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19176\Desktop\BUS 356 Portfolio\"/>
    </mc:Choice>
  </mc:AlternateContent>
  <xr:revisionPtr revIDLastSave="0" documentId="13_ncr:1_{A4565A14-E240-4093-B469-C80F8017B45A}" xr6:coauthVersionLast="47" xr6:coauthVersionMax="47" xr10:uidLastSave="{00000000-0000-0000-0000-000000000000}"/>
  <bookViews>
    <workbookView xWindow="-9550" yWindow="-21710" windowWidth="38620" windowHeight="21100" xr2:uid="{00000000-000D-0000-FFFF-FFFF00000000}"/>
  </bookViews>
  <sheets>
    <sheet name="Exe Sum &amp; Dashboard" sheetId="5" r:id="rId1"/>
    <sheet name="Memo" sheetId="3" r:id="rId2"/>
    <sheet name="Total Comp Report" sheetId="1" r:id="rId3"/>
    <sheet name="FX rates" sheetId="2" r:id="rId4"/>
    <sheet name="Total Compensation Pivots" sheetId="6" r:id="rId5"/>
    <sheet name="Employee Count Pivots" sheetId="7" r:id="rId6"/>
    <sheet name="Regional Analysis of SM" sheetId="8" r:id="rId7"/>
  </sheets>
  <definedNames>
    <definedName name="_xlnm._FilterDatabase" localSheetId="2" hidden="1">'Total Comp Report'!$A$1:$AE$2001</definedName>
    <definedName name="_xlchart.v1.0" hidden="1">'Total Comp Report'!$AA$2:$AA$2001</definedName>
    <definedName name="_xlchart.v1.1" hidden="1">'Total Comp Report'!$Z$2:$Z$2001</definedName>
    <definedName name="_xlchart.v5.2" hidden="1">'Total Compensation Pivots'!$I$17</definedName>
    <definedName name="_xlchart.v5.3" hidden="1">'Total Compensation Pivots'!$I$18:$I$44</definedName>
    <definedName name="_xlchart.v5.4" hidden="1">'Total Compensation Pivots'!$J$18:$J$44</definedName>
    <definedName name="_xlnm.Print_Area" localSheetId="5">'Employee Count Pivots'!$A$3:$B$572,'Employee Count Pivots'!$D$3:$E$59</definedName>
    <definedName name="_xlnm.Print_Area" localSheetId="0">'Exe Sum &amp; Dashboard'!$B$2:$L$124,'Exe Sum &amp; Dashboard'!$M$3:$AP$80</definedName>
    <definedName name="_xlnm.Print_Area" localSheetId="3">'FX rates'!$A$1:$B$38</definedName>
    <definedName name="_xlnm.Print_Area" localSheetId="1">Memo!$B$2:$B$74</definedName>
    <definedName name="_xlnm.Print_Area" localSheetId="6">'Regional Analysis of SM'!$A$1:$B$14</definedName>
    <definedName name="_xlnm.Print_Area" localSheetId="2">'Total Comp Report'!$A$1:$AK$2001,'Total Comp Report'!$AP$1:$AU$2001,'Total Comp Report'!$AM$1:$AO$2</definedName>
    <definedName name="_xlnm.Print_Area" localSheetId="4">'Total Compensation Pivots'!$A$3:$B$535,'Total Compensation Pivots'!$D$3:$E$59</definedName>
    <definedName name="_xlnm.Print_Titles" localSheetId="2">'Total Comp Report'!$1:$1</definedName>
    <definedName name="Slicer_Length_of_Service">#N/A</definedName>
    <definedName name="Slicer_Title">#N/A</definedName>
  </definedNames>
  <calcPr calcId="191029"/>
  <pivotCaches>
    <pivotCache cacheId="0" r:id="rId8"/>
    <pivotCache cacheId="1" r:id="rId9"/>
    <pivotCache cacheId="2" r:id="rId10"/>
    <pivotCache cacheId="3"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K3" i="1" l="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1703" i="1"/>
  <c r="AK1704" i="1"/>
  <c r="AK1705" i="1"/>
  <c r="AK1706" i="1"/>
  <c r="AK1707" i="1"/>
  <c r="AK1708" i="1"/>
  <c r="AK1709" i="1"/>
  <c r="AK1710" i="1"/>
  <c r="AK1711" i="1"/>
  <c r="AK1712" i="1"/>
  <c r="AK1713" i="1"/>
  <c r="AK1714" i="1"/>
  <c r="AK1715" i="1"/>
  <c r="AK1716" i="1"/>
  <c r="AK1717" i="1"/>
  <c r="AK1718" i="1"/>
  <c r="AK1719" i="1"/>
  <c r="AK1720" i="1"/>
  <c r="AK1721" i="1"/>
  <c r="AK1722" i="1"/>
  <c r="AK1723" i="1"/>
  <c r="AK1724" i="1"/>
  <c r="AK1725" i="1"/>
  <c r="AK1726" i="1"/>
  <c r="AK1727" i="1"/>
  <c r="AK1728" i="1"/>
  <c r="AK1729" i="1"/>
  <c r="AK1730" i="1"/>
  <c r="AK1731" i="1"/>
  <c r="AK1732" i="1"/>
  <c r="AK1733" i="1"/>
  <c r="AK1734" i="1"/>
  <c r="AK1735" i="1"/>
  <c r="AK1736" i="1"/>
  <c r="AK1737" i="1"/>
  <c r="AK1738" i="1"/>
  <c r="AK1739" i="1"/>
  <c r="AK1740" i="1"/>
  <c r="AK1741" i="1"/>
  <c r="AK1742" i="1"/>
  <c r="AK1743" i="1"/>
  <c r="AK1744" i="1"/>
  <c r="AK1745" i="1"/>
  <c r="AK1746" i="1"/>
  <c r="AK1747" i="1"/>
  <c r="AK1748" i="1"/>
  <c r="AK1749" i="1"/>
  <c r="AK1750" i="1"/>
  <c r="AK1751" i="1"/>
  <c r="AK1752" i="1"/>
  <c r="AK1753" i="1"/>
  <c r="AK1754" i="1"/>
  <c r="AK1755" i="1"/>
  <c r="AK1756" i="1"/>
  <c r="AK1757" i="1"/>
  <c r="AK1758" i="1"/>
  <c r="AK1759" i="1"/>
  <c r="AK1760" i="1"/>
  <c r="AK1761" i="1"/>
  <c r="AK1762" i="1"/>
  <c r="AK1763" i="1"/>
  <c r="AK1764" i="1"/>
  <c r="AK1765" i="1"/>
  <c r="AK1766" i="1"/>
  <c r="AK1767" i="1"/>
  <c r="AK1768" i="1"/>
  <c r="AK1769" i="1"/>
  <c r="AK1770" i="1"/>
  <c r="AK1771" i="1"/>
  <c r="AK1772" i="1"/>
  <c r="AK1773" i="1"/>
  <c r="AK1774" i="1"/>
  <c r="AK1775" i="1"/>
  <c r="AK1776" i="1"/>
  <c r="AK1777" i="1"/>
  <c r="AK1778" i="1"/>
  <c r="AK1779" i="1"/>
  <c r="AK1780" i="1"/>
  <c r="AK1781" i="1"/>
  <c r="AK1782" i="1"/>
  <c r="AK1783" i="1"/>
  <c r="AK1784" i="1"/>
  <c r="AK1785" i="1"/>
  <c r="AK1786" i="1"/>
  <c r="AK1787" i="1"/>
  <c r="AK1788" i="1"/>
  <c r="AK1789" i="1"/>
  <c r="AK1790" i="1"/>
  <c r="AK1791" i="1"/>
  <c r="AK1792" i="1"/>
  <c r="AK1793" i="1"/>
  <c r="AK1794" i="1"/>
  <c r="AK1795" i="1"/>
  <c r="AK1796" i="1"/>
  <c r="AK1797" i="1"/>
  <c r="AK1798" i="1"/>
  <c r="AK1799" i="1"/>
  <c r="AK1800" i="1"/>
  <c r="AK1801" i="1"/>
  <c r="AK1802" i="1"/>
  <c r="AK1803" i="1"/>
  <c r="AK1804" i="1"/>
  <c r="AK1805" i="1"/>
  <c r="AK1806" i="1"/>
  <c r="AK1807" i="1"/>
  <c r="AK1808" i="1"/>
  <c r="AK1809" i="1"/>
  <c r="AK1810" i="1"/>
  <c r="AK1811" i="1"/>
  <c r="AK1812" i="1"/>
  <c r="AK1813" i="1"/>
  <c r="AK1814" i="1"/>
  <c r="AK1815" i="1"/>
  <c r="AK1816" i="1"/>
  <c r="AK1817" i="1"/>
  <c r="AK1818" i="1"/>
  <c r="AK1819" i="1"/>
  <c r="AK1820" i="1"/>
  <c r="AK1821" i="1"/>
  <c r="AK1822" i="1"/>
  <c r="AK1823" i="1"/>
  <c r="AK1824" i="1"/>
  <c r="AK1825" i="1"/>
  <c r="AK1826" i="1"/>
  <c r="AK1827" i="1"/>
  <c r="AK1828" i="1"/>
  <c r="AK1829" i="1"/>
  <c r="AK1830" i="1"/>
  <c r="AK1831" i="1"/>
  <c r="AK1832" i="1"/>
  <c r="AK1833" i="1"/>
  <c r="AK1834" i="1"/>
  <c r="AK1835" i="1"/>
  <c r="AK1836" i="1"/>
  <c r="AK1837" i="1"/>
  <c r="AK1838" i="1"/>
  <c r="AK1839" i="1"/>
  <c r="AK1840" i="1"/>
  <c r="AK1841" i="1"/>
  <c r="AK1842" i="1"/>
  <c r="AK1843" i="1"/>
  <c r="AK1844" i="1"/>
  <c r="AK1845" i="1"/>
  <c r="AK1846" i="1"/>
  <c r="AK1847" i="1"/>
  <c r="AK1848" i="1"/>
  <c r="AK1849" i="1"/>
  <c r="AK1850" i="1"/>
  <c r="AK1851" i="1"/>
  <c r="AK1852" i="1"/>
  <c r="AK1853" i="1"/>
  <c r="AK1854" i="1"/>
  <c r="AK1855" i="1"/>
  <c r="AK1856" i="1"/>
  <c r="AK1857" i="1"/>
  <c r="AK1858" i="1"/>
  <c r="AK1859" i="1"/>
  <c r="AK1860" i="1"/>
  <c r="AK1861" i="1"/>
  <c r="AK1862" i="1"/>
  <c r="AK1863" i="1"/>
  <c r="AK1864" i="1"/>
  <c r="AK1865" i="1"/>
  <c r="AK1866" i="1"/>
  <c r="AK1867" i="1"/>
  <c r="AK1868" i="1"/>
  <c r="AK1869" i="1"/>
  <c r="AK1870" i="1"/>
  <c r="AK1871" i="1"/>
  <c r="AK1872" i="1"/>
  <c r="AK1873" i="1"/>
  <c r="AK1874" i="1"/>
  <c r="AK1875" i="1"/>
  <c r="AK1876" i="1"/>
  <c r="AK1877" i="1"/>
  <c r="AK1878" i="1"/>
  <c r="AK1879" i="1"/>
  <c r="AK1880" i="1"/>
  <c r="AK1881" i="1"/>
  <c r="AK1882" i="1"/>
  <c r="AK1883" i="1"/>
  <c r="AK1884" i="1"/>
  <c r="AK1885" i="1"/>
  <c r="AK1886" i="1"/>
  <c r="AK1887" i="1"/>
  <c r="AK1888" i="1"/>
  <c r="AK1889" i="1"/>
  <c r="AK1890" i="1"/>
  <c r="AK1891" i="1"/>
  <c r="AK1892" i="1"/>
  <c r="AK1893" i="1"/>
  <c r="AK1894" i="1"/>
  <c r="AK1895" i="1"/>
  <c r="AK1896" i="1"/>
  <c r="AK1897" i="1"/>
  <c r="AK1898" i="1"/>
  <c r="AK1899" i="1"/>
  <c r="AK1900" i="1"/>
  <c r="AK1901" i="1"/>
  <c r="AK1902" i="1"/>
  <c r="AK1903" i="1"/>
  <c r="AK1904" i="1"/>
  <c r="AK1905" i="1"/>
  <c r="AK1906" i="1"/>
  <c r="AK1907" i="1"/>
  <c r="AK1908" i="1"/>
  <c r="AK1909" i="1"/>
  <c r="AK1910" i="1"/>
  <c r="AK1911" i="1"/>
  <c r="AK1912" i="1"/>
  <c r="AK1913" i="1"/>
  <c r="AK1914" i="1"/>
  <c r="AK1915" i="1"/>
  <c r="AK1916" i="1"/>
  <c r="AK1917" i="1"/>
  <c r="AK1918" i="1"/>
  <c r="AK1919" i="1"/>
  <c r="AK1920" i="1"/>
  <c r="AK1921" i="1"/>
  <c r="AK1922" i="1"/>
  <c r="AK1923" i="1"/>
  <c r="AK1924" i="1"/>
  <c r="AK1925" i="1"/>
  <c r="AK1926" i="1"/>
  <c r="AK1927" i="1"/>
  <c r="AK1928" i="1"/>
  <c r="AK1929" i="1"/>
  <c r="AK1930" i="1"/>
  <c r="AK1931" i="1"/>
  <c r="AK1932" i="1"/>
  <c r="AK1933" i="1"/>
  <c r="AK1934" i="1"/>
  <c r="AK1935" i="1"/>
  <c r="AK1936" i="1"/>
  <c r="AK1937" i="1"/>
  <c r="AK1938" i="1"/>
  <c r="AK1939" i="1"/>
  <c r="AK1940" i="1"/>
  <c r="AK1941" i="1"/>
  <c r="AK1942" i="1"/>
  <c r="AK1943" i="1"/>
  <c r="AK1944" i="1"/>
  <c r="AK1945" i="1"/>
  <c r="AK1946" i="1"/>
  <c r="AK1947" i="1"/>
  <c r="AK1948" i="1"/>
  <c r="AK1949" i="1"/>
  <c r="AK1950" i="1"/>
  <c r="AK1951" i="1"/>
  <c r="AK1952" i="1"/>
  <c r="AK1953" i="1"/>
  <c r="AK1954" i="1"/>
  <c r="AK1955" i="1"/>
  <c r="AK1956" i="1"/>
  <c r="AK1957" i="1"/>
  <c r="AK1958" i="1"/>
  <c r="AK1959" i="1"/>
  <c r="AK1960" i="1"/>
  <c r="AK1961" i="1"/>
  <c r="AK1962" i="1"/>
  <c r="AK1963" i="1"/>
  <c r="AK1964" i="1"/>
  <c r="AK1965" i="1"/>
  <c r="AK1966" i="1"/>
  <c r="AK1967" i="1"/>
  <c r="AK1968" i="1"/>
  <c r="AK1969" i="1"/>
  <c r="AK1970" i="1"/>
  <c r="AK1971" i="1"/>
  <c r="AK1972" i="1"/>
  <c r="AK1973" i="1"/>
  <c r="AK1974" i="1"/>
  <c r="AK1975" i="1"/>
  <c r="AK1976" i="1"/>
  <c r="AK1977" i="1"/>
  <c r="AK1978" i="1"/>
  <c r="AK1979" i="1"/>
  <c r="AK1980" i="1"/>
  <c r="AK1981" i="1"/>
  <c r="AK1982" i="1"/>
  <c r="AK1983" i="1"/>
  <c r="AK1984" i="1"/>
  <c r="AK1985" i="1"/>
  <c r="AK1986" i="1"/>
  <c r="AK1987" i="1"/>
  <c r="AK1988" i="1"/>
  <c r="AK1989" i="1"/>
  <c r="AK1990" i="1"/>
  <c r="AK1991" i="1"/>
  <c r="AK1992" i="1"/>
  <c r="AK1993" i="1"/>
  <c r="AK1994" i="1"/>
  <c r="AK1995" i="1"/>
  <c r="AK1996" i="1"/>
  <c r="AK1997" i="1"/>
  <c r="AK1998" i="1"/>
  <c r="AK1999" i="1"/>
  <c r="AK2000" i="1"/>
  <c r="AK2001" i="1"/>
  <c r="AK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703" i="1"/>
  <c r="AJ1704" i="1"/>
  <c r="AJ1705" i="1"/>
  <c r="AJ1706" i="1"/>
  <c r="AJ1707" i="1"/>
  <c r="AJ1708" i="1"/>
  <c r="AJ1709" i="1"/>
  <c r="AJ1710" i="1"/>
  <c r="AJ1711" i="1"/>
  <c r="AJ1712" i="1"/>
  <c r="AJ1713" i="1"/>
  <c r="AJ1714" i="1"/>
  <c r="AJ1715" i="1"/>
  <c r="AJ1716" i="1"/>
  <c r="AJ1717" i="1"/>
  <c r="AJ1718" i="1"/>
  <c r="AJ1719" i="1"/>
  <c r="AJ1720" i="1"/>
  <c r="AJ1721" i="1"/>
  <c r="AJ1722" i="1"/>
  <c r="AJ1723" i="1"/>
  <c r="AJ1724" i="1"/>
  <c r="AJ1725" i="1"/>
  <c r="AJ1726" i="1"/>
  <c r="AJ1727" i="1"/>
  <c r="AJ1728" i="1"/>
  <c r="AJ1729" i="1"/>
  <c r="AJ1730" i="1"/>
  <c r="AJ1731" i="1"/>
  <c r="AJ1732" i="1"/>
  <c r="AJ1733" i="1"/>
  <c r="AJ1734" i="1"/>
  <c r="AJ1735" i="1"/>
  <c r="AJ1736" i="1"/>
  <c r="AJ1737" i="1"/>
  <c r="AJ1738" i="1"/>
  <c r="AJ1739" i="1"/>
  <c r="AJ1740" i="1"/>
  <c r="AJ1741" i="1"/>
  <c r="AJ1742" i="1"/>
  <c r="AJ1743" i="1"/>
  <c r="AJ1744" i="1"/>
  <c r="AJ1745" i="1"/>
  <c r="AJ1746" i="1"/>
  <c r="AJ1747" i="1"/>
  <c r="AJ1748" i="1"/>
  <c r="AJ1749" i="1"/>
  <c r="AJ1750" i="1"/>
  <c r="AJ1751" i="1"/>
  <c r="AJ1752" i="1"/>
  <c r="AJ1753" i="1"/>
  <c r="AJ1754" i="1"/>
  <c r="AJ1755" i="1"/>
  <c r="AJ1756" i="1"/>
  <c r="AJ1757" i="1"/>
  <c r="AJ1758" i="1"/>
  <c r="AJ1759" i="1"/>
  <c r="AJ1760" i="1"/>
  <c r="AJ1761" i="1"/>
  <c r="AJ1762" i="1"/>
  <c r="AJ1763" i="1"/>
  <c r="AJ1764" i="1"/>
  <c r="AJ1765" i="1"/>
  <c r="AJ1766" i="1"/>
  <c r="AJ1767" i="1"/>
  <c r="AJ1768" i="1"/>
  <c r="AJ1769" i="1"/>
  <c r="AJ1770" i="1"/>
  <c r="AJ1771" i="1"/>
  <c r="AJ1772" i="1"/>
  <c r="AJ1773" i="1"/>
  <c r="AJ1774" i="1"/>
  <c r="AJ1775" i="1"/>
  <c r="AJ1776" i="1"/>
  <c r="AJ1777" i="1"/>
  <c r="AJ1778" i="1"/>
  <c r="AJ1779" i="1"/>
  <c r="AJ1780" i="1"/>
  <c r="AJ1781" i="1"/>
  <c r="AJ1782" i="1"/>
  <c r="AJ1783" i="1"/>
  <c r="AJ1784" i="1"/>
  <c r="AJ1785" i="1"/>
  <c r="AJ1786" i="1"/>
  <c r="AJ1787" i="1"/>
  <c r="AJ1788" i="1"/>
  <c r="AJ1789" i="1"/>
  <c r="AJ1790" i="1"/>
  <c r="AJ1791" i="1"/>
  <c r="AJ1792" i="1"/>
  <c r="AJ1793" i="1"/>
  <c r="AJ1794" i="1"/>
  <c r="AJ1795" i="1"/>
  <c r="AJ1796" i="1"/>
  <c r="AJ1797" i="1"/>
  <c r="AJ1798" i="1"/>
  <c r="AJ1799" i="1"/>
  <c r="AJ1800" i="1"/>
  <c r="AJ1801" i="1"/>
  <c r="AJ1802" i="1"/>
  <c r="AJ1803" i="1"/>
  <c r="AJ1804" i="1"/>
  <c r="AJ1805" i="1"/>
  <c r="AJ1806" i="1"/>
  <c r="AJ1807" i="1"/>
  <c r="AJ1808" i="1"/>
  <c r="AJ1809" i="1"/>
  <c r="AJ1810" i="1"/>
  <c r="AJ1811" i="1"/>
  <c r="AJ1812" i="1"/>
  <c r="AJ1813" i="1"/>
  <c r="AJ1814" i="1"/>
  <c r="AJ1815" i="1"/>
  <c r="AJ1816" i="1"/>
  <c r="AJ1817" i="1"/>
  <c r="AJ1818" i="1"/>
  <c r="AJ1819" i="1"/>
  <c r="AJ1820" i="1"/>
  <c r="AJ1821" i="1"/>
  <c r="AJ1822" i="1"/>
  <c r="AJ1823" i="1"/>
  <c r="AJ1824" i="1"/>
  <c r="AJ1825" i="1"/>
  <c r="AJ1826" i="1"/>
  <c r="AJ1827" i="1"/>
  <c r="AJ1828" i="1"/>
  <c r="AJ1829" i="1"/>
  <c r="AJ1830" i="1"/>
  <c r="AJ1831" i="1"/>
  <c r="AJ1832" i="1"/>
  <c r="AJ1833" i="1"/>
  <c r="AJ1834" i="1"/>
  <c r="AJ1835" i="1"/>
  <c r="AJ1836" i="1"/>
  <c r="AJ1837" i="1"/>
  <c r="AJ1838" i="1"/>
  <c r="AJ1839" i="1"/>
  <c r="AJ1840" i="1"/>
  <c r="AJ1841" i="1"/>
  <c r="AJ1842" i="1"/>
  <c r="AJ1843" i="1"/>
  <c r="AJ1844" i="1"/>
  <c r="AJ1845" i="1"/>
  <c r="AJ1846" i="1"/>
  <c r="AJ1847" i="1"/>
  <c r="AJ1848" i="1"/>
  <c r="AJ1849" i="1"/>
  <c r="AJ1850" i="1"/>
  <c r="AJ1851" i="1"/>
  <c r="AJ1852" i="1"/>
  <c r="AJ1853" i="1"/>
  <c r="AJ1854" i="1"/>
  <c r="AJ1855" i="1"/>
  <c r="AJ1856" i="1"/>
  <c r="AJ1857" i="1"/>
  <c r="AJ1858" i="1"/>
  <c r="AJ1859" i="1"/>
  <c r="AJ1860" i="1"/>
  <c r="AJ1861" i="1"/>
  <c r="AJ1862" i="1"/>
  <c r="AJ1863" i="1"/>
  <c r="AJ1864" i="1"/>
  <c r="AJ1865" i="1"/>
  <c r="AJ1866" i="1"/>
  <c r="AJ1867" i="1"/>
  <c r="AJ1868" i="1"/>
  <c r="AJ1869" i="1"/>
  <c r="AJ1870" i="1"/>
  <c r="AJ1871" i="1"/>
  <c r="AJ1872" i="1"/>
  <c r="AJ1873" i="1"/>
  <c r="AJ1874" i="1"/>
  <c r="AJ1875" i="1"/>
  <c r="AJ1876" i="1"/>
  <c r="AJ1877" i="1"/>
  <c r="AJ1878" i="1"/>
  <c r="AJ1879" i="1"/>
  <c r="AJ1880" i="1"/>
  <c r="AJ1881" i="1"/>
  <c r="AJ1882" i="1"/>
  <c r="AJ1883" i="1"/>
  <c r="AJ1884" i="1"/>
  <c r="AJ1885" i="1"/>
  <c r="AJ1886" i="1"/>
  <c r="AJ1887" i="1"/>
  <c r="AJ1888" i="1"/>
  <c r="AJ1889" i="1"/>
  <c r="AJ1890" i="1"/>
  <c r="AJ1891" i="1"/>
  <c r="AJ1892" i="1"/>
  <c r="AJ1893" i="1"/>
  <c r="AJ1894" i="1"/>
  <c r="AJ1895" i="1"/>
  <c r="AJ1896" i="1"/>
  <c r="AJ1897" i="1"/>
  <c r="AJ1898" i="1"/>
  <c r="AJ1899" i="1"/>
  <c r="AJ1900" i="1"/>
  <c r="AJ1901" i="1"/>
  <c r="AJ1902" i="1"/>
  <c r="AJ1903" i="1"/>
  <c r="AJ1904" i="1"/>
  <c r="AJ1905" i="1"/>
  <c r="AJ1906" i="1"/>
  <c r="AJ1907" i="1"/>
  <c r="AJ1908" i="1"/>
  <c r="AJ1909" i="1"/>
  <c r="AJ1910" i="1"/>
  <c r="AJ1911" i="1"/>
  <c r="AJ1912" i="1"/>
  <c r="AJ1913" i="1"/>
  <c r="AJ1914" i="1"/>
  <c r="AJ1915" i="1"/>
  <c r="AJ1916" i="1"/>
  <c r="AJ1917" i="1"/>
  <c r="AJ1918" i="1"/>
  <c r="AJ1919" i="1"/>
  <c r="AJ1920" i="1"/>
  <c r="AJ1921" i="1"/>
  <c r="AJ1922" i="1"/>
  <c r="AJ1923" i="1"/>
  <c r="AJ1924" i="1"/>
  <c r="AJ1925" i="1"/>
  <c r="AJ1926" i="1"/>
  <c r="AJ1927" i="1"/>
  <c r="AJ1928" i="1"/>
  <c r="AJ1929" i="1"/>
  <c r="AJ1930" i="1"/>
  <c r="AJ1931" i="1"/>
  <c r="AJ1932" i="1"/>
  <c r="AJ1933" i="1"/>
  <c r="AJ1934" i="1"/>
  <c r="AJ1935" i="1"/>
  <c r="AJ1936" i="1"/>
  <c r="AJ1937" i="1"/>
  <c r="AJ1938" i="1"/>
  <c r="AJ1939" i="1"/>
  <c r="AJ1940" i="1"/>
  <c r="AJ1941" i="1"/>
  <c r="AJ1942" i="1"/>
  <c r="AJ1943" i="1"/>
  <c r="AJ1944" i="1"/>
  <c r="AJ1945" i="1"/>
  <c r="AJ1946" i="1"/>
  <c r="AJ1947" i="1"/>
  <c r="AJ1948" i="1"/>
  <c r="AJ1949" i="1"/>
  <c r="AJ1950" i="1"/>
  <c r="AJ1951" i="1"/>
  <c r="AJ1952" i="1"/>
  <c r="AJ1953" i="1"/>
  <c r="AJ1954" i="1"/>
  <c r="AJ1955" i="1"/>
  <c r="AJ1956" i="1"/>
  <c r="AJ1957" i="1"/>
  <c r="AJ1958" i="1"/>
  <c r="AJ1959" i="1"/>
  <c r="AJ1960" i="1"/>
  <c r="AJ1961" i="1"/>
  <c r="AJ1962" i="1"/>
  <c r="AJ1963" i="1"/>
  <c r="AJ1964" i="1"/>
  <c r="AJ1965" i="1"/>
  <c r="AJ1966" i="1"/>
  <c r="AJ1967" i="1"/>
  <c r="AJ1968" i="1"/>
  <c r="AJ1969" i="1"/>
  <c r="AJ1970" i="1"/>
  <c r="AJ1971" i="1"/>
  <c r="AJ1972" i="1"/>
  <c r="AJ1973" i="1"/>
  <c r="AJ1974" i="1"/>
  <c r="AJ1975" i="1"/>
  <c r="AJ1976" i="1"/>
  <c r="AJ1977" i="1"/>
  <c r="AJ1978" i="1"/>
  <c r="AJ1979" i="1"/>
  <c r="AJ1980" i="1"/>
  <c r="AJ1981" i="1"/>
  <c r="AJ1982" i="1"/>
  <c r="AJ1983" i="1"/>
  <c r="AJ1984" i="1"/>
  <c r="AJ1985" i="1"/>
  <c r="AJ1986" i="1"/>
  <c r="AJ1987" i="1"/>
  <c r="AJ1988" i="1"/>
  <c r="AJ1989" i="1"/>
  <c r="AJ1990" i="1"/>
  <c r="AJ1991" i="1"/>
  <c r="AJ1992" i="1"/>
  <c r="AJ1993" i="1"/>
  <c r="AJ1994" i="1"/>
  <c r="AJ1995" i="1"/>
  <c r="AJ1996" i="1"/>
  <c r="AJ1997" i="1"/>
  <c r="AJ1998" i="1"/>
  <c r="AJ1999" i="1"/>
  <c r="AJ2000" i="1"/>
  <c r="AJ2001" i="1"/>
  <c r="AJ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I1472" i="1"/>
  <c r="AI1473" i="1"/>
  <c r="AI1474" i="1"/>
  <c r="AI1475" i="1"/>
  <c r="AI1476" i="1"/>
  <c r="AI1477" i="1"/>
  <c r="AI1478" i="1"/>
  <c r="AI1479" i="1"/>
  <c r="AI1480" i="1"/>
  <c r="AI1481" i="1"/>
  <c r="AI1482" i="1"/>
  <c r="AI1483" i="1"/>
  <c r="AI1484" i="1"/>
  <c r="AI1485" i="1"/>
  <c r="AI1486" i="1"/>
  <c r="AI1487" i="1"/>
  <c r="AI1488" i="1"/>
  <c r="AI1489" i="1"/>
  <c r="AI1490" i="1"/>
  <c r="AI1491" i="1"/>
  <c r="AI1492" i="1"/>
  <c r="AI1493" i="1"/>
  <c r="AI1494" i="1"/>
  <c r="AI1495" i="1"/>
  <c r="AI1496" i="1"/>
  <c r="AI1497" i="1"/>
  <c r="AI1498" i="1"/>
  <c r="AI1499" i="1"/>
  <c r="AI1500" i="1"/>
  <c r="AI1501" i="1"/>
  <c r="AI1502" i="1"/>
  <c r="AI1503" i="1"/>
  <c r="AI1504" i="1"/>
  <c r="AI1505" i="1"/>
  <c r="AI1506" i="1"/>
  <c r="AI1507" i="1"/>
  <c r="AI1508" i="1"/>
  <c r="AI1509" i="1"/>
  <c r="AI1510" i="1"/>
  <c r="AI1511" i="1"/>
  <c r="AI1512" i="1"/>
  <c r="AI1513" i="1"/>
  <c r="AI1514" i="1"/>
  <c r="AI1515" i="1"/>
  <c r="AI1516" i="1"/>
  <c r="AI1517" i="1"/>
  <c r="AI1518" i="1"/>
  <c r="AI1519" i="1"/>
  <c r="AI1520" i="1"/>
  <c r="AI1521" i="1"/>
  <c r="AI1522" i="1"/>
  <c r="AI1523" i="1"/>
  <c r="AI1524" i="1"/>
  <c r="AI1525" i="1"/>
  <c r="AI1526" i="1"/>
  <c r="AI1527" i="1"/>
  <c r="AI1528" i="1"/>
  <c r="AI1529" i="1"/>
  <c r="AI1530" i="1"/>
  <c r="AI1531" i="1"/>
  <c r="AI1532" i="1"/>
  <c r="AI1533" i="1"/>
  <c r="AI1534" i="1"/>
  <c r="AI1535" i="1"/>
  <c r="AI1536" i="1"/>
  <c r="AI1537" i="1"/>
  <c r="AI1538" i="1"/>
  <c r="AI1539" i="1"/>
  <c r="AI1540" i="1"/>
  <c r="AI1541" i="1"/>
  <c r="AI1542" i="1"/>
  <c r="AI1543" i="1"/>
  <c r="AI1544" i="1"/>
  <c r="AI1545" i="1"/>
  <c r="AI1546" i="1"/>
  <c r="AI1547" i="1"/>
  <c r="AI1548" i="1"/>
  <c r="AI1549" i="1"/>
  <c r="AI1550" i="1"/>
  <c r="AI1551" i="1"/>
  <c r="AI1552" i="1"/>
  <c r="AI1553" i="1"/>
  <c r="AI1554" i="1"/>
  <c r="AI1555" i="1"/>
  <c r="AI1556" i="1"/>
  <c r="AI1557" i="1"/>
  <c r="AI1558" i="1"/>
  <c r="AI1559" i="1"/>
  <c r="AI1560" i="1"/>
  <c r="AI1561" i="1"/>
  <c r="AI1562" i="1"/>
  <c r="AI1563" i="1"/>
  <c r="AI1564" i="1"/>
  <c r="AI1565" i="1"/>
  <c r="AI1566" i="1"/>
  <c r="AI1567" i="1"/>
  <c r="AI1568" i="1"/>
  <c r="AI1569" i="1"/>
  <c r="AI1570" i="1"/>
  <c r="AI1571" i="1"/>
  <c r="AI1572" i="1"/>
  <c r="AI1573" i="1"/>
  <c r="AI1574" i="1"/>
  <c r="AI1575" i="1"/>
  <c r="AI1576" i="1"/>
  <c r="AI1577" i="1"/>
  <c r="AI1578" i="1"/>
  <c r="AI1579" i="1"/>
  <c r="AI1580" i="1"/>
  <c r="AI1581" i="1"/>
  <c r="AI1582" i="1"/>
  <c r="AI1583" i="1"/>
  <c r="AI1584" i="1"/>
  <c r="AI1585" i="1"/>
  <c r="AI1586" i="1"/>
  <c r="AI1587" i="1"/>
  <c r="AI1588" i="1"/>
  <c r="AI1589" i="1"/>
  <c r="AI1590" i="1"/>
  <c r="AI1591" i="1"/>
  <c r="AI1592" i="1"/>
  <c r="AI1593" i="1"/>
  <c r="AI1594" i="1"/>
  <c r="AI1595" i="1"/>
  <c r="AI1596" i="1"/>
  <c r="AI1597" i="1"/>
  <c r="AI1598" i="1"/>
  <c r="AI1599" i="1"/>
  <c r="AI1600" i="1"/>
  <c r="AI1601" i="1"/>
  <c r="AI1602" i="1"/>
  <c r="AI1603" i="1"/>
  <c r="AI1604" i="1"/>
  <c r="AI1605" i="1"/>
  <c r="AI1606" i="1"/>
  <c r="AI1607" i="1"/>
  <c r="AI1608" i="1"/>
  <c r="AI1609" i="1"/>
  <c r="AI1610" i="1"/>
  <c r="AI1611" i="1"/>
  <c r="AI1612" i="1"/>
  <c r="AI1613" i="1"/>
  <c r="AI1614" i="1"/>
  <c r="AI1615" i="1"/>
  <c r="AI1616" i="1"/>
  <c r="AI1617" i="1"/>
  <c r="AI1618" i="1"/>
  <c r="AI1619" i="1"/>
  <c r="AI1620" i="1"/>
  <c r="AI1621" i="1"/>
  <c r="AI1622" i="1"/>
  <c r="AI1623" i="1"/>
  <c r="AI1624" i="1"/>
  <c r="AI1625" i="1"/>
  <c r="AI1626" i="1"/>
  <c r="AI1627" i="1"/>
  <c r="AI1628" i="1"/>
  <c r="AI1629" i="1"/>
  <c r="AI1630" i="1"/>
  <c r="AI1631" i="1"/>
  <c r="AI1632" i="1"/>
  <c r="AI1633" i="1"/>
  <c r="AI1634" i="1"/>
  <c r="AI1635" i="1"/>
  <c r="AI1636" i="1"/>
  <c r="AI1637" i="1"/>
  <c r="AI1638" i="1"/>
  <c r="AI1639" i="1"/>
  <c r="AI1640" i="1"/>
  <c r="AI1641" i="1"/>
  <c r="AI1642" i="1"/>
  <c r="AI1643" i="1"/>
  <c r="AI1644"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74" i="1"/>
  <c r="AI1675" i="1"/>
  <c r="AI1676" i="1"/>
  <c r="AI1677" i="1"/>
  <c r="AI1678" i="1"/>
  <c r="AI1679" i="1"/>
  <c r="AI1680" i="1"/>
  <c r="AI1681" i="1"/>
  <c r="AI1682" i="1"/>
  <c r="AI1683" i="1"/>
  <c r="AI1684" i="1"/>
  <c r="AI1685" i="1"/>
  <c r="AI1686" i="1"/>
  <c r="AI1687" i="1"/>
  <c r="AI1688" i="1"/>
  <c r="AI1689" i="1"/>
  <c r="AI1690" i="1"/>
  <c r="AI1691" i="1"/>
  <c r="AI1692" i="1"/>
  <c r="AI1693" i="1"/>
  <c r="AI1694" i="1"/>
  <c r="AI1695" i="1"/>
  <c r="AI1696" i="1"/>
  <c r="AI1697" i="1"/>
  <c r="AI1698" i="1"/>
  <c r="AI1699" i="1"/>
  <c r="AI1700" i="1"/>
  <c r="AI1701" i="1"/>
  <c r="AI1702" i="1"/>
  <c r="AI1703" i="1"/>
  <c r="AI1704" i="1"/>
  <c r="AI1705" i="1"/>
  <c r="AI1706" i="1"/>
  <c r="AI1707" i="1"/>
  <c r="AI1708" i="1"/>
  <c r="AI1709" i="1"/>
  <c r="AI1710" i="1"/>
  <c r="AI1711" i="1"/>
  <c r="AI1712" i="1"/>
  <c r="AI1713" i="1"/>
  <c r="AI1714" i="1"/>
  <c r="AI1715" i="1"/>
  <c r="AI1716" i="1"/>
  <c r="AI1717" i="1"/>
  <c r="AI1718" i="1"/>
  <c r="AI1719" i="1"/>
  <c r="AI1720" i="1"/>
  <c r="AI1721" i="1"/>
  <c r="AI1722" i="1"/>
  <c r="AI1723" i="1"/>
  <c r="AI1724" i="1"/>
  <c r="AI1725" i="1"/>
  <c r="AI1726" i="1"/>
  <c r="AI1727" i="1"/>
  <c r="AI1728" i="1"/>
  <c r="AI1729" i="1"/>
  <c r="AI1730" i="1"/>
  <c r="AI1731" i="1"/>
  <c r="AI1732" i="1"/>
  <c r="AI1733" i="1"/>
  <c r="AI1734" i="1"/>
  <c r="AI1735" i="1"/>
  <c r="AI1736" i="1"/>
  <c r="AI1737" i="1"/>
  <c r="AI1738" i="1"/>
  <c r="AI1739" i="1"/>
  <c r="AI1740" i="1"/>
  <c r="AI1741" i="1"/>
  <c r="AI1742" i="1"/>
  <c r="AI1743" i="1"/>
  <c r="AI1744" i="1"/>
  <c r="AI1745" i="1"/>
  <c r="AI1746" i="1"/>
  <c r="AI1747" i="1"/>
  <c r="AI1748" i="1"/>
  <c r="AI1749" i="1"/>
  <c r="AI1750" i="1"/>
  <c r="AI1751" i="1"/>
  <c r="AI1752" i="1"/>
  <c r="AI1753" i="1"/>
  <c r="AI1754" i="1"/>
  <c r="AI1755" i="1"/>
  <c r="AI1756" i="1"/>
  <c r="AI1757" i="1"/>
  <c r="AI1758" i="1"/>
  <c r="AI1759" i="1"/>
  <c r="AI1760" i="1"/>
  <c r="AI1761" i="1"/>
  <c r="AI1762" i="1"/>
  <c r="AI1763" i="1"/>
  <c r="AI1764" i="1"/>
  <c r="AI1765" i="1"/>
  <c r="AI1766" i="1"/>
  <c r="AI1767" i="1"/>
  <c r="AI1768" i="1"/>
  <c r="AI1769" i="1"/>
  <c r="AI1770" i="1"/>
  <c r="AI1771" i="1"/>
  <c r="AI1772" i="1"/>
  <c r="AI1773" i="1"/>
  <c r="AI1774" i="1"/>
  <c r="AI1775" i="1"/>
  <c r="AI1776" i="1"/>
  <c r="AI1777" i="1"/>
  <c r="AI1778" i="1"/>
  <c r="AI1779" i="1"/>
  <c r="AI1780" i="1"/>
  <c r="AI1781" i="1"/>
  <c r="AI1782" i="1"/>
  <c r="AI1783" i="1"/>
  <c r="AI1784" i="1"/>
  <c r="AI1785" i="1"/>
  <c r="AI1786" i="1"/>
  <c r="AI1787" i="1"/>
  <c r="AI1788" i="1"/>
  <c r="AI1789" i="1"/>
  <c r="AI1790" i="1"/>
  <c r="AI1791" i="1"/>
  <c r="AI1792" i="1"/>
  <c r="AI1793" i="1"/>
  <c r="AI1794" i="1"/>
  <c r="AI1795" i="1"/>
  <c r="AI1796" i="1"/>
  <c r="AI1797" i="1"/>
  <c r="AI1798" i="1"/>
  <c r="AI1799" i="1"/>
  <c r="AI1800" i="1"/>
  <c r="AI1801" i="1"/>
  <c r="AI1802" i="1"/>
  <c r="AI1803" i="1"/>
  <c r="AI1804" i="1"/>
  <c r="AI1805" i="1"/>
  <c r="AI1806" i="1"/>
  <c r="AI1807" i="1"/>
  <c r="AI1808" i="1"/>
  <c r="AI1809" i="1"/>
  <c r="AI1810" i="1"/>
  <c r="AI1811" i="1"/>
  <c r="AI1812" i="1"/>
  <c r="AI1813" i="1"/>
  <c r="AI1814" i="1"/>
  <c r="AI1815" i="1"/>
  <c r="AI1816" i="1"/>
  <c r="AI1817" i="1"/>
  <c r="AI1818" i="1"/>
  <c r="AI1819" i="1"/>
  <c r="AI1820" i="1"/>
  <c r="AI1821" i="1"/>
  <c r="AI1822" i="1"/>
  <c r="AI1823" i="1"/>
  <c r="AI1824" i="1"/>
  <c r="AI1825" i="1"/>
  <c r="AI1826" i="1"/>
  <c r="AI1827" i="1"/>
  <c r="AI1828" i="1"/>
  <c r="AI1829" i="1"/>
  <c r="AI1830" i="1"/>
  <c r="AI1831" i="1"/>
  <c r="AI1832" i="1"/>
  <c r="AI1833" i="1"/>
  <c r="AI1834" i="1"/>
  <c r="AI1835" i="1"/>
  <c r="AI1836" i="1"/>
  <c r="AI1837" i="1"/>
  <c r="AI1838" i="1"/>
  <c r="AI1839" i="1"/>
  <c r="AI1840" i="1"/>
  <c r="AI1841" i="1"/>
  <c r="AI1842" i="1"/>
  <c r="AI1843" i="1"/>
  <c r="AI1844" i="1"/>
  <c r="AI1845" i="1"/>
  <c r="AI1846" i="1"/>
  <c r="AI1847" i="1"/>
  <c r="AI1848" i="1"/>
  <c r="AI1849" i="1"/>
  <c r="AI1850" i="1"/>
  <c r="AI1851" i="1"/>
  <c r="AI1852" i="1"/>
  <c r="AI1853" i="1"/>
  <c r="AI1854" i="1"/>
  <c r="AI1855" i="1"/>
  <c r="AI1856" i="1"/>
  <c r="AI1857" i="1"/>
  <c r="AI1858" i="1"/>
  <c r="AI1859" i="1"/>
  <c r="AI1860" i="1"/>
  <c r="AI1861" i="1"/>
  <c r="AI1862" i="1"/>
  <c r="AI1863" i="1"/>
  <c r="AI1864" i="1"/>
  <c r="AI1865" i="1"/>
  <c r="AI1866" i="1"/>
  <c r="AI1867" i="1"/>
  <c r="AI1868" i="1"/>
  <c r="AI1869" i="1"/>
  <c r="AI1870" i="1"/>
  <c r="AI1871" i="1"/>
  <c r="AI1872" i="1"/>
  <c r="AI1873" i="1"/>
  <c r="AI1874" i="1"/>
  <c r="AI1875" i="1"/>
  <c r="AI1876" i="1"/>
  <c r="AI1877" i="1"/>
  <c r="AI1878" i="1"/>
  <c r="AI1879" i="1"/>
  <c r="AI1880" i="1"/>
  <c r="AI1881" i="1"/>
  <c r="AI1882" i="1"/>
  <c r="AI1883" i="1"/>
  <c r="AI1884" i="1"/>
  <c r="AI1885" i="1"/>
  <c r="AI1886" i="1"/>
  <c r="AI1887" i="1"/>
  <c r="AI1888" i="1"/>
  <c r="AI1889" i="1"/>
  <c r="AI1890" i="1"/>
  <c r="AI1891" i="1"/>
  <c r="AI1892" i="1"/>
  <c r="AI1893" i="1"/>
  <c r="AI1894" i="1"/>
  <c r="AI1895" i="1"/>
  <c r="AI1896" i="1"/>
  <c r="AI1897" i="1"/>
  <c r="AI1898" i="1"/>
  <c r="AI1899" i="1"/>
  <c r="AI1900" i="1"/>
  <c r="AI1901" i="1"/>
  <c r="AI1902" i="1"/>
  <c r="AI1903" i="1"/>
  <c r="AI1904" i="1"/>
  <c r="AI1905" i="1"/>
  <c r="AI1906" i="1"/>
  <c r="AI1907" i="1"/>
  <c r="AI1908" i="1"/>
  <c r="AI1909" i="1"/>
  <c r="AI1910" i="1"/>
  <c r="AI1911" i="1"/>
  <c r="AI1912" i="1"/>
  <c r="AI1913" i="1"/>
  <c r="AI1914" i="1"/>
  <c r="AI1915" i="1"/>
  <c r="AI1916" i="1"/>
  <c r="AI1917" i="1"/>
  <c r="AI1918" i="1"/>
  <c r="AI1919" i="1"/>
  <c r="AI1920" i="1"/>
  <c r="AI1921" i="1"/>
  <c r="AI1922" i="1"/>
  <c r="AI1923" i="1"/>
  <c r="AI1924" i="1"/>
  <c r="AI1925" i="1"/>
  <c r="AI1926" i="1"/>
  <c r="AI1927" i="1"/>
  <c r="AI1928" i="1"/>
  <c r="AI1929" i="1"/>
  <c r="AI1930" i="1"/>
  <c r="AI1931" i="1"/>
  <c r="AI1932" i="1"/>
  <c r="AI1933" i="1"/>
  <c r="AI1934" i="1"/>
  <c r="AI1935" i="1"/>
  <c r="AI1936" i="1"/>
  <c r="AI1937" i="1"/>
  <c r="AI1938" i="1"/>
  <c r="AI1939" i="1"/>
  <c r="AI1940" i="1"/>
  <c r="AI1941" i="1"/>
  <c r="AI1942" i="1"/>
  <c r="AI1943" i="1"/>
  <c r="AI1944" i="1"/>
  <c r="AI1945" i="1"/>
  <c r="AI1946" i="1"/>
  <c r="AI1947" i="1"/>
  <c r="AI1948" i="1"/>
  <c r="AI1949" i="1"/>
  <c r="AI1950" i="1"/>
  <c r="AI1951" i="1"/>
  <c r="AI1952" i="1"/>
  <c r="AI1953" i="1"/>
  <c r="AI1954" i="1"/>
  <c r="AI1955" i="1"/>
  <c r="AI1956" i="1"/>
  <c r="AI1957" i="1"/>
  <c r="AI1958" i="1"/>
  <c r="AI1959" i="1"/>
  <c r="AI1960" i="1"/>
  <c r="AI1961" i="1"/>
  <c r="AI1962" i="1"/>
  <c r="AI1963" i="1"/>
  <c r="AI1964" i="1"/>
  <c r="AI1965" i="1"/>
  <c r="AI1966" i="1"/>
  <c r="AI1967" i="1"/>
  <c r="AI1968" i="1"/>
  <c r="AI1969" i="1"/>
  <c r="AI1970" i="1"/>
  <c r="AI1971" i="1"/>
  <c r="AI1972" i="1"/>
  <c r="AI1973" i="1"/>
  <c r="AI1974" i="1"/>
  <c r="AI1975" i="1"/>
  <c r="AI1976" i="1"/>
  <c r="AI1977" i="1"/>
  <c r="AI1978" i="1"/>
  <c r="AI1979" i="1"/>
  <c r="AI1980" i="1"/>
  <c r="AI1981" i="1"/>
  <c r="AI1982" i="1"/>
  <c r="AI1983" i="1"/>
  <c r="AI1984" i="1"/>
  <c r="AI1985" i="1"/>
  <c r="AI1986" i="1"/>
  <c r="AI1987" i="1"/>
  <c r="AI1988" i="1"/>
  <c r="AI1989" i="1"/>
  <c r="AI1990" i="1"/>
  <c r="AI1991" i="1"/>
  <c r="AI1992" i="1"/>
  <c r="AI1993" i="1"/>
  <c r="AI1994" i="1"/>
  <c r="AI1995" i="1"/>
  <c r="AI1996" i="1"/>
  <c r="AI1997" i="1"/>
  <c r="AI1998" i="1"/>
  <c r="AI1999" i="1"/>
  <c r="AI2000" i="1"/>
  <c r="AI2001" i="1"/>
  <c r="AI2" i="1"/>
  <c r="AH93" i="1"/>
  <c r="AH107" i="1"/>
  <c r="AH139" i="1"/>
  <c r="AH144" i="1"/>
  <c r="AH146" i="1"/>
  <c r="AH148" i="1"/>
  <c r="AH149" i="1"/>
  <c r="AH171" i="1"/>
  <c r="AH235" i="1"/>
  <c r="AH236" i="1"/>
  <c r="AH237" i="1"/>
  <c r="AH269" i="1"/>
  <c r="AH283" i="1"/>
  <c r="AH284" i="1"/>
  <c r="AH285" i="1"/>
  <c r="AH349" i="1"/>
  <c r="AH364" i="1"/>
  <c r="AH365" i="1"/>
  <c r="AH381" i="1"/>
  <c r="AH396" i="1"/>
  <c r="AH460" i="1"/>
  <c r="AH478" i="1"/>
  <c r="AH479" i="1"/>
  <c r="AH480" i="1"/>
  <c r="AH491" i="1"/>
  <c r="AH493" i="1"/>
  <c r="AH528" i="1"/>
  <c r="AH557" i="1"/>
  <c r="AH589" i="1"/>
  <c r="AH604" i="1"/>
  <c r="AH605" i="1"/>
  <c r="AH606" i="1"/>
  <c r="AH621" i="1"/>
  <c r="AH636" i="1"/>
  <c r="AH699" i="1"/>
  <c r="AH732" i="1"/>
  <c r="AH747" i="1"/>
  <c r="AH748" i="1"/>
  <c r="AH750" i="1"/>
  <c r="AH751" i="1"/>
  <c r="AH815" i="1"/>
  <c r="AH827" i="1"/>
  <c r="AH837" i="1"/>
  <c r="AH853" i="1"/>
  <c r="AH869" i="1"/>
  <c r="AH876" i="1"/>
  <c r="AH941" i="1"/>
  <c r="AH942" i="1"/>
  <c r="AH947" i="1"/>
  <c r="AH955" i="1"/>
  <c r="AH956" i="1"/>
  <c r="AH992" i="1"/>
  <c r="AH1023" i="1"/>
  <c r="AH1054" i="1"/>
  <c r="AH1055" i="1"/>
  <c r="AH1056" i="1"/>
  <c r="AH1058" i="1"/>
  <c r="AH1059" i="1"/>
  <c r="AH1061" i="1"/>
  <c r="AH1063" i="1"/>
  <c r="AH1064" i="1"/>
  <c r="AH1133" i="1"/>
  <c r="AH1165" i="1"/>
  <c r="AH1181" i="1"/>
  <c r="AH1183" i="1"/>
  <c r="AH1184" i="1"/>
  <c r="AH1186" i="1"/>
  <c r="AH1197" i="1"/>
  <c r="AH1205" i="1"/>
  <c r="AH1263" i="1"/>
  <c r="AH1266" i="1"/>
  <c r="AH1267" i="1"/>
  <c r="AH1295" i="1"/>
  <c r="AH1307" i="1"/>
  <c r="AH1308" i="1"/>
  <c r="AH1317" i="1"/>
  <c r="AH1373" i="1"/>
  <c r="AH1387" i="1"/>
  <c r="AH1388" i="1"/>
  <c r="AH1389" i="1"/>
  <c r="AH1391" i="1"/>
  <c r="AH1435" i="1"/>
  <c r="AH1439" i="1"/>
  <c r="AH1487" i="1"/>
  <c r="AH1488" i="1"/>
  <c r="AH1489" i="1"/>
  <c r="AH1499" i="1"/>
  <c r="AH1500" i="1"/>
  <c r="AH1519" i="1"/>
  <c r="AH1595" i="1"/>
  <c r="AH1601" i="1"/>
  <c r="AH1602" i="1"/>
  <c r="AH1603" i="1"/>
  <c r="AH1611" i="1"/>
  <c r="AH1666" i="1"/>
  <c r="AH1711" i="1"/>
  <c r="AH1713" i="1"/>
  <c r="AH1714" i="1"/>
  <c r="AH1716" i="1"/>
  <c r="AH1717" i="1"/>
  <c r="AH1810" i="1"/>
  <c r="AH1812" i="1"/>
  <c r="AH1819" i="1"/>
  <c r="AH1870" i="1"/>
  <c r="AH1873" i="1"/>
  <c r="AH1874" i="1"/>
  <c r="AH1875" i="1"/>
  <c r="AH1877" i="1"/>
  <c r="AH1893" i="1"/>
  <c r="AH1918" i="1"/>
  <c r="AH1934" i="1"/>
  <c r="AH1963" i="1"/>
  <c r="AH1966" i="1"/>
  <c r="AH1979" i="1"/>
  <c r="AH1982" i="1"/>
  <c r="AH1985" i="1"/>
  <c r="AP1991" i="1"/>
  <c r="AR1991" i="1" s="1"/>
  <c r="AQ3" i="1"/>
  <c r="AS3" i="1" s="1"/>
  <c r="AQ4" i="1"/>
  <c r="AS4" i="1" s="1"/>
  <c r="AQ5" i="1"/>
  <c r="AS5" i="1" s="1"/>
  <c r="AQ6" i="1"/>
  <c r="AS6" i="1" s="1"/>
  <c r="AQ7" i="1"/>
  <c r="AS7" i="1" s="1"/>
  <c r="AQ8" i="1"/>
  <c r="AS8" i="1" s="1"/>
  <c r="AQ9" i="1"/>
  <c r="AS9" i="1" s="1"/>
  <c r="AQ10" i="1"/>
  <c r="AS10" i="1" s="1"/>
  <c r="AQ11" i="1"/>
  <c r="AS11" i="1" s="1"/>
  <c r="AQ12" i="1"/>
  <c r="AS12" i="1" s="1"/>
  <c r="AQ13" i="1"/>
  <c r="AS13" i="1" s="1"/>
  <c r="AQ14" i="1"/>
  <c r="AS14" i="1" s="1"/>
  <c r="AQ15" i="1"/>
  <c r="AS15" i="1" s="1"/>
  <c r="AQ16" i="1"/>
  <c r="AS16" i="1" s="1"/>
  <c r="AQ17" i="1"/>
  <c r="AS17" i="1" s="1"/>
  <c r="AQ18" i="1"/>
  <c r="AS18" i="1" s="1"/>
  <c r="AQ19" i="1"/>
  <c r="AS19" i="1" s="1"/>
  <c r="AQ20" i="1"/>
  <c r="AS20" i="1" s="1"/>
  <c r="AQ21" i="1"/>
  <c r="AS21" i="1" s="1"/>
  <c r="AQ22" i="1"/>
  <c r="AS22" i="1" s="1"/>
  <c r="AQ23" i="1"/>
  <c r="AS23" i="1" s="1"/>
  <c r="AQ24" i="1"/>
  <c r="AS24" i="1" s="1"/>
  <c r="AQ25" i="1"/>
  <c r="AS25" i="1" s="1"/>
  <c r="AQ26" i="1"/>
  <c r="AS26" i="1" s="1"/>
  <c r="AQ27" i="1"/>
  <c r="AS27" i="1" s="1"/>
  <c r="AQ28" i="1"/>
  <c r="AS28" i="1" s="1"/>
  <c r="AQ29" i="1"/>
  <c r="AS29" i="1" s="1"/>
  <c r="AQ30" i="1"/>
  <c r="AS30" i="1" s="1"/>
  <c r="AQ31" i="1"/>
  <c r="AS31" i="1" s="1"/>
  <c r="AQ32" i="1"/>
  <c r="AS32" i="1" s="1"/>
  <c r="AQ33" i="1"/>
  <c r="AS33" i="1" s="1"/>
  <c r="AQ34" i="1"/>
  <c r="AS34" i="1" s="1"/>
  <c r="AQ35" i="1"/>
  <c r="AS35" i="1" s="1"/>
  <c r="AQ36" i="1"/>
  <c r="AS36" i="1" s="1"/>
  <c r="AQ37" i="1"/>
  <c r="AS37" i="1" s="1"/>
  <c r="AQ38" i="1"/>
  <c r="AS38" i="1" s="1"/>
  <c r="AQ39" i="1"/>
  <c r="AS39" i="1" s="1"/>
  <c r="AQ40" i="1"/>
  <c r="AS40" i="1" s="1"/>
  <c r="AQ41" i="1"/>
  <c r="AS41" i="1" s="1"/>
  <c r="AQ42" i="1"/>
  <c r="AS42" i="1" s="1"/>
  <c r="AQ43" i="1"/>
  <c r="AS43" i="1" s="1"/>
  <c r="AQ44" i="1"/>
  <c r="AS44" i="1" s="1"/>
  <c r="AQ45" i="1"/>
  <c r="AS45" i="1" s="1"/>
  <c r="AQ46" i="1"/>
  <c r="AS46" i="1" s="1"/>
  <c r="AQ47" i="1"/>
  <c r="AS47" i="1" s="1"/>
  <c r="AQ48" i="1"/>
  <c r="AS48" i="1" s="1"/>
  <c r="AQ49" i="1"/>
  <c r="AS49" i="1" s="1"/>
  <c r="AQ50" i="1"/>
  <c r="AS50" i="1" s="1"/>
  <c r="AQ51" i="1"/>
  <c r="AS51" i="1" s="1"/>
  <c r="AQ52" i="1"/>
  <c r="AS52" i="1" s="1"/>
  <c r="AQ53" i="1"/>
  <c r="AS53" i="1" s="1"/>
  <c r="AQ54" i="1"/>
  <c r="AS54" i="1" s="1"/>
  <c r="AQ55" i="1"/>
  <c r="AS55" i="1" s="1"/>
  <c r="AQ56" i="1"/>
  <c r="AS56" i="1" s="1"/>
  <c r="AQ57" i="1"/>
  <c r="AS57" i="1" s="1"/>
  <c r="AQ58" i="1"/>
  <c r="AS58" i="1" s="1"/>
  <c r="AQ59" i="1"/>
  <c r="AS59" i="1" s="1"/>
  <c r="AQ60" i="1"/>
  <c r="AS60" i="1" s="1"/>
  <c r="AQ61" i="1"/>
  <c r="AS61" i="1" s="1"/>
  <c r="AQ62" i="1"/>
  <c r="AS62" i="1" s="1"/>
  <c r="AQ63" i="1"/>
  <c r="AS63" i="1" s="1"/>
  <c r="AQ64" i="1"/>
  <c r="AS64" i="1" s="1"/>
  <c r="AQ65" i="1"/>
  <c r="AS65" i="1" s="1"/>
  <c r="AQ66" i="1"/>
  <c r="AS66" i="1" s="1"/>
  <c r="AQ67" i="1"/>
  <c r="AS67" i="1" s="1"/>
  <c r="AQ68" i="1"/>
  <c r="AS68" i="1" s="1"/>
  <c r="AQ69" i="1"/>
  <c r="AS69" i="1" s="1"/>
  <c r="AQ70" i="1"/>
  <c r="AS70" i="1" s="1"/>
  <c r="AQ71" i="1"/>
  <c r="AS71" i="1" s="1"/>
  <c r="AQ72" i="1"/>
  <c r="AS72" i="1" s="1"/>
  <c r="AQ73" i="1"/>
  <c r="AS73" i="1" s="1"/>
  <c r="AQ74" i="1"/>
  <c r="AS74" i="1" s="1"/>
  <c r="AQ75" i="1"/>
  <c r="AS75" i="1" s="1"/>
  <c r="AQ76" i="1"/>
  <c r="AS76" i="1" s="1"/>
  <c r="AQ77" i="1"/>
  <c r="AS77" i="1" s="1"/>
  <c r="AQ78" i="1"/>
  <c r="AS78" i="1" s="1"/>
  <c r="AQ79" i="1"/>
  <c r="AS79" i="1" s="1"/>
  <c r="AQ80" i="1"/>
  <c r="AS80" i="1" s="1"/>
  <c r="AQ81" i="1"/>
  <c r="AS81" i="1" s="1"/>
  <c r="AQ82" i="1"/>
  <c r="AS82" i="1" s="1"/>
  <c r="AQ83" i="1"/>
  <c r="AS83" i="1" s="1"/>
  <c r="AQ84" i="1"/>
  <c r="AS84" i="1" s="1"/>
  <c r="AQ85" i="1"/>
  <c r="AS85" i="1" s="1"/>
  <c r="AQ86" i="1"/>
  <c r="AS86" i="1" s="1"/>
  <c r="AQ87" i="1"/>
  <c r="AS87" i="1" s="1"/>
  <c r="AQ88" i="1"/>
  <c r="AS88" i="1" s="1"/>
  <c r="AQ89" i="1"/>
  <c r="AS89" i="1" s="1"/>
  <c r="AQ90" i="1"/>
  <c r="AS90" i="1" s="1"/>
  <c r="AQ91" i="1"/>
  <c r="AS91" i="1" s="1"/>
  <c r="AQ92" i="1"/>
  <c r="AS92" i="1" s="1"/>
  <c r="AQ93" i="1"/>
  <c r="AS93" i="1" s="1"/>
  <c r="AQ94" i="1"/>
  <c r="AS94" i="1" s="1"/>
  <c r="AQ95" i="1"/>
  <c r="AS95" i="1" s="1"/>
  <c r="AQ96" i="1"/>
  <c r="AS96" i="1" s="1"/>
  <c r="AQ97" i="1"/>
  <c r="AS97" i="1" s="1"/>
  <c r="AQ98" i="1"/>
  <c r="AS98" i="1" s="1"/>
  <c r="AQ99" i="1"/>
  <c r="AS99" i="1" s="1"/>
  <c r="AQ100" i="1"/>
  <c r="AS100" i="1" s="1"/>
  <c r="AQ101" i="1"/>
  <c r="AS101" i="1" s="1"/>
  <c r="AQ102" i="1"/>
  <c r="AS102" i="1" s="1"/>
  <c r="AQ103" i="1"/>
  <c r="AS103" i="1" s="1"/>
  <c r="AQ104" i="1"/>
  <c r="AS104" i="1" s="1"/>
  <c r="AQ105" i="1"/>
  <c r="AS105" i="1" s="1"/>
  <c r="AQ106" i="1"/>
  <c r="AS106" i="1" s="1"/>
  <c r="AQ107" i="1"/>
  <c r="AS107" i="1" s="1"/>
  <c r="AQ108" i="1"/>
  <c r="AS108" i="1" s="1"/>
  <c r="AQ109" i="1"/>
  <c r="AS109" i="1" s="1"/>
  <c r="AQ110" i="1"/>
  <c r="AS110" i="1" s="1"/>
  <c r="AQ111" i="1"/>
  <c r="AS111" i="1" s="1"/>
  <c r="AQ112" i="1"/>
  <c r="AS112" i="1" s="1"/>
  <c r="AQ113" i="1"/>
  <c r="AS113" i="1" s="1"/>
  <c r="AQ114" i="1"/>
  <c r="AS114" i="1" s="1"/>
  <c r="AQ115" i="1"/>
  <c r="AS115" i="1" s="1"/>
  <c r="AQ116" i="1"/>
  <c r="AS116" i="1" s="1"/>
  <c r="AQ117" i="1"/>
  <c r="AS117" i="1" s="1"/>
  <c r="AQ118" i="1"/>
  <c r="AS118" i="1" s="1"/>
  <c r="AQ119" i="1"/>
  <c r="AS119" i="1" s="1"/>
  <c r="AQ120" i="1"/>
  <c r="AS120" i="1" s="1"/>
  <c r="AQ121" i="1"/>
  <c r="AS121" i="1" s="1"/>
  <c r="AQ122" i="1"/>
  <c r="AS122" i="1" s="1"/>
  <c r="AQ123" i="1"/>
  <c r="AS123" i="1" s="1"/>
  <c r="AQ124" i="1"/>
  <c r="AS124" i="1" s="1"/>
  <c r="AQ125" i="1"/>
  <c r="AS125" i="1" s="1"/>
  <c r="AQ126" i="1"/>
  <c r="AS126" i="1" s="1"/>
  <c r="AQ127" i="1"/>
  <c r="AS127" i="1" s="1"/>
  <c r="AQ128" i="1"/>
  <c r="AS128" i="1" s="1"/>
  <c r="AQ129" i="1"/>
  <c r="AS129" i="1" s="1"/>
  <c r="AQ130" i="1"/>
  <c r="AS130" i="1" s="1"/>
  <c r="AQ131" i="1"/>
  <c r="AS131" i="1" s="1"/>
  <c r="AQ132" i="1"/>
  <c r="AS132" i="1" s="1"/>
  <c r="AQ133" i="1"/>
  <c r="AS133" i="1" s="1"/>
  <c r="AQ134" i="1"/>
  <c r="AS134" i="1" s="1"/>
  <c r="AQ135" i="1"/>
  <c r="AS135" i="1" s="1"/>
  <c r="AQ136" i="1"/>
  <c r="AS136" i="1" s="1"/>
  <c r="AQ137" i="1"/>
  <c r="AS137" i="1" s="1"/>
  <c r="AQ138" i="1"/>
  <c r="AS138" i="1" s="1"/>
  <c r="AQ139" i="1"/>
  <c r="AS139" i="1" s="1"/>
  <c r="AQ140" i="1"/>
  <c r="AS140" i="1" s="1"/>
  <c r="AQ141" i="1"/>
  <c r="AS141" i="1" s="1"/>
  <c r="AQ142" i="1"/>
  <c r="AS142" i="1" s="1"/>
  <c r="AQ143" i="1"/>
  <c r="AS143" i="1" s="1"/>
  <c r="AQ144" i="1"/>
  <c r="AS144" i="1" s="1"/>
  <c r="AQ145" i="1"/>
  <c r="AS145" i="1" s="1"/>
  <c r="AQ146" i="1"/>
  <c r="AS146" i="1" s="1"/>
  <c r="AQ147" i="1"/>
  <c r="AS147" i="1" s="1"/>
  <c r="AQ148" i="1"/>
  <c r="AS148" i="1" s="1"/>
  <c r="AQ149" i="1"/>
  <c r="AS149" i="1" s="1"/>
  <c r="AQ150" i="1"/>
  <c r="AS150" i="1" s="1"/>
  <c r="AQ151" i="1"/>
  <c r="AS151" i="1" s="1"/>
  <c r="AQ152" i="1"/>
  <c r="AS152" i="1" s="1"/>
  <c r="AQ153" i="1"/>
  <c r="AS153" i="1" s="1"/>
  <c r="AQ154" i="1"/>
  <c r="AS154" i="1" s="1"/>
  <c r="AQ155" i="1"/>
  <c r="AS155" i="1" s="1"/>
  <c r="AQ156" i="1"/>
  <c r="AS156" i="1" s="1"/>
  <c r="AQ157" i="1"/>
  <c r="AS157" i="1" s="1"/>
  <c r="AQ158" i="1"/>
  <c r="AS158" i="1" s="1"/>
  <c r="AQ159" i="1"/>
  <c r="AS159" i="1" s="1"/>
  <c r="AQ160" i="1"/>
  <c r="AS160" i="1" s="1"/>
  <c r="AQ161" i="1"/>
  <c r="AS161" i="1" s="1"/>
  <c r="AQ162" i="1"/>
  <c r="AS162" i="1" s="1"/>
  <c r="AQ163" i="1"/>
  <c r="AS163" i="1" s="1"/>
  <c r="AQ164" i="1"/>
  <c r="AS164" i="1" s="1"/>
  <c r="AQ165" i="1"/>
  <c r="AS165" i="1" s="1"/>
  <c r="AQ166" i="1"/>
  <c r="AS166" i="1" s="1"/>
  <c r="AQ167" i="1"/>
  <c r="AS167" i="1" s="1"/>
  <c r="AQ168" i="1"/>
  <c r="AS168" i="1" s="1"/>
  <c r="AQ169" i="1"/>
  <c r="AS169" i="1" s="1"/>
  <c r="AQ170" i="1"/>
  <c r="AS170" i="1" s="1"/>
  <c r="AQ171" i="1"/>
  <c r="AS171" i="1" s="1"/>
  <c r="AQ172" i="1"/>
  <c r="AS172" i="1" s="1"/>
  <c r="AQ173" i="1"/>
  <c r="AS173" i="1" s="1"/>
  <c r="AQ174" i="1"/>
  <c r="AS174" i="1" s="1"/>
  <c r="AQ175" i="1"/>
  <c r="AS175" i="1" s="1"/>
  <c r="AQ176" i="1"/>
  <c r="AS176" i="1" s="1"/>
  <c r="AQ177" i="1"/>
  <c r="AS177" i="1" s="1"/>
  <c r="AQ178" i="1"/>
  <c r="AS178" i="1" s="1"/>
  <c r="AQ179" i="1"/>
  <c r="AS179" i="1" s="1"/>
  <c r="AQ180" i="1"/>
  <c r="AS180" i="1" s="1"/>
  <c r="AQ181" i="1"/>
  <c r="AS181" i="1" s="1"/>
  <c r="AQ182" i="1"/>
  <c r="AS182" i="1" s="1"/>
  <c r="AQ183" i="1"/>
  <c r="AS183" i="1" s="1"/>
  <c r="AQ184" i="1"/>
  <c r="AS184" i="1" s="1"/>
  <c r="AQ185" i="1"/>
  <c r="AS185" i="1" s="1"/>
  <c r="AQ186" i="1"/>
  <c r="AS186" i="1" s="1"/>
  <c r="AQ187" i="1"/>
  <c r="AS187" i="1" s="1"/>
  <c r="AQ188" i="1"/>
  <c r="AS188" i="1" s="1"/>
  <c r="AQ189" i="1"/>
  <c r="AS189" i="1" s="1"/>
  <c r="AQ190" i="1"/>
  <c r="AS190" i="1" s="1"/>
  <c r="AQ191" i="1"/>
  <c r="AS191" i="1" s="1"/>
  <c r="AQ192" i="1"/>
  <c r="AS192" i="1" s="1"/>
  <c r="AQ193" i="1"/>
  <c r="AS193" i="1" s="1"/>
  <c r="AQ194" i="1"/>
  <c r="AS194" i="1" s="1"/>
  <c r="AQ195" i="1"/>
  <c r="AS195" i="1" s="1"/>
  <c r="AQ196" i="1"/>
  <c r="AS196" i="1" s="1"/>
  <c r="AQ197" i="1"/>
  <c r="AS197" i="1" s="1"/>
  <c r="AQ198" i="1"/>
  <c r="AS198" i="1" s="1"/>
  <c r="AQ199" i="1"/>
  <c r="AS199" i="1" s="1"/>
  <c r="AQ200" i="1"/>
  <c r="AS200" i="1" s="1"/>
  <c r="AQ201" i="1"/>
  <c r="AS201" i="1" s="1"/>
  <c r="AQ202" i="1"/>
  <c r="AS202" i="1" s="1"/>
  <c r="AQ203" i="1"/>
  <c r="AS203" i="1" s="1"/>
  <c r="AQ204" i="1"/>
  <c r="AS204" i="1" s="1"/>
  <c r="AQ205" i="1"/>
  <c r="AS205" i="1" s="1"/>
  <c r="AQ206" i="1"/>
  <c r="AS206" i="1" s="1"/>
  <c r="AQ207" i="1"/>
  <c r="AS207" i="1" s="1"/>
  <c r="AQ208" i="1"/>
  <c r="AS208" i="1" s="1"/>
  <c r="AQ209" i="1"/>
  <c r="AS209" i="1" s="1"/>
  <c r="AQ210" i="1"/>
  <c r="AS210" i="1" s="1"/>
  <c r="AQ211" i="1"/>
  <c r="AS211" i="1" s="1"/>
  <c r="AQ212" i="1"/>
  <c r="AS212" i="1" s="1"/>
  <c r="AQ213" i="1"/>
  <c r="AS213" i="1" s="1"/>
  <c r="AQ214" i="1"/>
  <c r="AS214" i="1" s="1"/>
  <c r="AQ215" i="1"/>
  <c r="AS215" i="1" s="1"/>
  <c r="AQ216" i="1"/>
  <c r="AS216" i="1" s="1"/>
  <c r="AQ217" i="1"/>
  <c r="AS217" i="1" s="1"/>
  <c r="AQ218" i="1"/>
  <c r="AS218" i="1" s="1"/>
  <c r="AQ219" i="1"/>
  <c r="AS219" i="1" s="1"/>
  <c r="AQ220" i="1"/>
  <c r="AS220" i="1" s="1"/>
  <c r="AQ221" i="1"/>
  <c r="AS221" i="1" s="1"/>
  <c r="AQ222" i="1"/>
  <c r="AS222" i="1" s="1"/>
  <c r="AQ223" i="1"/>
  <c r="AS223" i="1" s="1"/>
  <c r="AQ224" i="1"/>
  <c r="AS224" i="1" s="1"/>
  <c r="AQ225" i="1"/>
  <c r="AS225" i="1" s="1"/>
  <c r="AQ226" i="1"/>
  <c r="AS226" i="1" s="1"/>
  <c r="AQ227" i="1"/>
  <c r="AS227" i="1" s="1"/>
  <c r="AQ228" i="1"/>
  <c r="AS228" i="1" s="1"/>
  <c r="AQ229" i="1"/>
  <c r="AS229" i="1" s="1"/>
  <c r="AQ230" i="1"/>
  <c r="AS230" i="1" s="1"/>
  <c r="AQ231" i="1"/>
  <c r="AS231" i="1" s="1"/>
  <c r="AQ232" i="1"/>
  <c r="AS232" i="1" s="1"/>
  <c r="AQ233" i="1"/>
  <c r="AS233" i="1" s="1"/>
  <c r="AQ234" i="1"/>
  <c r="AS234" i="1" s="1"/>
  <c r="AQ235" i="1"/>
  <c r="AS235" i="1" s="1"/>
  <c r="AQ236" i="1"/>
  <c r="AS236" i="1" s="1"/>
  <c r="AQ237" i="1"/>
  <c r="AS237" i="1" s="1"/>
  <c r="AQ238" i="1"/>
  <c r="AS238" i="1" s="1"/>
  <c r="AQ239" i="1"/>
  <c r="AS239" i="1" s="1"/>
  <c r="AQ240" i="1"/>
  <c r="AS240" i="1" s="1"/>
  <c r="AQ241" i="1"/>
  <c r="AS241" i="1" s="1"/>
  <c r="AQ242" i="1"/>
  <c r="AS242" i="1" s="1"/>
  <c r="AQ243" i="1"/>
  <c r="AS243" i="1" s="1"/>
  <c r="AQ244" i="1"/>
  <c r="AS244" i="1" s="1"/>
  <c r="AQ245" i="1"/>
  <c r="AS245" i="1" s="1"/>
  <c r="AQ246" i="1"/>
  <c r="AS246" i="1" s="1"/>
  <c r="AQ247" i="1"/>
  <c r="AS247" i="1" s="1"/>
  <c r="AQ248" i="1"/>
  <c r="AS248" i="1" s="1"/>
  <c r="AQ249" i="1"/>
  <c r="AS249" i="1" s="1"/>
  <c r="AQ250" i="1"/>
  <c r="AS250" i="1" s="1"/>
  <c r="AQ251" i="1"/>
  <c r="AS251" i="1" s="1"/>
  <c r="AQ252" i="1"/>
  <c r="AS252" i="1" s="1"/>
  <c r="AQ253" i="1"/>
  <c r="AS253" i="1" s="1"/>
  <c r="AQ254" i="1"/>
  <c r="AS254" i="1" s="1"/>
  <c r="AQ255" i="1"/>
  <c r="AS255" i="1" s="1"/>
  <c r="AQ256" i="1"/>
  <c r="AS256" i="1" s="1"/>
  <c r="AQ257" i="1"/>
  <c r="AS257" i="1" s="1"/>
  <c r="AQ258" i="1"/>
  <c r="AS258" i="1" s="1"/>
  <c r="AQ259" i="1"/>
  <c r="AS259" i="1" s="1"/>
  <c r="AQ260" i="1"/>
  <c r="AS260" i="1" s="1"/>
  <c r="AQ261" i="1"/>
  <c r="AS261" i="1" s="1"/>
  <c r="AQ262" i="1"/>
  <c r="AS262" i="1" s="1"/>
  <c r="AQ263" i="1"/>
  <c r="AS263" i="1" s="1"/>
  <c r="AQ264" i="1"/>
  <c r="AS264" i="1" s="1"/>
  <c r="AQ265" i="1"/>
  <c r="AS265" i="1" s="1"/>
  <c r="AQ266" i="1"/>
  <c r="AS266" i="1" s="1"/>
  <c r="AQ267" i="1"/>
  <c r="AS267" i="1" s="1"/>
  <c r="AQ268" i="1"/>
  <c r="AS268" i="1" s="1"/>
  <c r="AQ269" i="1"/>
  <c r="AS269" i="1" s="1"/>
  <c r="AQ270" i="1"/>
  <c r="AS270" i="1" s="1"/>
  <c r="AQ271" i="1"/>
  <c r="AS271" i="1" s="1"/>
  <c r="AQ272" i="1"/>
  <c r="AS272" i="1" s="1"/>
  <c r="AQ273" i="1"/>
  <c r="AS273" i="1" s="1"/>
  <c r="AQ274" i="1"/>
  <c r="AS274" i="1" s="1"/>
  <c r="AQ275" i="1"/>
  <c r="AS275" i="1" s="1"/>
  <c r="AQ276" i="1"/>
  <c r="AS276" i="1" s="1"/>
  <c r="AQ277" i="1"/>
  <c r="AS277" i="1" s="1"/>
  <c r="AQ278" i="1"/>
  <c r="AS278" i="1" s="1"/>
  <c r="AQ279" i="1"/>
  <c r="AS279" i="1" s="1"/>
  <c r="AQ280" i="1"/>
  <c r="AS280" i="1" s="1"/>
  <c r="AQ281" i="1"/>
  <c r="AS281" i="1" s="1"/>
  <c r="AQ282" i="1"/>
  <c r="AS282" i="1" s="1"/>
  <c r="AQ283" i="1"/>
  <c r="AS283" i="1" s="1"/>
  <c r="AQ284" i="1"/>
  <c r="AS284" i="1" s="1"/>
  <c r="AQ285" i="1"/>
  <c r="AS285" i="1" s="1"/>
  <c r="AQ286" i="1"/>
  <c r="AS286" i="1" s="1"/>
  <c r="AQ287" i="1"/>
  <c r="AS287" i="1" s="1"/>
  <c r="AQ288" i="1"/>
  <c r="AS288" i="1" s="1"/>
  <c r="AQ289" i="1"/>
  <c r="AS289" i="1" s="1"/>
  <c r="AQ290" i="1"/>
  <c r="AS290" i="1" s="1"/>
  <c r="AQ291" i="1"/>
  <c r="AS291" i="1" s="1"/>
  <c r="AQ292" i="1"/>
  <c r="AS292" i="1" s="1"/>
  <c r="AQ293" i="1"/>
  <c r="AS293" i="1" s="1"/>
  <c r="AQ294" i="1"/>
  <c r="AS294" i="1" s="1"/>
  <c r="AQ295" i="1"/>
  <c r="AS295" i="1" s="1"/>
  <c r="AQ296" i="1"/>
  <c r="AS296" i="1" s="1"/>
  <c r="AQ297" i="1"/>
  <c r="AS297" i="1" s="1"/>
  <c r="AQ298" i="1"/>
  <c r="AS298" i="1" s="1"/>
  <c r="AQ299" i="1"/>
  <c r="AS299" i="1" s="1"/>
  <c r="AQ300" i="1"/>
  <c r="AS300" i="1" s="1"/>
  <c r="AQ301" i="1"/>
  <c r="AS301" i="1" s="1"/>
  <c r="AQ302" i="1"/>
  <c r="AS302" i="1" s="1"/>
  <c r="AQ303" i="1"/>
  <c r="AS303" i="1" s="1"/>
  <c r="AQ304" i="1"/>
  <c r="AS304" i="1" s="1"/>
  <c r="AQ305" i="1"/>
  <c r="AS305" i="1" s="1"/>
  <c r="AQ306" i="1"/>
  <c r="AS306" i="1" s="1"/>
  <c r="AQ307" i="1"/>
  <c r="AS307" i="1" s="1"/>
  <c r="AQ308" i="1"/>
  <c r="AS308" i="1" s="1"/>
  <c r="AQ309" i="1"/>
  <c r="AS309" i="1" s="1"/>
  <c r="AQ310" i="1"/>
  <c r="AS310" i="1" s="1"/>
  <c r="AQ311" i="1"/>
  <c r="AS311" i="1" s="1"/>
  <c r="AQ312" i="1"/>
  <c r="AS312" i="1" s="1"/>
  <c r="AQ313" i="1"/>
  <c r="AS313" i="1" s="1"/>
  <c r="AQ314" i="1"/>
  <c r="AS314" i="1" s="1"/>
  <c r="AQ315" i="1"/>
  <c r="AS315" i="1" s="1"/>
  <c r="AQ316" i="1"/>
  <c r="AS316" i="1" s="1"/>
  <c r="AQ317" i="1"/>
  <c r="AS317" i="1" s="1"/>
  <c r="AQ318" i="1"/>
  <c r="AS318" i="1" s="1"/>
  <c r="AQ319" i="1"/>
  <c r="AS319" i="1" s="1"/>
  <c r="AQ320" i="1"/>
  <c r="AS320" i="1" s="1"/>
  <c r="AQ321" i="1"/>
  <c r="AS321" i="1" s="1"/>
  <c r="AQ322" i="1"/>
  <c r="AS322" i="1" s="1"/>
  <c r="AQ323" i="1"/>
  <c r="AS323" i="1" s="1"/>
  <c r="AQ324" i="1"/>
  <c r="AS324" i="1" s="1"/>
  <c r="AQ325" i="1"/>
  <c r="AS325" i="1" s="1"/>
  <c r="AQ326" i="1"/>
  <c r="AS326" i="1" s="1"/>
  <c r="AQ327" i="1"/>
  <c r="AS327" i="1" s="1"/>
  <c r="AQ328" i="1"/>
  <c r="AS328" i="1" s="1"/>
  <c r="AQ329" i="1"/>
  <c r="AS329" i="1" s="1"/>
  <c r="AQ330" i="1"/>
  <c r="AS330" i="1" s="1"/>
  <c r="AQ331" i="1"/>
  <c r="AS331" i="1" s="1"/>
  <c r="AQ332" i="1"/>
  <c r="AS332" i="1" s="1"/>
  <c r="AQ333" i="1"/>
  <c r="AS333" i="1" s="1"/>
  <c r="AQ334" i="1"/>
  <c r="AS334" i="1" s="1"/>
  <c r="AQ335" i="1"/>
  <c r="AS335" i="1" s="1"/>
  <c r="AQ336" i="1"/>
  <c r="AS336" i="1" s="1"/>
  <c r="AQ337" i="1"/>
  <c r="AS337" i="1" s="1"/>
  <c r="AQ338" i="1"/>
  <c r="AS338" i="1" s="1"/>
  <c r="AQ339" i="1"/>
  <c r="AS339" i="1" s="1"/>
  <c r="AQ340" i="1"/>
  <c r="AS340" i="1" s="1"/>
  <c r="AQ341" i="1"/>
  <c r="AS341" i="1" s="1"/>
  <c r="AQ342" i="1"/>
  <c r="AS342" i="1" s="1"/>
  <c r="AQ343" i="1"/>
  <c r="AS343" i="1" s="1"/>
  <c r="AQ344" i="1"/>
  <c r="AS344" i="1" s="1"/>
  <c r="AQ345" i="1"/>
  <c r="AS345" i="1" s="1"/>
  <c r="AQ346" i="1"/>
  <c r="AS346" i="1" s="1"/>
  <c r="AQ347" i="1"/>
  <c r="AS347" i="1" s="1"/>
  <c r="AQ348" i="1"/>
  <c r="AS348" i="1" s="1"/>
  <c r="AQ349" i="1"/>
  <c r="AS349" i="1" s="1"/>
  <c r="AQ350" i="1"/>
  <c r="AS350" i="1" s="1"/>
  <c r="AQ351" i="1"/>
  <c r="AS351" i="1" s="1"/>
  <c r="AQ352" i="1"/>
  <c r="AS352" i="1" s="1"/>
  <c r="AQ353" i="1"/>
  <c r="AS353" i="1" s="1"/>
  <c r="AQ354" i="1"/>
  <c r="AS354" i="1" s="1"/>
  <c r="AQ355" i="1"/>
  <c r="AS355" i="1" s="1"/>
  <c r="AQ356" i="1"/>
  <c r="AS356" i="1" s="1"/>
  <c r="AQ357" i="1"/>
  <c r="AS357" i="1" s="1"/>
  <c r="AQ358" i="1"/>
  <c r="AS358" i="1" s="1"/>
  <c r="AQ359" i="1"/>
  <c r="AS359" i="1" s="1"/>
  <c r="AQ360" i="1"/>
  <c r="AS360" i="1" s="1"/>
  <c r="AQ361" i="1"/>
  <c r="AS361" i="1" s="1"/>
  <c r="AQ362" i="1"/>
  <c r="AS362" i="1" s="1"/>
  <c r="AQ363" i="1"/>
  <c r="AS363" i="1" s="1"/>
  <c r="AQ364" i="1"/>
  <c r="AS364" i="1" s="1"/>
  <c r="AQ365" i="1"/>
  <c r="AS365" i="1" s="1"/>
  <c r="AQ366" i="1"/>
  <c r="AS366" i="1" s="1"/>
  <c r="AQ367" i="1"/>
  <c r="AS367" i="1" s="1"/>
  <c r="AQ368" i="1"/>
  <c r="AS368" i="1" s="1"/>
  <c r="AQ369" i="1"/>
  <c r="AS369" i="1" s="1"/>
  <c r="AQ370" i="1"/>
  <c r="AS370" i="1" s="1"/>
  <c r="AQ371" i="1"/>
  <c r="AS371" i="1" s="1"/>
  <c r="AQ372" i="1"/>
  <c r="AS372" i="1" s="1"/>
  <c r="AQ373" i="1"/>
  <c r="AS373" i="1" s="1"/>
  <c r="AQ374" i="1"/>
  <c r="AS374" i="1" s="1"/>
  <c r="AQ375" i="1"/>
  <c r="AS375" i="1" s="1"/>
  <c r="AQ376" i="1"/>
  <c r="AS376" i="1" s="1"/>
  <c r="AQ377" i="1"/>
  <c r="AS377" i="1" s="1"/>
  <c r="AQ378" i="1"/>
  <c r="AS378" i="1" s="1"/>
  <c r="AQ379" i="1"/>
  <c r="AS379" i="1" s="1"/>
  <c r="AQ380" i="1"/>
  <c r="AS380" i="1" s="1"/>
  <c r="AQ381" i="1"/>
  <c r="AS381" i="1" s="1"/>
  <c r="AQ382" i="1"/>
  <c r="AS382" i="1" s="1"/>
  <c r="AQ383" i="1"/>
  <c r="AS383" i="1" s="1"/>
  <c r="AQ384" i="1"/>
  <c r="AS384" i="1" s="1"/>
  <c r="AQ385" i="1"/>
  <c r="AS385" i="1" s="1"/>
  <c r="AQ386" i="1"/>
  <c r="AS386" i="1" s="1"/>
  <c r="AQ387" i="1"/>
  <c r="AS387" i="1" s="1"/>
  <c r="AQ388" i="1"/>
  <c r="AS388" i="1" s="1"/>
  <c r="AQ389" i="1"/>
  <c r="AS389" i="1" s="1"/>
  <c r="AQ390" i="1"/>
  <c r="AS390" i="1" s="1"/>
  <c r="AQ391" i="1"/>
  <c r="AS391" i="1" s="1"/>
  <c r="AQ392" i="1"/>
  <c r="AS392" i="1" s="1"/>
  <c r="AQ393" i="1"/>
  <c r="AS393" i="1" s="1"/>
  <c r="AQ394" i="1"/>
  <c r="AS394" i="1" s="1"/>
  <c r="AQ395" i="1"/>
  <c r="AS395" i="1" s="1"/>
  <c r="AQ396" i="1"/>
  <c r="AS396" i="1" s="1"/>
  <c r="AQ397" i="1"/>
  <c r="AS397" i="1" s="1"/>
  <c r="AQ398" i="1"/>
  <c r="AS398" i="1" s="1"/>
  <c r="AQ399" i="1"/>
  <c r="AS399" i="1" s="1"/>
  <c r="AQ400" i="1"/>
  <c r="AS400" i="1" s="1"/>
  <c r="AQ401" i="1"/>
  <c r="AS401" i="1" s="1"/>
  <c r="AQ402" i="1"/>
  <c r="AS402" i="1" s="1"/>
  <c r="AQ403" i="1"/>
  <c r="AS403" i="1" s="1"/>
  <c r="AQ404" i="1"/>
  <c r="AS404" i="1" s="1"/>
  <c r="AQ405" i="1"/>
  <c r="AS405" i="1" s="1"/>
  <c r="AQ406" i="1"/>
  <c r="AS406" i="1" s="1"/>
  <c r="AQ407" i="1"/>
  <c r="AS407" i="1" s="1"/>
  <c r="AQ408" i="1"/>
  <c r="AS408" i="1" s="1"/>
  <c r="AQ409" i="1"/>
  <c r="AS409" i="1" s="1"/>
  <c r="AQ410" i="1"/>
  <c r="AS410" i="1" s="1"/>
  <c r="AQ411" i="1"/>
  <c r="AS411" i="1" s="1"/>
  <c r="AQ412" i="1"/>
  <c r="AS412" i="1" s="1"/>
  <c r="AQ413" i="1"/>
  <c r="AS413" i="1" s="1"/>
  <c r="AQ414" i="1"/>
  <c r="AS414" i="1" s="1"/>
  <c r="AQ415" i="1"/>
  <c r="AS415" i="1" s="1"/>
  <c r="AQ416" i="1"/>
  <c r="AS416" i="1" s="1"/>
  <c r="AQ417" i="1"/>
  <c r="AS417" i="1" s="1"/>
  <c r="AQ418" i="1"/>
  <c r="AS418" i="1" s="1"/>
  <c r="AQ419" i="1"/>
  <c r="AS419" i="1" s="1"/>
  <c r="AQ420" i="1"/>
  <c r="AS420" i="1" s="1"/>
  <c r="AQ421" i="1"/>
  <c r="AS421" i="1" s="1"/>
  <c r="AQ422" i="1"/>
  <c r="AS422" i="1" s="1"/>
  <c r="AQ423" i="1"/>
  <c r="AS423" i="1" s="1"/>
  <c r="AQ424" i="1"/>
  <c r="AS424" i="1" s="1"/>
  <c r="AQ425" i="1"/>
  <c r="AS425" i="1" s="1"/>
  <c r="AQ426" i="1"/>
  <c r="AS426" i="1" s="1"/>
  <c r="AQ427" i="1"/>
  <c r="AS427" i="1" s="1"/>
  <c r="AQ428" i="1"/>
  <c r="AS428" i="1" s="1"/>
  <c r="AQ429" i="1"/>
  <c r="AS429" i="1" s="1"/>
  <c r="AQ430" i="1"/>
  <c r="AS430" i="1" s="1"/>
  <c r="AQ431" i="1"/>
  <c r="AS431" i="1" s="1"/>
  <c r="AQ432" i="1"/>
  <c r="AS432" i="1" s="1"/>
  <c r="AQ433" i="1"/>
  <c r="AS433" i="1" s="1"/>
  <c r="AQ434" i="1"/>
  <c r="AS434" i="1" s="1"/>
  <c r="AQ435" i="1"/>
  <c r="AS435" i="1" s="1"/>
  <c r="AQ436" i="1"/>
  <c r="AS436" i="1" s="1"/>
  <c r="AQ437" i="1"/>
  <c r="AS437" i="1" s="1"/>
  <c r="AQ438" i="1"/>
  <c r="AS438" i="1" s="1"/>
  <c r="AQ439" i="1"/>
  <c r="AS439" i="1" s="1"/>
  <c r="AQ440" i="1"/>
  <c r="AS440" i="1" s="1"/>
  <c r="AQ441" i="1"/>
  <c r="AS441" i="1" s="1"/>
  <c r="AQ442" i="1"/>
  <c r="AS442" i="1" s="1"/>
  <c r="AQ443" i="1"/>
  <c r="AS443" i="1" s="1"/>
  <c r="AQ444" i="1"/>
  <c r="AS444" i="1" s="1"/>
  <c r="AQ445" i="1"/>
  <c r="AS445" i="1" s="1"/>
  <c r="AQ446" i="1"/>
  <c r="AS446" i="1" s="1"/>
  <c r="AQ447" i="1"/>
  <c r="AS447" i="1" s="1"/>
  <c r="AQ448" i="1"/>
  <c r="AS448" i="1" s="1"/>
  <c r="AQ449" i="1"/>
  <c r="AS449" i="1" s="1"/>
  <c r="AQ450" i="1"/>
  <c r="AS450" i="1" s="1"/>
  <c r="AQ451" i="1"/>
  <c r="AS451" i="1" s="1"/>
  <c r="AQ452" i="1"/>
  <c r="AS452" i="1" s="1"/>
  <c r="AQ453" i="1"/>
  <c r="AS453" i="1" s="1"/>
  <c r="AQ454" i="1"/>
  <c r="AS454" i="1" s="1"/>
  <c r="AQ455" i="1"/>
  <c r="AS455" i="1" s="1"/>
  <c r="AQ456" i="1"/>
  <c r="AS456" i="1" s="1"/>
  <c r="AQ457" i="1"/>
  <c r="AS457" i="1" s="1"/>
  <c r="AQ458" i="1"/>
  <c r="AS458" i="1" s="1"/>
  <c r="AQ459" i="1"/>
  <c r="AS459" i="1" s="1"/>
  <c r="AQ460" i="1"/>
  <c r="AS460" i="1" s="1"/>
  <c r="AQ461" i="1"/>
  <c r="AS461" i="1" s="1"/>
  <c r="AQ462" i="1"/>
  <c r="AS462" i="1" s="1"/>
  <c r="AQ463" i="1"/>
  <c r="AS463" i="1" s="1"/>
  <c r="AQ464" i="1"/>
  <c r="AS464" i="1" s="1"/>
  <c r="AQ465" i="1"/>
  <c r="AS465" i="1" s="1"/>
  <c r="AQ466" i="1"/>
  <c r="AS466" i="1" s="1"/>
  <c r="AQ467" i="1"/>
  <c r="AS467" i="1" s="1"/>
  <c r="AQ468" i="1"/>
  <c r="AS468" i="1" s="1"/>
  <c r="AQ469" i="1"/>
  <c r="AS469" i="1" s="1"/>
  <c r="AQ470" i="1"/>
  <c r="AS470" i="1" s="1"/>
  <c r="AQ471" i="1"/>
  <c r="AS471" i="1" s="1"/>
  <c r="AQ472" i="1"/>
  <c r="AS472" i="1" s="1"/>
  <c r="AQ473" i="1"/>
  <c r="AS473" i="1" s="1"/>
  <c r="AQ474" i="1"/>
  <c r="AS474" i="1" s="1"/>
  <c r="AQ475" i="1"/>
  <c r="AS475" i="1" s="1"/>
  <c r="AQ476" i="1"/>
  <c r="AS476" i="1" s="1"/>
  <c r="AQ477" i="1"/>
  <c r="AS477" i="1" s="1"/>
  <c r="AQ478" i="1"/>
  <c r="AS478" i="1" s="1"/>
  <c r="AQ479" i="1"/>
  <c r="AS479" i="1" s="1"/>
  <c r="AQ480" i="1"/>
  <c r="AS480" i="1" s="1"/>
  <c r="AQ481" i="1"/>
  <c r="AS481" i="1" s="1"/>
  <c r="AQ482" i="1"/>
  <c r="AS482" i="1" s="1"/>
  <c r="AQ483" i="1"/>
  <c r="AS483" i="1" s="1"/>
  <c r="AQ484" i="1"/>
  <c r="AS484" i="1" s="1"/>
  <c r="AQ485" i="1"/>
  <c r="AS485" i="1" s="1"/>
  <c r="AQ486" i="1"/>
  <c r="AS486" i="1" s="1"/>
  <c r="AQ487" i="1"/>
  <c r="AS487" i="1" s="1"/>
  <c r="AQ488" i="1"/>
  <c r="AS488" i="1" s="1"/>
  <c r="AQ489" i="1"/>
  <c r="AS489" i="1" s="1"/>
  <c r="AQ490" i="1"/>
  <c r="AS490" i="1" s="1"/>
  <c r="AQ491" i="1"/>
  <c r="AS491" i="1" s="1"/>
  <c r="AQ492" i="1"/>
  <c r="AS492" i="1" s="1"/>
  <c r="AQ493" i="1"/>
  <c r="AS493" i="1" s="1"/>
  <c r="AQ494" i="1"/>
  <c r="AS494" i="1" s="1"/>
  <c r="AQ495" i="1"/>
  <c r="AS495" i="1" s="1"/>
  <c r="AQ496" i="1"/>
  <c r="AS496" i="1" s="1"/>
  <c r="AQ497" i="1"/>
  <c r="AS497" i="1" s="1"/>
  <c r="AQ498" i="1"/>
  <c r="AS498" i="1" s="1"/>
  <c r="AQ499" i="1"/>
  <c r="AS499" i="1" s="1"/>
  <c r="AQ500" i="1"/>
  <c r="AS500" i="1" s="1"/>
  <c r="AQ501" i="1"/>
  <c r="AS501" i="1" s="1"/>
  <c r="AQ502" i="1"/>
  <c r="AS502" i="1" s="1"/>
  <c r="AQ503" i="1"/>
  <c r="AS503" i="1" s="1"/>
  <c r="AQ504" i="1"/>
  <c r="AS504" i="1" s="1"/>
  <c r="AQ505" i="1"/>
  <c r="AS505" i="1" s="1"/>
  <c r="AQ506" i="1"/>
  <c r="AS506" i="1" s="1"/>
  <c r="AQ507" i="1"/>
  <c r="AS507" i="1" s="1"/>
  <c r="AQ508" i="1"/>
  <c r="AS508" i="1" s="1"/>
  <c r="AQ509" i="1"/>
  <c r="AS509" i="1" s="1"/>
  <c r="AQ510" i="1"/>
  <c r="AS510" i="1" s="1"/>
  <c r="AQ511" i="1"/>
  <c r="AS511" i="1" s="1"/>
  <c r="AQ512" i="1"/>
  <c r="AS512" i="1" s="1"/>
  <c r="AQ513" i="1"/>
  <c r="AS513" i="1" s="1"/>
  <c r="AQ514" i="1"/>
  <c r="AS514" i="1" s="1"/>
  <c r="AQ515" i="1"/>
  <c r="AS515" i="1" s="1"/>
  <c r="AQ516" i="1"/>
  <c r="AS516" i="1" s="1"/>
  <c r="AQ517" i="1"/>
  <c r="AS517" i="1" s="1"/>
  <c r="AQ518" i="1"/>
  <c r="AS518" i="1" s="1"/>
  <c r="AQ519" i="1"/>
  <c r="AS519" i="1" s="1"/>
  <c r="AQ520" i="1"/>
  <c r="AS520" i="1" s="1"/>
  <c r="AQ521" i="1"/>
  <c r="AS521" i="1" s="1"/>
  <c r="AQ522" i="1"/>
  <c r="AS522" i="1" s="1"/>
  <c r="AQ523" i="1"/>
  <c r="AS523" i="1" s="1"/>
  <c r="AQ524" i="1"/>
  <c r="AS524" i="1" s="1"/>
  <c r="AQ525" i="1"/>
  <c r="AS525" i="1" s="1"/>
  <c r="AQ526" i="1"/>
  <c r="AS526" i="1" s="1"/>
  <c r="AQ527" i="1"/>
  <c r="AS527" i="1" s="1"/>
  <c r="AQ528" i="1"/>
  <c r="AS528" i="1" s="1"/>
  <c r="AQ529" i="1"/>
  <c r="AS529" i="1" s="1"/>
  <c r="AQ530" i="1"/>
  <c r="AS530" i="1" s="1"/>
  <c r="AQ531" i="1"/>
  <c r="AS531" i="1" s="1"/>
  <c r="AQ532" i="1"/>
  <c r="AS532" i="1" s="1"/>
  <c r="AQ533" i="1"/>
  <c r="AS533" i="1" s="1"/>
  <c r="AQ534" i="1"/>
  <c r="AS534" i="1" s="1"/>
  <c r="AQ535" i="1"/>
  <c r="AS535" i="1" s="1"/>
  <c r="AQ536" i="1"/>
  <c r="AS536" i="1" s="1"/>
  <c r="AQ537" i="1"/>
  <c r="AS537" i="1" s="1"/>
  <c r="AQ538" i="1"/>
  <c r="AS538" i="1" s="1"/>
  <c r="AQ539" i="1"/>
  <c r="AS539" i="1" s="1"/>
  <c r="AQ540" i="1"/>
  <c r="AS540" i="1" s="1"/>
  <c r="AQ541" i="1"/>
  <c r="AS541" i="1" s="1"/>
  <c r="AQ542" i="1"/>
  <c r="AS542" i="1" s="1"/>
  <c r="AQ543" i="1"/>
  <c r="AS543" i="1" s="1"/>
  <c r="AQ544" i="1"/>
  <c r="AS544" i="1" s="1"/>
  <c r="AQ545" i="1"/>
  <c r="AS545" i="1" s="1"/>
  <c r="AQ546" i="1"/>
  <c r="AS546" i="1" s="1"/>
  <c r="AQ547" i="1"/>
  <c r="AS547" i="1" s="1"/>
  <c r="AQ548" i="1"/>
  <c r="AS548" i="1" s="1"/>
  <c r="AQ549" i="1"/>
  <c r="AS549" i="1" s="1"/>
  <c r="AQ550" i="1"/>
  <c r="AS550" i="1" s="1"/>
  <c r="AQ551" i="1"/>
  <c r="AS551" i="1" s="1"/>
  <c r="AQ552" i="1"/>
  <c r="AS552" i="1" s="1"/>
  <c r="AQ553" i="1"/>
  <c r="AS553" i="1" s="1"/>
  <c r="AQ554" i="1"/>
  <c r="AS554" i="1" s="1"/>
  <c r="AQ555" i="1"/>
  <c r="AS555" i="1" s="1"/>
  <c r="AQ556" i="1"/>
  <c r="AS556" i="1" s="1"/>
  <c r="AQ557" i="1"/>
  <c r="AS557" i="1" s="1"/>
  <c r="AQ558" i="1"/>
  <c r="AS558" i="1" s="1"/>
  <c r="AQ559" i="1"/>
  <c r="AS559" i="1" s="1"/>
  <c r="AQ560" i="1"/>
  <c r="AS560" i="1" s="1"/>
  <c r="AQ561" i="1"/>
  <c r="AS561" i="1" s="1"/>
  <c r="AQ562" i="1"/>
  <c r="AS562" i="1" s="1"/>
  <c r="AQ563" i="1"/>
  <c r="AS563" i="1" s="1"/>
  <c r="AQ564" i="1"/>
  <c r="AS564" i="1" s="1"/>
  <c r="AQ565" i="1"/>
  <c r="AS565" i="1" s="1"/>
  <c r="AQ566" i="1"/>
  <c r="AS566" i="1" s="1"/>
  <c r="AQ567" i="1"/>
  <c r="AS567" i="1" s="1"/>
  <c r="AQ568" i="1"/>
  <c r="AS568" i="1" s="1"/>
  <c r="AQ569" i="1"/>
  <c r="AS569" i="1" s="1"/>
  <c r="AQ570" i="1"/>
  <c r="AS570" i="1" s="1"/>
  <c r="AQ571" i="1"/>
  <c r="AS571" i="1" s="1"/>
  <c r="AQ572" i="1"/>
  <c r="AS572" i="1" s="1"/>
  <c r="AQ573" i="1"/>
  <c r="AS573" i="1" s="1"/>
  <c r="AQ574" i="1"/>
  <c r="AS574" i="1" s="1"/>
  <c r="AQ575" i="1"/>
  <c r="AS575" i="1" s="1"/>
  <c r="AQ576" i="1"/>
  <c r="AS576" i="1" s="1"/>
  <c r="AQ577" i="1"/>
  <c r="AS577" i="1" s="1"/>
  <c r="AQ578" i="1"/>
  <c r="AS578" i="1" s="1"/>
  <c r="AQ579" i="1"/>
  <c r="AS579" i="1" s="1"/>
  <c r="AQ580" i="1"/>
  <c r="AS580" i="1" s="1"/>
  <c r="AQ581" i="1"/>
  <c r="AS581" i="1" s="1"/>
  <c r="AQ582" i="1"/>
  <c r="AS582" i="1" s="1"/>
  <c r="AQ583" i="1"/>
  <c r="AS583" i="1" s="1"/>
  <c r="AQ584" i="1"/>
  <c r="AS584" i="1" s="1"/>
  <c r="AQ585" i="1"/>
  <c r="AS585" i="1" s="1"/>
  <c r="AQ586" i="1"/>
  <c r="AS586" i="1" s="1"/>
  <c r="AQ587" i="1"/>
  <c r="AS587" i="1" s="1"/>
  <c r="AQ588" i="1"/>
  <c r="AS588" i="1" s="1"/>
  <c r="AQ589" i="1"/>
  <c r="AS589" i="1" s="1"/>
  <c r="AQ590" i="1"/>
  <c r="AS590" i="1" s="1"/>
  <c r="AQ591" i="1"/>
  <c r="AS591" i="1" s="1"/>
  <c r="AQ592" i="1"/>
  <c r="AS592" i="1" s="1"/>
  <c r="AQ593" i="1"/>
  <c r="AS593" i="1" s="1"/>
  <c r="AQ594" i="1"/>
  <c r="AS594" i="1" s="1"/>
  <c r="AQ595" i="1"/>
  <c r="AS595" i="1" s="1"/>
  <c r="AQ596" i="1"/>
  <c r="AS596" i="1" s="1"/>
  <c r="AQ597" i="1"/>
  <c r="AS597" i="1" s="1"/>
  <c r="AQ598" i="1"/>
  <c r="AS598" i="1" s="1"/>
  <c r="AQ599" i="1"/>
  <c r="AS599" i="1" s="1"/>
  <c r="AQ600" i="1"/>
  <c r="AS600" i="1" s="1"/>
  <c r="AQ601" i="1"/>
  <c r="AS601" i="1" s="1"/>
  <c r="AQ602" i="1"/>
  <c r="AS602" i="1" s="1"/>
  <c r="AQ603" i="1"/>
  <c r="AS603" i="1" s="1"/>
  <c r="AQ604" i="1"/>
  <c r="AS604" i="1" s="1"/>
  <c r="AQ605" i="1"/>
  <c r="AS605" i="1" s="1"/>
  <c r="AQ606" i="1"/>
  <c r="AS606" i="1" s="1"/>
  <c r="AQ607" i="1"/>
  <c r="AS607" i="1" s="1"/>
  <c r="AQ608" i="1"/>
  <c r="AS608" i="1" s="1"/>
  <c r="AQ609" i="1"/>
  <c r="AS609" i="1" s="1"/>
  <c r="AQ610" i="1"/>
  <c r="AS610" i="1" s="1"/>
  <c r="AQ611" i="1"/>
  <c r="AS611" i="1" s="1"/>
  <c r="AQ612" i="1"/>
  <c r="AS612" i="1" s="1"/>
  <c r="AQ613" i="1"/>
  <c r="AS613" i="1" s="1"/>
  <c r="AQ614" i="1"/>
  <c r="AS614" i="1" s="1"/>
  <c r="AQ615" i="1"/>
  <c r="AS615" i="1" s="1"/>
  <c r="AQ616" i="1"/>
  <c r="AS616" i="1" s="1"/>
  <c r="AQ617" i="1"/>
  <c r="AS617" i="1" s="1"/>
  <c r="AQ618" i="1"/>
  <c r="AS618" i="1" s="1"/>
  <c r="AQ619" i="1"/>
  <c r="AS619" i="1" s="1"/>
  <c r="AQ620" i="1"/>
  <c r="AS620" i="1" s="1"/>
  <c r="AQ621" i="1"/>
  <c r="AS621" i="1" s="1"/>
  <c r="AQ622" i="1"/>
  <c r="AS622" i="1" s="1"/>
  <c r="AQ623" i="1"/>
  <c r="AS623" i="1" s="1"/>
  <c r="AQ624" i="1"/>
  <c r="AS624" i="1" s="1"/>
  <c r="AQ625" i="1"/>
  <c r="AS625" i="1" s="1"/>
  <c r="AQ626" i="1"/>
  <c r="AS626" i="1" s="1"/>
  <c r="AQ627" i="1"/>
  <c r="AS627" i="1" s="1"/>
  <c r="AQ628" i="1"/>
  <c r="AS628" i="1" s="1"/>
  <c r="AQ629" i="1"/>
  <c r="AS629" i="1" s="1"/>
  <c r="AQ630" i="1"/>
  <c r="AS630" i="1" s="1"/>
  <c r="AQ631" i="1"/>
  <c r="AS631" i="1" s="1"/>
  <c r="AQ632" i="1"/>
  <c r="AS632" i="1" s="1"/>
  <c r="AQ633" i="1"/>
  <c r="AS633" i="1" s="1"/>
  <c r="AQ634" i="1"/>
  <c r="AS634" i="1" s="1"/>
  <c r="AQ635" i="1"/>
  <c r="AS635" i="1" s="1"/>
  <c r="AQ636" i="1"/>
  <c r="AS636" i="1" s="1"/>
  <c r="AQ637" i="1"/>
  <c r="AS637" i="1" s="1"/>
  <c r="AQ638" i="1"/>
  <c r="AS638" i="1" s="1"/>
  <c r="AQ639" i="1"/>
  <c r="AS639" i="1" s="1"/>
  <c r="AQ640" i="1"/>
  <c r="AS640" i="1" s="1"/>
  <c r="AQ641" i="1"/>
  <c r="AS641" i="1" s="1"/>
  <c r="AQ642" i="1"/>
  <c r="AS642" i="1" s="1"/>
  <c r="AQ643" i="1"/>
  <c r="AS643" i="1" s="1"/>
  <c r="AQ644" i="1"/>
  <c r="AS644" i="1" s="1"/>
  <c r="AQ645" i="1"/>
  <c r="AS645" i="1" s="1"/>
  <c r="AQ646" i="1"/>
  <c r="AS646" i="1" s="1"/>
  <c r="AQ647" i="1"/>
  <c r="AS647" i="1" s="1"/>
  <c r="AQ648" i="1"/>
  <c r="AS648" i="1" s="1"/>
  <c r="AQ649" i="1"/>
  <c r="AS649" i="1" s="1"/>
  <c r="AQ650" i="1"/>
  <c r="AS650" i="1" s="1"/>
  <c r="AQ651" i="1"/>
  <c r="AS651" i="1" s="1"/>
  <c r="AQ652" i="1"/>
  <c r="AS652" i="1" s="1"/>
  <c r="AQ653" i="1"/>
  <c r="AS653" i="1" s="1"/>
  <c r="AQ654" i="1"/>
  <c r="AS654" i="1" s="1"/>
  <c r="AQ655" i="1"/>
  <c r="AS655" i="1" s="1"/>
  <c r="AQ656" i="1"/>
  <c r="AS656" i="1" s="1"/>
  <c r="AQ657" i="1"/>
  <c r="AS657" i="1" s="1"/>
  <c r="AQ658" i="1"/>
  <c r="AS658" i="1" s="1"/>
  <c r="AQ659" i="1"/>
  <c r="AS659" i="1" s="1"/>
  <c r="AQ660" i="1"/>
  <c r="AS660" i="1" s="1"/>
  <c r="AQ661" i="1"/>
  <c r="AS661" i="1" s="1"/>
  <c r="AQ662" i="1"/>
  <c r="AS662" i="1" s="1"/>
  <c r="AQ663" i="1"/>
  <c r="AS663" i="1" s="1"/>
  <c r="AQ664" i="1"/>
  <c r="AS664" i="1" s="1"/>
  <c r="AQ665" i="1"/>
  <c r="AS665" i="1" s="1"/>
  <c r="AQ666" i="1"/>
  <c r="AS666" i="1" s="1"/>
  <c r="AQ667" i="1"/>
  <c r="AS667" i="1" s="1"/>
  <c r="AQ668" i="1"/>
  <c r="AS668" i="1" s="1"/>
  <c r="AQ669" i="1"/>
  <c r="AS669" i="1" s="1"/>
  <c r="AQ670" i="1"/>
  <c r="AS670" i="1" s="1"/>
  <c r="AQ671" i="1"/>
  <c r="AS671" i="1" s="1"/>
  <c r="AQ672" i="1"/>
  <c r="AS672" i="1" s="1"/>
  <c r="AQ673" i="1"/>
  <c r="AS673" i="1" s="1"/>
  <c r="AQ674" i="1"/>
  <c r="AS674" i="1" s="1"/>
  <c r="AQ675" i="1"/>
  <c r="AS675" i="1" s="1"/>
  <c r="AQ676" i="1"/>
  <c r="AS676" i="1" s="1"/>
  <c r="AQ677" i="1"/>
  <c r="AS677" i="1" s="1"/>
  <c r="AQ678" i="1"/>
  <c r="AS678" i="1" s="1"/>
  <c r="AQ679" i="1"/>
  <c r="AS679" i="1" s="1"/>
  <c r="AQ680" i="1"/>
  <c r="AS680" i="1" s="1"/>
  <c r="AQ681" i="1"/>
  <c r="AS681" i="1" s="1"/>
  <c r="AQ682" i="1"/>
  <c r="AS682" i="1" s="1"/>
  <c r="AQ683" i="1"/>
  <c r="AS683" i="1" s="1"/>
  <c r="AQ684" i="1"/>
  <c r="AS684" i="1" s="1"/>
  <c r="AQ685" i="1"/>
  <c r="AS685" i="1" s="1"/>
  <c r="AQ686" i="1"/>
  <c r="AS686" i="1" s="1"/>
  <c r="AQ687" i="1"/>
  <c r="AS687" i="1" s="1"/>
  <c r="AQ688" i="1"/>
  <c r="AS688" i="1" s="1"/>
  <c r="AQ689" i="1"/>
  <c r="AS689" i="1" s="1"/>
  <c r="AQ690" i="1"/>
  <c r="AS690" i="1" s="1"/>
  <c r="AQ691" i="1"/>
  <c r="AS691" i="1" s="1"/>
  <c r="AQ692" i="1"/>
  <c r="AS692" i="1" s="1"/>
  <c r="AQ693" i="1"/>
  <c r="AS693" i="1" s="1"/>
  <c r="AQ694" i="1"/>
  <c r="AS694" i="1" s="1"/>
  <c r="AQ695" i="1"/>
  <c r="AS695" i="1" s="1"/>
  <c r="AQ696" i="1"/>
  <c r="AS696" i="1" s="1"/>
  <c r="AQ697" i="1"/>
  <c r="AS697" i="1" s="1"/>
  <c r="AQ698" i="1"/>
  <c r="AS698" i="1" s="1"/>
  <c r="AQ699" i="1"/>
  <c r="AS699" i="1" s="1"/>
  <c r="AQ700" i="1"/>
  <c r="AS700" i="1" s="1"/>
  <c r="AQ701" i="1"/>
  <c r="AS701" i="1" s="1"/>
  <c r="AQ702" i="1"/>
  <c r="AS702" i="1" s="1"/>
  <c r="AQ703" i="1"/>
  <c r="AS703" i="1" s="1"/>
  <c r="AQ704" i="1"/>
  <c r="AS704" i="1" s="1"/>
  <c r="AQ705" i="1"/>
  <c r="AS705" i="1" s="1"/>
  <c r="AQ706" i="1"/>
  <c r="AS706" i="1" s="1"/>
  <c r="AQ707" i="1"/>
  <c r="AS707" i="1" s="1"/>
  <c r="AQ708" i="1"/>
  <c r="AS708" i="1" s="1"/>
  <c r="AQ709" i="1"/>
  <c r="AS709" i="1" s="1"/>
  <c r="AQ710" i="1"/>
  <c r="AS710" i="1" s="1"/>
  <c r="AQ711" i="1"/>
  <c r="AS711" i="1" s="1"/>
  <c r="AQ712" i="1"/>
  <c r="AS712" i="1" s="1"/>
  <c r="AQ713" i="1"/>
  <c r="AS713" i="1" s="1"/>
  <c r="AQ714" i="1"/>
  <c r="AS714" i="1" s="1"/>
  <c r="AQ715" i="1"/>
  <c r="AS715" i="1" s="1"/>
  <c r="AQ716" i="1"/>
  <c r="AS716" i="1" s="1"/>
  <c r="AQ717" i="1"/>
  <c r="AS717" i="1" s="1"/>
  <c r="AQ718" i="1"/>
  <c r="AS718" i="1" s="1"/>
  <c r="AQ719" i="1"/>
  <c r="AS719" i="1" s="1"/>
  <c r="AQ720" i="1"/>
  <c r="AS720" i="1" s="1"/>
  <c r="AQ721" i="1"/>
  <c r="AS721" i="1" s="1"/>
  <c r="AQ722" i="1"/>
  <c r="AS722" i="1" s="1"/>
  <c r="AQ723" i="1"/>
  <c r="AS723" i="1" s="1"/>
  <c r="AQ724" i="1"/>
  <c r="AS724" i="1" s="1"/>
  <c r="AQ725" i="1"/>
  <c r="AS725" i="1" s="1"/>
  <c r="AQ726" i="1"/>
  <c r="AS726" i="1" s="1"/>
  <c r="AQ727" i="1"/>
  <c r="AS727" i="1" s="1"/>
  <c r="AQ728" i="1"/>
  <c r="AS728" i="1" s="1"/>
  <c r="AQ729" i="1"/>
  <c r="AS729" i="1" s="1"/>
  <c r="AQ730" i="1"/>
  <c r="AS730" i="1" s="1"/>
  <c r="AQ731" i="1"/>
  <c r="AS731" i="1" s="1"/>
  <c r="AQ732" i="1"/>
  <c r="AS732" i="1" s="1"/>
  <c r="AQ733" i="1"/>
  <c r="AS733" i="1" s="1"/>
  <c r="AQ734" i="1"/>
  <c r="AS734" i="1" s="1"/>
  <c r="AQ735" i="1"/>
  <c r="AS735" i="1" s="1"/>
  <c r="AQ736" i="1"/>
  <c r="AS736" i="1" s="1"/>
  <c r="AQ737" i="1"/>
  <c r="AS737" i="1" s="1"/>
  <c r="AQ738" i="1"/>
  <c r="AS738" i="1" s="1"/>
  <c r="AQ739" i="1"/>
  <c r="AS739" i="1" s="1"/>
  <c r="AQ740" i="1"/>
  <c r="AS740" i="1" s="1"/>
  <c r="AQ741" i="1"/>
  <c r="AS741" i="1" s="1"/>
  <c r="AQ742" i="1"/>
  <c r="AS742" i="1" s="1"/>
  <c r="AQ743" i="1"/>
  <c r="AS743" i="1" s="1"/>
  <c r="AQ744" i="1"/>
  <c r="AS744" i="1" s="1"/>
  <c r="AQ745" i="1"/>
  <c r="AS745" i="1" s="1"/>
  <c r="AQ746" i="1"/>
  <c r="AS746" i="1" s="1"/>
  <c r="AQ747" i="1"/>
  <c r="AS747" i="1" s="1"/>
  <c r="AQ748" i="1"/>
  <c r="AS748" i="1" s="1"/>
  <c r="AQ749" i="1"/>
  <c r="AS749" i="1" s="1"/>
  <c r="AQ750" i="1"/>
  <c r="AS750" i="1" s="1"/>
  <c r="AQ751" i="1"/>
  <c r="AS751" i="1" s="1"/>
  <c r="AQ752" i="1"/>
  <c r="AS752" i="1" s="1"/>
  <c r="AQ753" i="1"/>
  <c r="AS753" i="1" s="1"/>
  <c r="AQ754" i="1"/>
  <c r="AS754" i="1" s="1"/>
  <c r="AQ755" i="1"/>
  <c r="AS755" i="1" s="1"/>
  <c r="AQ756" i="1"/>
  <c r="AS756" i="1" s="1"/>
  <c r="AQ757" i="1"/>
  <c r="AS757" i="1" s="1"/>
  <c r="AQ758" i="1"/>
  <c r="AS758" i="1" s="1"/>
  <c r="AQ759" i="1"/>
  <c r="AS759" i="1" s="1"/>
  <c r="AQ760" i="1"/>
  <c r="AS760" i="1" s="1"/>
  <c r="AQ761" i="1"/>
  <c r="AS761" i="1" s="1"/>
  <c r="AQ762" i="1"/>
  <c r="AS762" i="1" s="1"/>
  <c r="AQ763" i="1"/>
  <c r="AS763" i="1" s="1"/>
  <c r="AQ764" i="1"/>
  <c r="AS764" i="1" s="1"/>
  <c r="AQ765" i="1"/>
  <c r="AS765" i="1" s="1"/>
  <c r="AQ766" i="1"/>
  <c r="AS766" i="1" s="1"/>
  <c r="AQ767" i="1"/>
  <c r="AS767" i="1" s="1"/>
  <c r="AQ768" i="1"/>
  <c r="AS768" i="1" s="1"/>
  <c r="AQ769" i="1"/>
  <c r="AS769" i="1" s="1"/>
  <c r="AQ770" i="1"/>
  <c r="AS770" i="1" s="1"/>
  <c r="AQ771" i="1"/>
  <c r="AS771" i="1" s="1"/>
  <c r="AQ772" i="1"/>
  <c r="AS772" i="1" s="1"/>
  <c r="AQ773" i="1"/>
  <c r="AS773" i="1" s="1"/>
  <c r="AQ774" i="1"/>
  <c r="AS774" i="1" s="1"/>
  <c r="AQ775" i="1"/>
  <c r="AS775" i="1" s="1"/>
  <c r="AQ776" i="1"/>
  <c r="AS776" i="1" s="1"/>
  <c r="AQ777" i="1"/>
  <c r="AS777" i="1" s="1"/>
  <c r="AQ778" i="1"/>
  <c r="AS778" i="1" s="1"/>
  <c r="AQ779" i="1"/>
  <c r="AS779" i="1" s="1"/>
  <c r="AQ780" i="1"/>
  <c r="AS780" i="1" s="1"/>
  <c r="AQ781" i="1"/>
  <c r="AS781" i="1" s="1"/>
  <c r="AQ782" i="1"/>
  <c r="AS782" i="1" s="1"/>
  <c r="AQ783" i="1"/>
  <c r="AS783" i="1" s="1"/>
  <c r="AQ784" i="1"/>
  <c r="AS784" i="1" s="1"/>
  <c r="AQ785" i="1"/>
  <c r="AS785" i="1" s="1"/>
  <c r="AQ786" i="1"/>
  <c r="AS786" i="1" s="1"/>
  <c r="AQ787" i="1"/>
  <c r="AS787" i="1" s="1"/>
  <c r="AQ788" i="1"/>
  <c r="AS788" i="1" s="1"/>
  <c r="AQ789" i="1"/>
  <c r="AS789" i="1" s="1"/>
  <c r="AQ790" i="1"/>
  <c r="AS790" i="1" s="1"/>
  <c r="AQ791" i="1"/>
  <c r="AS791" i="1" s="1"/>
  <c r="AQ792" i="1"/>
  <c r="AS792" i="1" s="1"/>
  <c r="AQ793" i="1"/>
  <c r="AS793" i="1" s="1"/>
  <c r="AQ794" i="1"/>
  <c r="AS794" i="1" s="1"/>
  <c r="AQ795" i="1"/>
  <c r="AS795" i="1" s="1"/>
  <c r="AQ796" i="1"/>
  <c r="AS796" i="1" s="1"/>
  <c r="AQ797" i="1"/>
  <c r="AS797" i="1" s="1"/>
  <c r="AQ798" i="1"/>
  <c r="AS798" i="1" s="1"/>
  <c r="AQ799" i="1"/>
  <c r="AS799" i="1" s="1"/>
  <c r="AQ800" i="1"/>
  <c r="AS800" i="1" s="1"/>
  <c r="AQ801" i="1"/>
  <c r="AS801" i="1" s="1"/>
  <c r="AQ802" i="1"/>
  <c r="AS802" i="1" s="1"/>
  <c r="AQ803" i="1"/>
  <c r="AS803" i="1" s="1"/>
  <c r="AQ804" i="1"/>
  <c r="AS804" i="1" s="1"/>
  <c r="AQ805" i="1"/>
  <c r="AS805" i="1" s="1"/>
  <c r="AQ806" i="1"/>
  <c r="AS806" i="1" s="1"/>
  <c r="AQ807" i="1"/>
  <c r="AS807" i="1" s="1"/>
  <c r="AQ808" i="1"/>
  <c r="AS808" i="1" s="1"/>
  <c r="AQ809" i="1"/>
  <c r="AS809" i="1" s="1"/>
  <c r="AQ810" i="1"/>
  <c r="AS810" i="1" s="1"/>
  <c r="AQ811" i="1"/>
  <c r="AS811" i="1" s="1"/>
  <c r="AQ812" i="1"/>
  <c r="AS812" i="1" s="1"/>
  <c r="AQ813" i="1"/>
  <c r="AS813" i="1" s="1"/>
  <c r="AQ814" i="1"/>
  <c r="AS814" i="1" s="1"/>
  <c r="AQ815" i="1"/>
  <c r="AS815" i="1" s="1"/>
  <c r="AQ816" i="1"/>
  <c r="AS816" i="1" s="1"/>
  <c r="AQ817" i="1"/>
  <c r="AS817" i="1" s="1"/>
  <c r="AQ818" i="1"/>
  <c r="AS818" i="1" s="1"/>
  <c r="AQ819" i="1"/>
  <c r="AS819" i="1" s="1"/>
  <c r="AQ820" i="1"/>
  <c r="AS820" i="1" s="1"/>
  <c r="AQ821" i="1"/>
  <c r="AS821" i="1" s="1"/>
  <c r="AQ822" i="1"/>
  <c r="AS822" i="1" s="1"/>
  <c r="AQ823" i="1"/>
  <c r="AS823" i="1" s="1"/>
  <c r="AQ824" i="1"/>
  <c r="AS824" i="1" s="1"/>
  <c r="AQ825" i="1"/>
  <c r="AS825" i="1" s="1"/>
  <c r="AQ826" i="1"/>
  <c r="AS826" i="1" s="1"/>
  <c r="AQ827" i="1"/>
  <c r="AS827" i="1" s="1"/>
  <c r="AQ828" i="1"/>
  <c r="AS828" i="1" s="1"/>
  <c r="AQ829" i="1"/>
  <c r="AS829" i="1" s="1"/>
  <c r="AQ830" i="1"/>
  <c r="AS830" i="1" s="1"/>
  <c r="AQ831" i="1"/>
  <c r="AS831" i="1" s="1"/>
  <c r="AQ832" i="1"/>
  <c r="AS832" i="1" s="1"/>
  <c r="AQ833" i="1"/>
  <c r="AS833" i="1" s="1"/>
  <c r="AQ834" i="1"/>
  <c r="AS834" i="1" s="1"/>
  <c r="AQ835" i="1"/>
  <c r="AS835" i="1" s="1"/>
  <c r="AQ836" i="1"/>
  <c r="AS836" i="1" s="1"/>
  <c r="AQ837" i="1"/>
  <c r="AS837" i="1" s="1"/>
  <c r="AQ838" i="1"/>
  <c r="AS838" i="1" s="1"/>
  <c r="AQ839" i="1"/>
  <c r="AS839" i="1" s="1"/>
  <c r="AQ840" i="1"/>
  <c r="AS840" i="1" s="1"/>
  <c r="AQ841" i="1"/>
  <c r="AS841" i="1" s="1"/>
  <c r="AQ842" i="1"/>
  <c r="AS842" i="1" s="1"/>
  <c r="AQ843" i="1"/>
  <c r="AS843" i="1" s="1"/>
  <c r="AQ844" i="1"/>
  <c r="AS844" i="1" s="1"/>
  <c r="AQ845" i="1"/>
  <c r="AS845" i="1" s="1"/>
  <c r="AQ846" i="1"/>
  <c r="AS846" i="1" s="1"/>
  <c r="AQ847" i="1"/>
  <c r="AS847" i="1" s="1"/>
  <c r="AQ848" i="1"/>
  <c r="AS848" i="1" s="1"/>
  <c r="AQ849" i="1"/>
  <c r="AS849" i="1" s="1"/>
  <c r="AQ850" i="1"/>
  <c r="AS850" i="1" s="1"/>
  <c r="AQ851" i="1"/>
  <c r="AS851" i="1" s="1"/>
  <c r="AQ852" i="1"/>
  <c r="AS852" i="1" s="1"/>
  <c r="AQ853" i="1"/>
  <c r="AS853" i="1" s="1"/>
  <c r="AQ854" i="1"/>
  <c r="AS854" i="1" s="1"/>
  <c r="AQ855" i="1"/>
  <c r="AS855" i="1" s="1"/>
  <c r="AQ856" i="1"/>
  <c r="AS856" i="1" s="1"/>
  <c r="AQ857" i="1"/>
  <c r="AS857" i="1" s="1"/>
  <c r="AQ858" i="1"/>
  <c r="AS858" i="1" s="1"/>
  <c r="AQ859" i="1"/>
  <c r="AS859" i="1" s="1"/>
  <c r="AQ860" i="1"/>
  <c r="AS860" i="1" s="1"/>
  <c r="AQ861" i="1"/>
  <c r="AS861" i="1" s="1"/>
  <c r="AQ862" i="1"/>
  <c r="AS862" i="1" s="1"/>
  <c r="AQ863" i="1"/>
  <c r="AS863" i="1" s="1"/>
  <c r="AQ864" i="1"/>
  <c r="AS864" i="1" s="1"/>
  <c r="AQ865" i="1"/>
  <c r="AS865" i="1" s="1"/>
  <c r="AQ866" i="1"/>
  <c r="AS866" i="1" s="1"/>
  <c r="AQ867" i="1"/>
  <c r="AS867" i="1" s="1"/>
  <c r="AQ868" i="1"/>
  <c r="AS868" i="1" s="1"/>
  <c r="AQ869" i="1"/>
  <c r="AS869" i="1" s="1"/>
  <c r="AQ870" i="1"/>
  <c r="AS870" i="1" s="1"/>
  <c r="AQ871" i="1"/>
  <c r="AS871" i="1" s="1"/>
  <c r="AQ872" i="1"/>
  <c r="AS872" i="1" s="1"/>
  <c r="AQ873" i="1"/>
  <c r="AS873" i="1" s="1"/>
  <c r="AQ874" i="1"/>
  <c r="AS874" i="1" s="1"/>
  <c r="AQ875" i="1"/>
  <c r="AS875" i="1" s="1"/>
  <c r="AQ876" i="1"/>
  <c r="AS876" i="1" s="1"/>
  <c r="AQ877" i="1"/>
  <c r="AS877" i="1" s="1"/>
  <c r="AQ878" i="1"/>
  <c r="AS878" i="1" s="1"/>
  <c r="AQ879" i="1"/>
  <c r="AS879" i="1" s="1"/>
  <c r="AQ880" i="1"/>
  <c r="AS880" i="1" s="1"/>
  <c r="AQ881" i="1"/>
  <c r="AS881" i="1" s="1"/>
  <c r="AQ882" i="1"/>
  <c r="AS882" i="1" s="1"/>
  <c r="AQ883" i="1"/>
  <c r="AS883" i="1" s="1"/>
  <c r="AQ884" i="1"/>
  <c r="AS884" i="1" s="1"/>
  <c r="AQ885" i="1"/>
  <c r="AS885" i="1" s="1"/>
  <c r="AQ886" i="1"/>
  <c r="AS886" i="1" s="1"/>
  <c r="AQ887" i="1"/>
  <c r="AS887" i="1" s="1"/>
  <c r="AQ888" i="1"/>
  <c r="AS888" i="1" s="1"/>
  <c r="AQ889" i="1"/>
  <c r="AS889" i="1" s="1"/>
  <c r="AQ890" i="1"/>
  <c r="AS890" i="1" s="1"/>
  <c r="AQ891" i="1"/>
  <c r="AS891" i="1" s="1"/>
  <c r="AQ892" i="1"/>
  <c r="AS892" i="1" s="1"/>
  <c r="AQ893" i="1"/>
  <c r="AS893" i="1" s="1"/>
  <c r="AQ894" i="1"/>
  <c r="AS894" i="1" s="1"/>
  <c r="AQ895" i="1"/>
  <c r="AS895" i="1" s="1"/>
  <c r="AQ896" i="1"/>
  <c r="AS896" i="1" s="1"/>
  <c r="AQ897" i="1"/>
  <c r="AS897" i="1" s="1"/>
  <c r="AQ898" i="1"/>
  <c r="AS898" i="1" s="1"/>
  <c r="AQ899" i="1"/>
  <c r="AS899" i="1" s="1"/>
  <c r="AQ900" i="1"/>
  <c r="AS900" i="1" s="1"/>
  <c r="AQ901" i="1"/>
  <c r="AS901" i="1" s="1"/>
  <c r="AQ902" i="1"/>
  <c r="AS902" i="1" s="1"/>
  <c r="AQ903" i="1"/>
  <c r="AS903" i="1" s="1"/>
  <c r="AQ904" i="1"/>
  <c r="AS904" i="1" s="1"/>
  <c r="AQ905" i="1"/>
  <c r="AS905" i="1" s="1"/>
  <c r="AQ906" i="1"/>
  <c r="AS906" i="1" s="1"/>
  <c r="AQ907" i="1"/>
  <c r="AS907" i="1" s="1"/>
  <c r="AQ908" i="1"/>
  <c r="AS908" i="1" s="1"/>
  <c r="AQ909" i="1"/>
  <c r="AS909" i="1" s="1"/>
  <c r="AQ910" i="1"/>
  <c r="AS910" i="1" s="1"/>
  <c r="AQ911" i="1"/>
  <c r="AS911" i="1" s="1"/>
  <c r="AQ912" i="1"/>
  <c r="AS912" i="1" s="1"/>
  <c r="AQ913" i="1"/>
  <c r="AS913" i="1" s="1"/>
  <c r="AQ914" i="1"/>
  <c r="AS914" i="1" s="1"/>
  <c r="AQ915" i="1"/>
  <c r="AS915" i="1" s="1"/>
  <c r="AQ916" i="1"/>
  <c r="AS916" i="1" s="1"/>
  <c r="AQ917" i="1"/>
  <c r="AS917" i="1" s="1"/>
  <c r="AQ918" i="1"/>
  <c r="AS918" i="1" s="1"/>
  <c r="AQ919" i="1"/>
  <c r="AS919" i="1" s="1"/>
  <c r="AQ920" i="1"/>
  <c r="AS920" i="1" s="1"/>
  <c r="AQ921" i="1"/>
  <c r="AS921" i="1" s="1"/>
  <c r="AQ922" i="1"/>
  <c r="AS922" i="1" s="1"/>
  <c r="AQ923" i="1"/>
  <c r="AS923" i="1" s="1"/>
  <c r="AQ924" i="1"/>
  <c r="AS924" i="1" s="1"/>
  <c r="AQ925" i="1"/>
  <c r="AS925" i="1" s="1"/>
  <c r="AQ926" i="1"/>
  <c r="AS926" i="1" s="1"/>
  <c r="AQ927" i="1"/>
  <c r="AS927" i="1" s="1"/>
  <c r="AQ928" i="1"/>
  <c r="AS928" i="1" s="1"/>
  <c r="AQ929" i="1"/>
  <c r="AS929" i="1" s="1"/>
  <c r="AQ930" i="1"/>
  <c r="AS930" i="1" s="1"/>
  <c r="AQ931" i="1"/>
  <c r="AS931" i="1" s="1"/>
  <c r="AQ932" i="1"/>
  <c r="AS932" i="1" s="1"/>
  <c r="AQ933" i="1"/>
  <c r="AS933" i="1" s="1"/>
  <c r="AQ934" i="1"/>
  <c r="AS934" i="1" s="1"/>
  <c r="AQ935" i="1"/>
  <c r="AS935" i="1" s="1"/>
  <c r="AQ936" i="1"/>
  <c r="AS936" i="1" s="1"/>
  <c r="AQ937" i="1"/>
  <c r="AS937" i="1" s="1"/>
  <c r="AQ938" i="1"/>
  <c r="AS938" i="1" s="1"/>
  <c r="AQ939" i="1"/>
  <c r="AS939" i="1" s="1"/>
  <c r="AQ940" i="1"/>
  <c r="AS940" i="1" s="1"/>
  <c r="AQ941" i="1"/>
  <c r="AS941" i="1" s="1"/>
  <c r="AQ942" i="1"/>
  <c r="AS942" i="1" s="1"/>
  <c r="AQ943" i="1"/>
  <c r="AS943" i="1" s="1"/>
  <c r="AQ944" i="1"/>
  <c r="AS944" i="1" s="1"/>
  <c r="AQ945" i="1"/>
  <c r="AS945" i="1" s="1"/>
  <c r="AQ946" i="1"/>
  <c r="AS946" i="1" s="1"/>
  <c r="AQ947" i="1"/>
  <c r="AS947" i="1" s="1"/>
  <c r="AQ948" i="1"/>
  <c r="AS948" i="1" s="1"/>
  <c r="AQ949" i="1"/>
  <c r="AS949" i="1" s="1"/>
  <c r="AQ950" i="1"/>
  <c r="AS950" i="1" s="1"/>
  <c r="AQ951" i="1"/>
  <c r="AS951" i="1" s="1"/>
  <c r="AQ952" i="1"/>
  <c r="AS952" i="1" s="1"/>
  <c r="AQ953" i="1"/>
  <c r="AS953" i="1" s="1"/>
  <c r="AQ954" i="1"/>
  <c r="AS954" i="1" s="1"/>
  <c r="AQ955" i="1"/>
  <c r="AS955" i="1" s="1"/>
  <c r="AQ956" i="1"/>
  <c r="AS956" i="1" s="1"/>
  <c r="AQ957" i="1"/>
  <c r="AS957" i="1" s="1"/>
  <c r="AQ958" i="1"/>
  <c r="AS958" i="1" s="1"/>
  <c r="AQ959" i="1"/>
  <c r="AS959" i="1" s="1"/>
  <c r="AQ960" i="1"/>
  <c r="AS960" i="1" s="1"/>
  <c r="AQ961" i="1"/>
  <c r="AS961" i="1" s="1"/>
  <c r="AQ962" i="1"/>
  <c r="AS962" i="1" s="1"/>
  <c r="AQ963" i="1"/>
  <c r="AS963" i="1" s="1"/>
  <c r="AQ964" i="1"/>
  <c r="AS964" i="1" s="1"/>
  <c r="AQ965" i="1"/>
  <c r="AS965" i="1" s="1"/>
  <c r="AQ966" i="1"/>
  <c r="AS966" i="1" s="1"/>
  <c r="AQ967" i="1"/>
  <c r="AS967" i="1" s="1"/>
  <c r="AQ968" i="1"/>
  <c r="AS968" i="1" s="1"/>
  <c r="AQ969" i="1"/>
  <c r="AS969" i="1" s="1"/>
  <c r="AQ970" i="1"/>
  <c r="AS970" i="1" s="1"/>
  <c r="AQ971" i="1"/>
  <c r="AS971" i="1" s="1"/>
  <c r="AQ972" i="1"/>
  <c r="AS972" i="1" s="1"/>
  <c r="AQ973" i="1"/>
  <c r="AS973" i="1" s="1"/>
  <c r="AQ974" i="1"/>
  <c r="AS974" i="1" s="1"/>
  <c r="AQ975" i="1"/>
  <c r="AS975" i="1" s="1"/>
  <c r="AQ976" i="1"/>
  <c r="AS976" i="1" s="1"/>
  <c r="AQ977" i="1"/>
  <c r="AS977" i="1" s="1"/>
  <c r="AQ978" i="1"/>
  <c r="AS978" i="1" s="1"/>
  <c r="AQ979" i="1"/>
  <c r="AS979" i="1" s="1"/>
  <c r="AQ980" i="1"/>
  <c r="AS980" i="1" s="1"/>
  <c r="AQ981" i="1"/>
  <c r="AS981" i="1" s="1"/>
  <c r="AQ982" i="1"/>
  <c r="AS982" i="1" s="1"/>
  <c r="AQ983" i="1"/>
  <c r="AS983" i="1" s="1"/>
  <c r="AQ984" i="1"/>
  <c r="AS984" i="1" s="1"/>
  <c r="AQ985" i="1"/>
  <c r="AS985" i="1" s="1"/>
  <c r="AQ986" i="1"/>
  <c r="AS986" i="1" s="1"/>
  <c r="AQ987" i="1"/>
  <c r="AS987" i="1" s="1"/>
  <c r="AQ988" i="1"/>
  <c r="AS988" i="1" s="1"/>
  <c r="AQ989" i="1"/>
  <c r="AS989" i="1" s="1"/>
  <c r="AQ990" i="1"/>
  <c r="AS990" i="1" s="1"/>
  <c r="AQ991" i="1"/>
  <c r="AS991" i="1" s="1"/>
  <c r="AQ992" i="1"/>
  <c r="AS992" i="1" s="1"/>
  <c r="AQ993" i="1"/>
  <c r="AS993" i="1" s="1"/>
  <c r="AQ994" i="1"/>
  <c r="AS994" i="1" s="1"/>
  <c r="AQ995" i="1"/>
  <c r="AS995" i="1" s="1"/>
  <c r="AQ996" i="1"/>
  <c r="AS996" i="1" s="1"/>
  <c r="AQ997" i="1"/>
  <c r="AS997" i="1" s="1"/>
  <c r="AQ998" i="1"/>
  <c r="AS998" i="1" s="1"/>
  <c r="AQ999" i="1"/>
  <c r="AS999" i="1" s="1"/>
  <c r="AQ1000" i="1"/>
  <c r="AS1000" i="1" s="1"/>
  <c r="AQ1001" i="1"/>
  <c r="AS1001" i="1" s="1"/>
  <c r="AQ1002" i="1"/>
  <c r="AS1002" i="1" s="1"/>
  <c r="AQ1003" i="1"/>
  <c r="AS1003" i="1" s="1"/>
  <c r="AQ1004" i="1"/>
  <c r="AS1004" i="1" s="1"/>
  <c r="AQ1005" i="1"/>
  <c r="AS1005" i="1" s="1"/>
  <c r="AQ1006" i="1"/>
  <c r="AS1006" i="1" s="1"/>
  <c r="AQ1007" i="1"/>
  <c r="AS1007" i="1" s="1"/>
  <c r="AQ1008" i="1"/>
  <c r="AS1008" i="1" s="1"/>
  <c r="AQ1009" i="1"/>
  <c r="AS1009" i="1" s="1"/>
  <c r="AQ1010" i="1"/>
  <c r="AS1010" i="1" s="1"/>
  <c r="AQ1011" i="1"/>
  <c r="AS1011" i="1" s="1"/>
  <c r="AQ1012" i="1"/>
  <c r="AS1012" i="1" s="1"/>
  <c r="AQ1013" i="1"/>
  <c r="AS1013" i="1" s="1"/>
  <c r="AQ1014" i="1"/>
  <c r="AS1014" i="1" s="1"/>
  <c r="AQ1015" i="1"/>
  <c r="AS1015" i="1" s="1"/>
  <c r="AQ1016" i="1"/>
  <c r="AS1016" i="1" s="1"/>
  <c r="AQ1017" i="1"/>
  <c r="AS1017" i="1" s="1"/>
  <c r="AQ1018" i="1"/>
  <c r="AS1018" i="1" s="1"/>
  <c r="AQ1019" i="1"/>
  <c r="AS1019" i="1" s="1"/>
  <c r="AQ1020" i="1"/>
  <c r="AS1020" i="1" s="1"/>
  <c r="AQ1021" i="1"/>
  <c r="AS1021" i="1" s="1"/>
  <c r="AQ1022" i="1"/>
  <c r="AS1022" i="1" s="1"/>
  <c r="AQ1023" i="1"/>
  <c r="AS1023" i="1" s="1"/>
  <c r="AQ1024" i="1"/>
  <c r="AS1024" i="1" s="1"/>
  <c r="AQ1025" i="1"/>
  <c r="AS1025" i="1" s="1"/>
  <c r="AQ1026" i="1"/>
  <c r="AS1026" i="1" s="1"/>
  <c r="AQ1027" i="1"/>
  <c r="AS1027" i="1" s="1"/>
  <c r="AQ1028" i="1"/>
  <c r="AS1028" i="1" s="1"/>
  <c r="AQ1029" i="1"/>
  <c r="AS1029" i="1" s="1"/>
  <c r="AQ1030" i="1"/>
  <c r="AS1030" i="1" s="1"/>
  <c r="AQ1031" i="1"/>
  <c r="AS1031" i="1" s="1"/>
  <c r="AQ1032" i="1"/>
  <c r="AS1032" i="1" s="1"/>
  <c r="AQ1033" i="1"/>
  <c r="AS1033" i="1" s="1"/>
  <c r="AQ1034" i="1"/>
  <c r="AS1034" i="1" s="1"/>
  <c r="AQ1035" i="1"/>
  <c r="AS1035" i="1" s="1"/>
  <c r="AQ1036" i="1"/>
  <c r="AS1036" i="1" s="1"/>
  <c r="AQ1037" i="1"/>
  <c r="AS1037" i="1" s="1"/>
  <c r="AQ1038" i="1"/>
  <c r="AS1038" i="1" s="1"/>
  <c r="AQ1039" i="1"/>
  <c r="AS1039" i="1" s="1"/>
  <c r="AQ1040" i="1"/>
  <c r="AS1040" i="1" s="1"/>
  <c r="AQ1041" i="1"/>
  <c r="AS1041" i="1" s="1"/>
  <c r="AQ1042" i="1"/>
  <c r="AS1042" i="1" s="1"/>
  <c r="AQ1043" i="1"/>
  <c r="AS1043" i="1" s="1"/>
  <c r="AQ1044" i="1"/>
  <c r="AS1044" i="1" s="1"/>
  <c r="AQ1045" i="1"/>
  <c r="AS1045" i="1" s="1"/>
  <c r="AQ1046" i="1"/>
  <c r="AS1046" i="1" s="1"/>
  <c r="AQ1047" i="1"/>
  <c r="AS1047" i="1" s="1"/>
  <c r="AQ1048" i="1"/>
  <c r="AS1048" i="1" s="1"/>
  <c r="AQ1049" i="1"/>
  <c r="AS1049" i="1" s="1"/>
  <c r="AQ1050" i="1"/>
  <c r="AS1050" i="1" s="1"/>
  <c r="AQ1051" i="1"/>
  <c r="AS1051" i="1" s="1"/>
  <c r="AQ1052" i="1"/>
  <c r="AS1052" i="1" s="1"/>
  <c r="AQ1053" i="1"/>
  <c r="AS1053" i="1" s="1"/>
  <c r="AQ1054" i="1"/>
  <c r="AS1054" i="1" s="1"/>
  <c r="AQ1055" i="1"/>
  <c r="AS1055" i="1" s="1"/>
  <c r="AQ1056" i="1"/>
  <c r="AS1056" i="1" s="1"/>
  <c r="AQ1057" i="1"/>
  <c r="AS1057" i="1" s="1"/>
  <c r="AQ1058" i="1"/>
  <c r="AS1058" i="1" s="1"/>
  <c r="AQ1059" i="1"/>
  <c r="AS1059" i="1" s="1"/>
  <c r="AQ1060" i="1"/>
  <c r="AS1060" i="1" s="1"/>
  <c r="AQ1061" i="1"/>
  <c r="AS1061" i="1" s="1"/>
  <c r="AQ1062" i="1"/>
  <c r="AS1062" i="1" s="1"/>
  <c r="AQ1063" i="1"/>
  <c r="AS1063" i="1" s="1"/>
  <c r="AQ1064" i="1"/>
  <c r="AS1064" i="1" s="1"/>
  <c r="AQ1065" i="1"/>
  <c r="AS1065" i="1" s="1"/>
  <c r="AQ1066" i="1"/>
  <c r="AS1066" i="1" s="1"/>
  <c r="AQ1067" i="1"/>
  <c r="AS1067" i="1" s="1"/>
  <c r="AQ1068" i="1"/>
  <c r="AS1068" i="1" s="1"/>
  <c r="AQ1069" i="1"/>
  <c r="AS1069" i="1" s="1"/>
  <c r="AQ1070" i="1"/>
  <c r="AS1070" i="1" s="1"/>
  <c r="AQ1071" i="1"/>
  <c r="AS1071" i="1" s="1"/>
  <c r="AQ1072" i="1"/>
  <c r="AS1072" i="1" s="1"/>
  <c r="AQ1073" i="1"/>
  <c r="AS1073" i="1" s="1"/>
  <c r="AQ1074" i="1"/>
  <c r="AS1074" i="1" s="1"/>
  <c r="AQ1075" i="1"/>
  <c r="AS1075" i="1" s="1"/>
  <c r="AQ1076" i="1"/>
  <c r="AS1076" i="1" s="1"/>
  <c r="AQ1077" i="1"/>
  <c r="AS1077" i="1" s="1"/>
  <c r="AQ1078" i="1"/>
  <c r="AS1078" i="1" s="1"/>
  <c r="AQ1079" i="1"/>
  <c r="AS1079" i="1" s="1"/>
  <c r="AQ1080" i="1"/>
  <c r="AS1080" i="1" s="1"/>
  <c r="AQ1081" i="1"/>
  <c r="AS1081" i="1" s="1"/>
  <c r="AQ1082" i="1"/>
  <c r="AS1082" i="1" s="1"/>
  <c r="AQ1083" i="1"/>
  <c r="AS1083" i="1" s="1"/>
  <c r="AQ1084" i="1"/>
  <c r="AS1084" i="1" s="1"/>
  <c r="AQ1085" i="1"/>
  <c r="AS1085" i="1" s="1"/>
  <c r="AQ1086" i="1"/>
  <c r="AS1086" i="1" s="1"/>
  <c r="AQ1087" i="1"/>
  <c r="AS1087" i="1" s="1"/>
  <c r="AQ1088" i="1"/>
  <c r="AS1088" i="1" s="1"/>
  <c r="AQ1089" i="1"/>
  <c r="AS1089" i="1" s="1"/>
  <c r="AQ1090" i="1"/>
  <c r="AS1090" i="1" s="1"/>
  <c r="AQ1091" i="1"/>
  <c r="AS1091" i="1" s="1"/>
  <c r="AQ1092" i="1"/>
  <c r="AS1092" i="1" s="1"/>
  <c r="AQ1093" i="1"/>
  <c r="AS1093" i="1" s="1"/>
  <c r="AQ1094" i="1"/>
  <c r="AS1094" i="1" s="1"/>
  <c r="AQ1095" i="1"/>
  <c r="AS1095" i="1" s="1"/>
  <c r="AQ1096" i="1"/>
  <c r="AS1096" i="1" s="1"/>
  <c r="AQ1097" i="1"/>
  <c r="AS1097" i="1" s="1"/>
  <c r="AQ1098" i="1"/>
  <c r="AS1098" i="1" s="1"/>
  <c r="AQ1099" i="1"/>
  <c r="AS1099" i="1" s="1"/>
  <c r="AQ1100" i="1"/>
  <c r="AS1100" i="1" s="1"/>
  <c r="AQ1101" i="1"/>
  <c r="AS1101" i="1" s="1"/>
  <c r="AQ1102" i="1"/>
  <c r="AS1102" i="1" s="1"/>
  <c r="AQ1103" i="1"/>
  <c r="AS1103" i="1" s="1"/>
  <c r="AQ1104" i="1"/>
  <c r="AS1104" i="1" s="1"/>
  <c r="AQ1105" i="1"/>
  <c r="AS1105" i="1" s="1"/>
  <c r="AQ1106" i="1"/>
  <c r="AS1106" i="1" s="1"/>
  <c r="AQ1107" i="1"/>
  <c r="AS1107" i="1" s="1"/>
  <c r="AQ1108" i="1"/>
  <c r="AS1108" i="1" s="1"/>
  <c r="AQ1109" i="1"/>
  <c r="AS1109" i="1" s="1"/>
  <c r="AQ1110" i="1"/>
  <c r="AS1110" i="1" s="1"/>
  <c r="AQ1111" i="1"/>
  <c r="AS1111" i="1" s="1"/>
  <c r="AQ1112" i="1"/>
  <c r="AS1112" i="1" s="1"/>
  <c r="AQ1113" i="1"/>
  <c r="AS1113" i="1" s="1"/>
  <c r="AQ1114" i="1"/>
  <c r="AS1114" i="1" s="1"/>
  <c r="AQ1115" i="1"/>
  <c r="AS1115" i="1" s="1"/>
  <c r="AQ1116" i="1"/>
  <c r="AS1116" i="1" s="1"/>
  <c r="AQ1117" i="1"/>
  <c r="AS1117" i="1" s="1"/>
  <c r="AQ1118" i="1"/>
  <c r="AS1118" i="1" s="1"/>
  <c r="AQ1119" i="1"/>
  <c r="AS1119" i="1" s="1"/>
  <c r="AQ1120" i="1"/>
  <c r="AS1120" i="1" s="1"/>
  <c r="AQ1121" i="1"/>
  <c r="AS1121" i="1" s="1"/>
  <c r="AQ1122" i="1"/>
  <c r="AS1122" i="1" s="1"/>
  <c r="AQ1123" i="1"/>
  <c r="AS1123" i="1" s="1"/>
  <c r="AQ1124" i="1"/>
  <c r="AS1124" i="1" s="1"/>
  <c r="AQ1125" i="1"/>
  <c r="AS1125" i="1" s="1"/>
  <c r="AQ1126" i="1"/>
  <c r="AS1126" i="1" s="1"/>
  <c r="AQ1127" i="1"/>
  <c r="AS1127" i="1" s="1"/>
  <c r="AQ1128" i="1"/>
  <c r="AS1128" i="1" s="1"/>
  <c r="AQ1129" i="1"/>
  <c r="AS1129" i="1" s="1"/>
  <c r="AQ1130" i="1"/>
  <c r="AS1130" i="1" s="1"/>
  <c r="AQ1131" i="1"/>
  <c r="AS1131" i="1" s="1"/>
  <c r="AQ1132" i="1"/>
  <c r="AS1132" i="1" s="1"/>
  <c r="AQ1133" i="1"/>
  <c r="AS1133" i="1" s="1"/>
  <c r="AQ1134" i="1"/>
  <c r="AS1134" i="1" s="1"/>
  <c r="AQ1135" i="1"/>
  <c r="AS1135" i="1" s="1"/>
  <c r="AQ1136" i="1"/>
  <c r="AS1136" i="1" s="1"/>
  <c r="AQ1137" i="1"/>
  <c r="AS1137" i="1" s="1"/>
  <c r="AQ1138" i="1"/>
  <c r="AS1138" i="1" s="1"/>
  <c r="AQ1139" i="1"/>
  <c r="AS1139" i="1" s="1"/>
  <c r="AQ1140" i="1"/>
  <c r="AS1140" i="1" s="1"/>
  <c r="AQ1141" i="1"/>
  <c r="AS1141" i="1" s="1"/>
  <c r="AQ1142" i="1"/>
  <c r="AS1142" i="1" s="1"/>
  <c r="AQ1143" i="1"/>
  <c r="AS1143" i="1" s="1"/>
  <c r="AQ1144" i="1"/>
  <c r="AS1144" i="1" s="1"/>
  <c r="AQ1145" i="1"/>
  <c r="AS1145" i="1" s="1"/>
  <c r="AQ1146" i="1"/>
  <c r="AS1146" i="1" s="1"/>
  <c r="AQ1147" i="1"/>
  <c r="AS1147" i="1" s="1"/>
  <c r="AQ1148" i="1"/>
  <c r="AS1148" i="1" s="1"/>
  <c r="AQ1149" i="1"/>
  <c r="AS1149" i="1" s="1"/>
  <c r="AQ1150" i="1"/>
  <c r="AS1150" i="1" s="1"/>
  <c r="AQ1151" i="1"/>
  <c r="AS1151" i="1" s="1"/>
  <c r="AQ1152" i="1"/>
  <c r="AS1152" i="1" s="1"/>
  <c r="AQ1153" i="1"/>
  <c r="AS1153" i="1" s="1"/>
  <c r="AQ1154" i="1"/>
  <c r="AS1154" i="1" s="1"/>
  <c r="AQ1155" i="1"/>
  <c r="AS1155" i="1" s="1"/>
  <c r="AQ1156" i="1"/>
  <c r="AS1156" i="1" s="1"/>
  <c r="AQ1157" i="1"/>
  <c r="AS1157" i="1" s="1"/>
  <c r="AQ1158" i="1"/>
  <c r="AS1158" i="1" s="1"/>
  <c r="AQ1159" i="1"/>
  <c r="AS1159" i="1" s="1"/>
  <c r="AQ1160" i="1"/>
  <c r="AS1160" i="1" s="1"/>
  <c r="AQ1161" i="1"/>
  <c r="AS1161" i="1" s="1"/>
  <c r="AQ1162" i="1"/>
  <c r="AS1162" i="1" s="1"/>
  <c r="AQ1163" i="1"/>
  <c r="AS1163" i="1" s="1"/>
  <c r="AQ1164" i="1"/>
  <c r="AS1164" i="1" s="1"/>
  <c r="AQ1165" i="1"/>
  <c r="AS1165" i="1" s="1"/>
  <c r="AQ1166" i="1"/>
  <c r="AS1166" i="1" s="1"/>
  <c r="AQ1167" i="1"/>
  <c r="AS1167" i="1" s="1"/>
  <c r="AQ1168" i="1"/>
  <c r="AS1168" i="1" s="1"/>
  <c r="AQ1169" i="1"/>
  <c r="AS1169" i="1" s="1"/>
  <c r="AQ1170" i="1"/>
  <c r="AS1170" i="1" s="1"/>
  <c r="AQ1171" i="1"/>
  <c r="AS1171" i="1" s="1"/>
  <c r="AQ1172" i="1"/>
  <c r="AS1172" i="1" s="1"/>
  <c r="AQ1173" i="1"/>
  <c r="AS1173" i="1" s="1"/>
  <c r="AQ1174" i="1"/>
  <c r="AS1174" i="1" s="1"/>
  <c r="AQ1175" i="1"/>
  <c r="AS1175" i="1" s="1"/>
  <c r="AQ1176" i="1"/>
  <c r="AS1176" i="1" s="1"/>
  <c r="AQ1177" i="1"/>
  <c r="AS1177" i="1" s="1"/>
  <c r="AQ1178" i="1"/>
  <c r="AS1178" i="1" s="1"/>
  <c r="AQ1179" i="1"/>
  <c r="AS1179" i="1" s="1"/>
  <c r="AQ1180" i="1"/>
  <c r="AS1180" i="1" s="1"/>
  <c r="AQ1181" i="1"/>
  <c r="AS1181" i="1" s="1"/>
  <c r="AQ1182" i="1"/>
  <c r="AS1182" i="1" s="1"/>
  <c r="AQ1183" i="1"/>
  <c r="AS1183" i="1" s="1"/>
  <c r="AQ1184" i="1"/>
  <c r="AS1184" i="1" s="1"/>
  <c r="AQ1185" i="1"/>
  <c r="AS1185" i="1" s="1"/>
  <c r="AQ1186" i="1"/>
  <c r="AS1186" i="1" s="1"/>
  <c r="AQ1187" i="1"/>
  <c r="AS1187" i="1" s="1"/>
  <c r="AQ1188" i="1"/>
  <c r="AS1188" i="1" s="1"/>
  <c r="AQ1189" i="1"/>
  <c r="AS1189" i="1" s="1"/>
  <c r="AQ1190" i="1"/>
  <c r="AS1190" i="1" s="1"/>
  <c r="AQ1191" i="1"/>
  <c r="AS1191" i="1" s="1"/>
  <c r="AQ1192" i="1"/>
  <c r="AS1192" i="1" s="1"/>
  <c r="AQ1193" i="1"/>
  <c r="AS1193" i="1" s="1"/>
  <c r="AQ1194" i="1"/>
  <c r="AS1194" i="1" s="1"/>
  <c r="AQ1195" i="1"/>
  <c r="AS1195" i="1" s="1"/>
  <c r="AQ1196" i="1"/>
  <c r="AS1196" i="1" s="1"/>
  <c r="AQ1197" i="1"/>
  <c r="AS1197" i="1" s="1"/>
  <c r="AQ1198" i="1"/>
  <c r="AS1198" i="1" s="1"/>
  <c r="AQ1199" i="1"/>
  <c r="AS1199" i="1" s="1"/>
  <c r="AQ1200" i="1"/>
  <c r="AS1200" i="1" s="1"/>
  <c r="AQ1201" i="1"/>
  <c r="AS1201" i="1" s="1"/>
  <c r="AQ1202" i="1"/>
  <c r="AS1202" i="1" s="1"/>
  <c r="AQ1203" i="1"/>
  <c r="AS1203" i="1" s="1"/>
  <c r="AQ1204" i="1"/>
  <c r="AS1204" i="1" s="1"/>
  <c r="AQ1205" i="1"/>
  <c r="AS1205" i="1" s="1"/>
  <c r="AQ1206" i="1"/>
  <c r="AS1206" i="1" s="1"/>
  <c r="AQ1207" i="1"/>
  <c r="AS1207" i="1" s="1"/>
  <c r="AQ1208" i="1"/>
  <c r="AS1208" i="1" s="1"/>
  <c r="AQ1209" i="1"/>
  <c r="AS1209" i="1" s="1"/>
  <c r="AQ1210" i="1"/>
  <c r="AS1210" i="1" s="1"/>
  <c r="AQ1211" i="1"/>
  <c r="AS1211" i="1" s="1"/>
  <c r="AQ1212" i="1"/>
  <c r="AS1212" i="1" s="1"/>
  <c r="AQ1213" i="1"/>
  <c r="AS1213" i="1" s="1"/>
  <c r="AQ1214" i="1"/>
  <c r="AS1214" i="1" s="1"/>
  <c r="AQ1215" i="1"/>
  <c r="AS1215" i="1" s="1"/>
  <c r="AQ1216" i="1"/>
  <c r="AS1216" i="1" s="1"/>
  <c r="AQ1217" i="1"/>
  <c r="AS1217" i="1" s="1"/>
  <c r="AQ1218" i="1"/>
  <c r="AS1218" i="1" s="1"/>
  <c r="AQ1219" i="1"/>
  <c r="AS1219" i="1" s="1"/>
  <c r="AQ1220" i="1"/>
  <c r="AS1220" i="1" s="1"/>
  <c r="AQ1221" i="1"/>
  <c r="AS1221" i="1" s="1"/>
  <c r="AQ1222" i="1"/>
  <c r="AS1222" i="1" s="1"/>
  <c r="AQ1223" i="1"/>
  <c r="AS1223" i="1" s="1"/>
  <c r="AQ1224" i="1"/>
  <c r="AS1224" i="1" s="1"/>
  <c r="AQ1225" i="1"/>
  <c r="AS1225" i="1" s="1"/>
  <c r="AQ1226" i="1"/>
  <c r="AS1226" i="1" s="1"/>
  <c r="AQ1227" i="1"/>
  <c r="AS1227" i="1" s="1"/>
  <c r="AQ1228" i="1"/>
  <c r="AS1228" i="1" s="1"/>
  <c r="AQ1229" i="1"/>
  <c r="AS1229" i="1" s="1"/>
  <c r="AQ1230" i="1"/>
  <c r="AS1230" i="1" s="1"/>
  <c r="AQ1231" i="1"/>
  <c r="AS1231" i="1" s="1"/>
  <c r="AQ1232" i="1"/>
  <c r="AS1232" i="1" s="1"/>
  <c r="AQ1233" i="1"/>
  <c r="AS1233" i="1" s="1"/>
  <c r="AQ1234" i="1"/>
  <c r="AS1234" i="1" s="1"/>
  <c r="AQ1235" i="1"/>
  <c r="AS1235" i="1" s="1"/>
  <c r="AQ1236" i="1"/>
  <c r="AS1236" i="1" s="1"/>
  <c r="AQ1237" i="1"/>
  <c r="AS1237" i="1" s="1"/>
  <c r="AQ1238" i="1"/>
  <c r="AS1238" i="1" s="1"/>
  <c r="AQ1239" i="1"/>
  <c r="AS1239" i="1" s="1"/>
  <c r="AQ1240" i="1"/>
  <c r="AS1240" i="1" s="1"/>
  <c r="AQ1241" i="1"/>
  <c r="AS1241" i="1" s="1"/>
  <c r="AQ1242" i="1"/>
  <c r="AS1242" i="1" s="1"/>
  <c r="AQ1243" i="1"/>
  <c r="AS1243" i="1" s="1"/>
  <c r="AQ1244" i="1"/>
  <c r="AS1244" i="1" s="1"/>
  <c r="AQ1245" i="1"/>
  <c r="AS1245" i="1" s="1"/>
  <c r="AQ1246" i="1"/>
  <c r="AS1246" i="1" s="1"/>
  <c r="AQ1247" i="1"/>
  <c r="AS1247" i="1" s="1"/>
  <c r="AQ1248" i="1"/>
  <c r="AS1248" i="1" s="1"/>
  <c r="AQ1249" i="1"/>
  <c r="AS1249" i="1" s="1"/>
  <c r="AQ1250" i="1"/>
  <c r="AS1250" i="1" s="1"/>
  <c r="AQ1251" i="1"/>
  <c r="AS1251" i="1" s="1"/>
  <c r="AQ1252" i="1"/>
  <c r="AS1252" i="1" s="1"/>
  <c r="AQ1253" i="1"/>
  <c r="AS1253" i="1" s="1"/>
  <c r="AQ1254" i="1"/>
  <c r="AS1254" i="1" s="1"/>
  <c r="AQ1255" i="1"/>
  <c r="AS1255" i="1" s="1"/>
  <c r="AQ1256" i="1"/>
  <c r="AS1256" i="1" s="1"/>
  <c r="AQ1257" i="1"/>
  <c r="AS1257" i="1" s="1"/>
  <c r="AQ1258" i="1"/>
  <c r="AS1258" i="1" s="1"/>
  <c r="AQ1259" i="1"/>
  <c r="AS1259" i="1" s="1"/>
  <c r="AQ1260" i="1"/>
  <c r="AS1260" i="1" s="1"/>
  <c r="AQ1261" i="1"/>
  <c r="AS1261" i="1" s="1"/>
  <c r="AQ1262" i="1"/>
  <c r="AS1262" i="1" s="1"/>
  <c r="AQ1263" i="1"/>
  <c r="AS1263" i="1" s="1"/>
  <c r="AQ1264" i="1"/>
  <c r="AS1264" i="1" s="1"/>
  <c r="AQ1265" i="1"/>
  <c r="AS1265" i="1" s="1"/>
  <c r="AQ1266" i="1"/>
  <c r="AS1266" i="1" s="1"/>
  <c r="AQ1267" i="1"/>
  <c r="AS1267" i="1" s="1"/>
  <c r="AQ1268" i="1"/>
  <c r="AS1268" i="1" s="1"/>
  <c r="AQ1269" i="1"/>
  <c r="AS1269" i="1" s="1"/>
  <c r="AQ1270" i="1"/>
  <c r="AS1270" i="1" s="1"/>
  <c r="AQ1271" i="1"/>
  <c r="AS1271" i="1" s="1"/>
  <c r="AQ1272" i="1"/>
  <c r="AS1272" i="1" s="1"/>
  <c r="AQ1273" i="1"/>
  <c r="AS1273" i="1" s="1"/>
  <c r="AQ1274" i="1"/>
  <c r="AS1274" i="1" s="1"/>
  <c r="AQ1275" i="1"/>
  <c r="AS1275" i="1" s="1"/>
  <c r="AQ1276" i="1"/>
  <c r="AS1276" i="1" s="1"/>
  <c r="AQ1277" i="1"/>
  <c r="AS1277" i="1" s="1"/>
  <c r="AQ1278" i="1"/>
  <c r="AS1278" i="1" s="1"/>
  <c r="AQ1279" i="1"/>
  <c r="AS1279" i="1" s="1"/>
  <c r="AQ1280" i="1"/>
  <c r="AS1280" i="1" s="1"/>
  <c r="AQ1281" i="1"/>
  <c r="AS1281" i="1" s="1"/>
  <c r="AQ1282" i="1"/>
  <c r="AS1282" i="1" s="1"/>
  <c r="AQ1283" i="1"/>
  <c r="AS1283" i="1" s="1"/>
  <c r="AQ1284" i="1"/>
  <c r="AS1284" i="1" s="1"/>
  <c r="AQ1285" i="1"/>
  <c r="AS1285" i="1" s="1"/>
  <c r="AQ1286" i="1"/>
  <c r="AS1286" i="1" s="1"/>
  <c r="AQ1287" i="1"/>
  <c r="AS1287" i="1" s="1"/>
  <c r="AQ1288" i="1"/>
  <c r="AS1288" i="1" s="1"/>
  <c r="AQ1289" i="1"/>
  <c r="AS1289" i="1" s="1"/>
  <c r="AQ1290" i="1"/>
  <c r="AS1290" i="1" s="1"/>
  <c r="AQ1291" i="1"/>
  <c r="AS1291" i="1" s="1"/>
  <c r="AQ1292" i="1"/>
  <c r="AS1292" i="1" s="1"/>
  <c r="AQ1293" i="1"/>
  <c r="AS1293" i="1" s="1"/>
  <c r="AQ1294" i="1"/>
  <c r="AS1294" i="1" s="1"/>
  <c r="AQ1295" i="1"/>
  <c r="AS1295" i="1" s="1"/>
  <c r="AQ1296" i="1"/>
  <c r="AS1296" i="1" s="1"/>
  <c r="AQ1297" i="1"/>
  <c r="AS1297" i="1" s="1"/>
  <c r="AQ1298" i="1"/>
  <c r="AS1298" i="1" s="1"/>
  <c r="AQ1299" i="1"/>
  <c r="AS1299" i="1" s="1"/>
  <c r="AQ1300" i="1"/>
  <c r="AS1300" i="1" s="1"/>
  <c r="AQ1301" i="1"/>
  <c r="AS1301" i="1" s="1"/>
  <c r="AQ1302" i="1"/>
  <c r="AS1302" i="1" s="1"/>
  <c r="AQ1303" i="1"/>
  <c r="AS1303" i="1" s="1"/>
  <c r="AQ1304" i="1"/>
  <c r="AS1304" i="1" s="1"/>
  <c r="AQ1305" i="1"/>
  <c r="AS1305" i="1" s="1"/>
  <c r="AQ1306" i="1"/>
  <c r="AS1306" i="1" s="1"/>
  <c r="AQ1307" i="1"/>
  <c r="AS1307" i="1" s="1"/>
  <c r="AQ1308" i="1"/>
  <c r="AS1308" i="1" s="1"/>
  <c r="AQ1309" i="1"/>
  <c r="AS1309" i="1" s="1"/>
  <c r="AQ1310" i="1"/>
  <c r="AS1310" i="1" s="1"/>
  <c r="AQ1311" i="1"/>
  <c r="AS1311" i="1" s="1"/>
  <c r="AQ1312" i="1"/>
  <c r="AS1312" i="1" s="1"/>
  <c r="AQ1313" i="1"/>
  <c r="AS1313" i="1" s="1"/>
  <c r="AQ1314" i="1"/>
  <c r="AS1314" i="1" s="1"/>
  <c r="AQ1315" i="1"/>
  <c r="AS1315" i="1" s="1"/>
  <c r="AQ1316" i="1"/>
  <c r="AS1316" i="1" s="1"/>
  <c r="AQ1317" i="1"/>
  <c r="AS1317" i="1" s="1"/>
  <c r="AQ1318" i="1"/>
  <c r="AS1318" i="1" s="1"/>
  <c r="AQ1319" i="1"/>
  <c r="AS1319" i="1" s="1"/>
  <c r="AQ1320" i="1"/>
  <c r="AS1320" i="1" s="1"/>
  <c r="AQ1321" i="1"/>
  <c r="AS1321" i="1" s="1"/>
  <c r="AQ1322" i="1"/>
  <c r="AS1322" i="1" s="1"/>
  <c r="AQ1323" i="1"/>
  <c r="AS1323" i="1" s="1"/>
  <c r="AQ1324" i="1"/>
  <c r="AS1324" i="1" s="1"/>
  <c r="AQ1325" i="1"/>
  <c r="AS1325" i="1" s="1"/>
  <c r="AQ1326" i="1"/>
  <c r="AS1326" i="1" s="1"/>
  <c r="AQ1327" i="1"/>
  <c r="AS1327" i="1" s="1"/>
  <c r="AQ1328" i="1"/>
  <c r="AS1328" i="1" s="1"/>
  <c r="AQ1329" i="1"/>
  <c r="AS1329" i="1" s="1"/>
  <c r="AQ1330" i="1"/>
  <c r="AS1330" i="1" s="1"/>
  <c r="AQ1331" i="1"/>
  <c r="AS1331" i="1" s="1"/>
  <c r="AQ1332" i="1"/>
  <c r="AS1332" i="1" s="1"/>
  <c r="AQ1333" i="1"/>
  <c r="AS1333" i="1" s="1"/>
  <c r="AQ1334" i="1"/>
  <c r="AS1334" i="1" s="1"/>
  <c r="AQ1335" i="1"/>
  <c r="AS1335" i="1" s="1"/>
  <c r="AQ1336" i="1"/>
  <c r="AS1336" i="1" s="1"/>
  <c r="AQ1337" i="1"/>
  <c r="AS1337" i="1" s="1"/>
  <c r="AQ1338" i="1"/>
  <c r="AS1338" i="1" s="1"/>
  <c r="AQ1339" i="1"/>
  <c r="AS1339" i="1" s="1"/>
  <c r="AQ1340" i="1"/>
  <c r="AS1340" i="1" s="1"/>
  <c r="AQ1341" i="1"/>
  <c r="AS1341" i="1" s="1"/>
  <c r="AQ1342" i="1"/>
  <c r="AS1342" i="1" s="1"/>
  <c r="AQ1343" i="1"/>
  <c r="AS1343" i="1" s="1"/>
  <c r="AQ1344" i="1"/>
  <c r="AS1344" i="1" s="1"/>
  <c r="AQ1345" i="1"/>
  <c r="AS1345" i="1" s="1"/>
  <c r="AQ1346" i="1"/>
  <c r="AS1346" i="1" s="1"/>
  <c r="AQ1347" i="1"/>
  <c r="AS1347" i="1" s="1"/>
  <c r="AQ1348" i="1"/>
  <c r="AS1348" i="1" s="1"/>
  <c r="AQ1349" i="1"/>
  <c r="AS1349" i="1" s="1"/>
  <c r="AQ1350" i="1"/>
  <c r="AS1350" i="1" s="1"/>
  <c r="AQ1351" i="1"/>
  <c r="AS1351" i="1" s="1"/>
  <c r="AQ1352" i="1"/>
  <c r="AS1352" i="1" s="1"/>
  <c r="AQ1353" i="1"/>
  <c r="AS1353" i="1" s="1"/>
  <c r="AQ1354" i="1"/>
  <c r="AS1354" i="1" s="1"/>
  <c r="AQ1355" i="1"/>
  <c r="AS1355" i="1" s="1"/>
  <c r="AQ1356" i="1"/>
  <c r="AS1356" i="1" s="1"/>
  <c r="AQ1357" i="1"/>
  <c r="AS1357" i="1" s="1"/>
  <c r="AQ1358" i="1"/>
  <c r="AS1358" i="1" s="1"/>
  <c r="AQ1359" i="1"/>
  <c r="AS1359" i="1" s="1"/>
  <c r="AQ1360" i="1"/>
  <c r="AS1360" i="1" s="1"/>
  <c r="AQ1361" i="1"/>
  <c r="AS1361" i="1" s="1"/>
  <c r="AQ1362" i="1"/>
  <c r="AS1362" i="1" s="1"/>
  <c r="AQ1363" i="1"/>
  <c r="AS1363" i="1" s="1"/>
  <c r="AQ1364" i="1"/>
  <c r="AS1364" i="1" s="1"/>
  <c r="AQ1365" i="1"/>
  <c r="AS1365" i="1" s="1"/>
  <c r="AQ1366" i="1"/>
  <c r="AS1366" i="1" s="1"/>
  <c r="AQ1367" i="1"/>
  <c r="AS1367" i="1" s="1"/>
  <c r="AQ1368" i="1"/>
  <c r="AS1368" i="1" s="1"/>
  <c r="AQ1369" i="1"/>
  <c r="AS1369" i="1" s="1"/>
  <c r="AQ1370" i="1"/>
  <c r="AS1370" i="1" s="1"/>
  <c r="AQ1371" i="1"/>
  <c r="AS1371" i="1" s="1"/>
  <c r="AQ1372" i="1"/>
  <c r="AS1372" i="1" s="1"/>
  <c r="AQ1373" i="1"/>
  <c r="AS1373" i="1" s="1"/>
  <c r="AQ1374" i="1"/>
  <c r="AS1374" i="1" s="1"/>
  <c r="AQ1375" i="1"/>
  <c r="AS1375" i="1" s="1"/>
  <c r="AQ1376" i="1"/>
  <c r="AS1376" i="1" s="1"/>
  <c r="AQ1377" i="1"/>
  <c r="AS1377" i="1" s="1"/>
  <c r="AQ1378" i="1"/>
  <c r="AS1378" i="1" s="1"/>
  <c r="AQ1379" i="1"/>
  <c r="AS1379" i="1" s="1"/>
  <c r="AQ1380" i="1"/>
  <c r="AS1380" i="1" s="1"/>
  <c r="AQ1381" i="1"/>
  <c r="AS1381" i="1" s="1"/>
  <c r="AQ1382" i="1"/>
  <c r="AS1382" i="1" s="1"/>
  <c r="AQ1383" i="1"/>
  <c r="AS1383" i="1" s="1"/>
  <c r="AQ1384" i="1"/>
  <c r="AS1384" i="1" s="1"/>
  <c r="AQ1385" i="1"/>
  <c r="AS1385" i="1" s="1"/>
  <c r="AQ1386" i="1"/>
  <c r="AS1386" i="1" s="1"/>
  <c r="AQ1387" i="1"/>
  <c r="AS1387" i="1" s="1"/>
  <c r="AQ1388" i="1"/>
  <c r="AS1388" i="1" s="1"/>
  <c r="AQ1389" i="1"/>
  <c r="AS1389" i="1" s="1"/>
  <c r="AQ1390" i="1"/>
  <c r="AS1390" i="1" s="1"/>
  <c r="AQ1391" i="1"/>
  <c r="AS1391" i="1" s="1"/>
  <c r="AQ1392" i="1"/>
  <c r="AS1392" i="1" s="1"/>
  <c r="AQ1393" i="1"/>
  <c r="AS1393" i="1" s="1"/>
  <c r="AQ1394" i="1"/>
  <c r="AS1394" i="1" s="1"/>
  <c r="AQ1395" i="1"/>
  <c r="AS1395" i="1" s="1"/>
  <c r="AQ1396" i="1"/>
  <c r="AS1396" i="1" s="1"/>
  <c r="AQ1397" i="1"/>
  <c r="AS1397" i="1" s="1"/>
  <c r="AQ1398" i="1"/>
  <c r="AS1398" i="1" s="1"/>
  <c r="AQ1399" i="1"/>
  <c r="AS1399" i="1" s="1"/>
  <c r="AQ1400" i="1"/>
  <c r="AS1400" i="1" s="1"/>
  <c r="AQ1401" i="1"/>
  <c r="AS1401" i="1" s="1"/>
  <c r="AQ1402" i="1"/>
  <c r="AS1402" i="1" s="1"/>
  <c r="AQ1403" i="1"/>
  <c r="AS1403" i="1" s="1"/>
  <c r="AQ1404" i="1"/>
  <c r="AS1404" i="1" s="1"/>
  <c r="AQ1405" i="1"/>
  <c r="AS1405" i="1" s="1"/>
  <c r="AQ1406" i="1"/>
  <c r="AS1406" i="1" s="1"/>
  <c r="AQ1407" i="1"/>
  <c r="AS1407" i="1" s="1"/>
  <c r="AQ1408" i="1"/>
  <c r="AS1408" i="1" s="1"/>
  <c r="AQ1409" i="1"/>
  <c r="AS1409" i="1" s="1"/>
  <c r="AQ1410" i="1"/>
  <c r="AS1410" i="1" s="1"/>
  <c r="AQ1411" i="1"/>
  <c r="AS1411" i="1" s="1"/>
  <c r="AQ1412" i="1"/>
  <c r="AS1412" i="1" s="1"/>
  <c r="AQ1413" i="1"/>
  <c r="AS1413" i="1" s="1"/>
  <c r="AQ1414" i="1"/>
  <c r="AS1414" i="1" s="1"/>
  <c r="AQ1415" i="1"/>
  <c r="AS1415" i="1" s="1"/>
  <c r="AQ1416" i="1"/>
  <c r="AS1416" i="1" s="1"/>
  <c r="AQ1417" i="1"/>
  <c r="AS1417" i="1" s="1"/>
  <c r="AQ1418" i="1"/>
  <c r="AS1418" i="1" s="1"/>
  <c r="AQ1419" i="1"/>
  <c r="AS1419" i="1" s="1"/>
  <c r="AQ1420" i="1"/>
  <c r="AS1420" i="1" s="1"/>
  <c r="AQ1421" i="1"/>
  <c r="AS1421" i="1" s="1"/>
  <c r="AQ1422" i="1"/>
  <c r="AS1422" i="1" s="1"/>
  <c r="AQ1423" i="1"/>
  <c r="AS1423" i="1" s="1"/>
  <c r="AQ1424" i="1"/>
  <c r="AS1424" i="1" s="1"/>
  <c r="AQ1425" i="1"/>
  <c r="AS1425" i="1" s="1"/>
  <c r="AQ1426" i="1"/>
  <c r="AS1426" i="1" s="1"/>
  <c r="AQ1427" i="1"/>
  <c r="AS1427" i="1" s="1"/>
  <c r="AQ1428" i="1"/>
  <c r="AS1428" i="1" s="1"/>
  <c r="AQ1429" i="1"/>
  <c r="AS1429" i="1" s="1"/>
  <c r="AQ1430" i="1"/>
  <c r="AS1430" i="1" s="1"/>
  <c r="AQ1431" i="1"/>
  <c r="AS1431" i="1" s="1"/>
  <c r="AQ1432" i="1"/>
  <c r="AS1432" i="1" s="1"/>
  <c r="AQ1433" i="1"/>
  <c r="AS1433" i="1" s="1"/>
  <c r="AQ1434" i="1"/>
  <c r="AS1434" i="1" s="1"/>
  <c r="AQ1435" i="1"/>
  <c r="AS1435" i="1" s="1"/>
  <c r="AQ1436" i="1"/>
  <c r="AS1436" i="1" s="1"/>
  <c r="AQ1437" i="1"/>
  <c r="AS1437" i="1" s="1"/>
  <c r="AQ1438" i="1"/>
  <c r="AS1438" i="1" s="1"/>
  <c r="AQ1439" i="1"/>
  <c r="AS1439" i="1" s="1"/>
  <c r="AQ1440" i="1"/>
  <c r="AS1440" i="1" s="1"/>
  <c r="AQ1441" i="1"/>
  <c r="AS1441" i="1" s="1"/>
  <c r="AQ1442" i="1"/>
  <c r="AS1442" i="1" s="1"/>
  <c r="AQ1443" i="1"/>
  <c r="AS1443" i="1" s="1"/>
  <c r="AQ1444" i="1"/>
  <c r="AS1444" i="1" s="1"/>
  <c r="AQ1445" i="1"/>
  <c r="AS1445" i="1" s="1"/>
  <c r="AQ1446" i="1"/>
  <c r="AS1446" i="1" s="1"/>
  <c r="AQ1447" i="1"/>
  <c r="AS1447" i="1" s="1"/>
  <c r="AQ1448" i="1"/>
  <c r="AS1448" i="1" s="1"/>
  <c r="AQ1449" i="1"/>
  <c r="AS1449" i="1" s="1"/>
  <c r="AQ1450" i="1"/>
  <c r="AS1450" i="1" s="1"/>
  <c r="AQ1451" i="1"/>
  <c r="AS1451" i="1" s="1"/>
  <c r="AQ1452" i="1"/>
  <c r="AS1452" i="1" s="1"/>
  <c r="AQ1453" i="1"/>
  <c r="AS1453" i="1" s="1"/>
  <c r="AQ1454" i="1"/>
  <c r="AS1454" i="1" s="1"/>
  <c r="AQ1455" i="1"/>
  <c r="AS1455" i="1" s="1"/>
  <c r="AQ1456" i="1"/>
  <c r="AS1456" i="1" s="1"/>
  <c r="AQ1457" i="1"/>
  <c r="AS1457" i="1" s="1"/>
  <c r="AQ1458" i="1"/>
  <c r="AS1458" i="1" s="1"/>
  <c r="AQ1459" i="1"/>
  <c r="AS1459" i="1" s="1"/>
  <c r="AQ1460" i="1"/>
  <c r="AS1460" i="1" s="1"/>
  <c r="AQ1461" i="1"/>
  <c r="AS1461" i="1" s="1"/>
  <c r="AQ1462" i="1"/>
  <c r="AS1462" i="1" s="1"/>
  <c r="AQ1463" i="1"/>
  <c r="AS1463" i="1" s="1"/>
  <c r="AQ1464" i="1"/>
  <c r="AS1464" i="1" s="1"/>
  <c r="AQ1465" i="1"/>
  <c r="AS1465" i="1" s="1"/>
  <c r="AQ1466" i="1"/>
  <c r="AS1466" i="1" s="1"/>
  <c r="AQ1467" i="1"/>
  <c r="AS1467" i="1" s="1"/>
  <c r="AQ1468" i="1"/>
  <c r="AS1468" i="1" s="1"/>
  <c r="AQ1469" i="1"/>
  <c r="AS1469" i="1" s="1"/>
  <c r="AQ1470" i="1"/>
  <c r="AS1470" i="1" s="1"/>
  <c r="AQ1471" i="1"/>
  <c r="AS1471" i="1" s="1"/>
  <c r="AQ1472" i="1"/>
  <c r="AS1472" i="1" s="1"/>
  <c r="AQ1473" i="1"/>
  <c r="AS1473" i="1" s="1"/>
  <c r="AQ1474" i="1"/>
  <c r="AS1474" i="1" s="1"/>
  <c r="AQ1475" i="1"/>
  <c r="AS1475" i="1" s="1"/>
  <c r="AQ1476" i="1"/>
  <c r="AS1476" i="1" s="1"/>
  <c r="AQ1477" i="1"/>
  <c r="AS1477" i="1" s="1"/>
  <c r="AQ1478" i="1"/>
  <c r="AS1478" i="1" s="1"/>
  <c r="AQ1479" i="1"/>
  <c r="AS1479" i="1" s="1"/>
  <c r="AQ1480" i="1"/>
  <c r="AS1480" i="1" s="1"/>
  <c r="AQ1481" i="1"/>
  <c r="AS1481" i="1" s="1"/>
  <c r="AQ1482" i="1"/>
  <c r="AS1482" i="1" s="1"/>
  <c r="AQ1483" i="1"/>
  <c r="AS1483" i="1" s="1"/>
  <c r="AQ1484" i="1"/>
  <c r="AS1484" i="1" s="1"/>
  <c r="AQ1485" i="1"/>
  <c r="AS1485" i="1" s="1"/>
  <c r="AQ1486" i="1"/>
  <c r="AS1486" i="1" s="1"/>
  <c r="AQ1487" i="1"/>
  <c r="AS1487" i="1" s="1"/>
  <c r="AQ1488" i="1"/>
  <c r="AS1488" i="1" s="1"/>
  <c r="AQ1489" i="1"/>
  <c r="AS1489" i="1" s="1"/>
  <c r="AQ1490" i="1"/>
  <c r="AS1490" i="1" s="1"/>
  <c r="AQ1491" i="1"/>
  <c r="AS1491" i="1" s="1"/>
  <c r="AQ1492" i="1"/>
  <c r="AS1492" i="1" s="1"/>
  <c r="AQ1493" i="1"/>
  <c r="AS1493" i="1" s="1"/>
  <c r="AQ1494" i="1"/>
  <c r="AS1494" i="1" s="1"/>
  <c r="AQ1495" i="1"/>
  <c r="AS1495" i="1" s="1"/>
  <c r="AQ1496" i="1"/>
  <c r="AS1496" i="1" s="1"/>
  <c r="AQ1497" i="1"/>
  <c r="AS1497" i="1" s="1"/>
  <c r="AQ1498" i="1"/>
  <c r="AS1498" i="1" s="1"/>
  <c r="AQ1499" i="1"/>
  <c r="AS1499" i="1" s="1"/>
  <c r="AQ1500" i="1"/>
  <c r="AS1500" i="1" s="1"/>
  <c r="AQ1501" i="1"/>
  <c r="AS1501" i="1" s="1"/>
  <c r="AQ1502" i="1"/>
  <c r="AS1502" i="1" s="1"/>
  <c r="AQ1503" i="1"/>
  <c r="AS1503" i="1" s="1"/>
  <c r="AQ1504" i="1"/>
  <c r="AS1504" i="1" s="1"/>
  <c r="AQ1505" i="1"/>
  <c r="AS1505" i="1" s="1"/>
  <c r="AQ1506" i="1"/>
  <c r="AS1506" i="1" s="1"/>
  <c r="AQ1507" i="1"/>
  <c r="AS1507" i="1" s="1"/>
  <c r="AQ1508" i="1"/>
  <c r="AS1508" i="1" s="1"/>
  <c r="AQ1509" i="1"/>
  <c r="AS1509" i="1" s="1"/>
  <c r="AQ1510" i="1"/>
  <c r="AS1510" i="1" s="1"/>
  <c r="AQ1511" i="1"/>
  <c r="AS1511" i="1" s="1"/>
  <c r="AQ1512" i="1"/>
  <c r="AS1512" i="1" s="1"/>
  <c r="AQ1513" i="1"/>
  <c r="AS1513" i="1" s="1"/>
  <c r="AQ1514" i="1"/>
  <c r="AS1514" i="1" s="1"/>
  <c r="AQ1515" i="1"/>
  <c r="AS1515" i="1" s="1"/>
  <c r="AQ1516" i="1"/>
  <c r="AS1516" i="1" s="1"/>
  <c r="AQ1517" i="1"/>
  <c r="AS1517" i="1" s="1"/>
  <c r="AQ1518" i="1"/>
  <c r="AS1518" i="1" s="1"/>
  <c r="AQ1519" i="1"/>
  <c r="AS1519" i="1" s="1"/>
  <c r="AQ1520" i="1"/>
  <c r="AS1520" i="1" s="1"/>
  <c r="AQ1521" i="1"/>
  <c r="AS1521" i="1" s="1"/>
  <c r="AQ1522" i="1"/>
  <c r="AS1522" i="1" s="1"/>
  <c r="AQ1523" i="1"/>
  <c r="AS1523" i="1" s="1"/>
  <c r="AQ1524" i="1"/>
  <c r="AS1524" i="1" s="1"/>
  <c r="AQ1525" i="1"/>
  <c r="AS1525" i="1" s="1"/>
  <c r="AQ1526" i="1"/>
  <c r="AS1526" i="1" s="1"/>
  <c r="AQ1527" i="1"/>
  <c r="AS1527" i="1" s="1"/>
  <c r="AQ1528" i="1"/>
  <c r="AS1528" i="1" s="1"/>
  <c r="AQ1529" i="1"/>
  <c r="AS1529" i="1" s="1"/>
  <c r="AQ1530" i="1"/>
  <c r="AS1530" i="1" s="1"/>
  <c r="AQ1531" i="1"/>
  <c r="AS1531" i="1" s="1"/>
  <c r="AQ1532" i="1"/>
  <c r="AS1532" i="1" s="1"/>
  <c r="AQ1533" i="1"/>
  <c r="AS1533" i="1" s="1"/>
  <c r="AQ1534" i="1"/>
  <c r="AS1534" i="1" s="1"/>
  <c r="AQ1535" i="1"/>
  <c r="AS1535" i="1" s="1"/>
  <c r="AQ1536" i="1"/>
  <c r="AS1536" i="1" s="1"/>
  <c r="AQ1537" i="1"/>
  <c r="AS1537" i="1" s="1"/>
  <c r="AQ1538" i="1"/>
  <c r="AS1538" i="1" s="1"/>
  <c r="AQ1539" i="1"/>
  <c r="AS1539" i="1" s="1"/>
  <c r="AQ1540" i="1"/>
  <c r="AS1540" i="1" s="1"/>
  <c r="AQ1541" i="1"/>
  <c r="AS1541" i="1" s="1"/>
  <c r="AQ1542" i="1"/>
  <c r="AS1542" i="1" s="1"/>
  <c r="AQ1543" i="1"/>
  <c r="AS1543" i="1" s="1"/>
  <c r="AQ1544" i="1"/>
  <c r="AS1544" i="1" s="1"/>
  <c r="AQ1545" i="1"/>
  <c r="AS1545" i="1" s="1"/>
  <c r="AQ1546" i="1"/>
  <c r="AS1546" i="1" s="1"/>
  <c r="AQ1547" i="1"/>
  <c r="AS1547" i="1" s="1"/>
  <c r="AQ1548" i="1"/>
  <c r="AS1548" i="1" s="1"/>
  <c r="AQ1549" i="1"/>
  <c r="AS1549" i="1" s="1"/>
  <c r="AQ1550" i="1"/>
  <c r="AS1550" i="1" s="1"/>
  <c r="AQ1551" i="1"/>
  <c r="AS1551" i="1" s="1"/>
  <c r="AQ1552" i="1"/>
  <c r="AS1552" i="1" s="1"/>
  <c r="AQ1553" i="1"/>
  <c r="AS1553" i="1" s="1"/>
  <c r="AQ1554" i="1"/>
  <c r="AS1554" i="1" s="1"/>
  <c r="AQ1555" i="1"/>
  <c r="AS1555" i="1" s="1"/>
  <c r="AQ1556" i="1"/>
  <c r="AS1556" i="1" s="1"/>
  <c r="AQ1557" i="1"/>
  <c r="AS1557" i="1" s="1"/>
  <c r="AQ1558" i="1"/>
  <c r="AS1558" i="1" s="1"/>
  <c r="AQ1559" i="1"/>
  <c r="AS1559" i="1" s="1"/>
  <c r="AQ1560" i="1"/>
  <c r="AS1560" i="1" s="1"/>
  <c r="AQ1561" i="1"/>
  <c r="AS1561" i="1" s="1"/>
  <c r="AQ1562" i="1"/>
  <c r="AS1562" i="1" s="1"/>
  <c r="AQ1563" i="1"/>
  <c r="AS1563" i="1" s="1"/>
  <c r="AQ1564" i="1"/>
  <c r="AS1564" i="1" s="1"/>
  <c r="AQ1565" i="1"/>
  <c r="AS1565" i="1" s="1"/>
  <c r="AQ1566" i="1"/>
  <c r="AS1566" i="1" s="1"/>
  <c r="AQ1567" i="1"/>
  <c r="AS1567" i="1" s="1"/>
  <c r="AQ1568" i="1"/>
  <c r="AS1568" i="1" s="1"/>
  <c r="AQ1569" i="1"/>
  <c r="AS1569" i="1" s="1"/>
  <c r="AQ1570" i="1"/>
  <c r="AS1570" i="1" s="1"/>
  <c r="AQ1571" i="1"/>
  <c r="AS1571" i="1" s="1"/>
  <c r="AQ1572" i="1"/>
  <c r="AS1572" i="1" s="1"/>
  <c r="AQ1573" i="1"/>
  <c r="AS1573" i="1" s="1"/>
  <c r="AQ1574" i="1"/>
  <c r="AS1574" i="1" s="1"/>
  <c r="AQ1575" i="1"/>
  <c r="AS1575" i="1" s="1"/>
  <c r="AQ1576" i="1"/>
  <c r="AS1576" i="1" s="1"/>
  <c r="AQ1577" i="1"/>
  <c r="AS1577" i="1" s="1"/>
  <c r="AQ1578" i="1"/>
  <c r="AS1578" i="1" s="1"/>
  <c r="AQ1579" i="1"/>
  <c r="AS1579" i="1" s="1"/>
  <c r="AQ1580" i="1"/>
  <c r="AS1580" i="1" s="1"/>
  <c r="AQ1581" i="1"/>
  <c r="AS1581" i="1" s="1"/>
  <c r="AQ1582" i="1"/>
  <c r="AS1582" i="1" s="1"/>
  <c r="AQ1583" i="1"/>
  <c r="AS1583" i="1" s="1"/>
  <c r="AQ1584" i="1"/>
  <c r="AS1584" i="1" s="1"/>
  <c r="AQ1585" i="1"/>
  <c r="AS1585" i="1" s="1"/>
  <c r="AQ1586" i="1"/>
  <c r="AS1586" i="1" s="1"/>
  <c r="AQ1587" i="1"/>
  <c r="AS1587" i="1" s="1"/>
  <c r="AQ1588" i="1"/>
  <c r="AS1588" i="1" s="1"/>
  <c r="AQ1589" i="1"/>
  <c r="AS1589" i="1" s="1"/>
  <c r="AQ1590" i="1"/>
  <c r="AS1590" i="1" s="1"/>
  <c r="AQ1591" i="1"/>
  <c r="AS1591" i="1" s="1"/>
  <c r="AQ1592" i="1"/>
  <c r="AS1592" i="1" s="1"/>
  <c r="AQ1593" i="1"/>
  <c r="AS1593" i="1" s="1"/>
  <c r="AQ1594" i="1"/>
  <c r="AS1594" i="1" s="1"/>
  <c r="AQ1595" i="1"/>
  <c r="AS1595" i="1" s="1"/>
  <c r="AQ1596" i="1"/>
  <c r="AS1596" i="1" s="1"/>
  <c r="AQ1597" i="1"/>
  <c r="AS1597" i="1" s="1"/>
  <c r="AQ1598" i="1"/>
  <c r="AS1598" i="1" s="1"/>
  <c r="AQ1599" i="1"/>
  <c r="AS1599" i="1" s="1"/>
  <c r="AQ1600" i="1"/>
  <c r="AS1600" i="1" s="1"/>
  <c r="AQ1601" i="1"/>
  <c r="AS1601" i="1" s="1"/>
  <c r="AQ1602" i="1"/>
  <c r="AS1602" i="1" s="1"/>
  <c r="AQ1603" i="1"/>
  <c r="AS1603" i="1" s="1"/>
  <c r="AQ1604" i="1"/>
  <c r="AS1604" i="1" s="1"/>
  <c r="AQ1605" i="1"/>
  <c r="AS1605" i="1" s="1"/>
  <c r="AQ1606" i="1"/>
  <c r="AS1606" i="1" s="1"/>
  <c r="AQ1607" i="1"/>
  <c r="AS1607" i="1" s="1"/>
  <c r="AQ1608" i="1"/>
  <c r="AS1608" i="1" s="1"/>
  <c r="AQ1609" i="1"/>
  <c r="AS1609" i="1" s="1"/>
  <c r="AQ1610" i="1"/>
  <c r="AS1610" i="1" s="1"/>
  <c r="AQ1611" i="1"/>
  <c r="AS1611" i="1" s="1"/>
  <c r="AQ1612" i="1"/>
  <c r="AS1612" i="1" s="1"/>
  <c r="AQ1613" i="1"/>
  <c r="AS1613" i="1" s="1"/>
  <c r="AQ1614" i="1"/>
  <c r="AS1614" i="1" s="1"/>
  <c r="AQ1615" i="1"/>
  <c r="AS1615" i="1" s="1"/>
  <c r="AQ1616" i="1"/>
  <c r="AS1616" i="1" s="1"/>
  <c r="AQ1617" i="1"/>
  <c r="AS1617" i="1" s="1"/>
  <c r="AQ1618" i="1"/>
  <c r="AS1618" i="1" s="1"/>
  <c r="AQ1619" i="1"/>
  <c r="AS1619" i="1" s="1"/>
  <c r="AQ1620" i="1"/>
  <c r="AS1620" i="1" s="1"/>
  <c r="AQ1621" i="1"/>
  <c r="AS1621" i="1" s="1"/>
  <c r="AQ1622" i="1"/>
  <c r="AS1622" i="1" s="1"/>
  <c r="AQ1623" i="1"/>
  <c r="AS1623" i="1" s="1"/>
  <c r="AQ1624" i="1"/>
  <c r="AS1624" i="1" s="1"/>
  <c r="AQ1625" i="1"/>
  <c r="AS1625" i="1" s="1"/>
  <c r="AQ1626" i="1"/>
  <c r="AS1626" i="1" s="1"/>
  <c r="AQ1627" i="1"/>
  <c r="AS1627" i="1" s="1"/>
  <c r="AQ1628" i="1"/>
  <c r="AS1628" i="1" s="1"/>
  <c r="AQ1629" i="1"/>
  <c r="AS1629" i="1" s="1"/>
  <c r="AQ1630" i="1"/>
  <c r="AS1630" i="1" s="1"/>
  <c r="AQ1631" i="1"/>
  <c r="AS1631" i="1" s="1"/>
  <c r="AQ1632" i="1"/>
  <c r="AS1632" i="1" s="1"/>
  <c r="AQ1633" i="1"/>
  <c r="AS1633" i="1" s="1"/>
  <c r="AQ1634" i="1"/>
  <c r="AS1634" i="1" s="1"/>
  <c r="AQ1635" i="1"/>
  <c r="AS1635" i="1" s="1"/>
  <c r="AQ1636" i="1"/>
  <c r="AS1636" i="1" s="1"/>
  <c r="AQ1637" i="1"/>
  <c r="AS1637" i="1" s="1"/>
  <c r="AQ1638" i="1"/>
  <c r="AS1638" i="1" s="1"/>
  <c r="AQ1639" i="1"/>
  <c r="AS1639" i="1" s="1"/>
  <c r="AQ1640" i="1"/>
  <c r="AS1640" i="1" s="1"/>
  <c r="AQ1641" i="1"/>
  <c r="AS1641" i="1" s="1"/>
  <c r="AQ1642" i="1"/>
  <c r="AS1642" i="1" s="1"/>
  <c r="AQ1643" i="1"/>
  <c r="AS1643" i="1" s="1"/>
  <c r="AQ1644" i="1"/>
  <c r="AS1644" i="1" s="1"/>
  <c r="AQ1645" i="1"/>
  <c r="AS1645" i="1" s="1"/>
  <c r="AQ1646" i="1"/>
  <c r="AS1646" i="1" s="1"/>
  <c r="AQ1647" i="1"/>
  <c r="AS1647" i="1" s="1"/>
  <c r="AQ1648" i="1"/>
  <c r="AS1648" i="1" s="1"/>
  <c r="AQ1649" i="1"/>
  <c r="AS1649" i="1" s="1"/>
  <c r="AQ1650" i="1"/>
  <c r="AS1650" i="1" s="1"/>
  <c r="AQ1651" i="1"/>
  <c r="AS1651" i="1" s="1"/>
  <c r="AQ1652" i="1"/>
  <c r="AS1652" i="1" s="1"/>
  <c r="AQ1653" i="1"/>
  <c r="AS1653" i="1" s="1"/>
  <c r="AQ1654" i="1"/>
  <c r="AS1654" i="1" s="1"/>
  <c r="AQ1655" i="1"/>
  <c r="AS1655" i="1" s="1"/>
  <c r="AQ1656" i="1"/>
  <c r="AS1656" i="1" s="1"/>
  <c r="AQ1657" i="1"/>
  <c r="AS1657" i="1" s="1"/>
  <c r="AQ1658" i="1"/>
  <c r="AS1658" i="1" s="1"/>
  <c r="AQ1659" i="1"/>
  <c r="AS1659" i="1" s="1"/>
  <c r="AQ1660" i="1"/>
  <c r="AS1660" i="1" s="1"/>
  <c r="AQ1661" i="1"/>
  <c r="AS1661" i="1" s="1"/>
  <c r="AQ1662" i="1"/>
  <c r="AS1662" i="1" s="1"/>
  <c r="AQ1663" i="1"/>
  <c r="AS1663" i="1" s="1"/>
  <c r="AQ1664" i="1"/>
  <c r="AS1664" i="1" s="1"/>
  <c r="AQ1665" i="1"/>
  <c r="AS1665" i="1" s="1"/>
  <c r="AQ1666" i="1"/>
  <c r="AS1666" i="1" s="1"/>
  <c r="AQ1667" i="1"/>
  <c r="AS1667" i="1" s="1"/>
  <c r="AQ1668" i="1"/>
  <c r="AS1668" i="1" s="1"/>
  <c r="AQ1669" i="1"/>
  <c r="AS1669" i="1" s="1"/>
  <c r="AQ1670" i="1"/>
  <c r="AS1670" i="1" s="1"/>
  <c r="AQ1671" i="1"/>
  <c r="AS1671" i="1" s="1"/>
  <c r="AQ1672" i="1"/>
  <c r="AS1672" i="1" s="1"/>
  <c r="AQ1673" i="1"/>
  <c r="AS1673" i="1" s="1"/>
  <c r="AQ1674" i="1"/>
  <c r="AS1674" i="1" s="1"/>
  <c r="AQ1675" i="1"/>
  <c r="AS1675" i="1" s="1"/>
  <c r="AQ1676" i="1"/>
  <c r="AS1676" i="1" s="1"/>
  <c r="AQ1677" i="1"/>
  <c r="AS1677" i="1" s="1"/>
  <c r="AQ1678" i="1"/>
  <c r="AS1678" i="1" s="1"/>
  <c r="AQ1679" i="1"/>
  <c r="AS1679" i="1" s="1"/>
  <c r="AQ1680" i="1"/>
  <c r="AS1680" i="1" s="1"/>
  <c r="AQ1681" i="1"/>
  <c r="AS1681" i="1" s="1"/>
  <c r="AQ1682" i="1"/>
  <c r="AS1682" i="1" s="1"/>
  <c r="AQ1683" i="1"/>
  <c r="AS1683" i="1" s="1"/>
  <c r="AQ1684" i="1"/>
  <c r="AS1684" i="1" s="1"/>
  <c r="AQ1685" i="1"/>
  <c r="AS1685" i="1" s="1"/>
  <c r="AQ1686" i="1"/>
  <c r="AS1686" i="1" s="1"/>
  <c r="AQ1687" i="1"/>
  <c r="AS1687" i="1" s="1"/>
  <c r="AQ1688" i="1"/>
  <c r="AS1688" i="1" s="1"/>
  <c r="AQ1689" i="1"/>
  <c r="AS1689" i="1" s="1"/>
  <c r="AQ1690" i="1"/>
  <c r="AS1690" i="1" s="1"/>
  <c r="AQ1691" i="1"/>
  <c r="AS1691" i="1" s="1"/>
  <c r="AQ1692" i="1"/>
  <c r="AS1692" i="1" s="1"/>
  <c r="AQ1693" i="1"/>
  <c r="AS1693" i="1" s="1"/>
  <c r="AQ1694" i="1"/>
  <c r="AS1694" i="1" s="1"/>
  <c r="AQ1695" i="1"/>
  <c r="AS1695" i="1" s="1"/>
  <c r="AQ1696" i="1"/>
  <c r="AS1696" i="1" s="1"/>
  <c r="AQ1697" i="1"/>
  <c r="AS1697" i="1" s="1"/>
  <c r="AQ1698" i="1"/>
  <c r="AS1698" i="1" s="1"/>
  <c r="AQ1699" i="1"/>
  <c r="AS1699" i="1" s="1"/>
  <c r="AQ1700" i="1"/>
  <c r="AS1700" i="1" s="1"/>
  <c r="AQ1701" i="1"/>
  <c r="AS1701" i="1" s="1"/>
  <c r="AQ1702" i="1"/>
  <c r="AS1702" i="1" s="1"/>
  <c r="AQ1703" i="1"/>
  <c r="AS1703" i="1" s="1"/>
  <c r="AQ1704" i="1"/>
  <c r="AS1704" i="1" s="1"/>
  <c r="AQ1705" i="1"/>
  <c r="AS1705" i="1" s="1"/>
  <c r="AQ1706" i="1"/>
  <c r="AS1706" i="1" s="1"/>
  <c r="AQ1707" i="1"/>
  <c r="AS1707" i="1" s="1"/>
  <c r="AQ1708" i="1"/>
  <c r="AS1708" i="1" s="1"/>
  <c r="AQ1709" i="1"/>
  <c r="AS1709" i="1" s="1"/>
  <c r="AQ1710" i="1"/>
  <c r="AS1710" i="1" s="1"/>
  <c r="AQ1711" i="1"/>
  <c r="AS1711" i="1" s="1"/>
  <c r="AQ1712" i="1"/>
  <c r="AS1712" i="1" s="1"/>
  <c r="AQ1713" i="1"/>
  <c r="AS1713" i="1" s="1"/>
  <c r="AQ1714" i="1"/>
  <c r="AS1714" i="1" s="1"/>
  <c r="AQ1715" i="1"/>
  <c r="AS1715" i="1" s="1"/>
  <c r="AQ1716" i="1"/>
  <c r="AS1716" i="1" s="1"/>
  <c r="AQ1717" i="1"/>
  <c r="AS1717" i="1" s="1"/>
  <c r="AQ1718" i="1"/>
  <c r="AS1718" i="1" s="1"/>
  <c r="AQ1719" i="1"/>
  <c r="AS1719" i="1" s="1"/>
  <c r="AQ1720" i="1"/>
  <c r="AS1720" i="1" s="1"/>
  <c r="AQ1721" i="1"/>
  <c r="AS1721" i="1" s="1"/>
  <c r="AQ1722" i="1"/>
  <c r="AS1722" i="1" s="1"/>
  <c r="AQ1723" i="1"/>
  <c r="AS1723" i="1" s="1"/>
  <c r="AQ1724" i="1"/>
  <c r="AS1724" i="1" s="1"/>
  <c r="AQ1725" i="1"/>
  <c r="AS1725" i="1" s="1"/>
  <c r="AQ1726" i="1"/>
  <c r="AS1726" i="1" s="1"/>
  <c r="AQ1727" i="1"/>
  <c r="AS1727" i="1" s="1"/>
  <c r="AQ1728" i="1"/>
  <c r="AS1728" i="1" s="1"/>
  <c r="AQ1729" i="1"/>
  <c r="AS1729" i="1" s="1"/>
  <c r="AQ1730" i="1"/>
  <c r="AS1730" i="1" s="1"/>
  <c r="AQ1731" i="1"/>
  <c r="AS1731" i="1" s="1"/>
  <c r="AQ1732" i="1"/>
  <c r="AS1732" i="1" s="1"/>
  <c r="AQ1733" i="1"/>
  <c r="AS1733" i="1" s="1"/>
  <c r="AQ1734" i="1"/>
  <c r="AS1734" i="1" s="1"/>
  <c r="AQ1735" i="1"/>
  <c r="AS1735" i="1" s="1"/>
  <c r="AQ1736" i="1"/>
  <c r="AS1736" i="1" s="1"/>
  <c r="AQ1737" i="1"/>
  <c r="AS1737" i="1" s="1"/>
  <c r="AQ1738" i="1"/>
  <c r="AS1738" i="1" s="1"/>
  <c r="AQ1739" i="1"/>
  <c r="AS1739" i="1" s="1"/>
  <c r="AQ1740" i="1"/>
  <c r="AS1740" i="1" s="1"/>
  <c r="AQ1741" i="1"/>
  <c r="AS1741" i="1" s="1"/>
  <c r="AQ1742" i="1"/>
  <c r="AS1742" i="1" s="1"/>
  <c r="AQ1743" i="1"/>
  <c r="AS1743" i="1" s="1"/>
  <c r="AQ1744" i="1"/>
  <c r="AS1744" i="1" s="1"/>
  <c r="AQ1745" i="1"/>
  <c r="AS1745" i="1" s="1"/>
  <c r="AQ1746" i="1"/>
  <c r="AS1746" i="1" s="1"/>
  <c r="AQ1747" i="1"/>
  <c r="AS1747" i="1" s="1"/>
  <c r="AQ1748" i="1"/>
  <c r="AS1748" i="1" s="1"/>
  <c r="AQ1749" i="1"/>
  <c r="AS1749" i="1" s="1"/>
  <c r="AQ1750" i="1"/>
  <c r="AS1750" i="1" s="1"/>
  <c r="AQ1751" i="1"/>
  <c r="AS1751" i="1" s="1"/>
  <c r="AQ1752" i="1"/>
  <c r="AS1752" i="1" s="1"/>
  <c r="AQ1753" i="1"/>
  <c r="AS1753" i="1" s="1"/>
  <c r="AQ1754" i="1"/>
  <c r="AS1754" i="1" s="1"/>
  <c r="AQ1755" i="1"/>
  <c r="AS1755" i="1" s="1"/>
  <c r="AQ1756" i="1"/>
  <c r="AS1756" i="1" s="1"/>
  <c r="AQ1757" i="1"/>
  <c r="AS1757" i="1" s="1"/>
  <c r="AQ1758" i="1"/>
  <c r="AS1758" i="1" s="1"/>
  <c r="AQ1759" i="1"/>
  <c r="AS1759" i="1" s="1"/>
  <c r="AQ1760" i="1"/>
  <c r="AS1760" i="1" s="1"/>
  <c r="AQ1761" i="1"/>
  <c r="AS1761" i="1" s="1"/>
  <c r="AQ1762" i="1"/>
  <c r="AS1762" i="1" s="1"/>
  <c r="AQ1763" i="1"/>
  <c r="AS1763" i="1" s="1"/>
  <c r="AQ1764" i="1"/>
  <c r="AS1764" i="1" s="1"/>
  <c r="AQ1765" i="1"/>
  <c r="AS1765" i="1" s="1"/>
  <c r="AQ1766" i="1"/>
  <c r="AS1766" i="1" s="1"/>
  <c r="AQ1767" i="1"/>
  <c r="AS1767" i="1" s="1"/>
  <c r="AQ1768" i="1"/>
  <c r="AS1768" i="1" s="1"/>
  <c r="AQ1769" i="1"/>
  <c r="AS1769" i="1" s="1"/>
  <c r="AQ1770" i="1"/>
  <c r="AS1770" i="1" s="1"/>
  <c r="AQ1771" i="1"/>
  <c r="AS1771" i="1" s="1"/>
  <c r="AQ1772" i="1"/>
  <c r="AS1772" i="1" s="1"/>
  <c r="AQ1773" i="1"/>
  <c r="AS1773" i="1" s="1"/>
  <c r="AQ1774" i="1"/>
  <c r="AS1774" i="1" s="1"/>
  <c r="AQ1775" i="1"/>
  <c r="AS1775" i="1" s="1"/>
  <c r="AQ1776" i="1"/>
  <c r="AS1776" i="1" s="1"/>
  <c r="AQ1777" i="1"/>
  <c r="AS1777" i="1" s="1"/>
  <c r="AQ1778" i="1"/>
  <c r="AS1778" i="1" s="1"/>
  <c r="AQ1779" i="1"/>
  <c r="AS1779" i="1" s="1"/>
  <c r="AQ1780" i="1"/>
  <c r="AS1780" i="1" s="1"/>
  <c r="AQ1781" i="1"/>
  <c r="AS1781" i="1" s="1"/>
  <c r="AQ1782" i="1"/>
  <c r="AS1782" i="1" s="1"/>
  <c r="AQ1783" i="1"/>
  <c r="AS1783" i="1" s="1"/>
  <c r="AQ1784" i="1"/>
  <c r="AS1784" i="1" s="1"/>
  <c r="AQ1785" i="1"/>
  <c r="AS1785" i="1" s="1"/>
  <c r="AQ1786" i="1"/>
  <c r="AS1786" i="1" s="1"/>
  <c r="AQ1787" i="1"/>
  <c r="AS1787" i="1" s="1"/>
  <c r="AQ1788" i="1"/>
  <c r="AS1788" i="1" s="1"/>
  <c r="AQ1789" i="1"/>
  <c r="AS1789" i="1" s="1"/>
  <c r="AQ1790" i="1"/>
  <c r="AS1790" i="1" s="1"/>
  <c r="AQ1791" i="1"/>
  <c r="AS1791" i="1" s="1"/>
  <c r="AQ1792" i="1"/>
  <c r="AS1792" i="1" s="1"/>
  <c r="AQ1793" i="1"/>
  <c r="AS1793" i="1" s="1"/>
  <c r="AQ1794" i="1"/>
  <c r="AS1794" i="1" s="1"/>
  <c r="AQ1795" i="1"/>
  <c r="AS1795" i="1" s="1"/>
  <c r="AQ1796" i="1"/>
  <c r="AS1796" i="1" s="1"/>
  <c r="AQ1797" i="1"/>
  <c r="AS1797" i="1" s="1"/>
  <c r="AQ1798" i="1"/>
  <c r="AS1798" i="1" s="1"/>
  <c r="AQ1799" i="1"/>
  <c r="AS1799" i="1" s="1"/>
  <c r="AQ1800" i="1"/>
  <c r="AS1800" i="1" s="1"/>
  <c r="AQ1801" i="1"/>
  <c r="AS1801" i="1" s="1"/>
  <c r="AQ1802" i="1"/>
  <c r="AS1802" i="1" s="1"/>
  <c r="AQ1803" i="1"/>
  <c r="AS1803" i="1" s="1"/>
  <c r="AQ1804" i="1"/>
  <c r="AS1804" i="1" s="1"/>
  <c r="AQ1805" i="1"/>
  <c r="AS1805" i="1" s="1"/>
  <c r="AQ1806" i="1"/>
  <c r="AS1806" i="1" s="1"/>
  <c r="AQ1807" i="1"/>
  <c r="AS1807" i="1" s="1"/>
  <c r="AQ1808" i="1"/>
  <c r="AS1808" i="1" s="1"/>
  <c r="AQ1809" i="1"/>
  <c r="AS1809" i="1" s="1"/>
  <c r="AQ1810" i="1"/>
  <c r="AS1810" i="1" s="1"/>
  <c r="AQ1811" i="1"/>
  <c r="AS1811" i="1" s="1"/>
  <c r="AQ1812" i="1"/>
  <c r="AS1812" i="1" s="1"/>
  <c r="AQ1813" i="1"/>
  <c r="AS1813" i="1" s="1"/>
  <c r="AQ1814" i="1"/>
  <c r="AS1814" i="1" s="1"/>
  <c r="AQ1815" i="1"/>
  <c r="AS1815" i="1" s="1"/>
  <c r="AQ1816" i="1"/>
  <c r="AS1816" i="1" s="1"/>
  <c r="AQ1817" i="1"/>
  <c r="AS1817" i="1" s="1"/>
  <c r="AQ1818" i="1"/>
  <c r="AS1818" i="1" s="1"/>
  <c r="AQ1819" i="1"/>
  <c r="AS1819" i="1" s="1"/>
  <c r="AQ1820" i="1"/>
  <c r="AS1820" i="1" s="1"/>
  <c r="AQ1821" i="1"/>
  <c r="AS1821" i="1" s="1"/>
  <c r="AQ1822" i="1"/>
  <c r="AS1822" i="1" s="1"/>
  <c r="AQ1823" i="1"/>
  <c r="AS1823" i="1" s="1"/>
  <c r="AQ1824" i="1"/>
  <c r="AS1824" i="1" s="1"/>
  <c r="AQ1825" i="1"/>
  <c r="AS1825" i="1" s="1"/>
  <c r="AQ1826" i="1"/>
  <c r="AS1826" i="1" s="1"/>
  <c r="AQ1827" i="1"/>
  <c r="AS1827" i="1" s="1"/>
  <c r="AQ1828" i="1"/>
  <c r="AS1828" i="1" s="1"/>
  <c r="AQ1829" i="1"/>
  <c r="AS1829" i="1" s="1"/>
  <c r="AQ1830" i="1"/>
  <c r="AS1830" i="1" s="1"/>
  <c r="AQ1831" i="1"/>
  <c r="AS1831" i="1" s="1"/>
  <c r="AQ1832" i="1"/>
  <c r="AS1832" i="1" s="1"/>
  <c r="AQ1833" i="1"/>
  <c r="AS1833" i="1" s="1"/>
  <c r="AQ1834" i="1"/>
  <c r="AS1834" i="1" s="1"/>
  <c r="AQ1835" i="1"/>
  <c r="AS1835" i="1" s="1"/>
  <c r="AQ1836" i="1"/>
  <c r="AS1836" i="1" s="1"/>
  <c r="AQ1837" i="1"/>
  <c r="AS1837" i="1" s="1"/>
  <c r="AQ1838" i="1"/>
  <c r="AS1838" i="1" s="1"/>
  <c r="AQ1839" i="1"/>
  <c r="AS1839" i="1" s="1"/>
  <c r="AQ1840" i="1"/>
  <c r="AS1840" i="1" s="1"/>
  <c r="AQ1841" i="1"/>
  <c r="AS1841" i="1" s="1"/>
  <c r="AQ1842" i="1"/>
  <c r="AS1842" i="1" s="1"/>
  <c r="AQ1843" i="1"/>
  <c r="AS1843" i="1" s="1"/>
  <c r="AQ1844" i="1"/>
  <c r="AS1844" i="1" s="1"/>
  <c r="AQ1845" i="1"/>
  <c r="AS1845" i="1" s="1"/>
  <c r="AQ1846" i="1"/>
  <c r="AS1846" i="1" s="1"/>
  <c r="AQ1847" i="1"/>
  <c r="AS1847" i="1" s="1"/>
  <c r="AQ1848" i="1"/>
  <c r="AS1848" i="1" s="1"/>
  <c r="AQ1849" i="1"/>
  <c r="AS1849" i="1" s="1"/>
  <c r="AQ1850" i="1"/>
  <c r="AS1850" i="1" s="1"/>
  <c r="AQ1851" i="1"/>
  <c r="AS1851" i="1" s="1"/>
  <c r="AQ1852" i="1"/>
  <c r="AS1852" i="1" s="1"/>
  <c r="AQ1853" i="1"/>
  <c r="AS1853" i="1" s="1"/>
  <c r="AQ1854" i="1"/>
  <c r="AS1854" i="1" s="1"/>
  <c r="AQ1855" i="1"/>
  <c r="AS1855" i="1" s="1"/>
  <c r="AQ1856" i="1"/>
  <c r="AS1856" i="1" s="1"/>
  <c r="AQ1857" i="1"/>
  <c r="AS1857" i="1" s="1"/>
  <c r="AQ1858" i="1"/>
  <c r="AS1858" i="1" s="1"/>
  <c r="AQ1859" i="1"/>
  <c r="AS1859" i="1" s="1"/>
  <c r="AQ1860" i="1"/>
  <c r="AS1860" i="1" s="1"/>
  <c r="AQ1861" i="1"/>
  <c r="AS1861" i="1" s="1"/>
  <c r="AQ1862" i="1"/>
  <c r="AS1862" i="1" s="1"/>
  <c r="AQ1863" i="1"/>
  <c r="AS1863" i="1" s="1"/>
  <c r="AQ1864" i="1"/>
  <c r="AS1864" i="1" s="1"/>
  <c r="AQ1865" i="1"/>
  <c r="AS1865" i="1" s="1"/>
  <c r="AQ1866" i="1"/>
  <c r="AS1866" i="1" s="1"/>
  <c r="AQ1867" i="1"/>
  <c r="AS1867" i="1" s="1"/>
  <c r="AQ1868" i="1"/>
  <c r="AS1868" i="1" s="1"/>
  <c r="AQ1869" i="1"/>
  <c r="AS1869" i="1" s="1"/>
  <c r="AQ1870" i="1"/>
  <c r="AS1870" i="1" s="1"/>
  <c r="AQ1871" i="1"/>
  <c r="AS1871" i="1" s="1"/>
  <c r="AQ1872" i="1"/>
  <c r="AS1872" i="1" s="1"/>
  <c r="AQ1873" i="1"/>
  <c r="AS1873" i="1" s="1"/>
  <c r="AQ1874" i="1"/>
  <c r="AS1874" i="1" s="1"/>
  <c r="AQ1875" i="1"/>
  <c r="AS1875" i="1" s="1"/>
  <c r="AQ1876" i="1"/>
  <c r="AS1876" i="1" s="1"/>
  <c r="AQ1877" i="1"/>
  <c r="AS1877" i="1" s="1"/>
  <c r="AQ1878" i="1"/>
  <c r="AS1878" i="1" s="1"/>
  <c r="AQ1879" i="1"/>
  <c r="AS1879" i="1" s="1"/>
  <c r="AQ1880" i="1"/>
  <c r="AS1880" i="1" s="1"/>
  <c r="AQ1881" i="1"/>
  <c r="AS1881" i="1" s="1"/>
  <c r="AQ1882" i="1"/>
  <c r="AS1882" i="1" s="1"/>
  <c r="AQ1883" i="1"/>
  <c r="AS1883" i="1" s="1"/>
  <c r="AQ1884" i="1"/>
  <c r="AS1884" i="1" s="1"/>
  <c r="AQ1885" i="1"/>
  <c r="AS1885" i="1" s="1"/>
  <c r="AQ1886" i="1"/>
  <c r="AS1886" i="1" s="1"/>
  <c r="AQ1887" i="1"/>
  <c r="AS1887" i="1" s="1"/>
  <c r="AQ1888" i="1"/>
  <c r="AS1888" i="1" s="1"/>
  <c r="AQ1889" i="1"/>
  <c r="AS1889" i="1" s="1"/>
  <c r="AQ1890" i="1"/>
  <c r="AS1890" i="1" s="1"/>
  <c r="AQ1891" i="1"/>
  <c r="AS1891" i="1" s="1"/>
  <c r="AQ1892" i="1"/>
  <c r="AS1892" i="1" s="1"/>
  <c r="AQ1893" i="1"/>
  <c r="AS1893" i="1" s="1"/>
  <c r="AQ1894" i="1"/>
  <c r="AS1894" i="1" s="1"/>
  <c r="AQ1895" i="1"/>
  <c r="AS1895" i="1" s="1"/>
  <c r="AQ1896" i="1"/>
  <c r="AS1896" i="1" s="1"/>
  <c r="AQ1897" i="1"/>
  <c r="AS1897" i="1" s="1"/>
  <c r="AQ1898" i="1"/>
  <c r="AS1898" i="1" s="1"/>
  <c r="AQ1899" i="1"/>
  <c r="AS1899" i="1" s="1"/>
  <c r="AQ1900" i="1"/>
  <c r="AS1900" i="1" s="1"/>
  <c r="AQ1901" i="1"/>
  <c r="AS1901" i="1" s="1"/>
  <c r="AQ1902" i="1"/>
  <c r="AS1902" i="1" s="1"/>
  <c r="AQ1903" i="1"/>
  <c r="AS1903" i="1" s="1"/>
  <c r="AQ1904" i="1"/>
  <c r="AS1904" i="1" s="1"/>
  <c r="AQ1905" i="1"/>
  <c r="AS1905" i="1" s="1"/>
  <c r="AQ1906" i="1"/>
  <c r="AS1906" i="1" s="1"/>
  <c r="AQ1907" i="1"/>
  <c r="AS1907" i="1" s="1"/>
  <c r="AQ1908" i="1"/>
  <c r="AS1908" i="1" s="1"/>
  <c r="AQ1909" i="1"/>
  <c r="AS1909" i="1" s="1"/>
  <c r="AQ1910" i="1"/>
  <c r="AS1910" i="1" s="1"/>
  <c r="AQ1911" i="1"/>
  <c r="AS1911" i="1" s="1"/>
  <c r="AQ1912" i="1"/>
  <c r="AS1912" i="1" s="1"/>
  <c r="AQ1913" i="1"/>
  <c r="AS1913" i="1" s="1"/>
  <c r="AQ1914" i="1"/>
  <c r="AS1914" i="1" s="1"/>
  <c r="AQ1915" i="1"/>
  <c r="AS1915" i="1" s="1"/>
  <c r="AQ1916" i="1"/>
  <c r="AS1916" i="1" s="1"/>
  <c r="AQ1917" i="1"/>
  <c r="AS1917" i="1" s="1"/>
  <c r="AQ1918" i="1"/>
  <c r="AS1918" i="1" s="1"/>
  <c r="AQ1919" i="1"/>
  <c r="AS1919" i="1" s="1"/>
  <c r="AQ1920" i="1"/>
  <c r="AS1920" i="1" s="1"/>
  <c r="AQ1921" i="1"/>
  <c r="AS1921" i="1" s="1"/>
  <c r="AQ1922" i="1"/>
  <c r="AS1922" i="1" s="1"/>
  <c r="AQ1923" i="1"/>
  <c r="AS1923" i="1" s="1"/>
  <c r="AQ1924" i="1"/>
  <c r="AS1924" i="1" s="1"/>
  <c r="AQ1925" i="1"/>
  <c r="AS1925" i="1" s="1"/>
  <c r="AQ1926" i="1"/>
  <c r="AS1926" i="1" s="1"/>
  <c r="AQ1927" i="1"/>
  <c r="AS1927" i="1" s="1"/>
  <c r="AQ1928" i="1"/>
  <c r="AS1928" i="1" s="1"/>
  <c r="AQ1929" i="1"/>
  <c r="AS1929" i="1" s="1"/>
  <c r="AQ1930" i="1"/>
  <c r="AS1930" i="1" s="1"/>
  <c r="AQ1931" i="1"/>
  <c r="AS1931" i="1" s="1"/>
  <c r="AQ1932" i="1"/>
  <c r="AS1932" i="1" s="1"/>
  <c r="AQ1933" i="1"/>
  <c r="AS1933" i="1" s="1"/>
  <c r="AQ1934" i="1"/>
  <c r="AS1934" i="1" s="1"/>
  <c r="AQ1935" i="1"/>
  <c r="AS1935" i="1" s="1"/>
  <c r="AQ1936" i="1"/>
  <c r="AS1936" i="1" s="1"/>
  <c r="AQ1937" i="1"/>
  <c r="AS1937" i="1" s="1"/>
  <c r="AQ1938" i="1"/>
  <c r="AS1938" i="1" s="1"/>
  <c r="AQ1939" i="1"/>
  <c r="AS1939" i="1" s="1"/>
  <c r="AQ1940" i="1"/>
  <c r="AS1940" i="1" s="1"/>
  <c r="AQ1941" i="1"/>
  <c r="AS1941" i="1" s="1"/>
  <c r="AQ1942" i="1"/>
  <c r="AS1942" i="1" s="1"/>
  <c r="AQ1943" i="1"/>
  <c r="AS1943" i="1" s="1"/>
  <c r="AQ1944" i="1"/>
  <c r="AS1944" i="1" s="1"/>
  <c r="AQ1945" i="1"/>
  <c r="AS1945" i="1" s="1"/>
  <c r="AQ1946" i="1"/>
  <c r="AS1946" i="1" s="1"/>
  <c r="AQ1947" i="1"/>
  <c r="AS1947" i="1" s="1"/>
  <c r="AQ1948" i="1"/>
  <c r="AS1948" i="1" s="1"/>
  <c r="AQ1949" i="1"/>
  <c r="AS1949" i="1" s="1"/>
  <c r="AQ1950" i="1"/>
  <c r="AS1950" i="1" s="1"/>
  <c r="AQ1951" i="1"/>
  <c r="AS1951" i="1" s="1"/>
  <c r="AQ1952" i="1"/>
  <c r="AS1952" i="1" s="1"/>
  <c r="AQ1953" i="1"/>
  <c r="AS1953" i="1" s="1"/>
  <c r="AQ1954" i="1"/>
  <c r="AS1954" i="1" s="1"/>
  <c r="AQ1955" i="1"/>
  <c r="AS1955" i="1" s="1"/>
  <c r="AQ1956" i="1"/>
  <c r="AS1956" i="1" s="1"/>
  <c r="AQ1957" i="1"/>
  <c r="AS1957" i="1" s="1"/>
  <c r="AQ1958" i="1"/>
  <c r="AS1958" i="1" s="1"/>
  <c r="AQ1959" i="1"/>
  <c r="AS1959" i="1" s="1"/>
  <c r="AQ1960" i="1"/>
  <c r="AS1960" i="1" s="1"/>
  <c r="AQ1961" i="1"/>
  <c r="AS1961" i="1" s="1"/>
  <c r="AQ1962" i="1"/>
  <c r="AS1962" i="1" s="1"/>
  <c r="AQ1963" i="1"/>
  <c r="AS1963" i="1" s="1"/>
  <c r="AQ1964" i="1"/>
  <c r="AS1964" i="1" s="1"/>
  <c r="AQ1965" i="1"/>
  <c r="AS1965" i="1" s="1"/>
  <c r="AQ1966" i="1"/>
  <c r="AS1966" i="1" s="1"/>
  <c r="AQ1967" i="1"/>
  <c r="AS1967" i="1" s="1"/>
  <c r="AQ1968" i="1"/>
  <c r="AS1968" i="1" s="1"/>
  <c r="AQ1969" i="1"/>
  <c r="AS1969" i="1" s="1"/>
  <c r="AQ1970" i="1"/>
  <c r="AS1970" i="1" s="1"/>
  <c r="AQ1971" i="1"/>
  <c r="AS1971" i="1" s="1"/>
  <c r="AQ1972" i="1"/>
  <c r="AS1972" i="1" s="1"/>
  <c r="AQ1973" i="1"/>
  <c r="AS1973" i="1" s="1"/>
  <c r="AQ1974" i="1"/>
  <c r="AS1974" i="1" s="1"/>
  <c r="AQ1975" i="1"/>
  <c r="AS1975" i="1" s="1"/>
  <c r="AQ1976" i="1"/>
  <c r="AS1976" i="1" s="1"/>
  <c r="AQ1977" i="1"/>
  <c r="AS1977" i="1" s="1"/>
  <c r="AQ1978" i="1"/>
  <c r="AS1978" i="1" s="1"/>
  <c r="AQ1979" i="1"/>
  <c r="AS1979" i="1" s="1"/>
  <c r="AQ1980" i="1"/>
  <c r="AS1980" i="1" s="1"/>
  <c r="AQ1981" i="1"/>
  <c r="AS1981" i="1" s="1"/>
  <c r="AQ1982" i="1"/>
  <c r="AS1982" i="1" s="1"/>
  <c r="AQ1983" i="1"/>
  <c r="AS1983" i="1" s="1"/>
  <c r="AQ1984" i="1"/>
  <c r="AS1984" i="1" s="1"/>
  <c r="AQ1985" i="1"/>
  <c r="AS1985" i="1" s="1"/>
  <c r="AQ1986" i="1"/>
  <c r="AS1986" i="1" s="1"/>
  <c r="AQ1987" i="1"/>
  <c r="AS1987" i="1" s="1"/>
  <c r="AQ1988" i="1"/>
  <c r="AS1988" i="1" s="1"/>
  <c r="AQ1989" i="1"/>
  <c r="AS1989" i="1" s="1"/>
  <c r="AQ1990" i="1"/>
  <c r="AS1990" i="1" s="1"/>
  <c r="AQ1991" i="1"/>
  <c r="AS1991" i="1" s="1"/>
  <c r="AQ1992" i="1"/>
  <c r="AS1992" i="1" s="1"/>
  <c r="AQ1993" i="1"/>
  <c r="AS1993" i="1" s="1"/>
  <c r="AQ1994" i="1"/>
  <c r="AS1994" i="1" s="1"/>
  <c r="AQ1995" i="1"/>
  <c r="AS1995" i="1" s="1"/>
  <c r="AQ1996" i="1"/>
  <c r="AS1996" i="1" s="1"/>
  <c r="AQ1997" i="1"/>
  <c r="AS1997" i="1" s="1"/>
  <c r="AQ1998" i="1"/>
  <c r="AS1998" i="1" s="1"/>
  <c r="AQ1999" i="1"/>
  <c r="AS1999" i="1" s="1"/>
  <c r="AQ2000" i="1"/>
  <c r="AS2000" i="1" s="1"/>
  <c r="AQ2001" i="1"/>
  <c r="AS2001" i="1" s="1"/>
  <c r="AQ2" i="1"/>
  <c r="AS2" i="1" s="1"/>
  <c r="AP2" i="1"/>
  <c r="AR2" i="1" s="1"/>
  <c r="AP3" i="1"/>
  <c r="AR3" i="1" s="1"/>
  <c r="AP4" i="1"/>
  <c r="AR4" i="1" s="1"/>
  <c r="AP5" i="1"/>
  <c r="AR5" i="1" s="1"/>
  <c r="AP6" i="1"/>
  <c r="AR6" i="1" s="1"/>
  <c r="AP7" i="1"/>
  <c r="AR7" i="1" s="1"/>
  <c r="Y7" i="1" s="1"/>
  <c r="AD7" i="1" s="1"/>
  <c r="AP8" i="1"/>
  <c r="AR8" i="1" s="1"/>
  <c r="AP9" i="1"/>
  <c r="AR9" i="1" s="1"/>
  <c r="AP10" i="1"/>
  <c r="AR10" i="1" s="1"/>
  <c r="AP11" i="1"/>
  <c r="AR11" i="1" s="1"/>
  <c r="AP12" i="1"/>
  <c r="AR12" i="1" s="1"/>
  <c r="AP13" i="1"/>
  <c r="AR13" i="1" s="1"/>
  <c r="AP14" i="1"/>
  <c r="AR14" i="1" s="1"/>
  <c r="AP15" i="1"/>
  <c r="AR15" i="1" s="1"/>
  <c r="AP16" i="1"/>
  <c r="AR16" i="1" s="1"/>
  <c r="Y16" i="1" s="1"/>
  <c r="AD16" i="1" s="1"/>
  <c r="AP17" i="1"/>
  <c r="AR17" i="1" s="1"/>
  <c r="AP18" i="1"/>
  <c r="AR18" i="1" s="1"/>
  <c r="AP19" i="1"/>
  <c r="AR19" i="1" s="1"/>
  <c r="AP20" i="1"/>
  <c r="AR20" i="1" s="1"/>
  <c r="AP21" i="1"/>
  <c r="AR21" i="1" s="1"/>
  <c r="AP22" i="1"/>
  <c r="AR22" i="1" s="1"/>
  <c r="AP23" i="1"/>
  <c r="AR23" i="1" s="1"/>
  <c r="AP24" i="1"/>
  <c r="AR24" i="1" s="1"/>
  <c r="AP25" i="1"/>
  <c r="AR25" i="1" s="1"/>
  <c r="AP26" i="1"/>
  <c r="AR26" i="1" s="1"/>
  <c r="AP27" i="1"/>
  <c r="AR27" i="1" s="1"/>
  <c r="AP28" i="1"/>
  <c r="AR28" i="1" s="1"/>
  <c r="AP29" i="1"/>
  <c r="AR29" i="1" s="1"/>
  <c r="AP30" i="1"/>
  <c r="AR30" i="1" s="1"/>
  <c r="AP31" i="1"/>
  <c r="AR31" i="1" s="1"/>
  <c r="AP32" i="1"/>
  <c r="AR32" i="1" s="1"/>
  <c r="Y32" i="1" s="1"/>
  <c r="AD32" i="1" s="1"/>
  <c r="AP33" i="1"/>
  <c r="AR33" i="1" s="1"/>
  <c r="AP34" i="1"/>
  <c r="AR34" i="1" s="1"/>
  <c r="AP35" i="1"/>
  <c r="AR35" i="1" s="1"/>
  <c r="AP36" i="1"/>
  <c r="AR36" i="1" s="1"/>
  <c r="AP37" i="1"/>
  <c r="AR37" i="1" s="1"/>
  <c r="AP38" i="1"/>
  <c r="AR38" i="1" s="1"/>
  <c r="AP39" i="1"/>
  <c r="AR39" i="1" s="1"/>
  <c r="Y39" i="1" s="1"/>
  <c r="AD39" i="1" s="1"/>
  <c r="AP40" i="1"/>
  <c r="AR40" i="1" s="1"/>
  <c r="AP41" i="1"/>
  <c r="AR41" i="1" s="1"/>
  <c r="AP42" i="1"/>
  <c r="AR42" i="1" s="1"/>
  <c r="AP43" i="1"/>
  <c r="AR43" i="1" s="1"/>
  <c r="AP44" i="1"/>
  <c r="AR44" i="1" s="1"/>
  <c r="AP45" i="1"/>
  <c r="AR45" i="1" s="1"/>
  <c r="AP46" i="1"/>
  <c r="AR46" i="1" s="1"/>
  <c r="AP47" i="1"/>
  <c r="AR47" i="1" s="1"/>
  <c r="AP48" i="1"/>
  <c r="AR48" i="1" s="1"/>
  <c r="AP49" i="1"/>
  <c r="AR49" i="1" s="1"/>
  <c r="AP50" i="1"/>
  <c r="AR50" i="1" s="1"/>
  <c r="AP51" i="1"/>
  <c r="AR51" i="1" s="1"/>
  <c r="AP52" i="1"/>
  <c r="AR52" i="1" s="1"/>
  <c r="AP53" i="1"/>
  <c r="AR53" i="1" s="1"/>
  <c r="AP54" i="1"/>
  <c r="AR54" i="1" s="1"/>
  <c r="AP55" i="1"/>
  <c r="AR55" i="1" s="1"/>
  <c r="Y55" i="1" s="1"/>
  <c r="AD55" i="1" s="1"/>
  <c r="AP56" i="1"/>
  <c r="AR56" i="1" s="1"/>
  <c r="AP57" i="1"/>
  <c r="AR57" i="1" s="1"/>
  <c r="AP58" i="1"/>
  <c r="AR58" i="1" s="1"/>
  <c r="AP59" i="1"/>
  <c r="AR59" i="1" s="1"/>
  <c r="AP60" i="1"/>
  <c r="AR60" i="1" s="1"/>
  <c r="AP61" i="1"/>
  <c r="AR61" i="1" s="1"/>
  <c r="AP62" i="1"/>
  <c r="AR62" i="1" s="1"/>
  <c r="AP63" i="1"/>
  <c r="AR63" i="1" s="1"/>
  <c r="AP64" i="1"/>
  <c r="AR64" i="1" s="1"/>
  <c r="AP65" i="1"/>
  <c r="AR65" i="1" s="1"/>
  <c r="AP66" i="1"/>
  <c r="AR66" i="1" s="1"/>
  <c r="AP67" i="1"/>
  <c r="AR67" i="1" s="1"/>
  <c r="AP68" i="1"/>
  <c r="AR68" i="1" s="1"/>
  <c r="AP69" i="1"/>
  <c r="AR69" i="1" s="1"/>
  <c r="AP70" i="1"/>
  <c r="AR70" i="1" s="1"/>
  <c r="AP71" i="1"/>
  <c r="AR71" i="1" s="1"/>
  <c r="AP72" i="1"/>
  <c r="AR72" i="1" s="1"/>
  <c r="AP73" i="1"/>
  <c r="AR73" i="1" s="1"/>
  <c r="AP74" i="1"/>
  <c r="AR74" i="1" s="1"/>
  <c r="AP75" i="1"/>
  <c r="AR75" i="1" s="1"/>
  <c r="AP76" i="1"/>
  <c r="AR76" i="1" s="1"/>
  <c r="AP77" i="1"/>
  <c r="AR77" i="1" s="1"/>
  <c r="AP78" i="1"/>
  <c r="AR78" i="1" s="1"/>
  <c r="AP79" i="1"/>
  <c r="AR79" i="1" s="1"/>
  <c r="AP80" i="1"/>
  <c r="AR80" i="1" s="1"/>
  <c r="AP81" i="1"/>
  <c r="AR81" i="1" s="1"/>
  <c r="AP82" i="1"/>
  <c r="AR82" i="1" s="1"/>
  <c r="AP83" i="1"/>
  <c r="AR83" i="1" s="1"/>
  <c r="AP84" i="1"/>
  <c r="AR84" i="1" s="1"/>
  <c r="AP85" i="1"/>
  <c r="AR85" i="1" s="1"/>
  <c r="AP86" i="1"/>
  <c r="AR86" i="1" s="1"/>
  <c r="AP87" i="1"/>
  <c r="AR87" i="1" s="1"/>
  <c r="AP88" i="1"/>
  <c r="AR88" i="1" s="1"/>
  <c r="AP89" i="1"/>
  <c r="AR89" i="1" s="1"/>
  <c r="AP90" i="1"/>
  <c r="AR90" i="1" s="1"/>
  <c r="AP91" i="1"/>
  <c r="AR91" i="1" s="1"/>
  <c r="AP92" i="1"/>
  <c r="AR92" i="1" s="1"/>
  <c r="AP93" i="1"/>
  <c r="AR93" i="1" s="1"/>
  <c r="AP94" i="1"/>
  <c r="AR94" i="1" s="1"/>
  <c r="AP95" i="1"/>
  <c r="AR95" i="1" s="1"/>
  <c r="AP96" i="1"/>
  <c r="AR96" i="1" s="1"/>
  <c r="AP97" i="1"/>
  <c r="AR97" i="1" s="1"/>
  <c r="AP98" i="1"/>
  <c r="AR98" i="1" s="1"/>
  <c r="AP99" i="1"/>
  <c r="AR99" i="1" s="1"/>
  <c r="AP100" i="1"/>
  <c r="AR100" i="1" s="1"/>
  <c r="AP101" i="1"/>
  <c r="AR101" i="1" s="1"/>
  <c r="AP102" i="1"/>
  <c r="AR102" i="1" s="1"/>
  <c r="AP103" i="1"/>
  <c r="AR103" i="1" s="1"/>
  <c r="Y103" i="1" s="1"/>
  <c r="AD103" i="1" s="1"/>
  <c r="AP104" i="1"/>
  <c r="AR104" i="1" s="1"/>
  <c r="AP105" i="1"/>
  <c r="AR105" i="1" s="1"/>
  <c r="AP106" i="1"/>
  <c r="AR106" i="1" s="1"/>
  <c r="AP107" i="1"/>
  <c r="AR107" i="1" s="1"/>
  <c r="AP108" i="1"/>
  <c r="AR108" i="1" s="1"/>
  <c r="AP109" i="1"/>
  <c r="AR109" i="1" s="1"/>
  <c r="AP110" i="1"/>
  <c r="AR110" i="1" s="1"/>
  <c r="AP111" i="1"/>
  <c r="AR111" i="1" s="1"/>
  <c r="AP112" i="1"/>
  <c r="AR112" i="1" s="1"/>
  <c r="AP113" i="1"/>
  <c r="AR113" i="1" s="1"/>
  <c r="AP114" i="1"/>
  <c r="AR114" i="1" s="1"/>
  <c r="AP115" i="1"/>
  <c r="AR115" i="1" s="1"/>
  <c r="AP116" i="1"/>
  <c r="AR116" i="1" s="1"/>
  <c r="AP117" i="1"/>
  <c r="AR117" i="1" s="1"/>
  <c r="AP118" i="1"/>
  <c r="AR118" i="1" s="1"/>
  <c r="AP119" i="1"/>
  <c r="AR119" i="1" s="1"/>
  <c r="Y119" i="1" s="1"/>
  <c r="AD119" i="1" s="1"/>
  <c r="AP120" i="1"/>
  <c r="AR120" i="1" s="1"/>
  <c r="AP121" i="1"/>
  <c r="AR121" i="1" s="1"/>
  <c r="AP122" i="1"/>
  <c r="AR122" i="1" s="1"/>
  <c r="AP123" i="1"/>
  <c r="AR123" i="1" s="1"/>
  <c r="AP124" i="1"/>
  <c r="AR124" i="1" s="1"/>
  <c r="AP125" i="1"/>
  <c r="AR125" i="1" s="1"/>
  <c r="AP126" i="1"/>
  <c r="AR126" i="1" s="1"/>
  <c r="Y126" i="1" s="1"/>
  <c r="AD126" i="1" s="1"/>
  <c r="AT126" i="1" s="1"/>
  <c r="AP127" i="1"/>
  <c r="AR127" i="1" s="1"/>
  <c r="AP128" i="1"/>
  <c r="AR128" i="1" s="1"/>
  <c r="AP129" i="1"/>
  <c r="AR129" i="1" s="1"/>
  <c r="AP130" i="1"/>
  <c r="AR130" i="1" s="1"/>
  <c r="AP131" i="1"/>
  <c r="AR131" i="1" s="1"/>
  <c r="AP132" i="1"/>
  <c r="AR132" i="1" s="1"/>
  <c r="AP133" i="1"/>
  <c r="AR133" i="1" s="1"/>
  <c r="AP134" i="1"/>
  <c r="AR134" i="1" s="1"/>
  <c r="AP135" i="1"/>
  <c r="AR135" i="1" s="1"/>
  <c r="Y135" i="1" s="1"/>
  <c r="AD135" i="1" s="1"/>
  <c r="AP136" i="1"/>
  <c r="AR136" i="1" s="1"/>
  <c r="AP137" i="1"/>
  <c r="AR137" i="1" s="1"/>
  <c r="AP138" i="1"/>
  <c r="AR138" i="1" s="1"/>
  <c r="AP139" i="1"/>
  <c r="AR139" i="1" s="1"/>
  <c r="AP140" i="1"/>
  <c r="AR140" i="1" s="1"/>
  <c r="AP141" i="1"/>
  <c r="AR141" i="1" s="1"/>
  <c r="AP142" i="1"/>
  <c r="AR142" i="1" s="1"/>
  <c r="AP143" i="1"/>
  <c r="AR143" i="1" s="1"/>
  <c r="AP144" i="1"/>
  <c r="AR144" i="1" s="1"/>
  <c r="AP145" i="1"/>
  <c r="AR145" i="1" s="1"/>
  <c r="AP146" i="1"/>
  <c r="AR146" i="1" s="1"/>
  <c r="AP147" i="1"/>
  <c r="AR147" i="1" s="1"/>
  <c r="AP148" i="1"/>
  <c r="AR148" i="1" s="1"/>
  <c r="AP149" i="1"/>
  <c r="AR149" i="1" s="1"/>
  <c r="AP150" i="1"/>
  <c r="AR150" i="1" s="1"/>
  <c r="AP151" i="1"/>
  <c r="AR151" i="1" s="1"/>
  <c r="AP152" i="1"/>
  <c r="AR152" i="1" s="1"/>
  <c r="AP153" i="1"/>
  <c r="AR153" i="1" s="1"/>
  <c r="AP154" i="1"/>
  <c r="AR154" i="1" s="1"/>
  <c r="AP155" i="1"/>
  <c r="AR155" i="1" s="1"/>
  <c r="AP156" i="1"/>
  <c r="AR156" i="1" s="1"/>
  <c r="AP157" i="1"/>
  <c r="AR157" i="1" s="1"/>
  <c r="AP158" i="1"/>
  <c r="AR158" i="1" s="1"/>
  <c r="AP159" i="1"/>
  <c r="AR159" i="1" s="1"/>
  <c r="AP160" i="1"/>
  <c r="AR160" i="1" s="1"/>
  <c r="AP161" i="1"/>
  <c r="AR161" i="1" s="1"/>
  <c r="AP162" i="1"/>
  <c r="AR162" i="1" s="1"/>
  <c r="AP163" i="1"/>
  <c r="AR163" i="1" s="1"/>
  <c r="AP164" i="1"/>
  <c r="AR164" i="1" s="1"/>
  <c r="AP165" i="1"/>
  <c r="AR165" i="1" s="1"/>
  <c r="AP166" i="1"/>
  <c r="AR166" i="1" s="1"/>
  <c r="AP167" i="1"/>
  <c r="AR167" i="1" s="1"/>
  <c r="Y167" i="1" s="1"/>
  <c r="AD167" i="1" s="1"/>
  <c r="AP168" i="1"/>
  <c r="AR168" i="1" s="1"/>
  <c r="AP169" i="1"/>
  <c r="AR169" i="1" s="1"/>
  <c r="AP170" i="1"/>
  <c r="AR170" i="1" s="1"/>
  <c r="AP171" i="1"/>
  <c r="AR171" i="1" s="1"/>
  <c r="AP172" i="1"/>
  <c r="AR172" i="1" s="1"/>
  <c r="AP173" i="1"/>
  <c r="AR173" i="1" s="1"/>
  <c r="AP174" i="1"/>
  <c r="AR174" i="1" s="1"/>
  <c r="Y174" i="1" s="1"/>
  <c r="AD174" i="1" s="1"/>
  <c r="AP175" i="1"/>
  <c r="AR175" i="1" s="1"/>
  <c r="AP176" i="1"/>
  <c r="AR176" i="1" s="1"/>
  <c r="AP177" i="1"/>
  <c r="AR177" i="1" s="1"/>
  <c r="AP178" i="1"/>
  <c r="AR178" i="1" s="1"/>
  <c r="AP179" i="1"/>
  <c r="AR179" i="1" s="1"/>
  <c r="AP180" i="1"/>
  <c r="AR180" i="1" s="1"/>
  <c r="AP181" i="1"/>
  <c r="AR181" i="1" s="1"/>
  <c r="AP182" i="1"/>
  <c r="AR182" i="1" s="1"/>
  <c r="AP183" i="1"/>
  <c r="AR183" i="1" s="1"/>
  <c r="Y183" i="1" s="1"/>
  <c r="AD183" i="1" s="1"/>
  <c r="AP184" i="1"/>
  <c r="AR184" i="1" s="1"/>
  <c r="AP185" i="1"/>
  <c r="AR185" i="1" s="1"/>
  <c r="AP186" i="1"/>
  <c r="AR186" i="1" s="1"/>
  <c r="AP187" i="1"/>
  <c r="AR187" i="1" s="1"/>
  <c r="AP188" i="1"/>
  <c r="AR188" i="1" s="1"/>
  <c r="AP189" i="1"/>
  <c r="AR189" i="1" s="1"/>
  <c r="AP190" i="1"/>
  <c r="AR190" i="1" s="1"/>
  <c r="AP191" i="1"/>
  <c r="AR191" i="1" s="1"/>
  <c r="AP192" i="1"/>
  <c r="AR192" i="1" s="1"/>
  <c r="AP193" i="1"/>
  <c r="AR193" i="1" s="1"/>
  <c r="AP194" i="1"/>
  <c r="AR194" i="1" s="1"/>
  <c r="AP195" i="1"/>
  <c r="AR195" i="1" s="1"/>
  <c r="AP196" i="1"/>
  <c r="AR196" i="1" s="1"/>
  <c r="AP197" i="1"/>
  <c r="AR197" i="1" s="1"/>
  <c r="AP198" i="1"/>
  <c r="AR198" i="1" s="1"/>
  <c r="AP199" i="1"/>
  <c r="AR199" i="1" s="1"/>
  <c r="Y199" i="1" s="1"/>
  <c r="AD199" i="1" s="1"/>
  <c r="AP200" i="1"/>
  <c r="AR200" i="1" s="1"/>
  <c r="AP201" i="1"/>
  <c r="AR201" i="1" s="1"/>
  <c r="AP202" i="1"/>
  <c r="AR202" i="1" s="1"/>
  <c r="AP203" i="1"/>
  <c r="AR203" i="1" s="1"/>
  <c r="AP204" i="1"/>
  <c r="AR204" i="1" s="1"/>
  <c r="AP205" i="1"/>
  <c r="AR205" i="1" s="1"/>
  <c r="AP206" i="1"/>
  <c r="AR206" i="1" s="1"/>
  <c r="AP207" i="1"/>
  <c r="AR207" i="1" s="1"/>
  <c r="AP208" i="1"/>
  <c r="AR208" i="1" s="1"/>
  <c r="AP209" i="1"/>
  <c r="AR209" i="1" s="1"/>
  <c r="AP210" i="1"/>
  <c r="AR210" i="1" s="1"/>
  <c r="AP211" i="1"/>
  <c r="AR211" i="1" s="1"/>
  <c r="AP212" i="1"/>
  <c r="AR212" i="1" s="1"/>
  <c r="AP213" i="1"/>
  <c r="AR213" i="1" s="1"/>
  <c r="AP214" i="1"/>
  <c r="AR214" i="1" s="1"/>
  <c r="AP215" i="1"/>
  <c r="AR215" i="1" s="1"/>
  <c r="AP216" i="1"/>
  <c r="AR216" i="1" s="1"/>
  <c r="AP217" i="1"/>
  <c r="AR217" i="1" s="1"/>
  <c r="AP218" i="1"/>
  <c r="AR218" i="1" s="1"/>
  <c r="AP219" i="1"/>
  <c r="AR219" i="1" s="1"/>
  <c r="AP220" i="1"/>
  <c r="AR220" i="1" s="1"/>
  <c r="AP221" i="1"/>
  <c r="AR221" i="1" s="1"/>
  <c r="AP222" i="1"/>
  <c r="AR222" i="1" s="1"/>
  <c r="AP223" i="1"/>
  <c r="AR223" i="1" s="1"/>
  <c r="AP224" i="1"/>
  <c r="AR224" i="1" s="1"/>
  <c r="AP225" i="1"/>
  <c r="AR225" i="1" s="1"/>
  <c r="AP226" i="1"/>
  <c r="AR226" i="1" s="1"/>
  <c r="AP227" i="1"/>
  <c r="AR227" i="1" s="1"/>
  <c r="AP228" i="1"/>
  <c r="AR228" i="1" s="1"/>
  <c r="AP229" i="1"/>
  <c r="AR229" i="1" s="1"/>
  <c r="AP230" i="1"/>
  <c r="AR230" i="1" s="1"/>
  <c r="AP231" i="1"/>
  <c r="AR231" i="1" s="1"/>
  <c r="AP232" i="1"/>
  <c r="AR232" i="1" s="1"/>
  <c r="AP233" i="1"/>
  <c r="AR233" i="1" s="1"/>
  <c r="AP234" i="1"/>
  <c r="AR234" i="1" s="1"/>
  <c r="AP235" i="1"/>
  <c r="AR235" i="1" s="1"/>
  <c r="AP236" i="1"/>
  <c r="AR236" i="1" s="1"/>
  <c r="AP237" i="1"/>
  <c r="AR237" i="1" s="1"/>
  <c r="AP238" i="1"/>
  <c r="AR238" i="1" s="1"/>
  <c r="AP239" i="1"/>
  <c r="AR239" i="1" s="1"/>
  <c r="AP240" i="1"/>
  <c r="AR240" i="1" s="1"/>
  <c r="AP241" i="1"/>
  <c r="AR241" i="1" s="1"/>
  <c r="AP242" i="1"/>
  <c r="AR242" i="1" s="1"/>
  <c r="AP243" i="1"/>
  <c r="AR243" i="1" s="1"/>
  <c r="AP244" i="1"/>
  <c r="AR244" i="1" s="1"/>
  <c r="AP245" i="1"/>
  <c r="AR245" i="1" s="1"/>
  <c r="AP246" i="1"/>
  <c r="AR246" i="1" s="1"/>
  <c r="AP247" i="1"/>
  <c r="AR247" i="1" s="1"/>
  <c r="Y247" i="1" s="1"/>
  <c r="AD247" i="1" s="1"/>
  <c r="AP248" i="1"/>
  <c r="AR248" i="1" s="1"/>
  <c r="AP249" i="1"/>
  <c r="AR249" i="1" s="1"/>
  <c r="AP250" i="1"/>
  <c r="AR250" i="1" s="1"/>
  <c r="AP251" i="1"/>
  <c r="AR251" i="1" s="1"/>
  <c r="AP252" i="1"/>
  <c r="AR252" i="1" s="1"/>
  <c r="AP253" i="1"/>
  <c r="AR253" i="1" s="1"/>
  <c r="AP254" i="1"/>
  <c r="AR254" i="1" s="1"/>
  <c r="AP255" i="1"/>
  <c r="AR255" i="1" s="1"/>
  <c r="AP256" i="1"/>
  <c r="AR256" i="1" s="1"/>
  <c r="AP257" i="1"/>
  <c r="AR257" i="1" s="1"/>
  <c r="AP258" i="1"/>
  <c r="AR258" i="1" s="1"/>
  <c r="AP259" i="1"/>
  <c r="AR259" i="1" s="1"/>
  <c r="AP260" i="1"/>
  <c r="AR260" i="1" s="1"/>
  <c r="AP261" i="1"/>
  <c r="AR261" i="1" s="1"/>
  <c r="AP262" i="1"/>
  <c r="AR262" i="1" s="1"/>
  <c r="AP263" i="1"/>
  <c r="AR263" i="1" s="1"/>
  <c r="AP264" i="1"/>
  <c r="AR264" i="1" s="1"/>
  <c r="AP265" i="1"/>
  <c r="AR265" i="1" s="1"/>
  <c r="AP266" i="1"/>
  <c r="AR266" i="1" s="1"/>
  <c r="AP267" i="1"/>
  <c r="AR267" i="1" s="1"/>
  <c r="AP268" i="1"/>
  <c r="AR268" i="1" s="1"/>
  <c r="AP269" i="1"/>
  <c r="AR269" i="1" s="1"/>
  <c r="AP270" i="1"/>
  <c r="AR270" i="1" s="1"/>
  <c r="AP271" i="1"/>
  <c r="AR271" i="1" s="1"/>
  <c r="AP272" i="1"/>
  <c r="AR272" i="1" s="1"/>
  <c r="AP273" i="1"/>
  <c r="AR273" i="1" s="1"/>
  <c r="AP274" i="1"/>
  <c r="AR274" i="1" s="1"/>
  <c r="AP275" i="1"/>
  <c r="AR275" i="1" s="1"/>
  <c r="AP276" i="1"/>
  <c r="AR276" i="1" s="1"/>
  <c r="AP277" i="1"/>
  <c r="AR277" i="1" s="1"/>
  <c r="AP278" i="1"/>
  <c r="AR278" i="1" s="1"/>
  <c r="AP279" i="1"/>
  <c r="AR279" i="1" s="1"/>
  <c r="Y279" i="1" s="1"/>
  <c r="AD279" i="1" s="1"/>
  <c r="AP280" i="1"/>
  <c r="AR280" i="1" s="1"/>
  <c r="AP281" i="1"/>
  <c r="AR281" i="1" s="1"/>
  <c r="AP282" i="1"/>
  <c r="AR282" i="1" s="1"/>
  <c r="AP283" i="1"/>
  <c r="AR283" i="1" s="1"/>
  <c r="AP284" i="1"/>
  <c r="AR284" i="1" s="1"/>
  <c r="AP285" i="1"/>
  <c r="AR285" i="1" s="1"/>
  <c r="AP286" i="1"/>
  <c r="AR286" i="1" s="1"/>
  <c r="AP287" i="1"/>
  <c r="AR287" i="1" s="1"/>
  <c r="AP288" i="1"/>
  <c r="AR288" i="1" s="1"/>
  <c r="AP289" i="1"/>
  <c r="AR289" i="1" s="1"/>
  <c r="AP290" i="1"/>
  <c r="AR290" i="1" s="1"/>
  <c r="AP291" i="1"/>
  <c r="AR291" i="1" s="1"/>
  <c r="AP292" i="1"/>
  <c r="AR292" i="1" s="1"/>
  <c r="AP293" i="1"/>
  <c r="AR293" i="1" s="1"/>
  <c r="AP294" i="1"/>
  <c r="AR294" i="1" s="1"/>
  <c r="AP295" i="1"/>
  <c r="AR295" i="1" s="1"/>
  <c r="AP296" i="1"/>
  <c r="AR296" i="1" s="1"/>
  <c r="AP297" i="1"/>
  <c r="AR297" i="1" s="1"/>
  <c r="AP298" i="1"/>
  <c r="AR298" i="1" s="1"/>
  <c r="AP299" i="1"/>
  <c r="AR299" i="1" s="1"/>
  <c r="AP300" i="1"/>
  <c r="AR300" i="1" s="1"/>
  <c r="AP301" i="1"/>
  <c r="AR301" i="1" s="1"/>
  <c r="AP302" i="1"/>
  <c r="AR302" i="1" s="1"/>
  <c r="AP303" i="1"/>
  <c r="AR303" i="1" s="1"/>
  <c r="AP304" i="1"/>
  <c r="AR304" i="1" s="1"/>
  <c r="AP305" i="1"/>
  <c r="AR305" i="1" s="1"/>
  <c r="AP306" i="1"/>
  <c r="AR306" i="1" s="1"/>
  <c r="AP307" i="1"/>
  <c r="AR307" i="1" s="1"/>
  <c r="AP308" i="1"/>
  <c r="AR308" i="1" s="1"/>
  <c r="AP309" i="1"/>
  <c r="AR309" i="1" s="1"/>
  <c r="AP310" i="1"/>
  <c r="AR310" i="1" s="1"/>
  <c r="AP311" i="1"/>
  <c r="AR311" i="1" s="1"/>
  <c r="Y311" i="1" s="1"/>
  <c r="AD311" i="1" s="1"/>
  <c r="AP312" i="1"/>
  <c r="AR312" i="1" s="1"/>
  <c r="AP313" i="1"/>
  <c r="AR313" i="1" s="1"/>
  <c r="AP314" i="1"/>
  <c r="AR314" i="1" s="1"/>
  <c r="AP315" i="1"/>
  <c r="AR315" i="1" s="1"/>
  <c r="AP316" i="1"/>
  <c r="AR316" i="1" s="1"/>
  <c r="AP317" i="1"/>
  <c r="AR317" i="1" s="1"/>
  <c r="AP318" i="1"/>
  <c r="AR318" i="1" s="1"/>
  <c r="AP319" i="1"/>
  <c r="AR319" i="1" s="1"/>
  <c r="AP320" i="1"/>
  <c r="AR320" i="1" s="1"/>
  <c r="AP321" i="1"/>
  <c r="AR321" i="1" s="1"/>
  <c r="AP322" i="1"/>
  <c r="AR322" i="1" s="1"/>
  <c r="AP323" i="1"/>
  <c r="AR323" i="1" s="1"/>
  <c r="AP324" i="1"/>
  <c r="AR324" i="1" s="1"/>
  <c r="AP325" i="1"/>
  <c r="AR325" i="1" s="1"/>
  <c r="AP326" i="1"/>
  <c r="AR326" i="1" s="1"/>
  <c r="AP327" i="1"/>
  <c r="AR327" i="1" s="1"/>
  <c r="AP328" i="1"/>
  <c r="AR328" i="1" s="1"/>
  <c r="AP329" i="1"/>
  <c r="AR329" i="1" s="1"/>
  <c r="AP330" i="1"/>
  <c r="AR330" i="1" s="1"/>
  <c r="AP331" i="1"/>
  <c r="AR331" i="1" s="1"/>
  <c r="AP332" i="1"/>
  <c r="AR332" i="1" s="1"/>
  <c r="AP333" i="1"/>
  <c r="AR333" i="1" s="1"/>
  <c r="AP334" i="1"/>
  <c r="AR334" i="1" s="1"/>
  <c r="AP335" i="1"/>
  <c r="AR335" i="1" s="1"/>
  <c r="AP336" i="1"/>
  <c r="AR336" i="1" s="1"/>
  <c r="AP337" i="1"/>
  <c r="AR337" i="1" s="1"/>
  <c r="AP338" i="1"/>
  <c r="AR338" i="1" s="1"/>
  <c r="AP339" i="1"/>
  <c r="AR339" i="1" s="1"/>
  <c r="AP340" i="1"/>
  <c r="AR340" i="1" s="1"/>
  <c r="AP341" i="1"/>
  <c r="AR341" i="1" s="1"/>
  <c r="AP342" i="1"/>
  <c r="AR342" i="1" s="1"/>
  <c r="AP343" i="1"/>
  <c r="AR343" i="1" s="1"/>
  <c r="Y343" i="1" s="1"/>
  <c r="AD343" i="1" s="1"/>
  <c r="AP344" i="1"/>
  <c r="AR344" i="1" s="1"/>
  <c r="AP345" i="1"/>
  <c r="AR345" i="1" s="1"/>
  <c r="AP346" i="1"/>
  <c r="AR346" i="1" s="1"/>
  <c r="AP347" i="1"/>
  <c r="AR347" i="1" s="1"/>
  <c r="AP348" i="1"/>
  <c r="AR348" i="1" s="1"/>
  <c r="AP349" i="1"/>
  <c r="AR349" i="1" s="1"/>
  <c r="AP350" i="1"/>
  <c r="AR350" i="1" s="1"/>
  <c r="AP351" i="1"/>
  <c r="AR351" i="1" s="1"/>
  <c r="AP352" i="1"/>
  <c r="AR352" i="1" s="1"/>
  <c r="AP353" i="1"/>
  <c r="AR353" i="1" s="1"/>
  <c r="AP354" i="1"/>
  <c r="AR354" i="1" s="1"/>
  <c r="AP355" i="1"/>
  <c r="AR355" i="1" s="1"/>
  <c r="AP356" i="1"/>
  <c r="AR356" i="1" s="1"/>
  <c r="AP357" i="1"/>
  <c r="AR357" i="1" s="1"/>
  <c r="AP358" i="1"/>
  <c r="AR358" i="1" s="1"/>
  <c r="AP359" i="1"/>
  <c r="AR359" i="1" s="1"/>
  <c r="Y359" i="1" s="1"/>
  <c r="AD359" i="1" s="1"/>
  <c r="AP360" i="1"/>
  <c r="AR360" i="1" s="1"/>
  <c r="AP361" i="1"/>
  <c r="AR361" i="1" s="1"/>
  <c r="AP362" i="1"/>
  <c r="AR362" i="1" s="1"/>
  <c r="AP363" i="1"/>
  <c r="AR363" i="1" s="1"/>
  <c r="AP364" i="1"/>
  <c r="AR364" i="1" s="1"/>
  <c r="AP365" i="1"/>
  <c r="AR365" i="1" s="1"/>
  <c r="AP366" i="1"/>
  <c r="AR366" i="1" s="1"/>
  <c r="AP367" i="1"/>
  <c r="AR367" i="1" s="1"/>
  <c r="AP368" i="1"/>
  <c r="AR368" i="1" s="1"/>
  <c r="AP369" i="1"/>
  <c r="AR369" i="1" s="1"/>
  <c r="AP370" i="1"/>
  <c r="AR370" i="1" s="1"/>
  <c r="AP371" i="1"/>
  <c r="AR371" i="1" s="1"/>
  <c r="AP372" i="1"/>
  <c r="AR372" i="1" s="1"/>
  <c r="AP373" i="1"/>
  <c r="AR373" i="1" s="1"/>
  <c r="AP374" i="1"/>
  <c r="AR374" i="1" s="1"/>
  <c r="AP375" i="1"/>
  <c r="AR375" i="1" s="1"/>
  <c r="Y375" i="1" s="1"/>
  <c r="AD375" i="1" s="1"/>
  <c r="AP376" i="1"/>
  <c r="AR376" i="1" s="1"/>
  <c r="AP377" i="1"/>
  <c r="AR377" i="1" s="1"/>
  <c r="AP378" i="1"/>
  <c r="AR378" i="1" s="1"/>
  <c r="AP379" i="1"/>
  <c r="AR379" i="1" s="1"/>
  <c r="AP380" i="1"/>
  <c r="AR380" i="1" s="1"/>
  <c r="AP381" i="1"/>
  <c r="AR381" i="1" s="1"/>
  <c r="AP382" i="1"/>
  <c r="AR382" i="1" s="1"/>
  <c r="AP383" i="1"/>
  <c r="AR383" i="1" s="1"/>
  <c r="AP384" i="1"/>
  <c r="AR384" i="1" s="1"/>
  <c r="AP385" i="1"/>
  <c r="AR385" i="1" s="1"/>
  <c r="AP386" i="1"/>
  <c r="AR386" i="1" s="1"/>
  <c r="AP387" i="1"/>
  <c r="AR387" i="1" s="1"/>
  <c r="AP388" i="1"/>
  <c r="AR388" i="1" s="1"/>
  <c r="AP389" i="1"/>
  <c r="AR389" i="1" s="1"/>
  <c r="AP390" i="1"/>
  <c r="AR390" i="1" s="1"/>
  <c r="AP391" i="1"/>
  <c r="AR391" i="1" s="1"/>
  <c r="AP392" i="1"/>
  <c r="AR392" i="1" s="1"/>
  <c r="AP393" i="1"/>
  <c r="AR393" i="1" s="1"/>
  <c r="AP394" i="1"/>
  <c r="AR394" i="1" s="1"/>
  <c r="AP395" i="1"/>
  <c r="AR395" i="1" s="1"/>
  <c r="AP396" i="1"/>
  <c r="AR396" i="1" s="1"/>
  <c r="AP397" i="1"/>
  <c r="AR397" i="1" s="1"/>
  <c r="AP398" i="1"/>
  <c r="AR398" i="1" s="1"/>
  <c r="AP399" i="1"/>
  <c r="AR399" i="1" s="1"/>
  <c r="AP400" i="1"/>
  <c r="AR400" i="1" s="1"/>
  <c r="AP401" i="1"/>
  <c r="AR401" i="1" s="1"/>
  <c r="AP402" i="1"/>
  <c r="AR402" i="1" s="1"/>
  <c r="AP403" i="1"/>
  <c r="AR403" i="1" s="1"/>
  <c r="AP404" i="1"/>
  <c r="AR404" i="1" s="1"/>
  <c r="AP405" i="1"/>
  <c r="AR405" i="1" s="1"/>
  <c r="AP406" i="1"/>
  <c r="AR406" i="1" s="1"/>
  <c r="AP407" i="1"/>
  <c r="AR407" i="1" s="1"/>
  <c r="Y407" i="1" s="1"/>
  <c r="AD407" i="1" s="1"/>
  <c r="AP408" i="1"/>
  <c r="AR408" i="1" s="1"/>
  <c r="AP409" i="1"/>
  <c r="AR409" i="1" s="1"/>
  <c r="AP410" i="1"/>
  <c r="AR410" i="1" s="1"/>
  <c r="AP411" i="1"/>
  <c r="AR411" i="1" s="1"/>
  <c r="AP412" i="1"/>
  <c r="AR412" i="1" s="1"/>
  <c r="AP413" i="1"/>
  <c r="AR413" i="1" s="1"/>
  <c r="AP414" i="1"/>
  <c r="AR414" i="1" s="1"/>
  <c r="AP415" i="1"/>
  <c r="AR415" i="1" s="1"/>
  <c r="AP416" i="1"/>
  <c r="AR416" i="1" s="1"/>
  <c r="AP417" i="1"/>
  <c r="AR417" i="1" s="1"/>
  <c r="AP418" i="1"/>
  <c r="AR418" i="1" s="1"/>
  <c r="AP419" i="1"/>
  <c r="AR419" i="1" s="1"/>
  <c r="AP420" i="1"/>
  <c r="AR420" i="1" s="1"/>
  <c r="AP421" i="1"/>
  <c r="AR421" i="1" s="1"/>
  <c r="AP422" i="1"/>
  <c r="AR422" i="1" s="1"/>
  <c r="AP423" i="1"/>
  <c r="AR423" i="1" s="1"/>
  <c r="Y423" i="1" s="1"/>
  <c r="AD423" i="1" s="1"/>
  <c r="AP424" i="1"/>
  <c r="AR424" i="1" s="1"/>
  <c r="AP425" i="1"/>
  <c r="AR425" i="1" s="1"/>
  <c r="AP426" i="1"/>
  <c r="AR426" i="1" s="1"/>
  <c r="AP427" i="1"/>
  <c r="AR427" i="1" s="1"/>
  <c r="AP428" i="1"/>
  <c r="AR428" i="1" s="1"/>
  <c r="AP429" i="1"/>
  <c r="AR429" i="1" s="1"/>
  <c r="AP430" i="1"/>
  <c r="AR430" i="1" s="1"/>
  <c r="AP431" i="1"/>
  <c r="AR431" i="1" s="1"/>
  <c r="AP432" i="1"/>
  <c r="AR432" i="1" s="1"/>
  <c r="AP433" i="1"/>
  <c r="AR433" i="1" s="1"/>
  <c r="AP434" i="1"/>
  <c r="AR434" i="1" s="1"/>
  <c r="AP435" i="1"/>
  <c r="AR435" i="1" s="1"/>
  <c r="AP436" i="1"/>
  <c r="AR436" i="1" s="1"/>
  <c r="AP437" i="1"/>
  <c r="AR437" i="1" s="1"/>
  <c r="AP438" i="1"/>
  <c r="AR438" i="1" s="1"/>
  <c r="AP439" i="1"/>
  <c r="AR439" i="1" s="1"/>
  <c r="Y439" i="1" s="1"/>
  <c r="AD439" i="1" s="1"/>
  <c r="AP440" i="1"/>
  <c r="AR440" i="1" s="1"/>
  <c r="AP441" i="1"/>
  <c r="AR441" i="1" s="1"/>
  <c r="AP442" i="1"/>
  <c r="AR442" i="1" s="1"/>
  <c r="AP443" i="1"/>
  <c r="AR443" i="1" s="1"/>
  <c r="AP444" i="1"/>
  <c r="AR444" i="1" s="1"/>
  <c r="AP445" i="1"/>
  <c r="AR445" i="1" s="1"/>
  <c r="AP446" i="1"/>
  <c r="AR446" i="1" s="1"/>
  <c r="AP447" i="1"/>
  <c r="AR447" i="1" s="1"/>
  <c r="AP448" i="1"/>
  <c r="AR448" i="1" s="1"/>
  <c r="AP449" i="1"/>
  <c r="AR449" i="1" s="1"/>
  <c r="AP450" i="1"/>
  <c r="AR450" i="1" s="1"/>
  <c r="AP451" i="1"/>
  <c r="AR451" i="1" s="1"/>
  <c r="AP452" i="1"/>
  <c r="AR452" i="1" s="1"/>
  <c r="AP453" i="1"/>
  <c r="AR453" i="1" s="1"/>
  <c r="AP454" i="1"/>
  <c r="AR454" i="1" s="1"/>
  <c r="AP455" i="1"/>
  <c r="AR455" i="1" s="1"/>
  <c r="Y455" i="1" s="1"/>
  <c r="AD455" i="1" s="1"/>
  <c r="AP456" i="1"/>
  <c r="AR456" i="1" s="1"/>
  <c r="AP457" i="1"/>
  <c r="AR457" i="1" s="1"/>
  <c r="AP458" i="1"/>
  <c r="AR458" i="1" s="1"/>
  <c r="AP459" i="1"/>
  <c r="AR459" i="1" s="1"/>
  <c r="AP460" i="1"/>
  <c r="AR460" i="1" s="1"/>
  <c r="AP461" i="1"/>
  <c r="AR461" i="1" s="1"/>
  <c r="AP462" i="1"/>
  <c r="AR462" i="1" s="1"/>
  <c r="AP463" i="1"/>
  <c r="AR463" i="1" s="1"/>
  <c r="AP464" i="1"/>
  <c r="AR464" i="1" s="1"/>
  <c r="AP465" i="1"/>
  <c r="AR465" i="1" s="1"/>
  <c r="AP466" i="1"/>
  <c r="AR466" i="1" s="1"/>
  <c r="AP467" i="1"/>
  <c r="AR467" i="1" s="1"/>
  <c r="AP468" i="1"/>
  <c r="AR468" i="1" s="1"/>
  <c r="AP469" i="1"/>
  <c r="AR469" i="1" s="1"/>
  <c r="AP470" i="1"/>
  <c r="AR470" i="1" s="1"/>
  <c r="AP471" i="1"/>
  <c r="AR471" i="1" s="1"/>
  <c r="Y471" i="1" s="1"/>
  <c r="AD471" i="1" s="1"/>
  <c r="AP472" i="1"/>
  <c r="AR472" i="1" s="1"/>
  <c r="AP473" i="1"/>
  <c r="AR473" i="1" s="1"/>
  <c r="AP474" i="1"/>
  <c r="AR474" i="1" s="1"/>
  <c r="AP475" i="1"/>
  <c r="AR475" i="1" s="1"/>
  <c r="AP476" i="1"/>
  <c r="AR476" i="1" s="1"/>
  <c r="AP477" i="1"/>
  <c r="AR477" i="1" s="1"/>
  <c r="AP478" i="1"/>
  <c r="AR478" i="1" s="1"/>
  <c r="AP479" i="1"/>
  <c r="AR479" i="1" s="1"/>
  <c r="AP480" i="1"/>
  <c r="AR480" i="1" s="1"/>
  <c r="AP481" i="1"/>
  <c r="AR481" i="1" s="1"/>
  <c r="AP482" i="1"/>
  <c r="AR482" i="1" s="1"/>
  <c r="AP483" i="1"/>
  <c r="AR483" i="1" s="1"/>
  <c r="AP484" i="1"/>
  <c r="AR484" i="1" s="1"/>
  <c r="AP485" i="1"/>
  <c r="AR485" i="1" s="1"/>
  <c r="AP486" i="1"/>
  <c r="AR486" i="1" s="1"/>
  <c r="AP487" i="1"/>
  <c r="AR487" i="1" s="1"/>
  <c r="Y487" i="1" s="1"/>
  <c r="AD487" i="1" s="1"/>
  <c r="AP488" i="1"/>
  <c r="AR488" i="1" s="1"/>
  <c r="AP489" i="1"/>
  <c r="AR489" i="1" s="1"/>
  <c r="AP490" i="1"/>
  <c r="AR490" i="1" s="1"/>
  <c r="AP491" i="1"/>
  <c r="AR491" i="1" s="1"/>
  <c r="AP492" i="1"/>
  <c r="AR492" i="1" s="1"/>
  <c r="AP493" i="1"/>
  <c r="AR493" i="1" s="1"/>
  <c r="AP494" i="1"/>
  <c r="AR494" i="1" s="1"/>
  <c r="AP495" i="1"/>
  <c r="AR495" i="1" s="1"/>
  <c r="AP496" i="1"/>
  <c r="AR496" i="1" s="1"/>
  <c r="AP497" i="1"/>
  <c r="AR497" i="1" s="1"/>
  <c r="AP498" i="1"/>
  <c r="AR498" i="1" s="1"/>
  <c r="AP499" i="1"/>
  <c r="AR499" i="1" s="1"/>
  <c r="AP500" i="1"/>
  <c r="AR500" i="1" s="1"/>
  <c r="AP501" i="1"/>
  <c r="AR501" i="1" s="1"/>
  <c r="AP502" i="1"/>
  <c r="AR502" i="1" s="1"/>
  <c r="AP503" i="1"/>
  <c r="AR503" i="1" s="1"/>
  <c r="Y503" i="1" s="1"/>
  <c r="AD503" i="1" s="1"/>
  <c r="AP504" i="1"/>
  <c r="AR504" i="1" s="1"/>
  <c r="AP505" i="1"/>
  <c r="AR505" i="1" s="1"/>
  <c r="AP506" i="1"/>
  <c r="AR506" i="1" s="1"/>
  <c r="AP507" i="1"/>
  <c r="AR507" i="1" s="1"/>
  <c r="AP508" i="1"/>
  <c r="AR508" i="1" s="1"/>
  <c r="AP509" i="1"/>
  <c r="AR509" i="1" s="1"/>
  <c r="AP510" i="1"/>
  <c r="AR510" i="1" s="1"/>
  <c r="AP511" i="1"/>
  <c r="AR511" i="1" s="1"/>
  <c r="AP512" i="1"/>
  <c r="AR512" i="1" s="1"/>
  <c r="AP513" i="1"/>
  <c r="AR513" i="1" s="1"/>
  <c r="AP514" i="1"/>
  <c r="AR514" i="1" s="1"/>
  <c r="AP515" i="1"/>
  <c r="AR515" i="1" s="1"/>
  <c r="AP516" i="1"/>
  <c r="AR516" i="1" s="1"/>
  <c r="AP517" i="1"/>
  <c r="AR517" i="1" s="1"/>
  <c r="AP518" i="1"/>
  <c r="AR518" i="1" s="1"/>
  <c r="AP519" i="1"/>
  <c r="AR519" i="1" s="1"/>
  <c r="Y519" i="1" s="1"/>
  <c r="AD519" i="1" s="1"/>
  <c r="AP520" i="1"/>
  <c r="AR520" i="1" s="1"/>
  <c r="AP521" i="1"/>
  <c r="AR521" i="1" s="1"/>
  <c r="AP522" i="1"/>
  <c r="AR522" i="1" s="1"/>
  <c r="AP523" i="1"/>
  <c r="AR523" i="1" s="1"/>
  <c r="AP524" i="1"/>
  <c r="AR524" i="1" s="1"/>
  <c r="AP525" i="1"/>
  <c r="AR525" i="1" s="1"/>
  <c r="AP526" i="1"/>
  <c r="AR526" i="1" s="1"/>
  <c r="AP527" i="1"/>
  <c r="AR527" i="1" s="1"/>
  <c r="AP528" i="1"/>
  <c r="AR528" i="1" s="1"/>
  <c r="AP529" i="1"/>
  <c r="AR529" i="1" s="1"/>
  <c r="AP530" i="1"/>
  <c r="AR530" i="1" s="1"/>
  <c r="AP531" i="1"/>
  <c r="AR531" i="1" s="1"/>
  <c r="AP532" i="1"/>
  <c r="AR532" i="1" s="1"/>
  <c r="AP533" i="1"/>
  <c r="AR533" i="1" s="1"/>
  <c r="AP534" i="1"/>
  <c r="AR534" i="1" s="1"/>
  <c r="AP535" i="1"/>
  <c r="AR535" i="1" s="1"/>
  <c r="Y535" i="1" s="1"/>
  <c r="AD535" i="1" s="1"/>
  <c r="AP536" i="1"/>
  <c r="AR536" i="1" s="1"/>
  <c r="AP537" i="1"/>
  <c r="AR537" i="1" s="1"/>
  <c r="AP538" i="1"/>
  <c r="AR538" i="1" s="1"/>
  <c r="AP539" i="1"/>
  <c r="AR539" i="1" s="1"/>
  <c r="AP540" i="1"/>
  <c r="AR540" i="1" s="1"/>
  <c r="AP541" i="1"/>
  <c r="AR541" i="1" s="1"/>
  <c r="AP542" i="1"/>
  <c r="AR542" i="1" s="1"/>
  <c r="AP543" i="1"/>
  <c r="AR543" i="1" s="1"/>
  <c r="AP544" i="1"/>
  <c r="AR544" i="1" s="1"/>
  <c r="AP545" i="1"/>
  <c r="AR545" i="1" s="1"/>
  <c r="AP546" i="1"/>
  <c r="AR546" i="1" s="1"/>
  <c r="AP547" i="1"/>
  <c r="AR547" i="1" s="1"/>
  <c r="AP548" i="1"/>
  <c r="AR548" i="1" s="1"/>
  <c r="AP549" i="1"/>
  <c r="AR549" i="1" s="1"/>
  <c r="AP550" i="1"/>
  <c r="AR550" i="1" s="1"/>
  <c r="AP551" i="1"/>
  <c r="AR551" i="1" s="1"/>
  <c r="AP552" i="1"/>
  <c r="AR552" i="1" s="1"/>
  <c r="AP553" i="1"/>
  <c r="AR553" i="1" s="1"/>
  <c r="AP554" i="1"/>
  <c r="AR554" i="1" s="1"/>
  <c r="AP555" i="1"/>
  <c r="AR555" i="1" s="1"/>
  <c r="AP556" i="1"/>
  <c r="AR556" i="1" s="1"/>
  <c r="AP557" i="1"/>
  <c r="AR557" i="1" s="1"/>
  <c r="AP558" i="1"/>
  <c r="AR558" i="1" s="1"/>
  <c r="AP559" i="1"/>
  <c r="AR559" i="1" s="1"/>
  <c r="AP560" i="1"/>
  <c r="AR560" i="1" s="1"/>
  <c r="AP561" i="1"/>
  <c r="AR561" i="1" s="1"/>
  <c r="AP562" i="1"/>
  <c r="AR562" i="1" s="1"/>
  <c r="AP563" i="1"/>
  <c r="AR563" i="1" s="1"/>
  <c r="AP564" i="1"/>
  <c r="AR564" i="1" s="1"/>
  <c r="AP565" i="1"/>
  <c r="AR565" i="1" s="1"/>
  <c r="AP566" i="1"/>
  <c r="AR566" i="1" s="1"/>
  <c r="AP567" i="1"/>
  <c r="AR567" i="1" s="1"/>
  <c r="Y567" i="1" s="1"/>
  <c r="AD567" i="1" s="1"/>
  <c r="AP568" i="1"/>
  <c r="AR568" i="1" s="1"/>
  <c r="AP569" i="1"/>
  <c r="AR569" i="1" s="1"/>
  <c r="AP570" i="1"/>
  <c r="AR570" i="1" s="1"/>
  <c r="AP571" i="1"/>
  <c r="AR571" i="1" s="1"/>
  <c r="AP572" i="1"/>
  <c r="AR572" i="1" s="1"/>
  <c r="AP573" i="1"/>
  <c r="AR573" i="1" s="1"/>
  <c r="AP574" i="1"/>
  <c r="AR574" i="1" s="1"/>
  <c r="AP575" i="1"/>
  <c r="AR575" i="1" s="1"/>
  <c r="AP576" i="1"/>
  <c r="AR576" i="1" s="1"/>
  <c r="AP577" i="1"/>
  <c r="AR577" i="1" s="1"/>
  <c r="AP578" i="1"/>
  <c r="AR578" i="1" s="1"/>
  <c r="AP579" i="1"/>
  <c r="AR579" i="1" s="1"/>
  <c r="AP580" i="1"/>
  <c r="AR580" i="1" s="1"/>
  <c r="AP581" i="1"/>
  <c r="AR581" i="1" s="1"/>
  <c r="AP582" i="1"/>
  <c r="AR582" i="1" s="1"/>
  <c r="AP583" i="1"/>
  <c r="AR583" i="1" s="1"/>
  <c r="Y583" i="1" s="1"/>
  <c r="AD583" i="1" s="1"/>
  <c r="AP584" i="1"/>
  <c r="AR584" i="1" s="1"/>
  <c r="AP585" i="1"/>
  <c r="AR585" i="1" s="1"/>
  <c r="AP586" i="1"/>
  <c r="AR586" i="1" s="1"/>
  <c r="AP587" i="1"/>
  <c r="AR587" i="1" s="1"/>
  <c r="AP588" i="1"/>
  <c r="AR588" i="1" s="1"/>
  <c r="AP589" i="1"/>
  <c r="AR589" i="1" s="1"/>
  <c r="AP590" i="1"/>
  <c r="AR590" i="1" s="1"/>
  <c r="AP591" i="1"/>
  <c r="AR591" i="1" s="1"/>
  <c r="AP592" i="1"/>
  <c r="AR592" i="1" s="1"/>
  <c r="AP593" i="1"/>
  <c r="AR593" i="1" s="1"/>
  <c r="AP594" i="1"/>
  <c r="AR594" i="1" s="1"/>
  <c r="AP595" i="1"/>
  <c r="AR595" i="1" s="1"/>
  <c r="AP596" i="1"/>
  <c r="AR596" i="1" s="1"/>
  <c r="AP597" i="1"/>
  <c r="AR597" i="1" s="1"/>
  <c r="AP598" i="1"/>
  <c r="AR598" i="1" s="1"/>
  <c r="AP599" i="1"/>
  <c r="AR599" i="1" s="1"/>
  <c r="Y599" i="1" s="1"/>
  <c r="AD599" i="1" s="1"/>
  <c r="AP600" i="1"/>
  <c r="AR600" i="1" s="1"/>
  <c r="AP601" i="1"/>
  <c r="AR601" i="1" s="1"/>
  <c r="AP602" i="1"/>
  <c r="AR602" i="1" s="1"/>
  <c r="AP603" i="1"/>
  <c r="AR603" i="1" s="1"/>
  <c r="AP604" i="1"/>
  <c r="AR604" i="1" s="1"/>
  <c r="AP605" i="1"/>
  <c r="AR605" i="1" s="1"/>
  <c r="AP606" i="1"/>
  <c r="AR606" i="1" s="1"/>
  <c r="AP607" i="1"/>
  <c r="AR607" i="1" s="1"/>
  <c r="AP608" i="1"/>
  <c r="AR608" i="1" s="1"/>
  <c r="AP609" i="1"/>
  <c r="AR609" i="1" s="1"/>
  <c r="AP610" i="1"/>
  <c r="AR610" i="1" s="1"/>
  <c r="AP611" i="1"/>
  <c r="AR611" i="1" s="1"/>
  <c r="AP612" i="1"/>
  <c r="AR612" i="1" s="1"/>
  <c r="AP613" i="1"/>
  <c r="AR613" i="1" s="1"/>
  <c r="AP614" i="1"/>
  <c r="AR614" i="1" s="1"/>
  <c r="AP615" i="1"/>
  <c r="AR615" i="1" s="1"/>
  <c r="Y615" i="1" s="1"/>
  <c r="AD615" i="1" s="1"/>
  <c r="AP616" i="1"/>
  <c r="AR616" i="1" s="1"/>
  <c r="AP617" i="1"/>
  <c r="AR617" i="1" s="1"/>
  <c r="AP618" i="1"/>
  <c r="AR618" i="1" s="1"/>
  <c r="AP619" i="1"/>
  <c r="AR619" i="1" s="1"/>
  <c r="AP620" i="1"/>
  <c r="AR620" i="1" s="1"/>
  <c r="AP621" i="1"/>
  <c r="AR621" i="1" s="1"/>
  <c r="AP622" i="1"/>
  <c r="AR622" i="1" s="1"/>
  <c r="AP623" i="1"/>
  <c r="AR623" i="1" s="1"/>
  <c r="AP624" i="1"/>
  <c r="AR624" i="1" s="1"/>
  <c r="AP625" i="1"/>
  <c r="AR625" i="1" s="1"/>
  <c r="AP626" i="1"/>
  <c r="AR626" i="1" s="1"/>
  <c r="AP627" i="1"/>
  <c r="AR627" i="1" s="1"/>
  <c r="AP628" i="1"/>
  <c r="AR628" i="1" s="1"/>
  <c r="AP629" i="1"/>
  <c r="AR629" i="1" s="1"/>
  <c r="AP630" i="1"/>
  <c r="AR630" i="1" s="1"/>
  <c r="AP631" i="1"/>
  <c r="AR631" i="1" s="1"/>
  <c r="Y631" i="1" s="1"/>
  <c r="AD631" i="1" s="1"/>
  <c r="AP632" i="1"/>
  <c r="AR632" i="1" s="1"/>
  <c r="AP633" i="1"/>
  <c r="AR633" i="1" s="1"/>
  <c r="AP634" i="1"/>
  <c r="AR634" i="1" s="1"/>
  <c r="AP635" i="1"/>
  <c r="AR635" i="1" s="1"/>
  <c r="AP636" i="1"/>
  <c r="AR636" i="1" s="1"/>
  <c r="AP637" i="1"/>
  <c r="AR637" i="1" s="1"/>
  <c r="AP638" i="1"/>
  <c r="AR638" i="1" s="1"/>
  <c r="AP639" i="1"/>
  <c r="AR639" i="1" s="1"/>
  <c r="AP640" i="1"/>
  <c r="AR640" i="1" s="1"/>
  <c r="AP641" i="1"/>
  <c r="AR641" i="1" s="1"/>
  <c r="AP642" i="1"/>
  <c r="AR642" i="1" s="1"/>
  <c r="AP643" i="1"/>
  <c r="AR643" i="1" s="1"/>
  <c r="AP644" i="1"/>
  <c r="AR644" i="1" s="1"/>
  <c r="AP645" i="1"/>
  <c r="AR645" i="1" s="1"/>
  <c r="AP646" i="1"/>
  <c r="AR646" i="1" s="1"/>
  <c r="AP647" i="1"/>
  <c r="AR647" i="1" s="1"/>
  <c r="Y647" i="1" s="1"/>
  <c r="AD647" i="1" s="1"/>
  <c r="AP648" i="1"/>
  <c r="AR648" i="1" s="1"/>
  <c r="AP649" i="1"/>
  <c r="AR649" i="1" s="1"/>
  <c r="AP650" i="1"/>
  <c r="AR650" i="1" s="1"/>
  <c r="AP651" i="1"/>
  <c r="AR651" i="1" s="1"/>
  <c r="AP652" i="1"/>
  <c r="AR652" i="1" s="1"/>
  <c r="AP653" i="1"/>
  <c r="AR653" i="1" s="1"/>
  <c r="AP654" i="1"/>
  <c r="AR654" i="1" s="1"/>
  <c r="AP655" i="1"/>
  <c r="AR655" i="1" s="1"/>
  <c r="AP656" i="1"/>
  <c r="AR656" i="1" s="1"/>
  <c r="AP657" i="1"/>
  <c r="AR657" i="1" s="1"/>
  <c r="AP658" i="1"/>
  <c r="AR658" i="1" s="1"/>
  <c r="AP659" i="1"/>
  <c r="AR659" i="1" s="1"/>
  <c r="AP660" i="1"/>
  <c r="AR660" i="1" s="1"/>
  <c r="AP661" i="1"/>
  <c r="AR661" i="1" s="1"/>
  <c r="AP662" i="1"/>
  <c r="AR662" i="1" s="1"/>
  <c r="AP663" i="1"/>
  <c r="AR663" i="1" s="1"/>
  <c r="Y663" i="1" s="1"/>
  <c r="AD663" i="1" s="1"/>
  <c r="AP664" i="1"/>
  <c r="AR664" i="1" s="1"/>
  <c r="AP665" i="1"/>
  <c r="AR665" i="1" s="1"/>
  <c r="AP666" i="1"/>
  <c r="AR666" i="1" s="1"/>
  <c r="AP667" i="1"/>
  <c r="AR667" i="1" s="1"/>
  <c r="AP668" i="1"/>
  <c r="AR668" i="1" s="1"/>
  <c r="AP669" i="1"/>
  <c r="AR669" i="1" s="1"/>
  <c r="AP670" i="1"/>
  <c r="AR670" i="1" s="1"/>
  <c r="AP671" i="1"/>
  <c r="AR671" i="1" s="1"/>
  <c r="AP672" i="1"/>
  <c r="AR672" i="1" s="1"/>
  <c r="AP673" i="1"/>
  <c r="AR673" i="1" s="1"/>
  <c r="AP674" i="1"/>
  <c r="AR674" i="1" s="1"/>
  <c r="AP675" i="1"/>
  <c r="AR675" i="1" s="1"/>
  <c r="AP676" i="1"/>
  <c r="AR676" i="1" s="1"/>
  <c r="AP677" i="1"/>
  <c r="AR677" i="1" s="1"/>
  <c r="AP678" i="1"/>
  <c r="AR678" i="1" s="1"/>
  <c r="AP679" i="1"/>
  <c r="AR679" i="1" s="1"/>
  <c r="Y679" i="1" s="1"/>
  <c r="AD679" i="1" s="1"/>
  <c r="AP680" i="1"/>
  <c r="AR680" i="1" s="1"/>
  <c r="AP681" i="1"/>
  <c r="AR681" i="1" s="1"/>
  <c r="AP682" i="1"/>
  <c r="AR682" i="1" s="1"/>
  <c r="AP683" i="1"/>
  <c r="AR683" i="1" s="1"/>
  <c r="AP684" i="1"/>
  <c r="AR684" i="1" s="1"/>
  <c r="AP685" i="1"/>
  <c r="AR685" i="1" s="1"/>
  <c r="AP686" i="1"/>
  <c r="AR686" i="1" s="1"/>
  <c r="AP687" i="1"/>
  <c r="AR687" i="1" s="1"/>
  <c r="AP688" i="1"/>
  <c r="AR688" i="1" s="1"/>
  <c r="AP689" i="1"/>
  <c r="AR689" i="1" s="1"/>
  <c r="AP690" i="1"/>
  <c r="AR690" i="1" s="1"/>
  <c r="AP691" i="1"/>
  <c r="AR691" i="1" s="1"/>
  <c r="AP692" i="1"/>
  <c r="AR692" i="1" s="1"/>
  <c r="AP693" i="1"/>
  <c r="AR693" i="1" s="1"/>
  <c r="AP694" i="1"/>
  <c r="AR694" i="1" s="1"/>
  <c r="AP695" i="1"/>
  <c r="AR695" i="1" s="1"/>
  <c r="Y695" i="1" s="1"/>
  <c r="AD695" i="1" s="1"/>
  <c r="AP696" i="1"/>
  <c r="AR696" i="1" s="1"/>
  <c r="AP697" i="1"/>
  <c r="AR697" i="1" s="1"/>
  <c r="AP698" i="1"/>
  <c r="AR698" i="1" s="1"/>
  <c r="AP699" i="1"/>
  <c r="AR699" i="1" s="1"/>
  <c r="AP700" i="1"/>
  <c r="AR700" i="1" s="1"/>
  <c r="AP701" i="1"/>
  <c r="AR701" i="1" s="1"/>
  <c r="AP702" i="1"/>
  <c r="AR702" i="1" s="1"/>
  <c r="AP703" i="1"/>
  <c r="AR703" i="1" s="1"/>
  <c r="AP704" i="1"/>
  <c r="AR704" i="1" s="1"/>
  <c r="AP705" i="1"/>
  <c r="AR705" i="1" s="1"/>
  <c r="AP706" i="1"/>
  <c r="AR706" i="1" s="1"/>
  <c r="AP707" i="1"/>
  <c r="AR707" i="1" s="1"/>
  <c r="AP708" i="1"/>
  <c r="AR708" i="1" s="1"/>
  <c r="AP709" i="1"/>
  <c r="AR709" i="1" s="1"/>
  <c r="AP710" i="1"/>
  <c r="AR710" i="1" s="1"/>
  <c r="AP711" i="1"/>
  <c r="AR711" i="1" s="1"/>
  <c r="Y711" i="1" s="1"/>
  <c r="AD711" i="1" s="1"/>
  <c r="AP712" i="1"/>
  <c r="AR712" i="1" s="1"/>
  <c r="AP713" i="1"/>
  <c r="AR713" i="1" s="1"/>
  <c r="AP714" i="1"/>
  <c r="AR714" i="1" s="1"/>
  <c r="AP715" i="1"/>
  <c r="AR715" i="1" s="1"/>
  <c r="AP716" i="1"/>
  <c r="AR716" i="1" s="1"/>
  <c r="AP717" i="1"/>
  <c r="AR717" i="1" s="1"/>
  <c r="AP718" i="1"/>
  <c r="AR718" i="1" s="1"/>
  <c r="AP719" i="1"/>
  <c r="AR719" i="1" s="1"/>
  <c r="AP720" i="1"/>
  <c r="AR720" i="1" s="1"/>
  <c r="AP721" i="1"/>
  <c r="AR721" i="1" s="1"/>
  <c r="AP722" i="1"/>
  <c r="AR722" i="1" s="1"/>
  <c r="AP723" i="1"/>
  <c r="AR723" i="1" s="1"/>
  <c r="AP724" i="1"/>
  <c r="AR724" i="1" s="1"/>
  <c r="AP725" i="1"/>
  <c r="AR725" i="1" s="1"/>
  <c r="AP726" i="1"/>
  <c r="AR726" i="1" s="1"/>
  <c r="AP727" i="1"/>
  <c r="AR727" i="1" s="1"/>
  <c r="Y727" i="1" s="1"/>
  <c r="AD727" i="1" s="1"/>
  <c r="AP728" i="1"/>
  <c r="AR728" i="1" s="1"/>
  <c r="AP729" i="1"/>
  <c r="AR729" i="1" s="1"/>
  <c r="AP730" i="1"/>
  <c r="AR730" i="1" s="1"/>
  <c r="AP731" i="1"/>
  <c r="AR731" i="1" s="1"/>
  <c r="AP732" i="1"/>
  <c r="AR732" i="1" s="1"/>
  <c r="AP733" i="1"/>
  <c r="AR733" i="1" s="1"/>
  <c r="AP734" i="1"/>
  <c r="AR734" i="1" s="1"/>
  <c r="AP735" i="1"/>
  <c r="AR735" i="1" s="1"/>
  <c r="AP736" i="1"/>
  <c r="AR736" i="1" s="1"/>
  <c r="AP737" i="1"/>
  <c r="AR737" i="1" s="1"/>
  <c r="AP738" i="1"/>
  <c r="AR738" i="1" s="1"/>
  <c r="AP739" i="1"/>
  <c r="AR739" i="1" s="1"/>
  <c r="AP740" i="1"/>
  <c r="AR740" i="1" s="1"/>
  <c r="AP741" i="1"/>
  <c r="AR741" i="1" s="1"/>
  <c r="AP742" i="1"/>
  <c r="AR742" i="1" s="1"/>
  <c r="AP743" i="1"/>
  <c r="AR743" i="1" s="1"/>
  <c r="Y743" i="1" s="1"/>
  <c r="AD743" i="1" s="1"/>
  <c r="AP744" i="1"/>
  <c r="AR744" i="1" s="1"/>
  <c r="AP745" i="1"/>
  <c r="AR745" i="1" s="1"/>
  <c r="AP746" i="1"/>
  <c r="AR746" i="1" s="1"/>
  <c r="AP747" i="1"/>
  <c r="AR747" i="1" s="1"/>
  <c r="AP748" i="1"/>
  <c r="AR748" i="1" s="1"/>
  <c r="AP749" i="1"/>
  <c r="AR749" i="1" s="1"/>
  <c r="AP750" i="1"/>
  <c r="AR750" i="1" s="1"/>
  <c r="AP751" i="1"/>
  <c r="AR751" i="1" s="1"/>
  <c r="AP752" i="1"/>
  <c r="AR752" i="1" s="1"/>
  <c r="AP753" i="1"/>
  <c r="AR753" i="1" s="1"/>
  <c r="AP754" i="1"/>
  <c r="AR754" i="1" s="1"/>
  <c r="AP755" i="1"/>
  <c r="AR755" i="1" s="1"/>
  <c r="AP756" i="1"/>
  <c r="AR756" i="1" s="1"/>
  <c r="AP757" i="1"/>
  <c r="AR757" i="1" s="1"/>
  <c r="AP758" i="1"/>
  <c r="AR758" i="1" s="1"/>
  <c r="AP759" i="1"/>
  <c r="AR759" i="1" s="1"/>
  <c r="Y759" i="1" s="1"/>
  <c r="AD759" i="1" s="1"/>
  <c r="AP760" i="1"/>
  <c r="AR760" i="1" s="1"/>
  <c r="AP761" i="1"/>
  <c r="AR761" i="1" s="1"/>
  <c r="AP762" i="1"/>
  <c r="AR762" i="1" s="1"/>
  <c r="AP763" i="1"/>
  <c r="AR763" i="1" s="1"/>
  <c r="AP764" i="1"/>
  <c r="AR764" i="1" s="1"/>
  <c r="AP765" i="1"/>
  <c r="AR765" i="1" s="1"/>
  <c r="AP766" i="1"/>
  <c r="AR766" i="1" s="1"/>
  <c r="AP767" i="1"/>
  <c r="AR767" i="1" s="1"/>
  <c r="AP768" i="1"/>
  <c r="AR768" i="1" s="1"/>
  <c r="AP769" i="1"/>
  <c r="AR769" i="1" s="1"/>
  <c r="AP770" i="1"/>
  <c r="AR770" i="1" s="1"/>
  <c r="AP771" i="1"/>
  <c r="AR771" i="1" s="1"/>
  <c r="AP772" i="1"/>
  <c r="AR772" i="1" s="1"/>
  <c r="AP773" i="1"/>
  <c r="AR773" i="1" s="1"/>
  <c r="AP774" i="1"/>
  <c r="AR774" i="1" s="1"/>
  <c r="AP775" i="1"/>
  <c r="AR775" i="1" s="1"/>
  <c r="Y775" i="1" s="1"/>
  <c r="AD775" i="1" s="1"/>
  <c r="AP776" i="1"/>
  <c r="AR776" i="1" s="1"/>
  <c r="AP777" i="1"/>
  <c r="AR777" i="1" s="1"/>
  <c r="AP778" i="1"/>
  <c r="AR778" i="1" s="1"/>
  <c r="AP779" i="1"/>
  <c r="AR779" i="1" s="1"/>
  <c r="AP780" i="1"/>
  <c r="AR780" i="1" s="1"/>
  <c r="AP781" i="1"/>
  <c r="AR781" i="1" s="1"/>
  <c r="AP782" i="1"/>
  <c r="AR782" i="1" s="1"/>
  <c r="AP783" i="1"/>
  <c r="AR783" i="1" s="1"/>
  <c r="AP784" i="1"/>
  <c r="AR784" i="1" s="1"/>
  <c r="AP785" i="1"/>
  <c r="AR785" i="1" s="1"/>
  <c r="AP786" i="1"/>
  <c r="AR786" i="1" s="1"/>
  <c r="AP787" i="1"/>
  <c r="AR787" i="1" s="1"/>
  <c r="AP788" i="1"/>
  <c r="AR788" i="1" s="1"/>
  <c r="AP789" i="1"/>
  <c r="AR789" i="1" s="1"/>
  <c r="AP790" i="1"/>
  <c r="AR790" i="1" s="1"/>
  <c r="AP791" i="1"/>
  <c r="AR791" i="1" s="1"/>
  <c r="AP792" i="1"/>
  <c r="AR792" i="1" s="1"/>
  <c r="AP793" i="1"/>
  <c r="AR793" i="1" s="1"/>
  <c r="AP794" i="1"/>
  <c r="AR794" i="1" s="1"/>
  <c r="AP795" i="1"/>
  <c r="AR795" i="1" s="1"/>
  <c r="AP796" i="1"/>
  <c r="AR796" i="1" s="1"/>
  <c r="AP797" i="1"/>
  <c r="AR797" i="1" s="1"/>
  <c r="AP798" i="1"/>
  <c r="AR798" i="1" s="1"/>
  <c r="AP799" i="1"/>
  <c r="AR799" i="1" s="1"/>
  <c r="AP800" i="1"/>
  <c r="AR800" i="1" s="1"/>
  <c r="AP801" i="1"/>
  <c r="AR801" i="1" s="1"/>
  <c r="AP802" i="1"/>
  <c r="AR802" i="1" s="1"/>
  <c r="AP803" i="1"/>
  <c r="AR803" i="1" s="1"/>
  <c r="AP804" i="1"/>
  <c r="AR804" i="1" s="1"/>
  <c r="AP805" i="1"/>
  <c r="AR805" i="1" s="1"/>
  <c r="AP806" i="1"/>
  <c r="AR806" i="1" s="1"/>
  <c r="AP807" i="1"/>
  <c r="AR807" i="1" s="1"/>
  <c r="Y807" i="1" s="1"/>
  <c r="AD807" i="1" s="1"/>
  <c r="AP808" i="1"/>
  <c r="AR808" i="1" s="1"/>
  <c r="AP809" i="1"/>
  <c r="AR809" i="1" s="1"/>
  <c r="AP810" i="1"/>
  <c r="AR810" i="1" s="1"/>
  <c r="AP811" i="1"/>
  <c r="AR811" i="1" s="1"/>
  <c r="AP812" i="1"/>
  <c r="AR812" i="1" s="1"/>
  <c r="AP813" i="1"/>
  <c r="AR813" i="1" s="1"/>
  <c r="AP814" i="1"/>
  <c r="AR814" i="1" s="1"/>
  <c r="AP815" i="1"/>
  <c r="AR815" i="1" s="1"/>
  <c r="AP816" i="1"/>
  <c r="AR816" i="1" s="1"/>
  <c r="AP817" i="1"/>
  <c r="AR817" i="1" s="1"/>
  <c r="AP818" i="1"/>
  <c r="AR818" i="1" s="1"/>
  <c r="AP819" i="1"/>
  <c r="AR819" i="1" s="1"/>
  <c r="AP820" i="1"/>
  <c r="AR820" i="1" s="1"/>
  <c r="AP821" i="1"/>
  <c r="AR821" i="1" s="1"/>
  <c r="AP822" i="1"/>
  <c r="AR822" i="1" s="1"/>
  <c r="AP823" i="1"/>
  <c r="AR823" i="1" s="1"/>
  <c r="AP824" i="1"/>
  <c r="AR824" i="1" s="1"/>
  <c r="AP825" i="1"/>
  <c r="AR825" i="1" s="1"/>
  <c r="AP826" i="1"/>
  <c r="AR826" i="1" s="1"/>
  <c r="AP827" i="1"/>
  <c r="AR827" i="1" s="1"/>
  <c r="AP828" i="1"/>
  <c r="AR828" i="1" s="1"/>
  <c r="AP829" i="1"/>
  <c r="AR829" i="1" s="1"/>
  <c r="AP830" i="1"/>
  <c r="AR830" i="1" s="1"/>
  <c r="AP831" i="1"/>
  <c r="AR831" i="1" s="1"/>
  <c r="AP832" i="1"/>
  <c r="AR832" i="1" s="1"/>
  <c r="AP833" i="1"/>
  <c r="AR833" i="1" s="1"/>
  <c r="AP834" i="1"/>
  <c r="AR834" i="1" s="1"/>
  <c r="AP835" i="1"/>
  <c r="AR835" i="1" s="1"/>
  <c r="AP836" i="1"/>
  <c r="AR836" i="1" s="1"/>
  <c r="AP837" i="1"/>
  <c r="AR837" i="1" s="1"/>
  <c r="AP838" i="1"/>
  <c r="AR838" i="1" s="1"/>
  <c r="AP839" i="1"/>
  <c r="AR839" i="1" s="1"/>
  <c r="Y839" i="1" s="1"/>
  <c r="AD839" i="1" s="1"/>
  <c r="AP840" i="1"/>
  <c r="AR840" i="1" s="1"/>
  <c r="AP841" i="1"/>
  <c r="AR841" i="1" s="1"/>
  <c r="AP842" i="1"/>
  <c r="AR842" i="1" s="1"/>
  <c r="AP843" i="1"/>
  <c r="AR843" i="1" s="1"/>
  <c r="AP844" i="1"/>
  <c r="AR844" i="1" s="1"/>
  <c r="AP845" i="1"/>
  <c r="AR845" i="1" s="1"/>
  <c r="AP846" i="1"/>
  <c r="AR846" i="1" s="1"/>
  <c r="AP847" i="1"/>
  <c r="AR847" i="1" s="1"/>
  <c r="AP848" i="1"/>
  <c r="AR848" i="1" s="1"/>
  <c r="AP849" i="1"/>
  <c r="AR849" i="1" s="1"/>
  <c r="AP850" i="1"/>
  <c r="AR850" i="1" s="1"/>
  <c r="AP851" i="1"/>
  <c r="AR851" i="1" s="1"/>
  <c r="AP852" i="1"/>
  <c r="AR852" i="1" s="1"/>
  <c r="AP853" i="1"/>
  <c r="AR853" i="1" s="1"/>
  <c r="AP854" i="1"/>
  <c r="AR854" i="1" s="1"/>
  <c r="AP855" i="1"/>
  <c r="AR855" i="1" s="1"/>
  <c r="Y855" i="1" s="1"/>
  <c r="AD855" i="1" s="1"/>
  <c r="AP856" i="1"/>
  <c r="AR856" i="1" s="1"/>
  <c r="AP857" i="1"/>
  <c r="AR857" i="1" s="1"/>
  <c r="AP858" i="1"/>
  <c r="AR858" i="1" s="1"/>
  <c r="AP859" i="1"/>
  <c r="AR859" i="1" s="1"/>
  <c r="AP860" i="1"/>
  <c r="AR860" i="1" s="1"/>
  <c r="AP861" i="1"/>
  <c r="AR861" i="1" s="1"/>
  <c r="AP862" i="1"/>
  <c r="AR862" i="1" s="1"/>
  <c r="AP863" i="1"/>
  <c r="AR863" i="1" s="1"/>
  <c r="AP864" i="1"/>
  <c r="AR864" i="1" s="1"/>
  <c r="AP865" i="1"/>
  <c r="AR865" i="1" s="1"/>
  <c r="AP866" i="1"/>
  <c r="AR866" i="1" s="1"/>
  <c r="AP867" i="1"/>
  <c r="AR867" i="1" s="1"/>
  <c r="AP868" i="1"/>
  <c r="AR868" i="1" s="1"/>
  <c r="AP869" i="1"/>
  <c r="AR869" i="1" s="1"/>
  <c r="AP870" i="1"/>
  <c r="AR870" i="1" s="1"/>
  <c r="AP871" i="1"/>
  <c r="AR871" i="1" s="1"/>
  <c r="Y871" i="1" s="1"/>
  <c r="AD871" i="1" s="1"/>
  <c r="AP872" i="1"/>
  <c r="AR872" i="1" s="1"/>
  <c r="AP873" i="1"/>
  <c r="AR873" i="1" s="1"/>
  <c r="AP874" i="1"/>
  <c r="AR874" i="1" s="1"/>
  <c r="AP875" i="1"/>
  <c r="AR875" i="1" s="1"/>
  <c r="AP876" i="1"/>
  <c r="AR876" i="1" s="1"/>
  <c r="AP877" i="1"/>
  <c r="AR877" i="1" s="1"/>
  <c r="AP878" i="1"/>
  <c r="AR878" i="1" s="1"/>
  <c r="AP879" i="1"/>
  <c r="AR879" i="1" s="1"/>
  <c r="AP880" i="1"/>
  <c r="AR880" i="1" s="1"/>
  <c r="AP881" i="1"/>
  <c r="AR881" i="1" s="1"/>
  <c r="AP882" i="1"/>
  <c r="AR882" i="1" s="1"/>
  <c r="AP883" i="1"/>
  <c r="AR883" i="1" s="1"/>
  <c r="AP884" i="1"/>
  <c r="AR884" i="1" s="1"/>
  <c r="AP885" i="1"/>
  <c r="AR885" i="1" s="1"/>
  <c r="AP886" i="1"/>
  <c r="AR886" i="1" s="1"/>
  <c r="AP887" i="1"/>
  <c r="AR887" i="1" s="1"/>
  <c r="Y887" i="1" s="1"/>
  <c r="AD887" i="1" s="1"/>
  <c r="AP888" i="1"/>
  <c r="AR888" i="1" s="1"/>
  <c r="AP889" i="1"/>
  <c r="AR889" i="1" s="1"/>
  <c r="AP890" i="1"/>
  <c r="AR890" i="1" s="1"/>
  <c r="AP891" i="1"/>
  <c r="AR891" i="1" s="1"/>
  <c r="AP892" i="1"/>
  <c r="AR892" i="1" s="1"/>
  <c r="AP893" i="1"/>
  <c r="AR893" i="1" s="1"/>
  <c r="AP894" i="1"/>
  <c r="AR894" i="1" s="1"/>
  <c r="AP895" i="1"/>
  <c r="AR895" i="1" s="1"/>
  <c r="AP896" i="1"/>
  <c r="AR896" i="1" s="1"/>
  <c r="AP897" i="1"/>
  <c r="AR897" i="1" s="1"/>
  <c r="AP898" i="1"/>
  <c r="AR898" i="1" s="1"/>
  <c r="AP899" i="1"/>
  <c r="AR899" i="1" s="1"/>
  <c r="AP900" i="1"/>
  <c r="AR900" i="1" s="1"/>
  <c r="AP901" i="1"/>
  <c r="AR901" i="1" s="1"/>
  <c r="AP902" i="1"/>
  <c r="AR902" i="1" s="1"/>
  <c r="AP903" i="1"/>
  <c r="AR903" i="1" s="1"/>
  <c r="AP904" i="1"/>
  <c r="AR904" i="1" s="1"/>
  <c r="AP905" i="1"/>
  <c r="AR905" i="1" s="1"/>
  <c r="AP906" i="1"/>
  <c r="AR906" i="1" s="1"/>
  <c r="AP907" i="1"/>
  <c r="AR907" i="1" s="1"/>
  <c r="AP908" i="1"/>
  <c r="AR908" i="1" s="1"/>
  <c r="AP909" i="1"/>
  <c r="AR909" i="1" s="1"/>
  <c r="AP910" i="1"/>
  <c r="AR910" i="1" s="1"/>
  <c r="AP911" i="1"/>
  <c r="AR911" i="1" s="1"/>
  <c r="AP912" i="1"/>
  <c r="AR912" i="1" s="1"/>
  <c r="AP913" i="1"/>
  <c r="AR913" i="1" s="1"/>
  <c r="AP914" i="1"/>
  <c r="AR914" i="1" s="1"/>
  <c r="AP915" i="1"/>
  <c r="AR915" i="1" s="1"/>
  <c r="AP916" i="1"/>
  <c r="AR916" i="1" s="1"/>
  <c r="AP917" i="1"/>
  <c r="AR917" i="1" s="1"/>
  <c r="AP918" i="1"/>
  <c r="AR918" i="1" s="1"/>
  <c r="AP919" i="1"/>
  <c r="AR919" i="1" s="1"/>
  <c r="Y919" i="1" s="1"/>
  <c r="AD919" i="1" s="1"/>
  <c r="AP920" i="1"/>
  <c r="AR920" i="1" s="1"/>
  <c r="AP921" i="1"/>
  <c r="AR921" i="1" s="1"/>
  <c r="AP922" i="1"/>
  <c r="AR922" i="1" s="1"/>
  <c r="AP923" i="1"/>
  <c r="AR923" i="1" s="1"/>
  <c r="AP924" i="1"/>
  <c r="AR924" i="1" s="1"/>
  <c r="AP925" i="1"/>
  <c r="AR925" i="1" s="1"/>
  <c r="AP926" i="1"/>
  <c r="AR926" i="1" s="1"/>
  <c r="AP927" i="1"/>
  <c r="AR927" i="1" s="1"/>
  <c r="AP928" i="1"/>
  <c r="AR928" i="1" s="1"/>
  <c r="AP929" i="1"/>
  <c r="AR929" i="1" s="1"/>
  <c r="AP930" i="1"/>
  <c r="AR930" i="1" s="1"/>
  <c r="AP931" i="1"/>
  <c r="AR931" i="1" s="1"/>
  <c r="AP932" i="1"/>
  <c r="AR932" i="1" s="1"/>
  <c r="AP933" i="1"/>
  <c r="AR933" i="1" s="1"/>
  <c r="AP934" i="1"/>
  <c r="AR934" i="1" s="1"/>
  <c r="AP935" i="1"/>
  <c r="AR935" i="1" s="1"/>
  <c r="AP936" i="1"/>
  <c r="AR936" i="1" s="1"/>
  <c r="AP937" i="1"/>
  <c r="AR937" i="1" s="1"/>
  <c r="AP938" i="1"/>
  <c r="AR938" i="1" s="1"/>
  <c r="AP939" i="1"/>
  <c r="AR939" i="1" s="1"/>
  <c r="AP940" i="1"/>
  <c r="AR940" i="1" s="1"/>
  <c r="AP941" i="1"/>
  <c r="AR941" i="1" s="1"/>
  <c r="AP942" i="1"/>
  <c r="AR942" i="1" s="1"/>
  <c r="AP943" i="1"/>
  <c r="AR943" i="1" s="1"/>
  <c r="AP944" i="1"/>
  <c r="AR944" i="1" s="1"/>
  <c r="AP945" i="1"/>
  <c r="AR945" i="1" s="1"/>
  <c r="AP946" i="1"/>
  <c r="AR946" i="1" s="1"/>
  <c r="AP947" i="1"/>
  <c r="AR947" i="1" s="1"/>
  <c r="AP948" i="1"/>
  <c r="AR948" i="1" s="1"/>
  <c r="AP949" i="1"/>
  <c r="AR949" i="1" s="1"/>
  <c r="AP950" i="1"/>
  <c r="AR950" i="1" s="1"/>
  <c r="AP951" i="1"/>
  <c r="AR951" i="1" s="1"/>
  <c r="Y951" i="1" s="1"/>
  <c r="AD951" i="1" s="1"/>
  <c r="AP952" i="1"/>
  <c r="AR952" i="1" s="1"/>
  <c r="AP953" i="1"/>
  <c r="AR953" i="1" s="1"/>
  <c r="AP954" i="1"/>
  <c r="AR954" i="1" s="1"/>
  <c r="AP955" i="1"/>
  <c r="AR955" i="1" s="1"/>
  <c r="AP956" i="1"/>
  <c r="AR956" i="1" s="1"/>
  <c r="AP957" i="1"/>
  <c r="AR957" i="1" s="1"/>
  <c r="AP958" i="1"/>
  <c r="AR958" i="1" s="1"/>
  <c r="AP959" i="1"/>
  <c r="AR959" i="1" s="1"/>
  <c r="AP960" i="1"/>
  <c r="AR960" i="1" s="1"/>
  <c r="AP961" i="1"/>
  <c r="AR961" i="1" s="1"/>
  <c r="AP962" i="1"/>
  <c r="AR962" i="1" s="1"/>
  <c r="AP963" i="1"/>
  <c r="AR963" i="1" s="1"/>
  <c r="AP964" i="1"/>
  <c r="AR964" i="1" s="1"/>
  <c r="AP965" i="1"/>
  <c r="AR965" i="1" s="1"/>
  <c r="AP966" i="1"/>
  <c r="AR966" i="1" s="1"/>
  <c r="AP967" i="1"/>
  <c r="AR967" i="1" s="1"/>
  <c r="Y967" i="1" s="1"/>
  <c r="AD967" i="1" s="1"/>
  <c r="AP968" i="1"/>
  <c r="AR968" i="1" s="1"/>
  <c r="AP969" i="1"/>
  <c r="AR969" i="1" s="1"/>
  <c r="AP970" i="1"/>
  <c r="AR970" i="1" s="1"/>
  <c r="AP971" i="1"/>
  <c r="AR971" i="1" s="1"/>
  <c r="AP972" i="1"/>
  <c r="AR972" i="1" s="1"/>
  <c r="AP973" i="1"/>
  <c r="AR973" i="1" s="1"/>
  <c r="AP974" i="1"/>
  <c r="AR974" i="1" s="1"/>
  <c r="AP975" i="1"/>
  <c r="AR975" i="1" s="1"/>
  <c r="AP976" i="1"/>
  <c r="AR976" i="1" s="1"/>
  <c r="AP977" i="1"/>
  <c r="AR977" i="1" s="1"/>
  <c r="AP978" i="1"/>
  <c r="AR978" i="1" s="1"/>
  <c r="AP979" i="1"/>
  <c r="AR979" i="1" s="1"/>
  <c r="AP980" i="1"/>
  <c r="AR980" i="1" s="1"/>
  <c r="AP981" i="1"/>
  <c r="AR981" i="1" s="1"/>
  <c r="AP982" i="1"/>
  <c r="AR982" i="1" s="1"/>
  <c r="AP983" i="1"/>
  <c r="AR983" i="1" s="1"/>
  <c r="Y983" i="1" s="1"/>
  <c r="AD983" i="1" s="1"/>
  <c r="AP984" i="1"/>
  <c r="AR984" i="1" s="1"/>
  <c r="AP985" i="1"/>
  <c r="AR985" i="1" s="1"/>
  <c r="AP986" i="1"/>
  <c r="AR986" i="1" s="1"/>
  <c r="AP987" i="1"/>
  <c r="AR987" i="1" s="1"/>
  <c r="AP988" i="1"/>
  <c r="AR988" i="1" s="1"/>
  <c r="AP989" i="1"/>
  <c r="AR989" i="1" s="1"/>
  <c r="AP990" i="1"/>
  <c r="AR990" i="1" s="1"/>
  <c r="AP991" i="1"/>
  <c r="AR991" i="1" s="1"/>
  <c r="AP992" i="1"/>
  <c r="AR992" i="1" s="1"/>
  <c r="AP993" i="1"/>
  <c r="AR993" i="1" s="1"/>
  <c r="AP994" i="1"/>
  <c r="AR994" i="1" s="1"/>
  <c r="AP995" i="1"/>
  <c r="AR995" i="1" s="1"/>
  <c r="AP996" i="1"/>
  <c r="AR996" i="1" s="1"/>
  <c r="AP997" i="1"/>
  <c r="AR997" i="1" s="1"/>
  <c r="AP998" i="1"/>
  <c r="AR998" i="1" s="1"/>
  <c r="AP999" i="1"/>
  <c r="AR999" i="1" s="1"/>
  <c r="Y999" i="1" s="1"/>
  <c r="AD999" i="1" s="1"/>
  <c r="AP1000" i="1"/>
  <c r="AR1000" i="1" s="1"/>
  <c r="AP1001" i="1"/>
  <c r="AR1001" i="1" s="1"/>
  <c r="AP1002" i="1"/>
  <c r="AR1002" i="1" s="1"/>
  <c r="AP1003" i="1"/>
  <c r="AR1003" i="1" s="1"/>
  <c r="AP1004" i="1"/>
  <c r="AR1004" i="1" s="1"/>
  <c r="AP1005" i="1"/>
  <c r="AR1005" i="1" s="1"/>
  <c r="AP1006" i="1"/>
  <c r="AR1006" i="1" s="1"/>
  <c r="AP1007" i="1"/>
  <c r="AR1007" i="1" s="1"/>
  <c r="AP1008" i="1"/>
  <c r="AR1008" i="1" s="1"/>
  <c r="AP1009" i="1"/>
  <c r="AR1009" i="1" s="1"/>
  <c r="AP1010" i="1"/>
  <c r="AR1010" i="1" s="1"/>
  <c r="AP1011" i="1"/>
  <c r="AR1011" i="1" s="1"/>
  <c r="AP1012" i="1"/>
  <c r="AR1012" i="1" s="1"/>
  <c r="AP1013" i="1"/>
  <c r="AR1013" i="1" s="1"/>
  <c r="AP1014" i="1"/>
  <c r="AR1014" i="1" s="1"/>
  <c r="AP1015" i="1"/>
  <c r="AR1015" i="1" s="1"/>
  <c r="Y1015" i="1" s="1"/>
  <c r="AD1015" i="1" s="1"/>
  <c r="AP1016" i="1"/>
  <c r="AR1016" i="1" s="1"/>
  <c r="AP1017" i="1"/>
  <c r="AR1017" i="1" s="1"/>
  <c r="AP1018" i="1"/>
  <c r="AR1018" i="1" s="1"/>
  <c r="AP1019" i="1"/>
  <c r="AR1019" i="1" s="1"/>
  <c r="AP1020" i="1"/>
  <c r="AR1020" i="1" s="1"/>
  <c r="AP1021" i="1"/>
  <c r="AR1021" i="1" s="1"/>
  <c r="AP1022" i="1"/>
  <c r="AR1022" i="1" s="1"/>
  <c r="AP1023" i="1"/>
  <c r="AR1023" i="1" s="1"/>
  <c r="AP1024" i="1"/>
  <c r="AR1024" i="1" s="1"/>
  <c r="AP1025" i="1"/>
  <c r="AR1025" i="1" s="1"/>
  <c r="AP1026" i="1"/>
  <c r="AR1026" i="1" s="1"/>
  <c r="AP1027" i="1"/>
  <c r="AR1027" i="1" s="1"/>
  <c r="AP1028" i="1"/>
  <c r="AR1028" i="1" s="1"/>
  <c r="AP1029" i="1"/>
  <c r="AR1029" i="1" s="1"/>
  <c r="AP1030" i="1"/>
  <c r="AR1030" i="1" s="1"/>
  <c r="AP1031" i="1"/>
  <c r="AR1031" i="1" s="1"/>
  <c r="Y1031" i="1" s="1"/>
  <c r="AD1031" i="1" s="1"/>
  <c r="AP1032" i="1"/>
  <c r="AR1032" i="1" s="1"/>
  <c r="AP1033" i="1"/>
  <c r="AR1033" i="1" s="1"/>
  <c r="AP1034" i="1"/>
  <c r="AR1034" i="1" s="1"/>
  <c r="AP1035" i="1"/>
  <c r="AR1035" i="1" s="1"/>
  <c r="AP1036" i="1"/>
  <c r="AR1036" i="1" s="1"/>
  <c r="AP1037" i="1"/>
  <c r="AR1037" i="1" s="1"/>
  <c r="AP1038" i="1"/>
  <c r="AR1038" i="1" s="1"/>
  <c r="AP1039" i="1"/>
  <c r="AR1039" i="1" s="1"/>
  <c r="AP1040" i="1"/>
  <c r="AR1040" i="1" s="1"/>
  <c r="AP1041" i="1"/>
  <c r="AR1041" i="1" s="1"/>
  <c r="AP1042" i="1"/>
  <c r="AR1042" i="1" s="1"/>
  <c r="AP1043" i="1"/>
  <c r="AR1043" i="1" s="1"/>
  <c r="AP1044" i="1"/>
  <c r="AR1044" i="1" s="1"/>
  <c r="AP1045" i="1"/>
  <c r="AR1045" i="1" s="1"/>
  <c r="AP1046" i="1"/>
  <c r="AR1046" i="1" s="1"/>
  <c r="AP1047" i="1"/>
  <c r="AR1047" i="1" s="1"/>
  <c r="AP1048" i="1"/>
  <c r="AR1048" i="1" s="1"/>
  <c r="AP1049" i="1"/>
  <c r="AR1049" i="1" s="1"/>
  <c r="AP1050" i="1"/>
  <c r="AR1050" i="1" s="1"/>
  <c r="AP1051" i="1"/>
  <c r="AR1051" i="1" s="1"/>
  <c r="AP1052" i="1"/>
  <c r="AR1052" i="1" s="1"/>
  <c r="AP1053" i="1"/>
  <c r="AR1053" i="1" s="1"/>
  <c r="AP1054" i="1"/>
  <c r="AR1054" i="1" s="1"/>
  <c r="AP1055" i="1"/>
  <c r="AR1055" i="1" s="1"/>
  <c r="AP1056" i="1"/>
  <c r="AR1056" i="1" s="1"/>
  <c r="AP1057" i="1"/>
  <c r="AR1057" i="1" s="1"/>
  <c r="AP1058" i="1"/>
  <c r="AR1058" i="1" s="1"/>
  <c r="AP1059" i="1"/>
  <c r="AR1059" i="1" s="1"/>
  <c r="AP1060" i="1"/>
  <c r="AR1060" i="1" s="1"/>
  <c r="AP1061" i="1"/>
  <c r="AR1061" i="1" s="1"/>
  <c r="AP1062" i="1"/>
  <c r="AR1062" i="1" s="1"/>
  <c r="AP1063" i="1"/>
  <c r="AR1063" i="1" s="1"/>
  <c r="Y1063" i="1" s="1"/>
  <c r="AD1063" i="1" s="1"/>
  <c r="AP1064" i="1"/>
  <c r="AR1064" i="1" s="1"/>
  <c r="AP1065" i="1"/>
  <c r="AR1065" i="1" s="1"/>
  <c r="AP1066" i="1"/>
  <c r="AR1066" i="1" s="1"/>
  <c r="AP1067" i="1"/>
  <c r="AR1067" i="1" s="1"/>
  <c r="AP1068" i="1"/>
  <c r="AR1068" i="1" s="1"/>
  <c r="AP1069" i="1"/>
  <c r="AR1069" i="1" s="1"/>
  <c r="AP1070" i="1"/>
  <c r="AR1070" i="1" s="1"/>
  <c r="AP1071" i="1"/>
  <c r="AR1071" i="1" s="1"/>
  <c r="AP1072" i="1"/>
  <c r="AR1072" i="1" s="1"/>
  <c r="AP1073" i="1"/>
  <c r="AR1073" i="1" s="1"/>
  <c r="AP1074" i="1"/>
  <c r="AR1074" i="1" s="1"/>
  <c r="AP1075" i="1"/>
  <c r="AR1075" i="1" s="1"/>
  <c r="AP1076" i="1"/>
  <c r="AR1076" i="1" s="1"/>
  <c r="AP1077" i="1"/>
  <c r="AR1077" i="1" s="1"/>
  <c r="AP1078" i="1"/>
  <c r="AR1078" i="1" s="1"/>
  <c r="AP1079" i="1"/>
  <c r="AR1079" i="1" s="1"/>
  <c r="AP1080" i="1"/>
  <c r="AR1080" i="1" s="1"/>
  <c r="AP1081" i="1"/>
  <c r="AR1081" i="1" s="1"/>
  <c r="AP1082" i="1"/>
  <c r="AR1082" i="1" s="1"/>
  <c r="AP1083" i="1"/>
  <c r="AR1083" i="1" s="1"/>
  <c r="AP1084" i="1"/>
  <c r="AR1084" i="1" s="1"/>
  <c r="AP1085" i="1"/>
  <c r="AR1085" i="1" s="1"/>
  <c r="AP1086" i="1"/>
  <c r="AR1086" i="1" s="1"/>
  <c r="AP1087" i="1"/>
  <c r="AR1087" i="1" s="1"/>
  <c r="AP1088" i="1"/>
  <c r="AR1088" i="1" s="1"/>
  <c r="AP1089" i="1"/>
  <c r="AR1089" i="1" s="1"/>
  <c r="AP1090" i="1"/>
  <c r="AR1090" i="1" s="1"/>
  <c r="AP1091" i="1"/>
  <c r="AR1091" i="1" s="1"/>
  <c r="AP1092" i="1"/>
  <c r="AR1092" i="1" s="1"/>
  <c r="AP1093" i="1"/>
  <c r="AR1093" i="1" s="1"/>
  <c r="AP1094" i="1"/>
  <c r="AR1094" i="1" s="1"/>
  <c r="AP1095" i="1"/>
  <c r="AR1095" i="1" s="1"/>
  <c r="Y1095" i="1" s="1"/>
  <c r="AD1095" i="1" s="1"/>
  <c r="AP1096" i="1"/>
  <c r="AR1096" i="1" s="1"/>
  <c r="AP1097" i="1"/>
  <c r="AR1097" i="1" s="1"/>
  <c r="AP1098" i="1"/>
  <c r="AR1098" i="1" s="1"/>
  <c r="AP1099" i="1"/>
  <c r="AR1099" i="1" s="1"/>
  <c r="AP1100" i="1"/>
  <c r="AR1100" i="1" s="1"/>
  <c r="AP1101" i="1"/>
  <c r="AR1101" i="1" s="1"/>
  <c r="AP1102" i="1"/>
  <c r="AR1102" i="1" s="1"/>
  <c r="AP1103" i="1"/>
  <c r="AR1103" i="1" s="1"/>
  <c r="AP1104" i="1"/>
  <c r="AR1104" i="1" s="1"/>
  <c r="AP1105" i="1"/>
  <c r="AR1105" i="1" s="1"/>
  <c r="AP1106" i="1"/>
  <c r="AR1106" i="1" s="1"/>
  <c r="AP1107" i="1"/>
  <c r="AR1107" i="1" s="1"/>
  <c r="AP1108" i="1"/>
  <c r="AR1108" i="1" s="1"/>
  <c r="AP1109" i="1"/>
  <c r="AR1109" i="1" s="1"/>
  <c r="AP1110" i="1"/>
  <c r="AR1110" i="1" s="1"/>
  <c r="AP1111" i="1"/>
  <c r="AR1111" i="1" s="1"/>
  <c r="Y1111" i="1" s="1"/>
  <c r="AD1111" i="1" s="1"/>
  <c r="AP1112" i="1"/>
  <c r="AR1112" i="1" s="1"/>
  <c r="AP1113" i="1"/>
  <c r="AR1113" i="1" s="1"/>
  <c r="AP1114" i="1"/>
  <c r="AR1114" i="1" s="1"/>
  <c r="AP1115" i="1"/>
  <c r="AR1115" i="1" s="1"/>
  <c r="AP1116" i="1"/>
  <c r="AR1116" i="1" s="1"/>
  <c r="AP1117" i="1"/>
  <c r="AR1117" i="1" s="1"/>
  <c r="AP1118" i="1"/>
  <c r="AR1118" i="1" s="1"/>
  <c r="AP1119" i="1"/>
  <c r="AR1119" i="1" s="1"/>
  <c r="AP1120" i="1"/>
  <c r="AR1120" i="1" s="1"/>
  <c r="AP1121" i="1"/>
  <c r="AR1121" i="1" s="1"/>
  <c r="AP1122" i="1"/>
  <c r="AR1122" i="1" s="1"/>
  <c r="AP1123" i="1"/>
  <c r="AR1123" i="1" s="1"/>
  <c r="AP1124" i="1"/>
  <c r="AR1124" i="1" s="1"/>
  <c r="AP1125" i="1"/>
  <c r="AR1125" i="1" s="1"/>
  <c r="AP1126" i="1"/>
  <c r="AR1126" i="1" s="1"/>
  <c r="AP1127" i="1"/>
  <c r="AR1127" i="1" s="1"/>
  <c r="Y1127" i="1" s="1"/>
  <c r="AD1127" i="1" s="1"/>
  <c r="AP1128" i="1"/>
  <c r="AR1128" i="1" s="1"/>
  <c r="AP1129" i="1"/>
  <c r="AR1129" i="1" s="1"/>
  <c r="AP1130" i="1"/>
  <c r="AR1130" i="1" s="1"/>
  <c r="AP1131" i="1"/>
  <c r="AR1131" i="1" s="1"/>
  <c r="AP1132" i="1"/>
  <c r="AR1132" i="1" s="1"/>
  <c r="AP1133" i="1"/>
  <c r="AR1133" i="1" s="1"/>
  <c r="AP1134" i="1"/>
  <c r="AR1134" i="1" s="1"/>
  <c r="AP1135" i="1"/>
  <c r="AR1135" i="1" s="1"/>
  <c r="AP1136" i="1"/>
  <c r="AR1136" i="1" s="1"/>
  <c r="AP1137" i="1"/>
  <c r="AR1137" i="1" s="1"/>
  <c r="AP1138" i="1"/>
  <c r="AR1138" i="1" s="1"/>
  <c r="AP1139" i="1"/>
  <c r="AR1139" i="1" s="1"/>
  <c r="AP1140" i="1"/>
  <c r="AR1140" i="1" s="1"/>
  <c r="AP1141" i="1"/>
  <c r="AR1141" i="1" s="1"/>
  <c r="AP1142" i="1"/>
  <c r="AR1142" i="1" s="1"/>
  <c r="AP1143" i="1"/>
  <c r="AR1143" i="1" s="1"/>
  <c r="Y1143" i="1" s="1"/>
  <c r="AD1143" i="1" s="1"/>
  <c r="AP1144" i="1"/>
  <c r="AR1144" i="1" s="1"/>
  <c r="AP1145" i="1"/>
  <c r="AR1145" i="1" s="1"/>
  <c r="AP1146" i="1"/>
  <c r="AR1146" i="1" s="1"/>
  <c r="AP1147" i="1"/>
  <c r="AR1147" i="1" s="1"/>
  <c r="AP1148" i="1"/>
  <c r="AR1148" i="1" s="1"/>
  <c r="AP1149" i="1"/>
  <c r="AR1149" i="1" s="1"/>
  <c r="AP1150" i="1"/>
  <c r="AR1150" i="1" s="1"/>
  <c r="AP1151" i="1"/>
  <c r="AR1151" i="1" s="1"/>
  <c r="AP1152" i="1"/>
  <c r="AR1152" i="1" s="1"/>
  <c r="AP1153" i="1"/>
  <c r="AR1153" i="1" s="1"/>
  <c r="AP1154" i="1"/>
  <c r="AR1154" i="1" s="1"/>
  <c r="AP1155" i="1"/>
  <c r="AR1155" i="1" s="1"/>
  <c r="AP1156" i="1"/>
  <c r="AR1156" i="1" s="1"/>
  <c r="AP1157" i="1"/>
  <c r="AR1157" i="1" s="1"/>
  <c r="AP1158" i="1"/>
  <c r="AR1158" i="1" s="1"/>
  <c r="AP1159" i="1"/>
  <c r="AR1159" i="1" s="1"/>
  <c r="AP1160" i="1"/>
  <c r="AR1160" i="1" s="1"/>
  <c r="AP1161" i="1"/>
  <c r="AR1161" i="1" s="1"/>
  <c r="AP1162" i="1"/>
  <c r="AR1162" i="1" s="1"/>
  <c r="AP1163" i="1"/>
  <c r="AR1163" i="1" s="1"/>
  <c r="AP1164" i="1"/>
  <c r="AR1164" i="1" s="1"/>
  <c r="AP1165" i="1"/>
  <c r="AR1165" i="1" s="1"/>
  <c r="AP1166" i="1"/>
  <c r="AR1166" i="1" s="1"/>
  <c r="AP1167" i="1"/>
  <c r="AR1167" i="1" s="1"/>
  <c r="AP1168" i="1"/>
  <c r="AR1168" i="1" s="1"/>
  <c r="AP1169" i="1"/>
  <c r="AR1169" i="1" s="1"/>
  <c r="AP1170" i="1"/>
  <c r="AR1170" i="1" s="1"/>
  <c r="AP1171" i="1"/>
  <c r="AR1171" i="1" s="1"/>
  <c r="AP1172" i="1"/>
  <c r="AR1172" i="1" s="1"/>
  <c r="AP1173" i="1"/>
  <c r="AR1173" i="1" s="1"/>
  <c r="AP1174" i="1"/>
  <c r="AR1174" i="1" s="1"/>
  <c r="AP1175" i="1"/>
  <c r="AR1175" i="1" s="1"/>
  <c r="Y1175" i="1" s="1"/>
  <c r="AD1175" i="1" s="1"/>
  <c r="AP1176" i="1"/>
  <c r="AR1176" i="1" s="1"/>
  <c r="AP1177" i="1"/>
  <c r="AR1177" i="1" s="1"/>
  <c r="AP1178" i="1"/>
  <c r="AR1178" i="1" s="1"/>
  <c r="AP1179" i="1"/>
  <c r="AR1179" i="1" s="1"/>
  <c r="AP1180" i="1"/>
  <c r="AR1180" i="1" s="1"/>
  <c r="AP1181" i="1"/>
  <c r="AR1181" i="1" s="1"/>
  <c r="AP1182" i="1"/>
  <c r="AR1182" i="1" s="1"/>
  <c r="AP1183" i="1"/>
  <c r="AR1183" i="1" s="1"/>
  <c r="AP1184" i="1"/>
  <c r="AR1184" i="1" s="1"/>
  <c r="AP1185" i="1"/>
  <c r="AR1185" i="1" s="1"/>
  <c r="AP1186" i="1"/>
  <c r="AR1186" i="1" s="1"/>
  <c r="AP1187" i="1"/>
  <c r="AR1187" i="1" s="1"/>
  <c r="AP1188" i="1"/>
  <c r="AR1188" i="1" s="1"/>
  <c r="AP1189" i="1"/>
  <c r="AR1189" i="1" s="1"/>
  <c r="AP1190" i="1"/>
  <c r="AR1190" i="1" s="1"/>
  <c r="AP1191" i="1"/>
  <c r="AR1191" i="1" s="1"/>
  <c r="Y1191" i="1" s="1"/>
  <c r="AD1191" i="1" s="1"/>
  <c r="AP1192" i="1"/>
  <c r="AR1192" i="1" s="1"/>
  <c r="AP1193" i="1"/>
  <c r="AR1193" i="1" s="1"/>
  <c r="AP1194" i="1"/>
  <c r="AR1194" i="1" s="1"/>
  <c r="AP1195" i="1"/>
  <c r="AR1195" i="1" s="1"/>
  <c r="AP1196" i="1"/>
  <c r="AR1196" i="1" s="1"/>
  <c r="AP1197" i="1"/>
  <c r="AR1197" i="1" s="1"/>
  <c r="AP1198" i="1"/>
  <c r="AR1198" i="1" s="1"/>
  <c r="AP1199" i="1"/>
  <c r="AR1199" i="1" s="1"/>
  <c r="AP1200" i="1"/>
  <c r="AR1200" i="1" s="1"/>
  <c r="AP1201" i="1"/>
  <c r="AR1201" i="1" s="1"/>
  <c r="AP1202" i="1"/>
  <c r="AR1202" i="1" s="1"/>
  <c r="AP1203" i="1"/>
  <c r="AR1203" i="1" s="1"/>
  <c r="AP1204" i="1"/>
  <c r="AR1204" i="1" s="1"/>
  <c r="AP1205" i="1"/>
  <c r="AR1205" i="1" s="1"/>
  <c r="AP1206" i="1"/>
  <c r="AR1206" i="1" s="1"/>
  <c r="AP1207" i="1"/>
  <c r="AR1207" i="1" s="1"/>
  <c r="Y1207" i="1" s="1"/>
  <c r="AD1207" i="1" s="1"/>
  <c r="AP1208" i="1"/>
  <c r="AR1208" i="1" s="1"/>
  <c r="AP1209" i="1"/>
  <c r="AR1209" i="1" s="1"/>
  <c r="AP1210" i="1"/>
  <c r="AR1210" i="1" s="1"/>
  <c r="AP1211" i="1"/>
  <c r="AR1211" i="1" s="1"/>
  <c r="AP1212" i="1"/>
  <c r="AR1212" i="1" s="1"/>
  <c r="AP1213" i="1"/>
  <c r="AR1213" i="1" s="1"/>
  <c r="AP1214" i="1"/>
  <c r="AR1214" i="1" s="1"/>
  <c r="AP1215" i="1"/>
  <c r="AR1215" i="1" s="1"/>
  <c r="AP1216" i="1"/>
  <c r="AR1216" i="1" s="1"/>
  <c r="AP1217" i="1"/>
  <c r="AR1217" i="1" s="1"/>
  <c r="AP1218" i="1"/>
  <c r="AR1218" i="1" s="1"/>
  <c r="AP1219" i="1"/>
  <c r="AR1219" i="1" s="1"/>
  <c r="AP1220" i="1"/>
  <c r="AR1220" i="1" s="1"/>
  <c r="AP1221" i="1"/>
  <c r="AR1221" i="1" s="1"/>
  <c r="AP1222" i="1"/>
  <c r="AR1222" i="1" s="1"/>
  <c r="AP1223" i="1"/>
  <c r="AR1223" i="1" s="1"/>
  <c r="Y1223" i="1" s="1"/>
  <c r="AD1223" i="1" s="1"/>
  <c r="AP1224" i="1"/>
  <c r="AR1224" i="1" s="1"/>
  <c r="AP1225" i="1"/>
  <c r="AR1225" i="1" s="1"/>
  <c r="AP1226" i="1"/>
  <c r="AR1226" i="1" s="1"/>
  <c r="AP1227" i="1"/>
  <c r="AR1227" i="1" s="1"/>
  <c r="AP1228" i="1"/>
  <c r="AR1228" i="1" s="1"/>
  <c r="AP1229" i="1"/>
  <c r="AR1229" i="1" s="1"/>
  <c r="AP1230" i="1"/>
  <c r="AR1230" i="1" s="1"/>
  <c r="AP1231" i="1"/>
  <c r="AR1231" i="1" s="1"/>
  <c r="AP1232" i="1"/>
  <c r="AR1232" i="1" s="1"/>
  <c r="AP1233" i="1"/>
  <c r="AR1233" i="1" s="1"/>
  <c r="AP1234" i="1"/>
  <c r="AR1234" i="1" s="1"/>
  <c r="AP1235" i="1"/>
  <c r="AR1235" i="1" s="1"/>
  <c r="AP1236" i="1"/>
  <c r="AR1236" i="1" s="1"/>
  <c r="AP1237" i="1"/>
  <c r="AR1237" i="1" s="1"/>
  <c r="AP1238" i="1"/>
  <c r="AR1238" i="1" s="1"/>
  <c r="AP1239" i="1"/>
  <c r="AR1239" i="1" s="1"/>
  <c r="AP1240" i="1"/>
  <c r="AR1240" i="1" s="1"/>
  <c r="AP1241" i="1"/>
  <c r="AR1241" i="1" s="1"/>
  <c r="AP1242" i="1"/>
  <c r="AR1242" i="1" s="1"/>
  <c r="AP1243" i="1"/>
  <c r="AR1243" i="1" s="1"/>
  <c r="AP1244" i="1"/>
  <c r="AR1244" i="1" s="1"/>
  <c r="AP1245" i="1"/>
  <c r="AR1245" i="1" s="1"/>
  <c r="AP1246" i="1"/>
  <c r="AR1246" i="1" s="1"/>
  <c r="AP1247" i="1"/>
  <c r="AR1247" i="1" s="1"/>
  <c r="AP1248" i="1"/>
  <c r="AR1248" i="1" s="1"/>
  <c r="AP1249" i="1"/>
  <c r="AR1249" i="1" s="1"/>
  <c r="AP1250" i="1"/>
  <c r="AR1250" i="1" s="1"/>
  <c r="AP1251" i="1"/>
  <c r="AR1251" i="1" s="1"/>
  <c r="AP1252" i="1"/>
  <c r="AR1252" i="1" s="1"/>
  <c r="AP1253" i="1"/>
  <c r="AR1253" i="1" s="1"/>
  <c r="AP1254" i="1"/>
  <c r="AR1254" i="1" s="1"/>
  <c r="AP1255" i="1"/>
  <c r="AR1255" i="1" s="1"/>
  <c r="Y1255" i="1" s="1"/>
  <c r="AD1255" i="1" s="1"/>
  <c r="AP1256" i="1"/>
  <c r="AR1256" i="1" s="1"/>
  <c r="AP1257" i="1"/>
  <c r="AR1257" i="1" s="1"/>
  <c r="AP1258" i="1"/>
  <c r="AR1258" i="1" s="1"/>
  <c r="AP1259" i="1"/>
  <c r="AR1259" i="1" s="1"/>
  <c r="AP1260" i="1"/>
  <c r="AR1260" i="1" s="1"/>
  <c r="AP1261" i="1"/>
  <c r="AR1261" i="1" s="1"/>
  <c r="AP1262" i="1"/>
  <c r="AR1262" i="1" s="1"/>
  <c r="AP1263" i="1"/>
  <c r="AR1263" i="1" s="1"/>
  <c r="AP1264" i="1"/>
  <c r="AR1264" i="1" s="1"/>
  <c r="AP1265" i="1"/>
  <c r="AR1265" i="1" s="1"/>
  <c r="AP1266" i="1"/>
  <c r="AR1266" i="1" s="1"/>
  <c r="AP1267" i="1"/>
  <c r="AR1267" i="1" s="1"/>
  <c r="AP1268" i="1"/>
  <c r="AR1268" i="1" s="1"/>
  <c r="AP1269" i="1"/>
  <c r="AR1269" i="1" s="1"/>
  <c r="AP1270" i="1"/>
  <c r="AR1270" i="1" s="1"/>
  <c r="AP1271" i="1"/>
  <c r="AR1271" i="1" s="1"/>
  <c r="AP1272" i="1"/>
  <c r="AR1272" i="1" s="1"/>
  <c r="AP1273" i="1"/>
  <c r="AR1273" i="1" s="1"/>
  <c r="AP1274" i="1"/>
  <c r="AR1274" i="1" s="1"/>
  <c r="AP1275" i="1"/>
  <c r="AR1275" i="1" s="1"/>
  <c r="AP1276" i="1"/>
  <c r="AR1276" i="1" s="1"/>
  <c r="AP1277" i="1"/>
  <c r="AR1277" i="1" s="1"/>
  <c r="AP1278" i="1"/>
  <c r="AR1278" i="1" s="1"/>
  <c r="AP1279" i="1"/>
  <c r="AR1279" i="1" s="1"/>
  <c r="AP1280" i="1"/>
  <c r="AR1280" i="1" s="1"/>
  <c r="AP1281" i="1"/>
  <c r="AR1281" i="1" s="1"/>
  <c r="AP1282" i="1"/>
  <c r="AR1282" i="1" s="1"/>
  <c r="AP1283" i="1"/>
  <c r="AR1283" i="1" s="1"/>
  <c r="AP1284" i="1"/>
  <c r="AR1284" i="1" s="1"/>
  <c r="AP1285" i="1"/>
  <c r="AR1285" i="1" s="1"/>
  <c r="AP1286" i="1"/>
  <c r="AR1286" i="1" s="1"/>
  <c r="AP1287" i="1"/>
  <c r="AR1287" i="1" s="1"/>
  <c r="AP1288" i="1"/>
  <c r="AR1288" i="1" s="1"/>
  <c r="AP1289" i="1"/>
  <c r="AR1289" i="1" s="1"/>
  <c r="AP1290" i="1"/>
  <c r="AR1290" i="1" s="1"/>
  <c r="AP1291" i="1"/>
  <c r="AR1291" i="1" s="1"/>
  <c r="AP1292" i="1"/>
  <c r="AR1292" i="1" s="1"/>
  <c r="AP1293" i="1"/>
  <c r="AR1293" i="1" s="1"/>
  <c r="AP1294" i="1"/>
  <c r="AR1294" i="1" s="1"/>
  <c r="AP1295" i="1"/>
  <c r="AR1295" i="1" s="1"/>
  <c r="AP1296" i="1"/>
  <c r="AR1296" i="1" s="1"/>
  <c r="AP1297" i="1"/>
  <c r="AR1297" i="1" s="1"/>
  <c r="AP1298" i="1"/>
  <c r="AR1298" i="1" s="1"/>
  <c r="AP1299" i="1"/>
  <c r="AR1299" i="1" s="1"/>
  <c r="AP1300" i="1"/>
  <c r="AR1300" i="1" s="1"/>
  <c r="AP1301" i="1"/>
  <c r="AR1301" i="1" s="1"/>
  <c r="AP1302" i="1"/>
  <c r="AR1302" i="1" s="1"/>
  <c r="AP1303" i="1"/>
  <c r="AR1303" i="1" s="1"/>
  <c r="Y1303" i="1" s="1"/>
  <c r="AD1303" i="1" s="1"/>
  <c r="AP1304" i="1"/>
  <c r="AR1304" i="1" s="1"/>
  <c r="AP1305" i="1"/>
  <c r="AR1305" i="1" s="1"/>
  <c r="AP1306" i="1"/>
  <c r="AR1306" i="1" s="1"/>
  <c r="AP1307" i="1"/>
  <c r="AR1307" i="1" s="1"/>
  <c r="AP1308" i="1"/>
  <c r="AR1308" i="1" s="1"/>
  <c r="AP1309" i="1"/>
  <c r="AR1309" i="1" s="1"/>
  <c r="AP1310" i="1"/>
  <c r="AR1310" i="1" s="1"/>
  <c r="AP1311" i="1"/>
  <c r="AR1311" i="1" s="1"/>
  <c r="AP1312" i="1"/>
  <c r="AR1312" i="1" s="1"/>
  <c r="AP1313" i="1"/>
  <c r="AR1313" i="1" s="1"/>
  <c r="AP1314" i="1"/>
  <c r="AR1314" i="1" s="1"/>
  <c r="AP1315" i="1"/>
  <c r="AR1315" i="1" s="1"/>
  <c r="AP1316" i="1"/>
  <c r="AR1316" i="1" s="1"/>
  <c r="AP1317" i="1"/>
  <c r="AR1317" i="1" s="1"/>
  <c r="AP1318" i="1"/>
  <c r="AR1318" i="1" s="1"/>
  <c r="AP1319" i="1"/>
  <c r="AR1319" i="1" s="1"/>
  <c r="Y1319" i="1" s="1"/>
  <c r="AD1319" i="1" s="1"/>
  <c r="AP1320" i="1"/>
  <c r="AR1320" i="1" s="1"/>
  <c r="AP1321" i="1"/>
  <c r="AR1321" i="1" s="1"/>
  <c r="AP1322" i="1"/>
  <c r="AR1322" i="1" s="1"/>
  <c r="AP1323" i="1"/>
  <c r="AR1323" i="1" s="1"/>
  <c r="AP1324" i="1"/>
  <c r="AR1324" i="1" s="1"/>
  <c r="AP1325" i="1"/>
  <c r="AR1325" i="1" s="1"/>
  <c r="AP1326" i="1"/>
  <c r="AR1326" i="1" s="1"/>
  <c r="AP1327" i="1"/>
  <c r="AR1327" i="1" s="1"/>
  <c r="AP1328" i="1"/>
  <c r="AR1328" i="1" s="1"/>
  <c r="AP1329" i="1"/>
  <c r="AR1329" i="1" s="1"/>
  <c r="AP1330" i="1"/>
  <c r="AR1330" i="1" s="1"/>
  <c r="AP1331" i="1"/>
  <c r="AR1331" i="1" s="1"/>
  <c r="AP1332" i="1"/>
  <c r="AR1332" i="1" s="1"/>
  <c r="AP1333" i="1"/>
  <c r="AR1333" i="1" s="1"/>
  <c r="AP1334" i="1"/>
  <c r="AR1334" i="1" s="1"/>
  <c r="AP1335" i="1"/>
  <c r="AR1335" i="1" s="1"/>
  <c r="Y1335" i="1" s="1"/>
  <c r="AD1335" i="1" s="1"/>
  <c r="AP1336" i="1"/>
  <c r="AR1336" i="1" s="1"/>
  <c r="AP1337" i="1"/>
  <c r="AR1337" i="1" s="1"/>
  <c r="AP1338" i="1"/>
  <c r="AR1338" i="1" s="1"/>
  <c r="AP1339" i="1"/>
  <c r="AR1339" i="1" s="1"/>
  <c r="AP1340" i="1"/>
  <c r="AR1340" i="1" s="1"/>
  <c r="AP1341" i="1"/>
  <c r="AR1341" i="1" s="1"/>
  <c r="AP1342" i="1"/>
  <c r="AR1342" i="1" s="1"/>
  <c r="AP1343" i="1"/>
  <c r="AR1343" i="1" s="1"/>
  <c r="AP1344" i="1"/>
  <c r="AR1344" i="1" s="1"/>
  <c r="AP1345" i="1"/>
  <c r="AR1345" i="1" s="1"/>
  <c r="AP1346" i="1"/>
  <c r="AR1346" i="1" s="1"/>
  <c r="AP1347" i="1"/>
  <c r="AR1347" i="1" s="1"/>
  <c r="AP1348" i="1"/>
  <c r="AR1348" i="1" s="1"/>
  <c r="AP1349" i="1"/>
  <c r="AR1349" i="1" s="1"/>
  <c r="AP1350" i="1"/>
  <c r="AR1350" i="1" s="1"/>
  <c r="AP1351" i="1"/>
  <c r="AR1351" i="1" s="1"/>
  <c r="Y1351" i="1" s="1"/>
  <c r="AD1351" i="1" s="1"/>
  <c r="AP1352" i="1"/>
  <c r="AR1352" i="1" s="1"/>
  <c r="AP1353" i="1"/>
  <c r="AR1353" i="1" s="1"/>
  <c r="AP1354" i="1"/>
  <c r="AR1354" i="1" s="1"/>
  <c r="AP1355" i="1"/>
  <c r="AR1355" i="1" s="1"/>
  <c r="AP1356" i="1"/>
  <c r="AR1356" i="1" s="1"/>
  <c r="AP1357" i="1"/>
  <c r="AR1357" i="1" s="1"/>
  <c r="AP1358" i="1"/>
  <c r="AR1358" i="1" s="1"/>
  <c r="AP1359" i="1"/>
  <c r="AR1359" i="1" s="1"/>
  <c r="AP1360" i="1"/>
  <c r="AR1360" i="1" s="1"/>
  <c r="AP1361" i="1"/>
  <c r="AR1361" i="1" s="1"/>
  <c r="AP1362" i="1"/>
  <c r="AR1362" i="1" s="1"/>
  <c r="AP1363" i="1"/>
  <c r="AR1363" i="1" s="1"/>
  <c r="AP1364" i="1"/>
  <c r="AR1364" i="1" s="1"/>
  <c r="AP1365" i="1"/>
  <c r="AR1365" i="1" s="1"/>
  <c r="AP1366" i="1"/>
  <c r="AR1366" i="1" s="1"/>
  <c r="AP1367" i="1"/>
  <c r="AR1367" i="1" s="1"/>
  <c r="AP1368" i="1"/>
  <c r="AR1368" i="1" s="1"/>
  <c r="AP1369" i="1"/>
  <c r="AR1369" i="1" s="1"/>
  <c r="AP1370" i="1"/>
  <c r="AR1370" i="1" s="1"/>
  <c r="AP1371" i="1"/>
  <c r="AR1371" i="1" s="1"/>
  <c r="AP1372" i="1"/>
  <c r="AR1372" i="1" s="1"/>
  <c r="AP1373" i="1"/>
  <c r="AR1373" i="1" s="1"/>
  <c r="AP1374" i="1"/>
  <c r="AR1374" i="1" s="1"/>
  <c r="AP1375" i="1"/>
  <c r="AR1375" i="1" s="1"/>
  <c r="AP1376" i="1"/>
  <c r="AR1376" i="1" s="1"/>
  <c r="AP1377" i="1"/>
  <c r="AR1377" i="1" s="1"/>
  <c r="AP1378" i="1"/>
  <c r="AR1378" i="1" s="1"/>
  <c r="AP1379" i="1"/>
  <c r="AR1379" i="1" s="1"/>
  <c r="AP1380" i="1"/>
  <c r="AR1380" i="1" s="1"/>
  <c r="AP1381" i="1"/>
  <c r="AR1381" i="1" s="1"/>
  <c r="AP1382" i="1"/>
  <c r="AR1382" i="1" s="1"/>
  <c r="AP1383" i="1"/>
  <c r="AR1383" i="1" s="1"/>
  <c r="Y1383" i="1" s="1"/>
  <c r="AD1383" i="1" s="1"/>
  <c r="AP1384" i="1"/>
  <c r="AR1384" i="1" s="1"/>
  <c r="AP1385" i="1"/>
  <c r="AR1385" i="1" s="1"/>
  <c r="AP1386" i="1"/>
  <c r="AR1386" i="1" s="1"/>
  <c r="AP1387" i="1"/>
  <c r="AR1387" i="1" s="1"/>
  <c r="AP1388" i="1"/>
  <c r="AR1388" i="1" s="1"/>
  <c r="AP1389" i="1"/>
  <c r="AR1389" i="1" s="1"/>
  <c r="AP1390" i="1"/>
  <c r="AR1390" i="1" s="1"/>
  <c r="AP1391" i="1"/>
  <c r="AR1391" i="1" s="1"/>
  <c r="AP1392" i="1"/>
  <c r="AR1392" i="1" s="1"/>
  <c r="AP1393" i="1"/>
  <c r="AR1393" i="1" s="1"/>
  <c r="AP1394" i="1"/>
  <c r="AR1394" i="1" s="1"/>
  <c r="AP1395" i="1"/>
  <c r="AR1395" i="1" s="1"/>
  <c r="AP1396" i="1"/>
  <c r="AR1396" i="1" s="1"/>
  <c r="AP1397" i="1"/>
  <c r="AR1397" i="1" s="1"/>
  <c r="AP1398" i="1"/>
  <c r="AR1398" i="1" s="1"/>
  <c r="AP1399" i="1"/>
  <c r="AR1399" i="1" s="1"/>
  <c r="AP1400" i="1"/>
  <c r="AR1400" i="1" s="1"/>
  <c r="AP1401" i="1"/>
  <c r="AR1401" i="1" s="1"/>
  <c r="AP1402" i="1"/>
  <c r="AR1402" i="1" s="1"/>
  <c r="AP1403" i="1"/>
  <c r="AR1403" i="1" s="1"/>
  <c r="AP1404" i="1"/>
  <c r="AR1404" i="1" s="1"/>
  <c r="AP1405" i="1"/>
  <c r="AR1405" i="1" s="1"/>
  <c r="AP1406" i="1"/>
  <c r="AR1406" i="1" s="1"/>
  <c r="AP1407" i="1"/>
  <c r="AR1407" i="1" s="1"/>
  <c r="AP1408" i="1"/>
  <c r="AR1408" i="1" s="1"/>
  <c r="AP1409" i="1"/>
  <c r="AR1409" i="1" s="1"/>
  <c r="AP1410" i="1"/>
  <c r="AR1410" i="1" s="1"/>
  <c r="AP1411" i="1"/>
  <c r="AR1411" i="1" s="1"/>
  <c r="AP1412" i="1"/>
  <c r="AR1412" i="1" s="1"/>
  <c r="AP1413" i="1"/>
  <c r="AR1413" i="1" s="1"/>
  <c r="AP1414" i="1"/>
  <c r="AR1414" i="1" s="1"/>
  <c r="AP1415" i="1"/>
  <c r="AR1415" i="1" s="1"/>
  <c r="AP1416" i="1"/>
  <c r="AR1416" i="1" s="1"/>
  <c r="AP1417" i="1"/>
  <c r="AR1417" i="1" s="1"/>
  <c r="AP1418" i="1"/>
  <c r="AR1418" i="1" s="1"/>
  <c r="AP1419" i="1"/>
  <c r="AR1419" i="1" s="1"/>
  <c r="AP1420" i="1"/>
  <c r="AR1420" i="1" s="1"/>
  <c r="AP1421" i="1"/>
  <c r="AR1421" i="1" s="1"/>
  <c r="AP1422" i="1"/>
  <c r="AR1422" i="1" s="1"/>
  <c r="AP1423" i="1"/>
  <c r="AR1423" i="1" s="1"/>
  <c r="AP1424" i="1"/>
  <c r="AR1424" i="1" s="1"/>
  <c r="AP1425" i="1"/>
  <c r="AR1425" i="1" s="1"/>
  <c r="AP1426" i="1"/>
  <c r="AR1426" i="1" s="1"/>
  <c r="AP1427" i="1"/>
  <c r="AR1427" i="1" s="1"/>
  <c r="AP1428" i="1"/>
  <c r="AR1428" i="1" s="1"/>
  <c r="AP1429" i="1"/>
  <c r="AR1429" i="1" s="1"/>
  <c r="AP1430" i="1"/>
  <c r="AR1430" i="1" s="1"/>
  <c r="AP1431" i="1"/>
  <c r="AR1431" i="1" s="1"/>
  <c r="Y1431" i="1" s="1"/>
  <c r="AD1431" i="1" s="1"/>
  <c r="AP1432" i="1"/>
  <c r="AR1432" i="1" s="1"/>
  <c r="AP1433" i="1"/>
  <c r="AR1433" i="1" s="1"/>
  <c r="AP1434" i="1"/>
  <c r="AR1434" i="1" s="1"/>
  <c r="AP1435" i="1"/>
  <c r="AR1435" i="1" s="1"/>
  <c r="AP1436" i="1"/>
  <c r="AR1436" i="1" s="1"/>
  <c r="AP1437" i="1"/>
  <c r="AR1437" i="1" s="1"/>
  <c r="AP1438" i="1"/>
  <c r="AR1438" i="1" s="1"/>
  <c r="AP1439" i="1"/>
  <c r="AR1439" i="1" s="1"/>
  <c r="AP1440" i="1"/>
  <c r="AR1440" i="1" s="1"/>
  <c r="AP1441" i="1"/>
  <c r="AR1441" i="1" s="1"/>
  <c r="AP1442" i="1"/>
  <c r="AR1442" i="1" s="1"/>
  <c r="AP1443" i="1"/>
  <c r="AR1443" i="1" s="1"/>
  <c r="AP1444" i="1"/>
  <c r="AR1444" i="1" s="1"/>
  <c r="AP1445" i="1"/>
  <c r="AR1445" i="1" s="1"/>
  <c r="AP1446" i="1"/>
  <c r="AR1446" i="1" s="1"/>
  <c r="AP1447" i="1"/>
  <c r="AR1447" i="1" s="1"/>
  <c r="Y1447" i="1" s="1"/>
  <c r="AD1447" i="1" s="1"/>
  <c r="AP1448" i="1"/>
  <c r="AR1448" i="1" s="1"/>
  <c r="AP1449" i="1"/>
  <c r="AR1449" i="1" s="1"/>
  <c r="AP1450" i="1"/>
  <c r="AR1450" i="1" s="1"/>
  <c r="AP1451" i="1"/>
  <c r="AR1451" i="1" s="1"/>
  <c r="AP1452" i="1"/>
  <c r="AR1452" i="1" s="1"/>
  <c r="AP1453" i="1"/>
  <c r="AR1453" i="1" s="1"/>
  <c r="AP1454" i="1"/>
  <c r="AR1454" i="1" s="1"/>
  <c r="AP1455" i="1"/>
  <c r="AR1455" i="1" s="1"/>
  <c r="AP1456" i="1"/>
  <c r="AR1456" i="1" s="1"/>
  <c r="AP1457" i="1"/>
  <c r="AR1457" i="1" s="1"/>
  <c r="AP1458" i="1"/>
  <c r="AR1458" i="1" s="1"/>
  <c r="AP1459" i="1"/>
  <c r="AR1459" i="1" s="1"/>
  <c r="AP1460" i="1"/>
  <c r="AR1460" i="1" s="1"/>
  <c r="AP1461" i="1"/>
  <c r="AR1461" i="1" s="1"/>
  <c r="AP1462" i="1"/>
  <c r="AR1462" i="1" s="1"/>
  <c r="AP1463" i="1"/>
  <c r="AR1463" i="1" s="1"/>
  <c r="Y1463" i="1" s="1"/>
  <c r="AD1463" i="1" s="1"/>
  <c r="AP1464" i="1"/>
  <c r="AR1464" i="1" s="1"/>
  <c r="AP1465" i="1"/>
  <c r="AR1465" i="1" s="1"/>
  <c r="AP1466" i="1"/>
  <c r="AR1466" i="1" s="1"/>
  <c r="AP1467" i="1"/>
  <c r="AR1467" i="1" s="1"/>
  <c r="AP1468" i="1"/>
  <c r="AR1468" i="1" s="1"/>
  <c r="AP1469" i="1"/>
  <c r="AR1469" i="1" s="1"/>
  <c r="AP1470" i="1"/>
  <c r="AR1470" i="1" s="1"/>
  <c r="AP1471" i="1"/>
  <c r="AR1471" i="1" s="1"/>
  <c r="AP1472" i="1"/>
  <c r="AR1472" i="1" s="1"/>
  <c r="AP1473" i="1"/>
  <c r="AR1473" i="1" s="1"/>
  <c r="AP1474" i="1"/>
  <c r="AR1474" i="1" s="1"/>
  <c r="AP1475" i="1"/>
  <c r="AR1475" i="1" s="1"/>
  <c r="AP1476" i="1"/>
  <c r="AR1476" i="1" s="1"/>
  <c r="AP1477" i="1"/>
  <c r="AR1477" i="1" s="1"/>
  <c r="AP1478" i="1"/>
  <c r="AR1478" i="1" s="1"/>
  <c r="AP1479" i="1"/>
  <c r="AR1479" i="1" s="1"/>
  <c r="Y1479" i="1" s="1"/>
  <c r="AD1479" i="1" s="1"/>
  <c r="AP1480" i="1"/>
  <c r="AR1480" i="1" s="1"/>
  <c r="AP1481" i="1"/>
  <c r="AR1481" i="1" s="1"/>
  <c r="AP1482" i="1"/>
  <c r="AR1482" i="1" s="1"/>
  <c r="AP1483" i="1"/>
  <c r="AR1483" i="1" s="1"/>
  <c r="AP1484" i="1"/>
  <c r="AR1484" i="1" s="1"/>
  <c r="AP1485" i="1"/>
  <c r="AR1485" i="1" s="1"/>
  <c r="AP1486" i="1"/>
  <c r="AR1486" i="1" s="1"/>
  <c r="AP1487" i="1"/>
  <c r="AR1487" i="1" s="1"/>
  <c r="AP1488" i="1"/>
  <c r="AR1488" i="1" s="1"/>
  <c r="AP1489" i="1"/>
  <c r="AR1489" i="1" s="1"/>
  <c r="AP1490" i="1"/>
  <c r="AR1490" i="1" s="1"/>
  <c r="AP1491" i="1"/>
  <c r="AR1491" i="1" s="1"/>
  <c r="AP1492" i="1"/>
  <c r="AR1492" i="1" s="1"/>
  <c r="AP1493" i="1"/>
  <c r="AR1493" i="1" s="1"/>
  <c r="AP1494" i="1"/>
  <c r="AR1494" i="1" s="1"/>
  <c r="AP1495" i="1"/>
  <c r="AR1495" i="1" s="1"/>
  <c r="AP1496" i="1"/>
  <c r="AR1496" i="1" s="1"/>
  <c r="AP1497" i="1"/>
  <c r="AR1497" i="1" s="1"/>
  <c r="AP1498" i="1"/>
  <c r="AR1498" i="1" s="1"/>
  <c r="AP1499" i="1"/>
  <c r="AR1499" i="1" s="1"/>
  <c r="AP1500" i="1"/>
  <c r="AR1500" i="1" s="1"/>
  <c r="AP1501" i="1"/>
  <c r="AR1501" i="1" s="1"/>
  <c r="AP1502" i="1"/>
  <c r="AR1502" i="1" s="1"/>
  <c r="AP1503" i="1"/>
  <c r="AR1503" i="1" s="1"/>
  <c r="AP1504" i="1"/>
  <c r="AR1504" i="1" s="1"/>
  <c r="AP1505" i="1"/>
  <c r="AR1505" i="1" s="1"/>
  <c r="AP1506" i="1"/>
  <c r="AR1506" i="1" s="1"/>
  <c r="AP1507" i="1"/>
  <c r="AR1507" i="1" s="1"/>
  <c r="AP1508" i="1"/>
  <c r="AR1508" i="1" s="1"/>
  <c r="AP1509" i="1"/>
  <c r="AR1509" i="1" s="1"/>
  <c r="AP1510" i="1"/>
  <c r="AR1510" i="1" s="1"/>
  <c r="AP1511" i="1"/>
  <c r="AR1511" i="1" s="1"/>
  <c r="Y1511" i="1" s="1"/>
  <c r="AD1511" i="1" s="1"/>
  <c r="AP1512" i="1"/>
  <c r="AR1512" i="1" s="1"/>
  <c r="AP1513" i="1"/>
  <c r="AR1513" i="1" s="1"/>
  <c r="AP1514" i="1"/>
  <c r="AR1514" i="1" s="1"/>
  <c r="AP1515" i="1"/>
  <c r="AR1515" i="1" s="1"/>
  <c r="AP1516" i="1"/>
  <c r="AR1516" i="1" s="1"/>
  <c r="AP1517" i="1"/>
  <c r="AR1517" i="1" s="1"/>
  <c r="AP1518" i="1"/>
  <c r="AR1518" i="1" s="1"/>
  <c r="AP1519" i="1"/>
  <c r="AR1519" i="1" s="1"/>
  <c r="AP1520" i="1"/>
  <c r="AR1520" i="1" s="1"/>
  <c r="AP1521" i="1"/>
  <c r="AR1521" i="1" s="1"/>
  <c r="AP1522" i="1"/>
  <c r="AR1522" i="1" s="1"/>
  <c r="AP1523" i="1"/>
  <c r="AR1523" i="1" s="1"/>
  <c r="AP1524" i="1"/>
  <c r="AR1524" i="1" s="1"/>
  <c r="AP1525" i="1"/>
  <c r="AR1525" i="1" s="1"/>
  <c r="AP1526" i="1"/>
  <c r="AR1526" i="1" s="1"/>
  <c r="AP1527" i="1"/>
  <c r="AR1527" i="1" s="1"/>
  <c r="AP1528" i="1"/>
  <c r="AR1528" i="1" s="1"/>
  <c r="AP1529" i="1"/>
  <c r="AR1529" i="1" s="1"/>
  <c r="AP1530" i="1"/>
  <c r="AR1530" i="1" s="1"/>
  <c r="AP1531" i="1"/>
  <c r="AR1531" i="1" s="1"/>
  <c r="AP1532" i="1"/>
  <c r="AR1532" i="1" s="1"/>
  <c r="AP1533" i="1"/>
  <c r="AR1533" i="1" s="1"/>
  <c r="AP1534" i="1"/>
  <c r="AR1534" i="1" s="1"/>
  <c r="AP1535" i="1"/>
  <c r="AR1535" i="1" s="1"/>
  <c r="AP1536" i="1"/>
  <c r="AR1536" i="1" s="1"/>
  <c r="AP1537" i="1"/>
  <c r="AR1537" i="1" s="1"/>
  <c r="AP1538" i="1"/>
  <c r="AR1538" i="1" s="1"/>
  <c r="AP1539" i="1"/>
  <c r="AR1539" i="1" s="1"/>
  <c r="AP1540" i="1"/>
  <c r="AR1540" i="1" s="1"/>
  <c r="AP1541" i="1"/>
  <c r="AR1541" i="1" s="1"/>
  <c r="AP1542" i="1"/>
  <c r="AR1542" i="1" s="1"/>
  <c r="AP1543" i="1"/>
  <c r="AR1543" i="1" s="1"/>
  <c r="Y1543" i="1" s="1"/>
  <c r="AD1543" i="1" s="1"/>
  <c r="AP1544" i="1"/>
  <c r="AR1544" i="1" s="1"/>
  <c r="AP1545" i="1"/>
  <c r="AR1545" i="1" s="1"/>
  <c r="AP1546" i="1"/>
  <c r="AR1546" i="1" s="1"/>
  <c r="AP1547" i="1"/>
  <c r="AR1547" i="1" s="1"/>
  <c r="AP1548" i="1"/>
  <c r="AR1548" i="1" s="1"/>
  <c r="AP1549" i="1"/>
  <c r="AR1549" i="1" s="1"/>
  <c r="AP1550" i="1"/>
  <c r="AR1550" i="1" s="1"/>
  <c r="AP1551" i="1"/>
  <c r="AR1551" i="1" s="1"/>
  <c r="AP1552" i="1"/>
  <c r="AR1552" i="1" s="1"/>
  <c r="AP1553" i="1"/>
  <c r="AR1553" i="1" s="1"/>
  <c r="AP1554" i="1"/>
  <c r="AR1554" i="1" s="1"/>
  <c r="AP1555" i="1"/>
  <c r="AR1555" i="1" s="1"/>
  <c r="AP1556" i="1"/>
  <c r="AR1556" i="1" s="1"/>
  <c r="AP1557" i="1"/>
  <c r="AR1557" i="1" s="1"/>
  <c r="AP1558" i="1"/>
  <c r="AR1558" i="1" s="1"/>
  <c r="AP1559" i="1"/>
  <c r="AR1559" i="1" s="1"/>
  <c r="Y1559" i="1" s="1"/>
  <c r="AD1559" i="1" s="1"/>
  <c r="AP1560" i="1"/>
  <c r="AR1560" i="1" s="1"/>
  <c r="AP1561" i="1"/>
  <c r="AR1561" i="1" s="1"/>
  <c r="AP1562" i="1"/>
  <c r="AR1562" i="1" s="1"/>
  <c r="AP1563" i="1"/>
  <c r="AR1563" i="1" s="1"/>
  <c r="AP1564" i="1"/>
  <c r="AR1564" i="1" s="1"/>
  <c r="AP1565" i="1"/>
  <c r="AR1565" i="1" s="1"/>
  <c r="AP1566" i="1"/>
  <c r="AR1566" i="1" s="1"/>
  <c r="AP1567" i="1"/>
  <c r="AR1567" i="1" s="1"/>
  <c r="AP1568" i="1"/>
  <c r="AR1568" i="1" s="1"/>
  <c r="AP1569" i="1"/>
  <c r="AR1569" i="1" s="1"/>
  <c r="AP1570" i="1"/>
  <c r="AR1570" i="1" s="1"/>
  <c r="AP1571" i="1"/>
  <c r="AR1571" i="1" s="1"/>
  <c r="AP1572" i="1"/>
  <c r="AR1572" i="1" s="1"/>
  <c r="AP1573" i="1"/>
  <c r="AR1573" i="1" s="1"/>
  <c r="AP1574" i="1"/>
  <c r="AR1574" i="1" s="1"/>
  <c r="AP1575" i="1"/>
  <c r="AR1575" i="1" s="1"/>
  <c r="Y1575" i="1" s="1"/>
  <c r="AD1575" i="1" s="1"/>
  <c r="AP1576" i="1"/>
  <c r="AR1576" i="1" s="1"/>
  <c r="AP1577" i="1"/>
  <c r="AR1577" i="1" s="1"/>
  <c r="AP1578" i="1"/>
  <c r="AR1578" i="1" s="1"/>
  <c r="AP1579" i="1"/>
  <c r="AR1579" i="1" s="1"/>
  <c r="AP1580" i="1"/>
  <c r="AR1580" i="1" s="1"/>
  <c r="AP1581" i="1"/>
  <c r="AR1581" i="1" s="1"/>
  <c r="AP1582" i="1"/>
  <c r="AR1582" i="1" s="1"/>
  <c r="AP1583" i="1"/>
  <c r="AR1583" i="1" s="1"/>
  <c r="AP1584" i="1"/>
  <c r="AR1584" i="1" s="1"/>
  <c r="AP1585" i="1"/>
  <c r="AR1585" i="1" s="1"/>
  <c r="AP1586" i="1"/>
  <c r="AR1586" i="1" s="1"/>
  <c r="AP1587" i="1"/>
  <c r="AR1587" i="1" s="1"/>
  <c r="AP1588" i="1"/>
  <c r="AR1588" i="1" s="1"/>
  <c r="AP1589" i="1"/>
  <c r="AR1589" i="1" s="1"/>
  <c r="AP1590" i="1"/>
  <c r="AR1590" i="1" s="1"/>
  <c r="AP1591" i="1"/>
  <c r="AR1591" i="1" s="1"/>
  <c r="Y1591" i="1" s="1"/>
  <c r="AD1591" i="1" s="1"/>
  <c r="AP1592" i="1"/>
  <c r="AR1592" i="1" s="1"/>
  <c r="AP1593" i="1"/>
  <c r="AR1593" i="1" s="1"/>
  <c r="AP1594" i="1"/>
  <c r="AR1594" i="1" s="1"/>
  <c r="AP1595" i="1"/>
  <c r="AR1595" i="1" s="1"/>
  <c r="AP1596" i="1"/>
  <c r="AR1596" i="1" s="1"/>
  <c r="AP1597" i="1"/>
  <c r="AR1597" i="1" s="1"/>
  <c r="AP1598" i="1"/>
  <c r="AR1598" i="1" s="1"/>
  <c r="AP1599" i="1"/>
  <c r="AR1599" i="1" s="1"/>
  <c r="AP1600" i="1"/>
  <c r="AR1600" i="1" s="1"/>
  <c r="AP1601" i="1"/>
  <c r="AR1601" i="1" s="1"/>
  <c r="AP1602" i="1"/>
  <c r="AR1602" i="1" s="1"/>
  <c r="AP1603" i="1"/>
  <c r="AR1603" i="1" s="1"/>
  <c r="AP1604" i="1"/>
  <c r="AR1604" i="1" s="1"/>
  <c r="AP1605" i="1"/>
  <c r="AR1605" i="1" s="1"/>
  <c r="AP1606" i="1"/>
  <c r="AR1606" i="1" s="1"/>
  <c r="AP1607" i="1"/>
  <c r="AR1607" i="1" s="1"/>
  <c r="Y1607" i="1" s="1"/>
  <c r="AD1607" i="1" s="1"/>
  <c r="AP1608" i="1"/>
  <c r="AR1608" i="1" s="1"/>
  <c r="AP1609" i="1"/>
  <c r="AR1609" i="1" s="1"/>
  <c r="AP1610" i="1"/>
  <c r="AR1610" i="1" s="1"/>
  <c r="AP1611" i="1"/>
  <c r="AR1611" i="1" s="1"/>
  <c r="Y1611" i="1" s="1"/>
  <c r="AD1611" i="1" s="1"/>
  <c r="AP1612" i="1"/>
  <c r="AR1612" i="1" s="1"/>
  <c r="AP1613" i="1"/>
  <c r="AR1613" i="1" s="1"/>
  <c r="AP1614" i="1"/>
  <c r="AR1614" i="1" s="1"/>
  <c r="AP1615" i="1"/>
  <c r="AR1615" i="1" s="1"/>
  <c r="AP1616" i="1"/>
  <c r="AR1616" i="1" s="1"/>
  <c r="Y1616" i="1" s="1"/>
  <c r="AD1616" i="1" s="1"/>
  <c r="AP1617" i="1"/>
  <c r="AR1617" i="1" s="1"/>
  <c r="AP1618" i="1"/>
  <c r="AR1618" i="1" s="1"/>
  <c r="AP1619" i="1"/>
  <c r="AR1619" i="1" s="1"/>
  <c r="AP1620" i="1"/>
  <c r="AR1620" i="1" s="1"/>
  <c r="AP1621" i="1"/>
  <c r="AR1621" i="1" s="1"/>
  <c r="AP1622" i="1"/>
  <c r="AR1622" i="1" s="1"/>
  <c r="AP1623" i="1"/>
  <c r="AR1623" i="1" s="1"/>
  <c r="AP1624" i="1"/>
  <c r="AR1624" i="1" s="1"/>
  <c r="AP1625" i="1"/>
  <c r="AR1625" i="1" s="1"/>
  <c r="AP1626" i="1"/>
  <c r="AR1626" i="1" s="1"/>
  <c r="AP1627" i="1"/>
  <c r="AR1627" i="1" s="1"/>
  <c r="Y1627" i="1" s="1"/>
  <c r="AD1627" i="1" s="1"/>
  <c r="AP1628" i="1"/>
  <c r="AR1628" i="1" s="1"/>
  <c r="AP1629" i="1"/>
  <c r="AR1629" i="1" s="1"/>
  <c r="AP1630" i="1"/>
  <c r="AR1630" i="1" s="1"/>
  <c r="AP1631" i="1"/>
  <c r="AR1631" i="1" s="1"/>
  <c r="AP1632" i="1"/>
  <c r="AR1632" i="1" s="1"/>
  <c r="Y1632" i="1" s="1"/>
  <c r="AD1632" i="1" s="1"/>
  <c r="AP1633" i="1"/>
  <c r="AR1633" i="1" s="1"/>
  <c r="AP1634" i="1"/>
  <c r="AR1634" i="1" s="1"/>
  <c r="AP1635" i="1"/>
  <c r="AR1635" i="1" s="1"/>
  <c r="AP1636" i="1"/>
  <c r="AR1636" i="1" s="1"/>
  <c r="AP1637" i="1"/>
  <c r="AR1637" i="1" s="1"/>
  <c r="AP1638" i="1"/>
  <c r="AR1638" i="1" s="1"/>
  <c r="AP1639" i="1"/>
  <c r="AR1639" i="1" s="1"/>
  <c r="Y1639" i="1" s="1"/>
  <c r="AD1639" i="1" s="1"/>
  <c r="AP1640" i="1"/>
  <c r="AR1640" i="1" s="1"/>
  <c r="AP1641" i="1"/>
  <c r="AR1641" i="1" s="1"/>
  <c r="AP1642" i="1"/>
  <c r="AR1642" i="1" s="1"/>
  <c r="AP1643" i="1"/>
  <c r="AR1643" i="1" s="1"/>
  <c r="AP1644" i="1"/>
  <c r="AR1644" i="1" s="1"/>
  <c r="AP1645" i="1"/>
  <c r="AR1645" i="1" s="1"/>
  <c r="AP1646" i="1"/>
  <c r="AR1646" i="1" s="1"/>
  <c r="Y1646" i="1" s="1"/>
  <c r="AD1646" i="1" s="1"/>
  <c r="AP1647" i="1"/>
  <c r="AR1647" i="1" s="1"/>
  <c r="AP1648" i="1"/>
  <c r="AR1648" i="1" s="1"/>
  <c r="Y1648" i="1" s="1"/>
  <c r="AD1648" i="1" s="1"/>
  <c r="AP1649" i="1"/>
  <c r="AR1649" i="1" s="1"/>
  <c r="AP1650" i="1"/>
  <c r="AR1650" i="1" s="1"/>
  <c r="AP1651" i="1"/>
  <c r="AR1651" i="1" s="1"/>
  <c r="AP1652" i="1"/>
  <c r="AR1652" i="1" s="1"/>
  <c r="AP1653" i="1"/>
  <c r="AR1653" i="1" s="1"/>
  <c r="AP1654" i="1"/>
  <c r="AR1654" i="1" s="1"/>
  <c r="AP1655" i="1"/>
  <c r="AR1655" i="1" s="1"/>
  <c r="AP1656" i="1"/>
  <c r="AR1656" i="1" s="1"/>
  <c r="AP1657" i="1"/>
  <c r="AR1657" i="1" s="1"/>
  <c r="AP1658" i="1"/>
  <c r="AR1658" i="1" s="1"/>
  <c r="AP1659" i="1"/>
  <c r="AR1659" i="1" s="1"/>
  <c r="Y1659" i="1" s="1"/>
  <c r="AD1659" i="1" s="1"/>
  <c r="AP1660" i="1"/>
  <c r="AR1660" i="1" s="1"/>
  <c r="AP1661" i="1"/>
  <c r="AR1661" i="1" s="1"/>
  <c r="AP1662" i="1"/>
  <c r="AR1662" i="1" s="1"/>
  <c r="Y1662" i="1" s="1"/>
  <c r="AD1662" i="1" s="1"/>
  <c r="AP1663" i="1"/>
  <c r="AR1663" i="1" s="1"/>
  <c r="AP1664" i="1"/>
  <c r="AR1664" i="1" s="1"/>
  <c r="Y1664" i="1" s="1"/>
  <c r="AD1664" i="1" s="1"/>
  <c r="AP1665" i="1"/>
  <c r="AR1665" i="1" s="1"/>
  <c r="AP1666" i="1"/>
  <c r="AR1666" i="1" s="1"/>
  <c r="AP1667" i="1"/>
  <c r="AR1667" i="1" s="1"/>
  <c r="AP1668" i="1"/>
  <c r="AR1668" i="1" s="1"/>
  <c r="AP1669" i="1"/>
  <c r="AR1669" i="1" s="1"/>
  <c r="AP1670" i="1"/>
  <c r="AR1670" i="1" s="1"/>
  <c r="AP1671" i="1"/>
  <c r="AR1671" i="1" s="1"/>
  <c r="AP1672" i="1"/>
  <c r="AR1672" i="1" s="1"/>
  <c r="AP1673" i="1"/>
  <c r="AR1673" i="1" s="1"/>
  <c r="AP1674" i="1"/>
  <c r="AR1674" i="1" s="1"/>
  <c r="AP1675" i="1"/>
  <c r="AR1675" i="1" s="1"/>
  <c r="AP1676" i="1"/>
  <c r="AR1676" i="1" s="1"/>
  <c r="AP1677" i="1"/>
  <c r="AR1677" i="1" s="1"/>
  <c r="AP1678" i="1"/>
  <c r="AR1678" i="1" s="1"/>
  <c r="Y1678" i="1" s="1"/>
  <c r="AD1678" i="1" s="1"/>
  <c r="AP1679" i="1"/>
  <c r="AR1679" i="1" s="1"/>
  <c r="AP1680" i="1"/>
  <c r="AR1680" i="1" s="1"/>
  <c r="Y1680" i="1" s="1"/>
  <c r="AD1680" i="1" s="1"/>
  <c r="AP1681" i="1"/>
  <c r="AR1681" i="1" s="1"/>
  <c r="AP1682" i="1"/>
  <c r="AR1682" i="1" s="1"/>
  <c r="AP1683" i="1"/>
  <c r="AR1683" i="1" s="1"/>
  <c r="AP1684" i="1"/>
  <c r="AR1684" i="1" s="1"/>
  <c r="AP1685" i="1"/>
  <c r="AR1685" i="1" s="1"/>
  <c r="AP1686" i="1"/>
  <c r="AR1686" i="1" s="1"/>
  <c r="AP1687" i="1"/>
  <c r="AR1687" i="1" s="1"/>
  <c r="Y1687" i="1" s="1"/>
  <c r="AD1687" i="1" s="1"/>
  <c r="AP1688" i="1"/>
  <c r="AR1688" i="1" s="1"/>
  <c r="AP1689" i="1"/>
  <c r="AR1689" i="1" s="1"/>
  <c r="AP1690" i="1"/>
  <c r="AR1690" i="1" s="1"/>
  <c r="AP1691" i="1"/>
  <c r="AR1691" i="1" s="1"/>
  <c r="AP1692" i="1"/>
  <c r="AR1692" i="1" s="1"/>
  <c r="AP1693" i="1"/>
  <c r="AR1693" i="1" s="1"/>
  <c r="AP1694" i="1"/>
  <c r="AR1694" i="1" s="1"/>
  <c r="Y1694" i="1" s="1"/>
  <c r="AD1694" i="1" s="1"/>
  <c r="AP1695" i="1"/>
  <c r="AR1695" i="1" s="1"/>
  <c r="AP1696" i="1"/>
  <c r="AR1696" i="1" s="1"/>
  <c r="Y1696" i="1" s="1"/>
  <c r="AD1696" i="1" s="1"/>
  <c r="AP1697" i="1"/>
  <c r="AR1697" i="1" s="1"/>
  <c r="AP1698" i="1"/>
  <c r="AR1698" i="1" s="1"/>
  <c r="AP1699" i="1"/>
  <c r="AR1699" i="1" s="1"/>
  <c r="AP1700" i="1"/>
  <c r="AR1700" i="1" s="1"/>
  <c r="AP1701" i="1"/>
  <c r="AR1701" i="1" s="1"/>
  <c r="AP1702" i="1"/>
  <c r="AR1702" i="1" s="1"/>
  <c r="AP1703" i="1"/>
  <c r="AR1703" i="1" s="1"/>
  <c r="Y1703" i="1" s="1"/>
  <c r="AD1703" i="1" s="1"/>
  <c r="AP1704" i="1"/>
  <c r="AR1704" i="1" s="1"/>
  <c r="AP1705" i="1"/>
  <c r="AR1705" i="1" s="1"/>
  <c r="AP1706" i="1"/>
  <c r="AR1706" i="1" s="1"/>
  <c r="AP1707" i="1"/>
  <c r="AR1707" i="1" s="1"/>
  <c r="AP1708" i="1"/>
  <c r="AR1708" i="1" s="1"/>
  <c r="AP1709" i="1"/>
  <c r="AR1709" i="1" s="1"/>
  <c r="AP1710" i="1"/>
  <c r="AR1710" i="1" s="1"/>
  <c r="Y1710" i="1" s="1"/>
  <c r="AD1710" i="1" s="1"/>
  <c r="AP1711" i="1"/>
  <c r="AR1711" i="1" s="1"/>
  <c r="AP1712" i="1"/>
  <c r="AR1712" i="1" s="1"/>
  <c r="Y1712" i="1" s="1"/>
  <c r="AD1712" i="1" s="1"/>
  <c r="AP1713" i="1"/>
  <c r="AR1713" i="1" s="1"/>
  <c r="AP1714" i="1"/>
  <c r="AR1714" i="1" s="1"/>
  <c r="AP1715" i="1"/>
  <c r="AR1715" i="1" s="1"/>
  <c r="AP1716" i="1"/>
  <c r="AR1716" i="1" s="1"/>
  <c r="AP1717" i="1"/>
  <c r="AR1717" i="1" s="1"/>
  <c r="AP1718" i="1"/>
  <c r="AR1718" i="1" s="1"/>
  <c r="AP1719" i="1"/>
  <c r="AR1719" i="1" s="1"/>
  <c r="Y1719" i="1" s="1"/>
  <c r="AD1719" i="1" s="1"/>
  <c r="AP1720" i="1"/>
  <c r="AR1720" i="1" s="1"/>
  <c r="AP1721" i="1"/>
  <c r="AR1721" i="1" s="1"/>
  <c r="AP1722" i="1"/>
  <c r="AR1722" i="1" s="1"/>
  <c r="AP1723" i="1"/>
  <c r="AR1723" i="1" s="1"/>
  <c r="AP1724" i="1"/>
  <c r="AR1724" i="1" s="1"/>
  <c r="AP1725" i="1"/>
  <c r="AR1725" i="1" s="1"/>
  <c r="AP1726" i="1"/>
  <c r="AR1726" i="1" s="1"/>
  <c r="Y1726" i="1" s="1"/>
  <c r="AD1726" i="1" s="1"/>
  <c r="AP1727" i="1"/>
  <c r="AR1727" i="1" s="1"/>
  <c r="AP1728" i="1"/>
  <c r="AR1728" i="1" s="1"/>
  <c r="Y1728" i="1" s="1"/>
  <c r="AD1728" i="1" s="1"/>
  <c r="AP1729" i="1"/>
  <c r="AR1729" i="1" s="1"/>
  <c r="AP1730" i="1"/>
  <c r="AR1730" i="1" s="1"/>
  <c r="AP1731" i="1"/>
  <c r="AR1731" i="1" s="1"/>
  <c r="AP1732" i="1"/>
  <c r="AR1732" i="1" s="1"/>
  <c r="AP1733" i="1"/>
  <c r="AR1733" i="1" s="1"/>
  <c r="AP1734" i="1"/>
  <c r="AR1734" i="1" s="1"/>
  <c r="AP1735" i="1"/>
  <c r="AR1735" i="1" s="1"/>
  <c r="Y1735" i="1" s="1"/>
  <c r="AD1735" i="1" s="1"/>
  <c r="AP1736" i="1"/>
  <c r="AR1736" i="1" s="1"/>
  <c r="AP1737" i="1"/>
  <c r="AR1737" i="1" s="1"/>
  <c r="AP1738" i="1"/>
  <c r="AR1738" i="1" s="1"/>
  <c r="AP1739" i="1"/>
  <c r="AR1739" i="1" s="1"/>
  <c r="AP1740" i="1"/>
  <c r="AR1740" i="1" s="1"/>
  <c r="AP1741" i="1"/>
  <c r="AR1741" i="1" s="1"/>
  <c r="AP1742" i="1"/>
  <c r="AR1742" i="1" s="1"/>
  <c r="Y1742" i="1" s="1"/>
  <c r="AD1742" i="1" s="1"/>
  <c r="AP1743" i="1"/>
  <c r="AR1743" i="1" s="1"/>
  <c r="AP1744" i="1"/>
  <c r="AR1744" i="1" s="1"/>
  <c r="Y1744" i="1" s="1"/>
  <c r="AD1744" i="1" s="1"/>
  <c r="AP1745" i="1"/>
  <c r="AR1745" i="1" s="1"/>
  <c r="AP1746" i="1"/>
  <c r="AR1746" i="1" s="1"/>
  <c r="AP1747" i="1"/>
  <c r="AR1747" i="1" s="1"/>
  <c r="AP1748" i="1"/>
  <c r="AR1748" i="1" s="1"/>
  <c r="AP1749" i="1"/>
  <c r="AR1749" i="1" s="1"/>
  <c r="AP1750" i="1"/>
  <c r="AR1750" i="1" s="1"/>
  <c r="AP1751" i="1"/>
  <c r="AR1751" i="1" s="1"/>
  <c r="AP1752" i="1"/>
  <c r="AR1752" i="1" s="1"/>
  <c r="AP1753" i="1"/>
  <c r="AR1753" i="1" s="1"/>
  <c r="AP1754" i="1"/>
  <c r="AR1754" i="1" s="1"/>
  <c r="AP1755" i="1"/>
  <c r="AR1755" i="1" s="1"/>
  <c r="AP1756" i="1"/>
  <c r="AR1756" i="1" s="1"/>
  <c r="AP1757" i="1"/>
  <c r="AR1757" i="1" s="1"/>
  <c r="AP1758" i="1"/>
  <c r="AR1758" i="1" s="1"/>
  <c r="Y1758" i="1" s="1"/>
  <c r="AD1758" i="1" s="1"/>
  <c r="AP1759" i="1"/>
  <c r="AR1759" i="1" s="1"/>
  <c r="AP1760" i="1"/>
  <c r="AR1760" i="1" s="1"/>
  <c r="Y1760" i="1" s="1"/>
  <c r="AD1760" i="1" s="1"/>
  <c r="AP1761" i="1"/>
  <c r="AR1761" i="1" s="1"/>
  <c r="AP1762" i="1"/>
  <c r="AR1762" i="1" s="1"/>
  <c r="AP1763" i="1"/>
  <c r="AR1763" i="1" s="1"/>
  <c r="AP1764" i="1"/>
  <c r="AR1764" i="1" s="1"/>
  <c r="AP1765" i="1"/>
  <c r="AR1765" i="1" s="1"/>
  <c r="AP1766" i="1"/>
  <c r="AR1766" i="1" s="1"/>
  <c r="AP1767" i="1"/>
  <c r="AR1767" i="1" s="1"/>
  <c r="Y1767" i="1" s="1"/>
  <c r="AD1767" i="1" s="1"/>
  <c r="AP1768" i="1"/>
  <c r="AR1768" i="1" s="1"/>
  <c r="AP1769" i="1"/>
  <c r="AR1769" i="1" s="1"/>
  <c r="AP1770" i="1"/>
  <c r="AR1770" i="1" s="1"/>
  <c r="AP1771" i="1"/>
  <c r="AR1771" i="1" s="1"/>
  <c r="AP1772" i="1"/>
  <c r="AR1772" i="1" s="1"/>
  <c r="AP1773" i="1"/>
  <c r="AR1773" i="1" s="1"/>
  <c r="AP1774" i="1"/>
  <c r="AR1774" i="1" s="1"/>
  <c r="Y1774" i="1" s="1"/>
  <c r="AD1774" i="1" s="1"/>
  <c r="AP1775" i="1"/>
  <c r="AR1775" i="1" s="1"/>
  <c r="AP1776" i="1"/>
  <c r="AR1776" i="1" s="1"/>
  <c r="Y1776" i="1" s="1"/>
  <c r="AD1776" i="1" s="1"/>
  <c r="AP1777" i="1"/>
  <c r="AR1777" i="1" s="1"/>
  <c r="AP1778" i="1"/>
  <c r="AR1778" i="1" s="1"/>
  <c r="AP1779" i="1"/>
  <c r="AR1779" i="1" s="1"/>
  <c r="AP1780" i="1"/>
  <c r="AR1780" i="1" s="1"/>
  <c r="AP1781" i="1"/>
  <c r="AR1781" i="1" s="1"/>
  <c r="AP1782" i="1"/>
  <c r="AR1782" i="1" s="1"/>
  <c r="AP1783" i="1"/>
  <c r="AR1783" i="1" s="1"/>
  <c r="AP1784" i="1"/>
  <c r="AR1784" i="1" s="1"/>
  <c r="AP1785" i="1"/>
  <c r="AR1785" i="1" s="1"/>
  <c r="AP1786" i="1"/>
  <c r="AR1786" i="1" s="1"/>
  <c r="AP1787" i="1"/>
  <c r="AR1787" i="1" s="1"/>
  <c r="AP1788" i="1"/>
  <c r="AR1788" i="1" s="1"/>
  <c r="AP1789" i="1"/>
  <c r="AR1789" i="1" s="1"/>
  <c r="AP1790" i="1"/>
  <c r="AR1790" i="1" s="1"/>
  <c r="Y1790" i="1" s="1"/>
  <c r="AD1790" i="1" s="1"/>
  <c r="AP1791" i="1"/>
  <c r="AR1791" i="1" s="1"/>
  <c r="AP1792" i="1"/>
  <c r="AR1792" i="1" s="1"/>
  <c r="Y1792" i="1" s="1"/>
  <c r="AD1792" i="1" s="1"/>
  <c r="AP1793" i="1"/>
  <c r="AR1793" i="1" s="1"/>
  <c r="AP1794" i="1"/>
  <c r="AR1794" i="1" s="1"/>
  <c r="AP1795" i="1"/>
  <c r="AR1795" i="1" s="1"/>
  <c r="AP1796" i="1"/>
  <c r="AR1796" i="1" s="1"/>
  <c r="AP1797" i="1"/>
  <c r="AR1797" i="1" s="1"/>
  <c r="AP1798" i="1"/>
  <c r="AR1798" i="1" s="1"/>
  <c r="AP1799" i="1"/>
  <c r="AR1799" i="1" s="1"/>
  <c r="AP1800" i="1"/>
  <c r="AR1800" i="1" s="1"/>
  <c r="AP1801" i="1"/>
  <c r="AR1801" i="1" s="1"/>
  <c r="AP1802" i="1"/>
  <c r="AR1802" i="1" s="1"/>
  <c r="AP1803" i="1"/>
  <c r="AR1803" i="1" s="1"/>
  <c r="AP1804" i="1"/>
  <c r="AR1804" i="1" s="1"/>
  <c r="AP1805" i="1"/>
  <c r="AR1805" i="1" s="1"/>
  <c r="AP1806" i="1"/>
  <c r="AR1806" i="1" s="1"/>
  <c r="Y1806" i="1" s="1"/>
  <c r="AD1806" i="1" s="1"/>
  <c r="AP1807" i="1"/>
  <c r="AR1807" i="1" s="1"/>
  <c r="AP1808" i="1"/>
  <c r="AR1808" i="1" s="1"/>
  <c r="Y1808" i="1" s="1"/>
  <c r="AD1808" i="1" s="1"/>
  <c r="AP1809" i="1"/>
  <c r="AR1809" i="1" s="1"/>
  <c r="AP1810" i="1"/>
  <c r="AR1810" i="1" s="1"/>
  <c r="AP1811" i="1"/>
  <c r="AR1811" i="1" s="1"/>
  <c r="AP1812" i="1"/>
  <c r="AR1812" i="1" s="1"/>
  <c r="AP1813" i="1"/>
  <c r="AR1813" i="1" s="1"/>
  <c r="AP1814" i="1"/>
  <c r="AR1814" i="1" s="1"/>
  <c r="AP1815" i="1"/>
  <c r="AR1815" i="1" s="1"/>
  <c r="Y1815" i="1" s="1"/>
  <c r="AD1815" i="1" s="1"/>
  <c r="AP1816" i="1"/>
  <c r="AR1816" i="1" s="1"/>
  <c r="AP1817" i="1"/>
  <c r="AR1817" i="1" s="1"/>
  <c r="AP1818" i="1"/>
  <c r="AR1818" i="1" s="1"/>
  <c r="AP1819" i="1"/>
  <c r="AR1819" i="1" s="1"/>
  <c r="AP1820" i="1"/>
  <c r="AR1820" i="1" s="1"/>
  <c r="AP1821" i="1"/>
  <c r="AR1821" i="1" s="1"/>
  <c r="AP1822" i="1"/>
  <c r="AR1822" i="1" s="1"/>
  <c r="Y1822" i="1" s="1"/>
  <c r="AD1822" i="1" s="1"/>
  <c r="AP1823" i="1"/>
  <c r="AR1823" i="1" s="1"/>
  <c r="AP1824" i="1"/>
  <c r="AR1824" i="1" s="1"/>
  <c r="Y1824" i="1" s="1"/>
  <c r="AD1824" i="1" s="1"/>
  <c r="AP1825" i="1"/>
  <c r="AR1825" i="1" s="1"/>
  <c r="AP1826" i="1"/>
  <c r="AR1826" i="1" s="1"/>
  <c r="AP1827" i="1"/>
  <c r="AR1827" i="1" s="1"/>
  <c r="AP1828" i="1"/>
  <c r="AR1828" i="1" s="1"/>
  <c r="AP1829" i="1"/>
  <c r="AR1829" i="1" s="1"/>
  <c r="AP1830" i="1"/>
  <c r="AR1830" i="1" s="1"/>
  <c r="AP1831" i="1"/>
  <c r="AR1831" i="1" s="1"/>
  <c r="Y1831" i="1" s="1"/>
  <c r="AD1831" i="1" s="1"/>
  <c r="AP1832" i="1"/>
  <c r="AR1832" i="1" s="1"/>
  <c r="AP1833" i="1"/>
  <c r="AR1833" i="1" s="1"/>
  <c r="AP1834" i="1"/>
  <c r="AR1834" i="1" s="1"/>
  <c r="AP1835" i="1"/>
  <c r="AR1835" i="1" s="1"/>
  <c r="Y1835" i="1" s="1"/>
  <c r="AD1835" i="1" s="1"/>
  <c r="AP1836" i="1"/>
  <c r="AR1836" i="1" s="1"/>
  <c r="AP1837" i="1"/>
  <c r="AR1837" i="1" s="1"/>
  <c r="AP1838" i="1"/>
  <c r="AR1838" i="1" s="1"/>
  <c r="Y1838" i="1" s="1"/>
  <c r="AD1838" i="1" s="1"/>
  <c r="AP1839" i="1"/>
  <c r="AR1839" i="1" s="1"/>
  <c r="AP1840" i="1"/>
  <c r="AR1840" i="1" s="1"/>
  <c r="Y1840" i="1" s="1"/>
  <c r="AD1840" i="1" s="1"/>
  <c r="AP1841" i="1"/>
  <c r="AR1841" i="1" s="1"/>
  <c r="AP1842" i="1"/>
  <c r="AR1842" i="1" s="1"/>
  <c r="AP1843" i="1"/>
  <c r="AR1843" i="1" s="1"/>
  <c r="AP1844" i="1"/>
  <c r="AR1844" i="1" s="1"/>
  <c r="AP1845" i="1"/>
  <c r="AR1845" i="1" s="1"/>
  <c r="AP1846" i="1"/>
  <c r="AR1846" i="1" s="1"/>
  <c r="AP1847" i="1"/>
  <c r="AR1847" i="1" s="1"/>
  <c r="Y1847" i="1" s="1"/>
  <c r="AD1847" i="1" s="1"/>
  <c r="AP1848" i="1"/>
  <c r="AR1848" i="1" s="1"/>
  <c r="AP1849" i="1"/>
  <c r="AR1849" i="1" s="1"/>
  <c r="AP1850" i="1"/>
  <c r="AR1850" i="1" s="1"/>
  <c r="AP1851" i="1"/>
  <c r="AR1851" i="1" s="1"/>
  <c r="AP1852" i="1"/>
  <c r="AR1852" i="1" s="1"/>
  <c r="AP1853" i="1"/>
  <c r="AR1853" i="1" s="1"/>
  <c r="AP1854" i="1"/>
  <c r="AR1854" i="1" s="1"/>
  <c r="Y1854" i="1" s="1"/>
  <c r="AD1854" i="1" s="1"/>
  <c r="AP1855" i="1"/>
  <c r="AR1855" i="1" s="1"/>
  <c r="AP1856" i="1"/>
  <c r="AR1856" i="1" s="1"/>
  <c r="Y1856" i="1" s="1"/>
  <c r="AD1856" i="1" s="1"/>
  <c r="AP1857" i="1"/>
  <c r="AR1857" i="1" s="1"/>
  <c r="AP1858" i="1"/>
  <c r="AR1858" i="1" s="1"/>
  <c r="AP1859" i="1"/>
  <c r="AR1859" i="1" s="1"/>
  <c r="AP1860" i="1"/>
  <c r="AR1860" i="1" s="1"/>
  <c r="AP1861" i="1"/>
  <c r="AR1861" i="1" s="1"/>
  <c r="AP1862" i="1"/>
  <c r="AR1862" i="1" s="1"/>
  <c r="AP1863" i="1"/>
  <c r="AR1863" i="1" s="1"/>
  <c r="Y1863" i="1" s="1"/>
  <c r="AD1863" i="1" s="1"/>
  <c r="AP1864" i="1"/>
  <c r="AR1864" i="1" s="1"/>
  <c r="AP1865" i="1"/>
  <c r="AR1865" i="1" s="1"/>
  <c r="AP1866" i="1"/>
  <c r="AR1866" i="1" s="1"/>
  <c r="AP1867" i="1"/>
  <c r="AR1867" i="1" s="1"/>
  <c r="AP1868" i="1"/>
  <c r="AR1868" i="1" s="1"/>
  <c r="AP1869" i="1"/>
  <c r="AR1869" i="1" s="1"/>
  <c r="AP1870" i="1"/>
  <c r="AR1870" i="1" s="1"/>
  <c r="Y1870" i="1" s="1"/>
  <c r="AD1870" i="1" s="1"/>
  <c r="AP1871" i="1"/>
  <c r="AR1871" i="1" s="1"/>
  <c r="AP1872" i="1"/>
  <c r="AR1872" i="1" s="1"/>
  <c r="Y1872" i="1" s="1"/>
  <c r="AD1872" i="1" s="1"/>
  <c r="AP1873" i="1"/>
  <c r="AR1873" i="1" s="1"/>
  <c r="AP1874" i="1"/>
  <c r="AR1874" i="1" s="1"/>
  <c r="AP1875" i="1"/>
  <c r="AR1875" i="1" s="1"/>
  <c r="AP1876" i="1"/>
  <c r="AR1876" i="1" s="1"/>
  <c r="AP1877" i="1"/>
  <c r="AR1877" i="1" s="1"/>
  <c r="AP1878" i="1"/>
  <c r="AR1878" i="1" s="1"/>
  <c r="AP1879" i="1"/>
  <c r="AR1879" i="1" s="1"/>
  <c r="AP1880" i="1"/>
  <c r="AR1880" i="1" s="1"/>
  <c r="AP1881" i="1"/>
  <c r="AR1881" i="1" s="1"/>
  <c r="AP1882" i="1"/>
  <c r="AR1882" i="1" s="1"/>
  <c r="AP1883" i="1"/>
  <c r="AR1883" i="1" s="1"/>
  <c r="AP1884" i="1"/>
  <c r="AR1884" i="1" s="1"/>
  <c r="AP1885" i="1"/>
  <c r="AR1885" i="1" s="1"/>
  <c r="AP1886" i="1"/>
  <c r="AR1886" i="1" s="1"/>
  <c r="Y1886" i="1" s="1"/>
  <c r="AD1886" i="1" s="1"/>
  <c r="AP1887" i="1"/>
  <c r="AR1887" i="1" s="1"/>
  <c r="AP1888" i="1"/>
  <c r="AR1888" i="1" s="1"/>
  <c r="Y1888" i="1" s="1"/>
  <c r="AD1888" i="1" s="1"/>
  <c r="AP1889" i="1"/>
  <c r="AR1889" i="1" s="1"/>
  <c r="AP1890" i="1"/>
  <c r="AR1890" i="1" s="1"/>
  <c r="AP1891" i="1"/>
  <c r="AR1891" i="1" s="1"/>
  <c r="AP1892" i="1"/>
  <c r="AR1892" i="1" s="1"/>
  <c r="AP1893" i="1"/>
  <c r="AR1893" i="1" s="1"/>
  <c r="AP1894" i="1"/>
  <c r="AR1894" i="1" s="1"/>
  <c r="AP1895" i="1"/>
  <c r="AR1895" i="1" s="1"/>
  <c r="Y1895" i="1" s="1"/>
  <c r="AD1895" i="1" s="1"/>
  <c r="AT1895" i="1" s="1"/>
  <c r="AP1896" i="1"/>
  <c r="AR1896" i="1" s="1"/>
  <c r="AP1897" i="1"/>
  <c r="AR1897" i="1" s="1"/>
  <c r="AP1898" i="1"/>
  <c r="AR1898" i="1" s="1"/>
  <c r="AP1899" i="1"/>
  <c r="AR1899" i="1" s="1"/>
  <c r="AP1900" i="1"/>
  <c r="AR1900" i="1" s="1"/>
  <c r="AP1901" i="1"/>
  <c r="AR1901" i="1" s="1"/>
  <c r="AP1902" i="1"/>
  <c r="AR1902" i="1" s="1"/>
  <c r="Y1902" i="1" s="1"/>
  <c r="AD1902" i="1" s="1"/>
  <c r="AP1903" i="1"/>
  <c r="AR1903" i="1" s="1"/>
  <c r="AP1904" i="1"/>
  <c r="AR1904" i="1" s="1"/>
  <c r="Y1904" i="1" s="1"/>
  <c r="AD1904" i="1" s="1"/>
  <c r="AP1905" i="1"/>
  <c r="AR1905" i="1" s="1"/>
  <c r="AP1906" i="1"/>
  <c r="AR1906" i="1" s="1"/>
  <c r="AP1907" i="1"/>
  <c r="AR1907" i="1" s="1"/>
  <c r="AP1908" i="1"/>
  <c r="AR1908" i="1" s="1"/>
  <c r="AP1909" i="1"/>
  <c r="AR1909" i="1" s="1"/>
  <c r="AP1910" i="1"/>
  <c r="AR1910" i="1" s="1"/>
  <c r="AP1911" i="1"/>
  <c r="AR1911" i="1" s="1"/>
  <c r="AP1912" i="1"/>
  <c r="AR1912" i="1" s="1"/>
  <c r="AP1913" i="1"/>
  <c r="AR1913" i="1" s="1"/>
  <c r="AP1914" i="1"/>
  <c r="AR1914" i="1" s="1"/>
  <c r="AP1915" i="1"/>
  <c r="AR1915" i="1" s="1"/>
  <c r="AP1916" i="1"/>
  <c r="AR1916" i="1" s="1"/>
  <c r="AP1917" i="1"/>
  <c r="AR1917" i="1" s="1"/>
  <c r="AP1918" i="1"/>
  <c r="AR1918" i="1" s="1"/>
  <c r="Y1918" i="1" s="1"/>
  <c r="AD1918" i="1" s="1"/>
  <c r="AP1919" i="1"/>
  <c r="AR1919" i="1" s="1"/>
  <c r="AP1920" i="1"/>
  <c r="AR1920" i="1" s="1"/>
  <c r="Y1920" i="1" s="1"/>
  <c r="AD1920" i="1" s="1"/>
  <c r="AP1921" i="1"/>
  <c r="AR1921" i="1" s="1"/>
  <c r="AP1922" i="1"/>
  <c r="AR1922" i="1" s="1"/>
  <c r="AP1923" i="1"/>
  <c r="AR1923" i="1" s="1"/>
  <c r="AP1924" i="1"/>
  <c r="AR1924" i="1" s="1"/>
  <c r="AP1925" i="1"/>
  <c r="AR1925" i="1" s="1"/>
  <c r="AP1926" i="1"/>
  <c r="AR1926" i="1" s="1"/>
  <c r="AP1927" i="1"/>
  <c r="AR1927" i="1" s="1"/>
  <c r="AP1928" i="1"/>
  <c r="AR1928" i="1" s="1"/>
  <c r="AP1929" i="1"/>
  <c r="AR1929" i="1" s="1"/>
  <c r="AP1930" i="1"/>
  <c r="AR1930" i="1" s="1"/>
  <c r="AP1931" i="1"/>
  <c r="AR1931" i="1" s="1"/>
  <c r="Y1931" i="1" s="1"/>
  <c r="AD1931" i="1" s="1"/>
  <c r="AP1932" i="1"/>
  <c r="AR1932" i="1" s="1"/>
  <c r="AP1933" i="1"/>
  <c r="AR1933" i="1" s="1"/>
  <c r="AP1934" i="1"/>
  <c r="AR1934" i="1" s="1"/>
  <c r="Y1934" i="1" s="1"/>
  <c r="AD1934" i="1" s="1"/>
  <c r="AP1935" i="1"/>
  <c r="AR1935" i="1" s="1"/>
  <c r="AP1936" i="1"/>
  <c r="AR1936" i="1" s="1"/>
  <c r="Y1936" i="1" s="1"/>
  <c r="AD1936" i="1" s="1"/>
  <c r="AP1937" i="1"/>
  <c r="AR1937" i="1" s="1"/>
  <c r="AP1938" i="1"/>
  <c r="AR1938" i="1" s="1"/>
  <c r="AP1939" i="1"/>
  <c r="AR1939" i="1" s="1"/>
  <c r="AP1940" i="1"/>
  <c r="AR1940" i="1" s="1"/>
  <c r="AP1941" i="1"/>
  <c r="AR1941" i="1" s="1"/>
  <c r="AP1942" i="1"/>
  <c r="AR1942" i="1" s="1"/>
  <c r="AP1943" i="1"/>
  <c r="AR1943" i="1" s="1"/>
  <c r="Y1943" i="1" s="1"/>
  <c r="AD1943" i="1" s="1"/>
  <c r="AP1944" i="1"/>
  <c r="AR1944" i="1" s="1"/>
  <c r="AP1945" i="1"/>
  <c r="AR1945" i="1" s="1"/>
  <c r="AP1946" i="1"/>
  <c r="AR1946" i="1" s="1"/>
  <c r="AP1947" i="1"/>
  <c r="AR1947" i="1" s="1"/>
  <c r="AP1948" i="1"/>
  <c r="AR1948" i="1" s="1"/>
  <c r="AP1949" i="1"/>
  <c r="AR1949" i="1" s="1"/>
  <c r="AP1950" i="1"/>
  <c r="AR1950" i="1" s="1"/>
  <c r="Y1950" i="1" s="1"/>
  <c r="AD1950" i="1" s="1"/>
  <c r="AP1951" i="1"/>
  <c r="AR1951" i="1" s="1"/>
  <c r="AP1952" i="1"/>
  <c r="AR1952" i="1" s="1"/>
  <c r="Y1952" i="1" s="1"/>
  <c r="AD1952" i="1" s="1"/>
  <c r="AP1953" i="1"/>
  <c r="AR1953" i="1" s="1"/>
  <c r="AP1954" i="1"/>
  <c r="AR1954" i="1" s="1"/>
  <c r="AP1955" i="1"/>
  <c r="AR1955" i="1" s="1"/>
  <c r="AP1956" i="1"/>
  <c r="AR1956" i="1" s="1"/>
  <c r="AP1957" i="1"/>
  <c r="AR1957" i="1" s="1"/>
  <c r="AP1958" i="1"/>
  <c r="AR1958" i="1" s="1"/>
  <c r="AP1959" i="1"/>
  <c r="AR1959" i="1" s="1"/>
  <c r="Y1959" i="1" s="1"/>
  <c r="AD1959" i="1" s="1"/>
  <c r="AP1960" i="1"/>
  <c r="AR1960" i="1" s="1"/>
  <c r="AP1961" i="1"/>
  <c r="AR1961" i="1" s="1"/>
  <c r="AP1962" i="1"/>
  <c r="AR1962" i="1" s="1"/>
  <c r="AP1963" i="1"/>
  <c r="AR1963" i="1" s="1"/>
  <c r="Y1963" i="1" s="1"/>
  <c r="AD1963" i="1" s="1"/>
  <c r="AP1964" i="1"/>
  <c r="AR1964" i="1" s="1"/>
  <c r="AP1965" i="1"/>
  <c r="AR1965" i="1" s="1"/>
  <c r="AP1966" i="1"/>
  <c r="AR1966" i="1" s="1"/>
  <c r="Y1966" i="1" s="1"/>
  <c r="AD1966" i="1" s="1"/>
  <c r="AP1967" i="1"/>
  <c r="AR1967" i="1" s="1"/>
  <c r="AP1968" i="1"/>
  <c r="AR1968" i="1" s="1"/>
  <c r="Y1968" i="1" s="1"/>
  <c r="AD1968" i="1" s="1"/>
  <c r="AP1969" i="1"/>
  <c r="AR1969" i="1" s="1"/>
  <c r="AP1970" i="1"/>
  <c r="AR1970" i="1" s="1"/>
  <c r="AP1971" i="1"/>
  <c r="AR1971" i="1" s="1"/>
  <c r="AP1972" i="1"/>
  <c r="AR1972" i="1" s="1"/>
  <c r="AP1973" i="1"/>
  <c r="AR1973" i="1" s="1"/>
  <c r="AP1974" i="1"/>
  <c r="AR1974" i="1" s="1"/>
  <c r="AP1975" i="1"/>
  <c r="AR1975" i="1" s="1"/>
  <c r="Y1975" i="1" s="1"/>
  <c r="AD1975" i="1" s="1"/>
  <c r="AP1976" i="1"/>
  <c r="AR1976" i="1" s="1"/>
  <c r="AP1977" i="1"/>
  <c r="AR1977" i="1" s="1"/>
  <c r="AP1978" i="1"/>
  <c r="AR1978" i="1" s="1"/>
  <c r="AP1979" i="1"/>
  <c r="AR1979" i="1" s="1"/>
  <c r="AP1980" i="1"/>
  <c r="AR1980" i="1" s="1"/>
  <c r="AP1981" i="1"/>
  <c r="AR1981" i="1" s="1"/>
  <c r="AP1982" i="1"/>
  <c r="AR1982" i="1" s="1"/>
  <c r="Y1982" i="1" s="1"/>
  <c r="AD1982" i="1" s="1"/>
  <c r="AP1983" i="1"/>
  <c r="AR1983" i="1" s="1"/>
  <c r="AP1984" i="1"/>
  <c r="AR1984" i="1" s="1"/>
  <c r="Y1984" i="1" s="1"/>
  <c r="AD1984" i="1" s="1"/>
  <c r="AP1985" i="1"/>
  <c r="AR1985" i="1" s="1"/>
  <c r="AP1986" i="1"/>
  <c r="AR1986" i="1" s="1"/>
  <c r="AP1987" i="1"/>
  <c r="AR1987" i="1" s="1"/>
  <c r="AP1988" i="1"/>
  <c r="AR1988" i="1" s="1"/>
  <c r="AP1989" i="1"/>
  <c r="AR1989" i="1" s="1"/>
  <c r="AP1990" i="1"/>
  <c r="AR1990" i="1" s="1"/>
  <c r="AP1992" i="1"/>
  <c r="AR1992" i="1" s="1"/>
  <c r="Y1992" i="1" s="1"/>
  <c r="AD1992" i="1" s="1"/>
  <c r="AP1993" i="1"/>
  <c r="AR1993" i="1" s="1"/>
  <c r="Y1993" i="1" s="1"/>
  <c r="AD1993" i="1" s="1"/>
  <c r="AP1994" i="1"/>
  <c r="AR1994" i="1" s="1"/>
  <c r="Y1994" i="1" s="1"/>
  <c r="AD1994" i="1" s="1"/>
  <c r="AP1995" i="1"/>
  <c r="AR1995" i="1" s="1"/>
  <c r="Y1995" i="1" s="1"/>
  <c r="AD1995" i="1" s="1"/>
  <c r="AP1996" i="1"/>
  <c r="AR1996" i="1" s="1"/>
  <c r="Y1996" i="1" s="1"/>
  <c r="AD1996" i="1" s="1"/>
  <c r="AP1997" i="1"/>
  <c r="AR1997" i="1" s="1"/>
  <c r="AP1998" i="1"/>
  <c r="AR1998" i="1" s="1"/>
  <c r="Y1998" i="1" s="1"/>
  <c r="AD1998" i="1" s="1"/>
  <c r="AP1999" i="1"/>
  <c r="AR1999" i="1" s="1"/>
  <c r="Y1999" i="1" s="1"/>
  <c r="AD1999" i="1" s="1"/>
  <c r="AT1999" i="1" s="1"/>
  <c r="AP2000" i="1"/>
  <c r="AR2000" i="1" s="1"/>
  <c r="Y2000" i="1" s="1"/>
  <c r="AD2000" i="1" s="1"/>
  <c r="AP2001" i="1"/>
  <c r="AR2001" i="1" s="1"/>
  <c r="Y2001" i="1" s="1"/>
  <c r="AD2001" i="1" s="1"/>
  <c r="P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F1703" i="1"/>
  <c r="AF1704" i="1"/>
  <c r="AF1705" i="1"/>
  <c r="AF1706" i="1"/>
  <c r="AF1707" i="1"/>
  <c r="AF1708" i="1"/>
  <c r="AF1709" i="1"/>
  <c r="AF1710" i="1"/>
  <c r="AF1711" i="1"/>
  <c r="AF1712" i="1"/>
  <c r="AF1713" i="1"/>
  <c r="AF1714" i="1"/>
  <c r="AF1715" i="1"/>
  <c r="AF1716" i="1"/>
  <c r="AF1717" i="1"/>
  <c r="AF1718" i="1"/>
  <c r="AF1719" i="1"/>
  <c r="AF1720" i="1"/>
  <c r="AF1721" i="1"/>
  <c r="AF1722" i="1"/>
  <c r="AF1723" i="1"/>
  <c r="AF1724" i="1"/>
  <c r="AF1725" i="1"/>
  <c r="AF1726" i="1"/>
  <c r="AF1727" i="1"/>
  <c r="AF1728" i="1"/>
  <c r="AF1729" i="1"/>
  <c r="AF1730" i="1"/>
  <c r="AF1731" i="1"/>
  <c r="AF1732" i="1"/>
  <c r="AF1733" i="1"/>
  <c r="AF1734" i="1"/>
  <c r="AF1735" i="1"/>
  <c r="AF1736" i="1"/>
  <c r="AF1737" i="1"/>
  <c r="AF1738" i="1"/>
  <c r="AF1739" i="1"/>
  <c r="AF1740" i="1"/>
  <c r="AF1741" i="1"/>
  <c r="AF1742" i="1"/>
  <c r="AF1743" i="1"/>
  <c r="AF1744" i="1"/>
  <c r="AF1745" i="1"/>
  <c r="AF1746" i="1"/>
  <c r="AF1747" i="1"/>
  <c r="AF1748" i="1"/>
  <c r="AF1749" i="1"/>
  <c r="AF1750" i="1"/>
  <c r="AF1751" i="1"/>
  <c r="AF1752" i="1"/>
  <c r="AF1753" i="1"/>
  <c r="AF1754" i="1"/>
  <c r="AF1755" i="1"/>
  <c r="AF1756" i="1"/>
  <c r="AF1757" i="1"/>
  <c r="AF1758" i="1"/>
  <c r="AF1759" i="1"/>
  <c r="AF1760" i="1"/>
  <c r="AF1761" i="1"/>
  <c r="AF1762" i="1"/>
  <c r="AF1763" i="1"/>
  <c r="AF1764" i="1"/>
  <c r="AF1765" i="1"/>
  <c r="AF1766" i="1"/>
  <c r="AF1767" i="1"/>
  <c r="AF1768" i="1"/>
  <c r="AF1769" i="1"/>
  <c r="AF1770" i="1"/>
  <c r="AF1771" i="1"/>
  <c r="AF1772" i="1"/>
  <c r="AF1773" i="1"/>
  <c r="AF1774" i="1"/>
  <c r="AF1775" i="1"/>
  <c r="AF1776" i="1"/>
  <c r="AF1777" i="1"/>
  <c r="AF1778" i="1"/>
  <c r="AF1779" i="1"/>
  <c r="AF1780" i="1"/>
  <c r="AF1781" i="1"/>
  <c r="AF1782" i="1"/>
  <c r="AF1783" i="1"/>
  <c r="AF1784" i="1"/>
  <c r="AF1785" i="1"/>
  <c r="AF1786" i="1"/>
  <c r="AF1787" i="1"/>
  <c r="AF1788" i="1"/>
  <c r="AF1789" i="1"/>
  <c r="AF1790" i="1"/>
  <c r="AF1791" i="1"/>
  <c r="AF1792" i="1"/>
  <c r="AF1793" i="1"/>
  <c r="AF1794" i="1"/>
  <c r="AF1795" i="1"/>
  <c r="AF1796" i="1"/>
  <c r="AF1797" i="1"/>
  <c r="AF1798" i="1"/>
  <c r="AF1799" i="1"/>
  <c r="AF1800" i="1"/>
  <c r="AF1801" i="1"/>
  <c r="AF1802" i="1"/>
  <c r="AF1803" i="1"/>
  <c r="AF1804" i="1"/>
  <c r="AF1805" i="1"/>
  <c r="AF1806" i="1"/>
  <c r="AF1807" i="1"/>
  <c r="AF1808" i="1"/>
  <c r="AF1809" i="1"/>
  <c r="AF1810" i="1"/>
  <c r="AF1811" i="1"/>
  <c r="AF1812" i="1"/>
  <c r="AF1813" i="1"/>
  <c r="AF1814" i="1"/>
  <c r="AF1815" i="1"/>
  <c r="AF1816" i="1"/>
  <c r="AF1817" i="1"/>
  <c r="AF1818" i="1"/>
  <c r="AF1819" i="1"/>
  <c r="AF1820" i="1"/>
  <c r="AF1821" i="1"/>
  <c r="AF1822" i="1"/>
  <c r="AF1823" i="1"/>
  <c r="AF1824" i="1"/>
  <c r="AF1825" i="1"/>
  <c r="AF1826" i="1"/>
  <c r="AF1827" i="1"/>
  <c r="AF1828" i="1"/>
  <c r="AF1829" i="1"/>
  <c r="AF1830" i="1"/>
  <c r="AF1831" i="1"/>
  <c r="AF1832" i="1"/>
  <c r="AF1833" i="1"/>
  <c r="AF1834" i="1"/>
  <c r="AF1835" i="1"/>
  <c r="AF1836" i="1"/>
  <c r="AF1837" i="1"/>
  <c r="AF1838" i="1"/>
  <c r="AF1839" i="1"/>
  <c r="AF1840" i="1"/>
  <c r="AF1841" i="1"/>
  <c r="AF1842" i="1"/>
  <c r="AF1843" i="1"/>
  <c r="AF1844" i="1"/>
  <c r="AF1845" i="1"/>
  <c r="AF1846" i="1"/>
  <c r="AF1847" i="1"/>
  <c r="AF1848" i="1"/>
  <c r="AF1849" i="1"/>
  <c r="AF1850" i="1"/>
  <c r="AF1851" i="1"/>
  <c r="AF1852" i="1"/>
  <c r="AF1853" i="1"/>
  <c r="AF1854" i="1"/>
  <c r="AF1855" i="1"/>
  <c r="AF1856" i="1"/>
  <c r="AF1857" i="1"/>
  <c r="AF1858" i="1"/>
  <c r="AF1859" i="1"/>
  <c r="AF1860" i="1"/>
  <c r="AF1861" i="1"/>
  <c r="AF1862" i="1"/>
  <c r="AF1863" i="1"/>
  <c r="AF1864" i="1"/>
  <c r="AF1865" i="1"/>
  <c r="AF1866" i="1"/>
  <c r="AF1867" i="1"/>
  <c r="AF1868" i="1"/>
  <c r="AF1869" i="1"/>
  <c r="AF1870" i="1"/>
  <c r="AF1871" i="1"/>
  <c r="AF1872" i="1"/>
  <c r="AF1873" i="1"/>
  <c r="AF1874" i="1"/>
  <c r="AF1875" i="1"/>
  <c r="AF1876" i="1"/>
  <c r="AF1877" i="1"/>
  <c r="AF1878" i="1"/>
  <c r="AF1879" i="1"/>
  <c r="AF1880" i="1"/>
  <c r="AF1881" i="1"/>
  <c r="AF1882" i="1"/>
  <c r="AF1883" i="1"/>
  <c r="AF1884" i="1"/>
  <c r="AF1885" i="1"/>
  <c r="AF1886" i="1"/>
  <c r="AF1887" i="1"/>
  <c r="AF1888" i="1"/>
  <c r="AF1889" i="1"/>
  <c r="AF1890" i="1"/>
  <c r="AF1891" i="1"/>
  <c r="AF1892" i="1"/>
  <c r="AF1893" i="1"/>
  <c r="AF1894" i="1"/>
  <c r="AF1895" i="1"/>
  <c r="AF1896" i="1"/>
  <c r="AF1897" i="1"/>
  <c r="AF1898" i="1"/>
  <c r="AF1899" i="1"/>
  <c r="AF1900" i="1"/>
  <c r="AF1901" i="1"/>
  <c r="AF1902" i="1"/>
  <c r="AF1903" i="1"/>
  <c r="AF1904" i="1"/>
  <c r="AF1905" i="1"/>
  <c r="AF1906" i="1"/>
  <c r="AF1907" i="1"/>
  <c r="AF1908" i="1"/>
  <c r="AF1909" i="1"/>
  <c r="AF1910" i="1"/>
  <c r="AF1911" i="1"/>
  <c r="AF1912" i="1"/>
  <c r="AF1913" i="1"/>
  <c r="AF1914" i="1"/>
  <c r="AF1915" i="1"/>
  <c r="AF1916" i="1"/>
  <c r="AF1917" i="1"/>
  <c r="AF1918" i="1"/>
  <c r="AF1919" i="1"/>
  <c r="AF1920" i="1"/>
  <c r="AF1921" i="1"/>
  <c r="AF1922" i="1"/>
  <c r="AF1923" i="1"/>
  <c r="AF1924" i="1"/>
  <c r="AF1925" i="1"/>
  <c r="AF1926" i="1"/>
  <c r="AF1927" i="1"/>
  <c r="AF1928" i="1"/>
  <c r="AF1929" i="1"/>
  <c r="AF1930" i="1"/>
  <c r="AF1931" i="1"/>
  <c r="AF1932" i="1"/>
  <c r="AF1933" i="1"/>
  <c r="AF1934" i="1"/>
  <c r="AF1935" i="1"/>
  <c r="AF1936" i="1"/>
  <c r="AF1937" i="1"/>
  <c r="AF1938" i="1"/>
  <c r="AF1939" i="1"/>
  <c r="AF1940" i="1"/>
  <c r="AF1941" i="1"/>
  <c r="AF1942" i="1"/>
  <c r="AF1943" i="1"/>
  <c r="AF1944" i="1"/>
  <c r="AF1945" i="1"/>
  <c r="AF1946" i="1"/>
  <c r="AF1947" i="1"/>
  <c r="AF1948" i="1"/>
  <c r="AF1949" i="1"/>
  <c r="AF1950" i="1"/>
  <c r="AF1951" i="1"/>
  <c r="AF1952" i="1"/>
  <c r="AF1953" i="1"/>
  <c r="AF1954" i="1"/>
  <c r="AF1955" i="1"/>
  <c r="AF1956" i="1"/>
  <c r="AF1957" i="1"/>
  <c r="AF1958" i="1"/>
  <c r="AF1959" i="1"/>
  <c r="AF1960" i="1"/>
  <c r="AF1961" i="1"/>
  <c r="AF1962" i="1"/>
  <c r="AF1963" i="1"/>
  <c r="AF1964" i="1"/>
  <c r="AF1965" i="1"/>
  <c r="AF1966" i="1"/>
  <c r="AF1967" i="1"/>
  <c r="AF1968" i="1"/>
  <c r="AF1969" i="1"/>
  <c r="AF1970" i="1"/>
  <c r="AF1971" i="1"/>
  <c r="AF1972" i="1"/>
  <c r="AF1973" i="1"/>
  <c r="AF1974" i="1"/>
  <c r="AF1975" i="1"/>
  <c r="AF1976" i="1"/>
  <c r="AF1977" i="1"/>
  <c r="AF1978" i="1"/>
  <c r="AF1979" i="1"/>
  <c r="AF1980" i="1"/>
  <c r="AF1981" i="1"/>
  <c r="AF1982" i="1"/>
  <c r="AF1983" i="1"/>
  <c r="AF1984" i="1"/>
  <c r="AF1985" i="1"/>
  <c r="AF1986" i="1"/>
  <c r="AF1987" i="1"/>
  <c r="AF1988" i="1"/>
  <c r="AF1989" i="1"/>
  <c r="AF1990" i="1"/>
  <c r="AF1991" i="1"/>
  <c r="AF1992" i="1"/>
  <c r="AF1993" i="1"/>
  <c r="AF1994" i="1"/>
  <c r="AF1995" i="1"/>
  <c r="AF1996" i="1"/>
  <c r="AF1997" i="1"/>
  <c r="AF1998" i="1"/>
  <c r="AF1999" i="1"/>
  <c r="AF2000" i="1"/>
  <c r="AF2001" i="1"/>
  <c r="AF2" i="1"/>
  <c r="AC3" i="1"/>
  <c r="AH3" i="1" s="1"/>
  <c r="AC4" i="1"/>
  <c r="AH4" i="1" s="1"/>
  <c r="AC5" i="1"/>
  <c r="AH5" i="1" s="1"/>
  <c r="AC6" i="1"/>
  <c r="AH6" i="1" s="1"/>
  <c r="AC7" i="1"/>
  <c r="AH7" i="1" s="1"/>
  <c r="AC8" i="1"/>
  <c r="AH8" i="1" s="1"/>
  <c r="AC9" i="1"/>
  <c r="AH9" i="1" s="1"/>
  <c r="AC10" i="1"/>
  <c r="AH10" i="1" s="1"/>
  <c r="AC11" i="1"/>
  <c r="AH11" i="1" s="1"/>
  <c r="AC12" i="1"/>
  <c r="AH12" i="1" s="1"/>
  <c r="AC13" i="1"/>
  <c r="AH13" i="1" s="1"/>
  <c r="AC14" i="1"/>
  <c r="AH14" i="1" s="1"/>
  <c r="AC15" i="1"/>
  <c r="AH15" i="1" s="1"/>
  <c r="AC16" i="1"/>
  <c r="AH16" i="1" s="1"/>
  <c r="AC17" i="1"/>
  <c r="AH17" i="1" s="1"/>
  <c r="AC18" i="1"/>
  <c r="AH18" i="1" s="1"/>
  <c r="AC19" i="1"/>
  <c r="AH19" i="1" s="1"/>
  <c r="AC20" i="1"/>
  <c r="AH20" i="1" s="1"/>
  <c r="AC21" i="1"/>
  <c r="AH21" i="1" s="1"/>
  <c r="AC22" i="1"/>
  <c r="AH22" i="1" s="1"/>
  <c r="AC23" i="1"/>
  <c r="AH23" i="1" s="1"/>
  <c r="AC24" i="1"/>
  <c r="AH24" i="1" s="1"/>
  <c r="AC25" i="1"/>
  <c r="AH25" i="1" s="1"/>
  <c r="AC26" i="1"/>
  <c r="AH26" i="1" s="1"/>
  <c r="AC27" i="1"/>
  <c r="AH27" i="1" s="1"/>
  <c r="AC28" i="1"/>
  <c r="AH28" i="1" s="1"/>
  <c r="AC29" i="1"/>
  <c r="AH29" i="1" s="1"/>
  <c r="AC30" i="1"/>
  <c r="AH30" i="1" s="1"/>
  <c r="AC31" i="1"/>
  <c r="AH31" i="1" s="1"/>
  <c r="AC32" i="1"/>
  <c r="AH32" i="1" s="1"/>
  <c r="AC33" i="1"/>
  <c r="AH33" i="1" s="1"/>
  <c r="AC34" i="1"/>
  <c r="AH34" i="1" s="1"/>
  <c r="AC35" i="1"/>
  <c r="AH35" i="1" s="1"/>
  <c r="AC36" i="1"/>
  <c r="AH36" i="1" s="1"/>
  <c r="AC37" i="1"/>
  <c r="AH37" i="1" s="1"/>
  <c r="AC38" i="1"/>
  <c r="AH38" i="1" s="1"/>
  <c r="AC39" i="1"/>
  <c r="AH39" i="1" s="1"/>
  <c r="AC40" i="1"/>
  <c r="AH40" i="1" s="1"/>
  <c r="AC41" i="1"/>
  <c r="AH41" i="1" s="1"/>
  <c r="AC42" i="1"/>
  <c r="AH42" i="1" s="1"/>
  <c r="AC43" i="1"/>
  <c r="AH43" i="1" s="1"/>
  <c r="AC44" i="1"/>
  <c r="AH44" i="1" s="1"/>
  <c r="AC45" i="1"/>
  <c r="AH45" i="1" s="1"/>
  <c r="AC46" i="1"/>
  <c r="AH46" i="1" s="1"/>
  <c r="AC47" i="1"/>
  <c r="AH47" i="1" s="1"/>
  <c r="AC48" i="1"/>
  <c r="AH48" i="1" s="1"/>
  <c r="AC49" i="1"/>
  <c r="AH49" i="1" s="1"/>
  <c r="AC50" i="1"/>
  <c r="AH50" i="1" s="1"/>
  <c r="AC51" i="1"/>
  <c r="AH51" i="1" s="1"/>
  <c r="AC52" i="1"/>
  <c r="AH52" i="1" s="1"/>
  <c r="AC53" i="1"/>
  <c r="AH53" i="1" s="1"/>
  <c r="AC54" i="1"/>
  <c r="AH54" i="1" s="1"/>
  <c r="AC55" i="1"/>
  <c r="AH55" i="1" s="1"/>
  <c r="AC56" i="1"/>
  <c r="AH56" i="1" s="1"/>
  <c r="AC57" i="1"/>
  <c r="AH57" i="1" s="1"/>
  <c r="AC58" i="1"/>
  <c r="AH58" i="1" s="1"/>
  <c r="AC59" i="1"/>
  <c r="AH59" i="1" s="1"/>
  <c r="AC60" i="1"/>
  <c r="AH60" i="1" s="1"/>
  <c r="AC61" i="1"/>
  <c r="AH61" i="1" s="1"/>
  <c r="AC62" i="1"/>
  <c r="AH62" i="1" s="1"/>
  <c r="AC63" i="1"/>
  <c r="AH63" i="1" s="1"/>
  <c r="AC64" i="1"/>
  <c r="AH64" i="1" s="1"/>
  <c r="AC65" i="1"/>
  <c r="AH65" i="1" s="1"/>
  <c r="AC66" i="1"/>
  <c r="AH66" i="1" s="1"/>
  <c r="AC67" i="1"/>
  <c r="AH67" i="1" s="1"/>
  <c r="AC68" i="1"/>
  <c r="AH68" i="1" s="1"/>
  <c r="AC69" i="1"/>
  <c r="AH69" i="1" s="1"/>
  <c r="AC70" i="1"/>
  <c r="AH70" i="1" s="1"/>
  <c r="AC71" i="1"/>
  <c r="AH71" i="1" s="1"/>
  <c r="AC72" i="1"/>
  <c r="AH72" i="1" s="1"/>
  <c r="AC73" i="1"/>
  <c r="AH73" i="1" s="1"/>
  <c r="AC74" i="1"/>
  <c r="AH74" i="1" s="1"/>
  <c r="AC75" i="1"/>
  <c r="AH75" i="1" s="1"/>
  <c r="AC76" i="1"/>
  <c r="AH76" i="1" s="1"/>
  <c r="AC77" i="1"/>
  <c r="AH77" i="1" s="1"/>
  <c r="AC78" i="1"/>
  <c r="AH78" i="1" s="1"/>
  <c r="AC79" i="1"/>
  <c r="AH79" i="1" s="1"/>
  <c r="AC80" i="1"/>
  <c r="AH80" i="1" s="1"/>
  <c r="AC81" i="1"/>
  <c r="AH81" i="1" s="1"/>
  <c r="AC82" i="1"/>
  <c r="AH82" i="1" s="1"/>
  <c r="AC83" i="1"/>
  <c r="AH83" i="1" s="1"/>
  <c r="AC84" i="1"/>
  <c r="AH84" i="1" s="1"/>
  <c r="AC85" i="1"/>
  <c r="AH85" i="1" s="1"/>
  <c r="AC86" i="1"/>
  <c r="AH86" i="1" s="1"/>
  <c r="AC87" i="1"/>
  <c r="AH87" i="1" s="1"/>
  <c r="AC88" i="1"/>
  <c r="AH88" i="1" s="1"/>
  <c r="AC89" i="1"/>
  <c r="AH89" i="1" s="1"/>
  <c r="AC90" i="1"/>
  <c r="AH90" i="1" s="1"/>
  <c r="AC91" i="1"/>
  <c r="AH91" i="1" s="1"/>
  <c r="AC92" i="1"/>
  <c r="AH92" i="1" s="1"/>
  <c r="AC93" i="1"/>
  <c r="AC94" i="1"/>
  <c r="AH94" i="1" s="1"/>
  <c r="AC95" i="1"/>
  <c r="AH95" i="1" s="1"/>
  <c r="AC96" i="1"/>
  <c r="AH96" i="1" s="1"/>
  <c r="AC97" i="1"/>
  <c r="AH97" i="1" s="1"/>
  <c r="AC98" i="1"/>
  <c r="AH98" i="1" s="1"/>
  <c r="AC99" i="1"/>
  <c r="AH99" i="1" s="1"/>
  <c r="AC100" i="1"/>
  <c r="AH100" i="1" s="1"/>
  <c r="AC101" i="1"/>
  <c r="AH101" i="1" s="1"/>
  <c r="AC102" i="1"/>
  <c r="AH102" i="1" s="1"/>
  <c r="AC103" i="1"/>
  <c r="AH103" i="1" s="1"/>
  <c r="AC104" i="1"/>
  <c r="AH104" i="1" s="1"/>
  <c r="AC105" i="1"/>
  <c r="AH105" i="1" s="1"/>
  <c r="AC106" i="1"/>
  <c r="AH106" i="1" s="1"/>
  <c r="AC107" i="1"/>
  <c r="AC108" i="1"/>
  <c r="AH108" i="1" s="1"/>
  <c r="AC109" i="1"/>
  <c r="AH109" i="1" s="1"/>
  <c r="AC110" i="1"/>
  <c r="AH110" i="1" s="1"/>
  <c r="AC111" i="1"/>
  <c r="AH111" i="1" s="1"/>
  <c r="AC112" i="1"/>
  <c r="AH112" i="1" s="1"/>
  <c r="AC113" i="1"/>
  <c r="AH113" i="1" s="1"/>
  <c r="AC114" i="1"/>
  <c r="AH114" i="1" s="1"/>
  <c r="AC115" i="1"/>
  <c r="AH115" i="1" s="1"/>
  <c r="AC116" i="1"/>
  <c r="AH116" i="1" s="1"/>
  <c r="AC117" i="1"/>
  <c r="AH117" i="1" s="1"/>
  <c r="AC118" i="1"/>
  <c r="AH118" i="1" s="1"/>
  <c r="AC119" i="1"/>
  <c r="AH119" i="1" s="1"/>
  <c r="AC120" i="1"/>
  <c r="AH120" i="1" s="1"/>
  <c r="AC121" i="1"/>
  <c r="AH121" i="1" s="1"/>
  <c r="AC122" i="1"/>
  <c r="AH122" i="1" s="1"/>
  <c r="AC123" i="1"/>
  <c r="AH123" i="1" s="1"/>
  <c r="AC124" i="1"/>
  <c r="AH124" i="1" s="1"/>
  <c r="AC125" i="1"/>
  <c r="AH125" i="1" s="1"/>
  <c r="AC126" i="1"/>
  <c r="AH126" i="1" s="1"/>
  <c r="AC127" i="1"/>
  <c r="AH127" i="1" s="1"/>
  <c r="AC128" i="1"/>
  <c r="AH128" i="1" s="1"/>
  <c r="AC129" i="1"/>
  <c r="AH129" i="1" s="1"/>
  <c r="AC130" i="1"/>
  <c r="AH130" i="1" s="1"/>
  <c r="AC131" i="1"/>
  <c r="AH131" i="1" s="1"/>
  <c r="AC132" i="1"/>
  <c r="AH132" i="1" s="1"/>
  <c r="AC133" i="1"/>
  <c r="AH133" i="1" s="1"/>
  <c r="AC134" i="1"/>
  <c r="AH134" i="1" s="1"/>
  <c r="AC135" i="1"/>
  <c r="AH135" i="1" s="1"/>
  <c r="AC136" i="1"/>
  <c r="AH136" i="1" s="1"/>
  <c r="AC137" i="1"/>
  <c r="AH137" i="1" s="1"/>
  <c r="AC138" i="1"/>
  <c r="AH138" i="1" s="1"/>
  <c r="AC139" i="1"/>
  <c r="AC140" i="1"/>
  <c r="AH140" i="1" s="1"/>
  <c r="AC141" i="1"/>
  <c r="AH141" i="1" s="1"/>
  <c r="AC142" i="1"/>
  <c r="AH142" i="1" s="1"/>
  <c r="AC143" i="1"/>
  <c r="AH143" i="1" s="1"/>
  <c r="AC144" i="1"/>
  <c r="AC145" i="1"/>
  <c r="AH145" i="1" s="1"/>
  <c r="AC146" i="1"/>
  <c r="AC147" i="1"/>
  <c r="AH147" i="1" s="1"/>
  <c r="AC148" i="1"/>
  <c r="AC149" i="1"/>
  <c r="AC150" i="1"/>
  <c r="AH150" i="1" s="1"/>
  <c r="AC151" i="1"/>
  <c r="AH151" i="1" s="1"/>
  <c r="AC152" i="1"/>
  <c r="AH152" i="1" s="1"/>
  <c r="AC153" i="1"/>
  <c r="AH153" i="1" s="1"/>
  <c r="AC154" i="1"/>
  <c r="AH154" i="1" s="1"/>
  <c r="AC155" i="1"/>
  <c r="AH155" i="1" s="1"/>
  <c r="AC156" i="1"/>
  <c r="AH156" i="1" s="1"/>
  <c r="AC157" i="1"/>
  <c r="AH157" i="1" s="1"/>
  <c r="AC158" i="1"/>
  <c r="AH158" i="1" s="1"/>
  <c r="AC159" i="1"/>
  <c r="AH159" i="1" s="1"/>
  <c r="AC160" i="1"/>
  <c r="AH160" i="1" s="1"/>
  <c r="AC161" i="1"/>
  <c r="AH161" i="1" s="1"/>
  <c r="AC162" i="1"/>
  <c r="AH162" i="1" s="1"/>
  <c r="AC163" i="1"/>
  <c r="AH163" i="1" s="1"/>
  <c r="AC164" i="1"/>
  <c r="AH164" i="1" s="1"/>
  <c r="AC165" i="1"/>
  <c r="AH165" i="1" s="1"/>
  <c r="AC166" i="1"/>
  <c r="AH166" i="1" s="1"/>
  <c r="AC167" i="1"/>
  <c r="AH167" i="1" s="1"/>
  <c r="AC168" i="1"/>
  <c r="AH168" i="1" s="1"/>
  <c r="AC169" i="1"/>
  <c r="AH169" i="1" s="1"/>
  <c r="AC170" i="1"/>
  <c r="AH170" i="1" s="1"/>
  <c r="AC171" i="1"/>
  <c r="AC172" i="1"/>
  <c r="AH172" i="1" s="1"/>
  <c r="AC173" i="1"/>
  <c r="AH173" i="1" s="1"/>
  <c r="AC174" i="1"/>
  <c r="AH174" i="1" s="1"/>
  <c r="AC175" i="1"/>
  <c r="AH175" i="1" s="1"/>
  <c r="AC176" i="1"/>
  <c r="AH176" i="1" s="1"/>
  <c r="AC177" i="1"/>
  <c r="AH177" i="1" s="1"/>
  <c r="AC178" i="1"/>
  <c r="AH178" i="1" s="1"/>
  <c r="AC179" i="1"/>
  <c r="AH179" i="1" s="1"/>
  <c r="AC180" i="1"/>
  <c r="AH180" i="1" s="1"/>
  <c r="AC181" i="1"/>
  <c r="AH181" i="1" s="1"/>
  <c r="AC182" i="1"/>
  <c r="AH182" i="1" s="1"/>
  <c r="AC183" i="1"/>
  <c r="AH183" i="1" s="1"/>
  <c r="AC184" i="1"/>
  <c r="AH184" i="1" s="1"/>
  <c r="AC185" i="1"/>
  <c r="AH185" i="1" s="1"/>
  <c r="AC186" i="1"/>
  <c r="AH186" i="1" s="1"/>
  <c r="AC187" i="1"/>
  <c r="AH187" i="1" s="1"/>
  <c r="AC188" i="1"/>
  <c r="AH188" i="1" s="1"/>
  <c r="AC189" i="1"/>
  <c r="AH189" i="1" s="1"/>
  <c r="AC190" i="1"/>
  <c r="AH190" i="1" s="1"/>
  <c r="AC191" i="1"/>
  <c r="AH191" i="1" s="1"/>
  <c r="AC192" i="1"/>
  <c r="AH192" i="1" s="1"/>
  <c r="AC193" i="1"/>
  <c r="AH193" i="1" s="1"/>
  <c r="AC194" i="1"/>
  <c r="AH194" i="1" s="1"/>
  <c r="AC195" i="1"/>
  <c r="AH195" i="1" s="1"/>
  <c r="AC196" i="1"/>
  <c r="AH196" i="1" s="1"/>
  <c r="AC197" i="1"/>
  <c r="AH197" i="1" s="1"/>
  <c r="AC198" i="1"/>
  <c r="AH198" i="1" s="1"/>
  <c r="AC199" i="1"/>
  <c r="AH199" i="1" s="1"/>
  <c r="AC200" i="1"/>
  <c r="AH200" i="1" s="1"/>
  <c r="AC201" i="1"/>
  <c r="AH201" i="1" s="1"/>
  <c r="AC202" i="1"/>
  <c r="AH202" i="1" s="1"/>
  <c r="AC203" i="1"/>
  <c r="AH203" i="1" s="1"/>
  <c r="AC204" i="1"/>
  <c r="AH204" i="1" s="1"/>
  <c r="AC205" i="1"/>
  <c r="AH205" i="1" s="1"/>
  <c r="AC206" i="1"/>
  <c r="AH206" i="1" s="1"/>
  <c r="AC207" i="1"/>
  <c r="AH207" i="1" s="1"/>
  <c r="AC208" i="1"/>
  <c r="AH208" i="1" s="1"/>
  <c r="AC209" i="1"/>
  <c r="AH209" i="1" s="1"/>
  <c r="AC210" i="1"/>
  <c r="AH210" i="1" s="1"/>
  <c r="AC211" i="1"/>
  <c r="AH211" i="1" s="1"/>
  <c r="AC212" i="1"/>
  <c r="AH212" i="1" s="1"/>
  <c r="AC213" i="1"/>
  <c r="AH213" i="1" s="1"/>
  <c r="AC214" i="1"/>
  <c r="AH214" i="1" s="1"/>
  <c r="AC215" i="1"/>
  <c r="AH215" i="1" s="1"/>
  <c r="AC216" i="1"/>
  <c r="AH216" i="1" s="1"/>
  <c r="AC217" i="1"/>
  <c r="AH217" i="1" s="1"/>
  <c r="AC218" i="1"/>
  <c r="AH218" i="1" s="1"/>
  <c r="AC219" i="1"/>
  <c r="AH219" i="1" s="1"/>
  <c r="AC220" i="1"/>
  <c r="AH220" i="1" s="1"/>
  <c r="AC221" i="1"/>
  <c r="AH221" i="1" s="1"/>
  <c r="AC222" i="1"/>
  <c r="AH222" i="1" s="1"/>
  <c r="AC223" i="1"/>
  <c r="AH223" i="1" s="1"/>
  <c r="AC224" i="1"/>
  <c r="AH224" i="1" s="1"/>
  <c r="AC225" i="1"/>
  <c r="AH225" i="1" s="1"/>
  <c r="AC226" i="1"/>
  <c r="AH226" i="1" s="1"/>
  <c r="AC227" i="1"/>
  <c r="AH227" i="1" s="1"/>
  <c r="AC228" i="1"/>
  <c r="AH228" i="1" s="1"/>
  <c r="AC229" i="1"/>
  <c r="AH229" i="1" s="1"/>
  <c r="AC230" i="1"/>
  <c r="AH230" i="1" s="1"/>
  <c r="AC231" i="1"/>
  <c r="AH231" i="1" s="1"/>
  <c r="AC232" i="1"/>
  <c r="AH232" i="1" s="1"/>
  <c r="AC233" i="1"/>
  <c r="AH233" i="1" s="1"/>
  <c r="AC234" i="1"/>
  <c r="AH234" i="1" s="1"/>
  <c r="AC235" i="1"/>
  <c r="AC236" i="1"/>
  <c r="AC237" i="1"/>
  <c r="AC238" i="1"/>
  <c r="AH238" i="1" s="1"/>
  <c r="AC239" i="1"/>
  <c r="AH239" i="1" s="1"/>
  <c r="AC240" i="1"/>
  <c r="AH240" i="1" s="1"/>
  <c r="AC241" i="1"/>
  <c r="AH241" i="1" s="1"/>
  <c r="AC242" i="1"/>
  <c r="AH242" i="1" s="1"/>
  <c r="AC243" i="1"/>
  <c r="AH243" i="1" s="1"/>
  <c r="AC244" i="1"/>
  <c r="AH244" i="1" s="1"/>
  <c r="AC245" i="1"/>
  <c r="AH245" i="1" s="1"/>
  <c r="AC246" i="1"/>
  <c r="AH246" i="1" s="1"/>
  <c r="AC247" i="1"/>
  <c r="AH247" i="1" s="1"/>
  <c r="AC248" i="1"/>
  <c r="AH248" i="1" s="1"/>
  <c r="AC249" i="1"/>
  <c r="AH249" i="1" s="1"/>
  <c r="AC250" i="1"/>
  <c r="AH250" i="1" s="1"/>
  <c r="AC251" i="1"/>
  <c r="AH251" i="1" s="1"/>
  <c r="AC252" i="1"/>
  <c r="AH252" i="1" s="1"/>
  <c r="AC253" i="1"/>
  <c r="AH253" i="1" s="1"/>
  <c r="AC254" i="1"/>
  <c r="AH254" i="1" s="1"/>
  <c r="AC255" i="1"/>
  <c r="AH255" i="1" s="1"/>
  <c r="AC256" i="1"/>
  <c r="AH256" i="1" s="1"/>
  <c r="AC257" i="1"/>
  <c r="AH257" i="1" s="1"/>
  <c r="AC258" i="1"/>
  <c r="AH258" i="1" s="1"/>
  <c r="AC259" i="1"/>
  <c r="AH259" i="1" s="1"/>
  <c r="AC260" i="1"/>
  <c r="AH260" i="1" s="1"/>
  <c r="AC261" i="1"/>
  <c r="AH261" i="1" s="1"/>
  <c r="AC262" i="1"/>
  <c r="AH262" i="1" s="1"/>
  <c r="AC263" i="1"/>
  <c r="AH263" i="1" s="1"/>
  <c r="AC264" i="1"/>
  <c r="AH264" i="1" s="1"/>
  <c r="AC265" i="1"/>
  <c r="AH265" i="1" s="1"/>
  <c r="AC266" i="1"/>
  <c r="AH266" i="1" s="1"/>
  <c r="AC267" i="1"/>
  <c r="AH267" i="1" s="1"/>
  <c r="AC268" i="1"/>
  <c r="AH268" i="1" s="1"/>
  <c r="AC269" i="1"/>
  <c r="AC270" i="1"/>
  <c r="AH270" i="1" s="1"/>
  <c r="AC271" i="1"/>
  <c r="AH271" i="1" s="1"/>
  <c r="AC272" i="1"/>
  <c r="AH272" i="1" s="1"/>
  <c r="AC273" i="1"/>
  <c r="AH273" i="1" s="1"/>
  <c r="AC274" i="1"/>
  <c r="AH274" i="1" s="1"/>
  <c r="AC275" i="1"/>
  <c r="AH275" i="1" s="1"/>
  <c r="AC276" i="1"/>
  <c r="AH276" i="1" s="1"/>
  <c r="AC277" i="1"/>
  <c r="AH277" i="1" s="1"/>
  <c r="AC278" i="1"/>
  <c r="AH278" i="1" s="1"/>
  <c r="AC279" i="1"/>
  <c r="AH279" i="1" s="1"/>
  <c r="AC280" i="1"/>
  <c r="AH280" i="1" s="1"/>
  <c r="AC281" i="1"/>
  <c r="AH281" i="1" s="1"/>
  <c r="AC282" i="1"/>
  <c r="AH282" i="1" s="1"/>
  <c r="AC283" i="1"/>
  <c r="AC284" i="1"/>
  <c r="AC285" i="1"/>
  <c r="AC286" i="1"/>
  <c r="AH286" i="1" s="1"/>
  <c r="AC287" i="1"/>
  <c r="AH287" i="1" s="1"/>
  <c r="AC288" i="1"/>
  <c r="AH288" i="1" s="1"/>
  <c r="AC289" i="1"/>
  <c r="AH289" i="1" s="1"/>
  <c r="AC290" i="1"/>
  <c r="AH290" i="1" s="1"/>
  <c r="AC291" i="1"/>
  <c r="AH291" i="1" s="1"/>
  <c r="AC292" i="1"/>
  <c r="AH292" i="1" s="1"/>
  <c r="AC293" i="1"/>
  <c r="AH293" i="1" s="1"/>
  <c r="AC294" i="1"/>
  <c r="AH294" i="1" s="1"/>
  <c r="AC295" i="1"/>
  <c r="AH295" i="1" s="1"/>
  <c r="AC296" i="1"/>
  <c r="AH296" i="1" s="1"/>
  <c r="AC297" i="1"/>
  <c r="AH297" i="1" s="1"/>
  <c r="AC298" i="1"/>
  <c r="AH298" i="1" s="1"/>
  <c r="AC299" i="1"/>
  <c r="AH299" i="1" s="1"/>
  <c r="AC300" i="1"/>
  <c r="AH300" i="1" s="1"/>
  <c r="AC301" i="1"/>
  <c r="AH301" i="1" s="1"/>
  <c r="AC302" i="1"/>
  <c r="AH302" i="1" s="1"/>
  <c r="AC303" i="1"/>
  <c r="AH303" i="1" s="1"/>
  <c r="AC304" i="1"/>
  <c r="AH304" i="1" s="1"/>
  <c r="AC305" i="1"/>
  <c r="AH305" i="1" s="1"/>
  <c r="AC306" i="1"/>
  <c r="AH306" i="1" s="1"/>
  <c r="AC307" i="1"/>
  <c r="AH307" i="1" s="1"/>
  <c r="AC308" i="1"/>
  <c r="AH308" i="1" s="1"/>
  <c r="AC309" i="1"/>
  <c r="AH309" i="1" s="1"/>
  <c r="AC310" i="1"/>
  <c r="AH310" i="1" s="1"/>
  <c r="AC311" i="1"/>
  <c r="AH311" i="1" s="1"/>
  <c r="AC312" i="1"/>
  <c r="AH312" i="1" s="1"/>
  <c r="AC313" i="1"/>
  <c r="AH313" i="1" s="1"/>
  <c r="AC314" i="1"/>
  <c r="AH314" i="1" s="1"/>
  <c r="AC315" i="1"/>
  <c r="AH315" i="1" s="1"/>
  <c r="AC316" i="1"/>
  <c r="AH316" i="1" s="1"/>
  <c r="AC317" i="1"/>
  <c r="AH317" i="1" s="1"/>
  <c r="AC318" i="1"/>
  <c r="AH318" i="1" s="1"/>
  <c r="AC319" i="1"/>
  <c r="AH319" i="1" s="1"/>
  <c r="AC320" i="1"/>
  <c r="AH320" i="1" s="1"/>
  <c r="AC321" i="1"/>
  <c r="AH321" i="1" s="1"/>
  <c r="AC322" i="1"/>
  <c r="AH322" i="1" s="1"/>
  <c r="AC323" i="1"/>
  <c r="AH323" i="1" s="1"/>
  <c r="AC324" i="1"/>
  <c r="AH324" i="1" s="1"/>
  <c r="AC325" i="1"/>
  <c r="AH325" i="1" s="1"/>
  <c r="AC326" i="1"/>
  <c r="AH326" i="1" s="1"/>
  <c r="AC327" i="1"/>
  <c r="AH327" i="1" s="1"/>
  <c r="AC328" i="1"/>
  <c r="AH328" i="1" s="1"/>
  <c r="AC329" i="1"/>
  <c r="AH329" i="1" s="1"/>
  <c r="AC330" i="1"/>
  <c r="AH330" i="1" s="1"/>
  <c r="AC331" i="1"/>
  <c r="AH331" i="1" s="1"/>
  <c r="AC332" i="1"/>
  <c r="AH332" i="1" s="1"/>
  <c r="AC333" i="1"/>
  <c r="AH333" i="1" s="1"/>
  <c r="AC334" i="1"/>
  <c r="AH334" i="1" s="1"/>
  <c r="AC335" i="1"/>
  <c r="AH335" i="1" s="1"/>
  <c r="AC336" i="1"/>
  <c r="AH336" i="1" s="1"/>
  <c r="AC337" i="1"/>
  <c r="AH337" i="1" s="1"/>
  <c r="AC338" i="1"/>
  <c r="AH338" i="1" s="1"/>
  <c r="AC339" i="1"/>
  <c r="AH339" i="1" s="1"/>
  <c r="AC340" i="1"/>
  <c r="AH340" i="1" s="1"/>
  <c r="AC341" i="1"/>
  <c r="AH341" i="1" s="1"/>
  <c r="AC342" i="1"/>
  <c r="AH342" i="1" s="1"/>
  <c r="AC343" i="1"/>
  <c r="AH343" i="1" s="1"/>
  <c r="AC344" i="1"/>
  <c r="AH344" i="1" s="1"/>
  <c r="AC345" i="1"/>
  <c r="AH345" i="1" s="1"/>
  <c r="AC346" i="1"/>
  <c r="AH346" i="1" s="1"/>
  <c r="AC347" i="1"/>
  <c r="AH347" i="1" s="1"/>
  <c r="AC348" i="1"/>
  <c r="AH348" i="1" s="1"/>
  <c r="AC349" i="1"/>
  <c r="AC350" i="1"/>
  <c r="AH350" i="1" s="1"/>
  <c r="AC351" i="1"/>
  <c r="AH351" i="1" s="1"/>
  <c r="AC352" i="1"/>
  <c r="AH352" i="1" s="1"/>
  <c r="AC353" i="1"/>
  <c r="AH353" i="1" s="1"/>
  <c r="AC354" i="1"/>
  <c r="AH354" i="1" s="1"/>
  <c r="AC355" i="1"/>
  <c r="AH355" i="1" s="1"/>
  <c r="AC356" i="1"/>
  <c r="AH356" i="1" s="1"/>
  <c r="AC357" i="1"/>
  <c r="AH357" i="1" s="1"/>
  <c r="AC358" i="1"/>
  <c r="AH358" i="1" s="1"/>
  <c r="AC359" i="1"/>
  <c r="AH359" i="1" s="1"/>
  <c r="AC360" i="1"/>
  <c r="AH360" i="1" s="1"/>
  <c r="AC361" i="1"/>
  <c r="AH361" i="1" s="1"/>
  <c r="AC362" i="1"/>
  <c r="AH362" i="1" s="1"/>
  <c r="AC363" i="1"/>
  <c r="AH363" i="1" s="1"/>
  <c r="AC364" i="1"/>
  <c r="AC365" i="1"/>
  <c r="AC366" i="1"/>
  <c r="AH366" i="1" s="1"/>
  <c r="AC367" i="1"/>
  <c r="AH367" i="1" s="1"/>
  <c r="AC368" i="1"/>
  <c r="AH368" i="1" s="1"/>
  <c r="AC369" i="1"/>
  <c r="AH369" i="1" s="1"/>
  <c r="AC370" i="1"/>
  <c r="AH370" i="1" s="1"/>
  <c r="AC371" i="1"/>
  <c r="AH371" i="1" s="1"/>
  <c r="AC372" i="1"/>
  <c r="AH372" i="1" s="1"/>
  <c r="AC373" i="1"/>
  <c r="AH373" i="1" s="1"/>
  <c r="AC374" i="1"/>
  <c r="AH374" i="1" s="1"/>
  <c r="AC375" i="1"/>
  <c r="AH375" i="1" s="1"/>
  <c r="AC376" i="1"/>
  <c r="AH376" i="1" s="1"/>
  <c r="AC377" i="1"/>
  <c r="AH377" i="1" s="1"/>
  <c r="AC378" i="1"/>
  <c r="AH378" i="1" s="1"/>
  <c r="AC379" i="1"/>
  <c r="AH379" i="1" s="1"/>
  <c r="AC380" i="1"/>
  <c r="AH380" i="1" s="1"/>
  <c r="AC381" i="1"/>
  <c r="AC382" i="1"/>
  <c r="AH382" i="1" s="1"/>
  <c r="AC383" i="1"/>
  <c r="AH383" i="1" s="1"/>
  <c r="AC384" i="1"/>
  <c r="AH384" i="1" s="1"/>
  <c r="AC385" i="1"/>
  <c r="AH385" i="1" s="1"/>
  <c r="AC386" i="1"/>
  <c r="AH386" i="1" s="1"/>
  <c r="AC387" i="1"/>
  <c r="AH387" i="1" s="1"/>
  <c r="AC388" i="1"/>
  <c r="AH388" i="1" s="1"/>
  <c r="AC389" i="1"/>
  <c r="AH389" i="1" s="1"/>
  <c r="AC390" i="1"/>
  <c r="AH390" i="1" s="1"/>
  <c r="AC391" i="1"/>
  <c r="AH391" i="1" s="1"/>
  <c r="AC392" i="1"/>
  <c r="AH392" i="1" s="1"/>
  <c r="AC393" i="1"/>
  <c r="AH393" i="1" s="1"/>
  <c r="AC394" i="1"/>
  <c r="AH394" i="1" s="1"/>
  <c r="AC395" i="1"/>
  <c r="AH395" i="1" s="1"/>
  <c r="AC396" i="1"/>
  <c r="AC397" i="1"/>
  <c r="AH397" i="1" s="1"/>
  <c r="AC398" i="1"/>
  <c r="AH398" i="1" s="1"/>
  <c r="AC399" i="1"/>
  <c r="AH399" i="1" s="1"/>
  <c r="AC400" i="1"/>
  <c r="AH400" i="1" s="1"/>
  <c r="AC401" i="1"/>
  <c r="AH401" i="1" s="1"/>
  <c r="AC402" i="1"/>
  <c r="AH402" i="1" s="1"/>
  <c r="AC403" i="1"/>
  <c r="AH403" i="1" s="1"/>
  <c r="AC404" i="1"/>
  <c r="AH404" i="1" s="1"/>
  <c r="AC405" i="1"/>
  <c r="AH405" i="1" s="1"/>
  <c r="AC406" i="1"/>
  <c r="AH406" i="1" s="1"/>
  <c r="AC407" i="1"/>
  <c r="AH407" i="1" s="1"/>
  <c r="AC408" i="1"/>
  <c r="AH408" i="1" s="1"/>
  <c r="AC409" i="1"/>
  <c r="AH409" i="1" s="1"/>
  <c r="AC410" i="1"/>
  <c r="AH410" i="1" s="1"/>
  <c r="AC411" i="1"/>
  <c r="AH411" i="1" s="1"/>
  <c r="AC412" i="1"/>
  <c r="AH412" i="1" s="1"/>
  <c r="AC413" i="1"/>
  <c r="AH413" i="1" s="1"/>
  <c r="AC414" i="1"/>
  <c r="AH414" i="1" s="1"/>
  <c r="AC415" i="1"/>
  <c r="AH415" i="1" s="1"/>
  <c r="AC416" i="1"/>
  <c r="AH416" i="1" s="1"/>
  <c r="AC417" i="1"/>
  <c r="AH417" i="1" s="1"/>
  <c r="AC418" i="1"/>
  <c r="AH418" i="1" s="1"/>
  <c r="AC419" i="1"/>
  <c r="AH419" i="1" s="1"/>
  <c r="AC420" i="1"/>
  <c r="AH420" i="1" s="1"/>
  <c r="AC421" i="1"/>
  <c r="AH421" i="1" s="1"/>
  <c r="AC422" i="1"/>
  <c r="AH422" i="1" s="1"/>
  <c r="AC423" i="1"/>
  <c r="AH423" i="1" s="1"/>
  <c r="AC424" i="1"/>
  <c r="AH424" i="1" s="1"/>
  <c r="AC425" i="1"/>
  <c r="AH425" i="1" s="1"/>
  <c r="AC426" i="1"/>
  <c r="AH426" i="1" s="1"/>
  <c r="AC427" i="1"/>
  <c r="AH427" i="1" s="1"/>
  <c r="AC428" i="1"/>
  <c r="AH428" i="1" s="1"/>
  <c r="AC429" i="1"/>
  <c r="AH429" i="1" s="1"/>
  <c r="AC430" i="1"/>
  <c r="AH430" i="1" s="1"/>
  <c r="AC431" i="1"/>
  <c r="AH431" i="1" s="1"/>
  <c r="AC432" i="1"/>
  <c r="AH432" i="1" s="1"/>
  <c r="AC433" i="1"/>
  <c r="AH433" i="1" s="1"/>
  <c r="AC434" i="1"/>
  <c r="AH434" i="1" s="1"/>
  <c r="AC435" i="1"/>
  <c r="AH435" i="1" s="1"/>
  <c r="AC436" i="1"/>
  <c r="AH436" i="1" s="1"/>
  <c r="AC437" i="1"/>
  <c r="AH437" i="1" s="1"/>
  <c r="AC438" i="1"/>
  <c r="AH438" i="1" s="1"/>
  <c r="AC439" i="1"/>
  <c r="AH439" i="1" s="1"/>
  <c r="AC440" i="1"/>
  <c r="AH440" i="1" s="1"/>
  <c r="AC441" i="1"/>
  <c r="AH441" i="1" s="1"/>
  <c r="AC442" i="1"/>
  <c r="AH442" i="1" s="1"/>
  <c r="AC443" i="1"/>
  <c r="AH443" i="1" s="1"/>
  <c r="AC444" i="1"/>
  <c r="AH444" i="1" s="1"/>
  <c r="AC445" i="1"/>
  <c r="AH445" i="1" s="1"/>
  <c r="AC446" i="1"/>
  <c r="AH446" i="1" s="1"/>
  <c r="AC447" i="1"/>
  <c r="AH447" i="1" s="1"/>
  <c r="AC448" i="1"/>
  <c r="AH448" i="1" s="1"/>
  <c r="AC449" i="1"/>
  <c r="AH449" i="1" s="1"/>
  <c r="AC450" i="1"/>
  <c r="AH450" i="1" s="1"/>
  <c r="AC451" i="1"/>
  <c r="AH451" i="1" s="1"/>
  <c r="AC452" i="1"/>
  <c r="AH452" i="1" s="1"/>
  <c r="AC453" i="1"/>
  <c r="AH453" i="1" s="1"/>
  <c r="AC454" i="1"/>
  <c r="AH454" i="1" s="1"/>
  <c r="AC455" i="1"/>
  <c r="AH455" i="1" s="1"/>
  <c r="AC456" i="1"/>
  <c r="AH456" i="1" s="1"/>
  <c r="AC457" i="1"/>
  <c r="AH457" i="1" s="1"/>
  <c r="AC458" i="1"/>
  <c r="AH458" i="1" s="1"/>
  <c r="AC459" i="1"/>
  <c r="AH459" i="1" s="1"/>
  <c r="AC460" i="1"/>
  <c r="AC461" i="1"/>
  <c r="AH461" i="1" s="1"/>
  <c r="AC462" i="1"/>
  <c r="AH462" i="1" s="1"/>
  <c r="AC463" i="1"/>
  <c r="AH463" i="1" s="1"/>
  <c r="AC464" i="1"/>
  <c r="AH464" i="1" s="1"/>
  <c r="AC465" i="1"/>
  <c r="AH465" i="1" s="1"/>
  <c r="AC466" i="1"/>
  <c r="AH466" i="1" s="1"/>
  <c r="AC467" i="1"/>
  <c r="AH467" i="1" s="1"/>
  <c r="AC468" i="1"/>
  <c r="AH468" i="1" s="1"/>
  <c r="AC469" i="1"/>
  <c r="AH469" i="1" s="1"/>
  <c r="AC470" i="1"/>
  <c r="AH470" i="1" s="1"/>
  <c r="AC471" i="1"/>
  <c r="AH471" i="1" s="1"/>
  <c r="AC472" i="1"/>
  <c r="AH472" i="1" s="1"/>
  <c r="AC473" i="1"/>
  <c r="AH473" i="1" s="1"/>
  <c r="AC474" i="1"/>
  <c r="AH474" i="1" s="1"/>
  <c r="AC475" i="1"/>
  <c r="AH475" i="1" s="1"/>
  <c r="AC476" i="1"/>
  <c r="AH476" i="1" s="1"/>
  <c r="AC477" i="1"/>
  <c r="AH477" i="1" s="1"/>
  <c r="AC478" i="1"/>
  <c r="AC479" i="1"/>
  <c r="AC480" i="1"/>
  <c r="AC481" i="1"/>
  <c r="AH481" i="1" s="1"/>
  <c r="AC482" i="1"/>
  <c r="AH482" i="1" s="1"/>
  <c r="AC483" i="1"/>
  <c r="AH483" i="1" s="1"/>
  <c r="AC484" i="1"/>
  <c r="AH484" i="1" s="1"/>
  <c r="AC485" i="1"/>
  <c r="AH485" i="1" s="1"/>
  <c r="AC486" i="1"/>
  <c r="AH486" i="1" s="1"/>
  <c r="AC487" i="1"/>
  <c r="AH487" i="1" s="1"/>
  <c r="AC488" i="1"/>
  <c r="AH488" i="1" s="1"/>
  <c r="AC489" i="1"/>
  <c r="AH489" i="1" s="1"/>
  <c r="AC490" i="1"/>
  <c r="AH490" i="1" s="1"/>
  <c r="AC491" i="1"/>
  <c r="AC492" i="1"/>
  <c r="AH492" i="1" s="1"/>
  <c r="AC493" i="1"/>
  <c r="AC494" i="1"/>
  <c r="AH494" i="1" s="1"/>
  <c r="AC495" i="1"/>
  <c r="AH495" i="1" s="1"/>
  <c r="AC496" i="1"/>
  <c r="AH496" i="1" s="1"/>
  <c r="AC497" i="1"/>
  <c r="AH497" i="1" s="1"/>
  <c r="AC498" i="1"/>
  <c r="AH498" i="1" s="1"/>
  <c r="AC499" i="1"/>
  <c r="AH499" i="1" s="1"/>
  <c r="AC500" i="1"/>
  <c r="AH500" i="1" s="1"/>
  <c r="AC501" i="1"/>
  <c r="AH501" i="1" s="1"/>
  <c r="AC502" i="1"/>
  <c r="AH502" i="1" s="1"/>
  <c r="AC503" i="1"/>
  <c r="AH503" i="1" s="1"/>
  <c r="AC504" i="1"/>
  <c r="AH504" i="1" s="1"/>
  <c r="AC505" i="1"/>
  <c r="AH505" i="1" s="1"/>
  <c r="AC506" i="1"/>
  <c r="AH506" i="1" s="1"/>
  <c r="AC507" i="1"/>
  <c r="AH507" i="1" s="1"/>
  <c r="AC508" i="1"/>
  <c r="AH508" i="1" s="1"/>
  <c r="AC509" i="1"/>
  <c r="AH509" i="1" s="1"/>
  <c r="AC510" i="1"/>
  <c r="AH510" i="1" s="1"/>
  <c r="AC511" i="1"/>
  <c r="AH511" i="1" s="1"/>
  <c r="AC512" i="1"/>
  <c r="AH512" i="1" s="1"/>
  <c r="AC513" i="1"/>
  <c r="AH513" i="1" s="1"/>
  <c r="AC514" i="1"/>
  <c r="AH514" i="1" s="1"/>
  <c r="AC515" i="1"/>
  <c r="AH515" i="1" s="1"/>
  <c r="AC516" i="1"/>
  <c r="AH516" i="1" s="1"/>
  <c r="AC517" i="1"/>
  <c r="AH517" i="1" s="1"/>
  <c r="AC518" i="1"/>
  <c r="AH518" i="1" s="1"/>
  <c r="AC519" i="1"/>
  <c r="AH519" i="1" s="1"/>
  <c r="AC520" i="1"/>
  <c r="AH520" i="1" s="1"/>
  <c r="AC521" i="1"/>
  <c r="AH521" i="1" s="1"/>
  <c r="AC522" i="1"/>
  <c r="AH522" i="1" s="1"/>
  <c r="AC523" i="1"/>
  <c r="AH523" i="1" s="1"/>
  <c r="AC524" i="1"/>
  <c r="AH524" i="1" s="1"/>
  <c r="AC525" i="1"/>
  <c r="AH525" i="1" s="1"/>
  <c r="AC526" i="1"/>
  <c r="AH526" i="1" s="1"/>
  <c r="AC527" i="1"/>
  <c r="AH527" i="1" s="1"/>
  <c r="AC528" i="1"/>
  <c r="AC529" i="1"/>
  <c r="AH529" i="1" s="1"/>
  <c r="AC530" i="1"/>
  <c r="AH530" i="1" s="1"/>
  <c r="AC531" i="1"/>
  <c r="AH531" i="1" s="1"/>
  <c r="AC532" i="1"/>
  <c r="AH532" i="1" s="1"/>
  <c r="AC533" i="1"/>
  <c r="AH533" i="1" s="1"/>
  <c r="AC534" i="1"/>
  <c r="AH534" i="1" s="1"/>
  <c r="AC535" i="1"/>
  <c r="AH535" i="1" s="1"/>
  <c r="AC536" i="1"/>
  <c r="AH536" i="1" s="1"/>
  <c r="AC537" i="1"/>
  <c r="AH537" i="1" s="1"/>
  <c r="AC538" i="1"/>
  <c r="AH538" i="1" s="1"/>
  <c r="AC539" i="1"/>
  <c r="AH539" i="1" s="1"/>
  <c r="AC540" i="1"/>
  <c r="AH540" i="1" s="1"/>
  <c r="AC541" i="1"/>
  <c r="AH541" i="1" s="1"/>
  <c r="AC542" i="1"/>
  <c r="AH542" i="1" s="1"/>
  <c r="AC543" i="1"/>
  <c r="AH543" i="1" s="1"/>
  <c r="AC544" i="1"/>
  <c r="AH544" i="1" s="1"/>
  <c r="AC545" i="1"/>
  <c r="AH545" i="1" s="1"/>
  <c r="AC546" i="1"/>
  <c r="AH546" i="1" s="1"/>
  <c r="AC547" i="1"/>
  <c r="AH547" i="1" s="1"/>
  <c r="AC548" i="1"/>
  <c r="AH548" i="1" s="1"/>
  <c r="AC549" i="1"/>
  <c r="AH549" i="1" s="1"/>
  <c r="AC550" i="1"/>
  <c r="AH550" i="1" s="1"/>
  <c r="AC551" i="1"/>
  <c r="AH551" i="1" s="1"/>
  <c r="AC552" i="1"/>
  <c r="AH552" i="1" s="1"/>
  <c r="AC553" i="1"/>
  <c r="AH553" i="1" s="1"/>
  <c r="AC554" i="1"/>
  <c r="AH554" i="1" s="1"/>
  <c r="AC555" i="1"/>
  <c r="AH555" i="1" s="1"/>
  <c r="AC556" i="1"/>
  <c r="AH556" i="1" s="1"/>
  <c r="AC557" i="1"/>
  <c r="AC558" i="1"/>
  <c r="AH558" i="1" s="1"/>
  <c r="AC559" i="1"/>
  <c r="AH559" i="1" s="1"/>
  <c r="AC560" i="1"/>
  <c r="AH560" i="1" s="1"/>
  <c r="AC561" i="1"/>
  <c r="AH561" i="1" s="1"/>
  <c r="AC562" i="1"/>
  <c r="AH562" i="1" s="1"/>
  <c r="AC563" i="1"/>
  <c r="AH563" i="1" s="1"/>
  <c r="AC564" i="1"/>
  <c r="AH564" i="1" s="1"/>
  <c r="AC565" i="1"/>
  <c r="AH565" i="1" s="1"/>
  <c r="AC566" i="1"/>
  <c r="AH566" i="1" s="1"/>
  <c r="AC567" i="1"/>
  <c r="AH567" i="1" s="1"/>
  <c r="AC568" i="1"/>
  <c r="AH568" i="1" s="1"/>
  <c r="AC569" i="1"/>
  <c r="AH569" i="1" s="1"/>
  <c r="AC570" i="1"/>
  <c r="AH570" i="1" s="1"/>
  <c r="AC571" i="1"/>
  <c r="AH571" i="1" s="1"/>
  <c r="AC572" i="1"/>
  <c r="AH572" i="1" s="1"/>
  <c r="AC573" i="1"/>
  <c r="AH573" i="1" s="1"/>
  <c r="AC574" i="1"/>
  <c r="AH574" i="1" s="1"/>
  <c r="AC575" i="1"/>
  <c r="AH575" i="1" s="1"/>
  <c r="AC576" i="1"/>
  <c r="AH576" i="1" s="1"/>
  <c r="AC577" i="1"/>
  <c r="AH577" i="1" s="1"/>
  <c r="AC578" i="1"/>
  <c r="AH578" i="1" s="1"/>
  <c r="AC579" i="1"/>
  <c r="AH579" i="1" s="1"/>
  <c r="AC580" i="1"/>
  <c r="AH580" i="1" s="1"/>
  <c r="AC581" i="1"/>
  <c r="AH581" i="1" s="1"/>
  <c r="AC582" i="1"/>
  <c r="AH582" i="1" s="1"/>
  <c r="AC583" i="1"/>
  <c r="AH583" i="1" s="1"/>
  <c r="AC584" i="1"/>
  <c r="AH584" i="1" s="1"/>
  <c r="AC585" i="1"/>
  <c r="AH585" i="1" s="1"/>
  <c r="AC586" i="1"/>
  <c r="AH586" i="1" s="1"/>
  <c r="AC587" i="1"/>
  <c r="AH587" i="1" s="1"/>
  <c r="AC588" i="1"/>
  <c r="AH588" i="1" s="1"/>
  <c r="AC589" i="1"/>
  <c r="AC590" i="1"/>
  <c r="AH590" i="1" s="1"/>
  <c r="AC591" i="1"/>
  <c r="AH591" i="1" s="1"/>
  <c r="AC592" i="1"/>
  <c r="AH592" i="1" s="1"/>
  <c r="AC593" i="1"/>
  <c r="AH593" i="1" s="1"/>
  <c r="AC594" i="1"/>
  <c r="AH594" i="1" s="1"/>
  <c r="AC595" i="1"/>
  <c r="AH595" i="1" s="1"/>
  <c r="AC596" i="1"/>
  <c r="AH596" i="1" s="1"/>
  <c r="AC597" i="1"/>
  <c r="AH597" i="1" s="1"/>
  <c r="AC598" i="1"/>
  <c r="AH598" i="1" s="1"/>
  <c r="AC599" i="1"/>
  <c r="AH599" i="1" s="1"/>
  <c r="AC600" i="1"/>
  <c r="AH600" i="1" s="1"/>
  <c r="AC601" i="1"/>
  <c r="AH601" i="1" s="1"/>
  <c r="AC602" i="1"/>
  <c r="AH602" i="1" s="1"/>
  <c r="AC603" i="1"/>
  <c r="AH603" i="1" s="1"/>
  <c r="AC604" i="1"/>
  <c r="AC605" i="1"/>
  <c r="AC606" i="1"/>
  <c r="AC607" i="1"/>
  <c r="AH607" i="1" s="1"/>
  <c r="AC608" i="1"/>
  <c r="AH608" i="1" s="1"/>
  <c r="AC609" i="1"/>
  <c r="AH609" i="1" s="1"/>
  <c r="AC610" i="1"/>
  <c r="AH610" i="1" s="1"/>
  <c r="AC611" i="1"/>
  <c r="AH611" i="1" s="1"/>
  <c r="AC612" i="1"/>
  <c r="AH612" i="1" s="1"/>
  <c r="AC613" i="1"/>
  <c r="AH613" i="1" s="1"/>
  <c r="AC614" i="1"/>
  <c r="AH614" i="1" s="1"/>
  <c r="AC615" i="1"/>
  <c r="AH615" i="1" s="1"/>
  <c r="AC616" i="1"/>
  <c r="AH616" i="1" s="1"/>
  <c r="AC617" i="1"/>
  <c r="AH617" i="1" s="1"/>
  <c r="AC618" i="1"/>
  <c r="AH618" i="1" s="1"/>
  <c r="AC619" i="1"/>
  <c r="AH619" i="1" s="1"/>
  <c r="AC620" i="1"/>
  <c r="AH620" i="1" s="1"/>
  <c r="AC621" i="1"/>
  <c r="AC622" i="1"/>
  <c r="AH622" i="1" s="1"/>
  <c r="AC623" i="1"/>
  <c r="AH623" i="1" s="1"/>
  <c r="AC624" i="1"/>
  <c r="AH624" i="1" s="1"/>
  <c r="AC625" i="1"/>
  <c r="AH625" i="1" s="1"/>
  <c r="AC626" i="1"/>
  <c r="AH626" i="1" s="1"/>
  <c r="AC627" i="1"/>
  <c r="AH627" i="1" s="1"/>
  <c r="AC628" i="1"/>
  <c r="AH628" i="1" s="1"/>
  <c r="AC629" i="1"/>
  <c r="AH629" i="1" s="1"/>
  <c r="AC630" i="1"/>
  <c r="AH630" i="1" s="1"/>
  <c r="AC631" i="1"/>
  <c r="AH631" i="1" s="1"/>
  <c r="AC632" i="1"/>
  <c r="AH632" i="1" s="1"/>
  <c r="AC633" i="1"/>
  <c r="AH633" i="1" s="1"/>
  <c r="AC634" i="1"/>
  <c r="AH634" i="1" s="1"/>
  <c r="AC635" i="1"/>
  <c r="AH635" i="1" s="1"/>
  <c r="AC636" i="1"/>
  <c r="AC637" i="1"/>
  <c r="AH637" i="1" s="1"/>
  <c r="AC638" i="1"/>
  <c r="AH638" i="1" s="1"/>
  <c r="AC639" i="1"/>
  <c r="AH639" i="1" s="1"/>
  <c r="AC640" i="1"/>
  <c r="AH640" i="1" s="1"/>
  <c r="AC641" i="1"/>
  <c r="AH641" i="1" s="1"/>
  <c r="AC642" i="1"/>
  <c r="AH642" i="1" s="1"/>
  <c r="AC643" i="1"/>
  <c r="AH643" i="1" s="1"/>
  <c r="AC644" i="1"/>
  <c r="AH644" i="1" s="1"/>
  <c r="AC645" i="1"/>
  <c r="AH645" i="1" s="1"/>
  <c r="AC646" i="1"/>
  <c r="AH646" i="1" s="1"/>
  <c r="AC647" i="1"/>
  <c r="AH647" i="1" s="1"/>
  <c r="AC648" i="1"/>
  <c r="AH648" i="1" s="1"/>
  <c r="AC649" i="1"/>
  <c r="AH649" i="1" s="1"/>
  <c r="AC650" i="1"/>
  <c r="AH650" i="1" s="1"/>
  <c r="AC651" i="1"/>
  <c r="AH651" i="1" s="1"/>
  <c r="AC652" i="1"/>
  <c r="AH652" i="1" s="1"/>
  <c r="AC653" i="1"/>
  <c r="AH653" i="1" s="1"/>
  <c r="AC654" i="1"/>
  <c r="AH654" i="1" s="1"/>
  <c r="AC655" i="1"/>
  <c r="AH655" i="1" s="1"/>
  <c r="AC656" i="1"/>
  <c r="AH656" i="1" s="1"/>
  <c r="AC657" i="1"/>
  <c r="AH657" i="1" s="1"/>
  <c r="AC658" i="1"/>
  <c r="AH658" i="1" s="1"/>
  <c r="AC659" i="1"/>
  <c r="AH659" i="1" s="1"/>
  <c r="AC660" i="1"/>
  <c r="AH660" i="1" s="1"/>
  <c r="AC661" i="1"/>
  <c r="AH661" i="1" s="1"/>
  <c r="AC662" i="1"/>
  <c r="AH662" i="1" s="1"/>
  <c r="AC663" i="1"/>
  <c r="AH663" i="1" s="1"/>
  <c r="AC664" i="1"/>
  <c r="AH664" i="1" s="1"/>
  <c r="AC665" i="1"/>
  <c r="AH665" i="1" s="1"/>
  <c r="AC666" i="1"/>
  <c r="AH666" i="1" s="1"/>
  <c r="AC667" i="1"/>
  <c r="AH667" i="1" s="1"/>
  <c r="AC668" i="1"/>
  <c r="AH668" i="1" s="1"/>
  <c r="AC669" i="1"/>
  <c r="AH669" i="1" s="1"/>
  <c r="AC670" i="1"/>
  <c r="AH670" i="1" s="1"/>
  <c r="AC671" i="1"/>
  <c r="AH671" i="1" s="1"/>
  <c r="AC672" i="1"/>
  <c r="AH672" i="1" s="1"/>
  <c r="AC673" i="1"/>
  <c r="AH673" i="1" s="1"/>
  <c r="AC674" i="1"/>
  <c r="AH674" i="1" s="1"/>
  <c r="AC675" i="1"/>
  <c r="AH675" i="1" s="1"/>
  <c r="AC676" i="1"/>
  <c r="AH676" i="1" s="1"/>
  <c r="AC677" i="1"/>
  <c r="AH677" i="1" s="1"/>
  <c r="AC678" i="1"/>
  <c r="AH678" i="1" s="1"/>
  <c r="AC679" i="1"/>
  <c r="AH679" i="1" s="1"/>
  <c r="AC680" i="1"/>
  <c r="AH680" i="1" s="1"/>
  <c r="AC681" i="1"/>
  <c r="AH681" i="1" s="1"/>
  <c r="AC682" i="1"/>
  <c r="AH682" i="1" s="1"/>
  <c r="AC683" i="1"/>
  <c r="AH683" i="1" s="1"/>
  <c r="AC684" i="1"/>
  <c r="AH684" i="1" s="1"/>
  <c r="AC685" i="1"/>
  <c r="AH685" i="1" s="1"/>
  <c r="AC686" i="1"/>
  <c r="AH686" i="1" s="1"/>
  <c r="AC687" i="1"/>
  <c r="AH687" i="1" s="1"/>
  <c r="AC688" i="1"/>
  <c r="AH688" i="1" s="1"/>
  <c r="AC689" i="1"/>
  <c r="AH689" i="1" s="1"/>
  <c r="AC690" i="1"/>
  <c r="AH690" i="1" s="1"/>
  <c r="AC691" i="1"/>
  <c r="AH691" i="1" s="1"/>
  <c r="AC692" i="1"/>
  <c r="AH692" i="1" s="1"/>
  <c r="AC693" i="1"/>
  <c r="AH693" i="1" s="1"/>
  <c r="AC694" i="1"/>
  <c r="AH694" i="1" s="1"/>
  <c r="AC695" i="1"/>
  <c r="AH695" i="1" s="1"/>
  <c r="AC696" i="1"/>
  <c r="AH696" i="1" s="1"/>
  <c r="AC697" i="1"/>
  <c r="AH697" i="1" s="1"/>
  <c r="AC698" i="1"/>
  <c r="AH698" i="1" s="1"/>
  <c r="AC699" i="1"/>
  <c r="AC700" i="1"/>
  <c r="AH700" i="1" s="1"/>
  <c r="AC701" i="1"/>
  <c r="AH701" i="1" s="1"/>
  <c r="AC702" i="1"/>
  <c r="AH702" i="1" s="1"/>
  <c r="AC703" i="1"/>
  <c r="AH703" i="1" s="1"/>
  <c r="AC704" i="1"/>
  <c r="AH704" i="1" s="1"/>
  <c r="AC705" i="1"/>
  <c r="AH705" i="1" s="1"/>
  <c r="AC706" i="1"/>
  <c r="AH706" i="1" s="1"/>
  <c r="AC707" i="1"/>
  <c r="AH707" i="1" s="1"/>
  <c r="AC708" i="1"/>
  <c r="AH708" i="1" s="1"/>
  <c r="AC709" i="1"/>
  <c r="AH709" i="1" s="1"/>
  <c r="AC710" i="1"/>
  <c r="AH710" i="1" s="1"/>
  <c r="AC711" i="1"/>
  <c r="AH711" i="1" s="1"/>
  <c r="AC712" i="1"/>
  <c r="AH712" i="1" s="1"/>
  <c r="AC713" i="1"/>
  <c r="AH713" i="1" s="1"/>
  <c r="AC714" i="1"/>
  <c r="AH714" i="1" s="1"/>
  <c r="AC715" i="1"/>
  <c r="AH715" i="1" s="1"/>
  <c r="AC716" i="1"/>
  <c r="AH716" i="1" s="1"/>
  <c r="AC717" i="1"/>
  <c r="AH717" i="1" s="1"/>
  <c r="AC718" i="1"/>
  <c r="AH718" i="1" s="1"/>
  <c r="AC719" i="1"/>
  <c r="AH719" i="1" s="1"/>
  <c r="AC720" i="1"/>
  <c r="AH720" i="1" s="1"/>
  <c r="AC721" i="1"/>
  <c r="AH721" i="1" s="1"/>
  <c r="AC722" i="1"/>
  <c r="AH722" i="1" s="1"/>
  <c r="AC723" i="1"/>
  <c r="AH723" i="1" s="1"/>
  <c r="AC724" i="1"/>
  <c r="AH724" i="1" s="1"/>
  <c r="AC725" i="1"/>
  <c r="AH725" i="1" s="1"/>
  <c r="AC726" i="1"/>
  <c r="AH726" i="1" s="1"/>
  <c r="AC727" i="1"/>
  <c r="AH727" i="1" s="1"/>
  <c r="AC728" i="1"/>
  <c r="AH728" i="1" s="1"/>
  <c r="AC729" i="1"/>
  <c r="AH729" i="1" s="1"/>
  <c r="AC730" i="1"/>
  <c r="AH730" i="1" s="1"/>
  <c r="AC731" i="1"/>
  <c r="AH731" i="1" s="1"/>
  <c r="AC732" i="1"/>
  <c r="AC733" i="1"/>
  <c r="AH733" i="1" s="1"/>
  <c r="AC734" i="1"/>
  <c r="AH734" i="1" s="1"/>
  <c r="AC735" i="1"/>
  <c r="AH735" i="1" s="1"/>
  <c r="AC736" i="1"/>
  <c r="AH736" i="1" s="1"/>
  <c r="AC737" i="1"/>
  <c r="AH737" i="1" s="1"/>
  <c r="AC738" i="1"/>
  <c r="AH738" i="1" s="1"/>
  <c r="AC739" i="1"/>
  <c r="AH739" i="1" s="1"/>
  <c r="AC740" i="1"/>
  <c r="AH740" i="1" s="1"/>
  <c r="AC741" i="1"/>
  <c r="AH741" i="1" s="1"/>
  <c r="AC742" i="1"/>
  <c r="AH742" i="1" s="1"/>
  <c r="AC743" i="1"/>
  <c r="AH743" i="1" s="1"/>
  <c r="AC744" i="1"/>
  <c r="AH744" i="1" s="1"/>
  <c r="AC745" i="1"/>
  <c r="AH745" i="1" s="1"/>
  <c r="AC746" i="1"/>
  <c r="AH746" i="1" s="1"/>
  <c r="AC747" i="1"/>
  <c r="AC748" i="1"/>
  <c r="AC749" i="1"/>
  <c r="AH749" i="1" s="1"/>
  <c r="AC750" i="1"/>
  <c r="AC751" i="1"/>
  <c r="AC752" i="1"/>
  <c r="AH752" i="1" s="1"/>
  <c r="AC753" i="1"/>
  <c r="AH753" i="1" s="1"/>
  <c r="AC754" i="1"/>
  <c r="AH754" i="1" s="1"/>
  <c r="AC755" i="1"/>
  <c r="AH755" i="1" s="1"/>
  <c r="AC756" i="1"/>
  <c r="AH756" i="1" s="1"/>
  <c r="AC757" i="1"/>
  <c r="AH757" i="1" s="1"/>
  <c r="AC758" i="1"/>
  <c r="AH758" i="1" s="1"/>
  <c r="AC759" i="1"/>
  <c r="AH759" i="1" s="1"/>
  <c r="AC760" i="1"/>
  <c r="AH760" i="1" s="1"/>
  <c r="AC761" i="1"/>
  <c r="AH761" i="1" s="1"/>
  <c r="AC762" i="1"/>
  <c r="AH762" i="1" s="1"/>
  <c r="AC763" i="1"/>
  <c r="AH763" i="1" s="1"/>
  <c r="AC764" i="1"/>
  <c r="AH764" i="1" s="1"/>
  <c r="AC765" i="1"/>
  <c r="AH765" i="1" s="1"/>
  <c r="AC766" i="1"/>
  <c r="AH766" i="1" s="1"/>
  <c r="AC767" i="1"/>
  <c r="AH767" i="1" s="1"/>
  <c r="AC768" i="1"/>
  <c r="AH768" i="1" s="1"/>
  <c r="AC769" i="1"/>
  <c r="AH769" i="1" s="1"/>
  <c r="AC770" i="1"/>
  <c r="AH770" i="1" s="1"/>
  <c r="AC771" i="1"/>
  <c r="AH771" i="1" s="1"/>
  <c r="AC772" i="1"/>
  <c r="AH772" i="1" s="1"/>
  <c r="AC773" i="1"/>
  <c r="AH773" i="1" s="1"/>
  <c r="AC774" i="1"/>
  <c r="AH774" i="1" s="1"/>
  <c r="AC775" i="1"/>
  <c r="AH775" i="1" s="1"/>
  <c r="AC776" i="1"/>
  <c r="AH776" i="1" s="1"/>
  <c r="AC777" i="1"/>
  <c r="AH777" i="1" s="1"/>
  <c r="AC778" i="1"/>
  <c r="AH778" i="1" s="1"/>
  <c r="AC779" i="1"/>
  <c r="AH779" i="1" s="1"/>
  <c r="AC780" i="1"/>
  <c r="AH780" i="1" s="1"/>
  <c r="AC781" i="1"/>
  <c r="AH781" i="1" s="1"/>
  <c r="AC782" i="1"/>
  <c r="AH782" i="1" s="1"/>
  <c r="AC783" i="1"/>
  <c r="AH783" i="1" s="1"/>
  <c r="AC784" i="1"/>
  <c r="AH784" i="1" s="1"/>
  <c r="AC785" i="1"/>
  <c r="AH785" i="1" s="1"/>
  <c r="AC786" i="1"/>
  <c r="AH786" i="1" s="1"/>
  <c r="AC787" i="1"/>
  <c r="AH787" i="1" s="1"/>
  <c r="AC788" i="1"/>
  <c r="AH788" i="1" s="1"/>
  <c r="AC789" i="1"/>
  <c r="AH789" i="1" s="1"/>
  <c r="AC790" i="1"/>
  <c r="AH790" i="1" s="1"/>
  <c r="AC791" i="1"/>
  <c r="AH791" i="1" s="1"/>
  <c r="AC792" i="1"/>
  <c r="AH792" i="1" s="1"/>
  <c r="AC793" i="1"/>
  <c r="AH793" i="1" s="1"/>
  <c r="AC794" i="1"/>
  <c r="AH794" i="1" s="1"/>
  <c r="AC795" i="1"/>
  <c r="AH795" i="1" s="1"/>
  <c r="AC796" i="1"/>
  <c r="AH796" i="1" s="1"/>
  <c r="AC797" i="1"/>
  <c r="AH797" i="1" s="1"/>
  <c r="AC798" i="1"/>
  <c r="AH798" i="1" s="1"/>
  <c r="AC799" i="1"/>
  <c r="AH799" i="1" s="1"/>
  <c r="AC800" i="1"/>
  <c r="AH800" i="1" s="1"/>
  <c r="AC801" i="1"/>
  <c r="AH801" i="1" s="1"/>
  <c r="AC802" i="1"/>
  <c r="AH802" i="1" s="1"/>
  <c r="AC803" i="1"/>
  <c r="AH803" i="1" s="1"/>
  <c r="AC804" i="1"/>
  <c r="AH804" i="1" s="1"/>
  <c r="AC805" i="1"/>
  <c r="AH805" i="1" s="1"/>
  <c r="AC806" i="1"/>
  <c r="AH806" i="1" s="1"/>
  <c r="AC807" i="1"/>
  <c r="AH807" i="1" s="1"/>
  <c r="AC808" i="1"/>
  <c r="AH808" i="1" s="1"/>
  <c r="AC809" i="1"/>
  <c r="AH809" i="1" s="1"/>
  <c r="AC810" i="1"/>
  <c r="AH810" i="1" s="1"/>
  <c r="AC811" i="1"/>
  <c r="AH811" i="1" s="1"/>
  <c r="AC812" i="1"/>
  <c r="AH812" i="1" s="1"/>
  <c r="AC813" i="1"/>
  <c r="AH813" i="1" s="1"/>
  <c r="AC814" i="1"/>
  <c r="AH814" i="1" s="1"/>
  <c r="AC815" i="1"/>
  <c r="AC816" i="1"/>
  <c r="AH816" i="1" s="1"/>
  <c r="AC817" i="1"/>
  <c r="AH817" i="1" s="1"/>
  <c r="AC818" i="1"/>
  <c r="AH818" i="1" s="1"/>
  <c r="AC819" i="1"/>
  <c r="AH819" i="1" s="1"/>
  <c r="AC820" i="1"/>
  <c r="AH820" i="1" s="1"/>
  <c r="AC821" i="1"/>
  <c r="AH821" i="1" s="1"/>
  <c r="AC822" i="1"/>
  <c r="AH822" i="1" s="1"/>
  <c r="AC823" i="1"/>
  <c r="AH823" i="1" s="1"/>
  <c r="AC824" i="1"/>
  <c r="AH824" i="1" s="1"/>
  <c r="AC825" i="1"/>
  <c r="AH825" i="1" s="1"/>
  <c r="AC826" i="1"/>
  <c r="AH826" i="1" s="1"/>
  <c r="AC827" i="1"/>
  <c r="AC828" i="1"/>
  <c r="AH828" i="1" s="1"/>
  <c r="AC829" i="1"/>
  <c r="AH829" i="1" s="1"/>
  <c r="AC830" i="1"/>
  <c r="AH830" i="1" s="1"/>
  <c r="AC831" i="1"/>
  <c r="AH831" i="1" s="1"/>
  <c r="AC832" i="1"/>
  <c r="AH832" i="1" s="1"/>
  <c r="AC833" i="1"/>
  <c r="AH833" i="1" s="1"/>
  <c r="AC834" i="1"/>
  <c r="AH834" i="1" s="1"/>
  <c r="AC835" i="1"/>
  <c r="AH835" i="1" s="1"/>
  <c r="AC836" i="1"/>
  <c r="AH836" i="1" s="1"/>
  <c r="AC837" i="1"/>
  <c r="AC838" i="1"/>
  <c r="AH838" i="1" s="1"/>
  <c r="AC839" i="1"/>
  <c r="AH839" i="1" s="1"/>
  <c r="AC840" i="1"/>
  <c r="AH840" i="1" s="1"/>
  <c r="AC841" i="1"/>
  <c r="AH841" i="1" s="1"/>
  <c r="AC842" i="1"/>
  <c r="AH842" i="1" s="1"/>
  <c r="AC843" i="1"/>
  <c r="AH843" i="1" s="1"/>
  <c r="AC844" i="1"/>
  <c r="AH844" i="1" s="1"/>
  <c r="AC845" i="1"/>
  <c r="AH845" i="1" s="1"/>
  <c r="AC846" i="1"/>
  <c r="AH846" i="1" s="1"/>
  <c r="AC847" i="1"/>
  <c r="AH847" i="1" s="1"/>
  <c r="AC848" i="1"/>
  <c r="AH848" i="1" s="1"/>
  <c r="AC849" i="1"/>
  <c r="AH849" i="1" s="1"/>
  <c r="AC850" i="1"/>
  <c r="AH850" i="1" s="1"/>
  <c r="AC851" i="1"/>
  <c r="AH851" i="1" s="1"/>
  <c r="AC852" i="1"/>
  <c r="AH852" i="1" s="1"/>
  <c r="AC853" i="1"/>
  <c r="AC854" i="1"/>
  <c r="AH854" i="1" s="1"/>
  <c r="AC855" i="1"/>
  <c r="AH855" i="1" s="1"/>
  <c r="AC856" i="1"/>
  <c r="AH856" i="1" s="1"/>
  <c r="AC857" i="1"/>
  <c r="AH857" i="1" s="1"/>
  <c r="AC858" i="1"/>
  <c r="AH858" i="1" s="1"/>
  <c r="AC859" i="1"/>
  <c r="AH859" i="1" s="1"/>
  <c r="AC860" i="1"/>
  <c r="AH860" i="1" s="1"/>
  <c r="AC861" i="1"/>
  <c r="AH861" i="1" s="1"/>
  <c r="AC862" i="1"/>
  <c r="AH862" i="1" s="1"/>
  <c r="AC863" i="1"/>
  <c r="AH863" i="1" s="1"/>
  <c r="AC864" i="1"/>
  <c r="AH864" i="1" s="1"/>
  <c r="AC865" i="1"/>
  <c r="AH865" i="1" s="1"/>
  <c r="AC866" i="1"/>
  <c r="AH866" i="1" s="1"/>
  <c r="AC867" i="1"/>
  <c r="AH867" i="1" s="1"/>
  <c r="AC868" i="1"/>
  <c r="AH868" i="1" s="1"/>
  <c r="AC869" i="1"/>
  <c r="AC870" i="1"/>
  <c r="AH870" i="1" s="1"/>
  <c r="AC871" i="1"/>
  <c r="AH871" i="1" s="1"/>
  <c r="AC872" i="1"/>
  <c r="AH872" i="1" s="1"/>
  <c r="AC873" i="1"/>
  <c r="AH873" i="1" s="1"/>
  <c r="AC874" i="1"/>
  <c r="AH874" i="1" s="1"/>
  <c r="AC875" i="1"/>
  <c r="AH875" i="1" s="1"/>
  <c r="AC876" i="1"/>
  <c r="AC877" i="1"/>
  <c r="AH877" i="1" s="1"/>
  <c r="AC878" i="1"/>
  <c r="AH878" i="1" s="1"/>
  <c r="AC879" i="1"/>
  <c r="AH879" i="1" s="1"/>
  <c r="AC880" i="1"/>
  <c r="AH880" i="1" s="1"/>
  <c r="AC881" i="1"/>
  <c r="AH881" i="1" s="1"/>
  <c r="AC882" i="1"/>
  <c r="AH882" i="1" s="1"/>
  <c r="AC883" i="1"/>
  <c r="AH883" i="1" s="1"/>
  <c r="AC884" i="1"/>
  <c r="AH884" i="1" s="1"/>
  <c r="AC885" i="1"/>
  <c r="AH885" i="1" s="1"/>
  <c r="AC886" i="1"/>
  <c r="AH886" i="1" s="1"/>
  <c r="AC887" i="1"/>
  <c r="AH887" i="1" s="1"/>
  <c r="AC888" i="1"/>
  <c r="AH888" i="1" s="1"/>
  <c r="AC889" i="1"/>
  <c r="AH889" i="1" s="1"/>
  <c r="AC890" i="1"/>
  <c r="AH890" i="1" s="1"/>
  <c r="AC891" i="1"/>
  <c r="AH891" i="1" s="1"/>
  <c r="AC892" i="1"/>
  <c r="AH892" i="1" s="1"/>
  <c r="AC893" i="1"/>
  <c r="AH893" i="1" s="1"/>
  <c r="AC894" i="1"/>
  <c r="AH894" i="1" s="1"/>
  <c r="AC895" i="1"/>
  <c r="AH895" i="1" s="1"/>
  <c r="AC896" i="1"/>
  <c r="AH896" i="1" s="1"/>
  <c r="AC897" i="1"/>
  <c r="AH897" i="1" s="1"/>
  <c r="AC898" i="1"/>
  <c r="AH898" i="1" s="1"/>
  <c r="AC899" i="1"/>
  <c r="AH899" i="1" s="1"/>
  <c r="AC900" i="1"/>
  <c r="AH900" i="1" s="1"/>
  <c r="AC901" i="1"/>
  <c r="AH901" i="1" s="1"/>
  <c r="AC902" i="1"/>
  <c r="AH902" i="1" s="1"/>
  <c r="AC903" i="1"/>
  <c r="AH903" i="1" s="1"/>
  <c r="AC904" i="1"/>
  <c r="AH904" i="1" s="1"/>
  <c r="AC905" i="1"/>
  <c r="AH905" i="1" s="1"/>
  <c r="AC906" i="1"/>
  <c r="AH906" i="1" s="1"/>
  <c r="AC907" i="1"/>
  <c r="AH907" i="1" s="1"/>
  <c r="AC908" i="1"/>
  <c r="AH908" i="1" s="1"/>
  <c r="AC909" i="1"/>
  <c r="AH909" i="1" s="1"/>
  <c r="AC910" i="1"/>
  <c r="AH910" i="1" s="1"/>
  <c r="AC911" i="1"/>
  <c r="AH911" i="1" s="1"/>
  <c r="AC912" i="1"/>
  <c r="AH912" i="1" s="1"/>
  <c r="AC913" i="1"/>
  <c r="AH913" i="1" s="1"/>
  <c r="AC914" i="1"/>
  <c r="AH914" i="1" s="1"/>
  <c r="AC915" i="1"/>
  <c r="AH915" i="1" s="1"/>
  <c r="AC916" i="1"/>
  <c r="AH916" i="1" s="1"/>
  <c r="AC917" i="1"/>
  <c r="AH917" i="1" s="1"/>
  <c r="AC918" i="1"/>
  <c r="AH918" i="1" s="1"/>
  <c r="AC919" i="1"/>
  <c r="AH919" i="1" s="1"/>
  <c r="AC920" i="1"/>
  <c r="AH920" i="1" s="1"/>
  <c r="AC921" i="1"/>
  <c r="AH921" i="1" s="1"/>
  <c r="AC922" i="1"/>
  <c r="AH922" i="1" s="1"/>
  <c r="AC923" i="1"/>
  <c r="AH923" i="1" s="1"/>
  <c r="AC924" i="1"/>
  <c r="AH924" i="1" s="1"/>
  <c r="AC925" i="1"/>
  <c r="AH925" i="1" s="1"/>
  <c r="AC926" i="1"/>
  <c r="AH926" i="1" s="1"/>
  <c r="AC927" i="1"/>
  <c r="AH927" i="1" s="1"/>
  <c r="AC928" i="1"/>
  <c r="AH928" i="1" s="1"/>
  <c r="AC929" i="1"/>
  <c r="AH929" i="1" s="1"/>
  <c r="AC930" i="1"/>
  <c r="AH930" i="1" s="1"/>
  <c r="AC931" i="1"/>
  <c r="AH931" i="1" s="1"/>
  <c r="AC932" i="1"/>
  <c r="AH932" i="1" s="1"/>
  <c r="AC933" i="1"/>
  <c r="AH933" i="1" s="1"/>
  <c r="AC934" i="1"/>
  <c r="AH934" i="1" s="1"/>
  <c r="AC935" i="1"/>
  <c r="AH935" i="1" s="1"/>
  <c r="AC936" i="1"/>
  <c r="AH936" i="1" s="1"/>
  <c r="AC937" i="1"/>
  <c r="AH937" i="1" s="1"/>
  <c r="AC938" i="1"/>
  <c r="AH938" i="1" s="1"/>
  <c r="AC939" i="1"/>
  <c r="AH939" i="1" s="1"/>
  <c r="AC940" i="1"/>
  <c r="AH940" i="1" s="1"/>
  <c r="AC941" i="1"/>
  <c r="AC942" i="1"/>
  <c r="AC943" i="1"/>
  <c r="AH943" i="1" s="1"/>
  <c r="AC944" i="1"/>
  <c r="AH944" i="1" s="1"/>
  <c r="AC945" i="1"/>
  <c r="AH945" i="1" s="1"/>
  <c r="AC946" i="1"/>
  <c r="AH946" i="1" s="1"/>
  <c r="AC947" i="1"/>
  <c r="AC948" i="1"/>
  <c r="AH948" i="1" s="1"/>
  <c r="AC949" i="1"/>
  <c r="AH949" i="1" s="1"/>
  <c r="AC950" i="1"/>
  <c r="AH950" i="1" s="1"/>
  <c r="AC951" i="1"/>
  <c r="AH951" i="1" s="1"/>
  <c r="AC952" i="1"/>
  <c r="AH952" i="1" s="1"/>
  <c r="AC953" i="1"/>
  <c r="AH953" i="1" s="1"/>
  <c r="AC954" i="1"/>
  <c r="AH954" i="1" s="1"/>
  <c r="AC955" i="1"/>
  <c r="AC956" i="1"/>
  <c r="AC957" i="1"/>
  <c r="AH957" i="1" s="1"/>
  <c r="AC958" i="1"/>
  <c r="AH958" i="1" s="1"/>
  <c r="AC959" i="1"/>
  <c r="AH959" i="1" s="1"/>
  <c r="AC960" i="1"/>
  <c r="AH960" i="1" s="1"/>
  <c r="AC961" i="1"/>
  <c r="AH961" i="1" s="1"/>
  <c r="AC962" i="1"/>
  <c r="AH962" i="1" s="1"/>
  <c r="AC963" i="1"/>
  <c r="AH963" i="1" s="1"/>
  <c r="AC964" i="1"/>
  <c r="AH964" i="1" s="1"/>
  <c r="AC965" i="1"/>
  <c r="AH965" i="1" s="1"/>
  <c r="AC966" i="1"/>
  <c r="AH966" i="1" s="1"/>
  <c r="AC967" i="1"/>
  <c r="AH967" i="1" s="1"/>
  <c r="AC968" i="1"/>
  <c r="AH968" i="1" s="1"/>
  <c r="AC969" i="1"/>
  <c r="AH969" i="1" s="1"/>
  <c r="AC970" i="1"/>
  <c r="AH970" i="1" s="1"/>
  <c r="AC971" i="1"/>
  <c r="AH971" i="1" s="1"/>
  <c r="AC972" i="1"/>
  <c r="AH972" i="1" s="1"/>
  <c r="AC973" i="1"/>
  <c r="AH973" i="1" s="1"/>
  <c r="AC974" i="1"/>
  <c r="AH974" i="1" s="1"/>
  <c r="AC975" i="1"/>
  <c r="AH975" i="1" s="1"/>
  <c r="AC976" i="1"/>
  <c r="AH976" i="1" s="1"/>
  <c r="AC977" i="1"/>
  <c r="AH977" i="1" s="1"/>
  <c r="AC978" i="1"/>
  <c r="AH978" i="1" s="1"/>
  <c r="AC979" i="1"/>
  <c r="AH979" i="1" s="1"/>
  <c r="AC980" i="1"/>
  <c r="AH980" i="1" s="1"/>
  <c r="AC981" i="1"/>
  <c r="AH981" i="1" s="1"/>
  <c r="AC982" i="1"/>
  <c r="AH982" i="1" s="1"/>
  <c r="AC983" i="1"/>
  <c r="AH983" i="1" s="1"/>
  <c r="AC984" i="1"/>
  <c r="AH984" i="1" s="1"/>
  <c r="AC985" i="1"/>
  <c r="AH985" i="1" s="1"/>
  <c r="AC986" i="1"/>
  <c r="AH986" i="1" s="1"/>
  <c r="AC987" i="1"/>
  <c r="AH987" i="1" s="1"/>
  <c r="AC988" i="1"/>
  <c r="AH988" i="1" s="1"/>
  <c r="AC989" i="1"/>
  <c r="AH989" i="1" s="1"/>
  <c r="AC990" i="1"/>
  <c r="AH990" i="1" s="1"/>
  <c r="AC991" i="1"/>
  <c r="AH991" i="1" s="1"/>
  <c r="AC992" i="1"/>
  <c r="AC993" i="1"/>
  <c r="AH993" i="1" s="1"/>
  <c r="AC994" i="1"/>
  <c r="AH994" i="1" s="1"/>
  <c r="AC995" i="1"/>
  <c r="AH995" i="1" s="1"/>
  <c r="AC996" i="1"/>
  <c r="AH996" i="1" s="1"/>
  <c r="AC997" i="1"/>
  <c r="AH997" i="1" s="1"/>
  <c r="AC998" i="1"/>
  <c r="AH998" i="1" s="1"/>
  <c r="AC999" i="1"/>
  <c r="AH999" i="1" s="1"/>
  <c r="AC1000" i="1"/>
  <c r="AH1000" i="1" s="1"/>
  <c r="AC1001" i="1"/>
  <c r="AH1001" i="1" s="1"/>
  <c r="AC1002" i="1"/>
  <c r="AH1002" i="1" s="1"/>
  <c r="AC1003" i="1"/>
  <c r="AH1003" i="1" s="1"/>
  <c r="AC1004" i="1"/>
  <c r="AH1004" i="1" s="1"/>
  <c r="AC1005" i="1"/>
  <c r="AH1005" i="1" s="1"/>
  <c r="AC1006" i="1"/>
  <c r="AH1006" i="1" s="1"/>
  <c r="AC1007" i="1"/>
  <c r="AH1007" i="1" s="1"/>
  <c r="AC1008" i="1"/>
  <c r="AH1008" i="1" s="1"/>
  <c r="AC1009" i="1"/>
  <c r="AH1009" i="1" s="1"/>
  <c r="AC1010" i="1"/>
  <c r="AH1010" i="1" s="1"/>
  <c r="AC1011" i="1"/>
  <c r="AH1011" i="1" s="1"/>
  <c r="AC1012" i="1"/>
  <c r="AH1012" i="1" s="1"/>
  <c r="AC1013" i="1"/>
  <c r="AH1013" i="1" s="1"/>
  <c r="AC1014" i="1"/>
  <c r="AH1014" i="1" s="1"/>
  <c r="AC1015" i="1"/>
  <c r="AH1015" i="1" s="1"/>
  <c r="AC1016" i="1"/>
  <c r="AH1016" i="1" s="1"/>
  <c r="AC1017" i="1"/>
  <c r="AH1017" i="1" s="1"/>
  <c r="AC1018" i="1"/>
  <c r="AH1018" i="1" s="1"/>
  <c r="AC1019" i="1"/>
  <c r="AH1019" i="1" s="1"/>
  <c r="AC1020" i="1"/>
  <c r="AH1020" i="1" s="1"/>
  <c r="AC1021" i="1"/>
  <c r="AH1021" i="1" s="1"/>
  <c r="AC1022" i="1"/>
  <c r="AH1022" i="1" s="1"/>
  <c r="AC1023" i="1"/>
  <c r="AC1024" i="1"/>
  <c r="AH1024" i="1" s="1"/>
  <c r="AC1025" i="1"/>
  <c r="AH1025" i="1" s="1"/>
  <c r="AC1026" i="1"/>
  <c r="AH1026" i="1" s="1"/>
  <c r="AC1027" i="1"/>
  <c r="AH1027" i="1" s="1"/>
  <c r="AC1028" i="1"/>
  <c r="AH1028" i="1" s="1"/>
  <c r="AC1029" i="1"/>
  <c r="AH1029" i="1" s="1"/>
  <c r="AC1030" i="1"/>
  <c r="AH1030" i="1" s="1"/>
  <c r="AC1031" i="1"/>
  <c r="AH1031" i="1" s="1"/>
  <c r="AC1032" i="1"/>
  <c r="AH1032" i="1" s="1"/>
  <c r="AC1033" i="1"/>
  <c r="AH1033" i="1" s="1"/>
  <c r="AC1034" i="1"/>
  <c r="AH1034" i="1" s="1"/>
  <c r="AC1035" i="1"/>
  <c r="AH1035" i="1" s="1"/>
  <c r="AC1036" i="1"/>
  <c r="AH1036" i="1" s="1"/>
  <c r="AC1037" i="1"/>
  <c r="AH1037" i="1" s="1"/>
  <c r="AC1038" i="1"/>
  <c r="AH1038" i="1" s="1"/>
  <c r="AC1039" i="1"/>
  <c r="AH1039" i="1" s="1"/>
  <c r="AC1040" i="1"/>
  <c r="AH1040" i="1" s="1"/>
  <c r="AC1041" i="1"/>
  <c r="AH1041" i="1" s="1"/>
  <c r="AC1042" i="1"/>
  <c r="AH1042" i="1" s="1"/>
  <c r="AC1043" i="1"/>
  <c r="AH1043" i="1" s="1"/>
  <c r="AC1044" i="1"/>
  <c r="AH1044" i="1" s="1"/>
  <c r="AC1045" i="1"/>
  <c r="AH1045" i="1" s="1"/>
  <c r="AC1046" i="1"/>
  <c r="AH1046" i="1" s="1"/>
  <c r="AC1047" i="1"/>
  <c r="AH1047" i="1" s="1"/>
  <c r="AC1048" i="1"/>
  <c r="AH1048" i="1" s="1"/>
  <c r="AC1049" i="1"/>
  <c r="AH1049" i="1" s="1"/>
  <c r="AC1050" i="1"/>
  <c r="AH1050" i="1" s="1"/>
  <c r="AC1051" i="1"/>
  <c r="AH1051" i="1" s="1"/>
  <c r="AC1052" i="1"/>
  <c r="AH1052" i="1" s="1"/>
  <c r="AC1053" i="1"/>
  <c r="AH1053" i="1" s="1"/>
  <c r="AC1054" i="1"/>
  <c r="AC1055" i="1"/>
  <c r="AC1056" i="1"/>
  <c r="AC1057" i="1"/>
  <c r="AH1057" i="1" s="1"/>
  <c r="AC1058" i="1"/>
  <c r="AC1059" i="1"/>
  <c r="AC1060" i="1"/>
  <c r="AH1060" i="1" s="1"/>
  <c r="AC1061" i="1"/>
  <c r="AC1062" i="1"/>
  <c r="AH1062" i="1" s="1"/>
  <c r="AC1063" i="1"/>
  <c r="AC1064" i="1"/>
  <c r="AC1065" i="1"/>
  <c r="AH1065" i="1" s="1"/>
  <c r="AC1066" i="1"/>
  <c r="AH1066" i="1" s="1"/>
  <c r="AC1067" i="1"/>
  <c r="AH1067" i="1" s="1"/>
  <c r="AC1068" i="1"/>
  <c r="AH1068" i="1" s="1"/>
  <c r="AC1069" i="1"/>
  <c r="AH1069" i="1" s="1"/>
  <c r="AC1070" i="1"/>
  <c r="AH1070" i="1" s="1"/>
  <c r="AC1071" i="1"/>
  <c r="AH1071" i="1" s="1"/>
  <c r="AC1072" i="1"/>
  <c r="AH1072" i="1" s="1"/>
  <c r="AC1073" i="1"/>
  <c r="AH1073" i="1" s="1"/>
  <c r="AC1074" i="1"/>
  <c r="AH1074" i="1" s="1"/>
  <c r="AC1075" i="1"/>
  <c r="AH1075" i="1" s="1"/>
  <c r="AC1076" i="1"/>
  <c r="AH1076" i="1" s="1"/>
  <c r="AC1077" i="1"/>
  <c r="AH1077" i="1" s="1"/>
  <c r="AC1078" i="1"/>
  <c r="AH1078" i="1" s="1"/>
  <c r="AC1079" i="1"/>
  <c r="AH1079" i="1" s="1"/>
  <c r="AC1080" i="1"/>
  <c r="AH1080" i="1" s="1"/>
  <c r="AC1081" i="1"/>
  <c r="AH1081" i="1" s="1"/>
  <c r="AC1082" i="1"/>
  <c r="AH1082" i="1" s="1"/>
  <c r="AC1083" i="1"/>
  <c r="AH1083" i="1" s="1"/>
  <c r="AC1084" i="1"/>
  <c r="AH1084" i="1" s="1"/>
  <c r="AC1085" i="1"/>
  <c r="AH1085" i="1" s="1"/>
  <c r="AC1086" i="1"/>
  <c r="AH1086" i="1" s="1"/>
  <c r="AC1087" i="1"/>
  <c r="AH1087" i="1" s="1"/>
  <c r="AC1088" i="1"/>
  <c r="AH1088" i="1" s="1"/>
  <c r="AC1089" i="1"/>
  <c r="AH1089" i="1" s="1"/>
  <c r="AC1090" i="1"/>
  <c r="AH1090" i="1" s="1"/>
  <c r="AC1091" i="1"/>
  <c r="AH1091" i="1" s="1"/>
  <c r="AC1092" i="1"/>
  <c r="AH1092" i="1" s="1"/>
  <c r="AC1093" i="1"/>
  <c r="AH1093" i="1" s="1"/>
  <c r="AC1094" i="1"/>
  <c r="AH1094" i="1" s="1"/>
  <c r="AC1095" i="1"/>
  <c r="AH1095" i="1" s="1"/>
  <c r="AC1096" i="1"/>
  <c r="AH1096" i="1" s="1"/>
  <c r="AC1097" i="1"/>
  <c r="AH1097" i="1" s="1"/>
  <c r="AC1098" i="1"/>
  <c r="AH1098" i="1" s="1"/>
  <c r="AC1099" i="1"/>
  <c r="AH1099" i="1" s="1"/>
  <c r="AC1100" i="1"/>
  <c r="AH1100" i="1" s="1"/>
  <c r="AC1101" i="1"/>
  <c r="AH1101" i="1" s="1"/>
  <c r="AC1102" i="1"/>
  <c r="AH1102" i="1" s="1"/>
  <c r="AC1103" i="1"/>
  <c r="AH1103" i="1" s="1"/>
  <c r="AC1104" i="1"/>
  <c r="AH1104" i="1" s="1"/>
  <c r="AC1105" i="1"/>
  <c r="AH1105" i="1" s="1"/>
  <c r="AC1106" i="1"/>
  <c r="AH1106" i="1" s="1"/>
  <c r="AC1107" i="1"/>
  <c r="AH1107" i="1" s="1"/>
  <c r="AC1108" i="1"/>
  <c r="AH1108" i="1" s="1"/>
  <c r="AC1109" i="1"/>
  <c r="AH1109" i="1" s="1"/>
  <c r="AC1110" i="1"/>
  <c r="AH1110" i="1" s="1"/>
  <c r="AC1111" i="1"/>
  <c r="AH1111" i="1" s="1"/>
  <c r="AC1112" i="1"/>
  <c r="AH1112" i="1" s="1"/>
  <c r="AC1113" i="1"/>
  <c r="AH1113" i="1" s="1"/>
  <c r="AC1114" i="1"/>
  <c r="AH1114" i="1" s="1"/>
  <c r="AC1115" i="1"/>
  <c r="AH1115" i="1" s="1"/>
  <c r="AC1116" i="1"/>
  <c r="AH1116" i="1" s="1"/>
  <c r="AC1117" i="1"/>
  <c r="AH1117" i="1" s="1"/>
  <c r="AC1118" i="1"/>
  <c r="AH1118" i="1" s="1"/>
  <c r="AC1119" i="1"/>
  <c r="AH1119" i="1" s="1"/>
  <c r="AC1120" i="1"/>
  <c r="AH1120" i="1" s="1"/>
  <c r="AC1121" i="1"/>
  <c r="AH1121" i="1" s="1"/>
  <c r="AC1122" i="1"/>
  <c r="AH1122" i="1" s="1"/>
  <c r="AC1123" i="1"/>
  <c r="AH1123" i="1" s="1"/>
  <c r="AC1124" i="1"/>
  <c r="AH1124" i="1" s="1"/>
  <c r="AC1125" i="1"/>
  <c r="AH1125" i="1" s="1"/>
  <c r="AC1126" i="1"/>
  <c r="AH1126" i="1" s="1"/>
  <c r="AC1127" i="1"/>
  <c r="AH1127" i="1" s="1"/>
  <c r="AC1128" i="1"/>
  <c r="AH1128" i="1" s="1"/>
  <c r="AC1129" i="1"/>
  <c r="AH1129" i="1" s="1"/>
  <c r="AC1130" i="1"/>
  <c r="AH1130" i="1" s="1"/>
  <c r="AC1131" i="1"/>
  <c r="AH1131" i="1" s="1"/>
  <c r="AC1132" i="1"/>
  <c r="AH1132" i="1" s="1"/>
  <c r="AC1133" i="1"/>
  <c r="AC1134" i="1"/>
  <c r="AH1134" i="1" s="1"/>
  <c r="AC1135" i="1"/>
  <c r="AH1135" i="1" s="1"/>
  <c r="AC1136" i="1"/>
  <c r="AH1136" i="1" s="1"/>
  <c r="AC1137" i="1"/>
  <c r="AH1137" i="1" s="1"/>
  <c r="AC1138" i="1"/>
  <c r="AH1138" i="1" s="1"/>
  <c r="AC1139" i="1"/>
  <c r="AH1139" i="1" s="1"/>
  <c r="AC1140" i="1"/>
  <c r="AH1140" i="1" s="1"/>
  <c r="AC1141" i="1"/>
  <c r="AH1141" i="1" s="1"/>
  <c r="AC1142" i="1"/>
  <c r="AH1142" i="1" s="1"/>
  <c r="AC1143" i="1"/>
  <c r="AH1143" i="1" s="1"/>
  <c r="AC1144" i="1"/>
  <c r="AH1144" i="1" s="1"/>
  <c r="AC1145" i="1"/>
  <c r="AH1145" i="1" s="1"/>
  <c r="AC1146" i="1"/>
  <c r="AH1146" i="1" s="1"/>
  <c r="AC1147" i="1"/>
  <c r="AH1147" i="1" s="1"/>
  <c r="AC1148" i="1"/>
  <c r="AH1148" i="1" s="1"/>
  <c r="AC1149" i="1"/>
  <c r="AH1149" i="1" s="1"/>
  <c r="AC1150" i="1"/>
  <c r="AH1150" i="1" s="1"/>
  <c r="AC1151" i="1"/>
  <c r="AH1151" i="1" s="1"/>
  <c r="AC1152" i="1"/>
  <c r="AH1152" i="1" s="1"/>
  <c r="AC1153" i="1"/>
  <c r="AH1153" i="1" s="1"/>
  <c r="AC1154" i="1"/>
  <c r="AH1154" i="1" s="1"/>
  <c r="AC1155" i="1"/>
  <c r="AH1155" i="1" s="1"/>
  <c r="AC1156" i="1"/>
  <c r="AH1156" i="1" s="1"/>
  <c r="AC1157" i="1"/>
  <c r="AH1157" i="1" s="1"/>
  <c r="AC1158" i="1"/>
  <c r="AH1158" i="1" s="1"/>
  <c r="AC1159" i="1"/>
  <c r="AH1159" i="1" s="1"/>
  <c r="AC1160" i="1"/>
  <c r="AH1160" i="1" s="1"/>
  <c r="AC1161" i="1"/>
  <c r="AH1161" i="1" s="1"/>
  <c r="AC1162" i="1"/>
  <c r="AH1162" i="1" s="1"/>
  <c r="AC1163" i="1"/>
  <c r="AH1163" i="1" s="1"/>
  <c r="AC1164" i="1"/>
  <c r="AH1164" i="1" s="1"/>
  <c r="AC1165" i="1"/>
  <c r="AC1166" i="1"/>
  <c r="AH1166" i="1" s="1"/>
  <c r="AC1167" i="1"/>
  <c r="AH1167" i="1" s="1"/>
  <c r="AC1168" i="1"/>
  <c r="AH1168" i="1" s="1"/>
  <c r="AC1169" i="1"/>
  <c r="AH1169" i="1" s="1"/>
  <c r="AC1170" i="1"/>
  <c r="AH1170" i="1" s="1"/>
  <c r="AC1171" i="1"/>
  <c r="AH1171" i="1" s="1"/>
  <c r="AC1172" i="1"/>
  <c r="AH1172" i="1" s="1"/>
  <c r="AC1173" i="1"/>
  <c r="AH1173" i="1" s="1"/>
  <c r="AC1174" i="1"/>
  <c r="AH1174" i="1" s="1"/>
  <c r="AC1175" i="1"/>
  <c r="AH1175" i="1" s="1"/>
  <c r="AC1176" i="1"/>
  <c r="AH1176" i="1" s="1"/>
  <c r="AC1177" i="1"/>
  <c r="AH1177" i="1" s="1"/>
  <c r="AC1178" i="1"/>
  <c r="AH1178" i="1" s="1"/>
  <c r="AC1179" i="1"/>
  <c r="AH1179" i="1" s="1"/>
  <c r="AC1180" i="1"/>
  <c r="AH1180" i="1" s="1"/>
  <c r="AC1181" i="1"/>
  <c r="AC1182" i="1"/>
  <c r="AH1182" i="1" s="1"/>
  <c r="AC1183" i="1"/>
  <c r="AC1184" i="1"/>
  <c r="AC1185" i="1"/>
  <c r="AH1185" i="1" s="1"/>
  <c r="AC1186" i="1"/>
  <c r="AC1187" i="1"/>
  <c r="AH1187" i="1" s="1"/>
  <c r="AC1188" i="1"/>
  <c r="AH1188" i="1" s="1"/>
  <c r="AC1189" i="1"/>
  <c r="AH1189" i="1" s="1"/>
  <c r="AC1190" i="1"/>
  <c r="AH1190" i="1" s="1"/>
  <c r="AC1191" i="1"/>
  <c r="AH1191" i="1" s="1"/>
  <c r="AC1192" i="1"/>
  <c r="AH1192" i="1" s="1"/>
  <c r="AC1193" i="1"/>
  <c r="AH1193" i="1" s="1"/>
  <c r="AC1194" i="1"/>
  <c r="AH1194" i="1" s="1"/>
  <c r="AC1195" i="1"/>
  <c r="AH1195" i="1" s="1"/>
  <c r="AC1196" i="1"/>
  <c r="AH1196" i="1" s="1"/>
  <c r="AC1197" i="1"/>
  <c r="AC1198" i="1"/>
  <c r="AH1198" i="1" s="1"/>
  <c r="AC1199" i="1"/>
  <c r="AH1199" i="1" s="1"/>
  <c r="AC1200" i="1"/>
  <c r="AH1200" i="1" s="1"/>
  <c r="AC1201" i="1"/>
  <c r="AH1201" i="1" s="1"/>
  <c r="AC1202" i="1"/>
  <c r="AH1202" i="1" s="1"/>
  <c r="AC1203" i="1"/>
  <c r="AH1203" i="1" s="1"/>
  <c r="AC1204" i="1"/>
  <c r="AH1204" i="1" s="1"/>
  <c r="AC1205" i="1"/>
  <c r="AC1206" i="1"/>
  <c r="AH1206" i="1" s="1"/>
  <c r="AC1207" i="1"/>
  <c r="AH1207" i="1" s="1"/>
  <c r="AC1208" i="1"/>
  <c r="AH1208" i="1" s="1"/>
  <c r="AC1209" i="1"/>
  <c r="AH1209" i="1" s="1"/>
  <c r="AC1210" i="1"/>
  <c r="AH1210" i="1" s="1"/>
  <c r="AC1211" i="1"/>
  <c r="AH1211" i="1" s="1"/>
  <c r="AC1212" i="1"/>
  <c r="AH1212" i="1" s="1"/>
  <c r="AC1213" i="1"/>
  <c r="AH1213" i="1" s="1"/>
  <c r="AC1214" i="1"/>
  <c r="AH1214" i="1" s="1"/>
  <c r="AC1215" i="1"/>
  <c r="AH1215" i="1" s="1"/>
  <c r="AC1216" i="1"/>
  <c r="AH1216" i="1" s="1"/>
  <c r="AC1217" i="1"/>
  <c r="AH1217" i="1" s="1"/>
  <c r="AC1218" i="1"/>
  <c r="AH1218" i="1" s="1"/>
  <c r="AC1219" i="1"/>
  <c r="AH1219" i="1" s="1"/>
  <c r="AC1220" i="1"/>
  <c r="AH1220" i="1" s="1"/>
  <c r="AC1221" i="1"/>
  <c r="AH1221" i="1" s="1"/>
  <c r="AC1222" i="1"/>
  <c r="AH1222" i="1" s="1"/>
  <c r="AC1223" i="1"/>
  <c r="AH1223" i="1" s="1"/>
  <c r="AC1224" i="1"/>
  <c r="AH1224" i="1" s="1"/>
  <c r="AC1225" i="1"/>
  <c r="AH1225" i="1" s="1"/>
  <c r="AC1226" i="1"/>
  <c r="AH1226" i="1" s="1"/>
  <c r="AC1227" i="1"/>
  <c r="AH1227" i="1" s="1"/>
  <c r="AC1228" i="1"/>
  <c r="AH1228" i="1" s="1"/>
  <c r="AC1229" i="1"/>
  <c r="AH1229" i="1" s="1"/>
  <c r="AC1230" i="1"/>
  <c r="AH1230" i="1" s="1"/>
  <c r="AC1231" i="1"/>
  <c r="AH1231" i="1" s="1"/>
  <c r="AC1232" i="1"/>
  <c r="AH1232" i="1" s="1"/>
  <c r="AC1233" i="1"/>
  <c r="AH1233" i="1" s="1"/>
  <c r="AC1234" i="1"/>
  <c r="AH1234" i="1" s="1"/>
  <c r="AC1235" i="1"/>
  <c r="AH1235" i="1" s="1"/>
  <c r="AC1236" i="1"/>
  <c r="AH1236" i="1" s="1"/>
  <c r="AC1237" i="1"/>
  <c r="AH1237" i="1" s="1"/>
  <c r="AC1238" i="1"/>
  <c r="AH1238" i="1" s="1"/>
  <c r="AC1239" i="1"/>
  <c r="AH1239" i="1" s="1"/>
  <c r="AC1240" i="1"/>
  <c r="AH1240" i="1" s="1"/>
  <c r="AC1241" i="1"/>
  <c r="AH1241" i="1" s="1"/>
  <c r="AC1242" i="1"/>
  <c r="AH1242" i="1" s="1"/>
  <c r="AC1243" i="1"/>
  <c r="AH1243" i="1" s="1"/>
  <c r="AC1244" i="1"/>
  <c r="AH1244" i="1" s="1"/>
  <c r="AC1245" i="1"/>
  <c r="AH1245" i="1" s="1"/>
  <c r="AC1246" i="1"/>
  <c r="AH1246" i="1" s="1"/>
  <c r="AC1247" i="1"/>
  <c r="AH1247" i="1" s="1"/>
  <c r="AC1248" i="1"/>
  <c r="AH1248" i="1" s="1"/>
  <c r="AC1249" i="1"/>
  <c r="AH1249" i="1" s="1"/>
  <c r="AC1250" i="1"/>
  <c r="AH1250" i="1" s="1"/>
  <c r="AC1251" i="1"/>
  <c r="AH1251" i="1" s="1"/>
  <c r="AC1252" i="1"/>
  <c r="AH1252" i="1" s="1"/>
  <c r="AC1253" i="1"/>
  <c r="AH1253" i="1" s="1"/>
  <c r="AC1254" i="1"/>
  <c r="AH1254" i="1" s="1"/>
  <c r="AC1255" i="1"/>
  <c r="AH1255" i="1" s="1"/>
  <c r="AC1256" i="1"/>
  <c r="AH1256" i="1" s="1"/>
  <c r="AC1257" i="1"/>
  <c r="AH1257" i="1" s="1"/>
  <c r="AC1258" i="1"/>
  <c r="AH1258" i="1" s="1"/>
  <c r="AC1259" i="1"/>
  <c r="AH1259" i="1" s="1"/>
  <c r="AC1260" i="1"/>
  <c r="AH1260" i="1" s="1"/>
  <c r="AC1261" i="1"/>
  <c r="AH1261" i="1" s="1"/>
  <c r="AC1262" i="1"/>
  <c r="AH1262" i="1" s="1"/>
  <c r="AC1263" i="1"/>
  <c r="AC1264" i="1"/>
  <c r="AH1264" i="1" s="1"/>
  <c r="AC1265" i="1"/>
  <c r="AH1265" i="1" s="1"/>
  <c r="AC1266" i="1"/>
  <c r="AC1267" i="1"/>
  <c r="AC1268" i="1"/>
  <c r="AH1268" i="1" s="1"/>
  <c r="AC1269" i="1"/>
  <c r="AH1269" i="1" s="1"/>
  <c r="AC1270" i="1"/>
  <c r="AH1270" i="1" s="1"/>
  <c r="AC1271" i="1"/>
  <c r="AH1271" i="1" s="1"/>
  <c r="AC1272" i="1"/>
  <c r="AH1272" i="1" s="1"/>
  <c r="AC1273" i="1"/>
  <c r="AH1273" i="1" s="1"/>
  <c r="AC1274" i="1"/>
  <c r="AH1274" i="1" s="1"/>
  <c r="AC1275" i="1"/>
  <c r="AH1275" i="1" s="1"/>
  <c r="AC1276" i="1"/>
  <c r="AH1276" i="1" s="1"/>
  <c r="AC1277" i="1"/>
  <c r="AH1277" i="1" s="1"/>
  <c r="AC1278" i="1"/>
  <c r="AH1278" i="1" s="1"/>
  <c r="AC1279" i="1"/>
  <c r="AH1279" i="1" s="1"/>
  <c r="AC1280" i="1"/>
  <c r="AH1280" i="1" s="1"/>
  <c r="AC1281" i="1"/>
  <c r="AH1281" i="1" s="1"/>
  <c r="AC1282" i="1"/>
  <c r="AH1282" i="1" s="1"/>
  <c r="AC1283" i="1"/>
  <c r="AH1283" i="1" s="1"/>
  <c r="AC1284" i="1"/>
  <c r="AH1284" i="1" s="1"/>
  <c r="AC1285" i="1"/>
  <c r="AH1285" i="1" s="1"/>
  <c r="AC1286" i="1"/>
  <c r="AH1286" i="1" s="1"/>
  <c r="AC1287" i="1"/>
  <c r="AH1287" i="1" s="1"/>
  <c r="AC1288" i="1"/>
  <c r="AH1288" i="1" s="1"/>
  <c r="AC1289" i="1"/>
  <c r="AH1289" i="1" s="1"/>
  <c r="AC1290" i="1"/>
  <c r="AH1290" i="1" s="1"/>
  <c r="AC1291" i="1"/>
  <c r="AH1291" i="1" s="1"/>
  <c r="AC1292" i="1"/>
  <c r="AH1292" i="1" s="1"/>
  <c r="AC1293" i="1"/>
  <c r="AH1293" i="1" s="1"/>
  <c r="AC1294" i="1"/>
  <c r="AH1294" i="1" s="1"/>
  <c r="AC1295" i="1"/>
  <c r="AC1296" i="1"/>
  <c r="AH1296" i="1" s="1"/>
  <c r="AC1297" i="1"/>
  <c r="AH1297" i="1" s="1"/>
  <c r="AC1298" i="1"/>
  <c r="AH1298" i="1" s="1"/>
  <c r="AC1299" i="1"/>
  <c r="AH1299" i="1" s="1"/>
  <c r="AC1300" i="1"/>
  <c r="AH1300" i="1" s="1"/>
  <c r="AC1301" i="1"/>
  <c r="AH1301" i="1" s="1"/>
  <c r="AC1302" i="1"/>
  <c r="AH1302" i="1" s="1"/>
  <c r="AC1303" i="1"/>
  <c r="AH1303" i="1" s="1"/>
  <c r="AC1304" i="1"/>
  <c r="AH1304" i="1" s="1"/>
  <c r="AC1305" i="1"/>
  <c r="AH1305" i="1" s="1"/>
  <c r="AC1306" i="1"/>
  <c r="AH1306" i="1" s="1"/>
  <c r="AC1307" i="1"/>
  <c r="AC1308" i="1"/>
  <c r="AC1309" i="1"/>
  <c r="AH1309" i="1" s="1"/>
  <c r="AC1310" i="1"/>
  <c r="AH1310" i="1" s="1"/>
  <c r="AC1311" i="1"/>
  <c r="AH1311" i="1" s="1"/>
  <c r="AC1312" i="1"/>
  <c r="AH1312" i="1" s="1"/>
  <c r="AC1313" i="1"/>
  <c r="AH1313" i="1" s="1"/>
  <c r="AC1314" i="1"/>
  <c r="AH1314" i="1" s="1"/>
  <c r="AC1315" i="1"/>
  <c r="AH1315" i="1" s="1"/>
  <c r="AC1316" i="1"/>
  <c r="AH1316" i="1" s="1"/>
  <c r="AC1317" i="1"/>
  <c r="AC1318" i="1"/>
  <c r="AH1318" i="1" s="1"/>
  <c r="AC1319" i="1"/>
  <c r="AH1319" i="1" s="1"/>
  <c r="AC1320" i="1"/>
  <c r="AH1320" i="1" s="1"/>
  <c r="AC1321" i="1"/>
  <c r="AH1321" i="1" s="1"/>
  <c r="AC1322" i="1"/>
  <c r="AH1322" i="1" s="1"/>
  <c r="AC1323" i="1"/>
  <c r="AH1323" i="1" s="1"/>
  <c r="AC1324" i="1"/>
  <c r="AH1324" i="1" s="1"/>
  <c r="AC1325" i="1"/>
  <c r="AH1325" i="1" s="1"/>
  <c r="AC1326" i="1"/>
  <c r="AH1326" i="1" s="1"/>
  <c r="AC1327" i="1"/>
  <c r="AH1327" i="1" s="1"/>
  <c r="AC1328" i="1"/>
  <c r="AH1328" i="1" s="1"/>
  <c r="AC1329" i="1"/>
  <c r="AH1329" i="1" s="1"/>
  <c r="AC1330" i="1"/>
  <c r="AH1330" i="1" s="1"/>
  <c r="AC1331" i="1"/>
  <c r="AH1331" i="1" s="1"/>
  <c r="AC1332" i="1"/>
  <c r="AH1332" i="1" s="1"/>
  <c r="AC1333" i="1"/>
  <c r="AH1333" i="1" s="1"/>
  <c r="AC1334" i="1"/>
  <c r="AH1334" i="1" s="1"/>
  <c r="AC1335" i="1"/>
  <c r="AH1335" i="1" s="1"/>
  <c r="AC1336" i="1"/>
  <c r="AH1336" i="1" s="1"/>
  <c r="AC1337" i="1"/>
  <c r="AH1337" i="1" s="1"/>
  <c r="AC1338" i="1"/>
  <c r="AH1338" i="1" s="1"/>
  <c r="AC1339" i="1"/>
  <c r="AH1339" i="1" s="1"/>
  <c r="AC1340" i="1"/>
  <c r="AH1340" i="1" s="1"/>
  <c r="AC1341" i="1"/>
  <c r="AH1341" i="1" s="1"/>
  <c r="AC1342" i="1"/>
  <c r="AH1342" i="1" s="1"/>
  <c r="AC1343" i="1"/>
  <c r="AH1343" i="1" s="1"/>
  <c r="AC1344" i="1"/>
  <c r="AH1344" i="1" s="1"/>
  <c r="AC1345" i="1"/>
  <c r="AH1345" i="1" s="1"/>
  <c r="AC1346" i="1"/>
  <c r="AH1346" i="1" s="1"/>
  <c r="AC1347" i="1"/>
  <c r="AH1347" i="1" s="1"/>
  <c r="AC1348" i="1"/>
  <c r="AH1348" i="1" s="1"/>
  <c r="AC1349" i="1"/>
  <c r="AH1349" i="1" s="1"/>
  <c r="AC1350" i="1"/>
  <c r="AH1350" i="1" s="1"/>
  <c r="AC1351" i="1"/>
  <c r="AH1351" i="1" s="1"/>
  <c r="AC1352" i="1"/>
  <c r="AH1352" i="1" s="1"/>
  <c r="AC1353" i="1"/>
  <c r="AH1353" i="1" s="1"/>
  <c r="AC1354" i="1"/>
  <c r="AH1354" i="1" s="1"/>
  <c r="AC1355" i="1"/>
  <c r="AH1355" i="1" s="1"/>
  <c r="AC1356" i="1"/>
  <c r="AH1356" i="1" s="1"/>
  <c r="AC1357" i="1"/>
  <c r="AH1357" i="1" s="1"/>
  <c r="AC1358" i="1"/>
  <c r="AH1358" i="1" s="1"/>
  <c r="AC1359" i="1"/>
  <c r="AH1359" i="1" s="1"/>
  <c r="AC1360" i="1"/>
  <c r="AH1360" i="1" s="1"/>
  <c r="AC1361" i="1"/>
  <c r="AH1361" i="1" s="1"/>
  <c r="AC1362" i="1"/>
  <c r="AH1362" i="1" s="1"/>
  <c r="AC1363" i="1"/>
  <c r="AH1363" i="1" s="1"/>
  <c r="AC1364" i="1"/>
  <c r="AH1364" i="1" s="1"/>
  <c r="AC1365" i="1"/>
  <c r="AH1365" i="1" s="1"/>
  <c r="AC1366" i="1"/>
  <c r="AH1366" i="1" s="1"/>
  <c r="AC1367" i="1"/>
  <c r="AH1367" i="1" s="1"/>
  <c r="AC1368" i="1"/>
  <c r="AH1368" i="1" s="1"/>
  <c r="AC1369" i="1"/>
  <c r="AH1369" i="1" s="1"/>
  <c r="AC1370" i="1"/>
  <c r="AH1370" i="1" s="1"/>
  <c r="AC1371" i="1"/>
  <c r="AH1371" i="1" s="1"/>
  <c r="AC1372" i="1"/>
  <c r="AH1372" i="1" s="1"/>
  <c r="AC1373" i="1"/>
  <c r="AC1374" i="1"/>
  <c r="AH1374" i="1" s="1"/>
  <c r="AC1375" i="1"/>
  <c r="AH1375" i="1" s="1"/>
  <c r="AC1376" i="1"/>
  <c r="AH1376" i="1" s="1"/>
  <c r="AC1377" i="1"/>
  <c r="AH1377" i="1" s="1"/>
  <c r="AC1378" i="1"/>
  <c r="AH1378" i="1" s="1"/>
  <c r="AC1379" i="1"/>
  <c r="AH1379" i="1" s="1"/>
  <c r="AC1380" i="1"/>
  <c r="AH1380" i="1" s="1"/>
  <c r="AC1381" i="1"/>
  <c r="AH1381" i="1" s="1"/>
  <c r="AC1382" i="1"/>
  <c r="AH1382" i="1" s="1"/>
  <c r="AC1383" i="1"/>
  <c r="AH1383" i="1" s="1"/>
  <c r="AC1384" i="1"/>
  <c r="AH1384" i="1" s="1"/>
  <c r="AC1385" i="1"/>
  <c r="AH1385" i="1" s="1"/>
  <c r="AC1386" i="1"/>
  <c r="AH1386" i="1" s="1"/>
  <c r="AC1387" i="1"/>
  <c r="AC1388" i="1"/>
  <c r="AC1389" i="1"/>
  <c r="AC1390" i="1"/>
  <c r="AH1390" i="1" s="1"/>
  <c r="AC1391" i="1"/>
  <c r="AC1392" i="1"/>
  <c r="AH1392" i="1" s="1"/>
  <c r="AC1393" i="1"/>
  <c r="AH1393" i="1" s="1"/>
  <c r="AC1394" i="1"/>
  <c r="AH1394" i="1" s="1"/>
  <c r="AC1395" i="1"/>
  <c r="AH1395" i="1" s="1"/>
  <c r="AC1396" i="1"/>
  <c r="AH1396" i="1" s="1"/>
  <c r="AC1397" i="1"/>
  <c r="AH1397" i="1" s="1"/>
  <c r="AC1398" i="1"/>
  <c r="AH1398" i="1" s="1"/>
  <c r="AC1399" i="1"/>
  <c r="AH1399" i="1" s="1"/>
  <c r="AC1400" i="1"/>
  <c r="AH1400" i="1" s="1"/>
  <c r="AC1401" i="1"/>
  <c r="AH1401" i="1" s="1"/>
  <c r="AC1402" i="1"/>
  <c r="AH1402" i="1" s="1"/>
  <c r="AC1403" i="1"/>
  <c r="AH1403" i="1" s="1"/>
  <c r="AC1404" i="1"/>
  <c r="AH1404" i="1" s="1"/>
  <c r="AC1405" i="1"/>
  <c r="AH1405" i="1" s="1"/>
  <c r="AC1406" i="1"/>
  <c r="AH1406" i="1" s="1"/>
  <c r="AC1407" i="1"/>
  <c r="AH1407" i="1" s="1"/>
  <c r="AC1408" i="1"/>
  <c r="AH1408" i="1" s="1"/>
  <c r="AC1409" i="1"/>
  <c r="AH1409" i="1" s="1"/>
  <c r="AC1410" i="1"/>
  <c r="AH1410" i="1" s="1"/>
  <c r="AC1411" i="1"/>
  <c r="AH1411" i="1" s="1"/>
  <c r="AC1412" i="1"/>
  <c r="AH1412" i="1" s="1"/>
  <c r="AC1413" i="1"/>
  <c r="AH1413" i="1" s="1"/>
  <c r="AC1414" i="1"/>
  <c r="AH1414" i="1" s="1"/>
  <c r="AC1415" i="1"/>
  <c r="AH1415" i="1" s="1"/>
  <c r="AC1416" i="1"/>
  <c r="AH1416" i="1" s="1"/>
  <c r="AC1417" i="1"/>
  <c r="AH1417" i="1" s="1"/>
  <c r="AC1418" i="1"/>
  <c r="AH1418" i="1" s="1"/>
  <c r="AC1419" i="1"/>
  <c r="AH1419" i="1" s="1"/>
  <c r="AC1420" i="1"/>
  <c r="AH1420" i="1" s="1"/>
  <c r="AC1421" i="1"/>
  <c r="AH1421" i="1" s="1"/>
  <c r="AC1422" i="1"/>
  <c r="AH1422" i="1" s="1"/>
  <c r="AC1423" i="1"/>
  <c r="AH1423" i="1" s="1"/>
  <c r="AC1424" i="1"/>
  <c r="AH1424" i="1" s="1"/>
  <c r="AC1425" i="1"/>
  <c r="AH1425" i="1" s="1"/>
  <c r="AC1426" i="1"/>
  <c r="AH1426" i="1" s="1"/>
  <c r="AC1427" i="1"/>
  <c r="AH1427" i="1" s="1"/>
  <c r="AC1428" i="1"/>
  <c r="AH1428" i="1" s="1"/>
  <c r="AC1429" i="1"/>
  <c r="AH1429" i="1" s="1"/>
  <c r="AC1430" i="1"/>
  <c r="AH1430" i="1" s="1"/>
  <c r="AC1431" i="1"/>
  <c r="AH1431" i="1" s="1"/>
  <c r="AC1432" i="1"/>
  <c r="AH1432" i="1" s="1"/>
  <c r="AC1433" i="1"/>
  <c r="AH1433" i="1" s="1"/>
  <c r="AC1434" i="1"/>
  <c r="AH1434" i="1" s="1"/>
  <c r="AC1435" i="1"/>
  <c r="AC1436" i="1"/>
  <c r="AH1436" i="1" s="1"/>
  <c r="AC1437" i="1"/>
  <c r="AH1437" i="1" s="1"/>
  <c r="AC1438" i="1"/>
  <c r="AH1438" i="1" s="1"/>
  <c r="AC1439" i="1"/>
  <c r="AC1440" i="1"/>
  <c r="AH1440" i="1" s="1"/>
  <c r="AC1441" i="1"/>
  <c r="AH1441" i="1" s="1"/>
  <c r="AC1442" i="1"/>
  <c r="AH1442" i="1" s="1"/>
  <c r="AC1443" i="1"/>
  <c r="AH1443" i="1" s="1"/>
  <c r="AC1444" i="1"/>
  <c r="AH1444" i="1" s="1"/>
  <c r="AC1445" i="1"/>
  <c r="AH1445" i="1" s="1"/>
  <c r="AC1446" i="1"/>
  <c r="AH1446" i="1" s="1"/>
  <c r="AC1447" i="1"/>
  <c r="AH1447" i="1" s="1"/>
  <c r="AC1448" i="1"/>
  <c r="AH1448" i="1" s="1"/>
  <c r="AC1449" i="1"/>
  <c r="AH1449" i="1" s="1"/>
  <c r="AC1450" i="1"/>
  <c r="AH1450" i="1" s="1"/>
  <c r="AC1451" i="1"/>
  <c r="AH1451" i="1" s="1"/>
  <c r="AC1452" i="1"/>
  <c r="AH1452" i="1" s="1"/>
  <c r="AC1453" i="1"/>
  <c r="AH1453" i="1" s="1"/>
  <c r="AC1454" i="1"/>
  <c r="AH1454" i="1" s="1"/>
  <c r="AC1455" i="1"/>
  <c r="AH1455" i="1" s="1"/>
  <c r="AC1456" i="1"/>
  <c r="AH1456" i="1" s="1"/>
  <c r="AC1457" i="1"/>
  <c r="AH1457" i="1" s="1"/>
  <c r="AC1458" i="1"/>
  <c r="AH1458" i="1" s="1"/>
  <c r="AC1459" i="1"/>
  <c r="AH1459" i="1" s="1"/>
  <c r="AC1460" i="1"/>
  <c r="AH1460" i="1" s="1"/>
  <c r="AC1461" i="1"/>
  <c r="AH1461" i="1" s="1"/>
  <c r="AC1462" i="1"/>
  <c r="AH1462" i="1" s="1"/>
  <c r="AC1463" i="1"/>
  <c r="AH1463" i="1" s="1"/>
  <c r="AC1464" i="1"/>
  <c r="AH1464" i="1" s="1"/>
  <c r="AC1465" i="1"/>
  <c r="AH1465" i="1" s="1"/>
  <c r="AC1466" i="1"/>
  <c r="AH1466" i="1" s="1"/>
  <c r="AC1467" i="1"/>
  <c r="AH1467" i="1" s="1"/>
  <c r="AC1468" i="1"/>
  <c r="AH1468" i="1" s="1"/>
  <c r="AC1469" i="1"/>
  <c r="AH1469" i="1" s="1"/>
  <c r="AC1470" i="1"/>
  <c r="AH1470" i="1" s="1"/>
  <c r="AC1471" i="1"/>
  <c r="AH1471" i="1" s="1"/>
  <c r="AC1472" i="1"/>
  <c r="AH1472" i="1" s="1"/>
  <c r="AC1473" i="1"/>
  <c r="AH1473" i="1" s="1"/>
  <c r="AC1474" i="1"/>
  <c r="AH1474" i="1" s="1"/>
  <c r="AC1475" i="1"/>
  <c r="AH1475" i="1" s="1"/>
  <c r="AC1476" i="1"/>
  <c r="AH1476" i="1" s="1"/>
  <c r="AC1477" i="1"/>
  <c r="AH1477" i="1" s="1"/>
  <c r="AC1478" i="1"/>
  <c r="AH1478" i="1" s="1"/>
  <c r="AC1479" i="1"/>
  <c r="AH1479" i="1" s="1"/>
  <c r="AC1480" i="1"/>
  <c r="AH1480" i="1" s="1"/>
  <c r="AC1481" i="1"/>
  <c r="AH1481" i="1" s="1"/>
  <c r="AC1482" i="1"/>
  <c r="AH1482" i="1" s="1"/>
  <c r="AC1483" i="1"/>
  <c r="AH1483" i="1" s="1"/>
  <c r="AC1484" i="1"/>
  <c r="AH1484" i="1" s="1"/>
  <c r="AC1485" i="1"/>
  <c r="AH1485" i="1" s="1"/>
  <c r="AC1486" i="1"/>
  <c r="AH1486" i="1" s="1"/>
  <c r="AC1487" i="1"/>
  <c r="AC1488" i="1"/>
  <c r="AC1489" i="1"/>
  <c r="AC1490" i="1"/>
  <c r="AH1490" i="1" s="1"/>
  <c r="AC1491" i="1"/>
  <c r="AH1491" i="1" s="1"/>
  <c r="AC1492" i="1"/>
  <c r="AH1492" i="1" s="1"/>
  <c r="AC1493" i="1"/>
  <c r="AH1493" i="1" s="1"/>
  <c r="AC1494" i="1"/>
  <c r="AH1494" i="1" s="1"/>
  <c r="AC1495" i="1"/>
  <c r="AH1495" i="1" s="1"/>
  <c r="AC1496" i="1"/>
  <c r="AH1496" i="1" s="1"/>
  <c r="AC1497" i="1"/>
  <c r="AH1497" i="1" s="1"/>
  <c r="AC1498" i="1"/>
  <c r="AH1498" i="1" s="1"/>
  <c r="AC1499" i="1"/>
  <c r="AC1500" i="1"/>
  <c r="AC1501" i="1"/>
  <c r="AH1501" i="1" s="1"/>
  <c r="AC1502" i="1"/>
  <c r="AH1502" i="1" s="1"/>
  <c r="AC1503" i="1"/>
  <c r="AH1503" i="1" s="1"/>
  <c r="AC1504" i="1"/>
  <c r="AH1504" i="1" s="1"/>
  <c r="AC1505" i="1"/>
  <c r="AH1505" i="1" s="1"/>
  <c r="AC1506" i="1"/>
  <c r="AH1506" i="1" s="1"/>
  <c r="AC1507" i="1"/>
  <c r="AH1507" i="1" s="1"/>
  <c r="AC1508" i="1"/>
  <c r="AH1508" i="1" s="1"/>
  <c r="AC1509" i="1"/>
  <c r="AH1509" i="1" s="1"/>
  <c r="AC1510" i="1"/>
  <c r="AH1510" i="1" s="1"/>
  <c r="AC1511" i="1"/>
  <c r="AH1511" i="1" s="1"/>
  <c r="AC1512" i="1"/>
  <c r="AH1512" i="1" s="1"/>
  <c r="AC1513" i="1"/>
  <c r="AH1513" i="1" s="1"/>
  <c r="AC1514" i="1"/>
  <c r="AH1514" i="1" s="1"/>
  <c r="AC1515" i="1"/>
  <c r="AH1515" i="1" s="1"/>
  <c r="AC1516" i="1"/>
  <c r="AH1516" i="1" s="1"/>
  <c r="AC1517" i="1"/>
  <c r="AH1517" i="1" s="1"/>
  <c r="AC1518" i="1"/>
  <c r="AH1518" i="1" s="1"/>
  <c r="AC1519" i="1"/>
  <c r="AC1520" i="1"/>
  <c r="AH1520" i="1" s="1"/>
  <c r="AC1521" i="1"/>
  <c r="AH1521" i="1" s="1"/>
  <c r="AC1522" i="1"/>
  <c r="AH1522" i="1" s="1"/>
  <c r="AC1523" i="1"/>
  <c r="AH1523" i="1" s="1"/>
  <c r="AC1524" i="1"/>
  <c r="AH1524" i="1" s="1"/>
  <c r="AC1525" i="1"/>
  <c r="AH1525" i="1" s="1"/>
  <c r="AC1526" i="1"/>
  <c r="AH1526" i="1" s="1"/>
  <c r="AC1527" i="1"/>
  <c r="AH1527" i="1" s="1"/>
  <c r="AC1528" i="1"/>
  <c r="AH1528" i="1" s="1"/>
  <c r="AC1529" i="1"/>
  <c r="AH1529" i="1" s="1"/>
  <c r="AC1530" i="1"/>
  <c r="AH1530" i="1" s="1"/>
  <c r="AC1531" i="1"/>
  <c r="AH1531" i="1" s="1"/>
  <c r="AC1532" i="1"/>
  <c r="AH1532" i="1" s="1"/>
  <c r="AC1533" i="1"/>
  <c r="AH1533" i="1" s="1"/>
  <c r="AC1534" i="1"/>
  <c r="AH1534" i="1" s="1"/>
  <c r="AC1535" i="1"/>
  <c r="AH1535" i="1" s="1"/>
  <c r="AC1536" i="1"/>
  <c r="AH1536" i="1" s="1"/>
  <c r="AC1537" i="1"/>
  <c r="AH1537" i="1" s="1"/>
  <c r="AC1538" i="1"/>
  <c r="AH1538" i="1" s="1"/>
  <c r="AC1539" i="1"/>
  <c r="AH1539" i="1" s="1"/>
  <c r="AC1540" i="1"/>
  <c r="AH1540" i="1" s="1"/>
  <c r="AC1541" i="1"/>
  <c r="AH1541" i="1" s="1"/>
  <c r="AC1542" i="1"/>
  <c r="AH1542" i="1" s="1"/>
  <c r="AC1543" i="1"/>
  <c r="AH1543" i="1" s="1"/>
  <c r="AC1544" i="1"/>
  <c r="AH1544" i="1" s="1"/>
  <c r="AC1545" i="1"/>
  <c r="AH1545" i="1" s="1"/>
  <c r="AC1546" i="1"/>
  <c r="AH1546" i="1" s="1"/>
  <c r="AC1547" i="1"/>
  <c r="AH1547" i="1" s="1"/>
  <c r="AC1548" i="1"/>
  <c r="AH1548" i="1" s="1"/>
  <c r="AC1549" i="1"/>
  <c r="AH1549" i="1" s="1"/>
  <c r="AC1550" i="1"/>
  <c r="AH1550" i="1" s="1"/>
  <c r="AC1551" i="1"/>
  <c r="AH1551" i="1" s="1"/>
  <c r="AC1552" i="1"/>
  <c r="AH1552" i="1" s="1"/>
  <c r="AC1553" i="1"/>
  <c r="AH1553" i="1" s="1"/>
  <c r="AC1554" i="1"/>
  <c r="AH1554" i="1" s="1"/>
  <c r="AC1555" i="1"/>
  <c r="AH1555" i="1" s="1"/>
  <c r="AC1556" i="1"/>
  <c r="AH1556" i="1" s="1"/>
  <c r="AC1557" i="1"/>
  <c r="AH1557" i="1" s="1"/>
  <c r="AC1558" i="1"/>
  <c r="AH1558" i="1" s="1"/>
  <c r="AC1559" i="1"/>
  <c r="AH1559" i="1" s="1"/>
  <c r="AC1560" i="1"/>
  <c r="AH1560" i="1" s="1"/>
  <c r="AC1561" i="1"/>
  <c r="AH1561" i="1" s="1"/>
  <c r="AC1562" i="1"/>
  <c r="AH1562" i="1" s="1"/>
  <c r="AC1563" i="1"/>
  <c r="AH1563" i="1" s="1"/>
  <c r="AC1564" i="1"/>
  <c r="AH1564" i="1" s="1"/>
  <c r="AC1565" i="1"/>
  <c r="AH1565" i="1" s="1"/>
  <c r="AC1566" i="1"/>
  <c r="AH1566" i="1" s="1"/>
  <c r="AC1567" i="1"/>
  <c r="AH1567" i="1" s="1"/>
  <c r="AC1568" i="1"/>
  <c r="AH1568" i="1" s="1"/>
  <c r="AC1569" i="1"/>
  <c r="AH1569" i="1" s="1"/>
  <c r="AC1570" i="1"/>
  <c r="AH1570" i="1" s="1"/>
  <c r="AC1571" i="1"/>
  <c r="AH1571" i="1" s="1"/>
  <c r="AC1572" i="1"/>
  <c r="AH1572" i="1" s="1"/>
  <c r="AC1573" i="1"/>
  <c r="AH1573" i="1" s="1"/>
  <c r="AC1574" i="1"/>
  <c r="AH1574" i="1" s="1"/>
  <c r="AC1575" i="1"/>
  <c r="AH1575" i="1" s="1"/>
  <c r="AC1576" i="1"/>
  <c r="AH1576" i="1" s="1"/>
  <c r="AC1577" i="1"/>
  <c r="AH1577" i="1" s="1"/>
  <c r="AC1578" i="1"/>
  <c r="AH1578" i="1" s="1"/>
  <c r="AC1579" i="1"/>
  <c r="AH1579" i="1" s="1"/>
  <c r="AC1580" i="1"/>
  <c r="AH1580" i="1" s="1"/>
  <c r="AC1581" i="1"/>
  <c r="AH1581" i="1" s="1"/>
  <c r="AC1582" i="1"/>
  <c r="AH1582" i="1" s="1"/>
  <c r="AC1583" i="1"/>
  <c r="AH1583" i="1" s="1"/>
  <c r="AC1584" i="1"/>
  <c r="AH1584" i="1" s="1"/>
  <c r="AC1585" i="1"/>
  <c r="AH1585" i="1" s="1"/>
  <c r="AC1586" i="1"/>
  <c r="AH1586" i="1" s="1"/>
  <c r="AC1587" i="1"/>
  <c r="AH1587" i="1" s="1"/>
  <c r="AC1588" i="1"/>
  <c r="AH1588" i="1" s="1"/>
  <c r="AC1589" i="1"/>
  <c r="AH1589" i="1" s="1"/>
  <c r="AC1590" i="1"/>
  <c r="AH1590" i="1" s="1"/>
  <c r="AC1591" i="1"/>
  <c r="AH1591" i="1" s="1"/>
  <c r="AC1592" i="1"/>
  <c r="AH1592" i="1" s="1"/>
  <c r="AC1593" i="1"/>
  <c r="AH1593" i="1" s="1"/>
  <c r="AC1594" i="1"/>
  <c r="AH1594" i="1" s="1"/>
  <c r="AC1595" i="1"/>
  <c r="AC1596" i="1"/>
  <c r="AH1596" i="1" s="1"/>
  <c r="AC1597" i="1"/>
  <c r="AH1597" i="1" s="1"/>
  <c r="AC1598" i="1"/>
  <c r="AH1598" i="1" s="1"/>
  <c r="AC1599" i="1"/>
  <c r="AH1599" i="1" s="1"/>
  <c r="AC1600" i="1"/>
  <c r="AH1600" i="1" s="1"/>
  <c r="AC1601" i="1"/>
  <c r="AC1602" i="1"/>
  <c r="AC1603" i="1"/>
  <c r="AC1604" i="1"/>
  <c r="AH1604" i="1" s="1"/>
  <c r="AC1605" i="1"/>
  <c r="AH1605" i="1" s="1"/>
  <c r="AC1606" i="1"/>
  <c r="AH1606" i="1" s="1"/>
  <c r="AC1607" i="1"/>
  <c r="AH1607" i="1" s="1"/>
  <c r="AC1608" i="1"/>
  <c r="AH1608" i="1" s="1"/>
  <c r="AC1609" i="1"/>
  <c r="AH1609" i="1" s="1"/>
  <c r="AC1610" i="1"/>
  <c r="AH1610" i="1" s="1"/>
  <c r="AC1611" i="1"/>
  <c r="AC1612" i="1"/>
  <c r="AH1612" i="1" s="1"/>
  <c r="AC1613" i="1"/>
  <c r="AH1613" i="1" s="1"/>
  <c r="AC1614" i="1"/>
  <c r="AH1614" i="1" s="1"/>
  <c r="AC1615" i="1"/>
  <c r="AH1615" i="1" s="1"/>
  <c r="AC1616" i="1"/>
  <c r="AH1616" i="1" s="1"/>
  <c r="AC1617" i="1"/>
  <c r="AH1617" i="1" s="1"/>
  <c r="AC1618" i="1"/>
  <c r="AH1618" i="1" s="1"/>
  <c r="AC1619" i="1"/>
  <c r="AH1619" i="1" s="1"/>
  <c r="AC1620" i="1"/>
  <c r="AH1620" i="1" s="1"/>
  <c r="AC1621" i="1"/>
  <c r="AH1621" i="1" s="1"/>
  <c r="AC1622" i="1"/>
  <c r="AH1622" i="1" s="1"/>
  <c r="AC1623" i="1"/>
  <c r="AH1623" i="1" s="1"/>
  <c r="AC1624" i="1"/>
  <c r="AH1624" i="1" s="1"/>
  <c r="AC1625" i="1"/>
  <c r="AH1625" i="1" s="1"/>
  <c r="AC1626" i="1"/>
  <c r="AH1626" i="1" s="1"/>
  <c r="AC1627" i="1"/>
  <c r="AH1627" i="1" s="1"/>
  <c r="AC1628" i="1"/>
  <c r="AH1628" i="1" s="1"/>
  <c r="AC1629" i="1"/>
  <c r="AH1629" i="1" s="1"/>
  <c r="AC1630" i="1"/>
  <c r="AH1630" i="1" s="1"/>
  <c r="AC1631" i="1"/>
  <c r="AH1631" i="1" s="1"/>
  <c r="AC1632" i="1"/>
  <c r="AH1632" i="1" s="1"/>
  <c r="AC1633" i="1"/>
  <c r="AH1633" i="1" s="1"/>
  <c r="AC1634" i="1"/>
  <c r="AH1634" i="1" s="1"/>
  <c r="AC1635" i="1"/>
  <c r="AH1635" i="1" s="1"/>
  <c r="AC1636" i="1"/>
  <c r="AH1636" i="1" s="1"/>
  <c r="AC1637" i="1"/>
  <c r="AH1637" i="1" s="1"/>
  <c r="AC1638" i="1"/>
  <c r="AH1638" i="1" s="1"/>
  <c r="AC1639" i="1"/>
  <c r="AH1639" i="1" s="1"/>
  <c r="AC1640" i="1"/>
  <c r="AH1640" i="1" s="1"/>
  <c r="AC1641" i="1"/>
  <c r="AH1641" i="1" s="1"/>
  <c r="AC1642" i="1"/>
  <c r="AH1642" i="1" s="1"/>
  <c r="AC1643" i="1"/>
  <c r="AH1643" i="1" s="1"/>
  <c r="AC1644" i="1"/>
  <c r="AH1644" i="1" s="1"/>
  <c r="AC1645" i="1"/>
  <c r="AH1645" i="1" s="1"/>
  <c r="AC1646" i="1"/>
  <c r="AH1646" i="1" s="1"/>
  <c r="AC1647" i="1"/>
  <c r="AH1647" i="1" s="1"/>
  <c r="AC1648" i="1"/>
  <c r="AH1648" i="1" s="1"/>
  <c r="AC1649" i="1"/>
  <c r="AH1649" i="1" s="1"/>
  <c r="AC1650" i="1"/>
  <c r="AH1650" i="1" s="1"/>
  <c r="AC1651" i="1"/>
  <c r="AH1651" i="1" s="1"/>
  <c r="AC1652" i="1"/>
  <c r="AH1652" i="1" s="1"/>
  <c r="AC1653" i="1"/>
  <c r="AH1653" i="1" s="1"/>
  <c r="AC1654" i="1"/>
  <c r="AH1654" i="1" s="1"/>
  <c r="AC1655" i="1"/>
  <c r="AH1655" i="1" s="1"/>
  <c r="AC1656" i="1"/>
  <c r="AH1656" i="1" s="1"/>
  <c r="AC1657" i="1"/>
  <c r="AH1657" i="1" s="1"/>
  <c r="AC1658" i="1"/>
  <c r="AH1658" i="1" s="1"/>
  <c r="AC1659" i="1"/>
  <c r="AH1659" i="1" s="1"/>
  <c r="AC1660" i="1"/>
  <c r="AH1660" i="1" s="1"/>
  <c r="AC1661" i="1"/>
  <c r="AH1661" i="1" s="1"/>
  <c r="AC1662" i="1"/>
  <c r="AH1662" i="1" s="1"/>
  <c r="AC1663" i="1"/>
  <c r="AH1663" i="1" s="1"/>
  <c r="AC1664" i="1"/>
  <c r="AH1664" i="1" s="1"/>
  <c r="AC1665" i="1"/>
  <c r="AH1665" i="1" s="1"/>
  <c r="AC1666" i="1"/>
  <c r="AC1667" i="1"/>
  <c r="AH1667" i="1" s="1"/>
  <c r="AC1668" i="1"/>
  <c r="AH1668" i="1" s="1"/>
  <c r="AC1669" i="1"/>
  <c r="AH1669" i="1" s="1"/>
  <c r="AC1670" i="1"/>
  <c r="AH1670" i="1" s="1"/>
  <c r="AC1671" i="1"/>
  <c r="AH1671" i="1" s="1"/>
  <c r="AC1672" i="1"/>
  <c r="AH1672" i="1" s="1"/>
  <c r="AC1673" i="1"/>
  <c r="AH1673" i="1" s="1"/>
  <c r="AC1674" i="1"/>
  <c r="AH1674" i="1" s="1"/>
  <c r="AC1675" i="1"/>
  <c r="AH1675" i="1" s="1"/>
  <c r="AC1676" i="1"/>
  <c r="AH1676" i="1" s="1"/>
  <c r="AC1677" i="1"/>
  <c r="AH1677" i="1" s="1"/>
  <c r="AC1678" i="1"/>
  <c r="AH1678" i="1" s="1"/>
  <c r="AC1679" i="1"/>
  <c r="AH1679" i="1" s="1"/>
  <c r="AC1680" i="1"/>
  <c r="AH1680" i="1" s="1"/>
  <c r="AC1681" i="1"/>
  <c r="AH1681" i="1" s="1"/>
  <c r="AC1682" i="1"/>
  <c r="AH1682" i="1" s="1"/>
  <c r="AC1683" i="1"/>
  <c r="AH1683" i="1" s="1"/>
  <c r="AC1684" i="1"/>
  <c r="AH1684" i="1" s="1"/>
  <c r="AC1685" i="1"/>
  <c r="AH1685" i="1" s="1"/>
  <c r="AC1686" i="1"/>
  <c r="AH1686" i="1" s="1"/>
  <c r="AC1687" i="1"/>
  <c r="AH1687" i="1" s="1"/>
  <c r="AC1688" i="1"/>
  <c r="AH1688" i="1" s="1"/>
  <c r="AC1689" i="1"/>
  <c r="AH1689" i="1" s="1"/>
  <c r="AC1690" i="1"/>
  <c r="AH1690" i="1" s="1"/>
  <c r="AC1691" i="1"/>
  <c r="AH1691" i="1" s="1"/>
  <c r="AC1692" i="1"/>
  <c r="AH1692" i="1" s="1"/>
  <c r="AC1693" i="1"/>
  <c r="AH1693" i="1" s="1"/>
  <c r="AC1694" i="1"/>
  <c r="AH1694" i="1" s="1"/>
  <c r="AC1695" i="1"/>
  <c r="AH1695" i="1" s="1"/>
  <c r="AC1696" i="1"/>
  <c r="AH1696" i="1" s="1"/>
  <c r="AC1697" i="1"/>
  <c r="AH1697" i="1" s="1"/>
  <c r="AC1698" i="1"/>
  <c r="AH1698" i="1" s="1"/>
  <c r="AC1699" i="1"/>
  <c r="AH1699" i="1" s="1"/>
  <c r="AC1700" i="1"/>
  <c r="AH1700" i="1" s="1"/>
  <c r="AC1701" i="1"/>
  <c r="AH1701" i="1" s="1"/>
  <c r="AC1702" i="1"/>
  <c r="AH1702" i="1" s="1"/>
  <c r="AC1703" i="1"/>
  <c r="AH1703" i="1" s="1"/>
  <c r="AC1704" i="1"/>
  <c r="AH1704" i="1" s="1"/>
  <c r="AC1705" i="1"/>
  <c r="AH1705" i="1" s="1"/>
  <c r="AC1706" i="1"/>
  <c r="AH1706" i="1" s="1"/>
  <c r="AC1707" i="1"/>
  <c r="AH1707" i="1" s="1"/>
  <c r="AC1708" i="1"/>
  <c r="AH1708" i="1" s="1"/>
  <c r="AC1709" i="1"/>
  <c r="AH1709" i="1" s="1"/>
  <c r="AC1710" i="1"/>
  <c r="AH1710" i="1" s="1"/>
  <c r="AC1711" i="1"/>
  <c r="AC1712" i="1"/>
  <c r="AH1712" i="1" s="1"/>
  <c r="AC1713" i="1"/>
  <c r="AC1714" i="1"/>
  <c r="AC1715" i="1"/>
  <c r="AH1715" i="1" s="1"/>
  <c r="AC1716" i="1"/>
  <c r="AC1717" i="1"/>
  <c r="AC1718" i="1"/>
  <c r="AH1718" i="1" s="1"/>
  <c r="AC1719" i="1"/>
  <c r="AH1719" i="1" s="1"/>
  <c r="AC1720" i="1"/>
  <c r="AH1720" i="1" s="1"/>
  <c r="AC1721" i="1"/>
  <c r="AH1721" i="1" s="1"/>
  <c r="AC1722" i="1"/>
  <c r="AH1722" i="1" s="1"/>
  <c r="AC1723" i="1"/>
  <c r="AH1723" i="1" s="1"/>
  <c r="AC1724" i="1"/>
  <c r="AH1724" i="1" s="1"/>
  <c r="AC1725" i="1"/>
  <c r="AH1725" i="1" s="1"/>
  <c r="AC1726" i="1"/>
  <c r="AH1726" i="1" s="1"/>
  <c r="AC1727" i="1"/>
  <c r="AH1727" i="1" s="1"/>
  <c r="AC1728" i="1"/>
  <c r="AH1728" i="1" s="1"/>
  <c r="AC1729" i="1"/>
  <c r="AH1729" i="1" s="1"/>
  <c r="AC1730" i="1"/>
  <c r="AH1730" i="1" s="1"/>
  <c r="AC1731" i="1"/>
  <c r="AH1731" i="1" s="1"/>
  <c r="AC1732" i="1"/>
  <c r="AH1732" i="1" s="1"/>
  <c r="AC1733" i="1"/>
  <c r="AH1733" i="1" s="1"/>
  <c r="AC1734" i="1"/>
  <c r="AH1734" i="1" s="1"/>
  <c r="AC1735" i="1"/>
  <c r="AH1735" i="1" s="1"/>
  <c r="AC1736" i="1"/>
  <c r="AH1736" i="1" s="1"/>
  <c r="AC1737" i="1"/>
  <c r="AH1737" i="1" s="1"/>
  <c r="AC1738" i="1"/>
  <c r="AH1738" i="1" s="1"/>
  <c r="AC1739" i="1"/>
  <c r="AH1739" i="1" s="1"/>
  <c r="AC1740" i="1"/>
  <c r="AH1740" i="1" s="1"/>
  <c r="AC1741" i="1"/>
  <c r="AH1741" i="1" s="1"/>
  <c r="AC1742" i="1"/>
  <c r="AH1742" i="1" s="1"/>
  <c r="AC1743" i="1"/>
  <c r="AH1743" i="1" s="1"/>
  <c r="AC1744" i="1"/>
  <c r="AH1744" i="1" s="1"/>
  <c r="AC1745" i="1"/>
  <c r="AH1745" i="1" s="1"/>
  <c r="AC1746" i="1"/>
  <c r="AH1746" i="1" s="1"/>
  <c r="AC1747" i="1"/>
  <c r="AH1747" i="1" s="1"/>
  <c r="AC1748" i="1"/>
  <c r="AH1748" i="1" s="1"/>
  <c r="AC1749" i="1"/>
  <c r="AH1749" i="1" s="1"/>
  <c r="AC1750" i="1"/>
  <c r="AH1750" i="1" s="1"/>
  <c r="AC1751" i="1"/>
  <c r="AH1751" i="1" s="1"/>
  <c r="AC1752" i="1"/>
  <c r="AH1752" i="1" s="1"/>
  <c r="AC1753" i="1"/>
  <c r="AH1753" i="1" s="1"/>
  <c r="AC1754" i="1"/>
  <c r="AH1754" i="1" s="1"/>
  <c r="AC1755" i="1"/>
  <c r="AH1755" i="1" s="1"/>
  <c r="AC1756" i="1"/>
  <c r="AH1756" i="1" s="1"/>
  <c r="AC1757" i="1"/>
  <c r="AH1757" i="1" s="1"/>
  <c r="AC1758" i="1"/>
  <c r="AH1758" i="1" s="1"/>
  <c r="AC1759" i="1"/>
  <c r="AH1759" i="1" s="1"/>
  <c r="AC1760" i="1"/>
  <c r="AH1760" i="1" s="1"/>
  <c r="AC1761" i="1"/>
  <c r="AH1761" i="1" s="1"/>
  <c r="AC1762" i="1"/>
  <c r="AH1762" i="1" s="1"/>
  <c r="AC1763" i="1"/>
  <c r="AH1763" i="1" s="1"/>
  <c r="AC1764" i="1"/>
  <c r="AH1764" i="1" s="1"/>
  <c r="AC1765" i="1"/>
  <c r="AH1765" i="1" s="1"/>
  <c r="AC1766" i="1"/>
  <c r="AH1766" i="1" s="1"/>
  <c r="AC1767" i="1"/>
  <c r="AH1767" i="1" s="1"/>
  <c r="AC1768" i="1"/>
  <c r="AH1768" i="1" s="1"/>
  <c r="AC1769" i="1"/>
  <c r="AH1769" i="1" s="1"/>
  <c r="AC1770" i="1"/>
  <c r="AH1770" i="1" s="1"/>
  <c r="AC1771" i="1"/>
  <c r="AH1771" i="1" s="1"/>
  <c r="AC1772" i="1"/>
  <c r="AH1772" i="1" s="1"/>
  <c r="AC1773" i="1"/>
  <c r="AH1773" i="1" s="1"/>
  <c r="AC1774" i="1"/>
  <c r="AH1774" i="1" s="1"/>
  <c r="AC1775" i="1"/>
  <c r="AH1775" i="1" s="1"/>
  <c r="AC1776" i="1"/>
  <c r="AH1776" i="1" s="1"/>
  <c r="AC1777" i="1"/>
  <c r="AH1777" i="1" s="1"/>
  <c r="AC1778" i="1"/>
  <c r="AH1778" i="1" s="1"/>
  <c r="AC1779" i="1"/>
  <c r="AH1779" i="1" s="1"/>
  <c r="AC1780" i="1"/>
  <c r="AH1780" i="1" s="1"/>
  <c r="AC1781" i="1"/>
  <c r="AH1781" i="1" s="1"/>
  <c r="AC1782" i="1"/>
  <c r="AH1782" i="1" s="1"/>
  <c r="AC1783" i="1"/>
  <c r="AH1783" i="1" s="1"/>
  <c r="AC1784" i="1"/>
  <c r="AH1784" i="1" s="1"/>
  <c r="AC1785" i="1"/>
  <c r="AH1785" i="1" s="1"/>
  <c r="AC1786" i="1"/>
  <c r="AH1786" i="1" s="1"/>
  <c r="AC1787" i="1"/>
  <c r="AH1787" i="1" s="1"/>
  <c r="AC1788" i="1"/>
  <c r="AH1788" i="1" s="1"/>
  <c r="AC1789" i="1"/>
  <c r="AH1789" i="1" s="1"/>
  <c r="AC1790" i="1"/>
  <c r="AH1790" i="1" s="1"/>
  <c r="AC1791" i="1"/>
  <c r="AH1791" i="1" s="1"/>
  <c r="AC1792" i="1"/>
  <c r="AH1792" i="1" s="1"/>
  <c r="AC1793" i="1"/>
  <c r="AH1793" i="1" s="1"/>
  <c r="AC1794" i="1"/>
  <c r="AH1794" i="1" s="1"/>
  <c r="AC1795" i="1"/>
  <c r="AH1795" i="1" s="1"/>
  <c r="AC1796" i="1"/>
  <c r="AH1796" i="1" s="1"/>
  <c r="AC1797" i="1"/>
  <c r="AH1797" i="1" s="1"/>
  <c r="AC1798" i="1"/>
  <c r="AH1798" i="1" s="1"/>
  <c r="AC1799" i="1"/>
  <c r="AH1799" i="1" s="1"/>
  <c r="AC1800" i="1"/>
  <c r="AH1800" i="1" s="1"/>
  <c r="AC1801" i="1"/>
  <c r="AH1801" i="1" s="1"/>
  <c r="AC1802" i="1"/>
  <c r="AH1802" i="1" s="1"/>
  <c r="AC1803" i="1"/>
  <c r="AH1803" i="1" s="1"/>
  <c r="AC1804" i="1"/>
  <c r="AH1804" i="1" s="1"/>
  <c r="AC1805" i="1"/>
  <c r="AH1805" i="1" s="1"/>
  <c r="AC1806" i="1"/>
  <c r="AH1806" i="1" s="1"/>
  <c r="AC1807" i="1"/>
  <c r="AH1807" i="1" s="1"/>
  <c r="AC1808" i="1"/>
  <c r="AH1808" i="1" s="1"/>
  <c r="AC1809" i="1"/>
  <c r="AH1809" i="1" s="1"/>
  <c r="AC1810" i="1"/>
  <c r="AC1811" i="1"/>
  <c r="AH1811" i="1" s="1"/>
  <c r="AC1812" i="1"/>
  <c r="AC1813" i="1"/>
  <c r="AH1813" i="1" s="1"/>
  <c r="AC1814" i="1"/>
  <c r="AH1814" i="1" s="1"/>
  <c r="AC1815" i="1"/>
  <c r="AH1815" i="1" s="1"/>
  <c r="AC1816" i="1"/>
  <c r="AH1816" i="1" s="1"/>
  <c r="AC1817" i="1"/>
  <c r="AH1817" i="1" s="1"/>
  <c r="AC1818" i="1"/>
  <c r="AH1818" i="1" s="1"/>
  <c r="AC1819" i="1"/>
  <c r="AC1820" i="1"/>
  <c r="AH1820" i="1" s="1"/>
  <c r="AC1821" i="1"/>
  <c r="AH1821" i="1" s="1"/>
  <c r="AC1822" i="1"/>
  <c r="AH1822" i="1" s="1"/>
  <c r="AC1823" i="1"/>
  <c r="AH1823" i="1" s="1"/>
  <c r="AC1824" i="1"/>
  <c r="AH1824" i="1" s="1"/>
  <c r="AC1825" i="1"/>
  <c r="AH1825" i="1" s="1"/>
  <c r="AC1826" i="1"/>
  <c r="AH1826" i="1" s="1"/>
  <c r="AC1827" i="1"/>
  <c r="AH1827" i="1" s="1"/>
  <c r="AC1828" i="1"/>
  <c r="AH1828" i="1" s="1"/>
  <c r="AC1829" i="1"/>
  <c r="AH1829" i="1" s="1"/>
  <c r="AC1830" i="1"/>
  <c r="AH1830" i="1" s="1"/>
  <c r="AC1831" i="1"/>
  <c r="AH1831" i="1" s="1"/>
  <c r="AC1832" i="1"/>
  <c r="AH1832" i="1" s="1"/>
  <c r="AC1833" i="1"/>
  <c r="AH1833" i="1" s="1"/>
  <c r="AC1834" i="1"/>
  <c r="AH1834" i="1" s="1"/>
  <c r="AC1835" i="1"/>
  <c r="AH1835" i="1" s="1"/>
  <c r="AC1836" i="1"/>
  <c r="AH1836" i="1" s="1"/>
  <c r="AC1837" i="1"/>
  <c r="AH1837" i="1" s="1"/>
  <c r="AC1838" i="1"/>
  <c r="AH1838" i="1" s="1"/>
  <c r="AC1839" i="1"/>
  <c r="AH1839" i="1" s="1"/>
  <c r="AC1840" i="1"/>
  <c r="AH1840" i="1" s="1"/>
  <c r="AC1841" i="1"/>
  <c r="AH1841" i="1" s="1"/>
  <c r="AC1842" i="1"/>
  <c r="AH1842" i="1" s="1"/>
  <c r="AC1843" i="1"/>
  <c r="AH1843" i="1" s="1"/>
  <c r="AC1844" i="1"/>
  <c r="AH1844" i="1" s="1"/>
  <c r="AC1845" i="1"/>
  <c r="AH1845" i="1" s="1"/>
  <c r="AC1846" i="1"/>
  <c r="AH1846" i="1" s="1"/>
  <c r="AC1847" i="1"/>
  <c r="AH1847" i="1" s="1"/>
  <c r="AC1848" i="1"/>
  <c r="AH1848" i="1" s="1"/>
  <c r="AC1849" i="1"/>
  <c r="AH1849" i="1" s="1"/>
  <c r="AC1850" i="1"/>
  <c r="AH1850" i="1" s="1"/>
  <c r="AC1851" i="1"/>
  <c r="AH1851" i="1" s="1"/>
  <c r="AC1852" i="1"/>
  <c r="AH1852" i="1" s="1"/>
  <c r="AC1853" i="1"/>
  <c r="AH1853" i="1" s="1"/>
  <c r="AC1854" i="1"/>
  <c r="AH1854" i="1" s="1"/>
  <c r="AC1855" i="1"/>
  <c r="AH1855" i="1" s="1"/>
  <c r="AC1856" i="1"/>
  <c r="AH1856" i="1" s="1"/>
  <c r="AC1857" i="1"/>
  <c r="AH1857" i="1" s="1"/>
  <c r="AC1858" i="1"/>
  <c r="AH1858" i="1" s="1"/>
  <c r="AC1859" i="1"/>
  <c r="AH1859" i="1" s="1"/>
  <c r="AC1860" i="1"/>
  <c r="AH1860" i="1" s="1"/>
  <c r="AC1861" i="1"/>
  <c r="AH1861" i="1" s="1"/>
  <c r="AC1862" i="1"/>
  <c r="AH1862" i="1" s="1"/>
  <c r="AC1863" i="1"/>
  <c r="AH1863" i="1" s="1"/>
  <c r="AC1864" i="1"/>
  <c r="AH1864" i="1" s="1"/>
  <c r="AC1865" i="1"/>
  <c r="AH1865" i="1" s="1"/>
  <c r="AC1866" i="1"/>
  <c r="AH1866" i="1" s="1"/>
  <c r="AC1867" i="1"/>
  <c r="AH1867" i="1" s="1"/>
  <c r="AC1868" i="1"/>
  <c r="AH1868" i="1" s="1"/>
  <c r="AC1869" i="1"/>
  <c r="AH1869" i="1" s="1"/>
  <c r="AC1870" i="1"/>
  <c r="AC1871" i="1"/>
  <c r="AH1871" i="1" s="1"/>
  <c r="AC1872" i="1"/>
  <c r="AH1872" i="1" s="1"/>
  <c r="AC1873" i="1"/>
  <c r="AC1874" i="1"/>
  <c r="AC1875" i="1"/>
  <c r="AC1876" i="1"/>
  <c r="AH1876" i="1" s="1"/>
  <c r="AC1877" i="1"/>
  <c r="AC1878" i="1"/>
  <c r="AH1878" i="1" s="1"/>
  <c r="AC1879" i="1"/>
  <c r="AH1879" i="1" s="1"/>
  <c r="AC1880" i="1"/>
  <c r="AH1880" i="1" s="1"/>
  <c r="AC1881" i="1"/>
  <c r="AH1881" i="1" s="1"/>
  <c r="AC1882" i="1"/>
  <c r="AH1882" i="1" s="1"/>
  <c r="AC1883" i="1"/>
  <c r="AH1883" i="1" s="1"/>
  <c r="AC1884" i="1"/>
  <c r="AH1884" i="1" s="1"/>
  <c r="AC1885" i="1"/>
  <c r="AH1885" i="1" s="1"/>
  <c r="AC1886" i="1"/>
  <c r="AH1886" i="1" s="1"/>
  <c r="AC1887" i="1"/>
  <c r="AH1887" i="1" s="1"/>
  <c r="AC1888" i="1"/>
  <c r="AH1888" i="1" s="1"/>
  <c r="AC1889" i="1"/>
  <c r="AH1889" i="1" s="1"/>
  <c r="AC1890" i="1"/>
  <c r="AH1890" i="1" s="1"/>
  <c r="AC1891" i="1"/>
  <c r="AH1891" i="1" s="1"/>
  <c r="AC1892" i="1"/>
  <c r="AH1892" i="1" s="1"/>
  <c r="AC1893" i="1"/>
  <c r="AC1894" i="1"/>
  <c r="AH1894" i="1" s="1"/>
  <c r="AC1895" i="1"/>
  <c r="AH1895" i="1" s="1"/>
  <c r="AC1896" i="1"/>
  <c r="AH1896" i="1" s="1"/>
  <c r="AC1897" i="1"/>
  <c r="AH1897" i="1" s="1"/>
  <c r="AC1898" i="1"/>
  <c r="AH1898" i="1" s="1"/>
  <c r="AC1899" i="1"/>
  <c r="AH1899" i="1" s="1"/>
  <c r="AC1900" i="1"/>
  <c r="AH1900" i="1" s="1"/>
  <c r="AC1901" i="1"/>
  <c r="AH1901" i="1" s="1"/>
  <c r="AC1902" i="1"/>
  <c r="AH1902" i="1" s="1"/>
  <c r="AC1903" i="1"/>
  <c r="AH1903" i="1" s="1"/>
  <c r="AC1904" i="1"/>
  <c r="AH1904" i="1" s="1"/>
  <c r="AC1905" i="1"/>
  <c r="AH1905" i="1" s="1"/>
  <c r="AC1906" i="1"/>
  <c r="AH1906" i="1" s="1"/>
  <c r="AC1907" i="1"/>
  <c r="AH1907" i="1" s="1"/>
  <c r="AC1908" i="1"/>
  <c r="AH1908" i="1" s="1"/>
  <c r="AC1909" i="1"/>
  <c r="AH1909" i="1" s="1"/>
  <c r="AC1910" i="1"/>
  <c r="AH1910" i="1" s="1"/>
  <c r="AC1911" i="1"/>
  <c r="AH1911" i="1" s="1"/>
  <c r="AC1912" i="1"/>
  <c r="AH1912" i="1" s="1"/>
  <c r="AC1913" i="1"/>
  <c r="AH1913" i="1" s="1"/>
  <c r="AC1914" i="1"/>
  <c r="AH1914" i="1" s="1"/>
  <c r="AC1915" i="1"/>
  <c r="AH1915" i="1" s="1"/>
  <c r="AC1916" i="1"/>
  <c r="AH1916" i="1" s="1"/>
  <c r="AC1917" i="1"/>
  <c r="AH1917" i="1" s="1"/>
  <c r="AC1918" i="1"/>
  <c r="AC1919" i="1"/>
  <c r="AH1919" i="1" s="1"/>
  <c r="AC1920" i="1"/>
  <c r="AH1920" i="1" s="1"/>
  <c r="AC1921" i="1"/>
  <c r="AH1921" i="1" s="1"/>
  <c r="AC1922" i="1"/>
  <c r="AH1922" i="1" s="1"/>
  <c r="AC1923" i="1"/>
  <c r="AH1923" i="1" s="1"/>
  <c r="AC1924" i="1"/>
  <c r="AH1924" i="1" s="1"/>
  <c r="AC1925" i="1"/>
  <c r="AH1925" i="1" s="1"/>
  <c r="AC1926" i="1"/>
  <c r="AH1926" i="1" s="1"/>
  <c r="AC1927" i="1"/>
  <c r="AH1927" i="1" s="1"/>
  <c r="AC1928" i="1"/>
  <c r="AH1928" i="1" s="1"/>
  <c r="AC1929" i="1"/>
  <c r="AH1929" i="1" s="1"/>
  <c r="AC1930" i="1"/>
  <c r="AH1930" i="1" s="1"/>
  <c r="AC1931" i="1"/>
  <c r="AH1931" i="1" s="1"/>
  <c r="AC1932" i="1"/>
  <c r="AH1932" i="1" s="1"/>
  <c r="AC1933" i="1"/>
  <c r="AH1933" i="1" s="1"/>
  <c r="AC1934" i="1"/>
  <c r="AC1935" i="1"/>
  <c r="AH1935" i="1" s="1"/>
  <c r="AC1936" i="1"/>
  <c r="AH1936" i="1" s="1"/>
  <c r="AC1937" i="1"/>
  <c r="AH1937" i="1" s="1"/>
  <c r="AC1938" i="1"/>
  <c r="AH1938" i="1" s="1"/>
  <c r="AC1939" i="1"/>
  <c r="AH1939" i="1" s="1"/>
  <c r="AC1940" i="1"/>
  <c r="AH1940" i="1" s="1"/>
  <c r="AC1941" i="1"/>
  <c r="AH1941" i="1" s="1"/>
  <c r="AC1942" i="1"/>
  <c r="AH1942" i="1" s="1"/>
  <c r="AC1943" i="1"/>
  <c r="AH1943" i="1" s="1"/>
  <c r="AC1944" i="1"/>
  <c r="AH1944" i="1" s="1"/>
  <c r="AC1945" i="1"/>
  <c r="AH1945" i="1" s="1"/>
  <c r="AC1946" i="1"/>
  <c r="AH1946" i="1" s="1"/>
  <c r="AC1947" i="1"/>
  <c r="AH1947" i="1" s="1"/>
  <c r="AC1948" i="1"/>
  <c r="AH1948" i="1" s="1"/>
  <c r="AC1949" i="1"/>
  <c r="AH1949" i="1" s="1"/>
  <c r="AC1950" i="1"/>
  <c r="AH1950" i="1" s="1"/>
  <c r="AC1951" i="1"/>
  <c r="AH1951" i="1" s="1"/>
  <c r="AC1952" i="1"/>
  <c r="AH1952" i="1" s="1"/>
  <c r="AC1953" i="1"/>
  <c r="AH1953" i="1" s="1"/>
  <c r="AC1954" i="1"/>
  <c r="AH1954" i="1" s="1"/>
  <c r="AC1955" i="1"/>
  <c r="AH1955" i="1" s="1"/>
  <c r="AC1956" i="1"/>
  <c r="AH1956" i="1" s="1"/>
  <c r="AC1957" i="1"/>
  <c r="AH1957" i="1" s="1"/>
  <c r="AC1958" i="1"/>
  <c r="AH1958" i="1" s="1"/>
  <c r="AC1959" i="1"/>
  <c r="AH1959" i="1" s="1"/>
  <c r="AC1960" i="1"/>
  <c r="AH1960" i="1" s="1"/>
  <c r="AC1961" i="1"/>
  <c r="AH1961" i="1" s="1"/>
  <c r="AC1962" i="1"/>
  <c r="AH1962" i="1" s="1"/>
  <c r="AC1963" i="1"/>
  <c r="AC1964" i="1"/>
  <c r="AH1964" i="1" s="1"/>
  <c r="AC1965" i="1"/>
  <c r="AH1965" i="1" s="1"/>
  <c r="AC1966" i="1"/>
  <c r="AC1967" i="1"/>
  <c r="AH1967" i="1" s="1"/>
  <c r="AC1968" i="1"/>
  <c r="AH1968" i="1" s="1"/>
  <c r="AC1969" i="1"/>
  <c r="AH1969" i="1" s="1"/>
  <c r="AC1970" i="1"/>
  <c r="AH1970" i="1" s="1"/>
  <c r="AC1971" i="1"/>
  <c r="AH1971" i="1" s="1"/>
  <c r="AC1972" i="1"/>
  <c r="AH1972" i="1" s="1"/>
  <c r="AC1973" i="1"/>
  <c r="AH1973" i="1" s="1"/>
  <c r="AC1974" i="1"/>
  <c r="AH1974" i="1" s="1"/>
  <c r="AC1975" i="1"/>
  <c r="AH1975" i="1" s="1"/>
  <c r="AC1976" i="1"/>
  <c r="AH1976" i="1" s="1"/>
  <c r="AC1977" i="1"/>
  <c r="AH1977" i="1" s="1"/>
  <c r="AC1978" i="1"/>
  <c r="AH1978" i="1" s="1"/>
  <c r="AC1979" i="1"/>
  <c r="AC1980" i="1"/>
  <c r="AH1980" i="1" s="1"/>
  <c r="AC1981" i="1"/>
  <c r="AH1981" i="1" s="1"/>
  <c r="AC1982" i="1"/>
  <c r="AC1983" i="1"/>
  <c r="AH1983" i="1" s="1"/>
  <c r="AC1984" i="1"/>
  <c r="AH1984" i="1" s="1"/>
  <c r="AC1985" i="1"/>
  <c r="AC1986" i="1"/>
  <c r="AH1986" i="1" s="1"/>
  <c r="AC1987" i="1"/>
  <c r="AH1987" i="1" s="1"/>
  <c r="AC1988" i="1"/>
  <c r="AH1988" i="1" s="1"/>
  <c r="AC1989" i="1"/>
  <c r="AH1989" i="1" s="1"/>
  <c r="AC1990" i="1"/>
  <c r="AH1990" i="1" s="1"/>
  <c r="AC1991" i="1"/>
  <c r="AH1991" i="1" s="1"/>
  <c r="AC1992" i="1"/>
  <c r="AH1992" i="1" s="1"/>
  <c r="AC1993" i="1"/>
  <c r="AH1993" i="1" s="1"/>
  <c r="AC1994" i="1"/>
  <c r="AH1994" i="1" s="1"/>
  <c r="AC1995" i="1"/>
  <c r="AH1995" i="1" s="1"/>
  <c r="AC1996" i="1"/>
  <c r="AH1996" i="1" s="1"/>
  <c r="AC1997" i="1"/>
  <c r="AH1997" i="1" s="1"/>
  <c r="AC1998" i="1"/>
  <c r="AH1998" i="1" s="1"/>
  <c r="AC1999" i="1"/>
  <c r="AH1999" i="1" s="1"/>
  <c r="AC2000" i="1"/>
  <c r="AH2000" i="1" s="1"/>
  <c r="AC2001" i="1"/>
  <c r="AH2001" i="1" s="1"/>
  <c r="AC2" i="1"/>
  <c r="AH2" i="1" s="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E161" i="1" s="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E193" i="1" s="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E255" i="1" s="1"/>
  <c r="AA256" i="1"/>
  <c r="AE256" i="1" s="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E287" i="1" s="1"/>
  <c r="AA288" i="1"/>
  <c r="AE288" i="1" s="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E338" i="1" s="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E450" i="1" s="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E511" i="1" s="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E737" i="1" s="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E816" i="1" s="1"/>
  <c r="AA817" i="1"/>
  <c r="AE817" i="1" s="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E910" i="1" s="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E993" i="1" s="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E1089" i="1" s="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E1138" i="1" s="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E1361" i="1" s="1"/>
  <c r="AA1362" i="1"/>
  <c r="AE1362" i="1" s="1"/>
  <c r="AA1363" i="1"/>
  <c r="AE1363" i="1" s="1"/>
  <c r="AA1364" i="1"/>
  <c r="AE1364" i="1" s="1"/>
  <c r="AA1365" i="1"/>
  <c r="AA1366" i="1"/>
  <c r="AA1367" i="1"/>
  <c r="AA1368" i="1"/>
  <c r="AA1369" i="1"/>
  <c r="AA1370" i="1"/>
  <c r="AA1371" i="1"/>
  <c r="AA1372" i="1"/>
  <c r="AA1373" i="1"/>
  <c r="AA1374" i="1"/>
  <c r="AA1375" i="1"/>
  <c r="AA1376" i="1"/>
  <c r="AA1377" i="1"/>
  <c r="AA1378" i="1"/>
  <c r="AA1379" i="1"/>
  <c r="AA1380" i="1"/>
  <c r="AE1380" i="1" s="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E1473" i="1" s="1"/>
  <c r="AA1474" i="1"/>
  <c r="AE1474" i="1" s="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E1523" i="1" s="1"/>
  <c r="AA1524" i="1"/>
  <c r="AE1524" i="1" s="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E1604" i="1" s="1"/>
  <c r="AA1605" i="1"/>
  <c r="AA1606" i="1"/>
  <c r="AA1607" i="1"/>
  <c r="AA1608" i="1"/>
  <c r="AA1609" i="1"/>
  <c r="AA1610" i="1"/>
  <c r="AA1611" i="1"/>
  <c r="AA1612" i="1"/>
  <c r="AA1613" i="1"/>
  <c r="AA1614" i="1"/>
  <c r="AA1615" i="1"/>
  <c r="AA1616" i="1"/>
  <c r="AA1617" i="1"/>
  <c r="AA1618" i="1"/>
  <c r="AA1619" i="1"/>
  <c r="AE1619" i="1" s="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E1749" i="1" s="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E1813" i="1" s="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E1908" i="1" s="1"/>
  <c r="AA1909" i="1"/>
  <c r="AE1909" i="1" s="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E1971" i="1" s="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 i="1"/>
  <c r="AO2" i="1"/>
  <c r="AM2" i="1"/>
  <c r="Z9" i="1" a="1"/>
  <c r="Z9" i="1" s="1"/>
  <c r="Z10" i="1" a="1"/>
  <c r="Z10" i="1" s="1"/>
  <c r="Z11" i="1" a="1"/>
  <c r="Z11" i="1" s="1"/>
  <c r="Z12" i="1" a="1"/>
  <c r="Z12" i="1" s="1"/>
  <c r="Z13" i="1" a="1"/>
  <c r="Z13" i="1" s="1"/>
  <c r="Z14" i="1" a="1"/>
  <c r="Z14" i="1" s="1"/>
  <c r="Z15" i="1" a="1"/>
  <c r="Z15" i="1" s="1"/>
  <c r="Z16" i="1" a="1"/>
  <c r="Z16" i="1" s="1"/>
  <c r="Z17" i="1" a="1"/>
  <c r="Z17" i="1" s="1"/>
  <c r="Z18" i="1" a="1"/>
  <c r="Z18" i="1" s="1"/>
  <c r="Z19" i="1" a="1"/>
  <c r="Z19" i="1" s="1"/>
  <c r="Z20" i="1" a="1"/>
  <c r="Z20" i="1" s="1"/>
  <c r="Z21" i="1" a="1"/>
  <c r="Z21" i="1" s="1"/>
  <c r="Z22" i="1" a="1"/>
  <c r="Z22" i="1" s="1"/>
  <c r="Z23" i="1" a="1"/>
  <c r="Z23" i="1" s="1"/>
  <c r="Z24" i="1" a="1"/>
  <c r="Z24" i="1" s="1"/>
  <c r="Z25" i="1" a="1"/>
  <c r="Z25" i="1" s="1"/>
  <c r="Z26" i="1" a="1"/>
  <c r="Z26" i="1" s="1"/>
  <c r="Z27" i="1" a="1"/>
  <c r="Z27" i="1" s="1"/>
  <c r="Z28" i="1" a="1"/>
  <c r="Z28" i="1" s="1"/>
  <c r="Z29" i="1" a="1"/>
  <c r="Z29" i="1" s="1"/>
  <c r="Z30" i="1" a="1"/>
  <c r="Z30" i="1" s="1"/>
  <c r="Z31" i="1" a="1"/>
  <c r="Z31" i="1" s="1"/>
  <c r="Z32" i="1" a="1"/>
  <c r="Z32" i="1" s="1"/>
  <c r="Z33" i="1" a="1"/>
  <c r="Z33" i="1" s="1"/>
  <c r="Z34" i="1" a="1"/>
  <c r="Z34" i="1" s="1"/>
  <c r="Z35" i="1" a="1"/>
  <c r="Z35" i="1" s="1"/>
  <c r="Z36" i="1" a="1"/>
  <c r="Z36" i="1" s="1"/>
  <c r="Z37" i="1" a="1"/>
  <c r="Z37" i="1" s="1"/>
  <c r="Z38" i="1" a="1"/>
  <c r="Z38" i="1" s="1"/>
  <c r="Z39" i="1" a="1"/>
  <c r="Z39" i="1" s="1"/>
  <c r="Z40" i="1" a="1"/>
  <c r="Z40" i="1" s="1"/>
  <c r="Z41" i="1" a="1"/>
  <c r="Z41" i="1" s="1"/>
  <c r="Z42" i="1" a="1"/>
  <c r="Z42" i="1" s="1"/>
  <c r="Z43" i="1" a="1"/>
  <c r="Z43" i="1" s="1"/>
  <c r="Z44" i="1" a="1"/>
  <c r="Z44" i="1" s="1"/>
  <c r="Z45" i="1" a="1"/>
  <c r="Z45" i="1" s="1"/>
  <c r="Z46" i="1" a="1"/>
  <c r="Z46" i="1" s="1"/>
  <c r="Z47" i="1" a="1"/>
  <c r="Z47" i="1" s="1"/>
  <c r="Z48" i="1" a="1"/>
  <c r="Z48" i="1" s="1"/>
  <c r="Z49" i="1" a="1"/>
  <c r="Z49" i="1" s="1"/>
  <c r="Z50" i="1" a="1"/>
  <c r="Z50" i="1" s="1"/>
  <c r="Z51" i="1" a="1"/>
  <c r="Z51" i="1" s="1"/>
  <c r="Z52" i="1" a="1"/>
  <c r="Z52" i="1" s="1"/>
  <c r="Z53" i="1" a="1"/>
  <c r="Z53" i="1" s="1"/>
  <c r="Z54" i="1" a="1"/>
  <c r="Z54" i="1" s="1"/>
  <c r="Z55" i="1" a="1"/>
  <c r="Z55" i="1" s="1"/>
  <c r="Z56" i="1" a="1"/>
  <c r="Z56" i="1" s="1"/>
  <c r="Z57" i="1" a="1"/>
  <c r="Z57" i="1" s="1"/>
  <c r="Z58" i="1" a="1"/>
  <c r="Z58" i="1" s="1"/>
  <c r="Z59" i="1" a="1"/>
  <c r="Z59" i="1" s="1"/>
  <c r="Z60" i="1" a="1"/>
  <c r="Z60" i="1" s="1"/>
  <c r="Z61" i="1" a="1"/>
  <c r="Z61" i="1" s="1"/>
  <c r="Z62" i="1" a="1"/>
  <c r="Z62" i="1" s="1"/>
  <c r="Z63" i="1" a="1"/>
  <c r="Z63" i="1" s="1"/>
  <c r="Z64" i="1" a="1"/>
  <c r="Z64" i="1" s="1"/>
  <c r="Z65" i="1" a="1"/>
  <c r="Z65" i="1" s="1"/>
  <c r="Z66" i="1" a="1"/>
  <c r="Z66" i="1" s="1"/>
  <c r="Z67" i="1" a="1"/>
  <c r="Z67" i="1" s="1"/>
  <c r="Z68" i="1" a="1"/>
  <c r="Z68" i="1" s="1"/>
  <c r="Z69" i="1" a="1"/>
  <c r="Z69" i="1" s="1"/>
  <c r="Z70" i="1" a="1"/>
  <c r="Z70" i="1" s="1"/>
  <c r="Z71" i="1" a="1"/>
  <c r="Z71" i="1" s="1"/>
  <c r="Z72" i="1" a="1"/>
  <c r="Z72" i="1" s="1"/>
  <c r="Z73" i="1" a="1"/>
  <c r="Z73" i="1" s="1"/>
  <c r="Z74" i="1" a="1"/>
  <c r="Z74" i="1" s="1"/>
  <c r="Z75" i="1" a="1"/>
  <c r="Z75" i="1" s="1"/>
  <c r="Z76" i="1" a="1"/>
  <c r="Z76" i="1" s="1"/>
  <c r="Z77" i="1" a="1"/>
  <c r="Z77" i="1" s="1"/>
  <c r="Z78" i="1" a="1"/>
  <c r="Z78" i="1" s="1"/>
  <c r="Z79" i="1" a="1"/>
  <c r="Z79" i="1" s="1"/>
  <c r="Z80" i="1" a="1"/>
  <c r="Z80" i="1" s="1"/>
  <c r="Z81" i="1" a="1"/>
  <c r="Z81" i="1" s="1"/>
  <c r="Z82" i="1" a="1"/>
  <c r="Z82" i="1" s="1"/>
  <c r="Z83" i="1" a="1"/>
  <c r="Z83" i="1" s="1"/>
  <c r="Z84" i="1" a="1"/>
  <c r="Z84" i="1" s="1"/>
  <c r="Z85" i="1" a="1"/>
  <c r="Z85" i="1" s="1"/>
  <c r="Z86" i="1" a="1"/>
  <c r="Z86" i="1" s="1"/>
  <c r="Z87" i="1" a="1"/>
  <c r="Z87" i="1" s="1"/>
  <c r="Z88" i="1" a="1"/>
  <c r="Z88" i="1" s="1"/>
  <c r="Z89" i="1" a="1"/>
  <c r="Z89" i="1" s="1"/>
  <c r="Z90" i="1" a="1"/>
  <c r="Z90" i="1" s="1"/>
  <c r="Z91" i="1" a="1"/>
  <c r="Z91" i="1" s="1"/>
  <c r="Z92" i="1" a="1"/>
  <c r="Z92" i="1" s="1"/>
  <c r="Z93" i="1" a="1"/>
  <c r="Z93" i="1" s="1"/>
  <c r="Z94" i="1" a="1"/>
  <c r="Z94" i="1" s="1"/>
  <c r="Z95" i="1" a="1"/>
  <c r="Z95" i="1" s="1"/>
  <c r="Z96" i="1" a="1"/>
  <c r="Z96" i="1" s="1"/>
  <c r="Z97" i="1" a="1"/>
  <c r="Z97" i="1" s="1"/>
  <c r="Z98" i="1" a="1"/>
  <c r="Z98" i="1" s="1"/>
  <c r="Z99" i="1" a="1"/>
  <c r="Z99" i="1" s="1"/>
  <c r="Z100" i="1" a="1"/>
  <c r="Z100" i="1" s="1"/>
  <c r="Z101" i="1" a="1"/>
  <c r="Z101" i="1" s="1"/>
  <c r="Z102" i="1" a="1"/>
  <c r="Z102" i="1" s="1"/>
  <c r="Z103" i="1" a="1"/>
  <c r="Z103" i="1" s="1"/>
  <c r="Z104" i="1" a="1"/>
  <c r="Z104" i="1" s="1"/>
  <c r="Z105" i="1" a="1"/>
  <c r="Z105" i="1" s="1"/>
  <c r="Z106" i="1" a="1"/>
  <c r="Z106" i="1" s="1"/>
  <c r="Z107" i="1" a="1"/>
  <c r="Z107" i="1" s="1"/>
  <c r="Z108" i="1" a="1"/>
  <c r="Z108" i="1" s="1"/>
  <c r="Z109" i="1" a="1"/>
  <c r="Z109" i="1" s="1"/>
  <c r="Z110" i="1" a="1"/>
  <c r="Z110" i="1" s="1"/>
  <c r="Z111" i="1" a="1"/>
  <c r="Z111" i="1" s="1"/>
  <c r="Z112" i="1" a="1"/>
  <c r="Z112" i="1" s="1"/>
  <c r="Z113" i="1" a="1"/>
  <c r="Z113" i="1" s="1"/>
  <c r="Z114" i="1" a="1"/>
  <c r="Z114" i="1" s="1"/>
  <c r="Z115" i="1" a="1"/>
  <c r="Z115" i="1" s="1"/>
  <c r="Z116" i="1" a="1"/>
  <c r="Z116" i="1" s="1"/>
  <c r="Z117" i="1" a="1"/>
  <c r="Z117" i="1" s="1"/>
  <c r="Z118" i="1" a="1"/>
  <c r="Z118" i="1" s="1"/>
  <c r="Z119" i="1" a="1"/>
  <c r="Z119" i="1" s="1"/>
  <c r="Z120" i="1" a="1"/>
  <c r="Z120" i="1" s="1"/>
  <c r="Z121" i="1" a="1"/>
  <c r="Z121" i="1" s="1"/>
  <c r="Z122" i="1" a="1"/>
  <c r="Z122" i="1" s="1"/>
  <c r="Z123" i="1" a="1"/>
  <c r="Z123" i="1" s="1"/>
  <c r="Z124" i="1" a="1"/>
  <c r="Z124" i="1" s="1"/>
  <c r="Z125" i="1" a="1"/>
  <c r="Z125" i="1" s="1"/>
  <c r="Z126" i="1" a="1"/>
  <c r="Z126" i="1" s="1"/>
  <c r="Z127" i="1" a="1"/>
  <c r="Z127" i="1" s="1"/>
  <c r="Z128" i="1" a="1"/>
  <c r="Z128" i="1" s="1"/>
  <c r="Z129" i="1" a="1"/>
  <c r="Z129" i="1" s="1"/>
  <c r="Z130" i="1" a="1"/>
  <c r="Z130" i="1" s="1"/>
  <c r="Z131" i="1" a="1"/>
  <c r="Z131" i="1" s="1"/>
  <c r="Z132" i="1" a="1"/>
  <c r="Z132" i="1" s="1"/>
  <c r="Z133" i="1" a="1"/>
  <c r="Z133" i="1" s="1"/>
  <c r="Z134" i="1" a="1"/>
  <c r="Z134" i="1" s="1"/>
  <c r="Z135" i="1" a="1"/>
  <c r="Z135" i="1" s="1"/>
  <c r="Z136" i="1" a="1"/>
  <c r="Z136" i="1" s="1"/>
  <c r="Z137" i="1" a="1"/>
  <c r="Z137" i="1" s="1"/>
  <c r="Z138" i="1" a="1"/>
  <c r="Z138" i="1" s="1"/>
  <c r="Z139" i="1" a="1"/>
  <c r="Z139" i="1" s="1"/>
  <c r="Z140" i="1" a="1"/>
  <c r="Z140" i="1" s="1"/>
  <c r="Z141" i="1" a="1"/>
  <c r="Z141" i="1" s="1"/>
  <c r="Z142" i="1" a="1"/>
  <c r="Z142" i="1" s="1"/>
  <c r="Z143" i="1" a="1"/>
  <c r="Z143" i="1" s="1"/>
  <c r="Z144" i="1" a="1"/>
  <c r="Z144" i="1" s="1"/>
  <c r="Z145" i="1" a="1"/>
  <c r="Z145" i="1" s="1"/>
  <c r="Z146" i="1" a="1"/>
  <c r="Z146" i="1" s="1"/>
  <c r="Z147" i="1" a="1"/>
  <c r="Z147" i="1" s="1"/>
  <c r="Z148" i="1" a="1"/>
  <c r="Z148" i="1" s="1"/>
  <c r="Z149" i="1" a="1"/>
  <c r="Z149" i="1" s="1"/>
  <c r="Z150" i="1" a="1"/>
  <c r="Z150" i="1" s="1"/>
  <c r="Z151" i="1" a="1"/>
  <c r="Z151" i="1" s="1"/>
  <c r="Z152" i="1" a="1"/>
  <c r="Z152" i="1" s="1"/>
  <c r="Z153" i="1" a="1"/>
  <c r="Z153" i="1" s="1"/>
  <c r="Z154" i="1" a="1"/>
  <c r="Z154" i="1" s="1"/>
  <c r="Z155" i="1" a="1"/>
  <c r="Z155" i="1" s="1"/>
  <c r="Z156" i="1" a="1"/>
  <c r="Z156" i="1" s="1"/>
  <c r="Z157" i="1" a="1"/>
  <c r="Z157" i="1" s="1"/>
  <c r="Z158" i="1" a="1"/>
  <c r="Z158" i="1" s="1"/>
  <c r="Z159" i="1" a="1"/>
  <c r="Z159" i="1" s="1"/>
  <c r="Z160" i="1" a="1"/>
  <c r="Z160" i="1" s="1"/>
  <c r="Z161" i="1" a="1"/>
  <c r="Z161" i="1" s="1"/>
  <c r="Z162" i="1" a="1"/>
  <c r="Z162" i="1" s="1"/>
  <c r="Z163" i="1" a="1"/>
  <c r="Z163" i="1" s="1"/>
  <c r="Z164" i="1" a="1"/>
  <c r="Z164" i="1" s="1"/>
  <c r="Z165" i="1" a="1"/>
  <c r="Z165" i="1" s="1"/>
  <c r="Z166" i="1" a="1"/>
  <c r="Z166" i="1" s="1"/>
  <c r="Z167" i="1" a="1"/>
  <c r="Z167" i="1" s="1"/>
  <c r="Z168" i="1" a="1"/>
  <c r="Z168" i="1" s="1"/>
  <c r="Z169" i="1" a="1"/>
  <c r="Z169" i="1" s="1"/>
  <c r="Z170" i="1" a="1"/>
  <c r="Z170" i="1" s="1"/>
  <c r="Z171" i="1" a="1"/>
  <c r="Z171" i="1" s="1"/>
  <c r="Z172" i="1" a="1"/>
  <c r="Z172" i="1" s="1"/>
  <c r="Z173" i="1" a="1"/>
  <c r="Z173" i="1" s="1"/>
  <c r="Z174" i="1" a="1"/>
  <c r="Z174" i="1" s="1"/>
  <c r="Z175" i="1" a="1"/>
  <c r="Z175" i="1" s="1"/>
  <c r="Z176" i="1" a="1"/>
  <c r="Z176" i="1" s="1"/>
  <c r="Z177" i="1" a="1"/>
  <c r="Z177" i="1" s="1"/>
  <c r="Z178" i="1" a="1"/>
  <c r="Z178" i="1" s="1"/>
  <c r="Z179" i="1" a="1"/>
  <c r="Z179" i="1" s="1"/>
  <c r="Z180" i="1" a="1"/>
  <c r="Z180" i="1" s="1"/>
  <c r="Z181" i="1" a="1"/>
  <c r="Z181" i="1" s="1"/>
  <c r="Z182" i="1" a="1"/>
  <c r="Z182" i="1" s="1"/>
  <c r="Z183" i="1" a="1"/>
  <c r="Z183" i="1" s="1"/>
  <c r="Z184" i="1" a="1"/>
  <c r="Z184" i="1" s="1"/>
  <c r="Z185" i="1" a="1"/>
  <c r="Z185" i="1" s="1"/>
  <c r="Z186" i="1" a="1"/>
  <c r="Z186" i="1" s="1"/>
  <c r="Z187" i="1" a="1"/>
  <c r="Z187" i="1" s="1"/>
  <c r="Z188" i="1" a="1"/>
  <c r="Z188" i="1" s="1"/>
  <c r="Z189" i="1" a="1"/>
  <c r="Z189" i="1" s="1"/>
  <c r="Z190" i="1" a="1"/>
  <c r="Z190" i="1" s="1"/>
  <c r="Z191" i="1" a="1"/>
  <c r="Z191" i="1" s="1"/>
  <c r="Z192" i="1" a="1"/>
  <c r="Z192" i="1" s="1"/>
  <c r="Z193" i="1" a="1"/>
  <c r="Z193" i="1" s="1"/>
  <c r="Z194" i="1" a="1"/>
  <c r="Z194" i="1" s="1"/>
  <c r="Z195" i="1" a="1"/>
  <c r="Z195" i="1" s="1"/>
  <c r="Z196" i="1" a="1"/>
  <c r="Z196" i="1" s="1"/>
  <c r="Z197" i="1" a="1"/>
  <c r="Z197" i="1" s="1"/>
  <c r="Z198" i="1" a="1"/>
  <c r="Z198" i="1" s="1"/>
  <c r="Z199" i="1" a="1"/>
  <c r="Z199" i="1" s="1"/>
  <c r="Z200" i="1" a="1"/>
  <c r="Z200" i="1" s="1"/>
  <c r="Z201" i="1" a="1"/>
  <c r="Z201" i="1" s="1"/>
  <c r="Z202" i="1" a="1"/>
  <c r="Z202" i="1" s="1"/>
  <c r="Z203" i="1" a="1"/>
  <c r="Z203" i="1" s="1"/>
  <c r="Z204" i="1" a="1"/>
  <c r="Z204" i="1" s="1"/>
  <c r="Z205" i="1" a="1"/>
  <c r="Z205" i="1" s="1"/>
  <c r="Z206" i="1" a="1"/>
  <c r="Z206" i="1" s="1"/>
  <c r="Z207" i="1" a="1"/>
  <c r="Z207" i="1" s="1"/>
  <c r="Z208" i="1" a="1"/>
  <c r="Z208" i="1" s="1"/>
  <c r="Z209" i="1" a="1"/>
  <c r="Z209" i="1" s="1"/>
  <c r="Z210" i="1" a="1"/>
  <c r="Z210" i="1" s="1"/>
  <c r="Z211" i="1" a="1"/>
  <c r="Z211" i="1" s="1"/>
  <c r="Z212" i="1" a="1"/>
  <c r="Z212" i="1" s="1"/>
  <c r="Z213" i="1" a="1"/>
  <c r="Z213" i="1" s="1"/>
  <c r="Z214" i="1" a="1"/>
  <c r="Z214" i="1" s="1"/>
  <c r="Z215" i="1" a="1"/>
  <c r="Z215" i="1" s="1"/>
  <c r="Z216" i="1" a="1"/>
  <c r="Z216" i="1" s="1"/>
  <c r="Z217" i="1" a="1"/>
  <c r="Z217" i="1" s="1"/>
  <c r="Z218" i="1" a="1"/>
  <c r="Z218" i="1" s="1"/>
  <c r="Z219" i="1" a="1"/>
  <c r="Z219" i="1" s="1"/>
  <c r="Z220" i="1" a="1"/>
  <c r="Z220" i="1" s="1"/>
  <c r="Z221" i="1" a="1"/>
  <c r="Z221" i="1" s="1"/>
  <c r="Z222" i="1" a="1"/>
  <c r="Z222" i="1" s="1"/>
  <c r="Z223" i="1" a="1"/>
  <c r="Z223" i="1" s="1"/>
  <c r="Z224" i="1" a="1"/>
  <c r="Z224" i="1" s="1"/>
  <c r="Z225" i="1" a="1"/>
  <c r="Z225" i="1" s="1"/>
  <c r="Z226" i="1" a="1"/>
  <c r="Z226" i="1" s="1"/>
  <c r="Z227" i="1" a="1"/>
  <c r="Z227" i="1" s="1"/>
  <c r="Z228" i="1" a="1"/>
  <c r="Z228" i="1" s="1"/>
  <c r="Z229" i="1" a="1"/>
  <c r="Z229" i="1" s="1"/>
  <c r="Z230" i="1" a="1"/>
  <c r="Z230" i="1" s="1"/>
  <c r="Z231" i="1" a="1"/>
  <c r="Z231" i="1" s="1"/>
  <c r="Z232" i="1" a="1"/>
  <c r="Z232" i="1" s="1"/>
  <c r="Z233" i="1" a="1"/>
  <c r="Z233" i="1" s="1"/>
  <c r="Z234" i="1" a="1"/>
  <c r="Z234" i="1" s="1"/>
  <c r="Z235" i="1" a="1"/>
  <c r="Z235" i="1" s="1"/>
  <c r="Z236" i="1" a="1"/>
  <c r="Z236" i="1" s="1"/>
  <c r="Z237" i="1" a="1"/>
  <c r="Z237" i="1" s="1"/>
  <c r="Z238" i="1" a="1"/>
  <c r="Z238" i="1" s="1"/>
  <c r="Z239" i="1" a="1"/>
  <c r="Z239" i="1" s="1"/>
  <c r="Z240" i="1" a="1"/>
  <c r="Z240" i="1" s="1"/>
  <c r="Z241" i="1" a="1"/>
  <c r="Z241" i="1" s="1"/>
  <c r="Z242" i="1" a="1"/>
  <c r="Z242" i="1" s="1"/>
  <c r="Z243" i="1" a="1"/>
  <c r="Z243" i="1" s="1"/>
  <c r="Z244" i="1" a="1"/>
  <c r="Z244" i="1" s="1"/>
  <c r="Z245" i="1" a="1"/>
  <c r="Z245" i="1" s="1"/>
  <c r="Z246" i="1" a="1"/>
  <c r="Z246" i="1" s="1"/>
  <c r="Z247" i="1" a="1"/>
  <c r="Z247" i="1" s="1"/>
  <c r="Z248" i="1" a="1"/>
  <c r="Z248" i="1" s="1"/>
  <c r="Z249" i="1" a="1"/>
  <c r="Z249" i="1" s="1"/>
  <c r="Z250" i="1" a="1"/>
  <c r="Z250" i="1" s="1"/>
  <c r="Z251" i="1" a="1"/>
  <c r="Z251" i="1" s="1"/>
  <c r="Z252" i="1" a="1"/>
  <c r="Z252" i="1" s="1"/>
  <c r="Z253" i="1" a="1"/>
  <c r="Z253" i="1" s="1"/>
  <c r="Z254" i="1" a="1"/>
  <c r="Z254" i="1" s="1"/>
  <c r="Z255" i="1" a="1"/>
  <c r="Z255" i="1" s="1"/>
  <c r="Z256" i="1" a="1"/>
  <c r="Z256" i="1" s="1"/>
  <c r="Z257" i="1" a="1"/>
  <c r="Z257" i="1" s="1"/>
  <c r="Z258" i="1" a="1"/>
  <c r="Z258" i="1" s="1"/>
  <c r="Z259" i="1" a="1"/>
  <c r="Z259" i="1" s="1"/>
  <c r="Z260" i="1" a="1"/>
  <c r="Z260" i="1" s="1"/>
  <c r="Z261" i="1" a="1"/>
  <c r="Z261" i="1" s="1"/>
  <c r="Z262" i="1" a="1"/>
  <c r="Z262" i="1" s="1"/>
  <c r="Z263" i="1" a="1"/>
  <c r="Z263" i="1" s="1"/>
  <c r="Z264" i="1" a="1"/>
  <c r="Z264" i="1" s="1"/>
  <c r="Z265" i="1" a="1"/>
  <c r="Z265" i="1" s="1"/>
  <c r="Z266" i="1" a="1"/>
  <c r="Z266" i="1" s="1"/>
  <c r="Z267" i="1" a="1"/>
  <c r="Z267" i="1" s="1"/>
  <c r="Z268" i="1" a="1"/>
  <c r="Z268" i="1" s="1"/>
  <c r="Z269" i="1" a="1"/>
  <c r="Z269" i="1" s="1"/>
  <c r="Z270" i="1" a="1"/>
  <c r="Z270" i="1" s="1"/>
  <c r="Z271" i="1" a="1"/>
  <c r="Z271" i="1" s="1"/>
  <c r="Z272" i="1" a="1"/>
  <c r="Z272" i="1" s="1"/>
  <c r="Z273" i="1" a="1"/>
  <c r="Z273" i="1" s="1"/>
  <c r="Z274" i="1" a="1"/>
  <c r="Z274" i="1" s="1"/>
  <c r="Z275" i="1" a="1"/>
  <c r="Z275" i="1" s="1"/>
  <c r="Z276" i="1" a="1"/>
  <c r="Z276" i="1" s="1"/>
  <c r="Z277" i="1" a="1"/>
  <c r="Z277" i="1" s="1"/>
  <c r="Z278" i="1" a="1"/>
  <c r="Z278" i="1" s="1"/>
  <c r="Z279" i="1" a="1"/>
  <c r="Z279" i="1" s="1"/>
  <c r="Z280" i="1" a="1"/>
  <c r="Z280" i="1" s="1"/>
  <c r="Z281" i="1" a="1"/>
  <c r="Z281" i="1" s="1"/>
  <c r="Z282" i="1" a="1"/>
  <c r="Z282" i="1" s="1"/>
  <c r="Z283" i="1" a="1"/>
  <c r="Z283" i="1" s="1"/>
  <c r="Z284" i="1" a="1"/>
  <c r="Z284" i="1" s="1"/>
  <c r="Z285" i="1" a="1"/>
  <c r="Z285" i="1" s="1"/>
  <c r="Z286" i="1" a="1"/>
  <c r="Z286" i="1" s="1"/>
  <c r="Z287" i="1" a="1"/>
  <c r="Z287" i="1" s="1"/>
  <c r="Z288" i="1" a="1"/>
  <c r="Z288" i="1" s="1"/>
  <c r="Z289" i="1" a="1"/>
  <c r="Z289" i="1" s="1"/>
  <c r="Z290" i="1" a="1"/>
  <c r="Z290" i="1" s="1"/>
  <c r="Z291" i="1" a="1"/>
  <c r="Z291" i="1" s="1"/>
  <c r="Z292" i="1" a="1"/>
  <c r="Z292" i="1" s="1"/>
  <c r="Z293" i="1" a="1"/>
  <c r="Z293" i="1" s="1"/>
  <c r="Z294" i="1" a="1"/>
  <c r="Z294" i="1" s="1"/>
  <c r="Z295" i="1" a="1"/>
  <c r="Z295" i="1" s="1"/>
  <c r="Z296" i="1" a="1"/>
  <c r="Z296" i="1" s="1"/>
  <c r="Z297" i="1" a="1"/>
  <c r="Z297" i="1" s="1"/>
  <c r="Z298" i="1" a="1"/>
  <c r="Z298" i="1" s="1"/>
  <c r="Z299" i="1" a="1"/>
  <c r="Z299" i="1" s="1"/>
  <c r="Z300" i="1" a="1"/>
  <c r="Z300" i="1" s="1"/>
  <c r="Z301" i="1" a="1"/>
  <c r="Z301" i="1" s="1"/>
  <c r="Z302" i="1" a="1"/>
  <c r="Z302" i="1" s="1"/>
  <c r="Z303" i="1" a="1"/>
  <c r="Z303" i="1" s="1"/>
  <c r="Z304" i="1" a="1"/>
  <c r="Z304" i="1" s="1"/>
  <c r="Z305" i="1" a="1"/>
  <c r="Z305" i="1" s="1"/>
  <c r="Z306" i="1" a="1"/>
  <c r="Z306" i="1" s="1"/>
  <c r="Z307" i="1" a="1"/>
  <c r="Z307" i="1" s="1"/>
  <c r="Z308" i="1" a="1"/>
  <c r="Z308" i="1" s="1"/>
  <c r="Z309" i="1" a="1"/>
  <c r="Z309" i="1" s="1"/>
  <c r="Z310" i="1" a="1"/>
  <c r="Z310" i="1" s="1"/>
  <c r="Z311" i="1" a="1"/>
  <c r="Z311" i="1" s="1"/>
  <c r="Z312" i="1" a="1"/>
  <c r="Z312" i="1" s="1"/>
  <c r="Z313" i="1" a="1"/>
  <c r="Z313" i="1" s="1"/>
  <c r="Z314" i="1" a="1"/>
  <c r="Z314" i="1" s="1"/>
  <c r="Z315" i="1" a="1"/>
  <c r="Z315" i="1" s="1"/>
  <c r="Z316" i="1" a="1"/>
  <c r="Z316" i="1" s="1"/>
  <c r="Z317" i="1" a="1"/>
  <c r="Z317" i="1" s="1"/>
  <c r="Z318" i="1" a="1"/>
  <c r="Z318" i="1" s="1"/>
  <c r="Z319" i="1" a="1"/>
  <c r="Z319" i="1" s="1"/>
  <c r="Z320" i="1" a="1"/>
  <c r="Z320" i="1" s="1"/>
  <c r="Z321" i="1" a="1"/>
  <c r="Z321" i="1" s="1"/>
  <c r="Z322" i="1" a="1"/>
  <c r="Z322" i="1" s="1"/>
  <c r="Z323" i="1" a="1"/>
  <c r="Z323" i="1" s="1"/>
  <c r="Z324" i="1" a="1"/>
  <c r="Z324" i="1" s="1"/>
  <c r="Z325" i="1" a="1"/>
  <c r="Z325" i="1" s="1"/>
  <c r="Z326" i="1" a="1"/>
  <c r="Z326" i="1" s="1"/>
  <c r="Z327" i="1" a="1"/>
  <c r="Z327" i="1" s="1"/>
  <c r="Z328" i="1" a="1"/>
  <c r="Z328" i="1" s="1"/>
  <c r="Z329" i="1" a="1"/>
  <c r="Z329" i="1" s="1"/>
  <c r="Z330" i="1" a="1"/>
  <c r="Z330" i="1" s="1"/>
  <c r="Z331" i="1" a="1"/>
  <c r="Z331" i="1" s="1"/>
  <c r="Z332" i="1" a="1"/>
  <c r="Z332" i="1" s="1"/>
  <c r="Z333" i="1" a="1"/>
  <c r="Z333" i="1" s="1"/>
  <c r="Z334" i="1" a="1"/>
  <c r="Z334" i="1" s="1"/>
  <c r="Z335" i="1" a="1"/>
  <c r="Z335" i="1" s="1"/>
  <c r="Z336" i="1" a="1"/>
  <c r="Z336" i="1" s="1"/>
  <c r="Z337" i="1" a="1"/>
  <c r="Z337" i="1" s="1"/>
  <c r="Z338" i="1" a="1"/>
  <c r="Z338" i="1" s="1"/>
  <c r="Z339" i="1" a="1"/>
  <c r="Z339" i="1" s="1"/>
  <c r="Z340" i="1" a="1"/>
  <c r="Z340" i="1" s="1"/>
  <c r="Z341" i="1" a="1"/>
  <c r="Z341" i="1" s="1"/>
  <c r="Z342" i="1" a="1"/>
  <c r="Z342" i="1" s="1"/>
  <c r="Z343" i="1" a="1"/>
  <c r="Z343" i="1" s="1"/>
  <c r="Z344" i="1" a="1"/>
  <c r="Z344" i="1" s="1"/>
  <c r="Z345" i="1" a="1"/>
  <c r="Z345" i="1" s="1"/>
  <c r="Z346" i="1" a="1"/>
  <c r="Z346" i="1" s="1"/>
  <c r="Z347" i="1" a="1"/>
  <c r="Z347" i="1" s="1"/>
  <c r="Z348" i="1" a="1"/>
  <c r="Z348" i="1" s="1"/>
  <c r="Z349" i="1" a="1"/>
  <c r="Z349" i="1" s="1"/>
  <c r="Z350" i="1" a="1"/>
  <c r="Z350" i="1" s="1"/>
  <c r="Z351" i="1" a="1"/>
  <c r="Z351" i="1" s="1"/>
  <c r="Z352" i="1" a="1"/>
  <c r="Z352" i="1" s="1"/>
  <c r="Z353" i="1" a="1"/>
  <c r="Z353" i="1" s="1"/>
  <c r="Z354" i="1" a="1"/>
  <c r="Z354" i="1" s="1"/>
  <c r="Z355" i="1" a="1"/>
  <c r="Z355" i="1" s="1"/>
  <c r="Z356" i="1" a="1"/>
  <c r="Z356" i="1" s="1"/>
  <c r="Z357" i="1" a="1"/>
  <c r="Z357" i="1" s="1"/>
  <c r="Z358" i="1" a="1"/>
  <c r="Z358" i="1" s="1"/>
  <c r="Z359" i="1" a="1"/>
  <c r="Z359" i="1" s="1"/>
  <c r="Z360" i="1" a="1"/>
  <c r="Z360" i="1" s="1"/>
  <c r="Z361" i="1" a="1"/>
  <c r="Z361" i="1" s="1"/>
  <c r="Z362" i="1" a="1"/>
  <c r="Z362" i="1" s="1"/>
  <c r="Z363" i="1" a="1"/>
  <c r="Z363" i="1" s="1"/>
  <c r="Z364" i="1" a="1"/>
  <c r="Z364" i="1" s="1"/>
  <c r="Z365" i="1" a="1"/>
  <c r="Z365" i="1" s="1"/>
  <c r="Z366" i="1" a="1"/>
  <c r="Z366" i="1" s="1"/>
  <c r="Z367" i="1" a="1"/>
  <c r="Z367" i="1" s="1"/>
  <c r="Z368" i="1" a="1"/>
  <c r="Z368" i="1" s="1"/>
  <c r="Z369" i="1" a="1"/>
  <c r="Z369" i="1" s="1"/>
  <c r="Z370" i="1" a="1"/>
  <c r="Z370" i="1" s="1"/>
  <c r="Z371" i="1" a="1"/>
  <c r="Z371" i="1" s="1"/>
  <c r="Z372" i="1" a="1"/>
  <c r="Z372" i="1" s="1"/>
  <c r="Z373" i="1" a="1"/>
  <c r="Z373" i="1" s="1"/>
  <c r="Z374" i="1" a="1"/>
  <c r="Z374" i="1" s="1"/>
  <c r="Z375" i="1" a="1"/>
  <c r="Z375" i="1" s="1"/>
  <c r="Z376" i="1" a="1"/>
  <c r="Z376" i="1" s="1"/>
  <c r="Z377" i="1" a="1"/>
  <c r="Z377" i="1" s="1"/>
  <c r="Z378" i="1" a="1"/>
  <c r="Z378" i="1" s="1"/>
  <c r="Z379" i="1" a="1"/>
  <c r="Z379" i="1" s="1"/>
  <c r="Z380" i="1" a="1"/>
  <c r="Z380" i="1" s="1"/>
  <c r="Z381" i="1" a="1"/>
  <c r="Z381" i="1" s="1"/>
  <c r="Z382" i="1" a="1"/>
  <c r="Z382" i="1" s="1"/>
  <c r="Z383" i="1" a="1"/>
  <c r="Z383" i="1" s="1"/>
  <c r="Z384" i="1" a="1"/>
  <c r="Z384" i="1" s="1"/>
  <c r="Z385" i="1" a="1"/>
  <c r="Z385" i="1" s="1"/>
  <c r="Z386" i="1" a="1"/>
  <c r="Z386" i="1" s="1"/>
  <c r="Z387" i="1" a="1"/>
  <c r="Z387" i="1" s="1"/>
  <c r="Z388" i="1" a="1"/>
  <c r="Z388" i="1" s="1"/>
  <c r="Z389" i="1" a="1"/>
  <c r="Z389" i="1" s="1"/>
  <c r="Z390" i="1" a="1"/>
  <c r="Z390" i="1" s="1"/>
  <c r="Z391" i="1" a="1"/>
  <c r="Z391" i="1" s="1"/>
  <c r="Z392" i="1" a="1"/>
  <c r="Z392" i="1" s="1"/>
  <c r="Z393" i="1" a="1"/>
  <c r="Z393" i="1" s="1"/>
  <c r="Z394" i="1" a="1"/>
  <c r="Z394" i="1" s="1"/>
  <c r="Z395" i="1" a="1"/>
  <c r="Z395" i="1" s="1"/>
  <c r="Z396" i="1" a="1"/>
  <c r="Z396" i="1" s="1"/>
  <c r="Z397" i="1" a="1"/>
  <c r="Z397" i="1" s="1"/>
  <c r="Z398" i="1" a="1"/>
  <c r="Z398" i="1" s="1"/>
  <c r="Z399" i="1" a="1"/>
  <c r="Z399" i="1" s="1"/>
  <c r="Z400" i="1" a="1"/>
  <c r="Z400" i="1" s="1"/>
  <c r="Z401" i="1" a="1"/>
  <c r="Z401" i="1" s="1"/>
  <c r="Z402" i="1" a="1"/>
  <c r="Z402" i="1" s="1"/>
  <c r="Z403" i="1" a="1"/>
  <c r="Z403" i="1" s="1"/>
  <c r="Z404" i="1" a="1"/>
  <c r="Z404" i="1" s="1"/>
  <c r="Z405" i="1" a="1"/>
  <c r="Z405" i="1" s="1"/>
  <c r="Z406" i="1" a="1"/>
  <c r="Z406" i="1" s="1"/>
  <c r="Z407" i="1" a="1"/>
  <c r="Z407" i="1" s="1"/>
  <c r="Z408" i="1" a="1"/>
  <c r="Z408" i="1" s="1"/>
  <c r="Z409" i="1" a="1"/>
  <c r="Z409" i="1" s="1"/>
  <c r="Z410" i="1" a="1"/>
  <c r="Z410" i="1" s="1"/>
  <c r="Z411" i="1" a="1"/>
  <c r="Z411" i="1" s="1"/>
  <c r="Z412" i="1" a="1"/>
  <c r="Z412" i="1" s="1"/>
  <c r="Z413" i="1" a="1"/>
  <c r="Z413" i="1" s="1"/>
  <c r="Z414" i="1" a="1"/>
  <c r="Z414" i="1" s="1"/>
  <c r="Z415" i="1" a="1"/>
  <c r="Z415" i="1" s="1"/>
  <c r="Z416" i="1" a="1"/>
  <c r="Z416" i="1" s="1"/>
  <c r="Z417" i="1" a="1"/>
  <c r="Z417" i="1" s="1"/>
  <c r="Z418" i="1" a="1"/>
  <c r="Z418" i="1" s="1"/>
  <c r="Z419" i="1" a="1"/>
  <c r="Z419" i="1" s="1"/>
  <c r="Z420" i="1" a="1"/>
  <c r="Z420" i="1" s="1"/>
  <c r="Z421" i="1" a="1"/>
  <c r="Z421" i="1" s="1"/>
  <c r="Z422" i="1" a="1"/>
  <c r="Z422" i="1" s="1"/>
  <c r="Z423" i="1" a="1"/>
  <c r="Z423" i="1" s="1"/>
  <c r="Z424" i="1" a="1"/>
  <c r="Z424" i="1" s="1"/>
  <c r="Z425" i="1" a="1"/>
  <c r="Z425" i="1" s="1"/>
  <c r="Z426" i="1" a="1"/>
  <c r="Z426" i="1" s="1"/>
  <c r="Z427" i="1" a="1"/>
  <c r="Z427" i="1" s="1"/>
  <c r="Z428" i="1" a="1"/>
  <c r="Z428" i="1" s="1"/>
  <c r="Z429" i="1" a="1"/>
  <c r="Z429" i="1" s="1"/>
  <c r="Z430" i="1" a="1"/>
  <c r="Z430" i="1" s="1"/>
  <c r="Z431" i="1" a="1"/>
  <c r="Z431" i="1" s="1"/>
  <c r="Z432" i="1" a="1"/>
  <c r="Z432" i="1" s="1"/>
  <c r="Z433" i="1" a="1"/>
  <c r="Z433" i="1" s="1"/>
  <c r="Z434" i="1" a="1"/>
  <c r="Z434" i="1" s="1"/>
  <c r="Z435" i="1" a="1"/>
  <c r="Z435" i="1" s="1"/>
  <c r="Z436" i="1" a="1"/>
  <c r="Z436" i="1" s="1"/>
  <c r="Z437" i="1" a="1"/>
  <c r="Z437" i="1" s="1"/>
  <c r="Z438" i="1" a="1"/>
  <c r="Z438" i="1" s="1"/>
  <c r="Z439" i="1" a="1"/>
  <c r="Z439" i="1" s="1"/>
  <c r="Z440" i="1" a="1"/>
  <c r="Z440" i="1" s="1"/>
  <c r="Z441" i="1" a="1"/>
  <c r="Z441" i="1" s="1"/>
  <c r="Z442" i="1" a="1"/>
  <c r="Z442" i="1" s="1"/>
  <c r="Z443" i="1" a="1"/>
  <c r="Z443" i="1" s="1"/>
  <c r="Z444" i="1" a="1"/>
  <c r="Z444" i="1" s="1"/>
  <c r="Z445" i="1" a="1"/>
  <c r="Z445" i="1" s="1"/>
  <c r="Z446" i="1" a="1"/>
  <c r="Z446" i="1" s="1"/>
  <c r="Z447" i="1" a="1"/>
  <c r="Z447" i="1" s="1"/>
  <c r="Z448" i="1" a="1"/>
  <c r="Z448" i="1" s="1"/>
  <c r="Z449" i="1" a="1"/>
  <c r="Z449" i="1" s="1"/>
  <c r="Z450" i="1" a="1"/>
  <c r="Z450" i="1" s="1"/>
  <c r="Z451" i="1" a="1"/>
  <c r="Z451" i="1" s="1"/>
  <c r="Z452" i="1" a="1"/>
  <c r="Z452" i="1" s="1"/>
  <c r="Z453" i="1" a="1"/>
  <c r="Z453" i="1" s="1"/>
  <c r="Z454" i="1" a="1"/>
  <c r="Z454" i="1" s="1"/>
  <c r="Z455" i="1" a="1"/>
  <c r="Z455" i="1" s="1"/>
  <c r="Z456" i="1" a="1"/>
  <c r="Z456" i="1" s="1"/>
  <c r="Z457" i="1" a="1"/>
  <c r="Z457" i="1" s="1"/>
  <c r="Z458" i="1" a="1"/>
  <c r="Z458" i="1" s="1"/>
  <c r="Z459" i="1" a="1"/>
  <c r="Z459" i="1" s="1"/>
  <c r="Z460" i="1" a="1"/>
  <c r="Z460" i="1" s="1"/>
  <c r="Z461" i="1" a="1"/>
  <c r="Z461" i="1" s="1"/>
  <c r="Z462" i="1" a="1"/>
  <c r="Z462" i="1" s="1"/>
  <c r="Z463" i="1" a="1"/>
  <c r="Z463" i="1" s="1"/>
  <c r="Z464" i="1" a="1"/>
  <c r="Z464" i="1" s="1"/>
  <c r="Z465" i="1" a="1"/>
  <c r="Z465" i="1" s="1"/>
  <c r="Z466" i="1" a="1"/>
  <c r="Z466" i="1" s="1"/>
  <c r="Z467" i="1" a="1"/>
  <c r="Z467" i="1" s="1"/>
  <c r="Z468" i="1" a="1"/>
  <c r="Z468" i="1" s="1"/>
  <c r="Z469" i="1" a="1"/>
  <c r="Z469" i="1" s="1"/>
  <c r="Z470" i="1" a="1"/>
  <c r="Z470" i="1" s="1"/>
  <c r="Z471" i="1" a="1"/>
  <c r="Z471" i="1" s="1"/>
  <c r="Z472" i="1" a="1"/>
  <c r="Z472" i="1" s="1"/>
  <c r="Z473" i="1" a="1"/>
  <c r="Z473" i="1" s="1"/>
  <c r="Z474" i="1" a="1"/>
  <c r="Z474" i="1" s="1"/>
  <c r="Z475" i="1" a="1"/>
  <c r="Z475" i="1" s="1"/>
  <c r="Z476" i="1" a="1"/>
  <c r="Z476" i="1" s="1"/>
  <c r="Z477" i="1" a="1"/>
  <c r="Z477" i="1" s="1"/>
  <c r="Z478" i="1" a="1"/>
  <c r="Z478" i="1" s="1"/>
  <c r="Z479" i="1" a="1"/>
  <c r="Z479" i="1" s="1"/>
  <c r="Z480" i="1" a="1"/>
  <c r="Z480" i="1" s="1"/>
  <c r="Z481" i="1" a="1"/>
  <c r="Z481" i="1" s="1"/>
  <c r="Z482" i="1" a="1"/>
  <c r="Z482" i="1" s="1"/>
  <c r="Z483" i="1" a="1"/>
  <c r="Z483" i="1" s="1"/>
  <c r="Z484" i="1" a="1"/>
  <c r="Z484" i="1" s="1"/>
  <c r="Z485" i="1" a="1"/>
  <c r="Z485" i="1" s="1"/>
  <c r="Z486" i="1" a="1"/>
  <c r="Z486" i="1" s="1"/>
  <c r="Z487" i="1" a="1"/>
  <c r="Z487" i="1" s="1"/>
  <c r="Z488" i="1" a="1"/>
  <c r="Z488" i="1" s="1"/>
  <c r="Z489" i="1" a="1"/>
  <c r="Z489" i="1" s="1"/>
  <c r="Z490" i="1" a="1"/>
  <c r="Z490" i="1" s="1"/>
  <c r="Z491" i="1" a="1"/>
  <c r="Z491" i="1" s="1"/>
  <c r="Z492" i="1" a="1"/>
  <c r="Z492" i="1" s="1"/>
  <c r="Z493" i="1" a="1"/>
  <c r="Z493" i="1" s="1"/>
  <c r="Z494" i="1" a="1"/>
  <c r="Z494" i="1" s="1"/>
  <c r="Z495" i="1" a="1"/>
  <c r="Z495" i="1" s="1"/>
  <c r="Z496" i="1" a="1"/>
  <c r="Z496" i="1" s="1"/>
  <c r="Z497" i="1" a="1"/>
  <c r="Z497" i="1" s="1"/>
  <c r="Z498" i="1" a="1"/>
  <c r="Z498" i="1" s="1"/>
  <c r="Z499" i="1" a="1"/>
  <c r="Z499" i="1" s="1"/>
  <c r="Z500" i="1" a="1"/>
  <c r="Z500" i="1" s="1"/>
  <c r="Z501" i="1" a="1"/>
  <c r="Z501" i="1" s="1"/>
  <c r="Z502" i="1" a="1"/>
  <c r="Z502" i="1" s="1"/>
  <c r="Z503" i="1" a="1"/>
  <c r="Z503" i="1" s="1"/>
  <c r="Z504" i="1" a="1"/>
  <c r="Z504" i="1" s="1"/>
  <c r="Z505" i="1" a="1"/>
  <c r="Z505" i="1" s="1"/>
  <c r="Z506" i="1" a="1"/>
  <c r="Z506" i="1" s="1"/>
  <c r="Z507" i="1" a="1"/>
  <c r="Z507" i="1" s="1"/>
  <c r="Z508" i="1" a="1"/>
  <c r="Z508" i="1" s="1"/>
  <c r="Z509" i="1" a="1"/>
  <c r="Z509" i="1" s="1"/>
  <c r="Z510" i="1" a="1"/>
  <c r="Z510" i="1" s="1"/>
  <c r="Z511" i="1" a="1"/>
  <c r="Z511" i="1" s="1"/>
  <c r="Z512" i="1" a="1"/>
  <c r="Z512" i="1" s="1"/>
  <c r="Z513" i="1" a="1"/>
  <c r="Z513" i="1" s="1"/>
  <c r="Z514" i="1" a="1"/>
  <c r="Z514" i="1" s="1"/>
  <c r="Z515" i="1" a="1"/>
  <c r="Z515" i="1" s="1"/>
  <c r="Z516" i="1" a="1"/>
  <c r="Z516" i="1" s="1"/>
  <c r="Z517" i="1" a="1"/>
  <c r="Z517" i="1" s="1"/>
  <c r="Z518" i="1" a="1"/>
  <c r="Z518" i="1" s="1"/>
  <c r="Z519" i="1" a="1"/>
  <c r="Z519" i="1" s="1"/>
  <c r="Z520" i="1" a="1"/>
  <c r="Z520" i="1" s="1"/>
  <c r="Z521" i="1" a="1"/>
  <c r="Z521" i="1" s="1"/>
  <c r="Z522" i="1" a="1"/>
  <c r="Z522" i="1" s="1"/>
  <c r="Z523" i="1" a="1"/>
  <c r="Z523" i="1" s="1"/>
  <c r="Z524" i="1" a="1"/>
  <c r="Z524" i="1" s="1"/>
  <c r="Z525" i="1" a="1"/>
  <c r="Z525" i="1" s="1"/>
  <c r="Z526" i="1" a="1"/>
  <c r="Z526" i="1" s="1"/>
  <c r="Z527" i="1" a="1"/>
  <c r="Z527" i="1" s="1"/>
  <c r="Z528" i="1" a="1"/>
  <c r="Z528" i="1" s="1"/>
  <c r="Z529" i="1" a="1"/>
  <c r="Z529" i="1" s="1"/>
  <c r="Z530" i="1" a="1"/>
  <c r="Z530" i="1" s="1"/>
  <c r="Z531" i="1" a="1"/>
  <c r="Z531" i="1" s="1"/>
  <c r="Z532" i="1" a="1"/>
  <c r="Z532" i="1" s="1"/>
  <c r="Z533" i="1" a="1"/>
  <c r="Z533" i="1" s="1"/>
  <c r="Z534" i="1" a="1"/>
  <c r="Z534" i="1" s="1"/>
  <c r="Z535" i="1" a="1"/>
  <c r="Z535" i="1" s="1"/>
  <c r="Z536" i="1" a="1"/>
  <c r="Z536" i="1" s="1"/>
  <c r="Z537" i="1" a="1"/>
  <c r="Z537" i="1" s="1"/>
  <c r="Z538" i="1" a="1"/>
  <c r="Z538" i="1" s="1"/>
  <c r="Z539" i="1" a="1"/>
  <c r="Z539" i="1" s="1"/>
  <c r="Z540" i="1" a="1"/>
  <c r="Z540" i="1" s="1"/>
  <c r="Z541" i="1" a="1"/>
  <c r="Z541" i="1" s="1"/>
  <c r="Z542" i="1" a="1"/>
  <c r="Z542" i="1" s="1"/>
  <c r="Z543" i="1" a="1"/>
  <c r="Z543" i="1" s="1"/>
  <c r="Z544" i="1" a="1"/>
  <c r="Z544" i="1" s="1"/>
  <c r="Z545" i="1" a="1"/>
  <c r="Z545" i="1" s="1"/>
  <c r="Z546" i="1" a="1"/>
  <c r="Z546" i="1" s="1"/>
  <c r="Z547" i="1" a="1"/>
  <c r="Z547" i="1" s="1"/>
  <c r="Z548" i="1" a="1"/>
  <c r="Z548" i="1" s="1"/>
  <c r="Z549" i="1" a="1"/>
  <c r="Z549" i="1" s="1"/>
  <c r="Z550" i="1" a="1"/>
  <c r="Z550" i="1" s="1"/>
  <c r="Z551" i="1" a="1"/>
  <c r="Z551" i="1" s="1"/>
  <c r="Z552" i="1" a="1"/>
  <c r="Z552" i="1" s="1"/>
  <c r="Z553" i="1" a="1"/>
  <c r="Z553" i="1" s="1"/>
  <c r="Z554" i="1" a="1"/>
  <c r="Z554" i="1" s="1"/>
  <c r="Z555" i="1" a="1"/>
  <c r="Z555" i="1" s="1"/>
  <c r="Z556" i="1" a="1"/>
  <c r="Z556" i="1" s="1"/>
  <c r="Z557" i="1" a="1"/>
  <c r="Z557" i="1" s="1"/>
  <c r="Z558" i="1" a="1"/>
  <c r="Z558" i="1" s="1"/>
  <c r="Z559" i="1" a="1"/>
  <c r="Z559" i="1" s="1"/>
  <c r="Z560" i="1" a="1"/>
  <c r="Z560" i="1" s="1"/>
  <c r="Z561" i="1" a="1"/>
  <c r="Z561" i="1" s="1"/>
  <c r="Z562" i="1" a="1"/>
  <c r="Z562" i="1" s="1"/>
  <c r="Z563" i="1" a="1"/>
  <c r="Z563" i="1" s="1"/>
  <c r="Z564" i="1" a="1"/>
  <c r="Z564" i="1" s="1"/>
  <c r="Z565" i="1" a="1"/>
  <c r="Z565" i="1" s="1"/>
  <c r="Z566" i="1" a="1"/>
  <c r="Z566" i="1" s="1"/>
  <c r="Z567" i="1" a="1"/>
  <c r="Z567" i="1" s="1"/>
  <c r="Z568" i="1" a="1"/>
  <c r="Z568" i="1" s="1"/>
  <c r="Z569" i="1" a="1"/>
  <c r="Z569" i="1" s="1"/>
  <c r="Z570" i="1" a="1"/>
  <c r="Z570" i="1" s="1"/>
  <c r="Z571" i="1" a="1"/>
  <c r="Z571" i="1" s="1"/>
  <c r="Z572" i="1" a="1"/>
  <c r="Z572" i="1" s="1"/>
  <c r="Z573" i="1" a="1"/>
  <c r="Z573" i="1" s="1"/>
  <c r="Z574" i="1" a="1"/>
  <c r="Z574" i="1" s="1"/>
  <c r="Z575" i="1" a="1"/>
  <c r="Z575" i="1" s="1"/>
  <c r="Z576" i="1" a="1"/>
  <c r="Z576" i="1" s="1"/>
  <c r="Z577" i="1" a="1"/>
  <c r="Z577" i="1" s="1"/>
  <c r="Z578" i="1" a="1"/>
  <c r="Z578" i="1" s="1"/>
  <c r="Z579" i="1" a="1"/>
  <c r="Z579" i="1" s="1"/>
  <c r="Z580" i="1" a="1"/>
  <c r="Z580" i="1" s="1"/>
  <c r="Z581" i="1" a="1"/>
  <c r="Z581" i="1" s="1"/>
  <c r="Z582" i="1" a="1"/>
  <c r="Z582" i="1" s="1"/>
  <c r="Z583" i="1" a="1"/>
  <c r="Z583" i="1" s="1"/>
  <c r="Z584" i="1" a="1"/>
  <c r="Z584" i="1" s="1"/>
  <c r="Z585" i="1" a="1"/>
  <c r="Z585" i="1" s="1"/>
  <c r="Z586" i="1" a="1"/>
  <c r="Z586" i="1" s="1"/>
  <c r="Z587" i="1" a="1"/>
  <c r="Z587" i="1" s="1"/>
  <c r="Z588" i="1" a="1"/>
  <c r="Z588" i="1" s="1"/>
  <c r="Z589" i="1" a="1"/>
  <c r="Z589" i="1" s="1"/>
  <c r="Z590" i="1" a="1"/>
  <c r="Z590" i="1" s="1"/>
  <c r="Z591" i="1" a="1"/>
  <c r="Z591" i="1" s="1"/>
  <c r="Z592" i="1" a="1"/>
  <c r="Z592" i="1" s="1"/>
  <c r="Z593" i="1" a="1"/>
  <c r="Z593" i="1" s="1"/>
  <c r="Z594" i="1" a="1"/>
  <c r="Z594" i="1" s="1"/>
  <c r="Z595" i="1" a="1"/>
  <c r="Z595" i="1" s="1"/>
  <c r="Z596" i="1" a="1"/>
  <c r="Z596" i="1" s="1"/>
  <c r="Z597" i="1" a="1"/>
  <c r="Z597" i="1" s="1"/>
  <c r="Z598" i="1" a="1"/>
  <c r="Z598" i="1" s="1"/>
  <c r="Z599" i="1" a="1"/>
  <c r="Z599" i="1" s="1"/>
  <c r="Z600" i="1" a="1"/>
  <c r="Z600" i="1" s="1"/>
  <c r="Z601" i="1" a="1"/>
  <c r="Z601" i="1" s="1"/>
  <c r="Z602" i="1" a="1"/>
  <c r="Z602" i="1" s="1"/>
  <c r="Z603" i="1" a="1"/>
  <c r="Z603" i="1" s="1"/>
  <c r="Z604" i="1" a="1"/>
  <c r="Z604" i="1" s="1"/>
  <c r="Z605" i="1" a="1"/>
  <c r="Z605" i="1" s="1"/>
  <c r="Z606" i="1" a="1"/>
  <c r="Z606" i="1" s="1"/>
  <c r="Z607" i="1" a="1"/>
  <c r="Z607" i="1" s="1"/>
  <c r="Z608" i="1" a="1"/>
  <c r="Z608" i="1" s="1"/>
  <c r="Z609" i="1" a="1"/>
  <c r="Z609" i="1" s="1"/>
  <c r="Z610" i="1" a="1"/>
  <c r="Z610" i="1" s="1"/>
  <c r="Z611" i="1" a="1"/>
  <c r="Z611" i="1" s="1"/>
  <c r="Z612" i="1" a="1"/>
  <c r="Z612" i="1" s="1"/>
  <c r="Z613" i="1" a="1"/>
  <c r="Z613" i="1" s="1"/>
  <c r="Z614" i="1" a="1"/>
  <c r="Z614" i="1" s="1"/>
  <c r="Z615" i="1" a="1"/>
  <c r="Z615" i="1" s="1"/>
  <c r="Z616" i="1" a="1"/>
  <c r="Z616" i="1" s="1"/>
  <c r="Z617" i="1" a="1"/>
  <c r="Z617" i="1" s="1"/>
  <c r="Z618" i="1" a="1"/>
  <c r="Z618" i="1" s="1"/>
  <c r="Z619" i="1" a="1"/>
  <c r="Z619" i="1" s="1"/>
  <c r="Z620" i="1" a="1"/>
  <c r="Z620" i="1" s="1"/>
  <c r="Z621" i="1" a="1"/>
  <c r="Z621" i="1" s="1"/>
  <c r="Z622" i="1" a="1"/>
  <c r="Z622" i="1" s="1"/>
  <c r="Z623" i="1" a="1"/>
  <c r="Z623" i="1" s="1"/>
  <c r="Z624" i="1" a="1"/>
  <c r="Z624" i="1" s="1"/>
  <c r="Z625" i="1" a="1"/>
  <c r="Z625" i="1" s="1"/>
  <c r="Z626" i="1" a="1"/>
  <c r="Z626" i="1" s="1"/>
  <c r="Z627" i="1" a="1"/>
  <c r="Z627" i="1" s="1"/>
  <c r="Z628" i="1" a="1"/>
  <c r="Z628" i="1" s="1"/>
  <c r="Z629" i="1" a="1"/>
  <c r="Z629" i="1" s="1"/>
  <c r="Z630" i="1" a="1"/>
  <c r="Z630" i="1" s="1"/>
  <c r="Z631" i="1" a="1"/>
  <c r="Z631" i="1" s="1"/>
  <c r="Z632" i="1" a="1"/>
  <c r="Z632" i="1" s="1"/>
  <c r="Z633" i="1" a="1"/>
  <c r="Z633" i="1" s="1"/>
  <c r="Z634" i="1" a="1"/>
  <c r="Z634" i="1" s="1"/>
  <c r="Z635" i="1" a="1"/>
  <c r="Z635" i="1" s="1"/>
  <c r="Z636" i="1" a="1"/>
  <c r="Z636" i="1" s="1"/>
  <c r="Z637" i="1" a="1"/>
  <c r="Z637" i="1" s="1"/>
  <c r="Z638" i="1" a="1"/>
  <c r="Z638" i="1" s="1"/>
  <c r="Z639" i="1" a="1"/>
  <c r="Z639" i="1" s="1"/>
  <c r="Z640" i="1" a="1"/>
  <c r="Z640" i="1" s="1"/>
  <c r="Z641" i="1" a="1"/>
  <c r="Z641" i="1" s="1"/>
  <c r="Z642" i="1" a="1"/>
  <c r="Z642" i="1" s="1"/>
  <c r="Z643" i="1" a="1"/>
  <c r="Z643" i="1" s="1"/>
  <c r="Z644" i="1" a="1"/>
  <c r="Z644" i="1" s="1"/>
  <c r="Z645" i="1" a="1"/>
  <c r="Z645" i="1" s="1"/>
  <c r="Z646" i="1" a="1"/>
  <c r="Z646" i="1" s="1"/>
  <c r="Z647" i="1" a="1"/>
  <c r="Z647" i="1" s="1"/>
  <c r="Z648" i="1" a="1"/>
  <c r="Z648" i="1" s="1"/>
  <c r="Z649" i="1" a="1"/>
  <c r="Z649" i="1" s="1"/>
  <c r="Z650" i="1" a="1"/>
  <c r="Z650" i="1" s="1"/>
  <c r="Z651" i="1" a="1"/>
  <c r="Z651" i="1" s="1"/>
  <c r="Z652" i="1" a="1"/>
  <c r="Z652" i="1" s="1"/>
  <c r="Z653" i="1" a="1"/>
  <c r="Z653" i="1" s="1"/>
  <c r="Z654" i="1" a="1"/>
  <c r="Z654" i="1" s="1"/>
  <c r="Z655" i="1" a="1"/>
  <c r="Z655" i="1" s="1"/>
  <c r="Z656" i="1" a="1"/>
  <c r="Z656" i="1" s="1"/>
  <c r="Z657" i="1" a="1"/>
  <c r="Z657" i="1" s="1"/>
  <c r="Z658" i="1" a="1"/>
  <c r="Z658" i="1" s="1"/>
  <c r="Z659" i="1" a="1"/>
  <c r="Z659" i="1" s="1"/>
  <c r="Z660" i="1" a="1"/>
  <c r="Z660" i="1" s="1"/>
  <c r="Z661" i="1" a="1"/>
  <c r="Z661" i="1" s="1"/>
  <c r="Z662" i="1" a="1"/>
  <c r="Z662" i="1" s="1"/>
  <c r="Z663" i="1" a="1"/>
  <c r="Z663" i="1" s="1"/>
  <c r="Z664" i="1" a="1"/>
  <c r="Z664" i="1" s="1"/>
  <c r="Z665" i="1" a="1"/>
  <c r="Z665" i="1" s="1"/>
  <c r="Z666" i="1" a="1"/>
  <c r="Z666" i="1" s="1"/>
  <c r="Z667" i="1" a="1"/>
  <c r="Z667" i="1" s="1"/>
  <c r="Z668" i="1" a="1"/>
  <c r="Z668" i="1" s="1"/>
  <c r="Z669" i="1" a="1"/>
  <c r="Z669" i="1" s="1"/>
  <c r="Z670" i="1" a="1"/>
  <c r="Z670" i="1" s="1"/>
  <c r="Z671" i="1" a="1"/>
  <c r="Z671" i="1" s="1"/>
  <c r="Z672" i="1" a="1"/>
  <c r="Z672" i="1" s="1"/>
  <c r="Z673" i="1" a="1"/>
  <c r="Z673" i="1" s="1"/>
  <c r="Z674" i="1" a="1"/>
  <c r="Z674" i="1" s="1"/>
  <c r="Z675" i="1" a="1"/>
  <c r="Z675" i="1" s="1"/>
  <c r="Z676" i="1" a="1"/>
  <c r="Z676" i="1" s="1"/>
  <c r="Z677" i="1" a="1"/>
  <c r="Z677" i="1" s="1"/>
  <c r="Z678" i="1" a="1"/>
  <c r="Z678" i="1" s="1"/>
  <c r="Z679" i="1" a="1"/>
  <c r="Z679" i="1" s="1"/>
  <c r="Z680" i="1" a="1"/>
  <c r="Z680" i="1" s="1"/>
  <c r="Z681" i="1" a="1"/>
  <c r="Z681" i="1" s="1"/>
  <c r="Z682" i="1" a="1"/>
  <c r="Z682" i="1" s="1"/>
  <c r="Z683" i="1" a="1"/>
  <c r="Z683" i="1" s="1"/>
  <c r="Z684" i="1" a="1"/>
  <c r="Z684" i="1" s="1"/>
  <c r="Z685" i="1" a="1"/>
  <c r="Z685" i="1" s="1"/>
  <c r="Z686" i="1" a="1"/>
  <c r="Z686" i="1" s="1"/>
  <c r="Z687" i="1" a="1"/>
  <c r="Z687" i="1" s="1"/>
  <c r="Z688" i="1" a="1"/>
  <c r="Z688" i="1" s="1"/>
  <c r="Z689" i="1" a="1"/>
  <c r="Z689" i="1" s="1"/>
  <c r="Z690" i="1" a="1"/>
  <c r="Z690" i="1" s="1"/>
  <c r="Z691" i="1" a="1"/>
  <c r="Z691" i="1" s="1"/>
  <c r="Z692" i="1" a="1"/>
  <c r="Z692" i="1" s="1"/>
  <c r="Z693" i="1" a="1"/>
  <c r="Z693" i="1" s="1"/>
  <c r="Z694" i="1" a="1"/>
  <c r="Z694" i="1" s="1"/>
  <c r="Z695" i="1" a="1"/>
  <c r="Z695" i="1" s="1"/>
  <c r="Z696" i="1" a="1"/>
  <c r="Z696" i="1" s="1"/>
  <c r="Z697" i="1" a="1"/>
  <c r="Z697" i="1" s="1"/>
  <c r="Z698" i="1" a="1"/>
  <c r="Z698" i="1" s="1"/>
  <c r="Z699" i="1" a="1"/>
  <c r="Z699" i="1" s="1"/>
  <c r="Z700" i="1" a="1"/>
  <c r="Z700" i="1" s="1"/>
  <c r="Z701" i="1" a="1"/>
  <c r="Z701" i="1" s="1"/>
  <c r="Z702" i="1" a="1"/>
  <c r="Z702" i="1" s="1"/>
  <c r="Z703" i="1" a="1"/>
  <c r="Z703" i="1" s="1"/>
  <c r="Z704" i="1" a="1"/>
  <c r="Z704" i="1" s="1"/>
  <c r="Z705" i="1" a="1"/>
  <c r="Z705" i="1" s="1"/>
  <c r="Z706" i="1" a="1"/>
  <c r="Z706" i="1" s="1"/>
  <c r="Z707" i="1" a="1"/>
  <c r="Z707" i="1" s="1"/>
  <c r="Z708" i="1" a="1"/>
  <c r="Z708" i="1" s="1"/>
  <c r="Z709" i="1" a="1"/>
  <c r="Z709" i="1" s="1"/>
  <c r="Z710" i="1" a="1"/>
  <c r="Z710" i="1" s="1"/>
  <c r="Z711" i="1" a="1"/>
  <c r="Z711" i="1" s="1"/>
  <c r="Z712" i="1" a="1"/>
  <c r="Z712" i="1" s="1"/>
  <c r="Z713" i="1" a="1"/>
  <c r="Z713" i="1" s="1"/>
  <c r="Z714" i="1" a="1"/>
  <c r="Z714" i="1" s="1"/>
  <c r="Z715" i="1" a="1"/>
  <c r="Z715" i="1" s="1"/>
  <c r="Z716" i="1" a="1"/>
  <c r="Z716" i="1" s="1"/>
  <c r="Z717" i="1" a="1"/>
  <c r="Z717" i="1" s="1"/>
  <c r="Z718" i="1" a="1"/>
  <c r="Z718" i="1" s="1"/>
  <c r="Z719" i="1" a="1"/>
  <c r="Z719" i="1" s="1"/>
  <c r="Z720" i="1" a="1"/>
  <c r="Z720" i="1" s="1"/>
  <c r="Z721" i="1" a="1"/>
  <c r="Z721" i="1" s="1"/>
  <c r="Z722" i="1" a="1"/>
  <c r="Z722" i="1" s="1"/>
  <c r="Z723" i="1" a="1"/>
  <c r="Z723" i="1" s="1"/>
  <c r="Z724" i="1" a="1"/>
  <c r="Z724" i="1" s="1"/>
  <c r="Z725" i="1" a="1"/>
  <c r="Z725" i="1" s="1"/>
  <c r="Z726" i="1" a="1"/>
  <c r="Z726" i="1" s="1"/>
  <c r="Z727" i="1" a="1"/>
  <c r="Z727" i="1" s="1"/>
  <c r="Z728" i="1" a="1"/>
  <c r="Z728" i="1" s="1"/>
  <c r="Z729" i="1" a="1"/>
  <c r="Z729" i="1" s="1"/>
  <c r="Z730" i="1" a="1"/>
  <c r="Z730" i="1" s="1"/>
  <c r="Z731" i="1" a="1"/>
  <c r="Z731" i="1" s="1"/>
  <c r="Z732" i="1" a="1"/>
  <c r="Z732" i="1" s="1"/>
  <c r="Z733" i="1" a="1"/>
  <c r="Z733" i="1" s="1"/>
  <c r="Z734" i="1" a="1"/>
  <c r="Z734" i="1" s="1"/>
  <c r="Z735" i="1" a="1"/>
  <c r="Z735" i="1" s="1"/>
  <c r="Z736" i="1" a="1"/>
  <c r="Z736" i="1" s="1"/>
  <c r="Z737" i="1" a="1"/>
  <c r="Z737" i="1" s="1"/>
  <c r="Z738" i="1" a="1"/>
  <c r="Z738" i="1" s="1"/>
  <c r="Z739" i="1" a="1"/>
  <c r="Z739" i="1" s="1"/>
  <c r="Z740" i="1" a="1"/>
  <c r="Z740" i="1" s="1"/>
  <c r="Z741" i="1" a="1"/>
  <c r="Z741" i="1" s="1"/>
  <c r="Z742" i="1" a="1"/>
  <c r="Z742" i="1" s="1"/>
  <c r="Z743" i="1" a="1"/>
  <c r="Z743" i="1" s="1"/>
  <c r="Z744" i="1" a="1"/>
  <c r="Z744" i="1" s="1"/>
  <c r="Z745" i="1" a="1"/>
  <c r="Z745" i="1" s="1"/>
  <c r="Z746" i="1" a="1"/>
  <c r="Z746" i="1" s="1"/>
  <c r="Z747" i="1" a="1"/>
  <c r="Z747" i="1" s="1"/>
  <c r="Z748" i="1" a="1"/>
  <c r="Z748" i="1" s="1"/>
  <c r="Z749" i="1" a="1"/>
  <c r="Z749" i="1" s="1"/>
  <c r="Z750" i="1" a="1"/>
  <c r="Z750" i="1" s="1"/>
  <c r="Z751" i="1" a="1"/>
  <c r="Z751" i="1" s="1"/>
  <c r="Z752" i="1" a="1"/>
  <c r="Z752" i="1" s="1"/>
  <c r="Z753" i="1" a="1"/>
  <c r="Z753" i="1" s="1"/>
  <c r="Z754" i="1" a="1"/>
  <c r="Z754" i="1" s="1"/>
  <c r="Z755" i="1" a="1"/>
  <c r="Z755" i="1" s="1"/>
  <c r="Z756" i="1" a="1"/>
  <c r="Z756" i="1" s="1"/>
  <c r="Z757" i="1" a="1"/>
  <c r="Z757" i="1" s="1"/>
  <c r="Z758" i="1" a="1"/>
  <c r="Z758" i="1" s="1"/>
  <c r="Z759" i="1" a="1"/>
  <c r="Z759" i="1" s="1"/>
  <c r="Z760" i="1" a="1"/>
  <c r="Z760" i="1" s="1"/>
  <c r="Z761" i="1" a="1"/>
  <c r="Z761" i="1" s="1"/>
  <c r="Z762" i="1" a="1"/>
  <c r="Z762" i="1" s="1"/>
  <c r="Z763" i="1" a="1"/>
  <c r="Z763" i="1" s="1"/>
  <c r="Z764" i="1" a="1"/>
  <c r="Z764" i="1" s="1"/>
  <c r="Z765" i="1" a="1"/>
  <c r="Z765" i="1" s="1"/>
  <c r="Z766" i="1" a="1"/>
  <c r="Z766" i="1" s="1"/>
  <c r="Z767" i="1" a="1"/>
  <c r="Z767" i="1" s="1"/>
  <c r="Z768" i="1" a="1"/>
  <c r="Z768" i="1" s="1"/>
  <c r="Z769" i="1" a="1"/>
  <c r="Z769" i="1" s="1"/>
  <c r="Z770" i="1" a="1"/>
  <c r="Z770" i="1" s="1"/>
  <c r="Z771" i="1" a="1"/>
  <c r="Z771" i="1" s="1"/>
  <c r="Z772" i="1" a="1"/>
  <c r="Z772" i="1" s="1"/>
  <c r="Z773" i="1" a="1"/>
  <c r="Z773" i="1" s="1"/>
  <c r="Z774" i="1" a="1"/>
  <c r="Z774" i="1" s="1"/>
  <c r="Z775" i="1" a="1"/>
  <c r="Z775" i="1" s="1"/>
  <c r="Z776" i="1" a="1"/>
  <c r="Z776" i="1" s="1"/>
  <c r="Z777" i="1" a="1"/>
  <c r="Z777" i="1" s="1"/>
  <c r="Z778" i="1" a="1"/>
  <c r="Z778" i="1" s="1"/>
  <c r="Z779" i="1" a="1"/>
  <c r="Z779" i="1" s="1"/>
  <c r="Z780" i="1" a="1"/>
  <c r="Z780" i="1" s="1"/>
  <c r="Z781" i="1" a="1"/>
  <c r="Z781" i="1" s="1"/>
  <c r="Z782" i="1" a="1"/>
  <c r="Z782" i="1" s="1"/>
  <c r="Z783" i="1" a="1"/>
  <c r="Z783" i="1" s="1"/>
  <c r="Z784" i="1" a="1"/>
  <c r="Z784" i="1" s="1"/>
  <c r="Z785" i="1" a="1"/>
  <c r="Z785" i="1" s="1"/>
  <c r="Z786" i="1" a="1"/>
  <c r="Z786" i="1" s="1"/>
  <c r="Z787" i="1" a="1"/>
  <c r="Z787" i="1" s="1"/>
  <c r="Z788" i="1" a="1"/>
  <c r="Z788" i="1" s="1"/>
  <c r="Z789" i="1" a="1"/>
  <c r="Z789" i="1" s="1"/>
  <c r="Z790" i="1" a="1"/>
  <c r="Z790" i="1" s="1"/>
  <c r="Z791" i="1" a="1"/>
  <c r="Z791" i="1" s="1"/>
  <c r="Z792" i="1" a="1"/>
  <c r="Z792" i="1" s="1"/>
  <c r="Z793" i="1" a="1"/>
  <c r="Z793" i="1" s="1"/>
  <c r="Z794" i="1" a="1"/>
  <c r="Z794" i="1" s="1"/>
  <c r="Z795" i="1" a="1"/>
  <c r="Z795" i="1" s="1"/>
  <c r="Z796" i="1" a="1"/>
  <c r="Z796" i="1" s="1"/>
  <c r="Z797" i="1" a="1"/>
  <c r="Z797" i="1" s="1"/>
  <c r="Z798" i="1" a="1"/>
  <c r="Z798" i="1" s="1"/>
  <c r="Z799" i="1" a="1"/>
  <c r="Z799" i="1" s="1"/>
  <c r="Z800" i="1" a="1"/>
  <c r="Z800" i="1" s="1"/>
  <c r="Z801" i="1" a="1"/>
  <c r="Z801" i="1" s="1"/>
  <c r="Z802" i="1" a="1"/>
  <c r="Z802" i="1" s="1"/>
  <c r="Z803" i="1" a="1"/>
  <c r="Z803" i="1" s="1"/>
  <c r="Z804" i="1" a="1"/>
  <c r="Z804" i="1" s="1"/>
  <c r="Z805" i="1" a="1"/>
  <c r="Z805" i="1" s="1"/>
  <c r="Z806" i="1" a="1"/>
  <c r="Z806" i="1" s="1"/>
  <c r="Z807" i="1" a="1"/>
  <c r="Z807" i="1" s="1"/>
  <c r="Z808" i="1" a="1"/>
  <c r="Z808" i="1" s="1"/>
  <c r="Z809" i="1" a="1"/>
  <c r="Z809" i="1" s="1"/>
  <c r="Z810" i="1" a="1"/>
  <c r="Z810" i="1" s="1"/>
  <c r="Z811" i="1" a="1"/>
  <c r="Z811" i="1" s="1"/>
  <c r="Z812" i="1" a="1"/>
  <c r="Z812" i="1" s="1"/>
  <c r="Z813" i="1" a="1"/>
  <c r="Z813" i="1" s="1"/>
  <c r="Z814" i="1" a="1"/>
  <c r="Z814" i="1" s="1"/>
  <c r="Z815" i="1" a="1"/>
  <c r="Z815" i="1" s="1"/>
  <c r="Z816" i="1" a="1"/>
  <c r="Z816" i="1" s="1"/>
  <c r="Z817" i="1" a="1"/>
  <c r="Z817" i="1" s="1"/>
  <c r="Z818" i="1" a="1"/>
  <c r="Z818" i="1" s="1"/>
  <c r="Z819" i="1" a="1"/>
  <c r="Z819" i="1" s="1"/>
  <c r="Z820" i="1" a="1"/>
  <c r="Z820" i="1" s="1"/>
  <c r="Z821" i="1" a="1"/>
  <c r="Z821" i="1" s="1"/>
  <c r="Z822" i="1" a="1"/>
  <c r="Z822" i="1" s="1"/>
  <c r="Z823" i="1" a="1"/>
  <c r="Z823" i="1" s="1"/>
  <c r="Z824" i="1" a="1"/>
  <c r="Z824" i="1" s="1"/>
  <c r="Z825" i="1" a="1"/>
  <c r="Z825" i="1" s="1"/>
  <c r="Z826" i="1" a="1"/>
  <c r="Z826" i="1" s="1"/>
  <c r="Z827" i="1" a="1"/>
  <c r="Z827" i="1" s="1"/>
  <c r="Z828" i="1" a="1"/>
  <c r="Z828" i="1" s="1"/>
  <c r="Z829" i="1" a="1"/>
  <c r="Z829" i="1" s="1"/>
  <c r="Z830" i="1" a="1"/>
  <c r="Z830" i="1" s="1"/>
  <c r="Z831" i="1" a="1"/>
  <c r="Z831" i="1" s="1"/>
  <c r="Z832" i="1" a="1"/>
  <c r="Z832" i="1" s="1"/>
  <c r="Z833" i="1" a="1"/>
  <c r="Z833" i="1" s="1"/>
  <c r="Z834" i="1" a="1"/>
  <c r="Z834" i="1" s="1"/>
  <c r="Z835" i="1" a="1"/>
  <c r="Z835" i="1" s="1"/>
  <c r="Z836" i="1" a="1"/>
  <c r="Z836" i="1" s="1"/>
  <c r="Z837" i="1" a="1"/>
  <c r="Z837" i="1" s="1"/>
  <c r="Z838" i="1" a="1"/>
  <c r="Z838" i="1" s="1"/>
  <c r="Z839" i="1" a="1"/>
  <c r="Z839" i="1" s="1"/>
  <c r="Z840" i="1" a="1"/>
  <c r="Z840" i="1" s="1"/>
  <c r="Z841" i="1" a="1"/>
  <c r="Z841" i="1" s="1"/>
  <c r="Z842" i="1" a="1"/>
  <c r="Z842" i="1" s="1"/>
  <c r="Z843" i="1" a="1"/>
  <c r="Z843" i="1" s="1"/>
  <c r="Z844" i="1" a="1"/>
  <c r="Z844" i="1" s="1"/>
  <c r="Z845" i="1" a="1"/>
  <c r="Z845" i="1" s="1"/>
  <c r="Z846" i="1" a="1"/>
  <c r="Z846" i="1" s="1"/>
  <c r="Z847" i="1" a="1"/>
  <c r="Z847" i="1" s="1"/>
  <c r="Z848" i="1" a="1"/>
  <c r="Z848" i="1" s="1"/>
  <c r="Z849" i="1" a="1"/>
  <c r="Z849" i="1" s="1"/>
  <c r="Z850" i="1" a="1"/>
  <c r="Z850" i="1" s="1"/>
  <c r="Z851" i="1" a="1"/>
  <c r="Z851" i="1" s="1"/>
  <c r="Z852" i="1" a="1"/>
  <c r="Z852" i="1" s="1"/>
  <c r="Z853" i="1" a="1"/>
  <c r="Z853" i="1" s="1"/>
  <c r="Z854" i="1" a="1"/>
  <c r="Z854" i="1" s="1"/>
  <c r="Z855" i="1" a="1"/>
  <c r="Z855" i="1" s="1"/>
  <c r="Z856" i="1" a="1"/>
  <c r="Z856" i="1" s="1"/>
  <c r="Z857" i="1" a="1"/>
  <c r="Z857" i="1" s="1"/>
  <c r="Z858" i="1" a="1"/>
  <c r="Z858" i="1" s="1"/>
  <c r="Z859" i="1" a="1"/>
  <c r="Z859" i="1" s="1"/>
  <c r="Z860" i="1" a="1"/>
  <c r="Z860" i="1" s="1"/>
  <c r="Z861" i="1" a="1"/>
  <c r="Z861" i="1" s="1"/>
  <c r="Z862" i="1" a="1"/>
  <c r="Z862" i="1" s="1"/>
  <c r="Z863" i="1" a="1"/>
  <c r="Z863" i="1" s="1"/>
  <c r="Z864" i="1" a="1"/>
  <c r="Z864" i="1" s="1"/>
  <c r="Z865" i="1" a="1"/>
  <c r="Z865" i="1" s="1"/>
  <c r="Z866" i="1" a="1"/>
  <c r="Z866" i="1" s="1"/>
  <c r="Z867" i="1" a="1"/>
  <c r="Z867" i="1" s="1"/>
  <c r="Z868" i="1" a="1"/>
  <c r="Z868" i="1" s="1"/>
  <c r="Z869" i="1" a="1"/>
  <c r="Z869" i="1" s="1"/>
  <c r="Z870" i="1" a="1"/>
  <c r="Z870" i="1" s="1"/>
  <c r="Z871" i="1" a="1"/>
  <c r="Z871" i="1" s="1"/>
  <c r="Z872" i="1" a="1"/>
  <c r="Z872" i="1" s="1"/>
  <c r="Z873" i="1" a="1"/>
  <c r="Z873" i="1" s="1"/>
  <c r="Z874" i="1" a="1"/>
  <c r="Z874" i="1" s="1"/>
  <c r="Z875" i="1" a="1"/>
  <c r="Z875" i="1" s="1"/>
  <c r="Z876" i="1" a="1"/>
  <c r="Z876" i="1" s="1"/>
  <c r="Z877" i="1" a="1"/>
  <c r="Z877" i="1" s="1"/>
  <c r="Z878" i="1" a="1"/>
  <c r="Z878" i="1" s="1"/>
  <c r="Z879" i="1" a="1"/>
  <c r="Z879" i="1" s="1"/>
  <c r="Z880" i="1" a="1"/>
  <c r="Z880" i="1" s="1"/>
  <c r="Z881" i="1" a="1"/>
  <c r="Z881" i="1" s="1"/>
  <c r="Z882" i="1" a="1"/>
  <c r="Z882" i="1" s="1"/>
  <c r="Z883" i="1" a="1"/>
  <c r="Z883" i="1" s="1"/>
  <c r="Z884" i="1" a="1"/>
  <c r="Z884" i="1" s="1"/>
  <c r="Z885" i="1" a="1"/>
  <c r="Z885" i="1" s="1"/>
  <c r="Z886" i="1" a="1"/>
  <c r="Z886" i="1" s="1"/>
  <c r="Z887" i="1" a="1"/>
  <c r="Z887" i="1" s="1"/>
  <c r="Z888" i="1" a="1"/>
  <c r="Z888" i="1" s="1"/>
  <c r="Z889" i="1" a="1"/>
  <c r="Z889" i="1" s="1"/>
  <c r="Z890" i="1" a="1"/>
  <c r="Z890" i="1" s="1"/>
  <c r="Z891" i="1" a="1"/>
  <c r="Z891" i="1" s="1"/>
  <c r="Z892" i="1" a="1"/>
  <c r="Z892" i="1" s="1"/>
  <c r="Z893" i="1" a="1"/>
  <c r="Z893" i="1" s="1"/>
  <c r="Z894" i="1" a="1"/>
  <c r="Z894" i="1" s="1"/>
  <c r="Z895" i="1" a="1"/>
  <c r="Z895" i="1" s="1"/>
  <c r="Z896" i="1" a="1"/>
  <c r="Z896" i="1" s="1"/>
  <c r="Z897" i="1" a="1"/>
  <c r="Z897" i="1" s="1"/>
  <c r="Z898" i="1" a="1"/>
  <c r="Z898" i="1" s="1"/>
  <c r="Z899" i="1" a="1"/>
  <c r="Z899" i="1" s="1"/>
  <c r="Z900" i="1" a="1"/>
  <c r="Z900" i="1" s="1"/>
  <c r="Z901" i="1" a="1"/>
  <c r="Z901" i="1" s="1"/>
  <c r="Z902" i="1" a="1"/>
  <c r="Z902" i="1" s="1"/>
  <c r="Z903" i="1" a="1"/>
  <c r="Z903" i="1" s="1"/>
  <c r="Z904" i="1" a="1"/>
  <c r="Z904" i="1" s="1"/>
  <c r="Z905" i="1" a="1"/>
  <c r="Z905" i="1" s="1"/>
  <c r="Z906" i="1" a="1"/>
  <c r="Z906" i="1" s="1"/>
  <c r="Z907" i="1" a="1"/>
  <c r="Z907" i="1" s="1"/>
  <c r="Z908" i="1" a="1"/>
  <c r="Z908" i="1" s="1"/>
  <c r="Z909" i="1" a="1"/>
  <c r="Z909" i="1" s="1"/>
  <c r="Z910" i="1" a="1"/>
  <c r="Z910" i="1" s="1"/>
  <c r="Z911" i="1" a="1"/>
  <c r="Z911" i="1" s="1"/>
  <c r="Z912" i="1" a="1"/>
  <c r="Z912" i="1" s="1"/>
  <c r="Z913" i="1" a="1"/>
  <c r="Z913" i="1" s="1"/>
  <c r="Z914" i="1" a="1"/>
  <c r="Z914" i="1" s="1"/>
  <c r="Z915" i="1" a="1"/>
  <c r="Z915" i="1" s="1"/>
  <c r="Z916" i="1" a="1"/>
  <c r="Z916" i="1" s="1"/>
  <c r="Z917" i="1" a="1"/>
  <c r="Z917" i="1" s="1"/>
  <c r="Z918" i="1" a="1"/>
  <c r="Z918" i="1" s="1"/>
  <c r="Z919" i="1" a="1"/>
  <c r="Z919" i="1" s="1"/>
  <c r="Z920" i="1" a="1"/>
  <c r="Z920" i="1" s="1"/>
  <c r="Z921" i="1" a="1"/>
  <c r="Z921" i="1" s="1"/>
  <c r="Z922" i="1" a="1"/>
  <c r="Z922" i="1" s="1"/>
  <c r="Z923" i="1" a="1"/>
  <c r="Z923" i="1" s="1"/>
  <c r="Z924" i="1" a="1"/>
  <c r="Z924" i="1" s="1"/>
  <c r="Z925" i="1" a="1"/>
  <c r="Z925" i="1" s="1"/>
  <c r="Z926" i="1" a="1"/>
  <c r="Z926" i="1" s="1"/>
  <c r="Z927" i="1" a="1"/>
  <c r="Z927" i="1" s="1"/>
  <c r="Z928" i="1" a="1"/>
  <c r="Z928" i="1" s="1"/>
  <c r="Z929" i="1" a="1"/>
  <c r="Z929" i="1" s="1"/>
  <c r="Z930" i="1" a="1"/>
  <c r="Z930" i="1" s="1"/>
  <c r="Z931" i="1" a="1"/>
  <c r="Z931" i="1" s="1"/>
  <c r="Z932" i="1" a="1"/>
  <c r="Z932" i="1" s="1"/>
  <c r="Z933" i="1" a="1"/>
  <c r="Z933" i="1" s="1"/>
  <c r="Z934" i="1" a="1"/>
  <c r="Z934" i="1" s="1"/>
  <c r="Z935" i="1" a="1"/>
  <c r="Z935" i="1" s="1"/>
  <c r="Z936" i="1" a="1"/>
  <c r="Z936" i="1" s="1"/>
  <c r="Z937" i="1" a="1"/>
  <c r="Z937" i="1" s="1"/>
  <c r="Z938" i="1" a="1"/>
  <c r="Z938" i="1" s="1"/>
  <c r="Z939" i="1" a="1"/>
  <c r="Z939" i="1" s="1"/>
  <c r="Z940" i="1" a="1"/>
  <c r="Z940" i="1" s="1"/>
  <c r="Z941" i="1" a="1"/>
  <c r="Z941" i="1" s="1"/>
  <c r="Z942" i="1" a="1"/>
  <c r="Z942" i="1" s="1"/>
  <c r="Z943" i="1" a="1"/>
  <c r="Z943" i="1" s="1"/>
  <c r="Z944" i="1" a="1"/>
  <c r="Z944" i="1" s="1"/>
  <c r="Z945" i="1" a="1"/>
  <c r="Z945" i="1" s="1"/>
  <c r="Z946" i="1" a="1"/>
  <c r="Z946" i="1" s="1"/>
  <c r="Z947" i="1" a="1"/>
  <c r="Z947" i="1" s="1"/>
  <c r="Z948" i="1" a="1"/>
  <c r="Z948" i="1" s="1"/>
  <c r="Z949" i="1" a="1"/>
  <c r="Z949" i="1" s="1"/>
  <c r="Z950" i="1" a="1"/>
  <c r="Z950" i="1" s="1"/>
  <c r="Z951" i="1" a="1"/>
  <c r="Z951" i="1" s="1"/>
  <c r="Z952" i="1" a="1"/>
  <c r="Z952" i="1" s="1"/>
  <c r="Z953" i="1" a="1"/>
  <c r="Z953" i="1" s="1"/>
  <c r="Z954" i="1" a="1"/>
  <c r="Z954" i="1" s="1"/>
  <c r="Z955" i="1" a="1"/>
  <c r="Z955" i="1" s="1"/>
  <c r="Z956" i="1" a="1"/>
  <c r="Z956" i="1" s="1"/>
  <c r="Z957" i="1" a="1"/>
  <c r="Z957" i="1" s="1"/>
  <c r="Z958" i="1" a="1"/>
  <c r="Z958" i="1" s="1"/>
  <c r="Z959" i="1" a="1"/>
  <c r="Z959" i="1" s="1"/>
  <c r="Z960" i="1" a="1"/>
  <c r="Z960" i="1" s="1"/>
  <c r="Z961" i="1" a="1"/>
  <c r="Z961" i="1" s="1"/>
  <c r="Z962" i="1" a="1"/>
  <c r="Z962" i="1" s="1"/>
  <c r="Z963" i="1" a="1"/>
  <c r="Z963" i="1" s="1"/>
  <c r="Z964" i="1" a="1"/>
  <c r="Z964" i="1" s="1"/>
  <c r="Z965" i="1" a="1"/>
  <c r="Z965" i="1" s="1"/>
  <c r="Z966" i="1" a="1"/>
  <c r="Z966" i="1" s="1"/>
  <c r="Z967" i="1" a="1"/>
  <c r="Z967" i="1" s="1"/>
  <c r="Z968" i="1" a="1"/>
  <c r="Z968" i="1" s="1"/>
  <c r="Z969" i="1" a="1"/>
  <c r="Z969" i="1" s="1"/>
  <c r="Z970" i="1" a="1"/>
  <c r="Z970" i="1" s="1"/>
  <c r="Z971" i="1" a="1"/>
  <c r="Z971" i="1" s="1"/>
  <c r="Z972" i="1" a="1"/>
  <c r="Z972" i="1" s="1"/>
  <c r="Z973" i="1" a="1"/>
  <c r="Z973" i="1" s="1"/>
  <c r="Z974" i="1" a="1"/>
  <c r="Z974" i="1" s="1"/>
  <c r="Z975" i="1" a="1"/>
  <c r="Z975" i="1" s="1"/>
  <c r="Z976" i="1" a="1"/>
  <c r="Z976" i="1" s="1"/>
  <c r="Z977" i="1" a="1"/>
  <c r="Z977" i="1" s="1"/>
  <c r="Z978" i="1" a="1"/>
  <c r="Z978" i="1" s="1"/>
  <c r="Z979" i="1" a="1"/>
  <c r="Z979" i="1" s="1"/>
  <c r="Z980" i="1" a="1"/>
  <c r="Z980" i="1" s="1"/>
  <c r="Z981" i="1" a="1"/>
  <c r="Z981" i="1" s="1"/>
  <c r="Z982" i="1" a="1"/>
  <c r="Z982" i="1" s="1"/>
  <c r="Z983" i="1" a="1"/>
  <c r="Z983" i="1" s="1"/>
  <c r="Z984" i="1" a="1"/>
  <c r="Z984" i="1" s="1"/>
  <c r="Z985" i="1" a="1"/>
  <c r="Z985" i="1" s="1"/>
  <c r="Z986" i="1" a="1"/>
  <c r="Z986" i="1" s="1"/>
  <c r="Z987" i="1" a="1"/>
  <c r="Z987" i="1" s="1"/>
  <c r="Z988" i="1" a="1"/>
  <c r="Z988" i="1" s="1"/>
  <c r="Z989" i="1" a="1"/>
  <c r="Z989" i="1" s="1"/>
  <c r="Z990" i="1" a="1"/>
  <c r="Z990" i="1" s="1"/>
  <c r="Z991" i="1" a="1"/>
  <c r="Z991" i="1" s="1"/>
  <c r="Z992" i="1" a="1"/>
  <c r="Z992" i="1" s="1"/>
  <c r="Z993" i="1" a="1"/>
  <c r="Z993" i="1" s="1"/>
  <c r="Z994" i="1" a="1"/>
  <c r="Z994" i="1" s="1"/>
  <c r="Z995" i="1" a="1"/>
  <c r="Z995" i="1" s="1"/>
  <c r="Z996" i="1" a="1"/>
  <c r="Z996" i="1" s="1"/>
  <c r="Z997" i="1" a="1"/>
  <c r="Z997" i="1" s="1"/>
  <c r="Z998" i="1" a="1"/>
  <c r="Z998" i="1" s="1"/>
  <c r="Z999" i="1" a="1"/>
  <c r="Z999" i="1" s="1"/>
  <c r="Z1000" i="1" a="1"/>
  <c r="Z1000" i="1" s="1"/>
  <c r="Z1001" i="1" a="1"/>
  <c r="Z1001" i="1" s="1"/>
  <c r="Z1002" i="1" a="1"/>
  <c r="Z1002" i="1" s="1"/>
  <c r="Z1003" i="1" a="1"/>
  <c r="Z1003" i="1" s="1"/>
  <c r="Z1004" i="1" a="1"/>
  <c r="Z1004" i="1" s="1"/>
  <c r="Z1005" i="1" a="1"/>
  <c r="Z1005" i="1" s="1"/>
  <c r="Z1006" i="1" a="1"/>
  <c r="Z1006" i="1" s="1"/>
  <c r="Z1007" i="1" a="1"/>
  <c r="Z1007" i="1" s="1"/>
  <c r="Z1008" i="1" a="1"/>
  <c r="Z1008" i="1" s="1"/>
  <c r="Z1009" i="1" a="1"/>
  <c r="Z1009" i="1" s="1"/>
  <c r="Z1010" i="1" a="1"/>
  <c r="Z1010" i="1" s="1"/>
  <c r="Z1011" i="1" a="1"/>
  <c r="Z1011" i="1" s="1"/>
  <c r="Z1012" i="1" a="1"/>
  <c r="Z1012" i="1" s="1"/>
  <c r="Z1013" i="1" a="1"/>
  <c r="Z1013" i="1" s="1"/>
  <c r="Z1014" i="1" a="1"/>
  <c r="Z1014" i="1" s="1"/>
  <c r="Z1015" i="1" a="1"/>
  <c r="Z1015" i="1" s="1"/>
  <c r="Z1016" i="1" a="1"/>
  <c r="Z1016" i="1" s="1"/>
  <c r="Z1017" i="1" a="1"/>
  <c r="Z1017" i="1" s="1"/>
  <c r="Z1018" i="1" a="1"/>
  <c r="Z1018" i="1" s="1"/>
  <c r="Z1019" i="1" a="1"/>
  <c r="Z1019" i="1" s="1"/>
  <c r="Z1020" i="1" a="1"/>
  <c r="Z1020" i="1" s="1"/>
  <c r="Z1021" i="1" a="1"/>
  <c r="Z1021" i="1" s="1"/>
  <c r="Z1022" i="1" a="1"/>
  <c r="Z1022" i="1" s="1"/>
  <c r="Z1023" i="1" a="1"/>
  <c r="Z1023" i="1" s="1"/>
  <c r="Z1024" i="1" a="1"/>
  <c r="Z1024" i="1" s="1"/>
  <c r="Z1025" i="1" a="1"/>
  <c r="Z1025" i="1" s="1"/>
  <c r="Z1026" i="1" a="1"/>
  <c r="Z1026" i="1" s="1"/>
  <c r="Z1027" i="1" a="1"/>
  <c r="Z1027" i="1" s="1"/>
  <c r="Z1028" i="1" a="1"/>
  <c r="Z1028" i="1" s="1"/>
  <c r="Z1029" i="1" a="1"/>
  <c r="Z1029" i="1" s="1"/>
  <c r="Z1030" i="1" a="1"/>
  <c r="Z1030" i="1" s="1"/>
  <c r="Z1031" i="1" a="1"/>
  <c r="Z1031" i="1" s="1"/>
  <c r="Z1032" i="1" a="1"/>
  <c r="Z1032" i="1" s="1"/>
  <c r="Z1033" i="1" a="1"/>
  <c r="Z1033" i="1" s="1"/>
  <c r="Z1034" i="1" a="1"/>
  <c r="Z1034" i="1" s="1"/>
  <c r="Z1035" i="1" a="1"/>
  <c r="Z1035" i="1" s="1"/>
  <c r="Z1036" i="1" a="1"/>
  <c r="Z1036" i="1" s="1"/>
  <c r="Z1037" i="1" a="1"/>
  <c r="Z1037" i="1" s="1"/>
  <c r="Z1038" i="1" a="1"/>
  <c r="Z1038" i="1" s="1"/>
  <c r="Z1039" i="1" a="1"/>
  <c r="Z1039" i="1" s="1"/>
  <c r="Z1040" i="1" a="1"/>
  <c r="Z1040" i="1" s="1"/>
  <c r="Z1041" i="1" a="1"/>
  <c r="Z1041" i="1" s="1"/>
  <c r="Z1042" i="1" a="1"/>
  <c r="Z1042" i="1" s="1"/>
  <c r="Z1043" i="1" a="1"/>
  <c r="Z1043" i="1" s="1"/>
  <c r="Z1044" i="1" a="1"/>
  <c r="Z1044" i="1" s="1"/>
  <c r="Z1045" i="1" a="1"/>
  <c r="Z1045" i="1" s="1"/>
  <c r="Z1046" i="1" a="1"/>
  <c r="Z1046" i="1" s="1"/>
  <c r="Z1047" i="1" a="1"/>
  <c r="Z1047" i="1" s="1"/>
  <c r="Z1048" i="1" a="1"/>
  <c r="Z1048" i="1" s="1"/>
  <c r="Z1049" i="1" a="1"/>
  <c r="Z1049" i="1" s="1"/>
  <c r="Z1050" i="1" a="1"/>
  <c r="Z1050" i="1" s="1"/>
  <c r="Z1051" i="1" a="1"/>
  <c r="Z1051" i="1" s="1"/>
  <c r="Z1052" i="1" a="1"/>
  <c r="Z1052" i="1" s="1"/>
  <c r="Z1053" i="1" a="1"/>
  <c r="Z1053" i="1" s="1"/>
  <c r="Z1054" i="1" a="1"/>
  <c r="Z1054" i="1" s="1"/>
  <c r="Z1055" i="1" a="1"/>
  <c r="Z1055" i="1" s="1"/>
  <c r="Z1056" i="1" a="1"/>
  <c r="Z1056" i="1" s="1"/>
  <c r="Z1057" i="1" a="1"/>
  <c r="Z1057" i="1" s="1"/>
  <c r="Z1058" i="1" a="1"/>
  <c r="Z1058" i="1" s="1"/>
  <c r="Z1059" i="1" a="1"/>
  <c r="Z1059" i="1" s="1"/>
  <c r="Z1060" i="1" a="1"/>
  <c r="Z1060" i="1" s="1"/>
  <c r="Z1061" i="1" a="1"/>
  <c r="Z1061" i="1" s="1"/>
  <c r="Z1062" i="1" a="1"/>
  <c r="Z1062" i="1" s="1"/>
  <c r="Z1063" i="1" a="1"/>
  <c r="Z1063" i="1" s="1"/>
  <c r="Z1064" i="1" a="1"/>
  <c r="Z1064" i="1" s="1"/>
  <c r="Z1065" i="1" a="1"/>
  <c r="Z1065" i="1" s="1"/>
  <c r="Z1066" i="1" a="1"/>
  <c r="Z1066" i="1" s="1"/>
  <c r="Z1067" i="1" a="1"/>
  <c r="Z1067" i="1" s="1"/>
  <c r="Z1068" i="1" a="1"/>
  <c r="Z1068" i="1" s="1"/>
  <c r="Z1069" i="1" a="1"/>
  <c r="Z1069" i="1" s="1"/>
  <c r="Z1070" i="1" a="1"/>
  <c r="Z1070" i="1" s="1"/>
  <c r="Z1071" i="1" a="1"/>
  <c r="Z1071" i="1" s="1"/>
  <c r="Z1072" i="1" a="1"/>
  <c r="Z1072" i="1" s="1"/>
  <c r="Z1073" i="1" a="1"/>
  <c r="Z1073" i="1" s="1"/>
  <c r="Z1074" i="1" a="1"/>
  <c r="Z1074" i="1" s="1"/>
  <c r="Z1075" i="1" a="1"/>
  <c r="Z1075" i="1" s="1"/>
  <c r="Z1076" i="1" a="1"/>
  <c r="Z1076" i="1" s="1"/>
  <c r="Z1077" i="1" a="1"/>
  <c r="Z1077" i="1" s="1"/>
  <c r="Z1078" i="1" a="1"/>
  <c r="Z1078" i="1" s="1"/>
  <c r="Z1079" i="1" a="1"/>
  <c r="Z1079" i="1" s="1"/>
  <c r="Z1080" i="1" a="1"/>
  <c r="Z1080" i="1" s="1"/>
  <c r="Z1081" i="1" a="1"/>
  <c r="Z1081" i="1" s="1"/>
  <c r="Z1082" i="1" a="1"/>
  <c r="Z1082" i="1" s="1"/>
  <c r="Z1083" i="1" a="1"/>
  <c r="Z1083" i="1" s="1"/>
  <c r="Z1084" i="1" a="1"/>
  <c r="Z1084" i="1" s="1"/>
  <c r="Z1085" i="1" a="1"/>
  <c r="Z1085" i="1" s="1"/>
  <c r="Z1086" i="1" a="1"/>
  <c r="Z1086" i="1" s="1"/>
  <c r="Z1087" i="1" a="1"/>
  <c r="Z1087" i="1" s="1"/>
  <c r="Z1088" i="1" a="1"/>
  <c r="Z1088" i="1" s="1"/>
  <c r="Z1089" i="1" a="1"/>
  <c r="Z1089" i="1" s="1"/>
  <c r="Z1090" i="1" a="1"/>
  <c r="Z1090" i="1" s="1"/>
  <c r="Z1091" i="1" a="1"/>
  <c r="Z1091" i="1" s="1"/>
  <c r="Z1092" i="1" a="1"/>
  <c r="Z1092" i="1" s="1"/>
  <c r="Z1093" i="1" a="1"/>
  <c r="Z1093" i="1" s="1"/>
  <c r="Z1094" i="1" a="1"/>
  <c r="Z1094" i="1" s="1"/>
  <c r="Z1095" i="1" a="1"/>
  <c r="Z1095" i="1" s="1"/>
  <c r="Z1096" i="1" a="1"/>
  <c r="Z1096" i="1" s="1"/>
  <c r="Z1097" i="1" a="1"/>
  <c r="Z1097" i="1" s="1"/>
  <c r="Z1098" i="1" a="1"/>
  <c r="Z1098" i="1" s="1"/>
  <c r="Z1099" i="1" a="1"/>
  <c r="Z1099" i="1" s="1"/>
  <c r="Z1100" i="1" a="1"/>
  <c r="Z1100" i="1" s="1"/>
  <c r="Z1101" i="1" a="1"/>
  <c r="Z1101" i="1" s="1"/>
  <c r="Z1102" i="1" a="1"/>
  <c r="Z1102" i="1" s="1"/>
  <c r="Z1103" i="1" a="1"/>
  <c r="Z1103" i="1" s="1"/>
  <c r="Z1104" i="1" a="1"/>
  <c r="Z1104" i="1" s="1"/>
  <c r="Z1105" i="1" a="1"/>
  <c r="Z1105" i="1" s="1"/>
  <c r="Z1106" i="1" a="1"/>
  <c r="Z1106" i="1" s="1"/>
  <c r="Z1107" i="1" a="1"/>
  <c r="Z1107" i="1" s="1"/>
  <c r="Z1108" i="1" a="1"/>
  <c r="Z1108" i="1" s="1"/>
  <c r="Z1109" i="1" a="1"/>
  <c r="Z1109" i="1" s="1"/>
  <c r="Z1110" i="1" a="1"/>
  <c r="Z1110" i="1" s="1"/>
  <c r="Z1111" i="1" a="1"/>
  <c r="Z1111" i="1" s="1"/>
  <c r="Z1112" i="1" a="1"/>
  <c r="Z1112" i="1" s="1"/>
  <c r="Z1113" i="1" a="1"/>
  <c r="Z1113" i="1" s="1"/>
  <c r="Z1114" i="1" a="1"/>
  <c r="Z1114" i="1" s="1"/>
  <c r="Z1115" i="1" a="1"/>
  <c r="Z1115" i="1" s="1"/>
  <c r="Z1116" i="1" a="1"/>
  <c r="Z1116" i="1" s="1"/>
  <c r="Z1117" i="1" a="1"/>
  <c r="Z1117" i="1" s="1"/>
  <c r="Z1118" i="1" a="1"/>
  <c r="Z1118" i="1" s="1"/>
  <c r="Z1119" i="1" a="1"/>
  <c r="Z1119" i="1" s="1"/>
  <c r="Z1120" i="1" a="1"/>
  <c r="Z1120" i="1" s="1"/>
  <c r="Z1121" i="1" a="1"/>
  <c r="Z1121" i="1" s="1"/>
  <c r="Z1122" i="1" a="1"/>
  <c r="Z1122" i="1" s="1"/>
  <c r="Z1123" i="1" a="1"/>
  <c r="Z1123" i="1" s="1"/>
  <c r="Z1124" i="1" a="1"/>
  <c r="Z1124" i="1" s="1"/>
  <c r="Z1125" i="1" a="1"/>
  <c r="Z1125" i="1" s="1"/>
  <c r="Z1126" i="1" a="1"/>
  <c r="Z1126" i="1" s="1"/>
  <c r="Z1127" i="1" a="1"/>
  <c r="Z1127" i="1" s="1"/>
  <c r="Z1128" i="1" a="1"/>
  <c r="Z1128" i="1" s="1"/>
  <c r="Z1129" i="1" a="1"/>
  <c r="Z1129" i="1" s="1"/>
  <c r="Z1130" i="1" a="1"/>
  <c r="Z1130" i="1" s="1"/>
  <c r="Z1131" i="1" a="1"/>
  <c r="Z1131" i="1" s="1"/>
  <c r="Z1132" i="1" a="1"/>
  <c r="Z1132" i="1" s="1"/>
  <c r="Z1133" i="1" a="1"/>
  <c r="Z1133" i="1" s="1"/>
  <c r="Z1134" i="1" a="1"/>
  <c r="Z1134" i="1" s="1"/>
  <c r="Z1135" i="1" a="1"/>
  <c r="Z1135" i="1" s="1"/>
  <c r="Z1136" i="1" a="1"/>
  <c r="Z1136" i="1" s="1"/>
  <c r="Z1137" i="1" a="1"/>
  <c r="Z1137" i="1" s="1"/>
  <c r="Z1138" i="1" a="1"/>
  <c r="Z1138" i="1" s="1"/>
  <c r="Z1139" i="1" a="1"/>
  <c r="Z1139" i="1" s="1"/>
  <c r="Z1140" i="1" a="1"/>
  <c r="Z1140" i="1" s="1"/>
  <c r="Z1141" i="1" a="1"/>
  <c r="Z1141" i="1" s="1"/>
  <c r="Z1142" i="1" a="1"/>
  <c r="Z1142" i="1" s="1"/>
  <c r="Z1143" i="1" a="1"/>
  <c r="Z1143" i="1" s="1"/>
  <c r="Z1144" i="1" a="1"/>
  <c r="Z1144" i="1" s="1"/>
  <c r="Z1145" i="1" a="1"/>
  <c r="Z1145" i="1" s="1"/>
  <c r="Z1146" i="1" a="1"/>
  <c r="Z1146" i="1" s="1"/>
  <c r="Z1147" i="1" a="1"/>
  <c r="Z1147" i="1" s="1"/>
  <c r="Z1148" i="1" a="1"/>
  <c r="Z1148" i="1" s="1"/>
  <c r="Z1149" i="1" a="1"/>
  <c r="Z1149" i="1" s="1"/>
  <c r="Z1150" i="1" a="1"/>
  <c r="Z1150" i="1" s="1"/>
  <c r="Z1151" i="1" a="1"/>
  <c r="Z1151" i="1" s="1"/>
  <c r="Z1152" i="1" a="1"/>
  <c r="Z1152" i="1" s="1"/>
  <c r="Z1153" i="1" a="1"/>
  <c r="Z1153" i="1" s="1"/>
  <c r="Z1154" i="1" a="1"/>
  <c r="Z1154" i="1" s="1"/>
  <c r="Z1155" i="1" a="1"/>
  <c r="Z1155" i="1" s="1"/>
  <c r="Z1156" i="1" a="1"/>
  <c r="Z1156" i="1" s="1"/>
  <c r="Z1157" i="1" a="1"/>
  <c r="Z1157" i="1" s="1"/>
  <c r="Z1158" i="1" a="1"/>
  <c r="Z1158" i="1" s="1"/>
  <c r="Z1159" i="1" a="1"/>
  <c r="Z1159" i="1" s="1"/>
  <c r="Z1160" i="1" a="1"/>
  <c r="Z1160" i="1" s="1"/>
  <c r="Z1161" i="1" a="1"/>
  <c r="Z1161" i="1" s="1"/>
  <c r="Z1162" i="1" a="1"/>
  <c r="Z1162" i="1" s="1"/>
  <c r="Z1163" i="1" a="1"/>
  <c r="Z1163" i="1" s="1"/>
  <c r="Z1164" i="1" a="1"/>
  <c r="Z1164" i="1" s="1"/>
  <c r="Z1165" i="1" a="1"/>
  <c r="Z1165" i="1" s="1"/>
  <c r="Z1166" i="1" a="1"/>
  <c r="Z1166" i="1" s="1"/>
  <c r="Z1167" i="1" a="1"/>
  <c r="Z1167" i="1" s="1"/>
  <c r="Z1168" i="1" a="1"/>
  <c r="Z1168" i="1" s="1"/>
  <c r="Z1169" i="1" a="1"/>
  <c r="Z1169" i="1" s="1"/>
  <c r="Z1170" i="1" a="1"/>
  <c r="Z1170" i="1" s="1"/>
  <c r="Z1171" i="1" a="1"/>
  <c r="Z1171" i="1" s="1"/>
  <c r="Z1172" i="1" a="1"/>
  <c r="Z1172" i="1" s="1"/>
  <c r="Z1173" i="1" a="1"/>
  <c r="Z1173" i="1" s="1"/>
  <c r="Z1174" i="1" a="1"/>
  <c r="Z1174" i="1" s="1"/>
  <c r="Z1175" i="1" a="1"/>
  <c r="Z1175" i="1" s="1"/>
  <c r="Z1176" i="1" a="1"/>
  <c r="Z1176" i="1" s="1"/>
  <c r="Z1177" i="1" a="1"/>
  <c r="Z1177" i="1" s="1"/>
  <c r="Z1178" i="1" a="1"/>
  <c r="Z1178" i="1" s="1"/>
  <c r="Z1179" i="1" a="1"/>
  <c r="Z1179" i="1" s="1"/>
  <c r="Z1180" i="1" a="1"/>
  <c r="Z1180" i="1" s="1"/>
  <c r="Z1181" i="1" a="1"/>
  <c r="Z1181" i="1" s="1"/>
  <c r="Z1182" i="1" a="1"/>
  <c r="Z1182" i="1" s="1"/>
  <c r="Z1183" i="1" a="1"/>
  <c r="Z1183" i="1" s="1"/>
  <c r="Z1184" i="1" a="1"/>
  <c r="Z1184" i="1" s="1"/>
  <c r="Z1185" i="1" a="1"/>
  <c r="Z1185" i="1" s="1"/>
  <c r="Z1186" i="1" a="1"/>
  <c r="Z1186" i="1" s="1"/>
  <c r="Z1187" i="1" a="1"/>
  <c r="Z1187" i="1" s="1"/>
  <c r="Z1188" i="1" a="1"/>
  <c r="Z1188" i="1" s="1"/>
  <c r="Z1189" i="1" a="1"/>
  <c r="Z1189" i="1" s="1"/>
  <c r="Z1190" i="1" a="1"/>
  <c r="Z1190" i="1" s="1"/>
  <c r="Z1191" i="1" a="1"/>
  <c r="Z1191" i="1" s="1"/>
  <c r="Z1192" i="1" a="1"/>
  <c r="Z1192" i="1" s="1"/>
  <c r="Z1193" i="1" a="1"/>
  <c r="Z1193" i="1" s="1"/>
  <c r="Z1194" i="1" a="1"/>
  <c r="Z1194" i="1" s="1"/>
  <c r="Z1195" i="1" a="1"/>
  <c r="Z1195" i="1" s="1"/>
  <c r="Z1196" i="1" a="1"/>
  <c r="Z1196" i="1" s="1"/>
  <c r="Z1197" i="1" a="1"/>
  <c r="Z1197" i="1" s="1"/>
  <c r="Z1198" i="1" a="1"/>
  <c r="Z1198" i="1" s="1"/>
  <c r="Z1199" i="1" a="1"/>
  <c r="Z1199" i="1" s="1"/>
  <c r="Z1200" i="1" a="1"/>
  <c r="Z1200" i="1" s="1"/>
  <c r="Z1201" i="1" a="1"/>
  <c r="Z1201" i="1" s="1"/>
  <c r="Z1202" i="1" a="1"/>
  <c r="Z1202" i="1" s="1"/>
  <c r="Z1203" i="1" a="1"/>
  <c r="Z1203" i="1" s="1"/>
  <c r="Z1204" i="1" a="1"/>
  <c r="Z1204" i="1" s="1"/>
  <c r="Z1205" i="1" a="1"/>
  <c r="Z1205" i="1" s="1"/>
  <c r="Z1206" i="1" a="1"/>
  <c r="Z1206" i="1" s="1"/>
  <c r="Z1207" i="1" a="1"/>
  <c r="Z1207" i="1" s="1"/>
  <c r="Z1208" i="1" a="1"/>
  <c r="Z1208" i="1" s="1"/>
  <c r="Z1209" i="1" a="1"/>
  <c r="Z1209" i="1" s="1"/>
  <c r="Z1210" i="1" a="1"/>
  <c r="Z1210" i="1" s="1"/>
  <c r="Z1211" i="1" a="1"/>
  <c r="Z1211" i="1" s="1"/>
  <c r="Z1212" i="1" a="1"/>
  <c r="Z1212" i="1" s="1"/>
  <c r="Z1213" i="1" a="1"/>
  <c r="Z1213" i="1" s="1"/>
  <c r="Z1214" i="1" a="1"/>
  <c r="Z1214" i="1" s="1"/>
  <c r="Z1215" i="1" a="1"/>
  <c r="Z1215" i="1" s="1"/>
  <c r="Z1216" i="1" a="1"/>
  <c r="Z1216" i="1" s="1"/>
  <c r="Z1217" i="1" a="1"/>
  <c r="Z1217" i="1" s="1"/>
  <c r="Z1218" i="1" a="1"/>
  <c r="Z1218" i="1" s="1"/>
  <c r="Z1219" i="1" a="1"/>
  <c r="Z1219" i="1" s="1"/>
  <c r="Z1220" i="1" a="1"/>
  <c r="Z1220" i="1" s="1"/>
  <c r="Z1221" i="1" a="1"/>
  <c r="Z1221" i="1" s="1"/>
  <c r="Z1222" i="1" a="1"/>
  <c r="Z1222" i="1" s="1"/>
  <c r="Z1223" i="1" a="1"/>
  <c r="Z1223" i="1" s="1"/>
  <c r="Z1224" i="1" a="1"/>
  <c r="Z1224" i="1" s="1"/>
  <c r="Z1225" i="1" a="1"/>
  <c r="Z1225" i="1" s="1"/>
  <c r="Z1226" i="1" a="1"/>
  <c r="Z1226" i="1" s="1"/>
  <c r="Z1227" i="1" a="1"/>
  <c r="Z1227" i="1" s="1"/>
  <c r="Z1228" i="1" a="1"/>
  <c r="Z1228" i="1" s="1"/>
  <c r="Z1229" i="1" a="1"/>
  <c r="Z1229" i="1" s="1"/>
  <c r="Z1230" i="1" a="1"/>
  <c r="Z1230" i="1" s="1"/>
  <c r="Z1231" i="1" a="1"/>
  <c r="Z1231" i="1" s="1"/>
  <c r="Z1232" i="1" a="1"/>
  <c r="Z1232" i="1" s="1"/>
  <c r="Z1233" i="1" a="1"/>
  <c r="Z1233" i="1" s="1"/>
  <c r="Z1234" i="1" a="1"/>
  <c r="Z1234" i="1" s="1"/>
  <c r="Z1235" i="1" a="1"/>
  <c r="Z1235" i="1" s="1"/>
  <c r="Z1236" i="1" a="1"/>
  <c r="Z1236" i="1" s="1"/>
  <c r="Z1237" i="1" a="1"/>
  <c r="Z1237" i="1" s="1"/>
  <c r="Z1238" i="1" a="1"/>
  <c r="Z1238" i="1" s="1"/>
  <c r="Z1239" i="1" a="1"/>
  <c r="Z1239" i="1" s="1"/>
  <c r="Z1240" i="1" a="1"/>
  <c r="Z1240" i="1" s="1"/>
  <c r="Z1241" i="1" a="1"/>
  <c r="Z1241" i="1" s="1"/>
  <c r="Z1242" i="1" a="1"/>
  <c r="Z1242" i="1" s="1"/>
  <c r="Z1243" i="1" a="1"/>
  <c r="Z1243" i="1" s="1"/>
  <c r="Z1244" i="1" a="1"/>
  <c r="Z1244" i="1" s="1"/>
  <c r="Z1245" i="1" a="1"/>
  <c r="Z1245" i="1" s="1"/>
  <c r="Z1246" i="1" a="1"/>
  <c r="Z1246" i="1" s="1"/>
  <c r="Z1247" i="1" a="1"/>
  <c r="Z1247" i="1" s="1"/>
  <c r="Z1248" i="1" a="1"/>
  <c r="Z1248" i="1" s="1"/>
  <c r="Z1249" i="1" a="1"/>
  <c r="Z1249" i="1" s="1"/>
  <c r="Z1250" i="1" a="1"/>
  <c r="Z1250" i="1" s="1"/>
  <c r="Z1251" i="1" a="1"/>
  <c r="Z1251" i="1" s="1"/>
  <c r="Z1252" i="1" a="1"/>
  <c r="Z1252" i="1" s="1"/>
  <c r="Z1253" i="1" a="1"/>
  <c r="Z1253" i="1" s="1"/>
  <c r="Z1254" i="1" a="1"/>
  <c r="Z1254" i="1" s="1"/>
  <c r="Z1255" i="1" a="1"/>
  <c r="Z1255" i="1" s="1"/>
  <c r="Z1256" i="1" a="1"/>
  <c r="Z1256" i="1" s="1"/>
  <c r="Z1257" i="1" a="1"/>
  <c r="Z1257" i="1" s="1"/>
  <c r="Z1258" i="1" a="1"/>
  <c r="Z1258" i="1" s="1"/>
  <c r="Z1259" i="1" a="1"/>
  <c r="Z1259" i="1" s="1"/>
  <c r="Z1260" i="1" a="1"/>
  <c r="Z1260" i="1" s="1"/>
  <c r="Z1261" i="1" a="1"/>
  <c r="Z1261" i="1" s="1"/>
  <c r="Z1262" i="1" a="1"/>
  <c r="Z1262" i="1" s="1"/>
  <c r="Z1263" i="1" a="1"/>
  <c r="Z1263" i="1" s="1"/>
  <c r="Z1264" i="1" a="1"/>
  <c r="Z1264" i="1" s="1"/>
  <c r="Z1265" i="1" a="1"/>
  <c r="Z1265" i="1" s="1"/>
  <c r="Z1266" i="1" a="1"/>
  <c r="Z1266" i="1" s="1"/>
  <c r="Z1267" i="1" a="1"/>
  <c r="Z1267" i="1" s="1"/>
  <c r="Z1268" i="1" a="1"/>
  <c r="Z1268" i="1" s="1"/>
  <c r="Z1269" i="1" a="1"/>
  <c r="Z1269" i="1" s="1"/>
  <c r="Z1270" i="1" a="1"/>
  <c r="Z1270" i="1" s="1"/>
  <c r="Z1271" i="1" a="1"/>
  <c r="Z1271" i="1" s="1"/>
  <c r="Z1272" i="1" a="1"/>
  <c r="Z1272" i="1" s="1"/>
  <c r="Z1273" i="1" a="1"/>
  <c r="Z1273" i="1" s="1"/>
  <c r="Z1274" i="1" a="1"/>
  <c r="Z1274" i="1" s="1"/>
  <c r="Z1275" i="1" a="1"/>
  <c r="Z1275" i="1" s="1"/>
  <c r="Z1276" i="1" a="1"/>
  <c r="Z1276" i="1" s="1"/>
  <c r="Z1277" i="1" a="1"/>
  <c r="Z1277" i="1" s="1"/>
  <c r="Z1278" i="1" a="1"/>
  <c r="Z1278" i="1" s="1"/>
  <c r="Z1279" i="1" a="1"/>
  <c r="Z1279" i="1" s="1"/>
  <c r="Z1280" i="1" a="1"/>
  <c r="Z1280" i="1" s="1"/>
  <c r="Z1281" i="1" a="1"/>
  <c r="Z1281" i="1" s="1"/>
  <c r="Z1282" i="1" a="1"/>
  <c r="Z1282" i="1" s="1"/>
  <c r="Z1283" i="1" a="1"/>
  <c r="Z1283" i="1" s="1"/>
  <c r="Z1284" i="1" a="1"/>
  <c r="Z1284" i="1" s="1"/>
  <c r="Z1285" i="1" a="1"/>
  <c r="Z1285" i="1" s="1"/>
  <c r="Z1286" i="1" a="1"/>
  <c r="Z1286" i="1" s="1"/>
  <c r="Z1287" i="1" a="1"/>
  <c r="Z1287" i="1" s="1"/>
  <c r="Z1288" i="1" a="1"/>
  <c r="Z1288" i="1" s="1"/>
  <c r="Z1289" i="1" a="1"/>
  <c r="Z1289" i="1" s="1"/>
  <c r="Z1290" i="1" a="1"/>
  <c r="Z1290" i="1" s="1"/>
  <c r="Z1291" i="1" a="1"/>
  <c r="Z1291" i="1" s="1"/>
  <c r="Z1292" i="1" a="1"/>
  <c r="Z1292" i="1" s="1"/>
  <c r="Z1293" i="1" a="1"/>
  <c r="Z1293" i="1" s="1"/>
  <c r="Z1294" i="1" a="1"/>
  <c r="Z1294" i="1" s="1"/>
  <c r="Z1295" i="1" a="1"/>
  <c r="Z1295" i="1" s="1"/>
  <c r="Z1296" i="1" a="1"/>
  <c r="Z1296" i="1" s="1"/>
  <c r="Z1297" i="1" a="1"/>
  <c r="Z1297" i="1" s="1"/>
  <c r="Z1298" i="1" a="1"/>
  <c r="Z1298" i="1" s="1"/>
  <c r="Z1299" i="1" a="1"/>
  <c r="Z1299" i="1" s="1"/>
  <c r="Z1300" i="1" a="1"/>
  <c r="Z1300" i="1" s="1"/>
  <c r="Z1301" i="1" a="1"/>
  <c r="Z1301" i="1" s="1"/>
  <c r="Z1302" i="1" a="1"/>
  <c r="Z1302" i="1" s="1"/>
  <c r="Z1303" i="1" a="1"/>
  <c r="Z1303" i="1" s="1"/>
  <c r="Z1304" i="1" a="1"/>
  <c r="Z1304" i="1" s="1"/>
  <c r="Z1305" i="1" a="1"/>
  <c r="Z1305" i="1" s="1"/>
  <c r="Z1306" i="1" a="1"/>
  <c r="Z1306" i="1" s="1"/>
  <c r="Z1307" i="1" a="1"/>
  <c r="Z1307" i="1" s="1"/>
  <c r="Z1308" i="1" a="1"/>
  <c r="Z1308" i="1" s="1"/>
  <c r="Z1309" i="1" a="1"/>
  <c r="Z1309" i="1" s="1"/>
  <c r="Z1310" i="1" a="1"/>
  <c r="Z1310" i="1" s="1"/>
  <c r="Z1311" i="1" a="1"/>
  <c r="Z1311" i="1" s="1"/>
  <c r="Z1312" i="1" a="1"/>
  <c r="Z1312" i="1" s="1"/>
  <c r="Z1313" i="1" a="1"/>
  <c r="Z1313" i="1" s="1"/>
  <c r="Z1314" i="1" a="1"/>
  <c r="Z1314" i="1" s="1"/>
  <c r="Z1315" i="1" a="1"/>
  <c r="Z1315" i="1" s="1"/>
  <c r="Z1316" i="1" a="1"/>
  <c r="Z1316" i="1" s="1"/>
  <c r="Z1317" i="1" a="1"/>
  <c r="Z1317" i="1" s="1"/>
  <c r="Z1318" i="1" a="1"/>
  <c r="Z1318" i="1" s="1"/>
  <c r="Z1319" i="1" a="1"/>
  <c r="Z1319" i="1" s="1"/>
  <c r="Z1320" i="1" a="1"/>
  <c r="Z1320" i="1" s="1"/>
  <c r="Z1321" i="1" a="1"/>
  <c r="Z1321" i="1" s="1"/>
  <c r="Z1322" i="1" a="1"/>
  <c r="Z1322" i="1" s="1"/>
  <c r="Z1323" i="1" a="1"/>
  <c r="Z1323" i="1" s="1"/>
  <c r="Z1324" i="1" a="1"/>
  <c r="Z1324" i="1" s="1"/>
  <c r="Z1325" i="1" a="1"/>
  <c r="Z1325" i="1" s="1"/>
  <c r="Z1326" i="1" a="1"/>
  <c r="Z1326" i="1" s="1"/>
  <c r="Z1327" i="1" a="1"/>
  <c r="Z1327" i="1" s="1"/>
  <c r="Z1328" i="1" a="1"/>
  <c r="Z1328" i="1" s="1"/>
  <c r="Z1329" i="1" a="1"/>
  <c r="Z1329" i="1" s="1"/>
  <c r="Z1330" i="1" a="1"/>
  <c r="Z1330" i="1" s="1"/>
  <c r="Z1331" i="1" a="1"/>
  <c r="Z1331" i="1" s="1"/>
  <c r="Z1332" i="1" a="1"/>
  <c r="Z1332" i="1" s="1"/>
  <c r="Z1333" i="1" a="1"/>
  <c r="Z1333" i="1" s="1"/>
  <c r="Z1334" i="1" a="1"/>
  <c r="Z1334" i="1" s="1"/>
  <c r="Z1335" i="1" a="1"/>
  <c r="Z1335" i="1" s="1"/>
  <c r="Z1336" i="1" a="1"/>
  <c r="Z1336" i="1" s="1"/>
  <c r="Z1337" i="1" a="1"/>
  <c r="Z1337" i="1" s="1"/>
  <c r="Z1338" i="1" a="1"/>
  <c r="Z1338" i="1" s="1"/>
  <c r="Z1339" i="1" a="1"/>
  <c r="Z1339" i="1" s="1"/>
  <c r="Z1340" i="1" a="1"/>
  <c r="Z1340" i="1" s="1"/>
  <c r="Z1341" i="1" a="1"/>
  <c r="Z1341" i="1" s="1"/>
  <c r="Z1342" i="1" a="1"/>
  <c r="Z1342" i="1" s="1"/>
  <c r="Z1343" i="1" a="1"/>
  <c r="Z1343" i="1" s="1"/>
  <c r="Z1344" i="1" a="1"/>
  <c r="Z1344" i="1" s="1"/>
  <c r="Z1345" i="1" a="1"/>
  <c r="Z1345" i="1" s="1"/>
  <c r="Z1346" i="1" a="1"/>
  <c r="Z1346" i="1" s="1"/>
  <c r="Z1347" i="1" a="1"/>
  <c r="Z1347" i="1" s="1"/>
  <c r="Z1348" i="1" a="1"/>
  <c r="Z1348" i="1" s="1"/>
  <c r="Z1349" i="1" a="1"/>
  <c r="Z1349" i="1" s="1"/>
  <c r="Z1350" i="1" a="1"/>
  <c r="Z1350" i="1" s="1"/>
  <c r="Z1351" i="1" a="1"/>
  <c r="Z1351" i="1" s="1"/>
  <c r="Z1352" i="1" a="1"/>
  <c r="Z1352" i="1" s="1"/>
  <c r="Z1353" i="1" a="1"/>
  <c r="Z1353" i="1" s="1"/>
  <c r="Z1354" i="1" a="1"/>
  <c r="Z1354" i="1" s="1"/>
  <c r="Z1355" i="1" a="1"/>
  <c r="Z1355" i="1" s="1"/>
  <c r="Z1356" i="1" a="1"/>
  <c r="Z1356" i="1" s="1"/>
  <c r="Z1357" i="1" a="1"/>
  <c r="Z1357" i="1" s="1"/>
  <c r="Z1358" i="1" a="1"/>
  <c r="Z1358" i="1" s="1"/>
  <c r="Z1359" i="1" a="1"/>
  <c r="Z1359" i="1" s="1"/>
  <c r="Z1360" i="1" a="1"/>
  <c r="Z1360" i="1" s="1"/>
  <c r="Z1361" i="1" a="1"/>
  <c r="Z1361" i="1" s="1"/>
  <c r="Z1362" i="1" a="1"/>
  <c r="Z1362" i="1" s="1"/>
  <c r="Z1363" i="1" a="1"/>
  <c r="Z1363" i="1" s="1"/>
  <c r="Z1364" i="1" a="1"/>
  <c r="Z1364" i="1" s="1"/>
  <c r="Z1365" i="1" a="1"/>
  <c r="Z1365" i="1" s="1"/>
  <c r="Z1366" i="1" a="1"/>
  <c r="Z1366" i="1" s="1"/>
  <c r="Z1367" i="1" a="1"/>
  <c r="Z1367" i="1" s="1"/>
  <c r="Z1368" i="1" a="1"/>
  <c r="Z1368" i="1" s="1"/>
  <c r="Z1369" i="1" a="1"/>
  <c r="Z1369" i="1" s="1"/>
  <c r="Z1370" i="1" a="1"/>
  <c r="Z1370" i="1" s="1"/>
  <c r="Z1371" i="1" a="1"/>
  <c r="Z1371" i="1" s="1"/>
  <c r="Z1372" i="1" a="1"/>
  <c r="Z1372" i="1" s="1"/>
  <c r="Z1373" i="1" a="1"/>
  <c r="Z1373" i="1" s="1"/>
  <c r="Z1374" i="1" a="1"/>
  <c r="Z1374" i="1" s="1"/>
  <c r="Z1375" i="1" a="1"/>
  <c r="Z1375" i="1" s="1"/>
  <c r="Z1376" i="1" a="1"/>
  <c r="Z1376" i="1" s="1"/>
  <c r="Z1377" i="1" a="1"/>
  <c r="Z1377" i="1" s="1"/>
  <c r="Z1378" i="1" a="1"/>
  <c r="Z1378" i="1" s="1"/>
  <c r="Z1379" i="1" a="1"/>
  <c r="Z1379" i="1" s="1"/>
  <c r="Z1380" i="1" a="1"/>
  <c r="Z1380" i="1" s="1"/>
  <c r="Z1381" i="1" a="1"/>
  <c r="Z1381" i="1" s="1"/>
  <c r="Z1382" i="1" a="1"/>
  <c r="Z1382" i="1" s="1"/>
  <c r="Z1383" i="1" a="1"/>
  <c r="Z1383" i="1" s="1"/>
  <c r="Z1384" i="1" a="1"/>
  <c r="Z1384" i="1" s="1"/>
  <c r="Z1385" i="1" a="1"/>
  <c r="Z1385" i="1" s="1"/>
  <c r="Z1386" i="1" a="1"/>
  <c r="Z1386" i="1" s="1"/>
  <c r="Z1387" i="1" a="1"/>
  <c r="Z1387" i="1" s="1"/>
  <c r="Z1388" i="1" a="1"/>
  <c r="Z1388" i="1" s="1"/>
  <c r="Z1389" i="1" a="1"/>
  <c r="Z1389" i="1" s="1"/>
  <c r="Z1390" i="1" a="1"/>
  <c r="Z1390" i="1" s="1"/>
  <c r="Z1391" i="1" a="1"/>
  <c r="Z1391" i="1" s="1"/>
  <c r="Z1392" i="1" a="1"/>
  <c r="Z1392" i="1" s="1"/>
  <c r="Z1393" i="1" a="1"/>
  <c r="Z1393" i="1" s="1"/>
  <c r="Z1394" i="1" a="1"/>
  <c r="Z1394" i="1" s="1"/>
  <c r="Z1395" i="1" a="1"/>
  <c r="Z1395" i="1" s="1"/>
  <c r="Z1396" i="1" a="1"/>
  <c r="Z1396" i="1" s="1"/>
  <c r="Z1397" i="1" a="1"/>
  <c r="Z1397" i="1" s="1"/>
  <c r="Z1398" i="1" a="1"/>
  <c r="Z1398" i="1" s="1"/>
  <c r="Z1399" i="1" a="1"/>
  <c r="Z1399" i="1" s="1"/>
  <c r="Z1400" i="1" a="1"/>
  <c r="Z1400" i="1" s="1"/>
  <c r="Z1401" i="1" a="1"/>
  <c r="Z1401" i="1" s="1"/>
  <c r="Z1402" i="1" a="1"/>
  <c r="Z1402" i="1" s="1"/>
  <c r="Z1403" i="1" a="1"/>
  <c r="Z1403" i="1" s="1"/>
  <c r="Z1404" i="1" a="1"/>
  <c r="Z1404" i="1" s="1"/>
  <c r="Z1405" i="1" a="1"/>
  <c r="Z1405" i="1" s="1"/>
  <c r="Z1406" i="1" a="1"/>
  <c r="Z1406" i="1" s="1"/>
  <c r="Z1407" i="1" a="1"/>
  <c r="Z1407" i="1" s="1"/>
  <c r="Z1408" i="1" a="1"/>
  <c r="Z1408" i="1" s="1"/>
  <c r="Z1409" i="1" a="1"/>
  <c r="Z1409" i="1" s="1"/>
  <c r="Z1410" i="1" a="1"/>
  <c r="Z1410" i="1" s="1"/>
  <c r="Z1411" i="1" a="1"/>
  <c r="Z1411" i="1" s="1"/>
  <c r="Z1412" i="1" a="1"/>
  <c r="Z1412" i="1" s="1"/>
  <c r="Z1413" i="1" a="1"/>
  <c r="Z1413" i="1" s="1"/>
  <c r="Z1414" i="1" a="1"/>
  <c r="Z1414" i="1" s="1"/>
  <c r="Z1415" i="1" a="1"/>
  <c r="Z1415" i="1" s="1"/>
  <c r="Z1416" i="1" a="1"/>
  <c r="Z1416" i="1" s="1"/>
  <c r="Z1417" i="1" a="1"/>
  <c r="Z1417" i="1" s="1"/>
  <c r="Z1418" i="1" a="1"/>
  <c r="Z1418" i="1" s="1"/>
  <c r="Z1419" i="1" a="1"/>
  <c r="Z1419" i="1" s="1"/>
  <c r="Z1420" i="1" a="1"/>
  <c r="Z1420" i="1" s="1"/>
  <c r="Z1421" i="1" a="1"/>
  <c r="Z1421" i="1" s="1"/>
  <c r="Z1422" i="1" a="1"/>
  <c r="Z1422" i="1" s="1"/>
  <c r="Z1423" i="1" a="1"/>
  <c r="Z1423" i="1" s="1"/>
  <c r="Z1424" i="1" a="1"/>
  <c r="Z1424" i="1" s="1"/>
  <c r="Z1425" i="1" a="1"/>
  <c r="Z1425" i="1" s="1"/>
  <c r="Z1426" i="1" a="1"/>
  <c r="Z1426" i="1" s="1"/>
  <c r="Z1427" i="1" a="1"/>
  <c r="Z1427" i="1" s="1"/>
  <c r="Z1428" i="1" a="1"/>
  <c r="Z1428" i="1" s="1"/>
  <c r="Z1429" i="1" a="1"/>
  <c r="Z1429" i="1" s="1"/>
  <c r="Z1430" i="1" a="1"/>
  <c r="Z1430" i="1" s="1"/>
  <c r="Z1431" i="1" a="1"/>
  <c r="Z1431" i="1" s="1"/>
  <c r="Z1432" i="1" a="1"/>
  <c r="Z1432" i="1" s="1"/>
  <c r="Z1433" i="1" a="1"/>
  <c r="Z1433" i="1" s="1"/>
  <c r="Z1434" i="1" a="1"/>
  <c r="Z1434" i="1" s="1"/>
  <c r="Z1435" i="1" a="1"/>
  <c r="Z1435" i="1" s="1"/>
  <c r="Z1436" i="1" a="1"/>
  <c r="Z1436" i="1" s="1"/>
  <c r="Z1437" i="1" a="1"/>
  <c r="Z1437" i="1" s="1"/>
  <c r="Z1438" i="1" a="1"/>
  <c r="Z1438" i="1" s="1"/>
  <c r="Z1439" i="1" a="1"/>
  <c r="Z1439" i="1" s="1"/>
  <c r="Z1440" i="1" a="1"/>
  <c r="Z1440" i="1" s="1"/>
  <c r="Z1441" i="1" a="1"/>
  <c r="Z1441" i="1" s="1"/>
  <c r="Z1442" i="1" a="1"/>
  <c r="Z1442" i="1" s="1"/>
  <c r="Z1443" i="1" a="1"/>
  <c r="Z1443" i="1" s="1"/>
  <c r="Z1444" i="1" a="1"/>
  <c r="Z1444" i="1" s="1"/>
  <c r="Z1445" i="1" a="1"/>
  <c r="Z1445" i="1" s="1"/>
  <c r="Z1446" i="1" a="1"/>
  <c r="Z1446" i="1" s="1"/>
  <c r="Z1447" i="1" a="1"/>
  <c r="Z1447" i="1" s="1"/>
  <c r="Z1448" i="1" a="1"/>
  <c r="Z1448" i="1" s="1"/>
  <c r="Z1449" i="1" a="1"/>
  <c r="Z1449" i="1" s="1"/>
  <c r="Z1450" i="1" a="1"/>
  <c r="Z1450" i="1" s="1"/>
  <c r="Z1451" i="1" a="1"/>
  <c r="Z1451" i="1" s="1"/>
  <c r="Z1452" i="1" a="1"/>
  <c r="Z1452" i="1" s="1"/>
  <c r="Z1453" i="1" a="1"/>
  <c r="Z1453" i="1" s="1"/>
  <c r="Z1454" i="1" a="1"/>
  <c r="Z1454" i="1" s="1"/>
  <c r="Z1455" i="1" a="1"/>
  <c r="Z1455" i="1" s="1"/>
  <c r="Z1456" i="1" a="1"/>
  <c r="Z1456" i="1" s="1"/>
  <c r="Z1457" i="1" a="1"/>
  <c r="Z1457" i="1" s="1"/>
  <c r="Z1458" i="1" a="1"/>
  <c r="Z1458" i="1" s="1"/>
  <c r="Z1459" i="1" a="1"/>
  <c r="Z1459" i="1" s="1"/>
  <c r="Z1460" i="1" a="1"/>
  <c r="Z1460" i="1" s="1"/>
  <c r="Z1461" i="1" a="1"/>
  <c r="Z1461" i="1" s="1"/>
  <c r="Z1462" i="1" a="1"/>
  <c r="Z1462" i="1" s="1"/>
  <c r="Z1463" i="1" a="1"/>
  <c r="Z1463" i="1" s="1"/>
  <c r="Z1464" i="1" a="1"/>
  <c r="Z1464" i="1" s="1"/>
  <c r="Z1465" i="1" a="1"/>
  <c r="Z1465" i="1" s="1"/>
  <c r="Z1466" i="1" a="1"/>
  <c r="Z1466" i="1" s="1"/>
  <c r="Z1467" i="1" a="1"/>
  <c r="Z1467" i="1" s="1"/>
  <c r="Z1468" i="1" a="1"/>
  <c r="Z1468" i="1" s="1"/>
  <c r="Z1469" i="1" a="1"/>
  <c r="Z1469" i="1" s="1"/>
  <c r="Z1470" i="1" a="1"/>
  <c r="Z1470" i="1" s="1"/>
  <c r="Z1471" i="1" a="1"/>
  <c r="Z1471" i="1" s="1"/>
  <c r="Z1472" i="1" a="1"/>
  <c r="Z1472" i="1" s="1"/>
  <c r="Z1473" i="1" a="1"/>
  <c r="Z1473" i="1" s="1"/>
  <c r="Z1474" i="1" a="1"/>
  <c r="Z1474" i="1" s="1"/>
  <c r="Z1475" i="1" a="1"/>
  <c r="Z1475" i="1" s="1"/>
  <c r="Z1476" i="1" a="1"/>
  <c r="Z1476" i="1" s="1"/>
  <c r="Z1477" i="1" a="1"/>
  <c r="Z1477" i="1" s="1"/>
  <c r="Z1478" i="1" a="1"/>
  <c r="Z1478" i="1" s="1"/>
  <c r="Z1479" i="1" a="1"/>
  <c r="Z1479" i="1" s="1"/>
  <c r="Z1480" i="1" a="1"/>
  <c r="Z1480" i="1" s="1"/>
  <c r="Z1481" i="1" a="1"/>
  <c r="Z1481" i="1" s="1"/>
  <c r="Z1482" i="1" a="1"/>
  <c r="Z1482" i="1" s="1"/>
  <c r="Z1483" i="1" a="1"/>
  <c r="Z1483" i="1" s="1"/>
  <c r="Z1484" i="1" a="1"/>
  <c r="Z1484" i="1" s="1"/>
  <c r="Z1485" i="1" a="1"/>
  <c r="Z1485" i="1" s="1"/>
  <c r="Z1486" i="1" a="1"/>
  <c r="Z1486" i="1" s="1"/>
  <c r="Z1487" i="1" a="1"/>
  <c r="Z1487" i="1" s="1"/>
  <c r="Z1488" i="1" a="1"/>
  <c r="Z1488" i="1" s="1"/>
  <c r="Z1489" i="1" a="1"/>
  <c r="Z1489" i="1" s="1"/>
  <c r="Z1490" i="1" a="1"/>
  <c r="Z1490" i="1" s="1"/>
  <c r="Z1491" i="1" a="1"/>
  <c r="Z1491" i="1" s="1"/>
  <c r="Z1492" i="1" a="1"/>
  <c r="Z1492" i="1" s="1"/>
  <c r="Z1493" i="1" a="1"/>
  <c r="Z1493" i="1" s="1"/>
  <c r="Z1494" i="1" a="1"/>
  <c r="Z1494" i="1" s="1"/>
  <c r="Z1495" i="1" a="1"/>
  <c r="Z1495" i="1" s="1"/>
  <c r="Z1496" i="1" a="1"/>
  <c r="Z1496" i="1" s="1"/>
  <c r="Z1497" i="1" a="1"/>
  <c r="Z1497" i="1" s="1"/>
  <c r="Z1498" i="1" a="1"/>
  <c r="Z1498" i="1" s="1"/>
  <c r="Z1499" i="1" a="1"/>
  <c r="Z1499" i="1" s="1"/>
  <c r="Z1500" i="1" a="1"/>
  <c r="Z1500" i="1" s="1"/>
  <c r="Z1501" i="1" a="1"/>
  <c r="Z1501" i="1" s="1"/>
  <c r="Z1502" i="1" a="1"/>
  <c r="Z1502" i="1" s="1"/>
  <c r="Z1503" i="1" a="1"/>
  <c r="Z1503" i="1" s="1"/>
  <c r="Z1504" i="1" a="1"/>
  <c r="Z1504" i="1" s="1"/>
  <c r="Z1505" i="1" a="1"/>
  <c r="Z1505" i="1" s="1"/>
  <c r="Z1506" i="1" a="1"/>
  <c r="Z1506" i="1" s="1"/>
  <c r="Z1507" i="1" a="1"/>
  <c r="Z1507" i="1" s="1"/>
  <c r="Z1508" i="1" a="1"/>
  <c r="Z1508" i="1" s="1"/>
  <c r="Z1509" i="1" a="1"/>
  <c r="Z1509" i="1" s="1"/>
  <c r="Z1510" i="1" a="1"/>
  <c r="Z1510" i="1" s="1"/>
  <c r="Z1511" i="1" a="1"/>
  <c r="Z1511" i="1" s="1"/>
  <c r="Z1512" i="1" a="1"/>
  <c r="Z1512" i="1" s="1"/>
  <c r="Z1513" i="1" a="1"/>
  <c r="Z1513" i="1" s="1"/>
  <c r="Z1514" i="1" a="1"/>
  <c r="Z1514" i="1" s="1"/>
  <c r="Z1515" i="1" a="1"/>
  <c r="Z1515" i="1" s="1"/>
  <c r="Z1516" i="1" a="1"/>
  <c r="Z1516" i="1" s="1"/>
  <c r="Z1517" i="1" a="1"/>
  <c r="Z1517" i="1" s="1"/>
  <c r="Z1518" i="1" a="1"/>
  <c r="Z1518" i="1" s="1"/>
  <c r="Z1519" i="1" a="1"/>
  <c r="Z1519" i="1" s="1"/>
  <c r="Z1520" i="1" a="1"/>
  <c r="Z1520" i="1" s="1"/>
  <c r="Z1521" i="1" a="1"/>
  <c r="Z1521" i="1" s="1"/>
  <c r="Z1522" i="1" a="1"/>
  <c r="Z1522" i="1" s="1"/>
  <c r="Z1523" i="1" a="1"/>
  <c r="Z1523" i="1" s="1"/>
  <c r="Z1524" i="1" a="1"/>
  <c r="Z1524" i="1" s="1"/>
  <c r="Z1525" i="1" a="1"/>
  <c r="Z1525" i="1" s="1"/>
  <c r="Z1526" i="1" a="1"/>
  <c r="Z1526" i="1" s="1"/>
  <c r="Z1527" i="1" a="1"/>
  <c r="Z1527" i="1" s="1"/>
  <c r="Z1528" i="1" a="1"/>
  <c r="Z1528" i="1" s="1"/>
  <c r="Z1529" i="1" a="1"/>
  <c r="Z1529" i="1" s="1"/>
  <c r="Z1530" i="1" a="1"/>
  <c r="Z1530" i="1" s="1"/>
  <c r="Z1531" i="1" a="1"/>
  <c r="Z1531" i="1" s="1"/>
  <c r="Z1532" i="1" a="1"/>
  <c r="Z1532" i="1" s="1"/>
  <c r="Z1533" i="1" a="1"/>
  <c r="Z1533" i="1" s="1"/>
  <c r="Z1534" i="1" a="1"/>
  <c r="Z1534" i="1" s="1"/>
  <c r="Z1535" i="1" a="1"/>
  <c r="Z1535" i="1" s="1"/>
  <c r="Z1536" i="1" a="1"/>
  <c r="Z1536" i="1" s="1"/>
  <c r="Z1537" i="1" a="1"/>
  <c r="Z1537" i="1" s="1"/>
  <c r="Z1538" i="1" a="1"/>
  <c r="Z1538" i="1" s="1"/>
  <c r="Z1539" i="1" a="1"/>
  <c r="Z1539" i="1" s="1"/>
  <c r="Z1540" i="1" a="1"/>
  <c r="Z1540" i="1" s="1"/>
  <c r="Z1541" i="1" a="1"/>
  <c r="Z1541" i="1" s="1"/>
  <c r="Z1542" i="1" a="1"/>
  <c r="Z1542" i="1" s="1"/>
  <c r="Z1543" i="1" a="1"/>
  <c r="Z1543" i="1" s="1"/>
  <c r="Z1544" i="1" a="1"/>
  <c r="Z1544" i="1" s="1"/>
  <c r="Z1545" i="1" a="1"/>
  <c r="Z1545" i="1" s="1"/>
  <c r="Z1546" i="1" a="1"/>
  <c r="Z1546" i="1" s="1"/>
  <c r="Z1547" i="1" a="1"/>
  <c r="Z1547" i="1" s="1"/>
  <c r="Z1548" i="1" a="1"/>
  <c r="Z1548" i="1" s="1"/>
  <c r="Z1549" i="1" a="1"/>
  <c r="Z1549" i="1" s="1"/>
  <c r="Z1550" i="1" a="1"/>
  <c r="Z1550" i="1" s="1"/>
  <c r="Z1551" i="1" a="1"/>
  <c r="Z1551" i="1" s="1"/>
  <c r="Z1552" i="1" a="1"/>
  <c r="Z1552" i="1" s="1"/>
  <c r="Z1553" i="1" a="1"/>
  <c r="Z1553" i="1" s="1"/>
  <c r="Z1554" i="1" a="1"/>
  <c r="Z1554" i="1" s="1"/>
  <c r="Z1555" i="1" a="1"/>
  <c r="Z1555" i="1" s="1"/>
  <c r="Z1556" i="1" a="1"/>
  <c r="Z1556" i="1" s="1"/>
  <c r="Z1557" i="1" a="1"/>
  <c r="Z1557" i="1" s="1"/>
  <c r="Z1558" i="1" a="1"/>
  <c r="Z1558" i="1" s="1"/>
  <c r="Z1559" i="1" a="1"/>
  <c r="Z1559" i="1" s="1"/>
  <c r="Z1560" i="1" a="1"/>
  <c r="Z1560" i="1" s="1"/>
  <c r="Z1561" i="1" a="1"/>
  <c r="Z1561" i="1" s="1"/>
  <c r="Z1562" i="1" a="1"/>
  <c r="Z1562" i="1" s="1"/>
  <c r="Z1563" i="1" a="1"/>
  <c r="Z1563" i="1" s="1"/>
  <c r="Z1564" i="1" a="1"/>
  <c r="Z1564" i="1" s="1"/>
  <c r="Z1565" i="1" a="1"/>
  <c r="Z1565" i="1" s="1"/>
  <c r="Z1566" i="1" a="1"/>
  <c r="Z1566" i="1" s="1"/>
  <c r="Z1567" i="1" a="1"/>
  <c r="Z1567" i="1" s="1"/>
  <c r="Z1568" i="1" a="1"/>
  <c r="Z1568" i="1" s="1"/>
  <c r="Z1569" i="1" a="1"/>
  <c r="Z1569" i="1" s="1"/>
  <c r="Z1570" i="1" a="1"/>
  <c r="Z1570" i="1" s="1"/>
  <c r="Z1571" i="1" a="1"/>
  <c r="Z1571" i="1" s="1"/>
  <c r="Z1572" i="1" a="1"/>
  <c r="Z1572" i="1" s="1"/>
  <c r="Z1573" i="1" a="1"/>
  <c r="Z1573" i="1" s="1"/>
  <c r="Z1574" i="1" a="1"/>
  <c r="Z1574" i="1" s="1"/>
  <c r="Z1575" i="1" a="1"/>
  <c r="Z1575" i="1" s="1"/>
  <c r="Z1576" i="1" a="1"/>
  <c r="Z1576" i="1" s="1"/>
  <c r="Z1577" i="1" a="1"/>
  <c r="Z1577" i="1" s="1"/>
  <c r="Z1578" i="1" a="1"/>
  <c r="Z1578" i="1" s="1"/>
  <c r="Z1579" i="1" a="1"/>
  <c r="Z1579" i="1" s="1"/>
  <c r="Z1580" i="1" a="1"/>
  <c r="Z1580" i="1" s="1"/>
  <c r="Z1581" i="1" a="1"/>
  <c r="Z1581" i="1" s="1"/>
  <c r="Z1582" i="1" a="1"/>
  <c r="Z1582" i="1" s="1"/>
  <c r="Z1583" i="1" a="1"/>
  <c r="Z1583" i="1" s="1"/>
  <c r="Z1584" i="1" a="1"/>
  <c r="Z1584" i="1" s="1"/>
  <c r="Z1585" i="1" a="1"/>
  <c r="Z1585" i="1" s="1"/>
  <c r="Z1586" i="1" a="1"/>
  <c r="Z1586" i="1" s="1"/>
  <c r="Z1587" i="1" a="1"/>
  <c r="Z1587" i="1" s="1"/>
  <c r="Z1588" i="1" a="1"/>
  <c r="Z1588" i="1" s="1"/>
  <c r="Z1589" i="1" a="1"/>
  <c r="Z1589" i="1" s="1"/>
  <c r="Z1590" i="1" a="1"/>
  <c r="Z1590" i="1" s="1"/>
  <c r="Z1591" i="1" a="1"/>
  <c r="Z1591" i="1" s="1"/>
  <c r="Z1592" i="1" a="1"/>
  <c r="Z1592" i="1" s="1"/>
  <c r="Z1593" i="1" a="1"/>
  <c r="Z1593" i="1" s="1"/>
  <c r="Z1594" i="1" a="1"/>
  <c r="Z1594" i="1" s="1"/>
  <c r="Z1595" i="1" a="1"/>
  <c r="Z1595" i="1" s="1"/>
  <c r="Z1596" i="1" a="1"/>
  <c r="Z1596" i="1" s="1"/>
  <c r="Z1597" i="1" a="1"/>
  <c r="Z1597" i="1" s="1"/>
  <c r="Z1598" i="1" a="1"/>
  <c r="Z1598" i="1" s="1"/>
  <c r="Z1599" i="1" a="1"/>
  <c r="Z1599" i="1" s="1"/>
  <c r="Z1600" i="1" a="1"/>
  <c r="Z1600" i="1" s="1"/>
  <c r="Z1601" i="1" a="1"/>
  <c r="Z1601" i="1" s="1"/>
  <c r="Z1602" i="1" a="1"/>
  <c r="Z1602" i="1" s="1"/>
  <c r="Z1603" i="1" a="1"/>
  <c r="Z1603" i="1" s="1"/>
  <c r="Z1604" i="1" a="1"/>
  <c r="Z1604" i="1" s="1"/>
  <c r="Z1605" i="1" a="1"/>
  <c r="Z1605" i="1" s="1"/>
  <c r="Z1606" i="1" a="1"/>
  <c r="Z1606" i="1" s="1"/>
  <c r="Z1607" i="1" a="1"/>
  <c r="Z1607" i="1" s="1"/>
  <c r="Z1608" i="1" a="1"/>
  <c r="Z1608" i="1" s="1"/>
  <c r="Z1609" i="1" a="1"/>
  <c r="Z1609" i="1" s="1"/>
  <c r="Z1610" i="1" a="1"/>
  <c r="Z1610" i="1" s="1"/>
  <c r="Z1611" i="1" a="1"/>
  <c r="Z1611" i="1" s="1"/>
  <c r="Z1612" i="1" a="1"/>
  <c r="Z1612" i="1" s="1"/>
  <c r="Z1613" i="1" a="1"/>
  <c r="Z1613" i="1" s="1"/>
  <c r="Z1614" i="1" a="1"/>
  <c r="Z1614" i="1" s="1"/>
  <c r="Z1615" i="1" a="1"/>
  <c r="Z1615" i="1" s="1"/>
  <c r="Z1616" i="1" a="1"/>
  <c r="Z1616" i="1" s="1"/>
  <c r="Z1617" i="1" a="1"/>
  <c r="Z1617" i="1" s="1"/>
  <c r="Z1618" i="1" a="1"/>
  <c r="Z1618" i="1" s="1"/>
  <c r="Z1619" i="1" a="1"/>
  <c r="Z1619" i="1" s="1"/>
  <c r="Z1620" i="1" a="1"/>
  <c r="Z1620" i="1" s="1"/>
  <c r="Z1621" i="1" a="1"/>
  <c r="Z1621" i="1" s="1"/>
  <c r="Z1622" i="1" a="1"/>
  <c r="Z1622" i="1" s="1"/>
  <c r="Z1623" i="1" a="1"/>
  <c r="Z1623" i="1" s="1"/>
  <c r="Z1624" i="1" a="1"/>
  <c r="Z1624" i="1" s="1"/>
  <c r="Z1625" i="1" a="1"/>
  <c r="Z1625" i="1" s="1"/>
  <c r="Z1626" i="1" a="1"/>
  <c r="Z1626" i="1" s="1"/>
  <c r="Z1627" i="1" a="1"/>
  <c r="Z1627" i="1" s="1"/>
  <c r="Z1628" i="1" a="1"/>
  <c r="Z1628" i="1" s="1"/>
  <c r="Z1629" i="1" a="1"/>
  <c r="Z1629" i="1" s="1"/>
  <c r="Z1630" i="1" a="1"/>
  <c r="Z1630" i="1" s="1"/>
  <c r="Z1631" i="1" a="1"/>
  <c r="Z1631" i="1" s="1"/>
  <c r="Z1632" i="1" a="1"/>
  <c r="Z1632" i="1" s="1"/>
  <c r="Z1633" i="1" a="1"/>
  <c r="Z1633" i="1" s="1"/>
  <c r="Z1634" i="1" a="1"/>
  <c r="Z1634" i="1" s="1"/>
  <c r="Z1635" i="1" a="1"/>
  <c r="Z1635" i="1" s="1"/>
  <c r="Z1636" i="1" a="1"/>
  <c r="Z1636" i="1" s="1"/>
  <c r="Z1637" i="1" a="1"/>
  <c r="Z1637" i="1" s="1"/>
  <c r="Z1638" i="1" a="1"/>
  <c r="Z1638" i="1" s="1"/>
  <c r="Z1639" i="1" a="1"/>
  <c r="Z1639" i="1" s="1"/>
  <c r="Z1640" i="1" a="1"/>
  <c r="Z1640" i="1" s="1"/>
  <c r="Z1641" i="1" a="1"/>
  <c r="Z1641" i="1" s="1"/>
  <c r="Z1642" i="1" a="1"/>
  <c r="Z1642" i="1" s="1"/>
  <c r="Z1643" i="1" a="1"/>
  <c r="Z1643" i="1" s="1"/>
  <c r="Z1644" i="1" a="1"/>
  <c r="Z1644" i="1" s="1"/>
  <c r="Z1645" i="1" a="1"/>
  <c r="Z1645" i="1" s="1"/>
  <c r="Z1646" i="1" a="1"/>
  <c r="Z1646" i="1" s="1"/>
  <c r="Z1647" i="1" a="1"/>
  <c r="Z1647" i="1" s="1"/>
  <c r="Z1648" i="1" a="1"/>
  <c r="Z1648" i="1" s="1"/>
  <c r="Z1649" i="1" a="1"/>
  <c r="Z1649" i="1" s="1"/>
  <c r="Z1650" i="1" a="1"/>
  <c r="Z1650" i="1" s="1"/>
  <c r="Z1651" i="1" a="1"/>
  <c r="Z1651" i="1" s="1"/>
  <c r="Z1652" i="1" a="1"/>
  <c r="Z1652" i="1" s="1"/>
  <c r="Z1653" i="1" a="1"/>
  <c r="Z1653" i="1" s="1"/>
  <c r="Z1654" i="1" a="1"/>
  <c r="Z1654" i="1" s="1"/>
  <c r="Z1655" i="1" a="1"/>
  <c r="Z1655" i="1" s="1"/>
  <c r="Z1656" i="1" a="1"/>
  <c r="Z1656" i="1" s="1"/>
  <c r="Z1657" i="1" a="1"/>
  <c r="Z1657" i="1" s="1"/>
  <c r="Z1658" i="1" a="1"/>
  <c r="Z1658" i="1" s="1"/>
  <c r="Z1659" i="1" a="1"/>
  <c r="Z1659" i="1" s="1"/>
  <c r="Z1660" i="1" a="1"/>
  <c r="Z1660" i="1" s="1"/>
  <c r="Z1661" i="1" a="1"/>
  <c r="Z1661" i="1" s="1"/>
  <c r="Z1662" i="1" a="1"/>
  <c r="Z1662" i="1" s="1"/>
  <c r="Z1663" i="1" a="1"/>
  <c r="Z1663" i="1" s="1"/>
  <c r="Z1664" i="1" a="1"/>
  <c r="Z1664" i="1" s="1"/>
  <c r="Z1665" i="1" a="1"/>
  <c r="Z1665" i="1" s="1"/>
  <c r="Z1666" i="1" a="1"/>
  <c r="Z1666" i="1" s="1"/>
  <c r="Z1667" i="1" a="1"/>
  <c r="Z1667" i="1" s="1"/>
  <c r="Z1668" i="1" a="1"/>
  <c r="Z1668" i="1" s="1"/>
  <c r="Z1669" i="1" a="1"/>
  <c r="Z1669" i="1" s="1"/>
  <c r="Z1670" i="1" a="1"/>
  <c r="Z1670" i="1" s="1"/>
  <c r="Z1671" i="1" a="1"/>
  <c r="Z1671" i="1" s="1"/>
  <c r="Z1672" i="1" a="1"/>
  <c r="Z1672" i="1" s="1"/>
  <c r="Z1673" i="1" a="1"/>
  <c r="Z1673" i="1" s="1"/>
  <c r="Z1674" i="1" a="1"/>
  <c r="Z1674" i="1" s="1"/>
  <c r="Z1675" i="1" a="1"/>
  <c r="Z1675" i="1" s="1"/>
  <c r="Z1676" i="1" a="1"/>
  <c r="Z1676" i="1" s="1"/>
  <c r="Z1677" i="1" a="1"/>
  <c r="Z1677" i="1" s="1"/>
  <c r="Z1678" i="1" a="1"/>
  <c r="Z1678" i="1" s="1"/>
  <c r="Z1679" i="1" a="1"/>
  <c r="Z1679" i="1" s="1"/>
  <c r="Z1680" i="1" a="1"/>
  <c r="Z1680" i="1" s="1"/>
  <c r="Z1681" i="1" a="1"/>
  <c r="Z1681" i="1" s="1"/>
  <c r="Z1682" i="1" a="1"/>
  <c r="Z1682" i="1" s="1"/>
  <c r="Z1683" i="1" a="1"/>
  <c r="Z1683" i="1" s="1"/>
  <c r="Z1684" i="1" a="1"/>
  <c r="Z1684" i="1" s="1"/>
  <c r="Z1685" i="1" a="1"/>
  <c r="Z1685" i="1" s="1"/>
  <c r="Z1686" i="1" a="1"/>
  <c r="Z1686" i="1" s="1"/>
  <c r="Z1687" i="1" a="1"/>
  <c r="Z1687" i="1" s="1"/>
  <c r="Z1688" i="1" a="1"/>
  <c r="Z1688" i="1" s="1"/>
  <c r="Z1689" i="1" a="1"/>
  <c r="Z1689" i="1" s="1"/>
  <c r="Z1690" i="1" a="1"/>
  <c r="Z1690" i="1" s="1"/>
  <c r="Z1691" i="1" a="1"/>
  <c r="Z1691" i="1" s="1"/>
  <c r="Z1692" i="1" a="1"/>
  <c r="Z1692" i="1" s="1"/>
  <c r="Z1693" i="1" a="1"/>
  <c r="Z1693" i="1" s="1"/>
  <c r="Z1694" i="1" a="1"/>
  <c r="Z1694" i="1" s="1"/>
  <c r="Z1695" i="1" a="1"/>
  <c r="Z1695" i="1" s="1"/>
  <c r="Z1696" i="1" a="1"/>
  <c r="Z1696" i="1" s="1"/>
  <c r="Z1697" i="1" a="1"/>
  <c r="Z1697" i="1" s="1"/>
  <c r="Z1698" i="1" a="1"/>
  <c r="Z1698" i="1" s="1"/>
  <c r="Z1699" i="1" a="1"/>
  <c r="Z1699" i="1" s="1"/>
  <c r="Z1700" i="1" a="1"/>
  <c r="Z1700" i="1" s="1"/>
  <c r="Z1701" i="1" a="1"/>
  <c r="Z1701" i="1" s="1"/>
  <c r="Z1702" i="1" a="1"/>
  <c r="Z1702" i="1" s="1"/>
  <c r="Z1703" i="1" a="1"/>
  <c r="Z1703" i="1" s="1"/>
  <c r="Z1704" i="1" a="1"/>
  <c r="Z1704" i="1" s="1"/>
  <c r="Z1705" i="1" a="1"/>
  <c r="Z1705" i="1" s="1"/>
  <c r="Z1706" i="1" a="1"/>
  <c r="Z1706" i="1" s="1"/>
  <c r="Z1707" i="1" a="1"/>
  <c r="Z1707" i="1" s="1"/>
  <c r="Z1708" i="1" a="1"/>
  <c r="Z1708" i="1" s="1"/>
  <c r="Z1709" i="1" a="1"/>
  <c r="Z1709" i="1" s="1"/>
  <c r="Z1710" i="1" a="1"/>
  <c r="Z1710" i="1" s="1"/>
  <c r="Z1711" i="1" a="1"/>
  <c r="Z1711" i="1" s="1"/>
  <c r="Z1712" i="1" a="1"/>
  <c r="Z1712" i="1" s="1"/>
  <c r="Z1713" i="1" a="1"/>
  <c r="Z1713" i="1" s="1"/>
  <c r="Z1714" i="1" a="1"/>
  <c r="Z1714" i="1" s="1"/>
  <c r="Z1715" i="1" a="1"/>
  <c r="Z1715" i="1" s="1"/>
  <c r="Z1716" i="1" a="1"/>
  <c r="Z1716" i="1" s="1"/>
  <c r="Z1717" i="1" a="1"/>
  <c r="Z1717" i="1" s="1"/>
  <c r="Z1718" i="1" a="1"/>
  <c r="Z1718" i="1" s="1"/>
  <c r="Z1719" i="1" a="1"/>
  <c r="Z1719" i="1" s="1"/>
  <c r="Z1720" i="1" a="1"/>
  <c r="Z1720" i="1" s="1"/>
  <c r="Z1721" i="1" a="1"/>
  <c r="Z1721" i="1" s="1"/>
  <c r="Z1722" i="1" a="1"/>
  <c r="Z1722" i="1" s="1"/>
  <c r="Z1723" i="1" a="1"/>
  <c r="Z1723" i="1" s="1"/>
  <c r="Z1724" i="1" a="1"/>
  <c r="Z1724" i="1" s="1"/>
  <c r="Z1725" i="1" a="1"/>
  <c r="Z1725" i="1" s="1"/>
  <c r="Z1726" i="1" a="1"/>
  <c r="Z1726" i="1" s="1"/>
  <c r="Z1727" i="1" a="1"/>
  <c r="Z1727" i="1" s="1"/>
  <c r="Z1728" i="1" a="1"/>
  <c r="Z1728" i="1" s="1"/>
  <c r="Z1729" i="1" a="1"/>
  <c r="Z1729" i="1" s="1"/>
  <c r="Z1730" i="1" a="1"/>
  <c r="Z1730" i="1" s="1"/>
  <c r="Z1731" i="1" a="1"/>
  <c r="Z1731" i="1" s="1"/>
  <c r="Z1732" i="1" a="1"/>
  <c r="Z1732" i="1" s="1"/>
  <c r="Z1733" i="1" a="1"/>
  <c r="Z1733" i="1" s="1"/>
  <c r="Z1734" i="1" a="1"/>
  <c r="Z1734" i="1" s="1"/>
  <c r="Z1735" i="1" a="1"/>
  <c r="Z1735" i="1" s="1"/>
  <c r="Z1736" i="1" a="1"/>
  <c r="Z1736" i="1" s="1"/>
  <c r="Z1737" i="1" a="1"/>
  <c r="Z1737" i="1" s="1"/>
  <c r="Z1738" i="1" a="1"/>
  <c r="Z1738" i="1" s="1"/>
  <c r="Z1739" i="1" a="1"/>
  <c r="Z1739" i="1" s="1"/>
  <c r="Z1740" i="1" a="1"/>
  <c r="Z1740" i="1" s="1"/>
  <c r="Z1741" i="1" a="1"/>
  <c r="Z1741" i="1" s="1"/>
  <c r="Z1742" i="1" a="1"/>
  <c r="Z1742" i="1" s="1"/>
  <c r="Z1743" i="1" a="1"/>
  <c r="Z1743" i="1" s="1"/>
  <c r="Z1744" i="1" a="1"/>
  <c r="Z1744" i="1" s="1"/>
  <c r="Z1745" i="1" a="1"/>
  <c r="Z1745" i="1" s="1"/>
  <c r="Z1746" i="1" a="1"/>
  <c r="Z1746" i="1" s="1"/>
  <c r="Z1747" i="1" a="1"/>
  <c r="Z1747" i="1" s="1"/>
  <c r="Z1748" i="1" a="1"/>
  <c r="Z1748" i="1" s="1"/>
  <c r="Z1749" i="1" a="1"/>
  <c r="Z1749" i="1" s="1"/>
  <c r="Z1750" i="1" a="1"/>
  <c r="Z1750" i="1" s="1"/>
  <c r="Z1751" i="1" a="1"/>
  <c r="Z1751" i="1" s="1"/>
  <c r="Z1752" i="1" a="1"/>
  <c r="Z1752" i="1" s="1"/>
  <c r="Z1753" i="1" a="1"/>
  <c r="Z1753" i="1" s="1"/>
  <c r="Z1754" i="1" a="1"/>
  <c r="Z1754" i="1" s="1"/>
  <c r="Z1755" i="1" a="1"/>
  <c r="Z1755" i="1" s="1"/>
  <c r="Z1756" i="1" a="1"/>
  <c r="Z1756" i="1" s="1"/>
  <c r="Z1757" i="1" a="1"/>
  <c r="Z1757" i="1" s="1"/>
  <c r="Z1758" i="1" a="1"/>
  <c r="Z1758" i="1" s="1"/>
  <c r="Z1759" i="1" a="1"/>
  <c r="Z1759" i="1" s="1"/>
  <c r="Z1760" i="1" a="1"/>
  <c r="Z1760" i="1" s="1"/>
  <c r="Z1761" i="1" a="1"/>
  <c r="Z1761" i="1" s="1"/>
  <c r="Z1762" i="1" a="1"/>
  <c r="Z1762" i="1" s="1"/>
  <c r="Z1763" i="1" a="1"/>
  <c r="Z1763" i="1" s="1"/>
  <c r="Z1764" i="1" a="1"/>
  <c r="Z1764" i="1" s="1"/>
  <c r="Z1765" i="1" a="1"/>
  <c r="Z1765" i="1" s="1"/>
  <c r="Z1766" i="1" a="1"/>
  <c r="Z1766" i="1" s="1"/>
  <c r="Z1767" i="1" a="1"/>
  <c r="Z1767" i="1" s="1"/>
  <c r="Z1768" i="1" a="1"/>
  <c r="Z1768" i="1" s="1"/>
  <c r="Z1769" i="1" a="1"/>
  <c r="Z1769" i="1" s="1"/>
  <c r="Z1770" i="1" a="1"/>
  <c r="Z1770" i="1" s="1"/>
  <c r="Z1771" i="1" a="1"/>
  <c r="Z1771" i="1" s="1"/>
  <c r="Z1772" i="1" a="1"/>
  <c r="Z1772" i="1" s="1"/>
  <c r="Z1773" i="1" a="1"/>
  <c r="Z1773" i="1" s="1"/>
  <c r="Z1774" i="1" a="1"/>
  <c r="Z1774" i="1" s="1"/>
  <c r="Z1775" i="1" a="1"/>
  <c r="Z1775" i="1" s="1"/>
  <c r="Z1776" i="1" a="1"/>
  <c r="Z1776" i="1" s="1"/>
  <c r="Z1777" i="1" a="1"/>
  <c r="Z1777" i="1" s="1"/>
  <c r="Z1778" i="1" a="1"/>
  <c r="Z1778" i="1" s="1"/>
  <c r="Z1779" i="1" a="1"/>
  <c r="Z1779" i="1" s="1"/>
  <c r="Z1780" i="1" a="1"/>
  <c r="Z1780" i="1" s="1"/>
  <c r="Z1781" i="1" a="1"/>
  <c r="Z1781" i="1" s="1"/>
  <c r="Z1782" i="1" a="1"/>
  <c r="Z1782" i="1" s="1"/>
  <c r="Z1783" i="1" a="1"/>
  <c r="Z1783" i="1" s="1"/>
  <c r="Z1784" i="1" a="1"/>
  <c r="Z1784" i="1" s="1"/>
  <c r="Z1785" i="1" a="1"/>
  <c r="Z1785" i="1" s="1"/>
  <c r="Z1786" i="1" a="1"/>
  <c r="Z1786" i="1" s="1"/>
  <c r="Z1787" i="1" a="1"/>
  <c r="Z1787" i="1" s="1"/>
  <c r="Z1788" i="1" a="1"/>
  <c r="Z1788" i="1" s="1"/>
  <c r="Z1789" i="1" a="1"/>
  <c r="Z1789" i="1" s="1"/>
  <c r="Z1790" i="1" a="1"/>
  <c r="Z1790" i="1" s="1"/>
  <c r="Z1791" i="1" a="1"/>
  <c r="Z1791" i="1" s="1"/>
  <c r="Z1792" i="1" a="1"/>
  <c r="Z1792" i="1" s="1"/>
  <c r="Z1793" i="1" a="1"/>
  <c r="Z1793" i="1" s="1"/>
  <c r="Z1794" i="1" a="1"/>
  <c r="Z1794" i="1" s="1"/>
  <c r="Z1795" i="1" a="1"/>
  <c r="Z1795" i="1" s="1"/>
  <c r="Z1796" i="1" a="1"/>
  <c r="Z1796" i="1" s="1"/>
  <c r="Z1797" i="1" a="1"/>
  <c r="Z1797" i="1" s="1"/>
  <c r="Z1798" i="1" a="1"/>
  <c r="Z1798" i="1" s="1"/>
  <c r="Z1799" i="1" a="1"/>
  <c r="Z1799" i="1" s="1"/>
  <c r="Z1800" i="1" a="1"/>
  <c r="Z1800" i="1" s="1"/>
  <c r="Z1801" i="1" a="1"/>
  <c r="Z1801" i="1" s="1"/>
  <c r="Z1802" i="1" a="1"/>
  <c r="Z1802" i="1" s="1"/>
  <c r="Z1803" i="1" a="1"/>
  <c r="Z1803" i="1" s="1"/>
  <c r="Z1804" i="1" a="1"/>
  <c r="Z1804" i="1" s="1"/>
  <c r="Z1805" i="1" a="1"/>
  <c r="Z1805" i="1" s="1"/>
  <c r="Z1806" i="1" a="1"/>
  <c r="Z1806" i="1" s="1"/>
  <c r="Z1807" i="1" a="1"/>
  <c r="Z1807" i="1" s="1"/>
  <c r="Z1808" i="1" a="1"/>
  <c r="Z1808" i="1" s="1"/>
  <c r="Z1809" i="1" a="1"/>
  <c r="Z1809" i="1" s="1"/>
  <c r="Z1810" i="1" a="1"/>
  <c r="Z1810" i="1" s="1"/>
  <c r="Z1811" i="1" a="1"/>
  <c r="Z1811" i="1" s="1"/>
  <c r="Z1812" i="1" a="1"/>
  <c r="Z1812" i="1" s="1"/>
  <c r="Z1813" i="1" a="1"/>
  <c r="Z1813" i="1" s="1"/>
  <c r="Z1814" i="1" a="1"/>
  <c r="Z1814" i="1" s="1"/>
  <c r="Z1815" i="1" a="1"/>
  <c r="Z1815" i="1" s="1"/>
  <c r="Z1816" i="1" a="1"/>
  <c r="Z1816" i="1" s="1"/>
  <c r="Z1817" i="1" a="1"/>
  <c r="Z1817" i="1" s="1"/>
  <c r="Z1818" i="1" a="1"/>
  <c r="Z1818" i="1" s="1"/>
  <c r="Z1819" i="1" a="1"/>
  <c r="Z1819" i="1" s="1"/>
  <c r="Z1820" i="1" a="1"/>
  <c r="Z1820" i="1" s="1"/>
  <c r="Z1821" i="1" a="1"/>
  <c r="Z1821" i="1" s="1"/>
  <c r="Z1822" i="1" a="1"/>
  <c r="Z1822" i="1" s="1"/>
  <c r="Z1823" i="1" a="1"/>
  <c r="Z1823" i="1" s="1"/>
  <c r="Z1824" i="1" a="1"/>
  <c r="Z1824" i="1" s="1"/>
  <c r="Z1825" i="1" a="1"/>
  <c r="Z1825" i="1" s="1"/>
  <c r="Z1826" i="1" a="1"/>
  <c r="Z1826" i="1" s="1"/>
  <c r="Z1827" i="1" a="1"/>
  <c r="Z1827" i="1" s="1"/>
  <c r="Z1828" i="1" a="1"/>
  <c r="Z1828" i="1" s="1"/>
  <c r="Z1829" i="1" a="1"/>
  <c r="Z1829" i="1" s="1"/>
  <c r="Z1830" i="1" a="1"/>
  <c r="Z1830" i="1" s="1"/>
  <c r="Z1831" i="1" a="1"/>
  <c r="Z1831" i="1" s="1"/>
  <c r="Z1832" i="1" a="1"/>
  <c r="Z1832" i="1" s="1"/>
  <c r="Z1833" i="1" a="1"/>
  <c r="Z1833" i="1" s="1"/>
  <c r="Z1834" i="1" a="1"/>
  <c r="Z1834" i="1" s="1"/>
  <c r="Z1835" i="1" a="1"/>
  <c r="Z1835" i="1" s="1"/>
  <c r="Z1836" i="1" a="1"/>
  <c r="Z1836" i="1" s="1"/>
  <c r="Z1837" i="1" a="1"/>
  <c r="Z1837" i="1" s="1"/>
  <c r="Z1838" i="1" a="1"/>
  <c r="Z1838" i="1" s="1"/>
  <c r="Z1839" i="1" a="1"/>
  <c r="Z1839" i="1" s="1"/>
  <c r="Z1840" i="1" a="1"/>
  <c r="Z1840" i="1" s="1"/>
  <c r="Z1841" i="1" a="1"/>
  <c r="Z1841" i="1" s="1"/>
  <c r="Z1842" i="1" a="1"/>
  <c r="Z1842" i="1" s="1"/>
  <c r="Z1843" i="1" a="1"/>
  <c r="Z1843" i="1" s="1"/>
  <c r="Z1844" i="1" a="1"/>
  <c r="Z1844" i="1" s="1"/>
  <c r="Z1845" i="1" a="1"/>
  <c r="Z1845" i="1" s="1"/>
  <c r="Z1846" i="1" a="1"/>
  <c r="Z1846" i="1" s="1"/>
  <c r="Z1847" i="1" a="1"/>
  <c r="Z1847" i="1" s="1"/>
  <c r="Z1848" i="1" a="1"/>
  <c r="Z1848" i="1" s="1"/>
  <c r="Z1849" i="1" a="1"/>
  <c r="Z1849" i="1" s="1"/>
  <c r="Z1850" i="1" a="1"/>
  <c r="Z1850" i="1" s="1"/>
  <c r="Z1851" i="1" a="1"/>
  <c r="Z1851" i="1" s="1"/>
  <c r="Z1852" i="1" a="1"/>
  <c r="Z1852" i="1" s="1"/>
  <c r="Z1853" i="1" a="1"/>
  <c r="Z1853" i="1" s="1"/>
  <c r="Z1854" i="1" a="1"/>
  <c r="Z1854" i="1" s="1"/>
  <c r="Z1855" i="1" a="1"/>
  <c r="Z1855" i="1" s="1"/>
  <c r="Z1856" i="1" a="1"/>
  <c r="Z1856" i="1" s="1"/>
  <c r="Z1857" i="1" a="1"/>
  <c r="Z1857" i="1" s="1"/>
  <c r="Z1858" i="1" a="1"/>
  <c r="Z1858" i="1" s="1"/>
  <c r="Z1859" i="1" a="1"/>
  <c r="Z1859" i="1" s="1"/>
  <c r="Z1860" i="1" a="1"/>
  <c r="Z1860" i="1" s="1"/>
  <c r="Z1861" i="1" a="1"/>
  <c r="Z1861" i="1" s="1"/>
  <c r="Z1862" i="1" a="1"/>
  <c r="Z1862" i="1" s="1"/>
  <c r="Z1863" i="1" a="1"/>
  <c r="Z1863" i="1" s="1"/>
  <c r="Z1864" i="1" a="1"/>
  <c r="Z1864" i="1" s="1"/>
  <c r="Z1865" i="1" a="1"/>
  <c r="Z1865" i="1" s="1"/>
  <c r="Z1866" i="1" a="1"/>
  <c r="Z1866" i="1" s="1"/>
  <c r="Z1867" i="1" a="1"/>
  <c r="Z1867" i="1" s="1"/>
  <c r="Z1868" i="1" a="1"/>
  <c r="Z1868" i="1" s="1"/>
  <c r="Z1869" i="1" a="1"/>
  <c r="Z1869" i="1" s="1"/>
  <c r="Z1870" i="1" a="1"/>
  <c r="Z1870" i="1" s="1"/>
  <c r="Z1871" i="1" a="1"/>
  <c r="Z1871" i="1" s="1"/>
  <c r="Z1872" i="1" a="1"/>
  <c r="Z1872" i="1" s="1"/>
  <c r="Z1873" i="1" a="1"/>
  <c r="Z1873" i="1" s="1"/>
  <c r="Z1874" i="1" a="1"/>
  <c r="Z1874" i="1" s="1"/>
  <c r="Z1875" i="1" a="1"/>
  <c r="Z1875" i="1" s="1"/>
  <c r="Z1876" i="1" a="1"/>
  <c r="Z1876" i="1" s="1"/>
  <c r="Z1877" i="1" a="1"/>
  <c r="Z1877" i="1" s="1"/>
  <c r="Z1878" i="1" a="1"/>
  <c r="Z1878" i="1" s="1"/>
  <c r="Z1879" i="1" a="1"/>
  <c r="Z1879" i="1" s="1"/>
  <c r="Z1880" i="1" a="1"/>
  <c r="Z1880" i="1" s="1"/>
  <c r="Z1881" i="1" a="1"/>
  <c r="Z1881" i="1" s="1"/>
  <c r="Z1882" i="1" a="1"/>
  <c r="Z1882" i="1" s="1"/>
  <c r="Z1883" i="1" a="1"/>
  <c r="Z1883" i="1" s="1"/>
  <c r="Z1884" i="1" a="1"/>
  <c r="Z1884" i="1" s="1"/>
  <c r="Z1885" i="1" a="1"/>
  <c r="Z1885" i="1" s="1"/>
  <c r="Z1886" i="1" a="1"/>
  <c r="Z1886" i="1" s="1"/>
  <c r="Z1887" i="1" a="1"/>
  <c r="Z1887" i="1" s="1"/>
  <c r="Z1888" i="1" a="1"/>
  <c r="Z1888" i="1" s="1"/>
  <c r="Z1889" i="1" a="1"/>
  <c r="Z1889" i="1" s="1"/>
  <c r="Z1890" i="1" a="1"/>
  <c r="Z1890" i="1" s="1"/>
  <c r="Z1891" i="1" a="1"/>
  <c r="Z1891" i="1" s="1"/>
  <c r="Z1892" i="1" a="1"/>
  <c r="Z1892" i="1" s="1"/>
  <c r="Z1893" i="1" a="1"/>
  <c r="Z1893" i="1" s="1"/>
  <c r="Z1894" i="1" a="1"/>
  <c r="Z1894" i="1" s="1"/>
  <c r="Z1895" i="1" a="1"/>
  <c r="Z1895" i="1" s="1"/>
  <c r="Z1896" i="1" a="1"/>
  <c r="Z1896" i="1" s="1"/>
  <c r="Z1897" i="1" a="1"/>
  <c r="Z1897" i="1" s="1"/>
  <c r="Z1898" i="1" a="1"/>
  <c r="Z1898" i="1" s="1"/>
  <c r="Z1899" i="1" a="1"/>
  <c r="Z1899" i="1" s="1"/>
  <c r="Z1900" i="1" a="1"/>
  <c r="Z1900" i="1" s="1"/>
  <c r="Z1901" i="1" a="1"/>
  <c r="Z1901" i="1" s="1"/>
  <c r="Z1902" i="1" a="1"/>
  <c r="Z1902" i="1" s="1"/>
  <c r="Z1903" i="1" a="1"/>
  <c r="Z1903" i="1" s="1"/>
  <c r="Z1904" i="1" a="1"/>
  <c r="Z1904" i="1" s="1"/>
  <c r="Z1905" i="1" a="1"/>
  <c r="Z1905" i="1" s="1"/>
  <c r="Z1906" i="1" a="1"/>
  <c r="Z1906" i="1" s="1"/>
  <c r="Z1907" i="1" a="1"/>
  <c r="Z1907" i="1" s="1"/>
  <c r="Z1908" i="1" a="1"/>
  <c r="Z1908" i="1" s="1"/>
  <c r="Z1909" i="1" a="1"/>
  <c r="Z1909" i="1" s="1"/>
  <c r="Z1910" i="1" a="1"/>
  <c r="Z1910" i="1" s="1"/>
  <c r="Z1911" i="1" a="1"/>
  <c r="Z1911" i="1" s="1"/>
  <c r="Z1912" i="1" a="1"/>
  <c r="Z1912" i="1" s="1"/>
  <c r="Z1913" i="1" a="1"/>
  <c r="Z1913" i="1" s="1"/>
  <c r="Z1914" i="1" a="1"/>
  <c r="Z1914" i="1" s="1"/>
  <c r="Z1915" i="1" a="1"/>
  <c r="Z1915" i="1" s="1"/>
  <c r="Z1916" i="1" a="1"/>
  <c r="Z1916" i="1" s="1"/>
  <c r="Z1917" i="1" a="1"/>
  <c r="Z1917" i="1" s="1"/>
  <c r="Z1918" i="1" a="1"/>
  <c r="Z1918" i="1" s="1"/>
  <c r="Z1919" i="1" a="1"/>
  <c r="Z1919" i="1" s="1"/>
  <c r="Z1920" i="1" a="1"/>
  <c r="Z1920" i="1" s="1"/>
  <c r="Z1921" i="1" a="1"/>
  <c r="Z1921" i="1" s="1"/>
  <c r="Z1922" i="1" a="1"/>
  <c r="Z1922" i="1" s="1"/>
  <c r="Z1923" i="1" a="1"/>
  <c r="Z1923" i="1" s="1"/>
  <c r="Z1924" i="1" a="1"/>
  <c r="Z1924" i="1" s="1"/>
  <c r="Z1925" i="1" a="1"/>
  <c r="Z1925" i="1" s="1"/>
  <c r="Z1926" i="1" a="1"/>
  <c r="Z1926" i="1" s="1"/>
  <c r="Z1927" i="1" a="1"/>
  <c r="Z1927" i="1" s="1"/>
  <c r="Z1928" i="1" a="1"/>
  <c r="Z1928" i="1" s="1"/>
  <c r="Z1929" i="1" a="1"/>
  <c r="Z1929" i="1" s="1"/>
  <c r="Z1930" i="1" a="1"/>
  <c r="Z1930" i="1" s="1"/>
  <c r="Z1931" i="1" a="1"/>
  <c r="Z1931" i="1" s="1"/>
  <c r="Z1932" i="1" a="1"/>
  <c r="Z1932" i="1" s="1"/>
  <c r="Z1933" i="1" a="1"/>
  <c r="Z1933" i="1" s="1"/>
  <c r="Z1934" i="1" a="1"/>
  <c r="Z1934" i="1" s="1"/>
  <c r="Z1935" i="1" a="1"/>
  <c r="Z1935" i="1" s="1"/>
  <c r="Z1936" i="1" a="1"/>
  <c r="Z1936" i="1" s="1"/>
  <c r="Z1937" i="1" a="1"/>
  <c r="Z1937" i="1" s="1"/>
  <c r="Z1938" i="1" a="1"/>
  <c r="Z1938" i="1" s="1"/>
  <c r="Z1939" i="1" a="1"/>
  <c r="Z1939" i="1" s="1"/>
  <c r="Z1940" i="1" a="1"/>
  <c r="Z1940" i="1" s="1"/>
  <c r="Z1941" i="1" a="1"/>
  <c r="Z1941" i="1" s="1"/>
  <c r="Z1942" i="1" a="1"/>
  <c r="Z1942" i="1" s="1"/>
  <c r="Z1943" i="1" a="1"/>
  <c r="Z1943" i="1" s="1"/>
  <c r="Z1944" i="1" a="1"/>
  <c r="Z1944" i="1" s="1"/>
  <c r="Z1945" i="1" a="1"/>
  <c r="Z1945" i="1" s="1"/>
  <c r="Z1946" i="1" a="1"/>
  <c r="Z1946" i="1" s="1"/>
  <c r="Z1947" i="1" a="1"/>
  <c r="Z1947" i="1" s="1"/>
  <c r="Z1948" i="1" a="1"/>
  <c r="Z1948" i="1" s="1"/>
  <c r="Z1949" i="1" a="1"/>
  <c r="Z1949" i="1" s="1"/>
  <c r="Z1950" i="1" a="1"/>
  <c r="Z1950" i="1" s="1"/>
  <c r="Z1951" i="1" a="1"/>
  <c r="Z1951" i="1" s="1"/>
  <c r="Z1952" i="1" a="1"/>
  <c r="Z1952" i="1" s="1"/>
  <c r="Z1953" i="1" a="1"/>
  <c r="Z1953" i="1" s="1"/>
  <c r="Z1954" i="1" a="1"/>
  <c r="Z1954" i="1" s="1"/>
  <c r="Z1955" i="1" a="1"/>
  <c r="Z1955" i="1" s="1"/>
  <c r="Z1956" i="1" a="1"/>
  <c r="Z1956" i="1" s="1"/>
  <c r="Z1957" i="1" a="1"/>
  <c r="Z1957" i="1" s="1"/>
  <c r="Z1958" i="1" a="1"/>
  <c r="Z1958" i="1" s="1"/>
  <c r="Z1959" i="1" a="1"/>
  <c r="Z1959" i="1" s="1"/>
  <c r="Z1960" i="1" a="1"/>
  <c r="Z1960" i="1" s="1"/>
  <c r="Z1961" i="1" a="1"/>
  <c r="Z1961" i="1" s="1"/>
  <c r="Z1962" i="1" a="1"/>
  <c r="Z1962" i="1" s="1"/>
  <c r="Z1963" i="1" a="1"/>
  <c r="Z1963" i="1" s="1"/>
  <c r="Z1964" i="1" a="1"/>
  <c r="Z1964" i="1" s="1"/>
  <c r="Z1965" i="1" a="1"/>
  <c r="Z1965" i="1" s="1"/>
  <c r="Z1966" i="1" a="1"/>
  <c r="Z1966" i="1" s="1"/>
  <c r="Z1967" i="1" a="1"/>
  <c r="Z1967" i="1" s="1"/>
  <c r="Z1968" i="1" a="1"/>
  <c r="Z1968" i="1" s="1"/>
  <c r="Z1969" i="1" a="1"/>
  <c r="Z1969" i="1" s="1"/>
  <c r="Z1970" i="1" a="1"/>
  <c r="Z1970" i="1" s="1"/>
  <c r="Z1971" i="1" a="1"/>
  <c r="Z1971" i="1" s="1"/>
  <c r="Z1972" i="1" a="1"/>
  <c r="Z1972" i="1" s="1"/>
  <c r="Z1973" i="1" a="1"/>
  <c r="Z1973" i="1" s="1"/>
  <c r="Z1974" i="1" a="1"/>
  <c r="Z1974" i="1" s="1"/>
  <c r="Z1975" i="1" a="1"/>
  <c r="Z1975" i="1" s="1"/>
  <c r="Z1976" i="1" a="1"/>
  <c r="Z1976" i="1" s="1"/>
  <c r="Z1977" i="1" a="1"/>
  <c r="Z1977" i="1" s="1"/>
  <c r="Z1978" i="1" a="1"/>
  <c r="Z1978" i="1" s="1"/>
  <c r="Z1979" i="1" a="1"/>
  <c r="Z1979" i="1" s="1"/>
  <c r="Z1980" i="1" a="1"/>
  <c r="Z1980" i="1" s="1"/>
  <c r="Z1981" i="1" a="1"/>
  <c r="Z1981" i="1" s="1"/>
  <c r="Z1982" i="1" a="1"/>
  <c r="Z1982" i="1" s="1"/>
  <c r="Z1983" i="1" a="1"/>
  <c r="Z1983" i="1" s="1"/>
  <c r="Z1984" i="1" a="1"/>
  <c r="Z1984" i="1" s="1"/>
  <c r="Z1985" i="1" a="1"/>
  <c r="Z1985" i="1" s="1"/>
  <c r="Z1986" i="1" a="1"/>
  <c r="Z1986" i="1" s="1"/>
  <c r="Z1987" i="1" a="1"/>
  <c r="Z1987" i="1" s="1"/>
  <c r="Z1988" i="1" a="1"/>
  <c r="Z1988" i="1" s="1"/>
  <c r="Z1989" i="1" a="1"/>
  <c r="Z1989" i="1" s="1"/>
  <c r="Z1990" i="1" a="1"/>
  <c r="Z1990" i="1" s="1"/>
  <c r="Z1991" i="1" a="1"/>
  <c r="Z1991" i="1" s="1"/>
  <c r="Z1992" i="1" a="1"/>
  <c r="Z1992" i="1" s="1"/>
  <c r="Z1993" i="1" a="1"/>
  <c r="Z1993" i="1" s="1"/>
  <c r="Z1994" i="1" a="1"/>
  <c r="Z1994" i="1" s="1"/>
  <c r="Z1995" i="1" a="1"/>
  <c r="Z1995" i="1" s="1"/>
  <c r="Z1996" i="1" a="1"/>
  <c r="Z1996" i="1" s="1"/>
  <c r="Z1997" i="1" a="1"/>
  <c r="Z1997" i="1" s="1"/>
  <c r="Z1998" i="1" a="1"/>
  <c r="Z1998" i="1" s="1"/>
  <c r="Z1999" i="1" a="1"/>
  <c r="Z1999" i="1" s="1"/>
  <c r="Z2000" i="1" a="1"/>
  <c r="Z2000" i="1" s="1"/>
  <c r="Z2001" i="1" a="1"/>
  <c r="Z2001" i="1" s="1"/>
  <c r="Z3" i="1" a="1"/>
  <c r="Z3" i="1" s="1"/>
  <c r="Z4" i="1" a="1"/>
  <c r="Z4" i="1" s="1"/>
  <c r="Z5" i="1" a="1"/>
  <c r="Z5" i="1" s="1"/>
  <c r="Z6" i="1" a="1"/>
  <c r="Z6" i="1" s="1"/>
  <c r="Z7" i="1" a="1"/>
  <c r="Z7" i="1" s="1"/>
  <c r="Z8" i="1" a="1"/>
  <c r="Z8" i="1" s="1"/>
  <c r="Z2" i="1" a="1"/>
  <c r="Z2" i="1" s="1"/>
  <c r="T1875" i="1"/>
  <c r="T1909" i="1"/>
  <c r="T286" i="1"/>
  <c r="T700" i="1"/>
  <c r="T852" i="1"/>
  <c r="T1103" i="1"/>
  <c r="T1108" i="1"/>
  <c r="T2" i="1"/>
  <c r="T1113" i="1"/>
  <c r="P1116" i="1"/>
  <c r="T1116" i="1"/>
  <c r="T1112" i="1"/>
  <c r="T1111" i="1"/>
  <c r="T1110" i="1"/>
  <c r="T1109" i="1"/>
  <c r="T1107" i="1"/>
  <c r="T1106" i="1"/>
  <c r="T1105" i="1"/>
  <c r="T1104" i="1"/>
  <c r="T1101" i="1"/>
  <c r="T1100" i="1"/>
  <c r="T1099" i="1"/>
  <c r="T1098" i="1"/>
  <c r="T1097" i="1"/>
  <c r="T1096" i="1"/>
  <c r="T1095" i="1"/>
  <c r="T1094" i="1"/>
  <c r="T1093" i="1"/>
  <c r="T1092" i="1"/>
  <c r="T1090" i="1"/>
  <c r="T1089" i="1"/>
  <c r="T1088" i="1"/>
  <c r="T1087" i="1"/>
  <c r="T1086" i="1"/>
  <c r="T1085" i="1"/>
  <c r="T1084" i="1"/>
  <c r="T1083" i="1"/>
  <c r="T1082" i="1"/>
  <c r="T1081" i="1"/>
  <c r="T1079" i="1"/>
  <c r="T1078" i="1"/>
  <c r="T1077" i="1"/>
  <c r="T1076" i="1"/>
  <c r="T1075" i="1"/>
  <c r="T1074" i="1"/>
  <c r="T1073" i="1"/>
  <c r="T1072" i="1"/>
  <c r="T1071" i="1"/>
  <c r="T1070" i="1"/>
  <c r="T1068" i="1"/>
  <c r="T1067" i="1"/>
  <c r="T1066" i="1"/>
  <c r="T1065" i="1"/>
  <c r="T1064" i="1"/>
  <c r="T1063" i="1"/>
  <c r="T1062" i="1"/>
  <c r="T1061" i="1"/>
  <c r="T1060" i="1"/>
  <c r="T1059" i="1"/>
  <c r="T1057" i="1"/>
  <c r="T1056" i="1"/>
  <c r="T1055" i="1"/>
  <c r="T1054" i="1"/>
  <c r="T1053" i="1"/>
  <c r="T1052" i="1"/>
  <c r="T1051" i="1"/>
  <c r="T1050" i="1"/>
  <c r="T1049" i="1"/>
  <c r="T1048" i="1"/>
  <c r="T1046" i="1"/>
  <c r="T1045" i="1"/>
  <c r="T1044" i="1"/>
  <c r="T1043" i="1"/>
  <c r="T1042" i="1"/>
  <c r="T1041" i="1"/>
  <c r="T1040" i="1"/>
  <c r="T1039" i="1"/>
  <c r="T1038" i="1"/>
  <c r="T1037" i="1"/>
  <c r="T1035" i="1"/>
  <c r="T1034" i="1"/>
  <c r="T1033" i="1"/>
  <c r="T1032" i="1"/>
  <c r="T1031" i="1"/>
  <c r="T1030" i="1"/>
  <c r="T1029" i="1"/>
  <c r="T1028" i="1"/>
  <c r="T1027" i="1"/>
  <c r="T1026" i="1"/>
  <c r="T1024" i="1"/>
  <c r="T1023" i="1"/>
  <c r="T1022" i="1"/>
  <c r="T1021" i="1"/>
  <c r="T1020" i="1"/>
  <c r="T1019" i="1"/>
  <c r="T1018" i="1"/>
  <c r="T1017" i="1"/>
  <c r="T1016" i="1"/>
  <c r="T1015" i="1"/>
  <c r="T1013" i="1"/>
  <c r="T1012" i="1"/>
  <c r="T1011" i="1"/>
  <c r="T1010" i="1"/>
  <c r="T1009" i="1"/>
  <c r="T1008" i="1"/>
  <c r="T1007" i="1"/>
  <c r="T1006" i="1"/>
  <c r="T1005" i="1"/>
  <c r="T1004" i="1"/>
  <c r="T1001" i="1"/>
  <c r="T1000" i="1"/>
  <c r="T999" i="1"/>
  <c r="T998" i="1"/>
  <c r="T997" i="1"/>
  <c r="T996" i="1"/>
  <c r="T995" i="1"/>
  <c r="T994" i="1"/>
  <c r="T993" i="1"/>
  <c r="T992" i="1"/>
  <c r="T990" i="1"/>
  <c r="T989" i="1"/>
  <c r="T988" i="1"/>
  <c r="T987" i="1"/>
  <c r="T986" i="1"/>
  <c r="T985" i="1"/>
  <c r="T984" i="1"/>
  <c r="T983" i="1"/>
  <c r="T982" i="1"/>
  <c r="T981" i="1"/>
  <c r="T979" i="1"/>
  <c r="T978" i="1"/>
  <c r="T977" i="1"/>
  <c r="T976" i="1"/>
  <c r="T975" i="1"/>
  <c r="T974" i="1"/>
  <c r="T973" i="1"/>
  <c r="T972" i="1"/>
  <c r="T971" i="1"/>
  <c r="T970" i="1"/>
  <c r="T968" i="1"/>
  <c r="T967" i="1"/>
  <c r="T966" i="1"/>
  <c r="T965" i="1"/>
  <c r="T964" i="1"/>
  <c r="T963" i="1"/>
  <c r="T962" i="1"/>
  <c r="T961" i="1"/>
  <c r="T960" i="1"/>
  <c r="T959" i="1"/>
  <c r="T957" i="1"/>
  <c r="T956" i="1"/>
  <c r="T955" i="1"/>
  <c r="T954" i="1"/>
  <c r="T953" i="1"/>
  <c r="T952" i="1"/>
  <c r="T951" i="1"/>
  <c r="T950" i="1"/>
  <c r="T949" i="1"/>
  <c r="T948" i="1"/>
  <c r="T946" i="1"/>
  <c r="T945" i="1"/>
  <c r="T944" i="1"/>
  <c r="T943" i="1"/>
  <c r="T942" i="1"/>
  <c r="T941" i="1"/>
  <c r="T940" i="1"/>
  <c r="T939" i="1"/>
  <c r="T938" i="1"/>
  <c r="T937" i="1"/>
  <c r="T935" i="1"/>
  <c r="T934" i="1"/>
  <c r="T933" i="1"/>
  <c r="T932" i="1"/>
  <c r="T931" i="1"/>
  <c r="T930" i="1"/>
  <c r="T929" i="1"/>
  <c r="T928" i="1"/>
  <c r="T927" i="1"/>
  <c r="T926" i="1"/>
  <c r="T924" i="1"/>
  <c r="T923" i="1"/>
  <c r="T922" i="1"/>
  <c r="T921" i="1"/>
  <c r="T920" i="1"/>
  <c r="T919" i="1"/>
  <c r="T918" i="1"/>
  <c r="T917" i="1"/>
  <c r="T916" i="1"/>
  <c r="T915" i="1"/>
  <c r="T913" i="1"/>
  <c r="T912" i="1"/>
  <c r="T911" i="1"/>
  <c r="T910" i="1"/>
  <c r="T909" i="1"/>
  <c r="T908" i="1"/>
  <c r="T907" i="1"/>
  <c r="T906" i="1"/>
  <c r="T905" i="1"/>
  <c r="T904" i="1"/>
  <c r="T902" i="1"/>
  <c r="T901" i="1"/>
  <c r="T900" i="1"/>
  <c r="T899" i="1"/>
  <c r="T898" i="1"/>
  <c r="T897" i="1"/>
  <c r="T896" i="1"/>
  <c r="T895" i="1"/>
  <c r="T894" i="1"/>
  <c r="T893" i="1"/>
  <c r="T890" i="1"/>
  <c r="T889" i="1"/>
  <c r="T888" i="1"/>
  <c r="T887" i="1"/>
  <c r="T886" i="1"/>
  <c r="T885" i="1"/>
  <c r="T884" i="1"/>
  <c r="T883" i="1"/>
  <c r="T882" i="1"/>
  <c r="T881" i="1"/>
  <c r="T879" i="1"/>
  <c r="T878" i="1"/>
  <c r="T877" i="1"/>
  <c r="T876" i="1"/>
  <c r="T875" i="1"/>
  <c r="T874" i="1"/>
  <c r="T873" i="1"/>
  <c r="T872" i="1"/>
  <c r="T871" i="1"/>
  <c r="T870" i="1"/>
  <c r="T868" i="1"/>
  <c r="T867" i="1"/>
  <c r="T866" i="1"/>
  <c r="T865" i="1"/>
  <c r="T864" i="1"/>
  <c r="T863" i="1"/>
  <c r="T862" i="1"/>
  <c r="T861" i="1"/>
  <c r="T860" i="1"/>
  <c r="T859" i="1"/>
  <c r="T857" i="1"/>
  <c r="T856" i="1"/>
  <c r="T855" i="1"/>
  <c r="T854" i="1"/>
  <c r="T853" i="1"/>
  <c r="T851" i="1"/>
  <c r="T850" i="1"/>
  <c r="T849" i="1"/>
  <c r="T848" i="1"/>
  <c r="T846" i="1"/>
  <c r="T845" i="1"/>
  <c r="T844" i="1"/>
  <c r="T843" i="1"/>
  <c r="T842" i="1"/>
  <c r="T841" i="1"/>
  <c r="T840" i="1"/>
  <c r="T839" i="1"/>
  <c r="T838" i="1"/>
  <c r="T837" i="1"/>
  <c r="T835" i="1"/>
  <c r="T834" i="1"/>
  <c r="T833" i="1"/>
  <c r="T832" i="1"/>
  <c r="T831" i="1"/>
  <c r="T830" i="1"/>
  <c r="T829" i="1"/>
  <c r="T828" i="1"/>
  <c r="T827" i="1"/>
  <c r="T826" i="1"/>
  <c r="T824" i="1"/>
  <c r="T823" i="1"/>
  <c r="T822" i="1"/>
  <c r="T821" i="1"/>
  <c r="T820" i="1"/>
  <c r="T819" i="1"/>
  <c r="T818" i="1"/>
  <c r="T817" i="1"/>
  <c r="T816" i="1"/>
  <c r="T815" i="1"/>
  <c r="T813" i="1"/>
  <c r="T812" i="1"/>
  <c r="T811" i="1"/>
  <c r="T810" i="1"/>
  <c r="T809" i="1"/>
  <c r="T808" i="1"/>
  <c r="T807" i="1"/>
  <c r="T806" i="1"/>
  <c r="T805" i="1"/>
  <c r="T804" i="1"/>
  <c r="T802" i="1"/>
  <c r="T801" i="1"/>
  <c r="T800" i="1"/>
  <c r="T799" i="1"/>
  <c r="T798" i="1"/>
  <c r="T797" i="1"/>
  <c r="T796" i="1"/>
  <c r="T795" i="1"/>
  <c r="T794" i="1"/>
  <c r="T793" i="1"/>
  <c r="T791" i="1"/>
  <c r="T790" i="1"/>
  <c r="T789" i="1"/>
  <c r="T788" i="1"/>
  <c r="T787" i="1"/>
  <c r="T786" i="1"/>
  <c r="T785" i="1"/>
  <c r="T784" i="1"/>
  <c r="T783" i="1"/>
  <c r="T782" i="1"/>
  <c r="T779" i="1"/>
  <c r="T778" i="1"/>
  <c r="T777" i="1"/>
  <c r="T776" i="1"/>
  <c r="T775" i="1"/>
  <c r="T774" i="1"/>
  <c r="T773" i="1"/>
  <c r="T772" i="1"/>
  <c r="T771" i="1"/>
  <c r="T770" i="1"/>
  <c r="T768" i="1"/>
  <c r="T767" i="1"/>
  <c r="T766" i="1"/>
  <c r="T765" i="1"/>
  <c r="T764" i="1"/>
  <c r="T763" i="1"/>
  <c r="T762" i="1"/>
  <c r="T761" i="1"/>
  <c r="T760" i="1"/>
  <c r="T759" i="1"/>
  <c r="T757" i="1"/>
  <c r="T756" i="1"/>
  <c r="T755" i="1"/>
  <c r="T754" i="1"/>
  <c r="T753" i="1"/>
  <c r="T752" i="1"/>
  <c r="T751" i="1"/>
  <c r="T750" i="1"/>
  <c r="T749" i="1"/>
  <c r="T748" i="1"/>
  <c r="T746" i="1"/>
  <c r="T745" i="1"/>
  <c r="T744" i="1"/>
  <c r="T743" i="1"/>
  <c r="T742" i="1"/>
  <c r="T741" i="1"/>
  <c r="T740" i="1"/>
  <c r="T739" i="1"/>
  <c r="T738" i="1"/>
  <c r="T737" i="1"/>
  <c r="T735" i="1"/>
  <c r="T734" i="1"/>
  <c r="T733" i="1"/>
  <c r="T732" i="1"/>
  <c r="T731" i="1"/>
  <c r="T730" i="1"/>
  <c r="T729" i="1"/>
  <c r="T728" i="1"/>
  <c r="T727" i="1"/>
  <c r="T726" i="1"/>
  <c r="T724" i="1"/>
  <c r="T723" i="1"/>
  <c r="T722" i="1"/>
  <c r="T721" i="1"/>
  <c r="T720" i="1"/>
  <c r="T719" i="1"/>
  <c r="T718" i="1"/>
  <c r="T717" i="1"/>
  <c r="T716" i="1"/>
  <c r="T715" i="1"/>
  <c r="T713" i="1"/>
  <c r="T712" i="1"/>
  <c r="T711" i="1"/>
  <c r="T710" i="1"/>
  <c r="T709" i="1"/>
  <c r="T708" i="1"/>
  <c r="T707" i="1"/>
  <c r="T706" i="1"/>
  <c r="T705" i="1"/>
  <c r="T704" i="1"/>
  <c r="T702" i="1"/>
  <c r="T701" i="1"/>
  <c r="T699" i="1"/>
  <c r="T698" i="1"/>
  <c r="T697" i="1"/>
  <c r="T696" i="1"/>
  <c r="T695" i="1"/>
  <c r="T694" i="1"/>
  <c r="T693" i="1"/>
  <c r="T691" i="1"/>
  <c r="T690" i="1"/>
  <c r="T689" i="1"/>
  <c r="T688" i="1"/>
  <c r="T687" i="1"/>
  <c r="T686" i="1"/>
  <c r="T685" i="1"/>
  <c r="T684" i="1"/>
  <c r="T683" i="1"/>
  <c r="T682" i="1"/>
  <c r="T680" i="1"/>
  <c r="T679" i="1"/>
  <c r="T678" i="1"/>
  <c r="T677" i="1"/>
  <c r="T676" i="1"/>
  <c r="T675" i="1"/>
  <c r="T674" i="1"/>
  <c r="T673" i="1"/>
  <c r="T672" i="1"/>
  <c r="T671" i="1"/>
  <c r="T668" i="1"/>
  <c r="T667" i="1"/>
  <c r="T666" i="1"/>
  <c r="T665" i="1"/>
  <c r="T664" i="1"/>
  <c r="T663" i="1"/>
  <c r="T662" i="1"/>
  <c r="T661" i="1"/>
  <c r="T660" i="1"/>
  <c r="T659" i="1"/>
  <c r="T657" i="1"/>
  <c r="T656" i="1"/>
  <c r="T655" i="1"/>
  <c r="T654" i="1"/>
  <c r="T653" i="1"/>
  <c r="T652" i="1"/>
  <c r="T651" i="1"/>
  <c r="T650" i="1"/>
  <c r="T649" i="1"/>
  <c r="T648" i="1"/>
  <c r="T646" i="1"/>
  <c r="T645" i="1"/>
  <c r="T644" i="1"/>
  <c r="T643" i="1"/>
  <c r="T642" i="1"/>
  <c r="T641" i="1"/>
  <c r="T640" i="1"/>
  <c r="T639" i="1"/>
  <c r="T638" i="1"/>
  <c r="T637" i="1"/>
  <c r="T635" i="1"/>
  <c r="T634" i="1"/>
  <c r="T633" i="1"/>
  <c r="T632" i="1"/>
  <c r="T631" i="1"/>
  <c r="T630" i="1"/>
  <c r="T629" i="1"/>
  <c r="T628" i="1"/>
  <c r="T627" i="1"/>
  <c r="T626" i="1"/>
  <c r="T624" i="1"/>
  <c r="T623" i="1"/>
  <c r="T622" i="1"/>
  <c r="T621" i="1"/>
  <c r="T620" i="1"/>
  <c r="T619" i="1"/>
  <c r="T618" i="1"/>
  <c r="T617" i="1"/>
  <c r="T616" i="1"/>
  <c r="T615" i="1"/>
  <c r="T613" i="1"/>
  <c r="T612" i="1"/>
  <c r="T611" i="1"/>
  <c r="T610" i="1"/>
  <c r="T609" i="1"/>
  <c r="T608" i="1"/>
  <c r="T607" i="1"/>
  <c r="T606" i="1"/>
  <c r="T605" i="1"/>
  <c r="T604" i="1"/>
  <c r="T602" i="1"/>
  <c r="T601" i="1"/>
  <c r="T600" i="1"/>
  <c r="T599" i="1"/>
  <c r="T598" i="1"/>
  <c r="T597" i="1"/>
  <c r="T596" i="1"/>
  <c r="T595" i="1"/>
  <c r="T594" i="1"/>
  <c r="T593" i="1"/>
  <c r="T591" i="1"/>
  <c r="T590" i="1"/>
  <c r="T589" i="1"/>
  <c r="T588" i="1"/>
  <c r="T587" i="1"/>
  <c r="T586" i="1"/>
  <c r="T585" i="1"/>
  <c r="T584" i="1"/>
  <c r="T583" i="1"/>
  <c r="T582" i="1"/>
  <c r="T580" i="1"/>
  <c r="T579" i="1"/>
  <c r="T578" i="1"/>
  <c r="T577" i="1"/>
  <c r="T576" i="1"/>
  <c r="T575" i="1"/>
  <c r="T574" i="1"/>
  <c r="T573" i="1"/>
  <c r="T572" i="1"/>
  <c r="T571" i="1"/>
  <c r="T569" i="1"/>
  <c r="T568" i="1"/>
  <c r="T567" i="1"/>
  <c r="T566" i="1"/>
  <c r="T565" i="1"/>
  <c r="T564" i="1"/>
  <c r="T563" i="1"/>
  <c r="T562" i="1"/>
  <c r="T561" i="1"/>
  <c r="T560" i="1"/>
  <c r="T557" i="1"/>
  <c r="T556" i="1"/>
  <c r="T555" i="1"/>
  <c r="T554" i="1"/>
  <c r="T553" i="1"/>
  <c r="T552" i="1"/>
  <c r="T551" i="1"/>
  <c r="T550" i="1"/>
  <c r="T549" i="1"/>
  <c r="T548" i="1"/>
  <c r="T546" i="1"/>
  <c r="T545" i="1"/>
  <c r="T544" i="1"/>
  <c r="T543" i="1"/>
  <c r="T542" i="1"/>
  <c r="T541" i="1"/>
  <c r="T540" i="1"/>
  <c r="T539" i="1"/>
  <c r="T538" i="1"/>
  <c r="T537" i="1"/>
  <c r="T535" i="1"/>
  <c r="T534" i="1"/>
  <c r="T533" i="1"/>
  <c r="T532" i="1"/>
  <c r="T531" i="1"/>
  <c r="T530" i="1"/>
  <c r="T529" i="1"/>
  <c r="T528" i="1"/>
  <c r="T527" i="1"/>
  <c r="T526" i="1"/>
  <c r="T524" i="1"/>
  <c r="T523" i="1"/>
  <c r="T522" i="1"/>
  <c r="T521" i="1"/>
  <c r="T520" i="1"/>
  <c r="T519" i="1"/>
  <c r="T518" i="1"/>
  <c r="T517" i="1"/>
  <c r="T516" i="1"/>
  <c r="T515" i="1"/>
  <c r="T513" i="1"/>
  <c r="T512" i="1"/>
  <c r="T511" i="1"/>
  <c r="T510" i="1"/>
  <c r="T509" i="1"/>
  <c r="T508" i="1"/>
  <c r="T507" i="1"/>
  <c r="T506" i="1"/>
  <c r="T505" i="1"/>
  <c r="T504" i="1"/>
  <c r="T502" i="1"/>
  <c r="T501" i="1"/>
  <c r="T500" i="1"/>
  <c r="T499" i="1"/>
  <c r="T498" i="1"/>
  <c r="T497" i="1"/>
  <c r="T496" i="1"/>
  <c r="T495" i="1"/>
  <c r="T494" i="1"/>
  <c r="T493" i="1"/>
  <c r="T491" i="1"/>
  <c r="T490" i="1"/>
  <c r="T489" i="1"/>
  <c r="T488" i="1"/>
  <c r="T487" i="1"/>
  <c r="T486" i="1"/>
  <c r="T485" i="1"/>
  <c r="T484" i="1"/>
  <c r="T483" i="1"/>
  <c r="T482" i="1"/>
  <c r="T480" i="1"/>
  <c r="T479" i="1"/>
  <c r="T478" i="1"/>
  <c r="T477" i="1"/>
  <c r="T476" i="1"/>
  <c r="T475" i="1"/>
  <c r="T474" i="1"/>
  <c r="T473" i="1"/>
  <c r="T472" i="1"/>
  <c r="T471" i="1"/>
  <c r="T469" i="1"/>
  <c r="T468" i="1"/>
  <c r="T467" i="1"/>
  <c r="T466" i="1"/>
  <c r="T465" i="1"/>
  <c r="T464" i="1"/>
  <c r="T463" i="1"/>
  <c r="T462" i="1"/>
  <c r="T461" i="1"/>
  <c r="T460" i="1"/>
  <c r="T458" i="1"/>
  <c r="T457" i="1"/>
  <c r="T456" i="1"/>
  <c r="T455" i="1"/>
  <c r="T454" i="1"/>
  <c r="T453" i="1"/>
  <c r="T452" i="1"/>
  <c r="T451" i="1"/>
  <c r="T450" i="1"/>
  <c r="T449" i="1"/>
  <c r="T446" i="1"/>
  <c r="T445" i="1"/>
  <c r="T444" i="1"/>
  <c r="T443" i="1"/>
  <c r="T442" i="1"/>
  <c r="T441" i="1"/>
  <c r="T440" i="1"/>
  <c r="T439" i="1"/>
  <c r="T438" i="1"/>
  <c r="T437" i="1"/>
  <c r="T435" i="1"/>
  <c r="T434" i="1"/>
  <c r="T433" i="1"/>
  <c r="T432" i="1"/>
  <c r="T431" i="1"/>
  <c r="T430" i="1"/>
  <c r="T429" i="1"/>
  <c r="T428" i="1"/>
  <c r="T427" i="1"/>
  <c r="T426" i="1"/>
  <c r="T424" i="1"/>
  <c r="T423" i="1"/>
  <c r="T422" i="1"/>
  <c r="T421" i="1"/>
  <c r="T420" i="1"/>
  <c r="T419" i="1"/>
  <c r="T418" i="1"/>
  <c r="T417" i="1"/>
  <c r="T416" i="1"/>
  <c r="T415" i="1"/>
  <c r="T413" i="1"/>
  <c r="T412" i="1"/>
  <c r="T411" i="1"/>
  <c r="T410" i="1"/>
  <c r="T409" i="1"/>
  <c r="T408" i="1"/>
  <c r="T407" i="1"/>
  <c r="T406" i="1"/>
  <c r="T405" i="1"/>
  <c r="T404" i="1"/>
  <c r="T402" i="1"/>
  <c r="T401" i="1"/>
  <c r="T400" i="1"/>
  <c r="T399" i="1"/>
  <c r="T398" i="1"/>
  <c r="T397" i="1"/>
  <c r="T396" i="1"/>
  <c r="T395" i="1"/>
  <c r="T394" i="1"/>
  <c r="T393" i="1"/>
  <c r="T391" i="1"/>
  <c r="T390" i="1"/>
  <c r="T389" i="1"/>
  <c r="T388" i="1"/>
  <c r="T387" i="1"/>
  <c r="T386" i="1"/>
  <c r="T385" i="1"/>
  <c r="T384" i="1"/>
  <c r="T383" i="1"/>
  <c r="T382" i="1"/>
  <c r="T380" i="1"/>
  <c r="T379" i="1"/>
  <c r="T378" i="1"/>
  <c r="T377" i="1"/>
  <c r="T376" i="1"/>
  <c r="T375" i="1"/>
  <c r="T374" i="1"/>
  <c r="T373" i="1"/>
  <c r="T372" i="1"/>
  <c r="T371" i="1"/>
  <c r="T369" i="1"/>
  <c r="T368" i="1"/>
  <c r="T367" i="1"/>
  <c r="T366" i="1"/>
  <c r="T365" i="1"/>
  <c r="T364" i="1"/>
  <c r="T363" i="1"/>
  <c r="T362" i="1"/>
  <c r="T361" i="1"/>
  <c r="T360" i="1"/>
  <c r="T358" i="1"/>
  <c r="T357" i="1"/>
  <c r="T356" i="1"/>
  <c r="T355" i="1"/>
  <c r="T354" i="1"/>
  <c r="T353" i="1"/>
  <c r="T352" i="1"/>
  <c r="T351" i="1"/>
  <c r="T350" i="1"/>
  <c r="T349" i="1"/>
  <c r="T347" i="1"/>
  <c r="T346" i="1"/>
  <c r="T345" i="1"/>
  <c r="T344" i="1"/>
  <c r="T343" i="1"/>
  <c r="T342" i="1"/>
  <c r="T341" i="1"/>
  <c r="T340" i="1"/>
  <c r="T339" i="1"/>
  <c r="T338" i="1"/>
  <c r="T335" i="1"/>
  <c r="T334" i="1"/>
  <c r="T333" i="1"/>
  <c r="T332" i="1"/>
  <c r="T331" i="1"/>
  <c r="T330" i="1"/>
  <c r="T329" i="1"/>
  <c r="T328" i="1"/>
  <c r="T327" i="1"/>
  <c r="T326" i="1"/>
  <c r="T324" i="1"/>
  <c r="T323" i="1"/>
  <c r="T322" i="1"/>
  <c r="T321" i="1"/>
  <c r="T320" i="1"/>
  <c r="T319" i="1"/>
  <c r="T318" i="1"/>
  <c r="T317" i="1"/>
  <c r="T316" i="1"/>
  <c r="T315" i="1"/>
  <c r="T313" i="1"/>
  <c r="T312" i="1"/>
  <c r="T311" i="1"/>
  <c r="T310" i="1"/>
  <c r="T309" i="1"/>
  <c r="T308" i="1"/>
  <c r="T307" i="1"/>
  <c r="T306" i="1"/>
  <c r="T305" i="1"/>
  <c r="T304" i="1"/>
  <c r="T302" i="1"/>
  <c r="T301" i="1"/>
  <c r="T300" i="1"/>
  <c r="T299" i="1"/>
  <c r="T298" i="1"/>
  <c r="T297" i="1"/>
  <c r="T296" i="1"/>
  <c r="T295" i="1"/>
  <c r="T294" i="1"/>
  <c r="T293" i="1"/>
  <c r="T291" i="1"/>
  <c r="T290" i="1"/>
  <c r="T289" i="1"/>
  <c r="T288" i="1"/>
  <c r="T287" i="1"/>
  <c r="T285" i="1"/>
  <c r="T284" i="1"/>
  <c r="T283" i="1"/>
  <c r="T282" i="1"/>
  <c r="T280" i="1"/>
  <c r="T279" i="1"/>
  <c r="T278" i="1"/>
  <c r="T277" i="1"/>
  <c r="T276" i="1"/>
  <c r="T275" i="1"/>
  <c r="T274" i="1"/>
  <c r="T273" i="1"/>
  <c r="T272" i="1"/>
  <c r="T271" i="1"/>
  <c r="T269" i="1"/>
  <c r="T268" i="1"/>
  <c r="T267" i="1"/>
  <c r="T266" i="1"/>
  <c r="T265" i="1"/>
  <c r="T264" i="1"/>
  <c r="T263" i="1"/>
  <c r="T262" i="1"/>
  <c r="T261" i="1"/>
  <c r="T260" i="1"/>
  <c r="T258" i="1"/>
  <c r="T257" i="1"/>
  <c r="T256" i="1"/>
  <c r="T255" i="1"/>
  <c r="T254" i="1"/>
  <c r="T253" i="1"/>
  <c r="T252" i="1"/>
  <c r="T251" i="1"/>
  <c r="T250" i="1"/>
  <c r="T249" i="1"/>
  <c r="T247" i="1"/>
  <c r="T246" i="1"/>
  <c r="T245" i="1"/>
  <c r="T244" i="1"/>
  <c r="T243" i="1"/>
  <c r="T242" i="1"/>
  <c r="T241" i="1"/>
  <c r="T240" i="1"/>
  <c r="T239" i="1"/>
  <c r="T238" i="1"/>
  <c r="T236" i="1"/>
  <c r="T235" i="1"/>
  <c r="T234" i="1"/>
  <c r="T233" i="1"/>
  <c r="T232" i="1"/>
  <c r="T231" i="1"/>
  <c r="T230" i="1"/>
  <c r="T229" i="1"/>
  <c r="T228" i="1"/>
  <c r="T227" i="1"/>
  <c r="T224" i="1"/>
  <c r="T223" i="1"/>
  <c r="T222" i="1"/>
  <c r="T221" i="1"/>
  <c r="T220" i="1"/>
  <c r="T219" i="1"/>
  <c r="T218" i="1"/>
  <c r="T217" i="1"/>
  <c r="T216" i="1"/>
  <c r="T215" i="1"/>
  <c r="T213" i="1"/>
  <c r="T212" i="1"/>
  <c r="T211" i="1"/>
  <c r="T210" i="1"/>
  <c r="T209" i="1"/>
  <c r="T208" i="1"/>
  <c r="T207" i="1"/>
  <c r="T206" i="1"/>
  <c r="T205" i="1"/>
  <c r="T204" i="1"/>
  <c r="T202" i="1"/>
  <c r="T201" i="1"/>
  <c r="T200" i="1"/>
  <c r="T199" i="1"/>
  <c r="T198" i="1"/>
  <c r="T197" i="1"/>
  <c r="T196" i="1"/>
  <c r="T195" i="1"/>
  <c r="T194" i="1"/>
  <c r="T193" i="1"/>
  <c r="T191" i="1"/>
  <c r="T190" i="1"/>
  <c r="T189" i="1"/>
  <c r="T188" i="1"/>
  <c r="T187" i="1"/>
  <c r="T186" i="1"/>
  <c r="T185" i="1"/>
  <c r="T184" i="1"/>
  <c r="T183" i="1"/>
  <c r="T182" i="1"/>
  <c r="T180" i="1"/>
  <c r="T179" i="1"/>
  <c r="T178" i="1"/>
  <c r="T177" i="1"/>
  <c r="T176" i="1"/>
  <c r="T175" i="1"/>
  <c r="T174" i="1"/>
  <c r="T173" i="1"/>
  <c r="T172" i="1"/>
  <c r="T171" i="1"/>
  <c r="T169" i="1"/>
  <c r="T168" i="1"/>
  <c r="T167" i="1"/>
  <c r="T166" i="1"/>
  <c r="T165" i="1"/>
  <c r="T164" i="1"/>
  <c r="T163" i="1"/>
  <c r="T162" i="1"/>
  <c r="T161" i="1"/>
  <c r="T160" i="1"/>
  <c r="T158" i="1"/>
  <c r="T157" i="1"/>
  <c r="T156" i="1"/>
  <c r="T155" i="1"/>
  <c r="T154" i="1"/>
  <c r="T153" i="1"/>
  <c r="T152" i="1"/>
  <c r="T151" i="1"/>
  <c r="T150" i="1"/>
  <c r="T149" i="1"/>
  <c r="T147" i="1"/>
  <c r="T146" i="1"/>
  <c r="T145" i="1"/>
  <c r="T144" i="1"/>
  <c r="T143" i="1"/>
  <c r="T142" i="1"/>
  <c r="T141" i="1"/>
  <c r="T140" i="1"/>
  <c r="T139" i="1"/>
  <c r="T138" i="1"/>
  <c r="T136" i="1"/>
  <c r="T135" i="1"/>
  <c r="T134" i="1"/>
  <c r="T133" i="1"/>
  <c r="T132" i="1"/>
  <c r="T131" i="1"/>
  <c r="T130" i="1"/>
  <c r="T129" i="1"/>
  <c r="T128" i="1"/>
  <c r="T127" i="1"/>
  <c r="T125" i="1"/>
  <c r="T124" i="1"/>
  <c r="T123" i="1"/>
  <c r="T122" i="1"/>
  <c r="T121" i="1"/>
  <c r="T120" i="1"/>
  <c r="T119" i="1"/>
  <c r="T118" i="1"/>
  <c r="T117" i="1"/>
  <c r="T116" i="1"/>
  <c r="T113" i="1"/>
  <c r="T112" i="1"/>
  <c r="T111" i="1"/>
  <c r="T110" i="1"/>
  <c r="T109" i="1"/>
  <c r="T108" i="1"/>
  <c r="T107" i="1"/>
  <c r="T106" i="1"/>
  <c r="T105" i="1"/>
  <c r="T104" i="1"/>
  <c r="T102" i="1"/>
  <c r="T101" i="1"/>
  <c r="T100" i="1"/>
  <c r="T99" i="1"/>
  <c r="T98" i="1"/>
  <c r="T97" i="1"/>
  <c r="T96" i="1"/>
  <c r="T95" i="1"/>
  <c r="T94" i="1"/>
  <c r="T93" i="1"/>
  <c r="T91" i="1"/>
  <c r="T90" i="1"/>
  <c r="T89" i="1"/>
  <c r="T88" i="1"/>
  <c r="T87" i="1"/>
  <c r="T86" i="1"/>
  <c r="T85" i="1"/>
  <c r="T84" i="1"/>
  <c r="T83" i="1"/>
  <c r="T82" i="1"/>
  <c r="T80" i="1"/>
  <c r="T79" i="1"/>
  <c r="T78" i="1"/>
  <c r="T77" i="1"/>
  <c r="T76" i="1"/>
  <c r="T75" i="1"/>
  <c r="T74" i="1"/>
  <c r="T73" i="1"/>
  <c r="T72" i="1"/>
  <c r="T71" i="1"/>
  <c r="T69" i="1"/>
  <c r="T68" i="1"/>
  <c r="T67" i="1"/>
  <c r="T66" i="1"/>
  <c r="T65" i="1"/>
  <c r="T64" i="1"/>
  <c r="T63" i="1"/>
  <c r="T62" i="1"/>
  <c r="T61" i="1"/>
  <c r="T60" i="1"/>
  <c r="T58" i="1"/>
  <c r="T57" i="1"/>
  <c r="T56" i="1"/>
  <c r="T55" i="1"/>
  <c r="T54" i="1"/>
  <c r="T53" i="1"/>
  <c r="T52" i="1"/>
  <c r="T51" i="1"/>
  <c r="T50" i="1"/>
  <c r="T49" i="1"/>
  <c r="T47" i="1"/>
  <c r="T46" i="1"/>
  <c r="T45" i="1"/>
  <c r="T44" i="1"/>
  <c r="T43" i="1"/>
  <c r="T42" i="1"/>
  <c r="T41" i="1"/>
  <c r="T40" i="1"/>
  <c r="T39" i="1"/>
  <c r="T38" i="1"/>
  <c r="T36" i="1"/>
  <c r="T35" i="1"/>
  <c r="T34" i="1"/>
  <c r="T33" i="1"/>
  <c r="T32" i="1"/>
  <c r="T31" i="1"/>
  <c r="T30" i="1"/>
  <c r="T29" i="1"/>
  <c r="T28" i="1"/>
  <c r="T27" i="1"/>
  <c r="T25" i="1"/>
  <c r="T24" i="1"/>
  <c r="T23" i="1"/>
  <c r="T22" i="1"/>
  <c r="T21" i="1"/>
  <c r="T20" i="1"/>
  <c r="T19" i="1"/>
  <c r="T18" i="1"/>
  <c r="T17" i="1"/>
  <c r="T16" i="1"/>
  <c r="T14" i="1"/>
  <c r="T13" i="1"/>
  <c r="T12" i="1"/>
  <c r="T11" i="1"/>
  <c r="T10" i="1"/>
  <c r="T9" i="1"/>
  <c r="T8" i="1"/>
  <c r="T7" i="1"/>
  <c r="T6" i="1"/>
  <c r="T5" i="1"/>
  <c r="T2001" i="1"/>
  <c r="T2000" i="1"/>
  <c r="T1999" i="1"/>
  <c r="T1998" i="1"/>
  <c r="T1997" i="1"/>
  <c r="T1996" i="1"/>
  <c r="T1995" i="1"/>
  <c r="T1994" i="1"/>
  <c r="T1993" i="1"/>
  <c r="T1992" i="1"/>
  <c r="T1990" i="1"/>
  <c r="T1989" i="1"/>
  <c r="T1988" i="1"/>
  <c r="T1987" i="1"/>
  <c r="T1986" i="1"/>
  <c r="T1985" i="1"/>
  <c r="T1984" i="1"/>
  <c r="T1983" i="1"/>
  <c r="T1982" i="1"/>
  <c r="T1981" i="1"/>
  <c r="T1979" i="1"/>
  <c r="T1978" i="1"/>
  <c r="T1977" i="1"/>
  <c r="T1976" i="1"/>
  <c r="T1975" i="1"/>
  <c r="T1974" i="1"/>
  <c r="T1973" i="1"/>
  <c r="T1972" i="1"/>
  <c r="T1971" i="1"/>
  <c r="T1970" i="1"/>
  <c r="T1968" i="1"/>
  <c r="T1967" i="1"/>
  <c r="T1966" i="1"/>
  <c r="T1965" i="1"/>
  <c r="T1964" i="1"/>
  <c r="T1963" i="1"/>
  <c r="T1962" i="1"/>
  <c r="T1961" i="1"/>
  <c r="T1960" i="1"/>
  <c r="T1959" i="1"/>
  <c r="T1957" i="1"/>
  <c r="T1956" i="1"/>
  <c r="T1955" i="1"/>
  <c r="T1954" i="1"/>
  <c r="T1953" i="1"/>
  <c r="T1952" i="1"/>
  <c r="T1951" i="1"/>
  <c r="T1950" i="1"/>
  <c r="T1949" i="1"/>
  <c r="T1948" i="1"/>
  <c r="T1946" i="1"/>
  <c r="T1945" i="1"/>
  <c r="T1944" i="1"/>
  <c r="T1943" i="1"/>
  <c r="T1942" i="1"/>
  <c r="T1941" i="1"/>
  <c r="T1940" i="1"/>
  <c r="T1939" i="1"/>
  <c r="T1938" i="1"/>
  <c r="T1937" i="1"/>
  <c r="T1935" i="1"/>
  <c r="T1934" i="1"/>
  <c r="T1933" i="1"/>
  <c r="T1932" i="1"/>
  <c r="T1931" i="1"/>
  <c r="T1930" i="1"/>
  <c r="T1929" i="1"/>
  <c r="T1928" i="1"/>
  <c r="T1927" i="1"/>
  <c r="T1926" i="1"/>
  <c r="T1924" i="1"/>
  <c r="T1923" i="1"/>
  <c r="T1922" i="1"/>
  <c r="T1921" i="1"/>
  <c r="T1920" i="1"/>
  <c r="T1919" i="1"/>
  <c r="T1918" i="1"/>
  <c r="T1917" i="1"/>
  <c r="T1916" i="1"/>
  <c r="T1915" i="1"/>
  <c r="T1913" i="1"/>
  <c r="T1912" i="1"/>
  <c r="T1911" i="1"/>
  <c r="T1910" i="1"/>
  <c r="T1908" i="1"/>
  <c r="T1907" i="1"/>
  <c r="T1906" i="1"/>
  <c r="T1905" i="1"/>
  <c r="T1904" i="1"/>
  <c r="T1902" i="1"/>
  <c r="T1901" i="1"/>
  <c r="T1900" i="1"/>
  <c r="T1899" i="1"/>
  <c r="T1898" i="1"/>
  <c r="T1897" i="1"/>
  <c r="T1896" i="1"/>
  <c r="T1895" i="1"/>
  <c r="T1894" i="1"/>
  <c r="T1893" i="1"/>
  <c r="T1890" i="1"/>
  <c r="T1889" i="1"/>
  <c r="T1888" i="1"/>
  <c r="T1887" i="1"/>
  <c r="T1886" i="1"/>
  <c r="T1885" i="1"/>
  <c r="T1884" i="1"/>
  <c r="T1883" i="1"/>
  <c r="T1882" i="1"/>
  <c r="T1881" i="1"/>
  <c r="T1879" i="1"/>
  <c r="T1878" i="1"/>
  <c r="T1877" i="1"/>
  <c r="T1876" i="1"/>
  <c r="T1874" i="1"/>
  <c r="T1873" i="1"/>
  <c r="T1872" i="1"/>
  <c r="T1871" i="1"/>
  <c r="T1870" i="1"/>
  <c r="T1868" i="1"/>
  <c r="T1867" i="1"/>
  <c r="T1866" i="1"/>
  <c r="T1865" i="1"/>
  <c r="T1864" i="1"/>
  <c r="T1863" i="1"/>
  <c r="T1862" i="1"/>
  <c r="T1861" i="1"/>
  <c r="T1860" i="1"/>
  <c r="T1859" i="1"/>
  <c r="T1857" i="1"/>
  <c r="T1856" i="1"/>
  <c r="T1855" i="1"/>
  <c r="T1854" i="1"/>
  <c r="T1853" i="1"/>
  <c r="T1852" i="1"/>
  <c r="T1851" i="1"/>
  <c r="T1850" i="1"/>
  <c r="T1849" i="1"/>
  <c r="T1848" i="1"/>
  <c r="T1846" i="1"/>
  <c r="T1845" i="1"/>
  <c r="T1844" i="1"/>
  <c r="T1843" i="1"/>
  <c r="T1842" i="1"/>
  <c r="T1841" i="1"/>
  <c r="T1840" i="1"/>
  <c r="T1839" i="1"/>
  <c r="T1838" i="1"/>
  <c r="T1837" i="1"/>
  <c r="T1835" i="1"/>
  <c r="T1834" i="1"/>
  <c r="T1833" i="1"/>
  <c r="T1832" i="1"/>
  <c r="T1831" i="1"/>
  <c r="T1830" i="1"/>
  <c r="T1829" i="1"/>
  <c r="T1828" i="1"/>
  <c r="T1827" i="1"/>
  <c r="T1826" i="1"/>
  <c r="T1824" i="1"/>
  <c r="T1823" i="1"/>
  <c r="T1822" i="1"/>
  <c r="T1821" i="1"/>
  <c r="T1820" i="1"/>
  <c r="T1819" i="1"/>
  <c r="T1818" i="1"/>
  <c r="T1817" i="1"/>
  <c r="T1816" i="1"/>
  <c r="T1815" i="1"/>
  <c r="T1813" i="1"/>
  <c r="T1812" i="1"/>
  <c r="T1811" i="1"/>
  <c r="T1810" i="1"/>
  <c r="T1809" i="1"/>
  <c r="T1808" i="1"/>
  <c r="T1807" i="1"/>
  <c r="T1806" i="1"/>
  <c r="T1805" i="1"/>
  <c r="T1804" i="1"/>
  <c r="T1802" i="1"/>
  <c r="T1801" i="1"/>
  <c r="T1800" i="1"/>
  <c r="T1799" i="1"/>
  <c r="T1798" i="1"/>
  <c r="T1797" i="1"/>
  <c r="T1796" i="1"/>
  <c r="T1795" i="1"/>
  <c r="T1794" i="1"/>
  <c r="T1793" i="1"/>
  <c r="T1791" i="1"/>
  <c r="T1790" i="1"/>
  <c r="T1789" i="1"/>
  <c r="T1788" i="1"/>
  <c r="T1787" i="1"/>
  <c r="T1786" i="1"/>
  <c r="T1785" i="1"/>
  <c r="T1784" i="1"/>
  <c r="T1783" i="1"/>
  <c r="T1782" i="1"/>
  <c r="T1779" i="1"/>
  <c r="T1778" i="1"/>
  <c r="T1777" i="1"/>
  <c r="T1776" i="1"/>
  <c r="T1775" i="1"/>
  <c r="T1774" i="1"/>
  <c r="T1773" i="1"/>
  <c r="T1772" i="1"/>
  <c r="T1771" i="1"/>
  <c r="T1770" i="1"/>
  <c r="T1768" i="1"/>
  <c r="T1767" i="1"/>
  <c r="T1766" i="1"/>
  <c r="T1765" i="1"/>
  <c r="T1764" i="1"/>
  <c r="T1763" i="1"/>
  <c r="T1762" i="1"/>
  <c r="T1761" i="1"/>
  <c r="T1760" i="1"/>
  <c r="T1759" i="1"/>
  <c r="T1757" i="1"/>
  <c r="T1756" i="1"/>
  <c r="T1755" i="1"/>
  <c r="T1754" i="1"/>
  <c r="T1753" i="1"/>
  <c r="T1752" i="1"/>
  <c r="T1751" i="1"/>
  <c r="T1750" i="1"/>
  <c r="T1749" i="1"/>
  <c r="T1748" i="1"/>
  <c r="T1746" i="1"/>
  <c r="T1745" i="1"/>
  <c r="T1744" i="1"/>
  <c r="T1743" i="1"/>
  <c r="T1742" i="1"/>
  <c r="T1741" i="1"/>
  <c r="T1740" i="1"/>
  <c r="T1739" i="1"/>
  <c r="T1738" i="1"/>
  <c r="T1737" i="1"/>
  <c r="T1735" i="1"/>
  <c r="T1734" i="1"/>
  <c r="T1733" i="1"/>
  <c r="T1732" i="1"/>
  <c r="T1731" i="1"/>
  <c r="T1730" i="1"/>
  <c r="T1729" i="1"/>
  <c r="T1728" i="1"/>
  <c r="T1727" i="1"/>
  <c r="T1726" i="1"/>
  <c r="T1724" i="1"/>
  <c r="T1723" i="1"/>
  <c r="T1722" i="1"/>
  <c r="T1721" i="1"/>
  <c r="T1720" i="1"/>
  <c r="T1719" i="1"/>
  <c r="T1718" i="1"/>
  <c r="T1717" i="1"/>
  <c r="T1716" i="1"/>
  <c r="T1715" i="1"/>
  <c r="T1713" i="1"/>
  <c r="T1712" i="1"/>
  <c r="T1711" i="1"/>
  <c r="T1710" i="1"/>
  <c r="T1709" i="1"/>
  <c r="T1708" i="1"/>
  <c r="T1707" i="1"/>
  <c r="T1706" i="1"/>
  <c r="T1705" i="1"/>
  <c r="T1704" i="1"/>
  <c r="T1702" i="1"/>
  <c r="T1701" i="1"/>
  <c r="T1700" i="1"/>
  <c r="T1699" i="1"/>
  <c r="T1698" i="1"/>
  <c r="T1697" i="1"/>
  <c r="T1696" i="1"/>
  <c r="T1695" i="1"/>
  <c r="T1694" i="1"/>
  <c r="T1693" i="1"/>
  <c r="T1691" i="1"/>
  <c r="T1690" i="1"/>
  <c r="T1689" i="1"/>
  <c r="T1688" i="1"/>
  <c r="T1687" i="1"/>
  <c r="T1686" i="1"/>
  <c r="T1685" i="1"/>
  <c r="T1684" i="1"/>
  <c r="T1683" i="1"/>
  <c r="T1682" i="1"/>
  <c r="T1680" i="1"/>
  <c r="T1679" i="1"/>
  <c r="T1678" i="1"/>
  <c r="T1677" i="1"/>
  <c r="T1676" i="1"/>
  <c r="T1675" i="1"/>
  <c r="T1674" i="1"/>
  <c r="T1673" i="1"/>
  <c r="T1672" i="1"/>
  <c r="T1671" i="1"/>
  <c r="T1668" i="1"/>
  <c r="T1667" i="1"/>
  <c r="T1666" i="1"/>
  <c r="T1665" i="1"/>
  <c r="T1664" i="1"/>
  <c r="T1663" i="1"/>
  <c r="T1662" i="1"/>
  <c r="T1661" i="1"/>
  <c r="T1660" i="1"/>
  <c r="T1659" i="1"/>
  <c r="T1657" i="1"/>
  <c r="T1656" i="1"/>
  <c r="T1655" i="1"/>
  <c r="T1654" i="1"/>
  <c r="T1653" i="1"/>
  <c r="T1652" i="1"/>
  <c r="T1651" i="1"/>
  <c r="T1650" i="1"/>
  <c r="T1649" i="1"/>
  <c r="T1648" i="1"/>
  <c r="T1646" i="1"/>
  <c r="T1645" i="1"/>
  <c r="T1644" i="1"/>
  <c r="T1643" i="1"/>
  <c r="T1642" i="1"/>
  <c r="T1641" i="1"/>
  <c r="T1640" i="1"/>
  <c r="T1639" i="1"/>
  <c r="T1638" i="1"/>
  <c r="T1637" i="1"/>
  <c r="T1635" i="1"/>
  <c r="T1634" i="1"/>
  <c r="T1633" i="1"/>
  <c r="T1632" i="1"/>
  <c r="T1631" i="1"/>
  <c r="T1630" i="1"/>
  <c r="T1629" i="1"/>
  <c r="T1628" i="1"/>
  <c r="T1627" i="1"/>
  <c r="T1626" i="1"/>
  <c r="T1624" i="1"/>
  <c r="T1623" i="1"/>
  <c r="T1622" i="1"/>
  <c r="T1621" i="1"/>
  <c r="T1620" i="1"/>
  <c r="T1619" i="1"/>
  <c r="T1618" i="1"/>
  <c r="T1617" i="1"/>
  <c r="T1616" i="1"/>
  <c r="T1615" i="1"/>
  <c r="T1613" i="1"/>
  <c r="T1612" i="1"/>
  <c r="T1611" i="1"/>
  <c r="T1610" i="1"/>
  <c r="T1609" i="1"/>
  <c r="T1608" i="1"/>
  <c r="T1607" i="1"/>
  <c r="T1606" i="1"/>
  <c r="T1605" i="1"/>
  <c r="T1604" i="1"/>
  <c r="T1602" i="1"/>
  <c r="T1601" i="1"/>
  <c r="T1600" i="1"/>
  <c r="T1599" i="1"/>
  <c r="T1598" i="1"/>
  <c r="T1597" i="1"/>
  <c r="T1596" i="1"/>
  <c r="T1595" i="1"/>
  <c r="T1594" i="1"/>
  <c r="T1593" i="1"/>
  <c r="T1591" i="1"/>
  <c r="T1590" i="1"/>
  <c r="T1589" i="1"/>
  <c r="T1588" i="1"/>
  <c r="T1587" i="1"/>
  <c r="T1586" i="1"/>
  <c r="T1585" i="1"/>
  <c r="T1584" i="1"/>
  <c r="T1583" i="1"/>
  <c r="T1582" i="1"/>
  <c r="T1580" i="1"/>
  <c r="T1579" i="1"/>
  <c r="T1578" i="1"/>
  <c r="T1577" i="1"/>
  <c r="T1576" i="1"/>
  <c r="T1575" i="1"/>
  <c r="T1574" i="1"/>
  <c r="T1573" i="1"/>
  <c r="T1572" i="1"/>
  <c r="T1571" i="1"/>
  <c r="T1569" i="1"/>
  <c r="T1568" i="1"/>
  <c r="T1567" i="1"/>
  <c r="T1566" i="1"/>
  <c r="T1565" i="1"/>
  <c r="T1564" i="1"/>
  <c r="T1563" i="1"/>
  <c r="T1562" i="1"/>
  <c r="T1561" i="1"/>
  <c r="T1560" i="1"/>
  <c r="T1557" i="1"/>
  <c r="T1556" i="1"/>
  <c r="T1555" i="1"/>
  <c r="T1554" i="1"/>
  <c r="T1553" i="1"/>
  <c r="T1552" i="1"/>
  <c r="T1551" i="1"/>
  <c r="T1550" i="1"/>
  <c r="T1549" i="1"/>
  <c r="T1548" i="1"/>
  <c r="T1546" i="1"/>
  <c r="T1545" i="1"/>
  <c r="T1544" i="1"/>
  <c r="T1543" i="1"/>
  <c r="T1542" i="1"/>
  <c r="T1541" i="1"/>
  <c r="T1540" i="1"/>
  <c r="T1539" i="1"/>
  <c r="T1538" i="1"/>
  <c r="T1537" i="1"/>
  <c r="T1535" i="1"/>
  <c r="T1534" i="1"/>
  <c r="T1533" i="1"/>
  <c r="T1532" i="1"/>
  <c r="T1531" i="1"/>
  <c r="T1530" i="1"/>
  <c r="T1529" i="1"/>
  <c r="T1528" i="1"/>
  <c r="T1527" i="1"/>
  <c r="T1526" i="1"/>
  <c r="T1524" i="1"/>
  <c r="T1523" i="1"/>
  <c r="T1522" i="1"/>
  <c r="T1521" i="1"/>
  <c r="T1520" i="1"/>
  <c r="T1519" i="1"/>
  <c r="T1518" i="1"/>
  <c r="T1517" i="1"/>
  <c r="T1516" i="1"/>
  <c r="T1515" i="1"/>
  <c r="T1513" i="1"/>
  <c r="T1512" i="1"/>
  <c r="T1511" i="1"/>
  <c r="T1510" i="1"/>
  <c r="T1509" i="1"/>
  <c r="T1508" i="1"/>
  <c r="T1507" i="1"/>
  <c r="T1506" i="1"/>
  <c r="T1505" i="1"/>
  <c r="T1504" i="1"/>
  <c r="T1502" i="1"/>
  <c r="T1501" i="1"/>
  <c r="T1500" i="1"/>
  <c r="T1499" i="1"/>
  <c r="T1498" i="1"/>
  <c r="T1497" i="1"/>
  <c r="T1496" i="1"/>
  <c r="T1495" i="1"/>
  <c r="T1494" i="1"/>
  <c r="T1493" i="1"/>
  <c r="T1491" i="1"/>
  <c r="T1490" i="1"/>
  <c r="T1489" i="1"/>
  <c r="T1488" i="1"/>
  <c r="T1487" i="1"/>
  <c r="T1486" i="1"/>
  <c r="T1485" i="1"/>
  <c r="T1484" i="1"/>
  <c r="T1483" i="1"/>
  <c r="T1482" i="1"/>
  <c r="T1480" i="1"/>
  <c r="T1479" i="1"/>
  <c r="T1478" i="1"/>
  <c r="T1477" i="1"/>
  <c r="T1476" i="1"/>
  <c r="T1475" i="1"/>
  <c r="T1474" i="1"/>
  <c r="T1473" i="1"/>
  <c r="T1472" i="1"/>
  <c r="T1471" i="1"/>
  <c r="T1469" i="1"/>
  <c r="T1468" i="1"/>
  <c r="T1467" i="1"/>
  <c r="T1466" i="1"/>
  <c r="T1465" i="1"/>
  <c r="T1464" i="1"/>
  <c r="T1463" i="1"/>
  <c r="T1462" i="1"/>
  <c r="T1461" i="1"/>
  <c r="T1460" i="1"/>
  <c r="T1458" i="1"/>
  <c r="T1457" i="1"/>
  <c r="T1456" i="1"/>
  <c r="T1455" i="1"/>
  <c r="T1454" i="1"/>
  <c r="T1453" i="1"/>
  <c r="T1452" i="1"/>
  <c r="T1451" i="1"/>
  <c r="T1450" i="1"/>
  <c r="T1449" i="1"/>
  <c r="T1446" i="1"/>
  <c r="T1445" i="1"/>
  <c r="T1444" i="1"/>
  <c r="T1443" i="1"/>
  <c r="T1442" i="1"/>
  <c r="T1441" i="1"/>
  <c r="T1440" i="1"/>
  <c r="T1439" i="1"/>
  <c r="T1438" i="1"/>
  <c r="T1437" i="1"/>
  <c r="T1435" i="1"/>
  <c r="T1434" i="1"/>
  <c r="T1433" i="1"/>
  <c r="T1432" i="1"/>
  <c r="T1431" i="1"/>
  <c r="T1430" i="1"/>
  <c r="T1429" i="1"/>
  <c r="T1428" i="1"/>
  <c r="T1427" i="1"/>
  <c r="T1426" i="1"/>
  <c r="T1424" i="1"/>
  <c r="T1423" i="1"/>
  <c r="T1422" i="1"/>
  <c r="T1421" i="1"/>
  <c r="T1420" i="1"/>
  <c r="T1419" i="1"/>
  <c r="T1418" i="1"/>
  <c r="T1417" i="1"/>
  <c r="T1416" i="1"/>
  <c r="T1415" i="1"/>
  <c r="T1413" i="1"/>
  <c r="T1412" i="1"/>
  <c r="T1411" i="1"/>
  <c r="T1410" i="1"/>
  <c r="T1409" i="1"/>
  <c r="T1408" i="1"/>
  <c r="T1407" i="1"/>
  <c r="T1406" i="1"/>
  <c r="T1405" i="1"/>
  <c r="T1404" i="1"/>
  <c r="T1402" i="1"/>
  <c r="T1401" i="1"/>
  <c r="T1400" i="1"/>
  <c r="T1399" i="1"/>
  <c r="T1398" i="1"/>
  <c r="T1397" i="1"/>
  <c r="T1396" i="1"/>
  <c r="T1395" i="1"/>
  <c r="T1394" i="1"/>
  <c r="T1393" i="1"/>
  <c r="T1391" i="1"/>
  <c r="T1390" i="1"/>
  <c r="T1389" i="1"/>
  <c r="T1388" i="1"/>
  <c r="T1387" i="1"/>
  <c r="T1386" i="1"/>
  <c r="T1385" i="1"/>
  <c r="T1384" i="1"/>
  <c r="T1383" i="1"/>
  <c r="T1382" i="1"/>
  <c r="T1380" i="1"/>
  <c r="T1379" i="1"/>
  <c r="T1378" i="1"/>
  <c r="T1377" i="1"/>
  <c r="T1376" i="1"/>
  <c r="T1375" i="1"/>
  <c r="T1374" i="1"/>
  <c r="T1373" i="1"/>
  <c r="T1372" i="1"/>
  <c r="T1371" i="1"/>
  <c r="T1369" i="1"/>
  <c r="T1368" i="1"/>
  <c r="T1367" i="1"/>
  <c r="T1366" i="1"/>
  <c r="T1365" i="1"/>
  <c r="T1364" i="1"/>
  <c r="T1363" i="1"/>
  <c r="T1362" i="1"/>
  <c r="T1361" i="1"/>
  <c r="T1360" i="1"/>
  <c r="T1358" i="1"/>
  <c r="T1357" i="1"/>
  <c r="T1356" i="1"/>
  <c r="T1355" i="1"/>
  <c r="T1354" i="1"/>
  <c r="T1353" i="1"/>
  <c r="T1352" i="1"/>
  <c r="T1351" i="1"/>
  <c r="T1350" i="1"/>
  <c r="T1349" i="1"/>
  <c r="T1347" i="1"/>
  <c r="T1346" i="1"/>
  <c r="T1345" i="1"/>
  <c r="T1344" i="1"/>
  <c r="T1343" i="1"/>
  <c r="T1342" i="1"/>
  <c r="T1341" i="1"/>
  <c r="T1340" i="1"/>
  <c r="T1339" i="1"/>
  <c r="T1338" i="1"/>
  <c r="T1335" i="1"/>
  <c r="T1334" i="1"/>
  <c r="T1333" i="1"/>
  <c r="T1332" i="1"/>
  <c r="T1331" i="1"/>
  <c r="T1330" i="1"/>
  <c r="T1329" i="1"/>
  <c r="T1328" i="1"/>
  <c r="T1327" i="1"/>
  <c r="T1326" i="1"/>
  <c r="T1324" i="1"/>
  <c r="T1323" i="1"/>
  <c r="T1322" i="1"/>
  <c r="T1321" i="1"/>
  <c r="T1320" i="1"/>
  <c r="T1319" i="1"/>
  <c r="T1318" i="1"/>
  <c r="T1317" i="1"/>
  <c r="T1316" i="1"/>
  <c r="T1315" i="1"/>
  <c r="T1313" i="1"/>
  <c r="T1312" i="1"/>
  <c r="T1311" i="1"/>
  <c r="T1310" i="1"/>
  <c r="T1309" i="1"/>
  <c r="T1308" i="1"/>
  <c r="T1307" i="1"/>
  <c r="T1306" i="1"/>
  <c r="T1305" i="1"/>
  <c r="T1304" i="1"/>
  <c r="T1302" i="1"/>
  <c r="T1301" i="1"/>
  <c r="T1300" i="1"/>
  <c r="T1299" i="1"/>
  <c r="T1298" i="1"/>
  <c r="T1297" i="1"/>
  <c r="T1296" i="1"/>
  <c r="T1295" i="1"/>
  <c r="T1294" i="1"/>
  <c r="T1293" i="1"/>
  <c r="T1291" i="1"/>
  <c r="T1290" i="1"/>
  <c r="T1289" i="1"/>
  <c r="T1288" i="1"/>
  <c r="T1287" i="1"/>
  <c r="T1286" i="1"/>
  <c r="T1285" i="1"/>
  <c r="T1284" i="1"/>
  <c r="T1283" i="1"/>
  <c r="T1282" i="1"/>
  <c r="T1280" i="1"/>
  <c r="T1279" i="1"/>
  <c r="T1278" i="1"/>
  <c r="T1277" i="1"/>
  <c r="T1276" i="1"/>
  <c r="T1275" i="1"/>
  <c r="T1274" i="1"/>
  <c r="T1273" i="1"/>
  <c r="T1272" i="1"/>
  <c r="T1271" i="1"/>
  <c r="T1269" i="1"/>
  <c r="T1268" i="1"/>
  <c r="T1267" i="1"/>
  <c r="T1266" i="1"/>
  <c r="T1265" i="1"/>
  <c r="T1264" i="1"/>
  <c r="T1263" i="1"/>
  <c r="T1262" i="1"/>
  <c r="T1261" i="1"/>
  <c r="T1260" i="1"/>
  <c r="T1258" i="1"/>
  <c r="T1257" i="1"/>
  <c r="T1256" i="1"/>
  <c r="T1255" i="1"/>
  <c r="T1254" i="1"/>
  <c r="T1253" i="1"/>
  <c r="T1252" i="1"/>
  <c r="T1251" i="1"/>
  <c r="T1250" i="1"/>
  <c r="T1249" i="1"/>
  <c r="T1247" i="1"/>
  <c r="T1246" i="1"/>
  <c r="T1245" i="1"/>
  <c r="T1244" i="1"/>
  <c r="T1243" i="1"/>
  <c r="T1242" i="1"/>
  <c r="T1241" i="1"/>
  <c r="T1240" i="1"/>
  <c r="T1239" i="1"/>
  <c r="T1238" i="1"/>
  <c r="T1236" i="1"/>
  <c r="T1235" i="1"/>
  <c r="T1234" i="1"/>
  <c r="T1233" i="1"/>
  <c r="T1232" i="1"/>
  <c r="T1231" i="1"/>
  <c r="T1230" i="1"/>
  <c r="T1229" i="1"/>
  <c r="T1228" i="1"/>
  <c r="T1227" i="1"/>
  <c r="T1224" i="1"/>
  <c r="T1223" i="1"/>
  <c r="T1222" i="1"/>
  <c r="T1221" i="1"/>
  <c r="T1220" i="1"/>
  <c r="T1219" i="1"/>
  <c r="T1218" i="1"/>
  <c r="T1217" i="1"/>
  <c r="T1216" i="1"/>
  <c r="T1215" i="1"/>
  <c r="T1213" i="1"/>
  <c r="T1212" i="1"/>
  <c r="T1211" i="1"/>
  <c r="T1210" i="1"/>
  <c r="T1209" i="1"/>
  <c r="T1208" i="1"/>
  <c r="T1207" i="1"/>
  <c r="T1206" i="1"/>
  <c r="T1205" i="1"/>
  <c r="T1204" i="1"/>
  <c r="T1202" i="1"/>
  <c r="T1201" i="1"/>
  <c r="T1200" i="1"/>
  <c r="T1199" i="1"/>
  <c r="T1198" i="1"/>
  <c r="T1197" i="1"/>
  <c r="T1196" i="1"/>
  <c r="T1195" i="1"/>
  <c r="T1194" i="1"/>
  <c r="T1193" i="1"/>
  <c r="T1191" i="1"/>
  <c r="T1190" i="1"/>
  <c r="T1189" i="1"/>
  <c r="T1188" i="1"/>
  <c r="T1187" i="1"/>
  <c r="T1186" i="1"/>
  <c r="T1185" i="1"/>
  <c r="T1184" i="1"/>
  <c r="T1183" i="1"/>
  <c r="T1182" i="1"/>
  <c r="T1180" i="1"/>
  <c r="T1179" i="1"/>
  <c r="T1178" i="1"/>
  <c r="T1177" i="1"/>
  <c r="T1176" i="1"/>
  <c r="T1175" i="1"/>
  <c r="T1174" i="1"/>
  <c r="T1173" i="1"/>
  <c r="T1172" i="1"/>
  <c r="T1171" i="1"/>
  <c r="T1169" i="1"/>
  <c r="T1168" i="1"/>
  <c r="T1167" i="1"/>
  <c r="T1166" i="1"/>
  <c r="T1165" i="1"/>
  <c r="T1164" i="1"/>
  <c r="T1163" i="1"/>
  <c r="T1162" i="1"/>
  <c r="T1161" i="1"/>
  <c r="T1160" i="1"/>
  <c r="T1158" i="1"/>
  <c r="T1157" i="1"/>
  <c r="T1156" i="1"/>
  <c r="T1155" i="1"/>
  <c r="T1154" i="1"/>
  <c r="T1153" i="1"/>
  <c r="T1152" i="1"/>
  <c r="T1151" i="1"/>
  <c r="T1150" i="1"/>
  <c r="T1149" i="1"/>
  <c r="T1147" i="1"/>
  <c r="T1146" i="1"/>
  <c r="T1145" i="1"/>
  <c r="T1144" i="1"/>
  <c r="T1143" i="1"/>
  <c r="T1142" i="1"/>
  <c r="T1141" i="1"/>
  <c r="T1140" i="1"/>
  <c r="T1139" i="1"/>
  <c r="T1138" i="1"/>
  <c r="T1136" i="1"/>
  <c r="T1135" i="1"/>
  <c r="T1134" i="1"/>
  <c r="T1133" i="1"/>
  <c r="T1132" i="1"/>
  <c r="T1131" i="1"/>
  <c r="T1130" i="1"/>
  <c r="T1129" i="1"/>
  <c r="T1128" i="1"/>
  <c r="T1127" i="1"/>
  <c r="T1125" i="1"/>
  <c r="T1124" i="1"/>
  <c r="T1123" i="1"/>
  <c r="T1122" i="1"/>
  <c r="T1121" i="1"/>
  <c r="T1120" i="1"/>
  <c r="T1119" i="1"/>
  <c r="T1118" i="1"/>
  <c r="T1117" i="1"/>
  <c r="T1115" i="1"/>
  <c r="T1102" i="1"/>
  <c r="T1091" i="1"/>
  <c r="T1080" i="1"/>
  <c r="T1069" i="1"/>
  <c r="T1058" i="1"/>
  <c r="T1047" i="1"/>
  <c r="T1036" i="1"/>
  <c r="T1025" i="1"/>
  <c r="T1014" i="1"/>
  <c r="T1003" i="1"/>
  <c r="T991" i="1"/>
  <c r="T980" i="1"/>
  <c r="T969" i="1"/>
  <c r="T958" i="1"/>
  <c r="T947" i="1"/>
  <c r="T936" i="1"/>
  <c r="T925" i="1"/>
  <c r="T914" i="1"/>
  <c r="T903" i="1"/>
  <c r="T892" i="1"/>
  <c r="T880" i="1"/>
  <c r="T869" i="1"/>
  <c r="T858" i="1"/>
  <c r="T847" i="1"/>
  <c r="T836" i="1"/>
  <c r="T825" i="1"/>
  <c r="T814" i="1"/>
  <c r="T803" i="1"/>
  <c r="T792" i="1"/>
  <c r="T781" i="1"/>
  <c r="T769" i="1"/>
  <c r="T758" i="1"/>
  <c r="T747" i="1"/>
  <c r="T736" i="1"/>
  <c r="T725" i="1"/>
  <c r="T714" i="1"/>
  <c r="T703" i="1"/>
  <c r="T692" i="1"/>
  <c r="T681" i="1"/>
  <c r="T670" i="1"/>
  <c r="T658" i="1"/>
  <c r="T647" i="1"/>
  <c r="T636" i="1"/>
  <c r="T625" i="1"/>
  <c r="T614" i="1"/>
  <c r="T603" i="1"/>
  <c r="T592" i="1"/>
  <c r="T581" i="1"/>
  <c r="T570" i="1"/>
  <c r="T559" i="1"/>
  <c r="T547" i="1"/>
  <c r="T536" i="1"/>
  <c r="T525" i="1"/>
  <c r="T514" i="1"/>
  <c r="T503" i="1"/>
  <c r="T492" i="1"/>
  <c r="T481" i="1"/>
  <c r="T470" i="1"/>
  <c r="T459" i="1"/>
  <c r="T448" i="1"/>
  <c r="T436" i="1"/>
  <c r="T425" i="1"/>
  <c r="T414" i="1"/>
  <c r="T403" i="1"/>
  <c r="T392" i="1"/>
  <c r="T381" i="1"/>
  <c r="T370" i="1"/>
  <c r="T359" i="1"/>
  <c r="T348" i="1"/>
  <c r="T337" i="1"/>
  <c r="T325" i="1"/>
  <c r="T314" i="1"/>
  <c r="T303" i="1"/>
  <c r="T292" i="1"/>
  <c r="T281" i="1"/>
  <c r="T270" i="1"/>
  <c r="T259" i="1"/>
  <c r="T248" i="1"/>
  <c r="T237" i="1"/>
  <c r="T226" i="1"/>
  <c r="T214" i="1"/>
  <c r="T203" i="1"/>
  <c r="T192" i="1"/>
  <c r="T181" i="1"/>
  <c r="T170" i="1"/>
  <c r="T159" i="1"/>
  <c r="T148" i="1"/>
  <c r="T137" i="1"/>
  <c r="T126" i="1"/>
  <c r="T115" i="1"/>
  <c r="T103" i="1"/>
  <c r="T92" i="1"/>
  <c r="T81" i="1"/>
  <c r="T70" i="1"/>
  <c r="T59" i="1"/>
  <c r="T48" i="1"/>
  <c r="T37" i="1"/>
  <c r="T26" i="1"/>
  <c r="T15" i="1"/>
  <c r="T4" i="1"/>
  <c r="T1991" i="1"/>
  <c r="T1980" i="1"/>
  <c r="T1969" i="1"/>
  <c r="T1958" i="1"/>
  <c r="T1947" i="1"/>
  <c r="T1936" i="1"/>
  <c r="T1925" i="1"/>
  <c r="T1914" i="1"/>
  <c r="T1903" i="1"/>
  <c r="T1892" i="1"/>
  <c r="T1880" i="1"/>
  <c r="T1869" i="1"/>
  <c r="T1858" i="1"/>
  <c r="T1847" i="1"/>
  <c r="T1836" i="1"/>
  <c r="T1825" i="1"/>
  <c r="T1814" i="1"/>
  <c r="T1803" i="1"/>
  <c r="T1792" i="1"/>
  <c r="T1781" i="1"/>
  <c r="T1769" i="1"/>
  <c r="T1758" i="1"/>
  <c r="T1747" i="1"/>
  <c r="T1736" i="1"/>
  <c r="T1725" i="1"/>
  <c r="T1714" i="1"/>
  <c r="T1703" i="1"/>
  <c r="T1692" i="1"/>
  <c r="T1681" i="1"/>
  <c r="T1670" i="1"/>
  <c r="T1658" i="1"/>
  <c r="T1647" i="1"/>
  <c r="T1636" i="1"/>
  <c r="T1625" i="1"/>
  <c r="T1614" i="1"/>
  <c r="T1603" i="1"/>
  <c r="T1592" i="1"/>
  <c r="T1581" i="1"/>
  <c r="T1570" i="1"/>
  <c r="T1559" i="1"/>
  <c r="T1547" i="1"/>
  <c r="T1536" i="1"/>
  <c r="T1525" i="1"/>
  <c r="T1514" i="1"/>
  <c r="T1503" i="1"/>
  <c r="T1492" i="1"/>
  <c r="T1481" i="1"/>
  <c r="T1470" i="1"/>
  <c r="T1459" i="1"/>
  <c r="T1448" i="1"/>
  <c r="T1436" i="1"/>
  <c r="T1425" i="1"/>
  <c r="T1414" i="1"/>
  <c r="T1403" i="1"/>
  <c r="T1392" i="1"/>
  <c r="T1381" i="1"/>
  <c r="T1370" i="1"/>
  <c r="T1359" i="1"/>
  <c r="T1348" i="1"/>
  <c r="T1337" i="1"/>
  <c r="T1325" i="1"/>
  <c r="T1314" i="1"/>
  <c r="T1303" i="1"/>
  <c r="T1292" i="1"/>
  <c r="T1281" i="1"/>
  <c r="T1270" i="1"/>
  <c r="T1259" i="1"/>
  <c r="T1248" i="1"/>
  <c r="T1237" i="1"/>
  <c r="T1226" i="1"/>
  <c r="T1214" i="1"/>
  <c r="T1203" i="1"/>
  <c r="T1192" i="1"/>
  <c r="T1181" i="1"/>
  <c r="T1170" i="1"/>
  <c r="T1159" i="1"/>
  <c r="T1148" i="1"/>
  <c r="T1137" i="1"/>
  <c r="T1126" i="1"/>
  <c r="T1114" i="1"/>
  <c r="T1002" i="1"/>
  <c r="T891" i="1"/>
  <c r="T780" i="1"/>
  <c r="T669" i="1"/>
  <c r="T558" i="1"/>
  <c r="T447" i="1"/>
  <c r="T336" i="1"/>
  <c r="T225" i="1"/>
  <c r="T114" i="1"/>
  <c r="T3" i="1"/>
  <c r="T1891" i="1"/>
  <c r="T1780" i="1"/>
  <c r="T1669" i="1"/>
  <c r="T1558" i="1"/>
  <c r="T1447" i="1"/>
  <c r="T1336" i="1"/>
  <c r="T1225" i="1"/>
  <c r="P1173" i="1"/>
  <c r="Y1946" i="1" l="1"/>
  <c r="AD1946" i="1" s="1"/>
  <c r="Y1914" i="1"/>
  <c r="AD1914" i="1" s="1"/>
  <c r="Y1898" i="1"/>
  <c r="AD1898" i="1" s="1"/>
  <c r="Y1882" i="1"/>
  <c r="AD1882" i="1" s="1"/>
  <c r="Y1866" i="1"/>
  <c r="AD1866" i="1" s="1"/>
  <c r="Y1818" i="1"/>
  <c r="AD1818" i="1" s="1"/>
  <c r="Y1802" i="1"/>
  <c r="AD1802" i="1" s="1"/>
  <c r="Y1786" i="1"/>
  <c r="AD1786" i="1" s="1"/>
  <c r="Y1770" i="1"/>
  <c r="AD1770" i="1" s="1"/>
  <c r="AT1770" i="1" s="1"/>
  <c r="AU1770" i="1" s="1"/>
  <c r="Y1738" i="1"/>
  <c r="AD1738" i="1" s="1"/>
  <c r="AT1738" i="1" s="1"/>
  <c r="AU1738" i="1" s="1"/>
  <c r="Y1722" i="1"/>
  <c r="AD1722" i="1" s="1"/>
  <c r="AT1722" i="1" s="1"/>
  <c r="AU1722" i="1" s="1"/>
  <c r="Y1690" i="1"/>
  <c r="AD1690" i="1" s="1"/>
  <c r="AT1690" i="1" s="1"/>
  <c r="AU1690" i="1" s="1"/>
  <c r="Y1674" i="1"/>
  <c r="AD1674" i="1" s="1"/>
  <c r="Y1658" i="1"/>
  <c r="AD1658" i="1" s="1"/>
  <c r="Y1642" i="1"/>
  <c r="AD1642" i="1" s="1"/>
  <c r="AT1642" i="1" s="1"/>
  <c r="AU1642" i="1" s="1"/>
  <c r="Y1626" i="1"/>
  <c r="AD1626" i="1" s="1"/>
  <c r="AT1626" i="1" s="1"/>
  <c r="AU1626" i="1" s="1"/>
  <c r="Y1610" i="1"/>
  <c r="AD1610" i="1" s="1"/>
  <c r="Y1594" i="1"/>
  <c r="AD1594" i="1" s="1"/>
  <c r="Y1578" i="1"/>
  <c r="AD1578" i="1" s="1"/>
  <c r="Y1562" i="1"/>
  <c r="AD1562" i="1" s="1"/>
  <c r="Y1546" i="1"/>
  <c r="AD1546" i="1" s="1"/>
  <c r="Y1530" i="1"/>
  <c r="AD1530" i="1" s="1"/>
  <c r="Y1514" i="1"/>
  <c r="AD1514" i="1" s="1"/>
  <c r="Y1498" i="1"/>
  <c r="AD1498" i="1" s="1"/>
  <c r="Y1482" i="1"/>
  <c r="AD1482" i="1" s="1"/>
  <c r="Y1450" i="1"/>
  <c r="AD1450" i="1" s="1"/>
  <c r="AT1450" i="1" s="1"/>
  <c r="AU1450" i="1" s="1"/>
  <c r="Y1434" i="1"/>
  <c r="AD1434" i="1" s="1"/>
  <c r="AT1434" i="1" s="1"/>
  <c r="AU1434" i="1" s="1"/>
  <c r="Y1418" i="1"/>
  <c r="AD1418" i="1" s="1"/>
  <c r="AT1418" i="1" s="1"/>
  <c r="AU1418" i="1" s="1"/>
  <c r="Y1402" i="1"/>
  <c r="AD1402" i="1" s="1"/>
  <c r="Y1386" i="1"/>
  <c r="AD1386" i="1" s="1"/>
  <c r="Y1370" i="1"/>
  <c r="AD1370" i="1" s="1"/>
  <c r="Y1354" i="1"/>
  <c r="AD1354" i="1" s="1"/>
  <c r="AT1354" i="1" s="1"/>
  <c r="AU1354" i="1" s="1"/>
  <c r="Y1306" i="1"/>
  <c r="AD1306" i="1" s="1"/>
  <c r="Y1274" i="1"/>
  <c r="AD1274" i="1" s="1"/>
  <c r="Y1258" i="1"/>
  <c r="AD1258" i="1" s="1"/>
  <c r="Y1226" i="1"/>
  <c r="AD1226" i="1" s="1"/>
  <c r="Y1178" i="1"/>
  <c r="AD1178" i="1" s="1"/>
  <c r="Y1146" i="1"/>
  <c r="AD1146" i="1" s="1"/>
  <c r="Y1130" i="1"/>
  <c r="AD1130" i="1" s="1"/>
  <c r="Y1114" i="1"/>
  <c r="AD1114" i="1" s="1"/>
  <c r="Y1098" i="1"/>
  <c r="AD1098" i="1" s="1"/>
  <c r="AT1098" i="1" s="1"/>
  <c r="AU1098" i="1" s="1"/>
  <c r="Y1082" i="1"/>
  <c r="AD1082" i="1" s="1"/>
  <c r="AT1082" i="1" s="1"/>
  <c r="AU1082" i="1" s="1"/>
  <c r="Y1066" i="1"/>
  <c r="AD1066" i="1" s="1"/>
  <c r="AT1066" i="1" s="1"/>
  <c r="AU1066" i="1" s="1"/>
  <c r="Y1050" i="1"/>
  <c r="AD1050" i="1" s="1"/>
  <c r="Y1034" i="1"/>
  <c r="AD1034" i="1" s="1"/>
  <c r="Y1018" i="1"/>
  <c r="AD1018" i="1" s="1"/>
  <c r="AT1018" i="1" s="1"/>
  <c r="AU1018" i="1" s="1"/>
  <c r="Y1002" i="1"/>
  <c r="AD1002" i="1" s="1"/>
  <c r="Y986" i="1"/>
  <c r="AD986" i="1" s="1"/>
  <c r="AT986" i="1" s="1"/>
  <c r="AU986" i="1" s="1"/>
  <c r="Y970" i="1"/>
  <c r="AD970" i="1" s="1"/>
  <c r="Y954" i="1"/>
  <c r="AD954" i="1" s="1"/>
  <c r="Y922" i="1"/>
  <c r="AD922" i="1" s="1"/>
  <c r="Y906" i="1"/>
  <c r="AD906" i="1" s="1"/>
  <c r="Y842" i="1"/>
  <c r="AD842" i="1" s="1"/>
  <c r="Y826" i="1"/>
  <c r="AD826" i="1" s="1"/>
  <c r="Y810" i="1"/>
  <c r="AD810" i="1" s="1"/>
  <c r="Y794" i="1"/>
  <c r="AD794" i="1" s="1"/>
  <c r="Y778" i="1"/>
  <c r="AD778" i="1" s="1"/>
  <c r="Y746" i="1"/>
  <c r="AD746" i="1" s="1"/>
  <c r="AT746" i="1" s="1"/>
  <c r="AU746" i="1" s="1"/>
  <c r="Y730" i="1"/>
  <c r="AD730" i="1" s="1"/>
  <c r="Y698" i="1"/>
  <c r="AD698" i="1" s="1"/>
  <c r="AT698" i="1" s="1"/>
  <c r="AU698" i="1" s="1"/>
  <c r="Y682" i="1"/>
  <c r="AD682" i="1" s="1"/>
  <c r="Y666" i="1"/>
  <c r="AD666" i="1" s="1"/>
  <c r="Y650" i="1"/>
  <c r="AD650" i="1" s="1"/>
  <c r="AT650" i="1" s="1"/>
  <c r="AU650" i="1" s="1"/>
  <c r="Y634" i="1"/>
  <c r="AD634" i="1" s="1"/>
  <c r="Y602" i="1"/>
  <c r="AD602" i="1" s="1"/>
  <c r="Y586" i="1"/>
  <c r="AD586" i="1" s="1"/>
  <c r="Y570" i="1"/>
  <c r="AD570" i="1" s="1"/>
  <c r="Y554" i="1"/>
  <c r="AD554" i="1" s="1"/>
  <c r="Y538" i="1"/>
  <c r="AD538" i="1" s="1"/>
  <c r="Y522" i="1"/>
  <c r="AD522" i="1" s="1"/>
  <c r="Y506" i="1"/>
  <c r="AD506" i="1" s="1"/>
  <c r="Y490" i="1"/>
  <c r="AD490" i="1" s="1"/>
  <c r="AT490" i="1" s="1"/>
  <c r="AU490" i="1" s="1"/>
  <c r="Y474" i="1"/>
  <c r="AD474" i="1" s="1"/>
  <c r="Y458" i="1"/>
  <c r="AD458" i="1" s="1"/>
  <c r="AT458" i="1" s="1"/>
  <c r="AU458" i="1" s="1"/>
  <c r="Y442" i="1"/>
  <c r="AD442" i="1" s="1"/>
  <c r="AT442" i="1" s="1"/>
  <c r="AU442" i="1" s="1"/>
  <c r="Y426" i="1"/>
  <c r="AD426" i="1" s="1"/>
  <c r="AT426" i="1" s="1"/>
  <c r="AU426" i="1" s="1"/>
  <c r="Y410" i="1"/>
  <c r="AD410" i="1" s="1"/>
  <c r="Y378" i="1"/>
  <c r="AD378" i="1" s="1"/>
  <c r="Y314" i="1"/>
  <c r="AD314" i="1" s="1"/>
  <c r="AT314" i="1" s="1"/>
  <c r="AU314" i="1" s="1"/>
  <c r="Y298" i="1"/>
  <c r="AD298" i="1" s="1"/>
  <c r="AT298" i="1" s="1"/>
  <c r="AU298" i="1" s="1"/>
  <c r="Y282" i="1"/>
  <c r="AD282" i="1" s="1"/>
  <c r="Y266" i="1"/>
  <c r="AD266" i="1" s="1"/>
  <c r="Y250" i="1"/>
  <c r="AD250" i="1" s="1"/>
  <c r="Y234" i="1"/>
  <c r="AD234" i="1" s="1"/>
  <c r="Y218" i="1"/>
  <c r="AD218" i="1" s="1"/>
  <c r="Y202" i="1"/>
  <c r="AD202" i="1" s="1"/>
  <c r="Y186" i="1"/>
  <c r="AD186" i="1" s="1"/>
  <c r="Y170" i="1"/>
  <c r="AD170" i="1" s="1"/>
  <c r="Y154" i="1"/>
  <c r="AD154" i="1" s="1"/>
  <c r="Y138" i="1"/>
  <c r="AD138" i="1" s="1"/>
  <c r="AT138" i="1" s="1"/>
  <c r="AU138" i="1" s="1"/>
  <c r="Y122" i="1"/>
  <c r="AD122" i="1" s="1"/>
  <c r="AT122" i="1" s="1"/>
  <c r="AU122" i="1" s="1"/>
  <c r="Y106" i="1"/>
  <c r="AD106" i="1" s="1"/>
  <c r="Y74" i="1"/>
  <c r="AD74" i="1" s="1"/>
  <c r="Y26" i="1"/>
  <c r="AD26" i="1" s="1"/>
  <c r="AT26" i="1" s="1"/>
  <c r="AU26" i="1" s="1"/>
  <c r="Y10" i="1"/>
  <c r="AD10" i="1" s="1"/>
  <c r="AT10" i="1" s="1"/>
  <c r="AU10" i="1" s="1"/>
  <c r="Y1974" i="1"/>
  <c r="AD1974" i="1" s="1"/>
  <c r="AT1974" i="1" s="1"/>
  <c r="AU1974" i="1" s="1"/>
  <c r="Y1942" i="1"/>
  <c r="AD1942" i="1" s="1"/>
  <c r="Y1926" i="1"/>
  <c r="AD1926" i="1" s="1"/>
  <c r="Y1894" i="1"/>
  <c r="AD1894" i="1" s="1"/>
  <c r="Y1846" i="1"/>
  <c r="AD1846" i="1" s="1"/>
  <c r="Y1814" i="1"/>
  <c r="AD1814" i="1" s="1"/>
  <c r="Y1798" i="1"/>
  <c r="AD1798" i="1" s="1"/>
  <c r="Y1766" i="1"/>
  <c r="AD1766" i="1" s="1"/>
  <c r="Y1718" i="1"/>
  <c r="AD1718" i="1" s="1"/>
  <c r="AT1718" i="1" s="1"/>
  <c r="AU1718" i="1" s="1"/>
  <c r="Y1686" i="1"/>
  <c r="AD1686" i="1" s="1"/>
  <c r="AT1686" i="1" s="1"/>
  <c r="AU1686" i="1" s="1"/>
  <c r="Y1670" i="1"/>
  <c r="AD1670" i="1" s="1"/>
  <c r="Y1638" i="1"/>
  <c r="AD1638" i="1" s="1"/>
  <c r="Y1590" i="1"/>
  <c r="AD1590" i="1" s="1"/>
  <c r="AT1590" i="1" s="1"/>
  <c r="AU1590" i="1" s="1"/>
  <c r="Y1558" i="1"/>
  <c r="AD1558" i="1" s="1"/>
  <c r="AT1558" i="1" s="1"/>
  <c r="AU1558" i="1" s="1"/>
  <c r="Y1542" i="1"/>
  <c r="AD1542" i="1" s="1"/>
  <c r="AT1542" i="1" s="1"/>
  <c r="AU1542" i="1" s="1"/>
  <c r="Y1510" i="1"/>
  <c r="AD1510" i="1" s="1"/>
  <c r="AT1510" i="1" s="1"/>
  <c r="AU1510" i="1" s="1"/>
  <c r="Y1462" i="1"/>
  <c r="AD1462" i="1" s="1"/>
  <c r="AT1462" i="1" s="1"/>
  <c r="AU1462" i="1" s="1"/>
  <c r="Y1430" i="1"/>
  <c r="AD1430" i="1" s="1"/>
  <c r="Y1414" i="1"/>
  <c r="AD1414" i="1" s="1"/>
  <c r="Y1382" i="1"/>
  <c r="AD1382" i="1" s="1"/>
  <c r="AT1382" i="1" s="1"/>
  <c r="Y1334" i="1"/>
  <c r="AD1334" i="1" s="1"/>
  <c r="Y1302" i="1"/>
  <c r="AD1302" i="1" s="1"/>
  <c r="Y1286" i="1"/>
  <c r="AD1286" i="1" s="1"/>
  <c r="Y1254" i="1"/>
  <c r="AD1254" i="1" s="1"/>
  <c r="Y1206" i="1"/>
  <c r="AD1206" i="1" s="1"/>
  <c r="AT1206" i="1" s="1"/>
  <c r="AU1206" i="1" s="1"/>
  <c r="Y1174" i="1"/>
  <c r="AD1174" i="1" s="1"/>
  <c r="AT1174" i="1" s="1"/>
  <c r="AU1174" i="1" s="1"/>
  <c r="Y1158" i="1"/>
  <c r="AD1158" i="1" s="1"/>
  <c r="AT1158" i="1" s="1"/>
  <c r="AU1158" i="1" s="1"/>
  <c r="Y1126" i="1"/>
  <c r="AD1126" i="1" s="1"/>
  <c r="AT1126" i="1" s="1"/>
  <c r="AU1126" i="1" s="1"/>
  <c r="Y1094" i="1"/>
  <c r="AD1094" i="1" s="1"/>
  <c r="AT1094" i="1" s="1"/>
  <c r="AU1094" i="1" s="1"/>
  <c r="Y1062" i="1"/>
  <c r="AD1062" i="1" s="1"/>
  <c r="Y1046" i="1"/>
  <c r="AD1046" i="1" s="1"/>
  <c r="AT1046" i="1" s="1"/>
  <c r="AU1046" i="1" s="1"/>
  <c r="Y1014" i="1"/>
  <c r="AD1014" i="1" s="1"/>
  <c r="AT1014" i="1" s="1"/>
  <c r="AU1014" i="1" s="1"/>
  <c r="Y998" i="1"/>
  <c r="AD998" i="1" s="1"/>
  <c r="AT998" i="1" s="1"/>
  <c r="AU998" i="1" s="1"/>
  <c r="Y982" i="1"/>
  <c r="AD982" i="1" s="1"/>
  <c r="Y934" i="1"/>
  <c r="AD934" i="1" s="1"/>
  <c r="AT934" i="1" s="1"/>
  <c r="Y902" i="1"/>
  <c r="AD902" i="1" s="1"/>
  <c r="Y886" i="1"/>
  <c r="AD886" i="1" s="1"/>
  <c r="Y870" i="1"/>
  <c r="AD870" i="1" s="1"/>
  <c r="Y838" i="1"/>
  <c r="AD838" i="1" s="1"/>
  <c r="AT838" i="1" s="1"/>
  <c r="AU838" i="1" s="1"/>
  <c r="Y806" i="1"/>
  <c r="AD806" i="1" s="1"/>
  <c r="AT806" i="1" s="1"/>
  <c r="AU806" i="1" s="1"/>
  <c r="Y774" i="1"/>
  <c r="AD774" i="1" s="1"/>
  <c r="AT774" i="1" s="1"/>
  <c r="AU774" i="1" s="1"/>
  <c r="Y758" i="1"/>
  <c r="AD758" i="1" s="1"/>
  <c r="AT758" i="1" s="1"/>
  <c r="AU758" i="1" s="1"/>
  <c r="Y742" i="1"/>
  <c r="AD742" i="1" s="1"/>
  <c r="Y726" i="1"/>
  <c r="AD726" i="1" s="1"/>
  <c r="AT726" i="1" s="1"/>
  <c r="AU726" i="1" s="1"/>
  <c r="Y710" i="1"/>
  <c r="AD710" i="1" s="1"/>
  <c r="AT710" i="1" s="1"/>
  <c r="AU710" i="1" s="1"/>
  <c r="Y694" i="1"/>
  <c r="AD694" i="1" s="1"/>
  <c r="AT694" i="1" s="1"/>
  <c r="AU694" i="1" s="1"/>
  <c r="Y662" i="1"/>
  <c r="AD662" i="1" s="1"/>
  <c r="AT662" i="1" s="1"/>
  <c r="AU662" i="1" s="1"/>
  <c r="Y630" i="1"/>
  <c r="AD630" i="1" s="1"/>
  <c r="AT630" i="1" s="1"/>
  <c r="AU630" i="1" s="1"/>
  <c r="Y614" i="1"/>
  <c r="AD614" i="1" s="1"/>
  <c r="AT614" i="1" s="1"/>
  <c r="AU614" i="1" s="1"/>
  <c r="Y582" i="1"/>
  <c r="AD582" i="1" s="1"/>
  <c r="Y534" i="1"/>
  <c r="AD534" i="1" s="1"/>
  <c r="Y518" i="1"/>
  <c r="AD518" i="1" s="1"/>
  <c r="Y470" i="1"/>
  <c r="AD470" i="1" s="1"/>
  <c r="Y438" i="1"/>
  <c r="AD438" i="1" s="1"/>
  <c r="Y422" i="1"/>
  <c r="AD422" i="1" s="1"/>
  <c r="Y406" i="1"/>
  <c r="AD406" i="1" s="1"/>
  <c r="AT406" i="1" s="1"/>
  <c r="AU406" i="1" s="1"/>
  <c r="Y374" i="1"/>
  <c r="AD374" i="1" s="1"/>
  <c r="Y358" i="1"/>
  <c r="AD358" i="1" s="1"/>
  <c r="AT358" i="1" s="1"/>
  <c r="AU358" i="1" s="1"/>
  <c r="Y342" i="1"/>
  <c r="AD342" i="1" s="1"/>
  <c r="AT342" i="1" s="1"/>
  <c r="AU342" i="1" s="1"/>
  <c r="Y326" i="1"/>
  <c r="AD326" i="1" s="1"/>
  <c r="AT326" i="1" s="1"/>
  <c r="AU326" i="1" s="1"/>
  <c r="Y310" i="1"/>
  <c r="AD310" i="1" s="1"/>
  <c r="AT310" i="1" s="1"/>
  <c r="AU310" i="1" s="1"/>
  <c r="Y294" i="1"/>
  <c r="AD294" i="1" s="1"/>
  <c r="AT294" i="1" s="1"/>
  <c r="AU294" i="1" s="1"/>
  <c r="Y278" i="1"/>
  <c r="AD278" i="1" s="1"/>
  <c r="AT278" i="1" s="1"/>
  <c r="AU278" i="1" s="1"/>
  <c r="Y262" i="1"/>
  <c r="AD262" i="1" s="1"/>
  <c r="AT262" i="1" s="1"/>
  <c r="AU262" i="1" s="1"/>
  <c r="Y246" i="1"/>
  <c r="AD246" i="1" s="1"/>
  <c r="AT246" i="1" s="1"/>
  <c r="AU246" i="1" s="1"/>
  <c r="Y214" i="1"/>
  <c r="AD214" i="1" s="1"/>
  <c r="Y198" i="1"/>
  <c r="AD198" i="1" s="1"/>
  <c r="Y182" i="1"/>
  <c r="AD182" i="1" s="1"/>
  <c r="Y166" i="1"/>
  <c r="AD166" i="1" s="1"/>
  <c r="AT166" i="1" s="1"/>
  <c r="AU166" i="1" s="1"/>
  <c r="Y134" i="1"/>
  <c r="AD134" i="1" s="1"/>
  <c r="Y118" i="1"/>
  <c r="AD118" i="1" s="1"/>
  <c r="Y102" i="1"/>
  <c r="AD102" i="1" s="1"/>
  <c r="Y70" i="1"/>
  <c r="AD70" i="1" s="1"/>
  <c r="AT70" i="1" s="1"/>
  <c r="AU70" i="1" s="1"/>
  <c r="Y54" i="1"/>
  <c r="AD54" i="1" s="1"/>
  <c r="AT54" i="1" s="1"/>
  <c r="AU54" i="1" s="1"/>
  <c r="Y38" i="1"/>
  <c r="AD38" i="1" s="1"/>
  <c r="AT38" i="1" s="1"/>
  <c r="AU38" i="1" s="1"/>
  <c r="Y22" i="1"/>
  <c r="AD22" i="1" s="1"/>
  <c r="AT22" i="1" s="1"/>
  <c r="AU22" i="1" s="1"/>
  <c r="Y1980" i="1"/>
  <c r="AD1980" i="1" s="1"/>
  <c r="AT1980" i="1" s="1"/>
  <c r="AU1980" i="1" s="1"/>
  <c r="Y1948" i="1"/>
  <c r="AD1948" i="1" s="1"/>
  <c r="Y1868" i="1"/>
  <c r="AD1868" i="1" s="1"/>
  <c r="AT1868" i="1" s="1"/>
  <c r="AU1868" i="1" s="1"/>
  <c r="Y1836" i="1"/>
  <c r="AD1836" i="1" s="1"/>
  <c r="AT1836" i="1" s="1"/>
  <c r="AU1836" i="1" s="1"/>
  <c r="Y1820" i="1"/>
  <c r="AD1820" i="1" s="1"/>
  <c r="AT1820" i="1" s="1"/>
  <c r="AU1820" i="1" s="1"/>
  <c r="Y1740" i="1"/>
  <c r="AD1740" i="1" s="1"/>
  <c r="Y1692" i="1"/>
  <c r="AD1692" i="1" s="1"/>
  <c r="Y1580" i="1"/>
  <c r="AD1580" i="1" s="1"/>
  <c r="Y1564" i="1"/>
  <c r="AD1564" i="1" s="1"/>
  <c r="Y1468" i="1"/>
  <c r="AD1468" i="1" s="1"/>
  <c r="Y1356" i="1"/>
  <c r="AD1356" i="1" s="1"/>
  <c r="Y1276" i="1"/>
  <c r="AD1276" i="1" s="1"/>
  <c r="AT1276" i="1" s="1"/>
  <c r="AU1276" i="1" s="1"/>
  <c r="Y1100" i="1"/>
  <c r="AD1100" i="1" s="1"/>
  <c r="AT1100" i="1" s="1"/>
  <c r="AU1100" i="1" s="1"/>
  <c r="Y1084" i="1"/>
  <c r="AD1084" i="1" s="1"/>
  <c r="AT1084" i="1" s="1"/>
  <c r="AU1084" i="1" s="1"/>
  <c r="Y924" i="1"/>
  <c r="AD924" i="1" s="1"/>
  <c r="AT924" i="1" s="1"/>
  <c r="AU924" i="1" s="1"/>
  <c r="Y892" i="1"/>
  <c r="AD892" i="1" s="1"/>
  <c r="AT892" i="1" s="1"/>
  <c r="AU892" i="1" s="1"/>
  <c r="Y844" i="1"/>
  <c r="AD844" i="1" s="1"/>
  <c r="AT844" i="1" s="1"/>
  <c r="AU844" i="1" s="1"/>
  <c r="Y748" i="1"/>
  <c r="AD748" i="1" s="1"/>
  <c r="AT748" i="1" s="1"/>
  <c r="AU748" i="1" s="1"/>
  <c r="Y492" i="1"/>
  <c r="AD492" i="1" s="1"/>
  <c r="Y444" i="1"/>
  <c r="AD444" i="1" s="1"/>
  <c r="AT444" i="1" s="1"/>
  <c r="AU444" i="1" s="1"/>
  <c r="Y396" i="1"/>
  <c r="AD396" i="1" s="1"/>
  <c r="AT396" i="1" s="1"/>
  <c r="AU396" i="1" s="1"/>
  <c r="Y348" i="1"/>
  <c r="AD348" i="1" s="1"/>
  <c r="Y284" i="1"/>
  <c r="AD284" i="1" s="1"/>
  <c r="Y204" i="1"/>
  <c r="AD204" i="1" s="1"/>
  <c r="Y28" i="1"/>
  <c r="AD28" i="1" s="1"/>
  <c r="Y874" i="1"/>
  <c r="AD874" i="1" s="1"/>
  <c r="Y23" i="1"/>
  <c r="AD23" i="1" s="1"/>
  <c r="Y1972" i="1"/>
  <c r="AD1972" i="1" s="1"/>
  <c r="AT1972" i="1" s="1"/>
  <c r="AU1972" i="1" s="1"/>
  <c r="Y1940" i="1"/>
  <c r="AD1940" i="1" s="1"/>
  <c r="AT1940" i="1" s="1"/>
  <c r="AU1940" i="1" s="1"/>
  <c r="Y1908" i="1"/>
  <c r="AD1908" i="1" s="1"/>
  <c r="AT1908" i="1" s="1"/>
  <c r="AU1908" i="1" s="1"/>
  <c r="Y1892" i="1"/>
  <c r="AD1892" i="1" s="1"/>
  <c r="AT1892" i="1" s="1"/>
  <c r="AU1892" i="1" s="1"/>
  <c r="Y1828" i="1"/>
  <c r="AD1828" i="1" s="1"/>
  <c r="AT1828" i="1" s="1"/>
  <c r="AU1828" i="1" s="1"/>
  <c r="Y1812" i="1"/>
  <c r="AD1812" i="1" s="1"/>
  <c r="AT1812" i="1" s="1"/>
  <c r="AU1812" i="1" s="1"/>
  <c r="Y1764" i="1"/>
  <c r="AD1764" i="1" s="1"/>
  <c r="AT1764" i="1" s="1"/>
  <c r="AU1764" i="1" s="1"/>
  <c r="Y1652" i="1"/>
  <c r="AD1652" i="1" s="1"/>
  <c r="AT1652" i="1" s="1"/>
  <c r="AU1652" i="1" s="1"/>
  <c r="Y1636" i="1"/>
  <c r="AD1636" i="1" s="1"/>
  <c r="AT1636" i="1" s="1"/>
  <c r="AU1636" i="1" s="1"/>
  <c r="Y1556" i="1"/>
  <c r="AD1556" i="1" s="1"/>
  <c r="AT1556" i="1" s="1"/>
  <c r="AU1556" i="1" s="1"/>
  <c r="Y1540" i="1"/>
  <c r="AD1540" i="1" s="1"/>
  <c r="AT1540" i="1" s="1"/>
  <c r="AU1540" i="1" s="1"/>
  <c r="Y1508" i="1"/>
  <c r="AD1508" i="1" s="1"/>
  <c r="AT1508" i="1" s="1"/>
  <c r="AU1508" i="1" s="1"/>
  <c r="Y1460" i="1"/>
  <c r="AD1460" i="1" s="1"/>
  <c r="AT1460" i="1" s="1"/>
  <c r="AU1460" i="1" s="1"/>
  <c r="Y1428" i="1"/>
  <c r="AD1428" i="1" s="1"/>
  <c r="AT1428" i="1" s="1"/>
  <c r="AU1428" i="1" s="1"/>
  <c r="Y1380" i="1"/>
  <c r="AD1380" i="1" s="1"/>
  <c r="AT1380" i="1" s="1"/>
  <c r="AU1380" i="1" s="1"/>
  <c r="Y1364" i="1"/>
  <c r="AD1364" i="1" s="1"/>
  <c r="AT1364" i="1" s="1"/>
  <c r="AU1364" i="1" s="1"/>
  <c r="Y1284" i="1"/>
  <c r="AD1284" i="1" s="1"/>
  <c r="Y1268" i="1"/>
  <c r="AD1268" i="1" s="1"/>
  <c r="AT1268" i="1" s="1"/>
  <c r="AU1268" i="1" s="1"/>
  <c r="Y1236" i="1"/>
  <c r="AD1236" i="1" s="1"/>
  <c r="Y1220" i="1"/>
  <c r="AD1220" i="1" s="1"/>
  <c r="AT1220" i="1" s="1"/>
  <c r="AU1220" i="1" s="1"/>
  <c r="Y1204" i="1"/>
  <c r="AD1204" i="1" s="1"/>
  <c r="AT1204" i="1" s="1"/>
  <c r="AU1204" i="1" s="1"/>
  <c r="Y1188" i="1"/>
  <c r="AD1188" i="1" s="1"/>
  <c r="AT1188" i="1" s="1"/>
  <c r="AU1188" i="1" s="1"/>
  <c r="Y1172" i="1"/>
  <c r="AD1172" i="1" s="1"/>
  <c r="AT1172" i="1" s="1"/>
  <c r="AU1172" i="1" s="1"/>
  <c r="Y1140" i="1"/>
  <c r="AD1140" i="1" s="1"/>
  <c r="AT1140" i="1" s="1"/>
  <c r="AU1140" i="1" s="1"/>
  <c r="Y1124" i="1"/>
  <c r="AD1124" i="1" s="1"/>
  <c r="AT1124" i="1" s="1"/>
  <c r="AU1124" i="1" s="1"/>
  <c r="Y1092" i="1"/>
  <c r="AD1092" i="1" s="1"/>
  <c r="AT1092" i="1" s="1"/>
  <c r="AU1092" i="1" s="1"/>
  <c r="Y1060" i="1"/>
  <c r="AD1060" i="1" s="1"/>
  <c r="AT1060" i="1" s="1"/>
  <c r="AU1060" i="1" s="1"/>
  <c r="Y1044" i="1"/>
  <c r="AD1044" i="1" s="1"/>
  <c r="AT1044" i="1" s="1"/>
  <c r="AU1044" i="1" s="1"/>
  <c r="Y1028" i="1"/>
  <c r="AD1028" i="1" s="1"/>
  <c r="AT1028" i="1" s="1"/>
  <c r="AU1028" i="1" s="1"/>
  <c r="Y996" i="1"/>
  <c r="AD996" i="1" s="1"/>
  <c r="AT996" i="1" s="1"/>
  <c r="AU996" i="1" s="1"/>
  <c r="Y980" i="1"/>
  <c r="AD980" i="1" s="1"/>
  <c r="AT980" i="1" s="1"/>
  <c r="AU980" i="1" s="1"/>
  <c r="Y964" i="1"/>
  <c r="AD964" i="1" s="1"/>
  <c r="AT964" i="1" s="1"/>
  <c r="AU964" i="1" s="1"/>
  <c r="Y932" i="1"/>
  <c r="AD932" i="1" s="1"/>
  <c r="Y884" i="1"/>
  <c r="AD884" i="1" s="1"/>
  <c r="AT884" i="1" s="1"/>
  <c r="AU884" i="1" s="1"/>
  <c r="Y868" i="1"/>
  <c r="AD868" i="1" s="1"/>
  <c r="Y852" i="1"/>
  <c r="AD852" i="1" s="1"/>
  <c r="AT852" i="1" s="1"/>
  <c r="AU852" i="1" s="1"/>
  <c r="Y788" i="1"/>
  <c r="AD788" i="1" s="1"/>
  <c r="AT788" i="1" s="1"/>
  <c r="AU788" i="1" s="1"/>
  <c r="Y756" i="1"/>
  <c r="AD756" i="1" s="1"/>
  <c r="AT756" i="1" s="1"/>
  <c r="AU756" i="1" s="1"/>
  <c r="Y740" i="1"/>
  <c r="AD740" i="1" s="1"/>
  <c r="AT740" i="1" s="1"/>
  <c r="AU740" i="1" s="1"/>
  <c r="Y724" i="1"/>
  <c r="AD724" i="1" s="1"/>
  <c r="AT724" i="1" s="1"/>
  <c r="AU724" i="1" s="1"/>
  <c r="Y692" i="1"/>
  <c r="AD692" i="1" s="1"/>
  <c r="AT692" i="1" s="1"/>
  <c r="AU692" i="1" s="1"/>
  <c r="Y660" i="1"/>
  <c r="AD660" i="1" s="1"/>
  <c r="AT660" i="1" s="1"/>
  <c r="AU660" i="1" s="1"/>
  <c r="Y644" i="1"/>
  <c r="AD644" i="1" s="1"/>
  <c r="AT644" i="1" s="1"/>
  <c r="AU644" i="1" s="1"/>
  <c r="Y628" i="1"/>
  <c r="AD628" i="1" s="1"/>
  <c r="AT628" i="1" s="1"/>
  <c r="AU628" i="1" s="1"/>
  <c r="Y612" i="1"/>
  <c r="AD612" i="1" s="1"/>
  <c r="AT612" i="1" s="1"/>
  <c r="AU612" i="1" s="1"/>
  <c r="Y596" i="1"/>
  <c r="AD596" i="1" s="1"/>
  <c r="AT596" i="1" s="1"/>
  <c r="AU596" i="1" s="1"/>
  <c r="Y580" i="1"/>
  <c r="AD580" i="1" s="1"/>
  <c r="AT580" i="1" s="1"/>
  <c r="AU580" i="1" s="1"/>
  <c r="Y548" i="1"/>
  <c r="AD548" i="1" s="1"/>
  <c r="AT548" i="1" s="1"/>
  <c r="AU548" i="1" s="1"/>
  <c r="Y532" i="1"/>
  <c r="AD532" i="1" s="1"/>
  <c r="AT532" i="1" s="1"/>
  <c r="AU532" i="1" s="1"/>
  <c r="Y516" i="1"/>
  <c r="AD516" i="1" s="1"/>
  <c r="Y484" i="1"/>
  <c r="AD484" i="1" s="1"/>
  <c r="AT484" i="1" s="1"/>
  <c r="AU484" i="1" s="1"/>
  <c r="Y436" i="1"/>
  <c r="AD436" i="1" s="1"/>
  <c r="AT436" i="1" s="1"/>
  <c r="AU436" i="1" s="1"/>
  <c r="Y420" i="1"/>
  <c r="AD420" i="1" s="1"/>
  <c r="AT420" i="1" s="1"/>
  <c r="AU420" i="1" s="1"/>
  <c r="Y388" i="1"/>
  <c r="AD388" i="1" s="1"/>
  <c r="AT388" i="1" s="1"/>
  <c r="AU388" i="1" s="1"/>
  <c r="Y372" i="1"/>
  <c r="AD372" i="1" s="1"/>
  <c r="AT372" i="1" s="1"/>
  <c r="AU372" i="1" s="1"/>
  <c r="Y340" i="1"/>
  <c r="AD340" i="1" s="1"/>
  <c r="AT340" i="1" s="1"/>
  <c r="AU340" i="1" s="1"/>
  <c r="Y324" i="1"/>
  <c r="AD324" i="1" s="1"/>
  <c r="AT324" i="1" s="1"/>
  <c r="AU324" i="1" s="1"/>
  <c r="Y260" i="1"/>
  <c r="AD260" i="1" s="1"/>
  <c r="AT260" i="1" s="1"/>
  <c r="AU260" i="1" s="1"/>
  <c r="Y244" i="1"/>
  <c r="AD244" i="1" s="1"/>
  <c r="AT244" i="1" s="1"/>
  <c r="AU244" i="1" s="1"/>
  <c r="Y228" i="1"/>
  <c r="AD228" i="1" s="1"/>
  <c r="AT228" i="1" s="1"/>
  <c r="AU228" i="1" s="1"/>
  <c r="Y212" i="1"/>
  <c r="AD212" i="1" s="1"/>
  <c r="AT212" i="1" s="1"/>
  <c r="AU212" i="1" s="1"/>
  <c r="Y180" i="1"/>
  <c r="AD180" i="1" s="1"/>
  <c r="AT180" i="1" s="1"/>
  <c r="AU180" i="1" s="1"/>
  <c r="Y164" i="1"/>
  <c r="AD164" i="1" s="1"/>
  <c r="AT164" i="1" s="1"/>
  <c r="AU164" i="1" s="1"/>
  <c r="Y132" i="1"/>
  <c r="AD132" i="1" s="1"/>
  <c r="AT132" i="1" s="1"/>
  <c r="AU132" i="1" s="1"/>
  <c r="Y116" i="1"/>
  <c r="AD116" i="1" s="1"/>
  <c r="Y100" i="1"/>
  <c r="AD100" i="1" s="1"/>
  <c r="AT100" i="1" s="1"/>
  <c r="AU100" i="1" s="1"/>
  <c r="Y52" i="1"/>
  <c r="AD52" i="1" s="1"/>
  <c r="AT52" i="1" s="1"/>
  <c r="AU52" i="1" s="1"/>
  <c r="Y58" i="1"/>
  <c r="AD58" i="1" s="1"/>
  <c r="AT58" i="1" s="1"/>
  <c r="AU58" i="1" s="1"/>
  <c r="Y1981" i="1"/>
  <c r="AD1981" i="1" s="1"/>
  <c r="AT1981" i="1" s="1"/>
  <c r="AU1981" i="1" s="1"/>
  <c r="Y1965" i="1"/>
  <c r="AD1965" i="1" s="1"/>
  <c r="AT1965" i="1" s="1"/>
  <c r="AU1965" i="1" s="1"/>
  <c r="Y1949" i="1"/>
  <c r="AD1949" i="1" s="1"/>
  <c r="AT1949" i="1" s="1"/>
  <c r="AU1949" i="1" s="1"/>
  <c r="Y1933" i="1"/>
  <c r="AD1933" i="1" s="1"/>
  <c r="AT1933" i="1" s="1"/>
  <c r="AU1933" i="1" s="1"/>
  <c r="Y1917" i="1"/>
  <c r="AD1917" i="1" s="1"/>
  <c r="AT1917" i="1" s="1"/>
  <c r="AU1917" i="1" s="1"/>
  <c r="Y1901" i="1"/>
  <c r="AD1901" i="1" s="1"/>
  <c r="AT1901" i="1" s="1"/>
  <c r="AU1901" i="1" s="1"/>
  <c r="Y1885" i="1"/>
  <c r="AD1885" i="1" s="1"/>
  <c r="AT1885" i="1" s="1"/>
  <c r="AU1885" i="1" s="1"/>
  <c r="Y1853" i="1"/>
  <c r="AD1853" i="1" s="1"/>
  <c r="AT1853" i="1" s="1"/>
  <c r="AU1853" i="1" s="1"/>
  <c r="Y1837" i="1"/>
  <c r="AD1837" i="1" s="1"/>
  <c r="AT1837" i="1" s="1"/>
  <c r="AU1837" i="1" s="1"/>
  <c r="Y1821" i="1"/>
  <c r="AD1821" i="1" s="1"/>
  <c r="AT1821" i="1" s="1"/>
  <c r="AU1821" i="1" s="1"/>
  <c r="Y1805" i="1"/>
  <c r="AD1805" i="1" s="1"/>
  <c r="AT1805" i="1" s="1"/>
  <c r="AU1805" i="1" s="1"/>
  <c r="Y1773" i="1"/>
  <c r="AD1773" i="1" s="1"/>
  <c r="AT1773" i="1" s="1"/>
  <c r="AU1773" i="1" s="1"/>
  <c r="Y1757" i="1"/>
  <c r="AD1757" i="1" s="1"/>
  <c r="AT1757" i="1" s="1"/>
  <c r="AU1757" i="1" s="1"/>
  <c r="Y1741" i="1"/>
  <c r="AD1741" i="1" s="1"/>
  <c r="AT1741" i="1" s="1"/>
  <c r="AU1741" i="1" s="1"/>
  <c r="Y1725" i="1"/>
  <c r="AD1725" i="1" s="1"/>
  <c r="AT1725" i="1" s="1"/>
  <c r="AU1725" i="1" s="1"/>
  <c r="Y1693" i="1"/>
  <c r="AD1693" i="1" s="1"/>
  <c r="AT1693" i="1" s="1"/>
  <c r="AU1693" i="1" s="1"/>
  <c r="Y1677" i="1"/>
  <c r="AD1677" i="1" s="1"/>
  <c r="AT1677" i="1" s="1"/>
  <c r="AU1677" i="1" s="1"/>
  <c r="Y1645" i="1"/>
  <c r="AD1645" i="1" s="1"/>
  <c r="AT1645" i="1" s="1"/>
  <c r="AU1645" i="1" s="1"/>
  <c r="Y1629" i="1"/>
  <c r="AD1629" i="1" s="1"/>
  <c r="AT1629" i="1" s="1"/>
  <c r="AU1629" i="1" s="1"/>
  <c r="Y42" i="1"/>
  <c r="AD42" i="1" s="1"/>
  <c r="AT42" i="1" s="1"/>
  <c r="AU42" i="1" s="1"/>
  <c r="Y1581" i="1"/>
  <c r="AD1581" i="1" s="1"/>
  <c r="AT1581" i="1" s="1"/>
  <c r="AU1581" i="1" s="1"/>
  <c r="Y1565" i="1"/>
  <c r="AD1565" i="1" s="1"/>
  <c r="AT1565" i="1" s="1"/>
  <c r="AU1565" i="1" s="1"/>
  <c r="Y1549" i="1"/>
  <c r="AD1549" i="1" s="1"/>
  <c r="Y1533" i="1"/>
  <c r="AD1533" i="1" s="1"/>
  <c r="AT1533" i="1" s="1"/>
  <c r="AU1533" i="1" s="1"/>
  <c r="Y1517" i="1"/>
  <c r="AD1517" i="1" s="1"/>
  <c r="AT1517" i="1" s="1"/>
  <c r="AU1517" i="1" s="1"/>
  <c r="Y1501" i="1"/>
  <c r="AD1501" i="1" s="1"/>
  <c r="AT1501" i="1" s="1"/>
  <c r="Y1485" i="1"/>
  <c r="AD1485" i="1" s="1"/>
  <c r="AT1485" i="1" s="1"/>
  <c r="AU1485" i="1" s="1"/>
  <c r="Y1469" i="1"/>
  <c r="AD1469" i="1" s="1"/>
  <c r="AT1469" i="1" s="1"/>
  <c r="AU1469" i="1" s="1"/>
  <c r="Y1453" i="1"/>
  <c r="AD1453" i="1" s="1"/>
  <c r="AT1453" i="1" s="1"/>
  <c r="AU1453" i="1" s="1"/>
  <c r="Y1421" i="1"/>
  <c r="AD1421" i="1" s="1"/>
  <c r="AT1421" i="1" s="1"/>
  <c r="AU1421" i="1" s="1"/>
  <c r="Y1405" i="1"/>
  <c r="AD1405" i="1" s="1"/>
  <c r="AT1405" i="1" s="1"/>
  <c r="AU1405" i="1" s="1"/>
  <c r="Y1373" i="1"/>
  <c r="AD1373" i="1" s="1"/>
  <c r="AT1373" i="1" s="1"/>
  <c r="AU1373" i="1" s="1"/>
  <c r="Y1357" i="1"/>
  <c r="AD1357" i="1" s="1"/>
  <c r="AT1357" i="1" s="1"/>
  <c r="AU1357" i="1" s="1"/>
  <c r="Y1341" i="1"/>
  <c r="AD1341" i="1" s="1"/>
  <c r="AT1341" i="1" s="1"/>
  <c r="AU1341" i="1" s="1"/>
  <c r="Y1325" i="1"/>
  <c r="AD1325" i="1" s="1"/>
  <c r="AT1325" i="1" s="1"/>
  <c r="AU1325" i="1" s="1"/>
  <c r="Y1309" i="1"/>
  <c r="AD1309" i="1" s="1"/>
  <c r="AT1309" i="1" s="1"/>
  <c r="AU1309" i="1" s="1"/>
  <c r="Y1293" i="1"/>
  <c r="AD1293" i="1" s="1"/>
  <c r="AT1293" i="1" s="1"/>
  <c r="AU1293" i="1" s="1"/>
  <c r="Y1277" i="1"/>
  <c r="AD1277" i="1" s="1"/>
  <c r="AT1277" i="1" s="1"/>
  <c r="AU1277" i="1" s="1"/>
  <c r="Y1261" i="1"/>
  <c r="AD1261" i="1" s="1"/>
  <c r="AT1261" i="1" s="1"/>
  <c r="AU1261" i="1" s="1"/>
  <c r="Y1245" i="1"/>
  <c r="AD1245" i="1" s="1"/>
  <c r="AT1245" i="1" s="1"/>
  <c r="AU1245" i="1" s="1"/>
  <c r="Y1229" i="1"/>
  <c r="AD1229" i="1" s="1"/>
  <c r="AT1229" i="1" s="1"/>
  <c r="AU1229" i="1" s="1"/>
  <c r="Y1213" i="1"/>
  <c r="AD1213" i="1" s="1"/>
  <c r="AT1213" i="1" s="1"/>
  <c r="AU1213" i="1" s="1"/>
  <c r="Y1197" i="1"/>
  <c r="AD1197" i="1" s="1"/>
  <c r="AT1197" i="1" s="1"/>
  <c r="AU1197" i="1" s="1"/>
  <c r="Y1181" i="1"/>
  <c r="AD1181" i="1" s="1"/>
  <c r="AT1181" i="1" s="1"/>
  <c r="AU1181" i="1" s="1"/>
  <c r="Y1149" i="1"/>
  <c r="AD1149" i="1" s="1"/>
  <c r="AT1149" i="1" s="1"/>
  <c r="AU1149" i="1" s="1"/>
  <c r="Y1133" i="1"/>
  <c r="AD1133" i="1" s="1"/>
  <c r="AT1133" i="1" s="1"/>
  <c r="AU1133" i="1" s="1"/>
  <c r="Y1117" i="1"/>
  <c r="AD1117" i="1" s="1"/>
  <c r="AT1117" i="1" s="1"/>
  <c r="AU1117" i="1" s="1"/>
  <c r="Y1101" i="1"/>
  <c r="AD1101" i="1" s="1"/>
  <c r="AT1101" i="1" s="1"/>
  <c r="AU1101" i="1" s="1"/>
  <c r="Y1085" i="1"/>
  <c r="AD1085" i="1" s="1"/>
  <c r="AT1085" i="1" s="1"/>
  <c r="AU1085" i="1" s="1"/>
  <c r="Y1053" i="1"/>
  <c r="AD1053" i="1" s="1"/>
  <c r="AT1053" i="1" s="1"/>
  <c r="AU1053" i="1" s="1"/>
  <c r="Y1037" i="1"/>
  <c r="AD1037" i="1" s="1"/>
  <c r="AT1037" i="1" s="1"/>
  <c r="AU1037" i="1" s="1"/>
  <c r="Y1021" i="1"/>
  <c r="AD1021" i="1" s="1"/>
  <c r="AT1021" i="1" s="1"/>
  <c r="AU1021" i="1" s="1"/>
  <c r="Y1005" i="1"/>
  <c r="AD1005" i="1" s="1"/>
  <c r="AT1005" i="1" s="1"/>
  <c r="AU1005" i="1" s="1"/>
  <c r="Y989" i="1"/>
  <c r="AD989" i="1" s="1"/>
  <c r="AT989" i="1" s="1"/>
  <c r="AU989" i="1" s="1"/>
  <c r="Y973" i="1"/>
  <c r="AD973" i="1" s="1"/>
  <c r="AT973" i="1" s="1"/>
  <c r="AU973" i="1" s="1"/>
  <c r="Y941" i="1"/>
  <c r="AD941" i="1" s="1"/>
  <c r="AT941" i="1" s="1"/>
  <c r="AU941" i="1" s="1"/>
  <c r="Y925" i="1"/>
  <c r="AD925" i="1" s="1"/>
  <c r="AT925" i="1" s="1"/>
  <c r="AU925" i="1" s="1"/>
  <c r="Y909" i="1"/>
  <c r="AD909" i="1" s="1"/>
  <c r="AT909" i="1" s="1"/>
  <c r="AU909" i="1" s="1"/>
  <c r="Y893" i="1"/>
  <c r="AD893" i="1" s="1"/>
  <c r="AT893" i="1" s="1"/>
  <c r="AU893" i="1" s="1"/>
  <c r="Y877" i="1"/>
  <c r="AD877" i="1" s="1"/>
  <c r="AT877" i="1" s="1"/>
  <c r="AU877" i="1" s="1"/>
  <c r="Y861" i="1"/>
  <c r="AD861" i="1" s="1"/>
  <c r="AT861" i="1" s="1"/>
  <c r="AU861" i="1" s="1"/>
  <c r="Y829" i="1"/>
  <c r="AD829" i="1" s="1"/>
  <c r="AT829" i="1" s="1"/>
  <c r="AU829" i="1" s="1"/>
  <c r="Y813" i="1"/>
  <c r="AD813" i="1" s="1"/>
  <c r="AT813" i="1" s="1"/>
  <c r="AU813" i="1" s="1"/>
  <c r="Y797" i="1"/>
  <c r="AD797" i="1" s="1"/>
  <c r="AT797" i="1" s="1"/>
  <c r="AU797" i="1" s="1"/>
  <c r="Y781" i="1"/>
  <c r="AD781" i="1" s="1"/>
  <c r="AT781" i="1" s="1"/>
  <c r="AU781" i="1" s="1"/>
  <c r="Y765" i="1"/>
  <c r="AD765" i="1" s="1"/>
  <c r="Y733" i="1"/>
  <c r="AD733" i="1" s="1"/>
  <c r="AT733" i="1" s="1"/>
  <c r="AU733" i="1" s="1"/>
  <c r="Y717" i="1"/>
  <c r="AD717" i="1" s="1"/>
  <c r="AT717" i="1" s="1"/>
  <c r="AU717" i="1" s="1"/>
  <c r="Y701" i="1"/>
  <c r="AD701" i="1" s="1"/>
  <c r="AT701" i="1" s="1"/>
  <c r="AU701" i="1" s="1"/>
  <c r="Y685" i="1"/>
  <c r="AD685" i="1" s="1"/>
  <c r="AT685" i="1" s="1"/>
  <c r="AU685" i="1" s="1"/>
  <c r="Y669" i="1"/>
  <c r="AD669" i="1" s="1"/>
  <c r="AT669" i="1" s="1"/>
  <c r="AU669" i="1" s="1"/>
  <c r="Y653" i="1"/>
  <c r="AD653" i="1" s="1"/>
  <c r="AT653" i="1" s="1"/>
  <c r="AU653" i="1" s="1"/>
  <c r="Y637" i="1"/>
  <c r="AD637" i="1" s="1"/>
  <c r="AT637" i="1" s="1"/>
  <c r="AU637" i="1" s="1"/>
  <c r="Y621" i="1"/>
  <c r="AD621" i="1" s="1"/>
  <c r="AT621" i="1" s="1"/>
  <c r="AU621" i="1" s="1"/>
  <c r="Y589" i="1"/>
  <c r="AD589" i="1" s="1"/>
  <c r="AT589" i="1" s="1"/>
  <c r="AU589" i="1" s="1"/>
  <c r="Y573" i="1"/>
  <c r="AD573" i="1" s="1"/>
  <c r="AT573" i="1" s="1"/>
  <c r="AU573" i="1" s="1"/>
  <c r="Y541" i="1"/>
  <c r="AD541" i="1" s="1"/>
  <c r="AT541" i="1" s="1"/>
  <c r="AU541" i="1" s="1"/>
  <c r="Y525" i="1"/>
  <c r="AD525" i="1" s="1"/>
  <c r="AT525" i="1" s="1"/>
  <c r="AU525" i="1" s="1"/>
  <c r="Y509" i="1"/>
  <c r="AD509" i="1" s="1"/>
  <c r="AT509" i="1" s="1"/>
  <c r="AU509" i="1" s="1"/>
  <c r="Y493" i="1"/>
  <c r="AD493" i="1" s="1"/>
  <c r="AT493" i="1" s="1"/>
  <c r="AU493" i="1" s="1"/>
  <c r="Y477" i="1"/>
  <c r="AD477" i="1" s="1"/>
  <c r="AT477" i="1" s="1"/>
  <c r="AU477" i="1" s="1"/>
  <c r="Y461" i="1"/>
  <c r="AD461" i="1" s="1"/>
  <c r="AT461" i="1" s="1"/>
  <c r="AU461" i="1" s="1"/>
  <c r="Y445" i="1"/>
  <c r="AD445" i="1" s="1"/>
  <c r="AT445" i="1" s="1"/>
  <c r="AU445" i="1" s="1"/>
  <c r="Y429" i="1"/>
  <c r="AD429" i="1" s="1"/>
  <c r="AT429" i="1" s="1"/>
  <c r="AU429" i="1" s="1"/>
  <c r="Y413" i="1"/>
  <c r="AD413" i="1" s="1"/>
  <c r="AT413" i="1" s="1"/>
  <c r="AU413" i="1" s="1"/>
  <c r="Y397" i="1"/>
  <c r="AD397" i="1" s="1"/>
  <c r="AT397" i="1" s="1"/>
  <c r="AU397" i="1" s="1"/>
  <c r="Y381" i="1"/>
  <c r="AD381" i="1" s="1"/>
  <c r="AT381" i="1" s="1"/>
  <c r="AU381" i="1" s="1"/>
  <c r="Y349" i="1"/>
  <c r="AD349" i="1" s="1"/>
  <c r="AT349" i="1" s="1"/>
  <c r="AU349" i="1" s="1"/>
  <c r="Y333" i="1"/>
  <c r="AD333" i="1" s="1"/>
  <c r="AT333" i="1" s="1"/>
  <c r="AU333" i="1" s="1"/>
  <c r="Y317" i="1"/>
  <c r="AD317" i="1" s="1"/>
  <c r="AT317" i="1" s="1"/>
  <c r="AU317" i="1" s="1"/>
  <c r="Y285" i="1"/>
  <c r="AD285" i="1" s="1"/>
  <c r="AT285" i="1" s="1"/>
  <c r="AU285" i="1" s="1"/>
  <c r="Y269" i="1"/>
  <c r="AD269" i="1" s="1"/>
  <c r="AT269" i="1" s="1"/>
  <c r="AU269" i="1" s="1"/>
  <c r="Y237" i="1"/>
  <c r="AD237" i="1" s="1"/>
  <c r="AT237" i="1" s="1"/>
  <c r="AU237" i="1" s="1"/>
  <c r="Y221" i="1"/>
  <c r="AD221" i="1" s="1"/>
  <c r="AT221" i="1" s="1"/>
  <c r="AU221" i="1" s="1"/>
  <c r="Y205" i="1"/>
  <c r="AD205" i="1" s="1"/>
  <c r="AT205" i="1" s="1"/>
  <c r="AU205" i="1" s="1"/>
  <c r="Y189" i="1"/>
  <c r="AD189" i="1" s="1"/>
  <c r="AT189" i="1" s="1"/>
  <c r="AU189" i="1" s="1"/>
  <c r="Y173" i="1"/>
  <c r="AD173" i="1" s="1"/>
  <c r="AT173" i="1" s="1"/>
  <c r="AU173" i="1" s="1"/>
  <c r="Y157" i="1"/>
  <c r="AD157" i="1" s="1"/>
  <c r="AT157" i="1" s="1"/>
  <c r="AU157" i="1" s="1"/>
  <c r="Y141" i="1"/>
  <c r="AD141" i="1" s="1"/>
  <c r="AT141" i="1" s="1"/>
  <c r="AU141" i="1" s="1"/>
  <c r="Y109" i="1"/>
  <c r="AD109" i="1" s="1"/>
  <c r="AT109" i="1" s="1"/>
  <c r="AU109" i="1" s="1"/>
  <c r="Y93" i="1"/>
  <c r="AD93" i="1" s="1"/>
  <c r="AT93" i="1" s="1"/>
  <c r="AU93" i="1" s="1"/>
  <c r="Y77" i="1"/>
  <c r="AD77" i="1" s="1"/>
  <c r="AT77" i="1" s="1"/>
  <c r="AU77" i="1" s="1"/>
  <c r="Y45" i="1"/>
  <c r="AD45" i="1" s="1"/>
  <c r="AT45" i="1" s="1"/>
  <c r="AU45" i="1" s="1"/>
  <c r="Y29" i="1"/>
  <c r="AD29" i="1" s="1"/>
  <c r="AT29" i="1" s="1"/>
  <c r="AU29" i="1" s="1"/>
  <c r="Y13" i="1"/>
  <c r="AD13" i="1" s="1"/>
  <c r="AT13" i="1" s="1"/>
  <c r="AU13" i="1" s="1"/>
  <c r="Y330" i="1"/>
  <c r="AD330" i="1" s="1"/>
  <c r="AT330" i="1" s="1"/>
  <c r="AU330" i="1" s="1"/>
  <c r="Y362" i="1"/>
  <c r="AD362" i="1" s="1"/>
  <c r="AT362" i="1" s="1"/>
  <c r="AU362" i="1" s="1"/>
  <c r="Y346" i="1"/>
  <c r="AD346" i="1" s="1"/>
  <c r="AT346" i="1" s="1"/>
  <c r="AU346" i="1" s="1"/>
  <c r="Y90" i="1"/>
  <c r="AD90" i="1" s="1"/>
  <c r="AT90" i="1" s="1"/>
  <c r="AU90" i="1" s="1"/>
  <c r="Y1600" i="1"/>
  <c r="AD1600" i="1" s="1"/>
  <c r="AT1600" i="1" s="1"/>
  <c r="AU1600" i="1" s="1"/>
  <c r="Y1584" i="1"/>
  <c r="AD1584" i="1" s="1"/>
  <c r="AT1584" i="1" s="1"/>
  <c r="AU1584" i="1" s="1"/>
  <c r="Y1568" i="1"/>
  <c r="AD1568" i="1" s="1"/>
  <c r="AT1568" i="1" s="1"/>
  <c r="AU1568" i="1" s="1"/>
  <c r="Y1552" i="1"/>
  <c r="AD1552" i="1" s="1"/>
  <c r="AT1552" i="1" s="1"/>
  <c r="AU1552" i="1" s="1"/>
  <c r="Y1536" i="1"/>
  <c r="AD1536" i="1" s="1"/>
  <c r="AT1536" i="1" s="1"/>
  <c r="AU1536" i="1" s="1"/>
  <c r="Y1520" i="1"/>
  <c r="AD1520" i="1" s="1"/>
  <c r="AT1520" i="1" s="1"/>
  <c r="AU1520" i="1" s="1"/>
  <c r="Y1504" i="1"/>
  <c r="AD1504" i="1" s="1"/>
  <c r="AT1504" i="1" s="1"/>
  <c r="AU1504" i="1" s="1"/>
  <c r="Y1488" i="1"/>
  <c r="AD1488" i="1" s="1"/>
  <c r="AT1488" i="1" s="1"/>
  <c r="AU1488" i="1" s="1"/>
  <c r="Y1472" i="1"/>
  <c r="AD1472" i="1" s="1"/>
  <c r="AT1472" i="1" s="1"/>
  <c r="AU1472" i="1" s="1"/>
  <c r="Y1456" i="1"/>
  <c r="AD1456" i="1" s="1"/>
  <c r="AT1456" i="1" s="1"/>
  <c r="AU1456" i="1" s="1"/>
  <c r="Y1440" i="1"/>
  <c r="AD1440" i="1" s="1"/>
  <c r="AT1440" i="1" s="1"/>
  <c r="AU1440" i="1" s="1"/>
  <c r="Y1424" i="1"/>
  <c r="AD1424" i="1" s="1"/>
  <c r="AT1424" i="1" s="1"/>
  <c r="AU1424" i="1" s="1"/>
  <c r="Y1408" i="1"/>
  <c r="AD1408" i="1" s="1"/>
  <c r="AT1408" i="1" s="1"/>
  <c r="AU1408" i="1" s="1"/>
  <c r="Y1392" i="1"/>
  <c r="AD1392" i="1" s="1"/>
  <c r="AT1392" i="1" s="1"/>
  <c r="Y1376" i="1"/>
  <c r="AD1376" i="1" s="1"/>
  <c r="AT1376" i="1" s="1"/>
  <c r="AU1376" i="1" s="1"/>
  <c r="Y1360" i="1"/>
  <c r="AD1360" i="1" s="1"/>
  <c r="AT1360" i="1" s="1"/>
  <c r="AU1360" i="1" s="1"/>
  <c r="Y1344" i="1"/>
  <c r="AD1344" i="1" s="1"/>
  <c r="AT1344" i="1" s="1"/>
  <c r="AU1344" i="1" s="1"/>
  <c r="Y1328" i="1"/>
  <c r="AD1328" i="1" s="1"/>
  <c r="AT1328" i="1" s="1"/>
  <c r="AU1328" i="1" s="1"/>
  <c r="Y1312" i="1"/>
  <c r="AD1312" i="1" s="1"/>
  <c r="AT1312" i="1" s="1"/>
  <c r="AU1312" i="1" s="1"/>
  <c r="Y1296" i="1"/>
  <c r="AD1296" i="1" s="1"/>
  <c r="AT1296" i="1" s="1"/>
  <c r="AU1296" i="1" s="1"/>
  <c r="Y1280" i="1"/>
  <c r="AD1280" i="1" s="1"/>
  <c r="AT1280" i="1" s="1"/>
  <c r="AU1280" i="1" s="1"/>
  <c r="Y1264" i="1"/>
  <c r="AD1264" i="1" s="1"/>
  <c r="AT1264" i="1" s="1"/>
  <c r="Y1248" i="1"/>
  <c r="AD1248" i="1" s="1"/>
  <c r="AT1248" i="1" s="1"/>
  <c r="AU1248" i="1" s="1"/>
  <c r="Y1232" i="1"/>
  <c r="AD1232" i="1" s="1"/>
  <c r="AT1232" i="1" s="1"/>
  <c r="AU1232" i="1" s="1"/>
  <c r="Y1216" i="1"/>
  <c r="AD1216" i="1" s="1"/>
  <c r="AT1216" i="1" s="1"/>
  <c r="AU1216" i="1" s="1"/>
  <c r="Y1200" i="1"/>
  <c r="AD1200" i="1" s="1"/>
  <c r="AT1200" i="1" s="1"/>
  <c r="AU1200" i="1" s="1"/>
  <c r="Y1184" i="1"/>
  <c r="AD1184" i="1" s="1"/>
  <c r="AT1184" i="1" s="1"/>
  <c r="AU1184" i="1" s="1"/>
  <c r="Y1168" i="1"/>
  <c r="AD1168" i="1" s="1"/>
  <c r="AT1168" i="1" s="1"/>
  <c r="AU1168" i="1" s="1"/>
  <c r="Y1152" i="1"/>
  <c r="AD1152" i="1" s="1"/>
  <c r="AT1152" i="1" s="1"/>
  <c r="AU1152" i="1" s="1"/>
  <c r="Y1136" i="1"/>
  <c r="AD1136" i="1" s="1"/>
  <c r="AT1136" i="1" s="1"/>
  <c r="AU1136" i="1" s="1"/>
  <c r="Y1120" i="1"/>
  <c r="AD1120" i="1" s="1"/>
  <c r="AT1120" i="1" s="1"/>
  <c r="AU1120" i="1" s="1"/>
  <c r="Y1104" i="1"/>
  <c r="AD1104" i="1" s="1"/>
  <c r="AT1104" i="1" s="1"/>
  <c r="AU1104" i="1" s="1"/>
  <c r="Y1088" i="1"/>
  <c r="AD1088" i="1" s="1"/>
  <c r="AT1088" i="1" s="1"/>
  <c r="AU1088" i="1" s="1"/>
  <c r="Y1072" i="1"/>
  <c r="AD1072" i="1" s="1"/>
  <c r="AT1072" i="1" s="1"/>
  <c r="AU1072" i="1" s="1"/>
  <c r="Y1056" i="1"/>
  <c r="AD1056" i="1" s="1"/>
  <c r="AT1056" i="1" s="1"/>
  <c r="AU1056" i="1" s="1"/>
  <c r="Y1040" i="1"/>
  <c r="AD1040" i="1" s="1"/>
  <c r="AT1040" i="1" s="1"/>
  <c r="AU1040" i="1" s="1"/>
  <c r="Y1008" i="1"/>
  <c r="AD1008" i="1" s="1"/>
  <c r="AT1008" i="1" s="1"/>
  <c r="AU1008" i="1" s="1"/>
  <c r="Y992" i="1"/>
  <c r="AD992" i="1" s="1"/>
  <c r="AT992" i="1" s="1"/>
  <c r="AU992" i="1" s="1"/>
  <c r="Y976" i="1"/>
  <c r="AD976" i="1" s="1"/>
  <c r="AT976" i="1" s="1"/>
  <c r="AU976" i="1" s="1"/>
  <c r="Y960" i="1"/>
  <c r="AD960" i="1" s="1"/>
  <c r="AT960" i="1" s="1"/>
  <c r="AU960" i="1" s="1"/>
  <c r="Y944" i="1"/>
  <c r="AD944" i="1" s="1"/>
  <c r="AT944" i="1" s="1"/>
  <c r="AU944" i="1" s="1"/>
  <c r="Y928" i="1"/>
  <c r="AD928" i="1" s="1"/>
  <c r="AT928" i="1" s="1"/>
  <c r="AU928" i="1" s="1"/>
  <c r="Y912" i="1"/>
  <c r="AD912" i="1" s="1"/>
  <c r="AT912" i="1" s="1"/>
  <c r="AU912" i="1" s="1"/>
  <c r="Y880" i="1"/>
  <c r="AD880" i="1" s="1"/>
  <c r="AT880" i="1" s="1"/>
  <c r="AU880" i="1" s="1"/>
  <c r="Y864" i="1"/>
  <c r="AD864" i="1" s="1"/>
  <c r="AT864" i="1" s="1"/>
  <c r="AU864" i="1" s="1"/>
  <c r="Y832" i="1"/>
  <c r="AD832" i="1" s="1"/>
  <c r="AT832" i="1" s="1"/>
  <c r="AU832" i="1" s="1"/>
  <c r="Y816" i="1"/>
  <c r="AD816" i="1" s="1"/>
  <c r="AT816" i="1" s="1"/>
  <c r="AU816" i="1" s="1"/>
  <c r="Y800" i="1"/>
  <c r="AD800" i="1" s="1"/>
  <c r="AT800" i="1" s="1"/>
  <c r="AU800" i="1" s="1"/>
  <c r="Y784" i="1"/>
  <c r="AD784" i="1" s="1"/>
  <c r="AT784" i="1" s="1"/>
  <c r="AU784" i="1" s="1"/>
  <c r="Y752" i="1"/>
  <c r="AD752" i="1" s="1"/>
  <c r="AT752" i="1" s="1"/>
  <c r="AU752" i="1" s="1"/>
  <c r="Y720" i="1"/>
  <c r="AD720" i="1" s="1"/>
  <c r="AT720" i="1" s="1"/>
  <c r="AU720" i="1" s="1"/>
  <c r="Y704" i="1"/>
  <c r="AD704" i="1" s="1"/>
  <c r="AT704" i="1" s="1"/>
  <c r="AU704" i="1" s="1"/>
  <c r="Y688" i="1"/>
  <c r="AD688" i="1" s="1"/>
  <c r="AT688" i="1" s="1"/>
  <c r="AU688" i="1" s="1"/>
  <c r="Y672" i="1"/>
  <c r="AD672" i="1" s="1"/>
  <c r="AT672" i="1" s="1"/>
  <c r="AU672" i="1" s="1"/>
  <c r="Y656" i="1"/>
  <c r="AD656" i="1" s="1"/>
  <c r="AT656" i="1" s="1"/>
  <c r="AU656" i="1" s="1"/>
  <c r="Y640" i="1"/>
  <c r="AD640" i="1" s="1"/>
  <c r="AT640" i="1" s="1"/>
  <c r="AU640" i="1" s="1"/>
  <c r="Y624" i="1"/>
  <c r="AD624" i="1" s="1"/>
  <c r="AT624" i="1" s="1"/>
  <c r="AU624" i="1" s="1"/>
  <c r="Y592" i="1"/>
  <c r="AD592" i="1" s="1"/>
  <c r="AT592" i="1" s="1"/>
  <c r="AU592" i="1" s="1"/>
  <c r="Y576" i="1"/>
  <c r="AD576" i="1" s="1"/>
  <c r="AT576" i="1" s="1"/>
  <c r="AU576" i="1" s="1"/>
  <c r="Y560" i="1"/>
  <c r="AD560" i="1" s="1"/>
  <c r="AT560" i="1" s="1"/>
  <c r="AU560" i="1" s="1"/>
  <c r="Y528" i="1"/>
  <c r="AD528" i="1" s="1"/>
  <c r="AT528" i="1" s="1"/>
  <c r="AU528" i="1" s="1"/>
  <c r="Y512" i="1"/>
  <c r="AD512" i="1" s="1"/>
  <c r="AT512" i="1" s="1"/>
  <c r="AU512" i="1" s="1"/>
  <c r="Y496" i="1"/>
  <c r="AD496" i="1" s="1"/>
  <c r="AT496" i="1" s="1"/>
  <c r="AU496" i="1" s="1"/>
  <c r="Y480" i="1"/>
  <c r="AD480" i="1" s="1"/>
  <c r="AT480" i="1" s="1"/>
  <c r="AU480" i="1" s="1"/>
  <c r="Y464" i="1"/>
  <c r="AD464" i="1" s="1"/>
  <c r="AT464" i="1" s="1"/>
  <c r="AU464" i="1" s="1"/>
  <c r="Y432" i="1"/>
  <c r="AD432" i="1" s="1"/>
  <c r="AT432" i="1" s="1"/>
  <c r="AU432" i="1" s="1"/>
  <c r="Y416" i="1"/>
  <c r="AD416" i="1" s="1"/>
  <c r="AT416" i="1" s="1"/>
  <c r="AU416" i="1" s="1"/>
  <c r="Y384" i="1"/>
  <c r="AD384" i="1" s="1"/>
  <c r="AT384" i="1" s="1"/>
  <c r="AU384" i="1" s="1"/>
  <c r="Y368" i="1"/>
  <c r="AD368" i="1" s="1"/>
  <c r="AT368" i="1" s="1"/>
  <c r="AU368" i="1" s="1"/>
  <c r="Y336" i="1"/>
  <c r="AD336" i="1" s="1"/>
  <c r="AT336" i="1" s="1"/>
  <c r="AU336" i="1" s="1"/>
  <c r="Y320" i="1"/>
  <c r="AD320" i="1" s="1"/>
  <c r="AT320" i="1" s="1"/>
  <c r="AU320" i="1" s="1"/>
  <c r="Y304" i="1"/>
  <c r="AD304" i="1" s="1"/>
  <c r="AT304" i="1" s="1"/>
  <c r="AU304" i="1" s="1"/>
  <c r="Y288" i="1"/>
  <c r="AD288" i="1" s="1"/>
  <c r="AT288" i="1" s="1"/>
  <c r="AU288" i="1" s="1"/>
  <c r="Y240" i="1"/>
  <c r="AD240" i="1" s="1"/>
  <c r="AT240" i="1" s="1"/>
  <c r="AU240" i="1" s="1"/>
  <c r="Y224" i="1"/>
  <c r="AD224" i="1" s="1"/>
  <c r="AT224" i="1" s="1"/>
  <c r="AU224" i="1" s="1"/>
  <c r="Y208" i="1"/>
  <c r="AD208" i="1" s="1"/>
  <c r="AT208" i="1" s="1"/>
  <c r="AU208" i="1" s="1"/>
  <c r="Y176" i="1"/>
  <c r="AD176" i="1" s="1"/>
  <c r="AT176" i="1" s="1"/>
  <c r="AU176" i="1" s="1"/>
  <c r="Y160" i="1"/>
  <c r="AD160" i="1" s="1"/>
  <c r="AT160" i="1" s="1"/>
  <c r="AU160" i="1" s="1"/>
  <c r="Y144" i="1"/>
  <c r="AD144" i="1" s="1"/>
  <c r="AT144" i="1" s="1"/>
  <c r="AU144" i="1" s="1"/>
  <c r="Y128" i="1"/>
  <c r="AD128" i="1" s="1"/>
  <c r="AT128" i="1" s="1"/>
  <c r="AU128" i="1" s="1"/>
  <c r="Y112" i="1"/>
  <c r="AD112" i="1" s="1"/>
  <c r="AT112" i="1" s="1"/>
  <c r="AU112" i="1" s="1"/>
  <c r="Y96" i="1"/>
  <c r="AD96" i="1" s="1"/>
  <c r="AT96" i="1" s="1"/>
  <c r="AU96" i="1" s="1"/>
  <c r="Y80" i="1"/>
  <c r="AD80" i="1" s="1"/>
  <c r="AT80" i="1" s="1"/>
  <c r="AU80" i="1" s="1"/>
  <c r="Y64" i="1"/>
  <c r="AD64" i="1" s="1"/>
  <c r="AT64" i="1" s="1"/>
  <c r="AU64" i="1" s="1"/>
  <c r="Y48" i="1"/>
  <c r="AD48" i="1" s="1"/>
  <c r="AT48" i="1" s="1"/>
  <c r="AU48" i="1" s="1"/>
  <c r="Y1985" i="1"/>
  <c r="AD1985" i="1" s="1"/>
  <c r="AT1985" i="1" s="1"/>
  <c r="AU1985" i="1" s="1"/>
  <c r="Y1969" i="1"/>
  <c r="AD1969" i="1" s="1"/>
  <c r="AT1969" i="1" s="1"/>
  <c r="AU1969" i="1" s="1"/>
  <c r="Y1953" i="1"/>
  <c r="AD1953" i="1" s="1"/>
  <c r="AT1953" i="1" s="1"/>
  <c r="AU1953" i="1" s="1"/>
  <c r="Y1937" i="1"/>
  <c r="AD1937" i="1" s="1"/>
  <c r="AT1937" i="1" s="1"/>
  <c r="AU1937" i="1" s="1"/>
  <c r="Y1921" i="1"/>
  <c r="AD1921" i="1" s="1"/>
  <c r="AT1921" i="1" s="1"/>
  <c r="AU1921" i="1" s="1"/>
  <c r="Y1905" i="1"/>
  <c r="AD1905" i="1" s="1"/>
  <c r="AT1905" i="1" s="1"/>
  <c r="AU1905" i="1" s="1"/>
  <c r="Y1889" i="1"/>
  <c r="AD1889" i="1" s="1"/>
  <c r="AT1889" i="1" s="1"/>
  <c r="AU1889" i="1" s="1"/>
  <c r="Y1873" i="1"/>
  <c r="AD1873" i="1" s="1"/>
  <c r="AT1873" i="1" s="1"/>
  <c r="AU1873" i="1" s="1"/>
  <c r="Y1857" i="1"/>
  <c r="AD1857" i="1" s="1"/>
  <c r="AT1857" i="1" s="1"/>
  <c r="AU1857" i="1" s="1"/>
  <c r="Y1841" i="1"/>
  <c r="AD1841" i="1" s="1"/>
  <c r="AT1841" i="1" s="1"/>
  <c r="AU1841" i="1" s="1"/>
  <c r="Y1825" i="1"/>
  <c r="AD1825" i="1" s="1"/>
  <c r="AT1825" i="1" s="1"/>
  <c r="AU1825" i="1" s="1"/>
  <c r="Y1809" i="1"/>
  <c r="AD1809" i="1" s="1"/>
  <c r="AT1809" i="1" s="1"/>
  <c r="AU1809" i="1" s="1"/>
  <c r="Y1793" i="1"/>
  <c r="AD1793" i="1" s="1"/>
  <c r="AT1793" i="1" s="1"/>
  <c r="AU1793" i="1" s="1"/>
  <c r="Y1777" i="1"/>
  <c r="AD1777" i="1" s="1"/>
  <c r="AT1777" i="1" s="1"/>
  <c r="AU1777" i="1" s="1"/>
  <c r="Y1761" i="1"/>
  <c r="AD1761" i="1" s="1"/>
  <c r="AT1761" i="1" s="1"/>
  <c r="AU1761" i="1" s="1"/>
  <c r="Y1745" i="1"/>
  <c r="AD1745" i="1" s="1"/>
  <c r="AT1745" i="1" s="1"/>
  <c r="AU1745" i="1" s="1"/>
  <c r="Y1729" i="1"/>
  <c r="AD1729" i="1" s="1"/>
  <c r="AT1729" i="1" s="1"/>
  <c r="AU1729" i="1" s="1"/>
  <c r="Y1713" i="1"/>
  <c r="AD1713" i="1" s="1"/>
  <c r="AT1713" i="1" s="1"/>
  <c r="AU1713" i="1" s="1"/>
  <c r="Y1697" i="1"/>
  <c r="AD1697" i="1" s="1"/>
  <c r="AT1697" i="1" s="1"/>
  <c r="AU1697" i="1" s="1"/>
  <c r="Y1681" i="1"/>
  <c r="AD1681" i="1" s="1"/>
  <c r="AT1681" i="1" s="1"/>
  <c r="AU1681" i="1" s="1"/>
  <c r="Y1665" i="1"/>
  <c r="AD1665" i="1" s="1"/>
  <c r="AT1665" i="1" s="1"/>
  <c r="AU1665" i="1" s="1"/>
  <c r="Y1649" i="1"/>
  <c r="AD1649" i="1" s="1"/>
  <c r="AT1649" i="1" s="1"/>
  <c r="AU1649" i="1" s="1"/>
  <c r="Y1633" i="1"/>
  <c r="AD1633" i="1" s="1"/>
  <c r="AT1633" i="1" s="1"/>
  <c r="AU1633" i="1" s="1"/>
  <c r="Y1617" i="1"/>
  <c r="AD1617" i="1" s="1"/>
  <c r="AT1617" i="1" s="1"/>
  <c r="AU1617" i="1" s="1"/>
  <c r="Y1601" i="1"/>
  <c r="AD1601" i="1" s="1"/>
  <c r="AT1601" i="1" s="1"/>
  <c r="AU1601" i="1" s="1"/>
  <c r="Y1585" i="1"/>
  <c r="AD1585" i="1" s="1"/>
  <c r="AT1585" i="1" s="1"/>
  <c r="AU1585" i="1" s="1"/>
  <c r="Y1569" i="1"/>
  <c r="AD1569" i="1" s="1"/>
  <c r="AT1569" i="1" s="1"/>
  <c r="AU1569" i="1" s="1"/>
  <c r="Y1553" i="1"/>
  <c r="AD1553" i="1" s="1"/>
  <c r="AT1553" i="1" s="1"/>
  <c r="AU1553" i="1" s="1"/>
  <c r="Y1537" i="1"/>
  <c r="AD1537" i="1" s="1"/>
  <c r="AT1537" i="1" s="1"/>
  <c r="AU1537" i="1" s="1"/>
  <c r="Y1521" i="1"/>
  <c r="AD1521" i="1" s="1"/>
  <c r="AT1521" i="1" s="1"/>
  <c r="AU1521" i="1" s="1"/>
  <c r="Y1505" i="1"/>
  <c r="AD1505" i="1" s="1"/>
  <c r="AT1505" i="1" s="1"/>
  <c r="AU1505" i="1" s="1"/>
  <c r="Y1489" i="1"/>
  <c r="AD1489" i="1" s="1"/>
  <c r="AT1489" i="1" s="1"/>
  <c r="AU1489" i="1" s="1"/>
  <c r="Y1473" i="1"/>
  <c r="AD1473" i="1" s="1"/>
  <c r="AT1473" i="1" s="1"/>
  <c r="AU1473" i="1" s="1"/>
  <c r="Y1457" i="1"/>
  <c r="AD1457" i="1" s="1"/>
  <c r="AT1457" i="1" s="1"/>
  <c r="AU1457" i="1" s="1"/>
  <c r="Y1441" i="1"/>
  <c r="AD1441" i="1" s="1"/>
  <c r="AT1441" i="1" s="1"/>
  <c r="AU1441" i="1" s="1"/>
  <c r="Y1425" i="1"/>
  <c r="AD1425" i="1" s="1"/>
  <c r="AT1425" i="1" s="1"/>
  <c r="AU1425" i="1" s="1"/>
  <c r="Y1409" i="1"/>
  <c r="AD1409" i="1" s="1"/>
  <c r="AT1409" i="1" s="1"/>
  <c r="AU1409" i="1" s="1"/>
  <c r="Y1393" i="1"/>
  <c r="AD1393" i="1" s="1"/>
  <c r="AT1393" i="1" s="1"/>
  <c r="AU1393" i="1" s="1"/>
  <c r="Y1377" i="1"/>
  <c r="AD1377" i="1" s="1"/>
  <c r="AT1377" i="1" s="1"/>
  <c r="AU1377" i="1" s="1"/>
  <c r="Y1361" i="1"/>
  <c r="AD1361" i="1" s="1"/>
  <c r="AT1361" i="1" s="1"/>
  <c r="AU1361" i="1" s="1"/>
  <c r="Y1345" i="1"/>
  <c r="AD1345" i="1" s="1"/>
  <c r="AT1345" i="1" s="1"/>
  <c r="AU1345" i="1" s="1"/>
  <c r="Y1329" i="1"/>
  <c r="AD1329" i="1" s="1"/>
  <c r="AT1329" i="1" s="1"/>
  <c r="AU1329" i="1" s="1"/>
  <c r="Y1313" i="1"/>
  <c r="AD1313" i="1" s="1"/>
  <c r="AT1313" i="1" s="1"/>
  <c r="AU1313" i="1" s="1"/>
  <c r="Y1297" i="1"/>
  <c r="AD1297" i="1" s="1"/>
  <c r="AT1297" i="1" s="1"/>
  <c r="Y1281" i="1"/>
  <c r="AD1281" i="1" s="1"/>
  <c r="AT1281" i="1" s="1"/>
  <c r="AU1281" i="1" s="1"/>
  <c r="Y1265" i="1"/>
  <c r="AD1265" i="1" s="1"/>
  <c r="AT1265" i="1" s="1"/>
  <c r="AU1265" i="1" s="1"/>
  <c r="Y1249" i="1"/>
  <c r="AD1249" i="1" s="1"/>
  <c r="AT1249" i="1" s="1"/>
  <c r="AU1249" i="1" s="1"/>
  <c r="Y1233" i="1"/>
  <c r="AD1233" i="1" s="1"/>
  <c r="AT1233" i="1" s="1"/>
  <c r="AU1233" i="1" s="1"/>
  <c r="Y1217" i="1"/>
  <c r="AD1217" i="1" s="1"/>
  <c r="AT1217" i="1" s="1"/>
  <c r="AU1217" i="1" s="1"/>
  <c r="Y1201" i="1"/>
  <c r="AD1201" i="1" s="1"/>
  <c r="AT1201" i="1" s="1"/>
  <c r="AU1201" i="1" s="1"/>
  <c r="Y1185" i="1"/>
  <c r="AD1185" i="1" s="1"/>
  <c r="AT1185" i="1" s="1"/>
  <c r="AU1185" i="1" s="1"/>
  <c r="Y1169" i="1"/>
  <c r="AD1169" i="1" s="1"/>
  <c r="AT1169" i="1" s="1"/>
  <c r="AU1169" i="1" s="1"/>
  <c r="Y1153" i="1"/>
  <c r="AD1153" i="1" s="1"/>
  <c r="AT1153" i="1" s="1"/>
  <c r="AU1153" i="1" s="1"/>
  <c r="Y1137" i="1"/>
  <c r="AD1137" i="1" s="1"/>
  <c r="AT1137" i="1" s="1"/>
  <c r="AU1137" i="1" s="1"/>
  <c r="Y1105" i="1"/>
  <c r="AD1105" i="1" s="1"/>
  <c r="AT1105" i="1" s="1"/>
  <c r="AU1105" i="1" s="1"/>
  <c r="Y1089" i="1"/>
  <c r="AD1089" i="1" s="1"/>
  <c r="AT1089" i="1" s="1"/>
  <c r="AU1089" i="1" s="1"/>
  <c r="Y1073" i="1"/>
  <c r="AD1073" i="1" s="1"/>
  <c r="AT1073" i="1" s="1"/>
  <c r="AU1073" i="1" s="1"/>
  <c r="Y993" i="1"/>
  <c r="AD993" i="1" s="1"/>
  <c r="AT993" i="1" s="1"/>
  <c r="AU993" i="1" s="1"/>
  <c r="Y977" i="1"/>
  <c r="AD977" i="1" s="1"/>
  <c r="AT977" i="1" s="1"/>
  <c r="AU977" i="1" s="1"/>
  <c r="Y961" i="1"/>
  <c r="AD961" i="1" s="1"/>
  <c r="AT961" i="1" s="1"/>
  <c r="AU961" i="1" s="1"/>
  <c r="Y881" i="1"/>
  <c r="AD881" i="1" s="1"/>
  <c r="AT881" i="1" s="1"/>
  <c r="AU881" i="1" s="1"/>
  <c r="Y849" i="1"/>
  <c r="AD849" i="1" s="1"/>
  <c r="AT849" i="1" s="1"/>
  <c r="AU849" i="1" s="1"/>
  <c r="Y833" i="1"/>
  <c r="AD833" i="1" s="1"/>
  <c r="AT833" i="1" s="1"/>
  <c r="AU833" i="1" s="1"/>
  <c r="Y801" i="1"/>
  <c r="AD801" i="1" s="1"/>
  <c r="AT801" i="1" s="1"/>
  <c r="AU801" i="1" s="1"/>
  <c r="Y785" i="1"/>
  <c r="AD785" i="1" s="1"/>
  <c r="AT785" i="1" s="1"/>
  <c r="AU785" i="1" s="1"/>
  <c r="Y753" i="1"/>
  <c r="AD753" i="1" s="1"/>
  <c r="AT753" i="1" s="1"/>
  <c r="AU753" i="1" s="1"/>
  <c r="Y737" i="1"/>
  <c r="AD737" i="1" s="1"/>
  <c r="AT737" i="1" s="1"/>
  <c r="AU737" i="1" s="1"/>
  <c r="Y721" i="1"/>
  <c r="AD721" i="1" s="1"/>
  <c r="AT721" i="1" s="1"/>
  <c r="AU721" i="1" s="1"/>
  <c r="Y705" i="1"/>
  <c r="AD705" i="1" s="1"/>
  <c r="AT705" i="1" s="1"/>
  <c r="AU705" i="1" s="1"/>
  <c r="Y625" i="1"/>
  <c r="AD625" i="1" s="1"/>
  <c r="AT625" i="1" s="1"/>
  <c r="AU625" i="1" s="1"/>
  <c r="Y593" i="1"/>
  <c r="AD593" i="1" s="1"/>
  <c r="AT593" i="1" s="1"/>
  <c r="AU593" i="1" s="1"/>
  <c r="Y577" i="1"/>
  <c r="AD577" i="1" s="1"/>
  <c r="AT577" i="1" s="1"/>
  <c r="AU577" i="1" s="1"/>
  <c r="Y561" i="1"/>
  <c r="AD561" i="1" s="1"/>
  <c r="AT561" i="1" s="1"/>
  <c r="AU561" i="1" s="1"/>
  <c r="Y545" i="1"/>
  <c r="AD545" i="1" s="1"/>
  <c r="AT545" i="1" s="1"/>
  <c r="AU545" i="1" s="1"/>
  <c r="Y529" i="1"/>
  <c r="AD529" i="1" s="1"/>
  <c r="AT529" i="1" s="1"/>
  <c r="AU529" i="1" s="1"/>
  <c r="Y513" i="1"/>
  <c r="AD513" i="1" s="1"/>
  <c r="AT513" i="1" s="1"/>
  <c r="AU513" i="1" s="1"/>
  <c r="Y497" i="1"/>
  <c r="AD497" i="1" s="1"/>
  <c r="AT497" i="1" s="1"/>
  <c r="AU497" i="1" s="1"/>
  <c r="Y481" i="1"/>
  <c r="AD481" i="1" s="1"/>
  <c r="AT481" i="1" s="1"/>
  <c r="AU481" i="1" s="1"/>
  <c r="Y465" i="1"/>
  <c r="AD465" i="1" s="1"/>
  <c r="AT465" i="1" s="1"/>
  <c r="AU465" i="1" s="1"/>
  <c r="Y449" i="1"/>
  <c r="AD449" i="1" s="1"/>
  <c r="AT449" i="1" s="1"/>
  <c r="AU449" i="1" s="1"/>
  <c r="Y433" i="1"/>
  <c r="AD433" i="1" s="1"/>
  <c r="AT433" i="1" s="1"/>
  <c r="AU433" i="1" s="1"/>
  <c r="Y417" i="1"/>
  <c r="AD417" i="1" s="1"/>
  <c r="AT417" i="1" s="1"/>
  <c r="AU417" i="1" s="1"/>
  <c r="Y401" i="1"/>
  <c r="AD401" i="1" s="1"/>
  <c r="AT401" i="1" s="1"/>
  <c r="AU401" i="1" s="1"/>
  <c r="Y385" i="1"/>
  <c r="AD385" i="1" s="1"/>
  <c r="AT385" i="1" s="1"/>
  <c r="AU385" i="1" s="1"/>
  <c r="Y369" i="1"/>
  <c r="AD369" i="1" s="1"/>
  <c r="AT369" i="1" s="1"/>
  <c r="AU369" i="1" s="1"/>
  <c r="Y353" i="1"/>
  <c r="AD353" i="1" s="1"/>
  <c r="AT353" i="1" s="1"/>
  <c r="AU353" i="1" s="1"/>
  <c r="Y337" i="1"/>
  <c r="AD337" i="1" s="1"/>
  <c r="AT337" i="1" s="1"/>
  <c r="AU337" i="1" s="1"/>
  <c r="Y321" i="1"/>
  <c r="AD321" i="1" s="1"/>
  <c r="AT321" i="1" s="1"/>
  <c r="AU321" i="1" s="1"/>
  <c r="Y305" i="1"/>
  <c r="AD305" i="1" s="1"/>
  <c r="AT305" i="1" s="1"/>
  <c r="AU305" i="1" s="1"/>
  <c r="Y289" i="1"/>
  <c r="AD289" i="1" s="1"/>
  <c r="AT289" i="1" s="1"/>
  <c r="AU289" i="1" s="1"/>
  <c r="Y273" i="1"/>
  <c r="AD273" i="1" s="1"/>
  <c r="AT273" i="1" s="1"/>
  <c r="AU273" i="1" s="1"/>
  <c r="Y257" i="1"/>
  <c r="AD257" i="1" s="1"/>
  <c r="AT257" i="1" s="1"/>
  <c r="AU257" i="1" s="1"/>
  <c r="Y241" i="1"/>
  <c r="AD241" i="1" s="1"/>
  <c r="AT241" i="1" s="1"/>
  <c r="AU241" i="1" s="1"/>
  <c r="Y225" i="1"/>
  <c r="AD225" i="1" s="1"/>
  <c r="AT225" i="1" s="1"/>
  <c r="AU225" i="1" s="1"/>
  <c r="Y209" i="1"/>
  <c r="AD209" i="1" s="1"/>
  <c r="AT209" i="1" s="1"/>
  <c r="AU209" i="1" s="1"/>
  <c r="Y193" i="1"/>
  <c r="AD193" i="1" s="1"/>
  <c r="AT193" i="1" s="1"/>
  <c r="AU193" i="1" s="1"/>
  <c r="Y177" i="1"/>
  <c r="AD177" i="1" s="1"/>
  <c r="AT177" i="1" s="1"/>
  <c r="AU177" i="1" s="1"/>
  <c r="Y161" i="1"/>
  <c r="AD161" i="1" s="1"/>
  <c r="AT161" i="1" s="1"/>
  <c r="AU161" i="1" s="1"/>
  <c r="Y145" i="1"/>
  <c r="AD145" i="1" s="1"/>
  <c r="AT145" i="1" s="1"/>
  <c r="AU145" i="1" s="1"/>
  <c r="Y129" i="1"/>
  <c r="AD129" i="1" s="1"/>
  <c r="AT129" i="1" s="1"/>
  <c r="Y113" i="1"/>
  <c r="AD113" i="1" s="1"/>
  <c r="AT113" i="1" s="1"/>
  <c r="AU113" i="1" s="1"/>
  <c r="Y97" i="1"/>
  <c r="AD97" i="1" s="1"/>
  <c r="AT97" i="1" s="1"/>
  <c r="AU97" i="1" s="1"/>
  <c r="Y65" i="1"/>
  <c r="AD65" i="1" s="1"/>
  <c r="AT65" i="1" s="1"/>
  <c r="AU65" i="1" s="1"/>
  <c r="Y49" i="1"/>
  <c r="AD49" i="1" s="1"/>
  <c r="AT49" i="1" s="1"/>
  <c r="AU49" i="1" s="1"/>
  <c r="Y33" i="1"/>
  <c r="AD33" i="1" s="1"/>
  <c r="AT33" i="1" s="1"/>
  <c r="AU33" i="1" s="1"/>
  <c r="Y17" i="1"/>
  <c r="AD17" i="1" s="1"/>
  <c r="AT17" i="1" s="1"/>
  <c r="AU17" i="1" s="1"/>
  <c r="AE1889" i="1"/>
  <c r="Y1976" i="1"/>
  <c r="AD1976" i="1" s="1"/>
  <c r="AT1976" i="1" s="1"/>
  <c r="AU1976" i="1" s="1"/>
  <c r="Y1944" i="1"/>
  <c r="AD1944" i="1" s="1"/>
  <c r="AT1944" i="1" s="1"/>
  <c r="AU1944" i="1" s="1"/>
  <c r="Y1896" i="1"/>
  <c r="AD1896" i="1" s="1"/>
  <c r="AT1896" i="1" s="1"/>
  <c r="AU1896" i="1" s="1"/>
  <c r="Y1864" i="1"/>
  <c r="AD1864" i="1" s="1"/>
  <c r="AT1864" i="1" s="1"/>
  <c r="AU1864" i="1" s="1"/>
  <c r="Y1848" i="1"/>
  <c r="AD1848" i="1" s="1"/>
  <c r="AT1848" i="1" s="1"/>
  <c r="AU1848" i="1" s="1"/>
  <c r="Y1816" i="1"/>
  <c r="AD1816" i="1" s="1"/>
  <c r="AT1816" i="1" s="1"/>
  <c r="AU1816" i="1" s="1"/>
  <c r="Y1768" i="1"/>
  <c r="AD1768" i="1" s="1"/>
  <c r="AT1768" i="1" s="1"/>
  <c r="AU1768" i="1" s="1"/>
  <c r="Y1736" i="1"/>
  <c r="AD1736" i="1" s="1"/>
  <c r="AT1736" i="1" s="1"/>
  <c r="AU1736" i="1" s="1"/>
  <c r="Y1720" i="1"/>
  <c r="AD1720" i="1" s="1"/>
  <c r="AT1720" i="1" s="1"/>
  <c r="AU1720" i="1" s="1"/>
  <c r="Y1688" i="1"/>
  <c r="AD1688" i="1" s="1"/>
  <c r="AT1688" i="1" s="1"/>
  <c r="AU1688" i="1" s="1"/>
  <c r="Y1640" i="1"/>
  <c r="AD1640" i="1" s="1"/>
  <c r="AT1640" i="1" s="1"/>
  <c r="AU1640" i="1" s="1"/>
  <c r="Y1608" i="1"/>
  <c r="AD1608" i="1" s="1"/>
  <c r="AT1608" i="1" s="1"/>
  <c r="AU1608" i="1" s="1"/>
  <c r="Y1592" i="1"/>
  <c r="AD1592" i="1" s="1"/>
  <c r="AT1592" i="1" s="1"/>
  <c r="AU1592" i="1" s="1"/>
  <c r="Y1560" i="1"/>
  <c r="AD1560" i="1" s="1"/>
  <c r="AT1560" i="1" s="1"/>
  <c r="AU1560" i="1" s="1"/>
  <c r="Y1512" i="1"/>
  <c r="AD1512" i="1" s="1"/>
  <c r="AT1512" i="1" s="1"/>
  <c r="AU1512" i="1" s="1"/>
  <c r="Y1480" i="1"/>
  <c r="AD1480" i="1" s="1"/>
  <c r="AT1480" i="1" s="1"/>
  <c r="AU1480" i="1" s="1"/>
  <c r="Y1464" i="1"/>
  <c r="AD1464" i="1" s="1"/>
  <c r="AT1464" i="1" s="1"/>
  <c r="AU1464" i="1" s="1"/>
  <c r="Y1432" i="1"/>
  <c r="AD1432" i="1" s="1"/>
  <c r="AT1432" i="1" s="1"/>
  <c r="AU1432" i="1" s="1"/>
  <c r="Y1384" i="1"/>
  <c r="AD1384" i="1" s="1"/>
  <c r="AT1384" i="1" s="1"/>
  <c r="AU1384" i="1" s="1"/>
  <c r="Y1352" i="1"/>
  <c r="AD1352" i="1" s="1"/>
  <c r="AT1352" i="1" s="1"/>
  <c r="AU1352" i="1" s="1"/>
  <c r="Y1336" i="1"/>
  <c r="AD1336" i="1" s="1"/>
  <c r="AT1336" i="1" s="1"/>
  <c r="AU1336" i="1" s="1"/>
  <c r="Y1304" i="1"/>
  <c r="AD1304" i="1" s="1"/>
  <c r="AT1304" i="1" s="1"/>
  <c r="AU1304" i="1" s="1"/>
  <c r="Y1256" i="1"/>
  <c r="AD1256" i="1" s="1"/>
  <c r="AT1256" i="1" s="1"/>
  <c r="AU1256" i="1" s="1"/>
  <c r="Y1224" i="1"/>
  <c r="AD1224" i="1" s="1"/>
  <c r="AT1224" i="1" s="1"/>
  <c r="AU1224" i="1" s="1"/>
  <c r="Y1208" i="1"/>
  <c r="AD1208" i="1" s="1"/>
  <c r="AT1208" i="1" s="1"/>
  <c r="AU1208" i="1" s="1"/>
  <c r="Y1176" i="1"/>
  <c r="AD1176" i="1" s="1"/>
  <c r="AT1176" i="1" s="1"/>
  <c r="AU1176" i="1" s="1"/>
  <c r="Y1128" i="1"/>
  <c r="AD1128" i="1" s="1"/>
  <c r="AT1128" i="1" s="1"/>
  <c r="AU1128" i="1" s="1"/>
  <c r="Y1096" i="1"/>
  <c r="AD1096" i="1" s="1"/>
  <c r="AT1096" i="1" s="1"/>
  <c r="AU1096" i="1" s="1"/>
  <c r="Y1064" i="1"/>
  <c r="AD1064" i="1" s="1"/>
  <c r="AT1064" i="1" s="1"/>
  <c r="AU1064" i="1" s="1"/>
  <c r="Y1048" i="1"/>
  <c r="AD1048" i="1" s="1"/>
  <c r="AT1048" i="1" s="1"/>
  <c r="AU1048" i="1" s="1"/>
  <c r="Y1032" i="1"/>
  <c r="AD1032" i="1" s="1"/>
  <c r="AT1032" i="1" s="1"/>
  <c r="AU1032" i="1" s="1"/>
  <c r="Y1016" i="1"/>
  <c r="AD1016" i="1" s="1"/>
  <c r="AT1016" i="1" s="1"/>
  <c r="AU1016" i="1" s="1"/>
  <c r="Y984" i="1"/>
  <c r="AD984" i="1" s="1"/>
  <c r="Y952" i="1"/>
  <c r="AD952" i="1" s="1"/>
  <c r="AT952" i="1" s="1"/>
  <c r="AU952" i="1" s="1"/>
  <c r="Y920" i="1"/>
  <c r="AD920" i="1" s="1"/>
  <c r="AT920" i="1" s="1"/>
  <c r="AU920" i="1" s="1"/>
  <c r="Y904" i="1"/>
  <c r="AD904" i="1" s="1"/>
  <c r="AT904" i="1" s="1"/>
  <c r="AU904" i="1" s="1"/>
  <c r="Y888" i="1"/>
  <c r="AD888" i="1" s="1"/>
  <c r="AT888" i="1" s="1"/>
  <c r="AU888" i="1" s="1"/>
  <c r="Y872" i="1"/>
  <c r="AD872" i="1" s="1"/>
  <c r="AT872" i="1" s="1"/>
  <c r="AU872" i="1" s="1"/>
  <c r="Y856" i="1"/>
  <c r="AD856" i="1" s="1"/>
  <c r="AT856" i="1" s="1"/>
  <c r="Y840" i="1"/>
  <c r="AD840" i="1" s="1"/>
  <c r="AT840" i="1" s="1"/>
  <c r="AU840" i="1" s="1"/>
  <c r="Y808" i="1"/>
  <c r="AD808" i="1" s="1"/>
  <c r="AT808" i="1" s="1"/>
  <c r="AU808" i="1" s="1"/>
  <c r="Y776" i="1"/>
  <c r="AD776" i="1" s="1"/>
  <c r="AT776" i="1" s="1"/>
  <c r="AU776" i="1" s="1"/>
  <c r="Y760" i="1"/>
  <c r="AD760" i="1" s="1"/>
  <c r="AT760" i="1" s="1"/>
  <c r="AU760" i="1" s="1"/>
  <c r="Y728" i="1"/>
  <c r="AD728" i="1" s="1"/>
  <c r="AT728" i="1" s="1"/>
  <c r="AU728" i="1" s="1"/>
  <c r="Y696" i="1"/>
  <c r="AD696" i="1" s="1"/>
  <c r="AT696" i="1" s="1"/>
  <c r="AU696" i="1" s="1"/>
  <c r="Y664" i="1"/>
  <c r="AD664" i="1" s="1"/>
  <c r="AT664" i="1" s="1"/>
  <c r="AU664" i="1" s="1"/>
  <c r="Y648" i="1"/>
  <c r="AD648" i="1" s="1"/>
  <c r="AT648" i="1" s="1"/>
  <c r="AU648" i="1" s="1"/>
  <c r="Y632" i="1"/>
  <c r="AD632" i="1" s="1"/>
  <c r="Y600" i="1"/>
  <c r="AD600" i="1" s="1"/>
  <c r="AT600" i="1" s="1"/>
  <c r="AU600" i="1" s="1"/>
  <c r="Y568" i="1"/>
  <c r="AD568" i="1" s="1"/>
  <c r="AT568" i="1" s="1"/>
  <c r="AU568" i="1" s="1"/>
  <c r="Y536" i="1"/>
  <c r="AD536" i="1" s="1"/>
  <c r="AT536" i="1" s="1"/>
  <c r="AU536" i="1" s="1"/>
  <c r="Y520" i="1"/>
  <c r="AD520" i="1" s="1"/>
  <c r="AT520" i="1" s="1"/>
  <c r="AU520" i="1" s="1"/>
  <c r="Y472" i="1"/>
  <c r="AD472" i="1" s="1"/>
  <c r="AT472" i="1" s="1"/>
  <c r="AU472" i="1" s="1"/>
  <c r="Y456" i="1"/>
  <c r="AD456" i="1" s="1"/>
  <c r="AT456" i="1" s="1"/>
  <c r="AU456" i="1" s="1"/>
  <c r="Y440" i="1"/>
  <c r="AD440" i="1" s="1"/>
  <c r="AT440" i="1" s="1"/>
  <c r="AU440" i="1" s="1"/>
  <c r="Y424" i="1"/>
  <c r="AD424" i="1" s="1"/>
  <c r="AT424" i="1" s="1"/>
  <c r="AU424" i="1" s="1"/>
  <c r="Y408" i="1"/>
  <c r="AD408" i="1" s="1"/>
  <c r="AT408" i="1" s="1"/>
  <c r="AU408" i="1" s="1"/>
  <c r="Y376" i="1"/>
  <c r="AD376" i="1" s="1"/>
  <c r="AT376" i="1" s="1"/>
  <c r="AU376" i="1" s="1"/>
  <c r="Y360" i="1"/>
  <c r="AD360" i="1" s="1"/>
  <c r="AT360" i="1" s="1"/>
  <c r="AU360" i="1" s="1"/>
  <c r="Y344" i="1"/>
  <c r="AD344" i="1" s="1"/>
  <c r="AT344" i="1" s="1"/>
  <c r="AU344" i="1" s="1"/>
  <c r="Y312" i="1"/>
  <c r="AD312" i="1" s="1"/>
  <c r="AT312" i="1" s="1"/>
  <c r="AU312" i="1" s="1"/>
  <c r="Y280" i="1"/>
  <c r="AD280" i="1" s="1"/>
  <c r="AT280" i="1" s="1"/>
  <c r="AU280" i="1" s="1"/>
  <c r="Y264" i="1"/>
  <c r="AD264" i="1" s="1"/>
  <c r="AT264" i="1" s="1"/>
  <c r="AU264" i="1" s="1"/>
  <c r="Y248" i="1"/>
  <c r="AD248" i="1" s="1"/>
  <c r="AT248" i="1" s="1"/>
  <c r="AU248" i="1" s="1"/>
  <c r="Y200" i="1"/>
  <c r="AD200" i="1" s="1"/>
  <c r="AT200" i="1" s="1"/>
  <c r="AU200" i="1" s="1"/>
  <c r="Y184" i="1"/>
  <c r="AD184" i="1" s="1"/>
  <c r="AT184" i="1" s="1"/>
  <c r="AU184" i="1" s="1"/>
  <c r="Y168" i="1"/>
  <c r="AD168" i="1" s="1"/>
  <c r="AT168" i="1" s="1"/>
  <c r="AU168" i="1" s="1"/>
  <c r="Y136" i="1"/>
  <c r="AD136" i="1" s="1"/>
  <c r="AT136" i="1" s="1"/>
  <c r="AU136" i="1" s="1"/>
  <c r="Y120" i="1"/>
  <c r="AD120" i="1" s="1"/>
  <c r="AT120" i="1" s="1"/>
  <c r="AU120" i="1" s="1"/>
  <c r="Y104" i="1"/>
  <c r="AD104" i="1" s="1"/>
  <c r="AT104" i="1" s="1"/>
  <c r="AU104" i="1" s="1"/>
  <c r="Y72" i="1"/>
  <c r="AD72" i="1" s="1"/>
  <c r="AT72" i="1" s="1"/>
  <c r="AU72" i="1" s="1"/>
  <c r="Y56" i="1"/>
  <c r="AD56" i="1" s="1"/>
  <c r="AT56" i="1" s="1"/>
  <c r="AU56" i="1" s="1"/>
  <c r="Y24" i="1"/>
  <c r="AD24" i="1" s="1"/>
  <c r="AT24" i="1" s="1"/>
  <c r="AU24" i="1" s="1"/>
  <c r="Y8" i="1"/>
  <c r="AD8" i="1" s="1"/>
  <c r="AT8" i="1" s="1"/>
  <c r="AU8" i="1" s="1"/>
  <c r="Y1970" i="1"/>
  <c r="AD1970" i="1" s="1"/>
  <c r="AT1970" i="1" s="1"/>
  <c r="AU1970" i="1" s="1"/>
  <c r="Y1954" i="1"/>
  <c r="AD1954" i="1" s="1"/>
  <c r="AT1954" i="1" s="1"/>
  <c r="AU1954" i="1" s="1"/>
  <c r="Y1922" i="1"/>
  <c r="AD1922" i="1" s="1"/>
  <c r="AT1922" i="1" s="1"/>
  <c r="AU1922" i="1" s="1"/>
  <c r="Y1906" i="1"/>
  <c r="AD1906" i="1" s="1"/>
  <c r="AT1906" i="1" s="1"/>
  <c r="AU1906" i="1" s="1"/>
  <c r="Y1890" i="1"/>
  <c r="AD1890" i="1" s="1"/>
  <c r="AT1890" i="1" s="1"/>
  <c r="AU1890" i="1" s="1"/>
  <c r="Y1874" i="1"/>
  <c r="AD1874" i="1" s="1"/>
  <c r="AT1874" i="1" s="1"/>
  <c r="AU1874" i="1" s="1"/>
  <c r="Y1858" i="1"/>
  <c r="AD1858" i="1" s="1"/>
  <c r="AT1858" i="1" s="1"/>
  <c r="AU1858" i="1" s="1"/>
  <c r="Y1842" i="1"/>
  <c r="AD1842" i="1" s="1"/>
  <c r="AT1842" i="1" s="1"/>
  <c r="AU1842" i="1" s="1"/>
  <c r="Y1826" i="1"/>
  <c r="AD1826" i="1" s="1"/>
  <c r="AT1826" i="1" s="1"/>
  <c r="AU1826" i="1" s="1"/>
  <c r="Y1810" i="1"/>
  <c r="AD1810" i="1" s="1"/>
  <c r="AT1810" i="1" s="1"/>
  <c r="AU1810" i="1" s="1"/>
  <c r="Y1794" i="1"/>
  <c r="AD1794" i="1" s="1"/>
  <c r="AT1794" i="1" s="1"/>
  <c r="AU1794" i="1" s="1"/>
  <c r="Y1778" i="1"/>
  <c r="AD1778" i="1" s="1"/>
  <c r="AT1778" i="1" s="1"/>
  <c r="AU1778" i="1" s="1"/>
  <c r="Y1762" i="1"/>
  <c r="AD1762" i="1" s="1"/>
  <c r="AT1762" i="1" s="1"/>
  <c r="AU1762" i="1" s="1"/>
  <c r="Y1746" i="1"/>
  <c r="AD1746" i="1" s="1"/>
  <c r="AT1746" i="1" s="1"/>
  <c r="Y1730" i="1"/>
  <c r="AD1730" i="1" s="1"/>
  <c r="AT1730" i="1" s="1"/>
  <c r="AU1730" i="1" s="1"/>
  <c r="Y1714" i="1"/>
  <c r="AD1714" i="1" s="1"/>
  <c r="AT1714" i="1" s="1"/>
  <c r="AU1714" i="1" s="1"/>
  <c r="Y1698" i="1"/>
  <c r="AD1698" i="1" s="1"/>
  <c r="AT1698" i="1" s="1"/>
  <c r="AU1698" i="1" s="1"/>
  <c r="Y1682" i="1"/>
  <c r="AD1682" i="1" s="1"/>
  <c r="AT1682" i="1" s="1"/>
  <c r="AU1682" i="1" s="1"/>
  <c r="Y1666" i="1"/>
  <c r="AD1666" i="1" s="1"/>
  <c r="AT1666" i="1" s="1"/>
  <c r="AU1666" i="1" s="1"/>
  <c r="Y1650" i="1"/>
  <c r="AD1650" i="1" s="1"/>
  <c r="AT1650" i="1" s="1"/>
  <c r="AU1650" i="1" s="1"/>
  <c r="Y1634" i="1"/>
  <c r="AD1634" i="1" s="1"/>
  <c r="AT1634" i="1" s="1"/>
  <c r="AU1634" i="1" s="1"/>
  <c r="Y1618" i="1"/>
  <c r="AD1618" i="1" s="1"/>
  <c r="AT1618" i="1" s="1"/>
  <c r="AU1618" i="1" s="1"/>
  <c r="Y1602" i="1"/>
  <c r="AD1602" i="1" s="1"/>
  <c r="AT1602" i="1" s="1"/>
  <c r="AU1602" i="1" s="1"/>
  <c r="Y1586" i="1"/>
  <c r="AD1586" i="1" s="1"/>
  <c r="AT1586" i="1" s="1"/>
  <c r="AU1586" i="1" s="1"/>
  <c r="Y1554" i="1"/>
  <c r="AD1554" i="1" s="1"/>
  <c r="AT1554" i="1" s="1"/>
  <c r="AU1554" i="1" s="1"/>
  <c r="Y1538" i="1"/>
  <c r="AD1538" i="1" s="1"/>
  <c r="AT1538" i="1" s="1"/>
  <c r="AU1538" i="1" s="1"/>
  <c r="Y1506" i="1"/>
  <c r="AD1506" i="1" s="1"/>
  <c r="AT1506" i="1" s="1"/>
  <c r="AU1506" i="1" s="1"/>
  <c r="Y1490" i="1"/>
  <c r="AD1490" i="1" s="1"/>
  <c r="AT1490" i="1" s="1"/>
  <c r="AU1490" i="1" s="1"/>
  <c r="Y1458" i="1"/>
  <c r="AD1458" i="1" s="1"/>
  <c r="AT1458" i="1" s="1"/>
  <c r="AU1458" i="1" s="1"/>
  <c r="Y1410" i="1"/>
  <c r="AD1410" i="1" s="1"/>
  <c r="AT1410" i="1" s="1"/>
  <c r="AU1410" i="1" s="1"/>
  <c r="Y1378" i="1"/>
  <c r="AD1378" i="1" s="1"/>
  <c r="AT1378" i="1" s="1"/>
  <c r="AU1378" i="1" s="1"/>
  <c r="Y1362" i="1"/>
  <c r="AD1362" i="1" s="1"/>
  <c r="AT1362" i="1" s="1"/>
  <c r="AU1362" i="1" s="1"/>
  <c r="Y1330" i="1"/>
  <c r="AD1330" i="1" s="1"/>
  <c r="AT1330" i="1" s="1"/>
  <c r="AU1330" i="1" s="1"/>
  <c r="Y1314" i="1"/>
  <c r="AD1314" i="1" s="1"/>
  <c r="AT1314" i="1" s="1"/>
  <c r="AU1314" i="1" s="1"/>
  <c r="Y1282" i="1"/>
  <c r="AD1282" i="1" s="1"/>
  <c r="AT1282" i="1" s="1"/>
  <c r="AU1282" i="1" s="1"/>
  <c r="Y1266" i="1"/>
  <c r="AD1266" i="1" s="1"/>
  <c r="AT1266" i="1" s="1"/>
  <c r="AU1266" i="1" s="1"/>
  <c r="Y1250" i="1"/>
  <c r="AD1250" i="1" s="1"/>
  <c r="AT1250" i="1" s="1"/>
  <c r="AU1250" i="1" s="1"/>
  <c r="Y1234" i="1"/>
  <c r="AD1234" i="1" s="1"/>
  <c r="Y1218" i="1"/>
  <c r="AD1218" i="1" s="1"/>
  <c r="AT1218" i="1" s="1"/>
  <c r="AU1218" i="1" s="1"/>
  <c r="Y1202" i="1"/>
  <c r="AD1202" i="1" s="1"/>
  <c r="AT1202" i="1" s="1"/>
  <c r="AU1202" i="1" s="1"/>
  <c r="Y1186" i="1"/>
  <c r="AD1186" i="1" s="1"/>
  <c r="AT1186" i="1" s="1"/>
  <c r="AU1186" i="1" s="1"/>
  <c r="Y1154" i="1"/>
  <c r="AD1154" i="1" s="1"/>
  <c r="AT1154" i="1" s="1"/>
  <c r="AU1154" i="1" s="1"/>
  <c r="Y1138" i="1"/>
  <c r="AD1138" i="1" s="1"/>
  <c r="AT1138" i="1" s="1"/>
  <c r="AU1138" i="1" s="1"/>
  <c r="Y1122" i="1"/>
  <c r="AD1122" i="1" s="1"/>
  <c r="AT1122" i="1" s="1"/>
  <c r="AU1122" i="1" s="1"/>
  <c r="Y1090" i="1"/>
  <c r="AD1090" i="1" s="1"/>
  <c r="AT1090" i="1" s="1"/>
  <c r="AU1090" i="1" s="1"/>
  <c r="Y1074" i="1"/>
  <c r="AD1074" i="1" s="1"/>
  <c r="AT1074" i="1" s="1"/>
  <c r="Y1058" i="1"/>
  <c r="AD1058" i="1" s="1"/>
  <c r="AT1058" i="1" s="1"/>
  <c r="AU1058" i="1" s="1"/>
  <c r="Y1042" i="1"/>
  <c r="AD1042" i="1" s="1"/>
  <c r="AT1042" i="1" s="1"/>
  <c r="AU1042" i="1" s="1"/>
  <c r="Y1026" i="1"/>
  <c r="AD1026" i="1" s="1"/>
  <c r="AT1026" i="1" s="1"/>
  <c r="AU1026" i="1" s="1"/>
  <c r="Y1010" i="1"/>
  <c r="AD1010" i="1" s="1"/>
  <c r="AT1010" i="1" s="1"/>
  <c r="AU1010" i="1" s="1"/>
  <c r="Y994" i="1"/>
  <c r="AD994" i="1" s="1"/>
  <c r="Y978" i="1"/>
  <c r="AD978" i="1" s="1"/>
  <c r="AT978" i="1" s="1"/>
  <c r="AU978" i="1" s="1"/>
  <c r="Y962" i="1"/>
  <c r="AD962" i="1" s="1"/>
  <c r="AT962" i="1" s="1"/>
  <c r="AU962" i="1" s="1"/>
  <c r="Y946" i="1"/>
  <c r="AD946" i="1" s="1"/>
  <c r="AT946" i="1" s="1"/>
  <c r="AU946" i="1" s="1"/>
  <c r="Y930" i="1"/>
  <c r="AD930" i="1" s="1"/>
  <c r="AT930" i="1" s="1"/>
  <c r="AU930" i="1" s="1"/>
  <c r="Y914" i="1"/>
  <c r="AD914" i="1" s="1"/>
  <c r="AT914" i="1" s="1"/>
  <c r="AU914" i="1" s="1"/>
  <c r="Y898" i="1"/>
  <c r="AD898" i="1" s="1"/>
  <c r="AT898" i="1" s="1"/>
  <c r="AU898" i="1" s="1"/>
  <c r="Y882" i="1"/>
  <c r="AD882" i="1" s="1"/>
  <c r="AT882" i="1" s="1"/>
  <c r="AU882" i="1" s="1"/>
  <c r="Y866" i="1"/>
  <c r="AD866" i="1" s="1"/>
  <c r="AT866" i="1" s="1"/>
  <c r="AU866" i="1" s="1"/>
  <c r="Y850" i="1"/>
  <c r="AD850" i="1" s="1"/>
  <c r="AT850" i="1" s="1"/>
  <c r="AU850" i="1" s="1"/>
  <c r="Y834" i="1"/>
  <c r="AD834" i="1" s="1"/>
  <c r="AT834" i="1" s="1"/>
  <c r="AU834" i="1" s="1"/>
  <c r="Y818" i="1"/>
  <c r="AD818" i="1" s="1"/>
  <c r="AT818" i="1" s="1"/>
  <c r="AU818" i="1" s="1"/>
  <c r="Y802" i="1"/>
  <c r="AD802" i="1" s="1"/>
  <c r="AT802" i="1" s="1"/>
  <c r="AU802" i="1" s="1"/>
  <c r="Y786" i="1"/>
  <c r="AD786" i="1" s="1"/>
  <c r="AT786" i="1" s="1"/>
  <c r="AU786" i="1" s="1"/>
  <c r="Y770" i="1"/>
  <c r="AD770" i="1" s="1"/>
  <c r="AT770" i="1" s="1"/>
  <c r="AU770" i="1" s="1"/>
  <c r="Y754" i="1"/>
  <c r="AD754" i="1" s="1"/>
  <c r="AT754" i="1" s="1"/>
  <c r="AU754" i="1" s="1"/>
  <c r="Y738" i="1"/>
  <c r="AD738" i="1" s="1"/>
  <c r="AT738" i="1" s="1"/>
  <c r="AU738" i="1" s="1"/>
  <c r="Y722" i="1"/>
  <c r="AD722" i="1" s="1"/>
  <c r="AT722" i="1" s="1"/>
  <c r="AU722" i="1" s="1"/>
  <c r="Y706" i="1"/>
  <c r="AD706" i="1" s="1"/>
  <c r="AT706" i="1" s="1"/>
  <c r="AU706" i="1" s="1"/>
  <c r="Y690" i="1"/>
  <c r="AD690" i="1" s="1"/>
  <c r="AT690" i="1" s="1"/>
  <c r="AU690" i="1" s="1"/>
  <c r="Y674" i="1"/>
  <c r="AD674" i="1" s="1"/>
  <c r="AT674" i="1" s="1"/>
  <c r="AU674" i="1" s="1"/>
  <c r="Y658" i="1"/>
  <c r="AD658" i="1" s="1"/>
  <c r="AT658" i="1" s="1"/>
  <c r="AU658" i="1" s="1"/>
  <c r="Y642" i="1"/>
  <c r="AD642" i="1" s="1"/>
  <c r="AT642" i="1" s="1"/>
  <c r="AU642" i="1" s="1"/>
  <c r="Y626" i="1"/>
  <c r="AD626" i="1" s="1"/>
  <c r="AT626" i="1" s="1"/>
  <c r="AU626" i="1" s="1"/>
  <c r="Y610" i="1"/>
  <c r="AD610" i="1" s="1"/>
  <c r="AT610" i="1" s="1"/>
  <c r="AU610" i="1" s="1"/>
  <c r="Y594" i="1"/>
  <c r="AD594" i="1" s="1"/>
  <c r="AT594" i="1" s="1"/>
  <c r="AU594" i="1" s="1"/>
  <c r="Y578" i="1"/>
  <c r="AD578" i="1" s="1"/>
  <c r="AT578" i="1" s="1"/>
  <c r="AU578" i="1" s="1"/>
  <c r="Y562" i="1"/>
  <c r="AD562" i="1" s="1"/>
  <c r="AT562" i="1" s="1"/>
  <c r="AU562" i="1" s="1"/>
  <c r="Y546" i="1"/>
  <c r="AD546" i="1" s="1"/>
  <c r="AT546" i="1" s="1"/>
  <c r="AU546" i="1" s="1"/>
  <c r="Y530" i="1"/>
  <c r="AD530" i="1" s="1"/>
  <c r="AT530" i="1" s="1"/>
  <c r="AU530" i="1" s="1"/>
  <c r="Y514" i="1"/>
  <c r="AD514" i="1" s="1"/>
  <c r="AT514" i="1" s="1"/>
  <c r="AU514" i="1" s="1"/>
  <c r="Y498" i="1"/>
  <c r="AD498" i="1" s="1"/>
  <c r="AT498" i="1" s="1"/>
  <c r="AU498" i="1" s="1"/>
  <c r="Y482" i="1"/>
  <c r="AD482" i="1" s="1"/>
  <c r="AT482" i="1" s="1"/>
  <c r="AU482" i="1" s="1"/>
  <c r="Y466" i="1"/>
  <c r="AD466" i="1" s="1"/>
  <c r="AT466" i="1" s="1"/>
  <c r="AU466" i="1" s="1"/>
  <c r="Y450" i="1"/>
  <c r="AD450" i="1" s="1"/>
  <c r="AT450" i="1" s="1"/>
  <c r="AU450" i="1" s="1"/>
  <c r="Y434" i="1"/>
  <c r="AD434" i="1" s="1"/>
  <c r="AT434" i="1" s="1"/>
  <c r="AU434" i="1" s="1"/>
  <c r="Y418" i="1"/>
  <c r="AD418" i="1" s="1"/>
  <c r="AT418" i="1" s="1"/>
  <c r="AU418" i="1" s="1"/>
  <c r="Y402" i="1"/>
  <c r="AD402" i="1" s="1"/>
  <c r="AT402" i="1" s="1"/>
  <c r="AU402" i="1" s="1"/>
  <c r="Y386" i="1"/>
  <c r="AD386" i="1" s="1"/>
  <c r="AT386" i="1" s="1"/>
  <c r="AU386" i="1" s="1"/>
  <c r="Y370" i="1"/>
  <c r="AD370" i="1" s="1"/>
  <c r="AT370" i="1" s="1"/>
  <c r="AU370" i="1" s="1"/>
  <c r="Y354" i="1"/>
  <c r="AD354" i="1" s="1"/>
  <c r="AT354" i="1" s="1"/>
  <c r="AU354" i="1" s="1"/>
  <c r="Y338" i="1"/>
  <c r="AD338" i="1" s="1"/>
  <c r="AT338" i="1" s="1"/>
  <c r="AU338" i="1" s="1"/>
  <c r="Y322" i="1"/>
  <c r="AD322" i="1" s="1"/>
  <c r="AT322" i="1" s="1"/>
  <c r="AU322" i="1" s="1"/>
  <c r="Y306" i="1"/>
  <c r="AD306" i="1" s="1"/>
  <c r="AT306" i="1" s="1"/>
  <c r="AU306" i="1" s="1"/>
  <c r="Y290" i="1"/>
  <c r="AD290" i="1" s="1"/>
  <c r="AT290" i="1" s="1"/>
  <c r="AU290" i="1" s="1"/>
  <c r="Y274" i="1"/>
  <c r="AD274" i="1" s="1"/>
  <c r="AT274" i="1" s="1"/>
  <c r="AU274" i="1" s="1"/>
  <c r="Y258" i="1"/>
  <c r="AD258" i="1" s="1"/>
  <c r="AT258" i="1" s="1"/>
  <c r="AU258" i="1" s="1"/>
  <c r="Y242" i="1"/>
  <c r="AD242" i="1" s="1"/>
  <c r="AT242" i="1" s="1"/>
  <c r="AU242" i="1" s="1"/>
  <c r="Y226" i="1"/>
  <c r="AD226" i="1" s="1"/>
  <c r="AT226" i="1" s="1"/>
  <c r="AU226" i="1" s="1"/>
  <c r="Y210" i="1"/>
  <c r="AD210" i="1" s="1"/>
  <c r="AT210" i="1" s="1"/>
  <c r="AU210" i="1" s="1"/>
  <c r="Y194" i="1"/>
  <c r="AD194" i="1" s="1"/>
  <c r="AT194" i="1" s="1"/>
  <c r="AU194" i="1" s="1"/>
  <c r="Y178" i="1"/>
  <c r="AD178" i="1" s="1"/>
  <c r="AT178" i="1" s="1"/>
  <c r="AU178" i="1" s="1"/>
  <c r="Y162" i="1"/>
  <c r="AD162" i="1" s="1"/>
  <c r="AT162" i="1" s="1"/>
  <c r="AU162" i="1" s="1"/>
  <c r="Y146" i="1"/>
  <c r="AD146" i="1" s="1"/>
  <c r="AT146" i="1" s="1"/>
  <c r="AU146" i="1" s="1"/>
  <c r="Y130" i="1"/>
  <c r="AD130" i="1" s="1"/>
  <c r="AT130" i="1" s="1"/>
  <c r="AU130" i="1" s="1"/>
  <c r="Y114" i="1"/>
  <c r="AD114" i="1" s="1"/>
  <c r="AT114" i="1" s="1"/>
  <c r="AU114" i="1" s="1"/>
  <c r="Y98" i="1"/>
  <c r="AD98" i="1" s="1"/>
  <c r="AT98" i="1" s="1"/>
  <c r="AU98" i="1" s="1"/>
  <c r="Y66" i="1"/>
  <c r="AD66" i="1" s="1"/>
  <c r="AT66" i="1" s="1"/>
  <c r="AU66" i="1" s="1"/>
  <c r="Y50" i="1"/>
  <c r="AD50" i="1" s="1"/>
  <c r="AT50" i="1" s="1"/>
  <c r="AU50" i="1" s="1"/>
  <c r="Y34" i="1"/>
  <c r="AD34" i="1" s="1"/>
  <c r="AT34" i="1" s="1"/>
  <c r="AU34" i="1" s="1"/>
  <c r="Y18" i="1"/>
  <c r="AD18" i="1" s="1"/>
  <c r="AT18" i="1" s="1"/>
  <c r="AU18" i="1" s="1"/>
  <c r="Y2" i="1"/>
  <c r="AD2" i="1" s="1"/>
  <c r="AT2" i="1" s="1"/>
  <c r="AU2" i="1" s="1"/>
  <c r="Y435" i="1"/>
  <c r="AD435" i="1" s="1"/>
  <c r="AT435" i="1" s="1"/>
  <c r="AU435" i="1" s="1"/>
  <c r="Y387" i="1"/>
  <c r="AD387" i="1" s="1"/>
  <c r="AT387" i="1" s="1"/>
  <c r="AU387" i="1" s="1"/>
  <c r="Y1515" i="1"/>
  <c r="AD1515" i="1" s="1"/>
  <c r="AT1515" i="1" s="1"/>
  <c r="AU1515" i="1" s="1"/>
  <c r="Y1467" i="1"/>
  <c r="AD1467" i="1" s="1"/>
  <c r="AT1467" i="1" s="1"/>
  <c r="AU1467" i="1" s="1"/>
  <c r="Y1451" i="1"/>
  <c r="AD1451" i="1" s="1"/>
  <c r="AT1451" i="1" s="1"/>
  <c r="AU1451" i="1" s="1"/>
  <c r="Y1227" i="1"/>
  <c r="AD1227" i="1" s="1"/>
  <c r="AT1227" i="1" s="1"/>
  <c r="AU1227" i="1" s="1"/>
  <c r="Y1003" i="1"/>
  <c r="AD1003" i="1" s="1"/>
  <c r="AT1003" i="1" s="1"/>
  <c r="AU1003" i="1" s="1"/>
  <c r="Y987" i="1"/>
  <c r="AD987" i="1" s="1"/>
  <c r="AT987" i="1" s="1"/>
  <c r="AU987" i="1" s="1"/>
  <c r="Y955" i="1"/>
  <c r="AD955" i="1" s="1"/>
  <c r="AT955" i="1" s="1"/>
  <c r="AU955" i="1" s="1"/>
  <c r="Y699" i="1"/>
  <c r="AD699" i="1" s="1"/>
  <c r="Y635" i="1"/>
  <c r="AD635" i="1" s="1"/>
  <c r="AT635" i="1" s="1"/>
  <c r="AU635" i="1" s="1"/>
  <c r="Y539" i="1"/>
  <c r="AD539" i="1" s="1"/>
  <c r="AT539" i="1" s="1"/>
  <c r="AU539" i="1" s="1"/>
  <c r="Y427" i="1"/>
  <c r="AD427" i="1" s="1"/>
  <c r="AT427" i="1" s="1"/>
  <c r="AU427" i="1" s="1"/>
  <c r="Y1983" i="1"/>
  <c r="AD1983" i="1" s="1"/>
  <c r="AT1983" i="1" s="1"/>
  <c r="AU1983" i="1" s="1"/>
  <c r="Y1967" i="1"/>
  <c r="AD1967" i="1" s="1"/>
  <c r="AT1967" i="1" s="1"/>
  <c r="AU1967" i="1" s="1"/>
  <c r="Y1951" i="1"/>
  <c r="AD1951" i="1" s="1"/>
  <c r="AT1951" i="1" s="1"/>
  <c r="AU1951" i="1" s="1"/>
  <c r="Y1935" i="1"/>
  <c r="AD1935" i="1" s="1"/>
  <c r="AT1935" i="1" s="1"/>
  <c r="AU1935" i="1" s="1"/>
  <c r="Y1919" i="1"/>
  <c r="AD1919" i="1" s="1"/>
  <c r="AT1919" i="1" s="1"/>
  <c r="AU1919" i="1" s="1"/>
  <c r="Y1903" i="1"/>
  <c r="AD1903" i="1" s="1"/>
  <c r="AT1903" i="1" s="1"/>
  <c r="AU1903" i="1" s="1"/>
  <c r="Y1887" i="1"/>
  <c r="AD1887" i="1" s="1"/>
  <c r="AT1887" i="1" s="1"/>
  <c r="AU1887" i="1" s="1"/>
  <c r="Y1871" i="1"/>
  <c r="AD1871" i="1" s="1"/>
  <c r="AT1871" i="1" s="1"/>
  <c r="AU1871" i="1" s="1"/>
  <c r="Y1855" i="1"/>
  <c r="AD1855" i="1" s="1"/>
  <c r="AT1855" i="1" s="1"/>
  <c r="AU1855" i="1" s="1"/>
  <c r="Y1839" i="1"/>
  <c r="AD1839" i="1" s="1"/>
  <c r="AT1839" i="1" s="1"/>
  <c r="AU1839" i="1" s="1"/>
  <c r="Y1823" i="1"/>
  <c r="AD1823" i="1" s="1"/>
  <c r="AT1823" i="1" s="1"/>
  <c r="AU1823" i="1" s="1"/>
  <c r="Y1807" i="1"/>
  <c r="AD1807" i="1" s="1"/>
  <c r="AT1807" i="1" s="1"/>
  <c r="AU1807" i="1" s="1"/>
  <c r="Y1791" i="1"/>
  <c r="AD1791" i="1" s="1"/>
  <c r="AT1791" i="1" s="1"/>
  <c r="AU1791" i="1" s="1"/>
  <c r="Y1775" i="1"/>
  <c r="AD1775" i="1" s="1"/>
  <c r="AT1775" i="1" s="1"/>
  <c r="AU1775" i="1" s="1"/>
  <c r="Y1759" i="1"/>
  <c r="AD1759" i="1" s="1"/>
  <c r="AT1759" i="1" s="1"/>
  <c r="AU1759" i="1" s="1"/>
  <c r="Y1743" i="1"/>
  <c r="AD1743" i="1" s="1"/>
  <c r="AT1743" i="1" s="1"/>
  <c r="AU1743" i="1" s="1"/>
  <c r="Y1727" i="1"/>
  <c r="AD1727" i="1" s="1"/>
  <c r="AT1727" i="1" s="1"/>
  <c r="AU1727" i="1" s="1"/>
  <c r="Y1711" i="1"/>
  <c r="AD1711" i="1" s="1"/>
  <c r="AT1711" i="1" s="1"/>
  <c r="AU1711" i="1" s="1"/>
  <c r="Y1695" i="1"/>
  <c r="AD1695" i="1" s="1"/>
  <c r="AT1695" i="1" s="1"/>
  <c r="AU1695" i="1" s="1"/>
  <c r="Y1679" i="1"/>
  <c r="AD1679" i="1" s="1"/>
  <c r="AT1679" i="1" s="1"/>
  <c r="AU1679" i="1" s="1"/>
  <c r="Y1663" i="1"/>
  <c r="AD1663" i="1" s="1"/>
  <c r="AT1663" i="1" s="1"/>
  <c r="AU1663" i="1" s="1"/>
  <c r="Y1647" i="1"/>
  <c r="AD1647" i="1" s="1"/>
  <c r="AT1647" i="1" s="1"/>
  <c r="AU1647" i="1" s="1"/>
  <c r="Y1631" i="1"/>
  <c r="AD1631" i="1" s="1"/>
  <c r="AT1631" i="1" s="1"/>
  <c r="AU1631" i="1" s="1"/>
  <c r="Y1615" i="1"/>
  <c r="AD1615" i="1" s="1"/>
  <c r="AT1615" i="1" s="1"/>
  <c r="Y1599" i="1"/>
  <c r="AD1599" i="1" s="1"/>
  <c r="AT1599" i="1" s="1"/>
  <c r="AU1599" i="1" s="1"/>
  <c r="Y1583" i="1"/>
  <c r="AD1583" i="1" s="1"/>
  <c r="AT1583" i="1" s="1"/>
  <c r="AU1583" i="1" s="1"/>
  <c r="Y1567" i="1"/>
  <c r="AD1567" i="1" s="1"/>
  <c r="AT1567" i="1" s="1"/>
  <c r="AU1567" i="1" s="1"/>
  <c r="Y1551" i="1"/>
  <c r="AD1551" i="1" s="1"/>
  <c r="AT1551" i="1" s="1"/>
  <c r="AU1551" i="1" s="1"/>
  <c r="Y1535" i="1"/>
  <c r="AD1535" i="1" s="1"/>
  <c r="AT1535" i="1" s="1"/>
  <c r="AU1535" i="1" s="1"/>
  <c r="Y1519" i="1"/>
  <c r="AD1519" i="1" s="1"/>
  <c r="AT1519" i="1" s="1"/>
  <c r="AU1519" i="1" s="1"/>
  <c r="Y1503" i="1"/>
  <c r="AD1503" i="1" s="1"/>
  <c r="AT1503" i="1" s="1"/>
  <c r="AU1503" i="1" s="1"/>
  <c r="Y1487" i="1"/>
  <c r="AD1487" i="1" s="1"/>
  <c r="AT1487" i="1" s="1"/>
  <c r="AU1487" i="1" s="1"/>
  <c r="Y1471" i="1"/>
  <c r="AD1471" i="1" s="1"/>
  <c r="AT1471" i="1" s="1"/>
  <c r="AU1471" i="1" s="1"/>
  <c r="Y1455" i="1"/>
  <c r="AD1455" i="1" s="1"/>
  <c r="AT1455" i="1" s="1"/>
  <c r="AU1455" i="1" s="1"/>
  <c r="Y1439" i="1"/>
  <c r="AD1439" i="1" s="1"/>
  <c r="AT1439" i="1" s="1"/>
  <c r="AU1439" i="1" s="1"/>
  <c r="Y1423" i="1"/>
  <c r="AD1423" i="1" s="1"/>
  <c r="AT1423" i="1" s="1"/>
  <c r="AU1423" i="1" s="1"/>
  <c r="Y1407" i="1"/>
  <c r="AD1407" i="1" s="1"/>
  <c r="AT1407" i="1" s="1"/>
  <c r="AU1407" i="1" s="1"/>
  <c r="Y1391" i="1"/>
  <c r="AD1391" i="1" s="1"/>
  <c r="AT1391" i="1" s="1"/>
  <c r="AU1391" i="1" s="1"/>
  <c r="Y1375" i="1"/>
  <c r="AD1375" i="1" s="1"/>
  <c r="AT1375" i="1" s="1"/>
  <c r="AU1375" i="1" s="1"/>
  <c r="Y1359" i="1"/>
  <c r="AD1359" i="1" s="1"/>
  <c r="AT1359" i="1" s="1"/>
  <c r="AU1359" i="1" s="1"/>
  <c r="Y1343" i="1"/>
  <c r="AD1343" i="1" s="1"/>
  <c r="AT1343" i="1" s="1"/>
  <c r="AU1343" i="1" s="1"/>
  <c r="Y1327" i="1"/>
  <c r="AD1327" i="1" s="1"/>
  <c r="AT1327" i="1" s="1"/>
  <c r="AU1327" i="1" s="1"/>
  <c r="Y1311" i="1"/>
  <c r="AD1311" i="1" s="1"/>
  <c r="AT1311" i="1" s="1"/>
  <c r="AU1311" i="1" s="1"/>
  <c r="Y1295" i="1"/>
  <c r="AD1295" i="1" s="1"/>
  <c r="AT1295" i="1" s="1"/>
  <c r="AU1295" i="1" s="1"/>
  <c r="Y1279" i="1"/>
  <c r="AD1279" i="1" s="1"/>
  <c r="AT1279" i="1" s="1"/>
  <c r="AU1279" i="1" s="1"/>
  <c r="Y1263" i="1"/>
  <c r="AD1263" i="1" s="1"/>
  <c r="AT1263" i="1" s="1"/>
  <c r="AU1263" i="1" s="1"/>
  <c r="Y1247" i="1"/>
  <c r="AD1247" i="1" s="1"/>
  <c r="AT1247" i="1" s="1"/>
  <c r="AU1247" i="1" s="1"/>
  <c r="Y1231" i="1"/>
  <c r="AD1231" i="1" s="1"/>
  <c r="AT1231" i="1" s="1"/>
  <c r="AU1231" i="1" s="1"/>
  <c r="Y1215" i="1"/>
  <c r="AD1215" i="1" s="1"/>
  <c r="AT1215" i="1" s="1"/>
  <c r="AU1215" i="1" s="1"/>
  <c r="Y1199" i="1"/>
  <c r="AD1199" i="1" s="1"/>
  <c r="AT1199" i="1" s="1"/>
  <c r="AU1199" i="1" s="1"/>
  <c r="Y1183" i="1"/>
  <c r="AD1183" i="1" s="1"/>
  <c r="AT1183" i="1" s="1"/>
  <c r="AU1183" i="1" s="1"/>
  <c r="Y1167" i="1"/>
  <c r="AD1167" i="1" s="1"/>
  <c r="AT1167" i="1" s="1"/>
  <c r="AU1167" i="1" s="1"/>
  <c r="Y1151" i="1"/>
  <c r="AD1151" i="1" s="1"/>
  <c r="AT1151" i="1" s="1"/>
  <c r="AU1151" i="1" s="1"/>
  <c r="Y1135" i="1"/>
  <c r="AD1135" i="1" s="1"/>
  <c r="AT1135" i="1" s="1"/>
  <c r="AU1135" i="1" s="1"/>
  <c r="Y1119" i="1"/>
  <c r="AD1119" i="1" s="1"/>
  <c r="AT1119" i="1" s="1"/>
  <c r="AU1119" i="1" s="1"/>
  <c r="Y1103" i="1"/>
  <c r="AD1103" i="1" s="1"/>
  <c r="AT1103" i="1" s="1"/>
  <c r="AU1103" i="1" s="1"/>
  <c r="Y1087" i="1"/>
  <c r="AD1087" i="1" s="1"/>
  <c r="AT1087" i="1" s="1"/>
  <c r="Y1071" i="1"/>
  <c r="AD1071" i="1" s="1"/>
  <c r="AT1071" i="1" s="1"/>
  <c r="AU1071" i="1" s="1"/>
  <c r="Y1055" i="1"/>
  <c r="AD1055" i="1" s="1"/>
  <c r="AT1055" i="1" s="1"/>
  <c r="AU1055" i="1" s="1"/>
  <c r="Y1039" i="1"/>
  <c r="AD1039" i="1" s="1"/>
  <c r="AT1039" i="1" s="1"/>
  <c r="AU1039" i="1" s="1"/>
  <c r="Y991" i="1"/>
  <c r="AD991" i="1" s="1"/>
  <c r="AT991" i="1" s="1"/>
  <c r="AU991" i="1" s="1"/>
  <c r="Y975" i="1"/>
  <c r="AD975" i="1" s="1"/>
  <c r="AT975" i="1" s="1"/>
  <c r="AU975" i="1" s="1"/>
  <c r="Y959" i="1"/>
  <c r="AD959" i="1" s="1"/>
  <c r="AT959" i="1" s="1"/>
  <c r="AU959" i="1" s="1"/>
  <c r="Y943" i="1"/>
  <c r="AD943" i="1" s="1"/>
  <c r="AT943" i="1" s="1"/>
  <c r="AU943" i="1" s="1"/>
  <c r="Y927" i="1"/>
  <c r="AD927" i="1" s="1"/>
  <c r="AT927" i="1" s="1"/>
  <c r="AU927" i="1" s="1"/>
  <c r="Y863" i="1"/>
  <c r="AD863" i="1" s="1"/>
  <c r="AT863" i="1" s="1"/>
  <c r="AU863" i="1" s="1"/>
  <c r="Y831" i="1"/>
  <c r="AD831" i="1" s="1"/>
  <c r="AT831" i="1" s="1"/>
  <c r="AU831" i="1" s="1"/>
  <c r="Y815" i="1"/>
  <c r="AD815" i="1" s="1"/>
  <c r="AT815" i="1" s="1"/>
  <c r="AU815" i="1" s="1"/>
  <c r="Y799" i="1"/>
  <c r="AD799" i="1" s="1"/>
  <c r="AT799" i="1" s="1"/>
  <c r="AU799" i="1" s="1"/>
  <c r="Y751" i="1"/>
  <c r="AD751" i="1" s="1"/>
  <c r="AT751" i="1" s="1"/>
  <c r="AU751" i="1" s="1"/>
  <c r="Y703" i="1"/>
  <c r="AD703" i="1" s="1"/>
  <c r="AT703" i="1" s="1"/>
  <c r="AU703" i="1" s="1"/>
  <c r="Y687" i="1"/>
  <c r="AD687" i="1" s="1"/>
  <c r="AT687" i="1" s="1"/>
  <c r="AU687" i="1" s="1"/>
  <c r="Y671" i="1"/>
  <c r="AD671" i="1" s="1"/>
  <c r="AT671" i="1" s="1"/>
  <c r="AU671" i="1" s="1"/>
  <c r="Y639" i="1"/>
  <c r="AD639" i="1" s="1"/>
  <c r="AT639" i="1" s="1"/>
  <c r="AU639" i="1" s="1"/>
  <c r="Y623" i="1"/>
  <c r="AD623" i="1" s="1"/>
  <c r="AT623" i="1" s="1"/>
  <c r="AU623" i="1" s="1"/>
  <c r="Y575" i="1"/>
  <c r="AD575" i="1" s="1"/>
  <c r="AT575" i="1" s="1"/>
  <c r="AU575" i="1" s="1"/>
  <c r="Y559" i="1"/>
  <c r="AD559" i="1" s="1"/>
  <c r="AT559" i="1" s="1"/>
  <c r="AU559" i="1" s="1"/>
  <c r="Y543" i="1"/>
  <c r="AD543" i="1" s="1"/>
  <c r="AT543" i="1" s="1"/>
  <c r="AU543" i="1" s="1"/>
  <c r="Y527" i="1"/>
  <c r="AD527" i="1" s="1"/>
  <c r="AT527" i="1" s="1"/>
  <c r="AU527" i="1" s="1"/>
  <c r="Y511" i="1"/>
  <c r="AD511" i="1" s="1"/>
  <c r="AT511" i="1" s="1"/>
  <c r="AU511" i="1" s="1"/>
  <c r="Y82" i="1"/>
  <c r="AD82" i="1" s="1"/>
  <c r="AT82" i="1" s="1"/>
  <c r="AU82" i="1" s="1"/>
  <c r="Y81" i="1"/>
  <c r="AD81" i="1" s="1"/>
  <c r="AT81" i="1" s="1"/>
  <c r="AU81" i="1" s="1"/>
  <c r="Y1437" i="1"/>
  <c r="AD1437" i="1" s="1"/>
  <c r="AT1437" i="1" s="1"/>
  <c r="AU1437" i="1" s="1"/>
  <c r="Y1978" i="1"/>
  <c r="AD1978" i="1" s="1"/>
  <c r="AT1978" i="1" s="1"/>
  <c r="AU1978" i="1" s="1"/>
  <c r="Y1241" i="1"/>
  <c r="AD1241" i="1" s="1"/>
  <c r="AT1241" i="1" s="1"/>
  <c r="AU1241" i="1" s="1"/>
  <c r="Y365" i="1"/>
  <c r="AD365" i="1" s="1"/>
  <c r="AT365" i="1" s="1"/>
  <c r="AU365" i="1" s="1"/>
  <c r="Y125" i="1"/>
  <c r="AD125" i="1" s="1"/>
  <c r="AT125" i="1" s="1"/>
  <c r="AU125" i="1" s="1"/>
  <c r="Y61" i="1"/>
  <c r="AD61" i="1" s="1"/>
  <c r="AT61" i="1" s="1"/>
  <c r="AU61" i="1" s="1"/>
  <c r="Y1715" i="1"/>
  <c r="AD1715" i="1" s="1"/>
  <c r="Y611" i="1"/>
  <c r="AD611" i="1" s="1"/>
  <c r="AT611" i="1" s="1"/>
  <c r="AU611" i="1" s="1"/>
  <c r="Y1989" i="1"/>
  <c r="AD1989" i="1" s="1"/>
  <c r="AT1989" i="1" s="1"/>
  <c r="AU1989" i="1" s="1"/>
  <c r="Y1973" i="1"/>
  <c r="AD1973" i="1" s="1"/>
  <c r="AT1973" i="1" s="1"/>
  <c r="AU1973" i="1" s="1"/>
  <c r="Y1957" i="1"/>
  <c r="AD1957" i="1" s="1"/>
  <c r="AT1957" i="1" s="1"/>
  <c r="AU1957" i="1" s="1"/>
  <c r="Y1941" i="1"/>
  <c r="AD1941" i="1" s="1"/>
  <c r="AT1941" i="1" s="1"/>
  <c r="AU1941" i="1" s="1"/>
  <c r="Y1925" i="1"/>
  <c r="AD1925" i="1" s="1"/>
  <c r="AT1925" i="1" s="1"/>
  <c r="AU1925" i="1" s="1"/>
  <c r="Y1909" i="1"/>
  <c r="AD1909" i="1" s="1"/>
  <c r="AT1909" i="1" s="1"/>
  <c r="AU1909" i="1" s="1"/>
  <c r="Y1893" i="1"/>
  <c r="AD1893" i="1" s="1"/>
  <c r="AT1893" i="1" s="1"/>
  <c r="AU1893" i="1" s="1"/>
  <c r="Y1877" i="1"/>
  <c r="AD1877" i="1" s="1"/>
  <c r="AT1877" i="1" s="1"/>
  <c r="AU1877" i="1" s="1"/>
  <c r="Y1861" i="1"/>
  <c r="AD1861" i="1" s="1"/>
  <c r="AT1861" i="1" s="1"/>
  <c r="AU1861" i="1" s="1"/>
  <c r="Y1845" i="1"/>
  <c r="AD1845" i="1" s="1"/>
  <c r="AT1845" i="1" s="1"/>
  <c r="AU1845" i="1" s="1"/>
  <c r="Y1829" i="1"/>
  <c r="AD1829" i="1" s="1"/>
  <c r="AT1829" i="1" s="1"/>
  <c r="AU1829" i="1" s="1"/>
  <c r="Y1813" i="1"/>
  <c r="AD1813" i="1" s="1"/>
  <c r="AT1813" i="1" s="1"/>
  <c r="AU1813" i="1" s="1"/>
  <c r="Y1797" i="1"/>
  <c r="AD1797" i="1" s="1"/>
  <c r="AT1797" i="1" s="1"/>
  <c r="AU1797" i="1" s="1"/>
  <c r="Y1781" i="1"/>
  <c r="AD1781" i="1" s="1"/>
  <c r="Y1765" i="1"/>
  <c r="AD1765" i="1" s="1"/>
  <c r="AT1765" i="1" s="1"/>
  <c r="AU1765" i="1" s="1"/>
  <c r="Y1749" i="1"/>
  <c r="AD1749" i="1" s="1"/>
  <c r="AT1749" i="1" s="1"/>
  <c r="AU1749" i="1" s="1"/>
  <c r="Y1733" i="1"/>
  <c r="AD1733" i="1" s="1"/>
  <c r="AT1733" i="1" s="1"/>
  <c r="AU1733" i="1" s="1"/>
  <c r="Y1717" i="1"/>
  <c r="AD1717" i="1" s="1"/>
  <c r="AT1717" i="1" s="1"/>
  <c r="AU1717" i="1" s="1"/>
  <c r="Y1701" i="1"/>
  <c r="AD1701" i="1" s="1"/>
  <c r="AT1701" i="1" s="1"/>
  <c r="AU1701" i="1" s="1"/>
  <c r="Y1685" i="1"/>
  <c r="AD1685" i="1" s="1"/>
  <c r="AT1685" i="1" s="1"/>
  <c r="AU1685" i="1" s="1"/>
  <c r="Y1669" i="1"/>
  <c r="AD1669" i="1" s="1"/>
  <c r="AT1669" i="1" s="1"/>
  <c r="AU1669" i="1" s="1"/>
  <c r="Y1653" i="1"/>
  <c r="AD1653" i="1" s="1"/>
  <c r="AT1653" i="1" s="1"/>
  <c r="AU1653" i="1" s="1"/>
  <c r="Y1637" i="1"/>
  <c r="AD1637" i="1" s="1"/>
  <c r="AT1637" i="1" s="1"/>
  <c r="AU1637" i="1" s="1"/>
  <c r="Y1621" i="1"/>
  <c r="AD1621" i="1" s="1"/>
  <c r="AT1621" i="1" s="1"/>
  <c r="AU1621" i="1" s="1"/>
  <c r="Y1605" i="1"/>
  <c r="AD1605" i="1" s="1"/>
  <c r="AT1605" i="1" s="1"/>
  <c r="AU1605" i="1" s="1"/>
  <c r="Y1589" i="1"/>
  <c r="AD1589" i="1" s="1"/>
  <c r="AT1589" i="1" s="1"/>
  <c r="AU1589" i="1" s="1"/>
  <c r="Y1573" i="1"/>
  <c r="AD1573" i="1" s="1"/>
  <c r="AT1573" i="1" s="1"/>
  <c r="AU1573" i="1" s="1"/>
  <c r="Y1557" i="1"/>
  <c r="AD1557" i="1" s="1"/>
  <c r="AT1557" i="1" s="1"/>
  <c r="AU1557" i="1" s="1"/>
  <c r="Y1541" i="1"/>
  <c r="AD1541" i="1" s="1"/>
  <c r="AT1541" i="1" s="1"/>
  <c r="AU1541" i="1" s="1"/>
  <c r="Y1525" i="1"/>
  <c r="AD1525" i="1" s="1"/>
  <c r="AT1525" i="1" s="1"/>
  <c r="AU1525" i="1" s="1"/>
  <c r="Y1509" i="1"/>
  <c r="AD1509" i="1" s="1"/>
  <c r="AT1509" i="1" s="1"/>
  <c r="AU1509" i="1" s="1"/>
  <c r="Y1493" i="1"/>
  <c r="AD1493" i="1" s="1"/>
  <c r="AT1493" i="1" s="1"/>
  <c r="AU1493" i="1" s="1"/>
  <c r="Y1477" i="1"/>
  <c r="AD1477" i="1" s="1"/>
  <c r="AT1477" i="1" s="1"/>
  <c r="AU1477" i="1" s="1"/>
  <c r="Y1461" i="1"/>
  <c r="AD1461" i="1" s="1"/>
  <c r="AT1461" i="1" s="1"/>
  <c r="AU1461" i="1" s="1"/>
  <c r="Y1445" i="1"/>
  <c r="AD1445" i="1" s="1"/>
  <c r="AT1445" i="1" s="1"/>
  <c r="AU1445" i="1" s="1"/>
  <c r="Y1429" i="1"/>
  <c r="AD1429" i="1" s="1"/>
  <c r="AT1429" i="1" s="1"/>
  <c r="AU1429" i="1" s="1"/>
  <c r="Y1413" i="1"/>
  <c r="AD1413" i="1" s="1"/>
  <c r="AT1413" i="1" s="1"/>
  <c r="AU1413" i="1" s="1"/>
  <c r="Y1397" i="1"/>
  <c r="AD1397" i="1" s="1"/>
  <c r="AT1397" i="1" s="1"/>
  <c r="AU1397" i="1" s="1"/>
  <c r="Y1381" i="1"/>
  <c r="AD1381" i="1" s="1"/>
  <c r="AT1381" i="1" s="1"/>
  <c r="Y1365" i="1"/>
  <c r="AD1365" i="1" s="1"/>
  <c r="AT1365" i="1" s="1"/>
  <c r="AU1365" i="1" s="1"/>
  <c r="Y1349" i="1"/>
  <c r="AD1349" i="1" s="1"/>
  <c r="AT1349" i="1" s="1"/>
  <c r="AU1349" i="1" s="1"/>
  <c r="Y1333" i="1"/>
  <c r="AD1333" i="1" s="1"/>
  <c r="AT1333" i="1" s="1"/>
  <c r="AU1333" i="1" s="1"/>
  <c r="Y1317" i="1"/>
  <c r="AD1317" i="1" s="1"/>
  <c r="AT1317" i="1" s="1"/>
  <c r="AU1317" i="1" s="1"/>
  <c r="Y1301" i="1"/>
  <c r="AD1301" i="1" s="1"/>
  <c r="AT1301" i="1" s="1"/>
  <c r="AU1301" i="1" s="1"/>
  <c r="Y1285" i="1"/>
  <c r="AD1285" i="1" s="1"/>
  <c r="AT1285" i="1" s="1"/>
  <c r="AU1285" i="1" s="1"/>
  <c r="Y1269" i="1"/>
  <c r="AD1269" i="1" s="1"/>
  <c r="AT1269" i="1" s="1"/>
  <c r="AU1269" i="1" s="1"/>
  <c r="Y1253" i="1"/>
  <c r="AD1253" i="1" s="1"/>
  <c r="AT1253" i="1" s="1"/>
  <c r="AU1253" i="1" s="1"/>
  <c r="Y1237" i="1"/>
  <c r="AD1237" i="1" s="1"/>
  <c r="AT1237" i="1" s="1"/>
  <c r="AU1237" i="1" s="1"/>
  <c r="Y1221" i="1"/>
  <c r="AD1221" i="1" s="1"/>
  <c r="AT1221" i="1" s="1"/>
  <c r="AU1221" i="1" s="1"/>
  <c r="Y1205" i="1"/>
  <c r="AD1205" i="1" s="1"/>
  <c r="AT1205" i="1" s="1"/>
  <c r="AU1205" i="1" s="1"/>
  <c r="Y1189" i="1"/>
  <c r="AD1189" i="1" s="1"/>
  <c r="AT1189" i="1" s="1"/>
  <c r="AU1189" i="1" s="1"/>
  <c r="Y1173" i="1"/>
  <c r="AD1173" i="1" s="1"/>
  <c r="AT1173" i="1" s="1"/>
  <c r="AU1173" i="1" s="1"/>
  <c r="Y1157" i="1"/>
  <c r="AD1157" i="1" s="1"/>
  <c r="AT1157" i="1" s="1"/>
  <c r="AU1157" i="1" s="1"/>
  <c r="Y1141" i="1"/>
  <c r="AD1141" i="1" s="1"/>
  <c r="AT1141" i="1" s="1"/>
  <c r="AU1141" i="1" s="1"/>
  <c r="Y1125" i="1"/>
  <c r="AD1125" i="1" s="1"/>
  <c r="AT1125" i="1" s="1"/>
  <c r="AU1125" i="1" s="1"/>
  <c r="Y1093" i="1"/>
  <c r="AD1093" i="1" s="1"/>
  <c r="AT1093" i="1" s="1"/>
  <c r="AU1093" i="1" s="1"/>
  <c r="Y1045" i="1"/>
  <c r="AD1045" i="1" s="1"/>
  <c r="AT1045" i="1" s="1"/>
  <c r="AU1045" i="1" s="1"/>
  <c r="Y1013" i="1"/>
  <c r="AD1013" i="1" s="1"/>
  <c r="AT1013" i="1" s="1"/>
  <c r="AU1013" i="1" s="1"/>
  <c r="Y997" i="1"/>
  <c r="AD997" i="1" s="1"/>
  <c r="AT997" i="1" s="1"/>
  <c r="AU997" i="1" s="1"/>
  <c r="Y981" i="1"/>
  <c r="AD981" i="1" s="1"/>
  <c r="AT981" i="1" s="1"/>
  <c r="AU981" i="1" s="1"/>
  <c r="Y965" i="1"/>
  <c r="AD965" i="1" s="1"/>
  <c r="AT965" i="1" s="1"/>
  <c r="AU965" i="1" s="1"/>
  <c r="Y949" i="1"/>
  <c r="AD949" i="1" s="1"/>
  <c r="AT949" i="1" s="1"/>
  <c r="AU949" i="1" s="1"/>
  <c r="Y933" i="1"/>
  <c r="AD933" i="1" s="1"/>
  <c r="AT933" i="1" s="1"/>
  <c r="AU933" i="1" s="1"/>
  <c r="Y901" i="1"/>
  <c r="AD901" i="1" s="1"/>
  <c r="AT901" i="1" s="1"/>
  <c r="AU901" i="1" s="1"/>
  <c r="Y869" i="1"/>
  <c r="AD869" i="1" s="1"/>
  <c r="AT869" i="1" s="1"/>
  <c r="AU869" i="1" s="1"/>
  <c r="Y853" i="1"/>
  <c r="AD853" i="1" s="1"/>
  <c r="AT853" i="1" s="1"/>
  <c r="AU853" i="1" s="1"/>
  <c r="Y837" i="1"/>
  <c r="AD837" i="1" s="1"/>
  <c r="AT837" i="1" s="1"/>
  <c r="AU837" i="1" s="1"/>
  <c r="Y821" i="1"/>
  <c r="AD821" i="1" s="1"/>
  <c r="AT821" i="1" s="1"/>
  <c r="AU821" i="1" s="1"/>
  <c r="Y805" i="1"/>
  <c r="AD805" i="1" s="1"/>
  <c r="AT805" i="1" s="1"/>
  <c r="AU805" i="1" s="1"/>
  <c r="Y773" i="1"/>
  <c r="AD773" i="1" s="1"/>
  <c r="AT773" i="1" s="1"/>
  <c r="AU773" i="1" s="1"/>
  <c r="Y741" i="1"/>
  <c r="AD741" i="1" s="1"/>
  <c r="AT741" i="1" s="1"/>
  <c r="AU741" i="1" s="1"/>
  <c r="Y725" i="1"/>
  <c r="AD725" i="1" s="1"/>
  <c r="AT725" i="1" s="1"/>
  <c r="AU725" i="1" s="1"/>
  <c r="Y709" i="1"/>
  <c r="AD709" i="1" s="1"/>
  <c r="AT709" i="1" s="1"/>
  <c r="AU709" i="1" s="1"/>
  <c r="Y693" i="1"/>
  <c r="AD693" i="1" s="1"/>
  <c r="AT693" i="1" s="1"/>
  <c r="AU693" i="1" s="1"/>
  <c r="Y661" i="1"/>
  <c r="AD661" i="1" s="1"/>
  <c r="AT661" i="1" s="1"/>
  <c r="Y629" i="1"/>
  <c r="AD629" i="1" s="1"/>
  <c r="AT629" i="1" s="1"/>
  <c r="AU629" i="1" s="1"/>
  <c r="Y613" i="1"/>
  <c r="AD613" i="1" s="1"/>
  <c r="AT613" i="1" s="1"/>
  <c r="AU613" i="1" s="1"/>
  <c r="Y597" i="1"/>
  <c r="AD597" i="1" s="1"/>
  <c r="AT597" i="1" s="1"/>
  <c r="AU597" i="1" s="1"/>
  <c r="Y581" i="1"/>
  <c r="AD581" i="1" s="1"/>
  <c r="AT581" i="1" s="1"/>
  <c r="AU581" i="1" s="1"/>
  <c r="Y549" i="1"/>
  <c r="AD549" i="1" s="1"/>
  <c r="AT549" i="1" s="1"/>
  <c r="AU549" i="1" s="1"/>
  <c r="Y533" i="1"/>
  <c r="AD533" i="1" s="1"/>
  <c r="AT533" i="1" s="1"/>
  <c r="AU533" i="1" s="1"/>
  <c r="Y517" i="1"/>
  <c r="AD517" i="1" s="1"/>
  <c r="AT517" i="1" s="1"/>
  <c r="AU517" i="1" s="1"/>
  <c r="Y501" i="1"/>
  <c r="AD501" i="1" s="1"/>
  <c r="AT501" i="1" s="1"/>
  <c r="AU501" i="1" s="1"/>
  <c r="Y485" i="1"/>
  <c r="AD485" i="1" s="1"/>
  <c r="AT485" i="1" s="1"/>
  <c r="AU485" i="1" s="1"/>
  <c r="Y437" i="1"/>
  <c r="AD437" i="1" s="1"/>
  <c r="AT437" i="1" s="1"/>
  <c r="AU437" i="1" s="1"/>
  <c r="Y405" i="1"/>
  <c r="AD405" i="1" s="1"/>
  <c r="AT405" i="1" s="1"/>
  <c r="AU405" i="1" s="1"/>
  <c r="Y389" i="1"/>
  <c r="AD389" i="1" s="1"/>
  <c r="AT389" i="1" s="1"/>
  <c r="AU389" i="1" s="1"/>
  <c r="Y373" i="1"/>
  <c r="AD373" i="1" s="1"/>
  <c r="AT373" i="1" s="1"/>
  <c r="AU373" i="1" s="1"/>
  <c r="Y357" i="1"/>
  <c r="AD357" i="1" s="1"/>
  <c r="AT357" i="1" s="1"/>
  <c r="AU357" i="1" s="1"/>
  <c r="Y341" i="1"/>
  <c r="AD341" i="1" s="1"/>
  <c r="AT341" i="1" s="1"/>
  <c r="AU341" i="1" s="1"/>
  <c r="Y325" i="1"/>
  <c r="AD325" i="1" s="1"/>
  <c r="AT325" i="1" s="1"/>
  <c r="AU325" i="1" s="1"/>
  <c r="Y309" i="1"/>
  <c r="AD309" i="1" s="1"/>
  <c r="Y277" i="1"/>
  <c r="AD277" i="1" s="1"/>
  <c r="AT277" i="1" s="1"/>
  <c r="AU277" i="1" s="1"/>
  <c r="Y261" i="1"/>
  <c r="AD261" i="1" s="1"/>
  <c r="AT261" i="1" s="1"/>
  <c r="AU261" i="1" s="1"/>
  <c r="Y245" i="1"/>
  <c r="AD245" i="1" s="1"/>
  <c r="AT245" i="1" s="1"/>
  <c r="AU245" i="1" s="1"/>
  <c r="Y229" i="1"/>
  <c r="AD229" i="1" s="1"/>
  <c r="AT229" i="1" s="1"/>
  <c r="AU229" i="1" s="1"/>
  <c r="Y213" i="1"/>
  <c r="AD213" i="1" s="1"/>
  <c r="AT213" i="1" s="1"/>
  <c r="AU213" i="1" s="1"/>
  <c r="Y181" i="1"/>
  <c r="AD181" i="1" s="1"/>
  <c r="AT181" i="1" s="1"/>
  <c r="AU181" i="1" s="1"/>
  <c r="Y165" i="1"/>
  <c r="AD165" i="1" s="1"/>
  <c r="AT165" i="1" s="1"/>
  <c r="AU165" i="1" s="1"/>
  <c r="Y133" i="1"/>
  <c r="AD133" i="1" s="1"/>
  <c r="AT133" i="1" s="1"/>
  <c r="AU133" i="1" s="1"/>
  <c r="Y117" i="1"/>
  <c r="AD117" i="1" s="1"/>
  <c r="AT117" i="1" s="1"/>
  <c r="AU117" i="1" s="1"/>
  <c r="Y101" i="1"/>
  <c r="AD101" i="1" s="1"/>
  <c r="AT101" i="1" s="1"/>
  <c r="AU101" i="1" s="1"/>
  <c r="Y85" i="1"/>
  <c r="AD85" i="1" s="1"/>
  <c r="AT85" i="1" s="1"/>
  <c r="AU85" i="1" s="1"/>
  <c r="Y69" i="1"/>
  <c r="AD69" i="1" s="1"/>
  <c r="AT69" i="1" s="1"/>
  <c r="AU69" i="1" s="1"/>
  <c r="Y53" i="1"/>
  <c r="AD53" i="1" s="1"/>
  <c r="AT53" i="1" s="1"/>
  <c r="AU53" i="1" s="1"/>
  <c r="Y37" i="1"/>
  <c r="AD37" i="1" s="1"/>
  <c r="AT37" i="1" s="1"/>
  <c r="AU37" i="1" s="1"/>
  <c r="Y21" i="1"/>
  <c r="AD21" i="1" s="1"/>
  <c r="AT21" i="1" s="1"/>
  <c r="AU21" i="1" s="1"/>
  <c r="Y495" i="1"/>
  <c r="AD495" i="1" s="1"/>
  <c r="AT495" i="1" s="1"/>
  <c r="AU495" i="1" s="1"/>
  <c r="Y463" i="1"/>
  <c r="AD463" i="1" s="1"/>
  <c r="AT463" i="1" s="1"/>
  <c r="AU463" i="1" s="1"/>
  <c r="Y1709" i="1"/>
  <c r="AD1709" i="1" s="1"/>
  <c r="Y1613" i="1"/>
  <c r="AD1613" i="1" s="1"/>
  <c r="AT1613" i="1" s="1"/>
  <c r="AU1613" i="1" s="1"/>
  <c r="Y1597" i="1"/>
  <c r="AD1597" i="1" s="1"/>
  <c r="AT1597" i="1" s="1"/>
  <c r="AU1597" i="1" s="1"/>
  <c r="Y957" i="1"/>
  <c r="AD957" i="1" s="1"/>
  <c r="AT957" i="1" s="1"/>
  <c r="AU957" i="1" s="1"/>
  <c r="Y605" i="1"/>
  <c r="AD605" i="1" s="1"/>
  <c r="AT605" i="1" s="1"/>
  <c r="AU605" i="1" s="1"/>
  <c r="Y899" i="1"/>
  <c r="AD899" i="1" s="1"/>
  <c r="AT899" i="1" s="1"/>
  <c r="AU899" i="1" s="1"/>
  <c r="Y1516" i="1"/>
  <c r="AD1516" i="1" s="1"/>
  <c r="AT1516" i="1" s="1"/>
  <c r="AU1516" i="1" s="1"/>
  <c r="Y1244" i="1"/>
  <c r="AD1244" i="1" s="1"/>
  <c r="AT1244" i="1" s="1"/>
  <c r="AU1244" i="1" s="1"/>
  <c r="Y483" i="1"/>
  <c r="AD483" i="1" s="1"/>
  <c r="AT483" i="1" s="1"/>
  <c r="AU483" i="1" s="1"/>
  <c r="Y1785" i="1"/>
  <c r="AD1785" i="1" s="1"/>
  <c r="Y1401" i="1"/>
  <c r="AD1401" i="1" s="1"/>
  <c r="AT1401" i="1" s="1"/>
  <c r="Y1353" i="1"/>
  <c r="AD1353" i="1" s="1"/>
  <c r="AT1353" i="1" s="1"/>
  <c r="AU1353" i="1" s="1"/>
  <c r="Y1273" i="1"/>
  <c r="AD1273" i="1" s="1"/>
  <c r="AT1273" i="1" s="1"/>
  <c r="AU1273" i="1" s="1"/>
  <c r="Y1466" i="1"/>
  <c r="AD1466" i="1" s="1"/>
  <c r="AT1466" i="1" s="1"/>
  <c r="AU1466" i="1" s="1"/>
  <c r="Y431" i="1"/>
  <c r="AD431" i="1" s="1"/>
  <c r="AT431" i="1" s="1"/>
  <c r="AU431" i="1" s="1"/>
  <c r="Y415" i="1"/>
  <c r="AD415" i="1" s="1"/>
  <c r="AT415" i="1" s="1"/>
  <c r="AU415" i="1" s="1"/>
  <c r="Y399" i="1"/>
  <c r="AD399" i="1" s="1"/>
  <c r="AT399" i="1" s="1"/>
  <c r="AU399" i="1" s="1"/>
  <c r="Y367" i="1"/>
  <c r="AD367" i="1" s="1"/>
  <c r="AT367" i="1" s="1"/>
  <c r="AU367" i="1" s="1"/>
  <c r="Y319" i="1"/>
  <c r="AD319" i="1" s="1"/>
  <c r="AT319" i="1" s="1"/>
  <c r="AU319" i="1" s="1"/>
  <c r="Y303" i="1"/>
  <c r="AD303" i="1" s="1"/>
  <c r="AT303" i="1" s="1"/>
  <c r="AU303" i="1" s="1"/>
  <c r="Y271" i="1"/>
  <c r="AD271" i="1" s="1"/>
  <c r="AT271" i="1" s="1"/>
  <c r="AU271" i="1" s="1"/>
  <c r="Y239" i="1"/>
  <c r="AD239" i="1" s="1"/>
  <c r="AT239" i="1" s="1"/>
  <c r="AU239" i="1" s="1"/>
  <c r="Y207" i="1"/>
  <c r="AD207" i="1" s="1"/>
  <c r="AT207" i="1" s="1"/>
  <c r="AU207" i="1" s="1"/>
  <c r="Y191" i="1"/>
  <c r="AD191" i="1" s="1"/>
  <c r="AT191" i="1" s="1"/>
  <c r="AU191" i="1" s="1"/>
  <c r="Y175" i="1"/>
  <c r="AD175" i="1" s="1"/>
  <c r="AT175" i="1" s="1"/>
  <c r="AU175" i="1" s="1"/>
  <c r="Y159" i="1"/>
  <c r="AD159" i="1" s="1"/>
  <c r="AT159" i="1" s="1"/>
  <c r="AU159" i="1" s="1"/>
  <c r="Y95" i="1"/>
  <c r="AD95" i="1" s="1"/>
  <c r="AT95" i="1" s="1"/>
  <c r="AU95" i="1" s="1"/>
  <c r="Y79" i="1"/>
  <c r="AD79" i="1" s="1"/>
  <c r="AT79" i="1" s="1"/>
  <c r="AU79" i="1" s="1"/>
  <c r="Y47" i="1"/>
  <c r="AD47" i="1" s="1"/>
  <c r="AT47" i="1" s="1"/>
  <c r="AU47" i="1" s="1"/>
  <c r="Y31" i="1"/>
  <c r="AD31" i="1" s="1"/>
  <c r="AT31" i="1" s="1"/>
  <c r="AU31" i="1" s="1"/>
  <c r="Y155" i="1"/>
  <c r="AD155" i="1" s="1"/>
  <c r="AT155" i="1" s="1"/>
  <c r="AU155" i="1" s="1"/>
  <c r="Y123" i="1"/>
  <c r="AD123" i="1" s="1"/>
  <c r="AT123" i="1" s="1"/>
  <c r="AU123" i="1" s="1"/>
  <c r="Y27" i="1"/>
  <c r="AD27" i="1" s="1"/>
  <c r="AT27" i="1" s="1"/>
  <c r="AU27" i="1" s="1"/>
  <c r="Y620" i="1"/>
  <c r="AD620" i="1" s="1"/>
  <c r="AT620" i="1" s="1"/>
  <c r="AU620" i="1" s="1"/>
  <c r="Y1630" i="1"/>
  <c r="AD1630" i="1" s="1"/>
  <c r="AT1630" i="1" s="1"/>
  <c r="AU1630" i="1" s="1"/>
  <c r="Y1614" i="1"/>
  <c r="AD1614" i="1" s="1"/>
  <c r="AT1614" i="1" s="1"/>
  <c r="AU1614" i="1" s="1"/>
  <c r="Y1598" i="1"/>
  <c r="AD1598" i="1" s="1"/>
  <c r="AT1598" i="1" s="1"/>
  <c r="AU1598" i="1" s="1"/>
  <c r="Y1582" i="1"/>
  <c r="AD1582" i="1" s="1"/>
  <c r="AT1582" i="1" s="1"/>
  <c r="AU1582" i="1" s="1"/>
  <c r="Y1566" i="1"/>
  <c r="AD1566" i="1" s="1"/>
  <c r="AT1566" i="1" s="1"/>
  <c r="AU1566" i="1" s="1"/>
  <c r="Y1550" i="1"/>
  <c r="AD1550" i="1" s="1"/>
  <c r="AT1550" i="1" s="1"/>
  <c r="AU1550" i="1" s="1"/>
  <c r="Y1534" i="1"/>
  <c r="AD1534" i="1" s="1"/>
  <c r="AT1534" i="1" s="1"/>
  <c r="AU1534" i="1" s="1"/>
  <c r="Y1518" i="1"/>
  <c r="AD1518" i="1" s="1"/>
  <c r="AT1518" i="1" s="1"/>
  <c r="AU1518" i="1" s="1"/>
  <c r="Y1502" i="1"/>
  <c r="AD1502" i="1" s="1"/>
  <c r="AT1502" i="1" s="1"/>
  <c r="AU1502" i="1" s="1"/>
  <c r="Y1486" i="1"/>
  <c r="AD1486" i="1" s="1"/>
  <c r="AT1486" i="1" s="1"/>
  <c r="Y1470" i="1"/>
  <c r="AD1470" i="1" s="1"/>
  <c r="Y1454" i="1"/>
  <c r="AD1454" i="1" s="1"/>
  <c r="AT1454" i="1" s="1"/>
  <c r="AU1454" i="1" s="1"/>
  <c r="Y1438" i="1"/>
  <c r="AD1438" i="1" s="1"/>
  <c r="AT1438" i="1" s="1"/>
  <c r="AU1438" i="1" s="1"/>
  <c r="Y1422" i="1"/>
  <c r="AD1422" i="1" s="1"/>
  <c r="AT1422" i="1" s="1"/>
  <c r="AU1422" i="1" s="1"/>
  <c r="Y1406" i="1"/>
  <c r="AD1406" i="1" s="1"/>
  <c r="AT1406" i="1" s="1"/>
  <c r="AU1406" i="1" s="1"/>
  <c r="Y1390" i="1"/>
  <c r="AD1390" i="1" s="1"/>
  <c r="Y1374" i="1"/>
  <c r="AD1374" i="1" s="1"/>
  <c r="AT1374" i="1" s="1"/>
  <c r="AU1374" i="1" s="1"/>
  <c r="Y1358" i="1"/>
  <c r="AD1358" i="1" s="1"/>
  <c r="AT1358" i="1" s="1"/>
  <c r="AU1358" i="1" s="1"/>
  <c r="Y1342" i="1"/>
  <c r="AD1342" i="1" s="1"/>
  <c r="AT1342" i="1" s="1"/>
  <c r="AU1342" i="1" s="1"/>
  <c r="Y1326" i="1"/>
  <c r="AD1326" i="1" s="1"/>
  <c r="AT1326" i="1" s="1"/>
  <c r="AU1326" i="1" s="1"/>
  <c r="Y1310" i="1"/>
  <c r="AD1310" i="1" s="1"/>
  <c r="AT1310" i="1" s="1"/>
  <c r="AU1310" i="1" s="1"/>
  <c r="Y1294" i="1"/>
  <c r="AD1294" i="1" s="1"/>
  <c r="AT1294" i="1" s="1"/>
  <c r="AU1294" i="1" s="1"/>
  <c r="Y1278" i="1"/>
  <c r="AD1278" i="1" s="1"/>
  <c r="AT1278" i="1" s="1"/>
  <c r="AU1278" i="1" s="1"/>
  <c r="Y1262" i="1"/>
  <c r="AD1262" i="1" s="1"/>
  <c r="AT1262" i="1" s="1"/>
  <c r="AU1262" i="1" s="1"/>
  <c r="Y1246" i="1"/>
  <c r="AD1246" i="1" s="1"/>
  <c r="AT1246" i="1" s="1"/>
  <c r="AU1246" i="1" s="1"/>
  <c r="Y1230" i="1"/>
  <c r="AD1230" i="1" s="1"/>
  <c r="AT1230" i="1" s="1"/>
  <c r="AU1230" i="1" s="1"/>
  <c r="Y1214" i="1"/>
  <c r="AD1214" i="1" s="1"/>
  <c r="Y1198" i="1"/>
  <c r="AD1198" i="1" s="1"/>
  <c r="AT1198" i="1" s="1"/>
  <c r="Y1182" i="1"/>
  <c r="AD1182" i="1" s="1"/>
  <c r="AT1182" i="1" s="1"/>
  <c r="AU1182" i="1" s="1"/>
  <c r="Y1166" i="1"/>
  <c r="AD1166" i="1" s="1"/>
  <c r="AT1166" i="1" s="1"/>
  <c r="AU1166" i="1" s="1"/>
  <c r="Y1150" i="1"/>
  <c r="AD1150" i="1" s="1"/>
  <c r="Y1134" i="1"/>
  <c r="AD1134" i="1" s="1"/>
  <c r="AT1134" i="1" s="1"/>
  <c r="Y1118" i="1"/>
  <c r="AD1118" i="1" s="1"/>
  <c r="AT1118" i="1" s="1"/>
  <c r="AU1118" i="1" s="1"/>
  <c r="Y1102" i="1"/>
  <c r="AD1102" i="1" s="1"/>
  <c r="AT1102" i="1" s="1"/>
  <c r="AU1102" i="1" s="1"/>
  <c r="Y1086" i="1"/>
  <c r="AD1086" i="1" s="1"/>
  <c r="AT1086" i="1" s="1"/>
  <c r="AU1086" i="1" s="1"/>
  <c r="Y1070" i="1"/>
  <c r="AD1070" i="1" s="1"/>
  <c r="AT1070" i="1" s="1"/>
  <c r="AU1070" i="1" s="1"/>
  <c r="Y1869" i="1"/>
  <c r="AD1869" i="1" s="1"/>
  <c r="AT1869" i="1" s="1"/>
  <c r="AU1869" i="1" s="1"/>
  <c r="Y1789" i="1"/>
  <c r="AD1789" i="1" s="1"/>
  <c r="AT1789" i="1" s="1"/>
  <c r="AU1789" i="1" s="1"/>
  <c r="Y1661" i="1"/>
  <c r="AD1661" i="1" s="1"/>
  <c r="AT1661" i="1" s="1"/>
  <c r="AU1661" i="1" s="1"/>
  <c r="Y1165" i="1"/>
  <c r="AD1165" i="1" s="1"/>
  <c r="Y1069" i="1"/>
  <c r="AD1069" i="1" s="1"/>
  <c r="AT1069" i="1" s="1"/>
  <c r="AU1069" i="1" s="1"/>
  <c r="Y845" i="1"/>
  <c r="AD845" i="1" s="1"/>
  <c r="AT845" i="1" s="1"/>
  <c r="AU845" i="1" s="1"/>
  <c r="Y749" i="1"/>
  <c r="AD749" i="1" s="1"/>
  <c r="AT749" i="1" s="1"/>
  <c r="AU749" i="1" s="1"/>
  <c r="Y1796" i="1"/>
  <c r="AD1796" i="1" s="1"/>
  <c r="AT1796" i="1" s="1"/>
  <c r="AU1796" i="1" s="1"/>
  <c r="Y486" i="1"/>
  <c r="AD486" i="1" s="1"/>
  <c r="AT486" i="1" s="1"/>
  <c r="AU486" i="1" s="1"/>
  <c r="Y1625" i="1"/>
  <c r="AD1625" i="1" s="1"/>
  <c r="AT1625" i="1" s="1"/>
  <c r="AU1625" i="1" s="1"/>
  <c r="Y1988" i="1"/>
  <c r="AD1988" i="1" s="1"/>
  <c r="AT1988" i="1" s="1"/>
  <c r="AU1988" i="1" s="1"/>
  <c r="Y1956" i="1"/>
  <c r="AD1956" i="1" s="1"/>
  <c r="AT1956" i="1" s="1"/>
  <c r="AU1956" i="1" s="1"/>
  <c r="Y1924" i="1"/>
  <c r="AD1924" i="1" s="1"/>
  <c r="AT1924" i="1" s="1"/>
  <c r="AU1924" i="1" s="1"/>
  <c r="Y1860" i="1"/>
  <c r="AD1860" i="1" s="1"/>
  <c r="AT1860" i="1" s="1"/>
  <c r="AU1860" i="1" s="1"/>
  <c r="Y1844" i="1"/>
  <c r="AD1844" i="1" s="1"/>
  <c r="AT1844" i="1" s="1"/>
  <c r="AU1844" i="1" s="1"/>
  <c r="Y1780" i="1"/>
  <c r="AD1780" i="1" s="1"/>
  <c r="AT1780" i="1" s="1"/>
  <c r="AU1780" i="1" s="1"/>
  <c r="Y1716" i="1"/>
  <c r="AD1716" i="1" s="1"/>
  <c r="AT1716" i="1" s="1"/>
  <c r="AU1716" i="1" s="1"/>
  <c r="Y1684" i="1"/>
  <c r="AD1684" i="1" s="1"/>
  <c r="AT1684" i="1" s="1"/>
  <c r="AU1684" i="1" s="1"/>
  <c r="Y1668" i="1"/>
  <c r="AD1668" i="1" s="1"/>
  <c r="Y1604" i="1"/>
  <c r="AD1604" i="1" s="1"/>
  <c r="Y1588" i="1"/>
  <c r="AD1588" i="1" s="1"/>
  <c r="AT1588" i="1" s="1"/>
  <c r="AU1588" i="1" s="1"/>
  <c r="Y1524" i="1"/>
  <c r="AD1524" i="1" s="1"/>
  <c r="AT1524" i="1" s="1"/>
  <c r="Y1412" i="1"/>
  <c r="AD1412" i="1" s="1"/>
  <c r="AT1412" i="1" s="1"/>
  <c r="AU1412" i="1" s="1"/>
  <c r="Y1396" i="1"/>
  <c r="AD1396" i="1" s="1"/>
  <c r="AT1396" i="1" s="1"/>
  <c r="AU1396" i="1" s="1"/>
  <c r="Y1332" i="1"/>
  <c r="AD1332" i="1" s="1"/>
  <c r="AT1332" i="1" s="1"/>
  <c r="AU1332" i="1" s="1"/>
  <c r="Y1316" i="1"/>
  <c r="AD1316" i="1" s="1"/>
  <c r="AT1316" i="1" s="1"/>
  <c r="AU1316" i="1" s="1"/>
  <c r="Y1300" i="1"/>
  <c r="AD1300" i="1" s="1"/>
  <c r="AT1300" i="1" s="1"/>
  <c r="AU1300" i="1" s="1"/>
  <c r="Y1252" i="1"/>
  <c r="AD1252" i="1" s="1"/>
  <c r="AT1252" i="1" s="1"/>
  <c r="AU1252" i="1" s="1"/>
  <c r="Y1076" i="1"/>
  <c r="AD1076" i="1" s="1"/>
  <c r="Y1012" i="1"/>
  <c r="AD1012" i="1" s="1"/>
  <c r="AT1012" i="1" s="1"/>
  <c r="AU1012" i="1" s="1"/>
  <c r="Y948" i="1"/>
  <c r="AD948" i="1" s="1"/>
  <c r="AT948" i="1" s="1"/>
  <c r="AU948" i="1" s="1"/>
  <c r="Y900" i="1"/>
  <c r="AD900" i="1" s="1"/>
  <c r="AT900" i="1" s="1"/>
  <c r="AU900" i="1" s="1"/>
  <c r="Y836" i="1"/>
  <c r="AD836" i="1" s="1"/>
  <c r="AT836" i="1" s="1"/>
  <c r="AU836" i="1" s="1"/>
  <c r="Y772" i="1"/>
  <c r="AD772" i="1" s="1"/>
  <c r="AT772" i="1" s="1"/>
  <c r="AU772" i="1" s="1"/>
  <c r="Y452" i="1"/>
  <c r="AD452" i="1" s="1"/>
  <c r="AT452" i="1" s="1"/>
  <c r="AU452" i="1" s="1"/>
  <c r="Y404" i="1"/>
  <c r="AD404" i="1" s="1"/>
  <c r="Y308" i="1"/>
  <c r="AD308" i="1" s="1"/>
  <c r="AT308" i="1" s="1"/>
  <c r="Y276" i="1"/>
  <c r="AD276" i="1" s="1"/>
  <c r="AT276" i="1" s="1"/>
  <c r="AU276" i="1" s="1"/>
  <c r="Y148" i="1"/>
  <c r="AD148" i="1" s="1"/>
  <c r="AT148" i="1" s="1"/>
  <c r="AU148" i="1" s="1"/>
  <c r="Y68" i="1"/>
  <c r="AD68" i="1" s="1"/>
  <c r="Y36" i="1"/>
  <c r="AD36" i="1" s="1"/>
  <c r="Y20" i="1"/>
  <c r="AD20" i="1" s="1"/>
  <c r="AT20" i="1" s="1"/>
  <c r="AU20" i="1" s="1"/>
  <c r="Y563" i="1"/>
  <c r="AD563" i="1" s="1"/>
  <c r="AT563" i="1" s="1"/>
  <c r="AU563" i="1" s="1"/>
  <c r="Y307" i="1"/>
  <c r="AD307" i="1" s="1"/>
  <c r="Y259" i="1"/>
  <c r="AD259" i="1" s="1"/>
  <c r="Y702" i="1"/>
  <c r="AD702" i="1" s="1"/>
  <c r="AT702" i="1" s="1"/>
  <c r="AU702" i="1" s="1"/>
  <c r="Y1426" i="1"/>
  <c r="AD1426" i="1" s="1"/>
  <c r="AT1426" i="1" s="1"/>
  <c r="AU1426" i="1" s="1"/>
  <c r="Y1170" i="1"/>
  <c r="AD1170" i="1" s="1"/>
  <c r="AT1170" i="1" s="1"/>
  <c r="AU1170" i="1" s="1"/>
  <c r="Y1156" i="1"/>
  <c r="AD1156" i="1" s="1"/>
  <c r="AT1156" i="1" s="1"/>
  <c r="AU1156" i="1" s="1"/>
  <c r="Y1057" i="1"/>
  <c r="AD1057" i="1" s="1"/>
  <c r="AT1057" i="1" s="1"/>
  <c r="AU1057" i="1" s="1"/>
  <c r="Y1025" i="1"/>
  <c r="AD1025" i="1" s="1"/>
  <c r="AT1025" i="1" s="1"/>
  <c r="AU1025" i="1" s="1"/>
  <c r="Y945" i="1"/>
  <c r="AD945" i="1" s="1"/>
  <c r="AT945" i="1" s="1"/>
  <c r="AU945" i="1" s="1"/>
  <c r="Y769" i="1"/>
  <c r="AD769" i="1" s="1"/>
  <c r="AT769" i="1" s="1"/>
  <c r="AU769" i="1" s="1"/>
  <c r="Y1239" i="1"/>
  <c r="AD1239" i="1" s="1"/>
  <c r="AT1239" i="1" s="1"/>
  <c r="AU1239" i="1" s="1"/>
  <c r="Y1024" i="1"/>
  <c r="AD1024" i="1" s="1"/>
  <c r="AT1024" i="1" s="1"/>
  <c r="AU1024" i="1" s="1"/>
  <c r="Y896" i="1"/>
  <c r="AD896" i="1" s="1"/>
  <c r="AT896" i="1" s="1"/>
  <c r="AU896" i="1" s="1"/>
  <c r="Y848" i="1"/>
  <c r="AD848" i="1" s="1"/>
  <c r="AT848" i="1" s="1"/>
  <c r="AU848" i="1" s="1"/>
  <c r="Y768" i="1"/>
  <c r="AD768" i="1" s="1"/>
  <c r="AT768" i="1" s="1"/>
  <c r="AU768" i="1" s="1"/>
  <c r="Y736" i="1"/>
  <c r="AD736" i="1" s="1"/>
  <c r="AT736" i="1" s="1"/>
  <c r="Y608" i="1"/>
  <c r="AD608" i="1" s="1"/>
  <c r="Y544" i="1"/>
  <c r="AD544" i="1" s="1"/>
  <c r="AT544" i="1" s="1"/>
  <c r="AU544" i="1" s="1"/>
  <c r="Y448" i="1"/>
  <c r="AD448" i="1" s="1"/>
  <c r="AT448" i="1" s="1"/>
  <c r="AU448" i="1" s="1"/>
  <c r="Y400" i="1"/>
  <c r="AD400" i="1" s="1"/>
  <c r="AT400" i="1" s="1"/>
  <c r="AU400" i="1" s="1"/>
  <c r="Y352" i="1"/>
  <c r="AD352" i="1" s="1"/>
  <c r="AT352" i="1" s="1"/>
  <c r="AU352" i="1" s="1"/>
  <c r="Y272" i="1"/>
  <c r="AD272" i="1" s="1"/>
  <c r="AT272" i="1" s="1"/>
  <c r="AU272" i="1" s="1"/>
  <c r="Y256" i="1"/>
  <c r="AD256" i="1" s="1"/>
  <c r="AT256" i="1" s="1"/>
  <c r="AU256" i="1" s="1"/>
  <c r="Y192" i="1"/>
  <c r="AD192" i="1" s="1"/>
  <c r="AT192" i="1" s="1"/>
  <c r="AU192" i="1" s="1"/>
  <c r="Y761" i="1"/>
  <c r="AD761" i="1" s="1"/>
  <c r="AT761" i="1" s="1"/>
  <c r="Y1023" i="1"/>
  <c r="AD1023" i="1" s="1"/>
  <c r="Y1007" i="1"/>
  <c r="AD1007" i="1" s="1"/>
  <c r="AT1007" i="1" s="1"/>
  <c r="Y911" i="1"/>
  <c r="AD911" i="1" s="1"/>
  <c r="AT911" i="1" s="1"/>
  <c r="AU911" i="1" s="1"/>
  <c r="Y895" i="1"/>
  <c r="AD895" i="1" s="1"/>
  <c r="AT895" i="1" s="1"/>
  <c r="AU895" i="1" s="1"/>
  <c r="Y879" i="1"/>
  <c r="AD879" i="1" s="1"/>
  <c r="AT879" i="1" s="1"/>
  <c r="Y847" i="1"/>
  <c r="AD847" i="1" s="1"/>
  <c r="AT847" i="1" s="1"/>
  <c r="AU847" i="1" s="1"/>
  <c r="Y783" i="1"/>
  <c r="AD783" i="1" s="1"/>
  <c r="AT783" i="1" s="1"/>
  <c r="AU783" i="1" s="1"/>
  <c r="Y767" i="1"/>
  <c r="AD767" i="1" s="1"/>
  <c r="AT767" i="1" s="1"/>
  <c r="AU767" i="1" s="1"/>
  <c r="Y735" i="1"/>
  <c r="AD735" i="1" s="1"/>
  <c r="AT735" i="1" s="1"/>
  <c r="AU735" i="1" s="1"/>
  <c r="Y719" i="1"/>
  <c r="AD719" i="1" s="1"/>
  <c r="AT719" i="1" s="1"/>
  <c r="AU719" i="1" s="1"/>
  <c r="Y655" i="1"/>
  <c r="AD655" i="1" s="1"/>
  <c r="AT655" i="1" s="1"/>
  <c r="AU655" i="1" s="1"/>
  <c r="Y607" i="1"/>
  <c r="AD607" i="1" s="1"/>
  <c r="AT607" i="1" s="1"/>
  <c r="AU607" i="1" s="1"/>
  <c r="Y591" i="1"/>
  <c r="AD591" i="1" s="1"/>
  <c r="AT591" i="1" s="1"/>
  <c r="Y479" i="1"/>
  <c r="AD479" i="1" s="1"/>
  <c r="AT479" i="1" s="1"/>
  <c r="AU479" i="1" s="1"/>
  <c r="Y447" i="1"/>
  <c r="AD447" i="1" s="1"/>
  <c r="AT447" i="1" s="1"/>
  <c r="AU447" i="1" s="1"/>
  <c r="Y383" i="1"/>
  <c r="AD383" i="1" s="1"/>
  <c r="AT383" i="1" s="1"/>
  <c r="AU383" i="1" s="1"/>
  <c r="Y351" i="1"/>
  <c r="AD351" i="1" s="1"/>
  <c r="AT351" i="1" s="1"/>
  <c r="AU351" i="1" s="1"/>
  <c r="Y335" i="1"/>
  <c r="AD335" i="1" s="1"/>
  <c r="AT335" i="1" s="1"/>
  <c r="AU335" i="1" s="1"/>
  <c r="Y287" i="1"/>
  <c r="AD287" i="1" s="1"/>
  <c r="Y255" i="1"/>
  <c r="AD255" i="1" s="1"/>
  <c r="AT255" i="1" s="1"/>
  <c r="AU255" i="1" s="1"/>
  <c r="Y223" i="1"/>
  <c r="AD223" i="1" s="1"/>
  <c r="Y143" i="1"/>
  <c r="AD143" i="1" s="1"/>
  <c r="Y127" i="1"/>
  <c r="AD127" i="1" s="1"/>
  <c r="Y111" i="1"/>
  <c r="AD111" i="1" s="1"/>
  <c r="AT111" i="1" s="1"/>
  <c r="AU111" i="1" s="1"/>
  <c r="Y63" i="1"/>
  <c r="AD63" i="1" s="1"/>
  <c r="AT63" i="1" s="1"/>
  <c r="AU63" i="1" s="1"/>
  <c r="Y15" i="1"/>
  <c r="AD15" i="1" s="1"/>
  <c r="AT15" i="1" s="1"/>
  <c r="AU15" i="1" s="1"/>
  <c r="Y1054" i="1"/>
  <c r="AD1054" i="1" s="1"/>
  <c r="AT1054" i="1" s="1"/>
  <c r="AU1054" i="1" s="1"/>
  <c r="Y1038" i="1"/>
  <c r="AD1038" i="1" s="1"/>
  <c r="AT1038" i="1" s="1"/>
  <c r="AU1038" i="1" s="1"/>
  <c r="Y1022" i="1"/>
  <c r="AD1022" i="1" s="1"/>
  <c r="AT1022" i="1" s="1"/>
  <c r="AU1022" i="1" s="1"/>
  <c r="Y1006" i="1"/>
  <c r="AD1006" i="1" s="1"/>
  <c r="AT1006" i="1" s="1"/>
  <c r="AU1006" i="1" s="1"/>
  <c r="Y990" i="1"/>
  <c r="AD990" i="1" s="1"/>
  <c r="Y974" i="1"/>
  <c r="AD974" i="1" s="1"/>
  <c r="AT974" i="1" s="1"/>
  <c r="AU974" i="1" s="1"/>
  <c r="Y958" i="1"/>
  <c r="AD958" i="1" s="1"/>
  <c r="AT958" i="1" s="1"/>
  <c r="AU958" i="1" s="1"/>
  <c r="Y942" i="1"/>
  <c r="AD942" i="1" s="1"/>
  <c r="AT942" i="1" s="1"/>
  <c r="AU942" i="1" s="1"/>
  <c r="Y926" i="1"/>
  <c r="AD926" i="1" s="1"/>
  <c r="Y910" i="1"/>
  <c r="AD910" i="1" s="1"/>
  <c r="AT910" i="1" s="1"/>
  <c r="Y894" i="1"/>
  <c r="AD894" i="1" s="1"/>
  <c r="AT894" i="1" s="1"/>
  <c r="AU894" i="1" s="1"/>
  <c r="Y878" i="1"/>
  <c r="AD878" i="1" s="1"/>
  <c r="AT878" i="1" s="1"/>
  <c r="AU878" i="1" s="1"/>
  <c r="Y862" i="1"/>
  <c r="AD862" i="1" s="1"/>
  <c r="Y846" i="1"/>
  <c r="AD846" i="1" s="1"/>
  <c r="AT846" i="1" s="1"/>
  <c r="AU846" i="1" s="1"/>
  <c r="Y830" i="1"/>
  <c r="AD830" i="1" s="1"/>
  <c r="AT830" i="1" s="1"/>
  <c r="AU830" i="1" s="1"/>
  <c r="Y814" i="1"/>
  <c r="AD814" i="1" s="1"/>
  <c r="AT814" i="1" s="1"/>
  <c r="AU814" i="1" s="1"/>
  <c r="Y798" i="1"/>
  <c r="AD798" i="1" s="1"/>
  <c r="AT798" i="1" s="1"/>
  <c r="AU798" i="1" s="1"/>
  <c r="Y782" i="1"/>
  <c r="AD782" i="1" s="1"/>
  <c r="AT782" i="1" s="1"/>
  <c r="AU782" i="1" s="1"/>
  <c r="Y766" i="1"/>
  <c r="AD766" i="1" s="1"/>
  <c r="AT766" i="1" s="1"/>
  <c r="AU766" i="1" s="1"/>
  <c r="Y750" i="1"/>
  <c r="AD750" i="1" s="1"/>
  <c r="AT750" i="1" s="1"/>
  <c r="AU750" i="1" s="1"/>
  <c r="Y734" i="1"/>
  <c r="AD734" i="1" s="1"/>
  <c r="AT734" i="1" s="1"/>
  <c r="AU734" i="1" s="1"/>
  <c r="Y718" i="1"/>
  <c r="AD718" i="1" s="1"/>
  <c r="AT718" i="1" s="1"/>
  <c r="Y686" i="1"/>
  <c r="AD686" i="1" s="1"/>
  <c r="AT686" i="1" s="1"/>
  <c r="AU686" i="1" s="1"/>
  <c r="Y670" i="1"/>
  <c r="AD670" i="1" s="1"/>
  <c r="AT670" i="1" s="1"/>
  <c r="AU670" i="1" s="1"/>
  <c r="Y654" i="1"/>
  <c r="AD654" i="1" s="1"/>
  <c r="Y638" i="1"/>
  <c r="AD638" i="1" s="1"/>
  <c r="AT638" i="1" s="1"/>
  <c r="AU638" i="1" s="1"/>
  <c r="Y622" i="1"/>
  <c r="AD622" i="1" s="1"/>
  <c r="Y606" i="1"/>
  <c r="AD606" i="1" s="1"/>
  <c r="AT606" i="1" s="1"/>
  <c r="AU606" i="1" s="1"/>
  <c r="Y590" i="1"/>
  <c r="AD590" i="1" s="1"/>
  <c r="AT590" i="1" s="1"/>
  <c r="AU590" i="1" s="1"/>
  <c r="Y574" i="1"/>
  <c r="AD574" i="1" s="1"/>
  <c r="AT574" i="1" s="1"/>
  <c r="AU574" i="1" s="1"/>
  <c r="Y558" i="1"/>
  <c r="AD558" i="1" s="1"/>
  <c r="AT558" i="1" s="1"/>
  <c r="AU558" i="1" s="1"/>
  <c r="Y542" i="1"/>
  <c r="AD542" i="1" s="1"/>
  <c r="AT542" i="1" s="1"/>
  <c r="AU542" i="1" s="1"/>
  <c r="Y526" i="1"/>
  <c r="AD526" i="1" s="1"/>
  <c r="AT526" i="1" s="1"/>
  <c r="AU526" i="1" s="1"/>
  <c r="Y510" i="1"/>
  <c r="AD510" i="1" s="1"/>
  <c r="AT510" i="1" s="1"/>
  <c r="AU510" i="1" s="1"/>
  <c r="Y494" i="1"/>
  <c r="AD494" i="1" s="1"/>
  <c r="AT494" i="1" s="1"/>
  <c r="AU494" i="1" s="1"/>
  <c r="Y478" i="1"/>
  <c r="AD478" i="1" s="1"/>
  <c r="AT478" i="1" s="1"/>
  <c r="AU478" i="1" s="1"/>
  <c r="Y462" i="1"/>
  <c r="AD462" i="1" s="1"/>
  <c r="AT462" i="1" s="1"/>
  <c r="AU462" i="1" s="1"/>
  <c r="Y446" i="1"/>
  <c r="AD446" i="1" s="1"/>
  <c r="AT446" i="1" s="1"/>
  <c r="AU446" i="1" s="1"/>
  <c r="Y430" i="1"/>
  <c r="AD430" i="1" s="1"/>
  <c r="AT430" i="1" s="1"/>
  <c r="AU430" i="1" s="1"/>
  <c r="Y414" i="1"/>
  <c r="AD414" i="1" s="1"/>
  <c r="AT414" i="1" s="1"/>
  <c r="Y398" i="1"/>
  <c r="AD398" i="1" s="1"/>
  <c r="Y382" i="1"/>
  <c r="AD382" i="1" s="1"/>
  <c r="AT382" i="1" s="1"/>
  <c r="AU382" i="1" s="1"/>
  <c r="Y366" i="1"/>
  <c r="AD366" i="1" s="1"/>
  <c r="Y350" i="1"/>
  <c r="AD350" i="1" s="1"/>
  <c r="AT350" i="1" s="1"/>
  <c r="AU350" i="1" s="1"/>
  <c r="Y334" i="1"/>
  <c r="AD334" i="1" s="1"/>
  <c r="Y318" i="1"/>
  <c r="AD318" i="1" s="1"/>
  <c r="AT318" i="1" s="1"/>
  <c r="AU318" i="1" s="1"/>
  <c r="Y302" i="1"/>
  <c r="AD302" i="1" s="1"/>
  <c r="AT302" i="1" s="1"/>
  <c r="AU302" i="1" s="1"/>
  <c r="Y286" i="1"/>
  <c r="AD286" i="1" s="1"/>
  <c r="AT286" i="1" s="1"/>
  <c r="AU286" i="1" s="1"/>
  <c r="Y270" i="1"/>
  <c r="AD270" i="1" s="1"/>
  <c r="AT270" i="1" s="1"/>
  <c r="AU270" i="1" s="1"/>
  <c r="Y254" i="1"/>
  <c r="AD254" i="1" s="1"/>
  <c r="AT254" i="1" s="1"/>
  <c r="AU254" i="1" s="1"/>
  <c r="Y238" i="1"/>
  <c r="AD238" i="1" s="1"/>
  <c r="AT238" i="1" s="1"/>
  <c r="AU238" i="1" s="1"/>
  <c r="Y222" i="1"/>
  <c r="AD222" i="1" s="1"/>
  <c r="AT222" i="1" s="1"/>
  <c r="AU222" i="1" s="1"/>
  <c r="Y206" i="1"/>
  <c r="AD206" i="1" s="1"/>
  <c r="AT206" i="1" s="1"/>
  <c r="AU206" i="1" s="1"/>
  <c r="Y190" i="1"/>
  <c r="AD190" i="1" s="1"/>
  <c r="AT190" i="1" s="1"/>
  <c r="AU190" i="1" s="1"/>
  <c r="Y158" i="1"/>
  <c r="AD158" i="1" s="1"/>
  <c r="AT158" i="1" s="1"/>
  <c r="AU158" i="1" s="1"/>
  <c r="Y142" i="1"/>
  <c r="AD142" i="1" s="1"/>
  <c r="AT142" i="1" s="1"/>
  <c r="AU142" i="1" s="1"/>
  <c r="Y110" i="1"/>
  <c r="AD110" i="1" s="1"/>
  <c r="AT110" i="1" s="1"/>
  <c r="AU110" i="1" s="1"/>
  <c r="Y94" i="1"/>
  <c r="AD94" i="1" s="1"/>
  <c r="Y78" i="1"/>
  <c r="AD78" i="1" s="1"/>
  <c r="Y62" i="1"/>
  <c r="AD62" i="1" s="1"/>
  <c r="AT62" i="1" s="1"/>
  <c r="AU62" i="1" s="1"/>
  <c r="Y46" i="1"/>
  <c r="AD46" i="1" s="1"/>
  <c r="AT46" i="1" s="1"/>
  <c r="AU46" i="1" s="1"/>
  <c r="Y30" i="1"/>
  <c r="AD30" i="1" s="1"/>
  <c r="AT30" i="1" s="1"/>
  <c r="AU30" i="1" s="1"/>
  <c r="Y14" i="1"/>
  <c r="AD14" i="1" s="1"/>
  <c r="AT14" i="1" s="1"/>
  <c r="AU14" i="1" s="1"/>
  <c r="Y569" i="1"/>
  <c r="AD569" i="1" s="1"/>
  <c r="AT569" i="1" s="1"/>
  <c r="AU569" i="1" s="1"/>
  <c r="Y1997" i="1"/>
  <c r="AD1997" i="1" s="1"/>
  <c r="AT1997" i="1" s="1"/>
  <c r="AU1997" i="1" s="1"/>
  <c r="Y1884" i="1"/>
  <c r="AD1884" i="1" s="1"/>
  <c r="AT1884" i="1" s="1"/>
  <c r="AU1884" i="1" s="1"/>
  <c r="Y1962" i="1"/>
  <c r="AD1962" i="1" s="1"/>
  <c r="AT1962" i="1" s="1"/>
  <c r="AU1962" i="1" s="1"/>
  <c r="Y1930" i="1"/>
  <c r="AD1930" i="1" s="1"/>
  <c r="AT1930" i="1" s="1"/>
  <c r="AU1930" i="1" s="1"/>
  <c r="Y1754" i="1"/>
  <c r="AD1754" i="1" s="1"/>
  <c r="AT1754" i="1" s="1"/>
  <c r="AU1754" i="1" s="1"/>
  <c r="Y1706" i="1"/>
  <c r="AD1706" i="1" s="1"/>
  <c r="AT1706" i="1" s="1"/>
  <c r="AU1706" i="1" s="1"/>
  <c r="Y1338" i="1"/>
  <c r="AD1338" i="1" s="1"/>
  <c r="Y1290" i="1"/>
  <c r="AD1290" i="1" s="1"/>
  <c r="AT1290" i="1" s="1"/>
  <c r="AU1290" i="1" s="1"/>
  <c r="Y1242" i="1"/>
  <c r="AD1242" i="1" s="1"/>
  <c r="AT1242" i="1" s="1"/>
  <c r="AU1242" i="1" s="1"/>
  <c r="Y1194" i="1"/>
  <c r="AD1194" i="1" s="1"/>
  <c r="AT1194" i="1" s="1"/>
  <c r="AU1194" i="1" s="1"/>
  <c r="Y938" i="1"/>
  <c r="AD938" i="1" s="1"/>
  <c r="AT938" i="1" s="1"/>
  <c r="AU938" i="1" s="1"/>
  <c r="Y890" i="1"/>
  <c r="AD890" i="1" s="1"/>
  <c r="AT890" i="1" s="1"/>
  <c r="AU890" i="1" s="1"/>
  <c r="Y858" i="1"/>
  <c r="AD858" i="1" s="1"/>
  <c r="AT858" i="1" s="1"/>
  <c r="AU858" i="1" s="1"/>
  <c r="Y762" i="1"/>
  <c r="AD762" i="1" s="1"/>
  <c r="Y714" i="1"/>
  <c r="AD714" i="1" s="1"/>
  <c r="AT714" i="1" s="1"/>
  <c r="AU714" i="1" s="1"/>
  <c r="Y394" i="1"/>
  <c r="AD394" i="1" s="1"/>
  <c r="AT394" i="1" s="1"/>
  <c r="AU394" i="1" s="1"/>
  <c r="Y1977" i="1"/>
  <c r="AD1977" i="1" s="1"/>
  <c r="AT1977" i="1" s="1"/>
  <c r="AU1977" i="1" s="1"/>
  <c r="Y1945" i="1"/>
  <c r="AD1945" i="1" s="1"/>
  <c r="AT1945" i="1" s="1"/>
  <c r="AU1945" i="1" s="1"/>
  <c r="Y1929" i="1"/>
  <c r="AD1929" i="1" s="1"/>
  <c r="AT1929" i="1" s="1"/>
  <c r="AU1929" i="1" s="1"/>
  <c r="Y1913" i="1"/>
  <c r="AD1913" i="1" s="1"/>
  <c r="AT1913" i="1" s="1"/>
  <c r="AU1913" i="1" s="1"/>
  <c r="Y1897" i="1"/>
  <c r="AD1897" i="1" s="1"/>
  <c r="AT1897" i="1" s="1"/>
  <c r="AU1897" i="1" s="1"/>
  <c r="Y1881" i="1"/>
  <c r="AD1881" i="1" s="1"/>
  <c r="AT1881" i="1" s="1"/>
  <c r="AU1881" i="1" s="1"/>
  <c r="Y1865" i="1"/>
  <c r="AD1865" i="1" s="1"/>
  <c r="Y1833" i="1"/>
  <c r="AD1833" i="1" s="1"/>
  <c r="Y1817" i="1"/>
  <c r="AD1817" i="1" s="1"/>
  <c r="AT1817" i="1" s="1"/>
  <c r="AU1817" i="1" s="1"/>
  <c r="Y1801" i="1"/>
  <c r="AD1801" i="1" s="1"/>
  <c r="Y1769" i="1"/>
  <c r="AD1769" i="1" s="1"/>
  <c r="AT1769" i="1" s="1"/>
  <c r="AU1769" i="1" s="1"/>
  <c r="Y1753" i="1"/>
  <c r="AD1753" i="1" s="1"/>
  <c r="AT1753" i="1" s="1"/>
  <c r="AU1753" i="1" s="1"/>
  <c r="Y1737" i="1"/>
  <c r="AD1737" i="1" s="1"/>
  <c r="AT1737" i="1" s="1"/>
  <c r="AU1737" i="1" s="1"/>
  <c r="Y1721" i="1"/>
  <c r="AD1721" i="1" s="1"/>
  <c r="AT1721" i="1" s="1"/>
  <c r="AU1721" i="1" s="1"/>
  <c r="Y1705" i="1"/>
  <c r="AD1705" i="1" s="1"/>
  <c r="AT1705" i="1" s="1"/>
  <c r="AU1705" i="1" s="1"/>
  <c r="Y1689" i="1"/>
  <c r="AD1689" i="1" s="1"/>
  <c r="AT1689" i="1" s="1"/>
  <c r="AU1689" i="1" s="1"/>
  <c r="Y1673" i="1"/>
  <c r="AD1673" i="1" s="1"/>
  <c r="AT1673" i="1" s="1"/>
  <c r="AU1673" i="1" s="1"/>
  <c r="Y1657" i="1"/>
  <c r="AD1657" i="1" s="1"/>
  <c r="AT1657" i="1" s="1"/>
  <c r="AU1657" i="1" s="1"/>
  <c r="Y1641" i="1"/>
  <c r="AD1641" i="1" s="1"/>
  <c r="AT1641" i="1" s="1"/>
  <c r="AU1641" i="1" s="1"/>
  <c r="Y1609" i="1"/>
  <c r="AD1609" i="1" s="1"/>
  <c r="AT1609" i="1" s="1"/>
  <c r="AU1609" i="1" s="1"/>
  <c r="Y1593" i="1"/>
  <c r="AD1593" i="1" s="1"/>
  <c r="AT1593" i="1" s="1"/>
  <c r="AU1593" i="1" s="1"/>
  <c r="Y1561" i="1"/>
  <c r="AD1561" i="1" s="1"/>
  <c r="AT1561" i="1" s="1"/>
  <c r="AU1561" i="1" s="1"/>
  <c r="Y1529" i="1"/>
  <c r="AD1529" i="1" s="1"/>
  <c r="AT1529" i="1" s="1"/>
  <c r="Y1513" i="1"/>
  <c r="AD1513" i="1" s="1"/>
  <c r="AT1513" i="1" s="1"/>
  <c r="Y1497" i="1"/>
  <c r="AD1497" i="1" s="1"/>
  <c r="AT1497" i="1" s="1"/>
  <c r="AU1497" i="1" s="1"/>
  <c r="Y1481" i="1"/>
  <c r="AD1481" i="1" s="1"/>
  <c r="AT1481" i="1" s="1"/>
  <c r="AU1481" i="1" s="1"/>
  <c r="Y1433" i="1"/>
  <c r="AD1433" i="1" s="1"/>
  <c r="AT1433" i="1" s="1"/>
  <c r="AU1433" i="1" s="1"/>
  <c r="Y1385" i="1"/>
  <c r="AD1385" i="1" s="1"/>
  <c r="Y1369" i="1"/>
  <c r="AD1369" i="1" s="1"/>
  <c r="AT1369" i="1" s="1"/>
  <c r="AU1369" i="1" s="1"/>
  <c r="Y1305" i="1"/>
  <c r="AD1305" i="1" s="1"/>
  <c r="AT1305" i="1" s="1"/>
  <c r="AU1305" i="1" s="1"/>
  <c r="Y1257" i="1"/>
  <c r="AD1257" i="1" s="1"/>
  <c r="AT1257" i="1" s="1"/>
  <c r="AU1257" i="1" s="1"/>
  <c r="Y1225" i="1"/>
  <c r="AD1225" i="1" s="1"/>
  <c r="AT1225" i="1" s="1"/>
  <c r="AU1225" i="1" s="1"/>
  <c r="Y1177" i="1"/>
  <c r="AD1177" i="1" s="1"/>
  <c r="AT1177" i="1" s="1"/>
  <c r="AU1177" i="1" s="1"/>
  <c r="Y1145" i="1"/>
  <c r="AD1145" i="1" s="1"/>
  <c r="AT1145" i="1" s="1"/>
  <c r="AU1145" i="1" s="1"/>
  <c r="Y1129" i="1"/>
  <c r="AD1129" i="1" s="1"/>
  <c r="AT1129" i="1" s="1"/>
  <c r="AU1129" i="1" s="1"/>
  <c r="Y1097" i="1"/>
  <c r="AD1097" i="1" s="1"/>
  <c r="Y1081" i="1"/>
  <c r="AD1081" i="1" s="1"/>
  <c r="AT1081" i="1" s="1"/>
  <c r="AU1081" i="1" s="1"/>
  <c r="Y1065" i="1"/>
  <c r="AD1065" i="1" s="1"/>
  <c r="AT1065" i="1" s="1"/>
  <c r="AU1065" i="1" s="1"/>
  <c r="Y1049" i="1"/>
  <c r="AD1049" i="1" s="1"/>
  <c r="AT1049" i="1" s="1"/>
  <c r="AU1049" i="1" s="1"/>
  <c r="Y1033" i="1"/>
  <c r="AD1033" i="1" s="1"/>
  <c r="AT1033" i="1" s="1"/>
  <c r="AU1033" i="1" s="1"/>
  <c r="Y1017" i="1"/>
  <c r="AD1017" i="1" s="1"/>
  <c r="AT1017" i="1" s="1"/>
  <c r="AU1017" i="1" s="1"/>
  <c r="Y1001" i="1"/>
  <c r="AD1001" i="1" s="1"/>
  <c r="AT1001" i="1" s="1"/>
  <c r="AU1001" i="1" s="1"/>
  <c r="Y985" i="1"/>
  <c r="AD985" i="1" s="1"/>
  <c r="AT985" i="1" s="1"/>
  <c r="Y953" i="1"/>
  <c r="AD953" i="1" s="1"/>
  <c r="AT953" i="1" s="1"/>
  <c r="AU953" i="1" s="1"/>
  <c r="Y921" i="1"/>
  <c r="AD921" i="1" s="1"/>
  <c r="Y905" i="1"/>
  <c r="AD905" i="1" s="1"/>
  <c r="Y652" i="1"/>
  <c r="AD652" i="1" s="1"/>
  <c r="AT652" i="1" s="1"/>
  <c r="AU652" i="1" s="1"/>
  <c r="Y1852" i="1"/>
  <c r="AD1852" i="1" s="1"/>
  <c r="AT1852" i="1" s="1"/>
  <c r="AU1852" i="1" s="1"/>
  <c r="Y1612" i="1"/>
  <c r="AD1612" i="1" s="1"/>
  <c r="AT1612" i="1" s="1"/>
  <c r="AU1612" i="1" s="1"/>
  <c r="Y1532" i="1"/>
  <c r="AD1532" i="1" s="1"/>
  <c r="AT1532" i="1" s="1"/>
  <c r="AU1532" i="1" s="1"/>
  <c r="Y1324" i="1"/>
  <c r="AD1324" i="1" s="1"/>
  <c r="AT1324" i="1" s="1"/>
  <c r="AU1324" i="1" s="1"/>
  <c r="Y956" i="1"/>
  <c r="AD956" i="1" s="1"/>
  <c r="AT956" i="1" s="1"/>
  <c r="AU956" i="1" s="1"/>
  <c r="Y108" i="1"/>
  <c r="AD108" i="1" s="1"/>
  <c r="Y1707" i="1"/>
  <c r="AD1707" i="1" s="1"/>
  <c r="AT1707" i="1" s="1"/>
  <c r="Y1403" i="1"/>
  <c r="AD1403" i="1" s="1"/>
  <c r="AT1403" i="1" s="1"/>
  <c r="Y1323" i="1"/>
  <c r="AD1323" i="1" s="1"/>
  <c r="AT1323" i="1" s="1"/>
  <c r="AU1323" i="1" s="1"/>
  <c r="Y1275" i="1"/>
  <c r="AD1275" i="1" s="1"/>
  <c r="AT1275" i="1" s="1"/>
  <c r="AU1275" i="1" s="1"/>
  <c r="Y1243" i="1"/>
  <c r="AD1243" i="1" s="1"/>
  <c r="AT1243" i="1" s="1"/>
  <c r="AU1243" i="1" s="1"/>
  <c r="Y1083" i="1"/>
  <c r="AD1083" i="1" s="1"/>
  <c r="AT1083" i="1" s="1"/>
  <c r="AU1083" i="1" s="1"/>
  <c r="Y843" i="1"/>
  <c r="AD843" i="1" s="1"/>
  <c r="AT843" i="1" s="1"/>
  <c r="AU843" i="1" s="1"/>
  <c r="Y889" i="1"/>
  <c r="AD889" i="1" s="1"/>
  <c r="AT889" i="1" s="1"/>
  <c r="AU889" i="1" s="1"/>
  <c r="Y873" i="1"/>
  <c r="AD873" i="1" s="1"/>
  <c r="Y857" i="1"/>
  <c r="AD857" i="1" s="1"/>
  <c r="AT857" i="1" s="1"/>
  <c r="AU857" i="1" s="1"/>
  <c r="Y841" i="1"/>
  <c r="AD841" i="1" s="1"/>
  <c r="AT841" i="1" s="1"/>
  <c r="AU841" i="1" s="1"/>
  <c r="Y825" i="1"/>
  <c r="AD825" i="1" s="1"/>
  <c r="AT825" i="1" s="1"/>
  <c r="AU825" i="1" s="1"/>
  <c r="Y809" i="1"/>
  <c r="AD809" i="1" s="1"/>
  <c r="AT809" i="1" s="1"/>
  <c r="AU809" i="1" s="1"/>
  <c r="Y793" i="1"/>
  <c r="AD793" i="1" s="1"/>
  <c r="AT793" i="1" s="1"/>
  <c r="AU793" i="1" s="1"/>
  <c r="Y777" i="1"/>
  <c r="AD777" i="1" s="1"/>
  <c r="AT777" i="1" s="1"/>
  <c r="AU777" i="1" s="1"/>
  <c r="Y745" i="1"/>
  <c r="AD745" i="1" s="1"/>
  <c r="AT745" i="1" s="1"/>
  <c r="AU745" i="1" s="1"/>
  <c r="Y729" i="1"/>
  <c r="AD729" i="1" s="1"/>
  <c r="AT729" i="1" s="1"/>
  <c r="AU729" i="1" s="1"/>
  <c r="Y697" i="1"/>
  <c r="AD697" i="1" s="1"/>
  <c r="AT697" i="1" s="1"/>
  <c r="AU697" i="1" s="1"/>
  <c r="Y665" i="1"/>
  <c r="AD665" i="1" s="1"/>
  <c r="AT665" i="1" s="1"/>
  <c r="AU665" i="1" s="1"/>
  <c r="Y649" i="1"/>
  <c r="AD649" i="1" s="1"/>
  <c r="AT649" i="1" s="1"/>
  <c r="AU649" i="1" s="1"/>
  <c r="Y633" i="1"/>
  <c r="AD633" i="1" s="1"/>
  <c r="AT633" i="1" s="1"/>
  <c r="AU633" i="1" s="1"/>
  <c r="Y617" i="1"/>
  <c r="AD617" i="1" s="1"/>
  <c r="AT617" i="1" s="1"/>
  <c r="AU617" i="1" s="1"/>
  <c r="Y601" i="1"/>
  <c r="AD601" i="1" s="1"/>
  <c r="Y553" i="1"/>
  <c r="AD553" i="1" s="1"/>
  <c r="Y537" i="1"/>
  <c r="AD537" i="1" s="1"/>
  <c r="AT537" i="1" s="1"/>
  <c r="AU537" i="1" s="1"/>
  <c r="Y505" i="1"/>
  <c r="AD505" i="1" s="1"/>
  <c r="AT505" i="1" s="1"/>
  <c r="Y473" i="1"/>
  <c r="AD473" i="1" s="1"/>
  <c r="AT473" i="1" s="1"/>
  <c r="AU473" i="1" s="1"/>
  <c r="Y457" i="1"/>
  <c r="AD457" i="1" s="1"/>
  <c r="AT457" i="1" s="1"/>
  <c r="Y441" i="1"/>
  <c r="AD441" i="1" s="1"/>
  <c r="AT441" i="1" s="1"/>
  <c r="AU441" i="1" s="1"/>
  <c r="Y409" i="1"/>
  <c r="AD409" i="1" s="1"/>
  <c r="AT409" i="1" s="1"/>
  <c r="AU409" i="1" s="1"/>
  <c r="Y393" i="1"/>
  <c r="AD393" i="1" s="1"/>
  <c r="AT393" i="1" s="1"/>
  <c r="AU393" i="1" s="1"/>
  <c r="Y377" i="1"/>
  <c r="AD377" i="1" s="1"/>
  <c r="AT377" i="1" s="1"/>
  <c r="AU377" i="1" s="1"/>
  <c r="Y345" i="1"/>
  <c r="AD345" i="1" s="1"/>
  <c r="Y329" i="1"/>
  <c r="AD329" i="1" s="1"/>
  <c r="AT329" i="1" s="1"/>
  <c r="AU329" i="1" s="1"/>
  <c r="Y313" i="1"/>
  <c r="AD313" i="1" s="1"/>
  <c r="AT313" i="1" s="1"/>
  <c r="AU313" i="1" s="1"/>
  <c r="Y297" i="1"/>
  <c r="AD297" i="1" s="1"/>
  <c r="AT297" i="1" s="1"/>
  <c r="AU297" i="1" s="1"/>
  <c r="Y281" i="1"/>
  <c r="AD281" i="1" s="1"/>
  <c r="AT281" i="1" s="1"/>
  <c r="AU281" i="1" s="1"/>
  <c r="Y265" i="1"/>
  <c r="AD265" i="1" s="1"/>
  <c r="AT265" i="1" s="1"/>
  <c r="AU265" i="1" s="1"/>
  <c r="Y249" i="1"/>
  <c r="AD249" i="1" s="1"/>
  <c r="AT249" i="1" s="1"/>
  <c r="AU249" i="1" s="1"/>
  <c r="Y233" i="1"/>
  <c r="AD233" i="1" s="1"/>
  <c r="AT233" i="1" s="1"/>
  <c r="Y201" i="1"/>
  <c r="AD201" i="1" s="1"/>
  <c r="AT201" i="1" s="1"/>
  <c r="AU201" i="1" s="1"/>
  <c r="Y185" i="1"/>
  <c r="AD185" i="1" s="1"/>
  <c r="AT185" i="1" s="1"/>
  <c r="AU185" i="1" s="1"/>
  <c r="Y169" i="1"/>
  <c r="AD169" i="1" s="1"/>
  <c r="Y153" i="1"/>
  <c r="AD153" i="1" s="1"/>
  <c r="AT153" i="1" s="1"/>
  <c r="AU153" i="1" s="1"/>
  <c r="Y137" i="1"/>
  <c r="AD137" i="1" s="1"/>
  <c r="AT137" i="1" s="1"/>
  <c r="AU137" i="1" s="1"/>
  <c r="Y121" i="1"/>
  <c r="AD121" i="1" s="1"/>
  <c r="AT121" i="1" s="1"/>
  <c r="AU121" i="1" s="1"/>
  <c r="Y105" i="1"/>
  <c r="AD105" i="1" s="1"/>
  <c r="AT105" i="1" s="1"/>
  <c r="AU105" i="1" s="1"/>
  <c r="Y89" i="1"/>
  <c r="AD89" i="1" s="1"/>
  <c r="AT89" i="1" s="1"/>
  <c r="AU89" i="1" s="1"/>
  <c r="Y73" i="1"/>
  <c r="AD73" i="1" s="1"/>
  <c r="AT73" i="1" s="1"/>
  <c r="AU73" i="1" s="1"/>
  <c r="Y57" i="1"/>
  <c r="AD57" i="1" s="1"/>
  <c r="AT57" i="1" s="1"/>
  <c r="AU57" i="1" s="1"/>
  <c r="Y25" i="1"/>
  <c r="AD25" i="1" s="1"/>
  <c r="AT25" i="1" s="1"/>
  <c r="AU25" i="1" s="1"/>
  <c r="Y9" i="1"/>
  <c r="AD9" i="1" s="1"/>
  <c r="AT9" i="1" s="1"/>
  <c r="AU9" i="1" s="1"/>
  <c r="AT1847" i="1"/>
  <c r="AU1847" i="1" s="1"/>
  <c r="AT1968" i="1"/>
  <c r="AU1968" i="1" s="1"/>
  <c r="AT1888" i="1"/>
  <c r="AU1888" i="1" s="1"/>
  <c r="AT1792" i="1"/>
  <c r="AU1792" i="1" s="1"/>
  <c r="AT1680" i="1"/>
  <c r="AU1680" i="1" s="1"/>
  <c r="AT1715" i="1"/>
  <c r="AU1715" i="1" s="1"/>
  <c r="AT1822" i="1"/>
  <c r="AU1822" i="1" s="1"/>
  <c r="AT1719" i="1"/>
  <c r="AU1719" i="1" s="1"/>
  <c r="AT1931" i="1"/>
  <c r="AU1931" i="1" s="1"/>
  <c r="AT699" i="1"/>
  <c r="AU699" i="1" s="1"/>
  <c r="AT1898" i="1"/>
  <c r="AU1898" i="1" s="1"/>
  <c r="AT1802" i="1"/>
  <c r="AU1802" i="1" s="1"/>
  <c r="AT1674" i="1"/>
  <c r="AU1674" i="1" s="1"/>
  <c r="AT1658" i="1"/>
  <c r="AU1658" i="1" s="1"/>
  <c r="AT1610" i="1"/>
  <c r="AU1610" i="1" s="1"/>
  <c r="AT1578" i="1"/>
  <c r="AU1578" i="1" s="1"/>
  <c r="AT1402" i="1"/>
  <c r="AU1402" i="1" s="1"/>
  <c r="AT1274" i="1"/>
  <c r="AU1274" i="1" s="1"/>
  <c r="AT1130" i="1"/>
  <c r="AU1130" i="1" s="1"/>
  <c r="AT1114" i="1"/>
  <c r="AU1114" i="1" s="1"/>
  <c r="AT1002" i="1"/>
  <c r="AU1002" i="1" s="1"/>
  <c r="AT954" i="1"/>
  <c r="AU954" i="1" s="1"/>
  <c r="AT922" i="1"/>
  <c r="AU922" i="1" s="1"/>
  <c r="AT842" i="1"/>
  <c r="AU842" i="1" s="1"/>
  <c r="AT810" i="1"/>
  <c r="AU810" i="1" s="1"/>
  <c r="AT730" i="1"/>
  <c r="AU730" i="1" s="1"/>
  <c r="AT570" i="1"/>
  <c r="AU570" i="1" s="1"/>
  <c r="AT538" i="1"/>
  <c r="AU538" i="1" s="1"/>
  <c r="AT506" i="1"/>
  <c r="AU506" i="1" s="1"/>
  <c r="AT378" i="1"/>
  <c r="AU378" i="1" s="1"/>
  <c r="AT266" i="1"/>
  <c r="AU266" i="1" s="1"/>
  <c r="AT186" i="1"/>
  <c r="AU186" i="1" s="1"/>
  <c r="AT154" i="1"/>
  <c r="AU154" i="1" s="1"/>
  <c r="AT106" i="1"/>
  <c r="AU106" i="1" s="1"/>
  <c r="AT74" i="1"/>
  <c r="AU74" i="1" s="1"/>
  <c r="AT1482" i="1"/>
  <c r="AU1482" i="1" s="1"/>
  <c r="AT1543" i="1"/>
  <c r="AU1543" i="1" s="1"/>
  <c r="AT174" i="1"/>
  <c r="AU174" i="1" s="1"/>
  <c r="AT1872" i="1"/>
  <c r="AU1872" i="1" s="1"/>
  <c r="AT1712" i="1"/>
  <c r="AU1712" i="1" s="1"/>
  <c r="AT32" i="1"/>
  <c r="AU32" i="1" s="1"/>
  <c r="AT1479" i="1"/>
  <c r="AU1479" i="1" s="1"/>
  <c r="AT28" i="1"/>
  <c r="AU28" i="1" s="1"/>
  <c r="Y1961" i="1"/>
  <c r="AD1961" i="1" s="1"/>
  <c r="Y1849" i="1"/>
  <c r="AD1849" i="1" s="1"/>
  <c r="Y1577" i="1"/>
  <c r="AD1577" i="1" s="1"/>
  <c r="Y571" i="1"/>
  <c r="AD571" i="1" s="1"/>
  <c r="AT868" i="1"/>
  <c r="AU868" i="1" s="1"/>
  <c r="AT487" i="1"/>
  <c r="AU487" i="1" s="1"/>
  <c r="AT1856" i="1"/>
  <c r="AU1856" i="1" s="1"/>
  <c r="AT1728" i="1"/>
  <c r="AU1728" i="1" s="1"/>
  <c r="AT1664" i="1"/>
  <c r="AU1664" i="1" s="1"/>
  <c r="AT1662" i="1"/>
  <c r="AU1662" i="1" s="1"/>
  <c r="AT1306" i="1"/>
  <c r="AU1306" i="1" s="1"/>
  <c r="AT23" i="1"/>
  <c r="AU23" i="1" s="1"/>
  <c r="AT1934" i="1"/>
  <c r="AU1934" i="1" s="1"/>
  <c r="AT1886" i="1"/>
  <c r="AU1886" i="1" s="1"/>
  <c r="AT1806" i="1"/>
  <c r="AU1806" i="1" s="1"/>
  <c r="AT1726" i="1"/>
  <c r="AU1726" i="1" s="1"/>
  <c r="AT102" i="1"/>
  <c r="AU102" i="1" s="1"/>
  <c r="Y1389" i="1"/>
  <c r="AD1389" i="1" s="1"/>
  <c r="Y301" i="1"/>
  <c r="AD301" i="1" s="1"/>
  <c r="AT1146" i="1"/>
  <c r="AU1146" i="1" s="1"/>
  <c r="AT55" i="1"/>
  <c r="AU55" i="1" s="1"/>
  <c r="AT1995" i="1"/>
  <c r="AU1995" i="1" s="1"/>
  <c r="Y1834" i="1"/>
  <c r="AD1834" i="1" s="1"/>
  <c r="AT1370" i="1"/>
  <c r="AU1370" i="1" s="1"/>
  <c r="AT1050" i="1"/>
  <c r="AU1050" i="1" s="1"/>
  <c r="AT602" i="1"/>
  <c r="AU602" i="1" s="1"/>
  <c r="AT1992" i="1"/>
  <c r="AU1992" i="1" s="1"/>
  <c r="AT1815" i="1"/>
  <c r="AU1815" i="1" s="1"/>
  <c r="AT1334" i="1"/>
  <c r="AU1334" i="1" s="1"/>
  <c r="AT516" i="1"/>
  <c r="AU516" i="1" s="1"/>
  <c r="AT1814" i="1"/>
  <c r="AU1814" i="1" s="1"/>
  <c r="AT887" i="1"/>
  <c r="AU887" i="1" s="1"/>
  <c r="Y1080" i="1"/>
  <c r="AD1080" i="1" s="1"/>
  <c r="Y1928" i="1"/>
  <c r="AD1928" i="1" s="1"/>
  <c r="Y1555" i="1"/>
  <c r="AD1555" i="1" s="1"/>
  <c r="Y328" i="1"/>
  <c r="AD328" i="1" s="1"/>
  <c r="AT1926" i="1"/>
  <c r="AU1926" i="1" s="1"/>
  <c r="AT1920" i="1"/>
  <c r="AU1920" i="1" s="1"/>
  <c r="AT1760" i="1"/>
  <c r="AU1760" i="1" s="1"/>
  <c r="AT1616" i="1"/>
  <c r="AU1616" i="1" s="1"/>
  <c r="AT2000" i="1"/>
  <c r="AU2000" i="1" s="1"/>
  <c r="AU1999" i="1"/>
  <c r="AT1950" i="1"/>
  <c r="AU1950" i="1" s="1"/>
  <c r="AT1870" i="1"/>
  <c r="AU1870" i="1" s="1"/>
  <c r="AT1774" i="1"/>
  <c r="AU1774" i="1" s="1"/>
  <c r="AT1694" i="1"/>
  <c r="AU1694" i="1" s="1"/>
  <c r="AT778" i="1"/>
  <c r="AU778" i="1" s="1"/>
  <c r="AT1659" i="1"/>
  <c r="AU1659" i="1" s="1"/>
  <c r="AT1335" i="1"/>
  <c r="AU1335" i="1" s="1"/>
  <c r="AT1034" i="1"/>
  <c r="AU1034" i="1" s="1"/>
  <c r="AT474" i="1"/>
  <c r="AU474" i="1" s="1"/>
  <c r="AT167" i="1"/>
  <c r="AU167" i="1" s="1"/>
  <c r="AT1818" i="1"/>
  <c r="AU1818" i="1" s="1"/>
  <c r="AT1530" i="1"/>
  <c r="AU1530" i="1" s="1"/>
  <c r="Y1210" i="1"/>
  <c r="AD1210" i="1" s="1"/>
  <c r="AT522" i="1"/>
  <c r="AU522" i="1" s="1"/>
  <c r="AT282" i="1"/>
  <c r="AU282" i="1" s="1"/>
  <c r="AT170" i="1"/>
  <c r="AU170" i="1" s="1"/>
  <c r="AT348" i="1"/>
  <c r="AU348" i="1" s="1"/>
  <c r="AT1255" i="1"/>
  <c r="AU1255" i="1" s="1"/>
  <c r="AT1031" i="1"/>
  <c r="AU1031" i="1" s="1"/>
  <c r="AT999" i="1"/>
  <c r="AU999" i="1" s="1"/>
  <c r="AT1942" i="1"/>
  <c r="AU1942" i="1" s="1"/>
  <c r="AT1766" i="1"/>
  <c r="AU1766" i="1" s="1"/>
  <c r="AT1254" i="1"/>
  <c r="AU1254" i="1" s="1"/>
  <c r="AT583" i="1"/>
  <c r="AU583" i="1" s="1"/>
  <c r="AT470" i="1"/>
  <c r="AU470" i="1" s="1"/>
  <c r="AT1095" i="1"/>
  <c r="AU1095" i="1" s="1"/>
  <c r="AT1984" i="1"/>
  <c r="AU1984" i="1" s="1"/>
  <c r="AT1840" i="1"/>
  <c r="AU1840" i="1" s="1"/>
  <c r="AT1648" i="1"/>
  <c r="AU1648" i="1" s="1"/>
  <c r="AT826" i="1"/>
  <c r="AU826" i="1" s="1"/>
  <c r="AT567" i="1"/>
  <c r="AU567" i="1" s="1"/>
  <c r="AT103" i="1"/>
  <c r="AU103" i="1" s="1"/>
  <c r="AT1854" i="1"/>
  <c r="AU1854" i="1" s="1"/>
  <c r="AT1678" i="1"/>
  <c r="AU1678" i="1" s="1"/>
  <c r="AT1549" i="1"/>
  <c r="AU1549" i="1" s="1"/>
  <c r="AT1639" i="1"/>
  <c r="AU1639" i="1" s="1"/>
  <c r="AT874" i="1"/>
  <c r="AU874" i="1" s="1"/>
  <c r="AT634" i="1"/>
  <c r="AU634" i="1" s="1"/>
  <c r="AT1175" i="1"/>
  <c r="AU1175" i="1" s="1"/>
  <c r="AT311" i="1"/>
  <c r="AU311" i="1" s="1"/>
  <c r="AT7" i="1"/>
  <c r="AU7" i="1" s="1"/>
  <c r="AT218" i="1"/>
  <c r="AU218" i="1" s="1"/>
  <c r="AT1904" i="1"/>
  <c r="AU1904" i="1" s="1"/>
  <c r="AT1744" i="1"/>
  <c r="AU1744" i="1" s="1"/>
  <c r="AT182" i="1"/>
  <c r="AU182" i="1" s="1"/>
  <c r="AT1386" i="1"/>
  <c r="AU1386" i="1" s="1"/>
  <c r="AT1966" i="1"/>
  <c r="AU1966" i="1" s="1"/>
  <c r="AT1918" i="1"/>
  <c r="AU1918" i="1" s="1"/>
  <c r="AT1838" i="1"/>
  <c r="AU1838" i="1" s="1"/>
  <c r="AT1742" i="1"/>
  <c r="AU1742" i="1" s="1"/>
  <c r="Y1979" i="1"/>
  <c r="AD1979" i="1" s="1"/>
  <c r="AT765" i="1"/>
  <c r="AU765" i="1" s="1"/>
  <c r="AT1994" i="1"/>
  <c r="AU1994" i="1" s="1"/>
  <c r="AT1383" i="1"/>
  <c r="AU1383" i="1" s="1"/>
  <c r="Y1883" i="1"/>
  <c r="AD1883" i="1" s="1"/>
  <c r="Y1755" i="1"/>
  <c r="AD1755" i="1" s="1"/>
  <c r="AT1611" i="1"/>
  <c r="AU1611" i="1" s="1"/>
  <c r="Y859" i="1"/>
  <c r="AD859" i="1" s="1"/>
  <c r="Y609" i="1"/>
  <c r="AD609" i="1" s="1"/>
  <c r="AT1993" i="1"/>
  <c r="AU1993" i="1" s="1"/>
  <c r="AT1546" i="1"/>
  <c r="AU1546" i="1" s="1"/>
  <c r="AT1914" i="1"/>
  <c r="AU1914" i="1" s="1"/>
  <c r="AT1786" i="1"/>
  <c r="AU1786" i="1" s="1"/>
  <c r="AT1594" i="1"/>
  <c r="AU1594" i="1" s="1"/>
  <c r="AT1258" i="1"/>
  <c r="AU1258" i="1" s="1"/>
  <c r="Y1162" i="1"/>
  <c r="AD1162" i="1" s="1"/>
  <c r="AT1143" i="1"/>
  <c r="AU1143" i="1" s="1"/>
  <c r="AT198" i="1"/>
  <c r="AU198" i="1" s="1"/>
  <c r="Y1655" i="1"/>
  <c r="AD1655" i="1" s="1"/>
  <c r="AT1975" i="1"/>
  <c r="AU1975" i="1" s="1"/>
  <c r="AT1894" i="1"/>
  <c r="AU1894" i="1" s="1"/>
  <c r="AT1846" i="1"/>
  <c r="AU1846" i="1" s="1"/>
  <c r="AT1284" i="1"/>
  <c r="AU1284" i="1" s="1"/>
  <c r="AT695" i="1"/>
  <c r="AU695" i="1" s="1"/>
  <c r="AT503" i="1"/>
  <c r="AU503" i="1" s="1"/>
  <c r="AT423" i="1"/>
  <c r="AU423" i="1" s="1"/>
  <c r="AT492" i="1"/>
  <c r="AU492" i="1" s="1"/>
  <c r="AT615" i="1"/>
  <c r="AU615" i="1" s="1"/>
  <c r="AT183" i="1"/>
  <c r="AU183" i="1" s="1"/>
  <c r="AT1936" i="1"/>
  <c r="AU1936" i="1" s="1"/>
  <c r="AT1776" i="1"/>
  <c r="AU1776" i="1" s="1"/>
  <c r="AT1632" i="1"/>
  <c r="AU1632" i="1" s="1"/>
  <c r="AT1607" i="1"/>
  <c r="AU1607" i="1" s="1"/>
  <c r="AT902" i="1"/>
  <c r="AU902" i="1" s="1"/>
  <c r="AT1790" i="1"/>
  <c r="AU1790" i="1" s="1"/>
  <c r="AT1710" i="1"/>
  <c r="AU1710" i="1" s="1"/>
  <c r="AT410" i="1"/>
  <c r="AU410" i="1" s="1"/>
  <c r="AT1866" i="1"/>
  <c r="AU1866" i="1" s="1"/>
  <c r="Y253" i="1"/>
  <c r="AD253" i="1" s="1"/>
  <c r="AT599" i="1"/>
  <c r="AU599" i="1" s="1"/>
  <c r="AT247" i="1"/>
  <c r="AU247" i="1" s="1"/>
  <c r="AT967" i="1"/>
  <c r="AU967" i="1" s="1"/>
  <c r="AT1946" i="1"/>
  <c r="AU1946" i="1" s="1"/>
  <c r="AT1178" i="1"/>
  <c r="AU1178" i="1" s="1"/>
  <c r="AT906" i="1"/>
  <c r="AU906" i="1" s="1"/>
  <c r="AT586" i="1"/>
  <c r="AU586" i="1" s="1"/>
  <c r="AT234" i="1"/>
  <c r="AU234" i="1" s="1"/>
  <c r="AT1943" i="1"/>
  <c r="AU1943" i="1" s="1"/>
  <c r="AT1223" i="1"/>
  <c r="AU1223" i="1" s="1"/>
  <c r="AT471" i="1"/>
  <c r="AU471" i="1" s="1"/>
  <c r="AT1191" i="1"/>
  <c r="AU1191" i="1" s="1"/>
  <c r="AT1575" i="1"/>
  <c r="AU1575" i="1" s="1"/>
  <c r="AT1447" i="1"/>
  <c r="AU1447" i="1" s="1"/>
  <c r="AT1063" i="1"/>
  <c r="AU1063" i="1" s="1"/>
  <c r="AT951" i="1"/>
  <c r="AU951" i="1" s="1"/>
  <c r="AT871" i="1"/>
  <c r="AU871" i="1" s="1"/>
  <c r="AT839" i="1"/>
  <c r="AU839" i="1" s="1"/>
  <c r="AT727" i="1"/>
  <c r="AU727" i="1" s="1"/>
  <c r="AT535" i="1"/>
  <c r="AU535" i="1" s="1"/>
  <c r="AT455" i="1"/>
  <c r="AU455" i="1" s="1"/>
  <c r="AT422" i="1"/>
  <c r="AU422" i="1" s="1"/>
  <c r="Y1987" i="1"/>
  <c r="AD1987" i="1" s="1"/>
  <c r="Y963" i="1"/>
  <c r="AD963" i="1" s="1"/>
  <c r="Y467" i="1"/>
  <c r="AD467" i="1" s="1"/>
  <c r="Y491" i="1"/>
  <c r="AD491" i="1" s="1"/>
  <c r="AT2001" i="1"/>
  <c r="AU2001" i="1" s="1"/>
  <c r="AT1824" i="1"/>
  <c r="AU1824" i="1" s="1"/>
  <c r="AT1696" i="1"/>
  <c r="AU1696" i="1" s="1"/>
  <c r="AT1514" i="1"/>
  <c r="AU1514" i="1" s="1"/>
  <c r="AT250" i="1"/>
  <c r="AU250" i="1" s="1"/>
  <c r="AT1758" i="1"/>
  <c r="AU1758" i="1" s="1"/>
  <c r="AT1646" i="1"/>
  <c r="AU1646" i="1" s="1"/>
  <c r="AT1998" i="1"/>
  <c r="AU1998" i="1" s="1"/>
  <c r="AT1687" i="1"/>
  <c r="AU1687" i="1" s="1"/>
  <c r="AT1303" i="1"/>
  <c r="AU1303" i="1" s="1"/>
  <c r="AT554" i="1"/>
  <c r="AU554" i="1" s="1"/>
  <c r="AT1835" i="1"/>
  <c r="AU1835" i="1" s="1"/>
  <c r="Y251" i="1"/>
  <c r="AD251" i="1" s="1"/>
  <c r="AT1302" i="1"/>
  <c r="AU1302" i="1" s="1"/>
  <c r="Y1850" i="1"/>
  <c r="AD1850" i="1" s="1"/>
  <c r="AT1562" i="1"/>
  <c r="AU1562" i="1" s="1"/>
  <c r="AT682" i="1"/>
  <c r="AU682" i="1" s="1"/>
  <c r="Y618" i="1"/>
  <c r="AD618" i="1" s="1"/>
  <c r="Y1346" i="1"/>
  <c r="AD1346" i="1" s="1"/>
  <c r="AT1062" i="1"/>
  <c r="AU1062" i="1" s="1"/>
  <c r="AT982" i="1"/>
  <c r="AU982" i="1" s="1"/>
  <c r="AT870" i="1"/>
  <c r="AU870" i="1" s="1"/>
  <c r="AT534" i="1"/>
  <c r="AU534" i="1" s="1"/>
  <c r="Y1986" i="1"/>
  <c r="AD1986" i="1" s="1"/>
  <c r="Y1938" i="1"/>
  <c r="AD1938" i="1" s="1"/>
  <c r="Y1570" i="1"/>
  <c r="AD1570" i="1" s="1"/>
  <c r="Y1522" i="1"/>
  <c r="AD1522" i="1" s="1"/>
  <c r="Y1474" i="1"/>
  <c r="AD1474" i="1" s="1"/>
  <c r="Y1442" i="1"/>
  <c r="AD1442" i="1" s="1"/>
  <c r="Y1394" i="1"/>
  <c r="AD1394" i="1" s="1"/>
  <c r="Y1298" i="1"/>
  <c r="AD1298" i="1" s="1"/>
  <c r="AT1234" i="1"/>
  <c r="AU1234" i="1" s="1"/>
  <c r="Y1106" i="1"/>
  <c r="AD1106" i="1" s="1"/>
  <c r="AT1468" i="1"/>
  <c r="AU1468" i="1" s="1"/>
  <c r="AT1952" i="1"/>
  <c r="AU1952" i="1" s="1"/>
  <c r="AT1808" i="1"/>
  <c r="AU1808" i="1" s="1"/>
  <c r="AT1351" i="1"/>
  <c r="AU1351" i="1" s="1"/>
  <c r="AT1982" i="1"/>
  <c r="AU1982" i="1" s="1"/>
  <c r="AT1902" i="1"/>
  <c r="AU1902" i="1" s="1"/>
  <c r="AT1430" i="1"/>
  <c r="AU1430" i="1" s="1"/>
  <c r="AT135" i="1"/>
  <c r="AU135" i="1" s="1"/>
  <c r="Y557" i="1"/>
  <c r="AD557" i="1" s="1"/>
  <c r="Y1164" i="1"/>
  <c r="AD1164" i="1" s="1"/>
  <c r="AT134" i="1"/>
  <c r="AU134" i="1" s="1"/>
  <c r="AT1511" i="1"/>
  <c r="AU1511" i="1" s="1"/>
  <c r="AT666" i="1"/>
  <c r="AU666" i="1" s="1"/>
  <c r="AT1963" i="1"/>
  <c r="AU1963" i="1"/>
  <c r="AT1627" i="1"/>
  <c r="AU1627" i="1" s="1"/>
  <c r="AT1226" i="1"/>
  <c r="AU1226" i="1" s="1"/>
  <c r="AT279" i="1"/>
  <c r="AU279" i="1" s="1"/>
  <c r="AT1882" i="1"/>
  <c r="AU1882" i="1" s="1"/>
  <c r="AT1498" i="1"/>
  <c r="AU1498" i="1" s="1"/>
  <c r="Y1322" i="1"/>
  <c r="AD1322" i="1" s="1"/>
  <c r="AT970" i="1"/>
  <c r="AU970" i="1" s="1"/>
  <c r="AT794" i="1"/>
  <c r="AU794" i="1" s="1"/>
  <c r="AT202" i="1"/>
  <c r="AU202" i="1" s="1"/>
  <c r="AT1798" i="1"/>
  <c r="AU1798" i="1" s="1"/>
  <c r="AT759" i="1"/>
  <c r="AU759" i="1" s="1"/>
  <c r="AT679" i="1"/>
  <c r="AU679" i="1" s="1"/>
  <c r="AT343" i="1"/>
  <c r="AU343" i="1" s="1"/>
  <c r="Y1121" i="1"/>
  <c r="AD1121" i="1" s="1"/>
  <c r="Y1041" i="1"/>
  <c r="AD1041" i="1" s="1"/>
  <c r="Y1009" i="1"/>
  <c r="AD1009" i="1" s="1"/>
  <c r="Y929" i="1"/>
  <c r="AD929" i="1" s="1"/>
  <c r="Y913" i="1"/>
  <c r="AD913" i="1" s="1"/>
  <c r="Y897" i="1"/>
  <c r="AD897" i="1" s="1"/>
  <c r="Y865" i="1"/>
  <c r="AD865" i="1" s="1"/>
  <c r="Y817" i="1"/>
  <c r="AD817" i="1" s="1"/>
  <c r="Y689" i="1"/>
  <c r="AD689" i="1" s="1"/>
  <c r="Y673" i="1"/>
  <c r="AD673" i="1" s="1"/>
  <c r="Y657" i="1"/>
  <c r="AD657" i="1" s="1"/>
  <c r="Y641" i="1"/>
  <c r="AD641" i="1" s="1"/>
  <c r="AU1895" i="1"/>
  <c r="AT284" i="1"/>
  <c r="AU284" i="1" s="1"/>
  <c r="AT919" i="1"/>
  <c r="AU919" i="1" s="1"/>
  <c r="AT647" i="1"/>
  <c r="AU647" i="1" s="1"/>
  <c r="AT359" i="1"/>
  <c r="AU359" i="1" s="1"/>
  <c r="AT1948" i="1"/>
  <c r="AU1948" i="1" s="1"/>
  <c r="Y1900" i="1"/>
  <c r="AD1900" i="1" s="1"/>
  <c r="Y1804" i="1"/>
  <c r="AD1804" i="1" s="1"/>
  <c r="AT1740" i="1"/>
  <c r="AU1740" i="1" s="1"/>
  <c r="AT1692" i="1"/>
  <c r="AU1692" i="1" s="1"/>
  <c r="Y1628" i="1"/>
  <c r="AD1628" i="1" s="1"/>
  <c r="Y1596" i="1"/>
  <c r="AD1596" i="1" s="1"/>
  <c r="AT1580" i="1"/>
  <c r="AU1580" i="1" s="1"/>
  <c r="AT1564" i="1"/>
  <c r="AU1564" i="1" s="1"/>
  <c r="Y1388" i="1"/>
  <c r="AD1388" i="1" s="1"/>
  <c r="AT1356" i="1"/>
  <c r="AU1356" i="1" s="1"/>
  <c r="Y1260" i="1"/>
  <c r="AD1260" i="1" s="1"/>
  <c r="Y1132" i="1"/>
  <c r="AD1132" i="1" s="1"/>
  <c r="Y1052" i="1"/>
  <c r="AD1052" i="1" s="1"/>
  <c r="Y700" i="1"/>
  <c r="AD700" i="1" s="1"/>
  <c r="AT204" i="1"/>
  <c r="AU204" i="1" s="1"/>
  <c r="Y76" i="1"/>
  <c r="AD76" i="1" s="1"/>
  <c r="Y1004" i="1"/>
  <c r="AD1004" i="1" s="1"/>
  <c r="Y860" i="1"/>
  <c r="AD860" i="1" s="1"/>
  <c r="AT1959" i="1"/>
  <c r="AU1959" i="1" s="1"/>
  <c r="AT1863" i="1"/>
  <c r="AU1863" i="1" s="1"/>
  <c r="AT1831" i="1"/>
  <c r="AU1831" i="1" s="1"/>
  <c r="AT1767" i="1"/>
  <c r="AU1767" i="1" s="1"/>
  <c r="AT1735" i="1"/>
  <c r="AU1735" i="1" s="1"/>
  <c r="AT1703" i="1"/>
  <c r="AU1703" i="1" s="1"/>
  <c r="AT1670" i="1"/>
  <c r="AU1670" i="1" s="1"/>
  <c r="AT1638" i="1"/>
  <c r="AU1638" i="1" s="1"/>
  <c r="AT1414" i="1"/>
  <c r="AU1414" i="1" s="1"/>
  <c r="AU1382" i="1"/>
  <c r="AT1111" i="1"/>
  <c r="AU1111" i="1" s="1"/>
  <c r="AT807" i="1"/>
  <c r="AU807" i="1" s="1"/>
  <c r="AT775" i="1"/>
  <c r="AU775" i="1" s="1"/>
  <c r="AT214" i="1"/>
  <c r="AU214" i="1" s="1"/>
  <c r="AT39" i="1"/>
  <c r="AU39" i="1" s="1"/>
  <c r="AT1996" i="1"/>
  <c r="AU1996" i="1" s="1"/>
  <c r="Y1947" i="1"/>
  <c r="AD1947" i="1" s="1"/>
  <c r="Y1915" i="1"/>
  <c r="AD1915" i="1" s="1"/>
  <c r="Y1899" i="1"/>
  <c r="AD1899" i="1" s="1"/>
  <c r="Y1867" i="1"/>
  <c r="AD1867" i="1" s="1"/>
  <c r="Y1851" i="1"/>
  <c r="AD1851" i="1" s="1"/>
  <c r="Y1819" i="1"/>
  <c r="AD1819" i="1" s="1"/>
  <c r="Y1803" i="1"/>
  <c r="AD1803" i="1" s="1"/>
  <c r="Y1787" i="1"/>
  <c r="AD1787" i="1" s="1"/>
  <c r="Y1771" i="1"/>
  <c r="AD1771" i="1" s="1"/>
  <c r="Y1739" i="1"/>
  <c r="AD1739" i="1" s="1"/>
  <c r="Y1723" i="1"/>
  <c r="AD1723" i="1" s="1"/>
  <c r="Y1691" i="1"/>
  <c r="AD1691" i="1" s="1"/>
  <c r="Y1675" i="1"/>
  <c r="AD1675" i="1" s="1"/>
  <c r="Y1643" i="1"/>
  <c r="AD1643" i="1" s="1"/>
  <c r="Y1595" i="1"/>
  <c r="AD1595" i="1" s="1"/>
  <c r="Y1579" i="1"/>
  <c r="AD1579" i="1" s="1"/>
  <c r="Y1563" i="1"/>
  <c r="AD1563" i="1" s="1"/>
  <c r="Y1547" i="1"/>
  <c r="AD1547" i="1" s="1"/>
  <c r="Y1531" i="1"/>
  <c r="AD1531" i="1" s="1"/>
  <c r="Y1499" i="1"/>
  <c r="AD1499" i="1" s="1"/>
  <c r="Y1483" i="1"/>
  <c r="AD1483" i="1" s="1"/>
  <c r="Y1435" i="1"/>
  <c r="AD1435" i="1" s="1"/>
  <c r="Y1419" i="1"/>
  <c r="AD1419" i="1" s="1"/>
  <c r="Y1387" i="1"/>
  <c r="AD1387" i="1" s="1"/>
  <c r="Y1371" i="1"/>
  <c r="AD1371" i="1" s="1"/>
  <c r="Y1355" i="1"/>
  <c r="AD1355" i="1" s="1"/>
  <c r="Y1339" i="1"/>
  <c r="AD1339" i="1" s="1"/>
  <c r="Y1307" i="1"/>
  <c r="AD1307" i="1" s="1"/>
  <c r="Y1291" i="1"/>
  <c r="AD1291" i="1" s="1"/>
  <c r="Y1259" i="1"/>
  <c r="AD1259" i="1" s="1"/>
  <c r="Y1211" i="1"/>
  <c r="AD1211" i="1" s="1"/>
  <c r="Y1195" i="1"/>
  <c r="AD1195" i="1" s="1"/>
  <c r="Y1179" i="1"/>
  <c r="AD1179" i="1" s="1"/>
  <c r="Y1163" i="1"/>
  <c r="AD1163" i="1" s="1"/>
  <c r="Y1147" i="1"/>
  <c r="AD1147" i="1" s="1"/>
  <c r="Y1131" i="1"/>
  <c r="AD1131" i="1" s="1"/>
  <c r="Y1115" i="1"/>
  <c r="AD1115" i="1" s="1"/>
  <c r="Y1099" i="1"/>
  <c r="AD1099" i="1" s="1"/>
  <c r="Y1067" i="1"/>
  <c r="AD1067" i="1" s="1"/>
  <c r="Y1051" i="1"/>
  <c r="AD1051" i="1" s="1"/>
  <c r="Y1035" i="1"/>
  <c r="AD1035" i="1" s="1"/>
  <c r="Y1019" i="1"/>
  <c r="AD1019" i="1" s="1"/>
  <c r="Y971" i="1"/>
  <c r="AD971" i="1" s="1"/>
  <c r="Y939" i="1"/>
  <c r="AD939" i="1" s="1"/>
  <c r="Y923" i="1"/>
  <c r="AD923" i="1" s="1"/>
  <c r="Y907" i="1"/>
  <c r="AD907" i="1" s="1"/>
  <c r="Y891" i="1"/>
  <c r="AD891" i="1" s="1"/>
  <c r="Y875" i="1"/>
  <c r="AD875" i="1" s="1"/>
  <c r="Y827" i="1"/>
  <c r="AD827" i="1" s="1"/>
  <c r="Y811" i="1"/>
  <c r="AD811" i="1" s="1"/>
  <c r="Y795" i="1"/>
  <c r="AD795" i="1" s="1"/>
  <c r="Y779" i="1"/>
  <c r="AD779" i="1" s="1"/>
  <c r="Y763" i="1"/>
  <c r="AD763" i="1" s="1"/>
  <c r="Y747" i="1"/>
  <c r="AD747" i="1" s="1"/>
  <c r="Y731" i="1"/>
  <c r="AD731" i="1" s="1"/>
  <c r="Y715" i="1"/>
  <c r="AD715" i="1" s="1"/>
  <c r="Y683" i="1"/>
  <c r="AD683" i="1" s="1"/>
  <c r="Y667" i="1"/>
  <c r="AD667" i="1" s="1"/>
  <c r="Y651" i="1"/>
  <c r="AD651" i="1" s="1"/>
  <c r="Y619" i="1"/>
  <c r="AD619" i="1" s="1"/>
  <c r="Y603" i="1"/>
  <c r="AD603" i="1" s="1"/>
  <c r="Y587" i="1"/>
  <c r="AD587" i="1" s="1"/>
  <c r="Y555" i="1"/>
  <c r="AD555" i="1" s="1"/>
  <c r="Y523" i="1"/>
  <c r="AD523" i="1" s="1"/>
  <c r="Y507" i="1"/>
  <c r="AD507" i="1" s="1"/>
  <c r="Y475" i="1"/>
  <c r="AD475" i="1" s="1"/>
  <c r="Y459" i="1"/>
  <c r="AD459" i="1" s="1"/>
  <c r="Y443" i="1"/>
  <c r="AD443" i="1" s="1"/>
  <c r="Y411" i="1"/>
  <c r="AD411" i="1" s="1"/>
  <c r="Y395" i="1"/>
  <c r="AD395" i="1" s="1"/>
  <c r="Y379" i="1"/>
  <c r="AD379" i="1" s="1"/>
  <c r="Y363" i="1"/>
  <c r="AD363" i="1" s="1"/>
  <c r="Y347" i="1"/>
  <c r="AD347" i="1" s="1"/>
  <c r="Y331" i="1"/>
  <c r="AD331" i="1" s="1"/>
  <c r="Y315" i="1"/>
  <c r="AD315" i="1" s="1"/>
  <c r="Y299" i="1"/>
  <c r="AD299" i="1" s="1"/>
  <c r="Y283" i="1"/>
  <c r="AD283" i="1" s="1"/>
  <c r="Y267" i="1"/>
  <c r="AD267" i="1" s="1"/>
  <c r="Y235" i="1"/>
  <c r="AD235" i="1" s="1"/>
  <c r="Y219" i="1"/>
  <c r="AD219" i="1" s="1"/>
  <c r="Y203" i="1"/>
  <c r="AD203" i="1" s="1"/>
  <c r="Y187" i="1"/>
  <c r="AD187" i="1" s="1"/>
  <c r="Y171" i="1"/>
  <c r="AD171" i="1" s="1"/>
  <c r="Y139" i="1"/>
  <c r="AD139" i="1" s="1"/>
  <c r="Y107" i="1"/>
  <c r="AD107" i="1" s="1"/>
  <c r="Y91" i="1"/>
  <c r="AD91" i="1" s="1"/>
  <c r="Y75" i="1"/>
  <c r="AD75" i="1" s="1"/>
  <c r="Y59" i="1"/>
  <c r="AD59" i="1" s="1"/>
  <c r="Y43" i="1"/>
  <c r="AD43" i="1" s="1"/>
  <c r="Y11" i="1"/>
  <c r="AD11" i="1" s="1"/>
  <c r="Y1545" i="1"/>
  <c r="AD1545" i="1" s="1"/>
  <c r="Y1465" i="1"/>
  <c r="AD1465" i="1" s="1"/>
  <c r="Y1449" i="1"/>
  <c r="AD1449" i="1" s="1"/>
  <c r="Y1417" i="1"/>
  <c r="AD1417" i="1" s="1"/>
  <c r="Y1337" i="1"/>
  <c r="AD1337" i="1" s="1"/>
  <c r="Y1321" i="1"/>
  <c r="AD1321" i="1" s="1"/>
  <c r="Y1289" i="1"/>
  <c r="AD1289" i="1" s="1"/>
  <c r="Y1209" i="1"/>
  <c r="AD1209" i="1" s="1"/>
  <c r="Y1193" i="1"/>
  <c r="AD1193" i="1" s="1"/>
  <c r="Y1161" i="1"/>
  <c r="AD1161" i="1" s="1"/>
  <c r="Y1113" i="1"/>
  <c r="AD1113" i="1" s="1"/>
  <c r="Y969" i="1"/>
  <c r="AD969" i="1" s="1"/>
  <c r="Y937" i="1"/>
  <c r="AD937" i="1" s="1"/>
  <c r="Y713" i="1"/>
  <c r="AD713" i="1" s="1"/>
  <c r="Y681" i="1"/>
  <c r="AD681" i="1" s="1"/>
  <c r="Y585" i="1"/>
  <c r="AD585" i="1" s="1"/>
  <c r="Y521" i="1"/>
  <c r="AD521" i="1" s="1"/>
  <c r="Y489" i="1"/>
  <c r="AD489" i="1" s="1"/>
  <c r="Y425" i="1"/>
  <c r="AD425" i="1" s="1"/>
  <c r="Y361" i="1"/>
  <c r="AD361" i="1" s="1"/>
  <c r="Y217" i="1"/>
  <c r="AD217" i="1" s="1"/>
  <c r="Y41" i="1"/>
  <c r="AD41" i="1" s="1"/>
  <c r="Y1763" i="1"/>
  <c r="AD1763" i="1" s="1"/>
  <c r="AT886" i="1"/>
  <c r="AU886" i="1" s="1"/>
  <c r="AT582" i="1"/>
  <c r="AU582" i="1" s="1"/>
  <c r="AT439" i="1"/>
  <c r="AU439" i="1" s="1"/>
  <c r="AT407" i="1"/>
  <c r="AU407" i="1" s="1"/>
  <c r="AT119" i="1"/>
  <c r="AU119" i="1" s="1"/>
  <c r="Y1960" i="1"/>
  <c r="AD1960" i="1" s="1"/>
  <c r="Y1912" i="1"/>
  <c r="AD1912" i="1" s="1"/>
  <c r="Y1880" i="1"/>
  <c r="AD1880" i="1" s="1"/>
  <c r="Y1832" i="1"/>
  <c r="AD1832" i="1" s="1"/>
  <c r="Y1800" i="1"/>
  <c r="AD1800" i="1" s="1"/>
  <c r="Y1784" i="1"/>
  <c r="AD1784" i="1" s="1"/>
  <c r="Y1752" i="1"/>
  <c r="AD1752" i="1" s="1"/>
  <c r="Y1704" i="1"/>
  <c r="AD1704" i="1" s="1"/>
  <c r="Y1672" i="1"/>
  <c r="AD1672" i="1" s="1"/>
  <c r="Y1656" i="1"/>
  <c r="AD1656" i="1" s="1"/>
  <c r="Y1624" i="1"/>
  <c r="AD1624" i="1" s="1"/>
  <c r="Y1576" i="1"/>
  <c r="AD1576" i="1" s="1"/>
  <c r="Y1544" i="1"/>
  <c r="AD1544" i="1" s="1"/>
  <c r="Y1528" i="1"/>
  <c r="AD1528" i="1" s="1"/>
  <c r="Y1496" i="1"/>
  <c r="AD1496" i="1" s="1"/>
  <c r="Y1448" i="1"/>
  <c r="AD1448" i="1" s="1"/>
  <c r="Y1416" i="1"/>
  <c r="AD1416" i="1" s="1"/>
  <c r="Y1400" i="1"/>
  <c r="AD1400" i="1" s="1"/>
  <c r="Y1368" i="1"/>
  <c r="AD1368" i="1" s="1"/>
  <c r="Y1320" i="1"/>
  <c r="AD1320" i="1" s="1"/>
  <c r="Y1288" i="1"/>
  <c r="AD1288" i="1" s="1"/>
  <c r="Y1272" i="1"/>
  <c r="AD1272" i="1" s="1"/>
  <c r="Y1240" i="1"/>
  <c r="AD1240" i="1" s="1"/>
  <c r="Y1192" i="1"/>
  <c r="AD1192" i="1" s="1"/>
  <c r="Y1160" i="1"/>
  <c r="AD1160" i="1" s="1"/>
  <c r="Y1144" i="1"/>
  <c r="AD1144" i="1" s="1"/>
  <c r="Y1112" i="1"/>
  <c r="AD1112" i="1" s="1"/>
  <c r="Y1000" i="1"/>
  <c r="AD1000" i="1" s="1"/>
  <c r="Y968" i="1"/>
  <c r="AD968" i="1" s="1"/>
  <c r="Y936" i="1"/>
  <c r="AD936" i="1" s="1"/>
  <c r="Y824" i="1"/>
  <c r="AD824" i="1" s="1"/>
  <c r="Y792" i="1"/>
  <c r="AD792" i="1" s="1"/>
  <c r="Y744" i="1"/>
  <c r="AD744" i="1" s="1"/>
  <c r="Y712" i="1"/>
  <c r="AD712" i="1" s="1"/>
  <c r="Y680" i="1"/>
  <c r="AD680" i="1" s="1"/>
  <c r="Y616" i="1"/>
  <c r="AD616" i="1" s="1"/>
  <c r="Y584" i="1"/>
  <c r="AD584" i="1" s="1"/>
  <c r="Y552" i="1"/>
  <c r="AD552" i="1" s="1"/>
  <c r="Y504" i="1"/>
  <c r="AD504" i="1" s="1"/>
  <c r="Y488" i="1"/>
  <c r="AD488" i="1" s="1"/>
  <c r="Y392" i="1"/>
  <c r="AD392" i="1" s="1"/>
  <c r="Y296" i="1"/>
  <c r="AD296" i="1" s="1"/>
  <c r="Y232" i="1"/>
  <c r="AD232" i="1" s="1"/>
  <c r="Y216" i="1"/>
  <c r="AD216" i="1" s="1"/>
  <c r="Y152" i="1"/>
  <c r="AD152" i="1" s="1"/>
  <c r="Y88" i="1"/>
  <c r="AD88" i="1" s="1"/>
  <c r="Y40" i="1"/>
  <c r="AD40" i="1" s="1"/>
  <c r="Y1660" i="1"/>
  <c r="AD1660" i="1" s="1"/>
  <c r="AT743" i="1"/>
  <c r="AU743" i="1" s="1"/>
  <c r="AT663" i="1"/>
  <c r="AU663" i="1" s="1"/>
  <c r="AT438" i="1"/>
  <c r="AU438" i="1" s="1"/>
  <c r="AT118" i="1"/>
  <c r="AU118" i="1" s="1"/>
  <c r="Y1927" i="1"/>
  <c r="AD1927" i="1" s="1"/>
  <c r="Y1911" i="1"/>
  <c r="AD1911" i="1" s="1"/>
  <c r="Y1879" i="1"/>
  <c r="AD1879" i="1" s="1"/>
  <c r="Y1799" i="1"/>
  <c r="AD1799" i="1" s="1"/>
  <c r="Y1783" i="1"/>
  <c r="AD1783" i="1" s="1"/>
  <c r="Y1751" i="1"/>
  <c r="AD1751" i="1" s="1"/>
  <c r="Y1671" i="1"/>
  <c r="AD1671" i="1" s="1"/>
  <c r="Y1623" i="1"/>
  <c r="AD1623" i="1" s="1"/>
  <c r="Y1527" i="1"/>
  <c r="AD1527" i="1" s="1"/>
  <c r="Y1495" i="1"/>
  <c r="AD1495" i="1" s="1"/>
  <c r="Y1415" i="1"/>
  <c r="AD1415" i="1" s="1"/>
  <c r="Y1399" i="1"/>
  <c r="AD1399" i="1" s="1"/>
  <c r="Y1367" i="1"/>
  <c r="AD1367" i="1" s="1"/>
  <c r="Y1287" i="1"/>
  <c r="AD1287" i="1" s="1"/>
  <c r="Y1271" i="1"/>
  <c r="AD1271" i="1" s="1"/>
  <c r="Y1159" i="1"/>
  <c r="AD1159" i="1" s="1"/>
  <c r="Y1079" i="1"/>
  <c r="AD1079" i="1" s="1"/>
  <c r="Y1047" i="1"/>
  <c r="AD1047" i="1" s="1"/>
  <c r="Y935" i="1"/>
  <c r="AD935" i="1" s="1"/>
  <c r="Y903" i="1"/>
  <c r="AD903" i="1" s="1"/>
  <c r="Y823" i="1"/>
  <c r="AD823" i="1" s="1"/>
  <c r="Y791" i="1"/>
  <c r="AD791" i="1" s="1"/>
  <c r="Y551" i="1"/>
  <c r="AD551" i="1" s="1"/>
  <c r="Y391" i="1"/>
  <c r="AD391" i="1" s="1"/>
  <c r="Y327" i="1"/>
  <c r="AD327" i="1" s="1"/>
  <c r="Y295" i="1"/>
  <c r="AD295" i="1" s="1"/>
  <c r="Y263" i="1"/>
  <c r="AD263" i="1" s="1"/>
  <c r="Y231" i="1"/>
  <c r="AD231" i="1" s="1"/>
  <c r="Y215" i="1"/>
  <c r="AD215" i="1" s="1"/>
  <c r="Y151" i="1"/>
  <c r="AD151" i="1" s="1"/>
  <c r="Y87" i="1"/>
  <c r="AD87" i="1" s="1"/>
  <c r="Y71" i="1"/>
  <c r="AD71" i="1" s="1"/>
  <c r="Y1372" i="1"/>
  <c r="AD1372" i="1" s="1"/>
  <c r="Y540" i="1"/>
  <c r="AD540" i="1" s="1"/>
  <c r="Y252" i="1"/>
  <c r="AD252" i="1" s="1"/>
  <c r="AU126" i="1"/>
  <c r="AT1236" i="1"/>
  <c r="AU1236" i="1" s="1"/>
  <c r="AT1127" i="1"/>
  <c r="AU1127" i="1" s="1"/>
  <c r="AU934" i="1"/>
  <c r="AT855" i="1"/>
  <c r="AU855" i="1" s="1"/>
  <c r="AT742" i="1"/>
  <c r="AU742" i="1" s="1"/>
  <c r="AT375" i="1"/>
  <c r="AU375" i="1" s="1"/>
  <c r="Y1990" i="1"/>
  <c r="AD1990" i="1" s="1"/>
  <c r="Y1958" i="1"/>
  <c r="AD1958" i="1" s="1"/>
  <c r="Y1910" i="1"/>
  <c r="AD1910" i="1" s="1"/>
  <c r="Y1878" i="1"/>
  <c r="AD1878" i="1" s="1"/>
  <c r="Y1862" i="1"/>
  <c r="AD1862" i="1" s="1"/>
  <c r="Y1830" i="1"/>
  <c r="AD1830" i="1" s="1"/>
  <c r="Y1782" i="1"/>
  <c r="AD1782" i="1" s="1"/>
  <c r="Y1750" i="1"/>
  <c r="AD1750" i="1" s="1"/>
  <c r="Y1734" i="1"/>
  <c r="AD1734" i="1" s="1"/>
  <c r="Y1702" i="1"/>
  <c r="AD1702" i="1" s="1"/>
  <c r="Y1654" i="1"/>
  <c r="AD1654" i="1" s="1"/>
  <c r="Y1622" i="1"/>
  <c r="AD1622" i="1" s="1"/>
  <c r="Y1606" i="1"/>
  <c r="AD1606" i="1" s="1"/>
  <c r="Y1574" i="1"/>
  <c r="AD1574" i="1" s="1"/>
  <c r="Y1526" i="1"/>
  <c r="AD1526" i="1" s="1"/>
  <c r="Y1494" i="1"/>
  <c r="AD1494" i="1" s="1"/>
  <c r="Y1478" i="1"/>
  <c r="AD1478" i="1" s="1"/>
  <c r="Y1446" i="1"/>
  <c r="AD1446" i="1" s="1"/>
  <c r="Y1398" i="1"/>
  <c r="AD1398" i="1" s="1"/>
  <c r="Y1366" i="1"/>
  <c r="AD1366" i="1" s="1"/>
  <c r="Y1350" i="1"/>
  <c r="AD1350" i="1" s="1"/>
  <c r="Y1318" i="1"/>
  <c r="AD1318" i="1" s="1"/>
  <c r="Y1270" i="1"/>
  <c r="AD1270" i="1" s="1"/>
  <c r="Y1238" i="1"/>
  <c r="AD1238" i="1" s="1"/>
  <c r="Y1222" i="1"/>
  <c r="AD1222" i="1" s="1"/>
  <c r="Y1190" i="1"/>
  <c r="AD1190" i="1" s="1"/>
  <c r="Y1142" i="1"/>
  <c r="AD1142" i="1" s="1"/>
  <c r="Y1110" i="1"/>
  <c r="AD1110" i="1" s="1"/>
  <c r="Y1078" i="1"/>
  <c r="AD1078" i="1" s="1"/>
  <c r="Y1030" i="1"/>
  <c r="AD1030" i="1" s="1"/>
  <c r="Y966" i="1"/>
  <c r="AD966" i="1" s="1"/>
  <c r="Y950" i="1"/>
  <c r="AD950" i="1" s="1"/>
  <c r="Y918" i="1"/>
  <c r="AD918" i="1" s="1"/>
  <c r="Y854" i="1"/>
  <c r="AD854" i="1" s="1"/>
  <c r="Y822" i="1"/>
  <c r="AD822" i="1" s="1"/>
  <c r="Y790" i="1"/>
  <c r="AD790" i="1" s="1"/>
  <c r="Y678" i="1"/>
  <c r="AD678" i="1" s="1"/>
  <c r="Y646" i="1"/>
  <c r="AD646" i="1" s="1"/>
  <c r="Y598" i="1"/>
  <c r="AD598" i="1" s="1"/>
  <c r="Y566" i="1"/>
  <c r="AD566" i="1" s="1"/>
  <c r="Y550" i="1"/>
  <c r="AD550" i="1" s="1"/>
  <c r="Y502" i="1"/>
  <c r="AD502" i="1" s="1"/>
  <c r="Y454" i="1"/>
  <c r="AD454" i="1" s="1"/>
  <c r="Y390" i="1"/>
  <c r="AD390" i="1" s="1"/>
  <c r="Y230" i="1"/>
  <c r="AD230" i="1" s="1"/>
  <c r="Y150" i="1"/>
  <c r="AD150" i="1" s="1"/>
  <c r="Y86" i="1"/>
  <c r="AD86" i="1" s="1"/>
  <c r="Y6" i="1"/>
  <c r="AD6" i="1" s="1"/>
  <c r="Y1932" i="1"/>
  <c r="AD1932" i="1" s="1"/>
  <c r="Y1500" i="1"/>
  <c r="AD1500" i="1" s="1"/>
  <c r="Y1228" i="1"/>
  <c r="AD1228" i="1" s="1"/>
  <c r="AT1319" i="1"/>
  <c r="AU1319" i="1" s="1"/>
  <c r="AT1015" i="1"/>
  <c r="AU1015" i="1" s="1"/>
  <c r="AT984" i="1"/>
  <c r="AU984" i="1" s="1"/>
  <c r="AT632" i="1"/>
  <c r="AU632" i="1" s="1"/>
  <c r="AT519" i="1"/>
  <c r="AU519" i="1" s="1"/>
  <c r="AT374" i="1"/>
  <c r="AU374" i="1" s="1"/>
  <c r="AT116" i="1"/>
  <c r="AU116" i="1" s="1"/>
  <c r="Y1109" i="1"/>
  <c r="AD1109" i="1" s="1"/>
  <c r="Y1077" i="1"/>
  <c r="AD1077" i="1" s="1"/>
  <c r="Y1061" i="1"/>
  <c r="AD1061" i="1" s="1"/>
  <c r="Y1029" i="1"/>
  <c r="AD1029" i="1" s="1"/>
  <c r="Y917" i="1"/>
  <c r="AD917" i="1" s="1"/>
  <c r="Y885" i="1"/>
  <c r="AD885" i="1" s="1"/>
  <c r="Y789" i="1"/>
  <c r="AD789" i="1" s="1"/>
  <c r="Y757" i="1"/>
  <c r="AD757" i="1" s="1"/>
  <c r="Y677" i="1"/>
  <c r="AD677" i="1" s="1"/>
  <c r="Y645" i="1"/>
  <c r="AD645" i="1" s="1"/>
  <c r="Y565" i="1"/>
  <c r="AD565" i="1" s="1"/>
  <c r="Y469" i="1"/>
  <c r="AD469" i="1" s="1"/>
  <c r="Y453" i="1"/>
  <c r="AD453" i="1" s="1"/>
  <c r="Y421" i="1"/>
  <c r="AD421" i="1" s="1"/>
  <c r="Y293" i="1"/>
  <c r="AD293" i="1" s="1"/>
  <c r="Y197" i="1"/>
  <c r="AD197" i="1" s="1"/>
  <c r="Y149" i="1"/>
  <c r="AD149" i="1" s="1"/>
  <c r="Y5" i="1"/>
  <c r="AD5" i="1" s="1"/>
  <c r="Y355" i="1"/>
  <c r="AD355" i="1" s="1"/>
  <c r="Y188" i="1"/>
  <c r="AD188" i="1" s="1"/>
  <c r="AT1591" i="1"/>
  <c r="AU1591" i="1" s="1"/>
  <c r="AT1559" i="1"/>
  <c r="AU1559" i="1" s="1"/>
  <c r="AT1463" i="1"/>
  <c r="AU1463" i="1" s="1"/>
  <c r="AT1431" i="1"/>
  <c r="AU1431" i="1" s="1"/>
  <c r="AT1286" i="1"/>
  <c r="AU1286" i="1" s="1"/>
  <c r="AT1207" i="1"/>
  <c r="AU1207" i="1" s="1"/>
  <c r="AT983" i="1"/>
  <c r="AU983" i="1" s="1"/>
  <c r="AT932" i="1"/>
  <c r="AU932" i="1" s="1"/>
  <c r="AT711" i="1"/>
  <c r="AU711" i="1" s="1"/>
  <c r="AT631" i="1"/>
  <c r="AU631" i="1" s="1"/>
  <c r="AT518" i="1"/>
  <c r="AU518" i="1" s="1"/>
  <c r="AT199" i="1"/>
  <c r="AU199" i="1" s="1"/>
  <c r="Y1876" i="1"/>
  <c r="AD1876" i="1" s="1"/>
  <c r="Y1748" i="1"/>
  <c r="AD1748" i="1" s="1"/>
  <c r="Y1732" i="1"/>
  <c r="AD1732" i="1" s="1"/>
  <c r="Y1700" i="1"/>
  <c r="AD1700" i="1" s="1"/>
  <c r="Y1620" i="1"/>
  <c r="AD1620" i="1" s="1"/>
  <c r="Y1572" i="1"/>
  <c r="AD1572" i="1" s="1"/>
  <c r="Y1492" i="1"/>
  <c r="AD1492" i="1" s="1"/>
  <c r="Y1476" i="1"/>
  <c r="AD1476" i="1" s="1"/>
  <c r="Y1444" i="1"/>
  <c r="AD1444" i="1" s="1"/>
  <c r="Y1348" i="1"/>
  <c r="AD1348" i="1" s="1"/>
  <c r="Y1108" i="1"/>
  <c r="AD1108" i="1" s="1"/>
  <c r="Y916" i="1"/>
  <c r="AD916" i="1" s="1"/>
  <c r="Y820" i="1"/>
  <c r="AD820" i="1" s="1"/>
  <c r="Y804" i="1"/>
  <c r="AD804" i="1" s="1"/>
  <c r="Y708" i="1"/>
  <c r="AD708" i="1" s="1"/>
  <c r="Y676" i="1"/>
  <c r="AD676" i="1" s="1"/>
  <c r="Y564" i="1"/>
  <c r="AD564" i="1" s="1"/>
  <c r="Y500" i="1"/>
  <c r="AD500" i="1" s="1"/>
  <c r="Y468" i="1"/>
  <c r="AD468" i="1" s="1"/>
  <c r="Y356" i="1"/>
  <c r="AD356" i="1" s="1"/>
  <c r="Y292" i="1"/>
  <c r="AD292" i="1" s="1"/>
  <c r="Y196" i="1"/>
  <c r="AD196" i="1" s="1"/>
  <c r="Y84" i="1"/>
  <c r="AD84" i="1" s="1"/>
  <c r="Y4" i="1"/>
  <c r="AD4" i="1" s="1"/>
  <c r="Y771" i="1"/>
  <c r="AD771" i="1" s="1"/>
  <c r="Y1971" i="1"/>
  <c r="AD1971" i="1" s="1"/>
  <c r="Y1955" i="1"/>
  <c r="AD1955" i="1" s="1"/>
  <c r="Y1939" i="1"/>
  <c r="AD1939" i="1" s="1"/>
  <c r="Y1923" i="1"/>
  <c r="AD1923" i="1" s="1"/>
  <c r="Y1907" i="1"/>
  <c r="AD1907" i="1" s="1"/>
  <c r="Y1891" i="1"/>
  <c r="AD1891" i="1" s="1"/>
  <c r="Y1875" i="1"/>
  <c r="AD1875" i="1" s="1"/>
  <c r="Y1859" i="1"/>
  <c r="AD1859" i="1" s="1"/>
  <c r="Y1843" i="1"/>
  <c r="AD1843" i="1" s="1"/>
  <c r="Y1827" i="1"/>
  <c r="AD1827" i="1" s="1"/>
  <c r="Y1811" i="1"/>
  <c r="AD1811" i="1" s="1"/>
  <c r="Y1795" i="1"/>
  <c r="AD1795" i="1" s="1"/>
  <c r="Y1779" i="1"/>
  <c r="AD1779" i="1" s="1"/>
  <c r="Y1747" i="1"/>
  <c r="AD1747" i="1" s="1"/>
  <c r="Y1731" i="1"/>
  <c r="AD1731" i="1" s="1"/>
  <c r="Y1699" i="1"/>
  <c r="AD1699" i="1" s="1"/>
  <c r="Y1683" i="1"/>
  <c r="AD1683" i="1" s="1"/>
  <c r="Y1667" i="1"/>
  <c r="AD1667" i="1" s="1"/>
  <c r="Y1651" i="1"/>
  <c r="AD1651" i="1" s="1"/>
  <c r="Y1635" i="1"/>
  <c r="AD1635" i="1" s="1"/>
  <c r="Y1619" i="1"/>
  <c r="AD1619" i="1" s="1"/>
  <c r="Y1603" i="1"/>
  <c r="AD1603" i="1" s="1"/>
  <c r="Y1587" i="1"/>
  <c r="AD1587" i="1" s="1"/>
  <c r="Y1571" i="1"/>
  <c r="AD1571" i="1" s="1"/>
  <c r="Y1539" i="1"/>
  <c r="AD1539" i="1" s="1"/>
  <c r="Y1523" i="1"/>
  <c r="AD1523" i="1" s="1"/>
  <c r="Y1507" i="1"/>
  <c r="AD1507" i="1" s="1"/>
  <c r="Y1491" i="1"/>
  <c r="AD1491" i="1" s="1"/>
  <c r="Y1475" i="1"/>
  <c r="AD1475" i="1" s="1"/>
  <c r="Y1459" i="1"/>
  <c r="AD1459" i="1" s="1"/>
  <c r="Y1443" i="1"/>
  <c r="AD1443" i="1" s="1"/>
  <c r="Y1427" i="1"/>
  <c r="AD1427" i="1" s="1"/>
  <c r="Y1411" i="1"/>
  <c r="AD1411" i="1" s="1"/>
  <c r="Y1395" i="1"/>
  <c r="AD1395" i="1" s="1"/>
  <c r="Y1379" i="1"/>
  <c r="AD1379" i="1" s="1"/>
  <c r="Y1363" i="1"/>
  <c r="AD1363" i="1" s="1"/>
  <c r="Y1347" i="1"/>
  <c r="AD1347" i="1" s="1"/>
  <c r="Y1331" i="1"/>
  <c r="AD1331" i="1" s="1"/>
  <c r="Y1315" i="1"/>
  <c r="AD1315" i="1" s="1"/>
  <c r="Y1299" i="1"/>
  <c r="AD1299" i="1" s="1"/>
  <c r="Y1283" i="1"/>
  <c r="AD1283" i="1" s="1"/>
  <c r="Y1267" i="1"/>
  <c r="AD1267" i="1" s="1"/>
  <c r="Y1251" i="1"/>
  <c r="AD1251" i="1" s="1"/>
  <c r="Y1235" i="1"/>
  <c r="AD1235" i="1" s="1"/>
  <c r="Y1219" i="1"/>
  <c r="AD1219" i="1" s="1"/>
  <c r="Y1203" i="1"/>
  <c r="AD1203" i="1" s="1"/>
  <c r="Y1187" i="1"/>
  <c r="AD1187" i="1" s="1"/>
  <c r="Y1171" i="1"/>
  <c r="AD1171" i="1" s="1"/>
  <c r="Y1155" i="1"/>
  <c r="AD1155" i="1" s="1"/>
  <c r="Y1139" i="1"/>
  <c r="AD1139" i="1" s="1"/>
  <c r="Y1123" i="1"/>
  <c r="AD1123" i="1" s="1"/>
  <c r="Y1107" i="1"/>
  <c r="AD1107" i="1" s="1"/>
  <c r="Y1091" i="1"/>
  <c r="AD1091" i="1" s="1"/>
  <c r="Y1075" i="1"/>
  <c r="AD1075" i="1" s="1"/>
  <c r="Y1059" i="1"/>
  <c r="AD1059" i="1" s="1"/>
  <c r="Y1043" i="1"/>
  <c r="AD1043" i="1" s="1"/>
  <c r="Y1027" i="1"/>
  <c r="AD1027" i="1" s="1"/>
  <c r="Y1011" i="1"/>
  <c r="AD1011" i="1" s="1"/>
  <c r="Y995" i="1"/>
  <c r="AD995" i="1" s="1"/>
  <c r="Y979" i="1"/>
  <c r="AD979" i="1" s="1"/>
  <c r="Y947" i="1"/>
  <c r="AD947" i="1" s="1"/>
  <c r="Y931" i="1"/>
  <c r="AD931" i="1" s="1"/>
  <c r="Y915" i="1"/>
  <c r="AD915" i="1" s="1"/>
  <c r="Y883" i="1"/>
  <c r="AD883" i="1" s="1"/>
  <c r="Y867" i="1"/>
  <c r="AD867" i="1" s="1"/>
  <c r="Y851" i="1"/>
  <c r="AD851" i="1" s="1"/>
  <c r="Y835" i="1"/>
  <c r="AD835" i="1" s="1"/>
  <c r="Y819" i="1"/>
  <c r="AD819" i="1" s="1"/>
  <c r="Y803" i="1"/>
  <c r="AD803" i="1" s="1"/>
  <c r="Y787" i="1"/>
  <c r="AD787" i="1" s="1"/>
  <c r="Y755" i="1"/>
  <c r="AD755" i="1" s="1"/>
  <c r="Y739" i="1"/>
  <c r="AD739" i="1" s="1"/>
  <c r="Y723" i="1"/>
  <c r="AD723" i="1" s="1"/>
  <c r="Y707" i="1"/>
  <c r="AD707" i="1" s="1"/>
  <c r="Y691" i="1"/>
  <c r="AD691" i="1" s="1"/>
  <c r="Y675" i="1"/>
  <c r="AD675" i="1" s="1"/>
  <c r="Y659" i="1"/>
  <c r="AD659" i="1" s="1"/>
  <c r="Y643" i="1"/>
  <c r="AD643" i="1" s="1"/>
  <c r="Y627" i="1"/>
  <c r="AD627" i="1" s="1"/>
  <c r="Y595" i="1"/>
  <c r="AD595" i="1" s="1"/>
  <c r="Y579" i="1"/>
  <c r="AD579" i="1" s="1"/>
  <c r="Y547" i="1"/>
  <c r="AD547" i="1" s="1"/>
  <c r="Y531" i="1"/>
  <c r="AD531" i="1" s="1"/>
  <c r="Y515" i="1"/>
  <c r="AD515" i="1" s="1"/>
  <c r="Y499" i="1"/>
  <c r="AD499" i="1" s="1"/>
  <c r="Y451" i="1"/>
  <c r="AD451" i="1" s="1"/>
  <c r="Y419" i="1"/>
  <c r="AD419" i="1" s="1"/>
  <c r="Y403" i="1"/>
  <c r="AD403" i="1" s="1"/>
  <c r="Y371" i="1"/>
  <c r="AD371" i="1" s="1"/>
  <c r="Y339" i="1"/>
  <c r="AD339" i="1" s="1"/>
  <c r="Y323" i="1"/>
  <c r="AD323" i="1" s="1"/>
  <c r="Y291" i="1"/>
  <c r="AD291" i="1" s="1"/>
  <c r="Y275" i="1"/>
  <c r="AD275" i="1" s="1"/>
  <c r="Y243" i="1"/>
  <c r="AD243" i="1" s="1"/>
  <c r="Y227" i="1"/>
  <c r="AD227" i="1" s="1"/>
  <c r="Y211" i="1"/>
  <c r="AD211" i="1" s="1"/>
  <c r="Y195" i="1"/>
  <c r="AD195" i="1" s="1"/>
  <c r="Y179" i="1"/>
  <c r="AD179" i="1" s="1"/>
  <c r="Y163" i="1"/>
  <c r="AD163" i="1" s="1"/>
  <c r="Y147" i="1"/>
  <c r="AD147" i="1" s="1"/>
  <c r="Y131" i="1"/>
  <c r="AD131" i="1" s="1"/>
  <c r="Y115" i="1"/>
  <c r="AD115" i="1" s="1"/>
  <c r="Y99" i="1"/>
  <c r="AD99" i="1" s="1"/>
  <c r="Y83" i="1"/>
  <c r="AD83" i="1" s="1"/>
  <c r="Y67" i="1"/>
  <c r="AD67" i="1" s="1"/>
  <c r="Y51" i="1"/>
  <c r="AD51" i="1" s="1"/>
  <c r="Y35" i="1"/>
  <c r="AD35" i="1" s="1"/>
  <c r="Y19" i="1"/>
  <c r="AD19" i="1" s="1"/>
  <c r="Y3" i="1"/>
  <c r="AD3" i="1" s="1"/>
  <c r="Y1340" i="1"/>
  <c r="AD1340" i="1" s="1"/>
  <c r="Y1036" i="1"/>
  <c r="AD1036" i="1" s="1"/>
  <c r="AT16" i="1"/>
  <c r="AU16" i="1" s="1"/>
  <c r="Y1991" i="1"/>
  <c r="AD1991" i="1" s="1"/>
  <c r="Y1964" i="1"/>
  <c r="AD1964" i="1" s="1"/>
  <c r="Y1916" i="1"/>
  <c r="AD1916" i="1" s="1"/>
  <c r="Y1788" i="1"/>
  <c r="AD1788" i="1" s="1"/>
  <c r="Y1772" i="1"/>
  <c r="AD1772" i="1" s="1"/>
  <c r="Y1756" i="1"/>
  <c r="AD1756" i="1" s="1"/>
  <c r="Y1724" i="1"/>
  <c r="AD1724" i="1" s="1"/>
  <c r="Y1708" i="1"/>
  <c r="AD1708" i="1" s="1"/>
  <c r="Y1676" i="1"/>
  <c r="AD1676" i="1" s="1"/>
  <c r="Y1644" i="1"/>
  <c r="AD1644" i="1" s="1"/>
  <c r="Y1548" i="1"/>
  <c r="AD1548" i="1" s="1"/>
  <c r="Y1484" i="1"/>
  <c r="AD1484" i="1" s="1"/>
  <c r="Y1452" i="1"/>
  <c r="AD1452" i="1" s="1"/>
  <c r="Y1436" i="1"/>
  <c r="AD1436" i="1" s="1"/>
  <c r="Y1420" i="1"/>
  <c r="AD1420" i="1" s="1"/>
  <c r="Y1404" i="1"/>
  <c r="AD1404" i="1" s="1"/>
  <c r="Y1308" i="1"/>
  <c r="AD1308" i="1" s="1"/>
  <c r="Y1292" i="1"/>
  <c r="AD1292" i="1" s="1"/>
  <c r="Y1212" i="1"/>
  <c r="AD1212" i="1" s="1"/>
  <c r="Y1196" i="1"/>
  <c r="AD1196" i="1" s="1"/>
  <c r="Y1180" i="1"/>
  <c r="AD1180" i="1" s="1"/>
  <c r="Y1148" i="1"/>
  <c r="AD1148" i="1" s="1"/>
  <c r="Y1116" i="1"/>
  <c r="AD1116" i="1" s="1"/>
  <c r="Y1068" i="1"/>
  <c r="AD1068" i="1" s="1"/>
  <c r="Y1020" i="1"/>
  <c r="AD1020" i="1" s="1"/>
  <c r="Y988" i="1"/>
  <c r="AD988" i="1" s="1"/>
  <c r="Y972" i="1"/>
  <c r="AD972" i="1" s="1"/>
  <c r="Y940" i="1"/>
  <c r="AD940" i="1" s="1"/>
  <c r="Y908" i="1"/>
  <c r="AD908" i="1" s="1"/>
  <c r="Y876" i="1"/>
  <c r="AD876" i="1" s="1"/>
  <c r="Y828" i="1"/>
  <c r="AD828" i="1" s="1"/>
  <c r="Y812" i="1"/>
  <c r="AD812" i="1" s="1"/>
  <c r="Y796" i="1"/>
  <c r="AD796" i="1" s="1"/>
  <c r="Y780" i="1"/>
  <c r="AD780" i="1" s="1"/>
  <c r="Y764" i="1"/>
  <c r="AD764" i="1" s="1"/>
  <c r="Y732" i="1"/>
  <c r="AD732" i="1" s="1"/>
  <c r="Y716" i="1"/>
  <c r="AD716" i="1" s="1"/>
  <c r="Y684" i="1"/>
  <c r="AD684" i="1" s="1"/>
  <c r="Y668" i="1"/>
  <c r="AD668" i="1" s="1"/>
  <c r="Y636" i="1"/>
  <c r="AD636" i="1" s="1"/>
  <c r="Y604" i="1"/>
  <c r="AD604" i="1" s="1"/>
  <c r="Y588" i="1"/>
  <c r="AD588" i="1" s="1"/>
  <c r="Y572" i="1"/>
  <c r="AD572" i="1" s="1"/>
  <c r="Y556" i="1"/>
  <c r="AD556" i="1" s="1"/>
  <c r="Y524" i="1"/>
  <c r="AD524" i="1" s="1"/>
  <c r="Y508" i="1"/>
  <c r="AD508" i="1" s="1"/>
  <c r="Y476" i="1"/>
  <c r="AD476" i="1" s="1"/>
  <c r="Y460" i="1"/>
  <c r="AD460" i="1" s="1"/>
  <c r="Y428" i="1"/>
  <c r="AD428" i="1" s="1"/>
  <c r="Y412" i="1"/>
  <c r="AD412" i="1" s="1"/>
  <c r="Y380" i="1"/>
  <c r="AD380" i="1" s="1"/>
  <c r="Y364" i="1"/>
  <c r="AD364" i="1" s="1"/>
  <c r="Y332" i="1"/>
  <c r="AD332" i="1" s="1"/>
  <c r="Y316" i="1"/>
  <c r="AD316" i="1" s="1"/>
  <c r="Y300" i="1"/>
  <c r="AD300" i="1" s="1"/>
  <c r="Y268" i="1"/>
  <c r="AD268" i="1" s="1"/>
  <c r="Y236" i="1"/>
  <c r="AD236" i="1" s="1"/>
  <c r="Y220" i="1"/>
  <c r="AD220" i="1" s="1"/>
  <c r="Y172" i="1"/>
  <c r="AD172" i="1" s="1"/>
  <c r="Y156" i="1"/>
  <c r="AD156" i="1" s="1"/>
  <c r="Y140" i="1"/>
  <c r="AD140" i="1" s="1"/>
  <c r="Y124" i="1"/>
  <c r="AD124" i="1" s="1"/>
  <c r="Y92" i="1"/>
  <c r="AD92" i="1" s="1"/>
  <c r="Y60" i="1"/>
  <c r="AD60" i="1" s="1"/>
  <c r="Y44" i="1"/>
  <c r="AD44" i="1" s="1"/>
  <c r="Y12" i="1"/>
  <c r="AD12" i="1" s="1"/>
  <c r="AE1951" i="1"/>
  <c r="AE1146" i="1"/>
  <c r="AE1551" i="1"/>
  <c r="AE1647" i="1"/>
  <c r="AE1326" i="1"/>
  <c r="AE1954" i="1"/>
  <c r="AE1519" i="1"/>
  <c r="AE1522" i="1"/>
  <c r="AE1090" i="1"/>
  <c r="AE560" i="1"/>
  <c r="AE512" i="1"/>
  <c r="AE799" i="1"/>
  <c r="AE814" i="1"/>
  <c r="AE1990" i="1"/>
  <c r="AE1942" i="1"/>
  <c r="AE1846" i="1"/>
  <c r="AE1750" i="1"/>
  <c r="AE1670" i="1"/>
  <c r="AE1574" i="1"/>
  <c r="AE1510" i="1"/>
  <c r="AE1414" i="1"/>
  <c r="AE1334" i="1"/>
  <c r="AE1254" i="1"/>
  <c r="AE1158" i="1"/>
  <c r="AE1078" i="1"/>
  <c r="AE998" i="1"/>
  <c r="AE918" i="1"/>
  <c r="AE1986" i="1"/>
  <c r="AE1938" i="1"/>
  <c r="AE1906" i="1"/>
  <c r="AE1858" i="1"/>
  <c r="AE1826" i="1"/>
  <c r="AE1794" i="1"/>
  <c r="AE1762" i="1"/>
  <c r="AE1730" i="1"/>
  <c r="AE1698" i="1"/>
  <c r="AE1650" i="1"/>
  <c r="AE1618" i="1"/>
  <c r="AE1586" i="1"/>
  <c r="AE1554" i="1"/>
  <c r="AE962" i="1"/>
  <c r="AE1958" i="1"/>
  <c r="AE1894" i="1"/>
  <c r="AE1830" i="1"/>
  <c r="AE1782" i="1"/>
  <c r="AE1718" i="1"/>
  <c r="AE1622" i="1"/>
  <c r="AE1542" i="1"/>
  <c r="AE1462" i="1"/>
  <c r="AE1398" i="1"/>
  <c r="AE1350" i="1"/>
  <c r="AE1286" i="1"/>
  <c r="AE1206" i="1"/>
  <c r="AE1126" i="1"/>
  <c r="AE1046" i="1"/>
  <c r="AE950" i="1"/>
  <c r="AE621" i="1"/>
  <c r="AE362" i="1"/>
  <c r="AE346" i="1"/>
  <c r="AE330" i="1"/>
  <c r="AE314" i="1"/>
  <c r="AE298" i="1"/>
  <c r="AE282" i="1"/>
  <c r="AE266" i="1"/>
  <c r="AE250" i="1"/>
  <c r="AE234" i="1"/>
  <c r="AE218" i="1"/>
  <c r="AE202" i="1"/>
  <c r="AE186" i="1"/>
  <c r="AE170" i="1"/>
  <c r="AE154" i="1"/>
  <c r="AE138" i="1"/>
  <c r="AE122" i="1"/>
  <c r="AE106" i="1"/>
  <c r="AE90" i="1"/>
  <c r="AE74" i="1"/>
  <c r="AE58" i="1"/>
  <c r="AE42" i="1"/>
  <c r="AE26" i="1"/>
  <c r="AE10" i="1"/>
  <c r="AE1974" i="1"/>
  <c r="AE1926" i="1"/>
  <c r="AE1878" i="1"/>
  <c r="AE1814" i="1"/>
  <c r="AE1766" i="1"/>
  <c r="AE1686" i="1"/>
  <c r="AE1638" i="1"/>
  <c r="AE1590" i="1"/>
  <c r="AE1526" i="1"/>
  <c r="AE1478" i="1"/>
  <c r="AE1430" i="1"/>
  <c r="AE1366" i="1"/>
  <c r="AE1302" i="1"/>
  <c r="AE1238" i="1"/>
  <c r="AE1190" i="1"/>
  <c r="AE1110" i="1"/>
  <c r="AE1094" i="1"/>
  <c r="AE1030" i="1"/>
  <c r="AE982" i="1"/>
  <c r="AE934" i="1"/>
  <c r="AE1999" i="1"/>
  <c r="AE1967" i="1"/>
  <c r="AE1903" i="1"/>
  <c r="AE1887" i="1"/>
  <c r="AE1855" i="1"/>
  <c r="AE1823" i="1"/>
  <c r="AE1775" i="1"/>
  <c r="AE1759" i="1"/>
  <c r="AE1279" i="1"/>
  <c r="AE1145" i="1"/>
  <c r="AE1910" i="1"/>
  <c r="AE1862" i="1"/>
  <c r="AE1798" i="1"/>
  <c r="AE1734" i="1"/>
  <c r="AE1702" i="1"/>
  <c r="AE1654" i="1"/>
  <c r="AE1606" i="1"/>
  <c r="AE1558" i="1"/>
  <c r="AE1494" i="1"/>
  <c r="AE1446" i="1"/>
  <c r="AE1382" i="1"/>
  <c r="AE1318" i="1"/>
  <c r="AE1270" i="1"/>
  <c r="AE1222" i="1"/>
  <c r="AE1174" i="1"/>
  <c r="AE1142" i="1"/>
  <c r="AE1062" i="1"/>
  <c r="AE1014" i="1"/>
  <c r="AE966" i="1"/>
  <c r="AE902" i="1"/>
  <c r="AE2" i="1"/>
  <c r="AE1970" i="1"/>
  <c r="AE1922" i="1"/>
  <c r="AE1890" i="1"/>
  <c r="AE1874" i="1"/>
  <c r="AE1842" i="1"/>
  <c r="AE1810" i="1"/>
  <c r="AE1778" i="1"/>
  <c r="AE1746" i="1"/>
  <c r="AE1714" i="1"/>
  <c r="AE1682" i="1"/>
  <c r="AE1666" i="1"/>
  <c r="AE1634" i="1"/>
  <c r="AE1602" i="1"/>
  <c r="AE1570" i="1"/>
  <c r="AE1218" i="1"/>
  <c r="AE1058" i="1"/>
  <c r="AE1983" i="1"/>
  <c r="AE1935" i="1"/>
  <c r="AE1919" i="1"/>
  <c r="AE1871" i="1"/>
  <c r="AE1839" i="1"/>
  <c r="AE1807" i="1"/>
  <c r="AE1791" i="1"/>
  <c r="AE1743" i="1"/>
  <c r="AE1994" i="1"/>
  <c r="AE1978" i="1"/>
  <c r="AE1962" i="1"/>
  <c r="AE1946" i="1"/>
  <c r="AE1930" i="1"/>
  <c r="AE1914" i="1"/>
  <c r="AE1898" i="1"/>
  <c r="AE1882" i="1"/>
  <c r="AE1866" i="1"/>
  <c r="AE1850" i="1"/>
  <c r="AE1834" i="1"/>
  <c r="AE1818" i="1"/>
  <c r="AE1802" i="1"/>
  <c r="AE1786" i="1"/>
  <c r="AE1770" i="1"/>
  <c r="AE1754" i="1"/>
  <c r="AE1738" i="1"/>
  <c r="AE1722" i="1"/>
  <c r="AE1706" i="1"/>
  <c r="AE1690" i="1"/>
  <c r="AE1674" i="1"/>
  <c r="AE1658" i="1"/>
  <c r="AE1642" i="1"/>
  <c r="AE1626" i="1"/>
  <c r="AE1610" i="1"/>
  <c r="AE1594" i="1"/>
  <c r="AE1578" i="1"/>
  <c r="AE1562" i="1"/>
  <c r="AE1546" i="1"/>
  <c r="AE1530" i="1"/>
  <c r="AE1514" i="1"/>
  <c r="AE1498" i="1"/>
  <c r="AE1482" i="1"/>
  <c r="AE1466" i="1"/>
  <c r="AE1450" i="1"/>
  <c r="AE1434" i="1"/>
  <c r="AE1418" i="1"/>
  <c r="AE1402" i="1"/>
  <c r="AE1386" i="1"/>
  <c r="AE1370" i="1"/>
  <c r="AE1354" i="1"/>
  <c r="AE1338" i="1"/>
  <c r="AE1322" i="1"/>
  <c r="AE1306" i="1"/>
  <c r="AE1290" i="1"/>
  <c r="AE1274" i="1"/>
  <c r="AE1258" i="1"/>
  <c r="AE1242" i="1"/>
  <c r="AE1226" i="1"/>
  <c r="AE1210" i="1"/>
  <c r="AE1194" i="1"/>
  <c r="AE1178" i="1"/>
  <c r="AE1162" i="1"/>
  <c r="AE1130" i="1"/>
  <c r="AE1114" i="1"/>
  <c r="AE1098" i="1"/>
  <c r="AE1082" i="1"/>
  <c r="AE1066" i="1"/>
  <c r="AE1050" i="1"/>
  <c r="AE1034" i="1"/>
  <c r="AE1018" i="1"/>
  <c r="AE1002" i="1"/>
  <c r="AE986" i="1"/>
  <c r="AE970" i="1"/>
  <c r="AE954" i="1"/>
  <c r="AE938" i="1"/>
  <c r="AE922" i="1"/>
  <c r="AE906" i="1"/>
  <c r="AE890" i="1"/>
  <c r="AE874" i="1"/>
  <c r="AE858" i="1"/>
  <c r="AE842" i="1"/>
  <c r="AE826" i="1"/>
  <c r="AE810" i="1"/>
  <c r="AE794" i="1"/>
  <c r="AE778" i="1"/>
  <c r="AE762" i="1"/>
  <c r="AE746" i="1"/>
  <c r="AE730" i="1"/>
  <c r="AE714" i="1"/>
  <c r="AE698" i="1"/>
  <c r="AE682" i="1"/>
  <c r="AE666" i="1"/>
  <c r="AE650" i="1"/>
  <c r="AE634" i="1"/>
  <c r="AE618" i="1"/>
  <c r="AE602" i="1"/>
  <c r="AE586" i="1"/>
  <c r="AE570" i="1"/>
  <c r="AE554" i="1"/>
  <c r="AE538" i="1"/>
  <c r="AE522" i="1"/>
  <c r="AE506" i="1"/>
  <c r="AE490" i="1"/>
  <c r="AE474" i="1"/>
  <c r="AE458" i="1"/>
  <c r="AE442" i="1"/>
  <c r="AE426" i="1"/>
  <c r="AE410" i="1"/>
  <c r="AE394" i="1"/>
  <c r="AE378" i="1"/>
  <c r="AE1993" i="1"/>
  <c r="AE1929" i="1"/>
  <c r="AE1833" i="1"/>
  <c r="AE1705" i="1"/>
  <c r="AE1561" i="1"/>
  <c r="AE1433" i="1"/>
  <c r="AE1337" i="1"/>
  <c r="AE1241" i="1"/>
  <c r="AE1033" i="1"/>
  <c r="AE969" i="1"/>
  <c r="AE889" i="1"/>
  <c r="AE745" i="1"/>
  <c r="AE665" i="1"/>
  <c r="AE585" i="1"/>
  <c r="AE489" i="1"/>
  <c r="AE409" i="1"/>
  <c r="AE329" i="1"/>
  <c r="AE153" i="1"/>
  <c r="AE89" i="1"/>
  <c r="AE25" i="1"/>
  <c r="AE1944" i="1"/>
  <c r="AE1560" i="1"/>
  <c r="AE1849" i="1"/>
  <c r="AE1769" i="1"/>
  <c r="AE1689" i="1"/>
  <c r="AE1641" i="1"/>
  <c r="AE1545" i="1"/>
  <c r="AE1481" i="1"/>
  <c r="AE1385" i="1"/>
  <c r="AE1289" i="1"/>
  <c r="AE1209" i="1"/>
  <c r="AE1113" i="1"/>
  <c r="AE1049" i="1"/>
  <c r="AE937" i="1"/>
  <c r="AE841" i="1"/>
  <c r="AE761" i="1"/>
  <c r="AE697" i="1"/>
  <c r="AE617" i="1"/>
  <c r="AE553" i="1"/>
  <c r="AE505" i="1"/>
  <c r="AE441" i="1"/>
  <c r="AE313" i="1"/>
  <c r="AE249" i="1"/>
  <c r="AE233" i="1"/>
  <c r="AE137" i="1"/>
  <c r="AE57" i="1"/>
  <c r="AE1880" i="1"/>
  <c r="AE1816" i="1"/>
  <c r="AE1752" i="1"/>
  <c r="AE1672" i="1"/>
  <c r="AE1608" i="1"/>
  <c r="AE1544" i="1"/>
  <c r="AE1480" i="1"/>
  <c r="AE1992" i="1"/>
  <c r="AE1896" i="1"/>
  <c r="AE1688" i="1"/>
  <c r="AE1961" i="1"/>
  <c r="AE1881" i="1"/>
  <c r="AE1785" i="1"/>
  <c r="AE1673" i="1"/>
  <c r="AE1609" i="1"/>
  <c r="AE1513" i="1"/>
  <c r="AE1417" i="1"/>
  <c r="AE1321" i="1"/>
  <c r="AE1225" i="1"/>
  <c r="AE1129" i="1"/>
  <c r="AE1017" i="1"/>
  <c r="AE921" i="1"/>
  <c r="AE825" i="1"/>
  <c r="AE729" i="1"/>
  <c r="AE633" i="1"/>
  <c r="AE537" i="1"/>
  <c r="AE457" i="1"/>
  <c r="AE377" i="1"/>
  <c r="AE297" i="1"/>
  <c r="AE201" i="1"/>
  <c r="AE121" i="1"/>
  <c r="AE73" i="1"/>
  <c r="AE9" i="1"/>
  <c r="AE1913" i="1"/>
  <c r="AE1817" i="1"/>
  <c r="AE1753" i="1"/>
  <c r="AE1657" i="1"/>
  <c r="AE1577" i="1"/>
  <c r="AE1497" i="1"/>
  <c r="AE1401" i="1"/>
  <c r="AE1305" i="1"/>
  <c r="AE1193" i="1"/>
  <c r="AE1065" i="1"/>
  <c r="AE1001" i="1"/>
  <c r="AE905" i="1"/>
  <c r="AE809" i="1"/>
  <c r="AE713" i="1"/>
  <c r="AE1960" i="1"/>
  <c r="AE1848" i="1"/>
  <c r="AE1800" i="1"/>
  <c r="AE1720" i="1"/>
  <c r="AE1640" i="1"/>
  <c r="AE1528" i="1"/>
  <c r="AE1977" i="1"/>
  <c r="AE1897" i="1"/>
  <c r="AE1801" i="1"/>
  <c r="AE1721" i="1"/>
  <c r="AE1625" i="1"/>
  <c r="AE1529" i="1"/>
  <c r="AE1465" i="1"/>
  <c r="AE1369" i="1"/>
  <c r="AE1273" i="1"/>
  <c r="AE1177" i="1"/>
  <c r="AE1097" i="1"/>
  <c r="AE953" i="1"/>
  <c r="AE873" i="1"/>
  <c r="AE793" i="1"/>
  <c r="AE681" i="1"/>
  <c r="AE601" i="1"/>
  <c r="AE521" i="1"/>
  <c r="AE425" i="1"/>
  <c r="AE361" i="1"/>
  <c r="AE281" i="1"/>
  <c r="AE217" i="1"/>
  <c r="AE169" i="1"/>
  <c r="AE41" i="1"/>
  <c r="AE1976" i="1"/>
  <c r="AE1912" i="1"/>
  <c r="AE1864" i="1"/>
  <c r="AE1768" i="1"/>
  <c r="AE1704" i="1"/>
  <c r="AE1624" i="1"/>
  <c r="AE1576" i="1"/>
  <c r="AE1512" i="1"/>
  <c r="AE1945" i="1"/>
  <c r="AE1865" i="1"/>
  <c r="AE1737" i="1"/>
  <c r="AE1593" i="1"/>
  <c r="AE1449" i="1"/>
  <c r="AE1353" i="1"/>
  <c r="AE1257" i="1"/>
  <c r="AE1161" i="1"/>
  <c r="AE1081" i="1"/>
  <c r="AE985" i="1"/>
  <c r="AE857" i="1"/>
  <c r="AE777" i="1"/>
  <c r="AE649" i="1"/>
  <c r="AE569" i="1"/>
  <c r="AE473" i="1"/>
  <c r="AE393" i="1"/>
  <c r="AE345" i="1"/>
  <c r="AE265" i="1"/>
  <c r="AE185" i="1"/>
  <c r="AE105" i="1"/>
  <c r="AE1928" i="1"/>
  <c r="AE1832" i="1"/>
  <c r="AE1784" i="1"/>
  <c r="AE1736" i="1"/>
  <c r="AE1656" i="1"/>
  <c r="AE1592" i="1"/>
  <c r="AE1496" i="1"/>
  <c r="AE1998" i="1"/>
  <c r="AE1982" i="1"/>
  <c r="AE1966" i="1"/>
  <c r="AE1950" i="1"/>
  <c r="AE1934" i="1"/>
  <c r="AE1918" i="1"/>
  <c r="AE1902" i="1"/>
  <c r="AE1886" i="1"/>
  <c r="AE1870" i="1"/>
  <c r="AE1854" i="1"/>
  <c r="AE1838" i="1"/>
  <c r="AE1822" i="1"/>
  <c r="AE1806" i="1"/>
  <c r="AE1790" i="1"/>
  <c r="AE1774" i="1"/>
  <c r="AE1758" i="1"/>
  <c r="AE1742" i="1"/>
  <c r="AE1726" i="1"/>
  <c r="AE1710" i="1"/>
  <c r="AE1694" i="1"/>
  <c r="AE1678" i="1"/>
  <c r="AE1662" i="1"/>
  <c r="AE1646" i="1"/>
  <c r="AE1630" i="1"/>
  <c r="AE1614" i="1"/>
  <c r="AE1598" i="1"/>
  <c r="AE1582" i="1"/>
  <c r="AE1566" i="1"/>
  <c r="AE1550" i="1"/>
  <c r="AE1534" i="1"/>
  <c r="AE1518" i="1"/>
  <c r="AE1502" i="1"/>
  <c r="AE1486" i="1"/>
  <c r="AE1470" i="1"/>
  <c r="AE1454" i="1"/>
  <c r="AE1438" i="1"/>
  <c r="AE1422" i="1"/>
  <c r="AE1406" i="1"/>
  <c r="AE1390" i="1"/>
  <c r="AE1374" i="1"/>
  <c r="AE1358" i="1"/>
  <c r="AE1342" i="1"/>
  <c r="AE1310" i="1"/>
  <c r="AE1294" i="1"/>
  <c r="AE1278" i="1"/>
  <c r="AE1262" i="1"/>
  <c r="AE1246" i="1"/>
  <c r="AE1230" i="1"/>
  <c r="AE1214" i="1"/>
  <c r="AE1198" i="1"/>
  <c r="AE1182" i="1"/>
  <c r="AE1166" i="1"/>
  <c r="AE1150" i="1"/>
  <c r="AE798" i="1"/>
  <c r="AE1134" i="1"/>
  <c r="AE1118" i="1"/>
  <c r="AE1102" i="1"/>
  <c r="AE1086" i="1"/>
  <c r="AE1070" i="1"/>
  <c r="AE1054" i="1"/>
  <c r="AE1038" i="1"/>
  <c r="AE1022" i="1"/>
  <c r="AE1006" i="1"/>
  <c r="AE990" i="1"/>
  <c r="AE974" i="1"/>
  <c r="AE958" i="1"/>
  <c r="AE942" i="1"/>
  <c r="AE926" i="1"/>
  <c r="AE894" i="1"/>
  <c r="AE878" i="1"/>
  <c r="AE862" i="1"/>
  <c r="AE846" i="1"/>
  <c r="AE830" i="1"/>
  <c r="AE782" i="1"/>
  <c r="AE766" i="1"/>
  <c r="AE750" i="1"/>
  <c r="AE734" i="1"/>
  <c r="AE718" i="1"/>
  <c r="AE702" i="1"/>
  <c r="AE686" i="1"/>
  <c r="AE670" i="1"/>
  <c r="AE654" i="1"/>
  <c r="AE638" i="1"/>
  <c r="AE622" i="1"/>
  <c r="AE606" i="1"/>
  <c r="AE590" i="1"/>
  <c r="AE574" i="1"/>
  <c r="AE558" i="1"/>
  <c r="AE542" i="1"/>
  <c r="AE526" i="1"/>
  <c r="AE510" i="1"/>
  <c r="AE494" i="1"/>
  <c r="AE478" i="1"/>
  <c r="AE462" i="1"/>
  <c r="AE446" i="1"/>
  <c r="AE430" i="1"/>
  <c r="AE414" i="1"/>
  <c r="AE398" i="1"/>
  <c r="AE382" i="1"/>
  <c r="AE366" i="1"/>
  <c r="AE350" i="1"/>
  <c r="AE334" i="1"/>
  <c r="AE318" i="1"/>
  <c r="AE302" i="1"/>
  <c r="AE286" i="1"/>
  <c r="AE270" i="1"/>
  <c r="AE254" i="1"/>
  <c r="AE238" i="1"/>
  <c r="AE222" i="1"/>
  <c r="AE206" i="1"/>
  <c r="AE190" i="1"/>
  <c r="AE174" i="1"/>
  <c r="AE158" i="1"/>
  <c r="AE142" i="1"/>
  <c r="AE126" i="1"/>
  <c r="AE110" i="1"/>
  <c r="AE94" i="1"/>
  <c r="AE78" i="1"/>
  <c r="AE62" i="1"/>
  <c r="AE46" i="1"/>
  <c r="AE30" i="1"/>
  <c r="AE14" i="1"/>
  <c r="AE1997" i="1"/>
  <c r="AE1981" i="1"/>
  <c r="AE1965" i="1"/>
  <c r="AE1949" i="1"/>
  <c r="AE1933" i="1"/>
  <c r="AE1917" i="1"/>
  <c r="AE1901" i="1"/>
  <c r="AE1885" i="1"/>
  <c r="AE1869" i="1"/>
  <c r="AE1853" i="1"/>
  <c r="AE1837" i="1"/>
  <c r="AE1821" i="1"/>
  <c r="AE1805" i="1"/>
  <c r="AE1789" i="1"/>
  <c r="AE1773" i="1"/>
  <c r="AE1757" i="1"/>
  <c r="AE1741" i="1"/>
  <c r="AE1725" i="1"/>
  <c r="AE1709" i="1"/>
  <c r="AE1693" i="1"/>
  <c r="AE1677" i="1"/>
  <c r="AE1661" i="1"/>
  <c r="AE1645" i="1"/>
  <c r="AE1629" i="1"/>
  <c r="AE1613" i="1"/>
  <c r="AE1597" i="1"/>
  <c r="AE1581" i="1"/>
  <c r="AE1565" i="1"/>
  <c r="AE1549" i="1"/>
  <c r="AE1533" i="1"/>
  <c r="AE1517" i="1"/>
  <c r="AE1501" i="1"/>
  <c r="AE1485" i="1"/>
  <c r="AE1469" i="1"/>
  <c r="AE1453" i="1"/>
  <c r="AE1437" i="1"/>
  <c r="AE1421" i="1"/>
  <c r="AE1405" i="1"/>
  <c r="AE1389" i="1"/>
  <c r="AE1373" i="1"/>
  <c r="AE1357" i="1"/>
  <c r="AE1341" i="1"/>
  <c r="AE1325" i="1"/>
  <c r="AE1309" i="1"/>
  <c r="AE1293" i="1"/>
  <c r="AE1277" i="1"/>
  <c r="AE1261" i="1"/>
  <c r="AE1245" i="1"/>
  <c r="AE1229" i="1"/>
  <c r="AE1213" i="1"/>
  <c r="AE1197" i="1"/>
  <c r="AE1181" i="1"/>
  <c r="AE1165" i="1"/>
  <c r="AE1149" i="1"/>
  <c r="AE1133" i="1"/>
  <c r="AE1117" i="1"/>
  <c r="AE1101" i="1"/>
  <c r="AE1085" i="1"/>
  <c r="AE1069" i="1"/>
  <c r="AE1053" i="1"/>
  <c r="AE1037" i="1"/>
  <c r="AE1021" i="1"/>
  <c r="AE1005" i="1"/>
  <c r="AE989" i="1"/>
  <c r="AE973" i="1"/>
  <c r="AE957" i="1"/>
  <c r="AE941" i="1"/>
  <c r="AE925" i="1"/>
  <c r="AE909" i="1"/>
  <c r="AE893" i="1"/>
  <c r="AE877" i="1"/>
  <c r="AE861" i="1"/>
  <c r="AE845" i="1"/>
  <c r="AE829" i="1"/>
  <c r="AE813" i="1"/>
  <c r="AE797" i="1"/>
  <c r="AE781" i="1"/>
  <c r="AE765" i="1"/>
  <c r="AE749" i="1"/>
  <c r="AE733" i="1"/>
  <c r="AE717" i="1"/>
  <c r="AE701" i="1"/>
  <c r="AE685" i="1"/>
  <c r="AE669" i="1"/>
  <c r="AE653" i="1"/>
  <c r="AE637" i="1"/>
  <c r="AE605" i="1"/>
  <c r="AE589" i="1"/>
  <c r="AE573" i="1"/>
  <c r="AE557" i="1"/>
  <c r="AE541" i="1"/>
  <c r="AE525" i="1"/>
  <c r="AE509" i="1"/>
  <c r="AE493" i="1"/>
  <c r="AE477" i="1"/>
  <c r="AE461" i="1"/>
  <c r="AE445" i="1"/>
  <c r="AE429" i="1"/>
  <c r="AE413" i="1"/>
  <c r="AE397" i="1"/>
  <c r="AE381" i="1"/>
  <c r="AE365" i="1"/>
  <c r="AE349" i="1"/>
  <c r="AE333" i="1"/>
  <c r="AE317" i="1"/>
  <c r="AE301" i="1"/>
  <c r="AE285" i="1"/>
  <c r="AE269" i="1"/>
  <c r="AE253" i="1"/>
  <c r="AE237" i="1"/>
  <c r="AE221" i="1"/>
  <c r="AE205" i="1"/>
  <c r="AE189" i="1"/>
  <c r="AE173" i="1"/>
  <c r="AE157" i="1"/>
  <c r="AE141" i="1"/>
  <c r="AE125" i="1"/>
  <c r="AE109" i="1"/>
  <c r="AE93" i="1"/>
  <c r="AE77" i="1"/>
  <c r="AE61" i="1"/>
  <c r="AE45" i="1"/>
  <c r="AE29" i="1"/>
  <c r="AE13" i="1"/>
  <c r="AE1996" i="1"/>
  <c r="AE1980" i="1"/>
  <c r="AE1964" i="1"/>
  <c r="AE1948" i="1"/>
  <c r="AE1932" i="1"/>
  <c r="AE1916" i="1"/>
  <c r="AE1900" i="1"/>
  <c r="AE1884" i="1"/>
  <c r="AE1868" i="1"/>
  <c r="AE1852" i="1"/>
  <c r="AE1836" i="1"/>
  <c r="AE1820" i="1"/>
  <c r="AE1804" i="1"/>
  <c r="AE1788" i="1"/>
  <c r="AE1772" i="1"/>
  <c r="AE1756" i="1"/>
  <c r="AE1740" i="1"/>
  <c r="AE1724" i="1"/>
  <c r="AE1708" i="1"/>
  <c r="AE1692" i="1"/>
  <c r="AE1676" i="1"/>
  <c r="AE1660" i="1"/>
  <c r="AE1644" i="1"/>
  <c r="AE1628" i="1"/>
  <c r="AE1612" i="1"/>
  <c r="AE1596" i="1"/>
  <c r="AE1580" i="1"/>
  <c r="AE1564" i="1"/>
  <c r="AE1548" i="1"/>
  <c r="AE1532" i="1"/>
  <c r="AE1516" i="1"/>
  <c r="AE1500" i="1"/>
  <c r="AE1484" i="1"/>
  <c r="AE1468" i="1"/>
  <c r="AE1452" i="1"/>
  <c r="AE1436" i="1"/>
  <c r="AE1420" i="1"/>
  <c r="AE1404" i="1"/>
  <c r="AE1388" i="1"/>
  <c r="AE1372" i="1"/>
  <c r="AE1356" i="1"/>
  <c r="AE1340" i="1"/>
  <c r="AE1324" i="1"/>
  <c r="AE1308" i="1"/>
  <c r="AE1292" i="1"/>
  <c r="AE1276" i="1"/>
  <c r="AE1260" i="1"/>
  <c r="AE1244" i="1"/>
  <c r="AE1228" i="1"/>
  <c r="AE1212" i="1"/>
  <c r="AE1196" i="1"/>
  <c r="AE1180" i="1"/>
  <c r="AE1164" i="1"/>
  <c r="AE1148" i="1"/>
  <c r="AE1132" i="1"/>
  <c r="AE1116" i="1"/>
  <c r="AE1100" i="1"/>
  <c r="AE1084" i="1"/>
  <c r="AE1068" i="1"/>
  <c r="AE1052" i="1"/>
  <c r="AE1036" i="1"/>
  <c r="AE1020" i="1"/>
  <c r="AE1004" i="1"/>
  <c r="AE988" i="1"/>
  <c r="AE972" i="1"/>
  <c r="AE956" i="1"/>
  <c r="AE940" i="1"/>
  <c r="AE924" i="1"/>
  <c r="AE908" i="1"/>
  <c r="AE892" i="1"/>
  <c r="AE876" i="1"/>
  <c r="AE860" i="1"/>
  <c r="AE844" i="1"/>
  <c r="AE828" i="1"/>
  <c r="AE812" i="1"/>
  <c r="AE796" i="1"/>
  <c r="AE780" i="1"/>
  <c r="AE764" i="1"/>
  <c r="AE748" i="1"/>
  <c r="AE732" i="1"/>
  <c r="AE716" i="1"/>
  <c r="AE700" i="1"/>
  <c r="AE684" i="1"/>
  <c r="AE668" i="1"/>
  <c r="AE652" i="1"/>
  <c r="AE636" i="1"/>
  <c r="AE620" i="1"/>
  <c r="AE604" i="1"/>
  <c r="AE588" i="1"/>
  <c r="AE572" i="1"/>
  <c r="AE556" i="1"/>
  <c r="AE540" i="1"/>
  <c r="AE524" i="1"/>
  <c r="AE508" i="1"/>
  <c r="AE492" i="1"/>
  <c r="AE476" i="1"/>
  <c r="AE460" i="1"/>
  <c r="AE444" i="1"/>
  <c r="AE428" i="1"/>
  <c r="AE412" i="1"/>
  <c r="AE396" i="1"/>
  <c r="AE380" i="1"/>
  <c r="AE364" i="1"/>
  <c r="AE348" i="1"/>
  <c r="AE332" i="1"/>
  <c r="AE316" i="1"/>
  <c r="AE300" i="1"/>
  <c r="AE284" i="1"/>
  <c r="AE268" i="1"/>
  <c r="AE252" i="1"/>
  <c r="AE236" i="1"/>
  <c r="AE220" i="1"/>
  <c r="AE204" i="1"/>
  <c r="AE188" i="1"/>
  <c r="AE172" i="1"/>
  <c r="AE156" i="1"/>
  <c r="AE140" i="1"/>
  <c r="AE124" i="1"/>
  <c r="AE108" i="1"/>
  <c r="AE92" i="1"/>
  <c r="AE76" i="1"/>
  <c r="AE60" i="1"/>
  <c r="AE44" i="1"/>
  <c r="AE28" i="1"/>
  <c r="AE12" i="1"/>
  <c r="AE1051" i="1"/>
  <c r="AE347" i="1"/>
  <c r="AE1995" i="1"/>
  <c r="AE1979" i="1"/>
  <c r="AE1963" i="1"/>
  <c r="AE1947" i="1"/>
  <c r="AE1931" i="1"/>
  <c r="AE1915" i="1"/>
  <c r="AE1899" i="1"/>
  <c r="AE1883" i="1"/>
  <c r="AE1867" i="1"/>
  <c r="AE1851" i="1"/>
  <c r="AE1835" i="1"/>
  <c r="AE1819" i="1"/>
  <c r="AE1803" i="1"/>
  <c r="AE1787" i="1"/>
  <c r="AE1771" i="1"/>
  <c r="AE1755" i="1"/>
  <c r="AE1739" i="1"/>
  <c r="AE1723" i="1"/>
  <c r="AE1707" i="1"/>
  <c r="AE1691" i="1"/>
  <c r="AE1675" i="1"/>
  <c r="AE1659" i="1"/>
  <c r="AE1643" i="1"/>
  <c r="AE1627" i="1"/>
  <c r="AE1611" i="1"/>
  <c r="AE1595" i="1"/>
  <c r="AE1579" i="1"/>
  <c r="AE1563" i="1"/>
  <c r="AE1547" i="1"/>
  <c r="AE1531" i="1"/>
  <c r="AE1515" i="1"/>
  <c r="AE1499" i="1"/>
  <c r="AE1483" i="1"/>
  <c r="AE1467" i="1"/>
  <c r="AE1451" i="1"/>
  <c r="AE1435" i="1"/>
  <c r="AE1419" i="1"/>
  <c r="AE1403" i="1"/>
  <c r="AE1387" i="1"/>
  <c r="AE1371" i="1"/>
  <c r="AE1355" i="1"/>
  <c r="AE1339" i="1"/>
  <c r="AE1323" i="1"/>
  <c r="AE1307" i="1"/>
  <c r="AE1291" i="1"/>
  <c r="AE1275" i="1"/>
  <c r="AE1259" i="1"/>
  <c r="AE1243" i="1"/>
  <c r="AE1227" i="1"/>
  <c r="AE1211" i="1"/>
  <c r="AE1195" i="1"/>
  <c r="AE1179" i="1"/>
  <c r="AE1163" i="1"/>
  <c r="AE1147" i="1"/>
  <c r="AE1131" i="1"/>
  <c r="AE1115" i="1"/>
  <c r="AE1099" i="1"/>
  <c r="AE1083" i="1"/>
  <c r="AE1067" i="1"/>
  <c r="AE1035" i="1"/>
  <c r="AE1019" i="1"/>
  <c r="AE1003" i="1"/>
  <c r="AE987" i="1"/>
  <c r="AE971" i="1"/>
  <c r="AE955" i="1"/>
  <c r="AE939" i="1"/>
  <c r="AE923" i="1"/>
  <c r="AE907" i="1"/>
  <c r="AE891" i="1"/>
  <c r="AE875" i="1"/>
  <c r="AE859" i="1"/>
  <c r="AE843" i="1"/>
  <c r="AE827" i="1"/>
  <c r="AE811" i="1"/>
  <c r="AE795" i="1"/>
  <c r="AE779" i="1"/>
  <c r="AE763" i="1"/>
  <c r="AE747" i="1"/>
  <c r="AE731" i="1"/>
  <c r="AE715" i="1"/>
  <c r="AE699" i="1"/>
  <c r="AE683" i="1"/>
  <c r="AE667" i="1"/>
  <c r="AE651" i="1"/>
  <c r="AE635" i="1"/>
  <c r="AE619" i="1"/>
  <c r="AE603" i="1"/>
  <c r="AE587" i="1"/>
  <c r="AE571" i="1"/>
  <c r="AE555" i="1"/>
  <c r="AE539" i="1"/>
  <c r="AE523" i="1"/>
  <c r="AE507" i="1"/>
  <c r="AE491" i="1"/>
  <c r="AE475" i="1"/>
  <c r="AE459" i="1"/>
  <c r="AE443" i="1"/>
  <c r="AE427" i="1"/>
  <c r="AE411" i="1"/>
  <c r="AE395" i="1"/>
  <c r="AE379" i="1"/>
  <c r="AE363" i="1"/>
  <c r="AE331" i="1"/>
  <c r="AE315" i="1"/>
  <c r="AE299" i="1"/>
  <c r="AE283" i="1"/>
  <c r="AE267" i="1"/>
  <c r="AE251" i="1"/>
  <c r="AE235" i="1"/>
  <c r="AE219" i="1"/>
  <c r="AE203" i="1"/>
  <c r="AE187" i="1"/>
  <c r="AE171" i="1"/>
  <c r="AE155" i="1"/>
  <c r="AE139" i="1"/>
  <c r="AE123" i="1"/>
  <c r="AE107" i="1"/>
  <c r="AE91" i="1"/>
  <c r="AE75" i="1"/>
  <c r="AE59" i="1"/>
  <c r="AE43" i="1"/>
  <c r="AE27" i="1"/>
  <c r="AE11" i="1"/>
  <c r="AE1667" i="1"/>
  <c r="AE1603" i="1"/>
  <c r="AE2001" i="1"/>
  <c r="AE1985" i="1"/>
  <c r="AE1969" i="1"/>
  <c r="AE1953" i="1"/>
  <c r="AE1937" i="1"/>
  <c r="AE1921" i="1"/>
  <c r="AE1905" i="1"/>
  <c r="AE1873" i="1"/>
  <c r="AE1857" i="1"/>
  <c r="AE1841" i="1"/>
  <c r="AE1825" i="1"/>
  <c r="AE1809" i="1"/>
  <c r="AE1793" i="1"/>
  <c r="AE1777" i="1"/>
  <c r="AE1761" i="1"/>
  <c r="AE1745" i="1"/>
  <c r="AE1729" i="1"/>
  <c r="AE1713" i="1"/>
  <c r="AE1697" i="1"/>
  <c r="AE1681" i="1"/>
  <c r="AE1665" i="1"/>
  <c r="AE1649" i="1"/>
  <c r="AE1633" i="1"/>
  <c r="AE1617" i="1"/>
  <c r="AE1601" i="1"/>
  <c r="AE1553" i="1"/>
  <c r="AE961" i="1"/>
  <c r="AE641" i="1"/>
  <c r="AE449" i="1"/>
  <c r="AE145" i="1"/>
  <c r="AE1776" i="1"/>
  <c r="AE1520" i="1"/>
  <c r="AE1727" i="1"/>
  <c r="AE1711" i="1"/>
  <c r="AE1695" i="1"/>
  <c r="AE1679" i="1"/>
  <c r="AE1663" i="1"/>
  <c r="AE1631" i="1"/>
  <c r="AE1615" i="1"/>
  <c r="AE1599" i="1"/>
  <c r="AE1583" i="1"/>
  <c r="AE1567" i="1"/>
  <c r="AE1535" i="1"/>
  <c r="AE1503" i="1"/>
  <c r="AE1487" i="1"/>
  <c r="AE1471" i="1"/>
  <c r="AE1455" i="1"/>
  <c r="AE1439" i="1"/>
  <c r="AE1423" i="1"/>
  <c r="AE1407" i="1"/>
  <c r="AE1391" i="1"/>
  <c r="AE1375" i="1"/>
  <c r="AE1359" i="1"/>
  <c r="AE1343" i="1"/>
  <c r="AE1327" i="1"/>
  <c r="AE1311" i="1"/>
  <c r="AE1295" i="1"/>
  <c r="AE1263" i="1"/>
  <c r="AE1247" i="1"/>
  <c r="AE1231" i="1"/>
  <c r="AE1215" i="1"/>
  <c r="AE1199" i="1"/>
  <c r="AE1183" i="1"/>
  <c r="AE1167" i="1"/>
  <c r="AE1151" i="1"/>
  <c r="AE1135" i="1"/>
  <c r="AE1119" i="1"/>
  <c r="AE1103" i="1"/>
  <c r="AE1087" i="1"/>
  <c r="AE1071" i="1"/>
  <c r="AE1055" i="1"/>
  <c r="AE1039" i="1"/>
  <c r="AE1023" i="1"/>
  <c r="AE1007" i="1"/>
  <c r="AE991" i="1"/>
  <c r="AE975" i="1"/>
  <c r="AE959" i="1"/>
  <c r="AE943" i="1"/>
  <c r="AE927" i="1"/>
  <c r="AE911" i="1"/>
  <c r="AE895" i="1"/>
  <c r="AE879" i="1"/>
  <c r="AE863" i="1"/>
  <c r="AE847" i="1"/>
  <c r="AE831" i="1"/>
  <c r="AE815" i="1"/>
  <c r="AE783" i="1"/>
  <c r="AE767" i="1"/>
  <c r="AE751" i="1"/>
  <c r="AE735" i="1"/>
  <c r="AE719" i="1"/>
  <c r="AE703" i="1"/>
  <c r="AE2000" i="1"/>
  <c r="AE1984" i="1"/>
  <c r="AE1968" i="1"/>
  <c r="AE1952" i="1"/>
  <c r="AE1936" i="1"/>
  <c r="AE1920" i="1"/>
  <c r="AE1904" i="1"/>
  <c r="AE1888" i="1"/>
  <c r="AE1872" i="1"/>
  <c r="AE1856" i="1"/>
  <c r="AE1840" i="1"/>
  <c r="AE1824" i="1"/>
  <c r="AE1808" i="1"/>
  <c r="AE1792" i="1"/>
  <c r="AE1760" i="1"/>
  <c r="AE1744" i="1"/>
  <c r="AE1728" i="1"/>
  <c r="AE1712" i="1"/>
  <c r="AE1696" i="1"/>
  <c r="AE1680" i="1"/>
  <c r="AE1664" i="1"/>
  <c r="AE1648" i="1"/>
  <c r="AE1632" i="1"/>
  <c r="AE1616" i="1"/>
  <c r="AE1600" i="1"/>
  <c r="AE1584" i="1"/>
  <c r="AE1568" i="1"/>
  <c r="AE1552" i="1"/>
  <c r="AE1536" i="1"/>
  <c r="AE1504" i="1"/>
  <c r="AE1488" i="1"/>
  <c r="AE1472" i="1"/>
  <c r="AE1456" i="1"/>
  <c r="AE1440" i="1"/>
  <c r="AE1424" i="1"/>
  <c r="AE1408" i="1"/>
  <c r="AE1392" i="1"/>
  <c r="AE1376" i="1"/>
  <c r="AE1360" i="1"/>
  <c r="AE1344" i="1"/>
  <c r="AE1328" i="1"/>
  <c r="AE1312" i="1"/>
  <c r="AE1296" i="1"/>
  <c r="AE1280" i="1"/>
  <c r="AE1264" i="1"/>
  <c r="AE1248" i="1"/>
  <c r="AE1232" i="1"/>
  <c r="AE1216" i="1"/>
  <c r="AE1200" i="1"/>
  <c r="AE1184" i="1"/>
  <c r="AE192" i="1"/>
  <c r="AE1464" i="1"/>
  <c r="AE1448" i="1"/>
  <c r="AE1432" i="1"/>
  <c r="AE1416" i="1"/>
  <c r="AE1400" i="1"/>
  <c r="AE1384" i="1"/>
  <c r="AE1368" i="1"/>
  <c r="AE1352" i="1"/>
  <c r="AE1336" i="1"/>
  <c r="AE1320" i="1"/>
  <c r="AE1304" i="1"/>
  <c r="AE1288" i="1"/>
  <c r="AE1272" i="1"/>
  <c r="AE1256" i="1"/>
  <c r="AE1240" i="1"/>
  <c r="AE1224" i="1"/>
  <c r="AE1208" i="1"/>
  <c r="AE1192" i="1"/>
  <c r="AE1176" i="1"/>
  <c r="AE1160" i="1"/>
  <c r="AE1144" i="1"/>
  <c r="AE1128" i="1"/>
  <c r="AE1112" i="1"/>
  <c r="AE1096" i="1"/>
  <c r="AE1080" i="1"/>
  <c r="AE1064" i="1"/>
  <c r="AE1048" i="1"/>
  <c r="AE1032" i="1"/>
  <c r="AE1016" i="1"/>
  <c r="AE1000" i="1"/>
  <c r="AE984" i="1"/>
  <c r="AE968" i="1"/>
  <c r="AE952" i="1"/>
  <c r="AE936" i="1"/>
  <c r="AE920" i="1"/>
  <c r="AE904" i="1"/>
  <c r="AE888" i="1"/>
  <c r="AE872" i="1"/>
  <c r="AE856" i="1"/>
  <c r="AE840" i="1"/>
  <c r="AE824" i="1"/>
  <c r="AE808" i="1"/>
  <c r="AE792" i="1"/>
  <c r="AE776" i="1"/>
  <c r="AE760" i="1"/>
  <c r="AE744" i="1"/>
  <c r="AE728" i="1"/>
  <c r="AE712" i="1"/>
  <c r="AE696" i="1"/>
  <c r="AE680" i="1"/>
  <c r="AE664" i="1"/>
  <c r="AE648" i="1"/>
  <c r="AE632" i="1"/>
  <c r="AE616" i="1"/>
  <c r="AE600" i="1"/>
  <c r="AE584" i="1"/>
  <c r="AE568" i="1"/>
  <c r="AE552" i="1"/>
  <c r="AE536" i="1"/>
  <c r="AE520" i="1"/>
  <c r="AE504" i="1"/>
  <c r="AE488" i="1"/>
  <c r="AE472" i="1"/>
  <c r="AE456" i="1"/>
  <c r="AE440" i="1"/>
  <c r="AE424" i="1"/>
  <c r="AE408" i="1"/>
  <c r="AE392" i="1"/>
  <c r="AE376" i="1"/>
  <c r="AE360" i="1"/>
  <c r="AE344" i="1"/>
  <c r="AE328" i="1"/>
  <c r="AE312" i="1"/>
  <c r="AE296" i="1"/>
  <c r="AE280" i="1"/>
  <c r="AE264" i="1"/>
  <c r="AE248" i="1"/>
  <c r="AE232" i="1"/>
  <c r="AE216" i="1"/>
  <c r="AE200" i="1"/>
  <c r="AE184" i="1"/>
  <c r="AE168" i="1"/>
  <c r="AE152" i="1"/>
  <c r="AE136" i="1"/>
  <c r="AE120" i="1"/>
  <c r="AE104" i="1"/>
  <c r="AE88" i="1"/>
  <c r="AE72" i="1"/>
  <c r="AE56" i="1"/>
  <c r="AE40" i="1"/>
  <c r="AE24" i="1"/>
  <c r="AE8" i="1"/>
  <c r="AE886" i="1"/>
  <c r="AE870" i="1"/>
  <c r="AE854" i="1"/>
  <c r="AE838" i="1"/>
  <c r="AE822" i="1"/>
  <c r="AE806" i="1"/>
  <c r="AE790" i="1"/>
  <c r="AE774" i="1"/>
  <c r="AE758" i="1"/>
  <c r="AE742" i="1"/>
  <c r="AE726" i="1"/>
  <c r="AE710" i="1"/>
  <c r="AE694" i="1"/>
  <c r="AE678" i="1"/>
  <c r="AE662" i="1"/>
  <c r="AE646" i="1"/>
  <c r="AE630" i="1"/>
  <c r="AE614" i="1"/>
  <c r="AE598" i="1"/>
  <c r="AE582" i="1"/>
  <c r="AE566" i="1"/>
  <c r="AE550" i="1"/>
  <c r="AE534" i="1"/>
  <c r="AE518" i="1"/>
  <c r="AE502" i="1"/>
  <c r="AE486" i="1"/>
  <c r="AE470" i="1"/>
  <c r="AE454" i="1"/>
  <c r="AE438" i="1"/>
  <c r="AE422" i="1"/>
  <c r="AE406" i="1"/>
  <c r="AE390" i="1"/>
  <c r="AE374" i="1"/>
  <c r="AE358" i="1"/>
  <c r="AE342" i="1"/>
  <c r="AE326" i="1"/>
  <c r="AE310" i="1"/>
  <c r="AE294" i="1"/>
  <c r="AE278" i="1"/>
  <c r="AE262" i="1"/>
  <c r="AE246" i="1"/>
  <c r="AE230" i="1"/>
  <c r="AE214" i="1"/>
  <c r="AE198" i="1"/>
  <c r="AE182" i="1"/>
  <c r="AE166" i="1"/>
  <c r="AE150" i="1"/>
  <c r="AE134" i="1"/>
  <c r="AE118" i="1"/>
  <c r="AE102" i="1"/>
  <c r="AE86" i="1"/>
  <c r="AE70" i="1"/>
  <c r="AE54" i="1"/>
  <c r="AE38" i="1"/>
  <c r="AE22" i="1"/>
  <c r="AE6" i="1"/>
  <c r="AE1989" i="1"/>
  <c r="AE1973" i="1"/>
  <c r="AE1957" i="1"/>
  <c r="AE1941" i="1"/>
  <c r="AE1925" i="1"/>
  <c r="AE1893" i="1"/>
  <c r="AE1877" i="1"/>
  <c r="AE1861" i="1"/>
  <c r="AE1845" i="1"/>
  <c r="AE1829" i="1"/>
  <c r="AE1797" i="1"/>
  <c r="AE1781" i="1"/>
  <c r="AE1765" i="1"/>
  <c r="AE1733" i="1"/>
  <c r="AE1717" i="1"/>
  <c r="AE1701" i="1"/>
  <c r="AE1685" i="1"/>
  <c r="AE1669" i="1"/>
  <c r="AE1653" i="1"/>
  <c r="AE1637" i="1"/>
  <c r="AE1621" i="1"/>
  <c r="AE1605" i="1"/>
  <c r="AE1589" i="1"/>
  <c r="AE1573" i="1"/>
  <c r="AE1557" i="1"/>
  <c r="AE1541" i="1"/>
  <c r="AE1525" i="1"/>
  <c r="AE1509" i="1"/>
  <c r="AE1493" i="1"/>
  <c r="AE1477" i="1"/>
  <c r="AE1461" i="1"/>
  <c r="AE1445" i="1"/>
  <c r="AE1429" i="1"/>
  <c r="AE1413" i="1"/>
  <c r="AE1397" i="1"/>
  <c r="AE1381" i="1"/>
  <c r="AE1365" i="1"/>
  <c r="AE1349" i="1"/>
  <c r="AE1333" i="1"/>
  <c r="AE1317" i="1"/>
  <c r="AE1301" i="1"/>
  <c r="AE1285" i="1"/>
  <c r="AE1269" i="1"/>
  <c r="AE1253" i="1"/>
  <c r="AE1237" i="1"/>
  <c r="AE1221" i="1"/>
  <c r="AE1205" i="1"/>
  <c r="AE1189" i="1"/>
  <c r="AE1173" i="1"/>
  <c r="AE1157" i="1"/>
  <c r="AE1141" i="1"/>
  <c r="AE1125" i="1"/>
  <c r="AE1109" i="1"/>
  <c r="AE1093" i="1"/>
  <c r="AE1077" i="1"/>
  <c r="AE1061" i="1"/>
  <c r="AE1045" i="1"/>
  <c r="AE1029" i="1"/>
  <c r="AE1013" i="1"/>
  <c r="AE997" i="1"/>
  <c r="AE981" i="1"/>
  <c r="AE965" i="1"/>
  <c r="AE949" i="1"/>
  <c r="AE933" i="1"/>
  <c r="AE917" i="1"/>
  <c r="AE901" i="1"/>
  <c r="AE885" i="1"/>
  <c r="AE869" i="1"/>
  <c r="AE853" i="1"/>
  <c r="AE687" i="1"/>
  <c r="AE671" i="1"/>
  <c r="AE655" i="1"/>
  <c r="AE639" i="1"/>
  <c r="AE623" i="1"/>
  <c r="AE607" i="1"/>
  <c r="AE591" i="1"/>
  <c r="AE575" i="1"/>
  <c r="AE559" i="1"/>
  <c r="AE543" i="1"/>
  <c r="AE527" i="1"/>
  <c r="AE495" i="1"/>
  <c r="AE479" i="1"/>
  <c r="AE463" i="1"/>
  <c r="AE447" i="1"/>
  <c r="AE431" i="1"/>
  <c r="AE415" i="1"/>
  <c r="AE399" i="1"/>
  <c r="AE383" i="1"/>
  <c r="AE367" i="1"/>
  <c r="AE351" i="1"/>
  <c r="AE335" i="1"/>
  <c r="AE319" i="1"/>
  <c r="AE303" i="1"/>
  <c r="AE271" i="1"/>
  <c r="AE239" i="1"/>
  <c r="AE223" i="1"/>
  <c r="AE207" i="1"/>
  <c r="AE191" i="1"/>
  <c r="AE175" i="1"/>
  <c r="AE159" i="1"/>
  <c r="AE143" i="1"/>
  <c r="AE127" i="1"/>
  <c r="AE111" i="1"/>
  <c r="AE95" i="1"/>
  <c r="AE79" i="1"/>
  <c r="AE63" i="1"/>
  <c r="AE47" i="1"/>
  <c r="AE31" i="1"/>
  <c r="AE15" i="1"/>
  <c r="AE1991" i="1"/>
  <c r="AE1975" i="1"/>
  <c r="AE1959" i="1"/>
  <c r="AE1943" i="1"/>
  <c r="AE1927" i="1"/>
  <c r="AE1911" i="1"/>
  <c r="AE1895" i="1"/>
  <c r="AE1879" i="1"/>
  <c r="AE1863" i="1"/>
  <c r="AE1847" i="1"/>
  <c r="AE1831" i="1"/>
  <c r="AE1815" i="1"/>
  <c r="AE1799" i="1"/>
  <c r="AE1783" i="1"/>
  <c r="AE1767" i="1"/>
  <c r="AE1751" i="1"/>
  <c r="AE1735" i="1"/>
  <c r="AE1719" i="1"/>
  <c r="AE1703" i="1"/>
  <c r="AE1687" i="1"/>
  <c r="AE1671" i="1"/>
  <c r="AE1655" i="1"/>
  <c r="AE1639" i="1"/>
  <c r="AE1623" i="1"/>
  <c r="AE1607" i="1"/>
  <c r="AE1591" i="1"/>
  <c r="AE1575" i="1"/>
  <c r="AE1559" i="1"/>
  <c r="AE1543" i="1"/>
  <c r="AE1527" i="1"/>
  <c r="AE1511" i="1"/>
  <c r="AE1495" i="1"/>
  <c r="AE837" i="1"/>
  <c r="AE821" i="1"/>
  <c r="AE805" i="1"/>
  <c r="AE789" i="1"/>
  <c r="AE773" i="1"/>
  <c r="AE757" i="1"/>
  <c r="AE741" i="1"/>
  <c r="AE725" i="1"/>
  <c r="AE709" i="1"/>
  <c r="AE693" i="1"/>
  <c r="AE677" i="1"/>
  <c r="AE661" i="1"/>
  <c r="AE645" i="1"/>
  <c r="AE629" i="1"/>
  <c r="AE613" i="1"/>
  <c r="AE597" i="1"/>
  <c r="AE581" i="1"/>
  <c r="AE565" i="1"/>
  <c r="AE549" i="1"/>
  <c r="AE533" i="1"/>
  <c r="AE517" i="1"/>
  <c r="AE501" i="1"/>
  <c r="AE485" i="1"/>
  <c r="AE469" i="1"/>
  <c r="AE453" i="1"/>
  <c r="AE437" i="1"/>
  <c r="AE421" i="1"/>
  <c r="AE405" i="1"/>
  <c r="AE389" i="1"/>
  <c r="AE373" i="1"/>
  <c r="AE357" i="1"/>
  <c r="AE341" i="1"/>
  <c r="AE325" i="1"/>
  <c r="AE309" i="1"/>
  <c r="AE293" i="1"/>
  <c r="AE277" i="1"/>
  <c r="AE261" i="1"/>
  <c r="AE245" i="1"/>
  <c r="AE229" i="1"/>
  <c r="AE213" i="1"/>
  <c r="AE197" i="1"/>
  <c r="AE181" i="1"/>
  <c r="AE165" i="1"/>
  <c r="AE149" i="1"/>
  <c r="AE133" i="1"/>
  <c r="AE117" i="1"/>
  <c r="AE101" i="1"/>
  <c r="AE85" i="1"/>
  <c r="AE69" i="1"/>
  <c r="AE53" i="1"/>
  <c r="AE37" i="1"/>
  <c r="AE21" i="1"/>
  <c r="AE5" i="1"/>
  <c r="AE1988" i="1"/>
  <c r="AE1972" i="1"/>
  <c r="AE1956" i="1"/>
  <c r="AE1940" i="1"/>
  <c r="AE1924" i="1"/>
  <c r="AE1892" i="1"/>
  <c r="AE1876" i="1"/>
  <c r="AE1860" i="1"/>
  <c r="AE1844" i="1"/>
  <c r="AE1828" i="1"/>
  <c r="AE1812" i="1"/>
  <c r="AE1796" i="1"/>
  <c r="AE1780" i="1"/>
  <c r="AE1764" i="1"/>
  <c r="AE1748" i="1"/>
  <c r="AE1732" i="1"/>
  <c r="AE1716" i="1"/>
  <c r="AE1700" i="1"/>
  <c r="AE1684" i="1"/>
  <c r="AE1668" i="1"/>
  <c r="AE1652" i="1"/>
  <c r="AE1636" i="1"/>
  <c r="AE1620" i="1"/>
  <c r="AE1588" i="1"/>
  <c r="AE1572" i="1"/>
  <c r="AE1556" i="1"/>
  <c r="AE1540" i="1"/>
  <c r="AE1987" i="1"/>
  <c r="AE1955" i="1"/>
  <c r="AE1939" i="1"/>
  <c r="AE1923" i="1"/>
  <c r="AE1907" i="1"/>
  <c r="AE1891" i="1"/>
  <c r="AE1875" i="1"/>
  <c r="AE1859" i="1"/>
  <c r="AE1843" i="1"/>
  <c r="AE1827" i="1"/>
  <c r="AE1811" i="1"/>
  <c r="AE1795" i="1"/>
  <c r="AE1779" i="1"/>
  <c r="AE1763" i="1"/>
  <c r="AE1747" i="1"/>
  <c r="AE1731" i="1"/>
  <c r="AE1715" i="1"/>
  <c r="AE1699" i="1"/>
  <c r="AE1683" i="1"/>
  <c r="AE1651" i="1"/>
  <c r="AE1635" i="1"/>
  <c r="AE1479" i="1"/>
  <c r="AE1463" i="1"/>
  <c r="AE1447" i="1"/>
  <c r="AE1431" i="1"/>
  <c r="AE1415" i="1"/>
  <c r="AE1399" i="1"/>
  <c r="AE1383" i="1"/>
  <c r="AE1367" i="1"/>
  <c r="AE1351" i="1"/>
  <c r="AE1335" i="1"/>
  <c r="AE1319" i="1"/>
  <c r="AE1303" i="1"/>
  <c r="AE1287" i="1"/>
  <c r="AE1271" i="1"/>
  <c r="AE1255" i="1"/>
  <c r="AE1239" i="1"/>
  <c r="AE1223" i="1"/>
  <c r="AE1207" i="1"/>
  <c r="AE1191" i="1"/>
  <c r="AE1175" i="1"/>
  <c r="AE1159" i="1"/>
  <c r="AE1143" i="1"/>
  <c r="AE1127" i="1"/>
  <c r="AE1111" i="1"/>
  <c r="AE1095" i="1"/>
  <c r="AE1079" i="1"/>
  <c r="AE1063" i="1"/>
  <c r="AE1047" i="1"/>
  <c r="AE1031" i="1"/>
  <c r="AE1015" i="1"/>
  <c r="AE999" i="1"/>
  <c r="AE983" i="1"/>
  <c r="AE967" i="1"/>
  <c r="AE951" i="1"/>
  <c r="AE935" i="1"/>
  <c r="AE919" i="1"/>
  <c r="AE903" i="1"/>
  <c r="AE887" i="1"/>
  <c r="AE871" i="1"/>
  <c r="AE855" i="1"/>
  <c r="AE839" i="1"/>
  <c r="AE823" i="1"/>
  <c r="AE807" i="1"/>
  <c r="AE791" i="1"/>
  <c r="AE775" i="1"/>
  <c r="AE759" i="1"/>
  <c r="AE743" i="1"/>
  <c r="AE727" i="1"/>
  <c r="AE711" i="1"/>
  <c r="AE695" i="1"/>
  <c r="AE679" i="1"/>
  <c r="AE663" i="1"/>
  <c r="AE647" i="1"/>
  <c r="AE631" i="1"/>
  <c r="AE615" i="1"/>
  <c r="AE599" i="1"/>
  <c r="AE583" i="1"/>
  <c r="AE567" i="1"/>
  <c r="AE551" i="1"/>
  <c r="AE535" i="1"/>
  <c r="AE519" i="1"/>
  <c r="AE503" i="1"/>
  <c r="AE487" i="1"/>
  <c r="AE471" i="1"/>
  <c r="AE455" i="1"/>
  <c r="AE439" i="1"/>
  <c r="AE423" i="1"/>
  <c r="AE407" i="1"/>
  <c r="AE391" i="1"/>
  <c r="AE375" i="1"/>
  <c r="AE359" i="1"/>
  <c r="AE343" i="1"/>
  <c r="AE327" i="1"/>
  <c r="AE311" i="1"/>
  <c r="AE295" i="1"/>
  <c r="AE279" i="1"/>
  <c r="AE263" i="1"/>
  <c r="AE247" i="1"/>
  <c r="AE231" i="1"/>
  <c r="AE215" i="1"/>
  <c r="AE199" i="1"/>
  <c r="AE183" i="1"/>
  <c r="AE167" i="1"/>
  <c r="AE151" i="1"/>
  <c r="AE135" i="1"/>
  <c r="AE119" i="1"/>
  <c r="AE103" i="1"/>
  <c r="AE87" i="1"/>
  <c r="AE71" i="1"/>
  <c r="AE55" i="1"/>
  <c r="AE39" i="1"/>
  <c r="AE23" i="1"/>
  <c r="AE7" i="1"/>
  <c r="AE1508" i="1"/>
  <c r="AE1492" i="1"/>
  <c r="AE1476" i="1"/>
  <c r="AE1460" i="1"/>
  <c r="AE1444" i="1"/>
  <c r="AE1428" i="1"/>
  <c r="AE1412" i="1"/>
  <c r="AE1396" i="1"/>
  <c r="AE1348" i="1"/>
  <c r="AE1332" i="1"/>
  <c r="AE1316" i="1"/>
  <c r="AE1300" i="1"/>
  <c r="AE1284" i="1"/>
  <c r="AE1268" i="1"/>
  <c r="AE1252" i="1"/>
  <c r="AE1236" i="1"/>
  <c r="AE1220" i="1"/>
  <c r="AE1204" i="1"/>
  <c r="AE1188" i="1"/>
  <c r="AE1172" i="1"/>
  <c r="AE1156" i="1"/>
  <c r="AE1140" i="1"/>
  <c r="AE1124" i="1"/>
  <c r="AE1108" i="1"/>
  <c r="AE1092" i="1"/>
  <c r="AE1076" i="1"/>
  <c r="AE1060" i="1"/>
  <c r="AE1044" i="1"/>
  <c r="AE1028" i="1"/>
  <c r="AE1012" i="1"/>
  <c r="AE996" i="1"/>
  <c r="AE980" i="1"/>
  <c r="AE964" i="1"/>
  <c r="AE948" i="1"/>
  <c r="AE932" i="1"/>
  <c r="AE916" i="1"/>
  <c r="AE900" i="1"/>
  <c r="AE884" i="1"/>
  <c r="AE868" i="1"/>
  <c r="AE852" i="1"/>
  <c r="AE836" i="1"/>
  <c r="AE820" i="1"/>
  <c r="AE804" i="1"/>
  <c r="AE788" i="1"/>
  <c r="AE772" i="1"/>
  <c r="AE756" i="1"/>
  <c r="AE740" i="1"/>
  <c r="AE724" i="1"/>
  <c r="AE708" i="1"/>
  <c r="AE692" i="1"/>
  <c r="AE676" i="1"/>
  <c r="AE660" i="1"/>
  <c r="AE644" i="1"/>
  <c r="AE628" i="1"/>
  <c r="AE612" i="1"/>
  <c r="AE596" i="1"/>
  <c r="AE580" i="1"/>
  <c r="AE564" i="1"/>
  <c r="AE548" i="1"/>
  <c r="AE532" i="1"/>
  <c r="AE516" i="1"/>
  <c r="AE500" i="1"/>
  <c r="AE484" i="1"/>
  <c r="AE468" i="1"/>
  <c r="AE452" i="1"/>
  <c r="AE436" i="1"/>
  <c r="AE420" i="1"/>
  <c r="AE404" i="1"/>
  <c r="AE388" i="1"/>
  <c r="AE372" i="1"/>
  <c r="AE356" i="1"/>
  <c r="AE340" i="1"/>
  <c r="AE324" i="1"/>
  <c r="AE308" i="1"/>
  <c r="AE292" i="1"/>
  <c r="AE276" i="1"/>
  <c r="AE260" i="1"/>
  <c r="AE244" i="1"/>
  <c r="AE228" i="1"/>
  <c r="AE212" i="1"/>
  <c r="AE196" i="1"/>
  <c r="AE180" i="1"/>
  <c r="AE164" i="1"/>
  <c r="AE148" i="1"/>
  <c r="AE132" i="1"/>
  <c r="AE116" i="1"/>
  <c r="AE100" i="1"/>
  <c r="AE84" i="1"/>
  <c r="AE68" i="1"/>
  <c r="AE52" i="1"/>
  <c r="AE36" i="1"/>
  <c r="AE20" i="1"/>
  <c r="AE4" i="1"/>
  <c r="AE1587" i="1"/>
  <c r="AE1571" i="1"/>
  <c r="AE1555" i="1"/>
  <c r="AE1539" i="1"/>
  <c r="AE1507" i="1"/>
  <c r="AE1491" i="1"/>
  <c r="AE1475" i="1"/>
  <c r="AE1459" i="1"/>
  <c r="AE1443" i="1"/>
  <c r="AE1427" i="1"/>
  <c r="AE1411" i="1"/>
  <c r="AE1395" i="1"/>
  <c r="AE1379" i="1"/>
  <c r="AE1347" i="1"/>
  <c r="AE1331" i="1"/>
  <c r="AE1315" i="1"/>
  <c r="AE1299" i="1"/>
  <c r="AE1283" i="1"/>
  <c r="AE1267" i="1"/>
  <c r="AE1251" i="1"/>
  <c r="AE1235" i="1"/>
  <c r="AE1219" i="1"/>
  <c r="AE1203" i="1"/>
  <c r="AE1187" i="1"/>
  <c r="AE1171" i="1"/>
  <c r="AE1155" i="1"/>
  <c r="AE1139" i="1"/>
  <c r="AE1123" i="1"/>
  <c r="AE1107" i="1"/>
  <c r="AE1091" i="1"/>
  <c r="AE1075" i="1"/>
  <c r="AE1059" i="1"/>
  <c r="AE1043" i="1"/>
  <c r="AE1027" i="1"/>
  <c r="AE1011" i="1"/>
  <c r="AE995" i="1"/>
  <c r="AE979" i="1"/>
  <c r="AE963" i="1"/>
  <c r="AE947" i="1"/>
  <c r="AE931" i="1"/>
  <c r="AE915" i="1"/>
  <c r="AE899" i="1"/>
  <c r="AE883" i="1"/>
  <c r="AE867" i="1"/>
  <c r="AE851" i="1"/>
  <c r="AE835" i="1"/>
  <c r="AE819" i="1"/>
  <c r="AE803" i="1"/>
  <c r="AE787" i="1"/>
  <c r="AE771" i="1"/>
  <c r="AE755" i="1"/>
  <c r="AE739" i="1"/>
  <c r="AE723" i="1"/>
  <c r="AE707" i="1"/>
  <c r="AE691" i="1"/>
  <c r="AE675" i="1"/>
  <c r="AE659" i="1"/>
  <c r="AE643" i="1"/>
  <c r="AE627" i="1"/>
  <c r="AE611" i="1"/>
  <c r="AE595" i="1"/>
  <c r="AE579" i="1"/>
  <c r="AE563" i="1"/>
  <c r="AE547" i="1"/>
  <c r="AE531" i="1"/>
  <c r="AE515" i="1"/>
  <c r="AE499" i="1"/>
  <c r="AE483" i="1"/>
  <c r="AE467" i="1"/>
  <c r="AE451" i="1"/>
  <c r="AE435" i="1"/>
  <c r="AE419" i="1"/>
  <c r="AE403" i="1"/>
  <c r="AE387" i="1"/>
  <c r="AE371" i="1"/>
  <c r="AE355" i="1"/>
  <c r="AE339" i="1"/>
  <c r="AE323" i="1"/>
  <c r="AE307" i="1"/>
  <c r="AE291" i="1"/>
  <c r="AE275" i="1"/>
  <c r="AE259" i="1"/>
  <c r="AE243" i="1"/>
  <c r="AE227" i="1"/>
  <c r="AE211" i="1"/>
  <c r="AE195" i="1"/>
  <c r="AE179" i="1"/>
  <c r="AE163" i="1"/>
  <c r="AE147" i="1"/>
  <c r="AE131" i="1"/>
  <c r="AE115" i="1"/>
  <c r="AE99" i="1"/>
  <c r="AE83" i="1"/>
  <c r="AE67" i="1"/>
  <c r="AE51" i="1"/>
  <c r="AE35" i="1"/>
  <c r="AE19" i="1"/>
  <c r="AE3" i="1"/>
  <c r="AE1538" i="1"/>
  <c r="AE1506" i="1"/>
  <c r="AE1490" i="1"/>
  <c r="AE1458" i="1"/>
  <c r="AE1442" i="1"/>
  <c r="AE1426" i="1"/>
  <c r="AE1410" i="1"/>
  <c r="AE1394" i="1"/>
  <c r="AE1378" i="1"/>
  <c r="AE1346" i="1"/>
  <c r="AE1330" i="1"/>
  <c r="AE1314" i="1"/>
  <c r="AE1298" i="1"/>
  <c r="AE1282" i="1"/>
  <c r="AE1266" i="1"/>
  <c r="AE1250" i="1"/>
  <c r="AE1234" i="1"/>
  <c r="AE1202" i="1"/>
  <c r="AE1186" i="1"/>
  <c r="AE1170" i="1"/>
  <c r="AE1154" i="1"/>
  <c r="AE1122" i="1"/>
  <c r="AE1106" i="1"/>
  <c r="AE1074" i="1"/>
  <c r="AE1042" i="1"/>
  <c r="AE1026" i="1"/>
  <c r="AE1010" i="1"/>
  <c r="AE994" i="1"/>
  <c r="AE978" i="1"/>
  <c r="AE946" i="1"/>
  <c r="AE930" i="1"/>
  <c r="AE914" i="1"/>
  <c r="AE898" i="1"/>
  <c r="AE882" i="1"/>
  <c r="AE866" i="1"/>
  <c r="AE850" i="1"/>
  <c r="AE834" i="1"/>
  <c r="AE818" i="1"/>
  <c r="AE802" i="1"/>
  <c r="AE786" i="1"/>
  <c r="AE770" i="1"/>
  <c r="AE754" i="1"/>
  <c r="AE738" i="1"/>
  <c r="AE722" i="1"/>
  <c r="AE706" i="1"/>
  <c r="AE690" i="1"/>
  <c r="AE674" i="1"/>
  <c r="AE658" i="1"/>
  <c r="AE642" i="1"/>
  <c r="AE626" i="1"/>
  <c r="AE610" i="1"/>
  <c r="AE594" i="1"/>
  <c r="AE578" i="1"/>
  <c r="AE562" i="1"/>
  <c r="AE546" i="1"/>
  <c r="AE530" i="1"/>
  <c r="AE514" i="1"/>
  <c r="AE498" i="1"/>
  <c r="AE482" i="1"/>
  <c r="AE466" i="1"/>
  <c r="AE434" i="1"/>
  <c r="AE418" i="1"/>
  <c r="AE402" i="1"/>
  <c r="AE386" i="1"/>
  <c r="AE370" i="1"/>
  <c r="AE354" i="1"/>
  <c r="AE322" i="1"/>
  <c r="AE306" i="1"/>
  <c r="AE290" i="1"/>
  <c r="AE274" i="1"/>
  <c r="AE258" i="1"/>
  <c r="AE242" i="1"/>
  <c r="AE226" i="1"/>
  <c r="AE210" i="1"/>
  <c r="AE194" i="1"/>
  <c r="AE178" i="1"/>
  <c r="AE162" i="1"/>
  <c r="AE146" i="1"/>
  <c r="AE130" i="1"/>
  <c r="AE114" i="1"/>
  <c r="AE98" i="1"/>
  <c r="AE82" i="1"/>
  <c r="AE66" i="1"/>
  <c r="AE50" i="1"/>
  <c r="AE34" i="1"/>
  <c r="AE18" i="1"/>
  <c r="AE1585" i="1"/>
  <c r="AE1569" i="1"/>
  <c r="AE1537" i="1"/>
  <c r="AE1521" i="1"/>
  <c r="AE1505" i="1"/>
  <c r="AE1489" i="1"/>
  <c r="AE1457" i="1"/>
  <c r="AE1441" i="1"/>
  <c r="AE1425" i="1"/>
  <c r="AE1409" i="1"/>
  <c r="AE1393" i="1"/>
  <c r="AE1377" i="1"/>
  <c r="AE1345" i="1"/>
  <c r="AE1329" i="1"/>
  <c r="AE1313" i="1"/>
  <c r="AE1297" i="1"/>
  <c r="AE1281" i="1"/>
  <c r="AE1265" i="1"/>
  <c r="AE1249" i="1"/>
  <c r="AE1233" i="1"/>
  <c r="AE1217" i="1"/>
  <c r="AE1201" i="1"/>
  <c r="AE1185" i="1"/>
  <c r="AE1169" i="1"/>
  <c r="AE1153" i="1"/>
  <c r="AE1137" i="1"/>
  <c r="AE1121" i="1"/>
  <c r="AE1105" i="1"/>
  <c r="AE1073" i="1"/>
  <c r="AE1057" i="1"/>
  <c r="AE1041" i="1"/>
  <c r="AE1025" i="1"/>
  <c r="AE1009" i="1"/>
  <c r="AE977" i="1"/>
  <c r="AE945" i="1"/>
  <c r="AE929" i="1"/>
  <c r="AE913" i="1"/>
  <c r="AE897" i="1"/>
  <c r="AE881" i="1"/>
  <c r="AE865" i="1"/>
  <c r="AE849" i="1"/>
  <c r="AE833" i="1"/>
  <c r="AE801" i="1"/>
  <c r="AE785" i="1"/>
  <c r="AE769" i="1"/>
  <c r="AE753" i="1"/>
  <c r="AE721" i="1"/>
  <c r="AE705" i="1"/>
  <c r="AE689" i="1"/>
  <c r="AE673" i="1"/>
  <c r="AE657" i="1"/>
  <c r="AE625" i="1"/>
  <c r="AE609" i="1"/>
  <c r="AE593" i="1"/>
  <c r="AE577" i="1"/>
  <c r="AE561" i="1"/>
  <c r="AE545" i="1"/>
  <c r="AE529" i="1"/>
  <c r="AE513" i="1"/>
  <c r="AE497" i="1"/>
  <c r="AE481" i="1"/>
  <c r="AE465" i="1"/>
  <c r="AE433" i="1"/>
  <c r="AE417" i="1"/>
  <c r="AE401" i="1"/>
  <c r="AE385" i="1"/>
  <c r="AE369" i="1"/>
  <c r="AE353" i="1"/>
  <c r="AE337" i="1"/>
  <c r="AE321" i="1"/>
  <c r="AE305" i="1"/>
  <c r="AE289" i="1"/>
  <c r="AE273" i="1"/>
  <c r="AE257" i="1"/>
  <c r="AE241" i="1"/>
  <c r="AE225" i="1"/>
  <c r="AE209" i="1"/>
  <c r="AE177" i="1"/>
  <c r="AE129" i="1"/>
  <c r="AE113" i="1"/>
  <c r="AE97" i="1"/>
  <c r="AE81" i="1"/>
  <c r="AE65" i="1"/>
  <c r="AE49" i="1"/>
  <c r="AE33" i="1"/>
  <c r="AE17" i="1"/>
  <c r="AE1168" i="1"/>
  <c r="AE1152" i="1"/>
  <c r="AE1136" i="1"/>
  <c r="AE1120" i="1"/>
  <c r="AE1104" i="1"/>
  <c r="AE1088" i="1"/>
  <c r="AE1072" i="1"/>
  <c r="AE1056" i="1"/>
  <c r="AE1040" i="1"/>
  <c r="AE1024" i="1"/>
  <c r="AE1008" i="1"/>
  <c r="AE992" i="1"/>
  <c r="AE976" i="1"/>
  <c r="AE960" i="1"/>
  <c r="AE944" i="1"/>
  <c r="AE928" i="1"/>
  <c r="AE912" i="1"/>
  <c r="AE896" i="1"/>
  <c r="AE880" i="1"/>
  <c r="AE864" i="1"/>
  <c r="AE848" i="1"/>
  <c r="AE832" i="1"/>
  <c r="AE800" i="1"/>
  <c r="AE784" i="1"/>
  <c r="AE768" i="1"/>
  <c r="AE752" i="1"/>
  <c r="AE736" i="1"/>
  <c r="AE720" i="1"/>
  <c r="AE704" i="1"/>
  <c r="AE688" i="1"/>
  <c r="AE672" i="1"/>
  <c r="AE656" i="1"/>
  <c r="AE640" i="1"/>
  <c r="AE624" i="1"/>
  <c r="AE608" i="1"/>
  <c r="AE592" i="1"/>
  <c r="AE576" i="1"/>
  <c r="AE544" i="1"/>
  <c r="AE528" i="1"/>
  <c r="AE496" i="1"/>
  <c r="AE480" i="1"/>
  <c r="AE464" i="1"/>
  <c r="AE448" i="1"/>
  <c r="AE432" i="1"/>
  <c r="AE416" i="1"/>
  <c r="AE400" i="1"/>
  <c r="AE384" i="1"/>
  <c r="AE368" i="1"/>
  <c r="AE352" i="1"/>
  <c r="AE336" i="1"/>
  <c r="AE320" i="1"/>
  <c r="AE304" i="1"/>
  <c r="AE272" i="1"/>
  <c r="AE240" i="1"/>
  <c r="AE224" i="1"/>
  <c r="AE208" i="1"/>
  <c r="AE176" i="1"/>
  <c r="AE160" i="1"/>
  <c r="AE144" i="1"/>
  <c r="AE128" i="1"/>
  <c r="AE112" i="1"/>
  <c r="AE96" i="1"/>
  <c r="AE80" i="1"/>
  <c r="AE64" i="1"/>
  <c r="AE48" i="1"/>
  <c r="AE32" i="1"/>
  <c r="AE16" i="1"/>
  <c r="V1116" i="1"/>
  <c r="AB1116" i="1" s="1"/>
  <c r="AG1116" i="1" s="1"/>
  <c r="V2" i="1"/>
  <c r="P225" i="1"/>
  <c r="P1159" i="1"/>
  <c r="P1292" i="1"/>
  <c r="P1425" i="1"/>
  <c r="P1559" i="1"/>
  <c r="P1692" i="1"/>
  <c r="P1825" i="1"/>
  <c r="P1958" i="1"/>
  <c r="P92" i="1"/>
  <c r="P226" i="1"/>
  <c r="P359" i="1"/>
  <c r="P492" i="1"/>
  <c r="P625" i="1"/>
  <c r="P758" i="1"/>
  <c r="P892" i="1"/>
  <c r="P1025" i="1"/>
  <c r="P1120" i="1"/>
  <c r="P1133" i="1"/>
  <c r="P1146" i="1"/>
  <c r="P1160" i="1"/>
  <c r="P1186" i="1"/>
  <c r="P1199" i="1"/>
  <c r="P1212" i="1"/>
  <c r="P1227" i="1"/>
  <c r="P1240" i="1"/>
  <c r="P1253" i="1"/>
  <c r="P1266" i="1"/>
  <c r="P1279" i="1"/>
  <c r="P1293" i="1"/>
  <c r="P1306" i="1"/>
  <c r="P1319" i="1"/>
  <c r="P1332" i="1"/>
  <c r="P1346" i="1"/>
  <c r="P1360" i="1"/>
  <c r="P1373" i="1"/>
  <c r="P1386" i="1"/>
  <c r="P1399" i="1"/>
  <c r="P1412" i="1"/>
  <c r="P1426" i="1"/>
  <c r="P1439" i="1"/>
  <c r="P1453" i="1"/>
  <c r="P1466" i="1"/>
  <c r="P1479" i="1"/>
  <c r="P1493" i="1"/>
  <c r="P1506" i="1"/>
  <c r="P1519" i="1"/>
  <c r="P1532" i="1"/>
  <c r="P1545" i="1"/>
  <c r="P1560" i="1"/>
  <c r="P1573" i="1"/>
  <c r="P1586" i="1"/>
  <c r="P1599" i="1"/>
  <c r="P1612" i="1"/>
  <c r="P1626" i="1"/>
  <c r="P1639" i="1"/>
  <c r="P1652" i="1"/>
  <c r="P1665" i="1"/>
  <c r="P1679" i="1"/>
  <c r="P1693" i="1"/>
  <c r="P1706" i="1"/>
  <c r="P1719" i="1"/>
  <c r="P1732" i="1"/>
  <c r="P1745" i="1"/>
  <c r="P1759" i="1"/>
  <c r="P1772" i="1"/>
  <c r="P1786" i="1"/>
  <c r="P1799" i="1"/>
  <c r="P1812" i="1"/>
  <c r="P1826" i="1"/>
  <c r="P1839" i="1"/>
  <c r="P1852" i="1"/>
  <c r="P1865" i="1"/>
  <c r="P1878" i="1"/>
  <c r="P1893" i="1"/>
  <c r="P1906" i="1"/>
  <c r="P1919" i="1"/>
  <c r="P1932" i="1"/>
  <c r="P1945" i="1"/>
  <c r="P1959" i="1"/>
  <c r="P1972" i="1"/>
  <c r="P1985" i="1"/>
  <c r="P1998" i="1"/>
  <c r="P13" i="1"/>
  <c r="P27" i="1"/>
  <c r="P40" i="1"/>
  <c r="P53" i="1"/>
  <c r="P66" i="1"/>
  <c r="P79" i="1"/>
  <c r="P93" i="1"/>
  <c r="P106" i="1"/>
  <c r="P120" i="1"/>
  <c r="P133" i="1"/>
  <c r="P146" i="1"/>
  <c r="P160" i="1"/>
  <c r="P173" i="1"/>
  <c r="P186" i="1"/>
  <c r="P199" i="1"/>
  <c r="P212" i="1"/>
  <c r="P227" i="1"/>
  <c r="P240" i="1"/>
  <c r="P253" i="1"/>
  <c r="P266" i="1"/>
  <c r="P279" i="1"/>
  <c r="P293" i="1"/>
  <c r="P319" i="1"/>
  <c r="P332" i="1"/>
  <c r="P346" i="1"/>
  <c r="P360" i="1"/>
  <c r="P373" i="1"/>
  <c r="P386" i="1"/>
  <c r="P506" i="1"/>
  <c r="P652" i="1"/>
  <c r="P893" i="1"/>
  <c r="P906" i="1"/>
  <c r="P985" i="1"/>
  <c r="P1113" i="1"/>
  <c r="P1225" i="1"/>
  <c r="P1336" i="1"/>
  <c r="P363" i="1"/>
  <c r="P1558" i="1"/>
  <c r="P1605" i="1"/>
  <c r="P1780" i="1"/>
  <c r="P1891" i="1"/>
  <c r="P1754" i="1"/>
  <c r="P114" i="1"/>
  <c r="P336" i="1"/>
  <c r="P447" i="1"/>
  <c r="P3" i="1"/>
  <c r="P669" i="1"/>
  <c r="P780" i="1"/>
  <c r="P891" i="1"/>
  <c r="P1002" i="1"/>
  <c r="P331" i="1"/>
  <c r="P1126" i="1"/>
  <c r="P1137" i="1"/>
  <c r="P1148" i="1"/>
  <c r="P1170" i="1"/>
  <c r="P1192" i="1"/>
  <c r="P1203" i="1"/>
  <c r="P1214" i="1"/>
  <c r="P1226" i="1"/>
  <c r="P1237" i="1"/>
  <c r="P1248" i="1"/>
  <c r="P1259" i="1"/>
  <c r="P1270" i="1"/>
  <c r="P1805" i="1"/>
  <c r="P1303" i="1"/>
  <c r="P1314" i="1"/>
  <c r="P1325" i="1"/>
  <c r="P1337" i="1"/>
  <c r="P1348" i="1"/>
  <c r="P1359" i="1"/>
  <c r="P1370" i="1"/>
  <c r="P1381" i="1"/>
  <c r="P1392" i="1"/>
  <c r="P1458" i="1"/>
  <c r="P1414" i="1"/>
  <c r="P1436" i="1"/>
  <c r="P1448" i="1"/>
  <c r="P1459" i="1"/>
  <c r="P1470" i="1"/>
  <c r="P1481" i="1"/>
  <c r="P330" i="1"/>
  <c r="P1503" i="1"/>
  <c r="P1514" i="1"/>
  <c r="P1525" i="1"/>
  <c r="P1536" i="1"/>
  <c r="P1547" i="1"/>
  <c r="P1570" i="1"/>
  <c r="P1581" i="1"/>
  <c r="P1592" i="1"/>
  <c r="P1603" i="1"/>
  <c r="P1614" i="1"/>
  <c r="P1625" i="1"/>
  <c r="P1636" i="1"/>
  <c r="P1647" i="1"/>
  <c r="P1658" i="1"/>
  <c r="P1670" i="1"/>
  <c r="P1788" i="1"/>
  <c r="P1703" i="1"/>
  <c r="P1714" i="1"/>
  <c r="P1725" i="1"/>
  <c r="P1736" i="1"/>
  <c r="P1747" i="1"/>
  <c r="P691" i="1"/>
  <c r="P1769" i="1"/>
  <c r="P1538" i="1"/>
  <c r="P1792" i="1"/>
  <c r="P1803" i="1"/>
  <c r="P1814" i="1"/>
  <c r="P1843" i="1"/>
  <c r="P1847" i="1"/>
  <c r="P1858" i="1"/>
  <c r="P1869" i="1"/>
  <c r="P1631" i="1"/>
  <c r="P1892" i="1"/>
  <c r="P1644" i="1"/>
  <c r="P1914" i="1"/>
  <c r="P1936" i="1"/>
  <c r="P1233" i="1"/>
  <c r="P1969" i="1"/>
  <c r="P1980" i="1"/>
  <c r="P1991" i="1"/>
  <c r="P4" i="1"/>
  <c r="P15" i="1"/>
  <c r="P26" i="1"/>
  <c r="P37" i="1"/>
  <c r="P48" i="1"/>
  <c r="P1758" i="1"/>
  <c r="P70" i="1"/>
  <c r="P81" i="1"/>
  <c r="P103" i="1"/>
  <c r="P115" i="1"/>
  <c r="P1688" i="1"/>
  <c r="P137" i="1"/>
  <c r="P148" i="1"/>
  <c r="P159" i="1"/>
  <c r="P170" i="1"/>
  <c r="P181" i="1"/>
  <c r="P192" i="1"/>
  <c r="P203" i="1"/>
  <c r="P214" i="1"/>
  <c r="P237" i="1"/>
  <c r="P248" i="1"/>
  <c r="P259" i="1"/>
  <c r="P270" i="1"/>
  <c r="P281" i="1"/>
  <c r="P292" i="1"/>
  <c r="P670" i="1"/>
  <c r="P314" i="1"/>
  <c r="P325" i="1"/>
  <c r="P337" i="1"/>
  <c r="P348" i="1"/>
  <c r="P1634" i="1"/>
  <c r="P370" i="1"/>
  <c r="P381" i="1"/>
  <c r="P392" i="1"/>
  <c r="P403" i="1"/>
  <c r="P414" i="1"/>
  <c r="P425" i="1"/>
  <c r="P436" i="1"/>
  <c r="P448" i="1"/>
  <c r="P459" i="1"/>
  <c r="P470" i="1"/>
  <c r="P481" i="1"/>
  <c r="P503" i="1"/>
  <c r="P640" i="1"/>
  <c r="P525" i="1"/>
  <c r="P536" i="1"/>
  <c r="P547" i="1"/>
  <c r="P559" i="1"/>
  <c r="P570" i="1"/>
  <c r="P581" i="1"/>
  <c r="P410" i="1"/>
  <c r="P603" i="1"/>
  <c r="P614" i="1"/>
  <c r="P636" i="1"/>
  <c r="P647" i="1"/>
  <c r="P658" i="1"/>
  <c r="P641" i="1"/>
  <c r="P681" i="1"/>
  <c r="P692" i="1"/>
  <c r="P395" i="1"/>
  <c r="P714" i="1"/>
  <c r="P725" i="1"/>
  <c r="P736" i="1"/>
  <c r="P747" i="1"/>
  <c r="P769" i="1"/>
  <c r="P781" i="1"/>
  <c r="P792" i="1"/>
  <c r="P803" i="1"/>
  <c r="P814" i="1"/>
  <c r="P825" i="1"/>
  <c r="P836" i="1"/>
  <c r="P847" i="1"/>
  <c r="P1356" i="1"/>
  <c r="P869" i="1"/>
  <c r="P880" i="1"/>
  <c r="P903" i="1"/>
  <c r="P914" i="1"/>
  <c r="P925" i="1"/>
  <c r="P936" i="1"/>
  <c r="P592" i="1"/>
  <c r="P958" i="1"/>
  <c r="P969" i="1"/>
  <c r="P980" i="1"/>
  <c r="P991" i="1"/>
  <c r="P158" i="1"/>
  <c r="P1014" i="1"/>
  <c r="P1694" i="1"/>
  <c r="P1047" i="1"/>
  <c r="P1058" i="1"/>
  <c r="P1069" i="1"/>
  <c r="P1080" i="1"/>
  <c r="P1091" i="1"/>
  <c r="P1102" i="1"/>
  <c r="P1115" i="1"/>
  <c r="P1117" i="1"/>
  <c r="P1118" i="1"/>
  <c r="P1119" i="1"/>
  <c r="P1121" i="1"/>
  <c r="P1122" i="1"/>
  <c r="P1123" i="1"/>
  <c r="P1124" i="1"/>
  <c r="P1125" i="1"/>
  <c r="P1127" i="1"/>
  <c r="P1128" i="1"/>
  <c r="P1947" i="1"/>
  <c r="P1130" i="1"/>
  <c r="P1131" i="1"/>
  <c r="P1132" i="1"/>
  <c r="P1134" i="1"/>
  <c r="P1135" i="1"/>
  <c r="P1136" i="1"/>
  <c r="P1138" i="1"/>
  <c r="P1139" i="1"/>
  <c r="P1140" i="1"/>
  <c r="P1141" i="1"/>
  <c r="P1142" i="1"/>
  <c r="P1143" i="1"/>
  <c r="P1144" i="1"/>
  <c r="P1145" i="1"/>
  <c r="P1147" i="1"/>
  <c r="P1149" i="1"/>
  <c r="P1150" i="1"/>
  <c r="P1151" i="1"/>
  <c r="P1152" i="1"/>
  <c r="P1153" i="1"/>
  <c r="P1154" i="1"/>
  <c r="P1155" i="1"/>
  <c r="P1156" i="1"/>
  <c r="P1157" i="1"/>
  <c r="P1158" i="1"/>
  <c r="P1161" i="1"/>
  <c r="P1162" i="1"/>
  <c r="P1164" i="1"/>
  <c r="P1165" i="1"/>
  <c r="P1166" i="1"/>
  <c r="P1167" i="1"/>
  <c r="P1168" i="1"/>
  <c r="P1169" i="1"/>
  <c r="P1171" i="1"/>
  <c r="P1172" i="1"/>
  <c r="P1174" i="1"/>
  <c r="P1175" i="1"/>
  <c r="P1176" i="1"/>
  <c r="P1720" i="1"/>
  <c r="P43" i="1"/>
  <c r="P1179" i="1"/>
  <c r="P1180" i="1"/>
  <c r="P1182" i="1"/>
  <c r="P1183" i="1"/>
  <c r="P1184" i="1"/>
  <c r="P1185" i="1"/>
  <c r="P1181" i="1"/>
  <c r="P1188" i="1"/>
  <c r="P1189" i="1"/>
  <c r="P1190" i="1"/>
  <c r="P76" i="1"/>
  <c r="P1571" i="1"/>
  <c r="P1194" i="1"/>
  <c r="P1195" i="1"/>
  <c r="P1196" i="1"/>
  <c r="P1197" i="1"/>
  <c r="P1198" i="1"/>
  <c r="P1200" i="1"/>
  <c r="P1201" i="1"/>
  <c r="P1202" i="1"/>
  <c r="P1204" i="1"/>
  <c r="P78" i="1"/>
  <c r="P1206" i="1"/>
  <c r="P1548" i="1"/>
  <c r="P1208" i="1"/>
  <c r="P1209" i="1"/>
  <c r="P1210" i="1"/>
  <c r="P1211" i="1"/>
  <c r="P1213" i="1"/>
  <c r="P1215" i="1"/>
  <c r="P1163" i="1"/>
  <c r="P1217" i="1"/>
  <c r="P554" i="1"/>
  <c r="P85" i="1"/>
  <c r="P1220" i="1"/>
  <c r="P1221" i="1"/>
  <c r="P1222" i="1"/>
  <c r="P1223" i="1"/>
  <c r="P1224" i="1"/>
  <c r="P1228" i="1"/>
  <c r="P1464" i="1"/>
  <c r="P1230" i="1"/>
  <c r="P1231" i="1"/>
  <c r="P1232" i="1"/>
  <c r="P1561" i="1"/>
  <c r="P1234" i="1"/>
  <c r="P1235" i="1"/>
  <c r="P1236" i="1"/>
  <c r="P842" i="1"/>
  <c r="P1028" i="1"/>
  <c r="P1241" i="1"/>
  <c r="P1242" i="1"/>
  <c r="P1243" i="1"/>
  <c r="P1244" i="1"/>
  <c r="P1245" i="1"/>
  <c r="P1246" i="1"/>
  <c r="P1247" i="1"/>
  <c r="P1249" i="1"/>
  <c r="P1623" i="1"/>
  <c r="P1251" i="1"/>
  <c r="P1252" i="1"/>
  <c r="P1254" i="1"/>
  <c r="P1255" i="1"/>
  <c r="P1256" i="1"/>
  <c r="P1257" i="1"/>
  <c r="P1258" i="1"/>
  <c r="P1260" i="1"/>
  <c r="P1219" i="1"/>
  <c r="P1262" i="1"/>
  <c r="P1263" i="1"/>
  <c r="P1264" i="1"/>
  <c r="P1265" i="1"/>
  <c r="P1267" i="1"/>
  <c r="P1920" i="1"/>
  <c r="P1269" i="1"/>
  <c r="P1271" i="1"/>
  <c r="P1272" i="1"/>
  <c r="P1273" i="1"/>
  <c r="P1274" i="1"/>
  <c r="P1275" i="1"/>
  <c r="P1276" i="1"/>
  <c r="P1277" i="1"/>
  <c r="P1278" i="1"/>
  <c r="P1280" i="1"/>
  <c r="P1282" i="1"/>
  <c r="P1283" i="1"/>
  <c r="P1284" i="1"/>
  <c r="P1285" i="1"/>
  <c r="P1286" i="1"/>
  <c r="P1287" i="1"/>
  <c r="P1289" i="1"/>
  <c r="P1290" i="1"/>
  <c r="P1291" i="1"/>
  <c r="P1294" i="1"/>
  <c r="P1295" i="1"/>
  <c r="P1296" i="1"/>
  <c r="P1297" i="1"/>
  <c r="P1298" i="1"/>
  <c r="P1299" i="1"/>
  <c r="P1300" i="1"/>
  <c r="P1301" i="1"/>
  <c r="P1302" i="1"/>
  <c r="P1304" i="1"/>
  <c r="P1305" i="1"/>
  <c r="P1307" i="1"/>
  <c r="P1308" i="1"/>
  <c r="P1309" i="1"/>
  <c r="P1310" i="1"/>
  <c r="P1311" i="1"/>
  <c r="P1312" i="1"/>
  <c r="P1313" i="1"/>
  <c r="P1315" i="1"/>
  <c r="P1316" i="1"/>
  <c r="P1317" i="1"/>
  <c r="P1318" i="1"/>
  <c r="P1320" i="1"/>
  <c r="P1321" i="1"/>
  <c r="P1322" i="1"/>
  <c r="P1323" i="1"/>
  <c r="P1324" i="1"/>
  <c r="P1795" i="1"/>
  <c r="P1327" i="1"/>
  <c r="P1328" i="1"/>
  <c r="P1329" i="1"/>
  <c r="P1330" i="1"/>
  <c r="P1331" i="1"/>
  <c r="P1333" i="1"/>
  <c r="P1334" i="1"/>
  <c r="P1335" i="1"/>
  <c r="P1338" i="1"/>
  <c r="P1610" i="1"/>
  <c r="P1340" i="1"/>
  <c r="P1341" i="1"/>
  <c r="P1342" i="1"/>
  <c r="P1787" i="1"/>
  <c r="P1344" i="1"/>
  <c r="P1345" i="1"/>
  <c r="P1347" i="1"/>
  <c r="P1349" i="1"/>
  <c r="P1350" i="1"/>
  <c r="P1351" i="1"/>
  <c r="P1352" i="1"/>
  <c r="P1353" i="1"/>
  <c r="P1354" i="1"/>
  <c r="P1355" i="1"/>
  <c r="P1472" i="1"/>
  <c r="P1357" i="1"/>
  <c r="P1358" i="1"/>
  <c r="P1361" i="1"/>
  <c r="P1362" i="1"/>
  <c r="P1363" i="1"/>
  <c r="P1364" i="1"/>
  <c r="P1365" i="1"/>
  <c r="P1366" i="1"/>
  <c r="P1367" i="1"/>
  <c r="P1368" i="1"/>
  <c r="P1369" i="1"/>
  <c r="P1371" i="1"/>
  <c r="P801" i="1"/>
  <c r="P1239" i="1"/>
  <c r="P1374" i="1"/>
  <c r="P1375" i="1"/>
  <c r="P1735" i="1"/>
  <c r="P1377" i="1"/>
  <c r="P1378" i="1"/>
  <c r="P1379" i="1"/>
  <c r="P1380" i="1"/>
  <c r="P1382" i="1"/>
  <c r="P1383" i="1"/>
  <c r="P1696" i="1"/>
  <c r="P1385" i="1"/>
  <c r="P1387" i="1"/>
  <c r="P1388" i="1"/>
  <c r="P1389" i="1"/>
  <c r="P1390" i="1"/>
  <c r="P1391" i="1"/>
  <c r="P347" i="1"/>
  <c r="P606" i="1"/>
  <c r="P1395" i="1"/>
  <c r="P1103" i="1"/>
  <c r="P1397" i="1"/>
  <c r="P1400" i="1"/>
  <c r="P822" i="1"/>
  <c r="P1901" i="1"/>
  <c r="P1405" i="1"/>
  <c r="P1406" i="1"/>
  <c r="P1407" i="1"/>
  <c r="P1408" i="1"/>
  <c r="P1409" i="1"/>
  <c r="P1749" i="1"/>
  <c r="P1411" i="1"/>
  <c r="P1413" i="1"/>
  <c r="P1191" i="1"/>
  <c r="P1416" i="1"/>
  <c r="P1417" i="1"/>
  <c r="P1418" i="1"/>
  <c r="P1419" i="1"/>
  <c r="P1046" i="1"/>
  <c r="P1421" i="1"/>
  <c r="P1422" i="1"/>
  <c r="P1423" i="1"/>
  <c r="P1229" i="1"/>
  <c r="P1427" i="1"/>
  <c r="P1428" i="1"/>
  <c r="P1429" i="1"/>
  <c r="P1760" i="1"/>
  <c r="P1431" i="1"/>
  <c r="P1432" i="1"/>
  <c r="P1433" i="1"/>
  <c r="P1434" i="1"/>
  <c r="P750" i="1"/>
  <c r="P1437" i="1"/>
  <c r="P1765" i="1"/>
  <c r="P44" i="1"/>
  <c r="P102" i="1"/>
  <c r="P1441" i="1"/>
  <c r="P1442" i="1"/>
  <c r="P1443" i="1"/>
  <c r="P1444" i="1"/>
  <c r="P1445" i="1"/>
  <c r="P1446" i="1"/>
  <c r="P1449" i="1"/>
  <c r="P1450" i="1"/>
  <c r="P1451" i="1"/>
  <c r="P1452" i="1"/>
  <c r="P1454" i="1"/>
  <c r="P1455" i="1"/>
  <c r="P1456" i="1"/>
  <c r="P1457" i="1"/>
  <c r="P1728" i="1"/>
  <c r="P1460" i="1"/>
  <c r="P1461" i="1"/>
  <c r="P1462" i="1"/>
  <c r="P1463" i="1"/>
  <c r="P1465" i="1"/>
  <c r="P1467" i="1"/>
  <c r="P1468" i="1"/>
  <c r="P1469" i="1"/>
  <c r="P1471" i="1"/>
  <c r="P215" i="1"/>
  <c r="P1473" i="1"/>
  <c r="P1474" i="1"/>
  <c r="P1475" i="1"/>
  <c r="P1476" i="1"/>
  <c r="P1477" i="1"/>
  <c r="P1478" i="1"/>
  <c r="P1480" i="1"/>
  <c r="P1483" i="1"/>
  <c r="P1484" i="1"/>
  <c r="P1977" i="1"/>
  <c r="P1193" i="1"/>
  <c r="P1487" i="1"/>
  <c r="P1482" i="1"/>
  <c r="P1489" i="1"/>
  <c r="P830" i="1"/>
  <c r="P1491" i="1"/>
  <c r="P1494" i="1"/>
  <c r="P1495" i="1"/>
  <c r="P1496" i="1"/>
  <c r="P1497" i="1"/>
  <c r="P1498" i="1"/>
  <c r="P1499" i="1"/>
  <c r="P1500" i="1"/>
  <c r="P1501" i="1"/>
  <c r="P753" i="1"/>
  <c r="P1504" i="1"/>
  <c r="P1505" i="1"/>
  <c r="P1507" i="1"/>
  <c r="P1508" i="1"/>
  <c r="P1509" i="1"/>
  <c r="P1510" i="1"/>
  <c r="P1511" i="1"/>
  <c r="P1512" i="1"/>
  <c r="P1513" i="1"/>
  <c r="P1515" i="1"/>
  <c r="P1516" i="1"/>
  <c r="P1517" i="1"/>
  <c r="P1518" i="1"/>
  <c r="P1520" i="1"/>
  <c r="P1521" i="1"/>
  <c r="P1522" i="1"/>
  <c r="P1523" i="1"/>
  <c r="P1524" i="1"/>
  <c r="P1526" i="1"/>
  <c r="P1527" i="1"/>
  <c r="P1528" i="1"/>
  <c r="P1529" i="1"/>
  <c r="P1774" i="1"/>
  <c r="P1531" i="1"/>
  <c r="P1533" i="1"/>
  <c r="P1534" i="1"/>
  <c r="P1535" i="1"/>
  <c r="P1537" i="1"/>
  <c r="P866" i="1"/>
  <c r="P1539" i="1"/>
  <c r="P1540" i="1"/>
  <c r="P1541" i="1"/>
  <c r="P1542" i="1"/>
  <c r="P1543" i="1"/>
  <c r="P1544" i="1"/>
  <c r="P770" i="1"/>
  <c r="P1546" i="1"/>
  <c r="P1988" i="1"/>
  <c r="P1549" i="1"/>
  <c r="P1550" i="1"/>
  <c r="P1551" i="1"/>
  <c r="P1552" i="1"/>
  <c r="P1553" i="1"/>
  <c r="P1554" i="1"/>
  <c r="P1555" i="1"/>
  <c r="P1556" i="1"/>
  <c r="P1557" i="1"/>
  <c r="P514" i="1"/>
  <c r="P1562" i="1"/>
  <c r="P1563" i="1"/>
  <c r="P1564" i="1"/>
  <c r="P1054" i="1"/>
  <c r="P1566" i="1"/>
  <c r="P1567" i="1"/>
  <c r="P1568" i="1"/>
  <c r="P1488" i="1"/>
  <c r="P1572" i="1"/>
  <c r="P1611" i="1"/>
  <c r="P1575" i="1"/>
  <c r="P1576" i="1"/>
  <c r="P1577" i="1"/>
  <c r="P1578" i="1"/>
  <c r="P1579" i="1"/>
  <c r="P1580" i="1"/>
  <c r="P1582" i="1"/>
  <c r="P1583" i="1"/>
  <c r="P1584" i="1"/>
  <c r="P1585" i="1"/>
  <c r="P1587" i="1"/>
  <c r="P1565" i="1"/>
  <c r="P1589" i="1"/>
  <c r="P1590" i="1"/>
  <c r="P1591" i="1"/>
  <c r="P1593" i="1"/>
  <c r="P1594" i="1"/>
  <c r="P1595" i="1"/>
  <c r="P1596" i="1"/>
  <c r="P1597" i="1"/>
  <c r="P1598" i="1"/>
  <c r="P1600" i="1"/>
  <c r="P1601" i="1"/>
  <c r="P1602" i="1"/>
  <c r="P1604" i="1"/>
  <c r="P303" i="1"/>
  <c r="P1606" i="1"/>
  <c r="P1607" i="1"/>
  <c r="P1608" i="1"/>
  <c r="P1609" i="1"/>
  <c r="P1430" i="1"/>
  <c r="P1485" i="1"/>
  <c r="P1685" i="1"/>
  <c r="P1615" i="1"/>
  <c r="P1616" i="1"/>
  <c r="P1617" i="1"/>
  <c r="P1177" i="1"/>
  <c r="P1619" i="1"/>
  <c r="P1620" i="1"/>
  <c r="P1621" i="1"/>
  <c r="P1622" i="1"/>
  <c r="P1778" i="1"/>
  <c r="P1624" i="1"/>
  <c r="P1627" i="1"/>
  <c r="P1628" i="1"/>
  <c r="P1629" i="1"/>
  <c r="P978" i="1"/>
  <c r="P1918" i="1"/>
  <c r="P1632" i="1"/>
  <c r="P1633" i="1"/>
  <c r="P1635" i="1"/>
  <c r="P1637" i="1"/>
  <c r="P1638" i="1"/>
  <c r="P1640" i="1"/>
  <c r="P1490" i="1"/>
  <c r="P1642" i="1"/>
  <c r="P1643" i="1"/>
  <c r="P1435" i="1"/>
  <c r="P1645" i="1"/>
  <c r="P1646" i="1"/>
  <c r="P1648" i="1"/>
  <c r="P1649" i="1"/>
  <c r="P1650" i="1"/>
  <c r="P1651" i="1"/>
  <c r="P600" i="1"/>
  <c r="P1653" i="1"/>
  <c r="P1654" i="1"/>
  <c r="P1655" i="1"/>
  <c r="P1656" i="1"/>
  <c r="P1657" i="1"/>
  <c r="P1659" i="1"/>
  <c r="P1660" i="1"/>
  <c r="P1661" i="1"/>
  <c r="P1662" i="1"/>
  <c r="P1663" i="1"/>
  <c r="P1664" i="1"/>
  <c r="P1666" i="1"/>
  <c r="P1667" i="1"/>
  <c r="P1668" i="1"/>
  <c r="P1671" i="1"/>
  <c r="P1672" i="1"/>
  <c r="P1673" i="1"/>
  <c r="P1674" i="1"/>
  <c r="P1675" i="1"/>
  <c r="P1676" i="1"/>
  <c r="P1677" i="1"/>
  <c r="P1678" i="1"/>
  <c r="P695" i="1"/>
  <c r="P1682" i="1"/>
  <c r="P1683" i="1"/>
  <c r="P1684" i="1"/>
  <c r="P1404" i="1"/>
  <c r="P1686" i="1"/>
  <c r="P1687" i="1"/>
  <c r="P1618" i="1"/>
  <c r="P1689" i="1"/>
  <c r="P1690" i="1"/>
  <c r="P1691" i="1"/>
  <c r="P1695" i="1"/>
  <c r="P432" i="1"/>
  <c r="P1697" i="1"/>
  <c r="P1698" i="1"/>
  <c r="P1699" i="1"/>
  <c r="P1700" i="1"/>
  <c r="P1701" i="1"/>
  <c r="P1702" i="1"/>
  <c r="P1704" i="1"/>
  <c r="P1705" i="1"/>
  <c r="P717" i="1"/>
  <c r="P1707" i="1"/>
  <c r="P1708" i="1"/>
  <c r="P1709" i="1"/>
  <c r="P862" i="1"/>
  <c r="P1711" i="1"/>
  <c r="P1712" i="1"/>
  <c r="P1713" i="1"/>
  <c r="P1715" i="1"/>
  <c r="P1716" i="1"/>
  <c r="P1717" i="1"/>
  <c r="P1718" i="1"/>
  <c r="P118" i="1"/>
  <c r="P1721" i="1"/>
  <c r="P1722" i="1"/>
  <c r="P1723" i="1"/>
  <c r="P1724" i="1"/>
  <c r="P1726" i="1"/>
  <c r="P1727" i="1"/>
  <c r="P1238" i="1"/>
  <c r="P1729" i="1"/>
  <c r="P1730" i="1"/>
  <c r="P1731" i="1"/>
  <c r="P1733" i="1"/>
  <c r="P1003" i="1"/>
  <c r="P909" i="1"/>
  <c r="P1737" i="1"/>
  <c r="P1738" i="1"/>
  <c r="P1739" i="1"/>
  <c r="P1740" i="1"/>
  <c r="P1741" i="1"/>
  <c r="P1742" i="1"/>
  <c r="P1743" i="1"/>
  <c r="P1744" i="1"/>
  <c r="P1746" i="1"/>
  <c r="P1748" i="1"/>
  <c r="P295" i="1"/>
  <c r="P1750" i="1"/>
  <c r="P1751" i="1"/>
  <c r="P1752" i="1"/>
  <c r="P1753" i="1"/>
  <c r="P857" i="1"/>
  <c r="P1755" i="1"/>
  <c r="P1756" i="1"/>
  <c r="P1757" i="1"/>
  <c r="P1013" i="1"/>
  <c r="P1680" i="1"/>
  <c r="P1761" i="1"/>
  <c r="P1762" i="1"/>
  <c r="P1763" i="1"/>
  <c r="P1764" i="1"/>
  <c r="P1883" i="1"/>
  <c r="P1766" i="1"/>
  <c r="P1767" i="1"/>
  <c r="P1768" i="1"/>
  <c r="P1770" i="1"/>
  <c r="P1771" i="1"/>
  <c r="P1773" i="1"/>
  <c r="P1376" i="1"/>
  <c r="P1775" i="1"/>
  <c r="P1776" i="1"/>
  <c r="P1777" i="1"/>
  <c r="P1250" i="1"/>
  <c r="P1779" i="1"/>
  <c r="P250" i="1"/>
  <c r="P32" i="1"/>
  <c r="P1784" i="1"/>
  <c r="P1785" i="1"/>
  <c r="P1976" i="1"/>
  <c r="P124" i="1"/>
  <c r="P1789" i="1"/>
  <c r="P1790" i="1"/>
  <c r="P1791" i="1"/>
  <c r="P1793" i="1"/>
  <c r="P1794" i="1"/>
  <c r="P1734" i="1"/>
  <c r="P1796" i="1"/>
  <c r="P1797" i="1"/>
  <c r="P1798" i="1"/>
  <c r="P1800" i="1"/>
  <c r="P1801" i="1"/>
  <c r="P1802" i="1"/>
  <c r="P1804" i="1"/>
  <c r="P1834" i="1"/>
  <c r="P1806" i="1"/>
  <c r="P1807" i="1"/>
  <c r="P1808" i="1"/>
  <c r="P1809" i="1"/>
  <c r="P1810" i="1"/>
  <c r="P1811" i="1"/>
  <c r="P1813" i="1"/>
  <c r="P1815" i="1"/>
  <c r="P1816" i="1"/>
  <c r="P1817" i="1"/>
  <c r="P257" i="1"/>
  <c r="P1819" i="1"/>
  <c r="P1820" i="1"/>
  <c r="P1821" i="1"/>
  <c r="P1822" i="1"/>
  <c r="P1823" i="1"/>
  <c r="P1824" i="1"/>
  <c r="P1827" i="1"/>
  <c r="P1828" i="1"/>
  <c r="P1829" i="1"/>
  <c r="P1830" i="1"/>
  <c r="P1831" i="1"/>
  <c r="P1832" i="1"/>
  <c r="P1833" i="1"/>
  <c r="P1402" i="1"/>
  <c r="P1835" i="1"/>
  <c r="P1837" i="1"/>
  <c r="P1838" i="1"/>
  <c r="P1840" i="1"/>
  <c r="P1841" i="1"/>
  <c r="P1842" i="1"/>
  <c r="P1530" i="1"/>
  <c r="P1844" i="1"/>
  <c r="P1845" i="1"/>
  <c r="P1846" i="1"/>
  <c r="P1848" i="1"/>
  <c r="P1849" i="1"/>
  <c r="P1850" i="1"/>
  <c r="P1044" i="1"/>
  <c r="P1853" i="1"/>
  <c r="P1854" i="1"/>
  <c r="P1855" i="1"/>
  <c r="P1856" i="1"/>
  <c r="P1857" i="1"/>
  <c r="P1859" i="1"/>
  <c r="P1860" i="1"/>
  <c r="P1861" i="1"/>
  <c r="P1862" i="1"/>
  <c r="P1863" i="1"/>
  <c r="P1864" i="1"/>
  <c r="P1574" i="1"/>
  <c r="P1866" i="1"/>
  <c r="P1867" i="1"/>
  <c r="P1868" i="1"/>
  <c r="P1870" i="1"/>
  <c r="P1871" i="1"/>
  <c r="P1872" i="1"/>
  <c r="P1873" i="1"/>
  <c r="P1874" i="1"/>
  <c r="P1875" i="1"/>
  <c r="P1876" i="1"/>
  <c r="P1877" i="1"/>
  <c r="P1879" i="1"/>
  <c r="P1881" i="1"/>
  <c r="P1882" i="1"/>
  <c r="P1384" i="1"/>
  <c r="P1884" i="1"/>
  <c r="P1885" i="1"/>
  <c r="P1886" i="1"/>
  <c r="P1887" i="1"/>
  <c r="P1888" i="1"/>
  <c r="P1889" i="1"/>
  <c r="P1890" i="1"/>
  <c r="P1894" i="1"/>
  <c r="P1895" i="1"/>
  <c r="P1896" i="1"/>
  <c r="P1897" i="1"/>
  <c r="P1898" i="1"/>
  <c r="P1899" i="1"/>
  <c r="P1900" i="1"/>
  <c r="P1261" i="1"/>
  <c r="P1902" i="1"/>
  <c r="P1904" i="1"/>
  <c r="P1905" i="1"/>
  <c r="P1907" i="1"/>
  <c r="P1908" i="1"/>
  <c r="P1909" i="1"/>
  <c r="P1910" i="1"/>
  <c r="P1911" i="1"/>
  <c r="P1912" i="1"/>
  <c r="P1913" i="1"/>
  <c r="P1915" i="1"/>
  <c r="P1916" i="1"/>
  <c r="P1917" i="1"/>
  <c r="P260" i="1"/>
  <c r="P1393" i="1"/>
  <c r="P1415" i="1"/>
  <c r="P1921" i="1"/>
  <c r="P1922" i="1"/>
  <c r="P1923" i="1"/>
  <c r="P1924" i="1"/>
  <c r="P1926" i="1"/>
  <c r="P1927" i="1"/>
  <c r="P1928" i="1"/>
  <c r="P1929" i="1"/>
  <c r="P1930" i="1"/>
  <c r="P1931" i="1"/>
  <c r="P1933" i="1"/>
  <c r="P1934" i="1"/>
  <c r="P1935" i="1"/>
  <c r="P1937" i="1"/>
  <c r="P1938" i="1"/>
  <c r="P1939" i="1"/>
  <c r="P1940" i="1"/>
  <c r="P1941" i="1"/>
  <c r="P1942" i="1"/>
  <c r="P1943" i="1"/>
  <c r="P1944" i="1"/>
  <c r="P1946" i="1"/>
  <c r="P1948" i="1"/>
  <c r="P1949" i="1"/>
  <c r="P1950" i="1"/>
  <c r="P1951" i="1"/>
  <c r="P1952" i="1"/>
  <c r="P1953" i="1"/>
  <c r="P1954" i="1"/>
  <c r="P1955" i="1"/>
  <c r="P1956" i="1"/>
  <c r="P1957" i="1"/>
  <c r="P1960" i="1"/>
  <c r="P1961" i="1"/>
  <c r="P1851" i="1"/>
  <c r="P1963" i="1"/>
  <c r="P1964" i="1"/>
  <c r="P1965" i="1"/>
  <c r="P1966" i="1"/>
  <c r="P1967" i="1"/>
  <c r="P1968" i="1"/>
  <c r="P1970" i="1"/>
  <c r="P1971" i="1"/>
  <c r="P1973" i="1"/>
  <c r="P1974" i="1"/>
  <c r="P1975" i="1"/>
  <c r="P1073" i="1"/>
  <c r="P983" i="1"/>
  <c r="P1978" i="1"/>
  <c r="P1979" i="1"/>
  <c r="P1981" i="1"/>
  <c r="P1982" i="1"/>
  <c r="P1983" i="1"/>
  <c r="P1984" i="1"/>
  <c r="P1986" i="1"/>
  <c r="P1987" i="1"/>
  <c r="P1281" i="1"/>
  <c r="P1989" i="1"/>
  <c r="P1990" i="1"/>
  <c r="P1992" i="1"/>
  <c r="P1993" i="1"/>
  <c r="P1994" i="1"/>
  <c r="P1995" i="1"/>
  <c r="P1996" i="1"/>
  <c r="P1997" i="1"/>
  <c r="P1999" i="1"/>
  <c r="P2000" i="1"/>
  <c r="P2001" i="1"/>
  <c r="P5" i="1"/>
  <c r="P6" i="1"/>
  <c r="P7" i="1"/>
  <c r="P8" i="1"/>
  <c r="P9" i="1"/>
  <c r="P10" i="1"/>
  <c r="P11" i="1"/>
  <c r="P12" i="1"/>
  <c r="P14" i="1"/>
  <c r="P16" i="1"/>
  <c r="P17" i="1"/>
  <c r="P18" i="1"/>
  <c r="P19" i="1"/>
  <c r="P20" i="1"/>
  <c r="P21" i="1"/>
  <c r="P22" i="1"/>
  <c r="P23" i="1"/>
  <c r="P24" i="1"/>
  <c r="P25" i="1"/>
  <c r="P28" i="1"/>
  <c r="P29" i="1"/>
  <c r="P30" i="1"/>
  <c r="P31" i="1"/>
  <c r="P33" i="1"/>
  <c r="P34" i="1"/>
  <c r="P35" i="1"/>
  <c r="P36" i="1"/>
  <c r="P38" i="1"/>
  <c r="P39" i="1"/>
  <c r="P41" i="1"/>
  <c r="P42" i="1"/>
  <c r="P558" i="1"/>
  <c r="P204" i="1"/>
  <c r="P1447" i="1"/>
  <c r="P46" i="1"/>
  <c r="P47" i="1"/>
  <c r="P673" i="1"/>
  <c r="P50" i="1"/>
  <c r="P51" i="1"/>
  <c r="P52" i="1"/>
  <c r="P54" i="1"/>
  <c r="P55" i="1"/>
  <c r="P56" i="1"/>
  <c r="P57" i="1"/>
  <c r="P58" i="1"/>
  <c r="P60" i="1"/>
  <c r="P61" i="1"/>
  <c r="P62" i="1"/>
  <c r="P63" i="1"/>
  <c r="P64" i="1"/>
  <c r="P65" i="1"/>
  <c r="P67" i="1"/>
  <c r="P68" i="1"/>
  <c r="P69" i="1"/>
  <c r="P71" i="1"/>
  <c r="P72" i="1"/>
  <c r="P73" i="1"/>
  <c r="P74" i="1"/>
  <c r="P75" i="1"/>
  <c r="P1218" i="1"/>
  <c r="P77" i="1"/>
  <c r="P743" i="1"/>
  <c r="P80" i="1"/>
  <c r="P82" i="1"/>
  <c r="P83" i="1"/>
  <c r="P84" i="1"/>
  <c r="P1036" i="1"/>
  <c r="P86" i="1"/>
  <c r="P87" i="1"/>
  <c r="P88" i="1"/>
  <c r="P89" i="1"/>
  <c r="P90" i="1"/>
  <c r="P91" i="1"/>
  <c r="P94" i="1"/>
  <c r="P95" i="1"/>
  <c r="P96" i="1"/>
  <c r="P97" i="1"/>
  <c r="P98" i="1"/>
  <c r="P99" i="1"/>
  <c r="P100" i="1"/>
  <c r="P101" i="1"/>
  <c r="P1372" i="1"/>
  <c r="P104" i="1"/>
  <c r="P105" i="1"/>
  <c r="P107" i="1"/>
  <c r="P108" i="1"/>
  <c r="P109" i="1"/>
  <c r="P110" i="1"/>
  <c r="P111" i="1"/>
  <c r="P112" i="1"/>
  <c r="P113" i="1"/>
  <c r="P116" i="1"/>
  <c r="P117" i="1"/>
  <c r="P1187" i="1"/>
  <c r="P119" i="1"/>
  <c r="P121" i="1"/>
  <c r="P122" i="1"/>
  <c r="P123" i="1"/>
  <c r="P1207" i="1"/>
  <c r="P125" i="1"/>
  <c r="P127" i="1"/>
  <c r="P128" i="1"/>
  <c r="P129" i="1"/>
  <c r="P130" i="1"/>
  <c r="P131" i="1"/>
  <c r="P132" i="1"/>
  <c r="P134" i="1"/>
  <c r="P135" i="1"/>
  <c r="P136" i="1"/>
  <c r="P138" i="1"/>
  <c r="P139" i="1"/>
  <c r="P140" i="1"/>
  <c r="P141" i="1"/>
  <c r="P142" i="1"/>
  <c r="P143" i="1"/>
  <c r="P144" i="1"/>
  <c r="P145" i="1"/>
  <c r="P147" i="1"/>
  <c r="P149" i="1"/>
  <c r="P150" i="1"/>
  <c r="P151" i="1"/>
  <c r="P152" i="1"/>
  <c r="P153" i="1"/>
  <c r="P154" i="1"/>
  <c r="P352" i="1"/>
  <c r="P156" i="1"/>
  <c r="P157" i="1"/>
  <c r="P306" i="1"/>
  <c r="P161" i="1"/>
  <c r="P162" i="1"/>
  <c r="P163" i="1"/>
  <c r="P164" i="1"/>
  <c r="P165" i="1"/>
  <c r="P166" i="1"/>
  <c r="P167" i="1"/>
  <c r="P168" i="1"/>
  <c r="P169" i="1"/>
  <c r="P171" i="1"/>
  <c r="P172" i="1"/>
  <c r="P174" i="1"/>
  <c r="P175" i="1"/>
  <c r="P176" i="1"/>
  <c r="P177" i="1"/>
  <c r="P178" i="1"/>
  <c r="P179" i="1"/>
  <c r="P180" i="1"/>
  <c r="P1781" i="1"/>
  <c r="P183" i="1"/>
  <c r="P184" i="1"/>
  <c r="P185" i="1"/>
  <c r="P187" i="1"/>
  <c r="P993" i="1"/>
  <c r="P1178" i="1"/>
  <c r="P190" i="1"/>
  <c r="P191" i="1"/>
  <c r="P193" i="1"/>
  <c r="P194" i="1"/>
  <c r="P195" i="1"/>
  <c r="P196" i="1"/>
  <c r="P274" i="1"/>
  <c r="P198" i="1"/>
  <c r="P200" i="1"/>
  <c r="P201" i="1"/>
  <c r="P202" i="1"/>
  <c r="P59" i="1"/>
  <c r="P205" i="1"/>
  <c r="P206" i="1"/>
  <c r="P207" i="1"/>
  <c r="P208" i="1"/>
  <c r="P209" i="1"/>
  <c r="P210" i="1"/>
  <c r="P211" i="1"/>
  <c r="P1440" i="1"/>
  <c r="P213" i="1"/>
  <c r="P947" i="1"/>
  <c r="P216" i="1"/>
  <c r="P217" i="1"/>
  <c r="P218" i="1"/>
  <c r="P219" i="1"/>
  <c r="P220" i="1"/>
  <c r="P221" i="1"/>
  <c r="P222" i="1"/>
  <c r="P223" i="1"/>
  <c r="P224" i="1"/>
  <c r="P228" i="1"/>
  <c r="P229" i="1"/>
  <c r="P230" i="1"/>
  <c r="P231" i="1"/>
  <c r="P232" i="1"/>
  <c r="P233" i="1"/>
  <c r="P234" i="1"/>
  <c r="P235" i="1"/>
  <c r="P236" i="1"/>
  <c r="P238" i="1"/>
  <c r="P239" i="1"/>
  <c r="P241" i="1"/>
  <c r="P242" i="1"/>
  <c r="P243" i="1"/>
  <c r="P244" i="1"/>
  <c r="P245" i="1"/>
  <c r="P246" i="1"/>
  <c r="P247" i="1"/>
  <c r="P249" i="1"/>
  <c r="P1569" i="1"/>
  <c r="P251" i="1"/>
  <c r="P252" i="1"/>
  <c r="P254" i="1"/>
  <c r="P255" i="1"/>
  <c r="P256" i="1"/>
  <c r="P1420" i="1"/>
  <c r="P258" i="1"/>
  <c r="P1641" i="1"/>
  <c r="P261" i="1"/>
  <c r="P262" i="1"/>
  <c r="P263" i="1"/>
  <c r="P264" i="1"/>
  <c r="P265" i="1"/>
  <c r="P267" i="1"/>
  <c r="P1486" i="1"/>
  <c r="P269" i="1"/>
  <c r="P271" i="1"/>
  <c r="P1681" i="1"/>
  <c r="P273" i="1"/>
  <c r="P1588" i="1"/>
  <c r="P275" i="1"/>
  <c r="P276" i="1"/>
  <c r="P277" i="1"/>
  <c r="P278" i="1"/>
  <c r="P280" i="1"/>
  <c r="P282" i="1"/>
  <c r="P283" i="1"/>
  <c r="P284" i="1"/>
  <c r="P285" i="1"/>
  <c r="P286" i="1"/>
  <c r="P287" i="1"/>
  <c r="P288" i="1"/>
  <c r="P289" i="1"/>
  <c r="P290" i="1"/>
  <c r="P291" i="1"/>
  <c r="P294" i="1"/>
  <c r="P703" i="1"/>
  <c r="P296" i="1"/>
  <c r="P297" i="1"/>
  <c r="P298" i="1"/>
  <c r="P299" i="1"/>
  <c r="P300" i="1"/>
  <c r="P301" i="1"/>
  <c r="P302" i="1"/>
  <c r="P304" i="1"/>
  <c r="P305" i="1"/>
  <c r="P1669" i="1"/>
  <c r="P307" i="1"/>
  <c r="P308" i="1"/>
  <c r="P309" i="1"/>
  <c r="P310" i="1"/>
  <c r="P311" i="1"/>
  <c r="P312" i="1"/>
  <c r="P313" i="1"/>
  <c r="P315" i="1"/>
  <c r="P316" i="1"/>
  <c r="P317" i="1"/>
  <c r="P318" i="1"/>
  <c r="P320" i="1"/>
  <c r="P321" i="1"/>
  <c r="P322" i="1"/>
  <c r="P323" i="1"/>
  <c r="P324" i="1"/>
  <c r="P326" i="1"/>
  <c r="P327" i="1"/>
  <c r="P328" i="1"/>
  <c r="P329" i="1"/>
  <c r="P464" i="1"/>
  <c r="P473" i="1"/>
  <c r="P333" i="1"/>
  <c r="P334" i="1"/>
  <c r="P335" i="1"/>
  <c r="P338" i="1"/>
  <c r="P339" i="1"/>
  <c r="P340" i="1"/>
  <c r="P341" i="1"/>
  <c r="P342" i="1"/>
  <c r="P343" i="1"/>
  <c r="P344" i="1"/>
  <c r="P345" i="1"/>
  <c r="P476" i="1"/>
  <c r="P349" i="1"/>
  <c r="P350" i="1"/>
  <c r="P351" i="1"/>
  <c r="P1339" i="1"/>
  <c r="P353" i="1"/>
  <c r="P354" i="1"/>
  <c r="P355" i="1"/>
  <c r="P356" i="1"/>
  <c r="P357" i="1"/>
  <c r="P358" i="1"/>
  <c r="P361" i="1"/>
  <c r="P362" i="1"/>
  <c r="P1410" i="1"/>
  <c r="P364" i="1"/>
  <c r="P365" i="1"/>
  <c r="P366" i="1"/>
  <c r="P367" i="1"/>
  <c r="P368" i="1"/>
  <c r="P369" i="1"/>
  <c r="P371" i="1"/>
  <c r="P372" i="1"/>
  <c r="P374" i="1"/>
  <c r="P375" i="1"/>
  <c r="P376" i="1"/>
  <c r="P377" i="1"/>
  <c r="P378" i="1"/>
  <c r="P379" i="1"/>
  <c r="P380" i="1"/>
  <c r="P382" i="1"/>
  <c r="P383" i="1"/>
  <c r="P384" i="1"/>
  <c r="P385" i="1"/>
  <c r="P387" i="1"/>
  <c r="P389" i="1"/>
  <c r="P390" i="1"/>
  <c r="P391" i="1"/>
  <c r="P393" i="1"/>
  <c r="P394" i="1"/>
  <c r="P1403" i="1"/>
  <c r="P396" i="1"/>
  <c r="P397" i="1"/>
  <c r="P398" i="1"/>
  <c r="P399" i="1"/>
  <c r="P400" i="1"/>
  <c r="P401" i="1"/>
  <c r="P402" i="1"/>
  <c r="P404" i="1"/>
  <c r="P405" i="1"/>
  <c r="P406" i="1"/>
  <c r="P407" i="1"/>
  <c r="P408" i="1"/>
  <c r="P409" i="1"/>
  <c r="P189" i="1"/>
  <c r="P411" i="1"/>
  <c r="P412" i="1"/>
  <c r="P413" i="1"/>
  <c r="P415" i="1"/>
  <c r="P416" i="1"/>
  <c r="P417" i="1"/>
  <c r="P418" i="1"/>
  <c r="P419" i="1"/>
  <c r="P420" i="1"/>
  <c r="P421" i="1"/>
  <c r="P422" i="1"/>
  <c r="P423" i="1"/>
  <c r="P424" i="1"/>
  <c r="P426" i="1"/>
  <c r="P427" i="1"/>
  <c r="P428" i="1"/>
  <c r="P429" i="1"/>
  <c r="P430" i="1"/>
  <c r="P431" i="1"/>
  <c r="P433" i="1"/>
  <c r="P434" i="1"/>
  <c r="P435" i="1"/>
  <c r="P437" i="1"/>
  <c r="P438" i="1"/>
  <c r="P439" i="1"/>
  <c r="P440" i="1"/>
  <c r="P441" i="1"/>
  <c r="P442" i="1"/>
  <c r="P443" i="1"/>
  <c r="P444" i="1"/>
  <c r="P445" i="1"/>
  <c r="P446" i="1"/>
  <c r="P449" i="1"/>
  <c r="P450" i="1"/>
  <c r="P451" i="1"/>
  <c r="P452" i="1"/>
  <c r="P453" i="1"/>
  <c r="P454" i="1"/>
  <c r="P455" i="1"/>
  <c r="P456" i="1"/>
  <c r="P457" i="1"/>
  <c r="P458" i="1"/>
  <c r="P460" i="1"/>
  <c r="P461" i="1"/>
  <c r="P462" i="1"/>
  <c r="P463" i="1"/>
  <c r="P1710" i="1"/>
  <c r="P465" i="1"/>
  <c r="P466" i="1"/>
  <c r="P467" i="1"/>
  <c r="P468" i="1"/>
  <c r="P469" i="1"/>
  <c r="P471" i="1"/>
  <c r="P472" i="1"/>
  <c r="P997" i="1"/>
  <c r="P474" i="1"/>
  <c r="P475" i="1"/>
  <c r="P1836" i="1"/>
  <c r="P477" i="1"/>
  <c r="P478" i="1"/>
  <c r="P479" i="1"/>
  <c r="P480" i="1"/>
  <c r="P482" i="1"/>
  <c r="P483" i="1"/>
  <c r="P484" i="1"/>
  <c r="P485" i="1"/>
  <c r="P486" i="1"/>
  <c r="P487" i="1"/>
  <c r="P488" i="1"/>
  <c r="P489" i="1"/>
  <c r="P490" i="1"/>
  <c r="P491" i="1"/>
  <c r="P493" i="1"/>
  <c r="P494" i="1"/>
  <c r="P495" i="1"/>
  <c r="P496" i="1"/>
  <c r="P497" i="1"/>
  <c r="P498" i="1"/>
  <c r="P499" i="1"/>
  <c r="P500" i="1"/>
  <c r="P501" i="1"/>
  <c r="P502" i="1"/>
  <c r="P504" i="1"/>
  <c r="P505" i="1"/>
  <c r="P1114" i="1"/>
  <c r="P507" i="1"/>
  <c r="P508" i="1"/>
  <c r="P509" i="1"/>
  <c r="P510" i="1"/>
  <c r="P511" i="1"/>
  <c r="P512" i="1"/>
  <c r="P513" i="1"/>
  <c r="P515" i="1"/>
  <c r="P516" i="1"/>
  <c r="P517" i="1"/>
  <c r="P518" i="1"/>
  <c r="P519" i="1"/>
  <c r="P520" i="1"/>
  <c r="P521" i="1"/>
  <c r="P522" i="1"/>
  <c r="P523" i="1"/>
  <c r="P524" i="1"/>
  <c r="P526" i="1"/>
  <c r="P527" i="1"/>
  <c r="P528" i="1"/>
  <c r="P529" i="1"/>
  <c r="P530" i="1"/>
  <c r="P531" i="1"/>
  <c r="P532" i="1"/>
  <c r="P533" i="1"/>
  <c r="P534" i="1"/>
  <c r="P535" i="1"/>
  <c r="P537" i="1"/>
  <c r="P538" i="1"/>
  <c r="P539" i="1"/>
  <c r="P540" i="1"/>
  <c r="P541" i="1"/>
  <c r="P542" i="1"/>
  <c r="P543" i="1"/>
  <c r="P544" i="1"/>
  <c r="P545" i="1"/>
  <c r="P546" i="1"/>
  <c r="P548" i="1"/>
  <c r="P549" i="1"/>
  <c r="P550" i="1"/>
  <c r="P551" i="1"/>
  <c r="P552" i="1"/>
  <c r="P553" i="1"/>
  <c r="P834" i="1"/>
  <c r="P555" i="1"/>
  <c r="P556" i="1"/>
  <c r="P557" i="1"/>
  <c r="P560" i="1"/>
  <c r="P561" i="1"/>
  <c r="P562" i="1"/>
  <c r="P563" i="1"/>
  <c r="P564" i="1"/>
  <c r="P565" i="1"/>
  <c r="P566" i="1"/>
  <c r="P567" i="1"/>
  <c r="P568" i="1"/>
  <c r="P569" i="1"/>
  <c r="P571" i="1"/>
  <c r="P572" i="1"/>
  <c r="P573" i="1"/>
  <c r="P574" i="1"/>
  <c r="P575" i="1"/>
  <c r="P576" i="1"/>
  <c r="P577" i="1"/>
  <c r="P578" i="1"/>
  <c r="P579" i="1"/>
  <c r="P580" i="1"/>
  <c r="P582" i="1"/>
  <c r="P583" i="1"/>
  <c r="P584" i="1"/>
  <c r="P585" i="1"/>
  <c r="P586" i="1"/>
  <c r="P587" i="1"/>
  <c r="P588" i="1"/>
  <c r="P589" i="1"/>
  <c r="P590" i="1"/>
  <c r="P591" i="1"/>
  <c r="P593" i="1"/>
  <c r="P594" i="1"/>
  <c r="P595" i="1"/>
  <c r="P596" i="1"/>
  <c r="P597" i="1"/>
  <c r="P598" i="1"/>
  <c r="P599" i="1"/>
  <c r="P49" i="1"/>
  <c r="P601" i="1"/>
  <c r="P602" i="1"/>
  <c r="P604" i="1"/>
  <c r="P605" i="1"/>
  <c r="P1630" i="1"/>
  <c r="P607" i="1"/>
  <c r="P608" i="1"/>
  <c r="P609" i="1"/>
  <c r="P610" i="1"/>
  <c r="P611" i="1"/>
  <c r="P612" i="1"/>
  <c r="P613" i="1"/>
  <c r="P615" i="1"/>
  <c r="P616" i="1"/>
  <c r="P617" i="1"/>
  <c r="P618" i="1"/>
  <c r="P619" i="1"/>
  <c r="P620" i="1"/>
  <c r="P621" i="1"/>
  <c r="P622" i="1"/>
  <c r="P623" i="1"/>
  <c r="P624" i="1"/>
  <c r="P626" i="1"/>
  <c r="P627" i="1"/>
  <c r="P628" i="1"/>
  <c r="P629" i="1"/>
  <c r="P630" i="1"/>
  <c r="P631" i="1"/>
  <c r="P632" i="1"/>
  <c r="P633" i="1"/>
  <c r="P634" i="1"/>
  <c r="P635" i="1"/>
  <c r="P637" i="1"/>
  <c r="P638" i="1"/>
  <c r="P639" i="1"/>
  <c r="P1268" i="1"/>
  <c r="P1343" i="1"/>
  <c r="P642" i="1"/>
  <c r="P643" i="1"/>
  <c r="P644" i="1"/>
  <c r="P645" i="1"/>
  <c r="P646" i="1"/>
  <c r="P648" i="1"/>
  <c r="P858" i="1"/>
  <c r="P650" i="1"/>
  <c r="P651" i="1"/>
  <c r="P1398" i="1"/>
  <c r="P653" i="1"/>
  <c r="P654" i="1"/>
  <c r="P655" i="1"/>
  <c r="P656" i="1"/>
  <c r="P657" i="1"/>
  <c r="P659" i="1"/>
  <c r="P660" i="1"/>
  <c r="P661" i="1"/>
  <c r="P662" i="1"/>
  <c r="P663" i="1"/>
  <c r="P664" i="1"/>
  <c r="P665" i="1"/>
  <c r="P666" i="1"/>
  <c r="P667" i="1"/>
  <c r="P668" i="1"/>
  <c r="P671" i="1"/>
  <c r="P672" i="1"/>
  <c r="P1613" i="1"/>
  <c r="P674" i="1"/>
  <c r="P675" i="1"/>
  <c r="P676" i="1"/>
  <c r="P677" i="1"/>
  <c r="P678" i="1"/>
  <c r="P679" i="1"/>
  <c r="P680" i="1"/>
  <c r="P682" i="1"/>
  <c r="P683" i="1"/>
  <c r="P684" i="1"/>
  <c r="P685" i="1"/>
  <c r="P686" i="1"/>
  <c r="P687" i="1"/>
  <c r="P688" i="1"/>
  <c r="P689" i="1"/>
  <c r="P690" i="1"/>
  <c r="P1492" i="1"/>
  <c r="P693" i="1"/>
  <c r="P694" i="1"/>
  <c r="P45" i="1"/>
  <c r="P696" i="1"/>
  <c r="P697" i="1"/>
  <c r="P698" i="1"/>
  <c r="P699" i="1"/>
  <c r="P700" i="1"/>
  <c r="P701" i="1"/>
  <c r="P702" i="1"/>
  <c r="P704" i="1"/>
  <c r="P705" i="1"/>
  <c r="P706" i="1"/>
  <c r="P707" i="1"/>
  <c r="P708" i="1"/>
  <c r="P709" i="1"/>
  <c r="P710" i="1"/>
  <c r="P711" i="1"/>
  <c r="P712" i="1"/>
  <c r="P713" i="1"/>
  <c r="P715" i="1"/>
  <c r="P716" i="1"/>
  <c r="P1783" i="1"/>
  <c r="P718" i="1"/>
  <c r="P719" i="1"/>
  <c r="P720" i="1"/>
  <c r="P721" i="1"/>
  <c r="P722" i="1"/>
  <c r="P723" i="1"/>
  <c r="P724" i="1"/>
  <c r="P726" i="1"/>
  <c r="P727" i="1"/>
  <c r="P728" i="1"/>
  <c r="P729" i="1"/>
  <c r="P730" i="1"/>
  <c r="P731" i="1"/>
  <c r="P732" i="1"/>
  <c r="P733" i="1"/>
  <c r="P734" i="1"/>
  <c r="P735" i="1"/>
  <c r="P737" i="1"/>
  <c r="P738" i="1"/>
  <c r="P739" i="1"/>
  <c r="P740" i="1"/>
  <c r="P741" i="1"/>
  <c r="P742" i="1"/>
  <c r="P649" i="1"/>
  <c r="P744" i="1"/>
  <c r="P745" i="1"/>
  <c r="P746" i="1"/>
  <c r="P748" i="1"/>
  <c r="P749" i="1"/>
  <c r="P272" i="1"/>
  <c r="P751" i="1"/>
  <c r="P752" i="1"/>
  <c r="P1818" i="1"/>
  <c r="P754" i="1"/>
  <c r="P755" i="1"/>
  <c r="P756" i="1"/>
  <c r="P757" i="1"/>
  <c r="P759" i="1"/>
  <c r="P760" i="1"/>
  <c r="P761" i="1"/>
  <c r="P762" i="1"/>
  <c r="P763" i="1"/>
  <c r="P764" i="1"/>
  <c r="P765" i="1"/>
  <c r="P766" i="1"/>
  <c r="P767" i="1"/>
  <c r="P768" i="1"/>
  <c r="P1108" i="1"/>
  <c r="P771" i="1"/>
  <c r="P772" i="1"/>
  <c r="P773" i="1"/>
  <c r="P774" i="1"/>
  <c r="P775" i="1"/>
  <c r="P776" i="1"/>
  <c r="P777" i="1"/>
  <c r="P778" i="1"/>
  <c r="P779" i="1"/>
  <c r="P782" i="1"/>
  <c r="P783" i="1"/>
  <c r="P784" i="1"/>
  <c r="P785" i="1"/>
  <c r="P786" i="1"/>
  <c r="P787" i="1"/>
  <c r="P788" i="1"/>
  <c r="P789" i="1"/>
  <c r="P790" i="1"/>
  <c r="P791" i="1"/>
  <c r="P793" i="1"/>
  <c r="P794" i="1"/>
  <c r="P795" i="1"/>
  <c r="P796" i="1"/>
  <c r="P797" i="1"/>
  <c r="P798" i="1"/>
  <c r="P799" i="1"/>
  <c r="P800" i="1"/>
  <c r="P182" i="1"/>
  <c r="P802" i="1"/>
  <c r="P804" i="1"/>
  <c r="P805" i="1"/>
  <c r="P806" i="1"/>
  <c r="P807" i="1"/>
  <c r="P808" i="1"/>
  <c r="P809" i="1"/>
  <c r="P810" i="1"/>
  <c r="P811" i="1"/>
  <c r="P812" i="1"/>
  <c r="P813" i="1"/>
  <c r="P815" i="1"/>
  <c r="P816" i="1"/>
  <c r="P817" i="1"/>
  <c r="P818" i="1"/>
  <c r="P819" i="1"/>
  <c r="P820" i="1"/>
  <c r="P821" i="1"/>
  <c r="P1288" i="1"/>
  <c r="P823" i="1"/>
  <c r="P824" i="1"/>
  <c r="P826" i="1"/>
  <c r="P827" i="1"/>
  <c r="P828" i="1"/>
  <c r="P829" i="1"/>
  <c r="P1401" i="1"/>
  <c r="P831" i="1"/>
  <c r="P832" i="1"/>
  <c r="P833" i="1"/>
  <c r="P1962" i="1"/>
  <c r="P835" i="1"/>
  <c r="P837" i="1"/>
  <c r="P838" i="1"/>
  <c r="P839" i="1"/>
  <c r="P840" i="1"/>
  <c r="P841" i="1"/>
  <c r="P1394" i="1"/>
  <c r="P843" i="1"/>
  <c r="P844" i="1"/>
  <c r="P845" i="1"/>
  <c r="P846" i="1"/>
  <c r="P848" i="1"/>
  <c r="P849" i="1"/>
  <c r="P850" i="1"/>
  <c r="P851" i="1"/>
  <c r="P852" i="1"/>
  <c r="P853" i="1"/>
  <c r="P854" i="1"/>
  <c r="P855" i="1"/>
  <c r="P856" i="1"/>
  <c r="P1925" i="1"/>
  <c r="P859" i="1"/>
  <c r="P860" i="1"/>
  <c r="P861" i="1"/>
  <c r="P1880" i="1"/>
  <c r="P863" i="1"/>
  <c r="P864" i="1"/>
  <c r="P865" i="1"/>
  <c r="P126" i="1"/>
  <c r="P867" i="1"/>
  <c r="P868" i="1"/>
  <c r="P870" i="1"/>
  <c r="P871" i="1"/>
  <c r="P872" i="1"/>
  <c r="P873" i="1"/>
  <c r="P874" i="1"/>
  <c r="P875" i="1"/>
  <c r="P876" i="1"/>
  <c r="P877" i="1"/>
  <c r="P878" i="1"/>
  <c r="P879" i="1"/>
  <c r="P881" i="1"/>
  <c r="P882" i="1"/>
  <c r="P883" i="1"/>
  <c r="P884" i="1"/>
  <c r="P885" i="1"/>
  <c r="P886" i="1"/>
  <c r="P887" i="1"/>
  <c r="P888" i="1"/>
  <c r="P889" i="1"/>
  <c r="P890" i="1"/>
  <c r="P1205" i="1"/>
  <c r="P894" i="1"/>
  <c r="P895" i="1"/>
  <c r="P896" i="1"/>
  <c r="P897" i="1"/>
  <c r="P898" i="1"/>
  <c r="P899" i="1"/>
  <c r="P900" i="1"/>
  <c r="P901" i="1"/>
  <c r="P902" i="1"/>
  <c r="P904" i="1"/>
  <c r="P905" i="1"/>
  <c r="P1396" i="1"/>
  <c r="P907" i="1"/>
  <c r="P908" i="1"/>
  <c r="P1424" i="1"/>
  <c r="P910" i="1"/>
  <c r="P911" i="1"/>
  <c r="P912" i="1"/>
  <c r="P913" i="1"/>
  <c r="V913" i="1" s="1"/>
  <c r="AB913" i="1" s="1"/>
  <c r="AG913" i="1" s="1"/>
  <c r="P915" i="1"/>
  <c r="P916" i="1"/>
  <c r="P917" i="1"/>
  <c r="P918" i="1"/>
  <c r="P919" i="1"/>
  <c r="P920" i="1"/>
  <c r="P921" i="1"/>
  <c r="P922" i="1"/>
  <c r="V922" i="1" s="1"/>
  <c r="AB922" i="1" s="1"/>
  <c r="AG922" i="1" s="1"/>
  <c r="P923" i="1"/>
  <c r="P924" i="1"/>
  <c r="P926" i="1"/>
  <c r="P927" i="1"/>
  <c r="P928" i="1"/>
  <c r="P929" i="1"/>
  <c r="P930" i="1"/>
  <c r="P931" i="1"/>
  <c r="V931" i="1" s="1"/>
  <c r="AB931" i="1" s="1"/>
  <c r="AG931" i="1" s="1"/>
  <c r="P932" i="1"/>
  <c r="P933" i="1"/>
  <c r="P934" i="1"/>
  <c r="P935" i="1"/>
  <c r="P937" i="1"/>
  <c r="P938" i="1"/>
  <c r="P939" i="1"/>
  <c r="P940" i="1"/>
  <c r="V940" i="1" s="1"/>
  <c r="AB940" i="1" s="1"/>
  <c r="AG940" i="1" s="1"/>
  <c r="P941" i="1"/>
  <c r="P942" i="1"/>
  <c r="P943" i="1"/>
  <c r="P944" i="1"/>
  <c r="P945" i="1"/>
  <c r="P946" i="1"/>
  <c r="P948" i="1"/>
  <c r="P949" i="1"/>
  <c r="V949" i="1" s="1"/>
  <c r="AB949" i="1" s="1"/>
  <c r="AG949" i="1" s="1"/>
  <c r="P950" i="1"/>
  <c r="P951" i="1"/>
  <c r="P952" i="1"/>
  <c r="P953" i="1"/>
  <c r="P954" i="1"/>
  <c r="P955" i="1"/>
  <c r="P956" i="1"/>
  <c r="P957" i="1"/>
  <c r="V957" i="1" s="1"/>
  <c r="AB957" i="1" s="1"/>
  <c r="AG957" i="1" s="1"/>
  <c r="P959" i="1"/>
  <c r="P960" i="1"/>
  <c r="P961" i="1"/>
  <c r="P962" i="1"/>
  <c r="P963" i="1"/>
  <c r="P964" i="1"/>
  <c r="P965" i="1"/>
  <c r="P966" i="1"/>
  <c r="V966" i="1" s="1"/>
  <c r="AB966" i="1" s="1"/>
  <c r="AG966" i="1" s="1"/>
  <c r="P967" i="1"/>
  <c r="P968" i="1"/>
  <c r="P970" i="1"/>
  <c r="P971" i="1"/>
  <c r="P972" i="1"/>
  <c r="P973" i="1"/>
  <c r="P974" i="1"/>
  <c r="P975" i="1"/>
  <c r="V975" i="1" s="1"/>
  <c r="AB975" i="1" s="1"/>
  <c r="AG975" i="1" s="1"/>
  <c r="P976" i="1"/>
  <c r="P977" i="1"/>
  <c r="P268" i="1"/>
  <c r="P979" i="1"/>
  <c r="P981" i="1"/>
  <c r="P982" i="1"/>
  <c r="P1782" i="1"/>
  <c r="P984" i="1"/>
  <c r="V984" i="1" s="1"/>
  <c r="AB984" i="1" s="1"/>
  <c r="AG984" i="1" s="1"/>
  <c r="P1129" i="1"/>
  <c r="P986" i="1"/>
  <c r="P987" i="1"/>
  <c r="P988" i="1"/>
  <c r="P989" i="1"/>
  <c r="P990" i="1"/>
  <c r="P992" i="1"/>
  <c r="P1903" i="1"/>
  <c r="V1903" i="1" s="1"/>
  <c r="AB1903" i="1" s="1"/>
  <c r="AG1903" i="1" s="1"/>
  <c r="P994" i="1"/>
  <c r="P995" i="1"/>
  <c r="P996" i="1"/>
  <c r="P1326" i="1"/>
  <c r="P998" i="1"/>
  <c r="P999" i="1"/>
  <c r="P1000" i="1"/>
  <c r="P1001" i="1"/>
  <c r="V1001" i="1" s="1"/>
  <c r="AB1001" i="1" s="1"/>
  <c r="AG1001" i="1" s="1"/>
  <c r="P1004" i="1"/>
  <c r="P1005" i="1"/>
  <c r="P1006" i="1"/>
  <c r="P1007" i="1"/>
  <c r="P1008" i="1"/>
  <c r="P1009" i="1"/>
  <c r="P1010" i="1"/>
  <c r="P1011" i="1"/>
  <c r="V1011" i="1" s="1"/>
  <c r="AB1011" i="1" s="1"/>
  <c r="AG1011" i="1" s="1"/>
  <c r="P1012" i="1"/>
  <c r="P1438" i="1"/>
  <c r="P1015" i="1"/>
  <c r="P1016" i="1"/>
  <c r="P1017" i="1"/>
  <c r="P1018" i="1"/>
  <c r="P1019" i="1"/>
  <c r="P1020" i="1"/>
  <c r="V1020" i="1" s="1"/>
  <c r="AB1020" i="1" s="1"/>
  <c r="AG1020" i="1" s="1"/>
  <c r="P1021" i="1"/>
  <c r="P1022" i="1"/>
  <c r="P1023" i="1"/>
  <c r="P1024" i="1"/>
  <c r="P1026" i="1"/>
  <c r="P1027" i="1"/>
  <c r="P1029" i="1"/>
  <c r="V1029" i="1" s="1"/>
  <c r="AB1029" i="1" s="1"/>
  <c r="AG1029" i="1" s="1"/>
  <c r="P1030" i="1"/>
  <c r="P1031" i="1"/>
  <c r="P1032" i="1"/>
  <c r="P1033" i="1"/>
  <c r="P1034" i="1"/>
  <c r="P1035" i="1"/>
  <c r="P1037" i="1"/>
  <c r="P1038" i="1"/>
  <c r="V1038" i="1" s="1"/>
  <c r="AB1038" i="1" s="1"/>
  <c r="AG1038" i="1" s="1"/>
  <c r="P1039" i="1"/>
  <c r="P1040" i="1"/>
  <c r="P1041" i="1"/>
  <c r="P1042" i="1"/>
  <c r="P1043" i="1"/>
  <c r="P197" i="1"/>
  <c r="P1045" i="1"/>
  <c r="P188" i="1"/>
  <c r="V188" i="1" s="1"/>
  <c r="AB188" i="1" s="1"/>
  <c r="AG188" i="1" s="1"/>
  <c r="P1048" i="1"/>
  <c r="P1049" i="1"/>
  <c r="P1050" i="1"/>
  <c r="P1051" i="1"/>
  <c r="P1052" i="1"/>
  <c r="P1053" i="1"/>
  <c r="P155" i="1"/>
  <c r="P1055" i="1"/>
  <c r="V1055" i="1" s="1"/>
  <c r="AB1055" i="1" s="1"/>
  <c r="AG1055" i="1" s="1"/>
  <c r="P1056" i="1"/>
  <c r="P1057" i="1"/>
  <c r="P1059" i="1"/>
  <c r="P1060" i="1"/>
  <c r="P1061" i="1"/>
  <c r="P1062" i="1"/>
  <c r="P1063" i="1"/>
  <c r="P1064" i="1"/>
  <c r="V1064" i="1" s="1"/>
  <c r="AB1064" i="1" s="1"/>
  <c r="AG1064" i="1" s="1"/>
  <c r="P1065" i="1"/>
  <c r="P1066" i="1"/>
  <c r="P1067" i="1"/>
  <c r="P1068" i="1"/>
  <c r="P1070" i="1"/>
  <c r="P1071" i="1"/>
  <c r="P1072" i="1"/>
  <c r="P388" i="1"/>
  <c r="V388" i="1" s="1"/>
  <c r="AB388" i="1" s="1"/>
  <c r="AG388" i="1" s="1"/>
  <c r="P1074" i="1"/>
  <c r="P1075" i="1"/>
  <c r="P1076" i="1"/>
  <c r="P1077" i="1"/>
  <c r="P1078" i="1"/>
  <c r="P1079" i="1"/>
  <c r="P1081" i="1"/>
  <c r="P1082" i="1"/>
  <c r="V1082" i="1" s="1"/>
  <c r="AB1082" i="1" s="1"/>
  <c r="AG1082" i="1" s="1"/>
  <c r="P1083" i="1"/>
  <c r="P1084" i="1"/>
  <c r="P1085" i="1"/>
  <c r="P1086" i="1"/>
  <c r="P1087" i="1"/>
  <c r="P1088" i="1"/>
  <c r="P1089" i="1"/>
  <c r="P1090" i="1"/>
  <c r="V1090" i="1" s="1"/>
  <c r="AB1090" i="1" s="1"/>
  <c r="AG1090" i="1" s="1"/>
  <c r="P1092" i="1"/>
  <c r="P1093" i="1"/>
  <c r="P1094" i="1"/>
  <c r="P1095" i="1"/>
  <c r="P1096" i="1"/>
  <c r="P1097" i="1"/>
  <c r="P1098" i="1"/>
  <c r="P1099" i="1"/>
  <c r="V1099" i="1" s="1"/>
  <c r="AB1099" i="1" s="1"/>
  <c r="AG1099" i="1" s="1"/>
  <c r="P1100" i="1"/>
  <c r="P1101" i="1"/>
  <c r="P1216" i="1"/>
  <c r="P1104" i="1"/>
  <c r="P1105" i="1"/>
  <c r="P1106" i="1"/>
  <c r="P1107" i="1"/>
  <c r="P1502" i="1"/>
  <c r="V1502" i="1" s="1"/>
  <c r="AB1502" i="1" s="1"/>
  <c r="AG1502" i="1" s="1"/>
  <c r="P1109" i="1"/>
  <c r="P1110" i="1"/>
  <c r="P1111" i="1"/>
  <c r="P1112" i="1"/>
  <c r="AU1392" i="1" l="1"/>
  <c r="AT169" i="1"/>
  <c r="AU169" i="1" s="1"/>
  <c r="AU1501" i="1"/>
  <c r="AU1264" i="1"/>
  <c r="AU856" i="1"/>
  <c r="AU129" i="1"/>
  <c r="AU1297" i="1"/>
  <c r="AU1746" i="1"/>
  <c r="AU591" i="1"/>
  <c r="AU910" i="1"/>
  <c r="AT1785" i="1"/>
  <c r="AU1785" i="1" s="1"/>
  <c r="AT994" i="1"/>
  <c r="AU994" i="1" s="1"/>
  <c r="AU1381" i="1"/>
  <c r="AU1074" i="1"/>
  <c r="AU1513" i="1"/>
  <c r="AU661" i="1"/>
  <c r="AU1615" i="1"/>
  <c r="AU1087" i="1"/>
  <c r="AU457" i="1"/>
  <c r="AU505" i="1"/>
  <c r="AU233" i="1"/>
  <c r="AT1709" i="1"/>
  <c r="AU1709" i="1" s="1"/>
  <c r="AU1707" i="1"/>
  <c r="AT259" i="1"/>
  <c r="AU259" i="1" s="1"/>
  <c r="AU985" i="1"/>
  <c r="AU1529" i="1"/>
  <c r="AT223" i="1"/>
  <c r="AU223" i="1" s="1"/>
  <c r="AU1403" i="1"/>
  <c r="AT309" i="1"/>
  <c r="AU309" i="1" s="1"/>
  <c r="AT1076" i="1"/>
  <c r="AU1076" i="1" s="1"/>
  <c r="AT1781" i="1"/>
  <c r="AU1781" i="1" s="1"/>
  <c r="AU1401" i="1"/>
  <c r="AT1470" i="1"/>
  <c r="AU1470" i="1" s="1"/>
  <c r="AT921" i="1"/>
  <c r="AU921" i="1" s="1"/>
  <c r="AT78" i="1"/>
  <c r="AU78" i="1" s="1"/>
  <c r="AU1198" i="1"/>
  <c r="AT1801" i="1"/>
  <c r="AU1801" i="1" s="1"/>
  <c r="AU1007" i="1"/>
  <c r="AU414" i="1"/>
  <c r="AU761" i="1"/>
  <c r="AT862" i="1"/>
  <c r="AU862" i="1" s="1"/>
  <c r="AT608" i="1"/>
  <c r="AU608" i="1" s="1"/>
  <c r="AT68" i="1"/>
  <c r="AU68" i="1" s="1"/>
  <c r="AT1390" i="1"/>
  <c r="AU1390" i="1" s="1"/>
  <c r="AT905" i="1"/>
  <c r="AU905" i="1" s="1"/>
  <c r="AT762" i="1"/>
  <c r="AU762" i="1" s="1"/>
  <c r="AT601" i="1"/>
  <c r="AU601" i="1" s="1"/>
  <c r="AT1150" i="1"/>
  <c r="AU1150" i="1" s="1"/>
  <c r="AT36" i="1"/>
  <c r="AU36" i="1" s="1"/>
  <c r="AU1134" i="1"/>
  <c r="AT1214" i="1"/>
  <c r="AU1214" i="1" s="1"/>
  <c r="AT143" i="1"/>
  <c r="AU143" i="1" s="1"/>
  <c r="AT127" i="1"/>
  <c r="AU127" i="1" s="1"/>
  <c r="AT1833" i="1"/>
  <c r="AU1833" i="1"/>
  <c r="AT1865" i="1"/>
  <c r="AU1865" i="1" s="1"/>
  <c r="AU1524" i="1"/>
  <c r="AT404" i="1"/>
  <c r="AU404" i="1" s="1"/>
  <c r="AU1486" i="1"/>
  <c r="AT334" i="1"/>
  <c r="AU334" i="1" s="1"/>
  <c r="AT1338" i="1"/>
  <c r="AU1338" i="1" s="1"/>
  <c r="AT873" i="1"/>
  <c r="AU873" i="1" s="1"/>
  <c r="AT553" i="1"/>
  <c r="AU553" i="1" s="1"/>
  <c r="AU736" i="1"/>
  <c r="AT398" i="1"/>
  <c r="AU398" i="1" s="1"/>
  <c r="AT307" i="1"/>
  <c r="AU307" i="1" s="1"/>
  <c r="AT1385" i="1"/>
  <c r="AU1385" i="1" s="1"/>
  <c r="AT366" i="1"/>
  <c r="AU366" i="1" s="1"/>
  <c r="AT622" i="1"/>
  <c r="AU622" i="1" s="1"/>
  <c r="AT654" i="1"/>
  <c r="AU654" i="1"/>
  <c r="AT345" i="1"/>
  <c r="AU345" i="1" s="1"/>
  <c r="AU718" i="1"/>
  <c r="AT1604" i="1"/>
  <c r="AU1604" i="1" s="1"/>
  <c r="AU308" i="1"/>
  <c r="AT94" i="1"/>
  <c r="AU94" i="1" s="1"/>
  <c r="AT1023" i="1"/>
  <c r="AU1023" i="1" s="1"/>
  <c r="AT926" i="1"/>
  <c r="AU926" i="1" s="1"/>
  <c r="AT287" i="1"/>
  <c r="AU287" i="1" s="1"/>
  <c r="AU879" i="1"/>
  <c r="AT1165" i="1"/>
  <c r="AU1165" i="1" s="1"/>
  <c r="AT1097" i="1"/>
  <c r="AU1097" i="1" s="1"/>
  <c r="AT108" i="1"/>
  <c r="AU108" i="1" s="1"/>
  <c r="AT990" i="1"/>
  <c r="AU990" i="1" s="1"/>
  <c r="AT1668" i="1"/>
  <c r="AU1668" i="1" s="1"/>
  <c r="AT1067" i="1"/>
  <c r="AU1067" i="1" s="1"/>
  <c r="AT67" i="1"/>
  <c r="AU67" i="1" s="1"/>
  <c r="AT371" i="1"/>
  <c r="AU371" i="1" s="1"/>
  <c r="AT723" i="1"/>
  <c r="AU723" i="1" s="1"/>
  <c r="AT1027" i="1"/>
  <c r="AU1027" i="1" s="1"/>
  <c r="AT1283" i="1"/>
  <c r="AU1283" i="1" s="1"/>
  <c r="AT1539" i="1"/>
  <c r="AU1539" i="1" s="1"/>
  <c r="AT1843" i="1"/>
  <c r="AU1843" i="1" s="1"/>
  <c r="AT468" i="1"/>
  <c r="AU468" i="1" s="1"/>
  <c r="AT1732" i="1"/>
  <c r="AU1732" i="1" s="1"/>
  <c r="AT83" i="1"/>
  <c r="AU83" i="1" s="1"/>
  <c r="AT403" i="1"/>
  <c r="AU403" i="1" s="1"/>
  <c r="AT739" i="1"/>
  <c r="AU739" i="1" s="1"/>
  <c r="AT1043" i="1"/>
  <c r="AU1043" i="1" s="1"/>
  <c r="AT1299" i="1"/>
  <c r="AU1299" i="1" s="1"/>
  <c r="AT1571" i="1"/>
  <c r="AU1571" i="1" s="1"/>
  <c r="AT1859" i="1"/>
  <c r="AU1859" i="1" s="1"/>
  <c r="AT500" i="1"/>
  <c r="AU500" i="1" s="1"/>
  <c r="AT1748" i="1"/>
  <c r="AU1748" i="1" s="1"/>
  <c r="AT677" i="1"/>
  <c r="AU677" i="1" s="1"/>
  <c r="AT1346" i="1"/>
  <c r="AU1346" i="1" s="1"/>
  <c r="AT99" i="1"/>
  <c r="AU99" i="1" s="1"/>
  <c r="AT419" i="1"/>
  <c r="AU419" i="1" s="1"/>
  <c r="AT755" i="1"/>
  <c r="AU755" i="1" s="1"/>
  <c r="AT1059" i="1"/>
  <c r="AU1059" i="1" s="1"/>
  <c r="AT1315" i="1"/>
  <c r="AU1315" i="1" s="1"/>
  <c r="AT1587" i="1"/>
  <c r="AU1587" i="1" s="1"/>
  <c r="AT1875" i="1"/>
  <c r="AU1875" i="1" s="1"/>
  <c r="AT564" i="1"/>
  <c r="AU564" i="1" s="1"/>
  <c r="AT1876" i="1"/>
  <c r="AU1876" i="1" s="1"/>
  <c r="AT757" i="1"/>
  <c r="AU757" i="1" s="1"/>
  <c r="AT744" i="1"/>
  <c r="AU744" i="1" s="1"/>
  <c r="AT1416" i="1"/>
  <c r="AU1416" i="1" s="1"/>
  <c r="AT1960" i="1"/>
  <c r="AU1960" i="1" s="1"/>
  <c r="AT75" i="1"/>
  <c r="AU75" i="1" s="1"/>
  <c r="AT969" i="1"/>
  <c r="AU969" i="1" s="1"/>
  <c r="AT1435" i="1"/>
  <c r="AU1435" i="1" s="1"/>
  <c r="AT1367" i="1"/>
  <c r="AU1367" i="1" s="1"/>
  <c r="AT1603" i="1"/>
  <c r="AU1603" i="1" s="1"/>
  <c r="AT780" i="1"/>
  <c r="AU780" i="1" s="1"/>
  <c r="AT803" i="1"/>
  <c r="AU803" i="1" s="1"/>
  <c r="AT1907" i="1"/>
  <c r="AU1907" i="1" s="1"/>
  <c r="AT854" i="1"/>
  <c r="AU854" i="1" s="1"/>
  <c r="AT40" i="1"/>
  <c r="AU40" i="1" s="1"/>
  <c r="AT1496" i="1"/>
  <c r="AU1496" i="1" s="1"/>
  <c r="AT1577" i="1"/>
  <c r="AU1577" i="1" s="1"/>
  <c r="AT12" i="1"/>
  <c r="AU12" i="1" s="1"/>
  <c r="AT44" i="1"/>
  <c r="AU44" i="1" s="1"/>
  <c r="AT428" i="1"/>
  <c r="AU428" i="1" s="1"/>
  <c r="AT796" i="1"/>
  <c r="AU796" i="1" s="1"/>
  <c r="AT1308" i="1"/>
  <c r="AU1308" i="1" s="1"/>
  <c r="AT917" i="1"/>
  <c r="AU917" i="1" s="1"/>
  <c r="AT1932" i="1"/>
  <c r="AU1932" i="1" s="1"/>
  <c r="AT918" i="1"/>
  <c r="AU918" i="1" s="1"/>
  <c r="AT1478" i="1"/>
  <c r="AU1478" i="1" s="1"/>
  <c r="AT1990" i="1"/>
  <c r="AU1990" i="1" s="1"/>
  <c r="AT88" i="1"/>
  <c r="AU88" i="1" s="1"/>
  <c r="AT936" i="1"/>
  <c r="AU936" i="1" s="1"/>
  <c r="AT1528" i="1"/>
  <c r="AU1528" i="1" s="1"/>
  <c r="AT1159" i="1"/>
  <c r="AU1159" i="1" s="1"/>
  <c r="AT379" i="1"/>
  <c r="AU379" i="1" s="1"/>
  <c r="AT1132" i="1"/>
  <c r="AU1132" i="1" s="1"/>
  <c r="AT87" i="1"/>
  <c r="AU87" i="1" s="1"/>
  <c r="AT91" i="1"/>
  <c r="AU91" i="1" s="1"/>
  <c r="AT1099" i="1"/>
  <c r="AU1099" i="1" s="1"/>
  <c r="AT1394" i="1"/>
  <c r="AU1394" i="1" s="1"/>
  <c r="AT1164" i="1"/>
  <c r="AU1164" i="1" s="1"/>
  <c r="AT231" i="1"/>
  <c r="AU231" i="1" s="1"/>
  <c r="AT451" i="1"/>
  <c r="AU451" i="1" s="1"/>
  <c r="AT1075" i="1"/>
  <c r="AU1075" i="1" s="1"/>
  <c r="AT1448" i="1"/>
  <c r="AU1448" i="1" s="1"/>
  <c r="AT1292" i="1"/>
  <c r="AU1292" i="1" s="1"/>
  <c r="AT1091" i="1"/>
  <c r="AU1091" i="1" s="1"/>
  <c r="AT708" i="1"/>
  <c r="AU708" i="1" s="1"/>
  <c r="AT885" i="1"/>
  <c r="AU885" i="1" s="1"/>
  <c r="AT1446" i="1"/>
  <c r="AU1446" i="1" s="1"/>
  <c r="AT824" i="1"/>
  <c r="AU824" i="1" s="1"/>
  <c r="AT60" i="1"/>
  <c r="AU60" i="1" s="1"/>
  <c r="AT460" i="1"/>
  <c r="AU460" i="1" s="1"/>
  <c r="AT812" i="1"/>
  <c r="AU812" i="1" s="1"/>
  <c r="AT1404" i="1"/>
  <c r="AU1404" i="1" s="1"/>
  <c r="AT6" i="1"/>
  <c r="AU6" i="1" s="1"/>
  <c r="AT950" i="1"/>
  <c r="AU950" i="1" s="1"/>
  <c r="AT1494" i="1"/>
  <c r="AU1494" i="1" s="1"/>
  <c r="AT152" i="1"/>
  <c r="AU152" i="1" s="1"/>
  <c r="AT968" i="1"/>
  <c r="AU968" i="1" s="1"/>
  <c r="AT1544" i="1"/>
  <c r="AU1544" i="1" s="1"/>
  <c r="AT491" i="1"/>
  <c r="AU491" i="1" s="1"/>
  <c r="AT71" i="1"/>
  <c r="AU71" i="1" s="1"/>
  <c r="AT731" i="1"/>
  <c r="AU731" i="1" s="1"/>
  <c r="AT817" i="1"/>
  <c r="AU817" i="1" s="1"/>
  <c r="AT151" i="1"/>
  <c r="AU151" i="1" s="1"/>
  <c r="AT215" i="1"/>
  <c r="AU215" i="1" s="1"/>
  <c r="AT1121" i="1"/>
  <c r="AU1121" i="1" s="1"/>
  <c r="AT115" i="1"/>
  <c r="AU115" i="1" s="1"/>
  <c r="AT1331" i="1"/>
  <c r="AU1331" i="1" s="1"/>
  <c r="AT789" i="1"/>
  <c r="AU789" i="1" s="1"/>
  <c r="AT1660" i="1"/>
  <c r="AU1660" i="1" s="1"/>
  <c r="AT412" i="1"/>
  <c r="AU412" i="1" s="1"/>
  <c r="AT499" i="1"/>
  <c r="AU499" i="1" s="1"/>
  <c r="AT1500" i="1"/>
  <c r="AU1500" i="1" s="1"/>
  <c r="AN2" i="1"/>
  <c r="AT92" i="1"/>
  <c r="AU92" i="1" s="1"/>
  <c r="AT476" i="1"/>
  <c r="AU476" i="1" s="1"/>
  <c r="AT828" i="1"/>
  <c r="AU828" i="1" s="1"/>
  <c r="AT1420" i="1"/>
  <c r="AU1420" i="1" s="1"/>
  <c r="AT86" i="1"/>
  <c r="AU86" i="1" s="1"/>
  <c r="AT966" i="1"/>
  <c r="AU966" i="1" s="1"/>
  <c r="AT1526" i="1"/>
  <c r="AU1526" i="1" s="1"/>
  <c r="AT585" i="1"/>
  <c r="AU585" i="1" s="1"/>
  <c r="AT11" i="1"/>
  <c r="AU11" i="1" s="1"/>
  <c r="AT331" i="1"/>
  <c r="AU331" i="1" s="1"/>
  <c r="AT667" i="1"/>
  <c r="AU667" i="1" s="1"/>
  <c r="AT1019" i="1"/>
  <c r="AU1019" i="1" s="1"/>
  <c r="AT1355" i="1"/>
  <c r="AU1355" i="1" s="1"/>
  <c r="AT1739" i="1"/>
  <c r="AU1739" i="1" s="1"/>
  <c r="AT1804" i="1"/>
  <c r="AU1804" i="1" s="1"/>
  <c r="AT1570" i="1"/>
  <c r="AU1570" i="1" s="1"/>
  <c r="AT467" i="1"/>
  <c r="AU467" i="1" s="1"/>
  <c r="AT1803" i="1"/>
  <c r="AU1803" i="1" s="1"/>
  <c r="AT1271" i="1"/>
  <c r="AU1271" i="1" s="1"/>
  <c r="AT747" i="1"/>
  <c r="AU747" i="1" s="1"/>
  <c r="AT1287" i="1"/>
  <c r="AU1287" i="1" s="1"/>
  <c r="AT641" i="1"/>
  <c r="AU641" i="1" s="1"/>
  <c r="AT676" i="1"/>
  <c r="AU676" i="1" s="1"/>
  <c r="AT1964" i="1"/>
  <c r="AU1964" i="1" s="1"/>
  <c r="AT1347" i="1"/>
  <c r="AU1347" i="1" s="1"/>
  <c r="AT124" i="1"/>
  <c r="AU124" i="1" s="1"/>
  <c r="AT508" i="1"/>
  <c r="AU508" i="1" s="1"/>
  <c r="AT876" i="1"/>
  <c r="AU876" i="1" s="1"/>
  <c r="AT1436" i="1"/>
  <c r="AU1436" i="1" s="1"/>
  <c r="AT150" i="1"/>
  <c r="AU150" i="1" s="1"/>
  <c r="AT1030" i="1"/>
  <c r="AU1030" i="1" s="1"/>
  <c r="AT1574" i="1"/>
  <c r="AU1574" i="1" s="1"/>
  <c r="AT681" i="1"/>
  <c r="AU681" i="1" s="1"/>
  <c r="AT43" i="1"/>
  <c r="AU43" i="1" s="1"/>
  <c r="AT347" i="1"/>
  <c r="AU347" i="1" s="1"/>
  <c r="AT683" i="1"/>
  <c r="AU683" i="1" s="1"/>
  <c r="AT1035" i="1"/>
  <c r="AU1035" i="1" s="1"/>
  <c r="AT1371" i="1"/>
  <c r="AU1371" i="1" s="1"/>
  <c r="AT1771" i="1"/>
  <c r="AU1771" i="1" s="1"/>
  <c r="AT963" i="1"/>
  <c r="AU963" i="1" s="1"/>
  <c r="AT937" i="1"/>
  <c r="AU937" i="1" s="1"/>
  <c r="AT1419" i="1"/>
  <c r="AU1419" i="1" s="1"/>
  <c r="AT395" i="1"/>
  <c r="AU395" i="1" s="1"/>
  <c r="AT1819" i="1"/>
  <c r="AU1819" i="1" s="1"/>
  <c r="AT1850" i="1"/>
  <c r="AU1850" i="1" s="1"/>
  <c r="AT609" i="1"/>
  <c r="AU609" i="1" s="1"/>
  <c r="AT1399" i="1"/>
  <c r="AU1399" i="1" s="1"/>
  <c r="AT787" i="1"/>
  <c r="AU787" i="1" s="1"/>
  <c r="AT1891" i="1"/>
  <c r="AU1891" i="1" s="1"/>
  <c r="AT792" i="1"/>
  <c r="AU792" i="1" s="1"/>
  <c r="AT131" i="1"/>
  <c r="AU131" i="1" s="1"/>
  <c r="AT1619" i="1"/>
  <c r="AU1619" i="1" s="1"/>
  <c r="AT1958" i="1"/>
  <c r="AU1958" i="1" s="1"/>
  <c r="AT713" i="1"/>
  <c r="AU713" i="1" s="1"/>
  <c r="AT59" i="1"/>
  <c r="AU59" i="1" s="1"/>
  <c r="AT363" i="1"/>
  <c r="AU363" i="1" s="1"/>
  <c r="AT715" i="1"/>
  <c r="AU715" i="1" s="1"/>
  <c r="AT1051" i="1"/>
  <c r="AU1051" i="1" s="1"/>
  <c r="AT1387" i="1"/>
  <c r="AU1387" i="1" s="1"/>
  <c r="AT1787" i="1"/>
  <c r="AU1787" i="1" s="1"/>
  <c r="AT1052" i="1"/>
  <c r="AU1052" i="1" s="1"/>
  <c r="AT908" i="1"/>
  <c r="AU908" i="1" s="1"/>
  <c r="AT1107" i="1"/>
  <c r="AU1107" i="1" s="1"/>
  <c r="AT1606" i="1"/>
  <c r="AU1606" i="1" s="1"/>
  <c r="AT1000" i="1"/>
  <c r="AU1000" i="1" s="1"/>
  <c r="AT763" i="1"/>
  <c r="AU763" i="1" s="1"/>
  <c r="AT1009" i="1"/>
  <c r="AU1009" i="1" s="1"/>
  <c r="AT1655" i="1"/>
  <c r="AU1655" i="1" s="1"/>
  <c r="AT571" i="1"/>
  <c r="AU571" i="1" s="1"/>
  <c r="AT940" i="1"/>
  <c r="AU940" i="1" s="1"/>
  <c r="AT835" i="1"/>
  <c r="AU835" i="1" s="1"/>
  <c r="AT820" i="1"/>
  <c r="AU820" i="1" s="1"/>
  <c r="AT295" i="1"/>
  <c r="AU295" i="1" s="1"/>
  <c r="AT1624" i="1"/>
  <c r="AU1624" i="1" s="1"/>
  <c r="AT139" i="1"/>
  <c r="AU139" i="1" s="1"/>
  <c r="AT779" i="1"/>
  <c r="AU779" i="1" s="1"/>
  <c r="AT1961" i="1"/>
  <c r="AU1961" i="1" s="1"/>
  <c r="AT172" i="1"/>
  <c r="AU172" i="1" s="1"/>
  <c r="AT572" i="1"/>
  <c r="AU572" i="1" s="1"/>
  <c r="AT972" i="1"/>
  <c r="AU972" i="1" s="1"/>
  <c r="AT1548" i="1"/>
  <c r="AU1548" i="1" s="1"/>
  <c r="AT179" i="1"/>
  <c r="AU179" i="1" s="1"/>
  <c r="AT547" i="1"/>
  <c r="AU547" i="1" s="1"/>
  <c r="AT851" i="1"/>
  <c r="AU851" i="1" s="1"/>
  <c r="AT1395" i="1"/>
  <c r="AU1395" i="1" s="1"/>
  <c r="AT1667" i="1"/>
  <c r="AU1667" i="1" s="1"/>
  <c r="AT1955" i="1"/>
  <c r="AU1955" i="1" s="1"/>
  <c r="AT5" i="1"/>
  <c r="AU5" i="1" s="1"/>
  <c r="AT1077" i="1"/>
  <c r="AU1077" i="1" s="1"/>
  <c r="AT454" i="1"/>
  <c r="AU454" i="1" s="1"/>
  <c r="AT1142" i="1"/>
  <c r="AU1142" i="1" s="1"/>
  <c r="AT1654" i="1"/>
  <c r="AU1654" i="1" s="1"/>
  <c r="AT327" i="1"/>
  <c r="AU327" i="1" s="1"/>
  <c r="AT1527" i="1"/>
  <c r="AU1527" i="1" s="1"/>
  <c r="AT296" i="1"/>
  <c r="AU296" i="1" s="1"/>
  <c r="AT1144" i="1"/>
  <c r="AU1144" i="1" s="1"/>
  <c r="AT1656" i="1"/>
  <c r="AU1656" i="1" s="1"/>
  <c r="AT1193" i="1"/>
  <c r="AU1193" i="1" s="1"/>
  <c r="AT171" i="1"/>
  <c r="AU171" i="1" s="1"/>
  <c r="AT459" i="1"/>
  <c r="AU459" i="1" s="1"/>
  <c r="AT795" i="1"/>
  <c r="AU795" i="1" s="1"/>
  <c r="AT1147" i="1"/>
  <c r="AU1147" i="1" s="1"/>
  <c r="AT1531" i="1"/>
  <c r="AU1531" i="1" s="1"/>
  <c r="AT1899" i="1"/>
  <c r="AU1899" i="1" s="1"/>
  <c r="AT860" i="1"/>
  <c r="AU860" i="1" s="1"/>
  <c r="AT689" i="1"/>
  <c r="AU689" i="1" s="1"/>
  <c r="AT515" i="1"/>
  <c r="AU515" i="1" s="1"/>
  <c r="AT188" i="1"/>
  <c r="AU188" i="1" s="1"/>
  <c r="AT1415" i="1"/>
  <c r="AU1415" i="1" s="1"/>
  <c r="AT411" i="1"/>
  <c r="AU411" i="1" s="1"/>
  <c r="AT220" i="1"/>
  <c r="AU220" i="1" s="1"/>
  <c r="AT588" i="1"/>
  <c r="AU588" i="1" s="1"/>
  <c r="AT988" i="1"/>
  <c r="AU988" i="1" s="1"/>
  <c r="AT1644" i="1"/>
  <c r="AU1644" i="1" s="1"/>
  <c r="AT195" i="1"/>
  <c r="AU195" i="1" s="1"/>
  <c r="AT579" i="1"/>
  <c r="AU579" i="1" s="1"/>
  <c r="AT867" i="1"/>
  <c r="AU867" i="1" s="1"/>
  <c r="AT1155" i="1"/>
  <c r="AU1155" i="1" s="1"/>
  <c r="AT1411" i="1"/>
  <c r="AU1411" i="1" s="1"/>
  <c r="AT1683" i="1"/>
  <c r="AU1683" i="1" s="1"/>
  <c r="AT1971" i="1"/>
  <c r="AU1971" i="1" s="1"/>
  <c r="AT1108" i="1"/>
  <c r="AU1108" i="1" s="1"/>
  <c r="AT149" i="1"/>
  <c r="AU149" i="1" s="1"/>
  <c r="AT1109" i="1"/>
  <c r="AU1109" i="1" s="1"/>
  <c r="AT502" i="1"/>
  <c r="AU502" i="1"/>
  <c r="AT1190" i="1"/>
  <c r="AU1190" i="1" s="1"/>
  <c r="AT1702" i="1"/>
  <c r="AU1702" i="1" s="1"/>
  <c r="AT391" i="1"/>
  <c r="AU391" i="1" s="1"/>
  <c r="AT1623" i="1"/>
  <c r="AU1623" i="1" s="1"/>
  <c r="AT392" i="1"/>
  <c r="AU392" i="1" s="1"/>
  <c r="AT1160" i="1"/>
  <c r="AU1160" i="1" s="1"/>
  <c r="AT1672" i="1"/>
  <c r="AU1672" i="1" s="1"/>
  <c r="AT1209" i="1"/>
  <c r="AU1209" i="1" s="1"/>
  <c r="AT187" i="1"/>
  <c r="AU187" i="1" s="1"/>
  <c r="AT475" i="1"/>
  <c r="AU475" i="1" s="1"/>
  <c r="AT811" i="1"/>
  <c r="AU811" i="1" s="1"/>
  <c r="AT1163" i="1"/>
  <c r="AU1163" i="1" s="1"/>
  <c r="AT1547" i="1"/>
  <c r="AU1547" i="1" s="1"/>
  <c r="AT1915" i="1"/>
  <c r="AU1915" i="1" s="1"/>
  <c r="AT1004" i="1"/>
  <c r="AU1004" i="1" s="1"/>
  <c r="AT1388" i="1"/>
  <c r="AU1388" i="1" s="1"/>
  <c r="AT1900" i="1"/>
  <c r="AU1900" i="1" s="1"/>
  <c r="AT1041" i="1"/>
  <c r="AU1041" i="1" s="1"/>
  <c r="AT1106" i="1"/>
  <c r="AU1106" i="1" s="1"/>
  <c r="AT1474" i="1"/>
  <c r="AU1474" i="1" s="1"/>
  <c r="AT1938" i="1"/>
  <c r="AU1938" i="1" s="1"/>
  <c r="AT268" i="1"/>
  <c r="AU268" i="1" s="1"/>
  <c r="AT636" i="1"/>
  <c r="AU636" i="1" s="1"/>
  <c r="AT1068" i="1"/>
  <c r="AU1068" i="1" s="1"/>
  <c r="AT1708" i="1"/>
  <c r="AU1708" i="1" s="1"/>
  <c r="AT1036" i="1"/>
  <c r="AU1036" i="1" s="1"/>
  <c r="AT227" i="1"/>
  <c r="AU227" i="1" s="1"/>
  <c r="AT627" i="1"/>
  <c r="AU627" i="1" s="1"/>
  <c r="AT915" i="1"/>
  <c r="AU915" i="1" s="1"/>
  <c r="AT1187" i="1"/>
  <c r="AU1187" i="1" s="1"/>
  <c r="AT1443" i="1"/>
  <c r="AU1443" i="1" s="1"/>
  <c r="AT1731" i="1"/>
  <c r="AU1731" i="1" s="1"/>
  <c r="AT771" i="1"/>
  <c r="AU771" i="1" s="1"/>
  <c r="AT1444" i="1"/>
  <c r="AU1444" i="1" s="1"/>
  <c r="AT293" i="1"/>
  <c r="AU293" i="1" s="1"/>
  <c r="AT566" i="1"/>
  <c r="AU566" i="1" s="1"/>
  <c r="AT1238" i="1"/>
  <c r="AU1238" i="1" s="1"/>
  <c r="AT1750" i="1"/>
  <c r="AU1750" i="1" s="1"/>
  <c r="AT791" i="1"/>
  <c r="AU791" i="1" s="1"/>
  <c r="AT1751" i="1"/>
  <c r="AU1751" i="1" s="1"/>
  <c r="AT504" i="1"/>
  <c r="AU504" i="1" s="1"/>
  <c r="AT1240" i="1"/>
  <c r="AU1240" i="1" s="1"/>
  <c r="AT1752" i="1"/>
  <c r="AU1752" i="1" s="1"/>
  <c r="AT41" i="1"/>
  <c r="AU41" i="1" s="1"/>
  <c r="AT1321" i="1"/>
  <c r="AU1321" i="1" s="1"/>
  <c r="AT219" i="1"/>
  <c r="AU219" i="1" s="1"/>
  <c r="AT523" i="1"/>
  <c r="AU523" i="1" s="1"/>
  <c r="AT875" i="1"/>
  <c r="AU875" i="1" s="1"/>
  <c r="AT1195" i="1"/>
  <c r="AU1195" i="1"/>
  <c r="AT1579" i="1"/>
  <c r="AU1579" i="1" s="1"/>
  <c r="AT859" i="1"/>
  <c r="AU859" i="1" s="1"/>
  <c r="AT1452" i="1"/>
  <c r="AU1452" i="1" s="1"/>
  <c r="AT1363" i="1"/>
  <c r="AU1363" i="1" s="1"/>
  <c r="AT230" i="1"/>
  <c r="AU230" i="1" s="1"/>
  <c r="AT1576" i="1"/>
  <c r="AU1576" i="1" s="1"/>
  <c r="AT1113" i="1"/>
  <c r="AU1113" i="1" s="1"/>
  <c r="AT1483" i="1"/>
  <c r="AU1483" i="1" s="1"/>
  <c r="AT1442" i="1"/>
  <c r="AU1442" i="1" s="1"/>
  <c r="AT1987" i="1"/>
  <c r="AU1987" i="1" s="1"/>
  <c r="AT1979" i="1"/>
  <c r="AU1979" i="1" s="1"/>
  <c r="AT156" i="1"/>
  <c r="AU156" i="1" s="1"/>
  <c r="AT1123" i="1"/>
  <c r="AU1123" i="1" s="1"/>
  <c r="AT355" i="1"/>
  <c r="AU355" i="1" s="1"/>
  <c r="AT1110" i="1"/>
  <c r="AU1110" i="1" s="1"/>
  <c r="AT232" i="1"/>
  <c r="AU232" i="1" s="1"/>
  <c r="AT443" i="1"/>
  <c r="AU443" i="1" s="1"/>
  <c r="AT673" i="1"/>
  <c r="AU673" i="1" s="1"/>
  <c r="AT916" i="1"/>
  <c r="AU916" i="1" s="1"/>
  <c r="AT604" i="1"/>
  <c r="AU604" i="1" s="1"/>
  <c r="AT595" i="1"/>
  <c r="AU595" i="1" s="1"/>
  <c r="AT1427" i="1"/>
  <c r="AU1427" i="1" s="1"/>
  <c r="AT507" i="1"/>
  <c r="AU507" i="1" s="1"/>
  <c r="AT300" i="1"/>
  <c r="AU300" i="1" s="1"/>
  <c r="AT668" i="1"/>
  <c r="AU668" i="1" s="1"/>
  <c r="AT1116" i="1"/>
  <c r="AU1116" i="1" s="1"/>
  <c r="AT1724" i="1"/>
  <c r="AU1724" i="1" s="1"/>
  <c r="AT1340" i="1"/>
  <c r="AU1340" i="1" s="1"/>
  <c r="AT243" i="1"/>
  <c r="AU243" i="1" s="1"/>
  <c r="AT643" i="1"/>
  <c r="AU643" i="1" s="1"/>
  <c r="AT931" i="1"/>
  <c r="AU931" i="1" s="1"/>
  <c r="AT1203" i="1"/>
  <c r="AU1203" i="1" s="1"/>
  <c r="AT1459" i="1"/>
  <c r="AU1459" i="1" s="1"/>
  <c r="AT1747" i="1"/>
  <c r="AU1747" i="1" s="1"/>
  <c r="AT4" i="1"/>
  <c r="AU4" i="1" s="1"/>
  <c r="AT1476" i="1"/>
  <c r="AU1476" i="1" s="1"/>
  <c r="AT421" i="1"/>
  <c r="AU421" i="1" s="1"/>
  <c r="AT598" i="1"/>
  <c r="AU598" i="1" s="1"/>
  <c r="AT1270" i="1"/>
  <c r="AU1270" i="1" s="1"/>
  <c r="AT1782" i="1"/>
  <c r="AU1782" i="1" s="1"/>
  <c r="AT823" i="1"/>
  <c r="AU823" i="1" s="1"/>
  <c r="AT1783" i="1"/>
  <c r="AU1783" i="1" s="1"/>
  <c r="AT552" i="1"/>
  <c r="AU552" i="1" s="1"/>
  <c r="AT1272" i="1"/>
  <c r="AU1272" i="1" s="1"/>
  <c r="AT1784" i="1"/>
  <c r="AU1784" i="1" s="1"/>
  <c r="AT217" i="1"/>
  <c r="AU217" i="1" s="1"/>
  <c r="AT1337" i="1"/>
  <c r="AU1337" i="1" s="1"/>
  <c r="AT235" i="1"/>
  <c r="AU235" i="1" s="1"/>
  <c r="AT555" i="1"/>
  <c r="AU555" i="1" s="1"/>
  <c r="AT891" i="1"/>
  <c r="AU891" i="1" s="1"/>
  <c r="AT1211" i="1"/>
  <c r="AU1211" i="1" s="1"/>
  <c r="AT1595" i="1"/>
  <c r="AU1595" i="1" s="1"/>
  <c r="AT1298" i="1"/>
  <c r="AU1298" i="1" s="1"/>
  <c r="AT618" i="1"/>
  <c r="AU618" i="1" s="1"/>
  <c r="AT1210" i="1"/>
  <c r="AU1210" i="1" s="1"/>
  <c r="AT328" i="1"/>
  <c r="AU328" i="1" s="1"/>
  <c r="AT147" i="1"/>
  <c r="AU147" i="1" s="1"/>
  <c r="AT1139" i="1"/>
  <c r="AU1139" i="1" s="1"/>
  <c r="AT1734" i="1"/>
  <c r="AU1734" i="1" s="1"/>
  <c r="AT316" i="1"/>
  <c r="AU316" i="1" s="1"/>
  <c r="AT684" i="1"/>
  <c r="AU684" i="1" s="1"/>
  <c r="AT1148" i="1"/>
  <c r="AU1148" i="1" s="1"/>
  <c r="AT1756" i="1"/>
  <c r="AU1756" i="1" s="1"/>
  <c r="AT3" i="1"/>
  <c r="AU3" i="1" s="1"/>
  <c r="AT275" i="1"/>
  <c r="AU275" i="1" s="1"/>
  <c r="AT659" i="1"/>
  <c r="AU659" i="1" s="1"/>
  <c r="AT947" i="1"/>
  <c r="AU947" i="1" s="1"/>
  <c r="AT1219" i="1"/>
  <c r="AU1219" i="1" s="1"/>
  <c r="AT1475" i="1"/>
  <c r="AU1475" i="1" s="1"/>
  <c r="AT1779" i="1"/>
  <c r="AU1779" i="1" s="1"/>
  <c r="AT84" i="1"/>
  <c r="AU84" i="1" s="1"/>
  <c r="AT1492" i="1"/>
  <c r="AU1492" i="1" s="1"/>
  <c r="AT453" i="1"/>
  <c r="AU453" i="1" s="1"/>
  <c r="AT646" i="1"/>
  <c r="AU646" i="1" s="1"/>
  <c r="AT1318" i="1"/>
  <c r="AU1318" i="1" s="1"/>
  <c r="AT1830" i="1"/>
  <c r="AU1830" i="1" s="1"/>
  <c r="AT903" i="1"/>
  <c r="AU903" i="1" s="1"/>
  <c r="AT1799" i="1"/>
  <c r="AU1799" i="1" s="1"/>
  <c r="AT584" i="1"/>
  <c r="AU584" i="1" s="1"/>
  <c r="AT1288" i="1"/>
  <c r="AU1288" i="1" s="1"/>
  <c r="AT1800" i="1"/>
  <c r="AU1800" i="1" s="1"/>
  <c r="AT361" i="1"/>
  <c r="AU361" i="1" s="1"/>
  <c r="AT1417" i="1"/>
  <c r="AU1417" i="1" s="1"/>
  <c r="AT267" i="1"/>
  <c r="AU267" i="1" s="1"/>
  <c r="AT587" i="1"/>
  <c r="AU587" i="1" s="1"/>
  <c r="AT907" i="1"/>
  <c r="AU907" i="1" s="1"/>
  <c r="AT1259" i="1"/>
  <c r="AU1259" i="1" s="1"/>
  <c r="AT1643" i="1"/>
  <c r="AU1643" i="1" s="1"/>
  <c r="AT700" i="1"/>
  <c r="AU700" i="1" s="1"/>
  <c r="AT897" i="1"/>
  <c r="AU897" i="1" s="1"/>
  <c r="AT253" i="1"/>
  <c r="AU253" i="1" s="1"/>
  <c r="AT1162" i="1"/>
  <c r="AU1162" i="1" s="1"/>
  <c r="AT1555" i="1"/>
  <c r="AU1555" i="1" s="1"/>
  <c r="AT1991" i="1"/>
  <c r="AU1991" i="1" s="1"/>
  <c r="AT1635" i="1"/>
  <c r="AU1635" i="1" s="1"/>
  <c r="AT1078" i="1"/>
  <c r="AU1078" i="1" s="1"/>
  <c r="AT1115" i="1"/>
  <c r="AU1115" i="1" s="1"/>
  <c r="AT1379" i="1"/>
  <c r="AU1379" i="1" s="1"/>
  <c r="AT390" i="1"/>
  <c r="AU390" i="1" s="1"/>
  <c r="AT1499" i="1"/>
  <c r="AU1499" i="1" s="1"/>
  <c r="AT1763" i="1"/>
  <c r="AU1763" i="1" s="1"/>
  <c r="AT332" i="1"/>
  <c r="AU332" i="1" s="1"/>
  <c r="AT716" i="1"/>
  <c r="AU716" i="1" s="1"/>
  <c r="AT1180" i="1"/>
  <c r="AU1180" i="1" s="1"/>
  <c r="AT1772" i="1"/>
  <c r="AU1772" i="1" s="1"/>
  <c r="AT19" i="1"/>
  <c r="AU19" i="1" s="1"/>
  <c r="AT291" i="1"/>
  <c r="AU291" i="1" s="1"/>
  <c r="AT675" i="1"/>
  <c r="AU675" i="1" s="1"/>
  <c r="AT979" i="1"/>
  <c r="AU979" i="1" s="1"/>
  <c r="AT1235" i="1"/>
  <c r="AU1235" i="1" s="1"/>
  <c r="AT1491" i="1"/>
  <c r="AU1491" i="1" s="1"/>
  <c r="AT1795" i="1"/>
  <c r="AU1795" i="1" s="1"/>
  <c r="AT196" i="1"/>
  <c r="AU196" i="1" s="1"/>
  <c r="AT1572" i="1"/>
  <c r="AU1572" i="1" s="1"/>
  <c r="AT469" i="1"/>
  <c r="AU469" i="1" s="1"/>
  <c r="AT678" i="1"/>
  <c r="AU678" i="1" s="1"/>
  <c r="AT1350" i="1"/>
  <c r="AU1350" i="1" s="1"/>
  <c r="AT1862" i="1"/>
  <c r="AU1862" i="1" s="1"/>
  <c r="AT252" i="1"/>
  <c r="AU252" i="1" s="1"/>
  <c r="AT935" i="1"/>
  <c r="AU935" i="1" s="1"/>
  <c r="AT1879" i="1"/>
  <c r="AU1879" i="1" s="1"/>
  <c r="AT616" i="1"/>
  <c r="AU616" i="1" s="1"/>
  <c r="AT1320" i="1"/>
  <c r="AU1320" i="1" s="1"/>
  <c r="AT1832" i="1"/>
  <c r="AU1832" i="1" s="1"/>
  <c r="AT425" i="1"/>
  <c r="AU425" i="1" s="1"/>
  <c r="AT1449" i="1"/>
  <c r="AU1449" i="1" s="1"/>
  <c r="AT283" i="1"/>
  <c r="AU283" i="1" s="1"/>
  <c r="AT603" i="1"/>
  <c r="AU603" i="1" s="1"/>
  <c r="AT923" i="1"/>
  <c r="AU923" i="1" s="1"/>
  <c r="AT1291" i="1"/>
  <c r="AU1291" i="1" s="1"/>
  <c r="AT1675" i="1"/>
  <c r="AU1675" i="1" s="1"/>
  <c r="AT1596" i="1"/>
  <c r="AU1596" i="1" s="1"/>
  <c r="AT913" i="1"/>
  <c r="AU913" i="1" s="1"/>
  <c r="AT557" i="1"/>
  <c r="AU557" i="1" s="1"/>
  <c r="AT1522" i="1"/>
  <c r="AU1522" i="1" s="1"/>
  <c r="AT1986" i="1"/>
  <c r="AU1986" i="1" s="1"/>
  <c r="AT1755" i="1"/>
  <c r="AU1755" i="1" s="1"/>
  <c r="AT1928" i="1"/>
  <c r="AU1928" i="1" s="1"/>
  <c r="AT140" i="1"/>
  <c r="AU140" i="1" s="1"/>
  <c r="AT1923" i="1"/>
  <c r="AU1923" i="1" s="1"/>
  <c r="AT1029" i="1"/>
  <c r="AU1029" i="1" s="1"/>
  <c r="AT216" i="1"/>
  <c r="AU216" i="1" s="1"/>
  <c r="AT1851" i="1"/>
  <c r="AU1851" i="1" s="1"/>
  <c r="AT657" i="1"/>
  <c r="AU657" i="1" s="1"/>
  <c r="AT1484" i="1"/>
  <c r="AU1484" i="1" s="1"/>
  <c r="AT531" i="1"/>
  <c r="AU531" i="1" s="1"/>
  <c r="AT1939" i="1"/>
  <c r="AU1939" i="1" s="1"/>
  <c r="AT1061" i="1"/>
  <c r="AU1061" i="1" s="1"/>
  <c r="AT1495" i="1"/>
  <c r="AU1495" i="1" s="1"/>
  <c r="AT1112" i="1"/>
  <c r="AU1112" i="1" s="1"/>
  <c r="AT1131" i="1"/>
  <c r="AU1131" i="1" s="1"/>
  <c r="AT236" i="1"/>
  <c r="AU236" i="1" s="1"/>
  <c r="AT1676" i="1"/>
  <c r="AU1676" i="1" s="1"/>
  <c r="AT883" i="1"/>
  <c r="AU883" i="1" s="1"/>
  <c r="AT1699" i="1"/>
  <c r="AU1699" i="1" s="1"/>
  <c r="AT197" i="1"/>
  <c r="AU197" i="1" s="1"/>
  <c r="AT1222" i="1"/>
  <c r="AU1222" i="1" s="1"/>
  <c r="AT1671" i="1"/>
  <c r="AU1671" i="1" s="1"/>
  <c r="AT1192" i="1"/>
  <c r="AU1192" i="1" s="1"/>
  <c r="AT203" i="1"/>
  <c r="AU203" i="1" s="1"/>
  <c r="AT827" i="1"/>
  <c r="AU827" i="1" s="1"/>
  <c r="AT1563" i="1"/>
  <c r="AU1563" i="1" s="1"/>
  <c r="AT76" i="1"/>
  <c r="AU76" i="1" s="1"/>
  <c r="AT865" i="1"/>
  <c r="AU865" i="1" s="1"/>
  <c r="AT364" i="1"/>
  <c r="AU364" i="1" s="1"/>
  <c r="AT732" i="1"/>
  <c r="AU732" i="1" s="1"/>
  <c r="AT1196" i="1"/>
  <c r="AU1196" i="1" s="1"/>
  <c r="AT1788" i="1"/>
  <c r="AU1788" i="1" s="1"/>
  <c r="AT35" i="1"/>
  <c r="AU35" i="1" s="1"/>
  <c r="AT323" i="1"/>
  <c r="AU323" i="1" s="1"/>
  <c r="AT691" i="1"/>
  <c r="AU691" i="1" s="1"/>
  <c r="AT995" i="1"/>
  <c r="AU995" i="1" s="1"/>
  <c r="AT1251" i="1"/>
  <c r="AU1251" i="1" s="1"/>
  <c r="AT1507" i="1"/>
  <c r="AU1507" i="1" s="1"/>
  <c r="AT1811" i="1"/>
  <c r="AU1811" i="1" s="1"/>
  <c r="AT292" i="1"/>
  <c r="AU292" i="1" s="1"/>
  <c r="AT1620" i="1"/>
  <c r="AU1620" i="1" s="1"/>
  <c r="AT565" i="1"/>
  <c r="AU565" i="1" s="1"/>
  <c r="AT790" i="1"/>
  <c r="AU790" i="1" s="1"/>
  <c r="AT1366" i="1"/>
  <c r="AU1366" i="1" s="1"/>
  <c r="AT1878" i="1"/>
  <c r="AU1878" i="1" s="1"/>
  <c r="AT540" i="1"/>
  <c r="AU540" i="1" s="1"/>
  <c r="AT1047" i="1"/>
  <c r="AU1047" i="1" s="1"/>
  <c r="AT1911" i="1"/>
  <c r="AU1911" i="1" s="1"/>
  <c r="AT680" i="1"/>
  <c r="AU680" i="1" s="1"/>
  <c r="AT1368" i="1"/>
  <c r="AU1368" i="1" s="1"/>
  <c r="AT1880" i="1"/>
  <c r="AU1880" i="1" s="1"/>
  <c r="AT489" i="1"/>
  <c r="AU489" i="1" s="1"/>
  <c r="AT1465" i="1"/>
  <c r="AU1465" i="1" s="1"/>
  <c r="AT299" i="1"/>
  <c r="AU299" i="1" s="1"/>
  <c r="AT619" i="1"/>
  <c r="AU619" i="1" s="1"/>
  <c r="AT939" i="1"/>
  <c r="AU939" i="1" s="1"/>
  <c r="AT1307" i="1"/>
  <c r="AU1307" i="1" s="1"/>
  <c r="AT1691" i="1"/>
  <c r="AU1691" i="1" s="1"/>
  <c r="AT1628" i="1"/>
  <c r="AU1628" i="1" s="1"/>
  <c r="AT929" i="1"/>
  <c r="AU929" i="1" s="1"/>
  <c r="AT1883" i="1"/>
  <c r="AU1883" i="1" s="1"/>
  <c r="AT1080" i="1"/>
  <c r="AU1080" i="1" s="1"/>
  <c r="AT301" i="1"/>
  <c r="AU301" i="1" s="1"/>
  <c r="AT524" i="1"/>
  <c r="AU524" i="1" s="1"/>
  <c r="AT819" i="1"/>
  <c r="AU819" i="1" s="1"/>
  <c r="AT804" i="1"/>
  <c r="AU804" i="1" s="1"/>
  <c r="AT263" i="1"/>
  <c r="AU263" i="1" s="1"/>
  <c r="AT107" i="1"/>
  <c r="AU107" i="1" s="1"/>
  <c r="AT1260" i="1"/>
  <c r="AU1260" i="1" s="1"/>
  <c r="AT556" i="1"/>
  <c r="AU556" i="1" s="1"/>
  <c r="AT163" i="1"/>
  <c r="AU163" i="1" s="1"/>
  <c r="AT1651" i="1"/>
  <c r="AU1651" i="1" s="1"/>
  <c r="AT1622" i="1"/>
  <c r="AU1622" i="1" s="1"/>
  <c r="AT1161" i="1"/>
  <c r="AU1161" i="1" s="1"/>
  <c r="AT1867" i="1"/>
  <c r="AU1867" i="1" s="1"/>
  <c r="AT1020" i="1"/>
  <c r="AU1020" i="1" s="1"/>
  <c r="AT211" i="1"/>
  <c r="AU211" i="1" s="1"/>
  <c r="AT1171" i="1"/>
  <c r="AU1171" i="1" s="1"/>
  <c r="AT1348" i="1"/>
  <c r="AU1348" i="1" s="1"/>
  <c r="AT550" i="1"/>
  <c r="AU550" i="1" s="1"/>
  <c r="AT551" i="1"/>
  <c r="AU551" i="1" s="1"/>
  <c r="AT488" i="1"/>
  <c r="AU488" i="1" s="1"/>
  <c r="AT1704" i="1"/>
  <c r="AU1704" i="1" s="1"/>
  <c r="AT1289" i="1"/>
  <c r="AU1289" i="1" s="1"/>
  <c r="AT1179" i="1"/>
  <c r="AU1179" i="1" s="1"/>
  <c r="AT1947" i="1"/>
  <c r="AU1947" i="1" s="1"/>
  <c r="AT1322" i="1"/>
  <c r="AU1322" i="1" s="1"/>
  <c r="AB2" i="1"/>
  <c r="AG2" i="1" s="1"/>
  <c r="AT380" i="1"/>
  <c r="AU380" i="1" s="1"/>
  <c r="AT764" i="1"/>
  <c r="AU764" i="1" s="1"/>
  <c r="AT1212" i="1"/>
  <c r="AU1212" i="1" s="1"/>
  <c r="AT1916" i="1"/>
  <c r="AU1916" i="1" s="1"/>
  <c r="AT51" i="1"/>
  <c r="AU51" i="1" s="1"/>
  <c r="AT339" i="1"/>
  <c r="AU339" i="1" s="1"/>
  <c r="AT707" i="1"/>
  <c r="AU707" i="1" s="1"/>
  <c r="AT1011" i="1"/>
  <c r="AU1011" i="1" s="1"/>
  <c r="AT1267" i="1"/>
  <c r="AU1267" i="1" s="1"/>
  <c r="AT1523" i="1"/>
  <c r="AU1523" i="1" s="1"/>
  <c r="AT1827" i="1"/>
  <c r="AU1827" i="1" s="1"/>
  <c r="AT356" i="1"/>
  <c r="AU356" i="1" s="1"/>
  <c r="AT1700" i="1"/>
  <c r="AU1700" i="1" s="1"/>
  <c r="AT645" i="1"/>
  <c r="AU645" i="1" s="1"/>
  <c r="AT1228" i="1"/>
  <c r="AU1228" i="1" s="1"/>
  <c r="AT822" i="1"/>
  <c r="AU822" i="1" s="1"/>
  <c r="AT1398" i="1"/>
  <c r="AU1398" i="1" s="1"/>
  <c r="AT1910" i="1"/>
  <c r="AU1910" i="1" s="1"/>
  <c r="AT1372" i="1"/>
  <c r="AU1372" i="1" s="1"/>
  <c r="AT1079" i="1"/>
  <c r="AU1079" i="1" s="1"/>
  <c r="AT1927" i="1"/>
  <c r="AU1927" i="1" s="1"/>
  <c r="AT712" i="1"/>
  <c r="AU712" i="1" s="1"/>
  <c r="AT1400" i="1"/>
  <c r="AU1400" i="1" s="1"/>
  <c r="AT1912" i="1"/>
  <c r="AU1912" i="1" s="1"/>
  <c r="AT521" i="1"/>
  <c r="AU521" i="1" s="1"/>
  <c r="AT1545" i="1"/>
  <c r="AU1545" i="1" s="1"/>
  <c r="AT315" i="1"/>
  <c r="AU315" i="1" s="1"/>
  <c r="AT651" i="1"/>
  <c r="AU651" i="1" s="1"/>
  <c r="AT971" i="1"/>
  <c r="AU971" i="1" s="1"/>
  <c r="AT1339" i="1"/>
  <c r="AU1339" i="1" s="1"/>
  <c r="AT1723" i="1"/>
  <c r="AU1723" i="1" s="1"/>
  <c r="AT251" i="1"/>
  <c r="AU251" i="1" s="1"/>
  <c r="AT1834" i="1"/>
  <c r="AU1834" i="1" s="1"/>
  <c r="AT1389" i="1"/>
  <c r="AU1389" i="1" s="1"/>
  <c r="AT1849" i="1"/>
  <c r="AU1849" i="1" s="1"/>
  <c r="V1107" i="1"/>
  <c r="AB1107" i="1" s="1"/>
  <c r="AG1107" i="1" s="1"/>
  <c r="V1089" i="1"/>
  <c r="AB1089" i="1" s="1"/>
  <c r="AG1089" i="1" s="1"/>
  <c r="V1072" i="1"/>
  <c r="AB1072" i="1" s="1"/>
  <c r="AG1072" i="1" s="1"/>
  <c r="V155" i="1"/>
  <c r="AB155" i="1" s="1"/>
  <c r="AG155" i="1" s="1"/>
  <c r="V1037" i="1"/>
  <c r="AB1037" i="1" s="1"/>
  <c r="AG1037" i="1" s="1"/>
  <c r="V1010" i="1"/>
  <c r="AB1010" i="1" s="1"/>
  <c r="AG1010" i="1" s="1"/>
  <c r="V1782" i="1"/>
  <c r="AB1782" i="1" s="1"/>
  <c r="AG1782" i="1" s="1"/>
  <c r="V965" i="1"/>
  <c r="AB965" i="1" s="1"/>
  <c r="AG965" i="1" s="1"/>
  <c r="V939" i="1"/>
  <c r="AB939" i="1" s="1"/>
  <c r="AG939" i="1" s="1"/>
  <c r="V921" i="1"/>
  <c r="AB921" i="1" s="1"/>
  <c r="AG921" i="1" s="1"/>
  <c r="V904" i="1"/>
  <c r="AB904" i="1" s="1"/>
  <c r="AG904" i="1" s="1"/>
  <c r="V885" i="1"/>
  <c r="AB885" i="1" s="1"/>
  <c r="AG885" i="1" s="1"/>
  <c r="V867" i="1"/>
  <c r="AB867" i="1" s="1"/>
  <c r="AG867" i="1" s="1"/>
  <c r="V841" i="1"/>
  <c r="AB841" i="1" s="1"/>
  <c r="AG841" i="1" s="1"/>
  <c r="V815" i="1"/>
  <c r="AB815" i="1" s="1"/>
  <c r="AG815" i="1" s="1"/>
  <c r="V788" i="1"/>
  <c r="AB788" i="1" s="1"/>
  <c r="AG788" i="1" s="1"/>
  <c r="V761" i="1"/>
  <c r="AB761" i="1" s="1"/>
  <c r="AG761" i="1" s="1"/>
  <c r="V649" i="1"/>
  <c r="AB649" i="1" s="1"/>
  <c r="AG649" i="1" s="1"/>
  <c r="V726" i="1"/>
  <c r="AB726" i="1" s="1"/>
  <c r="AG726" i="1" s="1"/>
  <c r="V699" i="1"/>
  <c r="AB699" i="1" s="1"/>
  <c r="AG699" i="1" s="1"/>
  <c r="V1613" i="1"/>
  <c r="AB1613" i="1" s="1"/>
  <c r="AG1613" i="1" s="1"/>
  <c r="V654" i="1"/>
  <c r="AB654" i="1" s="1"/>
  <c r="AG654" i="1" s="1"/>
  <c r="V619" i="1"/>
  <c r="AB619" i="1" s="1"/>
  <c r="AG619" i="1" s="1"/>
  <c r="V593" i="1"/>
  <c r="AB593" i="1" s="1"/>
  <c r="AG593" i="1" s="1"/>
  <c r="V566" i="1"/>
  <c r="AB566" i="1" s="1"/>
  <c r="AG566" i="1" s="1"/>
  <c r="V539" i="1"/>
  <c r="AB539" i="1" s="1"/>
  <c r="AG539" i="1" s="1"/>
  <c r="V521" i="1"/>
  <c r="AB521" i="1" s="1"/>
  <c r="AG521" i="1" s="1"/>
  <c r="V504" i="1"/>
  <c r="AB504" i="1" s="1"/>
  <c r="AG504" i="1" s="1"/>
  <c r="V486" i="1"/>
  <c r="AB486" i="1" s="1"/>
  <c r="AG486" i="1" s="1"/>
  <c r="V468" i="1"/>
  <c r="AB468" i="1" s="1"/>
  <c r="AG468" i="1" s="1"/>
  <c r="V451" i="1"/>
  <c r="AB451" i="1" s="1"/>
  <c r="AG451" i="1" s="1"/>
  <c r="V423" i="1"/>
  <c r="AB423" i="1" s="1"/>
  <c r="AG423" i="1" s="1"/>
  <c r="V397" i="1"/>
  <c r="AB397" i="1" s="1"/>
  <c r="AG397" i="1" s="1"/>
  <c r="V379" i="1"/>
  <c r="AB379" i="1" s="1"/>
  <c r="AG379" i="1" s="1"/>
  <c r="V362" i="1"/>
  <c r="AB362" i="1" s="1"/>
  <c r="AG362" i="1" s="1"/>
  <c r="V334" i="1"/>
  <c r="AB334" i="1" s="1"/>
  <c r="AG334" i="1" s="1"/>
  <c r="V317" i="1"/>
  <c r="AB317" i="1" s="1"/>
  <c r="AG317" i="1" s="1"/>
  <c r="V290" i="1"/>
  <c r="AB290" i="1" s="1"/>
  <c r="AG290" i="1" s="1"/>
  <c r="V273" i="1"/>
  <c r="AB273" i="1" s="1"/>
  <c r="AG273" i="1" s="1"/>
  <c r="V246" i="1"/>
  <c r="AB246" i="1" s="1"/>
  <c r="AG246" i="1" s="1"/>
  <c r="V219" i="1"/>
  <c r="AB219" i="1" s="1"/>
  <c r="AG219" i="1" s="1"/>
  <c r="V193" i="1"/>
  <c r="AB193" i="1" s="1"/>
  <c r="AG193" i="1" s="1"/>
  <c r="V166" i="1"/>
  <c r="AB166" i="1" s="1"/>
  <c r="AG166" i="1" s="1"/>
  <c r="V149" i="1"/>
  <c r="AB149" i="1" s="1"/>
  <c r="AG149" i="1" s="1"/>
  <c r="V131" i="1"/>
  <c r="AB131" i="1" s="1"/>
  <c r="AG131" i="1" s="1"/>
  <c r="V104" i="1"/>
  <c r="AB104" i="1" s="1"/>
  <c r="AG104" i="1" s="1"/>
  <c r="V86" i="1"/>
  <c r="AB86" i="1" s="1"/>
  <c r="AG86" i="1" s="1"/>
  <c r="V60" i="1"/>
  <c r="AB60" i="1" s="1"/>
  <c r="AG60" i="1" s="1"/>
  <c r="V33" i="1"/>
  <c r="AB33" i="1" s="1"/>
  <c r="AG33" i="1" s="1"/>
  <c r="V7" i="1"/>
  <c r="AB7" i="1" s="1"/>
  <c r="AG7" i="1" s="1"/>
  <c r="V1978" i="1"/>
  <c r="AB1978" i="1" s="1"/>
  <c r="AG1978" i="1" s="1"/>
  <c r="V1952" i="1"/>
  <c r="AB1952" i="1" s="1"/>
  <c r="AG1952" i="1" s="1"/>
  <c r="V1926" i="1"/>
  <c r="AB1926" i="1" s="1"/>
  <c r="AG1926" i="1" s="1"/>
  <c r="V1899" i="1"/>
  <c r="AB1899" i="1" s="1"/>
  <c r="AG1899" i="1" s="1"/>
  <c r="V1881" i="1"/>
  <c r="AB1881" i="1" s="1"/>
  <c r="AG1881" i="1" s="1"/>
  <c r="V1863" i="1"/>
  <c r="AB1863" i="1" s="1"/>
  <c r="AG1863" i="1" s="1"/>
  <c r="V1837" i="1"/>
  <c r="AB1837" i="1" s="1"/>
  <c r="AG1837" i="1" s="1"/>
  <c r="V1819" i="1"/>
  <c r="AB1819" i="1" s="1"/>
  <c r="AG1819" i="1" s="1"/>
  <c r="V1801" i="1"/>
  <c r="AB1801" i="1" s="1"/>
  <c r="AG1801" i="1" s="1"/>
  <c r="V1784" i="1"/>
  <c r="AB1784" i="1" s="1"/>
  <c r="AG1784" i="1" s="1"/>
  <c r="V1508" i="1"/>
  <c r="AB1508" i="1" s="1"/>
  <c r="AG1508" i="1" s="1"/>
  <c r="V1098" i="1"/>
  <c r="AB1098" i="1" s="1"/>
  <c r="AG1098" i="1" s="1"/>
  <c r="V1063" i="1"/>
  <c r="AB1063" i="1" s="1"/>
  <c r="AG1063" i="1" s="1"/>
  <c r="V1919" i="1"/>
  <c r="AB1919" i="1" s="1"/>
  <c r="AG1919" i="1" s="1"/>
  <c r="V992" i="1"/>
  <c r="AB992" i="1" s="1"/>
  <c r="AG992" i="1" s="1"/>
  <c r="V956" i="1"/>
  <c r="AB956" i="1" s="1"/>
  <c r="AG956" i="1" s="1"/>
  <c r="V930" i="1"/>
  <c r="AB930" i="1" s="1"/>
  <c r="AG930" i="1" s="1"/>
  <c r="V895" i="1"/>
  <c r="AB895" i="1" s="1"/>
  <c r="AG895" i="1" s="1"/>
  <c r="V859" i="1"/>
  <c r="AB859" i="1" s="1"/>
  <c r="AG859" i="1" s="1"/>
  <c r="V823" i="1"/>
  <c r="AB823" i="1" s="1"/>
  <c r="AG823" i="1" s="1"/>
  <c r="V797" i="1"/>
  <c r="AB797" i="1" s="1"/>
  <c r="AG797" i="1" s="1"/>
  <c r="V1108" i="1"/>
  <c r="AB1108" i="1" s="1"/>
  <c r="AG1108" i="1" s="1"/>
  <c r="V734" i="1"/>
  <c r="AB734" i="1" s="1"/>
  <c r="AG734" i="1" s="1"/>
  <c r="V708" i="1"/>
  <c r="AB708" i="1" s="1"/>
  <c r="AG708" i="1" s="1"/>
  <c r="V682" i="1"/>
  <c r="AB682" i="1" s="1"/>
  <c r="AG682" i="1" s="1"/>
  <c r="V645" i="1"/>
  <c r="AB645" i="1" s="1"/>
  <c r="AG645" i="1" s="1"/>
  <c r="V628" i="1"/>
  <c r="AB628" i="1" s="1"/>
  <c r="AG628" i="1" s="1"/>
  <c r="V601" i="1"/>
  <c r="AB601" i="1" s="1"/>
  <c r="AG601" i="1" s="1"/>
  <c r="V575" i="1"/>
  <c r="AB575" i="1" s="1"/>
  <c r="AG575" i="1" s="1"/>
  <c r="V548" i="1"/>
  <c r="AB548" i="1" s="1"/>
  <c r="AG548" i="1" s="1"/>
  <c r="V512" i="1"/>
  <c r="AB512" i="1" s="1"/>
  <c r="AG512" i="1" s="1"/>
  <c r="V477" i="1"/>
  <c r="AB477" i="1" s="1"/>
  <c r="AG477" i="1" s="1"/>
  <c r="V441" i="1"/>
  <c r="AB441" i="1" s="1"/>
  <c r="AG441" i="1" s="1"/>
  <c r="V406" i="1"/>
  <c r="AB406" i="1" s="1"/>
  <c r="AG406" i="1" s="1"/>
  <c r="V371" i="1"/>
  <c r="AB371" i="1" s="1"/>
  <c r="AG371" i="1" s="1"/>
  <c r="V344" i="1"/>
  <c r="AB344" i="1" s="1"/>
  <c r="AG344" i="1" s="1"/>
  <c r="V308" i="1"/>
  <c r="AB308" i="1" s="1"/>
  <c r="AG308" i="1" s="1"/>
  <c r="V282" i="1"/>
  <c r="AB282" i="1" s="1"/>
  <c r="AG282" i="1" s="1"/>
  <c r="V255" i="1"/>
  <c r="AB255" i="1" s="1"/>
  <c r="AG255" i="1" s="1"/>
  <c r="V238" i="1"/>
  <c r="AB238" i="1" s="1"/>
  <c r="AG238" i="1" s="1"/>
  <c r="V210" i="1"/>
  <c r="AB210" i="1" s="1"/>
  <c r="AG210" i="1" s="1"/>
  <c r="V184" i="1"/>
  <c r="AB184" i="1" s="1"/>
  <c r="AG184" i="1" s="1"/>
  <c r="V157" i="1"/>
  <c r="AB157" i="1" s="1"/>
  <c r="AG157" i="1" s="1"/>
  <c r="V122" i="1"/>
  <c r="AB122" i="1" s="1"/>
  <c r="AG122" i="1" s="1"/>
  <c r="V95" i="1"/>
  <c r="AB95" i="1" s="1"/>
  <c r="AG95" i="1" s="1"/>
  <c r="V68" i="1"/>
  <c r="AB68" i="1" s="1"/>
  <c r="AG68" i="1" s="1"/>
  <c r="V42" i="1"/>
  <c r="AB42" i="1" s="1"/>
  <c r="AG42" i="1" s="1"/>
  <c r="V24" i="1"/>
  <c r="AB24" i="1" s="1"/>
  <c r="AG24" i="1" s="1"/>
  <c r="V1996" i="1"/>
  <c r="AB1996" i="1" s="1"/>
  <c r="AG1996" i="1" s="1"/>
  <c r="V1970" i="1"/>
  <c r="AB1970" i="1" s="1"/>
  <c r="AG1970" i="1" s="1"/>
  <c r="V1943" i="1"/>
  <c r="AB1943" i="1" s="1"/>
  <c r="AG1943" i="1" s="1"/>
  <c r="V1917" i="1"/>
  <c r="AB1917" i="1" s="1"/>
  <c r="AG1917" i="1" s="1"/>
  <c r="V1889" i="1"/>
  <c r="AB1889" i="1" s="1"/>
  <c r="AG1889" i="1" s="1"/>
  <c r="V1854" i="1"/>
  <c r="AB1854" i="1" s="1"/>
  <c r="AG1854" i="1" s="1"/>
  <c r="V1828" i="1"/>
  <c r="AB1828" i="1" s="1"/>
  <c r="AG1828" i="1" s="1"/>
  <c r="V1793" i="1"/>
  <c r="AB1793" i="1" s="1"/>
  <c r="AG1793" i="1" s="1"/>
  <c r="V1565" i="1"/>
  <c r="AB1565" i="1" s="1"/>
  <c r="AG1565" i="1" s="1"/>
  <c r="V1081" i="1"/>
  <c r="AB1081" i="1" s="1"/>
  <c r="AG1081" i="1" s="1"/>
  <c r="V1045" i="1"/>
  <c r="AB1045" i="1" s="1"/>
  <c r="AG1045" i="1" s="1"/>
  <c r="V1019" i="1"/>
  <c r="AB1019" i="1" s="1"/>
  <c r="AG1019" i="1" s="1"/>
  <c r="V1000" i="1"/>
  <c r="AB1000" i="1" s="1"/>
  <c r="AG1000" i="1" s="1"/>
  <c r="V974" i="1"/>
  <c r="AB974" i="1" s="1"/>
  <c r="AG974" i="1" s="1"/>
  <c r="V948" i="1"/>
  <c r="AB948" i="1" s="1"/>
  <c r="AG948" i="1" s="1"/>
  <c r="V912" i="1"/>
  <c r="AB912" i="1" s="1"/>
  <c r="AG912" i="1" s="1"/>
  <c r="V876" i="1"/>
  <c r="AB876" i="1" s="1"/>
  <c r="AG876" i="1" s="1"/>
  <c r="V850" i="1"/>
  <c r="AB850" i="1" s="1"/>
  <c r="AG850" i="1" s="1"/>
  <c r="V832" i="1"/>
  <c r="AB832" i="1" s="1"/>
  <c r="AG832" i="1" s="1"/>
  <c r="V806" i="1"/>
  <c r="AB806" i="1" s="1"/>
  <c r="AG806" i="1" s="1"/>
  <c r="V778" i="1"/>
  <c r="AB778" i="1" s="1"/>
  <c r="AG778" i="1" s="1"/>
  <c r="V752" i="1"/>
  <c r="AB752" i="1" s="1"/>
  <c r="AG752" i="1" s="1"/>
  <c r="V1783" i="1"/>
  <c r="AB1783" i="1" s="1"/>
  <c r="AG1783" i="1" s="1"/>
  <c r="V690" i="1"/>
  <c r="AB690" i="1" s="1"/>
  <c r="AG690" i="1" s="1"/>
  <c r="V663" i="1"/>
  <c r="AB663" i="1" s="1"/>
  <c r="AG663" i="1" s="1"/>
  <c r="V637" i="1"/>
  <c r="AB637" i="1" s="1"/>
  <c r="AG637" i="1" s="1"/>
  <c r="V610" i="1"/>
  <c r="AB610" i="1" s="1"/>
  <c r="AG610" i="1" s="1"/>
  <c r="V584" i="1"/>
  <c r="AB584" i="1" s="1"/>
  <c r="AG584" i="1" s="1"/>
  <c r="V556" i="1"/>
  <c r="AB556" i="1" s="1"/>
  <c r="AG556" i="1" s="1"/>
  <c r="V530" i="1"/>
  <c r="AB530" i="1" s="1"/>
  <c r="AG530" i="1" s="1"/>
  <c r="V495" i="1"/>
  <c r="AB495" i="1" s="1"/>
  <c r="AG495" i="1" s="1"/>
  <c r="V460" i="1"/>
  <c r="AB460" i="1" s="1"/>
  <c r="AG460" i="1" s="1"/>
  <c r="V1825" i="1"/>
  <c r="AB1825" i="1" s="1"/>
  <c r="AG1825" i="1" s="1"/>
  <c r="V415" i="1"/>
  <c r="AB415" i="1" s="1"/>
  <c r="AG415" i="1" s="1"/>
  <c r="V506" i="1"/>
  <c r="AB506" i="1" s="1"/>
  <c r="AG506" i="1" s="1"/>
  <c r="V353" i="1"/>
  <c r="AB353" i="1" s="1"/>
  <c r="AG353" i="1" s="1"/>
  <c r="V326" i="1"/>
  <c r="AB326" i="1" s="1"/>
  <c r="AG326" i="1" s="1"/>
  <c r="V299" i="1"/>
  <c r="AB299" i="1" s="1"/>
  <c r="AG299" i="1" s="1"/>
  <c r="V264" i="1"/>
  <c r="AB264" i="1" s="1"/>
  <c r="AG264" i="1" s="1"/>
  <c r="V229" i="1"/>
  <c r="AB229" i="1" s="1"/>
  <c r="AG229" i="1" s="1"/>
  <c r="V201" i="1"/>
  <c r="AB201" i="1" s="1"/>
  <c r="AG201" i="1" s="1"/>
  <c r="V175" i="1"/>
  <c r="AB175" i="1" s="1"/>
  <c r="AG175" i="1" s="1"/>
  <c r="V140" i="1"/>
  <c r="AB140" i="1" s="1"/>
  <c r="AG140" i="1" s="1"/>
  <c r="V112" i="1"/>
  <c r="AB112" i="1" s="1"/>
  <c r="AG112" i="1" s="1"/>
  <c r="V77" i="1"/>
  <c r="AB77" i="1" s="1"/>
  <c r="AG77" i="1" s="1"/>
  <c r="V51" i="1"/>
  <c r="AB51" i="1" s="1"/>
  <c r="AG51" i="1" s="1"/>
  <c r="V16" i="1"/>
  <c r="AB16" i="1" s="1"/>
  <c r="AG16" i="1" s="1"/>
  <c r="V1987" i="1"/>
  <c r="AB1987" i="1" s="1"/>
  <c r="AG1987" i="1" s="1"/>
  <c r="V1961" i="1"/>
  <c r="AB1961" i="1" s="1"/>
  <c r="AG1961" i="1" s="1"/>
  <c r="V1934" i="1"/>
  <c r="AB1934" i="1" s="1"/>
  <c r="AG1934" i="1" s="1"/>
  <c r="V1908" i="1"/>
  <c r="AB1908" i="1" s="1"/>
  <c r="AG1908" i="1" s="1"/>
  <c r="V1872" i="1"/>
  <c r="AB1872" i="1" s="1"/>
  <c r="AG1872" i="1" s="1"/>
  <c r="V1845" i="1"/>
  <c r="AB1845" i="1" s="1"/>
  <c r="AG1845" i="1" s="1"/>
  <c r="V1810" i="1"/>
  <c r="AB1810" i="1" s="1"/>
  <c r="AG1810" i="1" s="1"/>
  <c r="V1376" i="1"/>
  <c r="AB1376" i="1" s="1"/>
  <c r="AG1376" i="1" s="1"/>
  <c r="V1597" i="1"/>
  <c r="AB1597" i="1" s="1"/>
  <c r="AG1597" i="1" s="1"/>
  <c r="V1499" i="1"/>
  <c r="AB1499" i="1" s="1"/>
  <c r="AG1499" i="1" s="1"/>
  <c r="V1295" i="1"/>
  <c r="AB1295" i="1" s="1"/>
  <c r="AG1295" i="1" s="1"/>
  <c r="V159" i="1"/>
  <c r="AB159" i="1" s="1"/>
  <c r="AG159" i="1" s="1"/>
  <c r="V840" i="1"/>
  <c r="AB840" i="1" s="1"/>
  <c r="AG840" i="1" s="1"/>
  <c r="V831" i="1"/>
  <c r="AB831" i="1" s="1"/>
  <c r="AG831" i="1" s="1"/>
  <c r="V813" i="1"/>
  <c r="AB813" i="1" s="1"/>
  <c r="AG813" i="1" s="1"/>
  <c r="V796" i="1"/>
  <c r="AB796" i="1" s="1"/>
  <c r="AG796" i="1" s="1"/>
  <c r="V768" i="1"/>
  <c r="AB768" i="1" s="1"/>
  <c r="AG768" i="1" s="1"/>
  <c r="V742" i="1"/>
  <c r="AB742" i="1" s="1"/>
  <c r="AG742" i="1" s="1"/>
  <c r="V716" i="1"/>
  <c r="AB716" i="1" s="1"/>
  <c r="AG716" i="1" s="1"/>
  <c r="V689" i="1"/>
  <c r="AB689" i="1" s="1"/>
  <c r="AG689" i="1" s="1"/>
  <c r="V672" i="1"/>
  <c r="AB672" i="1" s="1"/>
  <c r="AG672" i="1" s="1"/>
  <c r="V644" i="1"/>
  <c r="AB644" i="1" s="1"/>
  <c r="AG644" i="1" s="1"/>
  <c r="V618" i="1"/>
  <c r="AB618" i="1" s="1"/>
  <c r="AG618" i="1" s="1"/>
  <c r="V591" i="1"/>
  <c r="AB591" i="1" s="1"/>
  <c r="AG591" i="1" s="1"/>
  <c r="V565" i="1"/>
  <c r="AB565" i="1" s="1"/>
  <c r="AG565" i="1" s="1"/>
  <c r="V538" i="1"/>
  <c r="AB538" i="1" s="1"/>
  <c r="AG538" i="1" s="1"/>
  <c r="V520" i="1"/>
  <c r="AB520" i="1" s="1"/>
  <c r="AG520" i="1" s="1"/>
  <c r="V502" i="1"/>
  <c r="AB502" i="1" s="1"/>
  <c r="AG502" i="1" s="1"/>
  <c r="V1836" i="1"/>
  <c r="AB1836" i="1" s="1"/>
  <c r="AG1836" i="1" s="1"/>
  <c r="V450" i="1"/>
  <c r="AB450" i="1" s="1"/>
  <c r="AG450" i="1" s="1"/>
  <c r="V431" i="1"/>
  <c r="AB431" i="1" s="1"/>
  <c r="AG431" i="1" s="1"/>
  <c r="V413" i="1"/>
  <c r="AB413" i="1" s="1"/>
  <c r="AG413" i="1" s="1"/>
  <c r="V387" i="1"/>
  <c r="AB387" i="1" s="1"/>
  <c r="AG387" i="1" s="1"/>
  <c r="V324" i="1"/>
  <c r="AB324" i="1" s="1"/>
  <c r="AG324" i="1" s="1"/>
  <c r="V183" i="1"/>
  <c r="AB183" i="1" s="1"/>
  <c r="AG183" i="1" s="1"/>
  <c r="V1439" i="1"/>
  <c r="AB1439" i="1" s="1"/>
  <c r="AG1439" i="1" s="1"/>
  <c r="V1365" i="1"/>
  <c r="AB1365" i="1" s="1"/>
  <c r="AG1365" i="1" s="1"/>
  <c r="V1087" i="1"/>
  <c r="AB1087" i="1" s="1"/>
  <c r="AG1087" i="1" s="1"/>
  <c r="V1061" i="1"/>
  <c r="AB1061" i="1" s="1"/>
  <c r="AG1061" i="1" s="1"/>
  <c r="V1043" i="1"/>
  <c r="AB1043" i="1" s="1"/>
  <c r="AG1043" i="1" s="1"/>
  <c r="V1017" i="1"/>
  <c r="AB1017" i="1" s="1"/>
  <c r="AG1017" i="1" s="1"/>
  <c r="V989" i="1"/>
  <c r="AB989" i="1" s="1"/>
  <c r="AG989" i="1" s="1"/>
  <c r="V963" i="1"/>
  <c r="AB963" i="1" s="1"/>
  <c r="AG963" i="1" s="1"/>
  <c r="V937" i="1"/>
  <c r="AB937" i="1" s="1"/>
  <c r="AG937" i="1" s="1"/>
  <c r="V910" i="1"/>
  <c r="AB910" i="1" s="1"/>
  <c r="AG910" i="1" s="1"/>
  <c r="V883" i="1"/>
  <c r="AB883" i="1" s="1"/>
  <c r="AG883" i="1" s="1"/>
  <c r="V848" i="1"/>
  <c r="AB848" i="1" s="1"/>
  <c r="AG848" i="1" s="1"/>
  <c r="V821" i="1"/>
  <c r="AB821" i="1" s="1"/>
  <c r="AG821" i="1" s="1"/>
  <c r="V804" i="1"/>
  <c r="AB804" i="1" s="1"/>
  <c r="AG804" i="1" s="1"/>
  <c r="V786" i="1"/>
  <c r="AB786" i="1" s="1"/>
  <c r="AG786" i="1" s="1"/>
  <c r="V272" i="1"/>
  <c r="AB272" i="1" s="1"/>
  <c r="AG272" i="1" s="1"/>
  <c r="V723" i="1"/>
  <c r="AB723" i="1" s="1"/>
  <c r="AG723" i="1" s="1"/>
  <c r="V697" i="1"/>
  <c r="AB697" i="1" s="1"/>
  <c r="AG697" i="1" s="1"/>
  <c r="V661" i="1"/>
  <c r="AB661" i="1" s="1"/>
  <c r="AG661" i="1" s="1"/>
  <c r="V626" i="1"/>
  <c r="AB626" i="1" s="1"/>
  <c r="AG626" i="1" s="1"/>
  <c r="V599" i="1"/>
  <c r="AB599" i="1" s="1"/>
  <c r="AG599" i="1" s="1"/>
  <c r="V564" i="1"/>
  <c r="AB564" i="1" s="1"/>
  <c r="AG564" i="1" s="1"/>
  <c r="V537" i="1"/>
  <c r="AB537" i="1" s="1"/>
  <c r="AG537" i="1" s="1"/>
  <c r="V519" i="1"/>
  <c r="AB519" i="1" s="1"/>
  <c r="AG519" i="1" s="1"/>
  <c r="V510" i="1"/>
  <c r="AB510" i="1" s="1"/>
  <c r="AG510" i="1" s="1"/>
  <c r="V501" i="1"/>
  <c r="AB501" i="1" s="1"/>
  <c r="AG501" i="1" s="1"/>
  <c r="V475" i="1"/>
  <c r="AB475" i="1" s="1"/>
  <c r="AG475" i="1" s="1"/>
  <c r="V466" i="1"/>
  <c r="AB466" i="1" s="1"/>
  <c r="AG466" i="1" s="1"/>
  <c r="V457" i="1"/>
  <c r="AB457" i="1" s="1"/>
  <c r="AG457" i="1" s="1"/>
  <c r="V449" i="1"/>
  <c r="AB449" i="1" s="1"/>
  <c r="AG449" i="1" s="1"/>
  <c r="V439" i="1"/>
  <c r="AB439" i="1" s="1"/>
  <c r="AG439" i="1" s="1"/>
  <c r="V430" i="1"/>
  <c r="AB430" i="1" s="1"/>
  <c r="AG430" i="1" s="1"/>
  <c r="V421" i="1"/>
  <c r="AB421" i="1" s="1"/>
  <c r="AG421" i="1" s="1"/>
  <c r="V412" i="1"/>
  <c r="AB412" i="1" s="1"/>
  <c r="AG412" i="1" s="1"/>
  <c r="V404" i="1"/>
  <c r="AB404" i="1" s="1"/>
  <c r="AG404" i="1" s="1"/>
  <c r="V1403" i="1"/>
  <c r="AB1403" i="1" s="1"/>
  <c r="AG1403" i="1" s="1"/>
  <c r="V386" i="1"/>
  <c r="AB386" i="1" s="1"/>
  <c r="AG386" i="1" s="1"/>
  <c r="V377" i="1"/>
  <c r="AB377" i="1" s="1"/>
  <c r="AG377" i="1" s="1"/>
  <c r="V323" i="1"/>
  <c r="AB323" i="1" s="1"/>
  <c r="AG323" i="1" s="1"/>
  <c r="V235" i="1"/>
  <c r="AB235" i="1" s="1"/>
  <c r="AG235" i="1" s="1"/>
  <c r="V1781" i="1"/>
  <c r="AB1781" i="1" s="1"/>
  <c r="AG1781" i="1" s="1"/>
  <c r="V101" i="1"/>
  <c r="AB101" i="1" s="1"/>
  <c r="AG101" i="1" s="1"/>
  <c r="V31" i="1"/>
  <c r="AB31" i="1" s="1"/>
  <c r="AG31" i="1" s="1"/>
  <c r="V1985" i="1"/>
  <c r="AB1985" i="1" s="1"/>
  <c r="AG1985" i="1" s="1"/>
  <c r="V1887" i="1"/>
  <c r="AB1887" i="1" s="1"/>
  <c r="AG1887" i="1" s="1"/>
  <c r="V1530" i="1"/>
  <c r="AB1530" i="1" s="1"/>
  <c r="AG1530" i="1" s="1"/>
  <c r="V1745" i="1"/>
  <c r="AB1745" i="1" s="1"/>
  <c r="AG1745" i="1" s="1"/>
  <c r="V1701" i="1"/>
  <c r="AB1701" i="1" s="1"/>
  <c r="AG1701" i="1" s="1"/>
  <c r="V1639" i="1"/>
  <c r="AB1639" i="1" s="1"/>
  <c r="AG1639" i="1" s="1"/>
  <c r="V1577" i="1"/>
  <c r="AB1577" i="1" s="1"/>
  <c r="AG1577" i="1" s="1"/>
  <c r="V1168" i="1"/>
  <c r="AB1168" i="1" s="1"/>
  <c r="AG1168" i="1" s="1"/>
  <c r="V581" i="1"/>
  <c r="AB581" i="1" s="1"/>
  <c r="AG581" i="1" s="1"/>
  <c r="V805" i="1"/>
  <c r="AB805" i="1" s="1"/>
  <c r="AG805" i="1" s="1"/>
  <c r="V777" i="1"/>
  <c r="AB777" i="1" s="1"/>
  <c r="AG777" i="1" s="1"/>
  <c r="V751" i="1"/>
  <c r="AB751" i="1" s="1"/>
  <c r="AG751" i="1" s="1"/>
  <c r="V724" i="1"/>
  <c r="AB724" i="1" s="1"/>
  <c r="AG724" i="1" s="1"/>
  <c r="V698" i="1"/>
  <c r="AB698" i="1" s="1"/>
  <c r="AG698" i="1" s="1"/>
  <c r="V662" i="1"/>
  <c r="AB662" i="1" s="1"/>
  <c r="AG662" i="1" s="1"/>
  <c r="V635" i="1"/>
  <c r="AB635" i="1" s="1"/>
  <c r="AG635" i="1" s="1"/>
  <c r="V609" i="1"/>
  <c r="AB609" i="1" s="1"/>
  <c r="AG609" i="1" s="1"/>
  <c r="V583" i="1"/>
  <c r="AB583" i="1" s="1"/>
  <c r="AG583" i="1" s="1"/>
  <c r="V546" i="1"/>
  <c r="AB546" i="1" s="1"/>
  <c r="AG546" i="1" s="1"/>
  <c r="V511" i="1"/>
  <c r="AB511" i="1" s="1"/>
  <c r="AG511" i="1" s="1"/>
  <c r="V485" i="1"/>
  <c r="AB485" i="1" s="1"/>
  <c r="AG485" i="1" s="1"/>
  <c r="V467" i="1"/>
  <c r="AB467" i="1" s="1"/>
  <c r="AG467" i="1" s="1"/>
  <c r="V440" i="1"/>
  <c r="AB440" i="1" s="1"/>
  <c r="AG440" i="1" s="1"/>
  <c r="V405" i="1"/>
  <c r="AB405" i="1" s="1"/>
  <c r="AG405" i="1" s="1"/>
  <c r="V378" i="1"/>
  <c r="AB378" i="1" s="1"/>
  <c r="AG378" i="1" s="1"/>
  <c r="V1968" i="1"/>
  <c r="AB1968" i="1" s="1"/>
  <c r="AG1968" i="1" s="1"/>
  <c r="V1888" i="1"/>
  <c r="AB1888" i="1" s="1"/>
  <c r="AG1888" i="1" s="1"/>
  <c r="V1746" i="1"/>
  <c r="AB1746" i="1" s="1"/>
  <c r="AG1746" i="1" s="1"/>
  <c r="V1105" i="1"/>
  <c r="AB1105" i="1" s="1"/>
  <c r="AG1105" i="1" s="1"/>
  <c r="V1078" i="1"/>
  <c r="AB1078" i="1" s="1"/>
  <c r="AG1078" i="1" s="1"/>
  <c r="V1052" i="1"/>
  <c r="AB1052" i="1" s="1"/>
  <c r="AG1052" i="1" s="1"/>
  <c r="V1026" i="1"/>
  <c r="AB1026" i="1" s="1"/>
  <c r="AG1026" i="1" s="1"/>
  <c r="V998" i="1"/>
  <c r="AB998" i="1" s="1"/>
  <c r="AG998" i="1" s="1"/>
  <c r="V981" i="1"/>
  <c r="AB981" i="1" s="1"/>
  <c r="AG981" i="1" s="1"/>
  <c r="V954" i="1"/>
  <c r="AB954" i="1" s="1"/>
  <c r="AG954" i="1" s="1"/>
  <c r="V928" i="1"/>
  <c r="AB928" i="1" s="1"/>
  <c r="AG928" i="1" s="1"/>
  <c r="V901" i="1"/>
  <c r="AB901" i="1" s="1"/>
  <c r="AG901" i="1" s="1"/>
  <c r="V874" i="1"/>
  <c r="AB874" i="1" s="1"/>
  <c r="AG874" i="1" s="1"/>
  <c r="V856" i="1"/>
  <c r="AB856" i="1" s="1"/>
  <c r="AG856" i="1" s="1"/>
  <c r="V1401" i="1"/>
  <c r="AB1401" i="1" s="1"/>
  <c r="AG1401" i="1" s="1"/>
  <c r="V795" i="1"/>
  <c r="AB795" i="1" s="1"/>
  <c r="AG795" i="1" s="1"/>
  <c r="V767" i="1"/>
  <c r="AB767" i="1" s="1"/>
  <c r="AG767" i="1" s="1"/>
  <c r="V741" i="1"/>
  <c r="AB741" i="1" s="1"/>
  <c r="AG741" i="1" s="1"/>
  <c r="V715" i="1"/>
  <c r="AB715" i="1" s="1"/>
  <c r="AG715" i="1" s="1"/>
  <c r="V679" i="1"/>
  <c r="AB679" i="1" s="1"/>
  <c r="AG679" i="1" s="1"/>
  <c r="V1398" i="1"/>
  <c r="AB1398" i="1" s="1"/>
  <c r="AG1398" i="1" s="1"/>
  <c r="V634" i="1"/>
  <c r="AB634" i="1" s="1"/>
  <c r="AG634" i="1" s="1"/>
  <c r="V608" i="1"/>
  <c r="AB608" i="1" s="1"/>
  <c r="AG608" i="1" s="1"/>
  <c r="V582" i="1"/>
  <c r="AB582" i="1" s="1"/>
  <c r="AG582" i="1" s="1"/>
  <c r="V573" i="1"/>
  <c r="AB573" i="1" s="1"/>
  <c r="AG573" i="1" s="1"/>
  <c r="V834" i="1"/>
  <c r="AB834" i="1" s="1"/>
  <c r="AG834" i="1" s="1"/>
  <c r="V528" i="1"/>
  <c r="AB528" i="1" s="1"/>
  <c r="AG528" i="1" s="1"/>
  <c r="V484" i="1"/>
  <c r="AB484" i="1" s="1"/>
  <c r="AG484" i="1" s="1"/>
  <c r="V1106" i="1"/>
  <c r="AB1106" i="1" s="1"/>
  <c r="AG1106" i="1" s="1"/>
  <c r="V1097" i="1"/>
  <c r="AB1097" i="1" s="1"/>
  <c r="AG1097" i="1" s="1"/>
  <c r="V1088" i="1"/>
  <c r="AB1088" i="1" s="1"/>
  <c r="AG1088" i="1" s="1"/>
  <c r="V1079" i="1"/>
  <c r="AB1079" i="1" s="1"/>
  <c r="AG1079" i="1" s="1"/>
  <c r="V1071" i="1"/>
  <c r="AB1071" i="1" s="1"/>
  <c r="AG1071" i="1" s="1"/>
  <c r="V1062" i="1"/>
  <c r="AB1062" i="1" s="1"/>
  <c r="AG1062" i="1" s="1"/>
  <c r="V1053" i="1"/>
  <c r="AB1053" i="1" s="1"/>
  <c r="AG1053" i="1" s="1"/>
  <c r="V197" i="1"/>
  <c r="AB197" i="1" s="1"/>
  <c r="AG197" i="1" s="1"/>
  <c r="V1035" i="1"/>
  <c r="AB1035" i="1" s="1"/>
  <c r="AG1035" i="1" s="1"/>
  <c r="V1027" i="1"/>
  <c r="AB1027" i="1" s="1"/>
  <c r="AG1027" i="1" s="1"/>
  <c r="V1018" i="1"/>
  <c r="AB1018" i="1" s="1"/>
  <c r="AG1018" i="1" s="1"/>
  <c r="V1009" i="1"/>
  <c r="AB1009" i="1" s="1"/>
  <c r="AG1009" i="1" s="1"/>
  <c r="V999" i="1"/>
  <c r="AB999" i="1" s="1"/>
  <c r="AG999" i="1" s="1"/>
  <c r="V990" i="1"/>
  <c r="AB990" i="1" s="1"/>
  <c r="AG990" i="1" s="1"/>
  <c r="V982" i="1"/>
  <c r="AB982" i="1" s="1"/>
  <c r="AG982" i="1" s="1"/>
  <c r="V973" i="1"/>
  <c r="AB973" i="1" s="1"/>
  <c r="AG973" i="1" s="1"/>
  <c r="V964" i="1"/>
  <c r="AB964" i="1" s="1"/>
  <c r="AG964" i="1" s="1"/>
  <c r="V955" i="1"/>
  <c r="AB955" i="1" s="1"/>
  <c r="AG955" i="1" s="1"/>
  <c r="V946" i="1"/>
  <c r="AB946" i="1" s="1"/>
  <c r="AG946" i="1" s="1"/>
  <c r="V938" i="1"/>
  <c r="AB938" i="1" s="1"/>
  <c r="AG938" i="1" s="1"/>
  <c r="V929" i="1"/>
  <c r="AB929" i="1" s="1"/>
  <c r="AG929" i="1" s="1"/>
  <c r="V920" i="1"/>
  <c r="AB920" i="1" s="1"/>
  <c r="AG920" i="1" s="1"/>
  <c r="V911" i="1"/>
  <c r="AB911" i="1" s="1"/>
  <c r="AG911" i="1" s="1"/>
  <c r="V902" i="1"/>
  <c r="AB902" i="1" s="1"/>
  <c r="AG902" i="1" s="1"/>
  <c r="V894" i="1"/>
  <c r="AB894" i="1" s="1"/>
  <c r="AG894" i="1" s="1"/>
  <c r="V884" i="1"/>
  <c r="AB884" i="1" s="1"/>
  <c r="AG884" i="1" s="1"/>
  <c r="V875" i="1"/>
  <c r="AB875" i="1" s="1"/>
  <c r="AG875" i="1" s="1"/>
  <c r="V126" i="1"/>
  <c r="AB126" i="1" s="1"/>
  <c r="AG126" i="1" s="1"/>
  <c r="V1925" i="1"/>
  <c r="AB1925" i="1" s="1"/>
  <c r="AG1925" i="1" s="1"/>
  <c r="V849" i="1"/>
  <c r="AB849" i="1" s="1"/>
  <c r="AG849" i="1" s="1"/>
  <c r="V1288" i="1"/>
  <c r="AB1288" i="1" s="1"/>
  <c r="AG1288" i="1" s="1"/>
  <c r="V787" i="1"/>
  <c r="AB787" i="1" s="1"/>
  <c r="AG787" i="1" s="1"/>
  <c r="V760" i="1"/>
  <c r="AB760" i="1" s="1"/>
  <c r="AG760" i="1" s="1"/>
  <c r="V733" i="1"/>
  <c r="AB733" i="1" s="1"/>
  <c r="AG733" i="1" s="1"/>
  <c r="V707" i="1"/>
  <c r="AB707" i="1" s="1"/>
  <c r="AG707" i="1" s="1"/>
  <c r="V680" i="1"/>
  <c r="AB680" i="1" s="1"/>
  <c r="AG680" i="1" s="1"/>
  <c r="V653" i="1"/>
  <c r="AB653" i="1" s="1"/>
  <c r="AG653" i="1" s="1"/>
  <c r="V627" i="1"/>
  <c r="AB627" i="1" s="1"/>
  <c r="AG627" i="1" s="1"/>
  <c r="V49" i="1"/>
  <c r="AB49" i="1" s="1"/>
  <c r="AG49" i="1" s="1"/>
  <c r="V574" i="1"/>
  <c r="AB574" i="1" s="1"/>
  <c r="AG574" i="1" s="1"/>
  <c r="V555" i="1"/>
  <c r="AB555" i="1" s="1"/>
  <c r="AG555" i="1" s="1"/>
  <c r="V529" i="1"/>
  <c r="AB529" i="1" s="1"/>
  <c r="AG529" i="1" s="1"/>
  <c r="V494" i="1"/>
  <c r="AB494" i="1" s="1"/>
  <c r="AG494" i="1" s="1"/>
  <c r="V458" i="1"/>
  <c r="AB458" i="1" s="1"/>
  <c r="AG458" i="1" s="1"/>
  <c r="V422" i="1"/>
  <c r="AB422" i="1" s="1"/>
  <c r="AG422" i="1" s="1"/>
  <c r="V396" i="1"/>
  <c r="AB396" i="1" s="1"/>
  <c r="AG396" i="1" s="1"/>
  <c r="V236" i="1"/>
  <c r="AB236" i="1" s="1"/>
  <c r="AG236" i="1" s="1"/>
  <c r="V1827" i="1"/>
  <c r="AB1827" i="1" s="1"/>
  <c r="AG1827" i="1" s="1"/>
  <c r="V1404" i="1"/>
  <c r="AB1404" i="1" s="1"/>
  <c r="AG1404" i="1" s="1"/>
  <c r="V1383" i="1"/>
  <c r="AB1383" i="1" s="1"/>
  <c r="AG1383" i="1" s="1"/>
  <c r="V1096" i="1"/>
  <c r="AB1096" i="1" s="1"/>
  <c r="AG1096" i="1" s="1"/>
  <c r="V1070" i="1"/>
  <c r="AB1070" i="1" s="1"/>
  <c r="AG1070" i="1" s="1"/>
  <c r="V1034" i="1"/>
  <c r="AB1034" i="1" s="1"/>
  <c r="AG1034" i="1" s="1"/>
  <c r="V1008" i="1"/>
  <c r="AB1008" i="1" s="1"/>
  <c r="AG1008" i="1" s="1"/>
  <c r="V972" i="1"/>
  <c r="AB972" i="1" s="1"/>
  <c r="AG972" i="1" s="1"/>
  <c r="V945" i="1"/>
  <c r="AB945" i="1" s="1"/>
  <c r="AG945" i="1" s="1"/>
  <c r="V919" i="1"/>
  <c r="AB919" i="1" s="1"/>
  <c r="AG919" i="1" s="1"/>
  <c r="V1205" i="1"/>
  <c r="AB1205" i="1" s="1"/>
  <c r="AG1205" i="1" s="1"/>
  <c r="V865" i="1"/>
  <c r="AB865" i="1" s="1"/>
  <c r="AG865" i="1" s="1"/>
  <c r="V839" i="1"/>
  <c r="AB839" i="1" s="1"/>
  <c r="AG839" i="1" s="1"/>
  <c r="V812" i="1"/>
  <c r="AB812" i="1" s="1"/>
  <c r="AG812" i="1" s="1"/>
  <c r="V776" i="1"/>
  <c r="AB776" i="1" s="1"/>
  <c r="AG776" i="1" s="1"/>
  <c r="V759" i="1"/>
  <c r="AB759" i="1" s="1"/>
  <c r="AG759" i="1" s="1"/>
  <c r="V732" i="1"/>
  <c r="AB732" i="1" s="1"/>
  <c r="AG732" i="1" s="1"/>
  <c r="V706" i="1"/>
  <c r="AB706" i="1" s="1"/>
  <c r="AG706" i="1" s="1"/>
  <c r="V688" i="1"/>
  <c r="AB688" i="1" s="1"/>
  <c r="AG688" i="1" s="1"/>
  <c r="V671" i="1"/>
  <c r="AB671" i="1" s="1"/>
  <c r="AG671" i="1" s="1"/>
  <c r="V643" i="1"/>
  <c r="AB643" i="1" s="1"/>
  <c r="AG643" i="1" s="1"/>
  <c r="V617" i="1"/>
  <c r="AB617" i="1" s="1"/>
  <c r="AG617" i="1" s="1"/>
  <c r="V590" i="1"/>
  <c r="AB590" i="1" s="1"/>
  <c r="AG590" i="1" s="1"/>
  <c r="V545" i="1"/>
  <c r="AB545" i="1" s="1"/>
  <c r="AG545" i="1" s="1"/>
  <c r="V493" i="1"/>
  <c r="AB493" i="1" s="1"/>
  <c r="AG493" i="1" s="1"/>
  <c r="V1015" i="1"/>
  <c r="AB1015" i="1" s="1"/>
  <c r="AG1015" i="1" s="1"/>
  <c r="V943" i="1"/>
  <c r="AB943" i="1" s="1"/>
  <c r="AG943" i="1" s="1"/>
  <c r="V926" i="1"/>
  <c r="AB926" i="1" s="1"/>
  <c r="AG926" i="1" s="1"/>
  <c r="V854" i="1"/>
  <c r="AB854" i="1" s="1"/>
  <c r="AG854" i="1" s="1"/>
  <c r="V819" i="1"/>
  <c r="AB819" i="1" s="1"/>
  <c r="AG819" i="1" s="1"/>
  <c r="V784" i="1"/>
  <c r="AB784" i="1" s="1"/>
  <c r="AG784" i="1" s="1"/>
  <c r="V765" i="1"/>
  <c r="AB765" i="1" s="1"/>
  <c r="AG765" i="1" s="1"/>
  <c r="V739" i="1"/>
  <c r="AB739" i="1" s="1"/>
  <c r="AG739" i="1" s="1"/>
  <c r="V45" i="1"/>
  <c r="AB45" i="1" s="1"/>
  <c r="AG45" i="1" s="1"/>
  <c r="V686" i="1"/>
  <c r="AB686" i="1" s="1"/>
  <c r="AG686" i="1" s="1"/>
  <c r="V667" i="1"/>
  <c r="AB667" i="1" s="1"/>
  <c r="AG667" i="1" s="1"/>
  <c r="V650" i="1"/>
  <c r="AB650" i="1" s="1"/>
  <c r="AG650" i="1" s="1"/>
  <c r="V579" i="1"/>
  <c r="AB579" i="1" s="1"/>
  <c r="AG579" i="1" s="1"/>
  <c r="V534" i="1"/>
  <c r="AB534" i="1" s="1"/>
  <c r="AG534" i="1" s="1"/>
  <c r="V490" i="1"/>
  <c r="AB490" i="1" s="1"/>
  <c r="AG490" i="1" s="1"/>
  <c r="V1710" i="1"/>
  <c r="AB1710" i="1" s="1"/>
  <c r="AG1710" i="1" s="1"/>
  <c r="V419" i="1"/>
  <c r="AB419" i="1" s="1"/>
  <c r="AG419" i="1" s="1"/>
  <c r="V1645" i="1"/>
  <c r="AB1645" i="1" s="1"/>
  <c r="AG1645" i="1" s="1"/>
  <c r="V1566" i="1"/>
  <c r="AB1566" i="1" s="1"/>
  <c r="AG1566" i="1" s="1"/>
  <c r="V1988" i="1"/>
  <c r="AB1988" i="1" s="1"/>
  <c r="AG1988" i="1" s="1"/>
  <c r="V1521" i="1"/>
  <c r="AB1521" i="1" s="1"/>
  <c r="AG1521" i="1" s="1"/>
  <c r="V1432" i="1"/>
  <c r="AB1432" i="1" s="1"/>
  <c r="AG1432" i="1" s="1"/>
  <c r="V1379" i="1"/>
  <c r="AB1379" i="1" s="1"/>
  <c r="AG1379" i="1" s="1"/>
  <c r="V1362" i="1"/>
  <c r="AB1362" i="1" s="1"/>
  <c r="AG1362" i="1" s="1"/>
  <c r="V1344" i="1"/>
  <c r="AB1344" i="1" s="1"/>
  <c r="AG1344" i="1" s="1"/>
  <c r="V825" i="1"/>
  <c r="AB825" i="1" s="1"/>
  <c r="AG825" i="1" s="1"/>
  <c r="V559" i="1"/>
  <c r="AB559" i="1" s="1"/>
  <c r="AG559" i="1" s="1"/>
  <c r="V203" i="1"/>
  <c r="AB203" i="1" s="1"/>
  <c r="AG203" i="1" s="1"/>
  <c r="V115" i="1"/>
  <c r="AB115" i="1" s="1"/>
  <c r="AG115" i="1" s="1"/>
  <c r="V1847" i="1"/>
  <c r="AB1847" i="1" s="1"/>
  <c r="AG1847" i="1" s="1"/>
  <c r="V330" i="1"/>
  <c r="AB330" i="1" s="1"/>
  <c r="AG330" i="1" s="1"/>
  <c r="V447" i="1"/>
  <c r="AB447" i="1" s="1"/>
  <c r="AG447" i="1" s="1"/>
  <c r="V1111" i="1"/>
  <c r="AB1111" i="1" s="1"/>
  <c r="AG1111" i="1" s="1"/>
  <c r="V1094" i="1"/>
  <c r="AB1094" i="1" s="1"/>
  <c r="AG1094" i="1" s="1"/>
  <c r="V1041" i="1"/>
  <c r="AB1041" i="1" s="1"/>
  <c r="AG1041" i="1" s="1"/>
  <c r="V1101" i="1"/>
  <c r="AB1101" i="1" s="1"/>
  <c r="AG1101" i="1" s="1"/>
  <c r="V1040" i="1"/>
  <c r="AB1040" i="1" s="1"/>
  <c r="AG1040" i="1" s="1"/>
  <c r="V1005" i="1"/>
  <c r="AB1005" i="1" s="1"/>
  <c r="AG1005" i="1" s="1"/>
  <c r="V960" i="1"/>
  <c r="AB960" i="1" s="1"/>
  <c r="AG960" i="1" s="1"/>
  <c r="V888" i="1"/>
  <c r="AB888" i="1" s="1"/>
  <c r="AG888" i="1" s="1"/>
  <c r="V871" i="1"/>
  <c r="AB871" i="1" s="1"/>
  <c r="AG871" i="1" s="1"/>
  <c r="V835" i="1"/>
  <c r="AB835" i="1" s="1"/>
  <c r="AG835" i="1" s="1"/>
  <c r="V809" i="1"/>
  <c r="AB809" i="1" s="1"/>
  <c r="AG809" i="1" s="1"/>
  <c r="V791" i="1"/>
  <c r="AB791" i="1" s="1"/>
  <c r="AG791" i="1" s="1"/>
  <c r="V720" i="1"/>
  <c r="AB720" i="1" s="1"/>
  <c r="AG720" i="1" s="1"/>
  <c r="V622" i="1"/>
  <c r="AB622" i="1" s="1"/>
  <c r="AG622" i="1" s="1"/>
  <c r="V605" i="1"/>
  <c r="AB605" i="1" s="1"/>
  <c r="AG605" i="1" s="1"/>
  <c r="V551" i="1"/>
  <c r="AB551" i="1" s="1"/>
  <c r="AG551" i="1" s="1"/>
  <c r="V533" i="1"/>
  <c r="AB533" i="1" s="1"/>
  <c r="AG533" i="1" s="1"/>
  <c r="V489" i="1"/>
  <c r="AB489" i="1" s="1"/>
  <c r="AG489" i="1" s="1"/>
  <c r="V444" i="1"/>
  <c r="AB444" i="1" s="1"/>
  <c r="AG444" i="1" s="1"/>
  <c r="V418" i="1"/>
  <c r="AB418" i="1" s="1"/>
  <c r="AG418" i="1" s="1"/>
  <c r="V391" i="1"/>
  <c r="AB391" i="1" s="1"/>
  <c r="AG391" i="1" s="1"/>
  <c r="V365" i="1"/>
  <c r="AB365" i="1" s="1"/>
  <c r="AG365" i="1" s="1"/>
  <c r="V476" i="1"/>
  <c r="AB476" i="1" s="1"/>
  <c r="AG476" i="1" s="1"/>
  <c r="V339" i="1"/>
  <c r="AB339" i="1" s="1"/>
  <c r="AG339" i="1" s="1"/>
  <c r="V329" i="1"/>
  <c r="AB329" i="1" s="1"/>
  <c r="AG329" i="1" s="1"/>
  <c r="V320" i="1"/>
  <c r="AB320" i="1" s="1"/>
  <c r="AG320" i="1" s="1"/>
  <c r="V311" i="1"/>
  <c r="AB311" i="1" s="1"/>
  <c r="AG311" i="1" s="1"/>
  <c r="V267" i="1"/>
  <c r="AB267" i="1" s="1"/>
  <c r="AG267" i="1" s="1"/>
  <c r="V241" i="1"/>
  <c r="AB241" i="1" s="1"/>
  <c r="AG241" i="1" s="1"/>
  <c r="V213" i="1"/>
  <c r="AB213" i="1" s="1"/>
  <c r="AG213" i="1" s="1"/>
  <c r="V205" i="1"/>
  <c r="AB205" i="1" s="1"/>
  <c r="AG205" i="1" s="1"/>
  <c r="V187" i="1"/>
  <c r="AB187" i="1" s="1"/>
  <c r="AG187" i="1" s="1"/>
  <c r="V169" i="1"/>
  <c r="AB169" i="1" s="1"/>
  <c r="AG169" i="1" s="1"/>
  <c r="V161" i="1"/>
  <c r="AB161" i="1" s="1"/>
  <c r="AG161" i="1" s="1"/>
  <c r="V125" i="1"/>
  <c r="AB125" i="1" s="1"/>
  <c r="AG125" i="1" s="1"/>
  <c r="V117" i="1"/>
  <c r="AB117" i="1" s="1"/>
  <c r="AG117" i="1" s="1"/>
  <c r="V98" i="1"/>
  <c r="AB98" i="1" s="1"/>
  <c r="AG98" i="1" s="1"/>
  <c r="V63" i="1"/>
  <c r="AB63" i="1" s="1"/>
  <c r="AG63" i="1" s="1"/>
  <c r="V54" i="1"/>
  <c r="AB54" i="1" s="1"/>
  <c r="AG54" i="1" s="1"/>
  <c r="V1361" i="1"/>
  <c r="AB1361" i="1" s="1"/>
  <c r="AG1361" i="1" s="1"/>
  <c r="V1084" i="1"/>
  <c r="AB1084" i="1" s="1"/>
  <c r="AG1084" i="1" s="1"/>
  <c r="V1066" i="1"/>
  <c r="AB1066" i="1" s="1"/>
  <c r="AG1066" i="1" s="1"/>
  <c r="V1031" i="1"/>
  <c r="AB1031" i="1" s="1"/>
  <c r="AG1031" i="1" s="1"/>
  <c r="V1438" i="1"/>
  <c r="AB1438" i="1" s="1"/>
  <c r="AG1438" i="1" s="1"/>
  <c r="V995" i="1"/>
  <c r="AB995" i="1" s="1"/>
  <c r="AG995" i="1" s="1"/>
  <c r="V968" i="1"/>
  <c r="AB968" i="1" s="1"/>
  <c r="AG968" i="1" s="1"/>
  <c r="V942" i="1"/>
  <c r="AB942" i="1" s="1"/>
  <c r="AG942" i="1" s="1"/>
  <c r="V924" i="1"/>
  <c r="AB924" i="1" s="1"/>
  <c r="AG924" i="1" s="1"/>
  <c r="V898" i="1"/>
  <c r="AB898" i="1" s="1"/>
  <c r="AG898" i="1" s="1"/>
  <c r="V879" i="1"/>
  <c r="AB879" i="1" s="1"/>
  <c r="AG879" i="1" s="1"/>
  <c r="V827" i="1"/>
  <c r="AB827" i="1" s="1"/>
  <c r="AG827" i="1" s="1"/>
  <c r="V818" i="1"/>
  <c r="AB818" i="1" s="1"/>
  <c r="AG818" i="1" s="1"/>
  <c r="V800" i="1"/>
  <c r="AB800" i="1" s="1"/>
  <c r="AG800" i="1" s="1"/>
  <c r="V764" i="1"/>
  <c r="AB764" i="1" s="1"/>
  <c r="AG764" i="1" s="1"/>
  <c r="V738" i="1"/>
  <c r="AB738" i="1" s="1"/>
  <c r="AG738" i="1" s="1"/>
  <c r="V694" i="1"/>
  <c r="AB694" i="1" s="1"/>
  <c r="AG694" i="1" s="1"/>
  <c r="V666" i="1"/>
  <c r="AB666" i="1" s="1"/>
  <c r="AG666" i="1" s="1"/>
  <c r="V858" i="1"/>
  <c r="AB858" i="1" s="1"/>
  <c r="AG858" i="1" s="1"/>
  <c r="V631" i="1"/>
  <c r="AB631" i="1" s="1"/>
  <c r="AG631" i="1" s="1"/>
  <c r="V613" i="1"/>
  <c r="AB613" i="1" s="1"/>
  <c r="AG613" i="1" s="1"/>
  <c r="V596" i="1"/>
  <c r="AB596" i="1" s="1"/>
  <c r="AG596" i="1" s="1"/>
  <c r="V578" i="1"/>
  <c r="AB578" i="1" s="1"/>
  <c r="AG578" i="1" s="1"/>
  <c r="V561" i="1"/>
  <c r="AB561" i="1" s="1"/>
  <c r="AG561" i="1" s="1"/>
  <c r="V542" i="1"/>
  <c r="AB542" i="1" s="1"/>
  <c r="AG542" i="1" s="1"/>
  <c r="V524" i="1"/>
  <c r="AB524" i="1" s="1"/>
  <c r="AG524" i="1" s="1"/>
  <c r="V463" i="1"/>
  <c r="AB463" i="1" s="1"/>
  <c r="AG463" i="1" s="1"/>
  <c r="V1109" i="1"/>
  <c r="AB1109" i="1" s="1"/>
  <c r="AG1109" i="1" s="1"/>
  <c r="V1100" i="1"/>
  <c r="AB1100" i="1" s="1"/>
  <c r="AG1100" i="1" s="1"/>
  <c r="V1092" i="1"/>
  <c r="AB1092" i="1" s="1"/>
  <c r="AG1092" i="1" s="1"/>
  <c r="V1083" i="1"/>
  <c r="AB1083" i="1" s="1"/>
  <c r="AG1083" i="1" s="1"/>
  <c r="V1074" i="1"/>
  <c r="AB1074" i="1" s="1"/>
  <c r="AG1074" i="1" s="1"/>
  <c r="V1065" i="1"/>
  <c r="AB1065" i="1" s="1"/>
  <c r="AG1065" i="1" s="1"/>
  <c r="V1056" i="1"/>
  <c r="AB1056" i="1" s="1"/>
  <c r="AG1056" i="1" s="1"/>
  <c r="V1048" i="1"/>
  <c r="AB1048" i="1" s="1"/>
  <c r="AG1048" i="1" s="1"/>
  <c r="V1039" i="1"/>
  <c r="AB1039" i="1" s="1"/>
  <c r="AG1039" i="1" s="1"/>
  <c r="V1030" i="1"/>
  <c r="AB1030" i="1" s="1"/>
  <c r="AG1030" i="1" s="1"/>
  <c r="V1021" i="1"/>
  <c r="AB1021" i="1" s="1"/>
  <c r="AG1021" i="1" s="1"/>
  <c r="V1012" i="1"/>
  <c r="AB1012" i="1" s="1"/>
  <c r="AG1012" i="1" s="1"/>
  <c r="V1004" i="1"/>
  <c r="AB1004" i="1" s="1"/>
  <c r="AG1004" i="1" s="1"/>
  <c r="V994" i="1"/>
  <c r="AB994" i="1" s="1"/>
  <c r="AG994" i="1" s="1"/>
  <c r="V1129" i="1"/>
  <c r="AB1129" i="1" s="1"/>
  <c r="AG1129" i="1" s="1"/>
  <c r="V976" i="1"/>
  <c r="AB976" i="1" s="1"/>
  <c r="AG976" i="1" s="1"/>
  <c r="V967" i="1"/>
  <c r="AB967" i="1" s="1"/>
  <c r="AG967" i="1" s="1"/>
  <c r="V959" i="1"/>
  <c r="AB959" i="1" s="1"/>
  <c r="AG959" i="1" s="1"/>
  <c r="V950" i="1"/>
  <c r="AB950" i="1" s="1"/>
  <c r="AG950" i="1" s="1"/>
  <c r="V941" i="1"/>
  <c r="AB941" i="1" s="1"/>
  <c r="AG941" i="1" s="1"/>
  <c r="V932" i="1"/>
  <c r="AB932" i="1" s="1"/>
  <c r="AG932" i="1" s="1"/>
  <c r="V923" i="1"/>
  <c r="AB923" i="1" s="1"/>
  <c r="AG923" i="1" s="1"/>
  <c r="V915" i="1"/>
  <c r="AB915" i="1" s="1"/>
  <c r="AG915" i="1" s="1"/>
  <c r="V1396" i="1"/>
  <c r="AB1396" i="1" s="1"/>
  <c r="AG1396" i="1" s="1"/>
  <c r="V897" i="1"/>
  <c r="AB897" i="1" s="1"/>
  <c r="AG897" i="1" s="1"/>
  <c r="V887" i="1"/>
  <c r="AB887" i="1" s="1"/>
  <c r="AG887" i="1" s="1"/>
  <c r="V878" i="1"/>
  <c r="AB878" i="1" s="1"/>
  <c r="AG878" i="1" s="1"/>
  <c r="V870" i="1"/>
  <c r="AB870" i="1" s="1"/>
  <c r="AG870" i="1" s="1"/>
  <c r="V861" i="1"/>
  <c r="AB861" i="1" s="1"/>
  <c r="AG861" i="1" s="1"/>
  <c r="V852" i="1"/>
  <c r="AB852" i="1" s="1"/>
  <c r="AG852" i="1" s="1"/>
  <c r="V843" i="1"/>
  <c r="AB843" i="1" s="1"/>
  <c r="AG843" i="1" s="1"/>
  <c r="V1962" i="1"/>
  <c r="AB1962" i="1" s="1"/>
  <c r="AG1962" i="1" s="1"/>
  <c r="V826" i="1"/>
  <c r="AB826" i="1" s="1"/>
  <c r="AG826" i="1" s="1"/>
  <c r="V817" i="1"/>
  <c r="AB817" i="1" s="1"/>
  <c r="AG817" i="1" s="1"/>
  <c r="V808" i="1"/>
  <c r="AB808" i="1" s="1"/>
  <c r="AG808" i="1" s="1"/>
  <c r="V799" i="1"/>
  <c r="AB799" i="1" s="1"/>
  <c r="AG799" i="1" s="1"/>
  <c r="V28" i="1"/>
  <c r="AB28" i="1" s="1"/>
  <c r="AG28" i="1" s="1"/>
  <c r="V19" i="1"/>
  <c r="AB19" i="1" s="1"/>
  <c r="AG19" i="1" s="1"/>
  <c r="V10" i="1"/>
  <c r="AB10" i="1" s="1"/>
  <c r="AG10" i="1" s="1"/>
  <c r="V1990" i="1"/>
  <c r="AB1990" i="1" s="1"/>
  <c r="AG1990" i="1" s="1"/>
  <c r="V1982" i="1"/>
  <c r="AB1982" i="1" s="1"/>
  <c r="AG1982" i="1" s="1"/>
  <c r="V1955" i="1"/>
  <c r="AB1955" i="1" s="1"/>
  <c r="AG1955" i="1" s="1"/>
  <c r="V1929" i="1"/>
  <c r="AB1929" i="1" s="1"/>
  <c r="AG1929" i="1" s="1"/>
  <c r="V1415" i="1"/>
  <c r="AB1415" i="1" s="1"/>
  <c r="AG1415" i="1" s="1"/>
  <c r="V1884" i="1"/>
  <c r="AB1884" i="1" s="1"/>
  <c r="AG1884" i="1" s="1"/>
  <c r="V1875" i="1"/>
  <c r="AB1875" i="1" s="1"/>
  <c r="AG1875" i="1" s="1"/>
  <c r="V1866" i="1"/>
  <c r="AB1866" i="1" s="1"/>
  <c r="AG1866" i="1" s="1"/>
  <c r="V1849" i="1"/>
  <c r="AB1849" i="1" s="1"/>
  <c r="AG1849" i="1" s="1"/>
  <c r="V1840" i="1"/>
  <c r="AB1840" i="1" s="1"/>
  <c r="AG1840" i="1" s="1"/>
  <c r="V1813" i="1"/>
  <c r="AB1813" i="1" s="1"/>
  <c r="AG1813" i="1" s="1"/>
  <c r="V1834" i="1"/>
  <c r="AB1834" i="1" s="1"/>
  <c r="AG1834" i="1" s="1"/>
  <c r="V1777" i="1"/>
  <c r="AB1777" i="1" s="1"/>
  <c r="AG1777" i="1" s="1"/>
  <c r="V1768" i="1"/>
  <c r="AB1768" i="1" s="1"/>
  <c r="AG1768" i="1" s="1"/>
  <c r="V1724" i="1"/>
  <c r="AB1724" i="1" s="1"/>
  <c r="AG1724" i="1" s="1"/>
  <c r="V1716" i="1"/>
  <c r="AB1716" i="1" s="1"/>
  <c r="AG1716" i="1" s="1"/>
  <c r="V1707" i="1"/>
  <c r="AB1707" i="1" s="1"/>
  <c r="AG1707" i="1" s="1"/>
  <c r="V1689" i="1"/>
  <c r="AB1689" i="1" s="1"/>
  <c r="AG1689" i="1" s="1"/>
  <c r="V695" i="1"/>
  <c r="AB695" i="1" s="1"/>
  <c r="AG695" i="1" s="1"/>
  <c r="V1672" i="1"/>
  <c r="AB1672" i="1" s="1"/>
  <c r="AG1672" i="1" s="1"/>
  <c r="V1662" i="1"/>
  <c r="AB1662" i="1" s="1"/>
  <c r="AG1662" i="1" s="1"/>
  <c r="V1435" i="1"/>
  <c r="AB1435" i="1" s="1"/>
  <c r="AG1435" i="1" s="1"/>
  <c r="V1635" i="1"/>
  <c r="AB1635" i="1" s="1"/>
  <c r="AG1635" i="1" s="1"/>
  <c r="V1627" i="1"/>
  <c r="AB1627" i="1" s="1"/>
  <c r="AG1627" i="1" s="1"/>
  <c r="V1177" i="1"/>
  <c r="AB1177" i="1" s="1"/>
  <c r="AG1177" i="1" s="1"/>
  <c r="V1609" i="1"/>
  <c r="AB1609" i="1" s="1"/>
  <c r="AG1609" i="1" s="1"/>
  <c r="V1600" i="1"/>
  <c r="AB1600" i="1" s="1"/>
  <c r="AG1600" i="1" s="1"/>
  <c r="V1583" i="1"/>
  <c r="AB1583" i="1" s="1"/>
  <c r="AG1583" i="1" s="1"/>
  <c r="V1611" i="1"/>
  <c r="AB1611" i="1" s="1"/>
  <c r="AG1611" i="1" s="1"/>
  <c r="V1054" i="1"/>
  <c r="AB1054" i="1" s="1"/>
  <c r="AG1054" i="1" s="1"/>
  <c r="V1555" i="1"/>
  <c r="AB1555" i="1" s="1"/>
  <c r="AG1555" i="1" s="1"/>
  <c r="V1546" i="1"/>
  <c r="AB1546" i="1" s="1"/>
  <c r="AG1546" i="1" s="1"/>
  <c r="V866" i="1"/>
  <c r="AB866" i="1" s="1"/>
  <c r="AG866" i="1" s="1"/>
  <c r="V1520" i="1"/>
  <c r="AB1520" i="1" s="1"/>
  <c r="AG1520" i="1" s="1"/>
  <c r="V1511" i="1"/>
  <c r="AB1511" i="1" s="1"/>
  <c r="AG1511" i="1" s="1"/>
  <c r="V753" i="1"/>
  <c r="AB753" i="1" s="1"/>
  <c r="AG753" i="1" s="1"/>
  <c r="V1494" i="1"/>
  <c r="AB1494" i="1" s="1"/>
  <c r="AG1494" i="1" s="1"/>
  <c r="V1977" i="1"/>
  <c r="AB1977" i="1" s="1"/>
  <c r="AG1977" i="1" s="1"/>
  <c r="V1476" i="1"/>
  <c r="AB1476" i="1" s="1"/>
  <c r="AG1476" i="1" s="1"/>
  <c r="V1467" i="1"/>
  <c r="AB1467" i="1" s="1"/>
  <c r="AG1467" i="1" s="1"/>
  <c r="V1728" i="1"/>
  <c r="AB1728" i="1" s="1"/>
  <c r="AG1728" i="1" s="1"/>
  <c r="V1450" i="1"/>
  <c r="AB1450" i="1" s="1"/>
  <c r="AG1450" i="1" s="1"/>
  <c r="V102" i="1"/>
  <c r="AB102" i="1" s="1"/>
  <c r="AG102" i="1" s="1"/>
  <c r="V1422" i="1"/>
  <c r="AB1422" i="1" s="1"/>
  <c r="AG1422" i="1" s="1"/>
  <c r="V1413" i="1"/>
  <c r="AB1413" i="1" s="1"/>
  <c r="AG1413" i="1" s="1"/>
  <c r="V1405" i="1"/>
  <c r="AB1405" i="1" s="1"/>
  <c r="AG1405" i="1" s="1"/>
  <c r="V1103" i="1"/>
  <c r="AB1103" i="1" s="1"/>
  <c r="AG1103" i="1" s="1"/>
  <c r="V1378" i="1"/>
  <c r="AB1378" i="1" s="1"/>
  <c r="AG1378" i="1" s="1"/>
  <c r="V1369" i="1"/>
  <c r="AB1369" i="1" s="1"/>
  <c r="AG1369" i="1" s="1"/>
  <c r="V1352" i="1"/>
  <c r="AB1352" i="1" s="1"/>
  <c r="AG1352" i="1" s="1"/>
  <c r="V1787" i="1"/>
  <c r="AB1787" i="1" s="1"/>
  <c r="AG1787" i="1" s="1"/>
  <c r="V1333" i="1"/>
  <c r="AB1333" i="1" s="1"/>
  <c r="AG1333" i="1" s="1"/>
  <c r="V1316" i="1"/>
  <c r="AB1316" i="1" s="1"/>
  <c r="AG1316" i="1" s="1"/>
  <c r="V1307" i="1"/>
  <c r="AB1307" i="1" s="1"/>
  <c r="AG1307" i="1" s="1"/>
  <c r="V1298" i="1"/>
  <c r="AB1298" i="1" s="1"/>
  <c r="AG1298" i="1" s="1"/>
  <c r="V1289" i="1"/>
  <c r="AB1289" i="1" s="1"/>
  <c r="AG1289" i="1" s="1"/>
  <c r="V1280" i="1"/>
  <c r="AB1280" i="1" s="1"/>
  <c r="AG1280" i="1" s="1"/>
  <c r="V1272" i="1"/>
  <c r="AB1272" i="1" s="1"/>
  <c r="AG1272" i="1" s="1"/>
  <c r="V1245" i="1"/>
  <c r="AB1245" i="1" s="1"/>
  <c r="AG1245" i="1" s="1"/>
  <c r="V1236" i="1"/>
  <c r="AB1236" i="1" s="1"/>
  <c r="AG1236" i="1" s="1"/>
  <c r="V1228" i="1"/>
  <c r="AB1228" i="1" s="1"/>
  <c r="AG1228" i="1" s="1"/>
  <c r="V1200" i="1"/>
  <c r="AB1200" i="1" s="1"/>
  <c r="AG1200" i="1" s="1"/>
  <c r="V76" i="1"/>
  <c r="AB76" i="1" s="1"/>
  <c r="AG76" i="1" s="1"/>
  <c r="V1183" i="1"/>
  <c r="AB1183" i="1" s="1"/>
  <c r="AG1183" i="1" s="1"/>
  <c r="V1156" i="1"/>
  <c r="AB1156" i="1" s="1"/>
  <c r="AG1156" i="1" s="1"/>
  <c r="V1147" i="1"/>
  <c r="AB1147" i="1" s="1"/>
  <c r="AG1147" i="1" s="1"/>
  <c r="V1139" i="1"/>
  <c r="AB1139" i="1" s="1"/>
  <c r="AG1139" i="1" s="1"/>
  <c r="V1130" i="1"/>
  <c r="AB1130" i="1" s="1"/>
  <c r="AG1130" i="1" s="1"/>
  <c r="V1121" i="1"/>
  <c r="AB1121" i="1" s="1"/>
  <c r="AG1121" i="1" s="1"/>
  <c r="V1080" i="1"/>
  <c r="AB1080" i="1" s="1"/>
  <c r="AG1080" i="1" s="1"/>
  <c r="V814" i="1"/>
  <c r="AB814" i="1" s="1"/>
  <c r="AG814" i="1" s="1"/>
  <c r="V725" i="1"/>
  <c r="AB725" i="1" s="1"/>
  <c r="AG725" i="1" s="1"/>
  <c r="V636" i="1"/>
  <c r="AB636" i="1" s="1"/>
  <c r="AG636" i="1" s="1"/>
  <c r="V370" i="1"/>
  <c r="AB370" i="1" s="1"/>
  <c r="AG370" i="1" s="1"/>
  <c r="V281" i="1"/>
  <c r="AB281" i="1" s="1"/>
  <c r="AG281" i="1" s="1"/>
  <c r="V1303" i="1"/>
  <c r="AB1303" i="1" s="1"/>
  <c r="AG1303" i="1" s="1"/>
  <c r="V1126" i="1"/>
  <c r="AB1126" i="1" s="1"/>
  <c r="AG1126" i="1" s="1"/>
  <c r="V336" i="1"/>
  <c r="AB336" i="1" s="1"/>
  <c r="AG336" i="1" s="1"/>
  <c r="V1419" i="1"/>
  <c r="AB1419" i="1" s="1"/>
  <c r="AG1419" i="1" s="1"/>
  <c r="V1047" i="1"/>
  <c r="AB1047" i="1" s="1"/>
  <c r="AG1047" i="1" s="1"/>
  <c r="V905" i="1"/>
  <c r="AB905" i="1" s="1"/>
  <c r="AG905" i="1" s="1"/>
  <c r="V896" i="1"/>
  <c r="AB896" i="1" s="1"/>
  <c r="AG896" i="1" s="1"/>
  <c r="V886" i="1"/>
  <c r="AB886" i="1" s="1"/>
  <c r="AG886" i="1" s="1"/>
  <c r="V877" i="1"/>
  <c r="AB877" i="1" s="1"/>
  <c r="AG877" i="1" s="1"/>
  <c r="V868" i="1"/>
  <c r="AB868" i="1" s="1"/>
  <c r="AG868" i="1" s="1"/>
  <c r="V860" i="1"/>
  <c r="AB860" i="1" s="1"/>
  <c r="AG860" i="1" s="1"/>
  <c r="V851" i="1"/>
  <c r="AB851" i="1" s="1"/>
  <c r="AG851" i="1" s="1"/>
  <c r="V1394" i="1"/>
  <c r="AB1394" i="1" s="1"/>
  <c r="AG1394" i="1" s="1"/>
  <c r="V833" i="1"/>
  <c r="AB833" i="1" s="1"/>
  <c r="AG833" i="1" s="1"/>
  <c r="V824" i="1"/>
  <c r="AB824" i="1" s="1"/>
  <c r="AG824" i="1" s="1"/>
  <c r="V816" i="1"/>
  <c r="AB816" i="1" s="1"/>
  <c r="AG816" i="1" s="1"/>
  <c r="V807" i="1"/>
  <c r="AB807" i="1" s="1"/>
  <c r="AG807" i="1" s="1"/>
  <c r="V798" i="1"/>
  <c r="AB798" i="1" s="1"/>
  <c r="AG798" i="1" s="1"/>
  <c r="V789" i="1"/>
  <c r="AB789" i="1" s="1"/>
  <c r="AG789" i="1" s="1"/>
  <c r="V779" i="1"/>
  <c r="AB779" i="1" s="1"/>
  <c r="AG779" i="1" s="1"/>
  <c r="V771" i="1"/>
  <c r="AB771" i="1" s="1"/>
  <c r="AG771" i="1" s="1"/>
  <c r="V762" i="1"/>
  <c r="AB762" i="1" s="1"/>
  <c r="AG762" i="1" s="1"/>
  <c r="V1818" i="1"/>
  <c r="AB1818" i="1" s="1"/>
  <c r="AG1818" i="1" s="1"/>
  <c r="V744" i="1"/>
  <c r="AB744" i="1" s="1"/>
  <c r="AG744" i="1" s="1"/>
  <c r="V735" i="1"/>
  <c r="AB735" i="1" s="1"/>
  <c r="AG735" i="1" s="1"/>
  <c r="V727" i="1"/>
  <c r="AB727" i="1" s="1"/>
  <c r="AG727" i="1" s="1"/>
  <c r="V718" i="1"/>
  <c r="AB718" i="1" s="1"/>
  <c r="AG718" i="1" s="1"/>
  <c r="V709" i="1"/>
  <c r="AB709" i="1" s="1"/>
  <c r="AG709" i="1" s="1"/>
  <c r="V700" i="1"/>
  <c r="AB700" i="1" s="1"/>
  <c r="AG700" i="1" s="1"/>
  <c r="V1492" i="1"/>
  <c r="AB1492" i="1" s="1"/>
  <c r="AG1492" i="1" s="1"/>
  <c r="V683" i="1"/>
  <c r="AB683" i="1" s="1"/>
  <c r="AG683" i="1" s="1"/>
  <c r="V674" i="1"/>
  <c r="AB674" i="1" s="1"/>
  <c r="AG674" i="1" s="1"/>
  <c r="V664" i="1"/>
  <c r="AB664" i="1" s="1"/>
  <c r="AG664" i="1" s="1"/>
  <c r="V655" i="1"/>
  <c r="AB655" i="1" s="1"/>
  <c r="AG655" i="1" s="1"/>
  <c r="V646" i="1"/>
  <c r="AB646" i="1" s="1"/>
  <c r="AG646" i="1" s="1"/>
  <c r="V638" i="1"/>
  <c r="AB638" i="1" s="1"/>
  <c r="AG638" i="1" s="1"/>
  <c r="V629" i="1"/>
  <c r="AB629" i="1" s="1"/>
  <c r="AG629" i="1" s="1"/>
  <c r="V620" i="1"/>
  <c r="AB620" i="1" s="1"/>
  <c r="AG620" i="1" s="1"/>
  <c r="V611" i="1"/>
  <c r="AB611" i="1" s="1"/>
  <c r="AG611" i="1" s="1"/>
  <c r="V602" i="1"/>
  <c r="AB602" i="1" s="1"/>
  <c r="AG602" i="1" s="1"/>
  <c r="V594" i="1"/>
  <c r="AB594" i="1" s="1"/>
  <c r="AG594" i="1" s="1"/>
  <c r="V585" i="1"/>
  <c r="AB585" i="1" s="1"/>
  <c r="AG585" i="1" s="1"/>
  <c r="V576" i="1"/>
  <c r="AB576" i="1" s="1"/>
  <c r="AG576" i="1" s="1"/>
  <c r="V567" i="1"/>
  <c r="AB567" i="1" s="1"/>
  <c r="AG567" i="1" s="1"/>
  <c r="V557" i="1"/>
  <c r="AB557" i="1" s="1"/>
  <c r="AG557" i="1" s="1"/>
  <c r="V549" i="1"/>
  <c r="AB549" i="1" s="1"/>
  <c r="AG549" i="1" s="1"/>
  <c r="V540" i="1"/>
  <c r="AB540" i="1" s="1"/>
  <c r="AG540" i="1" s="1"/>
  <c r="V531" i="1"/>
  <c r="AB531" i="1" s="1"/>
  <c r="AG531" i="1" s="1"/>
  <c r="V522" i="1"/>
  <c r="AB522" i="1" s="1"/>
  <c r="AG522" i="1" s="1"/>
  <c r="V513" i="1"/>
  <c r="AB513" i="1" s="1"/>
  <c r="AG513" i="1" s="1"/>
  <c r="V505" i="1"/>
  <c r="AB505" i="1" s="1"/>
  <c r="AG505" i="1" s="1"/>
  <c r="V496" i="1"/>
  <c r="AB496" i="1" s="1"/>
  <c r="AG496" i="1" s="1"/>
  <c r="V487" i="1"/>
  <c r="AB487" i="1" s="1"/>
  <c r="AG487" i="1" s="1"/>
  <c r="V478" i="1"/>
  <c r="AB478" i="1" s="1"/>
  <c r="AG478" i="1" s="1"/>
  <c r="V469" i="1"/>
  <c r="AB469" i="1" s="1"/>
  <c r="AG469" i="1" s="1"/>
  <c r="V461" i="1"/>
  <c r="AB461" i="1" s="1"/>
  <c r="AG461" i="1" s="1"/>
  <c r="V452" i="1"/>
  <c r="AB452" i="1" s="1"/>
  <c r="AG452" i="1" s="1"/>
  <c r="V442" i="1"/>
  <c r="AB442" i="1" s="1"/>
  <c r="AG442" i="1" s="1"/>
  <c r="V433" i="1"/>
  <c r="AB433" i="1" s="1"/>
  <c r="AG433" i="1" s="1"/>
  <c r="V424" i="1"/>
  <c r="AB424" i="1" s="1"/>
  <c r="AG424" i="1" s="1"/>
  <c r="V416" i="1"/>
  <c r="AB416" i="1" s="1"/>
  <c r="AG416" i="1" s="1"/>
  <c r="V407" i="1"/>
  <c r="AB407" i="1" s="1"/>
  <c r="AG407" i="1" s="1"/>
  <c r="V398" i="1"/>
  <c r="AB398" i="1" s="1"/>
  <c r="AG398" i="1" s="1"/>
  <c r="V389" i="1"/>
  <c r="AB389" i="1" s="1"/>
  <c r="AG389" i="1" s="1"/>
  <c r="V380" i="1"/>
  <c r="AB380" i="1" s="1"/>
  <c r="AG380" i="1" s="1"/>
  <c r="V372" i="1"/>
  <c r="AB372" i="1" s="1"/>
  <c r="AG372" i="1" s="1"/>
  <c r="V1410" i="1"/>
  <c r="AB1410" i="1" s="1"/>
  <c r="AG1410" i="1" s="1"/>
  <c r="V354" i="1"/>
  <c r="AB354" i="1" s="1"/>
  <c r="AG354" i="1" s="1"/>
  <c r="V345" i="1"/>
  <c r="AB345" i="1" s="1"/>
  <c r="AG345" i="1" s="1"/>
  <c r="V335" i="1"/>
  <c r="AB335" i="1" s="1"/>
  <c r="AG335" i="1" s="1"/>
  <c r="V327" i="1"/>
  <c r="AB327" i="1" s="1"/>
  <c r="AG327" i="1" s="1"/>
  <c r="V318" i="1"/>
  <c r="AB318" i="1" s="1"/>
  <c r="AG318" i="1" s="1"/>
  <c r="V309" i="1"/>
  <c r="AB309" i="1" s="1"/>
  <c r="AG309" i="1" s="1"/>
  <c r="V300" i="1"/>
  <c r="AB300" i="1" s="1"/>
  <c r="AG300" i="1" s="1"/>
  <c r="V291" i="1"/>
  <c r="AB291" i="1" s="1"/>
  <c r="AG291" i="1" s="1"/>
  <c r="V283" i="1"/>
  <c r="AB283" i="1" s="1"/>
  <c r="AG283" i="1" s="1"/>
  <c r="V1588" i="1"/>
  <c r="AB1588" i="1" s="1"/>
  <c r="AG1588" i="1" s="1"/>
  <c r="V265" i="1"/>
  <c r="AB265" i="1" s="1"/>
  <c r="AG265" i="1" s="1"/>
  <c r="V256" i="1"/>
  <c r="AB256" i="1" s="1"/>
  <c r="AG256" i="1" s="1"/>
  <c r="V247" i="1"/>
  <c r="AB247" i="1" s="1"/>
  <c r="AG247" i="1" s="1"/>
  <c r="V239" i="1"/>
  <c r="AB239" i="1" s="1"/>
  <c r="AG239" i="1" s="1"/>
  <c r="V230" i="1"/>
  <c r="AB230" i="1" s="1"/>
  <c r="AG230" i="1" s="1"/>
  <c r="V220" i="1"/>
  <c r="AB220" i="1" s="1"/>
  <c r="AG220" i="1" s="1"/>
  <c r="V132" i="1"/>
  <c r="AB132" i="1" s="1"/>
  <c r="AG132" i="1" s="1"/>
  <c r="V1775" i="1"/>
  <c r="AB1775" i="1" s="1"/>
  <c r="AG1775" i="1" s="1"/>
  <c r="V1678" i="1"/>
  <c r="AB1678" i="1" s="1"/>
  <c r="AG1678" i="1" s="1"/>
  <c r="V1429" i="1"/>
  <c r="AB1429" i="1" s="1"/>
  <c r="AG1429" i="1" s="1"/>
  <c r="V606" i="1"/>
  <c r="AB606" i="1" s="1"/>
  <c r="AG606" i="1" s="1"/>
  <c r="V1636" i="1"/>
  <c r="AB1636" i="1" s="1"/>
  <c r="AG1636" i="1" s="1"/>
  <c r="V790" i="1"/>
  <c r="AB790" i="1" s="1"/>
  <c r="AG790" i="1" s="1"/>
  <c r="V782" i="1"/>
  <c r="AB782" i="1" s="1"/>
  <c r="AG782" i="1" s="1"/>
  <c r="V772" i="1"/>
  <c r="AB772" i="1" s="1"/>
  <c r="AG772" i="1" s="1"/>
  <c r="V763" i="1"/>
  <c r="AB763" i="1" s="1"/>
  <c r="AG763" i="1" s="1"/>
  <c r="V754" i="1"/>
  <c r="AB754" i="1" s="1"/>
  <c r="AG754" i="1" s="1"/>
  <c r="V745" i="1"/>
  <c r="AB745" i="1" s="1"/>
  <c r="AG745" i="1" s="1"/>
  <c r="V737" i="1"/>
  <c r="AB737" i="1" s="1"/>
  <c r="AG737" i="1" s="1"/>
  <c r="V728" i="1"/>
  <c r="AB728" i="1" s="1"/>
  <c r="AG728" i="1" s="1"/>
  <c r="V719" i="1"/>
  <c r="AB719" i="1" s="1"/>
  <c r="AG719" i="1" s="1"/>
  <c r="V710" i="1"/>
  <c r="AB710" i="1" s="1"/>
  <c r="AG710" i="1" s="1"/>
  <c r="V701" i="1"/>
  <c r="AB701" i="1" s="1"/>
  <c r="AG701" i="1" s="1"/>
  <c r="V693" i="1"/>
  <c r="AB693" i="1" s="1"/>
  <c r="AG693" i="1" s="1"/>
  <c r="V684" i="1"/>
  <c r="AB684" i="1" s="1"/>
  <c r="AG684" i="1" s="1"/>
  <c r="V675" i="1"/>
  <c r="AB675" i="1" s="1"/>
  <c r="AG675" i="1" s="1"/>
  <c r="V665" i="1"/>
  <c r="AB665" i="1" s="1"/>
  <c r="AG665" i="1" s="1"/>
  <c r="V656" i="1"/>
  <c r="AB656" i="1" s="1"/>
  <c r="AG656" i="1" s="1"/>
  <c r="V648" i="1"/>
  <c r="AB648" i="1" s="1"/>
  <c r="AG648" i="1" s="1"/>
  <c r="V639" i="1"/>
  <c r="AB639" i="1" s="1"/>
  <c r="AG639" i="1" s="1"/>
  <c r="V630" i="1"/>
  <c r="AB630" i="1" s="1"/>
  <c r="AG630" i="1" s="1"/>
  <c r="V621" i="1"/>
  <c r="AB621" i="1" s="1"/>
  <c r="AG621" i="1" s="1"/>
  <c r="V612" i="1"/>
  <c r="AB612" i="1" s="1"/>
  <c r="AG612" i="1" s="1"/>
  <c r="V604" i="1"/>
  <c r="AB604" i="1" s="1"/>
  <c r="AG604" i="1" s="1"/>
  <c r="V595" i="1"/>
  <c r="AB595" i="1" s="1"/>
  <c r="AG595" i="1" s="1"/>
  <c r="V586" i="1"/>
  <c r="AB586" i="1" s="1"/>
  <c r="AG586" i="1" s="1"/>
  <c r="V577" i="1"/>
  <c r="AB577" i="1" s="1"/>
  <c r="AG577" i="1" s="1"/>
  <c r="V568" i="1"/>
  <c r="AB568" i="1" s="1"/>
  <c r="AG568" i="1" s="1"/>
  <c r="V560" i="1"/>
  <c r="AB560" i="1" s="1"/>
  <c r="AG560" i="1" s="1"/>
  <c r="V550" i="1"/>
  <c r="AB550" i="1" s="1"/>
  <c r="AG550" i="1" s="1"/>
  <c r="V541" i="1"/>
  <c r="AB541" i="1" s="1"/>
  <c r="AG541" i="1" s="1"/>
  <c r="V532" i="1"/>
  <c r="AB532" i="1" s="1"/>
  <c r="AG532" i="1" s="1"/>
  <c r="V523" i="1"/>
  <c r="AB523" i="1" s="1"/>
  <c r="AG523" i="1" s="1"/>
  <c r="V515" i="1"/>
  <c r="AB515" i="1" s="1"/>
  <c r="AG515" i="1" s="1"/>
  <c r="V1114" i="1"/>
  <c r="AB1114" i="1" s="1"/>
  <c r="AG1114" i="1" s="1"/>
  <c r="V497" i="1"/>
  <c r="AB497" i="1" s="1"/>
  <c r="AG497" i="1" s="1"/>
  <c r="V488" i="1"/>
  <c r="AB488" i="1" s="1"/>
  <c r="AG488" i="1" s="1"/>
  <c r="V479" i="1"/>
  <c r="AB479" i="1" s="1"/>
  <c r="AG479" i="1" s="1"/>
  <c r="V471" i="1"/>
  <c r="AB471" i="1" s="1"/>
  <c r="AG471" i="1" s="1"/>
  <c r="V462" i="1"/>
  <c r="AB462" i="1" s="1"/>
  <c r="AG462" i="1" s="1"/>
  <c r="V453" i="1"/>
  <c r="AB453" i="1" s="1"/>
  <c r="AG453" i="1" s="1"/>
  <c r="V443" i="1"/>
  <c r="AB443" i="1" s="1"/>
  <c r="AG443" i="1" s="1"/>
  <c r="V434" i="1"/>
  <c r="AB434" i="1" s="1"/>
  <c r="AG434" i="1" s="1"/>
  <c r="V426" i="1"/>
  <c r="AB426" i="1" s="1"/>
  <c r="AG426" i="1" s="1"/>
  <c r="V417" i="1"/>
  <c r="AB417" i="1" s="1"/>
  <c r="AG417" i="1" s="1"/>
  <c r="V408" i="1"/>
  <c r="AB408" i="1" s="1"/>
  <c r="AG408" i="1" s="1"/>
  <c r="V399" i="1"/>
  <c r="AB399" i="1" s="1"/>
  <c r="AG399" i="1" s="1"/>
  <c r="V390" i="1"/>
  <c r="AB390" i="1" s="1"/>
  <c r="AG390" i="1" s="1"/>
  <c r="V382" i="1"/>
  <c r="AB382" i="1" s="1"/>
  <c r="AG382" i="1" s="1"/>
  <c r="V364" i="1"/>
  <c r="AB364" i="1" s="1"/>
  <c r="AG364" i="1" s="1"/>
  <c r="V355" i="1"/>
  <c r="AB355" i="1" s="1"/>
  <c r="AG355" i="1" s="1"/>
  <c r="V346" i="1"/>
  <c r="AB346" i="1" s="1"/>
  <c r="AG346" i="1" s="1"/>
  <c r="V338" i="1"/>
  <c r="AB338" i="1" s="1"/>
  <c r="AG338" i="1" s="1"/>
  <c r="V310" i="1"/>
  <c r="AB310" i="1" s="1"/>
  <c r="AG310" i="1" s="1"/>
  <c r="V293" i="1"/>
  <c r="AB293" i="1" s="1"/>
  <c r="AG293" i="1" s="1"/>
  <c r="V284" i="1"/>
  <c r="AB284" i="1" s="1"/>
  <c r="AG284" i="1" s="1"/>
  <c r="V275" i="1"/>
  <c r="AB275" i="1" s="1"/>
  <c r="AG275" i="1" s="1"/>
  <c r="V266" i="1"/>
  <c r="AB266" i="1" s="1"/>
  <c r="AG266" i="1" s="1"/>
  <c r="V240" i="1"/>
  <c r="AB240" i="1" s="1"/>
  <c r="AG240" i="1" s="1"/>
  <c r="V221" i="1"/>
  <c r="AB221" i="1" s="1"/>
  <c r="AG221" i="1" s="1"/>
  <c r="V1440" i="1"/>
  <c r="AB1440" i="1" s="1"/>
  <c r="AG1440" i="1" s="1"/>
  <c r="V59" i="1"/>
  <c r="AB59" i="1" s="1"/>
  <c r="AG59" i="1" s="1"/>
  <c r="V195" i="1"/>
  <c r="AB195" i="1" s="1"/>
  <c r="AG195" i="1" s="1"/>
  <c r="V168" i="1"/>
  <c r="AB168" i="1" s="1"/>
  <c r="AG168" i="1" s="1"/>
  <c r="V151" i="1"/>
  <c r="AB151" i="1" s="1"/>
  <c r="AG151" i="1" s="1"/>
  <c r="V142" i="1"/>
  <c r="AB142" i="1" s="1"/>
  <c r="AG142" i="1" s="1"/>
  <c r="V133" i="1"/>
  <c r="AB133" i="1" s="1"/>
  <c r="AG133" i="1" s="1"/>
  <c r="V1207" i="1"/>
  <c r="AB1207" i="1" s="1"/>
  <c r="AG1207" i="1" s="1"/>
  <c r="V97" i="1"/>
  <c r="AB97" i="1" s="1"/>
  <c r="AG97" i="1" s="1"/>
  <c r="V79" i="1"/>
  <c r="AB79" i="1" s="1"/>
  <c r="AG79" i="1" s="1"/>
  <c r="V71" i="1"/>
  <c r="AB71" i="1" s="1"/>
  <c r="AG71" i="1" s="1"/>
  <c r="V62" i="1"/>
  <c r="AB62" i="1" s="1"/>
  <c r="AG62" i="1" s="1"/>
  <c r="V53" i="1"/>
  <c r="AB53" i="1" s="1"/>
  <c r="AG53" i="1" s="1"/>
  <c r="V1626" i="1"/>
  <c r="AB1626" i="1" s="1"/>
  <c r="AG1626" i="1" s="1"/>
  <c r="V1617" i="1"/>
  <c r="AB1617" i="1" s="1"/>
  <c r="AG1617" i="1" s="1"/>
  <c r="V1608" i="1"/>
  <c r="AB1608" i="1" s="1"/>
  <c r="AG1608" i="1" s="1"/>
  <c r="V1599" i="1"/>
  <c r="AB1599" i="1" s="1"/>
  <c r="AG1599" i="1" s="1"/>
  <c r="V1573" i="1"/>
  <c r="AB1573" i="1" s="1"/>
  <c r="AG1573" i="1" s="1"/>
  <c r="V1537" i="1"/>
  <c r="AB1537" i="1" s="1"/>
  <c r="AG1537" i="1" s="1"/>
  <c r="V1484" i="1"/>
  <c r="AB1484" i="1" s="1"/>
  <c r="AG1484" i="1" s="1"/>
  <c r="V1475" i="1"/>
  <c r="AB1475" i="1" s="1"/>
  <c r="AG1475" i="1" s="1"/>
  <c r="V1466" i="1"/>
  <c r="AB1466" i="1" s="1"/>
  <c r="AG1466" i="1" s="1"/>
  <c r="V1457" i="1"/>
  <c r="AB1457" i="1" s="1"/>
  <c r="AG1457" i="1" s="1"/>
  <c r="V1760" i="1"/>
  <c r="AB1760" i="1" s="1"/>
  <c r="AG1760" i="1" s="1"/>
  <c r="V1395" i="1"/>
  <c r="AB1395" i="1" s="1"/>
  <c r="AG1395" i="1" s="1"/>
  <c r="V1342" i="1"/>
  <c r="AB1342" i="1" s="1"/>
  <c r="AG1342" i="1" s="1"/>
  <c r="V1700" i="1"/>
  <c r="AB1700" i="1" s="1"/>
  <c r="AG1700" i="1" s="1"/>
  <c r="V96" i="1"/>
  <c r="AB96" i="1" s="1"/>
  <c r="AG96" i="1" s="1"/>
  <c r="V81" i="1"/>
  <c r="AB81" i="1" s="1"/>
  <c r="AG81" i="1" s="1"/>
  <c r="V1112" i="1"/>
  <c r="AB1112" i="1" s="1"/>
  <c r="AG1112" i="1" s="1"/>
  <c r="V1104" i="1"/>
  <c r="AB1104" i="1" s="1"/>
  <c r="AG1104" i="1" s="1"/>
  <c r="V1095" i="1"/>
  <c r="AB1095" i="1" s="1"/>
  <c r="AG1095" i="1" s="1"/>
  <c r="V1086" i="1"/>
  <c r="AB1086" i="1" s="1"/>
  <c r="AG1086" i="1" s="1"/>
  <c r="V1077" i="1"/>
  <c r="AB1077" i="1" s="1"/>
  <c r="AG1077" i="1" s="1"/>
  <c r="V1068" i="1"/>
  <c r="AB1068" i="1" s="1"/>
  <c r="AG1068" i="1" s="1"/>
  <c r="V1060" i="1"/>
  <c r="AB1060" i="1" s="1"/>
  <c r="AG1060" i="1" s="1"/>
  <c r="V1051" i="1"/>
  <c r="AB1051" i="1" s="1"/>
  <c r="AG1051" i="1" s="1"/>
  <c r="V1042" i="1"/>
  <c r="AB1042" i="1" s="1"/>
  <c r="AG1042" i="1" s="1"/>
  <c r="V1033" i="1"/>
  <c r="AB1033" i="1" s="1"/>
  <c r="AG1033" i="1" s="1"/>
  <c r="V1024" i="1"/>
  <c r="AB1024" i="1" s="1"/>
  <c r="AG1024" i="1" s="1"/>
  <c r="V1016" i="1"/>
  <c r="AB1016" i="1" s="1"/>
  <c r="AG1016" i="1" s="1"/>
  <c r="V1007" i="1"/>
  <c r="AB1007" i="1" s="1"/>
  <c r="AG1007" i="1" s="1"/>
  <c r="V1326" i="1"/>
  <c r="AB1326" i="1" s="1"/>
  <c r="AG1326" i="1" s="1"/>
  <c r="V988" i="1"/>
  <c r="AB988" i="1" s="1"/>
  <c r="AG988" i="1" s="1"/>
  <c r="V979" i="1"/>
  <c r="AB979" i="1" s="1"/>
  <c r="AG979" i="1" s="1"/>
  <c r="V971" i="1"/>
  <c r="AB971" i="1" s="1"/>
  <c r="AG971" i="1" s="1"/>
  <c r="V962" i="1"/>
  <c r="AB962" i="1" s="1"/>
  <c r="AG962" i="1" s="1"/>
  <c r="V953" i="1"/>
  <c r="AB953" i="1" s="1"/>
  <c r="AG953" i="1" s="1"/>
  <c r="V944" i="1"/>
  <c r="AB944" i="1" s="1"/>
  <c r="AG944" i="1" s="1"/>
  <c r="V935" i="1"/>
  <c r="AB935" i="1" s="1"/>
  <c r="AG935" i="1" s="1"/>
  <c r="V927" i="1"/>
  <c r="AB927" i="1" s="1"/>
  <c r="AG927" i="1" s="1"/>
  <c r="V918" i="1"/>
  <c r="AB918" i="1" s="1"/>
  <c r="AG918" i="1" s="1"/>
  <c r="V1424" i="1"/>
  <c r="AB1424" i="1" s="1"/>
  <c r="AG1424" i="1" s="1"/>
  <c r="V900" i="1"/>
  <c r="AB900" i="1" s="1"/>
  <c r="AG900" i="1" s="1"/>
  <c r="V890" i="1"/>
  <c r="AB890" i="1" s="1"/>
  <c r="AG890" i="1" s="1"/>
  <c r="V882" i="1"/>
  <c r="AB882" i="1" s="1"/>
  <c r="AG882" i="1" s="1"/>
  <c r="V873" i="1"/>
  <c r="AB873" i="1" s="1"/>
  <c r="AG873" i="1" s="1"/>
  <c r="V864" i="1"/>
  <c r="AB864" i="1" s="1"/>
  <c r="AG864" i="1" s="1"/>
  <c r="V855" i="1"/>
  <c r="AB855" i="1" s="1"/>
  <c r="AG855" i="1" s="1"/>
  <c r="V846" i="1"/>
  <c r="AB846" i="1" s="1"/>
  <c r="AG846" i="1" s="1"/>
  <c r="V838" i="1"/>
  <c r="AB838" i="1" s="1"/>
  <c r="AG838" i="1" s="1"/>
  <c r="V829" i="1"/>
  <c r="AB829" i="1" s="1"/>
  <c r="AG829" i="1" s="1"/>
  <c r="V820" i="1"/>
  <c r="AB820" i="1" s="1"/>
  <c r="AG820" i="1" s="1"/>
  <c r="V811" i="1"/>
  <c r="AB811" i="1" s="1"/>
  <c r="AG811" i="1" s="1"/>
  <c r="V802" i="1"/>
  <c r="AB802" i="1" s="1"/>
  <c r="AG802" i="1" s="1"/>
  <c r="V794" i="1"/>
  <c r="AB794" i="1" s="1"/>
  <c r="AG794" i="1" s="1"/>
  <c r="V785" i="1"/>
  <c r="AB785" i="1" s="1"/>
  <c r="AG785" i="1" s="1"/>
  <c r="V775" i="1"/>
  <c r="AB775" i="1" s="1"/>
  <c r="AG775" i="1" s="1"/>
  <c r="V766" i="1"/>
  <c r="AB766" i="1" s="1"/>
  <c r="AG766" i="1" s="1"/>
  <c r="V757" i="1"/>
  <c r="AB757" i="1" s="1"/>
  <c r="AG757" i="1" s="1"/>
  <c r="V749" i="1"/>
  <c r="AB749" i="1" s="1"/>
  <c r="AG749" i="1" s="1"/>
  <c r="V740" i="1"/>
  <c r="AB740" i="1" s="1"/>
  <c r="AG740" i="1" s="1"/>
  <c r="V731" i="1"/>
  <c r="AB731" i="1" s="1"/>
  <c r="AG731" i="1" s="1"/>
  <c r="V722" i="1"/>
  <c r="AB722" i="1" s="1"/>
  <c r="AG722" i="1" s="1"/>
  <c r="V713" i="1"/>
  <c r="AB713" i="1" s="1"/>
  <c r="AG713" i="1" s="1"/>
  <c r="V705" i="1"/>
  <c r="AB705" i="1" s="1"/>
  <c r="AG705" i="1" s="1"/>
  <c r="V696" i="1"/>
  <c r="AB696" i="1" s="1"/>
  <c r="AG696" i="1" s="1"/>
  <c r="V687" i="1"/>
  <c r="AB687" i="1" s="1"/>
  <c r="AG687" i="1" s="1"/>
  <c r="V678" i="1"/>
  <c r="AB678" i="1" s="1"/>
  <c r="AG678" i="1" s="1"/>
  <c r="V668" i="1"/>
  <c r="AB668" i="1" s="1"/>
  <c r="AG668" i="1" s="1"/>
  <c r="V660" i="1"/>
  <c r="AB660" i="1" s="1"/>
  <c r="AG660" i="1" s="1"/>
  <c r="V651" i="1"/>
  <c r="AB651" i="1" s="1"/>
  <c r="AG651" i="1" s="1"/>
  <c r="V642" i="1"/>
  <c r="AB642" i="1" s="1"/>
  <c r="AG642" i="1" s="1"/>
  <c r="V633" i="1"/>
  <c r="AB633" i="1" s="1"/>
  <c r="AG633" i="1" s="1"/>
  <c r="V624" i="1"/>
  <c r="AB624" i="1" s="1"/>
  <c r="AG624" i="1" s="1"/>
  <c r="V616" i="1"/>
  <c r="AB616" i="1" s="1"/>
  <c r="AG616" i="1" s="1"/>
  <c r="V607" i="1"/>
  <c r="AB607" i="1" s="1"/>
  <c r="AG607" i="1" s="1"/>
  <c r="V598" i="1"/>
  <c r="AB598" i="1" s="1"/>
  <c r="AG598" i="1" s="1"/>
  <c r="V589" i="1"/>
  <c r="AB589" i="1" s="1"/>
  <c r="AG589" i="1" s="1"/>
  <c r="V580" i="1"/>
  <c r="AB580" i="1" s="1"/>
  <c r="AG580" i="1" s="1"/>
  <c r="V572" i="1"/>
  <c r="AB572" i="1" s="1"/>
  <c r="AG572" i="1" s="1"/>
  <c r="V563" i="1"/>
  <c r="AB563" i="1" s="1"/>
  <c r="AG563" i="1" s="1"/>
  <c r="V553" i="1"/>
  <c r="AB553" i="1" s="1"/>
  <c r="AG553" i="1" s="1"/>
  <c r="V544" i="1"/>
  <c r="AB544" i="1" s="1"/>
  <c r="AG544" i="1" s="1"/>
  <c r="V535" i="1"/>
  <c r="AB535" i="1" s="1"/>
  <c r="AG535" i="1" s="1"/>
  <c r="V527" i="1"/>
  <c r="AB527" i="1" s="1"/>
  <c r="AG527" i="1" s="1"/>
  <c r="V518" i="1"/>
  <c r="AB518" i="1" s="1"/>
  <c r="AG518" i="1" s="1"/>
  <c r="V509" i="1"/>
  <c r="AB509" i="1" s="1"/>
  <c r="AG509" i="1" s="1"/>
  <c r="V500" i="1"/>
  <c r="AB500" i="1" s="1"/>
  <c r="AG500" i="1" s="1"/>
  <c r="V491" i="1"/>
  <c r="AB491" i="1" s="1"/>
  <c r="AG491" i="1" s="1"/>
  <c r="V483" i="1"/>
  <c r="AB483" i="1" s="1"/>
  <c r="AG483" i="1" s="1"/>
  <c r="V474" i="1"/>
  <c r="AB474" i="1" s="1"/>
  <c r="AG474" i="1" s="1"/>
  <c r="V465" i="1"/>
  <c r="AB465" i="1" s="1"/>
  <c r="AG465" i="1" s="1"/>
  <c r="V456" i="1"/>
  <c r="AB456" i="1" s="1"/>
  <c r="AG456" i="1" s="1"/>
  <c r="V446" i="1"/>
  <c r="AB446" i="1" s="1"/>
  <c r="AG446" i="1" s="1"/>
  <c r="V438" i="1"/>
  <c r="AB438" i="1" s="1"/>
  <c r="AG438" i="1" s="1"/>
  <c r="V429" i="1"/>
  <c r="AB429" i="1" s="1"/>
  <c r="AG429" i="1" s="1"/>
  <c r="V420" i="1"/>
  <c r="AB420" i="1" s="1"/>
  <c r="AG420" i="1" s="1"/>
  <c r="V411" i="1"/>
  <c r="AB411" i="1" s="1"/>
  <c r="AG411" i="1" s="1"/>
  <c r="V402" i="1"/>
  <c r="AB402" i="1" s="1"/>
  <c r="AG402" i="1" s="1"/>
  <c r="V394" i="1"/>
  <c r="AB394" i="1" s="1"/>
  <c r="AG394" i="1" s="1"/>
  <c r="V385" i="1"/>
  <c r="AB385" i="1" s="1"/>
  <c r="AG385" i="1" s="1"/>
  <c r="V376" i="1"/>
  <c r="AB376" i="1" s="1"/>
  <c r="AG376" i="1" s="1"/>
  <c r="V287" i="1"/>
  <c r="AB287" i="1" s="1"/>
  <c r="AG287" i="1" s="1"/>
  <c r="V261" i="1"/>
  <c r="AB261" i="1" s="1"/>
  <c r="AG261" i="1" s="1"/>
  <c r="V234" i="1"/>
  <c r="AB234" i="1" s="1"/>
  <c r="AG234" i="1" s="1"/>
  <c r="V145" i="1"/>
  <c r="AB145" i="1" s="1"/>
  <c r="AG145" i="1" s="1"/>
  <c r="V100" i="1"/>
  <c r="AB100" i="1" s="1"/>
  <c r="AG100" i="1" s="1"/>
  <c r="V91" i="1"/>
  <c r="AB91" i="1" s="1"/>
  <c r="AG91" i="1" s="1"/>
  <c r="V74" i="1"/>
  <c r="AB74" i="1" s="1"/>
  <c r="AG74" i="1" s="1"/>
  <c r="V30" i="1"/>
  <c r="AB30" i="1" s="1"/>
  <c r="AG30" i="1" s="1"/>
  <c r="V1984" i="1"/>
  <c r="AB1984" i="1" s="1"/>
  <c r="AG1984" i="1" s="1"/>
  <c r="V1922" i="1"/>
  <c r="AB1922" i="1" s="1"/>
  <c r="AG1922" i="1" s="1"/>
  <c r="V1886" i="1"/>
  <c r="AB1886" i="1" s="1"/>
  <c r="AG1886" i="1" s="1"/>
  <c r="V1842" i="1"/>
  <c r="AB1842" i="1" s="1"/>
  <c r="AG1842" i="1" s="1"/>
  <c r="V1779" i="1"/>
  <c r="AB1779" i="1" s="1"/>
  <c r="AG1779" i="1" s="1"/>
  <c r="V1744" i="1"/>
  <c r="AB1744" i="1" s="1"/>
  <c r="AG1744" i="1" s="1"/>
  <c r="V1883" i="1"/>
  <c r="AB1883" i="1" s="1"/>
  <c r="AG1883" i="1" s="1"/>
  <c r="V1756" i="1"/>
  <c r="AB1756" i="1" s="1"/>
  <c r="AG1756" i="1" s="1"/>
  <c r="V1748" i="1"/>
  <c r="AB1748" i="1" s="1"/>
  <c r="AG1748" i="1" s="1"/>
  <c r="V1739" i="1"/>
  <c r="AB1739" i="1" s="1"/>
  <c r="AG1739" i="1" s="1"/>
  <c r="V1730" i="1"/>
  <c r="AB1730" i="1" s="1"/>
  <c r="AG1730" i="1" s="1"/>
  <c r="V1721" i="1"/>
  <c r="AB1721" i="1" s="1"/>
  <c r="AG1721" i="1" s="1"/>
  <c r="V1712" i="1"/>
  <c r="AB1712" i="1" s="1"/>
  <c r="AG1712" i="1" s="1"/>
  <c r="V1704" i="1"/>
  <c r="AB1704" i="1" s="1"/>
  <c r="AG1704" i="1" s="1"/>
  <c r="V1695" i="1"/>
  <c r="AB1695" i="1" s="1"/>
  <c r="AG1695" i="1" s="1"/>
  <c r="V1686" i="1"/>
  <c r="AB1686" i="1" s="1"/>
  <c r="AG1686" i="1" s="1"/>
  <c r="V1677" i="1"/>
  <c r="AB1677" i="1" s="1"/>
  <c r="AG1677" i="1" s="1"/>
  <c r="V1667" i="1"/>
  <c r="AB1667" i="1" s="1"/>
  <c r="AG1667" i="1" s="1"/>
  <c r="V1659" i="1"/>
  <c r="AB1659" i="1" s="1"/>
  <c r="AG1659" i="1" s="1"/>
  <c r="V1650" i="1"/>
  <c r="AB1650" i="1" s="1"/>
  <c r="AG1650" i="1" s="1"/>
  <c r="V1490" i="1"/>
  <c r="AB1490" i="1" s="1"/>
  <c r="AG1490" i="1" s="1"/>
  <c r="V1632" i="1"/>
  <c r="AB1632" i="1" s="1"/>
  <c r="AG1632" i="1" s="1"/>
  <c r="V1778" i="1"/>
  <c r="AB1778" i="1" s="1"/>
  <c r="AG1778" i="1" s="1"/>
  <c r="V1615" i="1"/>
  <c r="AB1615" i="1" s="1"/>
  <c r="AG1615" i="1" s="1"/>
  <c r="V1606" i="1"/>
  <c r="AB1606" i="1" s="1"/>
  <c r="AG1606" i="1" s="1"/>
  <c r="V1579" i="1"/>
  <c r="AB1579" i="1" s="1"/>
  <c r="AG1579" i="1" s="1"/>
  <c r="V1488" i="1"/>
  <c r="AB1488" i="1" s="1"/>
  <c r="AG1488" i="1" s="1"/>
  <c r="V1562" i="1"/>
  <c r="AB1562" i="1" s="1"/>
  <c r="AG1562" i="1" s="1"/>
  <c r="V1552" i="1"/>
  <c r="AB1552" i="1" s="1"/>
  <c r="AG1552" i="1" s="1"/>
  <c r="V1543" i="1"/>
  <c r="AB1543" i="1" s="1"/>
  <c r="AG1543" i="1" s="1"/>
  <c r="V1534" i="1"/>
  <c r="AB1534" i="1" s="1"/>
  <c r="AG1534" i="1" s="1"/>
  <c r="V1526" i="1"/>
  <c r="AB1526" i="1" s="1"/>
  <c r="AG1526" i="1" s="1"/>
  <c r="V1517" i="1"/>
  <c r="AB1517" i="1" s="1"/>
  <c r="AG1517" i="1" s="1"/>
  <c r="V830" i="1"/>
  <c r="AB830" i="1" s="1"/>
  <c r="AG830" i="1" s="1"/>
  <c r="V893" i="1"/>
  <c r="AB893" i="1" s="1"/>
  <c r="AG893" i="1" s="1"/>
  <c r="V1473" i="1"/>
  <c r="AB1473" i="1" s="1"/>
  <c r="AG1473" i="1" s="1"/>
  <c r="V1652" i="1"/>
  <c r="AB1652" i="1" s="1"/>
  <c r="AG1652" i="1" s="1"/>
  <c r="V1455" i="1"/>
  <c r="AB1455" i="1" s="1"/>
  <c r="AG1455" i="1" s="1"/>
  <c r="V1445" i="1"/>
  <c r="AB1445" i="1" s="1"/>
  <c r="AG1445" i="1" s="1"/>
  <c r="V1437" i="1"/>
  <c r="AB1437" i="1" s="1"/>
  <c r="AG1437" i="1" s="1"/>
  <c r="V1428" i="1"/>
  <c r="AB1428" i="1" s="1"/>
  <c r="AG1428" i="1" s="1"/>
  <c r="V1749" i="1"/>
  <c r="AB1749" i="1" s="1"/>
  <c r="AG1749" i="1" s="1"/>
  <c r="V822" i="1"/>
  <c r="AB822" i="1" s="1"/>
  <c r="AG822" i="1" s="1"/>
  <c r="V347" i="1"/>
  <c r="AB347" i="1" s="1"/>
  <c r="AG347" i="1" s="1"/>
  <c r="V1696" i="1"/>
  <c r="AB1696" i="1" s="1"/>
  <c r="AG1696" i="1" s="1"/>
  <c r="V1375" i="1"/>
  <c r="AB1375" i="1" s="1"/>
  <c r="AG1375" i="1" s="1"/>
  <c r="V1366" i="1"/>
  <c r="AB1366" i="1" s="1"/>
  <c r="AG1366" i="1" s="1"/>
  <c r="V1357" i="1"/>
  <c r="AB1357" i="1" s="1"/>
  <c r="AG1357" i="1" s="1"/>
  <c r="V1349" i="1"/>
  <c r="AB1349" i="1" s="1"/>
  <c r="AG1349" i="1" s="1"/>
  <c r="V1340" i="1"/>
  <c r="AB1340" i="1" s="1"/>
  <c r="AG1340" i="1" s="1"/>
  <c r="V1330" i="1"/>
  <c r="AB1330" i="1" s="1"/>
  <c r="AG1330" i="1" s="1"/>
  <c r="V1321" i="1"/>
  <c r="AB1321" i="1" s="1"/>
  <c r="AG1321" i="1" s="1"/>
  <c r="V1312" i="1"/>
  <c r="AB1312" i="1" s="1"/>
  <c r="AG1312" i="1" s="1"/>
  <c r="V1304" i="1"/>
  <c r="AB1304" i="1" s="1"/>
  <c r="AG1304" i="1" s="1"/>
  <c r="V1286" i="1"/>
  <c r="AB1286" i="1" s="1"/>
  <c r="AG1286" i="1" s="1"/>
  <c r="V1277" i="1"/>
  <c r="AB1277" i="1" s="1"/>
  <c r="AG1277" i="1" s="1"/>
  <c r="V1920" i="1"/>
  <c r="AB1920" i="1" s="1"/>
  <c r="AG1920" i="1" s="1"/>
  <c r="V1260" i="1"/>
  <c r="AB1260" i="1" s="1"/>
  <c r="AG1260" i="1" s="1"/>
  <c r="V1251" i="1"/>
  <c r="AB1251" i="1" s="1"/>
  <c r="AG1251" i="1" s="1"/>
  <c r="V1242" i="1"/>
  <c r="AB1242" i="1" s="1"/>
  <c r="AG1242" i="1" s="1"/>
  <c r="V1561" i="1"/>
  <c r="AB1561" i="1" s="1"/>
  <c r="AG1561" i="1" s="1"/>
  <c r="V1223" i="1"/>
  <c r="AB1223" i="1" s="1"/>
  <c r="AG1223" i="1" s="1"/>
  <c r="V1215" i="1"/>
  <c r="AB1215" i="1" s="1"/>
  <c r="AG1215" i="1" s="1"/>
  <c r="V1206" i="1"/>
  <c r="AB1206" i="1" s="1"/>
  <c r="AG1206" i="1" s="1"/>
  <c r="V1197" i="1"/>
  <c r="AB1197" i="1" s="1"/>
  <c r="AG1197" i="1" s="1"/>
  <c r="V1188" i="1"/>
  <c r="AB1188" i="1" s="1"/>
  <c r="AG1188" i="1" s="1"/>
  <c r="V1179" i="1"/>
  <c r="AB1179" i="1" s="1"/>
  <c r="AG1179" i="1" s="1"/>
  <c r="V1171" i="1"/>
  <c r="AB1171" i="1" s="1"/>
  <c r="AG1171" i="1" s="1"/>
  <c r="V1162" i="1"/>
  <c r="AB1162" i="1" s="1"/>
  <c r="AG1162" i="1" s="1"/>
  <c r="V1153" i="1"/>
  <c r="AB1153" i="1" s="1"/>
  <c r="AG1153" i="1" s="1"/>
  <c r="V1144" i="1"/>
  <c r="AB1144" i="1" s="1"/>
  <c r="AG1144" i="1" s="1"/>
  <c r="V1135" i="1"/>
  <c r="AB1135" i="1" s="1"/>
  <c r="AG1135" i="1" s="1"/>
  <c r="V1127" i="1"/>
  <c r="AB1127" i="1" s="1"/>
  <c r="AG1127" i="1" s="1"/>
  <c r="V1118" i="1"/>
  <c r="AB1118" i="1" s="1"/>
  <c r="AG1118" i="1" s="1"/>
  <c r="V958" i="1"/>
  <c r="AB958" i="1" s="1"/>
  <c r="AG958" i="1" s="1"/>
  <c r="V869" i="1"/>
  <c r="AB869" i="1" s="1"/>
  <c r="AG869" i="1" s="1"/>
  <c r="V781" i="1"/>
  <c r="AB781" i="1" s="1"/>
  <c r="AG781" i="1" s="1"/>
  <c r="V692" i="1"/>
  <c r="AB692" i="1" s="1"/>
  <c r="AG692" i="1" s="1"/>
  <c r="V603" i="1"/>
  <c r="AB603" i="1" s="1"/>
  <c r="AG603" i="1" s="1"/>
  <c r="V640" i="1"/>
  <c r="AB640" i="1" s="1"/>
  <c r="AG640" i="1" s="1"/>
  <c r="V425" i="1"/>
  <c r="AB425" i="1" s="1"/>
  <c r="AG425" i="1" s="1"/>
  <c r="V337" i="1"/>
  <c r="AB337" i="1" s="1"/>
  <c r="AG337" i="1" s="1"/>
  <c r="V248" i="1"/>
  <c r="AB248" i="1" s="1"/>
  <c r="AG248" i="1" s="1"/>
  <c r="V1980" i="1"/>
  <c r="AB1980" i="1" s="1"/>
  <c r="AG1980" i="1" s="1"/>
  <c r="V403" i="1"/>
  <c r="AB403" i="1" s="1"/>
  <c r="AG403" i="1" s="1"/>
  <c r="V1692" i="1"/>
  <c r="AB1692" i="1" s="1"/>
  <c r="AG1692" i="1" s="1"/>
  <c r="V1514" i="1"/>
  <c r="AB1514" i="1" s="1"/>
  <c r="AG1514" i="1" s="1"/>
  <c r="V1337" i="1"/>
  <c r="AB1337" i="1" s="1"/>
  <c r="AG1337" i="1" s="1"/>
  <c r="V192" i="1"/>
  <c r="AB192" i="1" s="1"/>
  <c r="AG192" i="1" s="1"/>
  <c r="V103" i="1"/>
  <c r="AB103" i="1" s="1"/>
  <c r="AG103" i="1" s="1"/>
  <c r="V15" i="1"/>
  <c r="AB15" i="1" s="1"/>
  <c r="AG15" i="1" s="1"/>
  <c r="V1759" i="1"/>
  <c r="AB1759" i="1" s="1"/>
  <c r="AG1759" i="1" s="1"/>
  <c r="V1843" i="1"/>
  <c r="AB1843" i="1" s="1"/>
  <c r="AG1843" i="1" s="1"/>
  <c r="V1747" i="1"/>
  <c r="AB1747" i="1" s="1"/>
  <c r="AG1747" i="1" s="1"/>
  <c r="V1481" i="1"/>
  <c r="AB1481" i="1" s="1"/>
  <c r="AG1481" i="1" s="1"/>
  <c r="V1392" i="1"/>
  <c r="AB1392" i="1" s="1"/>
  <c r="AG1392" i="1" s="1"/>
  <c r="V1214" i="1"/>
  <c r="AB1214" i="1" s="1"/>
  <c r="AG1214" i="1" s="1"/>
  <c r="V363" i="1"/>
  <c r="AB363" i="1" s="1"/>
  <c r="AG363" i="1" s="1"/>
  <c r="V70" i="1"/>
  <c r="AB70" i="1" s="1"/>
  <c r="AG70" i="1" s="1"/>
  <c r="V1892" i="1"/>
  <c r="AB1892" i="1" s="1"/>
  <c r="AG1892" i="1" s="1"/>
  <c r="V1803" i="1"/>
  <c r="AB1803" i="1" s="1"/>
  <c r="AG1803" i="1" s="1"/>
  <c r="V1714" i="1"/>
  <c r="AB1714" i="1" s="1"/>
  <c r="AG1714" i="1" s="1"/>
  <c r="V1625" i="1"/>
  <c r="AB1625" i="1" s="1"/>
  <c r="AG1625" i="1" s="1"/>
  <c r="V1536" i="1"/>
  <c r="AB1536" i="1" s="1"/>
  <c r="AG1536" i="1" s="1"/>
  <c r="V1448" i="1"/>
  <c r="AB1448" i="1" s="1"/>
  <c r="AG1448" i="1" s="1"/>
  <c r="V1359" i="1"/>
  <c r="AB1359" i="1" s="1"/>
  <c r="AG1359" i="1" s="1"/>
  <c r="V1270" i="1"/>
  <c r="AB1270" i="1" s="1"/>
  <c r="AG1270" i="1" s="1"/>
  <c r="V652" i="1"/>
  <c r="AB652" i="1" s="1"/>
  <c r="AG652" i="1" s="1"/>
  <c r="V891" i="1"/>
  <c r="AB891" i="1" s="1"/>
  <c r="AG891" i="1" s="1"/>
  <c r="V1754" i="1"/>
  <c r="AB1754" i="1" s="1"/>
  <c r="AG1754" i="1" s="1"/>
  <c r="V1113" i="1"/>
  <c r="AB1113" i="1" s="1"/>
  <c r="AG1113" i="1" s="1"/>
  <c r="V1059" i="1"/>
  <c r="AB1059" i="1" s="1"/>
  <c r="AG1059" i="1" s="1"/>
  <c r="V1032" i="1"/>
  <c r="AB1032" i="1" s="1"/>
  <c r="AG1032" i="1" s="1"/>
  <c r="V987" i="1"/>
  <c r="AB987" i="1" s="1"/>
  <c r="AG987" i="1" s="1"/>
  <c r="V970" i="1"/>
  <c r="AB970" i="1" s="1"/>
  <c r="AG970" i="1" s="1"/>
  <c r="V961" i="1"/>
  <c r="AB961" i="1" s="1"/>
  <c r="AG961" i="1" s="1"/>
  <c r="V872" i="1"/>
  <c r="AB872" i="1" s="1"/>
  <c r="AG872" i="1" s="1"/>
  <c r="V182" i="1"/>
  <c r="AB182" i="1" s="1"/>
  <c r="AG182" i="1" s="1"/>
  <c r="V712" i="1"/>
  <c r="AB712" i="1" s="1"/>
  <c r="AG712" i="1" s="1"/>
  <c r="V597" i="1"/>
  <c r="AB597" i="1" s="1"/>
  <c r="AG597" i="1" s="1"/>
  <c r="V526" i="1"/>
  <c r="AB526" i="1" s="1"/>
  <c r="AG526" i="1" s="1"/>
  <c r="V482" i="1"/>
  <c r="AB482" i="1" s="1"/>
  <c r="AG482" i="1" s="1"/>
  <c r="V437" i="1"/>
  <c r="AB437" i="1" s="1"/>
  <c r="AG437" i="1" s="1"/>
  <c r="V189" i="1"/>
  <c r="AB189" i="1" s="1"/>
  <c r="AG189" i="1" s="1"/>
  <c r="V375" i="1"/>
  <c r="AB375" i="1" s="1"/>
  <c r="AG375" i="1" s="1"/>
  <c r="V366" i="1"/>
  <c r="AB366" i="1" s="1"/>
  <c r="AG366" i="1" s="1"/>
  <c r="V349" i="1"/>
  <c r="AB349" i="1" s="1"/>
  <c r="AG349" i="1" s="1"/>
  <c r="V340" i="1"/>
  <c r="AB340" i="1" s="1"/>
  <c r="AG340" i="1" s="1"/>
  <c r="V321" i="1"/>
  <c r="AB321" i="1" s="1"/>
  <c r="AG321" i="1" s="1"/>
  <c r="V304" i="1"/>
  <c r="AB304" i="1" s="1"/>
  <c r="AG304" i="1" s="1"/>
  <c r="V703" i="1"/>
  <c r="AB703" i="1" s="1"/>
  <c r="AG703" i="1" s="1"/>
  <c r="V286" i="1"/>
  <c r="AB286" i="1" s="1"/>
  <c r="AG286" i="1" s="1"/>
  <c r="V277" i="1"/>
  <c r="AB277" i="1" s="1"/>
  <c r="AG277" i="1" s="1"/>
  <c r="V1486" i="1"/>
  <c r="AB1486" i="1" s="1"/>
  <c r="AG1486" i="1" s="1"/>
  <c r="V1641" i="1"/>
  <c r="AB1641" i="1" s="1"/>
  <c r="AG1641" i="1" s="1"/>
  <c r="V251" i="1"/>
  <c r="AB251" i="1" s="1"/>
  <c r="AG251" i="1" s="1"/>
  <c r="V242" i="1"/>
  <c r="AB242" i="1" s="1"/>
  <c r="AG242" i="1" s="1"/>
  <c r="V233" i="1"/>
  <c r="AB233" i="1" s="1"/>
  <c r="AG233" i="1" s="1"/>
  <c r="V223" i="1"/>
  <c r="AB223" i="1" s="1"/>
  <c r="AG223" i="1" s="1"/>
  <c r="V206" i="1"/>
  <c r="AB206" i="1" s="1"/>
  <c r="AG206" i="1" s="1"/>
  <c r="V274" i="1"/>
  <c r="AB274" i="1" s="1"/>
  <c r="AG274" i="1" s="1"/>
  <c r="V179" i="1"/>
  <c r="AB179" i="1" s="1"/>
  <c r="AG179" i="1" s="1"/>
  <c r="V171" i="1"/>
  <c r="AB171" i="1" s="1"/>
  <c r="AG171" i="1" s="1"/>
  <c r="V162" i="1"/>
  <c r="AB162" i="1" s="1"/>
  <c r="AG162" i="1" s="1"/>
  <c r="V153" i="1"/>
  <c r="AB153" i="1" s="1"/>
  <c r="AG153" i="1" s="1"/>
  <c r="V144" i="1"/>
  <c r="AB144" i="1" s="1"/>
  <c r="AG144" i="1" s="1"/>
  <c r="V127" i="1"/>
  <c r="AB127" i="1" s="1"/>
  <c r="AG127" i="1" s="1"/>
  <c r="V1187" i="1"/>
  <c r="AB1187" i="1" s="1"/>
  <c r="AG1187" i="1" s="1"/>
  <c r="V108" i="1"/>
  <c r="AB108" i="1" s="1"/>
  <c r="AG108" i="1" s="1"/>
  <c r="V99" i="1"/>
  <c r="AB99" i="1" s="1"/>
  <c r="AG99" i="1" s="1"/>
  <c r="V90" i="1"/>
  <c r="AB90" i="1" s="1"/>
  <c r="AG90" i="1" s="1"/>
  <c r="V82" i="1"/>
  <c r="AB82" i="1" s="1"/>
  <c r="AG82" i="1" s="1"/>
  <c r="V73" i="1"/>
  <c r="AB73" i="1" s="1"/>
  <c r="AG73" i="1" s="1"/>
  <c r="V64" i="1"/>
  <c r="AB64" i="1" s="1"/>
  <c r="AG64" i="1" s="1"/>
  <c r="V55" i="1"/>
  <c r="AB55" i="1" s="1"/>
  <c r="AG55" i="1" s="1"/>
  <c r="V46" i="1"/>
  <c r="AB46" i="1" s="1"/>
  <c r="AG46" i="1" s="1"/>
  <c r="V38" i="1"/>
  <c r="AB38" i="1" s="1"/>
  <c r="AG38" i="1" s="1"/>
  <c r="V29" i="1"/>
  <c r="AB29" i="1" s="1"/>
  <c r="AG29" i="1" s="1"/>
  <c r="V20" i="1"/>
  <c r="AB20" i="1" s="1"/>
  <c r="AG20" i="1" s="1"/>
  <c r="V11" i="1"/>
  <c r="AB11" i="1" s="1"/>
  <c r="AG11" i="1" s="1"/>
  <c r="V2000" i="1"/>
  <c r="AB2000" i="1" s="1"/>
  <c r="AG2000" i="1" s="1"/>
  <c r="V1992" i="1"/>
  <c r="AB1992" i="1" s="1"/>
  <c r="AG1992" i="1" s="1"/>
  <c r="V1983" i="1"/>
  <c r="AB1983" i="1" s="1"/>
  <c r="AG1983" i="1" s="1"/>
  <c r="V1974" i="1"/>
  <c r="AB1974" i="1" s="1"/>
  <c r="AG1974" i="1" s="1"/>
  <c r="V1965" i="1"/>
  <c r="AB1965" i="1" s="1"/>
  <c r="AG1965" i="1" s="1"/>
  <c r="V1956" i="1"/>
  <c r="AB1956" i="1" s="1"/>
  <c r="AG1956" i="1" s="1"/>
  <c r="V1939" i="1"/>
  <c r="AB1939" i="1" s="1"/>
  <c r="AG1939" i="1" s="1"/>
  <c r="V1930" i="1"/>
  <c r="AB1930" i="1" s="1"/>
  <c r="AG1930" i="1" s="1"/>
  <c r="V1921" i="1"/>
  <c r="AB1921" i="1" s="1"/>
  <c r="AG1921" i="1" s="1"/>
  <c r="V1912" i="1"/>
  <c r="AB1912" i="1" s="1"/>
  <c r="AG1912" i="1" s="1"/>
  <c r="V1904" i="1"/>
  <c r="AB1904" i="1" s="1"/>
  <c r="AG1904" i="1" s="1"/>
  <c r="V211" i="1"/>
  <c r="AB211" i="1" s="1"/>
  <c r="AG211" i="1" s="1"/>
  <c r="V202" i="1"/>
  <c r="AB202" i="1" s="1"/>
  <c r="AG202" i="1" s="1"/>
  <c r="V194" i="1"/>
  <c r="AB194" i="1" s="1"/>
  <c r="AG194" i="1" s="1"/>
  <c r="V185" i="1"/>
  <c r="AB185" i="1" s="1"/>
  <c r="AG185" i="1" s="1"/>
  <c r="V176" i="1"/>
  <c r="AB176" i="1" s="1"/>
  <c r="AG176" i="1" s="1"/>
  <c r="V167" i="1"/>
  <c r="AB167" i="1" s="1"/>
  <c r="AG167" i="1" s="1"/>
  <c r="V306" i="1"/>
  <c r="AB306" i="1" s="1"/>
  <c r="AG306" i="1" s="1"/>
  <c r="V150" i="1"/>
  <c r="AB150" i="1" s="1"/>
  <c r="AG150" i="1" s="1"/>
  <c r="V141" i="1"/>
  <c r="AB141" i="1" s="1"/>
  <c r="AG141" i="1" s="1"/>
  <c r="V123" i="1"/>
  <c r="AB123" i="1" s="1"/>
  <c r="AG123" i="1" s="1"/>
  <c r="V113" i="1"/>
  <c r="AB113" i="1" s="1"/>
  <c r="AG113" i="1" s="1"/>
  <c r="V105" i="1"/>
  <c r="AB105" i="1" s="1"/>
  <c r="AG105" i="1" s="1"/>
  <c r="V87" i="1"/>
  <c r="AB87" i="1" s="1"/>
  <c r="AG87" i="1" s="1"/>
  <c r="V743" i="1"/>
  <c r="AB743" i="1" s="1"/>
  <c r="AG743" i="1" s="1"/>
  <c r="V69" i="1"/>
  <c r="AB69" i="1" s="1"/>
  <c r="AG69" i="1" s="1"/>
  <c r="V61" i="1"/>
  <c r="AB61" i="1" s="1"/>
  <c r="AG61" i="1" s="1"/>
  <c r="V52" i="1"/>
  <c r="AB52" i="1" s="1"/>
  <c r="AG52" i="1" s="1"/>
  <c r="V558" i="1"/>
  <c r="AB558" i="1" s="1"/>
  <c r="AG558" i="1" s="1"/>
  <c r="V34" i="1"/>
  <c r="AB34" i="1" s="1"/>
  <c r="AG34" i="1" s="1"/>
  <c r="V25" i="1"/>
  <c r="AB25" i="1" s="1"/>
  <c r="AG25" i="1" s="1"/>
  <c r="V17" i="1"/>
  <c r="AB17" i="1" s="1"/>
  <c r="AG17" i="1" s="1"/>
  <c r="V8" i="1"/>
  <c r="AB8" i="1" s="1"/>
  <c r="AG8" i="1" s="1"/>
  <c r="V1997" i="1"/>
  <c r="AB1997" i="1" s="1"/>
  <c r="AG1997" i="1" s="1"/>
  <c r="V1281" i="1"/>
  <c r="AB1281" i="1" s="1"/>
  <c r="AG1281" i="1" s="1"/>
  <c r="V1979" i="1"/>
  <c r="AB1979" i="1" s="1"/>
  <c r="AG1979" i="1" s="1"/>
  <c r="V1971" i="1"/>
  <c r="AB1971" i="1" s="1"/>
  <c r="AG1971" i="1" s="1"/>
  <c r="V1851" i="1"/>
  <c r="AB1851" i="1" s="1"/>
  <c r="AG1851" i="1" s="1"/>
  <c r="V1953" i="1"/>
  <c r="AB1953" i="1" s="1"/>
  <c r="AG1953" i="1" s="1"/>
  <c r="V1944" i="1"/>
  <c r="AB1944" i="1" s="1"/>
  <c r="AG1944" i="1" s="1"/>
  <c r="V1935" i="1"/>
  <c r="AB1935" i="1" s="1"/>
  <c r="AG1935" i="1" s="1"/>
  <c r="V1927" i="1"/>
  <c r="AB1927" i="1" s="1"/>
  <c r="AG1927" i="1" s="1"/>
  <c r="V260" i="1"/>
  <c r="AB260" i="1" s="1"/>
  <c r="AG260" i="1" s="1"/>
  <c r="V1909" i="1"/>
  <c r="AB1909" i="1" s="1"/>
  <c r="AG1909" i="1" s="1"/>
  <c r="V1900" i="1"/>
  <c r="AB1900" i="1" s="1"/>
  <c r="AG1900" i="1" s="1"/>
  <c r="V1890" i="1"/>
  <c r="AB1890" i="1" s="1"/>
  <c r="AG1890" i="1" s="1"/>
  <c r="V1882" i="1"/>
  <c r="AB1882" i="1" s="1"/>
  <c r="AG1882" i="1" s="1"/>
  <c r="V1873" i="1"/>
  <c r="AB1873" i="1" s="1"/>
  <c r="AG1873" i="1" s="1"/>
  <c r="V1864" i="1"/>
  <c r="AB1864" i="1" s="1"/>
  <c r="AG1864" i="1" s="1"/>
  <c r="V1855" i="1"/>
  <c r="AB1855" i="1" s="1"/>
  <c r="AG1855" i="1" s="1"/>
  <c r="V1846" i="1"/>
  <c r="AB1846" i="1" s="1"/>
  <c r="AG1846" i="1" s="1"/>
  <c r="V1838" i="1"/>
  <c r="AB1838" i="1" s="1"/>
  <c r="AG1838" i="1" s="1"/>
  <c r="V1829" i="1"/>
  <c r="AB1829" i="1" s="1"/>
  <c r="AG1829" i="1" s="1"/>
  <c r="V1820" i="1"/>
  <c r="AB1820" i="1" s="1"/>
  <c r="AG1820" i="1" s="1"/>
  <c r="V1811" i="1"/>
  <c r="AB1811" i="1" s="1"/>
  <c r="AG1811" i="1" s="1"/>
  <c r="V1802" i="1"/>
  <c r="AB1802" i="1" s="1"/>
  <c r="AG1802" i="1" s="1"/>
  <c r="V1794" i="1"/>
  <c r="AB1794" i="1" s="1"/>
  <c r="AG1794" i="1" s="1"/>
  <c r="V1785" i="1"/>
  <c r="AB1785" i="1" s="1"/>
  <c r="AG1785" i="1" s="1"/>
  <c r="V1766" i="1"/>
  <c r="AB1766" i="1" s="1"/>
  <c r="AG1766" i="1" s="1"/>
  <c r="V1757" i="1"/>
  <c r="AB1757" i="1" s="1"/>
  <c r="AG1757" i="1" s="1"/>
  <c r="V295" i="1"/>
  <c r="AB295" i="1" s="1"/>
  <c r="AG295" i="1" s="1"/>
  <c r="V1740" i="1"/>
  <c r="AB1740" i="1" s="1"/>
  <c r="AG1740" i="1" s="1"/>
  <c r="V1731" i="1"/>
  <c r="AB1731" i="1" s="1"/>
  <c r="AG1731" i="1" s="1"/>
  <c r="V1722" i="1"/>
  <c r="AB1722" i="1" s="1"/>
  <c r="AG1722" i="1" s="1"/>
  <c r="V1713" i="1"/>
  <c r="AB1713" i="1" s="1"/>
  <c r="AG1713" i="1" s="1"/>
  <c r="V1705" i="1"/>
  <c r="AB1705" i="1" s="1"/>
  <c r="AG1705" i="1" s="1"/>
  <c r="V432" i="1"/>
  <c r="AB432" i="1" s="1"/>
  <c r="AG432" i="1" s="1"/>
  <c r="V1687" i="1"/>
  <c r="AB1687" i="1" s="1"/>
  <c r="AG1687" i="1" s="1"/>
  <c r="V1668" i="1"/>
  <c r="AB1668" i="1" s="1"/>
  <c r="AG1668" i="1" s="1"/>
  <c r="V1660" i="1"/>
  <c r="AB1660" i="1" s="1"/>
  <c r="AG1660" i="1" s="1"/>
  <c r="V1651" i="1"/>
  <c r="AB1651" i="1" s="1"/>
  <c r="AG1651" i="1" s="1"/>
  <c r="V1642" i="1"/>
  <c r="AB1642" i="1" s="1"/>
  <c r="AG1642" i="1" s="1"/>
  <c r="V1633" i="1"/>
  <c r="AB1633" i="1" s="1"/>
  <c r="AG1633" i="1" s="1"/>
  <c r="V1624" i="1"/>
  <c r="AB1624" i="1" s="1"/>
  <c r="AG1624" i="1" s="1"/>
  <c r="V1616" i="1"/>
  <c r="AB1616" i="1" s="1"/>
  <c r="AG1616" i="1" s="1"/>
  <c r="V1607" i="1"/>
  <c r="AB1607" i="1" s="1"/>
  <c r="AG1607" i="1" s="1"/>
  <c r="V1598" i="1"/>
  <c r="AB1598" i="1" s="1"/>
  <c r="AG1598" i="1" s="1"/>
  <c r="V1589" i="1"/>
  <c r="AB1589" i="1" s="1"/>
  <c r="AG1589" i="1" s="1"/>
  <c r="V1580" i="1"/>
  <c r="AB1580" i="1" s="1"/>
  <c r="AG1580" i="1" s="1"/>
  <c r="V1572" i="1"/>
  <c r="AB1572" i="1" s="1"/>
  <c r="AG1572" i="1" s="1"/>
  <c r="V1563" i="1"/>
  <c r="AB1563" i="1" s="1"/>
  <c r="AG1563" i="1" s="1"/>
  <c r="V1553" i="1"/>
  <c r="AB1553" i="1" s="1"/>
  <c r="AG1553" i="1" s="1"/>
  <c r="V1544" i="1"/>
  <c r="AB1544" i="1" s="1"/>
  <c r="AG1544" i="1" s="1"/>
  <c r="V1535" i="1"/>
  <c r="AB1535" i="1" s="1"/>
  <c r="AG1535" i="1" s="1"/>
  <c r="V1527" i="1"/>
  <c r="AB1527" i="1" s="1"/>
  <c r="AG1527" i="1" s="1"/>
  <c r="V1518" i="1"/>
  <c r="AB1518" i="1" s="1"/>
  <c r="AG1518" i="1" s="1"/>
  <c r="V1509" i="1"/>
  <c r="AB1509" i="1" s="1"/>
  <c r="AG1509" i="1" s="1"/>
  <c r="V1500" i="1"/>
  <c r="AB1500" i="1" s="1"/>
  <c r="AG1500" i="1" s="1"/>
  <c r="V1491" i="1"/>
  <c r="AB1491" i="1" s="1"/>
  <c r="AG1491" i="1" s="1"/>
  <c r="V1483" i="1"/>
  <c r="AB1483" i="1" s="1"/>
  <c r="AG1483" i="1" s="1"/>
  <c r="V1474" i="1"/>
  <c r="AB1474" i="1" s="1"/>
  <c r="AG1474" i="1" s="1"/>
  <c r="V1465" i="1"/>
  <c r="AB1465" i="1" s="1"/>
  <c r="AG1465" i="1" s="1"/>
  <c r="V1456" i="1"/>
  <c r="AB1456" i="1" s="1"/>
  <c r="AG1456" i="1" s="1"/>
  <c r="V1446" i="1"/>
  <c r="AB1446" i="1" s="1"/>
  <c r="AG1446" i="1" s="1"/>
  <c r="V1765" i="1"/>
  <c r="AB1765" i="1" s="1"/>
  <c r="AG1765" i="1" s="1"/>
  <c r="V1046" i="1"/>
  <c r="AB1046" i="1" s="1"/>
  <c r="AG1046" i="1" s="1"/>
  <c r="V1411" i="1"/>
  <c r="AB1411" i="1" s="1"/>
  <c r="AG1411" i="1" s="1"/>
  <c r="V93" i="1"/>
  <c r="AB93" i="1" s="1"/>
  <c r="AG93" i="1" s="1"/>
  <c r="V1385" i="1"/>
  <c r="AB1385" i="1" s="1"/>
  <c r="AG1385" i="1" s="1"/>
  <c r="V1735" i="1"/>
  <c r="AB1735" i="1" s="1"/>
  <c r="AG1735" i="1" s="1"/>
  <c r="V1367" i="1"/>
  <c r="AB1367" i="1" s="1"/>
  <c r="AG1367" i="1" s="1"/>
  <c r="V1358" i="1"/>
  <c r="AB1358" i="1" s="1"/>
  <c r="AG1358" i="1" s="1"/>
  <c r="V1350" i="1"/>
  <c r="AB1350" i="1" s="1"/>
  <c r="AG1350" i="1" s="1"/>
  <c r="V1341" i="1"/>
  <c r="AB1341" i="1" s="1"/>
  <c r="AG1341" i="1" s="1"/>
  <c r="V1331" i="1"/>
  <c r="AB1331" i="1" s="1"/>
  <c r="AG1331" i="1" s="1"/>
  <c r="V1322" i="1"/>
  <c r="AB1322" i="1" s="1"/>
  <c r="AG1322" i="1" s="1"/>
  <c r="V1313" i="1"/>
  <c r="AB1313" i="1" s="1"/>
  <c r="AG1313" i="1" s="1"/>
  <c r="V1305" i="1"/>
  <c r="AB1305" i="1" s="1"/>
  <c r="AG1305" i="1" s="1"/>
  <c r="V1296" i="1"/>
  <c r="AB1296" i="1" s="1"/>
  <c r="AG1296" i="1" s="1"/>
  <c r="V1287" i="1"/>
  <c r="AB1287" i="1" s="1"/>
  <c r="AG1287" i="1" s="1"/>
  <c r="V1278" i="1"/>
  <c r="AB1278" i="1" s="1"/>
  <c r="AG1278" i="1" s="1"/>
  <c r="V1269" i="1"/>
  <c r="AB1269" i="1" s="1"/>
  <c r="AG1269" i="1" s="1"/>
  <c r="V1219" i="1"/>
  <c r="AB1219" i="1" s="1"/>
  <c r="AG1219" i="1" s="1"/>
  <c r="V1252" i="1"/>
  <c r="AB1252" i="1" s="1"/>
  <c r="AG1252" i="1" s="1"/>
  <c r="V1243" i="1"/>
  <c r="AB1243" i="1" s="1"/>
  <c r="AG1243" i="1" s="1"/>
  <c r="V1234" i="1"/>
  <c r="AB1234" i="1" s="1"/>
  <c r="AG1234" i="1" s="1"/>
  <c r="V1224" i="1"/>
  <c r="AB1224" i="1" s="1"/>
  <c r="AG1224" i="1" s="1"/>
  <c r="V1163" i="1"/>
  <c r="AB1163" i="1" s="1"/>
  <c r="AG1163" i="1" s="1"/>
  <c r="V1548" i="1"/>
  <c r="AB1548" i="1" s="1"/>
  <c r="AG1548" i="1" s="1"/>
  <c r="V1198" i="1"/>
  <c r="AB1198" i="1" s="1"/>
  <c r="AG1198" i="1" s="1"/>
  <c r="V1189" i="1"/>
  <c r="AB1189" i="1" s="1"/>
  <c r="AG1189" i="1" s="1"/>
  <c r="V1180" i="1"/>
  <c r="AB1180" i="1" s="1"/>
  <c r="AG1180" i="1" s="1"/>
  <c r="V1172" i="1"/>
  <c r="AB1172" i="1" s="1"/>
  <c r="AG1172" i="1" s="1"/>
  <c r="V359" i="1"/>
  <c r="AB359" i="1" s="1"/>
  <c r="AG359" i="1" s="1"/>
  <c r="V1154" i="1"/>
  <c r="AB1154" i="1" s="1"/>
  <c r="AG1154" i="1" s="1"/>
  <c r="V1145" i="1"/>
  <c r="AB1145" i="1" s="1"/>
  <c r="AG1145" i="1" s="1"/>
  <c r="V1136" i="1"/>
  <c r="AB1136" i="1" s="1"/>
  <c r="AG1136" i="1" s="1"/>
  <c r="V1128" i="1"/>
  <c r="AB1128" i="1" s="1"/>
  <c r="AG1128" i="1" s="1"/>
  <c r="V1119" i="1"/>
  <c r="AB1119" i="1" s="1"/>
  <c r="AG1119" i="1" s="1"/>
  <c r="V1058" i="1"/>
  <c r="AB1058" i="1" s="1"/>
  <c r="AG1058" i="1" s="1"/>
  <c r="V969" i="1"/>
  <c r="AB969" i="1" s="1"/>
  <c r="AG969" i="1" s="1"/>
  <c r="V880" i="1"/>
  <c r="AB880" i="1" s="1"/>
  <c r="AG880" i="1" s="1"/>
  <c r="V792" i="1"/>
  <c r="AB792" i="1" s="1"/>
  <c r="AG792" i="1" s="1"/>
  <c r="V395" i="1"/>
  <c r="AB395" i="1" s="1"/>
  <c r="AG395" i="1" s="1"/>
  <c r="V614" i="1"/>
  <c r="AB614" i="1" s="1"/>
  <c r="AG614" i="1" s="1"/>
  <c r="V525" i="1"/>
  <c r="AB525" i="1" s="1"/>
  <c r="AG525" i="1" s="1"/>
  <c r="V436" i="1"/>
  <c r="AB436" i="1" s="1"/>
  <c r="AG436" i="1" s="1"/>
  <c r="V348" i="1"/>
  <c r="AB348" i="1" s="1"/>
  <c r="AG348" i="1" s="1"/>
  <c r="V259" i="1"/>
  <c r="AB259" i="1" s="1"/>
  <c r="AG259" i="1" s="1"/>
  <c r="V170" i="1"/>
  <c r="AB170" i="1" s="1"/>
  <c r="AG170" i="1" s="1"/>
  <c r="V1991" i="1"/>
  <c r="AB1991" i="1" s="1"/>
  <c r="AG1991" i="1" s="1"/>
  <c r="V1644" i="1"/>
  <c r="AB1644" i="1" s="1"/>
  <c r="AG1644" i="1" s="1"/>
  <c r="V1814" i="1"/>
  <c r="AB1814" i="1" s="1"/>
  <c r="AG1814" i="1" s="1"/>
  <c r="V1725" i="1"/>
  <c r="AB1725" i="1" s="1"/>
  <c r="AG1725" i="1" s="1"/>
  <c r="V1547" i="1"/>
  <c r="AB1547" i="1" s="1"/>
  <c r="AG1547" i="1" s="1"/>
  <c r="V1459" i="1"/>
  <c r="AB1459" i="1" s="1"/>
  <c r="AG1459" i="1" s="1"/>
  <c r="V1370" i="1"/>
  <c r="AB1370" i="1" s="1"/>
  <c r="AG1370" i="1" s="1"/>
  <c r="V1805" i="1"/>
  <c r="AB1805" i="1" s="1"/>
  <c r="AG1805" i="1" s="1"/>
  <c r="V1192" i="1"/>
  <c r="AB1192" i="1" s="1"/>
  <c r="AG1192" i="1" s="1"/>
  <c r="V1002" i="1"/>
  <c r="AB1002" i="1" s="1"/>
  <c r="AG1002" i="1" s="1"/>
  <c r="V114" i="1"/>
  <c r="AB114" i="1" s="1"/>
  <c r="AG114" i="1" s="1"/>
  <c r="V1225" i="1"/>
  <c r="AB1225" i="1" s="1"/>
  <c r="AG1225" i="1" s="1"/>
  <c r="V410" i="1"/>
  <c r="AB410" i="1" s="1"/>
  <c r="AG410" i="1" s="1"/>
  <c r="V237" i="1"/>
  <c r="AB237" i="1" s="1"/>
  <c r="AG237" i="1" s="1"/>
  <c r="V312" i="1"/>
  <c r="AB312" i="1" s="1"/>
  <c r="AG312" i="1" s="1"/>
  <c r="V947" i="1"/>
  <c r="AB947" i="1" s="1"/>
  <c r="AG947" i="1" s="1"/>
  <c r="V1075" i="1"/>
  <c r="AB1075" i="1" s="1"/>
  <c r="AG1075" i="1" s="1"/>
  <c r="V1057" i="1"/>
  <c r="AB1057" i="1" s="1"/>
  <c r="AG1057" i="1" s="1"/>
  <c r="V1049" i="1"/>
  <c r="AB1049" i="1" s="1"/>
  <c r="AG1049" i="1" s="1"/>
  <c r="V1022" i="1"/>
  <c r="AB1022" i="1" s="1"/>
  <c r="AG1022" i="1" s="1"/>
  <c r="V986" i="1"/>
  <c r="AB986" i="1" s="1"/>
  <c r="AG986" i="1" s="1"/>
  <c r="V977" i="1"/>
  <c r="AB977" i="1" s="1"/>
  <c r="AG977" i="1" s="1"/>
  <c r="V951" i="1"/>
  <c r="AB951" i="1" s="1"/>
  <c r="AG951" i="1" s="1"/>
  <c r="V933" i="1"/>
  <c r="AB933" i="1" s="1"/>
  <c r="AG933" i="1" s="1"/>
  <c r="V916" i="1"/>
  <c r="AB916" i="1" s="1"/>
  <c r="AG916" i="1" s="1"/>
  <c r="V1880" i="1"/>
  <c r="AB1880" i="1" s="1"/>
  <c r="AG1880" i="1" s="1"/>
  <c r="V844" i="1"/>
  <c r="AB844" i="1" s="1"/>
  <c r="AG844" i="1" s="1"/>
  <c r="V783" i="1"/>
  <c r="AB783" i="1" s="1"/>
  <c r="AG783" i="1" s="1"/>
  <c r="V773" i="1"/>
  <c r="AB773" i="1" s="1"/>
  <c r="AG773" i="1" s="1"/>
  <c r="V755" i="1"/>
  <c r="AB755" i="1" s="1"/>
  <c r="AG755" i="1" s="1"/>
  <c r="V746" i="1"/>
  <c r="AB746" i="1" s="1"/>
  <c r="AG746" i="1" s="1"/>
  <c r="V729" i="1"/>
  <c r="AB729" i="1" s="1"/>
  <c r="AG729" i="1" s="1"/>
  <c r="V711" i="1"/>
  <c r="AB711" i="1" s="1"/>
  <c r="AG711" i="1" s="1"/>
  <c r="V702" i="1"/>
  <c r="AB702" i="1" s="1"/>
  <c r="AG702" i="1" s="1"/>
  <c r="V685" i="1"/>
  <c r="AB685" i="1" s="1"/>
  <c r="AG685" i="1" s="1"/>
  <c r="V676" i="1"/>
  <c r="AB676" i="1" s="1"/>
  <c r="AG676" i="1" s="1"/>
  <c r="V657" i="1"/>
  <c r="AB657" i="1" s="1"/>
  <c r="AG657" i="1" s="1"/>
  <c r="V1268" i="1"/>
  <c r="AB1268" i="1" s="1"/>
  <c r="AG1268" i="1" s="1"/>
  <c r="V587" i="1"/>
  <c r="AB587" i="1" s="1"/>
  <c r="AG587" i="1" s="1"/>
  <c r="V569" i="1"/>
  <c r="AB569" i="1" s="1"/>
  <c r="AG569" i="1" s="1"/>
  <c r="V516" i="1"/>
  <c r="AB516" i="1" s="1"/>
  <c r="AG516" i="1" s="1"/>
  <c r="V507" i="1"/>
  <c r="AB507" i="1" s="1"/>
  <c r="AG507" i="1" s="1"/>
  <c r="V498" i="1"/>
  <c r="AB498" i="1" s="1"/>
  <c r="AG498" i="1" s="1"/>
  <c r="V480" i="1"/>
  <c r="AB480" i="1" s="1"/>
  <c r="AG480" i="1" s="1"/>
  <c r="V472" i="1"/>
  <c r="AB472" i="1" s="1"/>
  <c r="AG472" i="1" s="1"/>
  <c r="V454" i="1"/>
  <c r="AB454" i="1" s="1"/>
  <c r="AG454" i="1" s="1"/>
  <c r="V435" i="1"/>
  <c r="AB435" i="1" s="1"/>
  <c r="AG435" i="1" s="1"/>
  <c r="V427" i="1"/>
  <c r="AB427" i="1" s="1"/>
  <c r="AG427" i="1" s="1"/>
  <c r="V409" i="1"/>
  <c r="AB409" i="1" s="1"/>
  <c r="AG409" i="1" s="1"/>
  <c r="V400" i="1"/>
  <c r="AB400" i="1" s="1"/>
  <c r="AG400" i="1" s="1"/>
  <c r="V383" i="1"/>
  <c r="AB383" i="1" s="1"/>
  <c r="AG383" i="1" s="1"/>
  <c r="V374" i="1"/>
  <c r="AB374" i="1" s="1"/>
  <c r="AG374" i="1" s="1"/>
  <c r="V356" i="1"/>
  <c r="AB356" i="1" s="1"/>
  <c r="AG356" i="1" s="1"/>
  <c r="V302" i="1"/>
  <c r="AB302" i="1" s="1"/>
  <c r="AG302" i="1" s="1"/>
  <c r="V294" i="1"/>
  <c r="AB294" i="1" s="1"/>
  <c r="AG294" i="1" s="1"/>
  <c r="V285" i="1"/>
  <c r="AB285" i="1" s="1"/>
  <c r="AG285" i="1" s="1"/>
  <c r="V276" i="1"/>
  <c r="AB276" i="1" s="1"/>
  <c r="AG276" i="1" s="1"/>
  <c r="V258" i="1"/>
  <c r="AB258" i="1" s="1"/>
  <c r="AG258" i="1" s="1"/>
  <c r="V1569" i="1"/>
  <c r="AB1569" i="1" s="1"/>
  <c r="AG1569" i="1" s="1"/>
  <c r="V232" i="1"/>
  <c r="AB232" i="1" s="1"/>
  <c r="AG232" i="1" s="1"/>
  <c r="V222" i="1"/>
  <c r="AB222" i="1" s="1"/>
  <c r="AG222" i="1" s="1"/>
  <c r="V1076" i="1"/>
  <c r="AB1076" i="1" s="1"/>
  <c r="AG1076" i="1" s="1"/>
  <c r="V1067" i="1"/>
  <c r="AB1067" i="1" s="1"/>
  <c r="AG1067" i="1" s="1"/>
  <c r="V1050" i="1"/>
  <c r="AB1050" i="1" s="1"/>
  <c r="AG1050" i="1" s="1"/>
  <c r="V1023" i="1"/>
  <c r="AB1023" i="1" s="1"/>
  <c r="AG1023" i="1" s="1"/>
  <c r="V1006" i="1"/>
  <c r="AB1006" i="1" s="1"/>
  <c r="AG1006" i="1" s="1"/>
  <c r="V996" i="1"/>
  <c r="AB996" i="1" s="1"/>
  <c r="AG996" i="1" s="1"/>
  <c r="V268" i="1"/>
  <c r="AB268" i="1" s="1"/>
  <c r="AG268" i="1" s="1"/>
  <c r="V952" i="1"/>
  <c r="AB952" i="1" s="1"/>
  <c r="AG952" i="1" s="1"/>
  <c r="V908" i="1"/>
  <c r="AB908" i="1" s="1"/>
  <c r="AG908" i="1" s="1"/>
  <c r="V889" i="1"/>
  <c r="AB889" i="1" s="1"/>
  <c r="AG889" i="1" s="1"/>
  <c r="V837" i="1"/>
  <c r="AB837" i="1" s="1"/>
  <c r="AG837" i="1" s="1"/>
  <c r="V793" i="1"/>
  <c r="AB793" i="1" s="1"/>
  <c r="AG793" i="1" s="1"/>
  <c r="V774" i="1"/>
  <c r="AB774" i="1" s="1"/>
  <c r="AG774" i="1" s="1"/>
  <c r="V756" i="1"/>
  <c r="AB756" i="1" s="1"/>
  <c r="AG756" i="1" s="1"/>
  <c r="V748" i="1"/>
  <c r="AB748" i="1" s="1"/>
  <c r="AG748" i="1" s="1"/>
  <c r="V730" i="1"/>
  <c r="AB730" i="1" s="1"/>
  <c r="AG730" i="1" s="1"/>
  <c r="V721" i="1"/>
  <c r="AB721" i="1" s="1"/>
  <c r="AG721" i="1" s="1"/>
  <c r="V704" i="1"/>
  <c r="AB704" i="1" s="1"/>
  <c r="AG704" i="1" s="1"/>
  <c r="V677" i="1"/>
  <c r="AB677" i="1" s="1"/>
  <c r="AG677" i="1" s="1"/>
  <c r="V659" i="1"/>
  <c r="AB659" i="1" s="1"/>
  <c r="AG659" i="1" s="1"/>
  <c r="V1343" i="1"/>
  <c r="AB1343" i="1" s="1"/>
  <c r="AG1343" i="1" s="1"/>
  <c r="V632" i="1"/>
  <c r="AB632" i="1" s="1"/>
  <c r="AG632" i="1" s="1"/>
  <c r="V615" i="1"/>
  <c r="AB615" i="1" s="1"/>
  <c r="AG615" i="1" s="1"/>
  <c r="V562" i="1"/>
  <c r="AB562" i="1" s="1"/>
  <c r="AG562" i="1" s="1"/>
  <c r="V543" i="1"/>
  <c r="AB543" i="1" s="1"/>
  <c r="AG543" i="1" s="1"/>
  <c r="V508" i="1"/>
  <c r="AB508" i="1" s="1"/>
  <c r="AG508" i="1" s="1"/>
  <c r="V499" i="1"/>
  <c r="AB499" i="1" s="1"/>
  <c r="AG499" i="1" s="1"/>
  <c r="V997" i="1"/>
  <c r="AB997" i="1" s="1"/>
  <c r="AG997" i="1" s="1"/>
  <c r="V455" i="1"/>
  <c r="AB455" i="1" s="1"/>
  <c r="AG455" i="1" s="1"/>
  <c r="V445" i="1"/>
  <c r="AB445" i="1" s="1"/>
  <c r="AG445" i="1" s="1"/>
  <c r="V428" i="1"/>
  <c r="AB428" i="1" s="1"/>
  <c r="AG428" i="1" s="1"/>
  <c r="V401" i="1"/>
  <c r="AB401" i="1" s="1"/>
  <c r="AG401" i="1" s="1"/>
  <c r="V393" i="1"/>
  <c r="AB393" i="1" s="1"/>
  <c r="AG393" i="1" s="1"/>
  <c r="V384" i="1"/>
  <c r="AB384" i="1" s="1"/>
  <c r="AG384" i="1" s="1"/>
  <c r="V1895" i="1"/>
  <c r="AB1895" i="1" s="1"/>
  <c r="AG1895" i="1" s="1"/>
  <c r="V1885" i="1"/>
  <c r="AB1885" i="1" s="1"/>
  <c r="AG1885" i="1" s="1"/>
  <c r="V1876" i="1"/>
  <c r="AB1876" i="1" s="1"/>
  <c r="AG1876" i="1" s="1"/>
  <c r="V1867" i="1"/>
  <c r="AB1867" i="1" s="1"/>
  <c r="AG1867" i="1" s="1"/>
  <c r="V1859" i="1"/>
  <c r="AB1859" i="1" s="1"/>
  <c r="AG1859" i="1" s="1"/>
  <c r="V1841" i="1"/>
  <c r="AB1841" i="1" s="1"/>
  <c r="AG1841" i="1" s="1"/>
  <c r="V1832" i="1"/>
  <c r="AB1832" i="1" s="1"/>
  <c r="AG1832" i="1" s="1"/>
  <c r="V1823" i="1"/>
  <c r="AB1823" i="1" s="1"/>
  <c r="AG1823" i="1" s="1"/>
  <c r="V1815" i="1"/>
  <c r="AB1815" i="1" s="1"/>
  <c r="AG1815" i="1" s="1"/>
  <c r="V1806" i="1"/>
  <c r="AB1806" i="1" s="1"/>
  <c r="AG1806" i="1" s="1"/>
  <c r="V1797" i="1"/>
  <c r="AB1797" i="1" s="1"/>
  <c r="AG1797" i="1" s="1"/>
  <c r="V124" i="1"/>
  <c r="AB124" i="1" s="1"/>
  <c r="AG124" i="1" s="1"/>
  <c r="V1250" i="1"/>
  <c r="AB1250" i="1" s="1"/>
  <c r="AG1250" i="1" s="1"/>
  <c r="V1770" i="1"/>
  <c r="AB1770" i="1" s="1"/>
  <c r="AG1770" i="1" s="1"/>
  <c r="V1761" i="1"/>
  <c r="AB1761" i="1" s="1"/>
  <c r="AG1761" i="1" s="1"/>
  <c r="V1752" i="1"/>
  <c r="AB1752" i="1" s="1"/>
  <c r="AG1752" i="1" s="1"/>
  <c r="V1743" i="1"/>
  <c r="AB1743" i="1" s="1"/>
  <c r="AG1743" i="1" s="1"/>
  <c r="V1003" i="1"/>
  <c r="AB1003" i="1" s="1"/>
  <c r="AG1003" i="1" s="1"/>
  <c r="V1726" i="1"/>
  <c r="AB1726" i="1" s="1"/>
  <c r="AG1726" i="1" s="1"/>
  <c r="V1717" i="1"/>
  <c r="AB1717" i="1" s="1"/>
  <c r="AG1717" i="1" s="1"/>
  <c r="V1708" i="1"/>
  <c r="AB1708" i="1" s="1"/>
  <c r="AG1708" i="1" s="1"/>
  <c r="V1699" i="1"/>
  <c r="AB1699" i="1" s="1"/>
  <c r="AG1699" i="1" s="1"/>
  <c r="V1690" i="1"/>
  <c r="AB1690" i="1" s="1"/>
  <c r="AG1690" i="1" s="1"/>
  <c r="V1682" i="1"/>
  <c r="AB1682" i="1" s="1"/>
  <c r="AG1682" i="1" s="1"/>
  <c r="V1673" i="1"/>
  <c r="AB1673" i="1" s="1"/>
  <c r="AG1673" i="1" s="1"/>
  <c r="V1663" i="1"/>
  <c r="AB1663" i="1" s="1"/>
  <c r="AG1663" i="1" s="1"/>
  <c r="V1654" i="1"/>
  <c r="AB1654" i="1" s="1"/>
  <c r="AG1654" i="1" s="1"/>
  <c r="V1637" i="1"/>
  <c r="AB1637" i="1" s="1"/>
  <c r="AG1637" i="1" s="1"/>
  <c r="V1619" i="1"/>
  <c r="AB1619" i="1" s="1"/>
  <c r="AG1619" i="1" s="1"/>
  <c r="V1430" i="1"/>
  <c r="AB1430" i="1" s="1"/>
  <c r="AG1430" i="1" s="1"/>
  <c r="V1601" i="1"/>
  <c r="AB1601" i="1" s="1"/>
  <c r="AG1601" i="1" s="1"/>
  <c r="V1593" i="1"/>
  <c r="AB1593" i="1" s="1"/>
  <c r="AG1593" i="1" s="1"/>
  <c r="V1584" i="1"/>
  <c r="AB1584" i="1" s="1"/>
  <c r="AG1584" i="1" s="1"/>
  <c r="V1539" i="1"/>
  <c r="AB1539" i="1" s="1"/>
  <c r="AG1539" i="1" s="1"/>
  <c r="V1774" i="1"/>
  <c r="AB1774" i="1" s="1"/>
  <c r="AG1774" i="1" s="1"/>
  <c r="V1512" i="1"/>
  <c r="AB1512" i="1" s="1"/>
  <c r="AG1512" i="1" s="1"/>
  <c r="V1495" i="1"/>
  <c r="AB1495" i="1" s="1"/>
  <c r="AG1495" i="1" s="1"/>
  <c r="V1477" i="1"/>
  <c r="AB1477" i="1" s="1"/>
  <c r="AG1477" i="1" s="1"/>
  <c r="V1468" i="1"/>
  <c r="AB1468" i="1" s="1"/>
  <c r="AG1468" i="1" s="1"/>
  <c r="V1460" i="1"/>
  <c r="AB1460" i="1" s="1"/>
  <c r="AG1460" i="1" s="1"/>
  <c r="V1451" i="1"/>
  <c r="AB1451" i="1" s="1"/>
  <c r="AG1451" i="1" s="1"/>
  <c r="V1441" i="1"/>
  <c r="AB1441" i="1" s="1"/>
  <c r="AG1441" i="1" s="1"/>
  <c r="V1397" i="1"/>
  <c r="AB1397" i="1" s="1"/>
  <c r="AG1397" i="1" s="1"/>
  <c r="V1388" i="1"/>
  <c r="AB1388" i="1" s="1"/>
  <c r="AG1388" i="1" s="1"/>
  <c r="V1371" i="1"/>
  <c r="AB1371" i="1" s="1"/>
  <c r="AG1371" i="1" s="1"/>
  <c r="V1353" i="1"/>
  <c r="AB1353" i="1" s="1"/>
  <c r="AG1353" i="1" s="1"/>
  <c r="V1334" i="1"/>
  <c r="AB1334" i="1" s="1"/>
  <c r="AG1334" i="1" s="1"/>
  <c r="V1795" i="1"/>
  <c r="AB1795" i="1" s="1"/>
  <c r="AG1795" i="1" s="1"/>
  <c r="V1317" i="1"/>
  <c r="AB1317" i="1" s="1"/>
  <c r="AG1317" i="1" s="1"/>
  <c r="V1290" i="1"/>
  <c r="AB1290" i="1" s="1"/>
  <c r="AG1290" i="1" s="1"/>
  <c r="V1282" i="1"/>
  <c r="AB1282" i="1" s="1"/>
  <c r="AG1282" i="1" s="1"/>
  <c r="V1264" i="1"/>
  <c r="AB1264" i="1" s="1"/>
  <c r="AG1264" i="1" s="1"/>
  <c r="V1255" i="1"/>
  <c r="AB1255" i="1" s="1"/>
  <c r="AG1255" i="1" s="1"/>
  <c r="V1246" i="1"/>
  <c r="AB1246" i="1" s="1"/>
  <c r="AG1246" i="1" s="1"/>
  <c r="V842" i="1"/>
  <c r="AB842" i="1" s="1"/>
  <c r="AG842" i="1" s="1"/>
  <c r="V1464" i="1"/>
  <c r="AB1464" i="1" s="1"/>
  <c r="AG1464" i="1" s="1"/>
  <c r="V85" i="1"/>
  <c r="AB85" i="1" s="1"/>
  <c r="AG85" i="1" s="1"/>
  <c r="V1210" i="1"/>
  <c r="AB1210" i="1" s="1"/>
  <c r="AG1210" i="1" s="1"/>
  <c r="V1201" i="1"/>
  <c r="AB1201" i="1" s="1"/>
  <c r="AG1201" i="1" s="1"/>
  <c r="V1184" i="1"/>
  <c r="AB1184" i="1" s="1"/>
  <c r="AG1184" i="1" s="1"/>
  <c r="V1175" i="1"/>
  <c r="AB1175" i="1" s="1"/>
  <c r="AG1175" i="1" s="1"/>
  <c r="V1149" i="1"/>
  <c r="AB1149" i="1" s="1"/>
  <c r="AG1149" i="1" s="1"/>
  <c r="V1140" i="1"/>
  <c r="AB1140" i="1" s="1"/>
  <c r="AG1140" i="1" s="1"/>
  <c r="V1131" i="1"/>
  <c r="AB1131" i="1" s="1"/>
  <c r="AG1131" i="1" s="1"/>
  <c r="V196" i="1"/>
  <c r="AB196" i="1" s="1"/>
  <c r="AG196" i="1" s="1"/>
  <c r="V178" i="1"/>
  <c r="AB178" i="1" s="1"/>
  <c r="AG178" i="1" s="1"/>
  <c r="V143" i="1"/>
  <c r="AB143" i="1" s="1"/>
  <c r="AG143" i="1" s="1"/>
  <c r="V134" i="1"/>
  <c r="AB134" i="1" s="1"/>
  <c r="AG134" i="1" s="1"/>
  <c r="V107" i="1"/>
  <c r="AB107" i="1" s="1"/>
  <c r="AG107" i="1" s="1"/>
  <c r="V80" i="1"/>
  <c r="AB80" i="1" s="1"/>
  <c r="AG80" i="1" s="1"/>
  <c r="V72" i="1"/>
  <c r="AB72" i="1" s="1"/>
  <c r="AG72" i="1" s="1"/>
  <c r="V1447" i="1"/>
  <c r="AB1447" i="1" s="1"/>
  <c r="AG1447" i="1" s="1"/>
  <c r="V36" i="1"/>
  <c r="AB36" i="1" s="1"/>
  <c r="AG36" i="1" s="1"/>
  <c r="V1973" i="1"/>
  <c r="AB1973" i="1" s="1"/>
  <c r="AG1973" i="1" s="1"/>
  <c r="V1964" i="1"/>
  <c r="AB1964" i="1" s="1"/>
  <c r="AG1964" i="1" s="1"/>
  <c r="V1946" i="1"/>
  <c r="AB1946" i="1" s="1"/>
  <c r="AG1946" i="1" s="1"/>
  <c r="V1938" i="1"/>
  <c r="AB1938" i="1" s="1"/>
  <c r="AG1938" i="1" s="1"/>
  <c r="V1911" i="1"/>
  <c r="AB1911" i="1" s="1"/>
  <c r="AG1911" i="1" s="1"/>
  <c r="V1902" i="1"/>
  <c r="AB1902" i="1" s="1"/>
  <c r="AG1902" i="1" s="1"/>
  <c r="V1894" i="1"/>
  <c r="AB1894" i="1" s="1"/>
  <c r="AG1894" i="1" s="1"/>
  <c r="V1831" i="1"/>
  <c r="AB1831" i="1" s="1"/>
  <c r="AG1831" i="1" s="1"/>
  <c r="V1822" i="1"/>
  <c r="AB1822" i="1" s="1"/>
  <c r="AG1822" i="1" s="1"/>
  <c r="V1796" i="1"/>
  <c r="AB1796" i="1" s="1"/>
  <c r="AG1796" i="1" s="1"/>
  <c r="V1680" i="1"/>
  <c r="AB1680" i="1" s="1"/>
  <c r="AG1680" i="1" s="1"/>
  <c r="V1751" i="1"/>
  <c r="AB1751" i="1" s="1"/>
  <c r="AG1751" i="1" s="1"/>
  <c r="V1733" i="1"/>
  <c r="AB1733" i="1" s="1"/>
  <c r="AG1733" i="1" s="1"/>
  <c r="V357" i="1"/>
  <c r="AB357" i="1" s="1"/>
  <c r="AG357" i="1" s="1"/>
  <c r="V1091" i="1"/>
  <c r="AB1091" i="1" s="1"/>
  <c r="AG1091" i="1" s="1"/>
  <c r="V1273" i="1"/>
  <c r="AB1273" i="1" s="1"/>
  <c r="AG1273" i="1" s="1"/>
  <c r="V1093" i="1"/>
  <c r="AB1093" i="1" s="1"/>
  <c r="AG1093" i="1" s="1"/>
  <c r="V1857" i="1"/>
  <c r="AB1857" i="1" s="1"/>
  <c r="AG1857" i="1" s="1"/>
  <c r="V1948" i="1"/>
  <c r="AB1948" i="1" s="1"/>
  <c r="AG1948" i="1" s="1"/>
  <c r="V1742" i="1"/>
  <c r="AB1742" i="1" s="1"/>
  <c r="AG1742" i="1" s="1"/>
  <c r="V993" i="1"/>
  <c r="AB993" i="1" s="1"/>
  <c r="AG993" i="1" s="1"/>
  <c r="V1850" i="1"/>
  <c r="AB1850" i="1" s="1"/>
  <c r="AG1850" i="1" s="1"/>
  <c r="V1110" i="1"/>
  <c r="AB1110" i="1" s="1"/>
  <c r="AG1110" i="1" s="1"/>
  <c r="V464" i="1"/>
  <c r="AB464" i="1" s="1"/>
  <c r="AG464" i="1" s="1"/>
  <c r="V135" i="1"/>
  <c r="AB135" i="1" s="1"/>
  <c r="AG135" i="1" s="1"/>
  <c r="V1216" i="1"/>
  <c r="AB1216" i="1" s="1"/>
  <c r="AG1216" i="1" s="1"/>
  <c r="V1085" i="1"/>
  <c r="AB1085" i="1" s="1"/>
  <c r="AG1085" i="1" s="1"/>
  <c r="V934" i="1"/>
  <c r="AB934" i="1" s="1"/>
  <c r="AG934" i="1" s="1"/>
  <c r="V917" i="1"/>
  <c r="AB917" i="1" s="1"/>
  <c r="AG917" i="1" s="1"/>
  <c r="V899" i="1"/>
  <c r="AB899" i="1" s="1"/>
  <c r="AG899" i="1" s="1"/>
  <c r="V881" i="1"/>
  <c r="AB881" i="1" s="1"/>
  <c r="AG881" i="1" s="1"/>
  <c r="V863" i="1"/>
  <c r="AB863" i="1" s="1"/>
  <c r="AG863" i="1" s="1"/>
  <c r="V845" i="1"/>
  <c r="AB845" i="1" s="1"/>
  <c r="AG845" i="1" s="1"/>
  <c r="V828" i="1"/>
  <c r="AB828" i="1" s="1"/>
  <c r="AG828" i="1" s="1"/>
  <c r="V810" i="1"/>
  <c r="AB810" i="1" s="1"/>
  <c r="AG810" i="1" s="1"/>
  <c r="V623" i="1"/>
  <c r="AB623" i="1" s="1"/>
  <c r="AG623" i="1" s="1"/>
  <c r="V1630" i="1"/>
  <c r="AB1630" i="1" s="1"/>
  <c r="AG1630" i="1" s="1"/>
  <c r="V588" i="1"/>
  <c r="AB588" i="1" s="1"/>
  <c r="AG588" i="1" s="1"/>
  <c r="V571" i="1"/>
  <c r="AB571" i="1" s="1"/>
  <c r="AG571" i="1" s="1"/>
  <c r="V552" i="1"/>
  <c r="AB552" i="1" s="1"/>
  <c r="AG552" i="1" s="1"/>
  <c r="V517" i="1"/>
  <c r="AB517" i="1" s="1"/>
  <c r="AG517" i="1" s="1"/>
  <c r="V1628" i="1"/>
  <c r="AB1628" i="1" s="1"/>
  <c r="AG1628" i="1" s="1"/>
  <c r="V1575" i="1"/>
  <c r="AB1575" i="1" s="1"/>
  <c r="AG1575" i="1" s="1"/>
  <c r="V1556" i="1"/>
  <c r="AB1556" i="1" s="1"/>
  <c r="AG1556" i="1" s="1"/>
  <c r="V1504" i="1"/>
  <c r="AB1504" i="1" s="1"/>
  <c r="AG1504" i="1" s="1"/>
  <c r="V1193" i="1"/>
  <c r="AB1193" i="1" s="1"/>
  <c r="AG1193" i="1" s="1"/>
  <c r="V1423" i="1"/>
  <c r="AB1423" i="1" s="1"/>
  <c r="AG1423" i="1" s="1"/>
  <c r="V1191" i="1"/>
  <c r="AB1191" i="1" s="1"/>
  <c r="AG1191" i="1" s="1"/>
  <c r="V1406" i="1"/>
  <c r="AB1406" i="1" s="1"/>
  <c r="AG1406" i="1" s="1"/>
  <c r="V1308" i="1"/>
  <c r="AB1308" i="1" s="1"/>
  <c r="AG1308" i="1" s="1"/>
  <c r="V1299" i="1"/>
  <c r="AB1299" i="1" s="1"/>
  <c r="AG1299" i="1" s="1"/>
  <c r="V1571" i="1"/>
  <c r="AB1571" i="1" s="1"/>
  <c r="AG1571" i="1" s="1"/>
  <c r="V1166" i="1"/>
  <c r="AB1166" i="1" s="1"/>
  <c r="AG1166" i="1" s="1"/>
  <c r="V1157" i="1"/>
  <c r="AB1157" i="1" s="1"/>
  <c r="AG1157" i="1" s="1"/>
  <c r="V1122" i="1"/>
  <c r="AB1122" i="1" s="1"/>
  <c r="AG1122" i="1" s="1"/>
  <c r="V1891" i="1"/>
  <c r="AB1891" i="1" s="1"/>
  <c r="AG1891" i="1" s="1"/>
  <c r="V907" i="1"/>
  <c r="AB907" i="1" s="1"/>
  <c r="AG907" i="1" s="1"/>
  <c r="V853" i="1"/>
  <c r="AB853" i="1" s="1"/>
  <c r="AG853" i="1" s="1"/>
  <c r="V1999" i="1"/>
  <c r="AB1999" i="1" s="1"/>
  <c r="AG1999" i="1" s="1"/>
  <c r="V158" i="1"/>
  <c r="AB158" i="1" s="1"/>
  <c r="AG158" i="1" s="1"/>
  <c r="V914" i="1"/>
  <c r="AB914" i="1" s="1"/>
  <c r="AG914" i="1" s="1"/>
  <c r="V736" i="1"/>
  <c r="AB736" i="1" s="1"/>
  <c r="AG736" i="1" s="1"/>
  <c r="V647" i="1"/>
  <c r="AB647" i="1" s="1"/>
  <c r="AG647" i="1" s="1"/>
  <c r="V470" i="1"/>
  <c r="AB470" i="1" s="1"/>
  <c r="AG470" i="1" s="1"/>
  <c r="V381" i="1"/>
  <c r="AB381" i="1" s="1"/>
  <c r="AG381" i="1" s="1"/>
  <c r="V292" i="1"/>
  <c r="AB292" i="1" s="1"/>
  <c r="AG292" i="1" s="1"/>
  <c r="V26" i="1"/>
  <c r="AB26" i="1" s="1"/>
  <c r="AG26" i="1" s="1"/>
  <c r="V1936" i="1"/>
  <c r="AB1936" i="1" s="1"/>
  <c r="AG1936" i="1" s="1"/>
  <c r="V691" i="1"/>
  <c r="AB691" i="1" s="1"/>
  <c r="AG691" i="1" s="1"/>
  <c r="V1670" i="1"/>
  <c r="AB1670" i="1" s="1"/>
  <c r="AG1670" i="1" s="1"/>
  <c r="V1581" i="1"/>
  <c r="AB1581" i="1" s="1"/>
  <c r="AG1581" i="1" s="1"/>
  <c r="V1458" i="1"/>
  <c r="AB1458" i="1" s="1"/>
  <c r="AG1458" i="1" s="1"/>
  <c r="V1314" i="1"/>
  <c r="AB1314" i="1" s="1"/>
  <c r="AG1314" i="1" s="1"/>
  <c r="V1226" i="1"/>
  <c r="AB1226" i="1" s="1"/>
  <c r="AG1226" i="1" s="1"/>
  <c r="V1137" i="1"/>
  <c r="AB1137" i="1" s="1"/>
  <c r="AG1137" i="1" s="1"/>
  <c r="V1558" i="1"/>
  <c r="AB1558" i="1" s="1"/>
  <c r="AG1558" i="1" s="1"/>
  <c r="V1653" i="1"/>
  <c r="AB1653" i="1" s="1"/>
  <c r="AG1653" i="1" s="1"/>
  <c r="V152" i="1"/>
  <c r="AB152" i="1" s="1"/>
  <c r="AG152" i="1" s="1"/>
  <c r="V89" i="1"/>
  <c r="AB89" i="1" s="1"/>
  <c r="AG89" i="1" s="1"/>
  <c r="V1976" i="1"/>
  <c r="AB1976" i="1" s="1"/>
  <c r="AG1976" i="1" s="1"/>
  <c r="V1698" i="1"/>
  <c r="AB1698" i="1" s="1"/>
  <c r="AG1698" i="1" s="1"/>
  <c r="V1591" i="1"/>
  <c r="AB1591" i="1" s="1"/>
  <c r="AG1591" i="1" s="1"/>
  <c r="V1529" i="1"/>
  <c r="AB1529" i="1" s="1"/>
  <c r="AG1529" i="1" s="1"/>
  <c r="V1431" i="1"/>
  <c r="AB1431" i="1" s="1"/>
  <c r="AG1431" i="1" s="1"/>
  <c r="V1387" i="1"/>
  <c r="AB1387" i="1" s="1"/>
  <c r="AG1387" i="1" s="1"/>
  <c r="V1324" i="1"/>
  <c r="AB1324" i="1" s="1"/>
  <c r="AG1324" i="1" s="1"/>
  <c r="V1263" i="1"/>
  <c r="AB1263" i="1" s="1"/>
  <c r="AG1263" i="1" s="1"/>
  <c r="V1254" i="1"/>
  <c r="AB1254" i="1" s="1"/>
  <c r="AG1254" i="1" s="1"/>
  <c r="V554" i="1"/>
  <c r="AB554" i="1" s="1"/>
  <c r="AG554" i="1" s="1"/>
  <c r="V1209" i="1"/>
  <c r="AB1209" i="1" s="1"/>
  <c r="AG1209" i="1" s="1"/>
  <c r="V1174" i="1"/>
  <c r="AB1174" i="1" s="1"/>
  <c r="AG1174" i="1" s="1"/>
  <c r="V1165" i="1"/>
  <c r="AB1165" i="1" s="1"/>
  <c r="AG1165" i="1" s="1"/>
  <c r="V991" i="1"/>
  <c r="AB991" i="1" s="1"/>
  <c r="AG991" i="1" s="1"/>
  <c r="V903" i="1"/>
  <c r="AB903" i="1" s="1"/>
  <c r="AG903" i="1" s="1"/>
  <c r="V547" i="1"/>
  <c r="AB547" i="1" s="1"/>
  <c r="AG547" i="1" s="1"/>
  <c r="V459" i="1"/>
  <c r="AB459" i="1" s="1"/>
  <c r="AG459" i="1" s="1"/>
  <c r="V1658" i="1"/>
  <c r="AB1658" i="1" s="1"/>
  <c r="AG1658" i="1" s="1"/>
  <c r="V1570" i="1"/>
  <c r="AB1570" i="1" s="1"/>
  <c r="AG1570" i="1" s="1"/>
  <c r="V1780" i="1"/>
  <c r="AB1780" i="1" s="1"/>
  <c r="AG1780" i="1" s="1"/>
  <c r="V369" i="1"/>
  <c r="AB369" i="1" s="1"/>
  <c r="AG369" i="1" s="1"/>
  <c r="V316" i="1"/>
  <c r="AB316" i="1" s="1"/>
  <c r="AG316" i="1" s="1"/>
  <c r="V280" i="1"/>
  <c r="AB280" i="1" s="1"/>
  <c r="AG280" i="1" s="1"/>
  <c r="V245" i="1"/>
  <c r="AB245" i="1" s="1"/>
  <c r="AG245" i="1" s="1"/>
  <c r="V200" i="1"/>
  <c r="AB200" i="1" s="1"/>
  <c r="AG200" i="1" s="1"/>
  <c r="V165" i="1"/>
  <c r="AB165" i="1" s="1"/>
  <c r="AG165" i="1" s="1"/>
  <c r="V130" i="1"/>
  <c r="AB130" i="1" s="1"/>
  <c r="AG130" i="1" s="1"/>
  <c r="V94" i="1"/>
  <c r="AB94" i="1" s="1"/>
  <c r="AG94" i="1" s="1"/>
  <c r="V50" i="1"/>
  <c r="AB50" i="1" s="1"/>
  <c r="AG50" i="1" s="1"/>
  <c r="V14" i="1"/>
  <c r="AB14" i="1" s="1"/>
  <c r="AG14" i="1" s="1"/>
  <c r="V1986" i="1"/>
  <c r="AB1986" i="1" s="1"/>
  <c r="AG1986" i="1" s="1"/>
  <c r="V1951" i="1"/>
  <c r="AB1951" i="1" s="1"/>
  <c r="AG1951" i="1" s="1"/>
  <c r="V1916" i="1"/>
  <c r="AB1916" i="1" s="1"/>
  <c r="AG1916" i="1" s="1"/>
  <c r="V1871" i="1"/>
  <c r="AB1871" i="1" s="1"/>
  <c r="AG1871" i="1" s="1"/>
  <c r="V1844" i="1"/>
  <c r="AB1844" i="1" s="1"/>
  <c r="AG1844" i="1" s="1"/>
  <c r="V1809" i="1"/>
  <c r="AB1809" i="1" s="1"/>
  <c r="AG1809" i="1" s="1"/>
  <c r="V1773" i="1"/>
  <c r="AB1773" i="1" s="1"/>
  <c r="AG1773" i="1" s="1"/>
  <c r="V1711" i="1"/>
  <c r="AB1711" i="1" s="1"/>
  <c r="AG1711" i="1" s="1"/>
  <c r="V1649" i="1"/>
  <c r="AB1649" i="1" s="1"/>
  <c r="AG1649" i="1" s="1"/>
  <c r="V1685" i="1"/>
  <c r="AB1685" i="1" s="1"/>
  <c r="AG1685" i="1" s="1"/>
  <c r="V1578" i="1"/>
  <c r="AB1578" i="1" s="1"/>
  <c r="AG1578" i="1" s="1"/>
  <c r="V1542" i="1"/>
  <c r="AB1542" i="1" s="1"/>
  <c r="AG1542" i="1" s="1"/>
  <c r="V1507" i="1"/>
  <c r="AB1507" i="1" s="1"/>
  <c r="AG1507" i="1" s="1"/>
  <c r="V1463" i="1"/>
  <c r="AB1463" i="1" s="1"/>
  <c r="AG1463" i="1" s="1"/>
  <c r="V1427" i="1"/>
  <c r="AB1427" i="1" s="1"/>
  <c r="AG1427" i="1" s="1"/>
  <c r="V1391" i="1"/>
  <c r="AB1391" i="1" s="1"/>
  <c r="AG1391" i="1" s="1"/>
  <c r="V1472" i="1"/>
  <c r="AB1472" i="1" s="1"/>
  <c r="AG1472" i="1" s="1"/>
  <c r="V1320" i="1"/>
  <c r="AB1320" i="1" s="1"/>
  <c r="AG1320" i="1" s="1"/>
  <c r="V1276" i="1"/>
  <c r="AB1276" i="1" s="1"/>
  <c r="AG1276" i="1" s="1"/>
  <c r="V1222" i="1"/>
  <c r="AB1222" i="1" s="1"/>
  <c r="AG1222" i="1" s="1"/>
  <c r="V1169" i="1"/>
  <c r="AB1169" i="1" s="1"/>
  <c r="AG1169" i="1" s="1"/>
  <c r="V1134" i="1"/>
  <c r="AB1134" i="1" s="1"/>
  <c r="AG1134" i="1" s="1"/>
  <c r="V592" i="1"/>
  <c r="AB592" i="1" s="1"/>
  <c r="AG592" i="1" s="1"/>
  <c r="V681" i="1"/>
  <c r="AB681" i="1" s="1"/>
  <c r="AG681" i="1" s="1"/>
  <c r="V325" i="1"/>
  <c r="AB325" i="1" s="1"/>
  <c r="AG325" i="1" s="1"/>
  <c r="V1758" i="1"/>
  <c r="AB1758" i="1" s="1"/>
  <c r="AG1758" i="1" s="1"/>
  <c r="V1792" i="1"/>
  <c r="AB1792" i="1" s="1"/>
  <c r="AG1792" i="1" s="1"/>
  <c r="V1436" i="1"/>
  <c r="AB1436" i="1" s="1"/>
  <c r="AG1436" i="1" s="1"/>
  <c r="V360" i="1"/>
  <c r="AB360" i="1" s="1"/>
  <c r="AG360" i="1" s="1"/>
  <c r="V342" i="1"/>
  <c r="AB342" i="1" s="1"/>
  <c r="AG342" i="1" s="1"/>
  <c r="V315" i="1"/>
  <c r="AB315" i="1" s="1"/>
  <c r="AG315" i="1" s="1"/>
  <c r="V297" i="1"/>
  <c r="AB297" i="1" s="1"/>
  <c r="AG297" i="1" s="1"/>
  <c r="V279" i="1"/>
  <c r="AB279" i="1" s="1"/>
  <c r="AG279" i="1" s="1"/>
  <c r="V262" i="1"/>
  <c r="AB262" i="1" s="1"/>
  <c r="AG262" i="1" s="1"/>
  <c r="V227" i="1"/>
  <c r="AB227" i="1" s="1"/>
  <c r="AG227" i="1" s="1"/>
  <c r="V199" i="1"/>
  <c r="AB199" i="1" s="1"/>
  <c r="AG199" i="1" s="1"/>
  <c r="V173" i="1"/>
  <c r="AB173" i="1" s="1"/>
  <c r="AG173" i="1" s="1"/>
  <c r="V146" i="1"/>
  <c r="AB146" i="1" s="1"/>
  <c r="AG146" i="1" s="1"/>
  <c r="V120" i="1"/>
  <c r="AB120" i="1" s="1"/>
  <c r="AG120" i="1" s="1"/>
  <c r="V84" i="1"/>
  <c r="AB84" i="1" s="1"/>
  <c r="AG84" i="1" s="1"/>
  <c r="V1073" i="1"/>
  <c r="AB1073" i="1" s="1"/>
  <c r="AG1073" i="1" s="1"/>
  <c r="V1665" i="1"/>
  <c r="AB1665" i="1" s="1"/>
  <c r="AG1665" i="1" s="1"/>
  <c r="V343" i="1"/>
  <c r="AB343" i="1" s="1"/>
  <c r="AG343" i="1" s="1"/>
  <c r="V298" i="1"/>
  <c r="AB298" i="1" s="1"/>
  <c r="AG298" i="1" s="1"/>
  <c r="V263" i="1"/>
  <c r="AB263" i="1" s="1"/>
  <c r="AG263" i="1" s="1"/>
  <c r="V218" i="1"/>
  <c r="AB218" i="1" s="1"/>
  <c r="AG218" i="1" s="1"/>
  <c r="V174" i="1"/>
  <c r="AB174" i="1" s="1"/>
  <c r="AG174" i="1" s="1"/>
  <c r="V139" i="1"/>
  <c r="AB139" i="1" s="1"/>
  <c r="AG139" i="1" s="1"/>
  <c r="V111" i="1"/>
  <c r="AB111" i="1" s="1"/>
  <c r="AG111" i="1" s="1"/>
  <c r="V1218" i="1"/>
  <c r="AB1218" i="1" s="1"/>
  <c r="AG1218" i="1" s="1"/>
  <c r="V41" i="1"/>
  <c r="AB41" i="1" s="1"/>
  <c r="AG41" i="1" s="1"/>
  <c r="V6" i="1"/>
  <c r="AB6" i="1" s="1"/>
  <c r="AG6" i="1" s="1"/>
  <c r="V1960" i="1"/>
  <c r="AB1960" i="1" s="1"/>
  <c r="AG1960" i="1" s="1"/>
  <c r="V1933" i="1"/>
  <c r="AB1933" i="1" s="1"/>
  <c r="AG1933" i="1" s="1"/>
  <c r="V1898" i="1"/>
  <c r="AB1898" i="1" s="1"/>
  <c r="AG1898" i="1" s="1"/>
  <c r="V1862" i="1"/>
  <c r="AB1862" i="1" s="1"/>
  <c r="AG1862" i="1" s="1"/>
  <c r="V257" i="1"/>
  <c r="AB257" i="1" s="1"/>
  <c r="AG257" i="1" s="1"/>
  <c r="V32" i="1"/>
  <c r="AB32" i="1" s="1"/>
  <c r="AG32" i="1" s="1"/>
  <c r="V1738" i="1"/>
  <c r="AB1738" i="1" s="1"/>
  <c r="AG1738" i="1" s="1"/>
  <c r="V1702" i="1"/>
  <c r="AB1702" i="1" s="1"/>
  <c r="AG1702" i="1" s="1"/>
  <c r="V1666" i="1"/>
  <c r="AB1666" i="1" s="1"/>
  <c r="AG1666" i="1" s="1"/>
  <c r="V1918" i="1"/>
  <c r="AB1918" i="1" s="1"/>
  <c r="AG1918" i="1" s="1"/>
  <c r="V1596" i="1"/>
  <c r="AB1596" i="1" s="1"/>
  <c r="AG1596" i="1" s="1"/>
  <c r="V514" i="1"/>
  <c r="AB514" i="1" s="1"/>
  <c r="AG514" i="1" s="1"/>
  <c r="V1524" i="1"/>
  <c r="AB1524" i="1" s="1"/>
  <c r="AG1524" i="1" s="1"/>
  <c r="V1489" i="1"/>
  <c r="AB1489" i="1" s="1"/>
  <c r="AG1489" i="1" s="1"/>
  <c r="V1454" i="1"/>
  <c r="AB1454" i="1" s="1"/>
  <c r="AG1454" i="1" s="1"/>
  <c r="V1418" i="1"/>
  <c r="AB1418" i="1" s="1"/>
  <c r="AG1418" i="1" s="1"/>
  <c r="V1374" i="1"/>
  <c r="AB1374" i="1" s="1"/>
  <c r="AG1374" i="1" s="1"/>
  <c r="V1610" i="1"/>
  <c r="AB1610" i="1" s="1"/>
  <c r="AG1610" i="1" s="1"/>
  <c r="V1311" i="1"/>
  <c r="AB1311" i="1" s="1"/>
  <c r="AG1311" i="1" s="1"/>
  <c r="V1285" i="1"/>
  <c r="AB1285" i="1" s="1"/>
  <c r="AG1285" i="1" s="1"/>
  <c r="V1623" i="1"/>
  <c r="AB1623" i="1" s="1"/>
  <c r="AG1623" i="1" s="1"/>
  <c r="V1213" i="1"/>
  <c r="AB1213" i="1" s="1"/>
  <c r="AG1213" i="1" s="1"/>
  <c r="V78" i="1"/>
  <c r="AB78" i="1" s="1"/>
  <c r="AG78" i="1" s="1"/>
  <c r="V43" i="1"/>
  <c r="AB43" i="1" s="1"/>
  <c r="AG43" i="1" s="1"/>
  <c r="V1143" i="1"/>
  <c r="AB1143" i="1" s="1"/>
  <c r="AG1143" i="1" s="1"/>
  <c r="V1117" i="1"/>
  <c r="AB1117" i="1" s="1"/>
  <c r="AG1117" i="1" s="1"/>
  <c r="V769" i="1"/>
  <c r="AB769" i="1" s="1"/>
  <c r="AG769" i="1" s="1"/>
  <c r="V414" i="1"/>
  <c r="AB414" i="1" s="1"/>
  <c r="AG414" i="1" s="1"/>
  <c r="V1631" i="1"/>
  <c r="AB1631" i="1" s="1"/>
  <c r="AG1631" i="1" s="1"/>
  <c r="V1525" i="1"/>
  <c r="AB1525" i="1" s="1"/>
  <c r="AG1525" i="1" s="1"/>
  <c r="V1170" i="1"/>
  <c r="AB1170" i="1" s="1"/>
  <c r="AG1170" i="1" s="1"/>
  <c r="V368" i="1"/>
  <c r="AB368" i="1" s="1"/>
  <c r="AG368" i="1" s="1"/>
  <c r="V351" i="1"/>
  <c r="AB351" i="1" s="1"/>
  <c r="AG351" i="1" s="1"/>
  <c r="V332" i="1"/>
  <c r="AB332" i="1" s="1"/>
  <c r="AG332" i="1" s="1"/>
  <c r="V1669" i="1"/>
  <c r="AB1669" i="1" s="1"/>
  <c r="AG1669" i="1" s="1"/>
  <c r="V288" i="1"/>
  <c r="AB288" i="1" s="1"/>
  <c r="AG288" i="1" s="1"/>
  <c r="V271" i="1"/>
  <c r="AB271" i="1" s="1"/>
  <c r="AG271" i="1" s="1"/>
  <c r="V253" i="1"/>
  <c r="AB253" i="1" s="1"/>
  <c r="AG253" i="1" s="1"/>
  <c r="V244" i="1"/>
  <c r="AB244" i="1" s="1"/>
  <c r="AG244" i="1" s="1"/>
  <c r="V217" i="1"/>
  <c r="AB217" i="1" s="1"/>
  <c r="AG217" i="1" s="1"/>
  <c r="V208" i="1"/>
  <c r="AB208" i="1" s="1"/>
  <c r="AG208" i="1" s="1"/>
  <c r="V190" i="1"/>
  <c r="AB190" i="1" s="1"/>
  <c r="AG190" i="1" s="1"/>
  <c r="V164" i="1"/>
  <c r="AB164" i="1" s="1"/>
  <c r="AG164" i="1" s="1"/>
  <c r="V352" i="1"/>
  <c r="AB352" i="1" s="1"/>
  <c r="AG352" i="1" s="1"/>
  <c r="V138" i="1"/>
  <c r="AB138" i="1" s="1"/>
  <c r="AG138" i="1" s="1"/>
  <c r="V129" i="1"/>
  <c r="AB129" i="1" s="1"/>
  <c r="AG129" i="1" s="1"/>
  <c r="V110" i="1"/>
  <c r="AB110" i="1" s="1"/>
  <c r="AG110" i="1" s="1"/>
  <c r="V985" i="1"/>
  <c r="AB985" i="1" s="1"/>
  <c r="AG985" i="1" s="1"/>
  <c r="V75" i="1"/>
  <c r="AB75" i="1" s="1"/>
  <c r="AG75" i="1" s="1"/>
  <c r="V66" i="1"/>
  <c r="AB66" i="1" s="1"/>
  <c r="AG66" i="1" s="1"/>
  <c r="V57" i="1"/>
  <c r="AB57" i="1" s="1"/>
  <c r="AG57" i="1" s="1"/>
  <c r="V673" i="1"/>
  <c r="AB673" i="1" s="1"/>
  <c r="AG673" i="1" s="1"/>
  <c r="V40" i="1"/>
  <c r="AB40" i="1" s="1"/>
  <c r="AG40" i="1" s="1"/>
  <c r="V22" i="1"/>
  <c r="AB22" i="1" s="1"/>
  <c r="AG22" i="1" s="1"/>
  <c r="V13" i="1"/>
  <c r="AB13" i="1" s="1"/>
  <c r="AG13" i="1" s="1"/>
  <c r="V5" i="1"/>
  <c r="AB5" i="1" s="1"/>
  <c r="AG5" i="1" s="1"/>
  <c r="V1994" i="1"/>
  <c r="AB1994" i="1" s="1"/>
  <c r="AG1994" i="1" s="1"/>
  <c r="V1967" i="1"/>
  <c r="AB1967" i="1" s="1"/>
  <c r="AG1967" i="1" s="1"/>
  <c r="V1959" i="1"/>
  <c r="AB1959" i="1" s="1"/>
  <c r="AG1959" i="1" s="1"/>
  <c r="V1950" i="1"/>
  <c r="AB1950" i="1" s="1"/>
  <c r="AG1950" i="1" s="1"/>
  <c r="V1941" i="1"/>
  <c r="AB1941" i="1" s="1"/>
  <c r="AG1941" i="1" s="1"/>
  <c r="V1932" i="1"/>
  <c r="AB1932" i="1" s="1"/>
  <c r="AG1932" i="1" s="1"/>
  <c r="V1923" i="1"/>
  <c r="AB1923" i="1" s="1"/>
  <c r="AG1923" i="1" s="1"/>
  <c r="V1915" i="1"/>
  <c r="AB1915" i="1" s="1"/>
  <c r="AG1915" i="1" s="1"/>
  <c r="V1906" i="1"/>
  <c r="AB1906" i="1" s="1"/>
  <c r="AG1906" i="1" s="1"/>
  <c r="V1897" i="1"/>
  <c r="AB1897" i="1" s="1"/>
  <c r="AG1897" i="1" s="1"/>
  <c r="V1878" i="1"/>
  <c r="AB1878" i="1" s="1"/>
  <c r="AG1878" i="1" s="1"/>
  <c r="V1870" i="1"/>
  <c r="AB1870" i="1" s="1"/>
  <c r="AG1870" i="1" s="1"/>
  <c r="V1861" i="1"/>
  <c r="AB1861" i="1" s="1"/>
  <c r="AG1861" i="1" s="1"/>
  <c r="V1852" i="1"/>
  <c r="AB1852" i="1" s="1"/>
  <c r="AG1852" i="1" s="1"/>
  <c r="V1402" i="1"/>
  <c r="AB1402" i="1" s="1"/>
  <c r="AG1402" i="1" s="1"/>
  <c r="V1826" i="1"/>
  <c r="AB1826" i="1" s="1"/>
  <c r="AG1826" i="1" s="1"/>
  <c r="V1817" i="1"/>
  <c r="AB1817" i="1" s="1"/>
  <c r="AG1817" i="1" s="1"/>
  <c r="V1808" i="1"/>
  <c r="AB1808" i="1" s="1"/>
  <c r="AG1808" i="1" s="1"/>
  <c r="V1799" i="1"/>
  <c r="AB1799" i="1" s="1"/>
  <c r="AG1799" i="1" s="1"/>
  <c r="V1790" i="1"/>
  <c r="AB1790" i="1" s="1"/>
  <c r="AG1790" i="1" s="1"/>
  <c r="V250" i="1"/>
  <c r="AB250" i="1" s="1"/>
  <c r="AG250" i="1" s="1"/>
  <c r="V1772" i="1"/>
  <c r="AB1772" i="1" s="1"/>
  <c r="AG1772" i="1" s="1"/>
  <c r="V1763" i="1"/>
  <c r="AB1763" i="1" s="1"/>
  <c r="AG1763" i="1" s="1"/>
  <c r="V857" i="1"/>
  <c r="AB857" i="1" s="1"/>
  <c r="AG857" i="1" s="1"/>
  <c r="V1737" i="1"/>
  <c r="AB1737" i="1" s="1"/>
  <c r="AG1737" i="1" s="1"/>
  <c r="V1238" i="1"/>
  <c r="AB1238" i="1" s="1"/>
  <c r="AG1238" i="1" s="1"/>
  <c r="V1719" i="1"/>
  <c r="AB1719" i="1" s="1"/>
  <c r="AG1719" i="1" s="1"/>
  <c r="V862" i="1"/>
  <c r="AB862" i="1" s="1"/>
  <c r="AG862" i="1" s="1"/>
  <c r="V1693" i="1"/>
  <c r="AB1693" i="1" s="1"/>
  <c r="AG1693" i="1" s="1"/>
  <c r="V1684" i="1"/>
  <c r="AB1684" i="1" s="1"/>
  <c r="AG1684" i="1" s="1"/>
  <c r="V1675" i="1"/>
  <c r="AB1675" i="1" s="1"/>
  <c r="AG1675" i="1" s="1"/>
  <c r="V1656" i="1"/>
  <c r="AB1656" i="1" s="1"/>
  <c r="AG1656" i="1" s="1"/>
  <c r="V1648" i="1"/>
  <c r="AB1648" i="1" s="1"/>
  <c r="AG1648" i="1" s="1"/>
  <c r="V361" i="1"/>
  <c r="AB361" i="1" s="1"/>
  <c r="AG361" i="1" s="1"/>
  <c r="V333" i="1"/>
  <c r="AB333" i="1" s="1"/>
  <c r="AG333" i="1" s="1"/>
  <c r="V289" i="1"/>
  <c r="AB289" i="1" s="1"/>
  <c r="AG289" i="1" s="1"/>
  <c r="V254" i="1"/>
  <c r="AB254" i="1" s="1"/>
  <c r="AG254" i="1" s="1"/>
  <c r="V209" i="1"/>
  <c r="AB209" i="1" s="1"/>
  <c r="AG209" i="1" s="1"/>
  <c r="V156" i="1"/>
  <c r="AB156" i="1" s="1"/>
  <c r="AG156" i="1" s="1"/>
  <c r="V121" i="1"/>
  <c r="AB121" i="1" s="1"/>
  <c r="AG121" i="1" s="1"/>
  <c r="V1036" i="1"/>
  <c r="AB1036" i="1" s="1"/>
  <c r="AG1036" i="1" s="1"/>
  <c r="V58" i="1"/>
  <c r="AB58" i="1" s="1"/>
  <c r="AG58" i="1" s="1"/>
  <c r="V1995" i="1"/>
  <c r="AB1995" i="1" s="1"/>
  <c r="AG1995" i="1" s="1"/>
  <c r="V1924" i="1"/>
  <c r="AB1924" i="1" s="1"/>
  <c r="AG1924" i="1" s="1"/>
  <c r="V1879" i="1"/>
  <c r="AB1879" i="1" s="1"/>
  <c r="AG1879" i="1" s="1"/>
  <c r="V1835" i="1"/>
  <c r="AB1835" i="1" s="1"/>
  <c r="AG1835" i="1" s="1"/>
  <c r="V1800" i="1"/>
  <c r="AB1800" i="1" s="1"/>
  <c r="AG1800" i="1" s="1"/>
  <c r="V1755" i="1"/>
  <c r="AB1755" i="1" s="1"/>
  <c r="AG1755" i="1" s="1"/>
  <c r="V118" i="1"/>
  <c r="AB118" i="1" s="1"/>
  <c r="AG118" i="1" s="1"/>
  <c r="V1373" i="1"/>
  <c r="AB1373" i="1" s="1"/>
  <c r="AG1373" i="1" s="1"/>
  <c r="V1657" i="1"/>
  <c r="AB1657" i="1" s="1"/>
  <c r="AG1657" i="1" s="1"/>
  <c r="V1622" i="1"/>
  <c r="AB1622" i="1" s="1"/>
  <c r="AG1622" i="1" s="1"/>
  <c r="V1587" i="1"/>
  <c r="AB1587" i="1" s="1"/>
  <c r="AG1587" i="1" s="1"/>
  <c r="V1551" i="1"/>
  <c r="AB1551" i="1" s="1"/>
  <c r="AG1551" i="1" s="1"/>
  <c r="V1516" i="1"/>
  <c r="AB1516" i="1" s="1"/>
  <c r="AG1516" i="1" s="1"/>
  <c r="V1480" i="1"/>
  <c r="AB1480" i="1" s="1"/>
  <c r="AG1480" i="1" s="1"/>
  <c r="V750" i="1"/>
  <c r="AB750" i="1" s="1"/>
  <c r="AG750" i="1" s="1"/>
  <c r="V1400" i="1"/>
  <c r="AB1400" i="1" s="1"/>
  <c r="AG1400" i="1" s="1"/>
  <c r="V1329" i="1"/>
  <c r="AB1329" i="1" s="1"/>
  <c r="AG1329" i="1" s="1"/>
  <c r="V1294" i="1"/>
  <c r="AB1294" i="1" s="1"/>
  <c r="AG1294" i="1" s="1"/>
  <c r="V1258" i="1"/>
  <c r="AB1258" i="1" s="1"/>
  <c r="AG1258" i="1" s="1"/>
  <c r="V1232" i="1"/>
  <c r="AB1232" i="1" s="1"/>
  <c r="AG1232" i="1" s="1"/>
  <c r="V1196" i="1"/>
  <c r="AB1196" i="1" s="1"/>
  <c r="AG1196" i="1" s="1"/>
  <c r="V1161" i="1"/>
  <c r="AB1161" i="1" s="1"/>
  <c r="AG1161" i="1" s="1"/>
  <c r="V1125" i="1"/>
  <c r="AB1125" i="1" s="1"/>
  <c r="AG1125" i="1" s="1"/>
  <c r="V1356" i="1"/>
  <c r="AB1356" i="1" s="1"/>
  <c r="AG1356" i="1" s="1"/>
  <c r="V148" i="1"/>
  <c r="AB148" i="1" s="1"/>
  <c r="AG148" i="1" s="1"/>
  <c r="V1703" i="1"/>
  <c r="AB1703" i="1" s="1"/>
  <c r="AG1703" i="1" s="1"/>
  <c r="V1348" i="1"/>
  <c r="AB1348" i="1" s="1"/>
  <c r="AG1348" i="1" s="1"/>
  <c r="V780" i="1"/>
  <c r="AB780" i="1" s="1"/>
  <c r="AG780" i="1" s="1"/>
  <c r="V1339" i="1"/>
  <c r="AB1339" i="1" s="1"/>
  <c r="AG1339" i="1" s="1"/>
  <c r="V307" i="1"/>
  <c r="AB307" i="1" s="1"/>
  <c r="AG307" i="1" s="1"/>
  <c r="V1681" i="1"/>
  <c r="AB1681" i="1" s="1"/>
  <c r="AG1681" i="1" s="1"/>
  <c r="V228" i="1"/>
  <c r="AB228" i="1" s="1"/>
  <c r="AG228" i="1" s="1"/>
  <c r="V191" i="1"/>
  <c r="AB191" i="1" s="1"/>
  <c r="AG191" i="1" s="1"/>
  <c r="V147" i="1"/>
  <c r="AB147" i="1" s="1"/>
  <c r="AG147" i="1" s="1"/>
  <c r="V1372" i="1"/>
  <c r="AB1372" i="1" s="1"/>
  <c r="AG1372" i="1" s="1"/>
  <c r="V67" i="1"/>
  <c r="AB67" i="1" s="1"/>
  <c r="AG67" i="1" s="1"/>
  <c r="V23" i="1"/>
  <c r="AB23" i="1" s="1"/>
  <c r="AG23" i="1" s="1"/>
  <c r="V983" i="1"/>
  <c r="AB983" i="1" s="1"/>
  <c r="AG983" i="1" s="1"/>
  <c r="V1942" i="1"/>
  <c r="AB1942" i="1" s="1"/>
  <c r="AG1942" i="1" s="1"/>
  <c r="V1907" i="1"/>
  <c r="AB1907" i="1" s="1"/>
  <c r="AG1907" i="1" s="1"/>
  <c r="V1853" i="1"/>
  <c r="AB1853" i="1" s="1"/>
  <c r="AG1853" i="1" s="1"/>
  <c r="V1791" i="1"/>
  <c r="AB1791" i="1" s="1"/>
  <c r="AG1791" i="1" s="1"/>
  <c r="V1764" i="1"/>
  <c r="AB1764" i="1" s="1"/>
  <c r="AG1764" i="1" s="1"/>
  <c r="V1729" i="1"/>
  <c r="AB1729" i="1" s="1"/>
  <c r="AG1729" i="1" s="1"/>
  <c r="V1676" i="1"/>
  <c r="AB1676" i="1" s="1"/>
  <c r="AG1676" i="1" s="1"/>
  <c r="V1640" i="1"/>
  <c r="AB1640" i="1" s="1"/>
  <c r="AG1640" i="1" s="1"/>
  <c r="V303" i="1"/>
  <c r="AB303" i="1" s="1"/>
  <c r="AG303" i="1" s="1"/>
  <c r="V1545" i="1"/>
  <c r="AB1545" i="1" s="1"/>
  <c r="AG1545" i="1" s="1"/>
  <c r="V1533" i="1"/>
  <c r="AB1533" i="1" s="1"/>
  <c r="AG1533" i="1" s="1"/>
  <c r="V1498" i="1"/>
  <c r="AB1498" i="1" s="1"/>
  <c r="AG1498" i="1" s="1"/>
  <c r="V215" i="1"/>
  <c r="AB215" i="1" s="1"/>
  <c r="AG215" i="1" s="1"/>
  <c r="V1444" i="1"/>
  <c r="AB1444" i="1" s="1"/>
  <c r="AG1444" i="1" s="1"/>
  <c r="V1409" i="1"/>
  <c r="AB1409" i="1" s="1"/>
  <c r="AG1409" i="1" s="1"/>
  <c r="V1347" i="1"/>
  <c r="AB1347" i="1" s="1"/>
  <c r="AG1347" i="1" s="1"/>
  <c r="V1302" i="1"/>
  <c r="AB1302" i="1" s="1"/>
  <c r="AG1302" i="1" s="1"/>
  <c r="V1267" i="1"/>
  <c r="AB1267" i="1" s="1"/>
  <c r="AG1267" i="1" s="1"/>
  <c r="V1241" i="1"/>
  <c r="AB1241" i="1" s="1"/>
  <c r="AG1241" i="1" s="1"/>
  <c r="V1181" i="1"/>
  <c r="AB1181" i="1" s="1"/>
  <c r="AG1181" i="1" s="1"/>
  <c r="V1152" i="1"/>
  <c r="AB1152" i="1" s="1"/>
  <c r="AG1152" i="1" s="1"/>
  <c r="V1694" i="1"/>
  <c r="AB1694" i="1" s="1"/>
  <c r="AG1694" i="1" s="1"/>
  <c r="V503" i="1"/>
  <c r="AB503" i="1" s="1"/>
  <c r="AG503" i="1" s="1"/>
  <c r="V1969" i="1"/>
  <c r="AB1969" i="1" s="1"/>
  <c r="AG1969" i="1" s="1"/>
  <c r="V1614" i="1"/>
  <c r="AB1614" i="1" s="1"/>
  <c r="AG1614" i="1" s="1"/>
  <c r="V1259" i="1"/>
  <c r="AB1259" i="1" s="1"/>
  <c r="AG1259" i="1" s="1"/>
  <c r="V978" i="1"/>
  <c r="AB978" i="1" s="1"/>
  <c r="AG978" i="1" s="1"/>
  <c r="V1621" i="1"/>
  <c r="AB1621" i="1" s="1"/>
  <c r="AG1621" i="1" s="1"/>
  <c r="V1612" i="1"/>
  <c r="AB1612" i="1" s="1"/>
  <c r="AG1612" i="1" s="1"/>
  <c r="V1604" i="1"/>
  <c r="AB1604" i="1" s="1"/>
  <c r="AG1604" i="1" s="1"/>
  <c r="V1595" i="1"/>
  <c r="AB1595" i="1" s="1"/>
  <c r="AG1595" i="1" s="1"/>
  <c r="V1586" i="1"/>
  <c r="AB1586" i="1" s="1"/>
  <c r="AG1586" i="1" s="1"/>
  <c r="V1568" i="1"/>
  <c r="AB1568" i="1" s="1"/>
  <c r="AG1568" i="1" s="1"/>
  <c r="V1560" i="1"/>
  <c r="AB1560" i="1" s="1"/>
  <c r="AG1560" i="1" s="1"/>
  <c r="V1550" i="1"/>
  <c r="AB1550" i="1" s="1"/>
  <c r="AG1550" i="1" s="1"/>
  <c r="V1541" i="1"/>
  <c r="AB1541" i="1" s="1"/>
  <c r="AG1541" i="1" s="1"/>
  <c r="V1532" i="1"/>
  <c r="AB1532" i="1" s="1"/>
  <c r="AG1532" i="1" s="1"/>
  <c r="V1523" i="1"/>
  <c r="AB1523" i="1" s="1"/>
  <c r="AG1523" i="1" s="1"/>
  <c r="V1515" i="1"/>
  <c r="AB1515" i="1" s="1"/>
  <c r="AG1515" i="1" s="1"/>
  <c r="V1506" i="1"/>
  <c r="AB1506" i="1" s="1"/>
  <c r="AG1506" i="1" s="1"/>
  <c r="V1497" i="1"/>
  <c r="AB1497" i="1" s="1"/>
  <c r="AG1497" i="1" s="1"/>
  <c r="V1482" i="1"/>
  <c r="AB1482" i="1" s="1"/>
  <c r="AG1482" i="1" s="1"/>
  <c r="V1706" i="1"/>
  <c r="AB1706" i="1" s="1"/>
  <c r="AG1706" i="1" s="1"/>
  <c r="V1471" i="1"/>
  <c r="AB1471" i="1" s="1"/>
  <c r="AG1471" i="1" s="1"/>
  <c r="V1462" i="1"/>
  <c r="AB1462" i="1" s="1"/>
  <c r="AG1462" i="1" s="1"/>
  <c r="V1453" i="1"/>
  <c r="AB1453" i="1" s="1"/>
  <c r="AG1453" i="1" s="1"/>
  <c r="V1443" i="1"/>
  <c r="AB1443" i="1" s="1"/>
  <c r="AG1443" i="1" s="1"/>
  <c r="V1434" i="1"/>
  <c r="AB1434" i="1" s="1"/>
  <c r="AG1434" i="1" s="1"/>
  <c r="V1426" i="1"/>
  <c r="AB1426" i="1" s="1"/>
  <c r="AG1426" i="1" s="1"/>
  <c r="V1417" i="1"/>
  <c r="AB1417" i="1" s="1"/>
  <c r="AG1417" i="1" s="1"/>
  <c r="V1408" i="1"/>
  <c r="AB1408" i="1" s="1"/>
  <c r="AG1408" i="1" s="1"/>
  <c r="V1399" i="1"/>
  <c r="AB1399" i="1" s="1"/>
  <c r="AG1399" i="1" s="1"/>
  <c r="V1390" i="1"/>
  <c r="AB1390" i="1" s="1"/>
  <c r="AG1390" i="1" s="1"/>
  <c r="V1382" i="1"/>
  <c r="AB1382" i="1" s="1"/>
  <c r="AG1382" i="1" s="1"/>
  <c r="V1239" i="1"/>
  <c r="AB1239" i="1" s="1"/>
  <c r="AG1239" i="1" s="1"/>
  <c r="V1364" i="1"/>
  <c r="AB1364" i="1" s="1"/>
  <c r="AG1364" i="1" s="1"/>
  <c r="V1355" i="1"/>
  <c r="AB1355" i="1" s="1"/>
  <c r="AG1355" i="1" s="1"/>
  <c r="V1346" i="1"/>
  <c r="AB1346" i="1" s="1"/>
  <c r="AG1346" i="1" s="1"/>
  <c r="V1338" i="1"/>
  <c r="AB1338" i="1" s="1"/>
  <c r="AG1338" i="1" s="1"/>
  <c r="V1328" i="1"/>
  <c r="AB1328" i="1" s="1"/>
  <c r="AG1328" i="1" s="1"/>
  <c r="V1319" i="1"/>
  <c r="AB1319" i="1" s="1"/>
  <c r="AG1319" i="1" s="1"/>
  <c r="V1310" i="1"/>
  <c r="AB1310" i="1" s="1"/>
  <c r="AG1310" i="1" s="1"/>
  <c r="V1301" i="1"/>
  <c r="AB1301" i="1" s="1"/>
  <c r="AG1301" i="1" s="1"/>
  <c r="V1293" i="1"/>
  <c r="AB1293" i="1" s="1"/>
  <c r="AG1293" i="1" s="1"/>
  <c r="V1284" i="1"/>
  <c r="AB1284" i="1" s="1"/>
  <c r="AG1284" i="1" s="1"/>
  <c r="V1275" i="1"/>
  <c r="AB1275" i="1" s="1"/>
  <c r="AG1275" i="1" s="1"/>
  <c r="V1266" i="1"/>
  <c r="AB1266" i="1" s="1"/>
  <c r="AG1266" i="1" s="1"/>
  <c r="V1257" i="1"/>
  <c r="AB1257" i="1" s="1"/>
  <c r="AG1257" i="1" s="1"/>
  <c r="V1249" i="1"/>
  <c r="AB1249" i="1" s="1"/>
  <c r="AG1249" i="1" s="1"/>
  <c r="V1240" i="1"/>
  <c r="AB1240" i="1" s="1"/>
  <c r="AG1240" i="1" s="1"/>
  <c r="V1231" i="1"/>
  <c r="AB1231" i="1" s="1"/>
  <c r="AG1231" i="1" s="1"/>
  <c r="V1221" i="1"/>
  <c r="AB1221" i="1" s="1"/>
  <c r="AG1221" i="1" s="1"/>
  <c r="V1212" i="1"/>
  <c r="AB1212" i="1" s="1"/>
  <c r="AG1212" i="1" s="1"/>
  <c r="V1204" i="1"/>
  <c r="AB1204" i="1" s="1"/>
  <c r="AG1204" i="1" s="1"/>
  <c r="V1195" i="1"/>
  <c r="AB1195" i="1" s="1"/>
  <c r="AG1195" i="1" s="1"/>
  <c r="V1186" i="1"/>
  <c r="AB1186" i="1" s="1"/>
  <c r="AG1186" i="1" s="1"/>
  <c r="V1720" i="1"/>
  <c r="AB1720" i="1" s="1"/>
  <c r="AG1720" i="1" s="1"/>
  <c r="V1160" i="1"/>
  <c r="AB1160" i="1" s="1"/>
  <c r="AG1160" i="1" s="1"/>
  <c r="V1151" i="1"/>
  <c r="AB1151" i="1" s="1"/>
  <c r="AG1151" i="1" s="1"/>
  <c r="V1142" i="1"/>
  <c r="AB1142" i="1" s="1"/>
  <c r="AG1142" i="1" s="1"/>
  <c r="V1133" i="1"/>
  <c r="AB1133" i="1" s="1"/>
  <c r="AG1133" i="1" s="1"/>
  <c r="V1124" i="1"/>
  <c r="AB1124" i="1" s="1"/>
  <c r="AG1124" i="1" s="1"/>
  <c r="V1115" i="1"/>
  <c r="AB1115" i="1" s="1"/>
  <c r="AG1115" i="1" s="1"/>
  <c r="V1025" i="1"/>
  <c r="AB1025" i="1" s="1"/>
  <c r="AG1025" i="1" s="1"/>
  <c r="V936" i="1"/>
  <c r="AB936" i="1" s="1"/>
  <c r="AG936" i="1" s="1"/>
  <c r="V847" i="1"/>
  <c r="AB847" i="1" s="1"/>
  <c r="AG847" i="1" s="1"/>
  <c r="V758" i="1"/>
  <c r="AB758" i="1" s="1"/>
  <c r="AG758" i="1" s="1"/>
  <c r="V641" i="1"/>
  <c r="AB641" i="1" s="1"/>
  <c r="AG641" i="1" s="1"/>
  <c r="V492" i="1"/>
  <c r="AB492" i="1" s="1"/>
  <c r="AG492" i="1" s="1"/>
  <c r="V314" i="1"/>
  <c r="AB314" i="1" s="1"/>
  <c r="AG314" i="1" s="1"/>
  <c r="V226" i="1"/>
  <c r="AB226" i="1" s="1"/>
  <c r="AG226" i="1" s="1"/>
  <c r="V137" i="1"/>
  <c r="AB137" i="1" s="1"/>
  <c r="AG137" i="1" s="1"/>
  <c r="V48" i="1"/>
  <c r="AB48" i="1" s="1"/>
  <c r="AG48" i="1" s="1"/>
  <c r="V1958" i="1"/>
  <c r="AB1958" i="1" s="1"/>
  <c r="AG1958" i="1" s="1"/>
  <c r="V1869" i="1"/>
  <c r="AB1869" i="1" s="1"/>
  <c r="AG1869" i="1" s="1"/>
  <c r="V1538" i="1"/>
  <c r="AB1538" i="1" s="1"/>
  <c r="AG1538" i="1" s="1"/>
  <c r="V1603" i="1"/>
  <c r="AB1603" i="1" s="1"/>
  <c r="AG1603" i="1" s="1"/>
  <c r="V1425" i="1"/>
  <c r="AB1425" i="1" s="1"/>
  <c r="AG1425" i="1" s="1"/>
  <c r="V1248" i="1"/>
  <c r="AB1248" i="1" s="1"/>
  <c r="AG1248" i="1" s="1"/>
  <c r="V1159" i="1"/>
  <c r="AB1159" i="1" s="1"/>
  <c r="AG1159" i="1" s="1"/>
  <c r="V669" i="1"/>
  <c r="AB669" i="1" s="1"/>
  <c r="AG669" i="1" s="1"/>
  <c r="V373" i="1"/>
  <c r="AB373" i="1" s="1"/>
  <c r="AG373" i="1" s="1"/>
  <c r="V328" i="1"/>
  <c r="AB328" i="1" s="1"/>
  <c r="AG328" i="1" s="1"/>
  <c r="V319" i="1"/>
  <c r="AB319" i="1" s="1"/>
  <c r="AG319" i="1" s="1"/>
  <c r="V301" i="1"/>
  <c r="AB301" i="1" s="1"/>
  <c r="AG301" i="1" s="1"/>
  <c r="V1420" i="1"/>
  <c r="AB1420" i="1" s="1"/>
  <c r="AG1420" i="1" s="1"/>
  <c r="V249" i="1"/>
  <c r="AB249" i="1" s="1"/>
  <c r="AG249" i="1" s="1"/>
  <c r="V367" i="1"/>
  <c r="AB367" i="1" s="1"/>
  <c r="AG367" i="1" s="1"/>
  <c r="V358" i="1"/>
  <c r="AB358" i="1" s="1"/>
  <c r="AG358" i="1" s="1"/>
  <c r="V350" i="1"/>
  <c r="AB350" i="1" s="1"/>
  <c r="AG350" i="1" s="1"/>
  <c r="V341" i="1"/>
  <c r="AB341" i="1" s="1"/>
  <c r="AG341" i="1" s="1"/>
  <c r="V473" i="1"/>
  <c r="AB473" i="1" s="1"/>
  <c r="AG473" i="1" s="1"/>
  <c r="V322" i="1"/>
  <c r="AB322" i="1" s="1"/>
  <c r="AG322" i="1" s="1"/>
  <c r="V313" i="1"/>
  <c r="AB313" i="1" s="1"/>
  <c r="AG313" i="1" s="1"/>
  <c r="V305" i="1"/>
  <c r="AB305" i="1" s="1"/>
  <c r="AG305" i="1" s="1"/>
  <c r="V296" i="1"/>
  <c r="AB296" i="1" s="1"/>
  <c r="AG296" i="1" s="1"/>
  <c r="V278" i="1"/>
  <c r="AB278" i="1" s="1"/>
  <c r="AG278" i="1" s="1"/>
  <c r="V269" i="1"/>
  <c r="AB269" i="1" s="1"/>
  <c r="AG269" i="1" s="1"/>
  <c r="V252" i="1"/>
  <c r="AB252" i="1" s="1"/>
  <c r="AG252" i="1" s="1"/>
  <c r="V243" i="1"/>
  <c r="AB243" i="1" s="1"/>
  <c r="AG243" i="1" s="1"/>
  <c r="V224" i="1"/>
  <c r="AB224" i="1" s="1"/>
  <c r="AG224" i="1" s="1"/>
  <c r="V216" i="1"/>
  <c r="AB216" i="1" s="1"/>
  <c r="AG216" i="1" s="1"/>
  <c r="V207" i="1"/>
  <c r="AB207" i="1" s="1"/>
  <c r="AG207" i="1" s="1"/>
  <c r="V198" i="1"/>
  <c r="AB198" i="1" s="1"/>
  <c r="AG198" i="1" s="1"/>
  <c r="V1178" i="1"/>
  <c r="AB1178" i="1" s="1"/>
  <c r="AG1178" i="1" s="1"/>
  <c r="V180" i="1"/>
  <c r="AB180" i="1" s="1"/>
  <c r="AG180" i="1" s="1"/>
  <c r="V172" i="1"/>
  <c r="AB172" i="1" s="1"/>
  <c r="AG172" i="1" s="1"/>
  <c r="V163" i="1"/>
  <c r="AB163" i="1" s="1"/>
  <c r="AG163" i="1" s="1"/>
  <c r="V154" i="1"/>
  <c r="AB154" i="1" s="1"/>
  <c r="AG154" i="1" s="1"/>
  <c r="V136" i="1"/>
  <c r="AB136" i="1" s="1"/>
  <c r="AG136" i="1" s="1"/>
  <c r="V128" i="1"/>
  <c r="AB128" i="1" s="1"/>
  <c r="AG128" i="1" s="1"/>
  <c r="V119" i="1"/>
  <c r="AB119" i="1" s="1"/>
  <c r="AG119" i="1" s="1"/>
  <c r="V109" i="1"/>
  <c r="AB109" i="1" s="1"/>
  <c r="AG109" i="1" s="1"/>
  <c r="V83" i="1"/>
  <c r="AB83" i="1" s="1"/>
  <c r="AG83" i="1" s="1"/>
  <c r="V65" i="1"/>
  <c r="AB65" i="1" s="1"/>
  <c r="AG65" i="1" s="1"/>
  <c r="V56" i="1"/>
  <c r="AB56" i="1" s="1"/>
  <c r="AG56" i="1" s="1"/>
  <c r="V47" i="1"/>
  <c r="AB47" i="1" s="1"/>
  <c r="AG47" i="1" s="1"/>
  <c r="V39" i="1"/>
  <c r="AB39" i="1" s="1"/>
  <c r="AG39" i="1" s="1"/>
  <c r="V21" i="1"/>
  <c r="AB21" i="1" s="1"/>
  <c r="AG21" i="1" s="1"/>
  <c r="V12" i="1"/>
  <c r="AB12" i="1" s="1"/>
  <c r="AG12" i="1" s="1"/>
  <c r="V2001" i="1"/>
  <c r="AB2001" i="1" s="1"/>
  <c r="AG2001" i="1" s="1"/>
  <c r="V1993" i="1"/>
  <c r="AB1993" i="1" s="1"/>
  <c r="AG1993" i="1" s="1"/>
  <c r="V1975" i="1"/>
  <c r="AB1975" i="1" s="1"/>
  <c r="AG1975" i="1" s="1"/>
  <c r="V1966" i="1"/>
  <c r="AB1966" i="1" s="1"/>
  <c r="AG1966" i="1" s="1"/>
  <c r="V1957" i="1"/>
  <c r="AB1957" i="1" s="1"/>
  <c r="AG1957" i="1" s="1"/>
  <c r="V1949" i="1"/>
  <c r="AB1949" i="1" s="1"/>
  <c r="AG1949" i="1" s="1"/>
  <c r="V1940" i="1"/>
  <c r="AB1940" i="1" s="1"/>
  <c r="AG1940" i="1" s="1"/>
  <c r="V1931" i="1"/>
  <c r="AB1931" i="1" s="1"/>
  <c r="AG1931" i="1" s="1"/>
  <c r="V1913" i="1"/>
  <c r="AB1913" i="1" s="1"/>
  <c r="AG1913" i="1" s="1"/>
  <c r="V1905" i="1"/>
  <c r="AB1905" i="1" s="1"/>
  <c r="AG1905" i="1" s="1"/>
  <c r="V1896" i="1"/>
  <c r="AB1896" i="1" s="1"/>
  <c r="AG1896" i="1" s="1"/>
  <c r="V1877" i="1"/>
  <c r="AB1877" i="1" s="1"/>
  <c r="AG1877" i="1" s="1"/>
  <c r="V1868" i="1"/>
  <c r="AB1868" i="1" s="1"/>
  <c r="AG1868" i="1" s="1"/>
  <c r="V1860" i="1"/>
  <c r="AB1860" i="1" s="1"/>
  <c r="AG1860" i="1" s="1"/>
  <c r="V1044" i="1"/>
  <c r="AB1044" i="1" s="1"/>
  <c r="AG1044" i="1" s="1"/>
  <c r="V1833" i="1"/>
  <c r="AB1833" i="1" s="1"/>
  <c r="AG1833" i="1" s="1"/>
  <c r="V1824" i="1"/>
  <c r="AB1824" i="1" s="1"/>
  <c r="AG1824" i="1" s="1"/>
  <c r="V1816" i="1"/>
  <c r="AB1816" i="1" s="1"/>
  <c r="AG1816" i="1" s="1"/>
  <c r="V1807" i="1"/>
  <c r="AB1807" i="1" s="1"/>
  <c r="AG1807" i="1" s="1"/>
  <c r="V1798" i="1"/>
  <c r="AB1798" i="1" s="1"/>
  <c r="AG1798" i="1" s="1"/>
  <c r="V1789" i="1"/>
  <c r="AB1789" i="1" s="1"/>
  <c r="AG1789" i="1" s="1"/>
  <c r="V1771" i="1"/>
  <c r="AB1771" i="1" s="1"/>
  <c r="AG1771" i="1" s="1"/>
  <c r="V1762" i="1"/>
  <c r="AB1762" i="1" s="1"/>
  <c r="AG1762" i="1" s="1"/>
  <c r="V1753" i="1"/>
  <c r="AB1753" i="1" s="1"/>
  <c r="AG1753" i="1" s="1"/>
  <c r="V909" i="1"/>
  <c r="AB909" i="1" s="1"/>
  <c r="AG909" i="1" s="1"/>
  <c r="V1727" i="1"/>
  <c r="AB1727" i="1" s="1"/>
  <c r="AG1727" i="1" s="1"/>
  <c r="V1718" i="1"/>
  <c r="AB1718" i="1" s="1"/>
  <c r="AG1718" i="1" s="1"/>
  <c r="V1709" i="1"/>
  <c r="AB1709" i="1" s="1"/>
  <c r="AG1709" i="1" s="1"/>
  <c r="V1691" i="1"/>
  <c r="AB1691" i="1" s="1"/>
  <c r="AG1691" i="1" s="1"/>
  <c r="V1683" i="1"/>
  <c r="AB1683" i="1" s="1"/>
  <c r="AG1683" i="1" s="1"/>
  <c r="V1674" i="1"/>
  <c r="AB1674" i="1" s="1"/>
  <c r="AG1674" i="1" s="1"/>
  <c r="V1664" i="1"/>
  <c r="AB1664" i="1" s="1"/>
  <c r="AG1664" i="1" s="1"/>
  <c r="V1655" i="1"/>
  <c r="AB1655" i="1" s="1"/>
  <c r="AG1655" i="1" s="1"/>
  <c r="V231" i="1"/>
  <c r="AB231" i="1" s="1"/>
  <c r="AG231" i="1" s="1"/>
  <c r="V186" i="1"/>
  <c r="AB186" i="1" s="1"/>
  <c r="AG186" i="1" s="1"/>
  <c r="V177" i="1"/>
  <c r="AB177" i="1" s="1"/>
  <c r="AG177" i="1" s="1"/>
  <c r="V160" i="1"/>
  <c r="AB160" i="1" s="1"/>
  <c r="AG160" i="1" s="1"/>
  <c r="V116" i="1"/>
  <c r="AB116" i="1" s="1"/>
  <c r="AG116" i="1" s="1"/>
  <c r="V106" i="1"/>
  <c r="AB106" i="1" s="1"/>
  <c r="AG106" i="1" s="1"/>
  <c r="V88" i="1"/>
  <c r="AB88" i="1" s="1"/>
  <c r="AG88" i="1" s="1"/>
  <c r="V204" i="1"/>
  <c r="AB204" i="1" s="1"/>
  <c r="AG204" i="1" s="1"/>
  <c r="V35" i="1"/>
  <c r="AB35" i="1" s="1"/>
  <c r="AG35" i="1" s="1"/>
  <c r="V27" i="1"/>
  <c r="AB27" i="1" s="1"/>
  <c r="AG27" i="1" s="1"/>
  <c r="V18" i="1"/>
  <c r="AB18" i="1" s="1"/>
  <c r="AG18" i="1" s="1"/>
  <c r="V9" i="1"/>
  <c r="AB9" i="1" s="1"/>
  <c r="AG9" i="1" s="1"/>
  <c r="V1998" i="1"/>
  <c r="AB1998" i="1" s="1"/>
  <c r="AG1998" i="1" s="1"/>
  <c r="V1989" i="1"/>
  <c r="AB1989" i="1" s="1"/>
  <c r="AG1989" i="1" s="1"/>
  <c r="V1981" i="1"/>
  <c r="AB1981" i="1" s="1"/>
  <c r="AG1981" i="1" s="1"/>
  <c r="V1972" i="1"/>
  <c r="AB1972" i="1" s="1"/>
  <c r="AG1972" i="1" s="1"/>
  <c r="V1963" i="1"/>
  <c r="AB1963" i="1" s="1"/>
  <c r="AG1963" i="1" s="1"/>
  <c r="V1954" i="1"/>
  <c r="AB1954" i="1" s="1"/>
  <c r="AG1954" i="1" s="1"/>
  <c r="V1945" i="1"/>
  <c r="AB1945" i="1" s="1"/>
  <c r="AG1945" i="1" s="1"/>
  <c r="V1937" i="1"/>
  <c r="AB1937" i="1" s="1"/>
  <c r="AG1937" i="1" s="1"/>
  <c r="V1928" i="1"/>
  <c r="AB1928" i="1" s="1"/>
  <c r="AG1928" i="1" s="1"/>
  <c r="V1393" i="1"/>
  <c r="AB1393" i="1" s="1"/>
  <c r="AG1393" i="1" s="1"/>
  <c r="V1910" i="1"/>
  <c r="AB1910" i="1" s="1"/>
  <c r="AG1910" i="1" s="1"/>
  <c r="V1261" i="1"/>
  <c r="AB1261" i="1" s="1"/>
  <c r="AG1261" i="1" s="1"/>
  <c r="V1893" i="1"/>
  <c r="AB1893" i="1" s="1"/>
  <c r="AG1893" i="1" s="1"/>
  <c r="V1384" i="1"/>
  <c r="AB1384" i="1" s="1"/>
  <c r="AG1384" i="1" s="1"/>
  <c r="V1874" i="1"/>
  <c r="AB1874" i="1" s="1"/>
  <c r="AG1874" i="1" s="1"/>
  <c r="V1574" i="1"/>
  <c r="AB1574" i="1" s="1"/>
  <c r="AG1574" i="1" s="1"/>
  <c r="V1856" i="1"/>
  <c r="AB1856" i="1" s="1"/>
  <c r="AG1856" i="1" s="1"/>
  <c r="V1848" i="1"/>
  <c r="AB1848" i="1" s="1"/>
  <c r="AG1848" i="1" s="1"/>
  <c r="V1839" i="1"/>
  <c r="AB1839" i="1" s="1"/>
  <c r="AG1839" i="1" s="1"/>
  <c r="V1830" i="1"/>
  <c r="AB1830" i="1" s="1"/>
  <c r="AG1830" i="1" s="1"/>
  <c r="V1821" i="1"/>
  <c r="AB1821" i="1" s="1"/>
  <c r="AG1821" i="1" s="1"/>
  <c r="V1812" i="1"/>
  <c r="AB1812" i="1" s="1"/>
  <c r="AG1812" i="1" s="1"/>
  <c r="V1804" i="1"/>
  <c r="AB1804" i="1" s="1"/>
  <c r="AG1804" i="1" s="1"/>
  <c r="V1734" i="1"/>
  <c r="AB1734" i="1" s="1"/>
  <c r="AG1734" i="1" s="1"/>
  <c r="V1786" i="1"/>
  <c r="AB1786" i="1" s="1"/>
  <c r="AG1786" i="1" s="1"/>
  <c r="V1776" i="1"/>
  <c r="AB1776" i="1" s="1"/>
  <c r="AG1776" i="1" s="1"/>
  <c r="V1767" i="1"/>
  <c r="AB1767" i="1" s="1"/>
  <c r="AG1767" i="1" s="1"/>
  <c r="V1013" i="1"/>
  <c r="AB1013" i="1" s="1"/>
  <c r="AG1013" i="1" s="1"/>
  <c r="V1750" i="1"/>
  <c r="AB1750" i="1" s="1"/>
  <c r="AG1750" i="1" s="1"/>
  <c r="V1741" i="1"/>
  <c r="AB1741" i="1" s="1"/>
  <c r="AG1741" i="1" s="1"/>
  <c r="V1732" i="1"/>
  <c r="AB1732" i="1" s="1"/>
  <c r="AG1732" i="1" s="1"/>
  <c r="V1723" i="1"/>
  <c r="AB1723" i="1" s="1"/>
  <c r="AG1723" i="1" s="1"/>
  <c r="V1715" i="1"/>
  <c r="AB1715" i="1" s="1"/>
  <c r="AG1715" i="1" s="1"/>
  <c r="V717" i="1"/>
  <c r="AB717" i="1" s="1"/>
  <c r="AG717" i="1" s="1"/>
  <c r="V1697" i="1"/>
  <c r="AB1697" i="1" s="1"/>
  <c r="AG1697" i="1" s="1"/>
  <c r="V1618" i="1"/>
  <c r="AB1618" i="1" s="1"/>
  <c r="AG1618" i="1" s="1"/>
  <c r="V1679" i="1"/>
  <c r="AB1679" i="1" s="1"/>
  <c r="AG1679" i="1" s="1"/>
  <c r="V1671" i="1"/>
  <c r="AB1671" i="1" s="1"/>
  <c r="AG1671" i="1" s="1"/>
  <c r="V1661" i="1"/>
  <c r="AB1661" i="1" s="1"/>
  <c r="AG1661" i="1" s="1"/>
  <c r="V600" i="1"/>
  <c r="AB600" i="1" s="1"/>
  <c r="AG600" i="1" s="1"/>
  <c r="V1643" i="1"/>
  <c r="AB1643" i="1" s="1"/>
  <c r="AG1643" i="1" s="1"/>
  <c r="V906" i="1"/>
  <c r="AB906" i="1" s="1"/>
  <c r="AG906" i="1" s="1"/>
  <c r="V1590" i="1"/>
  <c r="AB1590" i="1" s="1"/>
  <c r="AG1590" i="1" s="1"/>
  <c r="V1582" i="1"/>
  <c r="AB1582" i="1" s="1"/>
  <c r="AG1582" i="1" s="1"/>
  <c r="V1564" i="1"/>
  <c r="AB1564" i="1" s="1"/>
  <c r="AG1564" i="1" s="1"/>
  <c r="V1554" i="1"/>
  <c r="AB1554" i="1" s="1"/>
  <c r="AG1554" i="1" s="1"/>
  <c r="V770" i="1"/>
  <c r="AB770" i="1" s="1"/>
  <c r="AG770" i="1" s="1"/>
  <c r="V1528" i="1"/>
  <c r="AB1528" i="1" s="1"/>
  <c r="AG1528" i="1" s="1"/>
  <c r="V1519" i="1"/>
  <c r="AB1519" i="1" s="1"/>
  <c r="AG1519" i="1" s="1"/>
  <c r="V1510" i="1"/>
  <c r="AB1510" i="1" s="1"/>
  <c r="AG1510" i="1" s="1"/>
  <c r="V1501" i="1"/>
  <c r="AB1501" i="1" s="1"/>
  <c r="AG1501" i="1" s="1"/>
  <c r="V1493" i="1"/>
  <c r="AB1493" i="1" s="1"/>
  <c r="AG1493" i="1" s="1"/>
  <c r="V1449" i="1"/>
  <c r="AB1449" i="1" s="1"/>
  <c r="AG1449" i="1" s="1"/>
  <c r="V44" i="1"/>
  <c r="AB44" i="1" s="1"/>
  <c r="AG44" i="1" s="1"/>
  <c r="V1421" i="1"/>
  <c r="AB1421" i="1" s="1"/>
  <c r="AG1421" i="1" s="1"/>
  <c r="V1412" i="1"/>
  <c r="AB1412" i="1" s="1"/>
  <c r="AG1412" i="1" s="1"/>
  <c r="V1901" i="1"/>
  <c r="AB1901" i="1" s="1"/>
  <c r="AG1901" i="1" s="1"/>
  <c r="V1386" i="1"/>
  <c r="AB1386" i="1" s="1"/>
  <c r="AG1386" i="1" s="1"/>
  <c r="V1377" i="1"/>
  <c r="AB1377" i="1" s="1"/>
  <c r="AG1377" i="1" s="1"/>
  <c r="V1368" i="1"/>
  <c r="AB1368" i="1" s="1"/>
  <c r="AG1368" i="1" s="1"/>
  <c r="V1360" i="1"/>
  <c r="AB1360" i="1" s="1"/>
  <c r="AG1360" i="1" s="1"/>
  <c r="V1351" i="1"/>
  <c r="AB1351" i="1" s="1"/>
  <c r="AG1351" i="1" s="1"/>
  <c r="V1332" i="1"/>
  <c r="AB1332" i="1" s="1"/>
  <c r="AG1332" i="1" s="1"/>
  <c r="V1323" i="1"/>
  <c r="AB1323" i="1" s="1"/>
  <c r="AG1323" i="1" s="1"/>
  <c r="V1315" i="1"/>
  <c r="AB1315" i="1" s="1"/>
  <c r="AG1315" i="1" s="1"/>
  <c r="V1306" i="1"/>
  <c r="AB1306" i="1" s="1"/>
  <c r="AG1306" i="1" s="1"/>
  <c r="V1297" i="1"/>
  <c r="AB1297" i="1" s="1"/>
  <c r="AG1297" i="1" s="1"/>
  <c r="V212" i="1"/>
  <c r="AB212" i="1" s="1"/>
  <c r="AG212" i="1" s="1"/>
  <c r="V1279" i="1"/>
  <c r="AB1279" i="1" s="1"/>
  <c r="AG1279" i="1" s="1"/>
  <c r="V1271" i="1"/>
  <c r="AB1271" i="1" s="1"/>
  <c r="AG1271" i="1" s="1"/>
  <c r="V1262" i="1"/>
  <c r="AB1262" i="1" s="1"/>
  <c r="AG1262" i="1" s="1"/>
  <c r="V1253" i="1"/>
  <c r="AB1253" i="1" s="1"/>
  <c r="AG1253" i="1" s="1"/>
  <c r="V1244" i="1"/>
  <c r="AB1244" i="1" s="1"/>
  <c r="AG1244" i="1" s="1"/>
  <c r="V1646" i="1"/>
  <c r="AB1646" i="1" s="1"/>
  <c r="AG1646" i="1" s="1"/>
  <c r="V1638" i="1"/>
  <c r="AB1638" i="1" s="1"/>
  <c r="AG1638" i="1" s="1"/>
  <c r="V1629" i="1"/>
  <c r="AB1629" i="1" s="1"/>
  <c r="AG1629" i="1" s="1"/>
  <c r="V1620" i="1"/>
  <c r="AB1620" i="1" s="1"/>
  <c r="AG1620" i="1" s="1"/>
  <c r="V1485" i="1"/>
  <c r="AB1485" i="1" s="1"/>
  <c r="AG1485" i="1" s="1"/>
  <c r="V1602" i="1"/>
  <c r="AB1602" i="1" s="1"/>
  <c r="AG1602" i="1" s="1"/>
  <c r="V1594" i="1"/>
  <c r="AB1594" i="1" s="1"/>
  <c r="AG1594" i="1" s="1"/>
  <c r="V1585" i="1"/>
  <c r="AB1585" i="1" s="1"/>
  <c r="AG1585" i="1" s="1"/>
  <c r="V1576" i="1"/>
  <c r="AB1576" i="1" s="1"/>
  <c r="AG1576" i="1" s="1"/>
  <c r="V1567" i="1"/>
  <c r="AB1567" i="1" s="1"/>
  <c r="AG1567" i="1" s="1"/>
  <c r="V1557" i="1"/>
  <c r="AB1557" i="1" s="1"/>
  <c r="AG1557" i="1" s="1"/>
  <c r="V1549" i="1"/>
  <c r="AB1549" i="1" s="1"/>
  <c r="AG1549" i="1" s="1"/>
  <c r="V1540" i="1"/>
  <c r="AB1540" i="1" s="1"/>
  <c r="AG1540" i="1" s="1"/>
  <c r="V1531" i="1"/>
  <c r="AB1531" i="1" s="1"/>
  <c r="AG1531" i="1" s="1"/>
  <c r="V1522" i="1"/>
  <c r="AB1522" i="1" s="1"/>
  <c r="AG1522" i="1" s="1"/>
  <c r="V1513" i="1"/>
  <c r="AB1513" i="1" s="1"/>
  <c r="AG1513" i="1" s="1"/>
  <c r="V1505" i="1"/>
  <c r="AB1505" i="1" s="1"/>
  <c r="AG1505" i="1" s="1"/>
  <c r="V1496" i="1"/>
  <c r="AB1496" i="1" s="1"/>
  <c r="AG1496" i="1" s="1"/>
  <c r="V1487" i="1"/>
  <c r="AB1487" i="1" s="1"/>
  <c r="AG1487" i="1" s="1"/>
  <c r="V1478" i="1"/>
  <c r="AB1478" i="1" s="1"/>
  <c r="AG1478" i="1" s="1"/>
  <c r="V1469" i="1"/>
  <c r="AB1469" i="1" s="1"/>
  <c r="AG1469" i="1" s="1"/>
  <c r="V1461" i="1"/>
  <c r="AB1461" i="1" s="1"/>
  <c r="AG1461" i="1" s="1"/>
  <c r="V1452" i="1"/>
  <c r="AB1452" i="1" s="1"/>
  <c r="AG1452" i="1" s="1"/>
  <c r="V1442" i="1"/>
  <c r="AB1442" i="1" s="1"/>
  <c r="AG1442" i="1" s="1"/>
  <c r="V1433" i="1"/>
  <c r="AB1433" i="1" s="1"/>
  <c r="AG1433" i="1" s="1"/>
  <c r="V1229" i="1"/>
  <c r="AB1229" i="1" s="1"/>
  <c r="AG1229" i="1" s="1"/>
  <c r="V1416" i="1"/>
  <c r="AB1416" i="1" s="1"/>
  <c r="AG1416" i="1" s="1"/>
  <c r="V1407" i="1"/>
  <c r="AB1407" i="1" s="1"/>
  <c r="AG1407" i="1" s="1"/>
  <c r="V1479" i="1"/>
  <c r="AB1479" i="1" s="1"/>
  <c r="AG1479" i="1" s="1"/>
  <c r="V1389" i="1"/>
  <c r="AB1389" i="1" s="1"/>
  <c r="AG1389" i="1" s="1"/>
  <c r="V1380" i="1"/>
  <c r="AB1380" i="1" s="1"/>
  <c r="AG1380" i="1" s="1"/>
  <c r="V801" i="1"/>
  <c r="AB801" i="1" s="1"/>
  <c r="AG801" i="1" s="1"/>
  <c r="V1363" i="1"/>
  <c r="AB1363" i="1" s="1"/>
  <c r="AG1363" i="1" s="1"/>
  <c r="V1354" i="1"/>
  <c r="AB1354" i="1" s="1"/>
  <c r="AG1354" i="1" s="1"/>
  <c r="V1345" i="1"/>
  <c r="AB1345" i="1" s="1"/>
  <c r="AG1345" i="1" s="1"/>
  <c r="V1335" i="1"/>
  <c r="AB1335" i="1" s="1"/>
  <c r="AG1335" i="1" s="1"/>
  <c r="V1327" i="1"/>
  <c r="AB1327" i="1" s="1"/>
  <c r="AG1327" i="1" s="1"/>
  <c r="V1318" i="1"/>
  <c r="AB1318" i="1" s="1"/>
  <c r="AG1318" i="1" s="1"/>
  <c r="V1309" i="1"/>
  <c r="AB1309" i="1" s="1"/>
  <c r="AG1309" i="1" s="1"/>
  <c r="V1300" i="1"/>
  <c r="AB1300" i="1" s="1"/>
  <c r="AG1300" i="1" s="1"/>
  <c r="V1291" i="1"/>
  <c r="AB1291" i="1" s="1"/>
  <c r="AG1291" i="1" s="1"/>
  <c r="V1283" i="1"/>
  <c r="AB1283" i="1" s="1"/>
  <c r="AG1283" i="1" s="1"/>
  <c r="V1274" i="1"/>
  <c r="AB1274" i="1" s="1"/>
  <c r="AG1274" i="1" s="1"/>
  <c r="V1265" i="1"/>
  <c r="AB1265" i="1" s="1"/>
  <c r="AG1265" i="1" s="1"/>
  <c r="V1256" i="1"/>
  <c r="AB1256" i="1" s="1"/>
  <c r="AG1256" i="1" s="1"/>
  <c r="V1247" i="1"/>
  <c r="AB1247" i="1" s="1"/>
  <c r="AG1247" i="1" s="1"/>
  <c r="V1028" i="1"/>
  <c r="AB1028" i="1" s="1"/>
  <c r="AG1028" i="1" s="1"/>
  <c r="V1230" i="1"/>
  <c r="AB1230" i="1" s="1"/>
  <c r="AG1230" i="1" s="1"/>
  <c r="V1220" i="1"/>
  <c r="AB1220" i="1" s="1"/>
  <c r="AG1220" i="1" s="1"/>
  <c r="V1211" i="1"/>
  <c r="AB1211" i="1" s="1"/>
  <c r="AG1211" i="1" s="1"/>
  <c r="V1202" i="1"/>
  <c r="AB1202" i="1" s="1"/>
  <c r="AG1202" i="1" s="1"/>
  <c r="V1194" i="1"/>
  <c r="AB1194" i="1" s="1"/>
  <c r="AG1194" i="1" s="1"/>
  <c r="V1185" i="1"/>
  <c r="AB1185" i="1" s="1"/>
  <c r="AG1185" i="1" s="1"/>
  <c r="V1176" i="1"/>
  <c r="AB1176" i="1" s="1"/>
  <c r="AG1176" i="1" s="1"/>
  <c r="V1167" i="1"/>
  <c r="AB1167" i="1" s="1"/>
  <c r="AG1167" i="1" s="1"/>
  <c r="V1158" i="1"/>
  <c r="AB1158" i="1" s="1"/>
  <c r="AG1158" i="1" s="1"/>
  <c r="V1150" i="1"/>
  <c r="AB1150" i="1" s="1"/>
  <c r="AG1150" i="1" s="1"/>
  <c r="V1141" i="1"/>
  <c r="AB1141" i="1" s="1"/>
  <c r="AG1141" i="1" s="1"/>
  <c r="V1132" i="1"/>
  <c r="AB1132" i="1" s="1"/>
  <c r="AG1132" i="1" s="1"/>
  <c r="V1123" i="1"/>
  <c r="AB1123" i="1" s="1"/>
  <c r="AG1123" i="1" s="1"/>
  <c r="V1102" i="1"/>
  <c r="AB1102" i="1" s="1"/>
  <c r="AG1102" i="1" s="1"/>
  <c r="V1014" i="1"/>
  <c r="AB1014" i="1" s="1"/>
  <c r="AG1014" i="1" s="1"/>
  <c r="V925" i="1"/>
  <c r="AB925" i="1" s="1"/>
  <c r="AG925" i="1" s="1"/>
  <c r="V836" i="1"/>
  <c r="AB836" i="1" s="1"/>
  <c r="AG836" i="1" s="1"/>
  <c r="V747" i="1"/>
  <c r="AB747" i="1" s="1"/>
  <c r="AG747" i="1" s="1"/>
  <c r="V658" i="1"/>
  <c r="AB658" i="1" s="1"/>
  <c r="AG658" i="1" s="1"/>
  <c r="V570" i="1"/>
  <c r="AB570" i="1" s="1"/>
  <c r="AG570" i="1" s="1"/>
  <c r="V481" i="1"/>
  <c r="AB481" i="1" s="1"/>
  <c r="AG481" i="1" s="1"/>
  <c r="V392" i="1"/>
  <c r="AB392" i="1" s="1"/>
  <c r="AG392" i="1" s="1"/>
  <c r="V670" i="1"/>
  <c r="AB670" i="1" s="1"/>
  <c r="AG670" i="1" s="1"/>
  <c r="V214" i="1"/>
  <c r="AB214" i="1" s="1"/>
  <c r="AG214" i="1" s="1"/>
  <c r="V1688" i="1"/>
  <c r="AB1688" i="1" s="1"/>
  <c r="AG1688" i="1" s="1"/>
  <c r="V37" i="1"/>
  <c r="AB37" i="1" s="1"/>
  <c r="AG37" i="1" s="1"/>
  <c r="V1233" i="1"/>
  <c r="AB1233" i="1" s="1"/>
  <c r="AG1233" i="1" s="1"/>
  <c r="V1858" i="1"/>
  <c r="AB1858" i="1" s="1"/>
  <c r="AG1858" i="1" s="1"/>
  <c r="V1769" i="1"/>
  <c r="AB1769" i="1" s="1"/>
  <c r="AG1769" i="1" s="1"/>
  <c r="V1788" i="1"/>
  <c r="AB1788" i="1" s="1"/>
  <c r="AG1788" i="1" s="1"/>
  <c r="V1592" i="1"/>
  <c r="AB1592" i="1" s="1"/>
  <c r="AG1592" i="1" s="1"/>
  <c r="V1503" i="1"/>
  <c r="AB1503" i="1" s="1"/>
  <c r="AG1503" i="1" s="1"/>
  <c r="V1414" i="1"/>
  <c r="AB1414" i="1" s="1"/>
  <c r="AG1414" i="1" s="1"/>
  <c r="V1325" i="1"/>
  <c r="AB1325" i="1" s="1"/>
  <c r="AG1325" i="1" s="1"/>
  <c r="V1237" i="1"/>
  <c r="AB1237" i="1" s="1"/>
  <c r="AG1237" i="1" s="1"/>
  <c r="V1148" i="1"/>
  <c r="AB1148" i="1" s="1"/>
  <c r="AG1148" i="1" s="1"/>
  <c r="V3" i="1"/>
  <c r="AB3" i="1" s="1"/>
  <c r="AG3" i="1" s="1"/>
  <c r="V1605" i="1"/>
  <c r="AB1605" i="1" s="1"/>
  <c r="AG1605" i="1" s="1"/>
  <c r="V1235" i="1"/>
  <c r="AB1235" i="1" s="1"/>
  <c r="AG1235" i="1" s="1"/>
  <c r="V1227" i="1"/>
  <c r="AB1227" i="1" s="1"/>
  <c r="AG1227" i="1" s="1"/>
  <c r="V1217" i="1"/>
  <c r="AB1217" i="1" s="1"/>
  <c r="AG1217" i="1" s="1"/>
  <c r="V1208" i="1"/>
  <c r="AB1208" i="1" s="1"/>
  <c r="AG1208" i="1" s="1"/>
  <c r="V1199" i="1"/>
  <c r="AB1199" i="1" s="1"/>
  <c r="AG1199" i="1" s="1"/>
  <c r="V1190" i="1"/>
  <c r="AB1190" i="1" s="1"/>
  <c r="AG1190" i="1" s="1"/>
  <c r="V1182" i="1"/>
  <c r="AB1182" i="1" s="1"/>
  <c r="AG1182" i="1" s="1"/>
  <c r="V1173" i="1"/>
  <c r="AB1173" i="1" s="1"/>
  <c r="AG1173" i="1" s="1"/>
  <c r="V1164" i="1"/>
  <c r="AB1164" i="1" s="1"/>
  <c r="AG1164" i="1" s="1"/>
  <c r="V1155" i="1"/>
  <c r="AB1155" i="1" s="1"/>
  <c r="AG1155" i="1" s="1"/>
  <c r="V1146" i="1"/>
  <c r="AB1146" i="1" s="1"/>
  <c r="AG1146" i="1" s="1"/>
  <c r="V1138" i="1"/>
  <c r="AB1138" i="1" s="1"/>
  <c r="AG1138" i="1" s="1"/>
  <c r="V1947" i="1"/>
  <c r="AB1947" i="1" s="1"/>
  <c r="AG1947" i="1" s="1"/>
  <c r="V1120" i="1"/>
  <c r="AB1120" i="1" s="1"/>
  <c r="AG1120" i="1" s="1"/>
  <c r="V1069" i="1"/>
  <c r="AB1069" i="1" s="1"/>
  <c r="AG1069" i="1" s="1"/>
  <c r="V980" i="1"/>
  <c r="AB980" i="1" s="1"/>
  <c r="AG980" i="1" s="1"/>
  <c r="V892" i="1"/>
  <c r="AB892" i="1" s="1"/>
  <c r="AG892" i="1" s="1"/>
  <c r="V803" i="1"/>
  <c r="AB803" i="1" s="1"/>
  <c r="AG803" i="1" s="1"/>
  <c r="V714" i="1"/>
  <c r="AB714" i="1" s="1"/>
  <c r="AG714" i="1" s="1"/>
  <c r="V625" i="1"/>
  <c r="AB625" i="1" s="1"/>
  <c r="AG625" i="1" s="1"/>
  <c r="V536" i="1"/>
  <c r="AB536" i="1" s="1"/>
  <c r="AG536" i="1" s="1"/>
  <c r="V448" i="1"/>
  <c r="AB448" i="1" s="1"/>
  <c r="AG448" i="1" s="1"/>
  <c r="V1634" i="1"/>
  <c r="AB1634" i="1" s="1"/>
  <c r="AG1634" i="1" s="1"/>
  <c r="V270" i="1"/>
  <c r="AB270" i="1" s="1"/>
  <c r="AG270" i="1" s="1"/>
  <c r="V181" i="1"/>
  <c r="AB181" i="1" s="1"/>
  <c r="AG181" i="1" s="1"/>
  <c r="V92" i="1"/>
  <c r="AB92" i="1" s="1"/>
  <c r="AG92" i="1" s="1"/>
  <c r="V4" i="1"/>
  <c r="AB4" i="1" s="1"/>
  <c r="AG4" i="1" s="1"/>
  <c r="V1914" i="1"/>
  <c r="AB1914" i="1" s="1"/>
  <c r="AG1914" i="1" s="1"/>
  <c r="V1865" i="1"/>
  <c r="AB1865" i="1" s="1"/>
  <c r="AG1865" i="1" s="1"/>
  <c r="V1736" i="1"/>
  <c r="AB1736" i="1" s="1"/>
  <c r="AG1736" i="1" s="1"/>
  <c r="V1647" i="1"/>
  <c r="AB1647" i="1" s="1"/>
  <c r="AG1647" i="1" s="1"/>
  <c r="V1559" i="1"/>
  <c r="AB1559" i="1" s="1"/>
  <c r="AG1559" i="1" s="1"/>
  <c r="V1470" i="1"/>
  <c r="AB1470" i="1" s="1"/>
  <c r="AG1470" i="1" s="1"/>
  <c r="V1381" i="1"/>
  <c r="AB1381" i="1" s="1"/>
  <c r="AG1381" i="1" s="1"/>
  <c r="V1292" i="1"/>
  <c r="AB1292" i="1" s="1"/>
  <c r="AG1292" i="1" s="1"/>
  <c r="V1203" i="1"/>
  <c r="AB1203" i="1" s="1"/>
  <c r="AG1203" i="1" s="1"/>
  <c r="V331" i="1"/>
  <c r="AB331" i="1" s="1"/>
  <c r="AG331" i="1" s="1"/>
  <c r="V225" i="1"/>
  <c r="AB225" i="1" s="1"/>
  <c r="AG225" i="1" s="1"/>
  <c r="V1336" i="1"/>
  <c r="AB1336" i="1" s="1"/>
  <c r="AG1336" i="1" s="1"/>
  <c r="AU2003"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<sst xmlns="http://schemas.openxmlformats.org/spreadsheetml/2006/main" count="21449" uniqueCount="16138">
  <si>
    <t>Worker</t>
  </si>
  <si>
    <t>City</t>
  </si>
  <si>
    <t>Country</t>
  </si>
  <si>
    <t>Region</t>
  </si>
  <si>
    <t>Original Hire Date</t>
  </si>
  <si>
    <t>Level 2 Org</t>
  </si>
  <si>
    <t>Level 3 Org</t>
  </si>
  <si>
    <t>Level 4 Org</t>
  </si>
  <si>
    <t>Director</t>
  </si>
  <si>
    <t>London</t>
  </si>
  <si>
    <t>United Kingdom</t>
  </si>
  <si>
    <t>EMEA</t>
  </si>
  <si>
    <t>Client Businesses Platform</t>
  </si>
  <si>
    <t>GBP</t>
  </si>
  <si>
    <t>GBP</t>
  </si>
  <si>
    <t>Managing Director</t>
  </si>
  <si>
    <t>Chicago</t>
  </si>
  <si>
    <t>United States of America</t>
  </si>
  <si>
    <t>Americas</t>
  </si>
  <si>
    <t>Client Businesses Platform</t>
  </si>
  <si>
    <t>USD</t>
  </si>
  <si>
    <t>USD</t>
  </si>
  <si>
    <t>Vice President</t>
  </si>
  <si>
    <t>Raleigh</t>
  </si>
  <si>
    <t>United States of America</t>
  </si>
  <si>
    <t>Americas</t>
  </si>
  <si>
    <t>Regional Platform</t>
  </si>
  <si>
    <t>USD</t>
  </si>
  <si>
    <t>Director</t>
  </si>
  <si>
    <t>Princeton</t>
  </si>
  <si>
    <t>United States of America</t>
  </si>
  <si>
    <t>Americas</t>
  </si>
  <si>
    <t>Investments Platform</t>
  </si>
  <si>
    <t>USD</t>
  </si>
  <si>
    <t>Associate</t>
  </si>
  <si>
    <t>London</t>
  </si>
  <si>
    <t>United Kingdom</t>
  </si>
  <si>
    <t>EMEA</t>
  </si>
  <si>
    <t>Client Businesses Platform</t>
  </si>
  <si>
    <t>GBP</t>
  </si>
  <si>
    <t>GBP</t>
  </si>
  <si>
    <t>Managing Director</t>
  </si>
  <si>
    <t>New York</t>
  </si>
  <si>
    <t>United States of America</t>
  </si>
  <si>
    <t>Americas</t>
  </si>
  <si>
    <t>Client Businesses Platform</t>
  </si>
  <si>
    <t>USD</t>
  </si>
  <si>
    <t>USD</t>
  </si>
  <si>
    <t>Associate</t>
  </si>
  <si>
    <t>Princeton</t>
  </si>
  <si>
    <t>United States of America</t>
  </si>
  <si>
    <t>Americas</t>
  </si>
  <si>
    <t>Corporate and Risk Platform</t>
  </si>
  <si>
    <t>USD</t>
  </si>
  <si>
    <t>USD</t>
  </si>
  <si>
    <t>Director</t>
  </si>
  <si>
    <t>New York</t>
  </si>
  <si>
    <t>United States of America</t>
  </si>
  <si>
    <t>Americas</t>
  </si>
  <si>
    <t>Investments Platform</t>
  </si>
  <si>
    <t>USD</t>
  </si>
  <si>
    <t>USD</t>
  </si>
  <si>
    <t>Director</t>
  </si>
  <si>
    <t>Wilmington</t>
  </si>
  <si>
    <t>United States of America</t>
  </si>
  <si>
    <t>Americas</t>
  </si>
  <si>
    <t>Operating Platform</t>
  </si>
  <si>
    <t>USD</t>
  </si>
  <si>
    <t>USD</t>
  </si>
  <si>
    <t>Associate</t>
  </si>
  <si>
    <t>Wilmington</t>
  </si>
  <si>
    <t>United States of America</t>
  </si>
  <si>
    <t>Americas</t>
  </si>
  <si>
    <t>Operating Platform</t>
  </si>
  <si>
    <t>USD</t>
  </si>
  <si>
    <t>USD</t>
  </si>
  <si>
    <t>Vice President</t>
  </si>
  <si>
    <t>Princeton</t>
  </si>
  <si>
    <t>United States of America</t>
  </si>
  <si>
    <t>Americas</t>
  </si>
  <si>
    <t>Operating Platform</t>
  </si>
  <si>
    <t>USD</t>
  </si>
  <si>
    <t>USD</t>
  </si>
  <si>
    <t>Managing Director</t>
  </si>
  <si>
    <t>Singapore</t>
  </si>
  <si>
    <t>Singapore</t>
  </si>
  <si>
    <t>Asia-Pacific</t>
  </si>
  <si>
    <t>Operating Platform</t>
  </si>
  <si>
    <t>SGD</t>
  </si>
  <si>
    <t>SGD</t>
  </si>
  <si>
    <t>SGD</t>
  </si>
  <si>
    <t>Vice President</t>
  </si>
  <si>
    <t>Princeton</t>
  </si>
  <si>
    <t>United States of America</t>
  </si>
  <si>
    <t>Americas</t>
  </si>
  <si>
    <t>Investments Platform</t>
  </si>
  <si>
    <t>USD</t>
  </si>
  <si>
    <t>USD</t>
  </si>
  <si>
    <t>Vice President</t>
  </si>
  <si>
    <t>London</t>
  </si>
  <si>
    <t>United Kingdom</t>
  </si>
  <si>
    <t>EMEA</t>
  </si>
  <si>
    <t>Investments Platform</t>
  </si>
  <si>
    <t>GBP</t>
  </si>
  <si>
    <t>GBP</t>
  </si>
  <si>
    <t>Associate</t>
  </si>
  <si>
    <t>Tokyo</t>
  </si>
  <si>
    <t>Japan</t>
  </si>
  <si>
    <t>Asia-Pacific</t>
  </si>
  <si>
    <t>Operating Platform</t>
  </si>
  <si>
    <t>JPY</t>
  </si>
  <si>
    <t>JPY</t>
  </si>
  <si>
    <t>JPY</t>
  </si>
  <si>
    <t>Managing Director</t>
  </si>
  <si>
    <t>New York</t>
  </si>
  <si>
    <t>United States of America</t>
  </si>
  <si>
    <t>Americas</t>
  </si>
  <si>
    <t>Corporate and Risk Platform</t>
  </si>
  <si>
    <t>GBP</t>
  </si>
  <si>
    <t>GBP</t>
  </si>
  <si>
    <t>Managing Director</t>
  </si>
  <si>
    <t>New York</t>
  </si>
  <si>
    <t>United States of America</t>
  </si>
  <si>
    <t>Americas</t>
  </si>
  <si>
    <t>Operating Platform</t>
  </si>
  <si>
    <t>USD</t>
  </si>
  <si>
    <t>USD</t>
  </si>
  <si>
    <t>Vice President</t>
  </si>
  <si>
    <t>London</t>
  </si>
  <si>
    <t>United Kingdom</t>
  </si>
  <si>
    <t>EMEA</t>
  </si>
  <si>
    <t>Operating Platform</t>
  </si>
  <si>
    <t>GBP</t>
  </si>
  <si>
    <t>GBP</t>
  </si>
  <si>
    <t>Vice President</t>
  </si>
  <si>
    <t>Tokyo</t>
  </si>
  <si>
    <t>Japan</t>
  </si>
  <si>
    <t>Asia-Pacific</t>
  </si>
  <si>
    <t>Client Businesses Platform</t>
  </si>
  <si>
    <t>JPY</t>
  </si>
  <si>
    <t>JPY</t>
  </si>
  <si>
    <t>Associate</t>
  </si>
  <si>
    <t>London</t>
  </si>
  <si>
    <t>United Kingdom</t>
  </si>
  <si>
    <t>EMEA</t>
  </si>
  <si>
    <t>Operating Platform</t>
  </si>
  <si>
    <t>GBP</t>
  </si>
  <si>
    <t>GBP</t>
  </si>
  <si>
    <t>Vice President</t>
  </si>
  <si>
    <t>London</t>
  </si>
  <si>
    <t>United Kingdom</t>
  </si>
  <si>
    <t>EMEA</t>
  </si>
  <si>
    <t>Regional Platform</t>
  </si>
  <si>
    <t>GBP</t>
  </si>
  <si>
    <t>GBP</t>
  </si>
  <si>
    <t>Director</t>
  </si>
  <si>
    <t>Hong Kong</t>
  </si>
  <si>
    <t>Hong Kong</t>
  </si>
  <si>
    <t>Asia-Pacific</t>
  </si>
  <si>
    <t>Investments Platform</t>
  </si>
  <si>
    <t>HKD</t>
  </si>
  <si>
    <t>HKD</t>
  </si>
  <si>
    <t>Director</t>
  </si>
  <si>
    <t>San Francisco</t>
  </si>
  <si>
    <t>United States of America</t>
  </si>
  <si>
    <t>Americas</t>
  </si>
  <si>
    <t>Client Businesses Platform</t>
  </si>
  <si>
    <t>USD</t>
  </si>
  <si>
    <t>USD</t>
  </si>
  <si>
    <t>Specialist</t>
  </si>
  <si>
    <t>London</t>
  </si>
  <si>
    <t>United Kingdom</t>
  </si>
  <si>
    <t>EMEA</t>
  </si>
  <si>
    <t>Operating Platform</t>
  </si>
  <si>
    <t>GBP</t>
  </si>
  <si>
    <t>GBP</t>
  </si>
  <si>
    <t>Managing Director</t>
  </si>
  <si>
    <t>London</t>
  </si>
  <si>
    <t>United Kingdom</t>
  </si>
  <si>
    <t>EMEA</t>
  </si>
  <si>
    <t>Corporate and Risk Platform</t>
  </si>
  <si>
    <t>GBP</t>
  </si>
  <si>
    <t>GBP</t>
  </si>
  <si>
    <t>Associate</t>
  </si>
  <si>
    <t>London</t>
  </si>
  <si>
    <t>United Kingdom</t>
  </si>
  <si>
    <t>EMEA</t>
  </si>
  <si>
    <t>Operating Platform</t>
  </si>
  <si>
    <t>GBP</t>
  </si>
  <si>
    <t>GBP</t>
  </si>
  <si>
    <t>Director</t>
  </si>
  <si>
    <t>London</t>
  </si>
  <si>
    <t>United Kingdom</t>
  </si>
  <si>
    <t>EMEA</t>
  </si>
  <si>
    <t>Regional Platform</t>
  </si>
  <si>
    <t>GBP</t>
  </si>
  <si>
    <t>GBP</t>
  </si>
  <si>
    <t>Vice President</t>
  </si>
  <si>
    <t>Sydney</t>
  </si>
  <si>
    <t>Australia</t>
  </si>
  <si>
    <t>Asia-Pacific</t>
  </si>
  <si>
    <t>Client Businesses Platform</t>
  </si>
  <si>
    <t>AUD</t>
  </si>
  <si>
    <t>AUD</t>
  </si>
  <si>
    <t>AUD</t>
  </si>
  <si>
    <t>Director</t>
  </si>
  <si>
    <t>Santiago</t>
  </si>
  <si>
    <t>Chile</t>
  </si>
  <si>
    <t>Americas</t>
  </si>
  <si>
    <t>Regional Platform</t>
  </si>
  <si>
    <t>CLP</t>
  </si>
  <si>
    <t>CLP</t>
  </si>
  <si>
    <t>CLP</t>
  </si>
  <si>
    <t>Director</t>
  </si>
  <si>
    <t>Brisbane</t>
  </si>
  <si>
    <t>Australia</t>
  </si>
  <si>
    <t>Asia-Pacific</t>
  </si>
  <si>
    <t>Operating Platform</t>
  </si>
  <si>
    <t>AUD</t>
  </si>
  <si>
    <t>AUD</t>
  </si>
  <si>
    <t>Specialist</t>
  </si>
  <si>
    <t>London</t>
  </si>
  <si>
    <t>United Kingdom</t>
  </si>
  <si>
    <t>EMEA</t>
  </si>
  <si>
    <t>Operating Platform</t>
  </si>
  <si>
    <t>GBP</t>
  </si>
  <si>
    <t>GBP</t>
  </si>
  <si>
    <t>Specialist</t>
  </si>
  <si>
    <t>Wilmington</t>
  </si>
  <si>
    <t>United States of America</t>
  </si>
  <si>
    <t>Americas</t>
  </si>
  <si>
    <t>Operating Platform</t>
  </si>
  <si>
    <t>USD</t>
  </si>
  <si>
    <t>USD</t>
  </si>
  <si>
    <t>Director</t>
  </si>
  <si>
    <t>Princeton</t>
  </si>
  <si>
    <t>United States of America</t>
  </si>
  <si>
    <t>Americas</t>
  </si>
  <si>
    <t>Investments Platform</t>
  </si>
  <si>
    <t>USD</t>
  </si>
  <si>
    <t>USD</t>
  </si>
  <si>
    <t>Director</t>
  </si>
  <si>
    <t>New York</t>
  </si>
  <si>
    <t>United States of America</t>
  </si>
  <si>
    <t>Americas</t>
  </si>
  <si>
    <t>Investments Platform</t>
  </si>
  <si>
    <t>USD</t>
  </si>
  <si>
    <t>USD</t>
  </si>
  <si>
    <t>Associate</t>
  </si>
  <si>
    <t>Princeton</t>
  </si>
  <si>
    <t>United States of America</t>
  </si>
  <si>
    <t>Americas</t>
  </si>
  <si>
    <t>Operating Platform</t>
  </si>
  <si>
    <t>USD</t>
  </si>
  <si>
    <t>USD</t>
  </si>
  <si>
    <t>Vice President</t>
  </si>
  <si>
    <t>New York</t>
  </si>
  <si>
    <t>United States of America</t>
  </si>
  <si>
    <t>Americas</t>
  </si>
  <si>
    <t>Investments Platform</t>
  </si>
  <si>
    <t>USD</t>
  </si>
  <si>
    <t>USD</t>
  </si>
  <si>
    <t>Vice President</t>
  </si>
  <si>
    <t>Princeton</t>
  </si>
  <si>
    <t>United States of America</t>
  </si>
  <si>
    <t>Americas</t>
  </si>
  <si>
    <t>Investments Platform</t>
  </si>
  <si>
    <t>USD</t>
  </si>
  <si>
    <t>USD</t>
  </si>
  <si>
    <t>Vice President</t>
  </si>
  <si>
    <t>Princeton</t>
  </si>
  <si>
    <t>United States of America</t>
  </si>
  <si>
    <t>Americas</t>
  </si>
  <si>
    <t>Investments Platform</t>
  </si>
  <si>
    <t>USD</t>
  </si>
  <si>
    <t>USD</t>
  </si>
  <si>
    <t>Managing Director</t>
  </si>
  <si>
    <t>Princeton</t>
  </si>
  <si>
    <t>United States of America</t>
  </si>
  <si>
    <t>Americas</t>
  </si>
  <si>
    <t>Investments Platform</t>
  </si>
  <si>
    <t>USD</t>
  </si>
  <si>
    <t>USD</t>
  </si>
  <si>
    <t>Vice President</t>
  </si>
  <si>
    <t>Wilmington</t>
  </si>
  <si>
    <t>United States of America</t>
  </si>
  <si>
    <t>Americas</t>
  </si>
  <si>
    <t>Operating Platform</t>
  </si>
  <si>
    <t>USD</t>
  </si>
  <si>
    <t>USD</t>
  </si>
  <si>
    <t>Director</t>
  </si>
  <si>
    <t>London</t>
  </si>
  <si>
    <t>United Kingdom</t>
  </si>
  <si>
    <t>EMEA</t>
  </si>
  <si>
    <t>Investments Platform</t>
  </si>
  <si>
    <t>GBP</t>
  </si>
  <si>
    <t>GBP</t>
  </si>
  <si>
    <t>Vice President</t>
  </si>
  <si>
    <t>Princeton</t>
  </si>
  <si>
    <t>United States of America</t>
  </si>
  <si>
    <t>Americas</t>
  </si>
  <si>
    <t>Corporate and Risk Platform</t>
  </si>
  <si>
    <t>USD</t>
  </si>
  <si>
    <t>USD</t>
  </si>
  <si>
    <t>Director</t>
  </si>
  <si>
    <t>Princeton</t>
  </si>
  <si>
    <t>United States of America</t>
  </si>
  <si>
    <t>Americas</t>
  </si>
  <si>
    <t>Regional Platform</t>
  </si>
  <si>
    <t>USD</t>
  </si>
  <si>
    <t>USD</t>
  </si>
  <si>
    <t>Vice President</t>
  </si>
  <si>
    <t>New York</t>
  </si>
  <si>
    <t>United States of America</t>
  </si>
  <si>
    <t>Americas</t>
  </si>
  <si>
    <t>Client Businesses Platform</t>
  </si>
  <si>
    <t>USD</t>
  </si>
  <si>
    <t>USD</t>
  </si>
  <si>
    <t>Director</t>
  </si>
  <si>
    <t>London</t>
  </si>
  <si>
    <t>United Kingdom</t>
  </si>
  <si>
    <t>EMEA</t>
  </si>
  <si>
    <t>Investments Platform</t>
  </si>
  <si>
    <t>GBP</t>
  </si>
  <si>
    <t>GBP</t>
  </si>
  <si>
    <t>Associate</t>
  </si>
  <si>
    <t>Princeton</t>
  </si>
  <si>
    <t>United States of America</t>
  </si>
  <si>
    <t>Americas</t>
  </si>
  <si>
    <t>Investments Platform</t>
  </si>
  <si>
    <t>USD</t>
  </si>
  <si>
    <t>USD</t>
  </si>
  <si>
    <t>Vice President</t>
  </si>
  <si>
    <t>Chicago</t>
  </si>
  <si>
    <t>United States of America</t>
  </si>
  <si>
    <t>Americas</t>
  </si>
  <si>
    <t>Investments Platform</t>
  </si>
  <si>
    <t>USD</t>
  </si>
  <si>
    <t>USD</t>
  </si>
  <si>
    <t>Vice President</t>
  </si>
  <si>
    <t>Taipei</t>
  </si>
  <si>
    <t>Taiwan</t>
  </si>
  <si>
    <t>Asia-Pacific</t>
  </si>
  <si>
    <t>Corporate and Risk Platform</t>
  </si>
  <si>
    <t>TWD</t>
  </si>
  <si>
    <t>TWD</t>
  </si>
  <si>
    <t>TWD</t>
  </si>
  <si>
    <t>Administrative Assistant</t>
  </si>
  <si>
    <t>Princeton</t>
  </si>
  <si>
    <t>United States of America</t>
  </si>
  <si>
    <t>Americas</t>
  </si>
  <si>
    <t>Investments Platform</t>
  </si>
  <si>
    <t>USD</t>
  </si>
  <si>
    <t>USD</t>
  </si>
  <si>
    <t>Executive Assistant</t>
  </si>
  <si>
    <t>New York</t>
  </si>
  <si>
    <t>United States of America</t>
  </si>
  <si>
    <t>Americas</t>
  </si>
  <si>
    <t>Investments Platform</t>
  </si>
  <si>
    <t>USD</t>
  </si>
  <si>
    <t>USD</t>
  </si>
  <si>
    <t>Director</t>
  </si>
  <si>
    <t>Princeton</t>
  </si>
  <si>
    <t>United States of America</t>
  </si>
  <si>
    <t>Americas</t>
  </si>
  <si>
    <t>Operating Platform</t>
  </si>
  <si>
    <t>USD</t>
  </si>
  <si>
    <t>USD</t>
  </si>
  <si>
    <t>Vice President</t>
  </si>
  <si>
    <t>San Francisco</t>
  </si>
  <si>
    <t>United States of America</t>
  </si>
  <si>
    <t>Americas</t>
  </si>
  <si>
    <t>Investments Platform</t>
  </si>
  <si>
    <t>USD</t>
  </si>
  <si>
    <t>USD</t>
  </si>
  <si>
    <t>Director</t>
  </si>
  <si>
    <t>Princeton</t>
  </si>
  <si>
    <t>United States of America</t>
  </si>
  <si>
    <t>Americas</t>
  </si>
  <si>
    <t>Investments Platform</t>
  </si>
  <si>
    <t>USD</t>
  </si>
  <si>
    <t>USD</t>
  </si>
  <si>
    <t>Associate</t>
  </si>
  <si>
    <t>London</t>
  </si>
  <si>
    <t>United Kingdom</t>
  </si>
  <si>
    <t>EMEA</t>
  </si>
  <si>
    <t>Operating Platform</t>
  </si>
  <si>
    <t>GBP</t>
  </si>
  <si>
    <t>GBP</t>
  </si>
  <si>
    <t>Director</t>
  </si>
  <si>
    <t>New York</t>
  </si>
  <si>
    <t>United States of America</t>
  </si>
  <si>
    <t>Americas</t>
  </si>
  <si>
    <t>Client Businesses Platform</t>
  </si>
  <si>
    <t>USD</t>
  </si>
  <si>
    <t>USD</t>
  </si>
  <si>
    <t>Vice President</t>
  </si>
  <si>
    <t>New York</t>
  </si>
  <si>
    <t>United States of America</t>
  </si>
  <si>
    <t>Americas</t>
  </si>
  <si>
    <t>Operating Platform</t>
  </si>
  <si>
    <t>USD</t>
  </si>
  <si>
    <t>USD</t>
  </si>
  <si>
    <t>Vice President</t>
  </si>
  <si>
    <t>Princeton</t>
  </si>
  <si>
    <t>United States of America</t>
  </si>
  <si>
    <t>Americas</t>
  </si>
  <si>
    <t>Regional Platform</t>
  </si>
  <si>
    <t>USD</t>
  </si>
  <si>
    <t>USD</t>
  </si>
  <si>
    <t>Managing Director</t>
  </si>
  <si>
    <t>Princeton</t>
  </si>
  <si>
    <t>United States of America</t>
  </si>
  <si>
    <t>Americas</t>
  </si>
  <si>
    <t>Investments Platform</t>
  </si>
  <si>
    <t>USD</t>
  </si>
  <si>
    <t>USD</t>
  </si>
  <si>
    <t>Managing Director</t>
  </si>
  <si>
    <t>London</t>
  </si>
  <si>
    <t>United Kingdom</t>
  </si>
  <si>
    <t>EMEA</t>
  </si>
  <si>
    <t>Corporate and Risk Platform</t>
  </si>
  <si>
    <t>GBP</t>
  </si>
  <si>
    <t>GBP</t>
  </si>
  <si>
    <t>Director</t>
  </si>
  <si>
    <t>Madrid</t>
  </si>
  <si>
    <t>Spain</t>
  </si>
  <si>
    <t>Americas</t>
  </si>
  <si>
    <t>Regional Platform</t>
  </si>
  <si>
    <t>EUR</t>
  </si>
  <si>
    <t>EUR</t>
  </si>
  <si>
    <t>EUR</t>
  </si>
  <si>
    <t>Managing Director</t>
  </si>
  <si>
    <t>London</t>
  </si>
  <si>
    <t>United Kingdom</t>
  </si>
  <si>
    <t>EMEA</t>
  </si>
  <si>
    <t>Client Businesses Platform</t>
  </si>
  <si>
    <t>GBP</t>
  </si>
  <si>
    <t>GBP</t>
  </si>
  <si>
    <t>Administrative Assistant</t>
  </si>
  <si>
    <t>Philadelphia</t>
  </si>
  <si>
    <t>United States of America</t>
  </si>
  <si>
    <t>Americas</t>
  </si>
  <si>
    <t>Investments Platform</t>
  </si>
  <si>
    <t>USD</t>
  </si>
  <si>
    <t>USD</t>
  </si>
  <si>
    <t>Managing Director</t>
  </si>
  <si>
    <t>New York</t>
  </si>
  <si>
    <t>United States of America</t>
  </si>
  <si>
    <t>Americas</t>
  </si>
  <si>
    <t>Client Businesses Platform</t>
  </si>
  <si>
    <t>USD</t>
  </si>
  <si>
    <t>USD</t>
  </si>
  <si>
    <t>Director</t>
  </si>
  <si>
    <t>New York</t>
  </si>
  <si>
    <t>United States of America</t>
  </si>
  <si>
    <t>Americas</t>
  </si>
  <si>
    <t>Investments Platform</t>
  </si>
  <si>
    <t>USD</t>
  </si>
  <si>
    <t>USD</t>
  </si>
  <si>
    <t>Vice President</t>
  </si>
  <si>
    <t>Princeton</t>
  </si>
  <si>
    <t>United States of America</t>
  </si>
  <si>
    <t>Americas</t>
  </si>
  <si>
    <t>Investments Platform</t>
  </si>
  <si>
    <t>USD</t>
  </si>
  <si>
    <t>USD</t>
  </si>
  <si>
    <t>Managing Director</t>
  </si>
  <si>
    <t>Paris</t>
  </si>
  <si>
    <t>France</t>
  </si>
  <si>
    <t>EMEA</t>
  </si>
  <si>
    <t>Client Businesses Platform</t>
  </si>
  <si>
    <t>EUR</t>
  </si>
  <si>
    <t>EUR</t>
  </si>
  <si>
    <t>Vice President</t>
  </si>
  <si>
    <t>Hong Kong</t>
  </si>
  <si>
    <t>Hong Kong</t>
  </si>
  <si>
    <t>Asia-Pacific</t>
  </si>
  <si>
    <t>Regional Platform</t>
  </si>
  <si>
    <t>HKD</t>
  </si>
  <si>
    <t>HKD</t>
  </si>
  <si>
    <t>Vice President</t>
  </si>
  <si>
    <t>Princeton</t>
  </si>
  <si>
    <t>United States of America</t>
  </si>
  <si>
    <t>Americas</t>
  </si>
  <si>
    <t>Operating Platform</t>
  </si>
  <si>
    <t>USD</t>
  </si>
  <si>
    <t>USD</t>
  </si>
  <si>
    <t>Administrative Assistant</t>
  </si>
  <si>
    <t>Princeton</t>
  </si>
  <si>
    <t>United States of America</t>
  </si>
  <si>
    <t>Americas</t>
  </si>
  <si>
    <t>Regional Platform</t>
  </si>
  <si>
    <t>USD</t>
  </si>
  <si>
    <t>USD</t>
  </si>
  <si>
    <t>Director</t>
  </si>
  <si>
    <t>Melbourne</t>
  </si>
  <si>
    <t>Australia</t>
  </si>
  <si>
    <t>Asia-Pacific</t>
  </si>
  <si>
    <t>Operating Platform</t>
  </si>
  <si>
    <t>AUD</t>
  </si>
  <si>
    <t>AUD</t>
  </si>
  <si>
    <t>Associate</t>
  </si>
  <si>
    <t>Melbourne</t>
  </si>
  <si>
    <t>Australia</t>
  </si>
  <si>
    <t>Asia-Pacific</t>
  </si>
  <si>
    <t>Operating Platform</t>
  </si>
  <si>
    <t>AUD</t>
  </si>
  <si>
    <t>AUD</t>
  </si>
  <si>
    <t>Director</t>
  </si>
  <si>
    <t>London</t>
  </si>
  <si>
    <t>United Kingdom</t>
  </si>
  <si>
    <t>EMEA</t>
  </si>
  <si>
    <t>Client Businesses Platform</t>
  </si>
  <si>
    <t>GBP</t>
  </si>
  <si>
    <t>GBP</t>
  </si>
  <si>
    <t>Vice President</t>
  </si>
  <si>
    <t>Princeton</t>
  </si>
  <si>
    <t>United States of America</t>
  </si>
  <si>
    <t>Americas</t>
  </si>
  <si>
    <t>Investments Platform</t>
  </si>
  <si>
    <t>USD</t>
  </si>
  <si>
    <t>USD</t>
  </si>
  <si>
    <t>Director</t>
  </si>
  <si>
    <t>Princeton</t>
  </si>
  <si>
    <t>United States of America</t>
  </si>
  <si>
    <t>Americas</t>
  </si>
  <si>
    <t>Operating Platform</t>
  </si>
  <si>
    <t>USD</t>
  </si>
  <si>
    <t>USD</t>
  </si>
  <si>
    <t>Director</t>
  </si>
  <si>
    <t>New York</t>
  </si>
  <si>
    <t>United States of America</t>
  </si>
  <si>
    <t>Americas</t>
  </si>
  <si>
    <t>Operating Platform</t>
  </si>
  <si>
    <t>JPY</t>
  </si>
  <si>
    <t>Director</t>
  </si>
  <si>
    <t>Wilmington</t>
  </si>
  <si>
    <t>United States of America</t>
  </si>
  <si>
    <t>Americas</t>
  </si>
  <si>
    <t>Operating Platform</t>
  </si>
  <si>
    <t>USD</t>
  </si>
  <si>
    <t>USD</t>
  </si>
  <si>
    <t>Director</t>
  </si>
  <si>
    <t>Singapore</t>
  </si>
  <si>
    <t>Singapore</t>
  </si>
  <si>
    <t>Asia-Pacific</t>
  </si>
  <si>
    <t>Client Businesses Platform</t>
  </si>
  <si>
    <t>SGD</t>
  </si>
  <si>
    <t>SGD</t>
  </si>
  <si>
    <t>Analyst</t>
  </si>
  <si>
    <t>London</t>
  </si>
  <si>
    <t>United Kingdom</t>
  </si>
  <si>
    <t>EMEA</t>
  </si>
  <si>
    <t>Operating Platform</t>
  </si>
  <si>
    <t>GBP</t>
  </si>
  <si>
    <t>GBP</t>
  </si>
  <si>
    <t>Vice President</t>
  </si>
  <si>
    <t>Princeton</t>
  </si>
  <si>
    <t>United States of America</t>
  </si>
  <si>
    <t>Americas</t>
  </si>
  <si>
    <t>Operating Platform</t>
  </si>
  <si>
    <t>USD</t>
  </si>
  <si>
    <t>USD</t>
  </si>
  <si>
    <t>Associate</t>
  </si>
  <si>
    <t>Princeton</t>
  </si>
  <si>
    <t>United States of America</t>
  </si>
  <si>
    <t>Americas</t>
  </si>
  <si>
    <t>Operating Platform</t>
  </si>
  <si>
    <t>USD</t>
  </si>
  <si>
    <t>USD</t>
  </si>
  <si>
    <t>Vice President</t>
  </si>
  <si>
    <t>London</t>
  </si>
  <si>
    <t>United Kingdom</t>
  </si>
  <si>
    <t>EMEA</t>
  </si>
  <si>
    <t>Client Businesses Platform</t>
  </si>
  <si>
    <t>GBP</t>
  </si>
  <si>
    <t>GBP</t>
  </si>
  <si>
    <t>Vice President</t>
  </si>
  <si>
    <t>Wilmington</t>
  </si>
  <si>
    <t>United States of America</t>
  </si>
  <si>
    <t>Americas</t>
  </si>
  <si>
    <t>Operating Platform</t>
  </si>
  <si>
    <t>USD</t>
  </si>
  <si>
    <t>USD</t>
  </si>
  <si>
    <t>Vice President</t>
  </si>
  <si>
    <t>Mumbai</t>
  </si>
  <si>
    <t>India</t>
  </si>
  <si>
    <t>Asia-Pacific</t>
  </si>
  <si>
    <t>Operating Platform</t>
  </si>
  <si>
    <t>INR</t>
  </si>
  <si>
    <t>INR</t>
  </si>
  <si>
    <t>INR</t>
  </si>
  <si>
    <t>Associate</t>
  </si>
  <si>
    <t>Wilmington</t>
  </si>
  <si>
    <t>United States of America</t>
  </si>
  <si>
    <t>Americas</t>
  </si>
  <si>
    <t>Operating Platform</t>
  </si>
  <si>
    <t>USD</t>
  </si>
  <si>
    <t>USD</t>
  </si>
  <si>
    <t>Associate</t>
  </si>
  <si>
    <t>Wilmington</t>
  </si>
  <si>
    <t>United States of America</t>
  </si>
  <si>
    <t>Americas</t>
  </si>
  <si>
    <t>Operating Platform</t>
  </si>
  <si>
    <t>USD</t>
  </si>
  <si>
    <t>USD</t>
  </si>
  <si>
    <t>Director</t>
  </si>
  <si>
    <t>Wilmington</t>
  </si>
  <si>
    <t>United States of America</t>
  </si>
  <si>
    <t>Americas</t>
  </si>
  <si>
    <t>Operating Platform</t>
  </si>
  <si>
    <t>USD</t>
  </si>
  <si>
    <t>USD</t>
  </si>
  <si>
    <t>Director</t>
  </si>
  <si>
    <t>London</t>
  </si>
  <si>
    <t>United Kingdom</t>
  </si>
  <si>
    <t>EMEA</t>
  </si>
  <si>
    <t>Investments Platform</t>
  </si>
  <si>
    <t>GBP</t>
  </si>
  <si>
    <t>GBP</t>
  </si>
  <si>
    <t>Vice President</t>
  </si>
  <si>
    <t>Princeton</t>
  </si>
  <si>
    <t>United States of America</t>
  </si>
  <si>
    <t>Americas</t>
  </si>
  <si>
    <t>Corporate and Risk Platform</t>
  </si>
  <si>
    <t>USD</t>
  </si>
  <si>
    <t>USD</t>
  </si>
  <si>
    <t>Associate</t>
  </si>
  <si>
    <t>London</t>
  </si>
  <si>
    <t>United Kingdom</t>
  </si>
  <si>
    <t>EMEA</t>
  </si>
  <si>
    <t>Client Businesses Platform</t>
  </si>
  <si>
    <t>GBP</t>
  </si>
  <si>
    <t>GBP</t>
  </si>
  <si>
    <t>Vice President</t>
  </si>
  <si>
    <t>Princeton</t>
  </si>
  <si>
    <t>United States of America</t>
  </si>
  <si>
    <t>Americas</t>
  </si>
  <si>
    <t>Corporate and Risk Platform</t>
  </si>
  <si>
    <t>USD</t>
  </si>
  <si>
    <t>USD</t>
  </si>
  <si>
    <t>Associate</t>
  </si>
  <si>
    <t>Wilmington</t>
  </si>
  <si>
    <t>United States of America</t>
  </si>
  <si>
    <t>Americas</t>
  </si>
  <si>
    <t>Corporate and Risk Platform</t>
  </si>
  <si>
    <t>USD</t>
  </si>
  <si>
    <t>USD</t>
  </si>
  <si>
    <t>Managing Director</t>
  </si>
  <si>
    <t>New York</t>
  </si>
  <si>
    <t>United States of America</t>
  </si>
  <si>
    <t>Americas</t>
  </si>
  <si>
    <t>Investments Platform</t>
  </si>
  <si>
    <t>USD</t>
  </si>
  <si>
    <t>USD</t>
  </si>
  <si>
    <t>Associate</t>
  </si>
  <si>
    <t>Wilmington</t>
  </si>
  <si>
    <t>United States of America</t>
  </si>
  <si>
    <t>Americas</t>
  </si>
  <si>
    <t>Operating Platform</t>
  </si>
  <si>
    <t>USD</t>
  </si>
  <si>
    <t>USD</t>
  </si>
  <si>
    <t>Director</t>
  </si>
  <si>
    <t>Frankfurt</t>
  </si>
  <si>
    <t>Germany</t>
  </si>
  <si>
    <t>EMEA</t>
  </si>
  <si>
    <t>Regional Platform</t>
  </si>
  <si>
    <t>EUR</t>
  </si>
  <si>
    <t>EUR</t>
  </si>
  <si>
    <t>Associate</t>
  </si>
  <si>
    <t>Princeton</t>
  </si>
  <si>
    <t>United States of America</t>
  </si>
  <si>
    <t>Americas</t>
  </si>
  <si>
    <t>Operating Platform</t>
  </si>
  <si>
    <t>USD</t>
  </si>
  <si>
    <t>USD</t>
  </si>
  <si>
    <t>Director</t>
  </si>
  <si>
    <t>Princeton</t>
  </si>
  <si>
    <t>United States of America</t>
  </si>
  <si>
    <t>Americas</t>
  </si>
  <si>
    <t>Operating Platform</t>
  </si>
  <si>
    <t>USD</t>
  </si>
  <si>
    <t>USD</t>
  </si>
  <si>
    <t>Managing Director</t>
  </si>
  <si>
    <t>New York</t>
  </si>
  <si>
    <t>United States of America</t>
  </si>
  <si>
    <t>Americas</t>
  </si>
  <si>
    <t>Operating Platform</t>
  </si>
  <si>
    <t>USD</t>
  </si>
  <si>
    <t>USD</t>
  </si>
  <si>
    <t>Vice President</t>
  </si>
  <si>
    <t>Princeton</t>
  </si>
  <si>
    <t>United States of America</t>
  </si>
  <si>
    <t>Americas</t>
  </si>
  <si>
    <t>Operating Platform</t>
  </si>
  <si>
    <t>USD</t>
  </si>
  <si>
    <t>USD</t>
  </si>
  <si>
    <t>Managing Director</t>
  </si>
  <si>
    <t>New York</t>
  </si>
  <si>
    <t>United States of America</t>
  </si>
  <si>
    <t>Americas</t>
  </si>
  <si>
    <t>Investments Platform</t>
  </si>
  <si>
    <t>USD</t>
  </si>
  <si>
    <t>USD</t>
  </si>
  <si>
    <t>Director</t>
  </si>
  <si>
    <t>London</t>
  </si>
  <si>
    <t>United Kingdom</t>
  </si>
  <si>
    <t>EMEA</t>
  </si>
  <si>
    <t>Operating Platform</t>
  </si>
  <si>
    <t>GBP</t>
  </si>
  <si>
    <t>GBP</t>
  </si>
  <si>
    <t>Vice President</t>
  </si>
  <si>
    <t>Princeton</t>
  </si>
  <si>
    <t>United States of America</t>
  </si>
  <si>
    <t>Americas</t>
  </si>
  <si>
    <t>Operating Platform</t>
  </si>
  <si>
    <t>USD</t>
  </si>
  <si>
    <t>USD</t>
  </si>
  <si>
    <t>Managing Director</t>
  </si>
  <si>
    <t>New York</t>
  </si>
  <si>
    <t>United States of America</t>
  </si>
  <si>
    <t>Americas</t>
  </si>
  <si>
    <t>Client Businesses Platform</t>
  </si>
  <si>
    <t>USD</t>
  </si>
  <si>
    <t>USD</t>
  </si>
  <si>
    <t>Vice President</t>
  </si>
  <si>
    <t>New York</t>
  </si>
  <si>
    <t>United States of America</t>
  </si>
  <si>
    <t>Americas</t>
  </si>
  <si>
    <t>Corporate and Risk Platform</t>
  </si>
  <si>
    <t>USD</t>
  </si>
  <si>
    <t>USD</t>
  </si>
  <si>
    <t>Managing Director</t>
  </si>
  <si>
    <t>New York</t>
  </si>
  <si>
    <t>United States of America</t>
  </si>
  <si>
    <t>Americas</t>
  </si>
  <si>
    <t>Client Businesses Platform</t>
  </si>
  <si>
    <t>USD</t>
  </si>
  <si>
    <t>USD</t>
  </si>
  <si>
    <t>Associate</t>
  </si>
  <si>
    <t>Tokyo</t>
  </si>
  <si>
    <t>Japan</t>
  </si>
  <si>
    <t>Asia-Pacific</t>
  </si>
  <si>
    <t>Operating Platform</t>
  </si>
  <si>
    <t>JPY</t>
  </si>
  <si>
    <t>JPY</t>
  </si>
  <si>
    <t>Director</t>
  </si>
  <si>
    <t>Tokyo</t>
  </si>
  <si>
    <t>Japan</t>
  </si>
  <si>
    <t>Asia-Pacific</t>
  </si>
  <si>
    <t>Client Businesses Platform</t>
  </si>
  <si>
    <t>JPY</t>
  </si>
  <si>
    <t>JPY</t>
  </si>
  <si>
    <t>Managing Director</t>
  </si>
  <si>
    <t>New York</t>
  </si>
  <si>
    <t>United States of America</t>
  </si>
  <si>
    <t>Americas</t>
  </si>
  <si>
    <t>Operating Platform</t>
  </si>
  <si>
    <t>USD</t>
  </si>
  <si>
    <t>USD</t>
  </si>
  <si>
    <t>Managing Director</t>
  </si>
  <si>
    <t>New York</t>
  </si>
  <si>
    <t>United States of America</t>
  </si>
  <si>
    <t>Americas</t>
  </si>
  <si>
    <t>Client Businesses Platform</t>
  </si>
  <si>
    <t>USD</t>
  </si>
  <si>
    <t>USD</t>
  </si>
  <si>
    <t>Director</t>
  </si>
  <si>
    <t>Sydney</t>
  </si>
  <si>
    <t>Australia</t>
  </si>
  <si>
    <t>Asia-Pacific</t>
  </si>
  <si>
    <t>Investments Platform</t>
  </si>
  <si>
    <t>AUD</t>
  </si>
  <si>
    <t>AUD</t>
  </si>
  <si>
    <t>Administrative Assistant</t>
  </si>
  <si>
    <t>Boston</t>
  </si>
  <si>
    <t>United States of America</t>
  </si>
  <si>
    <t>Americas</t>
  </si>
  <si>
    <t>Investments Platform</t>
  </si>
  <si>
    <t>USD</t>
  </si>
  <si>
    <t>USD</t>
  </si>
  <si>
    <t>Associate</t>
  </si>
  <si>
    <t>Princeton</t>
  </si>
  <si>
    <t>United States of America</t>
  </si>
  <si>
    <t>Americas</t>
  </si>
  <si>
    <t>Regional Platform</t>
  </si>
  <si>
    <t>USD</t>
  </si>
  <si>
    <t>USD</t>
  </si>
  <si>
    <t>Managing Director</t>
  </si>
  <si>
    <t>New York</t>
  </si>
  <si>
    <t>United States of America</t>
  </si>
  <si>
    <t>Americas</t>
  </si>
  <si>
    <t>Client Businesses Platform</t>
  </si>
  <si>
    <t>USD</t>
  </si>
  <si>
    <t>USD</t>
  </si>
  <si>
    <t>Managing Director</t>
  </si>
  <si>
    <t>New York</t>
  </si>
  <si>
    <t>United States of America</t>
  </si>
  <si>
    <t>Americas</t>
  </si>
  <si>
    <t>Corporate and Risk Platform</t>
  </si>
  <si>
    <t>USD</t>
  </si>
  <si>
    <t>USD</t>
  </si>
  <si>
    <t>Director</t>
  </si>
  <si>
    <t>New York</t>
  </si>
  <si>
    <t>United States of America</t>
  </si>
  <si>
    <t>Americas</t>
  </si>
  <si>
    <t>Client Businesses Platform</t>
  </si>
  <si>
    <t>USD</t>
  </si>
  <si>
    <t>USD</t>
  </si>
  <si>
    <t>Director</t>
  </si>
  <si>
    <t>Boston</t>
  </si>
  <si>
    <t>United States of America</t>
  </si>
  <si>
    <t>Americas</t>
  </si>
  <si>
    <t>Investments Platform</t>
  </si>
  <si>
    <t>USD</t>
  </si>
  <si>
    <t>USD</t>
  </si>
  <si>
    <t>Managing Director</t>
  </si>
  <si>
    <t>San Francisco</t>
  </si>
  <si>
    <t>United States of America</t>
  </si>
  <si>
    <t>Americas</t>
  </si>
  <si>
    <t>Client Businesses Platform</t>
  </si>
  <si>
    <t>USD</t>
  </si>
  <si>
    <t>USD</t>
  </si>
  <si>
    <t>Director</t>
  </si>
  <si>
    <t>London</t>
  </si>
  <si>
    <t>United Kingdom</t>
  </si>
  <si>
    <t>EMEA</t>
  </si>
  <si>
    <t>Investments Platform</t>
  </si>
  <si>
    <t>GBP</t>
  </si>
  <si>
    <t>GBP</t>
  </si>
  <si>
    <t>Specialist</t>
  </si>
  <si>
    <t>New York</t>
  </si>
  <si>
    <t>United States of America</t>
  </si>
  <si>
    <t>Americas</t>
  </si>
  <si>
    <t>Operating Platform</t>
  </si>
  <si>
    <t>USD</t>
  </si>
  <si>
    <t>USD</t>
  </si>
  <si>
    <t>Director</t>
  </si>
  <si>
    <t>Newport Beach</t>
  </si>
  <si>
    <t>United States of America</t>
  </si>
  <si>
    <t>Americas</t>
  </si>
  <si>
    <t>Investments Platform</t>
  </si>
  <si>
    <t>USD</t>
  </si>
  <si>
    <t>USD</t>
  </si>
  <si>
    <t>Administrative Assistant</t>
  </si>
  <si>
    <t>New York</t>
  </si>
  <si>
    <t>United States of America</t>
  </si>
  <si>
    <t>Americas</t>
  </si>
  <si>
    <t>Investments Platform</t>
  </si>
  <si>
    <t>USD</t>
  </si>
  <si>
    <t>USD</t>
  </si>
  <si>
    <t>Vice President</t>
  </si>
  <si>
    <t>San Francisco</t>
  </si>
  <si>
    <t>United States of America</t>
  </si>
  <si>
    <t>Americas</t>
  </si>
  <si>
    <t>Operating Platform</t>
  </si>
  <si>
    <t>USD</t>
  </si>
  <si>
    <t>USD</t>
  </si>
  <si>
    <t>Director</t>
  </si>
  <si>
    <t>London</t>
  </si>
  <si>
    <t>United Kingdom</t>
  </si>
  <si>
    <t>EMEA</t>
  </si>
  <si>
    <t>Operating Platform</t>
  </si>
  <si>
    <t>GBP</t>
  </si>
  <si>
    <t>GBP</t>
  </si>
  <si>
    <t>Director</t>
  </si>
  <si>
    <t>Paris</t>
  </si>
  <si>
    <t>France</t>
  </si>
  <si>
    <t>EMEA</t>
  </si>
  <si>
    <t>Client Businesses Platform</t>
  </si>
  <si>
    <t>EUR</t>
  </si>
  <si>
    <t>EUR</t>
  </si>
  <si>
    <t>Director</t>
  </si>
  <si>
    <t>New York</t>
  </si>
  <si>
    <t>United States of America</t>
  </si>
  <si>
    <t>Americas</t>
  </si>
  <si>
    <t>Client Businesses Platform</t>
  </si>
  <si>
    <t>USD</t>
  </si>
  <si>
    <t>USD</t>
  </si>
  <si>
    <t>Vice President</t>
  </si>
  <si>
    <t>Edinburgh</t>
  </si>
  <si>
    <t>United Kingdom</t>
  </si>
  <si>
    <t>EMEA</t>
  </si>
  <si>
    <t>Client Businesses Platform</t>
  </si>
  <si>
    <t>GBP</t>
  </si>
  <si>
    <t>GBP</t>
  </si>
  <si>
    <t>Vice President</t>
  </si>
  <si>
    <t>Frankfurt</t>
  </si>
  <si>
    <t>Germany</t>
  </si>
  <si>
    <t>EMEA</t>
  </si>
  <si>
    <t>Operating Platform</t>
  </si>
  <si>
    <t>EUR</t>
  </si>
  <si>
    <t>EUR</t>
  </si>
  <si>
    <t>Associate</t>
  </si>
  <si>
    <t>Mumbai</t>
  </si>
  <si>
    <t>India</t>
  </si>
  <si>
    <t>Asia-Pacific</t>
  </si>
  <si>
    <t>Operating Platform</t>
  </si>
  <si>
    <t>INR</t>
  </si>
  <si>
    <t>INR</t>
  </si>
  <si>
    <t>Managing Director</t>
  </si>
  <si>
    <t>New York</t>
  </si>
  <si>
    <t>United States of America</t>
  </si>
  <si>
    <t>Americas</t>
  </si>
  <si>
    <t>Corporate and Risk Platform</t>
  </si>
  <si>
    <t>USD</t>
  </si>
  <si>
    <t>USD</t>
  </si>
  <si>
    <t>Managing Director</t>
  </si>
  <si>
    <t>New York</t>
  </si>
  <si>
    <t>United States of America</t>
  </si>
  <si>
    <t>Americas</t>
  </si>
  <si>
    <t>Corporate and Risk Platform</t>
  </si>
  <si>
    <t>USD</t>
  </si>
  <si>
    <t>USD</t>
  </si>
  <si>
    <t>Administrative Assistant</t>
  </si>
  <si>
    <t>London</t>
  </si>
  <si>
    <t>United Kingdom</t>
  </si>
  <si>
    <t>EMEA</t>
  </si>
  <si>
    <t>Client Businesses Platform</t>
  </si>
  <si>
    <t>GBP</t>
  </si>
  <si>
    <t>GBP</t>
  </si>
  <si>
    <t>Director</t>
  </si>
  <si>
    <t>Milan</t>
  </si>
  <si>
    <t>Italy</t>
  </si>
  <si>
    <t>EMEA</t>
  </si>
  <si>
    <t>Client Businesses Platform</t>
  </si>
  <si>
    <t>EUR</t>
  </si>
  <si>
    <t>EUR</t>
  </si>
  <si>
    <t>Associate</t>
  </si>
  <si>
    <t>Wilmington</t>
  </si>
  <si>
    <t>United States of America</t>
  </si>
  <si>
    <t>Americas</t>
  </si>
  <si>
    <t>Operating Platform</t>
  </si>
  <si>
    <t>USD</t>
  </si>
  <si>
    <t>USD</t>
  </si>
  <si>
    <t>Vice President</t>
  </si>
  <si>
    <t>Princeton</t>
  </si>
  <si>
    <t>United States of America</t>
  </si>
  <si>
    <t>Americas</t>
  </si>
  <si>
    <t>Regional Platform</t>
  </si>
  <si>
    <t>USD</t>
  </si>
  <si>
    <t>USD</t>
  </si>
  <si>
    <t>Vice President</t>
  </si>
  <si>
    <t>New York</t>
  </si>
  <si>
    <t>United States of America</t>
  </si>
  <si>
    <t>Americas</t>
  </si>
  <si>
    <t>Corporate and Risk Platform</t>
  </si>
  <si>
    <t>USD</t>
  </si>
  <si>
    <t>USD</t>
  </si>
  <si>
    <t>Managing Director</t>
  </si>
  <si>
    <t>New York</t>
  </si>
  <si>
    <t>United States of America</t>
  </si>
  <si>
    <t>Americas</t>
  </si>
  <si>
    <t>Corporate and Risk Platform</t>
  </si>
  <si>
    <t>USD</t>
  </si>
  <si>
    <t>USD</t>
  </si>
  <si>
    <t>Managing Director</t>
  </si>
  <si>
    <t>London</t>
  </si>
  <si>
    <t>United Kingdom</t>
  </si>
  <si>
    <t>EMEA</t>
  </si>
  <si>
    <t>Investments Platform</t>
  </si>
  <si>
    <t>GBP</t>
  </si>
  <si>
    <t>GBP</t>
  </si>
  <si>
    <t>Vice President</t>
  </si>
  <si>
    <t>London</t>
  </si>
  <si>
    <t>United Kingdom</t>
  </si>
  <si>
    <t>EMEA</t>
  </si>
  <si>
    <t>Investments Platform</t>
  </si>
  <si>
    <t>GBP</t>
  </si>
  <si>
    <t>GBP</t>
  </si>
  <si>
    <t>Director</t>
  </si>
  <si>
    <t>London</t>
  </si>
  <si>
    <t>United Kingdom</t>
  </si>
  <si>
    <t>EMEA</t>
  </si>
  <si>
    <t>Investments Platform</t>
  </si>
  <si>
    <t>GBP</t>
  </si>
  <si>
    <t>GBP</t>
  </si>
  <si>
    <t>Vice President</t>
  </si>
  <si>
    <t>Texas</t>
  </si>
  <si>
    <t>United States of America</t>
  </si>
  <si>
    <t>Americas</t>
  </si>
  <si>
    <t>Regional Platform</t>
  </si>
  <si>
    <t>USD</t>
  </si>
  <si>
    <t>USD</t>
  </si>
  <si>
    <t>Director</t>
  </si>
  <si>
    <t>Sydney</t>
  </si>
  <si>
    <t>Australia</t>
  </si>
  <si>
    <t>Asia-Pacific</t>
  </si>
  <si>
    <t>Client Businesses Platform</t>
  </si>
  <si>
    <t>AUD</t>
  </si>
  <si>
    <t>AUD</t>
  </si>
  <si>
    <t>Director</t>
  </si>
  <si>
    <t>London</t>
  </si>
  <si>
    <t>United Kingdom</t>
  </si>
  <si>
    <t>EMEA</t>
  </si>
  <si>
    <t>Corporate and Risk Platform</t>
  </si>
  <si>
    <t>GBP</t>
  </si>
  <si>
    <t>GBP</t>
  </si>
  <si>
    <t>Managing Director</t>
  </si>
  <si>
    <t>Philadelphia</t>
  </si>
  <si>
    <t>United States of America</t>
  </si>
  <si>
    <t>Americas</t>
  </si>
  <si>
    <t>Investments Platform</t>
  </si>
  <si>
    <t>USD</t>
  </si>
  <si>
    <t>USD</t>
  </si>
  <si>
    <t>Administrative Assistant</t>
  </si>
  <si>
    <t>New York</t>
  </si>
  <si>
    <t>United States of America</t>
  </si>
  <si>
    <t>Americas</t>
  </si>
  <si>
    <t>Investments Platform</t>
  </si>
  <si>
    <t>USD</t>
  </si>
  <si>
    <t>USD</t>
  </si>
  <si>
    <t>Managing Director</t>
  </si>
  <si>
    <t>Hong Kong</t>
  </si>
  <si>
    <t>Hong Kong</t>
  </si>
  <si>
    <t>Asia-Pacific</t>
  </si>
  <si>
    <t>Corporate and Risk Platform</t>
  </si>
  <si>
    <t>HKD</t>
  </si>
  <si>
    <t>HKD</t>
  </si>
  <si>
    <t>Vice President</t>
  </si>
  <si>
    <t>California</t>
  </si>
  <si>
    <t>United States of America</t>
  </si>
  <si>
    <t>Americas</t>
  </si>
  <si>
    <t>Regional Platform</t>
  </si>
  <si>
    <t>USD</t>
  </si>
  <si>
    <t>USD</t>
  </si>
  <si>
    <t>Associate</t>
  </si>
  <si>
    <t>Edinburgh</t>
  </si>
  <si>
    <t>United Kingdom</t>
  </si>
  <si>
    <t>EMEA</t>
  </si>
  <si>
    <t>Operating Platform</t>
  </si>
  <si>
    <t>GBP</t>
  </si>
  <si>
    <t>GBP</t>
  </si>
  <si>
    <t>Director</t>
  </si>
  <si>
    <t>Boston</t>
  </si>
  <si>
    <t>United States of America</t>
  </si>
  <si>
    <t>Americas</t>
  </si>
  <si>
    <t>Investments Platform</t>
  </si>
  <si>
    <t>USD</t>
  </si>
  <si>
    <t>USD</t>
  </si>
  <si>
    <t>Vice President</t>
  </si>
  <si>
    <t>New Jersey</t>
  </si>
  <si>
    <t>United States of America</t>
  </si>
  <si>
    <t>Americas</t>
  </si>
  <si>
    <t>Regional Platform</t>
  </si>
  <si>
    <t>USD</t>
  </si>
  <si>
    <t>USD</t>
  </si>
  <si>
    <t>Vice President</t>
  </si>
  <si>
    <t>Princeton</t>
  </si>
  <si>
    <t>United States of America</t>
  </si>
  <si>
    <t>Americas</t>
  </si>
  <si>
    <t>Operating Platform</t>
  </si>
  <si>
    <t>USD</t>
  </si>
  <si>
    <t>USD</t>
  </si>
  <si>
    <t>Managing Director</t>
  </si>
  <si>
    <t>New York</t>
  </si>
  <si>
    <t>United States of America</t>
  </si>
  <si>
    <t>Americas</t>
  </si>
  <si>
    <t>Operating Platform</t>
  </si>
  <si>
    <t>USD</t>
  </si>
  <si>
    <t>USD</t>
  </si>
  <si>
    <t>Director</t>
  </si>
  <si>
    <t>New York</t>
  </si>
  <si>
    <t>United States of America</t>
  </si>
  <si>
    <t>Americas</t>
  </si>
  <si>
    <t>Corporate and Risk Platform</t>
  </si>
  <si>
    <t>USD</t>
  </si>
  <si>
    <t>USD</t>
  </si>
  <si>
    <t>Administrative Assistant</t>
  </si>
  <si>
    <t>Hong Kong</t>
  </si>
  <si>
    <t>Hong Kong</t>
  </si>
  <si>
    <t>Asia-Pacific</t>
  </si>
  <si>
    <t>Investments Platform</t>
  </si>
  <si>
    <t>HKD</t>
  </si>
  <si>
    <t>HKD</t>
  </si>
  <si>
    <t>Analyst</t>
  </si>
  <si>
    <t>Frankfurt</t>
  </si>
  <si>
    <t>Germany</t>
  </si>
  <si>
    <t>EMEA</t>
  </si>
  <si>
    <t>Client Businesses Platform</t>
  </si>
  <si>
    <t>EUR</t>
  </si>
  <si>
    <t>EUR</t>
  </si>
  <si>
    <t>Vice President</t>
  </si>
  <si>
    <t>Wilmington</t>
  </si>
  <si>
    <t>United States of America</t>
  </si>
  <si>
    <t>Americas</t>
  </si>
  <si>
    <t>Operating Platform</t>
  </si>
  <si>
    <t>USD</t>
  </si>
  <si>
    <t>USD</t>
  </si>
  <si>
    <t>Vice President</t>
  </si>
  <si>
    <t>Wilmington</t>
  </si>
  <si>
    <t>United States of America</t>
  </si>
  <si>
    <t>Americas</t>
  </si>
  <si>
    <t>Operating Platform</t>
  </si>
  <si>
    <t>USD</t>
  </si>
  <si>
    <t>USD</t>
  </si>
  <si>
    <t>Vice President</t>
  </si>
  <si>
    <t>Hong Kong</t>
  </si>
  <si>
    <t>Hong Kong</t>
  </si>
  <si>
    <t>Asia-Pacific</t>
  </si>
  <si>
    <t>Investments Platform</t>
  </si>
  <si>
    <t>HKD</t>
  </si>
  <si>
    <t>HKD</t>
  </si>
  <si>
    <t>Vice President</t>
  </si>
  <si>
    <t>Princeton</t>
  </si>
  <si>
    <t>United States of America</t>
  </si>
  <si>
    <t>Americas</t>
  </si>
  <si>
    <t>Operating Platform</t>
  </si>
  <si>
    <t>USD</t>
  </si>
  <si>
    <t>USD</t>
  </si>
  <si>
    <t>Administrative Assistant</t>
  </si>
  <si>
    <t>New York</t>
  </si>
  <si>
    <t>United States of America</t>
  </si>
  <si>
    <t>Americas</t>
  </si>
  <si>
    <t>Operating Platform</t>
  </si>
  <si>
    <t>USD</t>
  </si>
  <si>
    <t>USD</t>
  </si>
  <si>
    <t>Vice President</t>
  </si>
  <si>
    <t>London</t>
  </si>
  <si>
    <t>United Kingdom</t>
  </si>
  <si>
    <t>EMEA</t>
  </si>
  <si>
    <t>Investments Platform</t>
  </si>
  <si>
    <t>GBP</t>
  </si>
  <si>
    <t>GBP</t>
  </si>
  <si>
    <t>Associate</t>
  </si>
  <si>
    <t>London</t>
  </si>
  <si>
    <t>United Kingdom</t>
  </si>
  <si>
    <t>EMEA</t>
  </si>
  <si>
    <t>Operating Platform</t>
  </si>
  <si>
    <t>GBP</t>
  </si>
  <si>
    <t>GBP</t>
  </si>
  <si>
    <t>Vice President</t>
  </si>
  <si>
    <t>London</t>
  </si>
  <si>
    <t>United Kingdom</t>
  </si>
  <si>
    <t>EMEA</t>
  </si>
  <si>
    <t>Operating Platform</t>
  </si>
  <si>
    <t>GBP</t>
  </si>
  <si>
    <t>GBP</t>
  </si>
  <si>
    <t>Director</t>
  </si>
  <si>
    <t>London</t>
  </si>
  <si>
    <t>United Kingdom</t>
  </si>
  <si>
    <t>EMEA</t>
  </si>
  <si>
    <t>Corporate and Risk Platform</t>
  </si>
  <si>
    <t>GBP</t>
  </si>
  <si>
    <t>GBP</t>
  </si>
  <si>
    <t>Associate</t>
  </si>
  <si>
    <t>London</t>
  </si>
  <si>
    <t>United Kingdom</t>
  </si>
  <si>
    <t>EMEA</t>
  </si>
  <si>
    <t>Operating Platform</t>
  </si>
  <si>
    <t>GBP</t>
  </si>
  <si>
    <t>GBP</t>
  </si>
  <si>
    <t>Managing Director</t>
  </si>
  <si>
    <t>New York</t>
  </si>
  <si>
    <t>United States of America</t>
  </si>
  <si>
    <t>Americas</t>
  </si>
  <si>
    <t>Operating Platform</t>
  </si>
  <si>
    <t>USD</t>
  </si>
  <si>
    <t>USD</t>
  </si>
  <si>
    <t>Managing Director</t>
  </si>
  <si>
    <t>New York</t>
  </si>
  <si>
    <t>United States of America</t>
  </si>
  <si>
    <t>Americas</t>
  </si>
  <si>
    <t>Operating Platform</t>
  </si>
  <si>
    <t>USD</t>
  </si>
  <si>
    <t>USD</t>
  </si>
  <si>
    <t>Managing Director</t>
  </si>
  <si>
    <t>New York</t>
  </si>
  <si>
    <t>United States of America</t>
  </si>
  <si>
    <t>Americas</t>
  </si>
  <si>
    <t>Client Businesses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</si>
  <si>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</si>
  <si>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</si>
  <si>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</si>
  <si>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</si>
  <si>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</si>
  <si>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</si>
  <si>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</si>
  <si>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</si>
  <si>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</si>
  <si>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</si>
  <si>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</si>
  <si>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</si>
  <si>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</si>
  <si>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</si>
  <si>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</si>
  <si>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</si>
  <si>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</si>
  <si>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</si>
  <si>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</si>
  <si>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</si>
  <si>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Client Businesses Platform</t>
  </si>
  <si>
    <t>USD</t>
  </si>
  <si>
    <t>USD</t>
  </si>
  <si>
    <t>Director</t>
  </si>
  <si>
    <t>New York</t>
  </si>
  <si>
    <t>United States of America</t>
  </si>
  <si>
    <t>Americas</t>
  </si>
  <si>
    <t>Client Businesses Platform</t>
  </si>
  <si>
    <t>USD</t>
  </si>
  <si>
    <t>USD</t>
  </si>
  <si>
    <t>Managing Director</t>
  </si>
  <si>
    <t>New York</t>
  </si>
  <si>
    <t>United States of America</t>
  </si>
  <si>
    <t>Americas</t>
  </si>
  <si>
    <t>Client Businesses Platform</t>
  </si>
  <si>
    <t>USD</t>
  </si>
  <si>
    <t>USD</t>
  </si>
  <si>
    <t>Managing Director</t>
  </si>
  <si>
    <t>New York</t>
  </si>
  <si>
    <t>United States of America</t>
  </si>
  <si>
    <t>Americas</t>
  </si>
  <si>
    <t>Corporate and Risk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</si>
  <si>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</si>
  <si>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</si>
  <si>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</si>
  <si>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</si>
  <si>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</si>
  <si>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</si>
  <si>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</si>
  <si>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</si>
  <si>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</si>
  <si>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</si>
  <si>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</si>
  <si>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</si>
  <si>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</si>
  <si>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Corporate and Risk Platform</t>
  </si>
  <si>
    <t>USD</t>
  </si>
  <si>
    <t>USD</t>
  </si>
  <si>
    <t>Director</t>
  </si>
  <si>
    <t>New York</t>
  </si>
  <si>
    <t>United States of America</t>
  </si>
  <si>
    <t>Americas</t>
  </si>
  <si>
    <t>Investments Platform</t>
  </si>
  <si>
    <t>USD</t>
  </si>
  <si>
    <t>USD</t>
  </si>
  <si>
    <t>Managing Director</t>
  </si>
  <si>
    <t>Princeton</t>
  </si>
  <si>
    <t>United States of America</t>
  </si>
  <si>
    <t>Americas</t>
  </si>
  <si>
    <t>Investments Platform</t>
  </si>
  <si>
    <t>USD</t>
  </si>
  <si>
    <t>USD</t>
  </si>
  <si>
    <t>Associate</t>
  </si>
  <si>
    <t>New York</t>
  </si>
  <si>
    <t>United States of America</t>
  </si>
  <si>
    <t>Americas</t>
  </si>
  <si>
    <t>Operating Platform</t>
  </si>
  <si>
    <t>USD</t>
  </si>
  <si>
    <t>USD</t>
  </si>
  <si>
    <t>Director</t>
  </si>
  <si>
    <t>New York</t>
  </si>
  <si>
    <t>United States of America</t>
  </si>
  <si>
    <t>Americas</t>
  </si>
  <si>
    <t>Client Businesses Platform</t>
  </si>
  <si>
    <t>USD</t>
  </si>
  <si>
    <t>USD</t>
  </si>
  <si>
    <t>Director</t>
  </si>
  <si>
    <t>Delaware</t>
  </si>
  <si>
    <t>United States of America</t>
  </si>
  <si>
    <t>Americas</t>
  </si>
  <si>
    <t>Regional Platform</t>
  </si>
  <si>
    <t>USD</t>
  </si>
  <si>
    <t>USD</t>
  </si>
  <si>
    <t>Director</t>
  </si>
  <si>
    <t>Edinburgh</t>
  </si>
  <si>
    <t>United Kingdom</t>
  </si>
  <si>
    <t>EMEA</t>
  </si>
  <si>
    <t>Operating Platform</t>
  </si>
  <si>
    <t>GBP</t>
  </si>
  <si>
    <t>GBP</t>
  </si>
  <si>
    <t>Vice President</t>
  </si>
  <si>
    <t>Edinburgh</t>
  </si>
  <si>
    <t>United Kingdom</t>
  </si>
  <si>
    <t>EMEA</t>
  </si>
  <si>
    <t>Operating Platform</t>
  </si>
  <si>
    <t>GBP</t>
  </si>
  <si>
    <t>GBP</t>
  </si>
  <si>
    <t>Managing Director</t>
  </si>
  <si>
    <t>Princeton</t>
  </si>
  <si>
    <t>United States of America</t>
  </si>
  <si>
    <t>Americas</t>
  </si>
  <si>
    <t>Investments Platform</t>
  </si>
  <si>
    <t>USD</t>
  </si>
  <si>
    <t>USD</t>
  </si>
  <si>
    <t>Managing Director</t>
  </si>
  <si>
    <t>New York</t>
  </si>
  <si>
    <t>United States of America</t>
  </si>
  <si>
    <t>Americas</t>
  </si>
  <si>
    <t>Operating Platform</t>
  </si>
  <si>
    <t>USD</t>
  </si>
  <si>
    <t>USD</t>
  </si>
  <si>
    <t>Executive Assistant</t>
  </si>
  <si>
    <t>London</t>
  </si>
  <si>
    <t>United Kingdom</t>
  </si>
  <si>
    <t>EMEA</t>
  </si>
  <si>
    <t>Investments Platform</t>
  </si>
  <si>
    <t>GBP</t>
  </si>
  <si>
    <t>GBP</t>
  </si>
  <si>
    <t>Associate</t>
  </si>
  <si>
    <t>Gurgaon</t>
  </si>
  <si>
    <t>India</t>
  </si>
  <si>
    <t>Asia-Pacific</t>
  </si>
  <si>
    <t>Operating Platform</t>
  </si>
  <si>
    <t>INR</t>
  </si>
  <si>
    <t>INR</t>
  </si>
  <si>
    <t>Vice President</t>
  </si>
  <si>
    <t>Gurgaon</t>
  </si>
  <si>
    <t>India</t>
  </si>
  <si>
    <t>Asia-Pacific</t>
  </si>
  <si>
    <t>Operating Platform</t>
  </si>
  <si>
    <t>INR</t>
  </si>
  <si>
    <t>INR</t>
  </si>
  <si>
    <t>Vice President</t>
  </si>
  <si>
    <t>Princeton</t>
  </si>
  <si>
    <t>United States of America</t>
  </si>
  <si>
    <t>Americas</t>
  </si>
  <si>
    <t>Operating Platform</t>
  </si>
  <si>
    <t>USD</t>
  </si>
  <si>
    <t>USD</t>
  </si>
  <si>
    <t>Director</t>
  </si>
  <si>
    <t>Pennsylvania</t>
  </si>
  <si>
    <t>United States of America</t>
  </si>
  <si>
    <t>Americas</t>
  </si>
  <si>
    <t>Regional Platform</t>
  </si>
  <si>
    <t>USD</t>
  </si>
  <si>
    <t>USD</t>
  </si>
  <si>
    <t>Vice President</t>
  </si>
  <si>
    <t>Sydney</t>
  </si>
  <si>
    <t>Australia</t>
  </si>
  <si>
    <t>Asia-Pacific</t>
  </si>
  <si>
    <t>Client Businesses Platform</t>
  </si>
  <si>
    <t>AUD</t>
  </si>
  <si>
    <t>AUD</t>
  </si>
  <si>
    <t>Associate</t>
  </si>
  <si>
    <t>London</t>
  </si>
  <si>
    <t>United Kingdom</t>
  </si>
  <si>
    <t>EMEA</t>
  </si>
  <si>
    <t>Investments Platform</t>
  </si>
  <si>
    <t>GBP</t>
  </si>
  <si>
    <t>GBP</t>
  </si>
  <si>
    <t>Director</t>
  </si>
  <si>
    <t>London</t>
  </si>
  <si>
    <t>United Kingdom</t>
  </si>
  <si>
    <t>EMEA</t>
  </si>
  <si>
    <t>Investments Platform</t>
  </si>
  <si>
    <t>GBP</t>
  </si>
  <si>
    <t>GBP</t>
  </si>
  <si>
    <t>Director</t>
  </si>
  <si>
    <t>Hong Kong</t>
  </si>
  <si>
    <t>Hong Kong</t>
  </si>
  <si>
    <t>Asia-Pacific</t>
  </si>
  <si>
    <t>Operating Platform</t>
  </si>
  <si>
    <t>HKD</t>
  </si>
  <si>
    <t>HKD</t>
  </si>
  <si>
    <t>Associate</t>
  </si>
  <si>
    <t>Princeton</t>
  </si>
  <si>
    <t>United States of America</t>
  </si>
  <si>
    <t>Americas</t>
  </si>
  <si>
    <t>Regional Platform</t>
  </si>
  <si>
    <t>USD</t>
  </si>
  <si>
    <t>USD</t>
  </si>
  <si>
    <t>Managing Director</t>
  </si>
  <si>
    <t>Princeton</t>
  </si>
  <si>
    <t>United States of America</t>
  </si>
  <si>
    <t>Americas</t>
  </si>
  <si>
    <t>Investments Platform</t>
  </si>
  <si>
    <t>USD</t>
  </si>
  <si>
    <t>USD</t>
  </si>
  <si>
    <t>Managing Director</t>
  </si>
  <si>
    <t>Philadelphia</t>
  </si>
  <si>
    <t>United States of America</t>
  </si>
  <si>
    <t>Americas</t>
  </si>
  <si>
    <t>Investments Platform</t>
  </si>
  <si>
    <t>USD</t>
  </si>
  <si>
    <t>USD</t>
  </si>
  <si>
    <t>Vice President</t>
  </si>
  <si>
    <t>Princeton</t>
  </si>
  <si>
    <t>United States of America</t>
  </si>
  <si>
    <t>Americas</t>
  </si>
  <si>
    <t>Regional Platform</t>
  </si>
  <si>
    <t>USD</t>
  </si>
  <si>
    <t>USD</t>
  </si>
  <si>
    <t>Director</t>
  </si>
  <si>
    <t>Singapore</t>
  </si>
  <si>
    <t>Singapore</t>
  </si>
  <si>
    <t>Asia-Pacific</t>
  </si>
  <si>
    <t>Corporate and Risk Platform</t>
  </si>
  <si>
    <t>SGD</t>
  </si>
  <si>
    <t>SGD</t>
  </si>
  <si>
    <t>Director</t>
  </si>
  <si>
    <t>London</t>
  </si>
  <si>
    <t>United Kingdom</t>
  </si>
  <si>
    <t>EMEA</t>
  </si>
  <si>
    <t>Corporate and Risk Platform</t>
  </si>
  <si>
    <t>GBP</t>
  </si>
  <si>
    <t>GBP</t>
  </si>
  <si>
    <t>Vice President</t>
  </si>
  <si>
    <t>Princeton</t>
  </si>
  <si>
    <t>United States of America</t>
  </si>
  <si>
    <t>Americas</t>
  </si>
  <si>
    <t>Operating Platform</t>
  </si>
  <si>
    <t>USD</t>
  </si>
  <si>
    <t>USD</t>
  </si>
  <si>
    <t>Administrative Assistant</t>
  </si>
  <si>
    <t>Wilmington</t>
  </si>
  <si>
    <t>United States of America</t>
  </si>
  <si>
    <t>Americas</t>
  </si>
  <si>
    <t>Operating Platform</t>
  </si>
  <si>
    <t>USD</t>
  </si>
  <si>
    <t>USD</t>
  </si>
  <si>
    <t>Vice President</t>
  </si>
  <si>
    <t>New York</t>
  </si>
  <si>
    <t>United States of America</t>
  </si>
  <si>
    <t>Americas</t>
  </si>
  <si>
    <t>Corporate and Risk Platform</t>
  </si>
  <si>
    <t>USD</t>
  </si>
  <si>
    <t>USD</t>
  </si>
  <si>
    <t>Director</t>
  </si>
  <si>
    <t>New York</t>
  </si>
  <si>
    <t>United States of America</t>
  </si>
  <si>
    <t>Americas</t>
  </si>
  <si>
    <t>Operating Platform</t>
  </si>
  <si>
    <t>USD</t>
  </si>
  <si>
    <t>USD</t>
  </si>
  <si>
    <t>Director</t>
  </si>
  <si>
    <t>Wilmington</t>
  </si>
  <si>
    <t>United States of America</t>
  </si>
  <si>
    <t>Americas</t>
  </si>
  <si>
    <t>Client Businesses Platform</t>
  </si>
  <si>
    <t>USD</t>
  </si>
  <si>
    <t>USD</t>
  </si>
  <si>
    <t>Vice President</t>
  </si>
  <si>
    <t>New York</t>
  </si>
  <si>
    <t>United States of America</t>
  </si>
  <si>
    <t>Americas</t>
  </si>
  <si>
    <t>Investments Platform</t>
  </si>
  <si>
    <t>USD</t>
  </si>
  <si>
    <t>USD</t>
  </si>
  <si>
    <t>Vice President</t>
  </si>
  <si>
    <t>London</t>
  </si>
  <si>
    <t>United Kingdom</t>
  </si>
  <si>
    <t>EMEA</t>
  </si>
  <si>
    <t>ETF and Index Investments Platform</t>
  </si>
  <si>
    <t>GBP</t>
  </si>
  <si>
    <t>GBP</t>
  </si>
  <si>
    <t>Vice President</t>
  </si>
  <si>
    <t>London</t>
  </si>
  <si>
    <t>United Kingdom</t>
  </si>
  <si>
    <t>EMEA</t>
  </si>
  <si>
    <t>Operating Platform</t>
  </si>
  <si>
    <t>GBP</t>
  </si>
  <si>
    <t>GBP</t>
  </si>
  <si>
    <t>Director</t>
  </si>
  <si>
    <t>United Arab Emirates</t>
  </si>
  <si>
    <t>EMEA</t>
  </si>
  <si>
    <t>Client Businesses Platform</t>
  </si>
  <si>
    <t>AED</t>
  </si>
  <si>
    <t>AED</t>
  </si>
  <si>
    <t>AED</t>
  </si>
  <si>
    <t>Vice President</t>
  </si>
  <si>
    <t>Princeton</t>
  </si>
  <si>
    <t>United States of America</t>
  </si>
  <si>
    <t>Americas</t>
  </si>
  <si>
    <t>ETF and Index Investments Platform</t>
  </si>
  <si>
    <t>USD</t>
  </si>
  <si>
    <t>USD</t>
  </si>
  <si>
    <t>Vice President</t>
  </si>
  <si>
    <t>Frankfurt</t>
  </si>
  <si>
    <t>Germany</t>
  </si>
  <si>
    <t>EMEA</t>
  </si>
  <si>
    <t>Client Businesses Platform</t>
  </si>
  <si>
    <t>EUR</t>
  </si>
  <si>
    <t>EUR</t>
  </si>
  <si>
    <t>Vice President</t>
  </si>
  <si>
    <t>Gurgaon</t>
  </si>
  <si>
    <t>India</t>
  </si>
  <si>
    <t>Asia-Pacific</t>
  </si>
  <si>
    <t>Corporate and Risk Platform</t>
  </si>
  <si>
    <t>INR</t>
  </si>
  <si>
    <t>INR</t>
  </si>
  <si>
    <t>Managing Director</t>
  </si>
  <si>
    <t>Milan</t>
  </si>
  <si>
    <t>Italy</t>
  </si>
  <si>
    <t>EMEA</t>
  </si>
  <si>
    <t>Client Businesses Platform</t>
  </si>
  <si>
    <t>EUR</t>
  </si>
  <si>
    <t>EUR</t>
  </si>
  <si>
    <t>Associate</t>
  </si>
  <si>
    <t>Tokyo</t>
  </si>
  <si>
    <t>Japan</t>
  </si>
  <si>
    <t>Asia-Pacific</t>
  </si>
  <si>
    <t>Client Businesses Platform</t>
  </si>
  <si>
    <t>JPY</t>
  </si>
  <si>
    <t>JPY</t>
  </si>
  <si>
    <t>Vice President</t>
  </si>
  <si>
    <t>Singapore</t>
  </si>
  <si>
    <t>Singapore</t>
  </si>
  <si>
    <t>Asia-Pacific</t>
  </si>
  <si>
    <t>Client Businesses Platform</t>
  </si>
  <si>
    <t>SGD</t>
  </si>
  <si>
    <t>SGD</t>
  </si>
  <si>
    <t>Vice President</t>
  </si>
  <si>
    <t>Philadelphia</t>
  </si>
  <si>
    <t>United States of America</t>
  </si>
  <si>
    <t>Americas</t>
  </si>
  <si>
    <t>Investments Platform</t>
  </si>
  <si>
    <t>USD</t>
  </si>
  <si>
    <t>USD</t>
  </si>
  <si>
    <t>Director</t>
  </si>
  <si>
    <t>London</t>
  </si>
  <si>
    <t>United Kingdom</t>
  </si>
  <si>
    <t>EMEA</t>
  </si>
  <si>
    <t>Investments Platform</t>
  </si>
  <si>
    <t>GBP</t>
  </si>
  <si>
    <t>GBP</t>
  </si>
  <si>
    <t>Director</t>
  </si>
  <si>
    <t>New York</t>
  </si>
  <si>
    <t>United States of America</t>
  </si>
  <si>
    <t>Americas</t>
  </si>
  <si>
    <t>Operating Platform</t>
  </si>
  <si>
    <t>USD</t>
  </si>
  <si>
    <t>USD</t>
  </si>
  <si>
    <t>Director</t>
  </si>
  <si>
    <t>Princeton</t>
  </si>
  <si>
    <t>United States of America</t>
  </si>
  <si>
    <t>Americas</t>
  </si>
  <si>
    <t>Operating Platform</t>
  </si>
  <si>
    <t>USD</t>
  </si>
  <si>
    <t>USD</t>
  </si>
  <si>
    <t>Vice President</t>
  </si>
  <si>
    <t>New York</t>
  </si>
  <si>
    <t>United States of America</t>
  </si>
  <si>
    <t>Americas</t>
  </si>
  <si>
    <t>Investments Platform</t>
  </si>
  <si>
    <t>USD</t>
  </si>
  <si>
    <t>USD</t>
  </si>
  <si>
    <t>Director</t>
  </si>
  <si>
    <t>Philadelphia</t>
  </si>
  <si>
    <t>United States of America</t>
  </si>
  <si>
    <t>Americas</t>
  </si>
  <si>
    <t>Investments Platform</t>
  </si>
  <si>
    <t>USD</t>
  </si>
  <si>
    <t>USD</t>
  </si>
  <si>
    <t>Managing Director</t>
  </si>
  <si>
    <t>Edinburgh</t>
  </si>
  <si>
    <t>United Kingdom</t>
  </si>
  <si>
    <t>EMEA</t>
  </si>
  <si>
    <t>Operating Platform</t>
  </si>
  <si>
    <t>GBP</t>
  </si>
  <si>
    <t>GBP</t>
  </si>
  <si>
    <t>Vice President</t>
  </si>
  <si>
    <t>London</t>
  </si>
  <si>
    <t>United Kingdom</t>
  </si>
  <si>
    <t>EMEA</t>
  </si>
  <si>
    <t>Investments Platform</t>
  </si>
  <si>
    <t>GBP</t>
  </si>
  <si>
    <t>GBP</t>
  </si>
  <si>
    <t>Vice President</t>
  </si>
  <si>
    <t>Wilmington</t>
  </si>
  <si>
    <t>United States of America</t>
  </si>
  <si>
    <t>Americas</t>
  </si>
  <si>
    <t>Operating Platform</t>
  </si>
  <si>
    <t>USD</t>
  </si>
  <si>
    <t>USD</t>
  </si>
  <si>
    <t>Director</t>
  </si>
  <si>
    <t>New York</t>
  </si>
  <si>
    <t>United States of America</t>
  </si>
  <si>
    <t>Americas</t>
  </si>
  <si>
    <t>Client Businesses Platform</t>
  </si>
  <si>
    <t>USD</t>
  </si>
  <si>
    <t>USD</t>
  </si>
  <si>
    <t>Director</t>
  </si>
  <si>
    <t>New York</t>
  </si>
  <si>
    <t>United States of America</t>
  </si>
  <si>
    <t>Americas</t>
  </si>
  <si>
    <t>Client Businesses Platform</t>
  </si>
  <si>
    <t>USD</t>
  </si>
  <si>
    <t>USD</t>
  </si>
  <si>
    <t>Director</t>
  </si>
  <si>
    <t>New York</t>
  </si>
  <si>
    <t>United States of America</t>
  </si>
  <si>
    <t>Americas</t>
  </si>
  <si>
    <t>Corporate and Risk Platform</t>
  </si>
  <si>
    <t>USD</t>
  </si>
  <si>
    <t>USD</t>
  </si>
  <si>
    <t>Director</t>
  </si>
  <si>
    <t>Wilmington</t>
  </si>
  <si>
    <t>United States of America</t>
  </si>
  <si>
    <t>Americas</t>
  </si>
  <si>
    <t>Operating Platform</t>
  </si>
  <si>
    <t>USD</t>
  </si>
  <si>
    <t>USD</t>
  </si>
  <si>
    <t>Vice President</t>
  </si>
  <si>
    <t>Princeton</t>
  </si>
  <si>
    <t>United States of America</t>
  </si>
  <si>
    <t>Americas</t>
  </si>
  <si>
    <t>Operating Platform</t>
  </si>
  <si>
    <t>USD</t>
  </si>
  <si>
    <t>USD</t>
  </si>
  <si>
    <t>Vice President</t>
  </si>
  <si>
    <t>Princeton</t>
  </si>
  <si>
    <t>United States of America</t>
  </si>
  <si>
    <t>Americas</t>
  </si>
  <si>
    <t>Operating Platform</t>
  </si>
  <si>
    <t>USD</t>
  </si>
  <si>
    <t>USD</t>
  </si>
  <si>
    <t>Vice President</t>
  </si>
  <si>
    <t>San Francisco</t>
  </si>
  <si>
    <t>United States of America</t>
  </si>
  <si>
    <t>Americas</t>
  </si>
  <si>
    <t>Investments Platform</t>
  </si>
  <si>
    <t>USD</t>
  </si>
  <si>
    <t>USD</t>
  </si>
  <si>
    <t>Vice President</t>
  </si>
  <si>
    <t>New York</t>
  </si>
  <si>
    <t>United States of America</t>
  </si>
  <si>
    <t>Americas</t>
  </si>
  <si>
    <t>Corporate and Risk Platform</t>
  </si>
  <si>
    <t>USD</t>
  </si>
  <si>
    <t>USD</t>
  </si>
  <si>
    <t>Vice President</t>
  </si>
  <si>
    <t>Wilmington</t>
  </si>
  <si>
    <t>United States of America</t>
  </si>
  <si>
    <t>Americas</t>
  </si>
  <si>
    <t>Operating Platform</t>
  </si>
  <si>
    <t>USD</t>
  </si>
  <si>
    <t>USD</t>
  </si>
  <si>
    <t>Director</t>
  </si>
  <si>
    <t>New York</t>
  </si>
  <si>
    <t>United States of America</t>
  </si>
  <si>
    <t>Americas</t>
  </si>
  <si>
    <t>Operating Platform</t>
  </si>
  <si>
    <t>USD</t>
  </si>
  <si>
    <t>USD</t>
  </si>
  <si>
    <t>Director</t>
  </si>
  <si>
    <t>New York</t>
  </si>
  <si>
    <t>United States of America</t>
  </si>
  <si>
    <t>Americas</t>
  </si>
  <si>
    <t>Client Businesses Platform</t>
  </si>
  <si>
    <t>USD</t>
  </si>
  <si>
    <t>USD</t>
  </si>
  <si>
    <t>Administrative Assistant</t>
  </si>
  <si>
    <t>Wilmington</t>
  </si>
  <si>
    <t>United States of America</t>
  </si>
  <si>
    <t>Americas</t>
  </si>
  <si>
    <t>Operating Platform</t>
  </si>
  <si>
    <t>USD</t>
  </si>
  <si>
    <t>USD</t>
  </si>
  <si>
    <t>Vice President</t>
  </si>
  <si>
    <t>New York</t>
  </si>
  <si>
    <t>United States of America</t>
  </si>
  <si>
    <t>Americas</t>
  </si>
  <si>
    <t>Investments Platform</t>
  </si>
  <si>
    <t>USD</t>
  </si>
  <si>
    <t>USD</t>
  </si>
  <si>
    <t>Director</t>
  </si>
  <si>
    <t>London</t>
  </si>
  <si>
    <t>United Kingdom</t>
  </si>
  <si>
    <t>EMEA</t>
  </si>
  <si>
    <t>Investments Platform</t>
  </si>
  <si>
    <t>GBP</t>
  </si>
  <si>
    <t>GBP</t>
  </si>
  <si>
    <t>Director</t>
  </si>
  <si>
    <t>Princeton</t>
  </si>
  <si>
    <t>United States of America</t>
  </si>
  <si>
    <t>Americas</t>
  </si>
  <si>
    <t>Regional Platform</t>
  </si>
  <si>
    <t>USD</t>
  </si>
  <si>
    <t>USD</t>
  </si>
  <si>
    <t>Vice President</t>
  </si>
  <si>
    <t>Hong Kong</t>
  </si>
  <si>
    <t>Hong Kong</t>
  </si>
  <si>
    <t>Asia-Pacific</t>
  </si>
  <si>
    <t>Investments Platform</t>
  </si>
  <si>
    <t>HKD</t>
  </si>
  <si>
    <t>HKD</t>
  </si>
  <si>
    <t>Director</t>
  </si>
  <si>
    <t>New York</t>
  </si>
  <si>
    <t>United States of America</t>
  </si>
  <si>
    <t>Americas</t>
  </si>
  <si>
    <t>Investments Platform</t>
  </si>
  <si>
    <t>USD</t>
  </si>
  <si>
    <t>USD</t>
  </si>
  <si>
    <t>Vice President</t>
  </si>
  <si>
    <t>San Francisco</t>
  </si>
  <si>
    <t>United States of America</t>
  </si>
  <si>
    <t>Americas</t>
  </si>
  <si>
    <t>Operating Platform</t>
  </si>
  <si>
    <t>USD</t>
  </si>
  <si>
    <t>USD</t>
  </si>
  <si>
    <t>Vice President</t>
  </si>
  <si>
    <t>New York</t>
  </si>
  <si>
    <t>United States of America</t>
  </si>
  <si>
    <t>Americas</t>
  </si>
  <si>
    <t>Investments Platform</t>
  </si>
  <si>
    <t>USD</t>
  </si>
  <si>
    <t>USD</t>
  </si>
  <si>
    <t>Director</t>
  </si>
  <si>
    <t>New York</t>
  </si>
  <si>
    <t>United States of America</t>
  </si>
  <si>
    <t>Americas</t>
  </si>
  <si>
    <t>Investments Platform</t>
  </si>
  <si>
    <t>USD</t>
  </si>
  <si>
    <t>USD</t>
  </si>
  <si>
    <t>Associate</t>
  </si>
  <si>
    <t>Mumbai</t>
  </si>
  <si>
    <t>India</t>
  </si>
  <si>
    <t>Asia-Pacific</t>
  </si>
  <si>
    <t>Operating Platform</t>
  </si>
  <si>
    <t>INR</t>
  </si>
  <si>
    <t>INR</t>
  </si>
  <si>
    <t>Vice President</t>
  </si>
  <si>
    <t>Missouri</t>
  </si>
  <si>
    <t>United States of America</t>
  </si>
  <si>
    <t>Americas</t>
  </si>
  <si>
    <t>Regional Platform</t>
  </si>
  <si>
    <t>USD</t>
  </si>
  <si>
    <t>USD</t>
  </si>
  <si>
    <t>Vice President</t>
  </si>
  <si>
    <t>Princeton</t>
  </si>
  <si>
    <t>United States of America</t>
  </si>
  <si>
    <t>Americas</t>
  </si>
  <si>
    <t>Investments Platform</t>
  </si>
  <si>
    <t>USD</t>
  </si>
  <si>
    <t>USD</t>
  </si>
  <si>
    <t>Director</t>
  </si>
  <si>
    <t>Hong Kong</t>
  </si>
  <si>
    <t>Hong Kong</t>
  </si>
  <si>
    <t>Asia-Pacific</t>
  </si>
  <si>
    <t>Investments Platform</t>
  </si>
  <si>
    <t>HKD</t>
  </si>
  <si>
    <t>HKD</t>
  </si>
  <si>
    <t>Vice President</t>
  </si>
  <si>
    <t>New York</t>
  </si>
  <si>
    <t>United States of America</t>
  </si>
  <si>
    <t>Americas</t>
  </si>
  <si>
    <t>Corporate and Risk Platform</t>
  </si>
  <si>
    <t>USD</t>
  </si>
  <si>
    <t>USD</t>
  </si>
  <si>
    <t>Vice President</t>
  </si>
  <si>
    <t>New York</t>
  </si>
  <si>
    <t>United States of America</t>
  </si>
  <si>
    <t>Americas</t>
  </si>
  <si>
    <t>Client Businesses Platform</t>
  </si>
  <si>
    <t>USD</t>
  </si>
  <si>
    <t>USD</t>
  </si>
  <si>
    <t>Vice President</t>
  </si>
  <si>
    <t>Princeton</t>
  </si>
  <si>
    <t>United States of America</t>
  </si>
  <si>
    <t>Americas</t>
  </si>
  <si>
    <t>Regional Platform</t>
  </si>
  <si>
    <t>USD</t>
  </si>
  <si>
    <t>USD</t>
  </si>
  <si>
    <t>Vice President</t>
  </si>
  <si>
    <t>San Francisco</t>
  </si>
  <si>
    <t>United States of America</t>
  </si>
  <si>
    <t>Americas</t>
  </si>
  <si>
    <t>Investments Platform</t>
  </si>
  <si>
    <t>USD</t>
  </si>
  <si>
    <t>USD</t>
  </si>
  <si>
    <t>Vice President</t>
  </si>
  <si>
    <t>Princeton</t>
  </si>
  <si>
    <t>United States of America</t>
  </si>
  <si>
    <t>Americas</t>
  </si>
  <si>
    <t>Investments Platform</t>
  </si>
  <si>
    <t>USD</t>
  </si>
  <si>
    <t>USD</t>
  </si>
  <si>
    <t>Vice President</t>
  </si>
  <si>
    <t>California</t>
  </si>
  <si>
    <t>United States of America</t>
  </si>
  <si>
    <t>Americas</t>
  </si>
  <si>
    <t>Regional Platform</t>
  </si>
  <si>
    <t>USD</t>
  </si>
  <si>
    <t>USD</t>
  </si>
  <si>
    <t>Vice President</t>
  </si>
  <si>
    <t>New York</t>
  </si>
  <si>
    <t>United States of America</t>
  </si>
  <si>
    <t>Americas</t>
  </si>
  <si>
    <t>Investments Platform</t>
  </si>
  <si>
    <t>USD</t>
  </si>
  <si>
    <t>USD</t>
  </si>
  <si>
    <t>Vice President</t>
  </si>
  <si>
    <t>Princeton</t>
  </si>
  <si>
    <t>United States of America</t>
  </si>
  <si>
    <t>Americas</t>
  </si>
  <si>
    <t>Regional Platform</t>
  </si>
  <si>
    <t>USD</t>
  </si>
  <si>
    <t>USD</t>
  </si>
  <si>
    <t>Vice President</t>
  </si>
  <si>
    <t>Edinburgh</t>
  </si>
  <si>
    <t>United Kingdom</t>
  </si>
  <si>
    <t>EMEA</t>
  </si>
  <si>
    <t>Operating Platform</t>
  </si>
  <si>
    <t>GBP</t>
  </si>
  <si>
    <t>GBP</t>
  </si>
  <si>
    <t>Associate</t>
  </si>
  <si>
    <t>Wilmington</t>
  </si>
  <si>
    <t>United States of America</t>
  </si>
  <si>
    <t>Americas</t>
  </si>
  <si>
    <t>Operating Platform</t>
  </si>
  <si>
    <t>USD</t>
  </si>
  <si>
    <t>USD</t>
  </si>
  <si>
    <t>Associate</t>
  </si>
  <si>
    <t>Princeton</t>
  </si>
  <si>
    <t>United States of America</t>
  </si>
  <si>
    <t>Americas</t>
  </si>
  <si>
    <t>Operating Platform</t>
  </si>
  <si>
    <t>USD</t>
  </si>
  <si>
    <t>USD</t>
  </si>
  <si>
    <t>Director</t>
  </si>
  <si>
    <t>London</t>
  </si>
  <si>
    <t>United Kingdom</t>
  </si>
  <si>
    <t>EMEA</t>
  </si>
  <si>
    <t>Corporate and Risk Platform</t>
  </si>
  <si>
    <t>GBP</t>
  </si>
  <si>
    <t>GBP</t>
  </si>
  <si>
    <t>Director</t>
  </si>
  <si>
    <t>London</t>
  </si>
  <si>
    <t>United Kingdom</t>
  </si>
  <si>
    <t>EMEA</t>
  </si>
  <si>
    <t>Investments Platform</t>
  </si>
  <si>
    <t>GBP</t>
  </si>
  <si>
    <t>GBP</t>
  </si>
  <si>
    <t>Vice President</t>
  </si>
  <si>
    <t>Edinburgh</t>
  </si>
  <si>
    <t>United Kingdom</t>
  </si>
  <si>
    <t>EMEA</t>
  </si>
  <si>
    <t>Operating Platform</t>
  </si>
  <si>
    <t>GBP</t>
  </si>
  <si>
    <t>GBP</t>
  </si>
  <si>
    <t>Director</t>
  </si>
  <si>
    <t>London</t>
  </si>
  <si>
    <t>United Kingdom</t>
  </si>
  <si>
    <t>EMEA</t>
  </si>
  <si>
    <t>Corporate and Risk Platform</t>
  </si>
  <si>
    <t>GBP</t>
  </si>
  <si>
    <t>GBP</t>
  </si>
  <si>
    <t>Director</t>
  </si>
  <si>
    <t>Edinburgh</t>
  </si>
  <si>
    <t>United Kingdom</t>
  </si>
  <si>
    <t>EMEA</t>
  </si>
  <si>
    <t>Client Businesses Platform</t>
  </si>
  <si>
    <t>GBP</t>
  </si>
  <si>
    <t>GBP</t>
  </si>
  <si>
    <t>Director</t>
  </si>
  <si>
    <t>San Francisco</t>
  </si>
  <si>
    <t>United States of America</t>
  </si>
  <si>
    <t>Americas</t>
  </si>
  <si>
    <t>Investments Platform</t>
  </si>
  <si>
    <t>USD</t>
  </si>
  <si>
    <t>USD</t>
  </si>
  <si>
    <t>Director</t>
  </si>
  <si>
    <t>Princeton</t>
  </si>
  <si>
    <t>United States of America</t>
  </si>
  <si>
    <t>Americas</t>
  </si>
  <si>
    <t>Operating Platform</t>
  </si>
  <si>
    <t>USD</t>
  </si>
  <si>
    <t>USD</t>
  </si>
  <si>
    <t>Associate</t>
  </si>
  <si>
    <t>Tokyo</t>
  </si>
  <si>
    <t>Japan</t>
  </si>
  <si>
    <t>Asia-Pacific</t>
  </si>
  <si>
    <t>Operating Platform</t>
  </si>
  <si>
    <t>JPY</t>
  </si>
  <si>
    <t>JPY</t>
  </si>
  <si>
    <t>Managing Director</t>
  </si>
  <si>
    <t>San Francisco</t>
  </si>
  <si>
    <t>United States of America</t>
  </si>
  <si>
    <t>Americas</t>
  </si>
  <si>
    <t>Investments Platform</t>
  </si>
  <si>
    <t>USD</t>
  </si>
  <si>
    <t>USD</t>
  </si>
  <si>
    <t>Director</t>
  </si>
  <si>
    <t>New York</t>
  </si>
  <si>
    <t>United States of America</t>
  </si>
  <si>
    <t>Americas</t>
  </si>
  <si>
    <t>Regional Platform</t>
  </si>
  <si>
    <t>USD</t>
  </si>
  <si>
    <t>USD</t>
  </si>
  <si>
    <t>Vice President</t>
  </si>
  <si>
    <t>Munich</t>
  </si>
  <si>
    <t>Germany</t>
  </si>
  <si>
    <t>EMEA</t>
  </si>
  <si>
    <t>Client Businesses Platform</t>
  </si>
  <si>
    <t>EUR</t>
  </si>
  <si>
    <t>EUR</t>
  </si>
  <si>
    <t>Associate</t>
  </si>
  <si>
    <t>Wilmington</t>
  </si>
  <si>
    <t>United States of America</t>
  </si>
  <si>
    <t>Americas</t>
  </si>
  <si>
    <t>Operating Platform</t>
  </si>
  <si>
    <t>USD</t>
  </si>
  <si>
    <t>USD</t>
  </si>
  <si>
    <t>Associate</t>
  </si>
  <si>
    <t>Princeton</t>
  </si>
  <si>
    <t>United States of America</t>
  </si>
  <si>
    <t>Americas</t>
  </si>
  <si>
    <t>Operating Platform</t>
  </si>
  <si>
    <t>USD</t>
  </si>
  <si>
    <t>USD</t>
  </si>
  <si>
    <t>Director</t>
  </si>
  <si>
    <t>New York</t>
  </si>
  <si>
    <t>United States of America</t>
  </si>
  <si>
    <t>Americas</t>
  </si>
  <si>
    <t>Investments Platform</t>
  </si>
  <si>
    <t>USD</t>
  </si>
  <si>
    <t>USD</t>
  </si>
  <si>
    <t>Director</t>
  </si>
  <si>
    <t>Hong Kong</t>
  </si>
  <si>
    <t>Hong Kong</t>
  </si>
  <si>
    <t>Asia-Pacific</t>
  </si>
  <si>
    <t>Investments Platform</t>
  </si>
  <si>
    <t>HKD</t>
  </si>
  <si>
    <t>HKD</t>
  </si>
  <si>
    <t>Director</t>
  </si>
  <si>
    <t>London</t>
  </si>
  <si>
    <t>United Kingdom</t>
  </si>
  <si>
    <t>EMEA</t>
  </si>
  <si>
    <t>Investments Platform</t>
  </si>
  <si>
    <t>GBP</t>
  </si>
  <si>
    <t>GBP</t>
  </si>
  <si>
    <t>Director</t>
  </si>
  <si>
    <t>London</t>
  </si>
  <si>
    <t>United Kingdom</t>
  </si>
  <si>
    <t>EMEA</t>
  </si>
  <si>
    <t>Corporate and Risk Platform</t>
  </si>
  <si>
    <t>GBP</t>
  </si>
  <si>
    <t>GBP</t>
  </si>
  <si>
    <t>Director</t>
  </si>
  <si>
    <t>London</t>
  </si>
  <si>
    <t>United Kingdom</t>
  </si>
  <si>
    <t>EMEA</t>
  </si>
  <si>
    <t>Client Businesses Platform</t>
  </si>
  <si>
    <t>GBP</t>
  </si>
  <si>
    <t>GBP</t>
  </si>
  <si>
    <t>Director</t>
  </si>
  <si>
    <t>London</t>
  </si>
  <si>
    <t>United Kingdom</t>
  </si>
  <si>
    <t>EMEA</t>
  </si>
  <si>
    <t>Client Businesses Platform</t>
  </si>
  <si>
    <t>GBP</t>
  </si>
  <si>
    <t>GBP</t>
  </si>
  <si>
    <t>Director</t>
  </si>
  <si>
    <t>Washington</t>
  </si>
  <si>
    <t>United States of America</t>
  </si>
  <si>
    <t>Americas</t>
  </si>
  <si>
    <t>Client Businesses Platform</t>
  </si>
  <si>
    <t>USD</t>
  </si>
  <si>
    <t>USD</t>
  </si>
  <si>
    <t>Vice President</t>
  </si>
  <si>
    <t>Gurgaon</t>
  </si>
  <si>
    <t>India</t>
  </si>
  <si>
    <t>Asia-Pacific</t>
  </si>
  <si>
    <t>Operating Platform</t>
  </si>
  <si>
    <t>INR</t>
  </si>
  <si>
    <t>INR</t>
  </si>
  <si>
    <t>Vice President</t>
  </si>
  <si>
    <t>Gurgaon</t>
  </si>
  <si>
    <t>India</t>
  </si>
  <si>
    <t>Asia-Pacific</t>
  </si>
  <si>
    <t>Operating Platform</t>
  </si>
  <si>
    <t>INR</t>
  </si>
  <si>
    <t>INR</t>
  </si>
  <si>
    <t>Vice President</t>
  </si>
  <si>
    <t>Philadelphia</t>
  </si>
  <si>
    <t>United States of America</t>
  </si>
  <si>
    <t>Americas</t>
  </si>
  <si>
    <t>Regional Platform</t>
  </si>
  <si>
    <t>USD</t>
  </si>
  <si>
    <t>USD</t>
  </si>
  <si>
    <t>Associate</t>
  </si>
  <si>
    <t>London</t>
  </si>
  <si>
    <t>United Kingdom</t>
  </si>
  <si>
    <t>EMEA</t>
  </si>
  <si>
    <t>Investments Platform</t>
  </si>
  <si>
    <t>GBP</t>
  </si>
  <si>
    <t>GBP</t>
  </si>
  <si>
    <t>Director</t>
  </si>
  <si>
    <t>San Francisco</t>
  </si>
  <si>
    <t>United States of America</t>
  </si>
  <si>
    <t>Americas</t>
  </si>
  <si>
    <t>ETF and Index Investments Platform</t>
  </si>
  <si>
    <t>USD</t>
  </si>
  <si>
    <t>USD</t>
  </si>
  <si>
    <t>Associate</t>
  </si>
  <si>
    <t>Princeton</t>
  </si>
  <si>
    <t>United States of America</t>
  </si>
  <si>
    <t>Americas</t>
  </si>
  <si>
    <t>Investments Platform</t>
  </si>
  <si>
    <t>USD</t>
  </si>
  <si>
    <t>USD</t>
  </si>
  <si>
    <t>Director</t>
  </si>
  <si>
    <t>London</t>
  </si>
  <si>
    <t>United Kingdom</t>
  </si>
  <si>
    <t>EMEA</t>
  </si>
  <si>
    <t>Corporate and Risk Platform</t>
  </si>
  <si>
    <t>GBP</t>
  </si>
  <si>
    <t>GBP</t>
  </si>
  <si>
    <t>Director</t>
  </si>
  <si>
    <t>New York</t>
  </si>
  <si>
    <t>United States of America</t>
  </si>
  <si>
    <t>Americas</t>
  </si>
  <si>
    <t>Regional Platform</t>
  </si>
  <si>
    <t>USD</t>
  </si>
  <si>
    <t>USD</t>
  </si>
  <si>
    <t>Vice President</t>
  </si>
  <si>
    <t>San Francisco</t>
  </si>
  <si>
    <t>United States of America</t>
  </si>
  <si>
    <t>Americas</t>
  </si>
  <si>
    <t>Operating Platform</t>
  </si>
  <si>
    <t>USD</t>
  </si>
  <si>
    <t>USD</t>
  </si>
  <si>
    <t>Vice President</t>
  </si>
  <si>
    <t>New York</t>
  </si>
  <si>
    <t>United States of America</t>
  </si>
  <si>
    <t>Americas</t>
  </si>
  <si>
    <t>Investments Platform</t>
  </si>
  <si>
    <t>USD</t>
  </si>
  <si>
    <t>USD</t>
  </si>
  <si>
    <t>Director</t>
  </si>
  <si>
    <t>Seoul</t>
  </si>
  <si>
    <t>Korea, Republic of</t>
  </si>
  <si>
    <t>Asia-Pacific</t>
  </si>
  <si>
    <t>Corporate and Risk Platform</t>
  </si>
  <si>
    <t>KRW</t>
  </si>
  <si>
    <t>KRW</t>
  </si>
  <si>
    <t>KRW</t>
  </si>
  <si>
    <t>Director</t>
  </si>
  <si>
    <t>London</t>
  </si>
  <si>
    <t>United Kingdom</t>
  </si>
  <si>
    <t>EMEA</t>
  </si>
  <si>
    <t>Client Businesses Platform</t>
  </si>
  <si>
    <t>GBP</t>
  </si>
  <si>
    <t>GBP</t>
  </si>
  <si>
    <t>Managing Director</t>
  </si>
  <si>
    <t>London</t>
  </si>
  <si>
    <t>United Kingdom</t>
  </si>
  <si>
    <t>EMEA</t>
  </si>
  <si>
    <t>Investments Platform</t>
  </si>
  <si>
    <t>GBP</t>
  </si>
  <si>
    <t>GBP</t>
  </si>
  <si>
    <t>Associate</t>
  </si>
  <si>
    <t>New York</t>
  </si>
  <si>
    <t>United States of America</t>
  </si>
  <si>
    <t>Americas</t>
  </si>
  <si>
    <t>Corporate and Risk Platform</t>
  </si>
  <si>
    <t>USD</t>
  </si>
  <si>
    <t>USD</t>
  </si>
  <si>
    <t>Managing Director</t>
  </si>
  <si>
    <t>New York</t>
  </si>
  <si>
    <t>United States of America</t>
  </si>
  <si>
    <t>Americas</t>
  </si>
  <si>
    <t>Corporate and Risk Platform</t>
  </si>
  <si>
    <t>USD</t>
  </si>
  <si>
    <t>USD</t>
  </si>
  <si>
    <t>Analyst</t>
  </si>
  <si>
    <t>London</t>
  </si>
  <si>
    <t>United Kingdom</t>
  </si>
  <si>
    <t>EMEA</t>
  </si>
  <si>
    <t>Investments Platform</t>
  </si>
  <si>
    <t>GBP</t>
  </si>
  <si>
    <t>GBP</t>
  </si>
  <si>
    <t>Analyst</t>
  </si>
  <si>
    <t>Princeton</t>
  </si>
  <si>
    <t>United States of America</t>
  </si>
  <si>
    <t>Americas</t>
  </si>
  <si>
    <t>Operating Platform</t>
  </si>
  <si>
    <t>USD</t>
  </si>
  <si>
    <t>USD</t>
  </si>
  <si>
    <t>Vice President</t>
  </si>
  <si>
    <t>California</t>
  </si>
  <si>
    <t>United States of America</t>
  </si>
  <si>
    <t>Americas</t>
  </si>
  <si>
    <t>Regional Platform</t>
  </si>
  <si>
    <t>USD</t>
  </si>
  <si>
    <t>USD</t>
  </si>
  <si>
    <t>Vice President</t>
  </si>
  <si>
    <t>Princeton</t>
  </si>
  <si>
    <t>United States of America</t>
  </si>
  <si>
    <t>Americas</t>
  </si>
  <si>
    <t>Operating Platform</t>
  </si>
  <si>
    <t>USD</t>
  </si>
  <si>
    <t>USD</t>
  </si>
  <si>
    <t>Vice President</t>
  </si>
  <si>
    <t>Princeton</t>
  </si>
  <si>
    <t>United States of America</t>
  </si>
  <si>
    <t>Americas</t>
  </si>
  <si>
    <t>Corporate and Risk Platform</t>
  </si>
  <si>
    <t>USD</t>
  </si>
  <si>
    <t>USD</t>
  </si>
  <si>
    <t>Vice President</t>
  </si>
  <si>
    <t>Hong Kong</t>
  </si>
  <si>
    <t>Hong Kong</t>
  </si>
  <si>
    <t>Asia-Pacific</t>
  </si>
  <si>
    <t>ETF and Index Investments Platform</t>
  </si>
  <si>
    <t>HKD</t>
  </si>
  <si>
    <t>HKD</t>
  </si>
  <si>
    <t>Director</t>
  </si>
  <si>
    <t>Newport Beach</t>
  </si>
  <si>
    <t>United States of America</t>
  </si>
  <si>
    <t>Americas</t>
  </si>
  <si>
    <t>Investments Platform</t>
  </si>
  <si>
    <t>USD</t>
  </si>
  <si>
    <t>USD</t>
  </si>
  <si>
    <t>Director</t>
  </si>
  <si>
    <t>Princeton</t>
  </si>
  <si>
    <t>United States of America</t>
  </si>
  <si>
    <t>Americas</t>
  </si>
  <si>
    <t>Investments Platform</t>
  </si>
  <si>
    <t>USD</t>
  </si>
  <si>
    <t>USD</t>
  </si>
  <si>
    <t>Director</t>
  </si>
  <si>
    <t>Princeton</t>
  </si>
  <si>
    <t>United States of America</t>
  </si>
  <si>
    <t>Americas</t>
  </si>
  <si>
    <t>Operating Platform</t>
  </si>
  <si>
    <t>USD</t>
  </si>
  <si>
    <t>USD</t>
  </si>
  <si>
    <t>Associate</t>
  </si>
  <si>
    <t>Princeton</t>
  </si>
  <si>
    <t>United States of America</t>
  </si>
  <si>
    <t>Americas</t>
  </si>
  <si>
    <t>Investments Platform</t>
  </si>
  <si>
    <t>USD</t>
  </si>
  <si>
    <t>USD</t>
  </si>
  <si>
    <t>Vice President</t>
  </si>
  <si>
    <t>Princeton</t>
  </si>
  <si>
    <t>United States of America</t>
  </si>
  <si>
    <t>Americas</t>
  </si>
  <si>
    <t>Corporate and Risk Platform</t>
  </si>
  <si>
    <t>USD</t>
  </si>
  <si>
    <t>USD</t>
  </si>
  <si>
    <t>Director</t>
  </si>
  <si>
    <t>Tokyo</t>
  </si>
  <si>
    <t>Japan</t>
  </si>
  <si>
    <t>Asia-Pacific</t>
  </si>
  <si>
    <t>Regional Platform</t>
  </si>
  <si>
    <t>JPY</t>
  </si>
  <si>
    <t>JPY</t>
  </si>
  <si>
    <t>Vice President</t>
  </si>
  <si>
    <t>Princeton</t>
  </si>
  <si>
    <t>United States of America</t>
  </si>
  <si>
    <t>Americas</t>
  </si>
  <si>
    <t>Investments Platform</t>
  </si>
  <si>
    <t>USD</t>
  </si>
  <si>
    <t>USD</t>
  </si>
  <si>
    <t>Associate</t>
  </si>
  <si>
    <t>Singapore</t>
  </si>
  <si>
    <t>Singapore</t>
  </si>
  <si>
    <t>Asia-Pacific</t>
  </si>
  <si>
    <t>Operating Platform</t>
  </si>
  <si>
    <t>SGD</t>
  </si>
  <si>
    <t>SGD</t>
  </si>
  <si>
    <t>Vice President</t>
  </si>
  <si>
    <t>Mumbai</t>
  </si>
  <si>
    <t>India</t>
  </si>
  <si>
    <t>Asia-Pacific</t>
  </si>
  <si>
    <t>Operating Platform</t>
  </si>
  <si>
    <t>INR</t>
  </si>
  <si>
    <t>INR</t>
  </si>
  <si>
    <t>Managing Director</t>
  </si>
  <si>
    <t>New York</t>
  </si>
  <si>
    <t>United States of America</t>
  </si>
  <si>
    <t>Americas</t>
  </si>
  <si>
    <t>Investments Platform</t>
  </si>
  <si>
    <t>USD</t>
  </si>
  <si>
    <t>USD</t>
  </si>
  <si>
    <t>Vice President</t>
  </si>
  <si>
    <t>Edinburgh</t>
  </si>
  <si>
    <t>United Kingdom</t>
  </si>
  <si>
    <t>EMEA</t>
  </si>
  <si>
    <t>Operating Platform</t>
  </si>
  <si>
    <t>GBP</t>
  </si>
  <si>
    <t>GBP</t>
  </si>
  <si>
    <t>Associate</t>
  </si>
  <si>
    <t>Edinburgh</t>
  </si>
  <si>
    <t>United Kingdom</t>
  </si>
  <si>
    <t>EMEA</t>
  </si>
  <si>
    <t>Operating Platform</t>
  </si>
  <si>
    <t>GBP</t>
  </si>
  <si>
    <t>GBP</t>
  </si>
  <si>
    <t>Associate</t>
  </si>
  <si>
    <t>Edinburgh</t>
  </si>
  <si>
    <t>United Kingdom</t>
  </si>
  <si>
    <t>EMEA</t>
  </si>
  <si>
    <t>Operating Platform</t>
  </si>
  <si>
    <t>GBP</t>
  </si>
  <si>
    <t>GBP</t>
  </si>
  <si>
    <t>Director</t>
  </si>
  <si>
    <t>Philadelphia</t>
  </si>
  <si>
    <t>United States of America</t>
  </si>
  <si>
    <t>Americas</t>
  </si>
  <si>
    <t>Investments Platform</t>
  </si>
  <si>
    <t>USD</t>
  </si>
  <si>
    <t>USD</t>
  </si>
  <si>
    <t>Vice President</t>
  </si>
  <si>
    <t>London</t>
  </si>
  <si>
    <t>United Kingdom</t>
  </si>
  <si>
    <t>EMEA</t>
  </si>
  <si>
    <t>Corporate and Risk Platform</t>
  </si>
  <si>
    <t>GBP</t>
  </si>
  <si>
    <t>GBP</t>
  </si>
  <si>
    <t>Director</t>
  </si>
  <si>
    <t>New York</t>
  </si>
  <si>
    <t>United States of America</t>
  </si>
  <si>
    <t>Americas</t>
  </si>
  <si>
    <t>Operating Platform</t>
  </si>
  <si>
    <t>USD</t>
  </si>
  <si>
    <t>USD</t>
  </si>
  <si>
    <t>Director</t>
  </si>
  <si>
    <t>Singapore</t>
  </si>
  <si>
    <t>Singapore</t>
  </si>
  <si>
    <t>Asia-Pacific</t>
  </si>
  <si>
    <t>Client Businesses Platform</t>
  </si>
  <si>
    <t>SGD</t>
  </si>
  <si>
    <t>SGD</t>
  </si>
  <si>
    <t>Administrative Assistant</t>
  </si>
  <si>
    <t>Hong Kong</t>
  </si>
  <si>
    <t>Hong Kong</t>
  </si>
  <si>
    <t>Asia-Pacific</t>
  </si>
  <si>
    <t>Corporate and Risk Platform</t>
  </si>
  <si>
    <t>HKD</t>
  </si>
  <si>
    <t>HKD</t>
  </si>
  <si>
    <t>Managing Director</t>
  </si>
  <si>
    <t>New York</t>
  </si>
  <si>
    <t>United States of America</t>
  </si>
  <si>
    <t>Americas</t>
  </si>
  <si>
    <t>Investments Platform</t>
  </si>
  <si>
    <t>USD</t>
  </si>
  <si>
    <t>USD</t>
  </si>
  <si>
    <t>Director</t>
  </si>
  <si>
    <t>Vienna</t>
  </si>
  <si>
    <t>Austria</t>
  </si>
  <si>
    <t>EMEA</t>
  </si>
  <si>
    <t>Regional Platform</t>
  </si>
  <si>
    <t>EUR</t>
  </si>
  <si>
    <t>EUR</t>
  </si>
  <si>
    <t>Vice President</t>
  </si>
  <si>
    <t>San Francisco</t>
  </si>
  <si>
    <t>United States of America</t>
  </si>
  <si>
    <t>Americas</t>
  </si>
  <si>
    <t>ETF and Index Investments Platform</t>
  </si>
  <si>
    <t>USD</t>
  </si>
  <si>
    <t>USD</t>
  </si>
  <si>
    <t>Vice President</t>
  </si>
  <si>
    <t>Wilmington</t>
  </si>
  <si>
    <t>United States of America</t>
  </si>
  <si>
    <t>Americas</t>
  </si>
  <si>
    <t>Operating Platform</t>
  </si>
  <si>
    <t>USD</t>
  </si>
  <si>
    <t>USD</t>
  </si>
  <si>
    <t>Associate</t>
  </si>
  <si>
    <t>Wilmington</t>
  </si>
  <si>
    <t>United States of America</t>
  </si>
  <si>
    <t>Americas</t>
  </si>
  <si>
    <t>Operating Platform</t>
  </si>
  <si>
    <t>USD</t>
  </si>
  <si>
    <t>USD</t>
  </si>
  <si>
    <t>Vice President</t>
  </si>
  <si>
    <t>Wilmington</t>
  </si>
  <si>
    <t>United States of America</t>
  </si>
  <si>
    <t>Americas</t>
  </si>
  <si>
    <t>Operating Platform</t>
  </si>
  <si>
    <t>USD</t>
  </si>
  <si>
    <t>USD</t>
  </si>
  <si>
    <t>Director</t>
  </si>
  <si>
    <t>Baltimore</t>
  </si>
  <si>
    <t>United States of America</t>
  </si>
  <si>
    <t>Americas</t>
  </si>
  <si>
    <t>Investments Platform</t>
  </si>
  <si>
    <t>USD</t>
  </si>
  <si>
    <t>USD</t>
  </si>
  <si>
    <t>Managing Director</t>
  </si>
  <si>
    <t>New York</t>
  </si>
  <si>
    <t>United States of America</t>
  </si>
  <si>
    <t>Americas</t>
  </si>
  <si>
    <t>Investments Platform</t>
  </si>
  <si>
    <t>USD</t>
  </si>
  <si>
    <t>USD</t>
  </si>
  <si>
    <t>Director</t>
  </si>
  <si>
    <t>Princeton</t>
  </si>
  <si>
    <t>United States of America</t>
  </si>
  <si>
    <t>Americas</t>
  </si>
  <si>
    <t>Investments Platform</t>
  </si>
  <si>
    <t>USD</t>
  </si>
  <si>
    <t>USD</t>
  </si>
  <si>
    <t>Director</t>
  </si>
  <si>
    <t>London</t>
  </si>
  <si>
    <t>United Kingdom</t>
  </si>
  <si>
    <t>EMEA</t>
  </si>
  <si>
    <t>Client Businesses Platform</t>
  </si>
  <si>
    <t>GBP</t>
  </si>
  <si>
    <t>GBP</t>
  </si>
  <si>
    <t>Vice President</t>
  </si>
  <si>
    <t>Princeton</t>
  </si>
  <si>
    <t>United States of America</t>
  </si>
  <si>
    <t>Americas</t>
  </si>
  <si>
    <t>Operating Platform</t>
  </si>
  <si>
    <t>USD</t>
  </si>
  <si>
    <t>USD</t>
  </si>
  <si>
    <t>Director</t>
  </si>
  <si>
    <t>New York</t>
  </si>
  <si>
    <t>United States of America</t>
  </si>
  <si>
    <t>Americas</t>
  </si>
  <si>
    <t>Client Businesses Platform</t>
  </si>
  <si>
    <t>USD</t>
  </si>
  <si>
    <t>USD</t>
  </si>
  <si>
    <t>Managing Director</t>
  </si>
  <si>
    <t>London</t>
  </si>
  <si>
    <t>United Kingdom</t>
  </si>
  <si>
    <t>EMEA</t>
  </si>
  <si>
    <t>Corporate and Risk Platform</t>
  </si>
  <si>
    <t>GBP</t>
  </si>
  <si>
    <t>GBP</t>
  </si>
  <si>
    <t>Vice President</t>
  </si>
  <si>
    <t>Hong Kong</t>
  </si>
  <si>
    <t>Hong Kong</t>
  </si>
  <si>
    <t>Asia-Pacific</t>
  </si>
  <si>
    <t>Corporate and Risk Platform</t>
  </si>
  <si>
    <t>HKD</t>
  </si>
  <si>
    <t>HKD</t>
  </si>
  <si>
    <t>Associate</t>
  </si>
  <si>
    <t>Princeton</t>
  </si>
  <si>
    <t>United States of America</t>
  </si>
  <si>
    <t>Americas</t>
  </si>
  <si>
    <t>Investments Platform</t>
  </si>
  <si>
    <t>USD</t>
  </si>
  <si>
    <t>USD</t>
  </si>
  <si>
    <t>Vice President</t>
  </si>
  <si>
    <t>Tokyo</t>
  </si>
  <si>
    <t>Japan</t>
  </si>
  <si>
    <t>Asia-Pacific</t>
  </si>
  <si>
    <t>Operating Platform</t>
  </si>
  <si>
    <t>JPY</t>
  </si>
  <si>
    <t>JPY</t>
  </si>
  <si>
    <t>Director</t>
  </si>
  <si>
    <t>Tokyo</t>
  </si>
  <si>
    <t>Japan</t>
  </si>
  <si>
    <t>Asia-Pacific</t>
  </si>
  <si>
    <t>Client Businesses Platform</t>
  </si>
  <si>
    <t>JPY</t>
  </si>
  <si>
    <t>JPY</t>
  </si>
  <si>
    <t>Director</t>
  </si>
  <si>
    <t>London</t>
  </si>
  <si>
    <t>United Kingdom</t>
  </si>
  <si>
    <t>EMEA</t>
  </si>
  <si>
    <t>Operating Platform</t>
  </si>
  <si>
    <t>GBP</t>
  </si>
  <si>
    <t>GBP</t>
  </si>
  <si>
    <t>Vice President</t>
  </si>
  <si>
    <t>London</t>
  </si>
  <si>
    <t>United Kingdom</t>
  </si>
  <si>
    <t>EMEA</t>
  </si>
  <si>
    <t>Investments Platform</t>
  </si>
  <si>
    <t>GBP</t>
  </si>
  <si>
    <t>GBP</t>
  </si>
  <si>
    <t>Vice President</t>
  </si>
  <si>
    <t>New York</t>
  </si>
  <si>
    <t>United States of America</t>
  </si>
  <si>
    <t>Americas</t>
  </si>
  <si>
    <t>Operating Platform</t>
  </si>
  <si>
    <t>USD</t>
  </si>
  <si>
    <t>USD</t>
  </si>
  <si>
    <t>Managing Director</t>
  </si>
  <si>
    <t>London</t>
  </si>
  <si>
    <t>United Kingdom</t>
  </si>
  <si>
    <t>EMEA</t>
  </si>
  <si>
    <t>Investments Platform</t>
  </si>
  <si>
    <t>GBP</t>
  </si>
  <si>
    <t>GBP</t>
  </si>
  <si>
    <t>Associate</t>
  </si>
  <si>
    <t>Princeton</t>
  </si>
  <si>
    <t>United States of America</t>
  </si>
  <si>
    <t>Americas</t>
  </si>
  <si>
    <t>Operating Platform</t>
  </si>
  <si>
    <t>USD</t>
  </si>
  <si>
    <t>USD</t>
  </si>
  <si>
    <t>Vice President</t>
  </si>
  <si>
    <t>London</t>
  </si>
  <si>
    <t>United Kingdom</t>
  </si>
  <si>
    <t>EMEA</t>
  </si>
  <si>
    <t>Operating Platform</t>
  </si>
  <si>
    <t>GBP</t>
  </si>
  <si>
    <t>GBP</t>
  </si>
  <si>
    <t>Vice President</t>
  </si>
  <si>
    <t>Mumbai</t>
  </si>
  <si>
    <t>India</t>
  </si>
  <si>
    <t>Asia-Pacific</t>
  </si>
  <si>
    <t>Operating Platform</t>
  </si>
  <si>
    <t>INR</t>
  </si>
  <si>
    <t>INR</t>
  </si>
  <si>
    <t>Managing Director</t>
  </si>
  <si>
    <t>New York</t>
  </si>
  <si>
    <t>United States of America</t>
  </si>
  <si>
    <t>Americas</t>
  </si>
  <si>
    <t>Regional Platform</t>
  </si>
  <si>
    <t>USD</t>
  </si>
  <si>
    <t>USD</t>
  </si>
  <si>
    <t>Vice President</t>
  </si>
  <si>
    <t>Wilmington</t>
  </si>
  <si>
    <t>United States of America</t>
  </si>
  <si>
    <t>Americas</t>
  </si>
  <si>
    <t>Operating Platform</t>
  </si>
  <si>
    <t>USD</t>
  </si>
  <si>
    <t>USD</t>
  </si>
  <si>
    <t>Managing Director</t>
  </si>
  <si>
    <t>Seattle</t>
  </si>
  <si>
    <t>United States of America</t>
  </si>
  <si>
    <t>Americas</t>
  </si>
  <si>
    <t>Investments Platform</t>
  </si>
  <si>
    <t>USD</t>
  </si>
  <si>
    <t>USD</t>
  </si>
  <si>
    <t>Managing Director</t>
  </si>
  <si>
    <t>Seattle</t>
  </si>
  <si>
    <t>United States of America</t>
  </si>
  <si>
    <t>Americas</t>
  </si>
  <si>
    <t>Investments Platform</t>
  </si>
  <si>
    <t>USD</t>
  </si>
  <si>
    <t>USD</t>
  </si>
  <si>
    <t>Administrative Assistant</t>
  </si>
  <si>
    <t>Seattle</t>
  </si>
  <si>
    <t>United States of America</t>
  </si>
  <si>
    <t>Americas</t>
  </si>
  <si>
    <t>Operating Platform</t>
  </si>
  <si>
    <t>USD</t>
  </si>
  <si>
    <t>USD</t>
  </si>
  <si>
    <t>Director</t>
  </si>
  <si>
    <t>New York</t>
  </si>
  <si>
    <t>United States of America</t>
  </si>
  <si>
    <t>Americas</t>
  </si>
  <si>
    <t>Client Businesses Platform</t>
  </si>
  <si>
    <t>USD</t>
  </si>
  <si>
    <t>USD</t>
  </si>
  <si>
    <t>Director</t>
  </si>
  <si>
    <t>Seattle</t>
  </si>
  <si>
    <t>United States of America</t>
  </si>
  <si>
    <t>Americas</t>
  </si>
  <si>
    <t>Investments Platform</t>
  </si>
  <si>
    <t>USD</t>
  </si>
  <si>
    <t>USD</t>
  </si>
  <si>
    <t>Managing Director</t>
  </si>
  <si>
    <t>Seattle</t>
  </si>
  <si>
    <t>United States of America</t>
  </si>
  <si>
    <t>Americas</t>
  </si>
  <si>
    <t>Investments Platform</t>
  </si>
  <si>
    <t>USD</t>
  </si>
  <si>
    <t>USD</t>
  </si>
  <si>
    <t>Director</t>
  </si>
  <si>
    <t>Seattle</t>
  </si>
  <si>
    <t>United States of America</t>
  </si>
  <si>
    <t>Americas</t>
  </si>
  <si>
    <t>Operating Platform</t>
  </si>
  <si>
    <t>USD</t>
  </si>
  <si>
    <t>USD</t>
  </si>
  <si>
    <t>Vice President</t>
  </si>
  <si>
    <t>Seattle</t>
  </si>
  <si>
    <t>United States of America</t>
  </si>
  <si>
    <t>Americas</t>
  </si>
  <si>
    <t>Operating Platform</t>
  </si>
  <si>
    <t>USD</t>
  </si>
  <si>
    <t>USD</t>
  </si>
  <si>
    <t>Managing Director</t>
  </si>
  <si>
    <t>Seattle</t>
  </si>
  <si>
    <t>United States of America</t>
  </si>
  <si>
    <t>Americas</t>
  </si>
  <si>
    <t>Investments Platform</t>
  </si>
  <si>
    <t>USD</t>
  </si>
  <si>
    <t>USD</t>
  </si>
  <si>
    <t>Director</t>
  </si>
  <si>
    <t>London</t>
  </si>
  <si>
    <t>United Kingdom</t>
  </si>
  <si>
    <t>EMEA</t>
  </si>
  <si>
    <t>Investments Platform</t>
  </si>
  <si>
    <t>GBP</t>
  </si>
  <si>
    <t>GBP</t>
  </si>
  <si>
    <t>Director</t>
  </si>
  <si>
    <t>Seattle</t>
  </si>
  <si>
    <t>United States of America</t>
  </si>
  <si>
    <t>Americas</t>
  </si>
  <si>
    <t>Investments Platform</t>
  </si>
  <si>
    <t>USD</t>
  </si>
  <si>
    <t>USD</t>
  </si>
  <si>
    <t>Vice President</t>
  </si>
  <si>
    <t>Wilmington</t>
  </si>
  <si>
    <t>United States of America</t>
  </si>
  <si>
    <t>Americas</t>
  </si>
  <si>
    <t>Operating Platform</t>
  </si>
  <si>
    <t>USD</t>
  </si>
  <si>
    <t>USD</t>
  </si>
  <si>
    <t>Vice President</t>
  </si>
  <si>
    <t>Seattle</t>
  </si>
  <si>
    <t>United States of America</t>
  </si>
  <si>
    <t>Americas</t>
  </si>
  <si>
    <t>Operating Platform</t>
  </si>
  <si>
    <t>USD</t>
  </si>
  <si>
    <t>USD</t>
  </si>
  <si>
    <t>Analyst</t>
  </si>
  <si>
    <t>Seattle</t>
  </si>
  <si>
    <t>United States of America</t>
  </si>
  <si>
    <t>Americas</t>
  </si>
  <si>
    <t>Investments Platform</t>
  </si>
  <si>
    <t>USD</t>
  </si>
  <si>
    <t>USD</t>
  </si>
  <si>
    <t>Administrative Assistant</t>
  </si>
  <si>
    <t>Seattle</t>
  </si>
  <si>
    <t>United States of America</t>
  </si>
  <si>
    <t>Americas</t>
  </si>
  <si>
    <t>Corporate and Risk Platform</t>
  </si>
  <si>
    <t>USD</t>
  </si>
  <si>
    <t>USD</t>
  </si>
  <si>
    <t>Vice President</t>
  </si>
  <si>
    <t>San Francisco</t>
  </si>
  <si>
    <t>United States of America</t>
  </si>
  <si>
    <t>Americas</t>
  </si>
  <si>
    <t>ETF and Index Investments Platform</t>
  </si>
  <si>
    <t>USD</t>
  </si>
  <si>
    <t>USD</t>
  </si>
  <si>
    <t>Managing Director</t>
  </si>
  <si>
    <t>Chicago</t>
  </si>
  <si>
    <t>United States of America</t>
  </si>
  <si>
    <t>Americas</t>
  </si>
  <si>
    <t>Investments Platform</t>
  </si>
  <si>
    <t>USD</t>
  </si>
  <si>
    <t>USD</t>
  </si>
  <si>
    <t>Director</t>
  </si>
  <si>
    <t>Seattle</t>
  </si>
  <si>
    <t>United States of America</t>
  </si>
  <si>
    <t>Americas</t>
  </si>
  <si>
    <t>Operating Platform</t>
  </si>
  <si>
    <t>USD</t>
  </si>
  <si>
    <t>USD</t>
  </si>
  <si>
    <t>Managing Director</t>
  </si>
  <si>
    <t>Seattle</t>
  </si>
  <si>
    <t>United States of America</t>
  </si>
  <si>
    <t>Americas</t>
  </si>
  <si>
    <t>Investments Platform</t>
  </si>
  <si>
    <t>USD</t>
  </si>
  <si>
    <t>USD</t>
  </si>
  <si>
    <t>Director</t>
  </si>
  <si>
    <t>Hong Kong</t>
  </si>
  <si>
    <t>Hong Kong</t>
  </si>
  <si>
    <t>Asia-Pacific</t>
  </si>
  <si>
    <t>Investments Platform</t>
  </si>
  <si>
    <t>HKD</t>
  </si>
  <si>
    <t>HKD</t>
  </si>
  <si>
    <t>Director</t>
  </si>
  <si>
    <t>New York</t>
  </si>
  <si>
    <t>United States of America</t>
  </si>
  <si>
    <t>Americas</t>
  </si>
  <si>
    <t>Operating Platform</t>
  </si>
  <si>
    <t>USD</t>
  </si>
  <si>
    <t>USD</t>
  </si>
  <si>
    <t>Vice President</t>
  </si>
  <si>
    <t>Seattle</t>
  </si>
  <si>
    <t>United States of America</t>
  </si>
  <si>
    <t>Americas</t>
  </si>
  <si>
    <t>Client Businesses Platform</t>
  </si>
  <si>
    <t>USD</t>
  </si>
  <si>
    <t>USD</t>
  </si>
  <si>
    <t>Administrative Assistant</t>
  </si>
  <si>
    <t>New York</t>
  </si>
  <si>
    <t>United States of America</t>
  </si>
  <si>
    <t>Americas</t>
  </si>
  <si>
    <t>Investments Platform</t>
  </si>
  <si>
    <t>USD</t>
  </si>
  <si>
    <t>USD</t>
  </si>
  <si>
    <t>Managing Director</t>
  </si>
  <si>
    <t>Florida</t>
  </si>
  <si>
    <t>United States of America</t>
  </si>
  <si>
    <t>Americas</t>
  </si>
  <si>
    <t>Investments Platform</t>
  </si>
  <si>
    <t>USD</t>
  </si>
  <si>
    <t>USD</t>
  </si>
  <si>
    <t>Vice President</t>
  </si>
  <si>
    <t>Seattle</t>
  </si>
  <si>
    <t>United States of America</t>
  </si>
  <si>
    <t>Americas</t>
  </si>
  <si>
    <t>Operating Platform</t>
  </si>
  <si>
    <t>USD</t>
  </si>
  <si>
    <t>USD</t>
  </si>
  <si>
    <t>Managing Director</t>
  </si>
  <si>
    <t>Seattle</t>
  </si>
  <si>
    <t>United States of America</t>
  </si>
  <si>
    <t>Americas</t>
  </si>
  <si>
    <t>Operating Platform</t>
  </si>
  <si>
    <t>USD</t>
  </si>
  <si>
    <t>USD</t>
  </si>
  <si>
    <t>Vice President</t>
  </si>
  <si>
    <t>Seattle</t>
  </si>
  <si>
    <t>United States of America</t>
  </si>
  <si>
    <t>Americas</t>
  </si>
  <si>
    <t>Operating Platform</t>
  </si>
  <si>
    <t>USD</t>
  </si>
  <si>
    <t>USD</t>
  </si>
  <si>
    <t>Administrative Assistant</t>
  </si>
  <si>
    <t>New York</t>
  </si>
  <si>
    <t>United States of America</t>
  </si>
  <si>
    <t>Americas</t>
  </si>
  <si>
    <t>Client Businesses Platform</t>
  </si>
  <si>
    <t>USD</t>
  </si>
  <si>
    <t>USD</t>
  </si>
  <si>
    <t>Administrative Assistant</t>
  </si>
  <si>
    <t>New York</t>
  </si>
  <si>
    <t>United States of America</t>
  </si>
  <si>
    <t>Americas</t>
  </si>
  <si>
    <t>Investments Platform</t>
  </si>
  <si>
    <t>USD</t>
  </si>
  <si>
    <t>USD</t>
  </si>
  <si>
    <t>Vice President</t>
  </si>
  <si>
    <t>Seattle</t>
  </si>
  <si>
    <t>United States of America</t>
  </si>
  <si>
    <t>Americas</t>
  </si>
  <si>
    <t>Operating Platform</t>
  </si>
  <si>
    <t>USD</t>
  </si>
  <si>
    <t>USD</t>
  </si>
  <si>
    <t>Managing Director</t>
  </si>
  <si>
    <t>Seattle</t>
  </si>
  <si>
    <t>United States of America</t>
  </si>
  <si>
    <t>Americas</t>
  </si>
  <si>
    <t>Investments Platform</t>
  </si>
  <si>
    <t>USD</t>
  </si>
  <si>
    <t>USD</t>
  </si>
  <si>
    <t>Director</t>
  </si>
  <si>
    <t>Seattle</t>
  </si>
  <si>
    <t>United States of America</t>
  </si>
  <si>
    <t>Americas</t>
  </si>
  <si>
    <t>Investments Platform</t>
  </si>
  <si>
    <t>USD</t>
  </si>
  <si>
    <t>USD</t>
  </si>
  <si>
    <t>Director</t>
  </si>
  <si>
    <t>Seattle</t>
  </si>
  <si>
    <t>United States of America</t>
  </si>
  <si>
    <t>Americas</t>
  </si>
  <si>
    <t>Investments Platform</t>
  </si>
  <si>
    <t>USD</t>
  </si>
  <si>
    <t>USD</t>
  </si>
  <si>
    <t>Director</t>
  </si>
  <si>
    <t>Seattle</t>
  </si>
  <si>
    <t>United States of America</t>
  </si>
  <si>
    <t>Americas</t>
  </si>
  <si>
    <t>Operating Platform</t>
  </si>
  <si>
    <t>USD</t>
  </si>
  <si>
    <t>USD</t>
  </si>
  <si>
    <t>Director</t>
  </si>
  <si>
    <t>New York</t>
  </si>
  <si>
    <t>United States of America</t>
  </si>
  <si>
    <t>Americas</t>
  </si>
  <si>
    <t>Investments Platform</t>
  </si>
  <si>
    <t>USD</t>
  </si>
  <si>
    <t>USD</t>
  </si>
  <si>
    <t>Vice President</t>
  </si>
  <si>
    <t>Seattle</t>
  </si>
  <si>
    <t>United States of America</t>
  </si>
  <si>
    <t>Americas</t>
  </si>
  <si>
    <t>Operating Platform</t>
  </si>
  <si>
    <t>USD</t>
  </si>
  <si>
    <t>USD</t>
  </si>
  <si>
    <t>Managing Director</t>
  </si>
  <si>
    <t>Seattle</t>
  </si>
  <si>
    <t>United States of America</t>
  </si>
  <si>
    <t>Americas</t>
  </si>
  <si>
    <t>Investments Platform</t>
  </si>
  <si>
    <t>USD</t>
  </si>
  <si>
    <t>USD</t>
  </si>
  <si>
    <t>Director</t>
  </si>
  <si>
    <t>Hong Kong</t>
  </si>
  <si>
    <t>Hong Kong</t>
  </si>
  <si>
    <t>Asia-Pacific</t>
  </si>
  <si>
    <t>Corporate and Risk Platform</t>
  </si>
  <si>
    <t>HKD</t>
  </si>
  <si>
    <t>HKD</t>
  </si>
  <si>
    <t>Vice President</t>
  </si>
  <si>
    <t>Seattle</t>
  </si>
  <si>
    <t>United States of America</t>
  </si>
  <si>
    <t>Americas</t>
  </si>
  <si>
    <t>Corporate and Risk Platform</t>
  </si>
  <si>
    <t>USD</t>
  </si>
  <si>
    <t>USD</t>
  </si>
  <si>
    <t>Director</t>
  </si>
  <si>
    <t>Seattle</t>
  </si>
  <si>
    <t>United States of America</t>
  </si>
  <si>
    <t>Americas</t>
  </si>
  <si>
    <t>Operating Platform</t>
  </si>
  <si>
    <t>USD</t>
  </si>
  <si>
    <t>USD</t>
  </si>
  <si>
    <t>Director</t>
  </si>
  <si>
    <t>Seattle</t>
  </si>
  <si>
    <t>United States of America</t>
  </si>
  <si>
    <t>Americas</t>
  </si>
  <si>
    <t>Operating Platform</t>
  </si>
  <si>
    <t>USD</t>
  </si>
  <si>
    <t>USD</t>
  </si>
  <si>
    <t>Vice President</t>
  </si>
  <si>
    <t>Seattle</t>
  </si>
  <si>
    <t>United States of America</t>
  </si>
  <si>
    <t>Americas</t>
  </si>
  <si>
    <t>Operating Platform</t>
  </si>
  <si>
    <t>USD</t>
  </si>
  <si>
    <t>USD</t>
  </si>
  <si>
    <t>Managing Director</t>
  </si>
  <si>
    <t>Seattle</t>
  </si>
  <si>
    <t>United States of America</t>
  </si>
  <si>
    <t>Americas</t>
  </si>
  <si>
    <t>Corporate and Risk Platform</t>
  </si>
  <si>
    <t>USD</t>
  </si>
  <si>
    <t>USD</t>
  </si>
  <si>
    <t>Director</t>
  </si>
  <si>
    <t>San Francisco</t>
  </si>
  <si>
    <t>United States of America</t>
  </si>
  <si>
    <t>Americas</t>
  </si>
  <si>
    <t>Client Businesses Platform</t>
  </si>
  <si>
    <t>USD</t>
  </si>
  <si>
    <t>USD</t>
  </si>
  <si>
    <t>Vice President</t>
  </si>
  <si>
    <t>Seattle</t>
  </si>
  <si>
    <t>United States of America</t>
  </si>
  <si>
    <t>Americas</t>
  </si>
  <si>
    <t>Operating Platform</t>
  </si>
  <si>
    <t>USD</t>
  </si>
  <si>
    <t>USD</t>
  </si>
  <si>
    <t>Director</t>
  </si>
  <si>
    <t>Seattle</t>
  </si>
  <si>
    <t>United States of America</t>
  </si>
  <si>
    <t>Americas</t>
  </si>
  <si>
    <t>Operating Platform</t>
  </si>
  <si>
    <t>USD</t>
  </si>
  <si>
    <t>USD</t>
  </si>
  <si>
    <t>Vice President</t>
  </si>
  <si>
    <t>Seattle</t>
  </si>
  <si>
    <t>United States of America</t>
  </si>
  <si>
    <t>Americas</t>
  </si>
  <si>
    <t>Operating Platform</t>
  </si>
  <si>
    <t>USD</t>
  </si>
  <si>
    <t>USD</t>
  </si>
  <si>
    <t>Associate</t>
  </si>
  <si>
    <t>Seattle</t>
  </si>
  <si>
    <t>United States of America</t>
  </si>
  <si>
    <t>Americas</t>
  </si>
  <si>
    <t>Corporate and Risk Platform</t>
  </si>
  <si>
    <t>USD</t>
  </si>
  <si>
    <t>USD</t>
  </si>
  <si>
    <t>Vice President</t>
  </si>
  <si>
    <t>Seattle</t>
  </si>
  <si>
    <t>United States of America</t>
  </si>
  <si>
    <t>Americas</t>
  </si>
  <si>
    <t>Operating Platform</t>
  </si>
  <si>
    <t>USD</t>
  </si>
  <si>
    <t>USD</t>
  </si>
  <si>
    <t>Managing Director</t>
  </si>
  <si>
    <t>Chapel Hill</t>
  </si>
  <si>
    <t>United States of America</t>
  </si>
  <si>
    <t>Americas</t>
  </si>
  <si>
    <t>Investments Platform</t>
  </si>
  <si>
    <t>USD</t>
  </si>
  <si>
    <t>USD</t>
  </si>
  <si>
    <t>Managing Director</t>
  </si>
  <si>
    <t>Seattle</t>
  </si>
  <si>
    <t>United States of America</t>
  </si>
  <si>
    <t>Americas</t>
  </si>
  <si>
    <t>Corporate and Risk Platform</t>
  </si>
  <si>
    <t>USD</t>
  </si>
  <si>
    <t>USD</t>
  </si>
  <si>
    <t>Director</t>
  </si>
  <si>
    <t>Seattle</t>
  </si>
  <si>
    <t>United States of America</t>
  </si>
  <si>
    <t>Americas</t>
  </si>
  <si>
    <t>Investments Platform</t>
  </si>
  <si>
    <t>USD</t>
  </si>
  <si>
    <t>USD</t>
  </si>
  <si>
    <t>Vice President</t>
  </si>
  <si>
    <t>Seattle</t>
  </si>
  <si>
    <t>United States of America</t>
  </si>
  <si>
    <t>Americas</t>
  </si>
  <si>
    <t>Operating Platform</t>
  </si>
  <si>
    <t>USD</t>
  </si>
  <si>
    <t>USD</t>
  </si>
  <si>
    <t>Vice President</t>
  </si>
  <si>
    <t>Seattle</t>
  </si>
  <si>
    <t>United States of America</t>
  </si>
  <si>
    <t>Americas</t>
  </si>
  <si>
    <t>Operating Platform</t>
  </si>
  <si>
    <t>USD</t>
  </si>
  <si>
    <t>USD</t>
  </si>
  <si>
    <t>Director</t>
  </si>
  <si>
    <t>Seattle</t>
  </si>
  <si>
    <t>United States of America</t>
  </si>
  <si>
    <t>Americas</t>
  </si>
  <si>
    <t>Operating Platform</t>
  </si>
  <si>
    <t>USD</t>
  </si>
  <si>
    <t>USD</t>
  </si>
  <si>
    <t>Vice President</t>
  </si>
  <si>
    <t>New York</t>
  </si>
  <si>
    <t>United States of America</t>
  </si>
  <si>
    <t>Americas</t>
  </si>
  <si>
    <t>Corporate and Risk Platform</t>
  </si>
  <si>
    <t>USD</t>
  </si>
  <si>
    <t>USD</t>
  </si>
  <si>
    <t>Managing Director</t>
  </si>
  <si>
    <t>London</t>
  </si>
  <si>
    <t>United Kingdom</t>
  </si>
  <si>
    <t>EMEA</t>
  </si>
  <si>
    <t>Investments Platform</t>
  </si>
  <si>
    <t>USD</t>
  </si>
  <si>
    <t>USD</t>
  </si>
  <si>
    <t>Managing Director</t>
  </si>
  <si>
    <t>London</t>
  </si>
  <si>
    <t>United Kingdom</t>
  </si>
  <si>
    <t>EMEA</t>
  </si>
  <si>
    <t>Investments Platform</t>
  </si>
  <si>
    <t>GBP</t>
  </si>
  <si>
    <t>GBP</t>
  </si>
  <si>
    <t>Associate</t>
  </si>
  <si>
    <t>Seattle</t>
  </si>
  <si>
    <t>United States of America</t>
  </si>
  <si>
    <t>Americas</t>
  </si>
  <si>
    <t>Operating Platform</t>
  </si>
  <si>
    <t>USD</t>
  </si>
  <si>
    <t>USD</t>
  </si>
  <si>
    <t>Director</t>
  </si>
  <si>
    <t>Boston</t>
  </si>
  <si>
    <t>United States of America</t>
  </si>
  <si>
    <t>Americas</t>
  </si>
  <si>
    <t>Investments Platform</t>
  </si>
  <si>
    <t>USD</t>
  </si>
  <si>
    <t>USD</t>
  </si>
  <si>
    <t>Vice President</t>
  </si>
  <si>
    <t>Seattle</t>
  </si>
  <si>
    <t>United States of America</t>
  </si>
  <si>
    <t>Americas</t>
  </si>
  <si>
    <t>Operating Platform</t>
  </si>
  <si>
    <t>USD</t>
  </si>
  <si>
    <t>USD</t>
  </si>
  <si>
    <t>Vice President</t>
  </si>
  <si>
    <t>Seattle</t>
  </si>
  <si>
    <t>United States of America</t>
  </si>
  <si>
    <t>Americas</t>
  </si>
  <si>
    <t>Investments Platform</t>
  </si>
  <si>
    <t>USD</t>
  </si>
  <si>
    <t>USD</t>
  </si>
  <si>
    <t>Analyst</t>
  </si>
  <si>
    <t>New York</t>
  </si>
  <si>
    <t>United States of America</t>
  </si>
  <si>
    <t>Americas</t>
  </si>
  <si>
    <t>Corporate and Risk Platform</t>
  </si>
  <si>
    <t>USD</t>
  </si>
  <si>
    <t>USD</t>
  </si>
  <si>
    <t>Director</t>
  </si>
  <si>
    <t>Seattle</t>
  </si>
  <si>
    <t>United States of America</t>
  </si>
  <si>
    <t>Americas</t>
  </si>
  <si>
    <t>Investments Platform</t>
  </si>
  <si>
    <t>USD</t>
  </si>
  <si>
    <t>USD</t>
  </si>
  <si>
    <t>Director</t>
  </si>
  <si>
    <t>Seattle</t>
  </si>
  <si>
    <t>United States of America</t>
  </si>
  <si>
    <t>Americas</t>
  </si>
  <si>
    <t>Investments Platform</t>
  </si>
  <si>
    <t>USD</t>
  </si>
  <si>
    <t>USD</t>
  </si>
  <si>
    <t>Director</t>
  </si>
  <si>
    <t>Seattle</t>
  </si>
  <si>
    <t>United States of America</t>
  </si>
  <si>
    <t>Americas</t>
  </si>
  <si>
    <t>Operating Platform</t>
  </si>
  <si>
    <t>USD</t>
  </si>
  <si>
    <t>USD</t>
  </si>
  <si>
    <t>Director</t>
  </si>
  <si>
    <t>Seattle</t>
  </si>
  <si>
    <t>United States of America</t>
  </si>
  <si>
    <t>Americas</t>
  </si>
  <si>
    <t>Operating Platform</t>
  </si>
  <si>
    <t>USD</t>
  </si>
  <si>
    <t>USD</t>
  </si>
  <si>
    <t>Vice President</t>
  </si>
  <si>
    <t>Seattle</t>
  </si>
  <si>
    <t>United States of America</t>
  </si>
  <si>
    <t>Americas</t>
  </si>
  <si>
    <t>Corporate and Risk Platform</t>
  </si>
  <si>
    <t>USD</t>
  </si>
  <si>
    <t>USD</t>
  </si>
  <si>
    <t>Vice President</t>
  </si>
  <si>
    <t>Seattle</t>
  </si>
  <si>
    <t>United States of America</t>
  </si>
  <si>
    <t>Americas</t>
  </si>
  <si>
    <t>Operating Platform</t>
  </si>
  <si>
    <t>USD</t>
  </si>
  <si>
    <t>USD</t>
  </si>
  <si>
    <t>Vice President</t>
  </si>
  <si>
    <t>Seattle</t>
  </si>
  <si>
    <t>United States of America</t>
  </si>
  <si>
    <t>Americas</t>
  </si>
  <si>
    <t>Client Businesses Platform</t>
  </si>
  <si>
    <t>USD</t>
  </si>
  <si>
    <t>USD</t>
  </si>
  <si>
    <t>Vice President</t>
  </si>
  <si>
    <t>Seattle</t>
  </si>
  <si>
    <t>United States of America</t>
  </si>
  <si>
    <t>Americas</t>
  </si>
  <si>
    <t>Operating Platform</t>
  </si>
  <si>
    <t>USD</t>
  </si>
  <si>
    <t>USD</t>
  </si>
  <si>
    <t>Director</t>
  </si>
  <si>
    <t>Seattle</t>
  </si>
  <si>
    <t>United States of America</t>
  </si>
  <si>
    <t>Americas</t>
  </si>
  <si>
    <t>Operating Platform</t>
  </si>
  <si>
    <t>USD</t>
  </si>
  <si>
    <t>USD</t>
  </si>
  <si>
    <t>Administrative Assistant</t>
  </si>
  <si>
    <t>Seattle</t>
  </si>
  <si>
    <t>United States of America</t>
  </si>
  <si>
    <t>Americas</t>
  </si>
  <si>
    <t>Investments Platform</t>
  </si>
  <si>
    <t>USD</t>
  </si>
  <si>
    <t>USD</t>
  </si>
  <si>
    <t>Director</t>
  </si>
  <si>
    <t>Oregon</t>
  </si>
  <si>
    <t>United States of America</t>
  </si>
  <si>
    <t>Americas</t>
  </si>
  <si>
    <t>Investments Platform</t>
  </si>
  <si>
    <t>USD</t>
  </si>
  <si>
    <t>USD</t>
  </si>
  <si>
    <t>Associate</t>
  </si>
  <si>
    <t>Seattle</t>
  </si>
  <si>
    <t>United States of America</t>
  </si>
  <si>
    <t>Americas</t>
  </si>
  <si>
    <t>Investments Platform</t>
  </si>
  <si>
    <t>USD</t>
  </si>
  <si>
    <t>USD</t>
  </si>
  <si>
    <t>Managing Director</t>
  </si>
  <si>
    <t>New York</t>
  </si>
  <si>
    <t>United States of America</t>
  </si>
  <si>
    <t>Americas</t>
  </si>
  <si>
    <t>Investments Platform</t>
  </si>
  <si>
    <t>USD</t>
  </si>
  <si>
    <t>USD</t>
  </si>
  <si>
    <t>Director</t>
  </si>
  <si>
    <t>Seattle</t>
  </si>
  <si>
    <t>United States of America</t>
  </si>
  <si>
    <t>Americas</t>
  </si>
  <si>
    <t>Client Businesses Platform</t>
  </si>
  <si>
    <t>USD</t>
  </si>
  <si>
    <t>USD</t>
  </si>
  <si>
    <t>Managing Director</t>
  </si>
  <si>
    <t>New York</t>
  </si>
  <si>
    <t>United States of America</t>
  </si>
  <si>
    <t>Americas</t>
  </si>
  <si>
    <t>Investments Platform</t>
  </si>
  <si>
    <t>USD</t>
  </si>
  <si>
    <t>USD</t>
  </si>
  <si>
    <t>Vice President</t>
  </si>
  <si>
    <t>Seattle</t>
  </si>
  <si>
    <t>United States of America</t>
  </si>
  <si>
    <t>Americas</t>
  </si>
  <si>
    <t>Corporate and Risk Platform</t>
  </si>
  <si>
    <t>USD</t>
  </si>
  <si>
    <t>USD</t>
  </si>
  <si>
    <t>Vice President</t>
  </si>
  <si>
    <t>Seattle</t>
  </si>
  <si>
    <t>United States of America</t>
  </si>
  <si>
    <t>Americas</t>
  </si>
  <si>
    <t>Investments Platform</t>
  </si>
  <si>
    <t>USD</t>
  </si>
  <si>
    <t>USD</t>
  </si>
  <si>
    <t>Vice President</t>
  </si>
  <si>
    <t>Seattle</t>
  </si>
  <si>
    <t>United States of America</t>
  </si>
  <si>
    <t>Americas</t>
  </si>
  <si>
    <t>Operating Platform</t>
  </si>
  <si>
    <t>USD</t>
  </si>
  <si>
    <t>USD</t>
  </si>
  <si>
    <t>Director</t>
  </si>
  <si>
    <t>Seattle</t>
  </si>
  <si>
    <t>United States of America</t>
  </si>
  <si>
    <t>Americas</t>
  </si>
  <si>
    <t>Operating Platform</t>
  </si>
  <si>
    <t>USD</t>
  </si>
  <si>
    <t>USD</t>
  </si>
  <si>
    <t>Director</t>
  </si>
  <si>
    <t>Seattle</t>
  </si>
  <si>
    <t>United States of America</t>
  </si>
  <si>
    <t>Americas</t>
  </si>
  <si>
    <t>Operating Platform</t>
  </si>
  <si>
    <t>USD</t>
  </si>
  <si>
    <t>USD</t>
  </si>
  <si>
    <t>Director</t>
  </si>
  <si>
    <t>Seattle</t>
  </si>
  <si>
    <t>United States of America</t>
  </si>
  <si>
    <t>Americas</t>
  </si>
  <si>
    <t>Investments Platform</t>
  </si>
  <si>
    <t>USD</t>
  </si>
  <si>
    <t>USD</t>
  </si>
  <si>
    <t>Vice President</t>
  </si>
  <si>
    <t>Seattle</t>
  </si>
  <si>
    <t>United States of America</t>
  </si>
  <si>
    <t>Americas</t>
  </si>
  <si>
    <t>Investments Platform</t>
  </si>
  <si>
    <t>USD</t>
  </si>
  <si>
    <t>USD</t>
  </si>
  <si>
    <t>Vice President</t>
  </si>
  <si>
    <t>New York</t>
  </si>
  <si>
    <t>United States of America</t>
  </si>
  <si>
    <t>Americas</t>
  </si>
  <si>
    <t>Operating Platform</t>
  </si>
  <si>
    <t>USD</t>
  </si>
  <si>
    <t>USD</t>
  </si>
  <si>
    <t>Managing Director</t>
  </si>
  <si>
    <t>Seattle</t>
  </si>
  <si>
    <t>United States of America</t>
  </si>
  <si>
    <t>Americas</t>
  </si>
  <si>
    <t>Investments Platform</t>
  </si>
  <si>
    <t>USD</t>
  </si>
  <si>
    <t>USD</t>
  </si>
  <si>
    <t>Managing Director</t>
  </si>
  <si>
    <t>New York</t>
  </si>
  <si>
    <t>United States of America</t>
  </si>
  <si>
    <t>Americas</t>
  </si>
  <si>
    <t>Investments Platform</t>
  </si>
  <si>
    <t>USD</t>
  </si>
  <si>
    <t>USD</t>
  </si>
  <si>
    <t>Associate</t>
  </si>
  <si>
    <t>London</t>
  </si>
  <si>
    <t>United Kingdom</t>
  </si>
  <si>
    <t>EMEA</t>
  </si>
  <si>
    <t>Operating Platform</t>
  </si>
  <si>
    <t>GBP</t>
  </si>
  <si>
    <t>GBP</t>
  </si>
  <si>
    <t>Associate</t>
  </si>
  <si>
    <t>New York</t>
  </si>
  <si>
    <t>United States of America</t>
  </si>
  <si>
    <t>Americas</t>
  </si>
  <si>
    <t>Investments Platform</t>
  </si>
  <si>
    <t>USD</t>
  </si>
  <si>
    <t>USD</t>
  </si>
  <si>
    <t>Director</t>
  </si>
  <si>
    <t>Brussels</t>
  </si>
  <si>
    <t>Belgium</t>
  </si>
  <si>
    <t>EMEA</t>
  </si>
  <si>
    <t>Regional Platform</t>
  </si>
  <si>
    <t>EUR</t>
  </si>
  <si>
    <t>EUR</t>
  </si>
  <si>
    <t>Vice President</t>
  </si>
  <si>
    <t>Princeton</t>
  </si>
  <si>
    <t>United States of America</t>
  </si>
  <si>
    <t>Americas</t>
  </si>
  <si>
    <t>Regional Platform</t>
  </si>
  <si>
    <t>USD</t>
  </si>
  <si>
    <t>USD</t>
  </si>
  <si>
    <t>Associate</t>
  </si>
  <si>
    <t>Brussels</t>
  </si>
  <si>
    <t>Belgium</t>
  </si>
  <si>
    <t>EMEA</t>
  </si>
  <si>
    <t>Regional Platform</t>
  </si>
  <si>
    <t>EUR</t>
  </si>
  <si>
    <t>EUR</t>
  </si>
  <si>
    <t>Vice President</t>
  </si>
  <si>
    <t>San Francisco</t>
  </si>
  <si>
    <t>United States of America</t>
  </si>
  <si>
    <t>Americas</t>
  </si>
  <si>
    <t>Client Businesses Platform</t>
  </si>
  <si>
    <t>USD</t>
  </si>
  <si>
    <t>USD</t>
  </si>
  <si>
    <t>Vice President</t>
  </si>
  <si>
    <t>London</t>
  </si>
  <si>
    <t>United Kingdom</t>
  </si>
  <si>
    <t>EMEA</t>
  </si>
  <si>
    <t>Regional Platform</t>
  </si>
  <si>
    <t>GBP</t>
  </si>
  <si>
    <t>GBP</t>
  </si>
  <si>
    <t>Vice President</t>
  </si>
  <si>
    <t>New York</t>
  </si>
  <si>
    <t>United States of America</t>
  </si>
  <si>
    <t>Americas</t>
  </si>
  <si>
    <t>Client Businesses Platform</t>
  </si>
  <si>
    <t>USD</t>
  </si>
  <si>
    <t>USD</t>
  </si>
  <si>
    <t>Director</t>
  </si>
  <si>
    <t>New York</t>
  </si>
  <si>
    <t>United States of America</t>
  </si>
  <si>
    <t>Americas</t>
  </si>
  <si>
    <t>Investments Platform</t>
  </si>
  <si>
    <t>USD</t>
  </si>
  <si>
    <t>USD</t>
  </si>
  <si>
    <t>Director</t>
  </si>
  <si>
    <t>New York</t>
  </si>
  <si>
    <t>United States of America</t>
  </si>
  <si>
    <t>Americas</t>
  </si>
  <si>
    <t>Operating Platform</t>
  </si>
  <si>
    <t>USD</t>
  </si>
  <si>
    <t>USD</t>
  </si>
  <si>
    <t>Vice President</t>
  </si>
  <si>
    <t>Edinburgh</t>
  </si>
  <si>
    <t>United Kingdom</t>
  </si>
  <si>
    <t>EMEA</t>
  </si>
  <si>
    <t>Operating Platform</t>
  </si>
  <si>
    <t>GBP</t>
  </si>
  <si>
    <t>GBP</t>
  </si>
  <si>
    <t>Associate</t>
  </si>
  <si>
    <t>Seattle</t>
  </si>
  <si>
    <t>United States of America</t>
  </si>
  <si>
    <t>Americas</t>
  </si>
  <si>
    <t>Investments Platform</t>
  </si>
  <si>
    <t>USD</t>
  </si>
  <si>
    <t>USD</t>
  </si>
  <si>
    <t>Vice President</t>
  </si>
  <si>
    <t>Seattle</t>
  </si>
  <si>
    <t>United States of America</t>
  </si>
  <si>
    <t>Americas</t>
  </si>
  <si>
    <t>Client Businesses Platform</t>
  </si>
  <si>
    <t>USD</t>
  </si>
  <si>
    <t>USD</t>
  </si>
  <si>
    <t>Director</t>
  </si>
  <si>
    <t>Tokyo</t>
  </si>
  <si>
    <t>Japan</t>
  </si>
  <si>
    <t>Asia-Pacific</t>
  </si>
  <si>
    <t>Corporate and Risk Platform</t>
  </si>
  <si>
    <t>JPY</t>
  </si>
  <si>
    <t>JPY</t>
  </si>
  <si>
    <t>Vice President</t>
  </si>
  <si>
    <t>Hong Kong</t>
  </si>
  <si>
    <t>Hong Kong</t>
  </si>
  <si>
    <t>Asia-Pacific</t>
  </si>
  <si>
    <t>Corporate and Risk Platform</t>
  </si>
  <si>
    <t>HKD</t>
  </si>
  <si>
    <t>HKD</t>
  </si>
  <si>
    <t>Director</t>
  </si>
  <si>
    <t>Munich</t>
  </si>
  <si>
    <t>Germany</t>
  </si>
  <si>
    <t>EMEA</t>
  </si>
  <si>
    <t>Regional Platform</t>
  </si>
  <si>
    <t>EUR</t>
  </si>
  <si>
    <t>EUR</t>
  </si>
  <si>
    <t>Vice President</t>
  </si>
  <si>
    <t>Princeton</t>
  </si>
  <si>
    <t>United States of America</t>
  </si>
  <si>
    <t>Americas</t>
  </si>
  <si>
    <t>Investments Platform</t>
  </si>
  <si>
    <t>USD</t>
  </si>
  <si>
    <t>USD</t>
  </si>
  <si>
    <t>Director</t>
  </si>
  <si>
    <t>Seattle</t>
  </si>
  <si>
    <t>United States of America</t>
  </si>
  <si>
    <t>Americas</t>
  </si>
  <si>
    <t>Client Businesses Platform</t>
  </si>
  <si>
    <t>USD</t>
  </si>
  <si>
    <t>USD</t>
  </si>
  <si>
    <t>Director</t>
  </si>
  <si>
    <t>Miami</t>
  </si>
  <si>
    <t>United States of America</t>
  </si>
  <si>
    <t>Americas</t>
  </si>
  <si>
    <t>Investments Platform</t>
  </si>
  <si>
    <t>USD</t>
  </si>
  <si>
    <t>USD</t>
  </si>
  <si>
    <t>Associate</t>
  </si>
  <si>
    <t>London</t>
  </si>
  <si>
    <t>United Kingdom</t>
  </si>
  <si>
    <t>EMEA</t>
  </si>
  <si>
    <t>Operating Platform</t>
  </si>
  <si>
    <t>GBP</t>
  </si>
  <si>
    <t>GBP</t>
  </si>
  <si>
    <t>Analyst</t>
  </si>
  <si>
    <t>London</t>
  </si>
  <si>
    <t>United Kingdom</t>
  </si>
  <si>
    <t>EMEA</t>
  </si>
  <si>
    <t>Investments Platform</t>
  </si>
  <si>
    <t>GBP</t>
  </si>
  <si>
    <t>GBP</t>
  </si>
  <si>
    <t>Administrative Assistant</t>
  </si>
  <si>
    <t>New York</t>
  </si>
  <si>
    <t>United States of America</t>
  </si>
  <si>
    <t>Americas</t>
  </si>
  <si>
    <t>Client Businesses Platform</t>
  </si>
  <si>
    <t>USD</t>
  </si>
  <si>
    <t>USD</t>
  </si>
  <si>
    <t>Associate</t>
  </si>
  <si>
    <t>Tokyo</t>
  </si>
  <si>
    <t>Japan</t>
  </si>
  <si>
    <t>Asia-Pacific</t>
  </si>
  <si>
    <t>Operating Platform</t>
  </si>
  <si>
    <t>Vice President</t>
  </si>
  <si>
    <t>Philadelphia</t>
  </si>
  <si>
    <t>United States of America</t>
  </si>
  <si>
    <t>Americas</t>
  </si>
  <si>
    <t>Investments Platform</t>
  </si>
  <si>
    <t>USD</t>
  </si>
  <si>
    <t>USD</t>
  </si>
  <si>
    <t>Associate</t>
  </si>
  <si>
    <t>Princeton</t>
  </si>
  <si>
    <t>United States of America</t>
  </si>
  <si>
    <t>Americas</t>
  </si>
  <si>
    <t>Investments Platform</t>
  </si>
  <si>
    <t>USD</t>
  </si>
  <si>
    <t>USD</t>
  </si>
  <si>
    <t>Vice President</t>
  </si>
  <si>
    <t>Wilmington</t>
  </si>
  <si>
    <t>United States of America</t>
  </si>
  <si>
    <t>Americas</t>
  </si>
  <si>
    <t>Operating Platform</t>
  </si>
  <si>
    <t>USD</t>
  </si>
  <si>
    <t>USD</t>
  </si>
  <si>
    <t>Vice President</t>
  </si>
  <si>
    <t>Philadelphia</t>
  </si>
  <si>
    <t>United States of America</t>
  </si>
  <si>
    <t>Americas</t>
  </si>
  <si>
    <t>Client Businesses Platform</t>
  </si>
  <si>
    <t>USD</t>
  </si>
  <si>
    <t>USD</t>
  </si>
  <si>
    <t>Associate</t>
  </si>
  <si>
    <t>Edinburgh</t>
  </si>
  <si>
    <t>United Kingdom</t>
  </si>
  <si>
    <t>EMEA</t>
  </si>
  <si>
    <t>Operating Platform</t>
  </si>
  <si>
    <t>GBP</t>
  </si>
  <si>
    <t>GBP</t>
  </si>
  <si>
    <t>Associate</t>
  </si>
  <si>
    <t>Frankfurt</t>
  </si>
  <si>
    <t>Germany</t>
  </si>
  <si>
    <t>EMEA</t>
  </si>
  <si>
    <t>Operating Platform</t>
  </si>
  <si>
    <t>EUR</t>
  </si>
  <si>
    <t>EUR</t>
  </si>
  <si>
    <t>Associate</t>
  </si>
  <si>
    <t>Princeton</t>
  </si>
  <si>
    <t>United States of America</t>
  </si>
  <si>
    <t>Americas</t>
  </si>
  <si>
    <t>Operating Platform</t>
  </si>
  <si>
    <t>USD</t>
  </si>
  <si>
    <t>USD</t>
  </si>
  <si>
    <t>Vice President</t>
  </si>
  <si>
    <t>New York</t>
  </si>
  <si>
    <t>United States of America</t>
  </si>
  <si>
    <t>Americas</t>
  </si>
  <si>
    <t>Investments Platform</t>
  </si>
  <si>
    <t>USD</t>
  </si>
  <si>
    <t>USD</t>
  </si>
  <si>
    <t>Vice President</t>
  </si>
  <si>
    <t>Princeton</t>
  </si>
  <si>
    <t>United States of America</t>
  </si>
  <si>
    <t>Americas</t>
  </si>
  <si>
    <t>Investments Platform</t>
  </si>
  <si>
    <t>USD</t>
  </si>
  <si>
    <t>USD</t>
  </si>
  <si>
    <t>Director</t>
  </si>
  <si>
    <t>New York</t>
  </si>
  <si>
    <t>United States of America</t>
  </si>
  <si>
    <t>Americas</t>
  </si>
  <si>
    <t>Operating Platform</t>
  </si>
  <si>
    <t>USD</t>
  </si>
  <si>
    <t>USD</t>
  </si>
  <si>
    <t>Vice President</t>
  </si>
  <si>
    <t>New York</t>
  </si>
  <si>
    <t>United States of America</t>
  </si>
  <si>
    <t>Americas</t>
  </si>
  <si>
    <t>Operating Platform</t>
  </si>
  <si>
    <t>USD</t>
  </si>
  <si>
    <t>USD</t>
  </si>
  <si>
    <t>Vice President</t>
  </si>
  <si>
    <t>Singapore</t>
  </si>
  <si>
    <t>Singapore</t>
  </si>
  <si>
    <t>Asia-Pacific</t>
  </si>
  <si>
    <t>Operating Platform</t>
  </si>
  <si>
    <t>SGD</t>
  </si>
  <si>
    <t>SGD</t>
  </si>
  <si>
    <t>Associate</t>
  </si>
  <si>
    <t>Wilmington</t>
  </si>
  <si>
    <t>United States of America</t>
  </si>
  <si>
    <t>Americas</t>
  </si>
  <si>
    <t>Operating Platform</t>
  </si>
  <si>
    <t>USD</t>
  </si>
  <si>
    <t>USD</t>
  </si>
  <si>
    <t>Director</t>
  </si>
  <si>
    <t>Zurich</t>
  </si>
  <si>
    <t>Switzerland</t>
  </si>
  <si>
    <t>EMEA</t>
  </si>
  <si>
    <t>Regional Platform</t>
  </si>
  <si>
    <t>CHF</t>
  </si>
  <si>
    <t>CHF</t>
  </si>
  <si>
    <t>CHF</t>
  </si>
  <si>
    <t>Vice President</t>
  </si>
  <si>
    <t>New York</t>
  </si>
  <si>
    <t>United States of America</t>
  </si>
  <si>
    <t>Americas</t>
  </si>
  <si>
    <t>Investments Platform</t>
  </si>
  <si>
    <t>USD</t>
  </si>
  <si>
    <t>USD</t>
  </si>
  <si>
    <t>Executive Assistant</t>
  </si>
  <si>
    <t>New York</t>
  </si>
  <si>
    <t>United States of America</t>
  </si>
  <si>
    <t>Americas</t>
  </si>
  <si>
    <t>Operating Platform</t>
  </si>
  <si>
    <t>USD</t>
  </si>
  <si>
    <t>USD</t>
  </si>
  <si>
    <t>Associate</t>
  </si>
  <si>
    <t>New York</t>
  </si>
  <si>
    <t>United States of America</t>
  </si>
  <si>
    <t>Americas</t>
  </si>
  <si>
    <t>Client Businesses Platform</t>
  </si>
  <si>
    <t>USD</t>
  </si>
  <si>
    <t>USD</t>
  </si>
  <si>
    <t>Vice President</t>
  </si>
  <si>
    <t>Gurgaon</t>
  </si>
  <si>
    <t>India</t>
  </si>
  <si>
    <t>Asia-Pacific</t>
  </si>
  <si>
    <t>Operating Platform</t>
  </si>
  <si>
    <t>INR</t>
  </si>
  <si>
    <t>INR</t>
  </si>
  <si>
    <t>Director</t>
  </si>
  <si>
    <t>Philadelphia</t>
  </si>
  <si>
    <t>United States of America</t>
  </si>
  <si>
    <t>Americas</t>
  </si>
  <si>
    <t>Operating Platform</t>
  </si>
  <si>
    <t>USD</t>
  </si>
  <si>
    <t>USD</t>
  </si>
  <si>
    <t>Executive Assistant</t>
  </si>
  <si>
    <t>New York</t>
  </si>
  <si>
    <t>United States of America</t>
  </si>
  <si>
    <t>Americas</t>
  </si>
  <si>
    <t>Corporate and Risk Platform</t>
  </si>
  <si>
    <t>USD</t>
  </si>
  <si>
    <t>USD</t>
  </si>
  <si>
    <t>Administrative Assistant</t>
  </si>
  <si>
    <t>London</t>
  </si>
  <si>
    <t>United Kingdom</t>
  </si>
  <si>
    <t>EMEA</t>
  </si>
  <si>
    <t>Investments Platform</t>
  </si>
  <si>
    <t>GBP</t>
  </si>
  <si>
    <t>GBP</t>
  </si>
  <si>
    <t>Associate</t>
  </si>
  <si>
    <t>Edinburgh</t>
  </si>
  <si>
    <t>United Kingdom</t>
  </si>
  <si>
    <t>EMEA</t>
  </si>
  <si>
    <t>Corporate and Risk Platform</t>
  </si>
  <si>
    <t>GBP</t>
  </si>
  <si>
    <t>GBP</t>
  </si>
  <si>
    <t>Vice President</t>
  </si>
  <si>
    <t>Seattle</t>
  </si>
  <si>
    <t>United States of America</t>
  </si>
  <si>
    <t>Americas</t>
  </si>
  <si>
    <t>Investments Platform</t>
  </si>
  <si>
    <t>USD</t>
  </si>
  <si>
    <t>USD</t>
  </si>
  <si>
    <t>Administrative Assistant</t>
  </si>
  <si>
    <t>Raleigh</t>
  </si>
  <si>
    <t>United States of America</t>
  </si>
  <si>
    <t>Americas</t>
  </si>
  <si>
    <t>Investments Platform</t>
  </si>
  <si>
    <t>USD</t>
  </si>
  <si>
    <t>USD</t>
  </si>
  <si>
    <t>Vice President</t>
  </si>
  <si>
    <t>Princeton</t>
  </si>
  <si>
    <t>United States of America</t>
  </si>
  <si>
    <t>Americas</t>
  </si>
  <si>
    <t>Regional Platform</t>
  </si>
  <si>
    <t>USD</t>
  </si>
  <si>
    <t>USD</t>
  </si>
  <si>
    <t>Associate</t>
  </si>
  <si>
    <t>Boca Raton</t>
  </si>
  <si>
    <t>United States of America</t>
  </si>
  <si>
    <t>Americas</t>
  </si>
  <si>
    <t>Investments Platform</t>
  </si>
  <si>
    <t>USD</t>
  </si>
  <si>
    <t>USD</t>
  </si>
  <si>
    <t>Vice President</t>
  </si>
  <si>
    <t>Wilmington</t>
  </si>
  <si>
    <t>United States of America</t>
  </si>
  <si>
    <t>Americas</t>
  </si>
  <si>
    <t>Operating Platform</t>
  </si>
  <si>
    <t>USD</t>
  </si>
  <si>
    <t>USD</t>
  </si>
  <si>
    <t>Vice President</t>
  </si>
  <si>
    <t>Princeton</t>
  </si>
  <si>
    <t>United States of America</t>
  </si>
  <si>
    <t>Americas</t>
  </si>
  <si>
    <t>Investments Platform</t>
  </si>
  <si>
    <t>USD</t>
  </si>
  <si>
    <t>USD</t>
  </si>
  <si>
    <t>Vice President</t>
  </si>
  <si>
    <t>Princeton</t>
  </si>
  <si>
    <t>United States of America</t>
  </si>
  <si>
    <t>Americas</t>
  </si>
  <si>
    <t>Operating Platform</t>
  </si>
  <si>
    <t>USD</t>
  </si>
  <si>
    <t>USD</t>
  </si>
  <si>
    <t>Director</t>
  </si>
  <si>
    <t>Edinburgh</t>
  </si>
  <si>
    <t>United Kingdom</t>
  </si>
  <si>
    <t>EMEA</t>
  </si>
  <si>
    <t>Operating Platform</t>
  </si>
  <si>
    <t>GBP</t>
  </si>
  <si>
    <t>GBP</t>
  </si>
  <si>
    <t>Associate</t>
  </si>
  <si>
    <t>Princeton</t>
  </si>
  <si>
    <t>United States of America</t>
  </si>
  <si>
    <t>Americas</t>
  </si>
  <si>
    <t>Regional Platform</t>
  </si>
  <si>
    <t>USD</t>
  </si>
  <si>
    <t>USD</t>
  </si>
  <si>
    <t>Vice President</t>
  </si>
  <si>
    <t>Edinburgh</t>
  </si>
  <si>
    <t>United Kingdom</t>
  </si>
  <si>
    <t>EMEA</t>
  </si>
  <si>
    <t>Operating Platform</t>
  </si>
  <si>
    <t>GBP</t>
  </si>
  <si>
    <t>GBP</t>
  </si>
  <si>
    <t>Managing Director</t>
  </si>
  <si>
    <t>Princeton</t>
  </si>
  <si>
    <t>United States of America</t>
  </si>
  <si>
    <t>Americas</t>
  </si>
  <si>
    <t>Investments Platform</t>
  </si>
  <si>
    <t>USD</t>
  </si>
  <si>
    <t>USD</t>
  </si>
  <si>
    <t>Vice President</t>
  </si>
  <si>
    <t>Gurgaon</t>
  </si>
  <si>
    <t>India</t>
  </si>
  <si>
    <t>Asia-Pacific</t>
  </si>
  <si>
    <t>Operating Platform</t>
  </si>
  <si>
    <t>INR</t>
  </si>
  <si>
    <t>INR</t>
  </si>
  <si>
    <t>Director</t>
  </si>
  <si>
    <t>London</t>
  </si>
  <si>
    <t>United Kingdom</t>
  </si>
  <si>
    <t>EMEA</t>
  </si>
  <si>
    <t>Regional Platform</t>
  </si>
  <si>
    <t>GBP</t>
  </si>
  <si>
    <t>GBP</t>
  </si>
  <si>
    <t>Associate</t>
  </si>
  <si>
    <t>Edinburgh</t>
  </si>
  <si>
    <t>United Kingdom</t>
  </si>
  <si>
    <t>EMEA</t>
  </si>
  <si>
    <t>Corporate and Risk Platform</t>
  </si>
  <si>
    <t>GBP</t>
  </si>
  <si>
    <t>GBP</t>
  </si>
  <si>
    <t>Managing Director</t>
  </si>
  <si>
    <t>San Francisco</t>
  </si>
  <si>
    <t>United States of America</t>
  </si>
  <si>
    <t>Americas</t>
  </si>
  <si>
    <t>Corporate and Risk Platform</t>
  </si>
  <si>
    <t>USD</t>
  </si>
  <si>
    <t>USD</t>
  </si>
  <si>
    <t>Associate</t>
  </si>
  <si>
    <t>Princeton</t>
  </si>
  <si>
    <t>United States of America</t>
  </si>
  <si>
    <t>Americas</t>
  </si>
  <si>
    <t>Regional Platform</t>
  </si>
  <si>
    <t>USD</t>
  </si>
  <si>
    <t>USD</t>
  </si>
  <si>
    <t>Associate</t>
  </si>
  <si>
    <t>Boston</t>
  </si>
  <si>
    <t>United States of America</t>
  </si>
  <si>
    <t>Americas</t>
  </si>
  <si>
    <t>Operating Platform</t>
  </si>
  <si>
    <t>USD</t>
  </si>
  <si>
    <t>USD</t>
  </si>
  <si>
    <t>Analyst</t>
  </si>
  <si>
    <t>Princeton</t>
  </si>
  <si>
    <t>United States of America</t>
  </si>
  <si>
    <t>Americas</t>
  </si>
  <si>
    <t>Operating Platform</t>
  </si>
  <si>
    <t>USD</t>
  </si>
  <si>
    <t>USD</t>
  </si>
  <si>
    <t>Director</t>
  </si>
  <si>
    <t>London</t>
  </si>
  <si>
    <t>United Kingdom</t>
  </si>
  <si>
    <t>EMEA</t>
  </si>
  <si>
    <t>Regional Platform</t>
  </si>
  <si>
    <t>GBP</t>
  </si>
  <si>
    <t>GBP</t>
  </si>
  <si>
    <t>Vice President</t>
  </si>
  <si>
    <t>New York</t>
  </si>
  <si>
    <t>United States of America</t>
  </si>
  <si>
    <t>Americas</t>
  </si>
  <si>
    <t>Operating Platform</t>
  </si>
  <si>
    <t>USD</t>
  </si>
  <si>
    <t>USD</t>
  </si>
  <si>
    <t>Administrative Assistant</t>
  </si>
  <si>
    <t>New York</t>
  </si>
  <si>
    <t>United States of America</t>
  </si>
  <si>
    <t>Americas</t>
  </si>
  <si>
    <t>Client Businesses Platform</t>
  </si>
  <si>
    <t>USD</t>
  </si>
  <si>
    <t>USD</t>
  </si>
  <si>
    <t>FutureAdvisor</t>
  </si>
  <si>
    <t>Princeton</t>
  </si>
  <si>
    <t>United States of America</t>
  </si>
  <si>
    <t>Americas</t>
  </si>
  <si>
    <t>Client Businesses Platform</t>
  </si>
  <si>
    <t>USD</t>
  </si>
  <si>
    <t>USD</t>
  </si>
  <si>
    <t>Director</t>
  </si>
  <si>
    <t>New York</t>
  </si>
  <si>
    <t>United States of America</t>
  </si>
  <si>
    <t>Americas</t>
  </si>
  <si>
    <t>Client Businesses Platform</t>
  </si>
  <si>
    <t>USD</t>
  </si>
  <si>
    <t>USD</t>
  </si>
  <si>
    <t>Vice President</t>
  </si>
  <si>
    <t>New York</t>
  </si>
  <si>
    <t>United States of America</t>
  </si>
  <si>
    <t>Americas</t>
  </si>
  <si>
    <t>Investments Platform</t>
  </si>
  <si>
    <t>USD</t>
  </si>
  <si>
    <t>USD</t>
  </si>
  <si>
    <t>Director</t>
  </si>
  <si>
    <t>Edinburgh</t>
  </si>
  <si>
    <t>United Kingdom</t>
  </si>
  <si>
    <t>EMEA</t>
  </si>
  <si>
    <t>Operating Platform</t>
  </si>
  <si>
    <t>GBP</t>
  </si>
  <si>
    <t>GBP</t>
  </si>
  <si>
    <t>Managing Director</t>
  </si>
  <si>
    <t>New York</t>
  </si>
  <si>
    <t>United States of America</t>
  </si>
  <si>
    <t>Americas</t>
  </si>
  <si>
    <t>ETF and Index 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</si>
  <si>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</si>
  <si>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</si>
  <si>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</si>
  <si>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</si>
  <si>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</si>
  <si>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</si>
  <si>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</si>
  <si>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</si>
  <si>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</si>
  <si>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</si>
  <si>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</si>
  <si>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</si>
  <si>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</si>
  <si>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Client Businesses Platform</t>
  </si>
  <si>
    <t>USD</t>
  </si>
  <si>
    <t>USD</t>
  </si>
  <si>
    <t>Managing Director</t>
  </si>
  <si>
    <t>New York</t>
  </si>
  <si>
    <t>United States of America</t>
  </si>
  <si>
    <t>Americas</t>
  </si>
  <si>
    <t>Operating Platform</t>
  </si>
  <si>
    <t>USD</t>
  </si>
  <si>
    <t>USD</t>
  </si>
  <si>
    <t>Vice President</t>
  </si>
  <si>
    <t>London</t>
  </si>
  <si>
    <t>United Kingdom</t>
  </si>
  <si>
    <t>EMEA</t>
  </si>
  <si>
    <t>Corporate and Risk Platform</t>
  </si>
  <si>
    <t>GBP</t>
  </si>
  <si>
    <t>GBP</t>
  </si>
  <si>
    <t>Administrative Assistant</t>
  </si>
  <si>
    <t>Singapore</t>
  </si>
  <si>
    <t>Singapore</t>
  </si>
  <si>
    <t>Asia-Pacific</t>
  </si>
  <si>
    <t>Regional Platform</t>
  </si>
  <si>
    <t>SGD</t>
  </si>
  <si>
    <t>SGD</t>
  </si>
  <si>
    <t>Vice President</t>
  </si>
  <si>
    <t>Princeton</t>
  </si>
  <si>
    <t>United States of America</t>
  </si>
  <si>
    <t>Americas</t>
  </si>
  <si>
    <t>Investments Platform</t>
  </si>
  <si>
    <t>USD</t>
  </si>
  <si>
    <t>USD</t>
  </si>
  <si>
    <t>Administrative Assistant</t>
  </si>
  <si>
    <t>Princeton</t>
  </si>
  <si>
    <t>United States of America</t>
  </si>
  <si>
    <t>Americas</t>
  </si>
  <si>
    <t>Investments Platform</t>
  </si>
  <si>
    <t>USD</t>
  </si>
  <si>
    <t>USD</t>
  </si>
  <si>
    <t>Associate</t>
  </si>
  <si>
    <t>Princeton</t>
  </si>
  <si>
    <t>United States of America</t>
  </si>
  <si>
    <t>Americas</t>
  </si>
  <si>
    <t>Operating Platform</t>
  </si>
  <si>
    <t>USD</t>
  </si>
  <si>
    <t>USD</t>
  </si>
  <si>
    <t>Director</t>
  </si>
  <si>
    <t>Princeton</t>
  </si>
  <si>
    <t>United States of America</t>
  </si>
  <si>
    <t>Americas</t>
  </si>
  <si>
    <t>Regional Platform</t>
  </si>
  <si>
    <t>USD</t>
  </si>
  <si>
    <t>USD</t>
  </si>
  <si>
    <t>Vice President</t>
  </si>
  <si>
    <t>London</t>
  </si>
  <si>
    <t>United Kingdom</t>
  </si>
  <si>
    <t>EMEA</t>
  </si>
  <si>
    <t>Investments Platform</t>
  </si>
  <si>
    <t>GBP</t>
  </si>
  <si>
    <t>GBP</t>
  </si>
  <si>
    <t>Director</t>
  </si>
  <si>
    <t>New York</t>
  </si>
  <si>
    <t>United States of America</t>
  </si>
  <si>
    <t>Americas</t>
  </si>
  <si>
    <t>Corporate and Risk Platform</t>
  </si>
  <si>
    <t>USD</t>
  </si>
  <si>
    <t>USD</t>
  </si>
  <si>
    <t>Director</t>
  </si>
  <si>
    <t>New York</t>
  </si>
  <si>
    <t>United States of America</t>
  </si>
  <si>
    <t>Americas</t>
  </si>
  <si>
    <t>Investments Platform</t>
  </si>
  <si>
    <t>USD</t>
  </si>
  <si>
    <t>USD</t>
  </si>
  <si>
    <t>Associate</t>
  </si>
  <si>
    <t>Singapore</t>
  </si>
  <si>
    <t>Singapore</t>
  </si>
  <si>
    <t>Asia-Pacific</t>
  </si>
  <si>
    <t>Operating Platform</t>
  </si>
  <si>
    <t>SGD</t>
  </si>
  <si>
    <t>SGD</t>
  </si>
  <si>
    <t>Director</t>
  </si>
  <si>
    <t>Princeton</t>
  </si>
  <si>
    <t>United States of America</t>
  </si>
  <si>
    <t>Americas</t>
  </si>
  <si>
    <t>Investments Platform</t>
  </si>
  <si>
    <t>USD</t>
  </si>
  <si>
    <t>USD</t>
  </si>
  <si>
    <t>Director</t>
  </si>
  <si>
    <t>San Francisco</t>
  </si>
  <si>
    <t>United States of America</t>
  </si>
  <si>
    <t>Americas</t>
  </si>
  <si>
    <t>Client Businesses Platform</t>
  </si>
  <si>
    <t>USD</t>
  </si>
  <si>
    <t>USD</t>
  </si>
  <si>
    <t>Director</t>
  </si>
  <si>
    <t>Washington</t>
  </si>
  <si>
    <t>United States of America</t>
  </si>
  <si>
    <t>Americas</t>
  </si>
  <si>
    <t>Client Businesses Platform</t>
  </si>
  <si>
    <t>USD</t>
  </si>
  <si>
    <t>USD</t>
  </si>
  <si>
    <t>Director</t>
  </si>
  <si>
    <t>New York</t>
  </si>
  <si>
    <t>United States of America</t>
  </si>
  <si>
    <t>Americas</t>
  </si>
  <si>
    <t>Investments Platform</t>
  </si>
  <si>
    <t>USD</t>
  </si>
  <si>
    <t>USD</t>
  </si>
  <si>
    <t>Director</t>
  </si>
  <si>
    <t>Wilmington</t>
  </si>
  <si>
    <t>United States of America</t>
  </si>
  <si>
    <t>Americas</t>
  </si>
  <si>
    <t>Operating Platform</t>
  </si>
  <si>
    <t>USD</t>
  </si>
  <si>
    <t>USD</t>
  </si>
  <si>
    <t>Vice President</t>
  </si>
  <si>
    <t>London</t>
  </si>
  <si>
    <t>United Kingdom</t>
  </si>
  <si>
    <t>EMEA</t>
  </si>
  <si>
    <t>ETF and Index Investments Platform</t>
  </si>
  <si>
    <t>GBP</t>
  </si>
  <si>
    <t>GBP</t>
  </si>
  <si>
    <t>Associate</t>
  </si>
  <si>
    <t>Edinburgh</t>
  </si>
  <si>
    <t>United Kingdom</t>
  </si>
  <si>
    <t>EMEA</t>
  </si>
  <si>
    <t>Investments Platform</t>
  </si>
  <si>
    <t>GBP</t>
  </si>
  <si>
    <t>GBP</t>
  </si>
  <si>
    <t>Director</t>
  </si>
  <si>
    <t>Taipei</t>
  </si>
  <si>
    <t>Taiwan</t>
  </si>
  <si>
    <t>Asia-Pacific</t>
  </si>
  <si>
    <t>Regional Platform</t>
  </si>
  <si>
    <t>TWD</t>
  </si>
  <si>
    <t>TWD</t>
  </si>
  <si>
    <t>Managing Director</t>
  </si>
  <si>
    <t>Hong Kong</t>
  </si>
  <si>
    <t>Hong Kong</t>
  </si>
  <si>
    <t>Asia-Pacific</t>
  </si>
  <si>
    <t>Corporate and Risk Platform</t>
  </si>
  <si>
    <t>HKD</t>
  </si>
  <si>
    <t>HKD</t>
  </si>
  <si>
    <t>Vice President</t>
  </si>
  <si>
    <t>Raleigh</t>
  </si>
  <si>
    <t>United States of America</t>
  </si>
  <si>
    <t>Americas</t>
  </si>
  <si>
    <t>Client Businesses Platform</t>
  </si>
  <si>
    <t>USD</t>
  </si>
  <si>
    <t>USD</t>
  </si>
  <si>
    <t>Director</t>
  </si>
  <si>
    <t>Wilmington</t>
  </si>
  <si>
    <t>United States of America</t>
  </si>
  <si>
    <t>Americas</t>
  </si>
  <si>
    <t>Operating Platform</t>
  </si>
  <si>
    <t>USD</t>
  </si>
  <si>
    <t>USD</t>
  </si>
  <si>
    <t>Vice President</t>
  </si>
  <si>
    <t>New York</t>
  </si>
  <si>
    <t>United States of America</t>
  </si>
  <si>
    <t>Americas</t>
  </si>
  <si>
    <t>Operating Platform</t>
  </si>
  <si>
    <t>USD</t>
  </si>
  <si>
    <t>USD</t>
  </si>
  <si>
    <t>Managing Director</t>
  </si>
  <si>
    <t>New York</t>
  </si>
  <si>
    <t>United States of America</t>
  </si>
  <si>
    <t>Americas</t>
  </si>
  <si>
    <t>Corporate and Risk Platform</t>
  </si>
  <si>
    <t>USD</t>
  </si>
  <si>
    <t>USD</t>
  </si>
  <si>
    <t>Analyst</t>
  </si>
  <si>
    <t>Princeton</t>
  </si>
  <si>
    <t>United States of America</t>
  </si>
  <si>
    <t>Americas</t>
  </si>
  <si>
    <t>Operating Platform</t>
  </si>
  <si>
    <t>USD</t>
  </si>
  <si>
    <t>USD</t>
  </si>
  <si>
    <t>Managing Director</t>
  </si>
  <si>
    <t>Wilmington</t>
  </si>
  <si>
    <t>United States of America</t>
  </si>
  <si>
    <t>Americas</t>
  </si>
  <si>
    <t>Operating Platform</t>
  </si>
  <si>
    <t>USD</t>
  </si>
  <si>
    <t>USD</t>
  </si>
  <si>
    <t>Associate</t>
  </si>
  <si>
    <t>Edinburgh</t>
  </si>
  <si>
    <t>United Kingdom</t>
  </si>
  <si>
    <t>EMEA</t>
  </si>
  <si>
    <t>Operating Platform</t>
  </si>
  <si>
    <t>GBP</t>
  </si>
  <si>
    <t>GBP</t>
  </si>
  <si>
    <t>Associate</t>
  </si>
  <si>
    <t>Princeton</t>
  </si>
  <si>
    <t>United States of America</t>
  </si>
  <si>
    <t>Americas</t>
  </si>
  <si>
    <t>Investments Platform</t>
  </si>
  <si>
    <t>USD</t>
  </si>
  <si>
    <t>USD</t>
  </si>
  <si>
    <t>Managing Director</t>
  </si>
  <si>
    <t>New York</t>
  </si>
  <si>
    <t>United States of America</t>
  </si>
  <si>
    <t>Americas</t>
  </si>
  <si>
    <t>Investments Platform</t>
  </si>
  <si>
    <t>USD</t>
  </si>
  <si>
    <t>USD</t>
  </si>
  <si>
    <t>Associate</t>
  </si>
  <si>
    <t>Wilmington</t>
  </si>
  <si>
    <t>United States of America</t>
  </si>
  <si>
    <t>Americas</t>
  </si>
  <si>
    <t>Operating Platform</t>
  </si>
  <si>
    <t>USD</t>
  </si>
  <si>
    <t>USD</t>
  </si>
  <si>
    <t>Associate</t>
  </si>
  <si>
    <t>Ohio</t>
  </si>
  <si>
    <t>United States of America</t>
  </si>
  <si>
    <t>Americas</t>
  </si>
  <si>
    <t>Regional Platform</t>
  </si>
  <si>
    <t>USD</t>
  </si>
  <si>
    <t>USD</t>
  </si>
  <si>
    <t>Managing Director</t>
  </si>
  <si>
    <t>London</t>
  </si>
  <si>
    <t>United Kingdom</t>
  </si>
  <si>
    <t>EMEA</t>
  </si>
  <si>
    <t>Regional Platform</t>
  </si>
  <si>
    <t>USD</t>
  </si>
  <si>
    <t>USD</t>
  </si>
  <si>
    <t>Associate</t>
  </si>
  <si>
    <t>Dallas</t>
  </si>
  <si>
    <t>United States of America</t>
  </si>
  <si>
    <t>Americas</t>
  </si>
  <si>
    <t>Investments Platform</t>
  </si>
  <si>
    <t>USD</t>
  </si>
  <si>
    <t>USD</t>
  </si>
  <si>
    <t>Director</t>
  </si>
  <si>
    <t>New York</t>
  </si>
  <si>
    <t>United States of America</t>
  </si>
  <si>
    <t>Americas</t>
  </si>
  <si>
    <t>Operating Platform</t>
  </si>
  <si>
    <t>USD</t>
  </si>
  <si>
    <t>USD</t>
  </si>
  <si>
    <t>Associate</t>
  </si>
  <si>
    <t>Edinburgh</t>
  </si>
  <si>
    <t>United Kingdom</t>
  </si>
  <si>
    <t>EMEA</t>
  </si>
  <si>
    <t>Operating Platform</t>
  </si>
  <si>
    <t>GBP</t>
  </si>
  <si>
    <t>GBP</t>
  </si>
  <si>
    <t>Vice President</t>
  </si>
  <si>
    <t>Princeton</t>
  </si>
  <si>
    <t>United States of America</t>
  </si>
  <si>
    <t>Americas</t>
  </si>
  <si>
    <t>Operating Platform</t>
  </si>
  <si>
    <t>USD</t>
  </si>
  <si>
    <t>USD</t>
  </si>
  <si>
    <t>Vice President</t>
  </si>
  <si>
    <t>Amsterdam</t>
  </si>
  <si>
    <t>Netherlands</t>
  </si>
  <si>
    <t>EMEA</t>
  </si>
  <si>
    <t>Client Businesses Platform</t>
  </si>
  <si>
    <t>EUR</t>
  </si>
  <si>
    <t>EUR</t>
  </si>
  <si>
    <t>Director</t>
  </si>
  <si>
    <t>London</t>
  </si>
  <si>
    <t>United Kingdom</t>
  </si>
  <si>
    <t>EMEA</t>
  </si>
  <si>
    <t>Corporate and Risk Platform</t>
  </si>
  <si>
    <t>GBP</t>
  </si>
  <si>
    <t>GBP</t>
  </si>
  <si>
    <t>Vice President</t>
  </si>
  <si>
    <t>New York</t>
  </si>
  <si>
    <t>United States of America</t>
  </si>
  <si>
    <t>Americas</t>
  </si>
  <si>
    <t>Corporate and Risk Platform</t>
  </si>
  <si>
    <t>USD</t>
  </si>
  <si>
    <t>USD</t>
  </si>
  <si>
    <t>Director</t>
  </si>
  <si>
    <t>New York</t>
  </si>
  <si>
    <t>United States of America</t>
  </si>
  <si>
    <t>Americas</t>
  </si>
  <si>
    <t>Corporate and Risk Platform</t>
  </si>
  <si>
    <t>USD</t>
  </si>
  <si>
    <t>USD</t>
  </si>
  <si>
    <t>Vice President</t>
  </si>
  <si>
    <t>New York</t>
  </si>
  <si>
    <t>United States of America</t>
  </si>
  <si>
    <t>Americas</t>
  </si>
  <si>
    <t>Regional Platform</t>
  </si>
  <si>
    <t>USD</t>
  </si>
  <si>
    <t>USD</t>
  </si>
  <si>
    <t>Director</t>
  </si>
  <si>
    <t>London</t>
  </si>
  <si>
    <t>United Kingdom</t>
  </si>
  <si>
    <t>EMEA</t>
  </si>
  <si>
    <t>ETF and Index Investments Platform</t>
  </si>
  <si>
    <t>GBP</t>
  </si>
  <si>
    <t>GBP</t>
  </si>
  <si>
    <t>Director</t>
  </si>
  <si>
    <t>New York</t>
  </si>
  <si>
    <t>United States of America</t>
  </si>
  <si>
    <t>Americas</t>
  </si>
  <si>
    <t>Operating Platform</t>
  </si>
  <si>
    <t>USD</t>
  </si>
  <si>
    <t>USD</t>
  </si>
  <si>
    <t>Administrative Assistant</t>
  </si>
  <si>
    <t>Tokyo</t>
  </si>
  <si>
    <t>Japan</t>
  </si>
  <si>
    <t>Asia-Pacific</t>
  </si>
  <si>
    <t>Client Businesses Platform</t>
  </si>
  <si>
    <t>JPY</t>
  </si>
  <si>
    <t>JPY</t>
  </si>
  <si>
    <t>Managing Director</t>
  </si>
  <si>
    <t>London</t>
  </si>
  <si>
    <t>United Kingdom</t>
  </si>
  <si>
    <t>EMEA</t>
  </si>
  <si>
    <t>Corporate and Risk Platform</t>
  </si>
  <si>
    <t>GBP</t>
  </si>
  <si>
    <t>GBP</t>
  </si>
  <si>
    <t>Associate</t>
  </si>
  <si>
    <t>Edinburgh</t>
  </si>
  <si>
    <t>United Kingdom</t>
  </si>
  <si>
    <t>EMEA</t>
  </si>
  <si>
    <t>Operating Platform</t>
  </si>
  <si>
    <t>GBP</t>
  </si>
  <si>
    <t>GBP</t>
  </si>
  <si>
    <t>Director</t>
  </si>
  <si>
    <t>New York</t>
  </si>
  <si>
    <t>United States of America</t>
  </si>
  <si>
    <t>Americas</t>
  </si>
  <si>
    <t>Investments Platform</t>
  </si>
  <si>
    <t>USD</t>
  </si>
  <si>
    <t>USD</t>
  </si>
  <si>
    <t>Vice President</t>
  </si>
  <si>
    <t>New York</t>
  </si>
  <si>
    <t>United States of America</t>
  </si>
  <si>
    <t>Americas</t>
  </si>
  <si>
    <t>Client Businesses Platform</t>
  </si>
  <si>
    <t>USD</t>
  </si>
  <si>
    <t>USD</t>
  </si>
  <si>
    <t>Director</t>
  </si>
  <si>
    <t>New York</t>
  </si>
  <si>
    <t>United States of America</t>
  </si>
  <si>
    <t>Americas</t>
  </si>
  <si>
    <t>Client Businesses Platform</t>
  </si>
  <si>
    <t>USD</t>
  </si>
  <si>
    <t>USD</t>
  </si>
  <si>
    <t>Director</t>
  </si>
  <si>
    <t>Seattle</t>
  </si>
  <si>
    <t>United States of America</t>
  </si>
  <si>
    <t>Americas</t>
  </si>
  <si>
    <t>Corporate and Risk Platform</t>
  </si>
  <si>
    <t>USD</t>
  </si>
  <si>
    <t>USD</t>
  </si>
  <si>
    <t>Vice President</t>
  </si>
  <si>
    <t>New York</t>
  </si>
  <si>
    <t>United States of America</t>
  </si>
  <si>
    <t>Americas</t>
  </si>
  <si>
    <t>Investments Platform</t>
  </si>
  <si>
    <t>USD</t>
  </si>
  <si>
    <t>USD</t>
  </si>
  <si>
    <t>Vice President</t>
  </si>
  <si>
    <t>New York</t>
  </si>
  <si>
    <t>United States of America</t>
  </si>
  <si>
    <t>Americas</t>
  </si>
  <si>
    <t>Investments Platform</t>
  </si>
  <si>
    <t>USD</t>
  </si>
  <si>
    <t>USD</t>
  </si>
  <si>
    <t>Vice President</t>
  </si>
  <si>
    <t>New York</t>
  </si>
  <si>
    <t>United States of America</t>
  </si>
  <si>
    <t>Americas</t>
  </si>
  <si>
    <t>Investments Platform</t>
  </si>
  <si>
    <t>USD</t>
  </si>
  <si>
    <t>USD</t>
  </si>
  <si>
    <t>Director</t>
  </si>
  <si>
    <t>New York</t>
  </si>
  <si>
    <t>United States of America</t>
  </si>
  <si>
    <t>Americas</t>
  </si>
  <si>
    <t>Investments Platform</t>
  </si>
  <si>
    <t>USD</t>
  </si>
  <si>
    <t>USD</t>
  </si>
  <si>
    <t>Director</t>
  </si>
  <si>
    <t>New York</t>
  </si>
  <si>
    <t>United States of America</t>
  </si>
  <si>
    <t>Americas</t>
  </si>
  <si>
    <t>Client Businesses Platform</t>
  </si>
  <si>
    <t>USD</t>
  </si>
  <si>
    <t>USD</t>
  </si>
  <si>
    <t>Vice President</t>
  </si>
  <si>
    <t>New York</t>
  </si>
  <si>
    <t>United States of America</t>
  </si>
  <si>
    <t>Americas</t>
  </si>
  <si>
    <t>Investments Platform</t>
  </si>
  <si>
    <t>USD</t>
  </si>
  <si>
    <t>USD</t>
  </si>
  <si>
    <t>Vice President</t>
  </si>
  <si>
    <t>New York</t>
  </si>
  <si>
    <t>United States of America</t>
  </si>
  <si>
    <t>Americas</t>
  </si>
  <si>
    <t>Investments Platform</t>
  </si>
  <si>
    <t>USD</t>
  </si>
  <si>
    <t>USD</t>
  </si>
  <si>
    <t>Director</t>
  </si>
  <si>
    <t>New York</t>
  </si>
  <si>
    <t>United States of America</t>
  </si>
  <si>
    <t>Americas</t>
  </si>
  <si>
    <t>Client Businesses Platform</t>
  </si>
  <si>
    <t>USD</t>
  </si>
  <si>
    <t>USD</t>
  </si>
  <si>
    <t>Vice President</t>
  </si>
  <si>
    <t>Philadelphia</t>
  </si>
  <si>
    <t>United States of America</t>
  </si>
  <si>
    <t>Americas</t>
  </si>
  <si>
    <t>Client Businesses Platform</t>
  </si>
  <si>
    <t>USD</t>
  </si>
  <si>
    <t>USD</t>
  </si>
  <si>
    <t>Director</t>
  </si>
  <si>
    <t>New York</t>
  </si>
  <si>
    <t>United States of America</t>
  </si>
  <si>
    <t>Americas</t>
  </si>
  <si>
    <t>Operating Platform</t>
  </si>
  <si>
    <t>USD</t>
  </si>
  <si>
    <t>USD</t>
  </si>
  <si>
    <t>Director</t>
  </si>
  <si>
    <t>Seoul</t>
  </si>
  <si>
    <t>Korea, Republic of</t>
  </si>
  <si>
    <t>Asia-Pacific</t>
  </si>
  <si>
    <t>Investments Platform</t>
  </si>
  <si>
    <t>KRW</t>
  </si>
  <si>
    <t>KRW</t>
  </si>
  <si>
    <t>Director</t>
  </si>
  <si>
    <t>Singapore</t>
  </si>
  <si>
    <t>Singapore</t>
  </si>
  <si>
    <t>Asia-Pacific</t>
  </si>
  <si>
    <t>Investments Platform</t>
  </si>
  <si>
    <t>SGD</t>
  </si>
  <si>
    <t>SGD</t>
  </si>
  <si>
    <t>Vice President</t>
  </si>
  <si>
    <t>New York</t>
  </si>
  <si>
    <t>United States of America</t>
  </si>
  <si>
    <t>Americas</t>
  </si>
  <si>
    <t>Operating Platform</t>
  </si>
  <si>
    <t>USD</t>
  </si>
  <si>
    <t>USD</t>
  </si>
  <si>
    <t>Vice President</t>
  </si>
  <si>
    <t>Singapore</t>
  </si>
  <si>
    <t>Singapore</t>
  </si>
  <si>
    <t>Asia-Pacific</t>
  </si>
  <si>
    <t>Investments Platform</t>
  </si>
  <si>
    <t>SGD</t>
  </si>
  <si>
    <t>SGD</t>
  </si>
  <si>
    <t>Vice President</t>
  </si>
  <si>
    <t>San Francisco</t>
  </si>
  <si>
    <t>United States of America</t>
  </si>
  <si>
    <t>Americas</t>
  </si>
  <si>
    <t>Client Businesses Platform</t>
  </si>
  <si>
    <t>USD</t>
  </si>
  <si>
    <t>USD</t>
  </si>
  <si>
    <t>Director</t>
  </si>
  <si>
    <t>New York</t>
  </si>
  <si>
    <t>United States of America</t>
  </si>
  <si>
    <t>Americas</t>
  </si>
  <si>
    <t>Operating Platform</t>
  </si>
  <si>
    <t>USD</t>
  </si>
  <si>
    <t>USD</t>
  </si>
  <si>
    <t>Vice President</t>
  </si>
  <si>
    <t>San Francisco</t>
  </si>
  <si>
    <t>United States of America</t>
  </si>
  <si>
    <t>Americas</t>
  </si>
  <si>
    <t>Investments Platform</t>
  </si>
  <si>
    <t>USD</t>
  </si>
  <si>
    <t>USD</t>
  </si>
  <si>
    <t>Director</t>
  </si>
  <si>
    <t>Sydney</t>
  </si>
  <si>
    <t>Australia</t>
  </si>
  <si>
    <t>Asia-Pacific</t>
  </si>
  <si>
    <t>Investments Platform</t>
  </si>
  <si>
    <t>AUD</t>
  </si>
  <si>
    <t>AUD</t>
  </si>
  <si>
    <t>Director</t>
  </si>
  <si>
    <t>Edinburgh</t>
  </si>
  <si>
    <t>United Kingdom</t>
  </si>
  <si>
    <t>EMEA</t>
  </si>
  <si>
    <t>Investments Platform</t>
  </si>
  <si>
    <t>GBP</t>
  </si>
  <si>
    <t>GBP</t>
  </si>
  <si>
    <t>Director</t>
  </si>
  <si>
    <t>New York</t>
  </si>
  <si>
    <t>United States of America</t>
  </si>
  <si>
    <t>Americas</t>
  </si>
  <si>
    <t>Corporate and Risk Platform</t>
  </si>
  <si>
    <t>USD</t>
  </si>
  <si>
    <t>USD</t>
  </si>
  <si>
    <t>Associate</t>
  </si>
  <si>
    <t>Princeton</t>
  </si>
  <si>
    <t>United States of America</t>
  </si>
  <si>
    <t>Americas</t>
  </si>
  <si>
    <t>Regional Platform</t>
  </si>
  <si>
    <t>USD</t>
  </si>
  <si>
    <t>USD</t>
  </si>
  <si>
    <t>Vice President</t>
  </si>
  <si>
    <t>New York</t>
  </si>
  <si>
    <t>United States of America</t>
  </si>
  <si>
    <t>Americas</t>
  </si>
  <si>
    <t>Client Businesses Platform</t>
  </si>
  <si>
    <t>USD</t>
  </si>
  <si>
    <t>USD</t>
  </si>
  <si>
    <t>Director</t>
  </si>
  <si>
    <t>London</t>
  </si>
  <si>
    <t>United Kingdom</t>
  </si>
  <si>
    <t>EMEA</t>
  </si>
  <si>
    <t>Corporate and Risk Platform</t>
  </si>
  <si>
    <t>GBP</t>
  </si>
  <si>
    <t>GBP</t>
  </si>
  <si>
    <t>Managing Director</t>
  </si>
  <si>
    <t>London</t>
  </si>
  <si>
    <t>United Kingdom</t>
  </si>
  <si>
    <t>EMEA</t>
  </si>
  <si>
    <t>Investments Platform</t>
  </si>
  <si>
    <t>GBP</t>
  </si>
  <si>
    <t>GBP</t>
  </si>
  <si>
    <t>Vice President</t>
  </si>
  <si>
    <t>Toronto</t>
  </si>
  <si>
    <t>Canada</t>
  </si>
  <si>
    <t>Americas</t>
  </si>
  <si>
    <t>ETF and Index Investments Platform</t>
  </si>
  <si>
    <t>CAD</t>
  </si>
  <si>
    <t>CAD</t>
  </si>
  <si>
    <t>CAD</t>
  </si>
  <si>
    <t>Managing Director</t>
  </si>
  <si>
    <t>Edinburgh</t>
  </si>
  <si>
    <t>United Kingdom</t>
  </si>
  <si>
    <t>EMEA</t>
  </si>
  <si>
    <t>Investments Platform</t>
  </si>
  <si>
    <t>GBP</t>
  </si>
  <si>
    <t>GBP</t>
  </si>
  <si>
    <t>Director</t>
  </si>
  <si>
    <t>New York</t>
  </si>
  <si>
    <t>United States of America</t>
  </si>
  <si>
    <t>Americas</t>
  </si>
  <si>
    <t>Client Businesses Platform</t>
  </si>
  <si>
    <t>USD</t>
  </si>
  <si>
    <t>USD</t>
  </si>
  <si>
    <t>Associate</t>
  </si>
  <si>
    <t>Edinburgh</t>
  </si>
  <si>
    <t>United Kingdom</t>
  </si>
  <si>
    <t>EMEA</t>
  </si>
  <si>
    <t>Operating Platform</t>
  </si>
  <si>
    <t>GBP</t>
  </si>
  <si>
    <t>GBP</t>
  </si>
  <si>
    <t>Vice President</t>
  </si>
  <si>
    <t>Utah</t>
  </si>
  <si>
    <t>United States of America</t>
  </si>
  <si>
    <t>Americas</t>
  </si>
  <si>
    <t>ETF and Index Investments Platform</t>
  </si>
  <si>
    <t>USD</t>
  </si>
  <si>
    <t>USD</t>
  </si>
  <si>
    <t>Vice President</t>
  </si>
  <si>
    <t>Edinburgh</t>
  </si>
  <si>
    <t>United Kingdom</t>
  </si>
  <si>
    <t>EMEA</t>
  </si>
  <si>
    <t>Operating Platform</t>
  </si>
  <si>
    <t>GBP</t>
  </si>
  <si>
    <t>GBP</t>
  </si>
  <si>
    <t>Managing Director</t>
  </si>
  <si>
    <t>London</t>
  </si>
  <si>
    <t>United Kingdom</t>
  </si>
  <si>
    <t>EMEA</t>
  </si>
  <si>
    <t>Investments Platform</t>
  </si>
  <si>
    <t>GBP</t>
  </si>
  <si>
    <t>GBP</t>
  </si>
  <si>
    <t>Administrative Assistant</t>
  </si>
  <si>
    <t>London</t>
  </si>
  <si>
    <t>United Kingdom</t>
  </si>
  <si>
    <t>EMEA</t>
  </si>
  <si>
    <t>Investments Platform</t>
  </si>
  <si>
    <t>GBP</t>
  </si>
  <si>
    <t>GBP</t>
  </si>
  <si>
    <t>Specialist</t>
  </si>
  <si>
    <t>Princeton</t>
  </si>
  <si>
    <t>United States of America</t>
  </si>
  <si>
    <t>Americas</t>
  </si>
  <si>
    <t>Investments Platform</t>
  </si>
  <si>
    <t>USD</t>
  </si>
  <si>
    <t>USD</t>
  </si>
  <si>
    <t>Vice President</t>
  </si>
  <si>
    <t>New York</t>
  </si>
  <si>
    <t>United States of America</t>
  </si>
  <si>
    <t>Americas</t>
  </si>
  <si>
    <t>Investments Platform</t>
  </si>
  <si>
    <t>USD</t>
  </si>
  <si>
    <t>USD</t>
  </si>
  <si>
    <t>Associate</t>
  </si>
  <si>
    <t>Edinburgh</t>
  </si>
  <si>
    <t>United Kingdom</t>
  </si>
  <si>
    <t>EMEA</t>
  </si>
  <si>
    <t>Operating Platform</t>
  </si>
  <si>
    <t>GBP</t>
  </si>
  <si>
    <t>GBP</t>
  </si>
  <si>
    <t>Vice President</t>
  </si>
  <si>
    <t>New York</t>
  </si>
  <si>
    <t>United States of America</t>
  </si>
  <si>
    <t>Americas</t>
  </si>
  <si>
    <t>ETF and Index Investments Platform</t>
  </si>
  <si>
    <t>USD</t>
  </si>
  <si>
    <t>USD</t>
  </si>
  <si>
    <t>Associate</t>
  </si>
  <si>
    <t>Wilmington</t>
  </si>
  <si>
    <t>United States of America</t>
  </si>
  <si>
    <t>Americas</t>
  </si>
  <si>
    <t>Operating Platform</t>
  </si>
  <si>
    <t>USD</t>
  </si>
  <si>
    <t>USD</t>
  </si>
  <si>
    <t>Director</t>
  </si>
  <si>
    <t>Edinburgh</t>
  </si>
  <si>
    <t>United Kingdom</t>
  </si>
  <si>
    <t>EMEA</t>
  </si>
  <si>
    <t>Corporate and Risk Platform</t>
  </si>
  <si>
    <t>GBP</t>
  </si>
  <si>
    <t>GBP</t>
  </si>
  <si>
    <t>Director</t>
  </si>
  <si>
    <t>London</t>
  </si>
  <si>
    <t>United Kingdom</t>
  </si>
  <si>
    <t>EMEA</t>
  </si>
  <si>
    <t>Regional Platform</t>
  </si>
  <si>
    <t>GBP</t>
  </si>
  <si>
    <t>GBP</t>
  </si>
  <si>
    <t>Executive Assistant</t>
  </si>
  <si>
    <t>New York</t>
  </si>
  <si>
    <t>United States of America</t>
  </si>
  <si>
    <t>Americas</t>
  </si>
  <si>
    <t>Investments Platform</t>
  </si>
  <si>
    <t>USD</t>
  </si>
  <si>
    <t>USD</t>
  </si>
  <si>
    <t>Vice President</t>
  </si>
  <si>
    <t>New York</t>
  </si>
  <si>
    <t>United States of America</t>
  </si>
  <si>
    <t>Americas</t>
  </si>
  <si>
    <t>Operating Platform</t>
  </si>
  <si>
    <t>USD</t>
  </si>
  <si>
    <t>USD</t>
  </si>
  <si>
    <t>Director</t>
  </si>
  <si>
    <t>London</t>
  </si>
  <si>
    <t>United Kingdom</t>
  </si>
  <si>
    <t>EMEA</t>
  </si>
  <si>
    <t>Investments Platform</t>
  </si>
  <si>
    <t>GBP</t>
  </si>
  <si>
    <t>GBP</t>
  </si>
  <si>
    <t>Administrative Assistant</t>
  </si>
  <si>
    <t>Milan</t>
  </si>
  <si>
    <t>Italy</t>
  </si>
  <si>
    <t>EMEA</t>
  </si>
  <si>
    <t>Regional Platform</t>
  </si>
  <si>
    <t>EUR</t>
  </si>
  <si>
    <t>EUR</t>
  </si>
  <si>
    <t>Vice President</t>
  </si>
  <si>
    <t>Seattle</t>
  </si>
  <si>
    <t>United States of America</t>
  </si>
  <si>
    <t>Americas</t>
  </si>
  <si>
    <t>Operating Platform</t>
  </si>
  <si>
    <t>USD</t>
  </si>
  <si>
    <t>USD</t>
  </si>
  <si>
    <t>Vice President</t>
  </si>
  <si>
    <t>New York</t>
  </si>
  <si>
    <t>United States of America</t>
  </si>
  <si>
    <t>Americas</t>
  </si>
  <si>
    <t>Operating Platform</t>
  </si>
  <si>
    <t>USD</t>
  </si>
  <si>
    <t>USD</t>
  </si>
  <si>
    <t>Vice President</t>
  </si>
  <si>
    <t>London</t>
  </si>
  <si>
    <t>United Kingdom</t>
  </si>
  <si>
    <t>EMEA</t>
  </si>
  <si>
    <t>Regional Platform</t>
  </si>
  <si>
    <t>GBP</t>
  </si>
  <si>
    <t>GBP</t>
  </si>
  <si>
    <t>Director</t>
  </si>
  <si>
    <t>New York</t>
  </si>
  <si>
    <t>United States of America</t>
  </si>
  <si>
    <t>Americas</t>
  </si>
  <si>
    <t>Client Businesses Platform</t>
  </si>
  <si>
    <t>USD</t>
  </si>
  <si>
    <t>USD</t>
  </si>
  <si>
    <t>Associate</t>
  </si>
  <si>
    <t>Gurgaon</t>
  </si>
  <si>
    <t>India</t>
  </si>
  <si>
    <t>Asia-Pacific</t>
  </si>
  <si>
    <t>Operating Platform</t>
  </si>
  <si>
    <t>INR</t>
  </si>
  <si>
    <t>INR</t>
  </si>
  <si>
    <t>Vice President</t>
  </si>
  <si>
    <t>Princeton</t>
  </si>
  <si>
    <t>United States of America</t>
  </si>
  <si>
    <t>Americas</t>
  </si>
  <si>
    <t>Investments Platform</t>
  </si>
  <si>
    <t>USD</t>
  </si>
  <si>
    <t>USD</t>
  </si>
  <si>
    <t>Director</t>
  </si>
  <si>
    <t>New York</t>
  </si>
  <si>
    <t>United States of America</t>
  </si>
  <si>
    <t>Americas</t>
  </si>
  <si>
    <t>Operating Platform</t>
  </si>
  <si>
    <t>USD</t>
  </si>
  <si>
    <t>USD</t>
  </si>
  <si>
    <t>Managing Director</t>
  </si>
  <si>
    <t>Geneva</t>
  </si>
  <si>
    <t>Switzerland</t>
  </si>
  <si>
    <t>EMEA</t>
  </si>
  <si>
    <t>Client Businesses Platform</t>
  </si>
  <si>
    <t>CHF</t>
  </si>
  <si>
    <t>CHF</t>
  </si>
  <si>
    <t>Analyst</t>
  </si>
  <si>
    <t>Edinburgh</t>
  </si>
  <si>
    <t>United Kingdom</t>
  </si>
  <si>
    <t>EMEA</t>
  </si>
  <si>
    <t>Corporate and Risk Platform</t>
  </si>
  <si>
    <t>GBP</t>
  </si>
  <si>
    <t>GBP</t>
  </si>
  <si>
    <t>Managing Director</t>
  </si>
  <si>
    <t>New York</t>
  </si>
  <si>
    <t>United States of America</t>
  </si>
  <si>
    <t>Americas</t>
  </si>
  <si>
    <t>Investments Platform</t>
  </si>
  <si>
    <t>USD</t>
  </si>
  <si>
    <t>USD</t>
  </si>
  <si>
    <t>Vice President</t>
  </si>
  <si>
    <t>New York</t>
  </si>
  <si>
    <t>United States of America</t>
  </si>
  <si>
    <t>Americas</t>
  </si>
  <si>
    <t>Investments Platform</t>
  </si>
  <si>
    <t>USD</t>
  </si>
  <si>
    <t>USD</t>
  </si>
  <si>
    <t>Director</t>
  </si>
  <si>
    <t>Seoul</t>
  </si>
  <si>
    <t>Korea, Republic of</t>
  </si>
  <si>
    <t>Asia-Pacific</t>
  </si>
  <si>
    <t>Operating Platform</t>
  </si>
  <si>
    <t>KRW</t>
  </si>
  <si>
    <t>KRW</t>
  </si>
  <si>
    <t>Associate</t>
  </si>
  <si>
    <t>Princeton</t>
  </si>
  <si>
    <t>United States of America</t>
  </si>
  <si>
    <t>Americas</t>
  </si>
  <si>
    <t>Investments Platform</t>
  </si>
  <si>
    <t>USD</t>
  </si>
  <si>
    <t>USD</t>
  </si>
  <si>
    <t>Associate</t>
  </si>
  <si>
    <t>Philadelphia</t>
  </si>
  <si>
    <t>United States of America</t>
  </si>
  <si>
    <t>Americas</t>
  </si>
  <si>
    <t>Investments Platform</t>
  </si>
  <si>
    <t>USD</t>
  </si>
  <si>
    <t>USD</t>
  </si>
  <si>
    <t>Managing Director</t>
  </si>
  <si>
    <t>Chicago</t>
  </si>
  <si>
    <t>United States of America</t>
  </si>
  <si>
    <t>Americas</t>
  </si>
  <si>
    <t>Client Businesses Platform</t>
  </si>
  <si>
    <t>USD</t>
  </si>
  <si>
    <t>USD</t>
  </si>
  <si>
    <t>Director</t>
  </si>
  <si>
    <t>London</t>
  </si>
  <si>
    <t>United Kingdom</t>
  </si>
  <si>
    <t>EMEA</t>
  </si>
  <si>
    <t>Client Businesses Platform</t>
  </si>
  <si>
    <t>GBP</t>
  </si>
  <si>
    <t>GBP</t>
  </si>
  <si>
    <t>Associate</t>
  </si>
  <si>
    <t>New York</t>
  </si>
  <si>
    <t>United States of America</t>
  </si>
  <si>
    <t>Americas</t>
  </si>
  <si>
    <t>Client Businesses Platform</t>
  </si>
  <si>
    <t>USD</t>
  </si>
  <si>
    <t>USD</t>
  </si>
  <si>
    <t>Director</t>
  </si>
  <si>
    <t>London</t>
  </si>
  <si>
    <t>United Kingdom</t>
  </si>
  <si>
    <t>EMEA</t>
  </si>
  <si>
    <t>Regional Platform</t>
  </si>
  <si>
    <t>GBP</t>
  </si>
  <si>
    <t>GBP</t>
  </si>
  <si>
    <t>Director</t>
  </si>
  <si>
    <t>Sydney</t>
  </si>
  <si>
    <t>Australia</t>
  </si>
  <si>
    <t>Asia-Pacific</t>
  </si>
  <si>
    <t>Regional Platform</t>
  </si>
  <si>
    <t>AUD</t>
  </si>
  <si>
    <t>AUD</t>
  </si>
  <si>
    <t>Managing Director</t>
  </si>
  <si>
    <t>New York</t>
  </si>
  <si>
    <t>United States of America</t>
  </si>
  <si>
    <t>Americas</t>
  </si>
  <si>
    <t>Investments Platform</t>
  </si>
  <si>
    <t>USD</t>
  </si>
  <si>
    <t>USD</t>
  </si>
  <si>
    <t>Vice President</t>
  </si>
  <si>
    <t>Boston</t>
  </si>
  <si>
    <t>United States of America</t>
  </si>
  <si>
    <t>Americas</t>
  </si>
  <si>
    <t>Regional Platform</t>
  </si>
  <si>
    <t>USD</t>
  </si>
  <si>
    <t>USD</t>
  </si>
  <si>
    <t>Managing Director</t>
  </si>
  <si>
    <t>London</t>
  </si>
  <si>
    <t>United Kingdom</t>
  </si>
  <si>
    <t>EMEA</t>
  </si>
  <si>
    <t>Client Businesses Platform</t>
  </si>
  <si>
    <t>GBP</t>
  </si>
  <si>
    <t>GBP</t>
  </si>
  <si>
    <t>Vice President</t>
  </si>
  <si>
    <t>Princeton</t>
  </si>
  <si>
    <t>United States of America</t>
  </si>
  <si>
    <t>Americas</t>
  </si>
  <si>
    <t>Operating Platform</t>
  </si>
  <si>
    <t>USD</t>
  </si>
  <si>
    <t>USD</t>
  </si>
  <si>
    <t>Vice President</t>
  </si>
  <si>
    <t>London</t>
  </si>
  <si>
    <t>United Kingdom</t>
  </si>
  <si>
    <t>EMEA</t>
  </si>
  <si>
    <t>Investments Platform</t>
  </si>
  <si>
    <t>GBP</t>
  </si>
  <si>
    <t>GBP</t>
  </si>
  <si>
    <t>Director</t>
  </si>
  <si>
    <t>London</t>
  </si>
  <si>
    <t>United Kingdom</t>
  </si>
  <si>
    <t>EMEA</t>
  </si>
  <si>
    <t>Corporate and Risk Platform</t>
  </si>
  <si>
    <t>GBP</t>
  </si>
  <si>
    <t>GBP</t>
  </si>
  <si>
    <t>Director</t>
  </si>
  <si>
    <t>Wilmington</t>
  </si>
  <si>
    <t>United States of America</t>
  </si>
  <si>
    <t>Americas</t>
  </si>
  <si>
    <t>Operating Platform</t>
  </si>
  <si>
    <t>USD</t>
  </si>
  <si>
    <t>USD</t>
  </si>
  <si>
    <t>Vice President</t>
  </si>
  <si>
    <t>New York</t>
  </si>
  <si>
    <t>United States of America</t>
  </si>
  <si>
    <t>Americas</t>
  </si>
  <si>
    <t>Corporate and Risk Platform</t>
  </si>
  <si>
    <t>USD</t>
  </si>
  <si>
    <t>USD</t>
  </si>
  <si>
    <t>Managing Director</t>
  </si>
  <si>
    <t>Princeton</t>
  </si>
  <si>
    <t>United States of America</t>
  </si>
  <si>
    <t>Americas</t>
  </si>
  <si>
    <t>Regional Platform</t>
  </si>
  <si>
    <t>USD</t>
  </si>
  <si>
    <t>USD</t>
  </si>
  <si>
    <t>Managing Director</t>
  </si>
  <si>
    <t>New York</t>
  </si>
  <si>
    <t>United States of America</t>
  </si>
  <si>
    <t>Americas</t>
  </si>
  <si>
    <t>Client Businesses Platform</t>
  </si>
  <si>
    <t>USD</t>
  </si>
  <si>
    <t>USD</t>
  </si>
  <si>
    <t>Associate</t>
  </si>
  <si>
    <t>Princeton</t>
  </si>
  <si>
    <t>United States of America</t>
  </si>
  <si>
    <t>Americas</t>
  </si>
  <si>
    <t>Investments Platform</t>
  </si>
  <si>
    <t>USD</t>
  </si>
  <si>
    <t>USD</t>
  </si>
  <si>
    <t>Director</t>
  </si>
  <si>
    <t>New York</t>
  </si>
  <si>
    <t>United States of America</t>
  </si>
  <si>
    <t>Americas</t>
  </si>
  <si>
    <t>Corporate and Risk Platform</t>
  </si>
  <si>
    <t>USD</t>
  </si>
  <si>
    <t>USD</t>
  </si>
  <si>
    <t>Vice President</t>
  </si>
  <si>
    <t>Princeton</t>
  </si>
  <si>
    <t>United States of America</t>
  </si>
  <si>
    <t>Americas</t>
  </si>
  <si>
    <t>Client Businesses Platform</t>
  </si>
  <si>
    <t>USD</t>
  </si>
  <si>
    <t>USD</t>
  </si>
  <si>
    <t>Vice President</t>
  </si>
  <si>
    <t>Edinburgh</t>
  </si>
  <si>
    <t>United Kingdom</t>
  </si>
  <si>
    <t>EMEA</t>
  </si>
  <si>
    <t>Operating Platform</t>
  </si>
  <si>
    <t>GBP</t>
  </si>
  <si>
    <t>GBP</t>
  </si>
  <si>
    <t>Managing Director</t>
  </si>
  <si>
    <t>Zurich</t>
  </si>
  <si>
    <t>Switzerland</t>
  </si>
  <si>
    <t>EMEA</t>
  </si>
  <si>
    <t>Client Businesses Platform</t>
  </si>
  <si>
    <t>CHF</t>
  </si>
  <si>
    <t>CHF</t>
  </si>
  <si>
    <t>Administrative Assistant</t>
  </si>
  <si>
    <t>London</t>
  </si>
  <si>
    <t>United Kingdom</t>
  </si>
  <si>
    <t>EMEA</t>
  </si>
  <si>
    <t>Investments Platform</t>
  </si>
  <si>
    <t>GBP</t>
  </si>
  <si>
    <t>GBP</t>
  </si>
  <si>
    <t>Director</t>
  </si>
  <si>
    <t>Princeton</t>
  </si>
  <si>
    <t>United States of America</t>
  </si>
  <si>
    <t>Americas</t>
  </si>
  <si>
    <t>Operating Platform</t>
  </si>
  <si>
    <t>USD</t>
  </si>
  <si>
    <t>USD</t>
  </si>
  <si>
    <t>Vice President</t>
  </si>
  <si>
    <t>Princeton</t>
  </si>
  <si>
    <t>United States of America</t>
  </si>
  <si>
    <t>Americas</t>
  </si>
  <si>
    <t>Regional Platform</t>
  </si>
  <si>
    <t>USD</t>
  </si>
  <si>
    <t>USD</t>
  </si>
  <si>
    <t>Director</t>
  </si>
  <si>
    <t>London</t>
  </si>
  <si>
    <t>United Kingdom</t>
  </si>
  <si>
    <t>EMEA</t>
  </si>
  <si>
    <t>Regional Platform</t>
  </si>
  <si>
    <t>GBP</t>
  </si>
  <si>
    <t>GBP</t>
  </si>
  <si>
    <t>Director</t>
  </si>
  <si>
    <t>Boston</t>
  </si>
  <si>
    <t>United States of America</t>
  </si>
  <si>
    <t>Americas</t>
  </si>
  <si>
    <t>Investments Platform</t>
  </si>
  <si>
    <t>USD</t>
  </si>
  <si>
    <t>USD</t>
  </si>
  <si>
    <t>Director</t>
  </si>
  <si>
    <t>Taipei</t>
  </si>
  <si>
    <t>Taiwan</t>
  </si>
  <si>
    <t>Asia-Pacific</t>
  </si>
  <si>
    <t>Regional Platform</t>
  </si>
  <si>
    <t>TWD</t>
  </si>
  <si>
    <t>TWD</t>
  </si>
  <si>
    <t>Director</t>
  </si>
  <si>
    <t>Philadelphia</t>
  </si>
  <si>
    <t>United States of America</t>
  </si>
  <si>
    <t>Americas</t>
  </si>
  <si>
    <t>Operating Platform</t>
  </si>
  <si>
    <t>USD</t>
  </si>
  <si>
    <t>USD</t>
  </si>
  <si>
    <t>Vice President</t>
  </si>
  <si>
    <t>Colorado</t>
  </si>
  <si>
    <t>United States of America</t>
  </si>
  <si>
    <t>Americas</t>
  </si>
  <si>
    <t>Investments Platform</t>
  </si>
  <si>
    <t>USD</t>
  </si>
  <si>
    <t>USD</t>
  </si>
  <si>
    <t>Vice President</t>
  </si>
  <si>
    <t>Seattle</t>
  </si>
  <si>
    <t>United States of America</t>
  </si>
  <si>
    <t>Americas</t>
  </si>
  <si>
    <t>Investments Platform</t>
  </si>
  <si>
    <t>USD</t>
  </si>
  <si>
    <t>USD</t>
  </si>
  <si>
    <t>Director</t>
  </si>
  <si>
    <t>London</t>
  </si>
  <si>
    <t>United Kingdom</t>
  </si>
  <si>
    <t>EMEA</t>
  </si>
  <si>
    <t>Client Businesses Platform</t>
  </si>
  <si>
    <t>GBP</t>
  </si>
  <si>
    <t>GBP</t>
  </si>
  <si>
    <t>Analyst</t>
  </si>
  <si>
    <t>Tokyo</t>
  </si>
  <si>
    <t>Japan</t>
  </si>
  <si>
    <t>Asia-Pacific</t>
  </si>
  <si>
    <t>Operating Platform</t>
  </si>
  <si>
    <t>JPY</t>
  </si>
  <si>
    <t>JPY</t>
  </si>
  <si>
    <t>Managing Director</t>
  </si>
  <si>
    <t>Newport Beach</t>
  </si>
  <si>
    <t>United States of America</t>
  </si>
  <si>
    <t>Americas</t>
  </si>
  <si>
    <t>Investments Platform</t>
  </si>
  <si>
    <t>USD</t>
  </si>
  <si>
    <t>USD</t>
  </si>
  <si>
    <t>Vice President</t>
  </si>
  <si>
    <t>New York</t>
  </si>
  <si>
    <t>United States of America</t>
  </si>
  <si>
    <t>Americas</t>
  </si>
  <si>
    <t>Client Businesses Platform</t>
  </si>
  <si>
    <t>USD</t>
  </si>
  <si>
    <t>USD</t>
  </si>
  <si>
    <t>Vice President</t>
  </si>
  <si>
    <t>Seattle</t>
  </si>
  <si>
    <t>United States of America</t>
  </si>
  <si>
    <t>Americas</t>
  </si>
  <si>
    <t>Operating Platform</t>
  </si>
  <si>
    <t>USD</t>
  </si>
  <si>
    <t>USD</t>
  </si>
  <si>
    <t>Managing Director</t>
  </si>
  <si>
    <t>Hong Kong</t>
  </si>
  <si>
    <t>Hong Kong</t>
  </si>
  <si>
    <t>Asia-Pacific</t>
  </si>
  <si>
    <t>Client Businesses Platform</t>
  </si>
  <si>
    <t>HKD</t>
  </si>
  <si>
    <t>HKD</t>
  </si>
  <si>
    <t>Associate</t>
  </si>
  <si>
    <t>Princeton</t>
  </si>
  <si>
    <t>United States of America</t>
  </si>
  <si>
    <t>Americas</t>
  </si>
  <si>
    <t>Investments Platform</t>
  </si>
  <si>
    <t>USD</t>
  </si>
  <si>
    <t>USD</t>
  </si>
  <si>
    <t>Associate</t>
  </si>
  <si>
    <t>Princeton</t>
  </si>
  <si>
    <t>United States of America</t>
  </si>
  <si>
    <t>Americas</t>
  </si>
  <si>
    <t>Investments Platform</t>
  </si>
  <si>
    <t>USD</t>
  </si>
  <si>
    <t>USD</t>
  </si>
  <si>
    <t>Vice President</t>
  </si>
  <si>
    <t>Singapore</t>
  </si>
  <si>
    <t>Singapore</t>
  </si>
  <si>
    <t>Asia-Pacific</t>
  </si>
  <si>
    <t>Operating Platform</t>
  </si>
  <si>
    <t>SGD</t>
  </si>
  <si>
    <t>SGD</t>
  </si>
  <si>
    <t>Associate</t>
  </si>
  <si>
    <t>Wilmington</t>
  </si>
  <si>
    <t>United States of America</t>
  </si>
  <si>
    <t>Americas</t>
  </si>
  <si>
    <t>Operating Platform</t>
  </si>
  <si>
    <t>USD</t>
  </si>
  <si>
    <t>USD</t>
  </si>
  <si>
    <t>Vice President</t>
  </si>
  <si>
    <t>Edinburgh</t>
  </si>
  <si>
    <t>United Kingdom</t>
  </si>
  <si>
    <t>EMEA</t>
  </si>
  <si>
    <t>Client Businesses Platform</t>
  </si>
  <si>
    <t>GBP</t>
  </si>
  <si>
    <t>GBP</t>
  </si>
  <si>
    <t>Vice President</t>
  </si>
  <si>
    <t>Gurgaon</t>
  </si>
  <si>
    <t>India</t>
  </si>
  <si>
    <t>Asia-Pacific</t>
  </si>
  <si>
    <t>Client Businesses Platform</t>
  </si>
  <si>
    <t>INR</t>
  </si>
  <si>
    <t>INR</t>
  </si>
  <si>
    <t>Director</t>
  </si>
  <si>
    <t>Singapore</t>
  </si>
  <si>
    <t>Singapore</t>
  </si>
  <si>
    <t>Asia-Pacific</t>
  </si>
  <si>
    <t>Client Businesses Platform</t>
  </si>
  <si>
    <t>SGD</t>
  </si>
  <si>
    <t>SGD</t>
  </si>
  <si>
    <t>Associate</t>
  </si>
  <si>
    <t>New York</t>
  </si>
  <si>
    <t>United States of America</t>
  </si>
  <si>
    <t>Americas</t>
  </si>
  <si>
    <t>Corporate and Risk Platform</t>
  </si>
  <si>
    <t>USD</t>
  </si>
  <si>
    <t>USD</t>
  </si>
  <si>
    <t>Director</t>
  </si>
  <si>
    <t>New York</t>
  </si>
  <si>
    <t>United States of America</t>
  </si>
  <si>
    <t>Americas</t>
  </si>
  <si>
    <t>Corporate and Risk Platform</t>
  </si>
  <si>
    <t>USD</t>
  </si>
  <si>
    <t>USD</t>
  </si>
  <si>
    <t>Director</t>
  </si>
  <si>
    <t>Wilmington</t>
  </si>
  <si>
    <t>United States of America</t>
  </si>
  <si>
    <t>Americas</t>
  </si>
  <si>
    <t>Operating Platform</t>
  </si>
  <si>
    <t>USD</t>
  </si>
  <si>
    <t>USD</t>
  </si>
  <si>
    <t>Vice President</t>
  </si>
  <si>
    <t>London</t>
  </si>
  <si>
    <t>United Kingdom</t>
  </si>
  <si>
    <t>EMEA</t>
  </si>
  <si>
    <t>Investments Platform</t>
  </si>
  <si>
    <t>GBP</t>
  </si>
  <si>
    <t>GBP</t>
  </si>
  <si>
    <t>Vice President</t>
  </si>
  <si>
    <t>London</t>
  </si>
  <si>
    <t>United Kingdom</t>
  </si>
  <si>
    <t>EMEA</t>
  </si>
  <si>
    <t>Investments Platform</t>
  </si>
  <si>
    <t>GBP</t>
  </si>
  <si>
    <t>GBP</t>
  </si>
  <si>
    <t>Associate</t>
  </si>
  <si>
    <t>Wilmington</t>
  </si>
  <si>
    <t>United States of America</t>
  </si>
  <si>
    <t>Americas</t>
  </si>
  <si>
    <t>Operating Platform</t>
  </si>
  <si>
    <t>USD</t>
  </si>
  <si>
    <t>USD</t>
  </si>
  <si>
    <t>Vice President</t>
  </si>
  <si>
    <t>Seattle</t>
  </si>
  <si>
    <t>United States of America</t>
  </si>
  <si>
    <t>Americas</t>
  </si>
  <si>
    <t>Operating Platform</t>
  </si>
  <si>
    <t>USD</t>
  </si>
  <si>
    <t>USD</t>
  </si>
  <si>
    <t>Director</t>
  </si>
  <si>
    <t>Sydney</t>
  </si>
  <si>
    <t>Australia</t>
  </si>
  <si>
    <t>Asia-Pacific</t>
  </si>
  <si>
    <t>Client Businesses Platform</t>
  </si>
  <si>
    <t>AUD</t>
  </si>
  <si>
    <t>AUD</t>
  </si>
  <si>
    <t>Director</t>
  </si>
  <si>
    <t>Edinburgh</t>
  </si>
  <si>
    <t>United Kingdom</t>
  </si>
  <si>
    <t>EMEA</t>
  </si>
  <si>
    <t>Client Businesses Platform</t>
  </si>
  <si>
    <t>GBP</t>
  </si>
  <si>
    <t>GBP</t>
  </si>
  <si>
    <t>Vice President</t>
  </si>
  <si>
    <t>New York</t>
  </si>
  <si>
    <t>United States of America</t>
  </si>
  <si>
    <t>Americas</t>
  </si>
  <si>
    <t>Operating Platform</t>
  </si>
  <si>
    <t>USD</t>
  </si>
  <si>
    <t>USD</t>
  </si>
  <si>
    <t>Managing Director</t>
  </si>
  <si>
    <t>New York</t>
  </si>
  <si>
    <t>United States of America</t>
  </si>
  <si>
    <t>Americas</t>
  </si>
  <si>
    <t>Corporate and Risk Platform</t>
  </si>
  <si>
    <t>USD</t>
  </si>
  <si>
    <t>USD</t>
  </si>
  <si>
    <t>Associate</t>
  </si>
  <si>
    <t>Edinburgh</t>
  </si>
  <si>
    <t>United Kingdom</t>
  </si>
  <si>
    <t>EMEA</t>
  </si>
  <si>
    <t>Operating Platform</t>
  </si>
  <si>
    <t>GBP</t>
  </si>
  <si>
    <t>GBP</t>
  </si>
  <si>
    <t>Associate</t>
  </si>
  <si>
    <t>Wilmington</t>
  </si>
  <si>
    <t>United States of America</t>
  </si>
  <si>
    <t>Americas</t>
  </si>
  <si>
    <t>Operating Platform</t>
  </si>
  <si>
    <t>USD</t>
  </si>
  <si>
    <t>USD</t>
  </si>
  <si>
    <t>Vice President</t>
  </si>
  <si>
    <t>Singapore</t>
  </si>
  <si>
    <t>Singapore</t>
  </si>
  <si>
    <t>Asia-Pacific</t>
  </si>
  <si>
    <t>Regional Platform</t>
  </si>
  <si>
    <t>SGD</t>
  </si>
  <si>
    <t>SGD</t>
  </si>
  <si>
    <t>Vice President</t>
  </si>
  <si>
    <t>Hong Kong</t>
  </si>
  <si>
    <t>Hong Kong</t>
  </si>
  <si>
    <t>Asia-Pacific</t>
  </si>
  <si>
    <t>Investments Platform</t>
  </si>
  <si>
    <t>HKD</t>
  </si>
  <si>
    <t>HKD</t>
  </si>
  <si>
    <t>Associate</t>
  </si>
  <si>
    <t>Edinburgh</t>
  </si>
  <si>
    <t>United Kingdom</t>
  </si>
  <si>
    <t>EMEA</t>
  </si>
  <si>
    <t>Operating Platform</t>
  </si>
  <si>
    <t>GBP</t>
  </si>
  <si>
    <t>GBP</t>
  </si>
  <si>
    <t>Vice President</t>
  </si>
  <si>
    <t>Princeton</t>
  </si>
  <si>
    <t>United States of America</t>
  </si>
  <si>
    <t>Americas</t>
  </si>
  <si>
    <t>Investments Platform</t>
  </si>
  <si>
    <t>USD</t>
  </si>
  <si>
    <t>USD</t>
  </si>
  <si>
    <t>Director</t>
  </si>
  <si>
    <t>London</t>
  </si>
  <si>
    <t>United Kingdom</t>
  </si>
  <si>
    <t>EMEA</t>
  </si>
  <si>
    <t>Regional Platform</t>
  </si>
  <si>
    <t>GBP</t>
  </si>
  <si>
    <t>GBP</t>
  </si>
  <si>
    <t>Vice President</t>
  </si>
  <si>
    <t>London</t>
  </si>
  <si>
    <t>United Kingdom</t>
  </si>
  <si>
    <t>EMEA</t>
  </si>
  <si>
    <t>Investments Platform</t>
  </si>
  <si>
    <t>GBP</t>
  </si>
  <si>
    <t>GBP</t>
  </si>
  <si>
    <t>Vice President</t>
  </si>
  <si>
    <t>Boston</t>
  </si>
  <si>
    <t>United States of America</t>
  </si>
  <si>
    <t>Americas</t>
  </si>
  <si>
    <t>Client Businesses Platform</t>
  </si>
  <si>
    <t>USD</t>
  </si>
  <si>
    <t>USD</t>
  </si>
  <si>
    <t>Vice President</t>
  </si>
  <si>
    <t>London</t>
  </si>
  <si>
    <t>United Kingdom</t>
  </si>
  <si>
    <t>EMEA</t>
  </si>
  <si>
    <t>Regional Platform</t>
  </si>
  <si>
    <t>GBP</t>
  </si>
  <si>
    <t>GBP</t>
  </si>
  <si>
    <t>Associate</t>
  </si>
  <si>
    <t>New York</t>
  </si>
  <si>
    <t>United States of America</t>
  </si>
  <si>
    <t>Americas</t>
  </si>
  <si>
    <t>Operating Platform</t>
  </si>
  <si>
    <t>USD</t>
  </si>
  <si>
    <t>USD</t>
  </si>
  <si>
    <t>Vice President</t>
  </si>
  <si>
    <t>London</t>
  </si>
  <si>
    <t>United Kingdom</t>
  </si>
  <si>
    <t>EMEA</t>
  </si>
  <si>
    <t>Investments Platform</t>
  </si>
  <si>
    <t>GBP</t>
  </si>
  <si>
    <t>GBP</t>
  </si>
  <si>
    <t>Vice President</t>
  </si>
  <si>
    <t>London</t>
  </si>
  <si>
    <t>United Kingdom</t>
  </si>
  <si>
    <t>EMEA</t>
  </si>
  <si>
    <t>Investments Platform</t>
  </si>
  <si>
    <t>GBP</t>
  </si>
  <si>
    <t>GBP</t>
  </si>
  <si>
    <t>Associate</t>
  </si>
  <si>
    <t>Bloomfield Hills</t>
  </si>
  <si>
    <t>United States of America</t>
  </si>
  <si>
    <t>Americas</t>
  </si>
  <si>
    <t>Investments Platform</t>
  </si>
  <si>
    <t>USD</t>
  </si>
  <si>
    <t>USD</t>
  </si>
  <si>
    <t>Vice President</t>
  </si>
  <si>
    <t>New York</t>
  </si>
  <si>
    <t>United States of America</t>
  </si>
  <si>
    <t>Americas</t>
  </si>
  <si>
    <t>Investments Platform</t>
  </si>
  <si>
    <t>USD</t>
  </si>
  <si>
    <t>USD</t>
  </si>
  <si>
    <t>Vice President</t>
  </si>
  <si>
    <t>London</t>
  </si>
  <si>
    <t>United Kingdom</t>
  </si>
  <si>
    <t>EMEA</t>
  </si>
  <si>
    <t>Operating Platform</t>
  </si>
  <si>
    <t>GBP</t>
  </si>
  <si>
    <t>GBP</t>
  </si>
  <si>
    <t>Vice President</t>
  </si>
  <si>
    <t>Edinburgh</t>
  </si>
  <si>
    <t>United Kingdom</t>
  </si>
  <si>
    <t>EMEA</t>
  </si>
  <si>
    <t>Operating Platform</t>
  </si>
  <si>
    <t>GBP</t>
  </si>
  <si>
    <t>GBP</t>
  </si>
  <si>
    <t>Vice President</t>
  </si>
  <si>
    <t>Edinburgh</t>
  </si>
  <si>
    <t>United Kingdom</t>
  </si>
  <si>
    <t>EMEA</t>
  </si>
  <si>
    <t>Operating Platform</t>
  </si>
  <si>
    <t>GBP</t>
  </si>
  <si>
    <t>GBP</t>
  </si>
  <si>
    <t>Director</t>
  </si>
  <si>
    <t>Princeton</t>
  </si>
  <si>
    <t>United States of America</t>
  </si>
  <si>
    <t>Americas</t>
  </si>
  <si>
    <t>Investments Platform</t>
  </si>
  <si>
    <t>USD</t>
  </si>
  <si>
    <t>USD</t>
  </si>
  <si>
    <t>Director</t>
  </si>
  <si>
    <t>New York</t>
  </si>
  <si>
    <t>United States of America</t>
  </si>
  <si>
    <t>Americas</t>
  </si>
  <si>
    <t>Client Businesses Platform</t>
  </si>
  <si>
    <t>USD</t>
  </si>
  <si>
    <t>USD</t>
  </si>
  <si>
    <t>Associate</t>
  </si>
  <si>
    <t>London</t>
  </si>
  <si>
    <t>United Kingdom</t>
  </si>
  <si>
    <t>EMEA</t>
  </si>
  <si>
    <t>Corporate and Risk Platform</t>
  </si>
  <si>
    <t>GBP</t>
  </si>
  <si>
    <t>GBP</t>
  </si>
  <si>
    <t>Managing Director</t>
  </si>
  <si>
    <t>New York</t>
  </si>
  <si>
    <t>United States of America</t>
  </si>
  <si>
    <t>Americas</t>
  </si>
  <si>
    <t>Operating Platform</t>
  </si>
  <si>
    <t>USD</t>
  </si>
  <si>
    <t>USD</t>
  </si>
  <si>
    <t>Vice President</t>
  </si>
  <si>
    <t>New York</t>
  </si>
  <si>
    <t>United States of America</t>
  </si>
  <si>
    <t>Americas</t>
  </si>
  <si>
    <t>Operating Platform</t>
  </si>
  <si>
    <t>USD</t>
  </si>
  <si>
    <t>USD</t>
  </si>
  <si>
    <t>Vice President</t>
  </si>
  <si>
    <t>Vienna</t>
  </si>
  <si>
    <t>Austria</t>
  </si>
  <si>
    <t>EMEA</t>
  </si>
  <si>
    <t>Regional Platform</t>
  </si>
  <si>
    <t>EUR</t>
  </si>
  <si>
    <t>EUR</t>
  </si>
  <si>
    <t>Director</t>
  </si>
  <si>
    <t>New York</t>
  </si>
  <si>
    <t>United States of America</t>
  </si>
  <si>
    <t>Americas</t>
  </si>
  <si>
    <t>Client Businesses Platform</t>
  </si>
  <si>
    <t>USD</t>
  </si>
  <si>
    <t>USD</t>
  </si>
  <si>
    <t>Director</t>
  </si>
  <si>
    <t>New York</t>
  </si>
  <si>
    <t>United States of America</t>
  </si>
  <si>
    <t>Americas</t>
  </si>
  <si>
    <t>Corporate and Risk Platform</t>
  </si>
  <si>
    <t>USD</t>
  </si>
  <si>
    <t>USD</t>
  </si>
  <si>
    <t>Director</t>
  </si>
  <si>
    <t>Milan</t>
  </si>
  <si>
    <t>Italy</t>
  </si>
  <si>
    <t>EMEA</t>
  </si>
  <si>
    <t>ETF and Index Investments Platform</t>
  </si>
  <si>
    <t>EUR</t>
  </si>
  <si>
    <t>EUR</t>
  </si>
  <si>
    <t>Vice President</t>
  </si>
  <si>
    <t>New York</t>
  </si>
  <si>
    <t>United States of America</t>
  </si>
  <si>
    <t>Americas</t>
  </si>
  <si>
    <t>Client Businesses Platform</t>
  </si>
  <si>
    <t>USD</t>
  </si>
  <si>
    <t>USD</t>
  </si>
  <si>
    <t>Vice President</t>
  </si>
  <si>
    <t>New York</t>
  </si>
  <si>
    <t>United States of America</t>
  </si>
  <si>
    <t>Americas</t>
  </si>
  <si>
    <t>Operating Platform</t>
  </si>
  <si>
    <t>USD</t>
  </si>
  <si>
    <t>USD</t>
  </si>
  <si>
    <t>Vice President</t>
  </si>
  <si>
    <t>Paris</t>
  </si>
  <si>
    <t>France</t>
  </si>
  <si>
    <t>EMEA</t>
  </si>
  <si>
    <t>Regional Platform</t>
  </si>
  <si>
    <t>EUR</t>
  </si>
  <si>
    <t>EUR</t>
  </si>
  <si>
    <t>Director</t>
  </si>
  <si>
    <t>Seattle</t>
  </si>
  <si>
    <t>United States of America</t>
  </si>
  <si>
    <t>Americas</t>
  </si>
  <si>
    <t>Investments Platform</t>
  </si>
  <si>
    <t>USD</t>
  </si>
  <si>
    <t>USD</t>
  </si>
  <si>
    <t>Director</t>
  </si>
  <si>
    <t>New York</t>
  </si>
  <si>
    <t>United States of America</t>
  </si>
  <si>
    <t>Americas</t>
  </si>
  <si>
    <t>Corporate and Risk Platform</t>
  </si>
  <si>
    <t>USD</t>
  </si>
  <si>
    <t>USD</t>
  </si>
  <si>
    <t>Director</t>
  </si>
  <si>
    <t>New York</t>
  </si>
  <si>
    <t>United States of America</t>
  </si>
  <si>
    <t>Americas</t>
  </si>
  <si>
    <t>Client Businesses Platform</t>
  </si>
  <si>
    <t>USD</t>
  </si>
  <si>
    <t>USD</t>
  </si>
  <si>
    <t>Director</t>
  </si>
  <si>
    <t>New York</t>
  </si>
  <si>
    <t>United States of America</t>
  </si>
  <si>
    <t>Americas</t>
  </si>
  <si>
    <t>Client Businesses Platform</t>
  </si>
  <si>
    <t>USD</t>
  </si>
  <si>
    <t>USD</t>
  </si>
  <si>
    <t>Director</t>
  </si>
  <si>
    <t>Princeton</t>
  </si>
  <si>
    <t>United States of America</t>
  </si>
  <si>
    <t>Americas</t>
  </si>
  <si>
    <t>Investments Platform</t>
  </si>
  <si>
    <t>USD</t>
  </si>
  <si>
    <t>USD</t>
  </si>
  <si>
    <t>Director</t>
  </si>
  <si>
    <t>London</t>
  </si>
  <si>
    <t>United Kingdom</t>
  </si>
  <si>
    <t>EMEA</t>
  </si>
  <si>
    <t>Client Businesses Platform</t>
  </si>
  <si>
    <t>GBP</t>
  </si>
  <si>
    <t>GBP</t>
  </si>
  <si>
    <t>Managing Director</t>
  </si>
  <si>
    <t>New York</t>
  </si>
  <si>
    <t>United States of America</t>
  </si>
  <si>
    <t>Americas</t>
  </si>
  <si>
    <t>Corporate and Risk Platform</t>
  </si>
  <si>
    <t>USD</t>
  </si>
  <si>
    <t>USD</t>
  </si>
  <si>
    <t>Director</t>
  </si>
  <si>
    <t>New York</t>
  </si>
  <si>
    <t>United States of America</t>
  </si>
  <si>
    <t>Americas</t>
  </si>
  <si>
    <t>Regional Platform</t>
  </si>
  <si>
    <t>USD</t>
  </si>
  <si>
    <t>USD</t>
  </si>
  <si>
    <t>Vice President</t>
  </si>
  <si>
    <t>Princeton</t>
  </si>
  <si>
    <t>United States of America</t>
  </si>
  <si>
    <t>Americas</t>
  </si>
  <si>
    <t>Investments Platform</t>
  </si>
  <si>
    <t>USD</t>
  </si>
  <si>
    <t>USD</t>
  </si>
  <si>
    <t>Vice President</t>
  </si>
  <si>
    <t>Princeton</t>
  </si>
  <si>
    <t>United States of America</t>
  </si>
  <si>
    <t>Americas</t>
  </si>
  <si>
    <t>Investments Platform</t>
  </si>
  <si>
    <t>USD</t>
  </si>
  <si>
    <t>USD</t>
  </si>
  <si>
    <t>Managing Director</t>
  </si>
  <si>
    <t>Amsterdam</t>
  </si>
  <si>
    <t>Netherlands</t>
  </si>
  <si>
    <t>EMEA</t>
  </si>
  <si>
    <t>Client Businesses Platform</t>
  </si>
  <si>
    <t>EUR</t>
  </si>
  <si>
    <t>EUR</t>
  </si>
  <si>
    <t>Director</t>
  </si>
  <si>
    <t>New York</t>
  </si>
  <si>
    <t>United States of America</t>
  </si>
  <si>
    <t>Americas</t>
  </si>
  <si>
    <t>Investments Platform</t>
  </si>
  <si>
    <t>USD</t>
  </si>
  <si>
    <t>USD</t>
  </si>
  <si>
    <t>Vice President</t>
  </si>
  <si>
    <t>New York</t>
  </si>
  <si>
    <t>United States of America</t>
  </si>
  <si>
    <t>Americas</t>
  </si>
  <si>
    <t>Regional Platform</t>
  </si>
  <si>
    <t>USD</t>
  </si>
  <si>
    <t>USD</t>
  </si>
  <si>
    <t>Executive Assistant</t>
  </si>
  <si>
    <t>Princeton</t>
  </si>
  <si>
    <t>United States of America</t>
  </si>
  <si>
    <t>Americas</t>
  </si>
  <si>
    <t>Operating Platform</t>
  </si>
  <si>
    <t>USD</t>
  </si>
  <si>
    <t>USD</t>
  </si>
  <si>
    <t>Director</t>
  </si>
  <si>
    <t>Florida</t>
  </si>
  <si>
    <t>United States of America</t>
  </si>
  <si>
    <t>Americas</t>
  </si>
  <si>
    <t>Regional Platform</t>
  </si>
  <si>
    <t>USD</t>
  </si>
  <si>
    <t>USD</t>
  </si>
  <si>
    <t>Associate</t>
  </si>
  <si>
    <t>Edinburgh</t>
  </si>
  <si>
    <t>United Kingdom</t>
  </si>
  <si>
    <t>EMEA</t>
  </si>
  <si>
    <t>Corporate and Risk Platform</t>
  </si>
  <si>
    <t>GBP</t>
  </si>
  <si>
    <t>GBP</t>
  </si>
  <si>
    <t>Vice President</t>
  </si>
  <si>
    <t>New York</t>
  </si>
  <si>
    <t>United States of America</t>
  </si>
  <si>
    <t>Americas</t>
  </si>
  <si>
    <t>Investments Platform</t>
  </si>
  <si>
    <t>USD</t>
  </si>
  <si>
    <t>USD</t>
  </si>
  <si>
    <t>Vice President</t>
  </si>
  <si>
    <t>New York</t>
  </si>
  <si>
    <t>United States of America</t>
  </si>
  <si>
    <t>Americas</t>
  </si>
  <si>
    <t>Investments Platform</t>
  </si>
  <si>
    <t>USD</t>
  </si>
  <si>
    <t>USD</t>
  </si>
  <si>
    <t>Director</t>
  </si>
  <si>
    <t>Princeton</t>
  </si>
  <si>
    <t>United States of America</t>
  </si>
  <si>
    <t>Americas</t>
  </si>
  <si>
    <t>Regional Platform</t>
  </si>
  <si>
    <t>USD</t>
  </si>
  <si>
    <t>USD</t>
  </si>
  <si>
    <t>Associate</t>
  </si>
  <si>
    <t>New York</t>
  </si>
  <si>
    <t>United States of America</t>
  </si>
  <si>
    <t>Americas</t>
  </si>
  <si>
    <t>Investments Platform</t>
  </si>
  <si>
    <t>USD</t>
  </si>
  <si>
    <t>USD</t>
  </si>
  <si>
    <t>Specialist</t>
  </si>
  <si>
    <t>Wilmington</t>
  </si>
  <si>
    <t>United States of America</t>
  </si>
  <si>
    <t>Americas</t>
  </si>
  <si>
    <t>Operating Platform</t>
  </si>
  <si>
    <t>USD</t>
  </si>
  <si>
    <t>USD</t>
  </si>
  <si>
    <t>Vice President</t>
  </si>
  <si>
    <t>London</t>
  </si>
  <si>
    <t>United Kingdom</t>
  </si>
  <si>
    <t>EMEA</t>
  </si>
  <si>
    <t>Operating Platform</t>
  </si>
  <si>
    <t>GBP</t>
  </si>
  <si>
    <t>GBP</t>
  </si>
  <si>
    <t>Associate</t>
  </si>
  <si>
    <t>Princeton</t>
  </si>
  <si>
    <t>United States of America</t>
  </si>
  <si>
    <t>Americas</t>
  </si>
  <si>
    <t>Regional Platform</t>
  </si>
  <si>
    <t>USD</t>
  </si>
  <si>
    <t>USD</t>
  </si>
  <si>
    <t>Vice President</t>
  </si>
  <si>
    <t>Princeton</t>
  </si>
  <si>
    <t>United States of America</t>
  </si>
  <si>
    <t>Americas</t>
  </si>
  <si>
    <t>Client Businesses Platform</t>
  </si>
  <si>
    <t>USD</t>
  </si>
  <si>
    <t>USD</t>
  </si>
  <si>
    <t>Vice President</t>
  </si>
  <si>
    <t>Edinburgh</t>
  </si>
  <si>
    <t>United Kingdom</t>
  </si>
  <si>
    <t>EMEA</t>
  </si>
  <si>
    <t>Operating Platform</t>
  </si>
  <si>
    <t>GBP</t>
  </si>
  <si>
    <t>GBP</t>
  </si>
  <si>
    <t>Administrative Assistant</t>
  </si>
  <si>
    <t>New York</t>
  </si>
  <si>
    <t>United States of America</t>
  </si>
  <si>
    <t>Americas</t>
  </si>
  <si>
    <t>Investments Platform</t>
  </si>
  <si>
    <t>USD</t>
  </si>
  <si>
    <t>USD</t>
  </si>
  <si>
    <t>Director</t>
  </si>
  <si>
    <t>Hong Kong</t>
  </si>
  <si>
    <t>Hong Kong</t>
  </si>
  <si>
    <t>Asia-Pacific</t>
  </si>
  <si>
    <t>Regional Platform</t>
  </si>
  <si>
    <t>HKD</t>
  </si>
  <si>
    <t>HKD</t>
  </si>
  <si>
    <t>Associate</t>
  </si>
  <si>
    <t>Princeton</t>
  </si>
  <si>
    <t>United States of America</t>
  </si>
  <si>
    <t>Americas</t>
  </si>
  <si>
    <t>Investments Platform</t>
  </si>
  <si>
    <t>USD</t>
  </si>
  <si>
    <t>USD</t>
  </si>
  <si>
    <t>Vice President</t>
  </si>
  <si>
    <t>New York</t>
  </si>
  <si>
    <t>United States of America</t>
  </si>
  <si>
    <t>Americas</t>
  </si>
  <si>
    <t>Regional Platform</t>
  </si>
  <si>
    <t>USD</t>
  </si>
  <si>
    <t>USD</t>
  </si>
  <si>
    <t>Associate</t>
  </si>
  <si>
    <t>London</t>
  </si>
  <si>
    <t>United Kingdom</t>
  </si>
  <si>
    <t>EMEA</t>
  </si>
  <si>
    <t>Operating Platform</t>
  </si>
  <si>
    <t>GBP</t>
  </si>
  <si>
    <t>GBP</t>
  </si>
  <si>
    <t>Vice President</t>
  </si>
  <si>
    <t>Tokyo</t>
  </si>
  <si>
    <t>Japan</t>
  </si>
  <si>
    <t>Asia-Pacific</t>
  </si>
  <si>
    <t>Client Businesses Platform</t>
  </si>
  <si>
    <t>JPY</t>
  </si>
  <si>
    <t>JPY</t>
  </si>
  <si>
    <t>Director</t>
  </si>
  <si>
    <t>Seattle</t>
  </si>
  <si>
    <t>United States of America</t>
  </si>
  <si>
    <t>Americas</t>
  </si>
  <si>
    <t>Operating Platform</t>
  </si>
  <si>
    <t>USD</t>
  </si>
  <si>
    <t>USD</t>
  </si>
  <si>
    <t>Managing Director</t>
  </si>
  <si>
    <t>New York</t>
  </si>
  <si>
    <t>United States of America</t>
  </si>
  <si>
    <t>Americas</t>
  </si>
  <si>
    <t>Operating Platform</t>
  </si>
  <si>
    <t>USD</t>
  </si>
  <si>
    <t>USD</t>
  </si>
  <si>
    <t>Director</t>
  </si>
  <si>
    <t>New York</t>
  </si>
  <si>
    <t>United States of America</t>
  </si>
  <si>
    <t>Americas</t>
  </si>
  <si>
    <t>Operating Platform</t>
  </si>
  <si>
    <t>USD</t>
  </si>
  <si>
    <t>USD</t>
  </si>
  <si>
    <t>Director</t>
  </si>
  <si>
    <t>New York</t>
  </si>
  <si>
    <t>United States of America</t>
  </si>
  <si>
    <t>Americas</t>
  </si>
  <si>
    <t>Client Businesses Platform</t>
  </si>
  <si>
    <t>USD</t>
  </si>
  <si>
    <t>USD</t>
  </si>
  <si>
    <t>Vice President</t>
  </si>
  <si>
    <t>Wilmington</t>
  </si>
  <si>
    <t>United States of America</t>
  </si>
  <si>
    <t>Americas</t>
  </si>
  <si>
    <t>Operating Platform</t>
  </si>
  <si>
    <t>USD</t>
  </si>
  <si>
    <t>USD</t>
  </si>
  <si>
    <t>Vice President</t>
  </si>
  <si>
    <t>New York</t>
  </si>
  <si>
    <t>United States of America</t>
  </si>
  <si>
    <t>Americas</t>
  </si>
  <si>
    <t>Client Businesses Platform</t>
  </si>
  <si>
    <t>USD</t>
  </si>
  <si>
    <t>USD</t>
  </si>
  <si>
    <t>Vice President</t>
  </si>
  <si>
    <t>London</t>
  </si>
  <si>
    <t>United Kingdom</t>
  </si>
  <si>
    <t>EMEA</t>
  </si>
  <si>
    <t>Investments Platform</t>
  </si>
  <si>
    <t>GBP</t>
  </si>
  <si>
    <t>GBP</t>
  </si>
  <si>
    <t>Associate</t>
  </si>
  <si>
    <t>Edinburgh</t>
  </si>
  <si>
    <t>United Kingdom</t>
  </si>
  <si>
    <t>EMEA</t>
  </si>
  <si>
    <t>Corporate and Risk Platform</t>
  </si>
  <si>
    <t>GBP</t>
  </si>
  <si>
    <t>GBP</t>
  </si>
  <si>
    <t>Director</t>
  </si>
  <si>
    <t>London</t>
  </si>
  <si>
    <t>United Kingdom</t>
  </si>
  <si>
    <t>EMEA</t>
  </si>
  <si>
    <t>Investments Platform</t>
  </si>
  <si>
    <t>GBP</t>
  </si>
  <si>
    <t>GBP</t>
  </si>
  <si>
    <t>Managing Director</t>
  </si>
  <si>
    <t>New York</t>
  </si>
  <si>
    <t>United States of America</t>
  </si>
  <si>
    <t>Americas</t>
  </si>
  <si>
    <t>Client Businesses Platform</t>
  </si>
  <si>
    <t>USD</t>
  </si>
  <si>
    <t>USD</t>
  </si>
  <si>
    <t>Director</t>
  </si>
  <si>
    <t>Seattle</t>
  </si>
  <si>
    <t>United States of America</t>
  </si>
  <si>
    <t>Americas</t>
  </si>
  <si>
    <t>Operating Platform</t>
  </si>
  <si>
    <t>USD</t>
  </si>
  <si>
    <t>USD</t>
  </si>
  <si>
    <t>Associate</t>
  </si>
  <si>
    <t>Edinburgh</t>
  </si>
  <si>
    <t>United Kingdom</t>
  </si>
  <si>
    <t>EMEA</t>
  </si>
  <si>
    <t>Operating Platform</t>
  </si>
  <si>
    <t>GBP</t>
  </si>
  <si>
    <t>GBP</t>
  </si>
  <si>
    <t>Vice President</t>
  </si>
  <si>
    <t>Seattle</t>
  </si>
  <si>
    <t>United States of America</t>
  </si>
  <si>
    <t>Americas</t>
  </si>
  <si>
    <t>Operating Platform</t>
  </si>
  <si>
    <t>USD</t>
  </si>
  <si>
    <t>USD</t>
  </si>
  <si>
    <t>Vice President</t>
  </si>
  <si>
    <t>Edinburgh</t>
  </si>
  <si>
    <t>United Kingdom</t>
  </si>
  <si>
    <t>EMEA</t>
  </si>
  <si>
    <t>Operating Platform</t>
  </si>
  <si>
    <t>GBP</t>
  </si>
  <si>
    <t>GBP</t>
  </si>
  <si>
    <t>Managing Director</t>
  </si>
  <si>
    <t>New York</t>
  </si>
  <si>
    <t>United States of America</t>
  </si>
  <si>
    <t>Americas</t>
  </si>
  <si>
    <t>Investments Platform</t>
  </si>
  <si>
    <t>USD</t>
  </si>
  <si>
    <t>USD</t>
  </si>
  <si>
    <t>Director</t>
  </si>
  <si>
    <t>London</t>
  </si>
  <si>
    <t>United Kingdom</t>
  </si>
  <si>
    <t>EMEA</t>
  </si>
  <si>
    <t>Investments Platform</t>
  </si>
  <si>
    <t>GBP</t>
  </si>
  <si>
    <t>GBP</t>
  </si>
  <si>
    <t>Executive Assistant</t>
  </si>
  <si>
    <t>Princeton</t>
  </si>
  <si>
    <t>United States of America</t>
  </si>
  <si>
    <t>Americas</t>
  </si>
  <si>
    <t>Client Businesses Platform</t>
  </si>
  <si>
    <t>USD</t>
  </si>
  <si>
    <t>USD</t>
  </si>
  <si>
    <t>Director</t>
  </si>
  <si>
    <t>New York</t>
  </si>
  <si>
    <t>United States of America</t>
  </si>
  <si>
    <t>Americas</t>
  </si>
  <si>
    <t>Client Businesses Platform</t>
  </si>
  <si>
    <t>USD</t>
  </si>
  <si>
    <t>USD</t>
  </si>
  <si>
    <t>Executive Assistant</t>
  </si>
  <si>
    <t>New York</t>
  </si>
  <si>
    <t>United States of America</t>
  </si>
  <si>
    <t>Americas</t>
  </si>
  <si>
    <t>Client Businesses Platform</t>
  </si>
  <si>
    <t>USD</t>
  </si>
  <si>
    <t>USD</t>
  </si>
  <si>
    <t>Specialist</t>
  </si>
  <si>
    <t>New York</t>
  </si>
  <si>
    <t>United States of America</t>
  </si>
  <si>
    <t>Americas</t>
  </si>
  <si>
    <t>Operating Platform</t>
  </si>
  <si>
    <t>USD</t>
  </si>
  <si>
    <t>USD</t>
  </si>
  <si>
    <t>Associate</t>
  </si>
  <si>
    <t>Wilmington</t>
  </si>
  <si>
    <t>United States of America</t>
  </si>
  <si>
    <t>Americas</t>
  </si>
  <si>
    <t>Operating Platform</t>
  </si>
  <si>
    <t>USD</t>
  </si>
  <si>
    <t>USD</t>
  </si>
  <si>
    <t>Managing Director</t>
  </si>
  <si>
    <t>New York</t>
  </si>
  <si>
    <t>United States of America</t>
  </si>
  <si>
    <t>Americas</t>
  </si>
  <si>
    <t>Client Businesses Platform</t>
  </si>
  <si>
    <t>USD</t>
  </si>
  <si>
    <t>USD</t>
  </si>
  <si>
    <t>Vice President</t>
  </si>
  <si>
    <t>London</t>
  </si>
  <si>
    <t>United Kingdom</t>
  </si>
  <si>
    <t>EMEA</t>
  </si>
  <si>
    <t>Investments Platform</t>
  </si>
  <si>
    <t>GBP</t>
  </si>
  <si>
    <t>GBP</t>
  </si>
  <si>
    <t>Vice President</t>
  </si>
  <si>
    <t>Wilmington</t>
  </si>
  <si>
    <t>United States of America</t>
  </si>
  <si>
    <t>Americas</t>
  </si>
  <si>
    <t>Operating Platform</t>
  </si>
  <si>
    <t>USD</t>
  </si>
  <si>
    <t>USD</t>
  </si>
  <si>
    <t>Vice President</t>
  </si>
  <si>
    <t>Seattle</t>
  </si>
  <si>
    <t>United States of America</t>
  </si>
  <si>
    <t>Americas</t>
  </si>
  <si>
    <t>Investments Platform</t>
  </si>
  <si>
    <t>USD</t>
  </si>
  <si>
    <t>USD</t>
  </si>
  <si>
    <t>Director</t>
  </si>
  <si>
    <t>Amsterdam</t>
  </si>
  <si>
    <t>Netherlands</t>
  </si>
  <si>
    <t>EMEA</t>
  </si>
  <si>
    <t>Client Businesses Platform</t>
  </si>
  <si>
    <t>EUR</t>
  </si>
  <si>
    <t>EUR</t>
  </si>
  <si>
    <t>Vice President</t>
  </si>
  <si>
    <t>Washington</t>
  </si>
  <si>
    <t>United States of America</t>
  </si>
  <si>
    <t>Americas</t>
  </si>
  <si>
    <t>Client Businesses Platform</t>
  </si>
  <si>
    <t>USD</t>
  </si>
  <si>
    <t>USD</t>
  </si>
  <si>
    <t>Associate</t>
  </si>
  <si>
    <t>New York</t>
  </si>
  <si>
    <t>United States of America</t>
  </si>
  <si>
    <t>Americas</t>
  </si>
  <si>
    <t>Operating Platform</t>
  </si>
  <si>
    <t>USD</t>
  </si>
  <si>
    <t>USD</t>
  </si>
  <si>
    <t>Vice President</t>
  </si>
  <si>
    <t>Edinburgh</t>
  </si>
  <si>
    <t>United Kingdom</t>
  </si>
  <si>
    <t>EMEA</t>
  </si>
  <si>
    <t>Client Businesses Platform</t>
  </si>
  <si>
    <t>GBP</t>
  </si>
  <si>
    <t>GBP</t>
  </si>
  <si>
    <t>Managing Director</t>
  </si>
  <si>
    <t>New York</t>
  </si>
  <si>
    <t>United States of America</t>
  </si>
  <si>
    <t>Americas</t>
  </si>
  <si>
    <t>Corporate and Risk Platform</t>
  </si>
  <si>
    <t>USD</t>
  </si>
  <si>
    <t>USD</t>
  </si>
  <si>
    <t>Vice President</t>
  </si>
  <si>
    <t>Zurich</t>
  </si>
  <si>
    <t>Switzerland</t>
  </si>
  <si>
    <t>EMEA</t>
  </si>
  <si>
    <t>Client Businesses Platform</t>
  </si>
  <si>
    <t>USD</t>
  </si>
  <si>
    <t>USD</t>
  </si>
  <si>
    <t>Vice President</t>
  </si>
  <si>
    <t>Tokyo</t>
  </si>
  <si>
    <t>Japan</t>
  </si>
  <si>
    <t>Asia-Pacific</t>
  </si>
  <si>
    <t>Client Businesses Platform</t>
  </si>
  <si>
    <t>JPY</t>
  </si>
  <si>
    <t>JPY</t>
  </si>
  <si>
    <t>Director</t>
  </si>
  <si>
    <t>Sydney</t>
  </si>
  <si>
    <t>Australia</t>
  </si>
  <si>
    <t>Asia-Pacific</t>
  </si>
  <si>
    <t>Operating Platform</t>
  </si>
  <si>
    <t>AUD</t>
  </si>
  <si>
    <t>AUD</t>
  </si>
  <si>
    <t>Associate</t>
  </si>
  <si>
    <t>Sydney</t>
  </si>
  <si>
    <t>Australia</t>
  </si>
  <si>
    <t>Asia-Pacific</t>
  </si>
  <si>
    <t>Operating Platform</t>
  </si>
  <si>
    <t>AUD</t>
  </si>
  <si>
    <t>AUD</t>
  </si>
  <si>
    <t>Associate</t>
  </si>
  <si>
    <t>Edinburgh</t>
  </si>
  <si>
    <t>United Kingdom</t>
  </si>
  <si>
    <t>EMEA</t>
  </si>
  <si>
    <t>Operating Platform</t>
  </si>
  <si>
    <t>GBP</t>
  </si>
  <si>
    <t>GBP</t>
  </si>
  <si>
    <t>Director</t>
  </si>
  <si>
    <t>Gurgaon</t>
  </si>
  <si>
    <t>India</t>
  </si>
  <si>
    <t>Asia-Pacific</t>
  </si>
  <si>
    <t>Operating Platform</t>
  </si>
  <si>
    <t>INR</t>
  </si>
  <si>
    <t>INR</t>
  </si>
  <si>
    <t>Administrative Assistant</t>
  </si>
  <si>
    <t>Sydney</t>
  </si>
  <si>
    <t>Australia</t>
  </si>
  <si>
    <t>Asia-Pacific</t>
  </si>
  <si>
    <t>Client Businesses Platform</t>
  </si>
  <si>
    <t>AUD</t>
  </si>
  <si>
    <t>AUD</t>
  </si>
  <si>
    <t>Director</t>
  </si>
  <si>
    <t>Princeton</t>
  </si>
  <si>
    <t>United States of America</t>
  </si>
  <si>
    <t>Americas</t>
  </si>
  <si>
    <t>Regional Platform</t>
  </si>
  <si>
    <t>USD</t>
  </si>
  <si>
    <t>USD</t>
  </si>
  <si>
    <t>Managing Director</t>
  </si>
  <si>
    <t>New York</t>
  </si>
  <si>
    <t>United States of America</t>
  </si>
  <si>
    <t>Americas</t>
  </si>
  <si>
    <t>Operating Platform</t>
  </si>
  <si>
    <t>USD</t>
  </si>
  <si>
    <t>USD</t>
  </si>
  <si>
    <t>Administrative Assistant</t>
  </si>
  <si>
    <t>London</t>
  </si>
  <si>
    <t>United Kingdom</t>
  </si>
  <si>
    <t>EMEA</t>
  </si>
  <si>
    <t>Operating Platform</t>
  </si>
  <si>
    <t>GBP</t>
  </si>
  <si>
    <t>GBP</t>
  </si>
  <si>
    <t>Vice President</t>
  </si>
  <si>
    <t>Seattle</t>
  </si>
  <si>
    <t>United States of America</t>
  </si>
  <si>
    <t>Americas</t>
  </si>
  <si>
    <t>Operating Platform</t>
  </si>
  <si>
    <t>USD</t>
  </si>
  <si>
    <t>USD</t>
  </si>
  <si>
    <t>Vice President</t>
  </si>
  <si>
    <t>Eindhoven</t>
  </si>
  <si>
    <t>Netherlands</t>
  </si>
  <si>
    <t>EMEA</t>
  </si>
  <si>
    <t>Regional Platform</t>
  </si>
  <si>
    <t>EUR</t>
  </si>
  <si>
    <t>EUR</t>
  </si>
  <si>
    <t>Vice President</t>
  </si>
  <si>
    <t>Edinburgh</t>
  </si>
  <si>
    <t>United Kingdom</t>
  </si>
  <si>
    <t>EMEA</t>
  </si>
  <si>
    <t>Corporate and Risk Platform</t>
  </si>
  <si>
    <t>GBP</t>
  </si>
  <si>
    <t>GBP</t>
  </si>
  <si>
    <t>Director</t>
  </si>
  <si>
    <t>Princeton</t>
  </si>
  <si>
    <t>United States of America</t>
  </si>
  <si>
    <t>Americas</t>
  </si>
  <si>
    <t>Operating Platform</t>
  </si>
  <si>
    <t>USD</t>
  </si>
  <si>
    <t>USD</t>
  </si>
  <si>
    <t>Director</t>
  </si>
  <si>
    <t>New York</t>
  </si>
  <si>
    <t>United States of America</t>
  </si>
  <si>
    <t>Americas</t>
  </si>
  <si>
    <t>Corporate and Risk Platform</t>
  </si>
  <si>
    <t>USD</t>
  </si>
  <si>
    <t>USD</t>
  </si>
  <si>
    <t>Vice President</t>
  </si>
  <si>
    <t>Boston</t>
  </si>
  <si>
    <t>United States of America</t>
  </si>
  <si>
    <t>Americas</t>
  </si>
  <si>
    <t>Operating Platform</t>
  </si>
  <si>
    <t>USD</t>
  </si>
  <si>
    <t>USD</t>
  </si>
  <si>
    <t>Associate</t>
  </si>
  <si>
    <t>London</t>
  </si>
  <si>
    <t>United Kingdom</t>
  </si>
  <si>
    <t>EMEA</t>
  </si>
  <si>
    <t>Investments Platform</t>
  </si>
  <si>
    <t>GBP</t>
  </si>
  <si>
    <t>GBP</t>
  </si>
  <si>
    <t>Vice President</t>
  </si>
  <si>
    <t>London</t>
  </si>
  <si>
    <t>United Kingdom</t>
  </si>
  <si>
    <t>EMEA</t>
  </si>
  <si>
    <t>ETF and Index Investments Platform</t>
  </si>
  <si>
    <t>GBP</t>
  </si>
  <si>
    <t>GBP</t>
  </si>
  <si>
    <t>Vice President</t>
  </si>
  <si>
    <t>Tokyo</t>
  </si>
  <si>
    <t>Japan</t>
  </si>
  <si>
    <t>Asia-Pacific</t>
  </si>
  <si>
    <t>Regional Platform</t>
  </si>
  <si>
    <t>JPY</t>
  </si>
  <si>
    <t>JPY</t>
  </si>
  <si>
    <t>Director</t>
  </si>
  <si>
    <t>London</t>
  </si>
  <si>
    <t>United Kingdom</t>
  </si>
  <si>
    <t>EMEA</t>
  </si>
  <si>
    <t>Corporate and Risk Platform</t>
  </si>
  <si>
    <t>GBP</t>
  </si>
  <si>
    <t>GBP</t>
  </si>
  <si>
    <t>Director</t>
  </si>
  <si>
    <t>New York</t>
  </si>
  <si>
    <t>United States of America</t>
  </si>
  <si>
    <t>Americas</t>
  </si>
  <si>
    <t>Operating Platform</t>
  </si>
  <si>
    <t>USD</t>
  </si>
  <si>
    <t>USD</t>
  </si>
  <si>
    <t>Analyst</t>
  </si>
  <si>
    <t>London</t>
  </si>
  <si>
    <t>United Kingdom</t>
  </si>
  <si>
    <t>EMEA</t>
  </si>
  <si>
    <t>Operating Platform</t>
  </si>
  <si>
    <t>GBP</t>
  </si>
  <si>
    <t>GBP</t>
  </si>
  <si>
    <t>Vice President</t>
  </si>
  <si>
    <t>Wilmington</t>
  </si>
  <si>
    <t>United States of America</t>
  </si>
  <si>
    <t>Americas</t>
  </si>
  <si>
    <t>Operating Platform</t>
  </si>
  <si>
    <t>USD</t>
  </si>
  <si>
    <t>USD</t>
  </si>
  <si>
    <t>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</si>
  <si>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</si>
  <si>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</si>
  <si>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</si>
  <si>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</si>
  <si>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</si>
  <si>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</si>
  <si>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</si>
  <si>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</si>
  <si>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</si>
  <si>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</si>
  <si>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</si>
  <si>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</si>
  <si>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</si>
  <si>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Associate</t>
  </si>
  <si>
    <t>Edinburgh</t>
  </si>
  <si>
    <t>United Kingdom</t>
  </si>
  <si>
    <t>EMEA</t>
  </si>
  <si>
    <t>Operating Platform</t>
  </si>
  <si>
    <t>GBP</t>
  </si>
  <si>
    <t>GBP</t>
  </si>
  <si>
    <t>Associate</t>
  </si>
  <si>
    <t>New York</t>
  </si>
  <si>
    <t>United States of America</t>
  </si>
  <si>
    <t>Americas</t>
  </si>
  <si>
    <t>Client Businesses Platform</t>
  </si>
  <si>
    <t>USD</t>
  </si>
  <si>
    <t>USD</t>
  </si>
  <si>
    <t>Vice President</t>
  </si>
  <si>
    <t>New York</t>
  </si>
  <si>
    <t>United States of America</t>
  </si>
  <si>
    <t>Americas</t>
  </si>
  <si>
    <t>Client Businesses Platform</t>
  </si>
  <si>
    <t>USD</t>
  </si>
  <si>
    <t>USD</t>
  </si>
  <si>
    <t>Managing Director</t>
  </si>
  <si>
    <t>New York</t>
  </si>
  <si>
    <t>United States of America</t>
  </si>
  <si>
    <t>Americas</t>
  </si>
  <si>
    <t>Corporate and Risk Platform</t>
  </si>
  <si>
    <t>USD</t>
  </si>
  <si>
    <t>USD</t>
  </si>
  <si>
    <t>Director</t>
  </si>
  <si>
    <t>New York</t>
  </si>
  <si>
    <t>United States of America</t>
  </si>
  <si>
    <t>Americas</t>
  </si>
  <si>
    <t>Investments Platform</t>
  </si>
  <si>
    <t>USD</t>
  </si>
  <si>
    <t>USD</t>
  </si>
  <si>
    <t>Director</t>
  </si>
  <si>
    <t>Edinburgh</t>
  </si>
  <si>
    <t>United Kingdom</t>
  </si>
  <si>
    <t>EMEA</t>
  </si>
  <si>
    <t>Operating Platform</t>
  </si>
  <si>
    <t>GBP</t>
  </si>
  <si>
    <t>GBP</t>
  </si>
  <si>
    <t>Associate</t>
  </si>
  <si>
    <t>Wilmington</t>
  </si>
  <si>
    <t>United States of America</t>
  </si>
  <si>
    <t>Americas</t>
  </si>
  <si>
    <t>Operating Platform</t>
  </si>
  <si>
    <t>USD</t>
  </si>
  <si>
    <t>USD</t>
  </si>
  <si>
    <t>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</si>
  <si>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</si>
  <si>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</si>
  <si>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</si>
  <si>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</si>
  <si>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</si>
  <si>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</si>
  <si>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</si>
  <si>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</si>
  <si>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</si>
  <si>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</si>
  <si>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</si>
  <si>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</si>
  <si>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</si>
  <si>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Vice President</t>
  </si>
  <si>
    <t>Singapore</t>
  </si>
  <si>
    <t>Singapore</t>
  </si>
  <si>
    <t>Asia-Pacific</t>
  </si>
  <si>
    <t>Client Businesses Platform</t>
  </si>
  <si>
    <t>SGD</t>
  </si>
  <si>
    <t>SGD</t>
  </si>
  <si>
    <t>Vice President</t>
  </si>
  <si>
    <t>Wilmington</t>
  </si>
  <si>
    <t>United States of America</t>
  </si>
  <si>
    <t>Americas</t>
  </si>
  <si>
    <t>Operating Platform</t>
  </si>
  <si>
    <t>USD</t>
  </si>
  <si>
    <t>USD</t>
  </si>
  <si>
    <t>Director</t>
  </si>
  <si>
    <t>Princeton</t>
  </si>
  <si>
    <t>United States of America</t>
  </si>
  <si>
    <t>Americas</t>
  </si>
  <si>
    <t>Investments Platform</t>
  </si>
  <si>
    <t>USD</t>
  </si>
  <si>
    <t>USD</t>
  </si>
  <si>
    <t>Vice President</t>
  </si>
  <si>
    <t>Sydney</t>
  </si>
  <si>
    <t>Australia</t>
  </si>
  <si>
    <t>Asia-Pacific</t>
  </si>
  <si>
    <t>Client Businesses Platform</t>
  </si>
  <si>
    <t>AUD</t>
  </si>
  <si>
    <t>AUD</t>
  </si>
  <si>
    <t>Director</t>
  </si>
  <si>
    <t>Princeton</t>
  </si>
  <si>
    <t>United States of America</t>
  </si>
  <si>
    <t>Americas</t>
  </si>
  <si>
    <t>Client Businesses Platform</t>
  </si>
  <si>
    <t>USD</t>
  </si>
  <si>
    <t>USD</t>
  </si>
  <si>
    <t>Associate</t>
  </si>
  <si>
    <t>New York</t>
  </si>
  <si>
    <t>United States of America</t>
  </si>
  <si>
    <t>Americas</t>
  </si>
  <si>
    <t>Investments Platform</t>
  </si>
  <si>
    <t>USD</t>
  </si>
  <si>
    <t>USD</t>
  </si>
  <si>
    <t>Director</t>
  </si>
  <si>
    <t>Princeton</t>
  </si>
  <si>
    <t>United States of America</t>
  </si>
  <si>
    <t>Americas</t>
  </si>
  <si>
    <t>Operating Platform</t>
  </si>
  <si>
    <t>USD</t>
  </si>
  <si>
    <t>USD</t>
  </si>
  <si>
    <t>Specialist</t>
  </si>
  <si>
    <t>Edinburgh</t>
  </si>
  <si>
    <t>United Kingdom</t>
  </si>
  <si>
    <t>EMEA</t>
  </si>
  <si>
    <t>Operating Platform</t>
  </si>
  <si>
    <t>GBP</t>
  </si>
  <si>
    <t>GBP</t>
  </si>
  <si>
    <t>Administrative Assistant</t>
  </si>
  <si>
    <t>New York</t>
  </si>
  <si>
    <t>United States of America</t>
  </si>
  <si>
    <t>Americas</t>
  </si>
  <si>
    <t>Operating Platform</t>
  </si>
  <si>
    <t>USD</t>
  </si>
  <si>
    <t>USD</t>
  </si>
  <si>
    <t>Associate</t>
  </si>
  <si>
    <t>San Francisco</t>
  </si>
  <si>
    <t>United States of America</t>
  </si>
  <si>
    <t>Americas</t>
  </si>
  <si>
    <t>Investments Platform</t>
  </si>
  <si>
    <t>USD</t>
  </si>
  <si>
    <t>USD</t>
  </si>
  <si>
    <t>Vice President</t>
  </si>
  <si>
    <t>Seattle</t>
  </si>
  <si>
    <t>United States of America</t>
  </si>
  <si>
    <t>Americas</t>
  </si>
  <si>
    <t>Operating Platform</t>
  </si>
  <si>
    <t>USD</t>
  </si>
  <si>
    <t>USD</t>
  </si>
  <si>
    <t>Associate</t>
  </si>
  <si>
    <t>London</t>
  </si>
  <si>
    <t>United Kingdom</t>
  </si>
  <si>
    <t>EMEA</t>
  </si>
  <si>
    <t>Client Businesses Platform</t>
  </si>
  <si>
    <t>GBP</t>
  </si>
  <si>
    <t>GBP</t>
  </si>
  <si>
    <t>Associate</t>
  </si>
  <si>
    <t>Wilmington</t>
  </si>
  <si>
    <t>United States of America</t>
  </si>
  <si>
    <t>Americas</t>
  </si>
  <si>
    <t>Operating Platform</t>
  </si>
  <si>
    <t>USD</t>
  </si>
  <si>
    <t>USD</t>
  </si>
  <si>
    <t>Director</t>
  </si>
  <si>
    <t>New York</t>
  </si>
  <si>
    <t>United States of America</t>
  </si>
  <si>
    <t>Americas</t>
  </si>
  <si>
    <t>Investments Platform</t>
  </si>
  <si>
    <t>USD</t>
  </si>
  <si>
    <t>USD</t>
  </si>
  <si>
    <t>Managing Director</t>
  </si>
  <si>
    <t>New York</t>
  </si>
  <si>
    <t>United States of America</t>
  </si>
  <si>
    <t>Americas</t>
  </si>
  <si>
    <t>Corporate and Risk Platform</t>
  </si>
  <si>
    <t>USD</t>
  </si>
  <si>
    <t>USD</t>
  </si>
  <si>
    <t>Managing Director</t>
  </si>
  <si>
    <t>New York</t>
  </si>
  <si>
    <t>United States of America</t>
  </si>
  <si>
    <t>Americas</t>
  </si>
  <si>
    <t>Client Businesses Platform</t>
  </si>
  <si>
    <t>USD</t>
  </si>
  <si>
    <t>USD</t>
  </si>
  <si>
    <t>Associate</t>
  </si>
  <si>
    <t>Wilmington</t>
  </si>
  <si>
    <t>United States of America</t>
  </si>
  <si>
    <t>Americas</t>
  </si>
  <si>
    <t>Operating Platform</t>
  </si>
  <si>
    <t>USD</t>
  </si>
  <si>
    <t>USD</t>
  </si>
  <si>
    <t>Associate</t>
  </si>
  <si>
    <t>Boston</t>
  </si>
  <si>
    <t>United States of America</t>
  </si>
  <si>
    <t>Americas</t>
  </si>
  <si>
    <t>Operating Platform</t>
  </si>
  <si>
    <t>USD</t>
  </si>
  <si>
    <t>USD</t>
  </si>
  <si>
    <t>Vice President</t>
  </si>
  <si>
    <t>Edinburgh</t>
  </si>
  <si>
    <t>United Kingdom</t>
  </si>
  <si>
    <t>EMEA</t>
  </si>
  <si>
    <t>Operating Platform</t>
  </si>
  <si>
    <t>GBP</t>
  </si>
  <si>
    <t>GBP</t>
  </si>
  <si>
    <t>Director</t>
  </si>
  <si>
    <t>London</t>
  </si>
  <si>
    <t>United Kingdom</t>
  </si>
  <si>
    <t>EMEA</t>
  </si>
  <si>
    <t>ETF and Index Investments Platform</t>
  </si>
  <si>
    <t>GBP</t>
  </si>
  <si>
    <t>GBP</t>
  </si>
  <si>
    <t>Director</t>
  </si>
  <si>
    <t>New York</t>
  </si>
  <si>
    <t>United States of America</t>
  </si>
  <si>
    <t>Americas</t>
  </si>
  <si>
    <t>Investments Platform</t>
  </si>
  <si>
    <t>USD</t>
  </si>
  <si>
    <t>USD</t>
  </si>
  <si>
    <t>Vice President</t>
  </si>
  <si>
    <t>New York</t>
  </si>
  <si>
    <t>United States of America</t>
  </si>
  <si>
    <t>Americas</t>
  </si>
  <si>
    <t>Operating Platform</t>
  </si>
  <si>
    <t>USD</t>
  </si>
  <si>
    <t>USD</t>
  </si>
  <si>
    <t>Vice President</t>
  </si>
  <si>
    <t>New York</t>
  </si>
  <si>
    <t>United States of America</t>
  </si>
  <si>
    <t>Americas</t>
  </si>
  <si>
    <t>Operating Platform</t>
  </si>
  <si>
    <t>USD</t>
  </si>
  <si>
    <t>USD</t>
  </si>
  <si>
    <t>Associate</t>
  </si>
  <si>
    <t>Wilmington</t>
  </si>
  <si>
    <t>United States of America</t>
  </si>
  <si>
    <t>Americas</t>
  </si>
  <si>
    <t>Operating Platform</t>
  </si>
  <si>
    <t>USD</t>
  </si>
  <si>
    <t>USD</t>
  </si>
  <si>
    <t>Vice President</t>
  </si>
  <si>
    <t>Princeton</t>
  </si>
  <si>
    <t>United States of America</t>
  </si>
  <si>
    <t>Americas</t>
  </si>
  <si>
    <t>Investments Platform</t>
  </si>
  <si>
    <t>USD</t>
  </si>
  <si>
    <t>USD</t>
  </si>
  <si>
    <t>Vice President</t>
  </si>
  <si>
    <t>Princeton</t>
  </si>
  <si>
    <t>United States of America</t>
  </si>
  <si>
    <t>Americas</t>
  </si>
  <si>
    <t>Investments Platform</t>
  </si>
  <si>
    <t>USD</t>
  </si>
  <si>
    <t>USD</t>
  </si>
  <si>
    <t>Director</t>
  </si>
  <si>
    <t>New York</t>
  </si>
  <si>
    <t>United States of America</t>
  </si>
  <si>
    <t>Americas</t>
  </si>
  <si>
    <t>Corporate and Risk Platform</t>
  </si>
  <si>
    <t>USD</t>
  </si>
  <si>
    <t>USD</t>
  </si>
  <si>
    <t>Managing Director</t>
  </si>
  <si>
    <t>New York</t>
  </si>
  <si>
    <t>United States of America</t>
  </si>
  <si>
    <t>Americas</t>
  </si>
  <si>
    <t>Corporate and Risk Platform</t>
  </si>
  <si>
    <t>USD</t>
  </si>
  <si>
    <t>USD</t>
  </si>
  <si>
    <t>Director</t>
  </si>
  <si>
    <t>New York</t>
  </si>
  <si>
    <t>United States of America</t>
  </si>
  <si>
    <t>Americas</t>
  </si>
  <si>
    <t>Client Businesses Platform</t>
  </si>
  <si>
    <t>USD</t>
  </si>
  <si>
    <t>USD</t>
  </si>
  <si>
    <t>Managing Director</t>
  </si>
  <si>
    <t>New York</t>
  </si>
  <si>
    <t>United States of America</t>
  </si>
  <si>
    <t>Americas</t>
  </si>
  <si>
    <t>Investments Platform</t>
  </si>
  <si>
    <t>USD</t>
  </si>
  <si>
    <t>USD</t>
  </si>
  <si>
    <t>Director</t>
  </si>
  <si>
    <t>New York</t>
  </si>
  <si>
    <t>United States of America</t>
  </si>
  <si>
    <t>Americas</t>
  </si>
  <si>
    <t>Investments Platform</t>
  </si>
  <si>
    <t>USD</t>
  </si>
  <si>
    <t>USD</t>
  </si>
  <si>
    <t>Vice President</t>
  </si>
  <si>
    <t>Seattle</t>
  </si>
  <si>
    <t>United States of America</t>
  </si>
  <si>
    <t>Americas</t>
  </si>
  <si>
    <t>Client Businesses Platform</t>
  </si>
  <si>
    <t>USD</t>
  </si>
  <si>
    <t>USD</t>
  </si>
  <si>
    <t>Associate</t>
  </si>
  <si>
    <t>Toronto</t>
  </si>
  <si>
    <t>Canada</t>
  </si>
  <si>
    <t>Americas</t>
  </si>
  <si>
    <t>Operating Platform</t>
  </si>
  <si>
    <t>CAD</t>
  </si>
  <si>
    <t>CAD</t>
  </si>
  <si>
    <t>Vice President</t>
  </si>
  <si>
    <t>San Francisco</t>
  </si>
  <si>
    <t>United States of America</t>
  </si>
  <si>
    <t>Americas</t>
  </si>
  <si>
    <t>Client Businesses Platform</t>
  </si>
  <si>
    <t>USD</t>
  </si>
  <si>
    <t>USD</t>
  </si>
  <si>
    <t>Vice President</t>
  </si>
  <si>
    <t>New York</t>
  </si>
  <si>
    <t>United States of America</t>
  </si>
  <si>
    <t>Americas</t>
  </si>
  <si>
    <t>Operating Platform</t>
  </si>
  <si>
    <t>USD</t>
  </si>
  <si>
    <t>USD</t>
  </si>
  <si>
    <t>Vice President</t>
  </si>
  <si>
    <t>London</t>
  </si>
  <si>
    <t>United Kingdom</t>
  </si>
  <si>
    <t>EMEA</t>
  </si>
  <si>
    <t>Operating Platform</t>
  </si>
  <si>
    <t>GBP</t>
  </si>
  <si>
    <t>GBP</t>
  </si>
  <si>
    <t>Managing Director</t>
  </si>
  <si>
    <t>New York</t>
  </si>
  <si>
    <t>United States of America</t>
  </si>
  <si>
    <t>Americas</t>
  </si>
  <si>
    <t>Investments Platform</t>
  </si>
  <si>
    <t>USD</t>
  </si>
  <si>
    <t>USD</t>
  </si>
  <si>
    <t>Director</t>
  </si>
  <si>
    <t>Chicago</t>
  </si>
  <si>
    <t>United States of America</t>
  </si>
  <si>
    <t>Americas</t>
  </si>
  <si>
    <t>Investments Platform</t>
  </si>
  <si>
    <t>USD</t>
  </si>
  <si>
    <t>USD</t>
  </si>
  <si>
    <t>Vice President</t>
  </si>
  <si>
    <t>Seattle</t>
  </si>
  <si>
    <t>United States of America</t>
  </si>
  <si>
    <t>Americas</t>
  </si>
  <si>
    <t>Operating Platform</t>
  </si>
  <si>
    <t>USD</t>
  </si>
  <si>
    <t>USD</t>
  </si>
  <si>
    <t>Vice President</t>
  </si>
  <si>
    <t>Wilmington</t>
  </si>
  <si>
    <t>United States of America</t>
  </si>
  <si>
    <t>Americas</t>
  </si>
  <si>
    <t>Operating Platform</t>
  </si>
  <si>
    <t>USD</t>
  </si>
  <si>
    <t>USD</t>
  </si>
  <si>
    <t>Vice President</t>
  </si>
  <si>
    <t>New York</t>
  </si>
  <si>
    <t>United States of America</t>
  </si>
  <si>
    <t>Americas</t>
  </si>
  <si>
    <t>Operating Platform</t>
  </si>
  <si>
    <t>USD</t>
  </si>
  <si>
    <t>USD</t>
  </si>
  <si>
    <t>Vice President</t>
  </si>
  <si>
    <t>London</t>
  </si>
  <si>
    <t>United Kingdom</t>
  </si>
  <si>
    <t>EMEA</t>
  </si>
  <si>
    <t>Corporate and Risk Platform</t>
  </si>
  <si>
    <t>GBP</t>
  </si>
  <si>
    <t>GBP</t>
  </si>
  <si>
    <t>Managing Director</t>
  </si>
  <si>
    <t>New York</t>
  </si>
  <si>
    <t>United States of America</t>
  </si>
  <si>
    <t>Americas</t>
  </si>
  <si>
    <t>Investments Platform</t>
  </si>
  <si>
    <t>USD</t>
  </si>
  <si>
    <t>USD</t>
  </si>
  <si>
    <t>Managing Director</t>
  </si>
  <si>
    <t>New York</t>
  </si>
  <si>
    <t>United States of America</t>
  </si>
  <si>
    <t>Americas</t>
  </si>
  <si>
    <t>Regional Platform</t>
  </si>
  <si>
    <t>USD</t>
  </si>
  <si>
    <t>USD</t>
  </si>
  <si>
    <t>Associate</t>
  </si>
  <si>
    <t>London</t>
  </si>
  <si>
    <t>United Kingdom</t>
  </si>
  <si>
    <t>EMEA</t>
  </si>
  <si>
    <t>Operating Platform</t>
  </si>
  <si>
    <t>GBP</t>
  </si>
  <si>
    <t>GBP</t>
  </si>
  <si>
    <t>FutureAdvisor</t>
  </si>
  <si>
    <t>San Francisco</t>
  </si>
  <si>
    <t>United States of America</t>
  </si>
  <si>
    <t>Americas</t>
  </si>
  <si>
    <t>Client Businesses Platform</t>
  </si>
  <si>
    <t>USD</t>
  </si>
  <si>
    <t>USD</t>
  </si>
  <si>
    <t>Vice President</t>
  </si>
  <si>
    <t>New York</t>
  </si>
  <si>
    <t>United States of America</t>
  </si>
  <si>
    <t>Americas</t>
  </si>
  <si>
    <t>Regional Platform</t>
  </si>
  <si>
    <t>USD</t>
  </si>
  <si>
    <t>USD</t>
  </si>
  <si>
    <t>Director</t>
  </si>
  <si>
    <t>New York</t>
  </si>
  <si>
    <t>United States of America</t>
  </si>
  <si>
    <t>Americas</t>
  </si>
  <si>
    <t>Operating Platform</t>
  </si>
  <si>
    <t>USD</t>
  </si>
  <si>
    <t>USD</t>
  </si>
  <si>
    <t>Vice President</t>
  </si>
  <si>
    <t>Wilmington</t>
  </si>
  <si>
    <t>United States of America</t>
  </si>
  <si>
    <t>Americas</t>
  </si>
  <si>
    <t>Operating Platform</t>
  </si>
  <si>
    <t>USD</t>
  </si>
  <si>
    <t>USD</t>
  </si>
  <si>
    <t>Vice President</t>
  </si>
  <si>
    <t>Hong Kong</t>
  </si>
  <si>
    <t>Hong Kong</t>
  </si>
  <si>
    <t>Asia-Pacific</t>
  </si>
  <si>
    <t>Investments Platform</t>
  </si>
  <si>
    <t>HKD</t>
  </si>
  <si>
    <t>HKD</t>
  </si>
  <si>
    <t>Vice President</t>
  </si>
  <si>
    <t>London</t>
  </si>
  <si>
    <t>United Kingdom</t>
  </si>
  <si>
    <t>EMEA</t>
  </si>
  <si>
    <t>Operating Platform</t>
  </si>
  <si>
    <t>GBP</t>
  </si>
  <si>
    <t>GBP</t>
  </si>
  <si>
    <t>Vice President</t>
  </si>
  <si>
    <t>Wilmington</t>
  </si>
  <si>
    <t>United States of America</t>
  </si>
  <si>
    <t>Americas</t>
  </si>
  <si>
    <t>Client Businesses Platform</t>
  </si>
  <si>
    <t>USD</t>
  </si>
  <si>
    <t>USD</t>
  </si>
  <si>
    <t>Director</t>
  </si>
  <si>
    <t>New York</t>
  </si>
  <si>
    <t>United States of America</t>
  </si>
  <si>
    <t>Americas</t>
  </si>
  <si>
    <t>Investments Platform</t>
  </si>
  <si>
    <t>USD</t>
  </si>
  <si>
    <t>USD</t>
  </si>
  <si>
    <t>Director</t>
  </si>
  <si>
    <t>San Francisco</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</si>
  <si>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</si>
  <si>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</si>
  <si>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</si>
  <si>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</si>
  <si>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</si>
  <si>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</si>
  <si>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</si>
  <si>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</si>
  <si>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</si>
  <si>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</si>
  <si>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</si>
  <si>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</si>
  <si>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</si>
  <si>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</si>
  <si>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</si>
  <si>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</si>
  <si>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</si>
  <si>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</si>
  <si>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</si>
  <si>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</si>
  <si>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</si>
  <si>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</si>
  <si>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</si>
  <si>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</si>
  <si>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</si>
  <si>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</si>
  <si>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</si>
  <si>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London</t>
  </si>
  <si>
    <t>United Kingdom</t>
  </si>
  <si>
    <t>EMEA</t>
  </si>
  <si>
    <t>Investments Platform</t>
  </si>
  <si>
    <t>GBP</t>
  </si>
  <si>
    <t>GBP</t>
  </si>
  <si>
    <t>Vice President</t>
  </si>
  <si>
    <t>New York</t>
  </si>
  <si>
    <t>United States of America</t>
  </si>
  <si>
    <t>Americas</t>
  </si>
  <si>
    <t>Investments Platform</t>
  </si>
  <si>
    <t>USD</t>
  </si>
  <si>
    <t>USD</t>
  </si>
  <si>
    <t>Associate</t>
  </si>
  <si>
    <t>New York</t>
  </si>
  <si>
    <t>United States of America</t>
  </si>
  <si>
    <t>Americas</t>
  </si>
  <si>
    <t>Operating Platform</t>
  </si>
  <si>
    <t>USD</t>
  </si>
  <si>
    <t>USD</t>
  </si>
  <si>
    <t>Vice President</t>
  </si>
  <si>
    <t>Singapore</t>
  </si>
  <si>
    <t>Singapore</t>
  </si>
  <si>
    <t>Asia-Pacific</t>
  </si>
  <si>
    <t>Corporate and Risk Platform</t>
  </si>
  <si>
    <t>SGD</t>
  </si>
  <si>
    <t>SGD</t>
  </si>
  <si>
    <t>Managing Director</t>
  </si>
  <si>
    <t>New York</t>
  </si>
  <si>
    <t>United States of America</t>
  </si>
  <si>
    <t>Americas</t>
  </si>
  <si>
    <t>Client Businesses Platform</t>
  </si>
  <si>
    <t>USD</t>
  </si>
  <si>
    <t>USD</t>
  </si>
  <si>
    <t>Director</t>
  </si>
  <si>
    <t>New York</t>
  </si>
  <si>
    <t>United States of America</t>
  </si>
  <si>
    <t>Americas</t>
  </si>
  <si>
    <t>Client Businesses Platform</t>
  </si>
  <si>
    <t>USD</t>
  </si>
  <si>
    <t>USD</t>
  </si>
  <si>
    <t>Managing Director</t>
  </si>
  <si>
    <t>San Francisco</t>
  </si>
  <si>
    <t>United States of America</t>
  </si>
  <si>
    <t>Americas</t>
  </si>
  <si>
    <t>Investments Platform</t>
  </si>
  <si>
    <t>USD</t>
  </si>
  <si>
    <t>USD</t>
  </si>
  <si>
    <t>Vice President</t>
  </si>
  <si>
    <t>Edinburgh</t>
  </si>
  <si>
    <t>United Kingdom</t>
  </si>
  <si>
    <t>EMEA</t>
  </si>
  <si>
    <t>Operating Platform</t>
  </si>
  <si>
    <t>GBP</t>
  </si>
  <si>
    <t>GBP</t>
  </si>
  <si>
    <t>Managing Director</t>
  </si>
  <si>
    <t>New York</t>
  </si>
  <si>
    <t>United States of America</t>
  </si>
  <si>
    <t>Americas</t>
  </si>
  <si>
    <t>Investments Platform</t>
  </si>
  <si>
    <t>USD</t>
  </si>
  <si>
    <t>USD</t>
  </si>
  <si>
    <t>Managing Director</t>
  </si>
  <si>
    <t>New York</t>
  </si>
  <si>
    <t>United States of America</t>
  </si>
  <si>
    <t>Americas</t>
  </si>
  <si>
    <t>Operating Platform</t>
  </si>
  <si>
    <t>USD</t>
  </si>
  <si>
    <t>USD</t>
  </si>
  <si>
    <t>Associate</t>
  </si>
  <si>
    <t>New York</t>
  </si>
  <si>
    <t>United States of America</t>
  </si>
  <si>
    <t>Americas</t>
  </si>
  <si>
    <t>Corporate and Risk Platform</t>
  </si>
  <si>
    <t>USD</t>
  </si>
  <si>
    <t>USD</t>
  </si>
  <si>
    <t>Director</t>
  </si>
  <si>
    <t>Boston</t>
  </si>
  <si>
    <t>United States of America</t>
  </si>
  <si>
    <t>Americas</t>
  </si>
  <si>
    <t>Investments Platform</t>
  </si>
  <si>
    <t>USD</t>
  </si>
  <si>
    <t>USD</t>
  </si>
  <si>
    <t>Managing Director</t>
  </si>
  <si>
    <t>New York</t>
  </si>
  <si>
    <t>United States of America</t>
  </si>
  <si>
    <t>Americas</t>
  </si>
  <si>
    <t>Client Businesses Platform</t>
  </si>
  <si>
    <t>USD</t>
  </si>
  <si>
    <t>USD</t>
  </si>
  <si>
    <t>Director</t>
  </si>
  <si>
    <t>Washington, DC</t>
  </si>
  <si>
    <t>United States of America</t>
  </si>
  <si>
    <t>Americas</t>
  </si>
  <si>
    <t>Regional Platform</t>
  </si>
  <si>
    <t>USD</t>
  </si>
  <si>
    <t>USD</t>
  </si>
  <si>
    <t>Managing Director</t>
  </si>
  <si>
    <t>Singapore</t>
  </si>
  <si>
    <t>Singapore</t>
  </si>
  <si>
    <t>Asia-Pacific</t>
  </si>
  <si>
    <t>Investments Platform</t>
  </si>
  <si>
    <t>SGD</t>
  </si>
  <si>
    <t>SGD</t>
  </si>
  <si>
    <t>Director</t>
  </si>
  <si>
    <t>Singapore</t>
  </si>
  <si>
    <t>Singapore</t>
  </si>
  <si>
    <t>Asia-Pacific</t>
  </si>
  <si>
    <t>Investments Platform</t>
  </si>
  <si>
    <t>SGD</t>
  </si>
  <si>
    <t>SGD</t>
  </si>
  <si>
    <t>Director</t>
  </si>
  <si>
    <t>Princeton</t>
  </si>
  <si>
    <t>United States of America</t>
  </si>
  <si>
    <t>Americas</t>
  </si>
  <si>
    <t>Investments Platform</t>
  </si>
  <si>
    <t>USD</t>
  </si>
  <si>
    <t>USD</t>
  </si>
  <si>
    <t>Analyst</t>
  </si>
  <si>
    <t>Edinburgh</t>
  </si>
  <si>
    <t>United Kingdom</t>
  </si>
  <si>
    <t>EMEA</t>
  </si>
  <si>
    <t>Corporate and Risk Platform</t>
  </si>
  <si>
    <t>GBP</t>
  </si>
  <si>
    <t>GBP</t>
  </si>
  <si>
    <t>Managing Director</t>
  </si>
  <si>
    <t>London</t>
  </si>
  <si>
    <t>United Kingdom</t>
  </si>
  <si>
    <t>EMEA</t>
  </si>
  <si>
    <t>Investments Platform</t>
  </si>
  <si>
    <t>GBP</t>
  </si>
  <si>
    <t>GBP</t>
  </si>
  <si>
    <t>Director</t>
  </si>
  <si>
    <t>Newport Beach</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</si>
  <si>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</si>
  <si>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</si>
  <si>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</si>
  <si>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</si>
  <si>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</si>
  <si>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</si>
  <si>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</si>
  <si>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</si>
  <si>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</si>
  <si>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</si>
  <si>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</si>
  <si>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</si>
  <si>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</si>
  <si>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</si>
  <si>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</si>
  <si>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</si>
  <si>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</si>
  <si>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</si>
  <si>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</si>
  <si>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</si>
  <si>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</si>
  <si>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</si>
  <si>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</si>
  <si>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</si>
  <si>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</si>
  <si>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</si>
  <si>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</si>
  <si>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</si>
  <si>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</si>
  <si>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</si>
  <si>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</si>
  <si>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</si>
  <si>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</si>
  <si>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Director</t>
  </si>
  <si>
    <t>New York</t>
  </si>
  <si>
    <t>United States of America</t>
  </si>
  <si>
    <t>Americas</t>
  </si>
  <si>
    <t>Investments Platform</t>
  </si>
  <si>
    <t>USD</t>
  </si>
  <si>
    <t>USD</t>
  </si>
  <si>
    <t>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</si>
  <si>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</si>
  <si>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</si>
  <si>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</si>
  <si>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</si>
  <si>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</si>
  <si>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</si>
  <si>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</si>
  <si>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</si>
  <si>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</si>
  <si>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</si>
  <si>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</si>
  <si>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</si>
  <si>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</si>
  <si>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</si>
  <si>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</si>
  <si>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</si>
  <si>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</si>
  <si>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</si>
  <si>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</si>
  <si>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</si>
  <si>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</si>
  <si>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</si>
  <si>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</si>
  <si>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</si>
  <si>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</si>
  <si>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</si>
  <si>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</si>
  <si>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</si>
  <si>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</si>
  <si>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</si>
  <si>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</si>
  <si>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Corporate and Risk Platform</t>
  </si>
  <si>
    <t>USD</t>
  </si>
  <si>
    <t>USD</t>
  </si>
  <si>
    <t>Associate</t>
  </si>
  <si>
    <t>Singapore</t>
  </si>
  <si>
    <t>Singapore</t>
  </si>
  <si>
    <t>Asia-Pacific</t>
  </si>
  <si>
    <t>Operating Platform</t>
  </si>
  <si>
    <t>SGD</t>
  </si>
  <si>
    <t>SGD</t>
  </si>
  <si>
    <t>Director</t>
  </si>
  <si>
    <t>New York</t>
  </si>
  <si>
    <t>United States of America</t>
  </si>
  <si>
    <t>Americas</t>
  </si>
  <si>
    <t>Operating Platform</t>
  </si>
  <si>
    <t>USD</t>
  </si>
  <si>
    <t>USD</t>
  </si>
  <si>
    <t>Vice President</t>
  </si>
  <si>
    <t>New York</t>
  </si>
  <si>
    <t>United States of America</t>
  </si>
  <si>
    <t>Americas</t>
  </si>
  <si>
    <t>Investments Platform</t>
  </si>
  <si>
    <t>USD</t>
  </si>
  <si>
    <t>USD</t>
  </si>
  <si>
    <t>Managing Director</t>
  </si>
  <si>
    <t>Princeton</t>
  </si>
  <si>
    <t>United States of America</t>
  </si>
  <si>
    <t>Americas</t>
  </si>
  <si>
    <t>Investments Platform</t>
  </si>
  <si>
    <t>USD</t>
  </si>
  <si>
    <t>USD</t>
  </si>
  <si>
    <t>Director</t>
  </si>
  <si>
    <t>New York</t>
  </si>
  <si>
    <t>United States of America</t>
  </si>
  <si>
    <t>Americas</t>
  </si>
  <si>
    <t>Corporate and Risk Platform</t>
  </si>
  <si>
    <t>USD</t>
  </si>
  <si>
    <t>USD</t>
  </si>
  <si>
    <t>Vice President</t>
  </si>
  <si>
    <t>New York</t>
  </si>
  <si>
    <t>United States of America</t>
  </si>
  <si>
    <t>Americas</t>
  </si>
  <si>
    <t>Operating Platform</t>
  </si>
  <si>
    <t>USD</t>
  </si>
  <si>
    <t>USD</t>
  </si>
  <si>
    <t>Vice President</t>
  </si>
  <si>
    <t>Chicago</t>
  </si>
  <si>
    <t>United States of America</t>
  </si>
  <si>
    <t>Americas</t>
  </si>
  <si>
    <t>Client Businesses Platform</t>
  </si>
  <si>
    <t>USD</t>
  </si>
  <si>
    <t>USD</t>
  </si>
  <si>
    <t>Director</t>
  </si>
  <si>
    <t>New York</t>
  </si>
  <si>
    <t>United States of America</t>
  </si>
  <si>
    <t>Americas</t>
  </si>
  <si>
    <t>Operating Platform</t>
  </si>
  <si>
    <t>USD</t>
  </si>
  <si>
    <t>USD</t>
  </si>
  <si>
    <t>Vice President</t>
  </si>
  <si>
    <t>New York</t>
  </si>
  <si>
    <t>United States of America</t>
  </si>
  <si>
    <t>Americas</t>
  </si>
  <si>
    <t>Operating Platform</t>
  </si>
  <si>
    <t>USD</t>
  </si>
  <si>
    <t>USD</t>
  </si>
  <si>
    <t>Managing Director</t>
  </si>
  <si>
    <t>New York</t>
  </si>
  <si>
    <t>United States of America</t>
  </si>
  <si>
    <t>Americas</t>
  </si>
  <si>
    <t>Client Businesses Platform</t>
  </si>
  <si>
    <t>GBP</t>
  </si>
  <si>
    <t>Vice President</t>
  </si>
  <si>
    <t>Sydney</t>
  </si>
  <si>
    <t>Australia</t>
  </si>
  <si>
    <t>Asia-Pacific</t>
  </si>
  <si>
    <t>Operating Platform</t>
  </si>
  <si>
    <t>USD</t>
  </si>
  <si>
    <t>USD</t>
  </si>
  <si>
    <t>FutureAdvisor</t>
  </si>
  <si>
    <t>San Francisco</t>
  </si>
  <si>
    <t>United States of America</t>
  </si>
  <si>
    <t>Americas</t>
  </si>
  <si>
    <t>Client Businesses Platform</t>
  </si>
  <si>
    <t>USD</t>
  </si>
  <si>
    <t>USD</t>
  </si>
  <si>
    <t>Managing Director</t>
  </si>
  <si>
    <t>New York</t>
  </si>
  <si>
    <t>United States of America</t>
  </si>
  <si>
    <t>Americas</t>
  </si>
  <si>
    <t>Corporate and Risk Platform</t>
  </si>
  <si>
    <t>USD</t>
  </si>
  <si>
    <t>USD</t>
  </si>
  <si>
    <t>Vice President</t>
  </si>
  <si>
    <t>New York</t>
  </si>
  <si>
    <t>United States of America</t>
  </si>
  <si>
    <t>Americas</t>
  </si>
  <si>
    <t>Client Businesses Platform</t>
  </si>
  <si>
    <t>USD</t>
  </si>
  <si>
    <t>USD</t>
  </si>
  <si>
    <t>Director</t>
  </si>
  <si>
    <t>New York</t>
  </si>
  <si>
    <t>United States of America</t>
  </si>
  <si>
    <t>Americas</t>
  </si>
  <si>
    <t>Client Businesses Platform</t>
  </si>
  <si>
    <t>USD</t>
  </si>
  <si>
    <t>USD</t>
  </si>
  <si>
    <t>Administrative Assistant</t>
  </si>
  <si>
    <t>London</t>
  </si>
  <si>
    <t>United Kingdom</t>
  </si>
  <si>
    <t>EMEA</t>
  </si>
  <si>
    <t>Regional Platform</t>
  </si>
  <si>
    <t>GBP</t>
  </si>
  <si>
    <t>GBP</t>
  </si>
  <si>
    <t>Associate</t>
  </si>
  <si>
    <t>New York</t>
  </si>
  <si>
    <t>United States of America</t>
  </si>
  <si>
    <t>Americas</t>
  </si>
  <si>
    <t>Corporate and Risk Platform</t>
  </si>
  <si>
    <t>USD</t>
  </si>
  <si>
    <t>USD</t>
  </si>
  <si>
    <t>Director</t>
  </si>
  <si>
    <t>London</t>
  </si>
  <si>
    <t>United Kingdom</t>
  </si>
  <si>
    <t>EMEA</t>
  </si>
  <si>
    <t>Regional Platform</t>
  </si>
  <si>
    <t>GBP</t>
  </si>
  <si>
    <t>GBP</t>
  </si>
  <si>
    <t>Vice President</t>
  </si>
  <si>
    <t>London</t>
  </si>
  <si>
    <t>United Kingdom</t>
  </si>
  <si>
    <t>EMEA</t>
  </si>
  <si>
    <t>Client Businesses Platform</t>
  </si>
  <si>
    <t>GBP</t>
  </si>
  <si>
    <t>GBP</t>
  </si>
  <si>
    <t>Managing Director</t>
  </si>
  <si>
    <t>New York</t>
  </si>
  <si>
    <t>United States of America</t>
  </si>
  <si>
    <t>Americas</t>
  </si>
  <si>
    <t>Investments Platform</t>
  </si>
  <si>
    <t>USD</t>
  </si>
  <si>
    <t>USD</t>
  </si>
  <si>
    <t>Vice President</t>
  </si>
  <si>
    <t>New York</t>
  </si>
  <si>
    <t>United States of America</t>
  </si>
  <si>
    <t>Americas</t>
  </si>
  <si>
    <t>Client Businesses Platform</t>
  </si>
  <si>
    <t>USD</t>
  </si>
  <si>
    <t>USD</t>
  </si>
  <si>
    <t>Director</t>
  </si>
  <si>
    <t>London</t>
  </si>
  <si>
    <t>United Kingdom</t>
  </si>
  <si>
    <t>EMEA</t>
  </si>
  <si>
    <t>Client Businesses Platform</t>
  </si>
  <si>
    <t>GBP</t>
  </si>
  <si>
    <t>GBP</t>
  </si>
  <si>
    <t>Administrative Assistant</t>
  </si>
  <si>
    <t>Hong Kong</t>
  </si>
  <si>
    <t>Hong Kong</t>
  </si>
  <si>
    <t>Asia-Pacific</t>
  </si>
  <si>
    <t>Client Businesses Platform</t>
  </si>
  <si>
    <t>HKD</t>
  </si>
  <si>
    <t>HKD</t>
  </si>
  <si>
    <t>Vice President</t>
  </si>
  <si>
    <t>London</t>
  </si>
  <si>
    <t>United Kingdom</t>
  </si>
  <si>
    <t>EMEA</t>
  </si>
  <si>
    <t>Client Businesses Platform</t>
  </si>
  <si>
    <t>GBP</t>
  </si>
  <si>
    <t>GBP</t>
  </si>
  <si>
    <t>Vice President</t>
  </si>
  <si>
    <t>Georgia</t>
  </si>
  <si>
    <t>United States of America</t>
  </si>
  <si>
    <t>Americas</t>
  </si>
  <si>
    <t>Regional Platform</t>
  </si>
  <si>
    <t>USD</t>
  </si>
  <si>
    <t>USD</t>
  </si>
  <si>
    <t>Director</t>
  </si>
  <si>
    <t>Texas</t>
  </si>
  <si>
    <t>United States of America</t>
  </si>
  <si>
    <t>Americas</t>
  </si>
  <si>
    <t>Regional Platform</t>
  </si>
  <si>
    <t>USD</t>
  </si>
  <si>
    <t>USD</t>
  </si>
  <si>
    <t>Director</t>
  </si>
  <si>
    <t>New York</t>
  </si>
  <si>
    <t>United States of America</t>
  </si>
  <si>
    <t>Americas</t>
  </si>
  <si>
    <t>Regional Platform</t>
  </si>
  <si>
    <t>USD</t>
  </si>
  <si>
    <t>USD</t>
  </si>
  <si>
    <t>Specialist</t>
  </si>
  <si>
    <t>Princeton</t>
  </si>
  <si>
    <t>United States of America</t>
  </si>
  <si>
    <t>Americas</t>
  </si>
  <si>
    <t>Regional Platform</t>
  </si>
  <si>
    <t>USD</t>
  </si>
  <si>
    <t>USD</t>
  </si>
  <si>
    <t>Director</t>
  </si>
  <si>
    <t>London</t>
  </si>
  <si>
    <t>United Kingdom</t>
  </si>
  <si>
    <t>EMEA</t>
  </si>
  <si>
    <t>Investments Platform</t>
  </si>
  <si>
    <t>GBP</t>
  </si>
  <si>
    <t>GBP</t>
  </si>
  <si>
    <t>Director</t>
  </si>
  <si>
    <t>London</t>
  </si>
  <si>
    <t>United Kingdom</t>
  </si>
  <si>
    <t>EMEA</t>
  </si>
  <si>
    <t>Client Businesses Platform</t>
  </si>
  <si>
    <t>GBP</t>
  </si>
  <si>
    <t>GBP</t>
  </si>
  <si>
    <t>Director</t>
  </si>
  <si>
    <t>Illinois</t>
  </si>
  <si>
    <t>United States of America</t>
  </si>
  <si>
    <t>Americas</t>
  </si>
  <si>
    <t>Regional Platform</t>
  </si>
  <si>
    <t>USD</t>
  </si>
  <si>
    <t>USD</t>
  </si>
  <si>
    <t>Director</t>
  </si>
  <si>
    <t>Illinois</t>
  </si>
  <si>
    <t>United States of America</t>
  </si>
  <si>
    <t>Americas</t>
  </si>
  <si>
    <t>Regional Platform</t>
  </si>
  <si>
    <t>USD</t>
  </si>
  <si>
    <t>USD</t>
  </si>
  <si>
    <t>Associate</t>
  </si>
  <si>
    <t>New York</t>
  </si>
  <si>
    <t>United States of America</t>
  </si>
  <si>
    <t>Americas</t>
  </si>
  <si>
    <t>Investments Platform</t>
  </si>
  <si>
    <t>USD</t>
  </si>
  <si>
    <t>USD</t>
  </si>
  <si>
    <t>Vice President</t>
  </si>
  <si>
    <t>Princeton</t>
  </si>
  <si>
    <t>United States of America</t>
  </si>
  <si>
    <t>Americas</t>
  </si>
  <si>
    <t>Regional Platform</t>
  </si>
  <si>
    <t>USD</t>
  </si>
  <si>
    <t>USD</t>
  </si>
  <si>
    <t>Vice President</t>
  </si>
  <si>
    <t>New York</t>
  </si>
  <si>
    <t>United States of America</t>
  </si>
  <si>
    <t>Americas</t>
  </si>
  <si>
    <t>ETF and Index Investments Platform</t>
  </si>
  <si>
    <t>USD</t>
  </si>
  <si>
    <t>USD</t>
  </si>
  <si>
    <t>Vice President</t>
  </si>
  <si>
    <t>Wilmington</t>
  </si>
  <si>
    <t>United States of America</t>
  </si>
  <si>
    <t>Americas</t>
  </si>
  <si>
    <t>Operating Platform</t>
  </si>
  <si>
    <t>USD</t>
  </si>
  <si>
    <t>USD</t>
  </si>
  <si>
    <t>Vice President</t>
  </si>
  <si>
    <t>Edinburgh</t>
  </si>
  <si>
    <t>United Kingdom</t>
  </si>
  <si>
    <t>EMEA</t>
  </si>
  <si>
    <t>Client Businesses Platform</t>
  </si>
  <si>
    <t>GBP</t>
  </si>
  <si>
    <t>GBP</t>
  </si>
  <si>
    <t>Vice President</t>
  </si>
  <si>
    <t>New York</t>
  </si>
  <si>
    <t>United States of America</t>
  </si>
  <si>
    <t>Americas</t>
  </si>
  <si>
    <t>Investments Platform</t>
  </si>
  <si>
    <t>USD</t>
  </si>
  <si>
    <t>USD</t>
  </si>
  <si>
    <t>Administrative Assistant</t>
  </si>
  <si>
    <t>New York</t>
  </si>
  <si>
    <t>United States of America</t>
  </si>
  <si>
    <t>Americas</t>
  </si>
  <si>
    <t>Corporate and Risk Platform</t>
  </si>
  <si>
    <t>USD</t>
  </si>
  <si>
    <t>USD</t>
  </si>
  <si>
    <t>Director</t>
  </si>
  <si>
    <t>New York</t>
  </si>
  <si>
    <t>United States of America</t>
  </si>
  <si>
    <t>Americas</t>
  </si>
  <si>
    <t>Operating Platform</t>
  </si>
  <si>
    <t>Director</t>
  </si>
  <si>
    <t>Singapore</t>
  </si>
  <si>
    <t>Singapore</t>
  </si>
  <si>
    <t>Asia-Pacific</t>
  </si>
  <si>
    <t>Operating Platform</t>
  </si>
  <si>
    <t>SGD</t>
  </si>
  <si>
    <t>SGD</t>
  </si>
  <si>
    <t>Vice President</t>
  </si>
  <si>
    <t>Gurgaon</t>
  </si>
  <si>
    <t>India</t>
  </si>
  <si>
    <t>Asia-Pacific</t>
  </si>
  <si>
    <t>Operating Platform</t>
  </si>
  <si>
    <t>INR</t>
  </si>
  <si>
    <t>INR</t>
  </si>
  <si>
    <t>Managing Director</t>
  </si>
  <si>
    <t>New York</t>
  </si>
  <si>
    <t>United States of America</t>
  </si>
  <si>
    <t>Americas</t>
  </si>
  <si>
    <t>Client Businesses Platform</t>
  </si>
  <si>
    <t>USD</t>
  </si>
  <si>
    <t>USD</t>
  </si>
  <si>
    <t>Director</t>
  </si>
  <si>
    <t>Seoul</t>
  </si>
  <si>
    <t>Korea, Republic of</t>
  </si>
  <si>
    <t>Asia-Pacific</t>
  </si>
  <si>
    <t>Client Businesses Platform</t>
  </si>
  <si>
    <t>KRW</t>
  </si>
  <si>
    <t>KRW</t>
  </si>
  <si>
    <t>Director</t>
  </si>
  <si>
    <t>Toronto</t>
  </si>
  <si>
    <t>Canada</t>
  </si>
  <si>
    <t>Americas</t>
  </si>
  <si>
    <t>Client Businesses Platform</t>
  </si>
  <si>
    <t>CAD</t>
  </si>
  <si>
    <t>CAD</t>
  </si>
  <si>
    <t>Director</t>
  </si>
  <si>
    <t>Boston</t>
  </si>
  <si>
    <t>United States of America</t>
  </si>
  <si>
    <t>Americas</t>
  </si>
  <si>
    <t>Regional Platform</t>
  </si>
  <si>
    <t>USD</t>
  </si>
  <si>
    <t>USD</t>
  </si>
  <si>
    <t>Vice President</t>
  </si>
  <si>
    <t>Princeton</t>
  </si>
  <si>
    <t>United States of America</t>
  </si>
  <si>
    <t>Americas</t>
  </si>
  <si>
    <t>Investments Platform</t>
  </si>
  <si>
    <t>USD</t>
  </si>
  <si>
    <t>USD</t>
  </si>
  <si>
    <t>Associate</t>
  </si>
  <si>
    <t>Princeton</t>
  </si>
  <si>
    <t>United States of America</t>
  </si>
  <si>
    <t>Americas</t>
  </si>
  <si>
    <t>Regional Platform</t>
  </si>
  <si>
    <t>USD</t>
  </si>
  <si>
    <t>USD</t>
  </si>
  <si>
    <t>Associate</t>
  </si>
  <si>
    <t>Princeton</t>
  </si>
  <si>
    <t>United States of America</t>
  </si>
  <si>
    <t>Americas</t>
  </si>
  <si>
    <t>Operating Platform</t>
  </si>
  <si>
    <t>USD</t>
  </si>
  <si>
    <t>USD</t>
  </si>
  <si>
    <t>Associate</t>
  </si>
  <si>
    <t>Princeton</t>
  </si>
  <si>
    <t>United States of America</t>
  </si>
  <si>
    <t>Americas</t>
  </si>
  <si>
    <t>Investments Platform</t>
  </si>
  <si>
    <t>USD</t>
  </si>
  <si>
    <t>USD</t>
  </si>
  <si>
    <t>Vice President</t>
  </si>
  <si>
    <t>Wilmington</t>
  </si>
  <si>
    <t>United States of America</t>
  </si>
  <si>
    <t>Americas</t>
  </si>
  <si>
    <t>Operating Platform</t>
  </si>
  <si>
    <t>USD</t>
  </si>
  <si>
    <t>USD</t>
  </si>
  <si>
    <t>Managing Director</t>
  </si>
  <si>
    <t>New York</t>
  </si>
  <si>
    <t>United States of America</t>
  </si>
  <si>
    <t>Americas</t>
  </si>
  <si>
    <t>Investments Platform</t>
  </si>
  <si>
    <t>USD</t>
  </si>
  <si>
    <t>USD</t>
  </si>
  <si>
    <t>Vice President</t>
  </si>
  <si>
    <t>New York</t>
  </si>
  <si>
    <t>United States of America</t>
  </si>
  <si>
    <t>Americas</t>
  </si>
  <si>
    <t>Investments Platform</t>
  </si>
  <si>
    <t>USD</t>
  </si>
  <si>
    <t>USD</t>
  </si>
  <si>
    <t>Director</t>
  </si>
  <si>
    <t>Kentucky</t>
  </si>
  <si>
    <t>United States of America</t>
  </si>
  <si>
    <t>Americas</t>
  </si>
  <si>
    <t>Regional Platform</t>
  </si>
  <si>
    <t>USD</t>
  </si>
  <si>
    <t>USD</t>
  </si>
  <si>
    <t>Director</t>
  </si>
  <si>
    <t>New York</t>
  </si>
  <si>
    <t>United States of America</t>
  </si>
  <si>
    <t>Americas</t>
  </si>
  <si>
    <t>Operating Platform</t>
  </si>
  <si>
    <t>USD</t>
  </si>
  <si>
    <t>USD</t>
  </si>
  <si>
    <t>Managing Director</t>
  </si>
  <si>
    <t>Tokyo</t>
  </si>
  <si>
    <t>Japan</t>
  </si>
  <si>
    <t>Asia-Pacific</t>
  </si>
  <si>
    <t>Regional Platform</t>
  </si>
  <si>
    <t>JPY</t>
  </si>
  <si>
    <t>JPY</t>
  </si>
  <si>
    <t>Vice President</t>
  </si>
  <si>
    <t>New York</t>
  </si>
  <si>
    <t>United States of America</t>
  </si>
  <si>
    <t>Americas</t>
  </si>
  <si>
    <t>Operating Platform</t>
  </si>
  <si>
    <t>USD</t>
  </si>
  <si>
    <t>USD</t>
  </si>
  <si>
    <t>Director</t>
  </si>
  <si>
    <t>New York</t>
  </si>
  <si>
    <t>United States of America</t>
  </si>
  <si>
    <t>Americas</t>
  </si>
  <si>
    <t>Operating Platform</t>
  </si>
  <si>
    <t>USD</t>
  </si>
  <si>
    <t>USD</t>
  </si>
  <si>
    <t>Executive Assistant</t>
  </si>
  <si>
    <t>San Francisco</t>
  </si>
  <si>
    <t>United States of America</t>
  </si>
  <si>
    <t>Americas</t>
  </si>
  <si>
    <t>Corporate and Risk Platform</t>
  </si>
  <si>
    <t>USD</t>
  </si>
  <si>
    <t>USD</t>
  </si>
  <si>
    <t>Director</t>
  </si>
  <si>
    <t>New York</t>
  </si>
  <si>
    <t>United States of America</t>
  </si>
  <si>
    <t>Americas</t>
  </si>
  <si>
    <t>Client Businesses Platform</t>
  </si>
  <si>
    <t>USD</t>
  </si>
  <si>
    <t>USD</t>
  </si>
  <si>
    <t>Managing Director</t>
  </si>
  <si>
    <t>New York</t>
  </si>
  <si>
    <t>United States of America</t>
  </si>
  <si>
    <t>Americas</t>
  </si>
  <si>
    <t>Corporate and Risk Platform</t>
  </si>
  <si>
    <t>USD</t>
  </si>
  <si>
    <t>USD</t>
  </si>
  <si>
    <t>Director</t>
  </si>
  <si>
    <t>Wilmington</t>
  </si>
  <si>
    <t>United States of America</t>
  </si>
  <si>
    <t>Americas</t>
  </si>
  <si>
    <t>Operating Platform</t>
  </si>
  <si>
    <t>USD</t>
  </si>
  <si>
    <t>USD</t>
  </si>
  <si>
    <t>Specialist</t>
  </si>
  <si>
    <t>San Francisco</t>
  </si>
  <si>
    <t>United States of America</t>
  </si>
  <si>
    <t>Americas</t>
  </si>
  <si>
    <t>Operating Platform</t>
  </si>
  <si>
    <t>USD</t>
  </si>
  <si>
    <t>USD</t>
  </si>
  <si>
    <t>Director</t>
  </si>
  <si>
    <t>San Francisco</t>
  </si>
  <si>
    <t>United States of America</t>
  </si>
  <si>
    <t>Americas</t>
  </si>
  <si>
    <t>Investments Platform</t>
  </si>
  <si>
    <t>USD</t>
  </si>
  <si>
    <t>USD</t>
  </si>
  <si>
    <t>Managing Director</t>
  </si>
  <si>
    <t>Edinburgh</t>
  </si>
  <si>
    <t>United Kingdom</t>
  </si>
  <si>
    <t>EMEA</t>
  </si>
  <si>
    <t>Operating Platform</t>
  </si>
  <si>
    <t>GBP</t>
  </si>
  <si>
    <t>GBP</t>
  </si>
  <si>
    <t>Director</t>
  </si>
  <si>
    <t>London</t>
  </si>
  <si>
    <t>United Kingdom</t>
  </si>
  <si>
    <t>EMEA</t>
  </si>
  <si>
    <t>Client Businesses Platform</t>
  </si>
  <si>
    <t>GBP</t>
  </si>
  <si>
    <t>GBP</t>
  </si>
  <si>
    <t>Managing Director</t>
  </si>
  <si>
    <t>New York</t>
  </si>
  <si>
    <t>United States of America</t>
  </si>
  <si>
    <t>Americas</t>
  </si>
  <si>
    <t>Client Businesses Platform</t>
  </si>
  <si>
    <t>USD</t>
  </si>
  <si>
    <t>USD</t>
  </si>
  <si>
    <t>Managing Director</t>
  </si>
  <si>
    <t>San Francisco</t>
  </si>
  <si>
    <t>United States of America</t>
  </si>
  <si>
    <t>Americas</t>
  </si>
  <si>
    <t>ETF and Index Investments Platform</t>
  </si>
  <si>
    <t>USD</t>
  </si>
  <si>
    <t>USD</t>
  </si>
  <si>
    <t>Vice President</t>
  </si>
  <si>
    <t>Edinburgh</t>
  </si>
  <si>
    <t>United Kingdom</t>
  </si>
  <si>
    <t>EMEA</t>
  </si>
  <si>
    <t>Operating Platform</t>
  </si>
  <si>
    <t>GBP</t>
  </si>
  <si>
    <t>GBP</t>
  </si>
  <si>
    <t>Managing Director</t>
  </si>
  <si>
    <t>San Francisco</t>
  </si>
  <si>
    <t>United States of America</t>
  </si>
  <si>
    <t>Americas</t>
  </si>
  <si>
    <t>Investments Platform</t>
  </si>
  <si>
    <t>USD</t>
  </si>
  <si>
    <t>USD</t>
  </si>
  <si>
    <t>Managing Director</t>
  </si>
  <si>
    <t>San Francisco</t>
  </si>
  <si>
    <t>United States of America</t>
  </si>
  <si>
    <t>Americas</t>
  </si>
  <si>
    <t>ETF and Index Investments Platform</t>
  </si>
  <si>
    <t>USD</t>
  </si>
  <si>
    <t>USD</t>
  </si>
  <si>
    <t>Executive Assistant</t>
  </si>
  <si>
    <t>San Francisco</t>
  </si>
  <si>
    <t>United States of America</t>
  </si>
  <si>
    <t>Americas</t>
  </si>
  <si>
    <t>Corporate and Risk Platform</t>
  </si>
  <si>
    <t>USD</t>
  </si>
  <si>
    <t>USD</t>
  </si>
  <si>
    <t>Director</t>
  </si>
  <si>
    <t>San Francisco</t>
  </si>
  <si>
    <t>United States of America</t>
  </si>
  <si>
    <t>Americas</t>
  </si>
  <si>
    <t>Corporate and Risk Platform</t>
  </si>
  <si>
    <t>USD</t>
  </si>
  <si>
    <t>USD</t>
  </si>
  <si>
    <t>Director</t>
  </si>
  <si>
    <t>Edinburgh</t>
  </si>
  <si>
    <t>United Kingdom</t>
  </si>
  <si>
    <t>EMEA</t>
  </si>
  <si>
    <t>Operating Platform</t>
  </si>
  <si>
    <t>GBP</t>
  </si>
  <si>
    <t>GBP</t>
  </si>
  <si>
    <t>Managing Director</t>
  </si>
  <si>
    <t>New York</t>
  </si>
  <si>
    <t>United States of America</t>
  </si>
  <si>
    <t>Americas</t>
  </si>
  <si>
    <t>Client Businesses Platform</t>
  </si>
  <si>
    <t>USD</t>
  </si>
  <si>
    <t>USD</t>
  </si>
  <si>
    <t>Managing Director</t>
  </si>
  <si>
    <t>San Francisco</t>
  </si>
  <si>
    <t>United States of America</t>
  </si>
  <si>
    <t>Americas</t>
  </si>
  <si>
    <t>Client Businesses Platform</t>
  </si>
  <si>
    <t>USD</t>
  </si>
  <si>
    <t>USD</t>
  </si>
  <si>
    <t>Executive Assistant</t>
  </si>
  <si>
    <t>San Francisco</t>
  </si>
  <si>
    <t>United States of America</t>
  </si>
  <si>
    <t>Americas</t>
  </si>
  <si>
    <t>ETF and Index Investments Platform</t>
  </si>
  <si>
    <t>USD</t>
  </si>
  <si>
    <t>USD</t>
  </si>
  <si>
    <t>Managing Director</t>
  </si>
  <si>
    <t>Dublin</t>
  </si>
  <si>
    <t>Ireland</t>
  </si>
  <si>
    <t>EMEA</t>
  </si>
  <si>
    <t>Client Businesses Platform</t>
  </si>
  <si>
    <t>EUR</t>
  </si>
  <si>
    <t>EUR</t>
  </si>
  <si>
    <t>Vice President</t>
  </si>
  <si>
    <t>New York</t>
  </si>
  <si>
    <t>United States of America</t>
  </si>
  <si>
    <t>Americas</t>
  </si>
  <si>
    <t>Operating Platform</t>
  </si>
  <si>
    <t>USD</t>
  </si>
  <si>
    <t>USD</t>
  </si>
  <si>
    <t>Managing Director</t>
  </si>
  <si>
    <t>New York</t>
  </si>
  <si>
    <t>United States of America</t>
  </si>
  <si>
    <t>Americas</t>
  </si>
  <si>
    <t>Investments Platform</t>
  </si>
  <si>
    <t>USD</t>
  </si>
  <si>
    <t>USD</t>
  </si>
  <si>
    <t>Director</t>
  </si>
  <si>
    <t>New York</t>
  </si>
  <si>
    <t>United States of America</t>
  </si>
  <si>
    <t>Americas</t>
  </si>
  <si>
    <t>Operating Platform</t>
  </si>
  <si>
    <t>USD</t>
  </si>
  <si>
    <t>USD</t>
  </si>
  <si>
    <t>Managing Director</t>
  </si>
  <si>
    <t>New York</t>
  </si>
  <si>
    <t>United States of America</t>
  </si>
  <si>
    <t>Americas</t>
  </si>
  <si>
    <t>Operating Platform</t>
  </si>
  <si>
    <t>USD</t>
  </si>
  <si>
    <t>USD</t>
  </si>
  <si>
    <t>Vice President</t>
  </si>
  <si>
    <t>New York</t>
  </si>
  <si>
    <t>United States of America</t>
  </si>
  <si>
    <t>Americas</t>
  </si>
  <si>
    <t>Corporate and Risk Platform</t>
  </si>
  <si>
    <t>USD</t>
  </si>
  <si>
    <t>USD</t>
  </si>
  <si>
    <t>Managing Director</t>
  </si>
  <si>
    <t>New York</t>
  </si>
  <si>
    <t>United States of America</t>
  </si>
  <si>
    <t>Americas</t>
  </si>
  <si>
    <t>Operating Platform</t>
  </si>
  <si>
    <t>USD</t>
  </si>
  <si>
    <t>USD</t>
  </si>
  <si>
    <t>Managing Director</t>
  </si>
  <si>
    <t>Edinburgh</t>
  </si>
  <si>
    <t>United Kingdom</t>
  </si>
  <si>
    <t>EMEA</t>
  </si>
  <si>
    <t>Corporate and Risk Platform</t>
  </si>
  <si>
    <t>GBP</t>
  </si>
  <si>
    <t>GBP</t>
  </si>
  <si>
    <t>Vice President</t>
  </si>
  <si>
    <t>San Francisco</t>
  </si>
  <si>
    <t>United States of America</t>
  </si>
  <si>
    <t>Americas</t>
  </si>
  <si>
    <t>Operating Platform</t>
  </si>
  <si>
    <t>USD</t>
  </si>
  <si>
    <t>USD</t>
  </si>
  <si>
    <t>Director</t>
  </si>
  <si>
    <t>San Francisco</t>
  </si>
  <si>
    <t>United States of America</t>
  </si>
  <si>
    <t>Americas</t>
  </si>
  <si>
    <t>Operating Platform</t>
  </si>
  <si>
    <t>USD</t>
  </si>
  <si>
    <t>USD</t>
  </si>
  <si>
    <t>Associate</t>
  </si>
  <si>
    <t>San Francisco</t>
  </si>
  <si>
    <t>United States of America</t>
  </si>
  <si>
    <t>Americas</t>
  </si>
  <si>
    <t>Operating Platform</t>
  </si>
  <si>
    <t>USD</t>
  </si>
  <si>
    <t>USD</t>
  </si>
  <si>
    <t>Managing Director</t>
  </si>
  <si>
    <t>New York</t>
  </si>
  <si>
    <t>United States of America</t>
  </si>
  <si>
    <t>Americas</t>
  </si>
  <si>
    <t>Regional Platform</t>
  </si>
  <si>
    <t>USD</t>
  </si>
  <si>
    <t>USD</t>
  </si>
  <si>
    <t>Vice President</t>
  </si>
  <si>
    <t>Seattle</t>
  </si>
  <si>
    <t>United States of America</t>
  </si>
  <si>
    <t>Americas</t>
  </si>
  <si>
    <t>Operating Platform</t>
  </si>
  <si>
    <t>USD</t>
  </si>
  <si>
    <t>USD</t>
  </si>
  <si>
    <t>Managing Director</t>
  </si>
  <si>
    <t>Edinburgh</t>
  </si>
  <si>
    <t>United Kingdom</t>
  </si>
  <si>
    <t>EMEA</t>
  </si>
  <si>
    <t>Client Businesses Platform</t>
  </si>
  <si>
    <t>GBP</t>
  </si>
  <si>
    <t>GBP</t>
  </si>
  <si>
    <t>Vice President</t>
  </si>
  <si>
    <t>Edinburgh</t>
  </si>
  <si>
    <t>United Kingdom</t>
  </si>
  <si>
    <t>EMEA</t>
  </si>
  <si>
    <t>Operating Platform</t>
  </si>
  <si>
    <t>GBP</t>
  </si>
  <si>
    <t>GBP</t>
  </si>
  <si>
    <t>Managing Director</t>
  </si>
  <si>
    <t>New York</t>
  </si>
  <si>
    <t>United States of America</t>
  </si>
  <si>
    <t>Americas</t>
  </si>
  <si>
    <t>Investments Platform</t>
  </si>
  <si>
    <t>USD</t>
  </si>
  <si>
    <t>USD</t>
  </si>
  <si>
    <t>Director</t>
  </si>
  <si>
    <t>New York</t>
  </si>
  <si>
    <t>United States of America</t>
  </si>
  <si>
    <t>Americas</t>
  </si>
  <si>
    <t>Client Businesses Platform</t>
  </si>
  <si>
    <t>USD</t>
  </si>
  <si>
    <t>USD</t>
  </si>
  <si>
    <t>Managing Director</t>
  </si>
  <si>
    <t>New York</t>
  </si>
  <si>
    <t>United States of America</t>
  </si>
  <si>
    <t>Americas</t>
  </si>
  <si>
    <t>ETF and Index 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</si>
  <si>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</si>
  <si>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</si>
  <si>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</si>
  <si>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</si>
  <si>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</si>
  <si>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</si>
  <si>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</si>
  <si>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</si>
  <si>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</si>
  <si>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</si>
  <si>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</si>
  <si>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</si>
  <si>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</si>
  <si>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</si>
  <si>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</si>
  <si>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</si>
  <si>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</si>
  <si>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London</t>
  </si>
  <si>
    <t>United Kingdom</t>
  </si>
  <si>
    <t>EMEA</t>
  </si>
  <si>
    <t>Corporate and Risk Platform</t>
  </si>
  <si>
    <t>GBP</t>
  </si>
  <si>
    <t>GBP</t>
  </si>
  <si>
    <t>Managing Director</t>
  </si>
  <si>
    <t>New York</t>
  </si>
  <si>
    <t>United States of America</t>
  </si>
  <si>
    <t>Americas</t>
  </si>
  <si>
    <t>Client Businesses Platform</t>
  </si>
  <si>
    <t>USD</t>
  </si>
  <si>
    <t>USD</t>
  </si>
  <si>
    <t>Director</t>
  </si>
  <si>
    <t>New York</t>
  </si>
  <si>
    <t>United States of America</t>
  </si>
  <si>
    <t>Americas</t>
  </si>
  <si>
    <t>Operating Platform</t>
  </si>
  <si>
    <t>USD</t>
  </si>
  <si>
    <t>USD</t>
  </si>
  <si>
    <t>Associate</t>
  </si>
  <si>
    <t>Edinburgh</t>
  </si>
  <si>
    <t>United Kingdom</t>
  </si>
  <si>
    <t>EMEA</t>
  </si>
  <si>
    <t>Corporate and Risk Platform</t>
  </si>
  <si>
    <t>GBP</t>
  </si>
  <si>
    <t>GBP</t>
  </si>
  <si>
    <t>Associate</t>
  </si>
  <si>
    <t>London</t>
  </si>
  <si>
    <t>United Kingdom</t>
  </si>
  <si>
    <t>EMEA</t>
  </si>
  <si>
    <t>Client Businesses Platform</t>
  </si>
  <si>
    <t>GBP</t>
  </si>
  <si>
    <t>GBP</t>
  </si>
  <si>
    <t>Managing Director</t>
  </si>
  <si>
    <t>Edinburgh</t>
  </si>
  <si>
    <t>United Kingdom</t>
  </si>
  <si>
    <t>EMEA</t>
  </si>
  <si>
    <t>Client Businesses Platform</t>
  </si>
  <si>
    <t>GBP</t>
  </si>
  <si>
    <t>GBP</t>
  </si>
  <si>
    <t>Managing Director</t>
  </si>
  <si>
    <t>New York</t>
  </si>
  <si>
    <t>United States of America</t>
  </si>
  <si>
    <t>Americas</t>
  </si>
  <si>
    <t>Operating Platform</t>
  </si>
  <si>
    <t>USD</t>
  </si>
  <si>
    <t>USD</t>
  </si>
  <si>
    <t>Director</t>
  </si>
  <si>
    <t>Wilmington</t>
  </si>
  <si>
    <t>United States of America</t>
  </si>
  <si>
    <t>Americas</t>
  </si>
  <si>
    <t>Operating Platform</t>
  </si>
  <si>
    <t>USD</t>
  </si>
  <si>
    <t>USD</t>
  </si>
  <si>
    <t>Director</t>
  </si>
  <si>
    <t>Wilmington</t>
  </si>
  <si>
    <t>United States of America</t>
  </si>
  <si>
    <t>Americas</t>
  </si>
  <si>
    <t>Operating Platform</t>
  </si>
  <si>
    <t>USD</t>
  </si>
  <si>
    <t>USD</t>
  </si>
  <si>
    <t>Director</t>
  </si>
  <si>
    <t>New York</t>
  </si>
  <si>
    <t>United States of America</t>
  </si>
  <si>
    <t>Americas</t>
  </si>
  <si>
    <t>Corporate and Risk Platform</t>
  </si>
  <si>
    <t>USD</t>
  </si>
  <si>
    <t>USD</t>
  </si>
  <si>
    <t>Vice President</t>
  </si>
  <si>
    <t>New York</t>
  </si>
  <si>
    <t>United States of America</t>
  </si>
  <si>
    <t>Americas</t>
  </si>
  <si>
    <t>Investments Platform</t>
  </si>
  <si>
    <t>USD</t>
  </si>
  <si>
    <t>USD</t>
  </si>
  <si>
    <t>Vice President</t>
  </si>
  <si>
    <t>Philadelphia</t>
  </si>
  <si>
    <t>United States of America</t>
  </si>
  <si>
    <t>Americas</t>
  </si>
  <si>
    <t>Investments Platform</t>
  </si>
  <si>
    <t>USD</t>
  </si>
  <si>
    <t>USD</t>
  </si>
  <si>
    <t>Vice President</t>
  </si>
  <si>
    <t>New York</t>
  </si>
  <si>
    <t>United States of America</t>
  </si>
  <si>
    <t>Americas</t>
  </si>
  <si>
    <t>Corporate and Risk Platform</t>
  </si>
  <si>
    <t>USD</t>
  </si>
  <si>
    <t>USD</t>
  </si>
  <si>
    <t>Director</t>
  </si>
  <si>
    <t>Princeton</t>
  </si>
  <si>
    <t>United States of America</t>
  </si>
  <si>
    <t>Americas</t>
  </si>
  <si>
    <t>Regional Platform</t>
  </si>
  <si>
    <t>USD</t>
  </si>
  <si>
    <t>USD</t>
  </si>
  <si>
    <t>Associate</t>
  </si>
  <si>
    <t>Tokyo</t>
  </si>
  <si>
    <t>Japan</t>
  </si>
  <si>
    <t>Asia-Pacific</t>
  </si>
  <si>
    <t>Operating Platform</t>
  </si>
  <si>
    <t>JPY</t>
  </si>
  <si>
    <t>JPY</t>
  </si>
  <si>
    <t>Director</t>
  </si>
  <si>
    <t>London</t>
  </si>
  <si>
    <t>United Kingdom</t>
  </si>
  <si>
    <t>EMEA</t>
  </si>
  <si>
    <t>Investments Platform</t>
  </si>
  <si>
    <t>GBP</t>
  </si>
  <si>
    <t>GBP</t>
  </si>
  <si>
    <t>Managing Director</t>
  </si>
  <si>
    <t>New York</t>
  </si>
  <si>
    <t>United States of America</t>
  </si>
  <si>
    <t>Americas</t>
  </si>
  <si>
    <t>Operating Platform</t>
  </si>
  <si>
    <t>USD</t>
  </si>
  <si>
    <t>USD</t>
  </si>
  <si>
    <t>Managing Director</t>
  </si>
  <si>
    <t>London</t>
  </si>
  <si>
    <t>United Kingdom</t>
  </si>
  <si>
    <t>EMEA</t>
  </si>
  <si>
    <t>Operating Platform</t>
  </si>
  <si>
    <t>GBP</t>
  </si>
  <si>
    <t>GBP</t>
  </si>
  <si>
    <t>Managing Director</t>
  </si>
  <si>
    <t>New York</t>
  </si>
  <si>
    <t>United States of America</t>
  </si>
  <si>
    <t>Americas</t>
  </si>
  <si>
    <t>Corporate and Risk Platform</t>
  </si>
  <si>
    <t>USD</t>
  </si>
  <si>
    <t>USD</t>
  </si>
  <si>
    <t>Managing Director</t>
  </si>
  <si>
    <t>New York</t>
  </si>
  <si>
    <t>United States of America</t>
  </si>
  <si>
    <t>Americas</t>
  </si>
  <si>
    <t>Operating Platform</t>
  </si>
  <si>
    <t>USD</t>
  </si>
  <si>
    <t>USD</t>
  </si>
  <si>
    <t>Administrative Assistant</t>
  </si>
  <si>
    <t>New York</t>
  </si>
  <si>
    <t>United States of America</t>
  </si>
  <si>
    <t>Americas</t>
  </si>
  <si>
    <t>Corporate and Risk Platform</t>
  </si>
  <si>
    <t>USD</t>
  </si>
  <si>
    <t>USD</t>
  </si>
  <si>
    <t>Managing Director</t>
  </si>
  <si>
    <t>New York</t>
  </si>
  <si>
    <t>United States of America</t>
  </si>
  <si>
    <t>Americas</t>
  </si>
  <si>
    <t>Client Businesses Platform</t>
  </si>
  <si>
    <t>USD</t>
  </si>
  <si>
    <t>USD</t>
  </si>
  <si>
    <t>Executive Assistant</t>
  </si>
  <si>
    <t>New York</t>
  </si>
  <si>
    <t>United States of America</t>
  </si>
  <si>
    <t>Americas</t>
  </si>
  <si>
    <t>Corporate and Risk Platform</t>
  </si>
  <si>
    <t>USD</t>
  </si>
  <si>
    <t>USD</t>
  </si>
  <si>
    <t>Vice President</t>
  </si>
  <si>
    <t>Edinburgh</t>
  </si>
  <si>
    <t>United Kingdom</t>
  </si>
  <si>
    <t>EMEA</t>
  </si>
  <si>
    <t>Corporate and Risk Platform</t>
  </si>
  <si>
    <t>GBP</t>
  </si>
  <si>
    <t>GBP</t>
  </si>
  <si>
    <t>Director</t>
  </si>
  <si>
    <t>London</t>
  </si>
  <si>
    <t>United Kingdom</t>
  </si>
  <si>
    <t>EMEA</t>
  </si>
  <si>
    <t>ETF and Index Investments Platform</t>
  </si>
  <si>
    <t>GBP</t>
  </si>
  <si>
    <t>GBP</t>
  </si>
  <si>
    <t>Director</t>
  </si>
  <si>
    <t>Edinburgh</t>
  </si>
  <si>
    <t>United Kingdom</t>
  </si>
  <si>
    <t>EMEA</t>
  </si>
  <si>
    <t>Operating Platform</t>
  </si>
  <si>
    <t>GBP</t>
  </si>
  <si>
    <t>GBP</t>
  </si>
  <si>
    <t>Director</t>
  </si>
  <si>
    <t>Edinburgh</t>
  </si>
  <si>
    <t>United Kingdom</t>
  </si>
  <si>
    <t>EMEA</t>
  </si>
  <si>
    <t>Client Businesses Platform</t>
  </si>
  <si>
    <t>GBP</t>
  </si>
  <si>
    <t>GBP</t>
  </si>
  <si>
    <t>Specialist</t>
  </si>
  <si>
    <t>New York</t>
  </si>
  <si>
    <t>United States of America</t>
  </si>
  <si>
    <t>Americas</t>
  </si>
  <si>
    <t>Operating Platform</t>
  </si>
  <si>
    <t>USD</t>
  </si>
  <si>
    <t>USD</t>
  </si>
  <si>
    <t>Vice President</t>
  </si>
  <si>
    <t>Philadelphia</t>
  </si>
  <si>
    <t>United States of America</t>
  </si>
  <si>
    <t>Americas</t>
  </si>
  <si>
    <t>Investments Platform</t>
  </si>
  <si>
    <t>USD</t>
  </si>
  <si>
    <t>USD</t>
  </si>
  <si>
    <t>Director</t>
  </si>
  <si>
    <t>Wilmington</t>
  </si>
  <si>
    <t>United States of America</t>
  </si>
  <si>
    <t>Americas</t>
  </si>
  <si>
    <t>Operating Platform</t>
  </si>
  <si>
    <t>USD</t>
  </si>
  <si>
    <t>USD</t>
  </si>
  <si>
    <t>Managing Director</t>
  </si>
  <si>
    <t>New York</t>
  </si>
  <si>
    <t>United States of America</t>
  </si>
  <si>
    <t>Corporate and Risk Platform</t>
  </si>
  <si>
    <t>USD</t>
  </si>
  <si>
    <t>USD</t>
  </si>
  <si>
    <t>Director</t>
  </si>
  <si>
    <t>Tokyo</t>
  </si>
  <si>
    <t>Japan</t>
  </si>
  <si>
    <t>Asia-Pacific</t>
  </si>
  <si>
    <t>Investments Platform</t>
  </si>
  <si>
    <t>JPY</t>
  </si>
  <si>
    <t>JPY</t>
  </si>
  <si>
    <t>Director</t>
  </si>
  <si>
    <t>Boston</t>
  </si>
  <si>
    <t>United States of America</t>
  </si>
  <si>
    <t>Americas</t>
  </si>
  <si>
    <t>Client Businesses Platform</t>
  </si>
  <si>
    <t>USD</t>
  </si>
  <si>
    <t>USD</t>
  </si>
  <si>
    <t>Vice President</t>
  </si>
  <si>
    <t>Hong Kong</t>
  </si>
  <si>
    <t>Hong Kong</t>
  </si>
  <si>
    <t>Asia-Pacific</t>
  </si>
  <si>
    <t>Operating Platform</t>
  </si>
  <si>
    <t>HKD</t>
  </si>
  <si>
    <t>HKD</t>
  </si>
  <si>
    <t>Managing Director</t>
  </si>
  <si>
    <t>Princeton</t>
  </si>
  <si>
    <t>United States of America</t>
  </si>
  <si>
    <t>Americas</t>
  </si>
  <si>
    <t>Regional Platform</t>
  </si>
  <si>
    <t>USD</t>
  </si>
  <si>
    <t>USD</t>
  </si>
  <si>
    <t>Vice President</t>
  </si>
  <si>
    <t>Edinburgh</t>
  </si>
  <si>
    <t>United Kingdom</t>
  </si>
  <si>
    <t>EMEA</t>
  </si>
  <si>
    <t>Operating Platform</t>
  </si>
  <si>
    <t>GBP</t>
  </si>
  <si>
    <t>GBP</t>
  </si>
  <si>
    <t>Managing Director</t>
  </si>
  <si>
    <t>New York</t>
  </si>
  <si>
    <t>United States of America</t>
  </si>
  <si>
    <t>Americas</t>
  </si>
  <si>
    <t>Corporate and Risk Platform</t>
  </si>
  <si>
    <t>USD</t>
  </si>
  <si>
    <t>USD</t>
  </si>
  <si>
    <t>Executive Assistant</t>
  </si>
  <si>
    <t>New York</t>
  </si>
  <si>
    <t>United States of America</t>
  </si>
  <si>
    <t>Americas</t>
  </si>
  <si>
    <t>Investments Platform</t>
  </si>
  <si>
    <t>USD</t>
  </si>
  <si>
    <t>USD</t>
  </si>
  <si>
    <t>Director</t>
  </si>
  <si>
    <t>New York</t>
  </si>
  <si>
    <t>United States of America</t>
  </si>
  <si>
    <t>Americas</t>
  </si>
  <si>
    <t>Operating Platform</t>
  </si>
  <si>
    <t>USD</t>
  </si>
  <si>
    <t>USD</t>
  </si>
  <si>
    <t>Director</t>
  </si>
  <si>
    <t>London</t>
  </si>
  <si>
    <t>United Kingdom</t>
  </si>
  <si>
    <t>EMEA</t>
  </si>
  <si>
    <t>ETF and Index Investments Platform</t>
  </si>
  <si>
    <t>GBP</t>
  </si>
  <si>
    <t>GBP</t>
  </si>
  <si>
    <t>Director</t>
  </si>
  <si>
    <t>London</t>
  </si>
  <si>
    <t>United Kingdom</t>
  </si>
  <si>
    <t>EMEA</t>
  </si>
  <si>
    <t>Corporate and Risk Platform</t>
  </si>
  <si>
    <t>GBP</t>
  </si>
  <si>
    <t>GBP</t>
  </si>
  <si>
    <t>Vice President</t>
  </si>
  <si>
    <t>Wilmington</t>
  </si>
  <si>
    <t>United States of America</t>
  </si>
  <si>
    <t>Americas</t>
  </si>
  <si>
    <t>Operating Platform</t>
  </si>
  <si>
    <t>USD</t>
  </si>
  <si>
    <t>USD</t>
  </si>
  <si>
    <t>Managing Director</t>
  </si>
  <si>
    <t>London</t>
  </si>
  <si>
    <t>United Kingdom</t>
  </si>
  <si>
    <t>EMEA</t>
  </si>
  <si>
    <t>Investments Platform</t>
  </si>
  <si>
    <t>GBP</t>
  </si>
  <si>
    <t>GBP</t>
  </si>
  <si>
    <t>Managing Director</t>
  </si>
  <si>
    <t>London</t>
  </si>
  <si>
    <t>United Kingdom</t>
  </si>
  <si>
    <t>EMEA</t>
  </si>
  <si>
    <t>Investments Platform</t>
  </si>
  <si>
    <t>GBP</t>
  </si>
  <si>
    <t>GBP</t>
  </si>
  <si>
    <t>Managing Director</t>
  </si>
  <si>
    <t>New York</t>
  </si>
  <si>
    <t>United States of America</t>
  </si>
  <si>
    <t>Americas</t>
  </si>
  <si>
    <t>Investments Platform</t>
  </si>
  <si>
    <t>USD</t>
  </si>
  <si>
    <t>USD</t>
  </si>
  <si>
    <t>Director</t>
  </si>
  <si>
    <t>New York</t>
  </si>
  <si>
    <t>United States of America</t>
  </si>
  <si>
    <t>Americas</t>
  </si>
  <si>
    <t>Client Businesses Platform</t>
  </si>
  <si>
    <t>USD</t>
  </si>
  <si>
    <t>USD</t>
  </si>
  <si>
    <t>Director</t>
  </si>
  <si>
    <t>London</t>
  </si>
  <si>
    <t>United Kingdom</t>
  </si>
  <si>
    <t>EMEA</t>
  </si>
  <si>
    <t>Investments Platform</t>
  </si>
  <si>
    <t>GBP</t>
  </si>
  <si>
    <t>GBP</t>
  </si>
  <si>
    <t>Vice President</t>
  </si>
  <si>
    <t>London</t>
  </si>
  <si>
    <t>United Kingdom</t>
  </si>
  <si>
    <t>EMEA</t>
  </si>
  <si>
    <t>Operating Platform</t>
  </si>
  <si>
    <t>GBP</t>
  </si>
  <si>
    <t>GBP</t>
  </si>
  <si>
    <t>Director</t>
  </si>
  <si>
    <t>London</t>
  </si>
  <si>
    <t>United Kingdom</t>
  </si>
  <si>
    <t>EMEA</t>
  </si>
  <si>
    <t>Client Businesses Platform</t>
  </si>
  <si>
    <t>GBP</t>
  </si>
  <si>
    <t>GBP</t>
  </si>
  <si>
    <t>Managing Director</t>
  </si>
  <si>
    <t>New York</t>
  </si>
  <si>
    <t>United States of America</t>
  </si>
  <si>
    <t>Americas</t>
  </si>
  <si>
    <t>Operating Platform</t>
  </si>
  <si>
    <t>USD</t>
  </si>
  <si>
    <t>USD</t>
  </si>
  <si>
    <t>Managing Director</t>
  </si>
  <si>
    <t>Sydney</t>
  </si>
  <si>
    <t>Australia</t>
  </si>
  <si>
    <t>Asia-Pacific</t>
  </si>
  <si>
    <t>Investments Platform</t>
  </si>
  <si>
    <t>AUD</t>
  </si>
  <si>
    <t>AUD</t>
  </si>
  <si>
    <t>Director</t>
  </si>
  <si>
    <t>London</t>
  </si>
  <si>
    <t>United Kingdom</t>
  </si>
  <si>
    <t>EMEA</t>
  </si>
  <si>
    <t>Investments Platform</t>
  </si>
  <si>
    <t>GBP</t>
  </si>
  <si>
    <t>GBP</t>
  </si>
  <si>
    <t>Associate</t>
  </si>
  <si>
    <t>Princeton</t>
  </si>
  <si>
    <t>United States of America</t>
  </si>
  <si>
    <t>Americas</t>
  </si>
  <si>
    <t>Investments Platform</t>
  </si>
  <si>
    <t>USD</t>
  </si>
  <si>
    <t>USD</t>
  </si>
  <si>
    <t>Director</t>
  </si>
  <si>
    <t>Wilmington</t>
  </si>
  <si>
    <t>United States of America</t>
  </si>
  <si>
    <t>Americas</t>
  </si>
  <si>
    <t>Operating Platform</t>
  </si>
  <si>
    <t>USD</t>
  </si>
  <si>
    <t>USD</t>
  </si>
  <si>
    <t>Director</t>
  </si>
  <si>
    <t>London</t>
  </si>
  <si>
    <t>United Kingdom</t>
  </si>
  <si>
    <t>EMEA</t>
  </si>
  <si>
    <t>Investments Platform</t>
  </si>
  <si>
    <t>GBP</t>
  </si>
  <si>
    <t>GBP</t>
  </si>
  <si>
    <t>Managing Director</t>
  </si>
  <si>
    <t>Sydney</t>
  </si>
  <si>
    <t>Australia</t>
  </si>
  <si>
    <t>Asia-Pacific</t>
  </si>
  <si>
    <t>Investments Platform</t>
  </si>
  <si>
    <t>AUD</t>
  </si>
  <si>
    <t>AUD</t>
  </si>
  <si>
    <t>Vice President</t>
  </si>
  <si>
    <t>Sydney</t>
  </si>
  <si>
    <t>Australia</t>
  </si>
  <si>
    <t>Asia-Pacific</t>
  </si>
  <si>
    <t>Regional Platform</t>
  </si>
  <si>
    <t>AUD</t>
  </si>
  <si>
    <t>AUD</t>
  </si>
  <si>
    <t>Director</t>
  </si>
  <si>
    <t>Sydney</t>
  </si>
  <si>
    <t>Australia</t>
  </si>
  <si>
    <t>Asia-Pacific</t>
  </si>
  <si>
    <t>Operating Platform</t>
  </si>
  <si>
    <t>AUD</t>
  </si>
  <si>
    <t>AUD</t>
  </si>
  <si>
    <t>Managing Director</t>
  </si>
  <si>
    <t>Tokyo</t>
  </si>
  <si>
    <t>Japan</t>
  </si>
  <si>
    <t>Asia-Pacific</t>
  </si>
  <si>
    <t>ETF and Index Investments Platform</t>
  </si>
  <si>
    <t>JPY</t>
  </si>
  <si>
    <t>JPY</t>
  </si>
  <si>
    <t>Director</t>
  </si>
  <si>
    <t>London</t>
  </si>
  <si>
    <t>United Kingdom</t>
  </si>
  <si>
    <t>EMEA</t>
  </si>
  <si>
    <t>ETF and Index Investments Platform</t>
  </si>
  <si>
    <t>GBP</t>
  </si>
  <si>
    <t>GBP</t>
  </si>
  <si>
    <t>Director</t>
  </si>
  <si>
    <t>New York</t>
  </si>
  <si>
    <t>United States of America</t>
  </si>
  <si>
    <t>Americas</t>
  </si>
  <si>
    <t>Regional Platform</t>
  </si>
  <si>
    <t>USD</t>
  </si>
  <si>
    <t>USD</t>
  </si>
  <si>
    <t>Vice President</t>
  </si>
  <si>
    <t>Tokyo</t>
  </si>
  <si>
    <t>Japan</t>
  </si>
  <si>
    <t>Asia-Pacific</t>
  </si>
  <si>
    <t>Operating Platform</t>
  </si>
  <si>
    <t>JPY</t>
  </si>
  <si>
    <t>JPY</t>
  </si>
  <si>
    <t>Associate</t>
  </si>
  <si>
    <t>Tokyo</t>
  </si>
  <si>
    <t>Japan</t>
  </si>
  <si>
    <t>Asia-Pacific</t>
  </si>
  <si>
    <t>Operating Platform</t>
  </si>
  <si>
    <t>JPY</t>
  </si>
  <si>
    <t>JPY</t>
  </si>
  <si>
    <t>Associate</t>
  </si>
  <si>
    <t>London</t>
  </si>
  <si>
    <t>United Kingdom</t>
  </si>
  <si>
    <t>EMEA</t>
  </si>
  <si>
    <t>Operating Platform</t>
  </si>
  <si>
    <t>GBP</t>
  </si>
  <si>
    <t>GBP</t>
  </si>
  <si>
    <t>Associate</t>
  </si>
  <si>
    <t>Tokyo</t>
  </si>
  <si>
    <t>Japan</t>
  </si>
  <si>
    <t>Asia-Pacific</t>
  </si>
  <si>
    <t>Client Businesses Platform</t>
  </si>
  <si>
    <t>JPY</t>
  </si>
  <si>
    <t>JPY</t>
  </si>
  <si>
    <t>Director</t>
  </si>
  <si>
    <t>London</t>
  </si>
  <si>
    <t>United Kingdom</t>
  </si>
  <si>
    <t>EMEA</t>
  </si>
  <si>
    <t>Investments Platform</t>
  </si>
  <si>
    <t>GBP</t>
  </si>
  <si>
    <t>GBP</t>
  </si>
  <si>
    <t>Director</t>
  </si>
  <si>
    <t>Tokyo</t>
  </si>
  <si>
    <t>Japan</t>
  </si>
  <si>
    <t>Asia-Pacific</t>
  </si>
  <si>
    <t>Corporate and Risk Platform</t>
  </si>
  <si>
    <t>JPY</t>
  </si>
  <si>
    <t>JPY</t>
  </si>
  <si>
    <t>Associate</t>
  </si>
  <si>
    <t>London</t>
  </si>
  <si>
    <t>United Kingdom</t>
  </si>
  <si>
    <t>EMEA</t>
  </si>
  <si>
    <t>Client Businesses Platform</t>
  </si>
  <si>
    <t>GBP</t>
  </si>
  <si>
    <t>GBP</t>
  </si>
  <si>
    <t>Director</t>
  </si>
  <si>
    <t>London</t>
  </si>
  <si>
    <t>United Kingdom</t>
  </si>
  <si>
    <t>EMEA</t>
  </si>
  <si>
    <t>Client Businesses Platform</t>
  </si>
  <si>
    <t>GBP</t>
  </si>
  <si>
    <t>GBP</t>
  </si>
  <si>
    <t>Managing Director</t>
  </si>
  <si>
    <t>New York</t>
  </si>
  <si>
    <t>United States of America</t>
  </si>
  <si>
    <t>Americas</t>
  </si>
  <si>
    <t>Operating Platform</t>
  </si>
  <si>
    <t>USD</t>
  </si>
  <si>
    <t>USD</t>
  </si>
  <si>
    <t>Managing Director</t>
  </si>
  <si>
    <t>New York</t>
  </si>
  <si>
    <t>United States of America</t>
  </si>
  <si>
    <t>Americas</t>
  </si>
  <si>
    <t>Corporate and Risk Platform</t>
  </si>
  <si>
    <t>USD</t>
  </si>
  <si>
    <t>USD</t>
  </si>
  <si>
    <t>Managing Director</t>
  </si>
  <si>
    <t>New York</t>
  </si>
  <si>
    <t>United States of America</t>
  </si>
  <si>
    <t>Americas</t>
  </si>
  <si>
    <t>Operating Platform</t>
  </si>
  <si>
    <t>USD</t>
  </si>
  <si>
    <t>USD</t>
  </si>
  <si>
    <t>Managing Director</t>
  </si>
  <si>
    <t>San Francisco</t>
  </si>
  <si>
    <t>United States of America</t>
  </si>
  <si>
    <t>Americas</t>
  </si>
  <si>
    <t>Operating Platform</t>
  </si>
  <si>
    <t>USD</t>
  </si>
  <si>
    <t>USD</t>
  </si>
  <si>
    <t>Managing Director</t>
  </si>
  <si>
    <t>San Francisco</t>
  </si>
  <si>
    <t>United States of America</t>
  </si>
  <si>
    <t>Americas</t>
  </si>
  <si>
    <t>ETF and Index Investments Platform</t>
  </si>
  <si>
    <t>USD</t>
  </si>
  <si>
    <t>USD</t>
  </si>
  <si>
    <t>Director</t>
  </si>
  <si>
    <t>New York</t>
  </si>
  <si>
    <t>United States of America</t>
  </si>
  <si>
    <t>Americas</t>
  </si>
  <si>
    <t>Investments Platform</t>
  </si>
  <si>
    <t>USD</t>
  </si>
  <si>
    <t>USD</t>
  </si>
  <si>
    <t>Managing Director</t>
  </si>
  <si>
    <t>New York</t>
  </si>
  <si>
    <t>United States of America</t>
  </si>
  <si>
    <t>Americas</t>
  </si>
  <si>
    <t>Corporate and Risk Platform</t>
  </si>
  <si>
    <t>USD</t>
  </si>
  <si>
    <t>USD</t>
  </si>
  <si>
    <t>Managing Director</t>
  </si>
  <si>
    <t>Chicago</t>
  </si>
  <si>
    <t>United States of America</t>
  </si>
  <si>
    <t>Americas</t>
  </si>
  <si>
    <t>Regional Platform</t>
  </si>
  <si>
    <t>USD</t>
  </si>
  <si>
    <t>USD</t>
  </si>
  <si>
    <t>Vice President</t>
  </si>
  <si>
    <t>San Francisco</t>
  </si>
  <si>
    <t>United States of America</t>
  </si>
  <si>
    <t>Americas</t>
  </si>
  <si>
    <t>Operating Platform</t>
  </si>
  <si>
    <t>USD</t>
  </si>
  <si>
    <t>USD</t>
  </si>
  <si>
    <t>Director</t>
  </si>
  <si>
    <t>San Francisco</t>
  </si>
  <si>
    <t>United States of America</t>
  </si>
  <si>
    <t>Americas</t>
  </si>
  <si>
    <t>Operating Platform</t>
  </si>
  <si>
    <t>USD</t>
  </si>
  <si>
    <t>USD</t>
  </si>
  <si>
    <t>Director</t>
  </si>
  <si>
    <t>San Francisco</t>
  </si>
  <si>
    <t>United States of America</t>
  </si>
  <si>
    <t>Americas</t>
  </si>
  <si>
    <t>Operating Platform</t>
  </si>
  <si>
    <t>USD</t>
  </si>
  <si>
    <t>USD</t>
  </si>
  <si>
    <t>Vice President</t>
  </si>
  <si>
    <t>San Francisco</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</si>
  <si>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</si>
  <si>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</si>
  <si>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</si>
  <si>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</si>
  <si>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</si>
  <si>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</si>
  <si>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</si>
  <si>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</si>
  <si>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</si>
  <si>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</si>
  <si>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</si>
  <si>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</si>
  <si>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</si>
  <si>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New York</t>
  </si>
  <si>
    <t>United States of America</t>
  </si>
  <si>
    <t>Americas</t>
  </si>
  <si>
    <t>Corporate and Risk Platform</t>
  </si>
  <si>
    <t>USD</t>
  </si>
  <si>
    <t>USD</t>
  </si>
  <si>
    <t>Managing Director</t>
  </si>
  <si>
    <t>New York</t>
  </si>
  <si>
    <t>United States of America</t>
  </si>
  <si>
    <t>Americas</t>
  </si>
  <si>
    <t>Client Businesses Platform</t>
  </si>
  <si>
    <t>USD</t>
  </si>
  <si>
    <t>USD</t>
  </si>
  <si>
    <t>Managing Director</t>
  </si>
  <si>
    <t>New York</t>
  </si>
  <si>
    <t>United States of America</t>
  </si>
  <si>
    <t>Americas</t>
  </si>
  <si>
    <t>Operating Platform</t>
  </si>
  <si>
    <t>USD</t>
  </si>
  <si>
    <t>USD</t>
  </si>
  <si>
    <t>Vice President</t>
  </si>
  <si>
    <t>San Francisco</t>
  </si>
  <si>
    <t>United States of America</t>
  </si>
  <si>
    <t>Americas</t>
  </si>
  <si>
    <t>Corporate and Risk Platform</t>
  </si>
  <si>
    <t>USD</t>
  </si>
  <si>
    <t>USD</t>
  </si>
  <si>
    <t>Director</t>
  </si>
  <si>
    <t>Wilmington</t>
  </si>
  <si>
    <t>United States of America</t>
  </si>
  <si>
    <t>Americas</t>
  </si>
  <si>
    <t>Operating Platform</t>
  </si>
  <si>
    <t>USD</t>
  </si>
  <si>
    <t>USD</t>
  </si>
  <si>
    <t>Vice President</t>
  </si>
  <si>
    <t>San Francisco</t>
  </si>
  <si>
    <t>United States of America</t>
  </si>
  <si>
    <t>Americas</t>
  </si>
  <si>
    <t>Operating Platform</t>
  </si>
  <si>
    <t>USD</t>
  </si>
  <si>
    <t>USD</t>
  </si>
  <si>
    <t>Director</t>
  </si>
  <si>
    <t>San Francisco</t>
  </si>
  <si>
    <t>United States of America</t>
  </si>
  <si>
    <t>Americas</t>
  </si>
  <si>
    <t>Investments Platform</t>
  </si>
  <si>
    <t>USD</t>
  </si>
  <si>
    <t>USD</t>
  </si>
  <si>
    <t>Director</t>
  </si>
  <si>
    <t>New York</t>
  </si>
  <si>
    <t>United States of America</t>
  </si>
  <si>
    <t>Americas</t>
  </si>
  <si>
    <t>Operating Platform</t>
  </si>
  <si>
    <t>USD</t>
  </si>
  <si>
    <t>USD</t>
  </si>
  <si>
    <t>Director</t>
  </si>
  <si>
    <t>San Francisco</t>
  </si>
  <si>
    <t>United States of America</t>
  </si>
  <si>
    <t>Americas</t>
  </si>
  <si>
    <t>Operating Platform</t>
  </si>
  <si>
    <t>USD</t>
  </si>
  <si>
    <t>USD</t>
  </si>
  <si>
    <t>Director</t>
  </si>
  <si>
    <t>New York</t>
  </si>
  <si>
    <t>United States of America</t>
  </si>
  <si>
    <t>Americas</t>
  </si>
  <si>
    <t>Investments Platform</t>
  </si>
  <si>
    <t>USD</t>
  </si>
  <si>
    <t>USD</t>
  </si>
  <si>
    <t>Associate</t>
  </si>
  <si>
    <t>San Francisco</t>
  </si>
  <si>
    <t>United States of America</t>
  </si>
  <si>
    <t>Americas</t>
  </si>
  <si>
    <t>Operating Platform</t>
  </si>
  <si>
    <t>USD</t>
  </si>
  <si>
    <t>USD</t>
  </si>
  <si>
    <t>Director</t>
  </si>
  <si>
    <t>San Francisco</t>
  </si>
  <si>
    <t>United States of America</t>
  </si>
  <si>
    <t>Americas</t>
  </si>
  <si>
    <t>ETF and Index Investments Platform</t>
  </si>
  <si>
    <t>USD</t>
  </si>
  <si>
    <t>USD</t>
  </si>
  <si>
    <t>Associate</t>
  </si>
  <si>
    <t>Edinburgh</t>
  </si>
  <si>
    <t>United Kingdom</t>
  </si>
  <si>
    <t>EMEA</t>
  </si>
  <si>
    <t>Operating Platform</t>
  </si>
  <si>
    <t>GBP</t>
  </si>
  <si>
    <t>GBP</t>
  </si>
  <si>
    <t>Managing Director</t>
  </si>
  <si>
    <t>San Francisco</t>
  </si>
  <si>
    <t>United States of America</t>
  </si>
  <si>
    <t>Americas</t>
  </si>
  <si>
    <t>Corporate and Risk Platform</t>
  </si>
  <si>
    <t>USD</t>
  </si>
  <si>
    <t>USD</t>
  </si>
  <si>
    <t>Director</t>
  </si>
  <si>
    <t>San Francisco</t>
  </si>
  <si>
    <t>United States of America</t>
  </si>
  <si>
    <t>Americas</t>
  </si>
  <si>
    <t>ETF and Index Investments Platform</t>
  </si>
  <si>
    <t>USD</t>
  </si>
  <si>
    <t>USD</t>
  </si>
  <si>
    <t>Director</t>
  </si>
  <si>
    <t>Newport Beach</t>
  </si>
  <si>
    <t>United States of America</t>
  </si>
  <si>
    <t>Americas</t>
  </si>
  <si>
    <t>Operating Platform</t>
  </si>
  <si>
    <t>USD</t>
  </si>
  <si>
    <t>USD</t>
  </si>
  <si>
    <t>Director</t>
  </si>
  <si>
    <t>San Francisco</t>
  </si>
  <si>
    <t>United States of America</t>
  </si>
  <si>
    <t>Americas</t>
  </si>
  <si>
    <t>Corporate and Risk Platform</t>
  </si>
  <si>
    <t>USD</t>
  </si>
  <si>
    <t>USD</t>
  </si>
  <si>
    <t>Managing Director</t>
  </si>
  <si>
    <t>Wilmington</t>
  </si>
  <si>
    <t>United States of America</t>
  </si>
  <si>
    <t>Americas</t>
  </si>
  <si>
    <t>Operating Platform</t>
  </si>
  <si>
    <t>USD</t>
  </si>
  <si>
    <t>USD</t>
  </si>
  <si>
    <t>Associate</t>
  </si>
  <si>
    <t>San Francisco</t>
  </si>
  <si>
    <t>United States of America</t>
  </si>
  <si>
    <t>Americas</t>
  </si>
  <si>
    <t>Operating Platform</t>
  </si>
  <si>
    <t>USD</t>
  </si>
  <si>
    <t>USD</t>
  </si>
  <si>
    <t>Managing Director</t>
  </si>
  <si>
    <t>San Francisco</t>
  </si>
  <si>
    <t>United States of America</t>
  </si>
  <si>
    <t>Americas</t>
  </si>
  <si>
    <t>Operating Platform</t>
  </si>
  <si>
    <t>USD</t>
  </si>
  <si>
    <t>USD</t>
  </si>
  <si>
    <t>Managing Director</t>
  </si>
  <si>
    <t>San Francisco</t>
  </si>
  <si>
    <t>United States of America</t>
  </si>
  <si>
    <t>Americas</t>
  </si>
  <si>
    <t>Corporate and Risk Platform</t>
  </si>
  <si>
    <t>USD</t>
  </si>
  <si>
    <t>USD</t>
  </si>
  <si>
    <t>Director</t>
  </si>
  <si>
    <t>San Francisco</t>
  </si>
  <si>
    <t>United States of America</t>
  </si>
  <si>
    <t>Americas</t>
  </si>
  <si>
    <t>Client Businesses Platform</t>
  </si>
  <si>
    <t>USD</t>
  </si>
  <si>
    <t>USD</t>
  </si>
  <si>
    <t>Director</t>
  </si>
  <si>
    <t>San Francisco</t>
  </si>
  <si>
    <t>United States of America</t>
  </si>
  <si>
    <t>Americas</t>
  </si>
  <si>
    <t>Operating Platform</t>
  </si>
  <si>
    <t>USD</t>
  </si>
  <si>
    <t>USD</t>
  </si>
  <si>
    <t>Director</t>
  </si>
  <si>
    <t>Hong Kong</t>
  </si>
  <si>
    <t>Hong Kong</t>
  </si>
  <si>
    <t>Asia-Pacific</t>
  </si>
  <si>
    <t>Investments Platform</t>
  </si>
  <si>
    <t>HKD</t>
  </si>
  <si>
    <t>HKD</t>
  </si>
  <si>
    <t>Director</t>
  </si>
  <si>
    <t>Wilmington</t>
  </si>
  <si>
    <t>United States of America</t>
  </si>
  <si>
    <t>Americas</t>
  </si>
  <si>
    <t>Operating Platform</t>
  </si>
  <si>
    <t>USD</t>
  </si>
  <si>
    <t>USD</t>
  </si>
  <si>
    <t>Associate</t>
  </si>
  <si>
    <t>Edinburgh</t>
  </si>
  <si>
    <t>United Kingdom</t>
  </si>
  <si>
    <t>EMEA</t>
  </si>
  <si>
    <t>Operating Platform</t>
  </si>
  <si>
    <t>GBP</t>
  </si>
  <si>
    <t>GBP</t>
  </si>
  <si>
    <t>Vice President</t>
  </si>
  <si>
    <t>San Francisco</t>
  </si>
  <si>
    <t>United States of America</t>
  </si>
  <si>
    <t>Americas</t>
  </si>
  <si>
    <t>Investments Platform</t>
  </si>
  <si>
    <t>USD</t>
  </si>
  <si>
    <t>USD</t>
  </si>
  <si>
    <t>Managing Director</t>
  </si>
  <si>
    <t>San Francisco</t>
  </si>
  <si>
    <t>United States of America</t>
  </si>
  <si>
    <t>Americas</t>
  </si>
  <si>
    <t>Investments Platform</t>
  </si>
  <si>
    <t>USD</t>
  </si>
  <si>
    <t>USD</t>
  </si>
  <si>
    <t>Managing Director</t>
  </si>
  <si>
    <t>San Francisco</t>
  </si>
  <si>
    <t>United States of America</t>
  </si>
  <si>
    <t>Americas</t>
  </si>
  <si>
    <t>Investments Platform</t>
  </si>
  <si>
    <t>USD</t>
  </si>
  <si>
    <t>USD</t>
  </si>
  <si>
    <t>Administrative Assistant</t>
  </si>
  <si>
    <t>New York</t>
  </si>
  <si>
    <t>United States of America</t>
  </si>
  <si>
    <t>Americas</t>
  </si>
  <si>
    <t>Investments Platform</t>
  </si>
  <si>
    <t>USD</t>
  </si>
  <si>
    <t>USD</t>
  </si>
  <si>
    <t>Director</t>
  </si>
  <si>
    <t>San Francisco</t>
  </si>
  <si>
    <t>United States of America</t>
  </si>
  <si>
    <t>Americas</t>
  </si>
  <si>
    <t>Corporate and Risk Platform</t>
  </si>
  <si>
    <t>USD</t>
  </si>
  <si>
    <t>USD</t>
  </si>
  <si>
    <t>Managing Director</t>
  </si>
  <si>
    <t>San Francisco</t>
  </si>
  <si>
    <t>United States of America</t>
  </si>
  <si>
    <t>Americas</t>
  </si>
  <si>
    <t>Investments Platform</t>
  </si>
  <si>
    <t>USD</t>
  </si>
  <si>
    <t>USD</t>
  </si>
  <si>
    <t>Vice President</t>
  </si>
  <si>
    <t>San Francisco</t>
  </si>
  <si>
    <t>United States of America</t>
  </si>
  <si>
    <t>Americas</t>
  </si>
  <si>
    <t>Operating Platform</t>
  </si>
  <si>
    <t>USD</t>
  </si>
  <si>
    <t>USD</t>
  </si>
  <si>
    <t>Director</t>
  </si>
  <si>
    <t>New York</t>
  </si>
  <si>
    <t>United States of America</t>
  </si>
  <si>
    <t>Americas</t>
  </si>
  <si>
    <t>Operating Platform</t>
  </si>
  <si>
    <t>USD</t>
  </si>
  <si>
    <t>USD</t>
  </si>
  <si>
    <t>Associate</t>
  </si>
  <si>
    <t>San Francisco</t>
  </si>
  <si>
    <t>United States of America</t>
  </si>
  <si>
    <t>Americas</t>
  </si>
  <si>
    <t>Operating Platform</t>
  </si>
  <si>
    <t>USD</t>
  </si>
  <si>
    <t>USD</t>
  </si>
  <si>
    <t>Vice President</t>
  </si>
  <si>
    <t>San Francisco</t>
  </si>
  <si>
    <t>United States of America</t>
  </si>
  <si>
    <t>Americas</t>
  </si>
  <si>
    <t>ETF and Index Investments Platform</t>
  </si>
  <si>
    <t>USD</t>
  </si>
  <si>
    <t>USD</t>
  </si>
  <si>
    <t>Director</t>
  </si>
  <si>
    <t>New York</t>
  </si>
  <si>
    <t>United States of America</t>
  </si>
  <si>
    <t>Americas</t>
  </si>
  <si>
    <t>Operating Platform</t>
  </si>
  <si>
    <t>USD</t>
  </si>
  <si>
    <t>USD</t>
  </si>
  <si>
    <t>Managing Director</t>
  </si>
  <si>
    <t>Wilmington</t>
  </si>
  <si>
    <t>United States of America</t>
  </si>
  <si>
    <t>Americas</t>
  </si>
  <si>
    <t>Operating Platform</t>
  </si>
  <si>
    <t>USD</t>
  </si>
  <si>
    <t>USD</t>
  </si>
  <si>
    <t>Executive Assistant</t>
  </si>
  <si>
    <t>San Francisco</t>
  </si>
  <si>
    <t>United States of America</t>
  </si>
  <si>
    <t>Americas</t>
  </si>
  <si>
    <t>ETF and Index Investments Platform</t>
  </si>
  <si>
    <t>USD</t>
  </si>
  <si>
    <t>USD</t>
  </si>
  <si>
    <t>Managing Director</t>
  </si>
  <si>
    <t>San Francisco</t>
  </si>
  <si>
    <t>United States of America</t>
  </si>
  <si>
    <t>Americas</t>
  </si>
  <si>
    <t>Investments Platform</t>
  </si>
  <si>
    <t>USD</t>
  </si>
  <si>
    <t>USD</t>
  </si>
  <si>
    <t>Director</t>
  </si>
  <si>
    <t>California</t>
  </si>
  <si>
    <t>United States of America</t>
  </si>
  <si>
    <t>Americas</t>
  </si>
  <si>
    <t>Client Businesses Platform</t>
  </si>
  <si>
    <t>USD</t>
  </si>
  <si>
    <t>USD</t>
  </si>
  <si>
    <t>Vice President</t>
  </si>
  <si>
    <t>San Francisco</t>
  </si>
  <si>
    <t>United States of America</t>
  </si>
  <si>
    <t>Americas</t>
  </si>
  <si>
    <t>Operating Platform</t>
  </si>
  <si>
    <t>USD</t>
  </si>
  <si>
    <t>USD</t>
  </si>
  <si>
    <t>Vice President</t>
  </si>
  <si>
    <t>San Francisco</t>
  </si>
  <si>
    <t>United States of America</t>
  </si>
  <si>
    <t>Americas</t>
  </si>
  <si>
    <t>Investments Platform</t>
  </si>
  <si>
    <t>USD</t>
  </si>
  <si>
    <t>USD</t>
  </si>
  <si>
    <t>Director</t>
  </si>
  <si>
    <t>New York</t>
  </si>
  <si>
    <t>United States of America</t>
  </si>
  <si>
    <t>Americas</t>
  </si>
  <si>
    <t>Operating Platform</t>
  </si>
  <si>
    <t>USD</t>
  </si>
  <si>
    <t>USD</t>
  </si>
  <si>
    <t>Vice President</t>
  </si>
  <si>
    <t>San Francisco</t>
  </si>
  <si>
    <t>United States of America</t>
  </si>
  <si>
    <t>Americas</t>
  </si>
  <si>
    <t>Corporate and Risk Platform</t>
  </si>
  <si>
    <t>USD</t>
  </si>
  <si>
    <t>USD</t>
  </si>
  <si>
    <t>Director</t>
  </si>
  <si>
    <t>Edinburgh</t>
  </si>
  <si>
    <t>United Kingdom</t>
  </si>
  <si>
    <t>EMEA</t>
  </si>
  <si>
    <t>Corporate and Risk Platform</t>
  </si>
  <si>
    <t>GBP</t>
  </si>
  <si>
    <t>GBP</t>
  </si>
  <si>
    <t>Managing Director</t>
  </si>
  <si>
    <t>San Francisco</t>
  </si>
  <si>
    <t>United States of America</t>
  </si>
  <si>
    <t>Americas</t>
  </si>
  <si>
    <t>Investments Platform</t>
  </si>
  <si>
    <t>USD</t>
  </si>
  <si>
    <t>USD</t>
  </si>
  <si>
    <t>Associate</t>
  </si>
  <si>
    <t>Rancho Cordova</t>
  </si>
  <si>
    <t>United States of America</t>
  </si>
  <si>
    <t>Americas</t>
  </si>
  <si>
    <t>Operating Platform</t>
  </si>
  <si>
    <t>USD</t>
  </si>
  <si>
    <t>USD</t>
  </si>
  <si>
    <t>Vice President</t>
  </si>
  <si>
    <t>San Francisco</t>
  </si>
  <si>
    <t>United States of America</t>
  </si>
  <si>
    <t>Americas</t>
  </si>
  <si>
    <t>Investments Platform</t>
  </si>
  <si>
    <t>USD</t>
  </si>
  <si>
    <t>USD</t>
  </si>
  <si>
    <t>Administrative Assistant</t>
  </si>
  <si>
    <t>San Francisco</t>
  </si>
  <si>
    <t>United States of America</t>
  </si>
  <si>
    <t>Americas</t>
  </si>
  <si>
    <t>Investments Platform</t>
  </si>
  <si>
    <t>USD</t>
  </si>
  <si>
    <t>USD</t>
  </si>
  <si>
    <t>Managing Director</t>
  </si>
  <si>
    <t>Washington</t>
  </si>
  <si>
    <t>United States of America</t>
  </si>
  <si>
    <t>Americas</t>
  </si>
  <si>
    <t>Client Businesses Platform</t>
  </si>
  <si>
    <t>USD</t>
  </si>
  <si>
    <t>USD</t>
  </si>
  <si>
    <t>Vice President</t>
  </si>
  <si>
    <t>San Francisco</t>
  </si>
  <si>
    <t>United States of America</t>
  </si>
  <si>
    <t>Americas</t>
  </si>
  <si>
    <t>Operating Platform</t>
  </si>
  <si>
    <t>USD</t>
  </si>
  <si>
    <t>USD</t>
  </si>
  <si>
    <t>Director</t>
  </si>
  <si>
    <t>San Francisco</t>
  </si>
  <si>
    <t>United States of America</t>
  </si>
  <si>
    <t>Americas</t>
  </si>
  <si>
    <t>Operating Platform</t>
  </si>
  <si>
    <t>USD</t>
  </si>
  <si>
    <t>USD</t>
  </si>
  <si>
    <t>Associate</t>
  </si>
  <si>
    <t>San Francisco</t>
  </si>
  <si>
    <t>United States of America</t>
  </si>
  <si>
    <t>Americas</t>
  </si>
  <si>
    <t>Operating Platform</t>
  </si>
  <si>
    <t>USD</t>
  </si>
  <si>
    <t>USD</t>
  </si>
  <si>
    <t>Vice President</t>
  </si>
  <si>
    <t>San Francisco</t>
  </si>
  <si>
    <t>United States of America</t>
  </si>
  <si>
    <t>Americas</t>
  </si>
  <si>
    <t>Operating Platform</t>
  </si>
  <si>
    <t>USD</t>
  </si>
  <si>
    <t>USD</t>
  </si>
  <si>
    <t>Director</t>
  </si>
  <si>
    <t>Pittsburgh</t>
  </si>
  <si>
    <t>United States of America</t>
  </si>
  <si>
    <t>Americas</t>
  </si>
  <si>
    <t>Investments Platform</t>
  </si>
  <si>
    <t>USD</t>
  </si>
  <si>
    <t>USD</t>
  </si>
  <si>
    <t>Director</t>
  </si>
  <si>
    <t>San Francisco</t>
  </si>
  <si>
    <t>United States of America</t>
  </si>
  <si>
    <t>Americas</t>
  </si>
  <si>
    <t>Investments Platform</t>
  </si>
  <si>
    <t>USD</t>
  </si>
  <si>
    <t>USD</t>
  </si>
  <si>
    <t>Vice President</t>
  </si>
  <si>
    <t>San Francisco</t>
  </si>
  <si>
    <t>United States of America</t>
  </si>
  <si>
    <t>Americas</t>
  </si>
  <si>
    <t>Operating Platform</t>
  </si>
  <si>
    <t>USD</t>
  </si>
  <si>
    <t>USD</t>
  </si>
  <si>
    <t>Director</t>
  </si>
  <si>
    <t>San Francisco</t>
  </si>
  <si>
    <t>United States of America</t>
  </si>
  <si>
    <t>Americas</t>
  </si>
  <si>
    <t>Investments Platform</t>
  </si>
  <si>
    <t>USD</t>
  </si>
  <si>
    <t>USD</t>
  </si>
  <si>
    <t>Director</t>
  </si>
  <si>
    <t>Seattle</t>
  </si>
  <si>
    <t>United States of America</t>
  </si>
  <si>
    <t>Americas</t>
  </si>
  <si>
    <t>Operating Platform</t>
  </si>
  <si>
    <t>USD</t>
  </si>
  <si>
    <t>USD</t>
  </si>
  <si>
    <t>Vice President</t>
  </si>
  <si>
    <t>San Francisco</t>
  </si>
  <si>
    <t>United States of America</t>
  </si>
  <si>
    <t>Americas</t>
  </si>
  <si>
    <t>Operating Platform</t>
  </si>
  <si>
    <t>USD</t>
  </si>
  <si>
    <t>USD</t>
  </si>
  <si>
    <t>Managing Director</t>
  </si>
  <si>
    <t>San Francisco</t>
  </si>
  <si>
    <t>United States of America</t>
  </si>
  <si>
    <t>Americas</t>
  </si>
  <si>
    <t>ETF and Index Investments Platform</t>
  </si>
  <si>
    <t>USD</t>
  </si>
  <si>
    <t>USD</t>
  </si>
  <si>
    <t>Director</t>
  </si>
  <si>
    <t>San Francisco</t>
  </si>
  <si>
    <t>United States of America</t>
  </si>
  <si>
    <t>Americas</t>
  </si>
  <si>
    <t>Operating Platform</t>
  </si>
  <si>
    <t>USD</t>
  </si>
  <si>
    <t>USD</t>
  </si>
  <si>
    <t>Vice President</t>
  </si>
  <si>
    <t>San Francisco</t>
  </si>
  <si>
    <t>United States of America</t>
  </si>
  <si>
    <t>Americas</t>
  </si>
  <si>
    <t>Regional Platform</t>
  </si>
  <si>
    <t>USD</t>
  </si>
  <si>
    <t>USD</t>
  </si>
  <si>
    <t>Director</t>
  </si>
  <si>
    <t>San Francisco</t>
  </si>
  <si>
    <t>United States of America</t>
  </si>
  <si>
    <t>Americas</t>
  </si>
  <si>
    <t>ETF and Index Investments Platform</t>
  </si>
  <si>
    <t>USD</t>
  </si>
  <si>
    <t>USD</t>
  </si>
  <si>
    <t>Managing Director</t>
  </si>
  <si>
    <t>San Francisco</t>
  </si>
  <si>
    <t>United States of America</t>
  </si>
  <si>
    <t>Americas</t>
  </si>
  <si>
    <t>Investments Platform</t>
  </si>
  <si>
    <t>USD</t>
  </si>
  <si>
    <t>USD</t>
  </si>
  <si>
    <t>Director</t>
  </si>
  <si>
    <t>San Francisco</t>
  </si>
  <si>
    <t>United States of America</t>
  </si>
  <si>
    <t>Americas</t>
  </si>
  <si>
    <t>Operating Platform</t>
  </si>
  <si>
    <t>USD</t>
  </si>
  <si>
    <t>USD</t>
  </si>
  <si>
    <t>Director</t>
  </si>
  <si>
    <t>Tokyo</t>
  </si>
  <si>
    <t>Japan</t>
  </si>
  <si>
    <t>Asia-Pacific</t>
  </si>
  <si>
    <t>ETF and Index Investments Platform</t>
  </si>
  <si>
    <t>JPY</t>
  </si>
  <si>
    <t>JPY</t>
  </si>
  <si>
    <t>Managing Director</t>
  </si>
  <si>
    <t>Tokyo</t>
  </si>
  <si>
    <t>Japan</t>
  </si>
  <si>
    <t>Asia-Pacific</t>
  </si>
  <si>
    <t>Operating Platform</t>
  </si>
  <si>
    <t>JPY</t>
  </si>
  <si>
    <t>JPY</t>
  </si>
  <si>
    <t>Managing Director</t>
  </si>
  <si>
    <t>San Francisco</t>
  </si>
  <si>
    <t>United States of America</t>
  </si>
  <si>
    <t>Americas</t>
  </si>
  <si>
    <t>ETF and Index Investments Platform</t>
  </si>
  <si>
    <t>USD</t>
  </si>
  <si>
    <t>USD</t>
  </si>
  <si>
    <t>Director</t>
  </si>
  <si>
    <t>San Francisco</t>
  </si>
  <si>
    <t>United States of America</t>
  </si>
  <si>
    <t>Americas</t>
  </si>
  <si>
    <t>ETF and Index Investments Platform</t>
  </si>
  <si>
    <t>USD</t>
  </si>
  <si>
    <t>USD</t>
  </si>
  <si>
    <t>Managing Director</t>
  </si>
  <si>
    <t>Tokyo</t>
  </si>
  <si>
    <t>Japan</t>
  </si>
  <si>
    <t>Asia-Pacific</t>
  </si>
  <si>
    <t>Client Businesses Platform</t>
  </si>
  <si>
    <t>JPY</t>
  </si>
  <si>
    <t>JPY</t>
  </si>
  <si>
    <t>Managing Director</t>
  </si>
  <si>
    <t>New York</t>
  </si>
  <si>
    <t>United States of America</t>
  </si>
  <si>
    <t>Americas</t>
  </si>
  <si>
    <t>Client Businesses Platform</t>
  </si>
  <si>
    <t>USD</t>
  </si>
  <si>
    <t>USD</t>
  </si>
  <si>
    <t>Managing Director</t>
  </si>
  <si>
    <t>London</t>
  </si>
  <si>
    <t>United Kingdom</t>
  </si>
  <si>
    <t>EMEA</t>
  </si>
  <si>
    <t>Investments Platform</t>
  </si>
  <si>
    <t>GBP</t>
  </si>
  <si>
    <t>GBP</t>
  </si>
  <si>
    <t>Director</t>
  </si>
  <si>
    <t>Wilmington</t>
  </si>
  <si>
    <t>United States of America</t>
  </si>
  <si>
    <t>Americas</t>
  </si>
  <si>
    <t>Operating Platform</t>
  </si>
  <si>
    <t>USD</t>
  </si>
  <si>
    <t>USD</t>
  </si>
  <si>
    <t>Vice President</t>
  </si>
  <si>
    <t>New York</t>
  </si>
  <si>
    <t>United States of America</t>
  </si>
  <si>
    <t>Americas</t>
  </si>
  <si>
    <t>ETF and Index Investments Platform</t>
  </si>
  <si>
    <t>USD</t>
  </si>
  <si>
    <t>USD</t>
  </si>
  <si>
    <t>Director</t>
  </si>
  <si>
    <t>San Francisco</t>
  </si>
  <si>
    <t>United States of America</t>
  </si>
  <si>
    <t>Americas</t>
  </si>
  <si>
    <t>Investments Platform</t>
  </si>
  <si>
    <t>USD</t>
  </si>
  <si>
    <t>USD</t>
  </si>
  <si>
    <t>Vice President</t>
  </si>
  <si>
    <t>San Francisco</t>
  </si>
  <si>
    <t>United States of America</t>
  </si>
  <si>
    <t>Americas</t>
  </si>
  <si>
    <t>Operating Platform</t>
  </si>
  <si>
    <t>USD</t>
  </si>
  <si>
    <t>USD</t>
  </si>
  <si>
    <t>Managing Director</t>
  </si>
  <si>
    <t>San Francisco</t>
  </si>
  <si>
    <t>United States of America</t>
  </si>
  <si>
    <t>Americas</t>
  </si>
  <si>
    <t>Investments Platform</t>
  </si>
  <si>
    <t>USD</t>
  </si>
  <si>
    <t>USD</t>
  </si>
  <si>
    <t>Managing Director</t>
  </si>
  <si>
    <t>Dublin</t>
  </si>
  <si>
    <t>Ireland</t>
  </si>
  <si>
    <t>EMEA</t>
  </si>
  <si>
    <t>Operating Platform</t>
  </si>
  <si>
    <t>EUR</t>
  </si>
  <si>
    <t>EUR</t>
  </si>
  <si>
    <t>Managing Director</t>
  </si>
  <si>
    <t>London</t>
  </si>
  <si>
    <t>United Kingdom</t>
  </si>
  <si>
    <t>EMEA</t>
  </si>
  <si>
    <t>Investments Platform</t>
  </si>
  <si>
    <t>GBP</t>
  </si>
  <si>
    <t>GBP</t>
  </si>
  <si>
    <t>Associate</t>
  </si>
  <si>
    <t>London</t>
  </si>
  <si>
    <t>United Kingdom</t>
  </si>
  <si>
    <t>EMEA</t>
  </si>
  <si>
    <t>Operating Platform</t>
  </si>
  <si>
    <t>GBP</t>
  </si>
  <si>
    <t>GBP</t>
  </si>
  <si>
    <t>Vice President</t>
  </si>
  <si>
    <t>San Francisco</t>
  </si>
  <si>
    <t>United States of America</t>
  </si>
  <si>
    <t>Americas</t>
  </si>
  <si>
    <t>Client Businesses Platform</t>
  </si>
  <si>
    <t>USD</t>
  </si>
  <si>
    <t>USD</t>
  </si>
  <si>
    <t>Vice President</t>
  </si>
  <si>
    <t>London</t>
  </si>
  <si>
    <t>United Kingdom</t>
  </si>
  <si>
    <t>EMEA</t>
  </si>
  <si>
    <t>Operating Platform</t>
  </si>
  <si>
    <t>GBP</t>
  </si>
  <si>
    <t>GBP</t>
  </si>
  <si>
    <t>Analyst</t>
  </si>
  <si>
    <t>London</t>
  </si>
  <si>
    <t>United Kingdom</t>
  </si>
  <si>
    <t>EMEA</t>
  </si>
  <si>
    <t>Operating Platform</t>
  </si>
  <si>
    <t>GBP</t>
  </si>
  <si>
    <t>GBP</t>
  </si>
  <si>
    <t>Director</t>
  </si>
  <si>
    <t>New York</t>
  </si>
  <si>
    <t>United States of America</t>
  </si>
  <si>
    <t>Americas</t>
  </si>
  <si>
    <t>Regional Platform</t>
  </si>
  <si>
    <t>USD</t>
  </si>
  <si>
    <t>USD</t>
  </si>
  <si>
    <t>Director</t>
  </si>
  <si>
    <t>Edinburgh</t>
  </si>
  <si>
    <t>United Kingdom</t>
  </si>
  <si>
    <t>EMEA</t>
  </si>
  <si>
    <t>Investments Platform</t>
  </si>
  <si>
    <t>GBP</t>
  </si>
  <si>
    <t>GBP</t>
  </si>
  <si>
    <t>Director</t>
  </si>
  <si>
    <t>New York</t>
  </si>
  <si>
    <t>United States of America</t>
  </si>
  <si>
    <t>Americas</t>
  </si>
  <si>
    <t>Regional Platform</t>
  </si>
  <si>
    <t>USD</t>
  </si>
  <si>
    <t>USD</t>
  </si>
  <si>
    <t>Managing Director</t>
  </si>
  <si>
    <t>San Francisco</t>
  </si>
  <si>
    <t>United States of America</t>
  </si>
  <si>
    <t>Americas</t>
  </si>
  <si>
    <t>Investments Platform</t>
  </si>
  <si>
    <t>USD</t>
  </si>
  <si>
    <t>USD</t>
  </si>
  <si>
    <t>Managing Director</t>
  </si>
  <si>
    <t>San Francisco</t>
  </si>
  <si>
    <t>United States of America</t>
  </si>
  <si>
    <t>Americas</t>
  </si>
  <si>
    <t>ETF and Index Investments Platform</t>
  </si>
  <si>
    <t>USD</t>
  </si>
  <si>
    <t>USD</t>
  </si>
  <si>
    <t>Director</t>
  </si>
  <si>
    <t>New York</t>
  </si>
  <si>
    <t>United States of America</t>
  </si>
  <si>
    <t>Americas</t>
  </si>
  <si>
    <t>Operating Platform</t>
  </si>
  <si>
    <t>USD</t>
  </si>
  <si>
    <t>USD</t>
  </si>
  <si>
    <t>Director</t>
  </si>
  <si>
    <t>London</t>
  </si>
  <si>
    <t>United Kingdom</t>
  </si>
  <si>
    <t>EMEA</t>
  </si>
  <si>
    <t>ETF and Index Investments Platform</t>
  </si>
  <si>
    <t>GBP</t>
  </si>
  <si>
    <t>GBP</t>
  </si>
  <si>
    <t>Vice President</t>
  </si>
  <si>
    <t>London</t>
  </si>
  <si>
    <t>United Kingdom</t>
  </si>
  <si>
    <t>EMEA</t>
  </si>
  <si>
    <t>Regional Platform</t>
  </si>
  <si>
    <t>GBP</t>
  </si>
  <si>
    <t>GBP</t>
  </si>
  <si>
    <t>Vice President</t>
  </si>
  <si>
    <t>London</t>
  </si>
  <si>
    <t>United Kingdom</t>
  </si>
  <si>
    <t>EMEA</t>
  </si>
  <si>
    <t>Operating Platform</t>
  </si>
  <si>
    <t>GBP</t>
  </si>
  <si>
    <t>GBP</t>
  </si>
  <si>
    <t>Managing Director</t>
  </si>
  <si>
    <t>San Francisco</t>
  </si>
  <si>
    <t>United States of America</t>
  </si>
  <si>
    <t>Americas</t>
  </si>
  <si>
    <t>Investments Platform</t>
  </si>
  <si>
    <t>USD</t>
  </si>
  <si>
    <t>USD</t>
  </si>
  <si>
    <t>Director</t>
  </si>
  <si>
    <t>San Francisco</t>
  </si>
  <si>
    <t>United States of America</t>
  </si>
  <si>
    <t>Americas</t>
  </si>
  <si>
    <t>ETF and Index Investments Platform</t>
  </si>
  <si>
    <t>USD</t>
  </si>
  <si>
    <t>USD</t>
  </si>
  <si>
    <t>Executive Assistant</t>
  </si>
  <si>
    <t>Hong Kong</t>
  </si>
  <si>
    <t>Hong Kong</t>
  </si>
  <si>
    <t>Asia-Pacific</t>
  </si>
  <si>
    <t>Corporate and Risk Platform</t>
  </si>
  <si>
    <t>HKD</t>
  </si>
  <si>
    <t>HKD</t>
  </si>
  <si>
    <t>Director</t>
  </si>
  <si>
    <t>San Francisco</t>
  </si>
  <si>
    <t>United States of America</t>
  </si>
  <si>
    <t>Americas</t>
  </si>
  <si>
    <t>Operating Platform</t>
  </si>
  <si>
    <t>USD</t>
  </si>
  <si>
    <t>USD</t>
  </si>
  <si>
    <t>Managing Director</t>
  </si>
  <si>
    <t>San Francisco</t>
  </si>
  <si>
    <t>United States of America</t>
  </si>
  <si>
    <t>Americas</t>
  </si>
  <si>
    <t>ETF and Index Investments Platform</t>
  </si>
  <si>
    <t>USD</t>
  </si>
  <si>
    <t>USD</t>
  </si>
  <si>
    <t>Director</t>
  </si>
  <si>
    <t>San Francisco</t>
  </si>
  <si>
    <t>United States of America</t>
  </si>
  <si>
    <t>Americas</t>
  </si>
  <si>
    <t>Client Businesses Platform</t>
  </si>
  <si>
    <t>USD</t>
  </si>
  <si>
    <t>USD</t>
  </si>
  <si>
    <t>Vice President</t>
  </si>
  <si>
    <t>San Francisco</t>
  </si>
  <si>
    <t>United States of America</t>
  </si>
  <si>
    <t>Americas</t>
  </si>
  <si>
    <t>Client Businesses Platform</t>
  </si>
  <si>
    <t>USD</t>
  </si>
  <si>
    <t>USD</t>
  </si>
  <si>
    <t>Director</t>
  </si>
  <si>
    <t>Edinburgh</t>
  </si>
  <si>
    <t>United Kingdom</t>
  </si>
  <si>
    <t>EMEA</t>
  </si>
  <si>
    <t>Operating Platform</t>
  </si>
  <si>
    <t>GBP</t>
  </si>
  <si>
    <t>GBP</t>
  </si>
  <si>
    <t>Managing Director</t>
  </si>
  <si>
    <t>London</t>
  </si>
  <si>
    <t>United Kingdom</t>
  </si>
  <si>
    <t>EMEA</t>
  </si>
  <si>
    <t>Investments Platform</t>
  </si>
  <si>
    <t>GBP</t>
  </si>
  <si>
    <t>GBP</t>
  </si>
  <si>
    <t>Administrative Assistant</t>
  </si>
  <si>
    <t>London</t>
  </si>
  <si>
    <t>United Kingdom</t>
  </si>
  <si>
    <t>EMEA</t>
  </si>
  <si>
    <t>Investments Platform</t>
  </si>
  <si>
    <t>GBP</t>
  </si>
  <si>
    <t>GBP</t>
  </si>
  <si>
    <t>Managing Director</t>
  </si>
  <si>
    <t>San Francisco</t>
  </si>
  <si>
    <t>United States of America</t>
  </si>
  <si>
    <t>Americas</t>
  </si>
  <si>
    <t>Investments Platform</t>
  </si>
  <si>
    <t>USD</t>
  </si>
  <si>
    <t>USD</t>
  </si>
  <si>
    <t>Associate</t>
  </si>
  <si>
    <t>Tokyo</t>
  </si>
  <si>
    <t>Japan</t>
  </si>
  <si>
    <t>Asia-Pacific</t>
  </si>
  <si>
    <t>Corporate and Risk Platform</t>
  </si>
  <si>
    <t>JPY</t>
  </si>
  <si>
    <t>JPY</t>
  </si>
  <si>
    <t>Director</t>
  </si>
  <si>
    <t>Tokyo</t>
  </si>
  <si>
    <t>Japan</t>
  </si>
  <si>
    <t>Asia-Pacific</t>
  </si>
  <si>
    <t>ETF and Index Investments Platform</t>
  </si>
  <si>
    <t>JPY</t>
  </si>
  <si>
    <t>JPY</t>
  </si>
  <si>
    <t>Director</t>
  </si>
  <si>
    <t>Wilmington</t>
  </si>
  <si>
    <t>United States of America</t>
  </si>
  <si>
    <t>Americas</t>
  </si>
  <si>
    <t>Operating Platform</t>
  </si>
  <si>
    <t>USD</t>
  </si>
  <si>
    <t>USD</t>
  </si>
  <si>
    <t>Director</t>
  </si>
  <si>
    <t>London</t>
  </si>
  <si>
    <t>United Kingdom</t>
  </si>
  <si>
    <t>EMEA</t>
  </si>
  <si>
    <t>Investments Platform</t>
  </si>
  <si>
    <t>GBP</t>
  </si>
  <si>
    <t>GBP</t>
  </si>
  <si>
    <t>Managing Director</t>
  </si>
  <si>
    <t>Tokyo</t>
  </si>
  <si>
    <t>Japan</t>
  </si>
  <si>
    <t>Asia-Pacific</t>
  </si>
  <si>
    <t>Client Businesses Platform</t>
  </si>
  <si>
    <t>JPY</t>
  </si>
  <si>
    <t>JPY</t>
  </si>
  <si>
    <t>Managing Director</t>
  </si>
  <si>
    <t>New York</t>
  </si>
  <si>
    <t>United States of America</t>
  </si>
  <si>
    <t>Americas</t>
  </si>
  <si>
    <t>Client Businesses Platform</t>
  </si>
  <si>
    <t>USD</t>
  </si>
  <si>
    <t>USD</t>
  </si>
  <si>
    <t>Associate</t>
  </si>
  <si>
    <t>London</t>
  </si>
  <si>
    <t>United Kingdom</t>
  </si>
  <si>
    <t>EMEA</t>
  </si>
  <si>
    <t>Operating Platform</t>
  </si>
  <si>
    <t>GBP</t>
  </si>
  <si>
    <t>GBP</t>
  </si>
  <si>
    <t>Associate</t>
  </si>
  <si>
    <t>San Francisco</t>
  </si>
  <si>
    <t>United States of America</t>
  </si>
  <si>
    <t>Americas</t>
  </si>
  <si>
    <t>Operating Platform</t>
  </si>
  <si>
    <t>USD</t>
  </si>
  <si>
    <t>USD</t>
  </si>
  <si>
    <t>Director</t>
  </si>
  <si>
    <t>New York</t>
  </si>
  <si>
    <t>United States of America</t>
  </si>
  <si>
    <t>Americas</t>
  </si>
  <si>
    <t>Client Businesses Platform</t>
  </si>
  <si>
    <t>USD</t>
  </si>
  <si>
    <t>USD</t>
  </si>
  <si>
    <t>Managing Director</t>
  </si>
  <si>
    <t>New York</t>
  </si>
  <si>
    <t>United States of America</t>
  </si>
  <si>
    <t>Americas</t>
  </si>
  <si>
    <t>Client Businesses Platform</t>
  </si>
  <si>
    <t>USD</t>
  </si>
  <si>
    <t>USD</t>
  </si>
  <si>
    <t>Director</t>
  </si>
  <si>
    <t>London</t>
  </si>
  <si>
    <t>United Kingdom</t>
  </si>
  <si>
    <t>EMEA</t>
  </si>
  <si>
    <t>Client Businesses Platform</t>
  </si>
  <si>
    <t>GBP</t>
  </si>
  <si>
    <t>GBP</t>
  </si>
  <si>
    <t>Managing Director</t>
  </si>
  <si>
    <t>Montreal</t>
  </si>
  <si>
    <t>Canada</t>
  </si>
  <si>
    <t>Americas</t>
  </si>
  <si>
    <t>Client Businesses Platform</t>
  </si>
  <si>
    <t>CAD</t>
  </si>
  <si>
    <t>CAD</t>
  </si>
  <si>
    <t>Managing Director</t>
  </si>
  <si>
    <t>Toronto</t>
  </si>
  <si>
    <t>Canada</t>
  </si>
  <si>
    <t>Americas</t>
  </si>
  <si>
    <t>ETF and Index Investments Platform</t>
  </si>
  <si>
    <t>CAD</t>
  </si>
  <si>
    <t>CAD</t>
  </si>
  <si>
    <t>Executive Assistant</t>
  </si>
  <si>
    <t>San Francisco</t>
  </si>
  <si>
    <t>United States of America</t>
  </si>
  <si>
    <t>Americas</t>
  </si>
  <si>
    <t>Client Businesses Platform</t>
  </si>
  <si>
    <t>USD</t>
  </si>
  <si>
    <t>USD</t>
  </si>
  <si>
    <t>Associate</t>
  </si>
  <si>
    <t>London</t>
  </si>
  <si>
    <t>United Kingdom</t>
  </si>
  <si>
    <t>EMEA</t>
  </si>
  <si>
    <t>Operating Platform</t>
  </si>
  <si>
    <t>GBP</t>
  </si>
  <si>
    <t>GBP</t>
  </si>
  <si>
    <t>Managing Director</t>
  </si>
  <si>
    <t>London</t>
  </si>
  <si>
    <t>United Kingdom</t>
  </si>
  <si>
    <t>EMEA</t>
  </si>
  <si>
    <t>Investments Platform</t>
  </si>
  <si>
    <t>GBP</t>
  </si>
  <si>
    <t>GBP</t>
  </si>
  <si>
    <t>Director</t>
  </si>
  <si>
    <t>San Francisco</t>
  </si>
  <si>
    <t>United States of America</t>
  </si>
  <si>
    <t>Americas</t>
  </si>
  <si>
    <t>Operating Platform</t>
  </si>
  <si>
    <t>USD</t>
  </si>
  <si>
    <t>USD</t>
  </si>
  <si>
    <t>Vice President</t>
  </si>
  <si>
    <t>New York</t>
  </si>
  <si>
    <t>United States of America</t>
  </si>
  <si>
    <t>Americas</t>
  </si>
  <si>
    <t>Investments Platform</t>
  </si>
  <si>
    <t>USD</t>
  </si>
  <si>
    <t>USD</t>
  </si>
  <si>
    <t>Managing Director</t>
  </si>
  <si>
    <t>New York</t>
  </si>
  <si>
    <t>United States of America</t>
  </si>
  <si>
    <t>Americas</t>
  </si>
  <si>
    <t>Client Businesses Platform</t>
  </si>
  <si>
    <t>USD</t>
  </si>
  <si>
    <t>USD</t>
  </si>
  <si>
    <t>Managing Director</t>
  </si>
  <si>
    <t>New York</t>
  </si>
  <si>
    <t>United States of America</t>
  </si>
  <si>
    <t>Americas</t>
  </si>
  <si>
    <t>Client Businesses Platform</t>
  </si>
  <si>
    <t>USD</t>
  </si>
  <si>
    <t>USD</t>
  </si>
  <si>
    <t>Associate</t>
  </si>
  <si>
    <t>Tokyo</t>
  </si>
  <si>
    <t>Japan</t>
  </si>
  <si>
    <t>Asia-Pacific</t>
  </si>
  <si>
    <t>Client Businesses Platform</t>
  </si>
  <si>
    <t>JPY</t>
  </si>
  <si>
    <t>JPY</t>
  </si>
  <si>
    <t>Managing Director</t>
  </si>
  <si>
    <t>New York</t>
  </si>
  <si>
    <t>United States of America</t>
  </si>
  <si>
    <t>Americas</t>
  </si>
  <si>
    <t>Client Businesses Platform</t>
  </si>
  <si>
    <t>USD</t>
  </si>
  <si>
    <t>USD</t>
  </si>
  <si>
    <t>Vice President</t>
  </si>
  <si>
    <t>New York</t>
  </si>
  <si>
    <t>United States of America</t>
  </si>
  <si>
    <t>Americas</t>
  </si>
  <si>
    <t>Operating Platform</t>
  </si>
  <si>
    <t>USD</t>
  </si>
  <si>
    <t>USD</t>
  </si>
  <si>
    <t>Director</t>
  </si>
  <si>
    <t>Philadelphia</t>
  </si>
  <si>
    <t>United States of America</t>
  </si>
  <si>
    <t>Americas</t>
  </si>
  <si>
    <t>Investments Platform</t>
  </si>
  <si>
    <t>USD</t>
  </si>
  <si>
    <t>USD</t>
  </si>
  <si>
    <t>Director</t>
  </si>
  <si>
    <t>San Francisco</t>
  </si>
  <si>
    <t>United States of America</t>
  </si>
  <si>
    <t>Americas</t>
  </si>
  <si>
    <t>Client Businesses Platform</t>
  </si>
  <si>
    <t>USD</t>
  </si>
  <si>
    <t>USD</t>
  </si>
  <si>
    <t>Managing Director</t>
  </si>
  <si>
    <t>Georgia</t>
  </si>
  <si>
    <t>United States of America</t>
  </si>
  <si>
    <t>Americas</t>
  </si>
  <si>
    <t>Client Businesses Platform</t>
  </si>
  <si>
    <t>USD</t>
  </si>
  <si>
    <t>USD</t>
  </si>
  <si>
    <t>Vice President</t>
  </si>
  <si>
    <t>New York</t>
  </si>
  <si>
    <t>United States of America</t>
  </si>
  <si>
    <t>Americas</t>
  </si>
  <si>
    <t>Corporate and Risk Platform</t>
  </si>
  <si>
    <t>USD</t>
  </si>
  <si>
    <t>USD</t>
  </si>
  <si>
    <t>Managing Director</t>
  </si>
  <si>
    <t>New York</t>
  </si>
  <si>
    <t>United States of America</t>
  </si>
  <si>
    <t>Americas</t>
  </si>
  <si>
    <t>Investments Platform</t>
  </si>
  <si>
    <t>USD</t>
  </si>
  <si>
    <t>USD</t>
  </si>
  <si>
    <t>Associate</t>
  </si>
  <si>
    <t>San Francisco</t>
  </si>
  <si>
    <t>United States of America</t>
  </si>
  <si>
    <t>Americas</t>
  </si>
  <si>
    <t>Operating Platform</t>
  </si>
  <si>
    <t>USD</t>
  </si>
  <si>
    <t>USD</t>
  </si>
  <si>
    <t>Director</t>
  </si>
  <si>
    <t>San Francisco</t>
  </si>
  <si>
    <t>United States of America</t>
  </si>
  <si>
    <t>Americas</t>
  </si>
  <si>
    <t>Operating Platform</t>
  </si>
  <si>
    <t>USD</t>
  </si>
  <si>
    <t>USD</t>
  </si>
  <si>
    <t>Associate</t>
  </si>
  <si>
    <t>San Francisco</t>
  </si>
  <si>
    <t>United States of America</t>
  </si>
  <si>
    <t>Americas</t>
  </si>
  <si>
    <t>Client Businesses Platform</t>
  </si>
  <si>
    <t>USD</t>
  </si>
  <si>
    <t>USD</t>
  </si>
  <si>
    <t>Vice President</t>
  </si>
  <si>
    <t>New York</t>
  </si>
  <si>
    <t>United States of America</t>
  </si>
  <si>
    <t>Americas</t>
  </si>
  <si>
    <t>Operating Platform</t>
  </si>
  <si>
    <t>USD</t>
  </si>
  <si>
    <t>USD</t>
  </si>
  <si>
    <t>Director</t>
  </si>
  <si>
    <t>Montreal</t>
  </si>
  <si>
    <t>Canada</t>
  </si>
  <si>
    <t>Americas</t>
  </si>
  <si>
    <t>Client Businesses Platform</t>
  </si>
  <si>
    <t>CAD</t>
  </si>
  <si>
    <t>CAD</t>
  </si>
  <si>
    <t>Director</t>
  </si>
  <si>
    <t>London</t>
  </si>
  <si>
    <t>United Kingdom</t>
  </si>
  <si>
    <t>EMEA</t>
  </si>
  <si>
    <t>ETF and Index Investments Platform</t>
  </si>
  <si>
    <t>GBP</t>
  </si>
  <si>
    <t>GBP</t>
  </si>
  <si>
    <t>Vice President</t>
  </si>
  <si>
    <t>San Francisco</t>
  </si>
  <si>
    <t>United States of America</t>
  </si>
  <si>
    <t>Americas</t>
  </si>
  <si>
    <t>Operating Platform</t>
  </si>
  <si>
    <t>USD</t>
  </si>
  <si>
    <t>USD</t>
  </si>
  <si>
    <t>Managing Director</t>
  </si>
  <si>
    <t>Amsterdam</t>
  </si>
  <si>
    <t>Netherlands</t>
  </si>
  <si>
    <t>EMEA</t>
  </si>
  <si>
    <t>Client Businesses Platform</t>
  </si>
  <si>
    <t>EUR</t>
  </si>
  <si>
    <t>EUR</t>
  </si>
  <si>
    <t>Director</t>
  </si>
  <si>
    <t>Hong Kong</t>
  </si>
  <si>
    <t>Hong Kong</t>
  </si>
  <si>
    <t>Asia-Pacific</t>
  </si>
  <si>
    <t>Investments Platform</t>
  </si>
  <si>
    <t>HKD</t>
  </si>
  <si>
    <t>HKD</t>
  </si>
  <si>
    <t>Vice President</t>
  </si>
  <si>
    <t>San Francisco</t>
  </si>
  <si>
    <t>United States of America</t>
  </si>
  <si>
    <t>Americas</t>
  </si>
  <si>
    <t>Operating Platform</t>
  </si>
  <si>
    <t>USD</t>
  </si>
  <si>
    <t>USD</t>
  </si>
  <si>
    <t>Vice President</t>
  </si>
  <si>
    <t>San Francisco</t>
  </si>
  <si>
    <t>United States of America</t>
  </si>
  <si>
    <t>Americas</t>
  </si>
  <si>
    <t>ETF and Index Investments Platform</t>
  </si>
  <si>
    <t>USD</t>
  </si>
  <si>
    <t>USD</t>
  </si>
  <si>
    <t>Director</t>
  </si>
  <si>
    <t>London</t>
  </si>
  <si>
    <t>United Kingdom</t>
  </si>
  <si>
    <t>EMEA</t>
  </si>
  <si>
    <t>Operating Platform</t>
  </si>
  <si>
    <t>GBP</t>
  </si>
  <si>
    <t>GBP</t>
  </si>
  <si>
    <t>Vice President</t>
  </si>
  <si>
    <t>Wilmington</t>
  </si>
  <si>
    <t>United States of America</t>
  </si>
  <si>
    <t>Americas</t>
  </si>
  <si>
    <t>Operating Platform</t>
  </si>
  <si>
    <t>USD</t>
  </si>
  <si>
    <t>USD</t>
  </si>
  <si>
    <t>Director</t>
  </si>
  <si>
    <t>San Francisco</t>
  </si>
  <si>
    <t>United States of America</t>
  </si>
  <si>
    <t>Americas</t>
  </si>
  <si>
    <t>Regional Platform</t>
  </si>
  <si>
    <t>USD</t>
  </si>
  <si>
    <t>USD</t>
  </si>
  <si>
    <t>Director</t>
  </si>
  <si>
    <t>San Francisco</t>
  </si>
  <si>
    <t>United States of America</t>
  </si>
  <si>
    <t>Americas</t>
  </si>
  <si>
    <t>Regional Platform</t>
  </si>
  <si>
    <t>USD</t>
  </si>
  <si>
    <t>USD</t>
  </si>
  <si>
    <t>Vice President</t>
  </si>
  <si>
    <t>San Francisco</t>
  </si>
  <si>
    <t>United States of America</t>
  </si>
  <si>
    <t>Americas</t>
  </si>
  <si>
    <t>Investments Platform</t>
  </si>
  <si>
    <t>USD</t>
  </si>
  <si>
    <t>USD</t>
  </si>
  <si>
    <t>Director</t>
  </si>
  <si>
    <t>Sydney</t>
  </si>
  <si>
    <t>Australia</t>
  </si>
  <si>
    <t>Asia-Pacific</t>
  </si>
  <si>
    <t>Investments Platform</t>
  </si>
  <si>
    <t>AUD</t>
  </si>
  <si>
    <t>AUD</t>
  </si>
  <si>
    <t>Director</t>
  </si>
  <si>
    <t>San Francisco</t>
  </si>
  <si>
    <t>United States of America</t>
  </si>
  <si>
    <t>Americas</t>
  </si>
  <si>
    <t>ETF and Index Investments Platform</t>
  </si>
  <si>
    <t>USD</t>
  </si>
  <si>
    <t>USD</t>
  </si>
  <si>
    <t>Managing Director</t>
  </si>
  <si>
    <t>San Francisco</t>
  </si>
  <si>
    <t>United States of America</t>
  </si>
  <si>
    <t>Americas</t>
  </si>
  <si>
    <t>Investments Platform</t>
  </si>
  <si>
    <t>USD</t>
  </si>
  <si>
    <t>USD</t>
  </si>
  <si>
    <t>Director</t>
  </si>
  <si>
    <t>Toronto</t>
  </si>
  <si>
    <t>Canada</t>
  </si>
  <si>
    <t>Americas</t>
  </si>
  <si>
    <t>Client Businesses Platform</t>
  </si>
  <si>
    <t>CAD</t>
  </si>
  <si>
    <t>CAD</t>
  </si>
  <si>
    <t>Managing Director</t>
  </si>
  <si>
    <t>London</t>
  </si>
  <si>
    <t>United Kingdom</t>
  </si>
  <si>
    <t>EMEA</t>
  </si>
  <si>
    <t>Investments Platform</t>
  </si>
  <si>
    <t>GBP</t>
  </si>
  <si>
    <t>GBP</t>
  </si>
  <si>
    <t>Director</t>
  </si>
  <si>
    <t>San Francisco</t>
  </si>
  <si>
    <t>United States of America</t>
  </si>
  <si>
    <t>Americas</t>
  </si>
  <si>
    <t>Corporate and Risk Platform</t>
  </si>
  <si>
    <t>USD</t>
  </si>
  <si>
    <t>USD</t>
  </si>
  <si>
    <t>Vice President</t>
  </si>
  <si>
    <t>San Francisco</t>
  </si>
  <si>
    <t>United States of America</t>
  </si>
  <si>
    <t>Americas</t>
  </si>
  <si>
    <t>Operating Platform</t>
  </si>
  <si>
    <t>USD</t>
  </si>
  <si>
    <t>USD</t>
  </si>
  <si>
    <t>Director</t>
  </si>
  <si>
    <t>San Francisco</t>
  </si>
  <si>
    <t>United States of America</t>
  </si>
  <si>
    <t>Americas</t>
  </si>
  <si>
    <t>Regional Platform</t>
  </si>
  <si>
    <t>USD</t>
  </si>
  <si>
    <t>USD</t>
  </si>
  <si>
    <t>Director</t>
  </si>
  <si>
    <t>New York</t>
  </si>
  <si>
    <t>United States of America</t>
  </si>
  <si>
    <t>Americas</t>
  </si>
  <si>
    <t>Operating Platform</t>
  </si>
  <si>
    <t>USD</t>
  </si>
  <si>
    <t>USD</t>
  </si>
  <si>
    <t>Director</t>
  </si>
  <si>
    <t>Toronto</t>
  </si>
  <si>
    <t>Canada</t>
  </si>
  <si>
    <t>Americas</t>
  </si>
  <si>
    <t>Regional Platform</t>
  </si>
  <si>
    <t>CAD</t>
  </si>
  <si>
    <t>CAD</t>
  </si>
  <si>
    <t>Director</t>
  </si>
  <si>
    <t>San Francisco</t>
  </si>
  <si>
    <t>United States of America</t>
  </si>
  <si>
    <t>Americas</t>
  </si>
  <si>
    <t>Operating Platform</t>
  </si>
  <si>
    <t>USD</t>
  </si>
  <si>
    <t>USD</t>
  </si>
  <si>
    <t>Vice President</t>
  </si>
  <si>
    <t>San Francisco</t>
  </si>
  <si>
    <t>United States of America</t>
  </si>
  <si>
    <t>Americas</t>
  </si>
  <si>
    <t>Client Businesses Platform</t>
  </si>
  <si>
    <t>USD</t>
  </si>
  <si>
    <t>USD</t>
  </si>
  <si>
    <t>Director</t>
  </si>
  <si>
    <t>San Francisco</t>
  </si>
  <si>
    <t>United States of America</t>
  </si>
  <si>
    <t>Americas</t>
  </si>
  <si>
    <t>Operating Platform</t>
  </si>
  <si>
    <t>USD</t>
  </si>
  <si>
    <t>USD</t>
  </si>
  <si>
    <t>Vice President</t>
  </si>
  <si>
    <t>Toronto</t>
  </si>
  <si>
    <t>Canada</t>
  </si>
  <si>
    <t>Americas</t>
  </si>
  <si>
    <t>Operating Platform</t>
  </si>
  <si>
    <t>CAD</t>
  </si>
  <si>
    <t>CAD</t>
  </si>
  <si>
    <t>Director</t>
  </si>
  <si>
    <t>San Francisco</t>
  </si>
  <si>
    <t>United States of America</t>
  </si>
  <si>
    <t>Americas</t>
  </si>
  <si>
    <t>ETF and Index Investments Platform</t>
  </si>
  <si>
    <t>USD</t>
  </si>
  <si>
    <t>USD</t>
  </si>
  <si>
    <t>Vice President</t>
  </si>
  <si>
    <t>San Francisco</t>
  </si>
  <si>
    <t>United States of America</t>
  </si>
  <si>
    <t>Americas</t>
  </si>
  <si>
    <t>ETF and Index Investments Platform</t>
  </si>
  <si>
    <t>USD</t>
  </si>
  <si>
    <t>USD</t>
  </si>
  <si>
    <t>Managing Director</t>
  </si>
  <si>
    <t>San Francisco</t>
  </si>
  <si>
    <t>United States of America</t>
  </si>
  <si>
    <t>Americas</t>
  </si>
  <si>
    <t>Investments Platform</t>
  </si>
  <si>
    <t>USD</t>
  </si>
  <si>
    <t>USD</t>
  </si>
  <si>
    <t>Analyst</t>
  </si>
  <si>
    <t>San Francisco</t>
  </si>
  <si>
    <t>United States of America</t>
  </si>
  <si>
    <t>Americas</t>
  </si>
  <si>
    <t>Corporate and Risk Platform</t>
  </si>
  <si>
    <t>USD</t>
  </si>
  <si>
    <t>USD</t>
  </si>
  <si>
    <t>Vice President</t>
  </si>
  <si>
    <t>Philadelphia</t>
  </si>
  <si>
    <t>United States of America</t>
  </si>
  <si>
    <t>Americas</t>
  </si>
  <si>
    <t>Investments Platform</t>
  </si>
  <si>
    <t>USD</t>
  </si>
  <si>
    <t>USD</t>
  </si>
  <si>
    <t>Vice President</t>
  </si>
  <si>
    <t>San Francisco</t>
  </si>
  <si>
    <t>United States of America</t>
  </si>
  <si>
    <t>Americas</t>
  </si>
  <si>
    <t>Corporate and Risk Platform</t>
  </si>
  <si>
    <t>USD</t>
  </si>
  <si>
    <t>USD</t>
  </si>
  <si>
    <t>Vice President</t>
  </si>
  <si>
    <t>San Francisco</t>
  </si>
  <si>
    <t>United States of America</t>
  </si>
  <si>
    <t>Americas</t>
  </si>
  <si>
    <t>ETF and Index Investments Platform</t>
  </si>
  <si>
    <t>USD</t>
  </si>
  <si>
    <t>USD</t>
  </si>
  <si>
    <t>Administrative Assistant</t>
  </si>
  <si>
    <t>San Francisco</t>
  </si>
  <si>
    <t>United States of America</t>
  </si>
  <si>
    <t>Americas</t>
  </si>
  <si>
    <t>Investments Platform</t>
  </si>
  <si>
    <t>USD</t>
  </si>
  <si>
    <t>USD</t>
  </si>
  <si>
    <t>Director</t>
  </si>
  <si>
    <t>London</t>
  </si>
  <si>
    <t>United Kingdom</t>
  </si>
  <si>
    <t>EMEA</t>
  </si>
  <si>
    <t>Operating Platform</t>
  </si>
  <si>
    <t>GBP</t>
  </si>
  <si>
    <t>GBP</t>
  </si>
  <si>
    <t>Vice President</t>
  </si>
  <si>
    <t>San Francisco</t>
  </si>
  <si>
    <t>United States of America</t>
  </si>
  <si>
    <t>Americas</t>
  </si>
  <si>
    <t>Corporate and Risk Platform</t>
  </si>
  <si>
    <t>USD</t>
  </si>
  <si>
    <t>USD</t>
  </si>
  <si>
    <t>Analyst</t>
  </si>
  <si>
    <t>New York</t>
  </si>
  <si>
    <t>United States of America</t>
  </si>
  <si>
    <t>Americas</t>
  </si>
  <si>
    <t>Operating Platform</t>
  </si>
  <si>
    <t>USD</t>
  </si>
  <si>
    <t>USD</t>
  </si>
  <si>
    <t>Director</t>
  </si>
  <si>
    <t>San Francisco</t>
  </si>
  <si>
    <t>United States of America</t>
  </si>
  <si>
    <t>Americas</t>
  </si>
  <si>
    <t>Operating Platform</t>
  </si>
  <si>
    <t>USD</t>
  </si>
  <si>
    <t>USD</t>
  </si>
  <si>
    <t>Associate</t>
  </si>
  <si>
    <t>Wilmington</t>
  </si>
  <si>
    <t>United States of America</t>
  </si>
  <si>
    <t>Americas</t>
  </si>
  <si>
    <t>Operating Platform</t>
  </si>
  <si>
    <t>USD</t>
  </si>
  <si>
    <t>USD</t>
  </si>
  <si>
    <t>Managing Director</t>
  </si>
  <si>
    <t>New York</t>
  </si>
  <si>
    <t>United States of America</t>
  </si>
  <si>
    <t>Americas</t>
  </si>
  <si>
    <t>Investments Platform</t>
  </si>
  <si>
    <t>USD</t>
  </si>
  <si>
    <t>USD</t>
  </si>
  <si>
    <t>Vice President</t>
  </si>
  <si>
    <t>London</t>
  </si>
  <si>
    <t>United Kingdom</t>
  </si>
  <si>
    <t>EMEA</t>
  </si>
  <si>
    <t>Operating Platform</t>
  </si>
  <si>
    <t>GBP</t>
  </si>
  <si>
    <t>GBP</t>
  </si>
  <si>
    <t>Vice President</t>
  </si>
  <si>
    <t>San Francisco</t>
  </si>
  <si>
    <t>United States of America</t>
  </si>
  <si>
    <t>Americas</t>
  </si>
  <si>
    <t>Operating Platform</t>
  </si>
  <si>
    <t>USD</t>
  </si>
  <si>
    <t>USD</t>
  </si>
  <si>
    <t>Managing Director</t>
  </si>
  <si>
    <t>London</t>
  </si>
  <si>
    <t>United Kingdom</t>
  </si>
  <si>
    <t>EMEA</t>
  </si>
  <si>
    <t>Investments Platform</t>
  </si>
  <si>
    <t>GBP</t>
  </si>
  <si>
    <t>GBP</t>
  </si>
  <si>
    <t>Director</t>
  </si>
  <si>
    <t>London</t>
  </si>
  <si>
    <t>United Kingdom</t>
  </si>
  <si>
    <t>EMEA</t>
  </si>
  <si>
    <t>Client Businesses Platform</t>
  </si>
  <si>
    <t>GBP</t>
  </si>
  <si>
    <t>GBP</t>
  </si>
  <si>
    <t>Director</t>
  </si>
  <si>
    <t>San Francisco</t>
  </si>
  <si>
    <t>United States of America</t>
  </si>
  <si>
    <t>Americas</t>
  </si>
  <si>
    <t>Client Businesses Platform</t>
  </si>
  <si>
    <t>USD</t>
  </si>
  <si>
    <t>USD</t>
  </si>
  <si>
    <t>Director</t>
  </si>
  <si>
    <t>London</t>
  </si>
  <si>
    <t>United Kingdom</t>
  </si>
  <si>
    <t>EMEA</t>
  </si>
  <si>
    <t>Corporate and Risk Platform</t>
  </si>
  <si>
    <t>GBP</t>
  </si>
  <si>
    <t>GBP</t>
  </si>
  <si>
    <t>Associate</t>
  </si>
  <si>
    <t>London</t>
  </si>
  <si>
    <t>United Kingdom</t>
  </si>
  <si>
    <t>EMEA</t>
  </si>
  <si>
    <t>Operating Platform</t>
  </si>
  <si>
    <t>GBP</t>
  </si>
  <si>
    <t>GBP</t>
  </si>
  <si>
    <t>Administrative Assistant</t>
  </si>
  <si>
    <t>San Francisco</t>
  </si>
  <si>
    <t>United States of America</t>
  </si>
  <si>
    <t>Americas</t>
  </si>
  <si>
    <t>Regional Platform</t>
  </si>
  <si>
    <t>USD</t>
  </si>
  <si>
    <t>USD</t>
  </si>
  <si>
    <t>Vice President</t>
  </si>
  <si>
    <t>Toronto</t>
  </si>
  <si>
    <t>Canada</t>
  </si>
  <si>
    <t>Americas</t>
  </si>
  <si>
    <t>Operating Platform</t>
  </si>
  <si>
    <t>CAD</t>
  </si>
  <si>
    <t>CAD</t>
  </si>
  <si>
    <t>Associate</t>
  </si>
  <si>
    <t>Tokyo</t>
  </si>
  <si>
    <t>Japan</t>
  </si>
  <si>
    <t>Asia-Pacific</t>
  </si>
  <si>
    <t>Operating Platform</t>
  </si>
  <si>
    <t>JPY</t>
  </si>
  <si>
    <t>JPY</t>
  </si>
  <si>
    <t>Managing Director</t>
  </si>
  <si>
    <t>New York</t>
  </si>
  <si>
    <t>United States of America</t>
  </si>
  <si>
    <t>Americas</t>
  </si>
  <si>
    <t>Client Businesses Platform</t>
  </si>
  <si>
    <t>USD</t>
  </si>
  <si>
    <t>USD</t>
  </si>
  <si>
    <t>Associate</t>
  </si>
  <si>
    <t>San Francisco</t>
  </si>
  <si>
    <t>United States of America</t>
  </si>
  <si>
    <t>Americas</t>
  </si>
  <si>
    <t>Operating Platform</t>
  </si>
  <si>
    <t>USD</t>
  </si>
  <si>
    <t>USD</t>
  </si>
  <si>
    <t>Executive Assistant</t>
  </si>
  <si>
    <t>San Francisco</t>
  </si>
  <si>
    <t>United States of America</t>
  </si>
  <si>
    <t>Americas</t>
  </si>
  <si>
    <t>Operating Platform</t>
  </si>
  <si>
    <t>USD</t>
  </si>
  <si>
    <t>USD</t>
  </si>
  <si>
    <t>Vice President</t>
  </si>
  <si>
    <t>San Francisco</t>
  </si>
  <si>
    <t>United States of America</t>
  </si>
  <si>
    <t>Americas</t>
  </si>
  <si>
    <t>ETF and Index Investments Platform</t>
  </si>
  <si>
    <t>USD</t>
  </si>
  <si>
    <t>USD</t>
  </si>
  <si>
    <t>Vice President</t>
  </si>
  <si>
    <t>Edinburgh</t>
  </si>
  <si>
    <t>United Kingdom</t>
  </si>
  <si>
    <t>EMEA</t>
  </si>
  <si>
    <t>Operating Platform</t>
  </si>
  <si>
    <t>GBP</t>
  </si>
  <si>
    <t>GBP</t>
  </si>
  <si>
    <t>Vice President</t>
  </si>
  <si>
    <t>San Francisco</t>
  </si>
  <si>
    <t>United States of America</t>
  </si>
  <si>
    <t>Americas</t>
  </si>
  <si>
    <t>Operating Platform</t>
  </si>
  <si>
    <t>USD</t>
  </si>
  <si>
    <t>USD</t>
  </si>
  <si>
    <t>Managing Director</t>
  </si>
  <si>
    <t>London</t>
  </si>
  <si>
    <t>United Kingdom</t>
  </si>
  <si>
    <t>EMEA</t>
  </si>
  <si>
    <t>Client Businesses Platform</t>
  </si>
  <si>
    <t>GBP</t>
  </si>
  <si>
    <t>GBP</t>
  </si>
  <si>
    <t>Managing Director</t>
  </si>
  <si>
    <t>San Francisco</t>
  </si>
  <si>
    <t>United States of America</t>
  </si>
  <si>
    <t>Americas</t>
  </si>
  <si>
    <t>Investments Platform</t>
  </si>
  <si>
    <t>USD</t>
  </si>
  <si>
    <t>USD</t>
  </si>
  <si>
    <t>Vice President</t>
  </si>
  <si>
    <t>San Francisco</t>
  </si>
  <si>
    <t>United States of America</t>
  </si>
  <si>
    <t>Americas</t>
  </si>
  <si>
    <t>Operating Platform</t>
  </si>
  <si>
    <t>USD</t>
  </si>
  <si>
    <t>USD</t>
  </si>
  <si>
    <t>Director</t>
  </si>
  <si>
    <t>New York</t>
  </si>
  <si>
    <t>United States of America</t>
  </si>
  <si>
    <t>Americas</t>
  </si>
  <si>
    <t>Investments Platform</t>
  </si>
  <si>
    <t>USD</t>
  </si>
  <si>
    <t>USD</t>
  </si>
  <si>
    <t>Vice President</t>
  </si>
  <si>
    <t>San Francisco</t>
  </si>
  <si>
    <t>United States of America</t>
  </si>
  <si>
    <t>Americas</t>
  </si>
  <si>
    <t>Operating Platform</t>
  </si>
  <si>
    <t>USD</t>
  </si>
  <si>
    <t>USD</t>
  </si>
  <si>
    <t>Managing Director</t>
  </si>
  <si>
    <t>New York</t>
  </si>
  <si>
    <t>United States of America</t>
  </si>
  <si>
    <t>Americas</t>
  </si>
  <si>
    <t>Corporate and Risk Platform</t>
  </si>
  <si>
    <t>USD</t>
  </si>
  <si>
    <t>USD</t>
  </si>
  <si>
    <t>FutureAdvisor</t>
  </si>
  <si>
    <t>San Francisco</t>
  </si>
  <si>
    <t>United States of America</t>
  </si>
  <si>
    <t>Americas</t>
  </si>
  <si>
    <t>Client Businesses Platform</t>
  </si>
  <si>
    <t>Director</t>
  </si>
  <si>
    <t>New York</t>
  </si>
  <si>
    <t>United States of America</t>
  </si>
  <si>
    <t>Americas</t>
  </si>
  <si>
    <t>Investments Platform</t>
  </si>
  <si>
    <t>USD</t>
  </si>
  <si>
    <t>USD</t>
  </si>
  <si>
    <t>Vice President</t>
  </si>
  <si>
    <t>San Francisco</t>
  </si>
  <si>
    <t>United States of America</t>
  </si>
  <si>
    <t>Americas</t>
  </si>
  <si>
    <t>Operating Platform</t>
  </si>
  <si>
    <t>USD</t>
  </si>
  <si>
    <t>USD</t>
  </si>
  <si>
    <t>Director</t>
  </si>
  <si>
    <t>London</t>
  </si>
  <si>
    <t>United Kingdom</t>
  </si>
  <si>
    <t>EMEA</t>
  </si>
  <si>
    <t>Operating Platform</t>
  </si>
  <si>
    <t>GBP</t>
  </si>
  <si>
    <t>GBP</t>
  </si>
  <si>
    <t>Managing Director</t>
  </si>
  <si>
    <t>New York</t>
  </si>
  <si>
    <t>United States of America</t>
  </si>
  <si>
    <t>Americas</t>
  </si>
  <si>
    <t>Investments Platform</t>
  </si>
  <si>
    <t>USD</t>
  </si>
  <si>
    <t>USD</t>
  </si>
  <si>
    <t>Managing Director</t>
  </si>
  <si>
    <t>San Francisco</t>
  </si>
  <si>
    <t>United States of America</t>
  </si>
  <si>
    <t>Americas</t>
  </si>
  <si>
    <t>Operating Platform</t>
  </si>
  <si>
    <t>USD</t>
  </si>
  <si>
    <t>USD</t>
  </si>
  <si>
    <t>Managing Director</t>
  </si>
  <si>
    <t>San Francisco</t>
  </si>
  <si>
    <t>United States of America</t>
  </si>
  <si>
    <t>Americas</t>
  </si>
  <si>
    <t>ETF and Index Investments Platform</t>
  </si>
  <si>
    <t>USD</t>
  </si>
  <si>
    <t>USD</t>
  </si>
  <si>
    <t>Managing Director</t>
  </si>
  <si>
    <t>San Francisco</t>
  </si>
  <si>
    <t>United States of America</t>
  </si>
  <si>
    <t>Americas</t>
  </si>
  <si>
    <t>Client Businesses Platform</t>
  </si>
  <si>
    <t>USD</t>
  </si>
  <si>
    <t>USD</t>
  </si>
  <si>
    <t>Associate</t>
  </si>
  <si>
    <t>San Francisco</t>
  </si>
  <si>
    <t>United States of America</t>
  </si>
  <si>
    <t>Americas</t>
  </si>
  <si>
    <t>Operating Platform</t>
  </si>
  <si>
    <t>USD</t>
  </si>
  <si>
    <t>USD</t>
  </si>
  <si>
    <t>Director</t>
  </si>
  <si>
    <t>Wilmington</t>
  </si>
  <si>
    <t>United States of America</t>
  </si>
  <si>
    <t>Americas</t>
  </si>
  <si>
    <t>Operating Platform</t>
  </si>
  <si>
    <t>USD</t>
  </si>
  <si>
    <t>USD</t>
  </si>
  <si>
    <t>Vice President</t>
  </si>
  <si>
    <t>San Francisco</t>
  </si>
  <si>
    <t>United States of America</t>
  </si>
  <si>
    <t>Americas</t>
  </si>
  <si>
    <t>Regional Platform</t>
  </si>
  <si>
    <t>USD</t>
  </si>
  <si>
    <t>USD</t>
  </si>
  <si>
    <t>Vice President</t>
  </si>
  <si>
    <t>San Francisco</t>
  </si>
  <si>
    <t>United States of America</t>
  </si>
  <si>
    <t>Americas</t>
  </si>
  <si>
    <t>ETF and Index Investments Platform</t>
  </si>
  <si>
    <t>USD</t>
  </si>
  <si>
    <t>USD</t>
  </si>
  <si>
    <t>Director</t>
  </si>
  <si>
    <t>Princeton</t>
  </si>
  <si>
    <t>United States of America</t>
  </si>
  <si>
    <t>Americas</t>
  </si>
  <si>
    <t>Operating Platform</t>
  </si>
  <si>
    <t>USD</t>
  </si>
  <si>
    <t>USD</t>
  </si>
  <si>
    <t>Director</t>
  </si>
  <si>
    <t>San Francisco</t>
  </si>
  <si>
    <t>United States of America</t>
  </si>
  <si>
    <t>Americas</t>
  </si>
  <si>
    <t>Operating Platform</t>
  </si>
  <si>
    <t>USD</t>
  </si>
  <si>
    <t>USD</t>
  </si>
  <si>
    <t>Managing Director</t>
  </si>
  <si>
    <t>San Francisco</t>
  </si>
  <si>
    <t>United States of America</t>
  </si>
  <si>
    <t>Americas</t>
  </si>
  <si>
    <t>Investments Platform</t>
  </si>
  <si>
    <t>USD</t>
  </si>
  <si>
    <t>USD</t>
  </si>
  <si>
    <t>Director</t>
  </si>
  <si>
    <t>Tokyo</t>
  </si>
  <si>
    <t>Japan</t>
  </si>
  <si>
    <t>Asia-Pacific</t>
  </si>
  <si>
    <t>Corporate and Risk Platform</t>
  </si>
  <si>
    <t>JPY</t>
  </si>
  <si>
    <t>JPY</t>
  </si>
  <si>
    <t>Director</t>
  </si>
  <si>
    <t>Tokyo</t>
  </si>
  <si>
    <t>Japan</t>
  </si>
  <si>
    <t>Asia-Pacific</t>
  </si>
  <si>
    <t>Investments Platform</t>
  </si>
  <si>
    <t>JPY</t>
  </si>
  <si>
    <t>JPY</t>
  </si>
  <si>
    <t>Director</t>
  </si>
  <si>
    <t>London</t>
  </si>
  <si>
    <t>United Kingdom</t>
  </si>
  <si>
    <t>EMEA</t>
  </si>
  <si>
    <t>Investments Platform</t>
  </si>
  <si>
    <t>GBP</t>
  </si>
  <si>
    <t>GBP</t>
  </si>
  <si>
    <t>Associate</t>
  </si>
  <si>
    <t>Tokyo</t>
  </si>
  <si>
    <t>Japan</t>
  </si>
  <si>
    <t>Asia-Pacific</t>
  </si>
  <si>
    <t>Operating Platform</t>
  </si>
  <si>
    <t>JPY</t>
  </si>
  <si>
    <t>JPY</t>
  </si>
  <si>
    <t>Managing Director</t>
  </si>
  <si>
    <t>London</t>
  </si>
  <si>
    <t>United Kingdom</t>
  </si>
  <si>
    <t>EMEA</t>
  </si>
  <si>
    <t>Operating Platform</t>
  </si>
  <si>
    <t>GBP</t>
  </si>
  <si>
    <t>GBP</t>
  </si>
  <si>
    <t>Managing Director</t>
  </si>
  <si>
    <t>London</t>
  </si>
  <si>
    <t>United Kingdom</t>
  </si>
  <si>
    <t>EMEA</t>
  </si>
  <si>
    <t>Operating Platform</t>
  </si>
  <si>
    <t>GBP</t>
  </si>
  <si>
    <t>GBP</t>
  </si>
  <si>
    <t>Managing Director</t>
  </si>
  <si>
    <t>San Francisco</t>
  </si>
  <si>
    <t>United States of America</t>
  </si>
  <si>
    <t>Americas</t>
  </si>
  <si>
    <t>Client Businesses Platform</t>
  </si>
  <si>
    <t>USD</t>
  </si>
  <si>
    <t>USD</t>
  </si>
  <si>
    <t>Director</t>
  </si>
  <si>
    <t>San Francisco</t>
  </si>
  <si>
    <t>United States of America</t>
  </si>
  <si>
    <t>Americas</t>
  </si>
  <si>
    <t>Investments Platform</t>
  </si>
  <si>
    <t>USD</t>
  </si>
  <si>
    <t>USD</t>
  </si>
  <si>
    <t>Director</t>
  </si>
  <si>
    <t>San Francisco</t>
  </si>
  <si>
    <t>United States of America</t>
  </si>
  <si>
    <t>Americas</t>
  </si>
  <si>
    <t>Client Businesses Platform</t>
  </si>
  <si>
    <t>USD</t>
  </si>
  <si>
    <t>USD</t>
  </si>
  <si>
    <t>Managing Director</t>
  </si>
  <si>
    <t>New York</t>
  </si>
  <si>
    <t>United States of America</t>
  </si>
  <si>
    <t>Americas</t>
  </si>
  <si>
    <t>Client Businesses Platform</t>
  </si>
  <si>
    <t>USD</t>
  </si>
  <si>
    <t>USD</t>
  </si>
  <si>
    <t>Vice President</t>
  </si>
  <si>
    <t>Tokyo</t>
  </si>
  <si>
    <t>Japan</t>
  </si>
  <si>
    <t>Asia-Pacific</t>
  </si>
  <si>
    <t>ETF and Index Investments Platform</t>
  </si>
  <si>
    <t>JPY</t>
  </si>
  <si>
    <t>JPY</t>
  </si>
  <si>
    <t>Director</t>
  </si>
  <si>
    <t>Princeton</t>
  </si>
  <si>
    <t>United States of America</t>
  </si>
  <si>
    <t>Americas</t>
  </si>
  <si>
    <t>Operating Platform</t>
  </si>
  <si>
    <t>USD</t>
  </si>
  <si>
    <t>USD</t>
  </si>
  <si>
    <t>Managing Director</t>
  </si>
  <si>
    <t>London</t>
  </si>
  <si>
    <t>United Kingdom</t>
  </si>
  <si>
    <t>EMEA</t>
  </si>
  <si>
    <t>Investments Platform</t>
  </si>
  <si>
    <t>GBP</t>
  </si>
  <si>
    <t>GBP</t>
  </si>
  <si>
    <t>Director</t>
  </si>
  <si>
    <t>San Francisco</t>
  </si>
  <si>
    <t>United States of America</t>
  </si>
  <si>
    <t>Americas</t>
  </si>
  <si>
    <t>ETF and Index Investments Platform</t>
  </si>
  <si>
    <t>USD</t>
  </si>
  <si>
    <t>USD</t>
  </si>
  <si>
    <t>Director</t>
  </si>
  <si>
    <t>San Francisco</t>
  </si>
  <si>
    <t>United States of America</t>
  </si>
  <si>
    <t>Americas</t>
  </si>
  <si>
    <t>ETF and Index Investments Platform</t>
  </si>
  <si>
    <t>USD</t>
  </si>
  <si>
    <t>USD</t>
  </si>
  <si>
    <t>Director</t>
  </si>
  <si>
    <t>London</t>
  </si>
  <si>
    <t>United Kingdom</t>
  </si>
  <si>
    <t>EMEA</t>
  </si>
  <si>
    <t>Client Businesses Platform</t>
  </si>
  <si>
    <t>GBP</t>
  </si>
  <si>
    <t>GBP</t>
  </si>
  <si>
    <t>Director</t>
  </si>
  <si>
    <t>London</t>
  </si>
  <si>
    <t>United Kingdom</t>
  </si>
  <si>
    <t>EMEA</t>
  </si>
  <si>
    <t>Operating Platform</t>
  </si>
  <si>
    <t>GBP</t>
  </si>
  <si>
    <t>GBP</t>
  </si>
  <si>
    <t>Administrative Assistant</t>
  </si>
  <si>
    <t>London</t>
  </si>
  <si>
    <t>United Kingdom</t>
  </si>
  <si>
    <t>EMEA</t>
  </si>
  <si>
    <t>Client Businesses Platform</t>
  </si>
  <si>
    <t>GBP</t>
  </si>
  <si>
    <t>GBP</t>
  </si>
  <si>
    <t>Director</t>
  </si>
  <si>
    <t>London</t>
  </si>
  <si>
    <t>United Kingdom</t>
  </si>
  <si>
    <t>EMEA</t>
  </si>
  <si>
    <t>Client Businesses Platform</t>
  </si>
  <si>
    <t>GBP</t>
  </si>
  <si>
    <t>GBP</t>
  </si>
  <si>
    <t>Vice President</t>
  </si>
  <si>
    <t>London</t>
  </si>
  <si>
    <t>United Kingdom</t>
  </si>
  <si>
    <t>EMEA</t>
  </si>
  <si>
    <t>Client Businesses Platform</t>
  </si>
  <si>
    <t>GBP</t>
  </si>
  <si>
    <t>GBP</t>
  </si>
  <si>
    <t>Director</t>
  </si>
  <si>
    <t>Munich</t>
  </si>
  <si>
    <t>Germany</t>
  </si>
  <si>
    <t>EMEA</t>
  </si>
  <si>
    <t>Client Businesses Platform</t>
  </si>
  <si>
    <t>EUR</t>
  </si>
  <si>
    <t>EUR</t>
  </si>
  <si>
    <t>Managing Director</t>
  </si>
  <si>
    <t>San Francisco</t>
  </si>
  <si>
    <t>United States of America</t>
  </si>
  <si>
    <t>Americas</t>
  </si>
  <si>
    <t>Investments Platform</t>
  </si>
  <si>
    <t>USD</t>
  </si>
  <si>
    <t>USD</t>
  </si>
  <si>
    <t>Director</t>
  </si>
  <si>
    <t>New York</t>
  </si>
  <si>
    <t>United States of America</t>
  </si>
  <si>
    <t>Americas</t>
  </si>
  <si>
    <t>Client Businesses Platform</t>
  </si>
  <si>
    <t>USD</t>
  </si>
  <si>
    <t>USD</t>
  </si>
  <si>
    <t>Director</t>
  </si>
  <si>
    <t>San Francisco</t>
  </si>
  <si>
    <t>United States of America</t>
  </si>
  <si>
    <t>Americas</t>
  </si>
  <si>
    <t>Investments Platform</t>
  </si>
  <si>
    <t>USD</t>
  </si>
  <si>
    <t>USD</t>
  </si>
  <si>
    <t>Executive Assistant</t>
  </si>
  <si>
    <t>New York</t>
  </si>
  <si>
    <t>United States of America</t>
  </si>
  <si>
    <t>Americas</t>
  </si>
  <si>
    <t>Corporate and Risk Platform</t>
  </si>
  <si>
    <t>USD</t>
  </si>
  <si>
    <t>USD</t>
  </si>
  <si>
    <t>Associate</t>
  </si>
  <si>
    <t>London</t>
  </si>
  <si>
    <t>United Kingdom</t>
  </si>
  <si>
    <t>EMEA</t>
  </si>
  <si>
    <t>Operating Platform</t>
  </si>
  <si>
    <t>GBP</t>
  </si>
  <si>
    <t>GBP</t>
  </si>
  <si>
    <t>Associate</t>
  </si>
  <si>
    <t>London</t>
  </si>
  <si>
    <t>United Kingdom</t>
  </si>
  <si>
    <t>EMEA</t>
  </si>
  <si>
    <t>Operating Platform</t>
  </si>
  <si>
    <t>GBP</t>
  </si>
  <si>
    <t>GBP</t>
  </si>
  <si>
    <t>Director</t>
  </si>
  <si>
    <t>London</t>
  </si>
  <si>
    <t>United Kingdom</t>
  </si>
  <si>
    <t>EMEA</t>
  </si>
  <si>
    <t>Corporate and Risk Platform</t>
  </si>
  <si>
    <t>GBP</t>
  </si>
  <si>
    <t>GBP</t>
  </si>
  <si>
    <t>Director</t>
  </si>
  <si>
    <t>London</t>
  </si>
  <si>
    <t>United Kingdom</t>
  </si>
  <si>
    <t>EMEA</t>
  </si>
  <si>
    <t>Regional Platform</t>
  </si>
  <si>
    <t>GBP</t>
  </si>
  <si>
    <t>GBP</t>
  </si>
  <si>
    <t>Vice President</t>
  </si>
  <si>
    <t>Sydney</t>
  </si>
  <si>
    <t>Australia</t>
  </si>
  <si>
    <t>Asia-Pacific</t>
  </si>
  <si>
    <t>Corporate and Risk Platform</t>
  </si>
  <si>
    <t>AUD</t>
  </si>
  <si>
    <t>AUD</t>
  </si>
  <si>
    <t>Managing Director</t>
  </si>
  <si>
    <t>Edinburgh</t>
  </si>
  <si>
    <t>United Kingdom</t>
  </si>
  <si>
    <t>EMEA</t>
  </si>
  <si>
    <t>Operating Platform</t>
  </si>
  <si>
    <t>GBP</t>
  </si>
  <si>
    <t>GBP</t>
  </si>
  <si>
    <t>Managing Director</t>
  </si>
  <si>
    <t>Toronto</t>
  </si>
  <si>
    <t>Canada</t>
  </si>
  <si>
    <t>Americas</t>
  </si>
  <si>
    <t>Investments Platform</t>
  </si>
  <si>
    <t>CAD</t>
  </si>
  <si>
    <t>CAD</t>
  </si>
  <si>
    <t>Managing Director</t>
  </si>
  <si>
    <t>San Francisco</t>
  </si>
  <si>
    <t>United States of America</t>
  </si>
  <si>
    <t>Americas</t>
  </si>
  <si>
    <t>Investments Platform</t>
  </si>
  <si>
    <t>USD</t>
  </si>
  <si>
    <t>USD</t>
  </si>
  <si>
    <t>Director</t>
  </si>
  <si>
    <t>San Francisco</t>
  </si>
  <si>
    <t>United States of America</t>
  </si>
  <si>
    <t>Americas</t>
  </si>
  <si>
    <t>Operating Platform</t>
  </si>
  <si>
    <t>USD</t>
  </si>
  <si>
    <t>USD</t>
  </si>
  <si>
    <t>Vice President</t>
  </si>
  <si>
    <t>London</t>
  </si>
  <si>
    <t>United Kingdom</t>
  </si>
  <si>
    <t>EMEA</t>
  </si>
  <si>
    <t>Operating Platform</t>
  </si>
  <si>
    <t>GBP</t>
  </si>
  <si>
    <t>GBP</t>
  </si>
  <si>
    <t>Director</t>
  </si>
  <si>
    <t>London</t>
  </si>
  <si>
    <t>United Kingdom</t>
  </si>
  <si>
    <t>EMEA</t>
  </si>
  <si>
    <t>Investments Platform</t>
  </si>
  <si>
    <t>GBP</t>
  </si>
  <si>
    <t>GBP</t>
  </si>
  <si>
    <t>Director</t>
  </si>
  <si>
    <t>Wilmington</t>
  </si>
  <si>
    <t>United States of America</t>
  </si>
  <si>
    <t>Americas</t>
  </si>
  <si>
    <t>Operating Platform</t>
  </si>
  <si>
    <t>USD</t>
  </si>
  <si>
    <t>USD</t>
  </si>
  <si>
    <t>Vice President</t>
  </si>
  <si>
    <t>San Francisco</t>
  </si>
  <si>
    <t>United States of America</t>
  </si>
  <si>
    <t>Americas</t>
  </si>
  <si>
    <t>Operating Platform</t>
  </si>
  <si>
    <t>USD</t>
  </si>
  <si>
    <t>USD</t>
  </si>
  <si>
    <t>Vice President</t>
  </si>
  <si>
    <t>Rancho Cordova</t>
  </si>
  <si>
    <t>United States of America</t>
  </si>
  <si>
    <t>Americas</t>
  </si>
  <si>
    <t>Operating Platform</t>
  </si>
  <si>
    <t>USD</t>
  </si>
  <si>
    <t>USD</t>
  </si>
  <si>
    <t>Vice President</t>
  </si>
  <si>
    <t>Wilmington</t>
  </si>
  <si>
    <t>United States of America</t>
  </si>
  <si>
    <t>Americas</t>
  </si>
  <si>
    <t>Operating Platform</t>
  </si>
  <si>
    <t>USD</t>
  </si>
  <si>
    <t>USD</t>
  </si>
  <si>
    <t>Associate</t>
  </si>
  <si>
    <t>London</t>
  </si>
  <si>
    <t>United Kingdom</t>
  </si>
  <si>
    <t>EMEA</t>
  </si>
  <si>
    <t>Operating Platform</t>
  </si>
  <si>
    <t>GBP</t>
  </si>
  <si>
    <t>GBP</t>
  </si>
  <si>
    <t>Director</t>
  </si>
  <si>
    <t>London</t>
  </si>
  <si>
    <t>United Kingdom</t>
  </si>
  <si>
    <t>EMEA</t>
  </si>
  <si>
    <t>Investments Platform</t>
  </si>
  <si>
    <t>GBP</t>
  </si>
  <si>
    <t>GBP</t>
  </si>
  <si>
    <t>Director</t>
  </si>
  <si>
    <t>Singapore</t>
  </si>
  <si>
    <t>Singapore</t>
  </si>
  <si>
    <t>Asia-Pacific</t>
  </si>
  <si>
    <t>Operating Platform</t>
  </si>
  <si>
    <t>SGD</t>
  </si>
  <si>
    <t>SGD</t>
  </si>
  <si>
    <t>Vice President</t>
  </si>
  <si>
    <t>Wilmington</t>
  </si>
  <si>
    <t>United States of America</t>
  </si>
  <si>
    <t>Americas</t>
  </si>
  <si>
    <t>Operating Platform</t>
  </si>
  <si>
    <t>USD</t>
  </si>
  <si>
    <t>USD</t>
  </si>
  <si>
    <t>Associate</t>
  </si>
  <si>
    <t>San Francisco</t>
  </si>
  <si>
    <t>United States of America</t>
  </si>
  <si>
    <t>Americas</t>
  </si>
  <si>
    <t>Corporate and Risk Platform</t>
  </si>
  <si>
    <t>USD</t>
  </si>
  <si>
    <t>USD</t>
  </si>
  <si>
    <t>Managing Director</t>
  </si>
  <si>
    <t>New York</t>
  </si>
  <si>
    <t>United States of America</t>
  </si>
  <si>
    <t>Americas</t>
  </si>
  <si>
    <t>Investments Platform</t>
  </si>
  <si>
    <t>USD</t>
  </si>
  <si>
    <t>USD</t>
  </si>
  <si>
    <t>Director</t>
  </si>
  <si>
    <t>San Francisco</t>
  </si>
  <si>
    <t>United States of America</t>
  </si>
  <si>
    <t>Americas</t>
  </si>
  <si>
    <t>Investments Platform</t>
  </si>
  <si>
    <t>USD</t>
  </si>
  <si>
    <t>USD</t>
  </si>
  <si>
    <t>Vice President</t>
  </si>
  <si>
    <t>Sydney</t>
  </si>
  <si>
    <t>Australia</t>
  </si>
  <si>
    <t>Asia-Pacific</t>
  </si>
  <si>
    <t>ETF and Index Investments Platform</t>
  </si>
  <si>
    <t>AUD</t>
  </si>
  <si>
    <t>AUD</t>
  </si>
  <si>
    <t>Executive Assistant</t>
  </si>
  <si>
    <t>San Francisco</t>
  </si>
  <si>
    <t>United States of America</t>
  </si>
  <si>
    <t>Americas</t>
  </si>
  <si>
    <t>Investments Platform</t>
  </si>
  <si>
    <t>USD</t>
  </si>
  <si>
    <t>USD</t>
  </si>
  <si>
    <t>Director</t>
  </si>
  <si>
    <t>Wilmington</t>
  </si>
  <si>
    <t>United States of America</t>
  </si>
  <si>
    <t>Americas</t>
  </si>
  <si>
    <t>Operating Platform</t>
  </si>
  <si>
    <t>USD</t>
  </si>
  <si>
    <t>USD</t>
  </si>
  <si>
    <t>Vice President</t>
  </si>
  <si>
    <t>Tokyo</t>
  </si>
  <si>
    <t>Japan</t>
  </si>
  <si>
    <t>Asia-Pacific</t>
  </si>
  <si>
    <t>Corporate and Risk Platform</t>
  </si>
  <si>
    <t>JPY</t>
  </si>
  <si>
    <t>JPY</t>
  </si>
  <si>
    <t>Vice President</t>
  </si>
  <si>
    <t>East Wenatchee</t>
  </si>
  <si>
    <t>United States of America</t>
  </si>
  <si>
    <t>Americas</t>
  </si>
  <si>
    <t>Operating Platform</t>
  </si>
  <si>
    <t>USD</t>
  </si>
  <si>
    <t>USD</t>
  </si>
  <si>
    <t>Managing Director</t>
  </si>
  <si>
    <t>San Francisco</t>
  </si>
  <si>
    <t>United States of America</t>
  </si>
  <si>
    <t>Americas</t>
  </si>
  <si>
    <t>Operating Platform</t>
  </si>
  <si>
    <t>USD</t>
  </si>
  <si>
    <t>USD</t>
  </si>
  <si>
    <t>Director</t>
  </si>
  <si>
    <t>San Francisco</t>
  </si>
  <si>
    <t>United States of America</t>
  </si>
  <si>
    <t>Americas</t>
  </si>
  <si>
    <t>ETF and Index Investments Platform</t>
  </si>
  <si>
    <t>USD</t>
  </si>
  <si>
    <t>USD</t>
  </si>
  <si>
    <t>Associate</t>
  </si>
  <si>
    <t>San Francisco</t>
  </si>
  <si>
    <t>United States of America</t>
  </si>
  <si>
    <t>Americas</t>
  </si>
  <si>
    <t>Client Businesses Platform</t>
  </si>
  <si>
    <t>USD</t>
  </si>
  <si>
    <t>USD</t>
  </si>
  <si>
    <t>Managing Director</t>
  </si>
  <si>
    <t>Hong Kong</t>
  </si>
  <si>
    <t>Hong Kong</t>
  </si>
  <si>
    <t>Asia-Pacific</t>
  </si>
  <si>
    <t>Investments Platform</t>
  </si>
  <si>
    <t>HKD</t>
  </si>
  <si>
    <t>HKD</t>
  </si>
  <si>
    <t>Administrative Assistant</t>
  </si>
  <si>
    <t>San Francisco</t>
  </si>
  <si>
    <t>United States of America</t>
  </si>
  <si>
    <t>Americas</t>
  </si>
  <si>
    <t>Client Businesses Platform</t>
  </si>
  <si>
    <t>USD</t>
  </si>
  <si>
    <t>USD</t>
  </si>
  <si>
    <t>Managing Director</t>
  </si>
  <si>
    <t>San Francisco</t>
  </si>
  <si>
    <t>United States of America</t>
  </si>
  <si>
    <t>Americas</t>
  </si>
  <si>
    <t>Regional Platform</t>
  </si>
  <si>
    <t>USD</t>
  </si>
  <si>
    <t>USD</t>
  </si>
  <si>
    <t>Director</t>
  </si>
  <si>
    <t>San Francisco</t>
  </si>
  <si>
    <t>United States of America</t>
  </si>
  <si>
    <t>Americas</t>
  </si>
  <si>
    <t>Operating Platform</t>
  </si>
  <si>
    <t>USD</t>
  </si>
  <si>
    <t>USD</t>
  </si>
  <si>
    <t>Managing Director</t>
  </si>
  <si>
    <t>Chicago</t>
  </si>
  <si>
    <t>United States of America</t>
  </si>
  <si>
    <t>Americas</t>
  </si>
  <si>
    <t>Client Businesses Platform</t>
  </si>
  <si>
    <t>USD</t>
  </si>
  <si>
    <t>USD</t>
  </si>
  <si>
    <t>Vice President</t>
  </si>
  <si>
    <t>Wilmington</t>
  </si>
  <si>
    <t>United States of America</t>
  </si>
  <si>
    <t>Americas</t>
  </si>
  <si>
    <t>Operating Platform</t>
  </si>
  <si>
    <t>USD</t>
  </si>
  <si>
    <t>USD</t>
  </si>
  <si>
    <t>Director</t>
  </si>
  <si>
    <t>San Francisco</t>
  </si>
  <si>
    <t>United States of America</t>
  </si>
  <si>
    <t>Americas</t>
  </si>
  <si>
    <t>ETF and Index Investments Platform</t>
  </si>
  <si>
    <t>USD</t>
  </si>
  <si>
    <t>USD</t>
  </si>
  <si>
    <t>Director</t>
  </si>
  <si>
    <t>San Francisco</t>
  </si>
  <si>
    <t>United States of America</t>
  </si>
  <si>
    <t>Americas</t>
  </si>
  <si>
    <t>Operating Platform</t>
  </si>
  <si>
    <t>USD</t>
  </si>
  <si>
    <t>USD</t>
  </si>
  <si>
    <t>Vice President</t>
  </si>
  <si>
    <t>Sydney</t>
  </si>
  <si>
    <t>Australia</t>
  </si>
  <si>
    <t>Asia-Pacific</t>
  </si>
  <si>
    <t>Operating Platform</t>
  </si>
  <si>
    <t>AUD</t>
  </si>
  <si>
    <t>AUD</t>
  </si>
  <si>
    <t>Vice President</t>
  </si>
  <si>
    <t>San Francisco</t>
  </si>
  <si>
    <t>United States of America</t>
  </si>
  <si>
    <t>Americas</t>
  </si>
  <si>
    <t>ETF and Index Investments Platform</t>
  </si>
  <si>
    <t>USD</t>
  </si>
  <si>
    <t>USD</t>
  </si>
  <si>
    <t>Managing Director</t>
  </si>
  <si>
    <t>London</t>
  </si>
  <si>
    <t>United Kingdom</t>
  </si>
  <si>
    <t>EMEA</t>
  </si>
  <si>
    <t>Investments Platform</t>
  </si>
  <si>
    <t>GBP</t>
  </si>
  <si>
    <t>GBP</t>
  </si>
  <si>
    <t>Managing Director</t>
  </si>
  <si>
    <t>San Francisco</t>
  </si>
  <si>
    <t>United States of America</t>
  </si>
  <si>
    <t>Americas</t>
  </si>
  <si>
    <t>ETF and Index Investments Platform</t>
  </si>
  <si>
    <t>USD</t>
  </si>
  <si>
    <t>USD</t>
  </si>
  <si>
    <t>Managing Director</t>
  </si>
  <si>
    <t>San Francisco</t>
  </si>
  <si>
    <t>United States of America</t>
  </si>
  <si>
    <t>Americas</t>
  </si>
  <si>
    <t>Client Businesses Platform</t>
  </si>
  <si>
    <t>USD</t>
  </si>
  <si>
    <t>USD</t>
  </si>
  <si>
    <t>Managing Director</t>
  </si>
  <si>
    <t>San Francisco</t>
  </si>
  <si>
    <t>United States of America</t>
  </si>
  <si>
    <t>Americas</t>
  </si>
  <si>
    <t>Investments Platform</t>
  </si>
  <si>
    <t>USD</t>
  </si>
  <si>
    <t>USD</t>
  </si>
  <si>
    <t>Managing Director</t>
  </si>
  <si>
    <t>Edinburgh</t>
  </si>
  <si>
    <t>United Kingdom</t>
  </si>
  <si>
    <t>EMEA</t>
  </si>
  <si>
    <t>Operating Platform</t>
  </si>
  <si>
    <t>GBP</t>
  </si>
  <si>
    <t>GBP</t>
  </si>
  <si>
    <t>Managing Director</t>
  </si>
  <si>
    <t>San Francisco</t>
  </si>
  <si>
    <t>United States of America</t>
  </si>
  <si>
    <t>Americas</t>
  </si>
  <si>
    <t>Regional Platform</t>
  </si>
  <si>
    <t>USD</t>
  </si>
  <si>
    <t>USD</t>
  </si>
  <si>
    <t>Managing Director</t>
  </si>
  <si>
    <t>London</t>
  </si>
  <si>
    <t>United Kingdom</t>
  </si>
  <si>
    <t>EMEA</t>
  </si>
  <si>
    <t>Investments Platform</t>
  </si>
  <si>
    <t>GBP</t>
  </si>
  <si>
    <t>GBP</t>
  </si>
  <si>
    <t>Managing Director</t>
  </si>
  <si>
    <t>London</t>
  </si>
  <si>
    <t>United Kingdom</t>
  </si>
  <si>
    <t>EMEA</t>
  </si>
  <si>
    <t>Corporate and Risk Platform</t>
  </si>
  <si>
    <t>GBP</t>
  </si>
  <si>
    <t>GBP</t>
  </si>
  <si>
    <t>Vice President</t>
  </si>
  <si>
    <t>Tokyo</t>
  </si>
  <si>
    <t>Japan</t>
  </si>
  <si>
    <t>Asia-Pacific</t>
  </si>
  <si>
    <t>Corporate and Risk Platform</t>
  </si>
  <si>
    <t>JPY</t>
  </si>
  <si>
    <t>JPY</t>
  </si>
  <si>
    <t>Vice President</t>
  </si>
  <si>
    <t>San Francisco</t>
  </si>
  <si>
    <t>United States of America</t>
  </si>
  <si>
    <t>Americas</t>
  </si>
  <si>
    <t>Operating Platform</t>
  </si>
  <si>
    <t>USD</t>
  </si>
  <si>
    <t>USD</t>
  </si>
  <si>
    <t>Managing Director</t>
  </si>
  <si>
    <t>San Francisco</t>
  </si>
  <si>
    <t>United States of America</t>
  </si>
  <si>
    <t>Americas</t>
  </si>
  <si>
    <t>Investments Platform</t>
  </si>
  <si>
    <t>USD</t>
  </si>
  <si>
    <t>USD</t>
  </si>
  <si>
    <t>Director</t>
  </si>
  <si>
    <t>New York</t>
  </si>
  <si>
    <t>United States of America</t>
  </si>
  <si>
    <t>Americas</t>
  </si>
  <si>
    <t>Client Businesses Platform</t>
  </si>
  <si>
    <t>USD</t>
  </si>
  <si>
    <t>USD</t>
  </si>
  <si>
    <t>Associate</t>
  </si>
  <si>
    <t>Edinburgh</t>
  </si>
  <si>
    <t>United Kingdom</t>
  </si>
  <si>
    <t>EMEA</t>
  </si>
  <si>
    <t>Operating Platform</t>
  </si>
  <si>
    <t>GBP</t>
  </si>
  <si>
    <t>GBP</t>
  </si>
  <si>
    <t>Managing Director</t>
  </si>
  <si>
    <t>London</t>
  </si>
  <si>
    <t>United Kingdom</t>
  </si>
  <si>
    <t>EMEA</t>
  </si>
  <si>
    <t>Investments Platform</t>
  </si>
  <si>
    <t>GBP</t>
  </si>
  <si>
    <t>GBP</t>
  </si>
  <si>
    <t>Director</t>
  </si>
  <si>
    <t>Toronto</t>
  </si>
  <si>
    <t>Canada</t>
  </si>
  <si>
    <t>Americas</t>
  </si>
  <si>
    <t>Client Businesses Platform</t>
  </si>
  <si>
    <t>CAD</t>
  </si>
  <si>
    <t>CAD</t>
  </si>
  <si>
    <t>Managing Director</t>
  </si>
  <si>
    <t>London</t>
  </si>
  <si>
    <t>United Kingdom</t>
  </si>
  <si>
    <t>EMEA</t>
  </si>
  <si>
    <t>Investments Platform</t>
  </si>
  <si>
    <t>GBP</t>
  </si>
  <si>
    <t>GBP</t>
  </si>
  <si>
    <t>Administrative Assistant</t>
  </si>
  <si>
    <t>Pittsburgh</t>
  </si>
  <si>
    <t>United States of America</t>
  </si>
  <si>
    <t>Americas</t>
  </si>
  <si>
    <t>Investments Platform</t>
  </si>
  <si>
    <t>USD</t>
  </si>
  <si>
    <t>USD</t>
  </si>
  <si>
    <t>Managing Director</t>
  </si>
  <si>
    <t>New York</t>
  </si>
  <si>
    <t>United States of America</t>
  </si>
  <si>
    <t>Americas</t>
  </si>
  <si>
    <t>Investments Platform</t>
  </si>
  <si>
    <t>USD</t>
  </si>
  <si>
    <t>USD</t>
  </si>
  <si>
    <t>Associate</t>
  </si>
  <si>
    <t>Tokyo</t>
  </si>
  <si>
    <t>Japan</t>
  </si>
  <si>
    <t>Asia-Pacific</t>
  </si>
  <si>
    <t>Operating Platform</t>
  </si>
  <si>
    <t>JPY</t>
  </si>
  <si>
    <t>JPY</t>
  </si>
  <si>
    <t>Managing Director</t>
  </si>
  <si>
    <t>San Francisco</t>
  </si>
  <si>
    <t>United States of America</t>
  </si>
  <si>
    <t>Americas</t>
  </si>
  <si>
    <t>Investments Platform</t>
  </si>
  <si>
    <t>USD</t>
  </si>
  <si>
    <t>USD</t>
  </si>
  <si>
    <t>Managing Director</t>
  </si>
  <si>
    <t>New York</t>
  </si>
  <si>
    <t>United States of America</t>
  </si>
  <si>
    <t>Americas</t>
  </si>
  <si>
    <t>Investments Platform</t>
  </si>
  <si>
    <t>USD</t>
  </si>
  <si>
    <t>USD</t>
  </si>
  <si>
    <t>Managing Director</t>
  </si>
  <si>
    <t>San Francisco</t>
  </si>
  <si>
    <t>United States of America</t>
  </si>
  <si>
    <t>Americas</t>
  </si>
  <si>
    <t>Client Businesses Platform</t>
  </si>
  <si>
    <t>USD</t>
  </si>
  <si>
    <t>USD</t>
  </si>
  <si>
    <t>Managing Director</t>
  </si>
  <si>
    <t>San Francisco</t>
  </si>
  <si>
    <t>United States of America</t>
  </si>
  <si>
    <t>Americas</t>
  </si>
  <si>
    <t>Investments Platform</t>
  </si>
  <si>
    <t>USD</t>
  </si>
  <si>
    <t>USD</t>
  </si>
  <si>
    <t>Managing Director</t>
  </si>
  <si>
    <t>San Francisco</t>
  </si>
  <si>
    <t>United States of America</t>
  </si>
  <si>
    <t>Americas</t>
  </si>
  <si>
    <t>Corporate and Risk Platform</t>
  </si>
  <si>
    <t>USD</t>
  </si>
  <si>
    <t>USD</t>
  </si>
  <si>
    <t>Director</t>
  </si>
  <si>
    <t>San Francisco</t>
  </si>
  <si>
    <t>United States of America</t>
  </si>
  <si>
    <t>Americas</t>
  </si>
  <si>
    <t>Investments Platform</t>
  </si>
  <si>
    <t>USD</t>
  </si>
  <si>
    <t>USD</t>
  </si>
  <si>
    <t>Managing Director</t>
  </si>
  <si>
    <t>San Francisco</t>
  </si>
  <si>
    <t>United States of America</t>
  </si>
  <si>
    <t>Americas</t>
  </si>
  <si>
    <t>Regional Platform</t>
  </si>
  <si>
    <t>USD</t>
  </si>
  <si>
    <t>USD</t>
  </si>
  <si>
    <t>Director</t>
  </si>
  <si>
    <t>London</t>
  </si>
  <si>
    <t>United Kingdom</t>
  </si>
  <si>
    <t>EMEA</t>
  </si>
  <si>
    <t>Investments Platform</t>
  </si>
  <si>
    <t>GBP</t>
  </si>
  <si>
    <t>GBP</t>
  </si>
  <si>
    <t>Vice President</t>
  </si>
  <si>
    <t>London</t>
  </si>
  <si>
    <t>United Kingdom</t>
  </si>
  <si>
    <t>EMEA</t>
  </si>
  <si>
    <t>Operating Platform</t>
  </si>
  <si>
    <t>GBP</t>
  </si>
  <si>
    <t>GBP</t>
  </si>
  <si>
    <t>Managing Director</t>
  </si>
  <si>
    <t>San Francisco</t>
  </si>
  <si>
    <t>United States of America</t>
  </si>
  <si>
    <t>Americas</t>
  </si>
  <si>
    <t>Investments Platform</t>
  </si>
  <si>
    <t>USD</t>
  </si>
  <si>
    <t>USD</t>
  </si>
  <si>
    <t>Vice President</t>
  </si>
  <si>
    <t>Sydney</t>
  </si>
  <si>
    <t>Australia</t>
  </si>
  <si>
    <t>Asia-Pacific</t>
  </si>
  <si>
    <t>Investments Platform</t>
  </si>
  <si>
    <t>AUD</t>
  </si>
  <si>
    <t>AUD</t>
  </si>
  <si>
    <t>Director</t>
  </si>
  <si>
    <t>San Francisco</t>
  </si>
  <si>
    <t>United States of America</t>
  </si>
  <si>
    <t>Americas</t>
  </si>
  <si>
    <t>Investments Platform</t>
  </si>
  <si>
    <t>USD</t>
  </si>
  <si>
    <t>USD</t>
  </si>
  <si>
    <t>Director</t>
  </si>
  <si>
    <t>Wilmington</t>
  </si>
  <si>
    <t>United States of America</t>
  </si>
  <si>
    <t>Americas</t>
  </si>
  <si>
    <t>Operating Platform</t>
  </si>
  <si>
    <t>USD</t>
  </si>
  <si>
    <t>USD</t>
  </si>
  <si>
    <t>Associate</t>
  </si>
  <si>
    <t>Toronto</t>
  </si>
  <si>
    <t>Canada</t>
  </si>
  <si>
    <t>Americas</t>
  </si>
  <si>
    <t>Operating Platform</t>
  </si>
  <si>
    <t>CAD</t>
  </si>
  <si>
    <t>CAD</t>
  </si>
  <si>
    <t>Director</t>
  </si>
  <si>
    <t>London</t>
  </si>
  <si>
    <t>United Kingdom</t>
  </si>
  <si>
    <t>EMEA</t>
  </si>
  <si>
    <t>Investments Platform</t>
  </si>
  <si>
    <t>GBP</t>
  </si>
  <si>
    <t>GBP</t>
  </si>
  <si>
    <t>Vice President</t>
  </si>
  <si>
    <t>San Francisco</t>
  </si>
  <si>
    <t>United States of America</t>
  </si>
  <si>
    <t>Americas</t>
  </si>
  <si>
    <t>Operating Platform</t>
  </si>
  <si>
    <t>USD</t>
  </si>
  <si>
    <t>USD</t>
  </si>
  <si>
    <t>Managing Director</t>
  </si>
  <si>
    <t>San Francisco</t>
  </si>
  <si>
    <t>United States of America</t>
  </si>
  <si>
    <t>Americas</t>
  </si>
  <si>
    <t>ETF and Index Investments Platform</t>
  </si>
  <si>
    <t>USD</t>
  </si>
  <si>
    <t>USD</t>
  </si>
  <si>
    <t>Executive Assistant</t>
  </si>
  <si>
    <t>New York</t>
  </si>
  <si>
    <t>United States of America</t>
  </si>
  <si>
    <t>Americas</t>
  </si>
  <si>
    <t>Investments Platform</t>
  </si>
  <si>
    <t>USD</t>
  </si>
  <si>
    <t>USD</t>
  </si>
  <si>
    <t>Vice President</t>
  </si>
  <si>
    <t>London</t>
  </si>
  <si>
    <t>United Kingdom</t>
  </si>
  <si>
    <t>EMEA</t>
  </si>
  <si>
    <t>Operating Platform</t>
  </si>
  <si>
    <t>GBP</t>
  </si>
  <si>
    <t>GBP</t>
  </si>
  <si>
    <t>Managing Director</t>
  </si>
  <si>
    <t>San Francisco</t>
  </si>
  <si>
    <t>United States of America</t>
  </si>
  <si>
    <t>Americas</t>
  </si>
  <si>
    <t>Investments Platform</t>
  </si>
  <si>
    <t>USD</t>
  </si>
  <si>
    <t>USD</t>
  </si>
  <si>
    <t>Executive Assistant</t>
  </si>
  <si>
    <t>San Francisco</t>
  </si>
  <si>
    <t>United States of America</t>
  </si>
  <si>
    <t>Americas</t>
  </si>
  <si>
    <t>Investments Platform</t>
  </si>
  <si>
    <t>USD</t>
  </si>
  <si>
    <t>USD</t>
  </si>
  <si>
    <t>Vice President</t>
  </si>
  <si>
    <t>San Francisco</t>
  </si>
  <si>
    <t>United States of America</t>
  </si>
  <si>
    <t>Americas</t>
  </si>
  <si>
    <t>Corporate and Risk Platform</t>
  </si>
  <si>
    <t>USD</t>
  </si>
  <si>
    <t>USD</t>
  </si>
  <si>
    <t>Director</t>
  </si>
  <si>
    <t>London</t>
  </si>
  <si>
    <t>United Kingdom</t>
  </si>
  <si>
    <t>EMEA</t>
  </si>
  <si>
    <t>Investments Platform</t>
  </si>
  <si>
    <t>GBP</t>
  </si>
  <si>
    <t>GBP</t>
  </si>
  <si>
    <t>Director</t>
  </si>
  <si>
    <t>London</t>
  </si>
  <si>
    <t>United Kingdom</t>
  </si>
  <si>
    <t>EMEA</t>
  </si>
  <si>
    <t>Investments Platform</t>
  </si>
  <si>
    <t>GBP</t>
  </si>
  <si>
    <t>GBP</t>
  </si>
  <si>
    <t>Director</t>
  </si>
  <si>
    <t>Pennsylvania</t>
  </si>
  <si>
    <t>United States of America</t>
  </si>
  <si>
    <t>Americas</t>
  </si>
  <si>
    <t>Regional Platform</t>
  </si>
  <si>
    <t>USD</t>
  </si>
  <si>
    <t>USD</t>
  </si>
  <si>
    <t>Director</t>
  </si>
  <si>
    <t>San Francisco</t>
  </si>
  <si>
    <t>United States of America</t>
  </si>
  <si>
    <t>Americas</t>
  </si>
  <si>
    <t>Operating Platform</t>
  </si>
  <si>
    <t>USD</t>
  </si>
  <si>
    <t>USD</t>
  </si>
  <si>
    <t>Director</t>
  </si>
  <si>
    <t>San Francisco</t>
  </si>
  <si>
    <t>United States of America</t>
  </si>
  <si>
    <t>Americas</t>
  </si>
  <si>
    <t>ETF and Index Investments Platform</t>
  </si>
  <si>
    <t>USD</t>
  </si>
  <si>
    <t>USD</t>
  </si>
  <si>
    <t>Director</t>
  </si>
  <si>
    <t>London</t>
  </si>
  <si>
    <t>United Kingdom</t>
  </si>
  <si>
    <t>EMEA</t>
  </si>
  <si>
    <t>ETF and Index Investments Platform</t>
  </si>
  <si>
    <t>GBP</t>
  </si>
  <si>
    <t>GBP</t>
  </si>
  <si>
    <t>Managing Director</t>
  </si>
  <si>
    <t>San Francisco</t>
  </si>
  <si>
    <t>United States of America</t>
  </si>
  <si>
    <t>Americas</t>
  </si>
  <si>
    <t>Corporate and Risk Platform</t>
  </si>
  <si>
    <t>USD</t>
  </si>
  <si>
    <t>USD</t>
  </si>
  <si>
    <t>Managing Director</t>
  </si>
  <si>
    <t>London</t>
  </si>
  <si>
    <t>United Kingdom</t>
  </si>
  <si>
    <t>EMEA</t>
  </si>
  <si>
    <t>Investments Platform</t>
  </si>
  <si>
    <t>GBP</t>
  </si>
  <si>
    <t>GBP</t>
  </si>
  <si>
    <t>Director</t>
  </si>
  <si>
    <t>San Francisco</t>
  </si>
  <si>
    <t>United States of America</t>
  </si>
  <si>
    <t>Americas</t>
  </si>
  <si>
    <t>Client Businesses Platform</t>
  </si>
  <si>
    <t>USD</t>
  </si>
  <si>
    <t>USD</t>
  </si>
  <si>
    <t>Managing Director</t>
  </si>
  <si>
    <t>San Francisco</t>
  </si>
  <si>
    <t>United States of America</t>
  </si>
  <si>
    <t>Americas</t>
  </si>
  <si>
    <t>Corporate and Risk Platform</t>
  </si>
  <si>
    <t>USD</t>
  </si>
  <si>
    <t>USD</t>
  </si>
  <si>
    <t>Director</t>
  </si>
  <si>
    <t>San Francisco</t>
  </si>
  <si>
    <t>United States of America</t>
  </si>
  <si>
    <t>Americas</t>
  </si>
  <si>
    <t>Investments Platform</t>
  </si>
  <si>
    <t>USD</t>
  </si>
  <si>
    <t>USD</t>
  </si>
  <si>
    <t>Associate</t>
  </si>
  <si>
    <t>Tokyo</t>
  </si>
  <si>
    <t>Japan</t>
  </si>
  <si>
    <t>Asia-Pacific</t>
  </si>
  <si>
    <t>Operating Platform</t>
  </si>
  <si>
    <t>JPY</t>
  </si>
  <si>
    <t>JPY</t>
  </si>
  <si>
    <t>Director</t>
  </si>
  <si>
    <t>San Francisco</t>
  </si>
  <si>
    <t>United States of America</t>
  </si>
  <si>
    <t>Americas</t>
  </si>
  <si>
    <t>Investments Platform</t>
  </si>
  <si>
    <t>USD</t>
  </si>
  <si>
    <t>USD</t>
  </si>
  <si>
    <t>Managing Director</t>
  </si>
  <si>
    <t>San Francisco</t>
  </si>
  <si>
    <t>United States of America</t>
  </si>
  <si>
    <t>Americas</t>
  </si>
  <si>
    <t>Investments Platform</t>
  </si>
  <si>
    <t>USD</t>
  </si>
  <si>
    <t>USD</t>
  </si>
  <si>
    <t>Director</t>
  </si>
  <si>
    <t>San Francisco</t>
  </si>
  <si>
    <t>United States of America</t>
  </si>
  <si>
    <t>Americas</t>
  </si>
  <si>
    <t>ETF and Index Investments Platform</t>
  </si>
  <si>
    <t>USD</t>
  </si>
  <si>
    <t>USD</t>
  </si>
  <si>
    <t>Director</t>
  </si>
  <si>
    <t>San Francisco</t>
  </si>
  <si>
    <t>United States of America</t>
  </si>
  <si>
    <t>Americas</t>
  </si>
  <si>
    <t>Operating Platform</t>
  </si>
  <si>
    <t>USD</t>
  </si>
  <si>
    <t>USD</t>
  </si>
  <si>
    <t>Managing Director</t>
  </si>
  <si>
    <t>New York</t>
  </si>
  <si>
    <t>United States of America</t>
  </si>
  <si>
    <t>Americas</t>
  </si>
  <si>
    <t>Investments Platform</t>
  </si>
  <si>
    <t>USD</t>
  </si>
  <si>
    <t>USD</t>
  </si>
  <si>
    <t>Director</t>
  </si>
  <si>
    <t>London</t>
  </si>
  <si>
    <t>United Kingdom</t>
  </si>
  <si>
    <t>EMEA</t>
  </si>
  <si>
    <t>Client Businesses Platform</t>
  </si>
  <si>
    <t>GBP</t>
  </si>
  <si>
    <t>GBP</t>
  </si>
  <si>
    <t>Director</t>
  </si>
  <si>
    <t>New York</t>
  </si>
  <si>
    <t>United States of America</t>
  </si>
  <si>
    <t>Americas</t>
  </si>
  <si>
    <t>Regional Platform</t>
  </si>
  <si>
    <t>USD</t>
  </si>
  <si>
    <t>USD</t>
  </si>
  <si>
    <t>Vice President</t>
  </si>
  <si>
    <t>Wilmington</t>
  </si>
  <si>
    <t>United States of America</t>
  </si>
  <si>
    <t>Americas</t>
  </si>
  <si>
    <t>Operating Platform</t>
  </si>
  <si>
    <t>USD</t>
  </si>
  <si>
    <t>USD</t>
  </si>
  <si>
    <t>Managing Director</t>
  </si>
  <si>
    <t>San Francisco</t>
  </si>
  <si>
    <t>United States of America</t>
  </si>
  <si>
    <t>Americas</t>
  </si>
  <si>
    <t>Investments Platform</t>
  </si>
  <si>
    <t>USD</t>
  </si>
  <si>
    <t>USD</t>
  </si>
  <si>
    <t>Director</t>
  </si>
  <si>
    <t>New York</t>
  </si>
  <si>
    <t>United States of America</t>
  </si>
  <si>
    <t>Americas</t>
  </si>
  <si>
    <t>Investments Platform</t>
  </si>
  <si>
    <t>USD</t>
  </si>
  <si>
    <t>USD</t>
  </si>
  <si>
    <t>Vice President</t>
  </si>
  <si>
    <t>Raleigh</t>
  </si>
  <si>
    <t>United States of America</t>
  </si>
  <si>
    <t>Americas</t>
  </si>
  <si>
    <t>Regional Platform</t>
  </si>
  <si>
    <t>USD</t>
  </si>
  <si>
    <t>USD</t>
  </si>
  <si>
    <t>Vice President</t>
  </si>
  <si>
    <t>San Francisco</t>
  </si>
  <si>
    <t>United States of America</t>
  </si>
  <si>
    <t>Americas</t>
  </si>
  <si>
    <t>Client Businesses Platform</t>
  </si>
  <si>
    <t>USD</t>
  </si>
  <si>
    <t>USD</t>
  </si>
  <si>
    <t>Managing Director</t>
  </si>
  <si>
    <t>London</t>
  </si>
  <si>
    <t>United Kingdom</t>
  </si>
  <si>
    <t>EMEA</t>
  </si>
  <si>
    <t>Investments Platform</t>
  </si>
  <si>
    <t>GBP</t>
  </si>
  <si>
    <t>GBP</t>
  </si>
  <si>
    <t>Director</t>
  </si>
  <si>
    <t>Tokyo</t>
  </si>
  <si>
    <t>Japan</t>
  </si>
  <si>
    <t>Asia-Pacific</t>
  </si>
  <si>
    <t>Investments Platform</t>
  </si>
  <si>
    <t>JPY</t>
  </si>
  <si>
    <t>JPY</t>
  </si>
  <si>
    <t>Vice President</t>
  </si>
  <si>
    <t>San Francisco</t>
  </si>
  <si>
    <t>United States of America</t>
  </si>
  <si>
    <t>Americas</t>
  </si>
  <si>
    <t>ETF and Index Investments Platform</t>
  </si>
  <si>
    <t>USD</t>
  </si>
  <si>
    <t>USD</t>
  </si>
  <si>
    <t>Director</t>
  </si>
  <si>
    <t>Tokyo</t>
  </si>
  <si>
    <t>Japan</t>
  </si>
  <si>
    <t>Asia-Pacific</t>
  </si>
  <si>
    <t>Client Businesses Platform</t>
  </si>
  <si>
    <t>JPY</t>
  </si>
  <si>
    <t>JPY</t>
  </si>
  <si>
    <t>Vice President</t>
  </si>
  <si>
    <t>Sydney</t>
  </si>
  <si>
    <t>Australia</t>
  </si>
  <si>
    <t>Asia-Pacific</t>
  </si>
  <si>
    <t>Operating Platform</t>
  </si>
  <si>
    <t>AUD</t>
  </si>
  <si>
    <t>AUD</t>
  </si>
  <si>
    <t>Managing Director</t>
  </si>
  <si>
    <t>San Francisco</t>
  </si>
  <si>
    <t>United States of America</t>
  </si>
  <si>
    <t>Americas</t>
  </si>
  <si>
    <t>Client Businesses Platform</t>
  </si>
  <si>
    <t>USD</t>
  </si>
  <si>
    <t>USD</t>
  </si>
  <si>
    <t>Director</t>
  </si>
  <si>
    <t>Princeton</t>
  </si>
  <si>
    <t>United States of America</t>
  </si>
  <si>
    <t>Americas</t>
  </si>
  <si>
    <t>Investments Platform</t>
  </si>
  <si>
    <t>USD</t>
  </si>
  <si>
    <t>USD</t>
  </si>
  <si>
    <t>Vice President</t>
  </si>
  <si>
    <t>San Francisco</t>
  </si>
  <si>
    <t>United States of America</t>
  </si>
  <si>
    <t>Americas</t>
  </si>
  <si>
    <t>ETF and Index Investments Platform</t>
  </si>
  <si>
    <t>USD</t>
  </si>
  <si>
    <t>USD</t>
  </si>
  <si>
    <t>Director</t>
  </si>
  <si>
    <t>San Francisco</t>
  </si>
  <si>
    <t>United States of America</t>
  </si>
  <si>
    <t>Americas</t>
  </si>
  <si>
    <t>Operating Platform</t>
  </si>
  <si>
    <t>USD</t>
  </si>
  <si>
    <t>USD</t>
  </si>
  <si>
    <t>Vice President</t>
  </si>
  <si>
    <t>London</t>
  </si>
  <si>
    <t>United Kingdom</t>
  </si>
  <si>
    <t>EMEA</t>
  </si>
  <si>
    <t>ETF and Index Investments Platform</t>
  </si>
  <si>
    <t>GBP</t>
  </si>
  <si>
    <t>GBP</t>
  </si>
  <si>
    <t>Director</t>
  </si>
  <si>
    <t>Tokyo</t>
  </si>
  <si>
    <t>Japan</t>
  </si>
  <si>
    <t>Asia-Pacific</t>
  </si>
  <si>
    <t>Corporate and Risk Platform</t>
  </si>
  <si>
    <t>JPY</t>
  </si>
  <si>
    <t>JPY</t>
  </si>
  <si>
    <t>Director</t>
  </si>
  <si>
    <t>San Francisco</t>
  </si>
  <si>
    <t>United States of America</t>
  </si>
  <si>
    <t>Americas</t>
  </si>
  <si>
    <t>ETF and Index Investments Platform</t>
  </si>
  <si>
    <t>USD</t>
  </si>
  <si>
    <t>USD</t>
  </si>
  <si>
    <t>Vice President</t>
  </si>
  <si>
    <t>Tokyo</t>
  </si>
  <si>
    <t>Japan</t>
  </si>
  <si>
    <t>Asia-Pacific</t>
  </si>
  <si>
    <t>Client Businesses Platform</t>
  </si>
  <si>
    <t>JPY</t>
  </si>
  <si>
    <t>JPY</t>
  </si>
  <si>
    <t>Director</t>
  </si>
  <si>
    <t>San Francisco</t>
  </si>
  <si>
    <t>United States of America</t>
  </si>
  <si>
    <t>Americas</t>
  </si>
  <si>
    <t>Client Businesses Platform</t>
  </si>
  <si>
    <t>USD</t>
  </si>
  <si>
    <t>USD</t>
  </si>
  <si>
    <t>Director</t>
  </si>
  <si>
    <t>Wilmington</t>
  </si>
  <si>
    <t>United States of America</t>
  </si>
  <si>
    <t>Americas</t>
  </si>
  <si>
    <t>Client Businesses Platform</t>
  </si>
  <si>
    <t>USD</t>
  </si>
  <si>
    <t>USD</t>
  </si>
  <si>
    <t>Associate</t>
  </si>
  <si>
    <t>Wilmington</t>
  </si>
  <si>
    <t>United States of America</t>
  </si>
  <si>
    <t>Americas</t>
  </si>
  <si>
    <t>Operating Platform</t>
  </si>
  <si>
    <t>USD</t>
  </si>
  <si>
    <t>USD</t>
  </si>
  <si>
    <t>Director</t>
  </si>
  <si>
    <t>London</t>
  </si>
  <si>
    <t>United Kingdom</t>
  </si>
  <si>
    <t>EMEA</t>
  </si>
  <si>
    <t>Corporate and Risk Platform</t>
  </si>
  <si>
    <t>GBP</t>
  </si>
  <si>
    <t>GBP</t>
  </si>
  <si>
    <t>Managing Director</t>
  </si>
  <si>
    <t>New York</t>
  </si>
  <si>
    <t>United States of America</t>
  </si>
  <si>
    <t>Americas</t>
  </si>
  <si>
    <t>Investments Platform</t>
  </si>
  <si>
    <t>USD</t>
  </si>
  <si>
    <t>USD</t>
  </si>
  <si>
    <t>Director</t>
  </si>
  <si>
    <t>San Francisco</t>
  </si>
  <si>
    <t>United States of America</t>
  </si>
  <si>
    <t>Americas</t>
  </si>
  <si>
    <t>Corporate and Risk Platform</t>
  </si>
  <si>
    <t>USD</t>
  </si>
  <si>
    <t>USD</t>
  </si>
  <si>
    <t>Managing Director</t>
  </si>
  <si>
    <t>London</t>
  </si>
  <si>
    <t>United Kingdom</t>
  </si>
  <si>
    <t>EMEA</t>
  </si>
  <si>
    <t>ETF and Index Investments Platform</t>
  </si>
  <si>
    <t>GBP</t>
  </si>
  <si>
    <t>GBP</t>
  </si>
  <si>
    <t>Vice President</t>
  </si>
  <si>
    <t>San Francisco</t>
  </si>
  <si>
    <t>United States of America</t>
  </si>
  <si>
    <t>Americas</t>
  </si>
  <si>
    <t>Operating Platform</t>
  </si>
  <si>
    <t>USD</t>
  </si>
  <si>
    <t>USD</t>
  </si>
  <si>
    <t>Director</t>
  </si>
  <si>
    <t>London</t>
  </si>
  <si>
    <t>United Kingdom</t>
  </si>
  <si>
    <t>EMEA</t>
  </si>
  <si>
    <t>Investments Platform</t>
  </si>
  <si>
    <t>GBP</t>
  </si>
  <si>
    <t>GBP</t>
  </si>
  <si>
    <t>Director</t>
  </si>
  <si>
    <t>London</t>
  </si>
  <si>
    <t>United Kingdom</t>
  </si>
  <si>
    <t>EMEA</t>
  </si>
  <si>
    <t>ETF and Index Investments Platform</t>
  </si>
  <si>
    <t>GBP</t>
  </si>
  <si>
    <t>GBP</t>
  </si>
  <si>
    <t>Associate</t>
  </si>
  <si>
    <t>London</t>
  </si>
  <si>
    <t>United Kingdom</t>
  </si>
  <si>
    <t>EMEA</t>
  </si>
  <si>
    <t>Operating Platform</t>
  </si>
  <si>
    <t>GBP</t>
  </si>
  <si>
    <t>GBP</t>
  </si>
  <si>
    <t>Director</t>
  </si>
  <si>
    <t>London</t>
  </si>
  <si>
    <t>United Kingdom</t>
  </si>
  <si>
    <t>EMEA</t>
  </si>
  <si>
    <t>Client Businesses Platform</t>
  </si>
  <si>
    <t>GBP</t>
  </si>
  <si>
    <t>GBP</t>
  </si>
  <si>
    <t>Vice President</t>
  </si>
  <si>
    <t>San Francisco</t>
  </si>
  <si>
    <t>United States of America</t>
  </si>
  <si>
    <t>Americas</t>
  </si>
  <si>
    <t>Corporate and Risk Platform</t>
  </si>
  <si>
    <t>USD</t>
  </si>
  <si>
    <t>USD</t>
  </si>
  <si>
    <t>Associate</t>
  </si>
  <si>
    <t>Tokyo</t>
  </si>
  <si>
    <t>Japan</t>
  </si>
  <si>
    <t>Asia-Pacific</t>
  </si>
  <si>
    <t>Investments Platform</t>
  </si>
  <si>
    <t>JPY</t>
  </si>
  <si>
    <t>JPY</t>
  </si>
  <si>
    <t>Director</t>
  </si>
  <si>
    <t>New York</t>
  </si>
  <si>
    <t>United States of America</t>
  </si>
  <si>
    <t>Americas</t>
  </si>
  <si>
    <t>Client Businesses Platform</t>
  </si>
  <si>
    <t>USD</t>
  </si>
  <si>
    <t>USD</t>
  </si>
  <si>
    <t>Managing Director</t>
  </si>
  <si>
    <t>San Francisco</t>
  </si>
  <si>
    <t>United States of America</t>
  </si>
  <si>
    <t>Americas</t>
  </si>
  <si>
    <t>Operating Platform</t>
  </si>
  <si>
    <t>USD</t>
  </si>
  <si>
    <t>USD</t>
  </si>
  <si>
    <t>Vice President</t>
  </si>
  <si>
    <t>San Francisco</t>
  </si>
  <si>
    <t>United States of America</t>
  </si>
  <si>
    <t>Americas</t>
  </si>
  <si>
    <t>Investments Platform</t>
  </si>
  <si>
    <t>USD</t>
  </si>
  <si>
    <t>USD</t>
  </si>
  <si>
    <t>Vice President</t>
  </si>
  <si>
    <t>Sydney</t>
  </si>
  <si>
    <t>Australia</t>
  </si>
  <si>
    <t>Asia-Pacific</t>
  </si>
  <si>
    <t>Operating Platform</t>
  </si>
  <si>
    <t>AUD</t>
  </si>
  <si>
    <t>AUD</t>
  </si>
  <si>
    <t>Managing Director</t>
  </si>
  <si>
    <t>New York</t>
  </si>
  <si>
    <t>United States of America</t>
  </si>
  <si>
    <t>Americas</t>
  </si>
  <si>
    <t>Client Businesses Platform</t>
  </si>
  <si>
    <t>USD</t>
  </si>
  <si>
    <t>USD</t>
  </si>
  <si>
    <t>Administrative Assistant</t>
  </si>
  <si>
    <t>San Francisco</t>
  </si>
  <si>
    <t>United States of America</t>
  </si>
  <si>
    <t>Americas</t>
  </si>
  <si>
    <t>Investments Platform</t>
  </si>
  <si>
    <t>USD</t>
  </si>
  <si>
    <t>USD</t>
  </si>
  <si>
    <t>Director</t>
  </si>
  <si>
    <t>London</t>
  </si>
  <si>
    <t>United Kingdom</t>
  </si>
  <si>
    <t>EMEA</t>
  </si>
  <si>
    <t>Operating Platform</t>
  </si>
  <si>
    <t>GBP</t>
  </si>
  <si>
    <t>GBP</t>
  </si>
  <si>
    <t>Vice President</t>
  </si>
  <si>
    <t>Tokyo</t>
  </si>
  <si>
    <t>Japan</t>
  </si>
  <si>
    <t>Asia-Pacific</t>
  </si>
  <si>
    <t>Investments Platform</t>
  </si>
  <si>
    <t>JPY</t>
  </si>
  <si>
    <t>JPY</t>
  </si>
  <si>
    <t>Managing Director</t>
  </si>
  <si>
    <t>San Francisco</t>
  </si>
  <si>
    <t>United States of America</t>
  </si>
  <si>
    <t>Americas</t>
  </si>
  <si>
    <t>Corporate and Risk Platform</t>
  </si>
  <si>
    <t>USD</t>
  </si>
  <si>
    <t>USD</t>
  </si>
  <si>
    <t>Associate</t>
  </si>
  <si>
    <t>London</t>
  </si>
  <si>
    <t>United Kingdom</t>
  </si>
  <si>
    <t>EMEA</t>
  </si>
  <si>
    <t>Operating Platform</t>
  </si>
  <si>
    <t>GBP</t>
  </si>
  <si>
    <t>GBP</t>
  </si>
  <si>
    <t>Director</t>
  </si>
  <si>
    <t>London</t>
  </si>
  <si>
    <t>United Kingdom</t>
  </si>
  <si>
    <t>EMEA</t>
  </si>
  <si>
    <t>ETF and Index Investments Platform</t>
  </si>
  <si>
    <t>GBP</t>
  </si>
  <si>
    <t>GBP</t>
  </si>
  <si>
    <t>Director</t>
  </si>
  <si>
    <t>London</t>
  </si>
  <si>
    <t>United Kingdom</t>
  </si>
  <si>
    <t>EMEA</t>
  </si>
  <si>
    <t>Investments Platform</t>
  </si>
  <si>
    <t>GBP</t>
  </si>
  <si>
    <t>GBP</t>
  </si>
  <si>
    <t>Director</t>
  </si>
  <si>
    <t>Boston</t>
  </si>
  <si>
    <t>United States of America</t>
  </si>
  <si>
    <t>Americas</t>
  </si>
  <si>
    <t>Operating Platform</t>
  </si>
  <si>
    <t>USD</t>
  </si>
  <si>
    <t>USD</t>
  </si>
  <si>
    <t>Vice President</t>
  </si>
  <si>
    <t>Hong Kong</t>
  </si>
  <si>
    <t>Hong Kong</t>
  </si>
  <si>
    <t>Asia-Pacific</t>
  </si>
  <si>
    <t>Corporate and Risk Platform</t>
  </si>
  <si>
    <t>HKD</t>
  </si>
  <si>
    <t>HKD</t>
  </si>
  <si>
    <t>Managing Director</t>
  </si>
  <si>
    <t>London</t>
  </si>
  <si>
    <t>United Kingdom</t>
  </si>
  <si>
    <t>EMEA</t>
  </si>
  <si>
    <t>Client Businesses Platform</t>
  </si>
  <si>
    <t>GBP</t>
  </si>
  <si>
    <t>GBP</t>
  </si>
  <si>
    <t>Vice President</t>
  </si>
  <si>
    <t>San Francisco</t>
  </si>
  <si>
    <t>United States of America</t>
  </si>
  <si>
    <t>Americas</t>
  </si>
  <si>
    <t>Corporate and Risk Platform</t>
  </si>
  <si>
    <t>USD</t>
  </si>
  <si>
    <t>USD</t>
  </si>
  <si>
    <t>Director</t>
  </si>
  <si>
    <t>London</t>
  </si>
  <si>
    <t>United Kingdom</t>
  </si>
  <si>
    <t>EMEA</t>
  </si>
  <si>
    <t>Investments Platform</t>
  </si>
  <si>
    <t>GBP</t>
  </si>
  <si>
    <t>GBP</t>
  </si>
  <si>
    <t>Managing Director</t>
  </si>
  <si>
    <t>San Francisco</t>
  </si>
  <si>
    <t>United States of America</t>
  </si>
  <si>
    <t>Americas</t>
  </si>
  <si>
    <t>ETF and Index Investments Platform</t>
  </si>
  <si>
    <t>USD</t>
  </si>
  <si>
    <t>USD</t>
  </si>
  <si>
    <t>Managing Director</t>
  </si>
  <si>
    <t>New York</t>
  </si>
  <si>
    <t>United States of America</t>
  </si>
  <si>
    <t>Americas</t>
  </si>
  <si>
    <t>Client Businesses Platform</t>
  </si>
  <si>
    <t>USD</t>
  </si>
  <si>
    <t>USD</t>
  </si>
  <si>
    <t>Managing Director</t>
  </si>
  <si>
    <t>San Francisco</t>
  </si>
  <si>
    <t>United States of America</t>
  </si>
  <si>
    <t>Americas</t>
  </si>
  <si>
    <t>Investments Platform</t>
  </si>
  <si>
    <t>USD</t>
  </si>
  <si>
    <t>USD</t>
  </si>
  <si>
    <t>Managing Director</t>
  </si>
  <si>
    <t>London</t>
  </si>
  <si>
    <t>United Kingdom</t>
  </si>
  <si>
    <t>EMEA</t>
  </si>
  <si>
    <t>Regional Platform</t>
  </si>
  <si>
    <t>DKK</t>
  </si>
  <si>
    <t>GBP</t>
  </si>
  <si>
    <t>GBP</t>
  </si>
  <si>
    <t>Director</t>
  </si>
  <si>
    <t>London</t>
  </si>
  <si>
    <t>United Kingdom</t>
  </si>
  <si>
    <t>EMEA</t>
  </si>
  <si>
    <t>Operating Platform</t>
  </si>
  <si>
    <t>GBP</t>
  </si>
  <si>
    <t>GBP</t>
  </si>
  <si>
    <t>Vice President</t>
  </si>
  <si>
    <t>London</t>
  </si>
  <si>
    <t>United Kingdom</t>
  </si>
  <si>
    <t>EMEA</t>
  </si>
  <si>
    <t>Investments Platform</t>
  </si>
  <si>
    <t>GBP</t>
  </si>
  <si>
    <t>GBP</t>
  </si>
  <si>
    <t>Vice President</t>
  </si>
  <si>
    <t>Edinburgh</t>
  </si>
  <si>
    <t>United Kingdom</t>
  </si>
  <si>
    <t>EMEA</t>
  </si>
  <si>
    <t>Operating Platform</t>
  </si>
  <si>
    <t>GBP</t>
  </si>
  <si>
    <t>GBP</t>
  </si>
  <si>
    <t>Director</t>
  </si>
  <si>
    <t>London</t>
  </si>
  <si>
    <t>United Kingdom</t>
  </si>
  <si>
    <t>EMEA</t>
  </si>
  <si>
    <t>Investments Platform</t>
  </si>
  <si>
    <t>GBP</t>
  </si>
  <si>
    <t>GBP</t>
  </si>
  <si>
    <t>Director</t>
  </si>
  <si>
    <t>San Francisco</t>
  </si>
  <si>
    <t>United States of America</t>
  </si>
  <si>
    <t>Americas</t>
  </si>
  <si>
    <t>Investments Platform</t>
  </si>
  <si>
    <t>USD</t>
  </si>
  <si>
    <t>USD</t>
  </si>
  <si>
    <t>Associate</t>
  </si>
  <si>
    <t>Tokyo</t>
  </si>
  <si>
    <t>Japan</t>
  </si>
  <si>
    <t>Asia-Pacific</t>
  </si>
  <si>
    <t>Client Businesses Platform</t>
  </si>
  <si>
    <t>JPY</t>
  </si>
  <si>
    <t>JPY</t>
  </si>
  <si>
    <t>Managing Director</t>
  </si>
  <si>
    <t>Toronto</t>
  </si>
  <si>
    <t>Canada</t>
  </si>
  <si>
    <t>Americas</t>
  </si>
  <si>
    <t>Corporate and Risk Platform</t>
  </si>
  <si>
    <t>CAD</t>
  </si>
  <si>
    <t>CAD</t>
  </si>
  <si>
    <t>Director</t>
  </si>
  <si>
    <t>San Francisco</t>
  </si>
  <si>
    <t>United States of America</t>
  </si>
  <si>
    <t>Americas</t>
  </si>
  <si>
    <t>ETF and Index Investments Platform</t>
  </si>
  <si>
    <t>USD</t>
  </si>
  <si>
    <t>USD</t>
  </si>
  <si>
    <t>Managing Director</t>
  </si>
  <si>
    <t>San Francisco</t>
  </si>
  <si>
    <t>United States of America</t>
  </si>
  <si>
    <t>Americas</t>
  </si>
  <si>
    <t>ETF and Index Investments Platform</t>
  </si>
  <si>
    <t>USD</t>
  </si>
  <si>
    <t>USD</t>
  </si>
  <si>
    <t>Vice President</t>
  </si>
  <si>
    <t>Wilmington</t>
  </si>
  <si>
    <t>United States of America</t>
  </si>
  <si>
    <t>Americas</t>
  </si>
  <si>
    <t>Operating Platform</t>
  </si>
  <si>
    <t>USD</t>
  </si>
  <si>
    <t>USD</t>
  </si>
  <si>
    <t>Vice President</t>
  </si>
  <si>
    <t>San Francisco</t>
  </si>
  <si>
    <t>United States of America</t>
  </si>
  <si>
    <t>Americas</t>
  </si>
  <si>
    <t>Operating Platform</t>
  </si>
  <si>
    <t>USD</t>
  </si>
  <si>
    <t>USD</t>
  </si>
  <si>
    <t>Director</t>
  </si>
  <si>
    <t>Singapore</t>
  </si>
  <si>
    <t>Singapore</t>
  </si>
  <si>
    <t>Asia-Pacific</t>
  </si>
  <si>
    <t>Investments Platform</t>
  </si>
  <si>
    <t>SGD</t>
  </si>
  <si>
    <t>SGD</t>
  </si>
  <si>
    <t>Director</t>
  </si>
  <si>
    <t>Hong Kong</t>
  </si>
  <si>
    <t>Hong Kong</t>
  </si>
  <si>
    <t>Asia-Pacific</t>
  </si>
  <si>
    <t>Regional Platform</t>
  </si>
  <si>
    <t>HKD</t>
  </si>
  <si>
    <t>HKD</t>
  </si>
  <si>
    <t>Director</t>
  </si>
  <si>
    <t>San Francisco</t>
  </si>
  <si>
    <t>United States of America</t>
  </si>
  <si>
    <t>Americas</t>
  </si>
  <si>
    <t>Corporate and Risk Platform</t>
  </si>
  <si>
    <t>USD</t>
  </si>
  <si>
    <t>USD</t>
  </si>
  <si>
    <t>Vice President</t>
  </si>
  <si>
    <t>Singapore</t>
  </si>
  <si>
    <t>Singapore</t>
  </si>
  <si>
    <t>Asia-Pacific</t>
  </si>
  <si>
    <t>Operating Platform</t>
  </si>
  <si>
    <t>SGD</t>
  </si>
  <si>
    <t>SGD</t>
  </si>
  <si>
    <t>Director</t>
  </si>
  <si>
    <t>San Francisco</t>
  </si>
  <si>
    <t>United States of America</t>
  </si>
  <si>
    <t>Americas</t>
  </si>
  <si>
    <t>Investments Platform</t>
  </si>
  <si>
    <t>USD</t>
  </si>
  <si>
    <t>USD</t>
  </si>
  <si>
    <t>Employee Fixed Term</t>
  </si>
  <si>
    <t>Hong Kong</t>
  </si>
  <si>
    <t>Hong Kong</t>
  </si>
  <si>
    <t>Asia-Pacific</t>
  </si>
  <si>
    <t>Corporate and Risk Platform</t>
  </si>
  <si>
    <t>HKD</t>
  </si>
  <si>
    <t>HKD</t>
  </si>
  <si>
    <t>Director</t>
  </si>
  <si>
    <t>Singapore</t>
  </si>
  <si>
    <t>Singapore</t>
  </si>
  <si>
    <t>Asia-Pacific</t>
  </si>
  <si>
    <t>Regional Platform</t>
  </si>
  <si>
    <t>SGD</t>
  </si>
  <si>
    <t>SGD</t>
  </si>
  <si>
    <t>Vice President</t>
  </si>
  <si>
    <t>San Francisco</t>
  </si>
  <si>
    <t>United States of America</t>
  </si>
  <si>
    <t>Americas</t>
  </si>
  <si>
    <t>Operating Platform</t>
  </si>
  <si>
    <t>USD</t>
  </si>
  <si>
    <t>USD</t>
  </si>
  <si>
    <t>Vice President</t>
  </si>
  <si>
    <t>London</t>
  </si>
  <si>
    <t>United Kingdom</t>
  </si>
  <si>
    <t>EMEA</t>
  </si>
  <si>
    <t>Corporate and Risk Platform</t>
  </si>
  <si>
    <t>GBP</t>
  </si>
  <si>
    <t>GBP</t>
  </si>
  <si>
    <t>Managing Director</t>
  </si>
  <si>
    <t>San Francisco</t>
  </si>
  <si>
    <t>United States of America</t>
  </si>
  <si>
    <t>Americas</t>
  </si>
  <si>
    <t>ETF and Index Investments Platform</t>
  </si>
  <si>
    <t>USD</t>
  </si>
  <si>
    <t>USD</t>
  </si>
  <si>
    <t>Vice President</t>
  </si>
  <si>
    <t>London</t>
  </si>
  <si>
    <t>United Kingdom</t>
  </si>
  <si>
    <t>EMEA</t>
  </si>
  <si>
    <t>Investments Platform</t>
  </si>
  <si>
    <t>GBP</t>
  </si>
  <si>
    <t>GBP</t>
  </si>
  <si>
    <t>Managing Director</t>
  </si>
  <si>
    <t>Princeton</t>
  </si>
  <si>
    <t>United States of America</t>
  </si>
  <si>
    <t>Americas</t>
  </si>
  <si>
    <t>Investments Platform</t>
  </si>
  <si>
    <t>USD</t>
  </si>
  <si>
    <t>USD</t>
  </si>
  <si>
    <t>Vice President</t>
  </si>
  <si>
    <t>London</t>
  </si>
  <si>
    <t>United Kingdom</t>
  </si>
  <si>
    <t>EMEA</t>
  </si>
  <si>
    <t>Investments Platform</t>
  </si>
  <si>
    <t>GBP</t>
  </si>
  <si>
    <t>GBP</t>
  </si>
  <si>
    <t>Director</t>
  </si>
  <si>
    <t>San Francisco</t>
  </si>
  <si>
    <t>United States of America</t>
  </si>
  <si>
    <t>Americas</t>
  </si>
  <si>
    <t>Corporate and Risk Platform</t>
  </si>
  <si>
    <t>USD</t>
  </si>
  <si>
    <t>USD</t>
  </si>
  <si>
    <t>Vice President</t>
  </si>
  <si>
    <t>London</t>
  </si>
  <si>
    <t>United Kingdom</t>
  </si>
  <si>
    <t>EMEA</t>
  </si>
  <si>
    <t>Operating Platform</t>
  </si>
  <si>
    <t>GBP</t>
  </si>
  <si>
    <t>GBP</t>
  </si>
  <si>
    <t>Vice President</t>
  </si>
  <si>
    <t>London</t>
  </si>
  <si>
    <t>United Kingdom</t>
  </si>
  <si>
    <t>EMEA</t>
  </si>
  <si>
    <t>Operating Platform</t>
  </si>
  <si>
    <t>GBP</t>
  </si>
  <si>
    <t>GBP</t>
  </si>
  <si>
    <t>Director</t>
  </si>
  <si>
    <t>New York</t>
  </si>
  <si>
    <t>United States of America</t>
  </si>
  <si>
    <t>Americas</t>
  </si>
  <si>
    <t>Client Businesses Platform</t>
  </si>
  <si>
    <t>USD</t>
  </si>
  <si>
    <t>USD</t>
  </si>
  <si>
    <t>Managing Director</t>
  </si>
  <si>
    <t>San Francisco</t>
  </si>
  <si>
    <t>United States of America</t>
  </si>
  <si>
    <t>Americas</t>
  </si>
  <si>
    <t>Investments Platform</t>
  </si>
  <si>
    <t>USD</t>
  </si>
  <si>
    <t>USD</t>
  </si>
  <si>
    <t>Director</t>
  </si>
  <si>
    <t>San Francisco</t>
  </si>
  <si>
    <t>United States of America</t>
  </si>
  <si>
    <t>Americas</t>
  </si>
  <si>
    <t>ETF and Index Investments Platform</t>
  </si>
  <si>
    <t>USD</t>
  </si>
  <si>
    <t>USD</t>
  </si>
  <si>
    <t>Vice President</t>
  </si>
  <si>
    <t>New York</t>
  </si>
  <si>
    <t>United States of America</t>
  </si>
  <si>
    <t>Americas</t>
  </si>
  <si>
    <t>Client Businesses Platform</t>
  </si>
  <si>
    <t>USD</t>
  </si>
  <si>
    <t>USD</t>
  </si>
  <si>
    <t>Director</t>
  </si>
  <si>
    <t>New York</t>
  </si>
  <si>
    <t>United States of America</t>
  </si>
  <si>
    <t>Americas</t>
  </si>
  <si>
    <t>Operating Platform</t>
  </si>
  <si>
    <t>USD</t>
  </si>
  <si>
    <t>USD</t>
  </si>
  <si>
    <t>Managing Director</t>
  </si>
  <si>
    <t>Singapore</t>
  </si>
  <si>
    <t>Singapore</t>
  </si>
  <si>
    <t>Asia-Pacific</t>
  </si>
  <si>
    <t>Operating Platform</t>
  </si>
  <si>
    <t>SGD</t>
  </si>
  <si>
    <t>SGD</t>
  </si>
  <si>
    <t>Director</t>
  </si>
  <si>
    <t>Tel-Aviv</t>
  </si>
  <si>
    <t>Israel</t>
  </si>
  <si>
    <t>EMEA</t>
  </si>
  <si>
    <t>Client Businesses Platform</t>
  </si>
  <si>
    <t>ILS</t>
  </si>
  <si>
    <t>ILS</t>
  </si>
  <si>
    <t>Managing Director</t>
  </si>
  <si>
    <t>San Francisco</t>
  </si>
  <si>
    <t>United States of America</t>
  </si>
  <si>
    <t>Americas</t>
  </si>
  <si>
    <t>Investments Platform</t>
  </si>
  <si>
    <t>USD</t>
  </si>
  <si>
    <t>USD</t>
  </si>
  <si>
    <t>Managing Director</t>
  </si>
  <si>
    <t>London</t>
  </si>
  <si>
    <t>United Kingdom</t>
  </si>
  <si>
    <t>EMEA</t>
  </si>
  <si>
    <t>Client Businesses Platform</t>
  </si>
  <si>
    <t>GBP</t>
  </si>
  <si>
    <t>GBP</t>
  </si>
  <si>
    <t>Vice President</t>
  </si>
  <si>
    <t>San Francisco</t>
  </si>
  <si>
    <t>United States of America</t>
  </si>
  <si>
    <t>Americas</t>
  </si>
  <si>
    <t>Corporate and Risk Platform</t>
  </si>
  <si>
    <t>USD</t>
  </si>
  <si>
    <t>USD</t>
  </si>
  <si>
    <t>Managing Director</t>
  </si>
  <si>
    <t>London</t>
  </si>
  <si>
    <t>United Kingdom</t>
  </si>
  <si>
    <t>EMEA</t>
  </si>
  <si>
    <t>Corporate and Risk Platform</t>
  </si>
  <si>
    <t>GBP</t>
  </si>
  <si>
    <t>GBP</t>
  </si>
  <si>
    <t>Director</t>
  </si>
  <si>
    <t>London</t>
  </si>
  <si>
    <t>United Kingdom</t>
  </si>
  <si>
    <t>EMEA</t>
  </si>
  <si>
    <t>Investments Platform</t>
  </si>
  <si>
    <t>GBP</t>
  </si>
  <si>
    <t>GBP</t>
  </si>
  <si>
    <t>Director</t>
  </si>
  <si>
    <t>London</t>
  </si>
  <si>
    <t>United Kingdom</t>
  </si>
  <si>
    <t>EMEA</t>
  </si>
  <si>
    <t>Investments Platform</t>
  </si>
  <si>
    <t>GBP</t>
  </si>
  <si>
    <t>GBP</t>
  </si>
  <si>
    <t>Vice President</t>
  </si>
  <si>
    <t>San Francisco</t>
  </si>
  <si>
    <t>United States of America</t>
  </si>
  <si>
    <t>Americas</t>
  </si>
  <si>
    <t>Operating Platform</t>
  </si>
  <si>
    <t>USD</t>
  </si>
  <si>
    <t>USD</t>
  </si>
  <si>
    <t>Vice President</t>
  </si>
  <si>
    <t>London</t>
  </si>
  <si>
    <t>United Kingdom</t>
  </si>
  <si>
    <t>EMEA</t>
  </si>
  <si>
    <t>Operating Platform</t>
  </si>
  <si>
    <t>GBP</t>
  </si>
  <si>
    <t>GBP</t>
  </si>
  <si>
    <t>Managing Director</t>
  </si>
  <si>
    <t>San Francisco</t>
  </si>
  <si>
    <t>United States of America</t>
  </si>
  <si>
    <t>Americas</t>
  </si>
  <si>
    <t>ETF and Index Investments Platform</t>
  </si>
  <si>
    <t>USD</t>
  </si>
  <si>
    <t>USD</t>
  </si>
  <si>
    <t>Director</t>
  </si>
  <si>
    <t>San Francisco</t>
  </si>
  <si>
    <t>United States of America</t>
  </si>
  <si>
    <t>Americas</t>
  </si>
  <si>
    <t>ETF and Index Investments Platform</t>
  </si>
  <si>
    <t>USD</t>
  </si>
  <si>
    <t>USD</t>
  </si>
  <si>
    <t>Director</t>
  </si>
  <si>
    <t>Boston</t>
  </si>
  <si>
    <t>United States of America</t>
  </si>
  <si>
    <t>Americas</t>
  </si>
  <si>
    <t>Regional Platform</t>
  </si>
  <si>
    <t>USD</t>
  </si>
  <si>
    <t>USD</t>
  </si>
  <si>
    <t>Managing Director</t>
  </si>
  <si>
    <t>London</t>
  </si>
  <si>
    <t>United Kingdom</t>
  </si>
  <si>
    <t>EMEA</t>
  </si>
  <si>
    <t>Investments Platform</t>
  </si>
  <si>
    <t>GBP</t>
  </si>
  <si>
    <t>GBP</t>
  </si>
  <si>
    <t>Managing Director</t>
  </si>
  <si>
    <t>Wilmington</t>
  </si>
  <si>
    <t>United States of America</t>
  </si>
  <si>
    <t>Americas</t>
  </si>
  <si>
    <t>Operating Platform</t>
  </si>
  <si>
    <t>USD</t>
  </si>
  <si>
    <t>USD</t>
  </si>
  <si>
    <t>Director</t>
  </si>
  <si>
    <t>San Francisco</t>
  </si>
  <si>
    <t>United States of America</t>
  </si>
  <si>
    <t>Americas</t>
  </si>
  <si>
    <t>Operating Platform</t>
  </si>
  <si>
    <t>USD</t>
  </si>
  <si>
    <t>USD</t>
  </si>
  <si>
    <t>Director</t>
  </si>
  <si>
    <t>San Francisco</t>
  </si>
  <si>
    <t>United States of America</t>
  </si>
  <si>
    <t>Americas</t>
  </si>
  <si>
    <t>Investments Platform</t>
  </si>
  <si>
    <t>USD</t>
  </si>
  <si>
    <t>USD</t>
  </si>
  <si>
    <t>Associate</t>
  </si>
  <si>
    <t>London</t>
  </si>
  <si>
    <t>United Kingdom</t>
  </si>
  <si>
    <t>EMEA</t>
  </si>
  <si>
    <t>Operating Platform</t>
  </si>
  <si>
    <t>GBP</t>
  </si>
  <si>
    <t>GBP</t>
  </si>
  <si>
    <t>Director</t>
  </si>
  <si>
    <t>San Francisco</t>
  </si>
  <si>
    <t>United States of America</t>
  </si>
  <si>
    <t>Americas</t>
  </si>
  <si>
    <t>Operating Platform</t>
  </si>
  <si>
    <t>USD</t>
  </si>
  <si>
    <t>USD</t>
  </si>
  <si>
    <t>Director</t>
  </si>
  <si>
    <t>San Francisco</t>
  </si>
  <si>
    <t>United States of America</t>
  </si>
  <si>
    <t>Americas</t>
  </si>
  <si>
    <t>ETF and Index Investments Platform</t>
  </si>
  <si>
    <t>USD</t>
  </si>
  <si>
    <t>USD</t>
  </si>
  <si>
    <t>Director</t>
  </si>
  <si>
    <t>New York</t>
  </si>
  <si>
    <t>United States of America</t>
  </si>
  <si>
    <t>Americas</t>
  </si>
  <si>
    <t>Investments Platform</t>
  </si>
  <si>
    <t>USD</t>
  </si>
  <si>
    <t>USD</t>
  </si>
  <si>
    <t>Vice President</t>
  </si>
  <si>
    <t>Singapore</t>
  </si>
  <si>
    <t>Singapore</t>
  </si>
  <si>
    <t>Asia-Pacific</t>
  </si>
  <si>
    <t>Client Businesses Platform</t>
  </si>
  <si>
    <t>SGD</t>
  </si>
  <si>
    <t>SGD</t>
  </si>
  <si>
    <t>Vice President</t>
  </si>
  <si>
    <t>London</t>
  </si>
  <si>
    <t>United Kingdom</t>
  </si>
  <si>
    <t>EMEA</t>
  </si>
  <si>
    <t>Operating Platform</t>
  </si>
  <si>
    <t>GBP</t>
  </si>
  <si>
    <t>GBP</t>
  </si>
  <si>
    <t>Managing Director</t>
  </si>
  <si>
    <t>Toronto</t>
  </si>
  <si>
    <t>Canada</t>
  </si>
  <si>
    <t>Americas</t>
  </si>
  <si>
    <t>Investments Platform</t>
  </si>
  <si>
    <t>CAD</t>
  </si>
  <si>
    <t>CAD</t>
  </si>
  <si>
    <t>Director</t>
  </si>
  <si>
    <t>San Francisco</t>
  </si>
  <si>
    <t>United States of America</t>
  </si>
  <si>
    <t>Americas</t>
  </si>
  <si>
    <t>Corporate and Risk Platform</t>
  </si>
  <si>
    <t>USD</t>
  </si>
  <si>
    <t>USD</t>
  </si>
  <si>
    <t>Managing Director</t>
  </si>
  <si>
    <t>New York</t>
  </si>
  <si>
    <t>United States of America</t>
  </si>
  <si>
    <t>Americas</t>
  </si>
  <si>
    <t>Investments Platform</t>
  </si>
  <si>
    <t>USD</t>
  </si>
  <si>
    <t>USD</t>
  </si>
  <si>
    <t>Director</t>
  </si>
  <si>
    <t>Hong Kong</t>
  </si>
  <si>
    <t>Hong Kong</t>
  </si>
  <si>
    <t>Asia-Pacific</t>
  </si>
  <si>
    <t>Operating Platform</t>
  </si>
  <si>
    <t>HKD</t>
  </si>
  <si>
    <t>HKD</t>
  </si>
  <si>
    <t>Managing Director</t>
  </si>
  <si>
    <t>New York</t>
  </si>
  <si>
    <t>United States of America</t>
  </si>
  <si>
    <t>Americas</t>
  </si>
  <si>
    <t>Client Businesses Platform</t>
  </si>
  <si>
    <t>USD</t>
  </si>
  <si>
    <t>USD</t>
  </si>
  <si>
    <t>Director</t>
  </si>
  <si>
    <t>New York</t>
  </si>
  <si>
    <t>United States of America</t>
  </si>
  <si>
    <t>Americas</t>
  </si>
  <si>
    <t>Client Businesses Platform</t>
  </si>
  <si>
    <t>USD</t>
  </si>
  <si>
    <t>USD</t>
  </si>
  <si>
    <t>Director</t>
  </si>
  <si>
    <t>San Francisco</t>
  </si>
  <si>
    <t>United States of America</t>
  </si>
  <si>
    <t>Americas</t>
  </si>
  <si>
    <t>Operating Platform</t>
  </si>
  <si>
    <t>USD</t>
  </si>
  <si>
    <t>USD</t>
  </si>
  <si>
    <t>Managing Director</t>
  </si>
  <si>
    <t>London</t>
  </si>
  <si>
    <t>United Kingdom</t>
  </si>
  <si>
    <t>EMEA</t>
  </si>
  <si>
    <t>Client Businesses Platform</t>
  </si>
  <si>
    <t>GBP</t>
  </si>
  <si>
    <t>GBP</t>
  </si>
  <si>
    <t>Director</t>
  </si>
  <si>
    <t>Boston</t>
  </si>
  <si>
    <t>United States of America</t>
  </si>
  <si>
    <t>Americas</t>
  </si>
  <si>
    <t>Client Businesses Platform</t>
  </si>
  <si>
    <t>USD</t>
  </si>
  <si>
    <t>USD</t>
  </si>
  <si>
    <t>Managing Director</t>
  </si>
  <si>
    <t>London</t>
  </si>
  <si>
    <t>United Kingdom</t>
  </si>
  <si>
    <t>EMEA</t>
  </si>
  <si>
    <t>Investments Platform</t>
  </si>
  <si>
    <t>GBP</t>
  </si>
  <si>
    <t>GBP</t>
  </si>
  <si>
    <t>Managing Director</t>
  </si>
  <si>
    <t>London</t>
  </si>
  <si>
    <t>United Kingdom</t>
  </si>
  <si>
    <t>EMEA</t>
  </si>
  <si>
    <t>Client Businesses Platform</t>
  </si>
  <si>
    <t>GBP</t>
  </si>
  <si>
    <t>GBP</t>
  </si>
  <si>
    <t>Managing Director</t>
  </si>
  <si>
    <t>London</t>
  </si>
  <si>
    <t>United Kingdom</t>
  </si>
  <si>
    <t>EMEA</t>
  </si>
  <si>
    <t>Investments Platform</t>
  </si>
  <si>
    <t>GBP</t>
  </si>
  <si>
    <t>GBP</t>
  </si>
  <si>
    <t>Vice President</t>
  </si>
  <si>
    <t>London</t>
  </si>
  <si>
    <t>United Kingdom</t>
  </si>
  <si>
    <t>EMEA</t>
  </si>
  <si>
    <t>Operating Platform</t>
  </si>
  <si>
    <t>GBP</t>
  </si>
  <si>
    <t>GBP</t>
  </si>
  <si>
    <t>Director</t>
  </si>
  <si>
    <t>San Francisco</t>
  </si>
  <si>
    <t>United States of America</t>
  </si>
  <si>
    <t>Americas</t>
  </si>
  <si>
    <t>ETF and Index Investments Platform</t>
  </si>
  <si>
    <t>USD</t>
  </si>
  <si>
    <t>USD</t>
  </si>
  <si>
    <t>Director</t>
  </si>
  <si>
    <t>Toronto</t>
  </si>
  <si>
    <t>Canada</t>
  </si>
  <si>
    <t>Americas</t>
  </si>
  <si>
    <t>ETF and Index Investments Platform</t>
  </si>
  <si>
    <t>CAD</t>
  </si>
  <si>
    <t>CAD</t>
  </si>
  <si>
    <t>Director</t>
  </si>
  <si>
    <t>San Francisco</t>
  </si>
  <si>
    <t>United States of America</t>
  </si>
  <si>
    <t>Americas</t>
  </si>
  <si>
    <t>Client Businesses Platform</t>
  </si>
  <si>
    <t>USD</t>
  </si>
  <si>
    <t>USD</t>
  </si>
  <si>
    <t>Director</t>
  </si>
  <si>
    <t>San Francisco</t>
  </si>
  <si>
    <t>United States of America</t>
  </si>
  <si>
    <t>Americas</t>
  </si>
  <si>
    <t>Client Businesses Platform</t>
  </si>
  <si>
    <t>USD</t>
  </si>
  <si>
    <t>USD</t>
  </si>
  <si>
    <t>Director</t>
  </si>
  <si>
    <t>San Francisco</t>
  </si>
  <si>
    <t>United States of America</t>
  </si>
  <si>
    <t>Americas</t>
  </si>
  <si>
    <t>Operating Platform</t>
  </si>
  <si>
    <t>USD</t>
  </si>
  <si>
    <t>USD</t>
  </si>
  <si>
    <t>Vice President</t>
  </si>
  <si>
    <t>London</t>
  </si>
  <si>
    <t>United Kingdom</t>
  </si>
  <si>
    <t>EMEA</t>
  </si>
  <si>
    <t>ETF and Index Investments Platform</t>
  </si>
  <si>
    <t>GBP</t>
  </si>
  <si>
    <t>GBP</t>
  </si>
  <si>
    <t>Director</t>
  </si>
  <si>
    <t>London</t>
  </si>
  <si>
    <t>United Kingdom</t>
  </si>
  <si>
    <t>EMEA</t>
  </si>
  <si>
    <t>Investments Platform</t>
  </si>
  <si>
    <t>GBP</t>
  </si>
  <si>
    <t>GBP</t>
  </si>
  <si>
    <t>Vice President</t>
  </si>
  <si>
    <t>Tokyo</t>
  </si>
  <si>
    <t>Japan</t>
  </si>
  <si>
    <t>Asia-Pacific</t>
  </si>
  <si>
    <t>ETF and Index Investments Platform</t>
  </si>
  <si>
    <t>JPY</t>
  </si>
  <si>
    <t>JPY</t>
  </si>
  <si>
    <t>Director</t>
  </si>
  <si>
    <t>London</t>
  </si>
  <si>
    <t>United Kingdom</t>
  </si>
  <si>
    <t>EMEA</t>
  </si>
  <si>
    <t>Operating Platform</t>
  </si>
  <si>
    <t>GBP</t>
  </si>
  <si>
    <t>GBP</t>
  </si>
  <si>
    <t>Director</t>
  </si>
  <si>
    <t>Hong Kong</t>
  </si>
  <si>
    <t>Hong Kong</t>
  </si>
  <si>
    <t>Asia-Pacific</t>
  </si>
  <si>
    <t>ETF and Index Investments Platform</t>
  </si>
  <si>
    <t>HKD</t>
  </si>
  <si>
    <t>HKD</t>
  </si>
  <si>
    <t>Vice President</t>
  </si>
  <si>
    <t>San Francisco</t>
  </si>
  <si>
    <t>United States of America</t>
  </si>
  <si>
    <t>Americas</t>
  </si>
  <si>
    <t>Investments Platform</t>
  </si>
  <si>
    <t>USD</t>
  </si>
  <si>
    <t>USD</t>
  </si>
  <si>
    <t>Managing Director</t>
  </si>
  <si>
    <t>New York</t>
  </si>
  <si>
    <t>United States of America</t>
  </si>
  <si>
    <t>Americas</t>
  </si>
  <si>
    <t>Investments Platform</t>
  </si>
  <si>
    <t>USD</t>
  </si>
  <si>
    <t>USD</t>
  </si>
  <si>
    <t>Vice President</t>
  </si>
  <si>
    <t>San Francisco</t>
  </si>
  <si>
    <t>United States of America</t>
  </si>
  <si>
    <t>Americas</t>
  </si>
  <si>
    <t>ETF and Index Investments Platform</t>
  </si>
  <si>
    <t>USD</t>
  </si>
  <si>
    <t>USD</t>
  </si>
  <si>
    <t>Vice President</t>
  </si>
  <si>
    <t>Singapore</t>
  </si>
  <si>
    <t>Singapore</t>
  </si>
  <si>
    <t>Asia-Pacific</t>
  </si>
  <si>
    <t>Operating Platform</t>
  </si>
  <si>
    <t>SGD</t>
  </si>
  <si>
    <t>SGD</t>
  </si>
  <si>
    <t>Director</t>
  </si>
  <si>
    <t>Philadelphia</t>
  </si>
  <si>
    <t>United States of America</t>
  </si>
  <si>
    <t>Americas</t>
  </si>
  <si>
    <t>Investments Platform</t>
  </si>
  <si>
    <t>USD</t>
  </si>
  <si>
    <t>USD</t>
  </si>
  <si>
    <t>Managing Director</t>
  </si>
  <si>
    <t>London</t>
  </si>
  <si>
    <t>United Kingdom</t>
  </si>
  <si>
    <t>EMEA</t>
  </si>
  <si>
    <t>Investments Platform</t>
  </si>
  <si>
    <t>GBP</t>
  </si>
  <si>
    <t>GBP</t>
  </si>
  <si>
    <t>Vice President</t>
  </si>
  <si>
    <t>San Francisco</t>
  </si>
  <si>
    <t>United States of America</t>
  </si>
  <si>
    <t>Americas</t>
  </si>
  <si>
    <t>Operating Platform</t>
  </si>
  <si>
    <t>USD</t>
  </si>
  <si>
    <t>USD</t>
  </si>
  <si>
    <t>Managing Director</t>
  </si>
  <si>
    <t>San Francisco</t>
  </si>
  <si>
    <t>United States of America</t>
  </si>
  <si>
    <t>Americas</t>
  </si>
  <si>
    <t>Corporate and Risk Platform</t>
  </si>
  <si>
    <t>USD</t>
  </si>
  <si>
    <t>USD</t>
  </si>
  <si>
    <t>Director</t>
  </si>
  <si>
    <t>London</t>
  </si>
  <si>
    <t>United Kingdom</t>
  </si>
  <si>
    <t>EMEA</t>
  </si>
  <si>
    <t>Client Businesses Platform</t>
  </si>
  <si>
    <t>GBP</t>
  </si>
  <si>
    <t>GBP</t>
  </si>
  <si>
    <t>Vice President</t>
  </si>
  <si>
    <t>San Francisco</t>
  </si>
  <si>
    <t>United States of America</t>
  </si>
  <si>
    <t>Americas</t>
  </si>
  <si>
    <t>Operating Platform</t>
  </si>
  <si>
    <t>USD</t>
  </si>
  <si>
    <t>USD</t>
  </si>
  <si>
    <t>Vice President</t>
  </si>
  <si>
    <t>Wilmington</t>
  </si>
  <si>
    <t>United States of America</t>
  </si>
  <si>
    <t>Americas</t>
  </si>
  <si>
    <t>Operating Platform</t>
  </si>
  <si>
    <t>USD</t>
  </si>
  <si>
    <t>USD</t>
  </si>
  <si>
    <t>Director</t>
  </si>
  <si>
    <t>San Francisco</t>
  </si>
  <si>
    <t>United States of America</t>
  </si>
  <si>
    <t>Americas</t>
  </si>
  <si>
    <t>Operating Platform</t>
  </si>
  <si>
    <t>USD</t>
  </si>
  <si>
    <t>USD</t>
  </si>
  <si>
    <t>Associate</t>
  </si>
  <si>
    <t>London</t>
  </si>
  <si>
    <t>United Kingdom</t>
  </si>
  <si>
    <t>EMEA</t>
  </si>
  <si>
    <t>Operating Platform</t>
  </si>
  <si>
    <t>GBP</t>
  </si>
  <si>
    <t>GBP</t>
  </si>
  <si>
    <t>Director</t>
  </si>
  <si>
    <t>San Francisco</t>
  </si>
  <si>
    <t>United States of America</t>
  </si>
  <si>
    <t>Americas</t>
  </si>
  <si>
    <t>ETF and Index Investments Platform</t>
  </si>
  <si>
    <t>USD</t>
  </si>
  <si>
    <t>USD</t>
  </si>
  <si>
    <t>Vice President</t>
  </si>
  <si>
    <t>London</t>
  </si>
  <si>
    <t>United Kingdom</t>
  </si>
  <si>
    <t>EMEA</t>
  </si>
  <si>
    <t>Investments Platform</t>
  </si>
  <si>
    <t>GBP</t>
  </si>
  <si>
    <t>GBP</t>
  </si>
  <si>
    <t>Director</t>
  </si>
  <si>
    <t>Texas</t>
  </si>
  <si>
    <t>United States of America</t>
  </si>
  <si>
    <t>Americas</t>
  </si>
  <si>
    <t>Investments Platform</t>
  </si>
  <si>
    <t>USD</t>
  </si>
  <si>
    <t>USD</t>
  </si>
  <si>
    <t>Managing Director</t>
  </si>
  <si>
    <t>New York</t>
  </si>
  <si>
    <t>United States of America</t>
  </si>
  <si>
    <t>Americas</t>
  </si>
  <si>
    <t>Investments Platform</t>
  </si>
  <si>
    <t>USD</t>
  </si>
  <si>
    <t>USD</t>
  </si>
  <si>
    <t>Associate</t>
  </si>
  <si>
    <t>San Francisco</t>
  </si>
  <si>
    <t>United States of America</t>
  </si>
  <si>
    <t>Americas</t>
  </si>
  <si>
    <t>Operating Platform</t>
  </si>
  <si>
    <t>USD</t>
  </si>
  <si>
    <t>USD</t>
  </si>
  <si>
    <t>Managing Director</t>
  </si>
  <si>
    <t>New York</t>
  </si>
  <si>
    <t>United States of America</t>
  </si>
  <si>
    <t>Americas</t>
  </si>
  <si>
    <t>Operating Platform</t>
  </si>
  <si>
    <t>USD</t>
  </si>
  <si>
    <t>USD</t>
  </si>
  <si>
    <t>Vice President</t>
  </si>
  <si>
    <t>London</t>
  </si>
  <si>
    <t>United Kingdom</t>
  </si>
  <si>
    <t>EMEA</t>
  </si>
  <si>
    <t>Client Businesses Platform</t>
  </si>
  <si>
    <t>GBP</t>
  </si>
  <si>
    <t>GBP</t>
  </si>
  <si>
    <t>Managing Director</t>
  </si>
  <si>
    <t>Princeton</t>
  </si>
  <si>
    <t>United States of America</t>
  </si>
  <si>
    <t>Americas</t>
  </si>
  <si>
    <t>Investments Platform</t>
  </si>
  <si>
    <t>USD</t>
  </si>
  <si>
    <t>USD</t>
  </si>
  <si>
    <t>Managing Director</t>
  </si>
  <si>
    <t>New York</t>
  </si>
  <si>
    <t>United States of America</t>
  </si>
  <si>
    <t>Americas</t>
  </si>
  <si>
    <t>Corporate and Risk Platform</t>
  </si>
  <si>
    <t>USD</t>
  </si>
  <si>
    <t>USD</t>
  </si>
  <si>
    <t>Vice President</t>
  </si>
  <si>
    <t>Tokyo</t>
  </si>
  <si>
    <t>Japan</t>
  </si>
  <si>
    <t>Asia-Pacific</t>
  </si>
  <si>
    <t>Operating Platform</t>
  </si>
  <si>
    <t>JPY</t>
  </si>
  <si>
    <t>JPY</t>
  </si>
  <si>
    <t>Vice President</t>
  </si>
  <si>
    <t>Tokyo</t>
  </si>
  <si>
    <t>Japan</t>
  </si>
  <si>
    <t>Asia-Pacific</t>
  </si>
  <si>
    <t>Investments Platform</t>
  </si>
  <si>
    <t>JPY</t>
  </si>
  <si>
    <t>JPY</t>
  </si>
  <si>
    <t>Vice President</t>
  </si>
  <si>
    <t>San Francisco</t>
  </si>
  <si>
    <t>United States of America</t>
  </si>
  <si>
    <t>Americas</t>
  </si>
  <si>
    <t>Investments Platform</t>
  </si>
  <si>
    <t>USD</t>
  </si>
  <si>
    <t>USD</t>
  </si>
  <si>
    <t>Vice President</t>
  </si>
  <si>
    <t>San Francisco</t>
  </si>
  <si>
    <t>United States of America</t>
  </si>
  <si>
    <t>Americas</t>
  </si>
  <si>
    <t>Operating Platform</t>
  </si>
  <si>
    <t>USD</t>
  </si>
  <si>
    <t>USD</t>
  </si>
  <si>
    <t>Director</t>
  </si>
  <si>
    <t>New York</t>
  </si>
  <si>
    <t>United States of America</t>
  </si>
  <si>
    <t>Americas</t>
  </si>
  <si>
    <t>Client Businesses Platform</t>
  </si>
  <si>
    <t>USD</t>
  </si>
  <si>
    <t>USD</t>
  </si>
  <si>
    <t>Director</t>
  </si>
  <si>
    <t>Wilmington</t>
  </si>
  <si>
    <t>United States of America</t>
  </si>
  <si>
    <t>Americas</t>
  </si>
  <si>
    <t>Operating Platform</t>
  </si>
  <si>
    <t>USD</t>
  </si>
  <si>
    <t>USD</t>
  </si>
  <si>
    <t>Vice President</t>
  </si>
  <si>
    <t>Tokyo</t>
  </si>
  <si>
    <t>Japan</t>
  </si>
  <si>
    <t>Asia-Pacific</t>
  </si>
  <si>
    <t>Investments Platform</t>
  </si>
  <si>
    <t>JPY</t>
  </si>
  <si>
    <t>JPY</t>
  </si>
  <si>
    <t>Vice President</t>
  </si>
  <si>
    <t>London</t>
  </si>
  <si>
    <t>United Kingdom</t>
  </si>
  <si>
    <t>EMEA</t>
  </si>
  <si>
    <t>Investments Platform</t>
  </si>
  <si>
    <t>GBP</t>
  </si>
  <si>
    <t>GBP</t>
  </si>
  <si>
    <t>Director</t>
  </si>
  <si>
    <t>Sydney</t>
  </si>
  <si>
    <t>Australia</t>
  </si>
  <si>
    <t>Asia-Pacific</t>
  </si>
  <si>
    <t>Client Businesses Platform</t>
  </si>
  <si>
    <t>AUD</t>
  </si>
  <si>
    <t>AUD</t>
  </si>
  <si>
    <t>Vice President</t>
  </si>
  <si>
    <t>Wilmington</t>
  </si>
  <si>
    <t>United States of America</t>
  </si>
  <si>
    <t>Americas</t>
  </si>
  <si>
    <t>Operating Platform</t>
  </si>
  <si>
    <t>USD</t>
  </si>
  <si>
    <t>USD</t>
  </si>
  <si>
    <t>Director</t>
  </si>
  <si>
    <t>London</t>
  </si>
  <si>
    <t>United Kingdom</t>
  </si>
  <si>
    <t>EMEA</t>
  </si>
  <si>
    <t>ETF and Index Investments Platform</t>
  </si>
  <si>
    <t>GBP</t>
  </si>
  <si>
    <t>GBP</t>
  </si>
  <si>
    <t>Vice President</t>
  </si>
  <si>
    <t>Philadelphia</t>
  </si>
  <si>
    <t>United States of America</t>
  </si>
  <si>
    <t>Americas</t>
  </si>
  <si>
    <t>Investments Platform</t>
  </si>
  <si>
    <t>USD</t>
  </si>
  <si>
    <t>USD</t>
  </si>
  <si>
    <t>Director</t>
  </si>
  <si>
    <t>San Francisco</t>
  </si>
  <si>
    <t>United States of America</t>
  </si>
  <si>
    <t>Americas</t>
  </si>
  <si>
    <t>ETF and Index Investments Platform</t>
  </si>
  <si>
    <t>USD</t>
  </si>
  <si>
    <t>USD</t>
  </si>
  <si>
    <t>Director</t>
  </si>
  <si>
    <t>San Francisco</t>
  </si>
  <si>
    <t>United States of America</t>
  </si>
  <si>
    <t>Americas</t>
  </si>
  <si>
    <t>Client Businesses Platform</t>
  </si>
  <si>
    <t>USD</t>
  </si>
  <si>
    <t>USD</t>
  </si>
  <si>
    <t>Managing Director</t>
  </si>
  <si>
    <t>San Francisco</t>
  </si>
  <si>
    <t>United States of America</t>
  </si>
  <si>
    <t>Americas</t>
  </si>
  <si>
    <t>Investments Platform</t>
  </si>
  <si>
    <t>USD</t>
  </si>
  <si>
    <t>USD</t>
  </si>
  <si>
    <t>Administrative Assistant</t>
  </si>
  <si>
    <t>New York</t>
  </si>
  <si>
    <t>United States of America</t>
  </si>
  <si>
    <t>Americas</t>
  </si>
  <si>
    <t>Client Businesses Platform</t>
  </si>
  <si>
    <t>USD</t>
  </si>
  <si>
    <t>USD</t>
  </si>
  <si>
    <t>Vice President</t>
  </si>
  <si>
    <t>London</t>
  </si>
  <si>
    <t>United Kingdom</t>
  </si>
  <si>
    <t>EMEA</t>
  </si>
  <si>
    <t>Operating Platform</t>
  </si>
  <si>
    <t>GBP</t>
  </si>
  <si>
    <t>GBP</t>
  </si>
  <si>
    <t>Vice President</t>
  </si>
  <si>
    <t>London</t>
  </si>
  <si>
    <t>United Kingdom</t>
  </si>
  <si>
    <t>EMEA</t>
  </si>
  <si>
    <t>Operating Platform</t>
  </si>
  <si>
    <t>GBP</t>
  </si>
  <si>
    <t>GBP</t>
  </si>
  <si>
    <t>Director</t>
  </si>
  <si>
    <t>San Francisco</t>
  </si>
  <si>
    <t>United States of America</t>
  </si>
  <si>
    <t>Americas</t>
  </si>
  <si>
    <t>Operating Platform</t>
  </si>
  <si>
    <t>USD</t>
  </si>
  <si>
    <t>USD</t>
  </si>
  <si>
    <t>Managing Director</t>
  </si>
  <si>
    <t>San Francisco</t>
  </si>
  <si>
    <t>United States of America</t>
  </si>
  <si>
    <t>Americas</t>
  </si>
  <si>
    <t>ETF and Index Investments Platform</t>
  </si>
  <si>
    <t>USD</t>
  </si>
  <si>
    <t>USD</t>
  </si>
  <si>
    <t>Managing Director</t>
  </si>
  <si>
    <t>New York</t>
  </si>
  <si>
    <t>United States of America</t>
  </si>
  <si>
    <t>Americas</t>
  </si>
  <si>
    <t>Client Businesses Platform</t>
  </si>
  <si>
    <t>USD</t>
  </si>
  <si>
    <t>USD</t>
  </si>
  <si>
    <t>Managing Director</t>
  </si>
  <si>
    <t>San Francisco</t>
  </si>
  <si>
    <t>United States of America</t>
  </si>
  <si>
    <t>Americas</t>
  </si>
  <si>
    <t>Investments Platform</t>
  </si>
  <si>
    <t>USD</t>
  </si>
  <si>
    <t>USD</t>
  </si>
  <si>
    <t>Managing Director</t>
  </si>
  <si>
    <t>San Francisco</t>
  </si>
  <si>
    <t>United States of America</t>
  </si>
  <si>
    <t>Americas</t>
  </si>
  <si>
    <t>ETF and Index Investments Platform</t>
  </si>
  <si>
    <t>USD</t>
  </si>
  <si>
    <t>USD</t>
  </si>
  <si>
    <t>Director</t>
  </si>
  <si>
    <t>New York</t>
  </si>
  <si>
    <t>United States of America</t>
  </si>
  <si>
    <t>Americas</t>
  </si>
  <si>
    <t>Investments Platform</t>
  </si>
  <si>
    <t>USD</t>
  </si>
  <si>
    <t>USD</t>
  </si>
  <si>
    <t>Vice President</t>
  </si>
  <si>
    <t>San Francisco</t>
  </si>
  <si>
    <t>United States of America</t>
  </si>
  <si>
    <t>Americas</t>
  </si>
  <si>
    <t>Client Businesses Platform</t>
  </si>
  <si>
    <t>USD</t>
  </si>
  <si>
    <t>USD</t>
  </si>
  <si>
    <t>Vice President</t>
  </si>
  <si>
    <t>London</t>
  </si>
  <si>
    <t>United Kingdom</t>
  </si>
  <si>
    <t>EMEA</t>
  </si>
  <si>
    <t>Corporate and Risk Platform</t>
  </si>
  <si>
    <t>GBP</t>
  </si>
  <si>
    <t>GBP</t>
  </si>
  <si>
    <t>Associate</t>
  </si>
  <si>
    <t>San Francisco</t>
  </si>
  <si>
    <t>United States of America</t>
  </si>
  <si>
    <t>Americas</t>
  </si>
  <si>
    <t>Operating Platform</t>
  </si>
  <si>
    <t>USD</t>
  </si>
  <si>
    <t>USD</t>
  </si>
  <si>
    <t>Associate</t>
  </si>
  <si>
    <t>New York</t>
  </si>
  <si>
    <t>United States of America</t>
  </si>
  <si>
    <t>Americas</t>
  </si>
  <si>
    <t>Operating Platform</t>
  </si>
  <si>
    <t>USD</t>
  </si>
  <si>
    <t>USD</t>
  </si>
  <si>
    <t>Vice President</t>
  </si>
  <si>
    <t>London</t>
  </si>
  <si>
    <t>United Kingdom</t>
  </si>
  <si>
    <t>EMEA</t>
  </si>
  <si>
    <t>Corporate and Risk Platform</t>
  </si>
  <si>
    <t>USD</t>
  </si>
  <si>
    <t>USD</t>
  </si>
  <si>
    <t>Director</t>
  </si>
  <si>
    <t>Hong Kong</t>
  </si>
  <si>
    <t>Hong Kong</t>
  </si>
  <si>
    <t>Asia-Pacific</t>
  </si>
  <si>
    <t>Investments Platform</t>
  </si>
  <si>
    <t>HKD</t>
  </si>
  <si>
    <t>HKD</t>
  </si>
  <si>
    <t>Vice President</t>
  </si>
  <si>
    <t>London</t>
  </si>
  <si>
    <t>United Kingdom</t>
  </si>
  <si>
    <t>EMEA</t>
  </si>
  <si>
    <t>Operating Platform</t>
  </si>
  <si>
    <t>GBP</t>
  </si>
  <si>
    <t>GBP</t>
  </si>
  <si>
    <t>Director</t>
  </si>
  <si>
    <t>San Francisco</t>
  </si>
  <si>
    <t>United States of America</t>
  </si>
  <si>
    <t>Americas</t>
  </si>
  <si>
    <t>Corporate and Risk Platform</t>
  </si>
  <si>
    <t>USD</t>
  </si>
  <si>
    <t>USD</t>
  </si>
  <si>
    <t>Director</t>
  </si>
  <si>
    <t>New York</t>
  </si>
  <si>
    <t>United States of America</t>
  </si>
  <si>
    <t>Americas</t>
  </si>
  <si>
    <t>Corporate and Risk Platform</t>
  </si>
  <si>
    <t>USD</t>
  </si>
  <si>
    <t>USD</t>
  </si>
  <si>
    <t>Vice President</t>
  </si>
  <si>
    <t>Cape Town</t>
  </si>
  <si>
    <t>South Africa</t>
  </si>
  <si>
    <t>EMEA</t>
  </si>
  <si>
    <t>Regional Platform</t>
  </si>
  <si>
    <t>ZAR</t>
  </si>
  <si>
    <t>ZAR</t>
  </si>
  <si>
    <t>ZAR</t>
  </si>
  <si>
    <t>Associate</t>
  </si>
  <si>
    <t>San Francisco</t>
  </si>
  <si>
    <t>United States of America</t>
  </si>
  <si>
    <t>Americas</t>
  </si>
  <si>
    <t>Operating Platform</t>
  </si>
  <si>
    <t>USD</t>
  </si>
  <si>
    <t>USD</t>
  </si>
  <si>
    <t>Director</t>
  </si>
  <si>
    <t>Hong Kong</t>
  </si>
  <si>
    <t>Hong Kong</t>
  </si>
  <si>
    <t>Asia-Pacific</t>
  </si>
  <si>
    <t>Investments Platform</t>
  </si>
  <si>
    <t>HKD</t>
  </si>
  <si>
    <t>HKD</t>
  </si>
  <si>
    <t>Director</t>
  </si>
  <si>
    <t>San Francisco</t>
  </si>
  <si>
    <t>United States of America</t>
  </si>
  <si>
    <t>Americas</t>
  </si>
  <si>
    <t>ETF and Index Investments Platform</t>
  </si>
  <si>
    <t>USD</t>
  </si>
  <si>
    <t>USD</t>
  </si>
  <si>
    <t>Associate</t>
  </si>
  <si>
    <t>San Francisco</t>
  </si>
  <si>
    <t>United States of America</t>
  </si>
  <si>
    <t>Americas</t>
  </si>
  <si>
    <t>Operating Platform</t>
  </si>
  <si>
    <t>USD</t>
  </si>
  <si>
    <t>USD</t>
  </si>
  <si>
    <t>Executive Assistant</t>
  </si>
  <si>
    <t>London</t>
  </si>
  <si>
    <t>United Kingdom</t>
  </si>
  <si>
    <t>EMEA</t>
  </si>
  <si>
    <t>ETF and Index Investments Platform</t>
  </si>
  <si>
    <t>GBP</t>
  </si>
  <si>
    <t>GBP</t>
  </si>
  <si>
    <t>Vice President</t>
  </si>
  <si>
    <t>Edinburgh</t>
  </si>
  <si>
    <t>United Kingdom</t>
  </si>
  <si>
    <t>EMEA</t>
  </si>
  <si>
    <t>Operating Platform</t>
  </si>
  <si>
    <t>GBP</t>
  </si>
  <si>
    <t>GBP</t>
  </si>
  <si>
    <t>Managing Director</t>
  </si>
  <si>
    <t>London</t>
  </si>
  <si>
    <t>United Kingdom</t>
  </si>
  <si>
    <t>EMEA</t>
  </si>
  <si>
    <t>Client Businesses Platform</t>
  </si>
  <si>
    <t>GBP</t>
  </si>
  <si>
    <t>GBP</t>
  </si>
  <si>
    <t>Managing Director</t>
  </si>
  <si>
    <t>San Francisco</t>
  </si>
  <si>
    <t>United States of America</t>
  </si>
  <si>
    <t>Americas</t>
  </si>
  <si>
    <t>Investments Platform</t>
  </si>
  <si>
    <t>USD</t>
  </si>
  <si>
    <t>USD</t>
  </si>
  <si>
    <t>Director</t>
  </si>
  <si>
    <t>San Francisco</t>
  </si>
  <si>
    <t>United States of America</t>
  </si>
  <si>
    <t>Americas</t>
  </si>
  <si>
    <t>Investments Platform</t>
  </si>
  <si>
    <t>USD</t>
  </si>
  <si>
    <t>USD</t>
  </si>
  <si>
    <t>Vice President</t>
  </si>
  <si>
    <t>San Francisco</t>
  </si>
  <si>
    <t>United States of America</t>
  </si>
  <si>
    <t>Americas</t>
  </si>
  <si>
    <t>Investments Platform</t>
  </si>
  <si>
    <t>USD</t>
  </si>
  <si>
    <t>USD</t>
  </si>
  <si>
    <t>Director</t>
  </si>
  <si>
    <t>San Francisco</t>
  </si>
  <si>
    <t>United States of America</t>
  </si>
  <si>
    <t>Americas</t>
  </si>
  <si>
    <t>Corporate and Risk Platform</t>
  </si>
  <si>
    <t>USD</t>
  </si>
  <si>
    <t>USD</t>
  </si>
  <si>
    <t>Managing Director</t>
  </si>
  <si>
    <t>London</t>
  </si>
  <si>
    <t>United Kingdom</t>
  </si>
  <si>
    <t>EMEA</t>
  </si>
  <si>
    <t>Operating Platform</t>
  </si>
  <si>
    <t>GBP</t>
  </si>
  <si>
    <t>GBP</t>
  </si>
  <si>
    <t>Director</t>
  </si>
  <si>
    <t>Hong Kong</t>
  </si>
  <si>
    <t>Hong Kong</t>
  </si>
  <si>
    <t>Asia-Pacific</t>
  </si>
  <si>
    <t>Corporate and Risk Platform</t>
  </si>
  <si>
    <t>HKD</t>
  </si>
  <si>
    <t>HKD</t>
  </si>
  <si>
    <t>Managing Director</t>
  </si>
  <si>
    <t>London</t>
  </si>
  <si>
    <t>United Kingdom</t>
  </si>
  <si>
    <t>EMEA</t>
  </si>
  <si>
    <t>Investments Platform</t>
  </si>
  <si>
    <t>GBP</t>
  </si>
  <si>
    <t>GBP</t>
  </si>
  <si>
    <t>Executive Assistant</t>
  </si>
  <si>
    <t>San Francisco</t>
  </si>
  <si>
    <t>United States of America</t>
  </si>
  <si>
    <t>Americas</t>
  </si>
  <si>
    <t>ETF and Index Investments Platform</t>
  </si>
  <si>
    <t>USD</t>
  </si>
  <si>
    <t>USD</t>
  </si>
  <si>
    <t>Director</t>
  </si>
  <si>
    <t>New York</t>
  </si>
  <si>
    <t>United States of America</t>
  </si>
  <si>
    <t>Americas</t>
  </si>
  <si>
    <t>Operating Platform</t>
  </si>
  <si>
    <t>USD</t>
  </si>
  <si>
    <t>USD</t>
  </si>
  <si>
    <t>Managing Director</t>
  </si>
  <si>
    <t>Sydney</t>
  </si>
  <si>
    <t>Australia</t>
  </si>
  <si>
    <t>Asia-Pacific</t>
  </si>
  <si>
    <t>Investments Platform</t>
  </si>
  <si>
    <t>AUD</t>
  </si>
  <si>
    <t>AUD</t>
  </si>
  <si>
    <t>Managing Director</t>
  </si>
  <si>
    <t>London</t>
  </si>
  <si>
    <t>United Kingdom</t>
  </si>
  <si>
    <t>EMEA</t>
  </si>
  <si>
    <t>Corporate and Risk Platform</t>
  </si>
  <si>
    <t>GBP</t>
  </si>
  <si>
    <t>GBP</t>
  </si>
  <si>
    <t>Managing Director</t>
  </si>
  <si>
    <t>San Francisco</t>
  </si>
  <si>
    <t>United States of America</t>
  </si>
  <si>
    <t>Americas</t>
  </si>
  <si>
    <t>ETF and Index Investments Platform</t>
  </si>
  <si>
    <t>USD</t>
  </si>
  <si>
    <t>USD</t>
  </si>
  <si>
    <t>Director</t>
  </si>
  <si>
    <t>London</t>
  </si>
  <si>
    <t>United Kingdom</t>
  </si>
  <si>
    <t>EMEA</t>
  </si>
  <si>
    <t>Investments Platform</t>
  </si>
  <si>
    <t>GBP</t>
  </si>
  <si>
    <t>GBP</t>
  </si>
  <si>
    <t>Director</t>
  </si>
  <si>
    <t>San Francisco</t>
  </si>
  <si>
    <t>United States of America</t>
  </si>
  <si>
    <t>Americas</t>
  </si>
  <si>
    <t>ETF and Index Investments Platform</t>
  </si>
  <si>
    <t>USD</t>
  </si>
  <si>
    <t>USD</t>
  </si>
  <si>
    <t>Associate</t>
  </si>
  <si>
    <t>Wilmington</t>
  </si>
  <si>
    <t>United States of America</t>
  </si>
  <si>
    <t>Americas</t>
  </si>
  <si>
    <t>Operating Platform</t>
  </si>
  <si>
    <t>USD</t>
  </si>
  <si>
    <t>USD</t>
  </si>
  <si>
    <t>Managing Director</t>
  </si>
  <si>
    <t>Wilmington</t>
  </si>
  <si>
    <t>United States of America</t>
  </si>
  <si>
    <t>Americas</t>
  </si>
  <si>
    <t>Operating Platform</t>
  </si>
  <si>
    <t>USD</t>
  </si>
  <si>
    <t>USD</t>
  </si>
  <si>
    <t>Vice President</t>
  </si>
  <si>
    <t>San Francisco</t>
  </si>
  <si>
    <t>United States of America</t>
  </si>
  <si>
    <t>Americas</t>
  </si>
  <si>
    <t>Operating Platform</t>
  </si>
  <si>
    <t>USD</t>
  </si>
  <si>
    <t>USD</t>
  </si>
  <si>
    <t>Vice President</t>
  </si>
  <si>
    <t>San Francisco</t>
  </si>
  <si>
    <t>United States of America</t>
  </si>
  <si>
    <t>Americas</t>
  </si>
  <si>
    <t>Operating Platform</t>
  </si>
  <si>
    <t>USD</t>
  </si>
  <si>
    <t>USD</t>
  </si>
  <si>
    <t>Director</t>
  </si>
  <si>
    <t>Sydney</t>
  </si>
  <si>
    <t>Australia</t>
  </si>
  <si>
    <t>Asia-Pacific</t>
  </si>
  <si>
    <t>Client Businesses Platform</t>
  </si>
  <si>
    <t>AUD</t>
  </si>
  <si>
    <t>AUD</t>
  </si>
  <si>
    <t>Director</t>
  </si>
  <si>
    <t>Wilmington</t>
  </si>
  <si>
    <t>United States of America</t>
  </si>
  <si>
    <t>Americas</t>
  </si>
  <si>
    <t>Operating Platform</t>
  </si>
  <si>
    <t>USD</t>
  </si>
  <si>
    <t>USD</t>
  </si>
  <si>
    <t>Director</t>
  </si>
  <si>
    <t>San Francisco</t>
  </si>
  <si>
    <t>United States of America</t>
  </si>
  <si>
    <t>Americas</t>
  </si>
  <si>
    <t>Client Businesses Platform</t>
  </si>
  <si>
    <t>USD</t>
  </si>
  <si>
    <t>USD</t>
  </si>
  <si>
    <t>Director</t>
  </si>
  <si>
    <t>San Francisco</t>
  </si>
  <si>
    <t>United States of America</t>
  </si>
  <si>
    <t>Americas</t>
  </si>
  <si>
    <t>Investments Platform</t>
  </si>
  <si>
    <t>USD</t>
  </si>
  <si>
    <t>USD</t>
  </si>
  <si>
    <t>Administrative Assistant</t>
  </si>
  <si>
    <t>London</t>
  </si>
  <si>
    <t>United Kingdom</t>
  </si>
  <si>
    <t>EMEA</t>
  </si>
  <si>
    <t>ETF and Index Investments Platform</t>
  </si>
  <si>
    <t>GBP</t>
  </si>
  <si>
    <t>GBP</t>
  </si>
  <si>
    <t>Director</t>
  </si>
  <si>
    <t>London</t>
  </si>
  <si>
    <t>United Kingdom</t>
  </si>
  <si>
    <t>EMEA</t>
  </si>
  <si>
    <t>Investments Platform</t>
  </si>
  <si>
    <t>GBP</t>
  </si>
  <si>
    <t>GBP</t>
  </si>
  <si>
    <t>Director</t>
  </si>
  <si>
    <t>Copenhagen</t>
  </si>
  <si>
    <t>Denmark</t>
  </si>
  <si>
    <t>EMEA</t>
  </si>
  <si>
    <t>Operating Platform</t>
  </si>
  <si>
    <t>DKK</t>
  </si>
  <si>
    <t>DKK</t>
  </si>
  <si>
    <t>Director</t>
  </si>
  <si>
    <t>San Francisco</t>
  </si>
  <si>
    <t>United States of America</t>
  </si>
  <si>
    <t>Americas</t>
  </si>
  <si>
    <t>Investments Platform</t>
  </si>
  <si>
    <t>USD</t>
  </si>
  <si>
    <t>USD</t>
  </si>
  <si>
    <t>Vice President</t>
  </si>
  <si>
    <t>San Francisco</t>
  </si>
  <si>
    <t>United States of America</t>
  </si>
  <si>
    <t>Americas</t>
  </si>
  <si>
    <t>Operating Platform</t>
  </si>
  <si>
    <t>USD</t>
  </si>
  <si>
    <t>USD</t>
  </si>
  <si>
    <t>Director</t>
  </si>
  <si>
    <t>New York</t>
  </si>
  <si>
    <t>United States of America</t>
  </si>
  <si>
    <t>Americas</t>
  </si>
  <si>
    <t>Investments Platform</t>
  </si>
  <si>
    <t>USD</t>
  </si>
  <si>
    <t>USD</t>
  </si>
  <si>
    <t>Managing Director</t>
  </si>
  <si>
    <t>Washington</t>
  </si>
  <si>
    <t>United States of America</t>
  </si>
  <si>
    <t>Americas</t>
  </si>
  <si>
    <t>Client Businesses Platform</t>
  </si>
  <si>
    <t>USD</t>
  </si>
  <si>
    <t>USD</t>
  </si>
  <si>
    <t>Vice President</t>
  </si>
  <si>
    <t>Wilmington</t>
  </si>
  <si>
    <t>United States of America</t>
  </si>
  <si>
    <t>Americas</t>
  </si>
  <si>
    <t>Operating Platform</t>
  </si>
  <si>
    <t>USD</t>
  </si>
  <si>
    <t>USD</t>
  </si>
  <si>
    <t>Director</t>
  </si>
  <si>
    <t>London</t>
  </si>
  <si>
    <t>United Kingdom</t>
  </si>
  <si>
    <t>EMEA</t>
  </si>
  <si>
    <t>Operating Platform</t>
  </si>
  <si>
    <t>GBP</t>
  </si>
  <si>
    <t>GBP</t>
  </si>
  <si>
    <t>Associate</t>
  </si>
  <si>
    <t>Tokyo</t>
  </si>
  <si>
    <t>Japan</t>
  </si>
  <si>
    <t>Asia-Pacific</t>
  </si>
  <si>
    <t>Operating Platform</t>
  </si>
  <si>
    <t>JPY</t>
  </si>
  <si>
    <t>JPY</t>
  </si>
  <si>
    <t>Managing Director</t>
  </si>
  <si>
    <t>Toronto</t>
  </si>
  <si>
    <t>Canada</t>
  </si>
  <si>
    <t>Americas</t>
  </si>
  <si>
    <t>Regional Platform</t>
  </si>
  <si>
    <t>CAD</t>
  </si>
  <si>
    <t>CAD</t>
  </si>
  <si>
    <t>Managing Director</t>
  </si>
  <si>
    <t>San Francisco</t>
  </si>
  <si>
    <t>United States of America</t>
  </si>
  <si>
    <t>Americas</t>
  </si>
  <si>
    <t>ETF and Index Investments Platform</t>
  </si>
  <si>
    <t>USD</t>
  </si>
  <si>
    <t>USD</t>
  </si>
  <si>
    <t>Associate</t>
  </si>
  <si>
    <t>Toronto</t>
  </si>
  <si>
    <t>Canada</t>
  </si>
  <si>
    <t>Americas</t>
  </si>
  <si>
    <t>Operating Platform</t>
  </si>
  <si>
    <t>CAD</t>
  </si>
  <si>
    <t>CAD</t>
  </si>
  <si>
    <t>Executive Assistant</t>
  </si>
  <si>
    <t>San Francisco</t>
  </si>
  <si>
    <t>United States of America</t>
  </si>
  <si>
    <t>Americas</t>
  </si>
  <si>
    <t>Investments Platform</t>
  </si>
  <si>
    <t>USD</t>
  </si>
  <si>
    <t>USD</t>
  </si>
  <si>
    <t>Managing Director</t>
  </si>
  <si>
    <t>San Francisco</t>
  </si>
  <si>
    <t>United States of America</t>
  </si>
  <si>
    <t>Americas</t>
  </si>
  <si>
    <t>ETF and Index Investments Platform</t>
  </si>
  <si>
    <t>USD</t>
  </si>
  <si>
    <t>USD</t>
  </si>
  <si>
    <t>Director</t>
  </si>
  <si>
    <t>Bogota</t>
  </si>
  <si>
    <t>Colombia</t>
  </si>
  <si>
    <t>Americas</t>
  </si>
  <si>
    <t>Regional Platform</t>
  </si>
  <si>
    <t>COP</t>
  </si>
  <si>
    <t>COP</t>
  </si>
  <si>
    <t>COP</t>
  </si>
  <si>
    <t>Managing Director</t>
  </si>
  <si>
    <t>Tel-Aviv</t>
  </si>
  <si>
    <t>Israel</t>
  </si>
  <si>
    <t>EMEA</t>
  </si>
  <si>
    <t>ETF and Index Investments Platform</t>
  </si>
  <si>
    <t>GBP</t>
  </si>
  <si>
    <t>GBP</t>
  </si>
  <si>
    <t>Director</t>
  </si>
  <si>
    <t>New York</t>
  </si>
  <si>
    <t>United States of America</t>
  </si>
  <si>
    <t>Americas</t>
  </si>
  <si>
    <t>Operating Platform</t>
  </si>
  <si>
    <t>GBP</t>
  </si>
  <si>
    <t>Director</t>
  </si>
  <si>
    <t>San Francisco</t>
  </si>
  <si>
    <t>United States of America</t>
  </si>
  <si>
    <t>Americas</t>
  </si>
  <si>
    <t>Operating Platform</t>
  </si>
  <si>
    <t>USD</t>
  </si>
  <si>
    <t>USD</t>
  </si>
  <si>
    <t>Managing Director</t>
  </si>
  <si>
    <t>San Francisco</t>
  </si>
  <si>
    <t>United States of America</t>
  </si>
  <si>
    <t>Americas</t>
  </si>
  <si>
    <t>Investments Platform</t>
  </si>
  <si>
    <t>USD</t>
  </si>
  <si>
    <t>USD</t>
  </si>
  <si>
    <t>Director</t>
  </si>
  <si>
    <t>San Francisco</t>
  </si>
  <si>
    <t>United States of America</t>
  </si>
  <si>
    <t>Americas</t>
  </si>
  <si>
    <t>ETF and Index Investments Platform</t>
  </si>
  <si>
    <t>USD</t>
  </si>
  <si>
    <t>USD</t>
  </si>
  <si>
    <t>Director</t>
  </si>
  <si>
    <t>London</t>
  </si>
  <si>
    <t>United Kingdom</t>
  </si>
  <si>
    <t>EMEA</t>
  </si>
  <si>
    <t>Investments Platform</t>
  </si>
  <si>
    <t>GBP</t>
  </si>
  <si>
    <t>GBP</t>
  </si>
  <si>
    <t>Director</t>
  </si>
  <si>
    <t>London</t>
  </si>
  <si>
    <t>United Kingdom</t>
  </si>
  <si>
    <t>EMEA</t>
  </si>
  <si>
    <t>Operating Platform</t>
  </si>
  <si>
    <t>GBP</t>
  </si>
  <si>
    <t>GBP</t>
  </si>
  <si>
    <t>Employee Fixed Term</t>
  </si>
  <si>
    <t>Tokyo</t>
  </si>
  <si>
    <t>Japan</t>
  </si>
  <si>
    <t>Asia-Pacific</t>
  </si>
  <si>
    <t>Regional Platform</t>
  </si>
  <si>
    <t>JPY</t>
  </si>
  <si>
    <t>JPY</t>
  </si>
  <si>
    <t>Director</t>
  </si>
  <si>
    <t>San Francisco</t>
  </si>
  <si>
    <t>United States of America</t>
  </si>
  <si>
    <t>Americas</t>
  </si>
  <si>
    <t>Corporate and Risk Platform</t>
  </si>
  <si>
    <t>USD</t>
  </si>
  <si>
    <t>USD</t>
  </si>
  <si>
    <t>Vice President</t>
  </si>
  <si>
    <t>Zurich</t>
  </si>
  <si>
    <t>Switzerland</t>
  </si>
  <si>
    <t>EMEA</t>
  </si>
  <si>
    <t>Corporate and Risk Platform</t>
  </si>
  <si>
    <t>CHF</t>
  </si>
  <si>
    <t>CHF</t>
  </si>
  <si>
    <t>Managing Director</t>
  </si>
  <si>
    <t>London</t>
  </si>
  <si>
    <t>United Kingdom</t>
  </si>
  <si>
    <t>EMEA</t>
  </si>
  <si>
    <t>Investments Platform</t>
  </si>
  <si>
    <t>GBP</t>
  </si>
  <si>
    <t>GBP</t>
  </si>
  <si>
    <t>Director</t>
  </si>
  <si>
    <t>London</t>
  </si>
  <si>
    <t>United Kingdom</t>
  </si>
  <si>
    <t>EMEA</t>
  </si>
  <si>
    <t>Operating Platform</t>
  </si>
  <si>
    <t>GBP</t>
  </si>
  <si>
    <t>GBP</t>
  </si>
  <si>
    <t>Director</t>
  </si>
  <si>
    <t>San Francisco</t>
  </si>
  <si>
    <t>United States of America</t>
  </si>
  <si>
    <t>Americas</t>
  </si>
  <si>
    <t>Corporate and Risk Platform</t>
  </si>
  <si>
    <t>USD</t>
  </si>
  <si>
    <t>USD</t>
  </si>
  <si>
    <t>Vice President</t>
  </si>
  <si>
    <t>New York</t>
  </si>
  <si>
    <t>United States of America</t>
  </si>
  <si>
    <t>Americas</t>
  </si>
  <si>
    <t>Operating Platform</t>
  </si>
  <si>
    <t>USD</t>
  </si>
  <si>
    <t>USD</t>
  </si>
  <si>
    <t>Director</t>
  </si>
  <si>
    <t>San Francisco</t>
  </si>
  <si>
    <t>United States of America</t>
  </si>
  <si>
    <t>Americas</t>
  </si>
  <si>
    <t>Operating Platform</t>
  </si>
  <si>
    <t>USD</t>
  </si>
  <si>
    <t>USD</t>
  </si>
  <si>
    <t>Director</t>
  </si>
  <si>
    <t>New York</t>
  </si>
  <si>
    <t>United States of America</t>
  </si>
  <si>
    <t>Americas</t>
  </si>
  <si>
    <t>ETF and Index Investments Platform</t>
  </si>
  <si>
    <t>USD</t>
  </si>
  <si>
    <t>USD</t>
  </si>
  <si>
    <t>Associate</t>
  </si>
  <si>
    <t>Toronto</t>
  </si>
  <si>
    <t>Canada</t>
  </si>
  <si>
    <t>Americas</t>
  </si>
  <si>
    <t>Operating Platform</t>
  </si>
  <si>
    <t>CAD</t>
  </si>
  <si>
    <t>CAD</t>
  </si>
  <si>
    <t>Vice President</t>
  </si>
  <si>
    <t>Tokyo</t>
  </si>
  <si>
    <t>Japan</t>
  </si>
  <si>
    <t>Asia-Pacific</t>
  </si>
  <si>
    <t>Operating Platform</t>
  </si>
  <si>
    <t>JPY</t>
  </si>
  <si>
    <t>JPY</t>
  </si>
  <si>
    <t>Vice President</t>
  </si>
  <si>
    <t>San Francisco</t>
  </si>
  <si>
    <t>United States of America</t>
  </si>
  <si>
    <t>Americas</t>
  </si>
  <si>
    <t>Client Businesses Platform</t>
  </si>
  <si>
    <t>USD</t>
  </si>
  <si>
    <t>USD</t>
  </si>
  <si>
    <t>Vice President</t>
  </si>
  <si>
    <t>New York</t>
  </si>
  <si>
    <t>United States of America</t>
  </si>
  <si>
    <t>Americas</t>
  </si>
  <si>
    <t>Operating Platform</t>
  </si>
  <si>
    <t>USD</t>
  </si>
  <si>
    <t>USD</t>
  </si>
  <si>
    <t>Director</t>
  </si>
  <si>
    <t>Singapore</t>
  </si>
  <si>
    <t>Singapore</t>
  </si>
  <si>
    <t>Asia-Pacific</t>
  </si>
  <si>
    <t>Client Businesses Platform</t>
  </si>
  <si>
    <t>JPY</t>
  </si>
  <si>
    <t>Managing Director</t>
  </si>
  <si>
    <t>New York</t>
  </si>
  <si>
    <t>United States of America</t>
  </si>
  <si>
    <t>Americas</t>
  </si>
  <si>
    <t>ETF and Index Investments Platform</t>
  </si>
  <si>
    <t>USD</t>
  </si>
  <si>
    <t>USD</t>
  </si>
  <si>
    <t>Managing Director</t>
  </si>
  <si>
    <t>San Francisco</t>
  </si>
  <si>
    <t>United States of America</t>
  </si>
  <si>
    <t>Americas</t>
  </si>
  <si>
    <t>Investments Platform</t>
  </si>
  <si>
    <t>USD</t>
  </si>
  <si>
    <t>USD</t>
  </si>
  <si>
    <t>Managing Director</t>
  </si>
  <si>
    <t>London</t>
  </si>
  <si>
    <t>United Kingdom</t>
  </si>
  <si>
    <t>EMEA</t>
  </si>
  <si>
    <t>Operating Platform</t>
  </si>
  <si>
    <t>GBP</t>
  </si>
  <si>
    <t>GBP</t>
  </si>
  <si>
    <t>Director</t>
  </si>
  <si>
    <t>London</t>
  </si>
  <si>
    <t>United Kingdom</t>
  </si>
  <si>
    <t>EMEA</t>
  </si>
  <si>
    <t>Operating Platform</t>
  </si>
  <si>
    <t>GBP</t>
  </si>
  <si>
    <t>GBP</t>
  </si>
  <si>
    <t>Vice President</t>
  </si>
  <si>
    <t>London</t>
  </si>
  <si>
    <t>United Kingdom</t>
  </si>
  <si>
    <t>EMEA</t>
  </si>
  <si>
    <t>Investments Platform</t>
  </si>
  <si>
    <t>GBP</t>
  </si>
  <si>
    <t>GBP</t>
  </si>
  <si>
    <t>Vice President</t>
  </si>
  <si>
    <t>San Francisco</t>
  </si>
  <si>
    <t>United States of America</t>
  </si>
  <si>
    <t>Americas</t>
  </si>
  <si>
    <t>Corporate and Risk Platform</t>
  </si>
  <si>
    <t>USD</t>
  </si>
  <si>
    <t>USD</t>
  </si>
  <si>
    <t>Director</t>
  </si>
  <si>
    <t>London</t>
  </si>
  <si>
    <t>United Kingdom</t>
  </si>
  <si>
    <t>EMEA</t>
  </si>
  <si>
    <t>Investments Platform</t>
  </si>
  <si>
    <t>GBP</t>
  </si>
  <si>
    <t>GBP</t>
  </si>
  <si>
    <t>Managing Director</t>
  </si>
  <si>
    <t>New York</t>
  </si>
  <si>
    <t>United States of America</t>
  </si>
  <si>
    <t>Americas</t>
  </si>
  <si>
    <t>Investments Platform</t>
  </si>
  <si>
    <t>USD</t>
  </si>
  <si>
    <t>USD</t>
  </si>
  <si>
    <t>Managing Director</t>
  </si>
  <si>
    <t>New York</t>
  </si>
  <si>
    <t>United States of America</t>
  </si>
  <si>
    <t>Americas</t>
  </si>
  <si>
    <t>Corporate and Risk Platform</t>
  </si>
  <si>
    <t>USD</t>
  </si>
  <si>
    <t>USD</t>
  </si>
  <si>
    <t>Director</t>
  </si>
  <si>
    <t>Tokyo</t>
  </si>
  <si>
    <t>Japan</t>
  </si>
  <si>
    <t>Asia-Pacific</t>
  </si>
  <si>
    <t>Investments Platform</t>
  </si>
  <si>
    <t>JPY</t>
  </si>
  <si>
    <t>JPY</t>
  </si>
  <si>
    <t>Director</t>
  </si>
  <si>
    <t>London</t>
  </si>
  <si>
    <t>United Kingdom</t>
  </si>
  <si>
    <t>EMEA</t>
  </si>
  <si>
    <t>Investments Platform</t>
  </si>
  <si>
    <t>GBP</t>
  </si>
  <si>
    <t>GBP</t>
  </si>
  <si>
    <t>Director</t>
  </si>
  <si>
    <t>San Francisco</t>
  </si>
  <si>
    <t>United States of America</t>
  </si>
  <si>
    <t>Americas</t>
  </si>
  <si>
    <t>Investments Platform</t>
  </si>
  <si>
    <t>USD</t>
  </si>
  <si>
    <t>USD</t>
  </si>
  <si>
    <t>Director</t>
  </si>
  <si>
    <t>London</t>
  </si>
  <si>
    <t>United Kingdom</t>
  </si>
  <si>
    <t>EMEA</t>
  </si>
  <si>
    <t>Investments Platform</t>
  </si>
  <si>
    <t>GBP</t>
  </si>
  <si>
    <t>GBP</t>
  </si>
  <si>
    <t>Director</t>
  </si>
  <si>
    <t>London</t>
  </si>
  <si>
    <t>United Kingdom</t>
  </si>
  <si>
    <t>EMEA</t>
  </si>
  <si>
    <t>Investments Platform</t>
  </si>
  <si>
    <t>GBP</t>
  </si>
  <si>
    <t>GBP</t>
  </si>
  <si>
    <t>Director</t>
  </si>
  <si>
    <t>Princeton</t>
  </si>
  <si>
    <t>United States of America</t>
  </si>
  <si>
    <t>Americas</t>
  </si>
  <si>
    <t>Client Businesses Platform</t>
  </si>
  <si>
    <t>USD</t>
  </si>
  <si>
    <t>USD</t>
  </si>
  <si>
    <t>Vice President</t>
  </si>
  <si>
    <t>San Francisco</t>
  </si>
  <si>
    <t>United States of America</t>
  </si>
  <si>
    <t>Americas</t>
  </si>
  <si>
    <t>Operating Platform</t>
  </si>
  <si>
    <t>USD</t>
  </si>
  <si>
    <t>USD</t>
  </si>
  <si>
    <t>Director</t>
  </si>
  <si>
    <t>Florida</t>
  </si>
  <si>
    <t>United States of America</t>
  </si>
  <si>
    <t>Americas</t>
  </si>
  <si>
    <t>Regional Platform</t>
  </si>
  <si>
    <t>USD</t>
  </si>
  <si>
    <t>USD</t>
  </si>
  <si>
    <t>Vice President</t>
  </si>
  <si>
    <t>San Francisco</t>
  </si>
  <si>
    <t>United States of America</t>
  </si>
  <si>
    <t>Americas</t>
  </si>
  <si>
    <t>ETF and Index Investments Platform</t>
  </si>
  <si>
    <t>USD</t>
  </si>
  <si>
    <t>USD</t>
  </si>
  <si>
    <t>Director</t>
  </si>
  <si>
    <t>Sydney</t>
  </si>
  <si>
    <t>Australia</t>
  </si>
  <si>
    <t>Asia-Pacific</t>
  </si>
  <si>
    <t>Operating Platform</t>
  </si>
  <si>
    <t>AUD</t>
  </si>
  <si>
    <t>AUD</t>
  </si>
  <si>
    <t>Associate</t>
  </si>
  <si>
    <t>London</t>
  </si>
  <si>
    <t>United Kingdom</t>
  </si>
  <si>
    <t>EMEA</t>
  </si>
  <si>
    <t>Operating Platform</t>
  </si>
  <si>
    <t>GBP</t>
  </si>
  <si>
    <t>GBP</t>
  </si>
  <si>
    <t>Director</t>
  </si>
  <si>
    <t>Boston</t>
  </si>
  <si>
    <t>United States of America</t>
  </si>
  <si>
    <t>Americas</t>
  </si>
  <si>
    <t>Investments Platform</t>
  </si>
  <si>
    <t>USD</t>
  </si>
  <si>
    <t>USD</t>
  </si>
  <si>
    <t>Vice President</t>
  </si>
  <si>
    <t>London</t>
  </si>
  <si>
    <t>United Kingdom</t>
  </si>
  <si>
    <t>EMEA</t>
  </si>
  <si>
    <t>Operating Platform</t>
  </si>
  <si>
    <t>GBP</t>
  </si>
  <si>
    <t>GBP</t>
  </si>
  <si>
    <t>Director</t>
  </si>
  <si>
    <t>London</t>
  </si>
  <si>
    <t>United Kingdom</t>
  </si>
  <si>
    <t>EMEA</t>
  </si>
  <si>
    <t>Operating Platform</t>
  </si>
  <si>
    <t>GBP</t>
  </si>
  <si>
    <t>GBP</t>
  </si>
  <si>
    <t>Director</t>
  </si>
  <si>
    <t>London</t>
  </si>
  <si>
    <t>United Kingdom</t>
  </si>
  <si>
    <t>EMEA</t>
  </si>
  <si>
    <t>Investments Platform</t>
  </si>
  <si>
    <t>GBP</t>
  </si>
  <si>
    <t>GBP</t>
  </si>
  <si>
    <t>Vice President</t>
  </si>
  <si>
    <t>San Francisco</t>
  </si>
  <si>
    <t>United States of America</t>
  </si>
  <si>
    <t>Americas</t>
  </si>
  <si>
    <t>Operating Platform</t>
  </si>
  <si>
    <t>USD</t>
  </si>
  <si>
    <t>USD</t>
  </si>
  <si>
    <t>Associate</t>
  </si>
  <si>
    <t>London</t>
  </si>
  <si>
    <t>United Kingdom</t>
  </si>
  <si>
    <t>EMEA</t>
  </si>
  <si>
    <t>Operating Platform</t>
  </si>
  <si>
    <t>GBP</t>
  </si>
  <si>
    <t>GBP</t>
  </si>
  <si>
    <t>Vice President</t>
  </si>
  <si>
    <t>Wilmington</t>
  </si>
  <si>
    <t>United States of America</t>
  </si>
  <si>
    <t>Americas</t>
  </si>
  <si>
    <t>Operating Platform</t>
  </si>
  <si>
    <t>USD</t>
  </si>
  <si>
    <t>USD</t>
  </si>
  <si>
    <t>Director</t>
  </si>
  <si>
    <t>London</t>
  </si>
  <si>
    <t>United Kingdom</t>
  </si>
  <si>
    <t>EMEA</t>
  </si>
  <si>
    <t>Investments Platform</t>
  </si>
  <si>
    <t>GBP</t>
  </si>
  <si>
    <t>GBP</t>
  </si>
  <si>
    <t>Analyst</t>
  </si>
  <si>
    <t>San Francisco</t>
  </si>
  <si>
    <t>United States of America</t>
  </si>
  <si>
    <t>Americas</t>
  </si>
  <si>
    <t>Client Businesses Platform</t>
  </si>
  <si>
    <t>USD</t>
  </si>
  <si>
    <t>USD</t>
  </si>
  <si>
    <t>Managing Director</t>
  </si>
  <si>
    <t>Tokyo</t>
  </si>
  <si>
    <t>Japan</t>
  </si>
  <si>
    <t>Asia-Pacific</t>
  </si>
  <si>
    <t>Corporate and Risk Platform</t>
  </si>
  <si>
    <t>JPY</t>
  </si>
  <si>
    <t>JPY</t>
  </si>
  <si>
    <t>Vice President</t>
  </si>
  <si>
    <t>San Francisco</t>
  </si>
  <si>
    <t>United States of America</t>
  </si>
  <si>
    <t>Americas</t>
  </si>
  <si>
    <t>Operating Platform</t>
  </si>
  <si>
    <t>USD</t>
  </si>
  <si>
    <t>USD</t>
  </si>
  <si>
    <t>Director</t>
  </si>
  <si>
    <t>London</t>
  </si>
  <si>
    <t>United Kingdom</t>
  </si>
  <si>
    <t>EMEA</t>
  </si>
  <si>
    <t>Corporate and Risk Platform</t>
  </si>
  <si>
    <t>GBP</t>
  </si>
  <si>
    <t>GBP</t>
  </si>
  <si>
    <t>Director</t>
  </si>
  <si>
    <t>San Francisco</t>
  </si>
  <si>
    <t>United States of America</t>
  </si>
  <si>
    <t>Americas</t>
  </si>
  <si>
    <t>Corporate and Risk Platform</t>
  </si>
  <si>
    <t>USD</t>
  </si>
  <si>
    <t>USD</t>
  </si>
  <si>
    <t>Director</t>
  </si>
  <si>
    <t>San Francisco</t>
  </si>
  <si>
    <t>United States of America</t>
  </si>
  <si>
    <t>Americas</t>
  </si>
  <si>
    <t>ETF and Index Investments Platform</t>
  </si>
  <si>
    <t>USD</t>
  </si>
  <si>
    <t>USD</t>
  </si>
  <si>
    <t>Director</t>
  </si>
  <si>
    <t>New York</t>
  </si>
  <si>
    <t>United States of America</t>
  </si>
  <si>
    <t>Americas</t>
  </si>
  <si>
    <t>Operating Platform</t>
  </si>
  <si>
    <t>USD</t>
  </si>
  <si>
    <t>USD</t>
  </si>
  <si>
    <t>Managing Director</t>
  </si>
  <si>
    <t>San Francisco</t>
  </si>
  <si>
    <t>United States of America</t>
  </si>
  <si>
    <t>Americas</t>
  </si>
  <si>
    <t>Operating Platform</t>
  </si>
  <si>
    <t>USD</t>
  </si>
  <si>
    <t>USD</t>
  </si>
  <si>
    <t>Managing Director</t>
  </si>
  <si>
    <t>Singapore</t>
  </si>
  <si>
    <t>Singapore</t>
  </si>
  <si>
    <t>Asia-Pacific</t>
  </si>
  <si>
    <t>Operating Platform</t>
  </si>
  <si>
    <t>SGD</t>
  </si>
  <si>
    <t>SGD</t>
  </si>
  <si>
    <t>Director</t>
  </si>
  <si>
    <t>San Francisco</t>
  </si>
  <si>
    <t>United States of America</t>
  </si>
  <si>
    <t>Americas</t>
  </si>
  <si>
    <t>Investments Platform</t>
  </si>
  <si>
    <t>USD</t>
  </si>
  <si>
    <t>USD</t>
  </si>
  <si>
    <t>Director</t>
  </si>
  <si>
    <t>San Francisco</t>
  </si>
  <si>
    <t>United States of America</t>
  </si>
  <si>
    <t>Americas</t>
  </si>
  <si>
    <t>Operating Platform</t>
  </si>
  <si>
    <t>USD</t>
  </si>
  <si>
    <t>USD</t>
  </si>
  <si>
    <t>Director</t>
  </si>
  <si>
    <t>New York</t>
  </si>
  <si>
    <t>United States of America</t>
  </si>
  <si>
    <t>Americas</t>
  </si>
  <si>
    <t>Investments Platform</t>
  </si>
  <si>
    <t>USD</t>
  </si>
  <si>
    <t>USD</t>
  </si>
  <si>
    <t>Vice President</t>
  </si>
  <si>
    <t>Wilmington</t>
  </si>
  <si>
    <t>United States of America</t>
  </si>
  <si>
    <t>Americas</t>
  </si>
  <si>
    <t>Operating Platform</t>
  </si>
  <si>
    <t>USD</t>
  </si>
  <si>
    <t>USD</t>
  </si>
  <si>
    <t>Vice President</t>
  </si>
  <si>
    <t>London</t>
  </si>
  <si>
    <t>United Kingdom</t>
  </si>
  <si>
    <t>EMEA</t>
  </si>
  <si>
    <t>ETF and Index Investments Platform</t>
  </si>
  <si>
    <t>GBP</t>
  </si>
  <si>
    <t>GBP</t>
  </si>
  <si>
    <t>Managing Director</t>
  </si>
  <si>
    <t>New York</t>
  </si>
  <si>
    <t>United States of America</t>
  </si>
  <si>
    <t>Americas</t>
  </si>
  <si>
    <t>Regional Platform</t>
  </si>
  <si>
    <t>USD</t>
  </si>
  <si>
    <t>USD</t>
  </si>
  <si>
    <t>Associate</t>
  </si>
  <si>
    <t>San Francisco</t>
  </si>
  <si>
    <t>United States of America</t>
  </si>
  <si>
    <t>Americas</t>
  </si>
  <si>
    <t>Operating Platform</t>
  </si>
  <si>
    <t>Vice President</t>
  </si>
  <si>
    <t>New York</t>
  </si>
  <si>
    <t>United States of America</t>
  </si>
  <si>
    <t>Americas</t>
  </si>
  <si>
    <t>Corporate and Risk Platform</t>
  </si>
  <si>
    <t>USD</t>
  </si>
  <si>
    <t>USD</t>
  </si>
  <si>
    <t>Director</t>
  </si>
  <si>
    <t>San Francisco</t>
  </si>
  <si>
    <t>United States of America</t>
  </si>
  <si>
    <t>Americas</t>
  </si>
  <si>
    <t>Corporate and Risk Platform</t>
  </si>
  <si>
    <t>USD</t>
  </si>
  <si>
    <t>USD</t>
  </si>
  <si>
    <t>Vice President</t>
  </si>
  <si>
    <t>London</t>
  </si>
  <si>
    <t>United Kingdom</t>
  </si>
  <si>
    <t>EMEA</t>
  </si>
  <si>
    <t>Investments Platform</t>
  </si>
  <si>
    <t>GBP</t>
  </si>
  <si>
    <t>GBP</t>
  </si>
  <si>
    <t>Director</t>
  </si>
  <si>
    <t>San Francisco</t>
  </si>
  <si>
    <t>United States of America</t>
  </si>
  <si>
    <t>Americas</t>
  </si>
  <si>
    <t>Client Businesses Platform</t>
  </si>
  <si>
    <t>USD</t>
  </si>
  <si>
    <t>USD</t>
  </si>
  <si>
    <t>Vice President</t>
  </si>
  <si>
    <t>New York</t>
  </si>
  <si>
    <t>United States of America</t>
  </si>
  <si>
    <t>Americas</t>
  </si>
  <si>
    <t>Operating Platform</t>
  </si>
  <si>
    <t>USD</t>
  </si>
  <si>
    <t>USD</t>
  </si>
  <si>
    <t>Vice President</t>
  </si>
  <si>
    <t>San Francisco</t>
  </si>
  <si>
    <t>United States of America</t>
  </si>
  <si>
    <t>Americas</t>
  </si>
  <si>
    <t>ETF and Index Investments Platform</t>
  </si>
  <si>
    <t>USD</t>
  </si>
  <si>
    <t>USD</t>
  </si>
  <si>
    <t>Managing Director</t>
  </si>
  <si>
    <t>San Francisco</t>
  </si>
  <si>
    <t>United States of America</t>
  </si>
  <si>
    <t>Americas</t>
  </si>
  <si>
    <t>Corporate and Risk Platform</t>
  </si>
  <si>
    <t>USD</t>
  </si>
  <si>
    <t>USD</t>
  </si>
  <si>
    <t>Vice President</t>
  </si>
  <si>
    <t>London</t>
  </si>
  <si>
    <t>United Kingdom</t>
  </si>
  <si>
    <t>EMEA</t>
  </si>
  <si>
    <t>Investments Platform</t>
  </si>
  <si>
    <t>GBP</t>
  </si>
  <si>
    <t>GBP</t>
  </si>
  <si>
    <t>Director</t>
  </si>
  <si>
    <t>San Francisco</t>
  </si>
  <si>
    <t>United States of America</t>
  </si>
  <si>
    <t>Americas</t>
  </si>
  <si>
    <t>Investments Platform</t>
  </si>
  <si>
    <t>USD</t>
  </si>
  <si>
    <t>USD</t>
  </si>
  <si>
    <t>Vice President</t>
  </si>
  <si>
    <t>Toronto</t>
  </si>
  <si>
    <t>Canada</t>
  </si>
  <si>
    <t>Americas</t>
  </si>
  <si>
    <t>Client Businesses Platform</t>
  </si>
  <si>
    <t>CAD</t>
  </si>
  <si>
    <t>CAD</t>
  </si>
  <si>
    <t>Vice President</t>
  </si>
  <si>
    <t>Wilmington</t>
  </si>
  <si>
    <t>United States of America</t>
  </si>
  <si>
    <t>Americas</t>
  </si>
  <si>
    <t>Operating Platform</t>
  </si>
  <si>
    <t>USD</t>
  </si>
  <si>
    <t>USD</t>
  </si>
  <si>
    <t>Vice President</t>
  </si>
  <si>
    <t>London</t>
  </si>
  <si>
    <t>United Kingdom</t>
  </si>
  <si>
    <t>EMEA</t>
  </si>
  <si>
    <t>Operating Platform</t>
  </si>
  <si>
    <t>GBP</t>
  </si>
  <si>
    <t>GBP</t>
  </si>
  <si>
    <t>Vice President</t>
  </si>
  <si>
    <t>Mexico City</t>
  </si>
  <si>
    <t>Mexico</t>
  </si>
  <si>
    <t>Americas</t>
  </si>
  <si>
    <t>Operating Platform</t>
  </si>
  <si>
    <t>MXN</t>
  </si>
  <si>
    <t>MXN</t>
  </si>
  <si>
    <t>MXN</t>
  </si>
  <si>
    <t>Director</t>
  </si>
  <si>
    <t>Wilmington</t>
  </si>
  <si>
    <t>United States of America</t>
  </si>
  <si>
    <t>Americas</t>
  </si>
  <si>
    <t>Operating Platform</t>
  </si>
  <si>
    <t>USD</t>
  </si>
  <si>
    <t>USD</t>
  </si>
  <si>
    <t>Managing Director</t>
  </si>
  <si>
    <t>London</t>
  </si>
  <si>
    <t>United Kingdom</t>
  </si>
  <si>
    <t>EMEA</t>
  </si>
  <si>
    <t>Investments Platform</t>
  </si>
  <si>
    <t>GBP</t>
  </si>
  <si>
    <t>GBP</t>
  </si>
  <si>
    <t>Director</t>
  </si>
  <si>
    <t>Tokyo</t>
  </si>
  <si>
    <t>Japan</t>
  </si>
  <si>
    <t>Asia-Pacific</t>
  </si>
  <si>
    <t>Client Businesses Platform</t>
  </si>
  <si>
    <t>JPY</t>
  </si>
  <si>
    <t>JPY</t>
  </si>
  <si>
    <t>Vice President</t>
  </si>
  <si>
    <t>San Francisco</t>
  </si>
  <si>
    <t>United States of America</t>
  </si>
  <si>
    <t>Americas</t>
  </si>
  <si>
    <t>Operating Platform</t>
  </si>
  <si>
    <t>USD</t>
  </si>
  <si>
    <t>USD</t>
  </si>
  <si>
    <t>Vice President</t>
  </si>
  <si>
    <t>Tokyo</t>
  </si>
  <si>
    <t>Japan</t>
  </si>
  <si>
    <t>Asia-Pacific</t>
  </si>
  <si>
    <t>ETF and Index Investments Platform</t>
  </si>
  <si>
    <t>JPY</t>
  </si>
  <si>
    <t>JPY</t>
  </si>
  <si>
    <t>Vice President</t>
  </si>
  <si>
    <t>Wilmington</t>
  </si>
  <si>
    <t>United States of America</t>
  </si>
  <si>
    <t>Americas</t>
  </si>
  <si>
    <t>Operating Platform</t>
  </si>
  <si>
    <t>USD</t>
  </si>
  <si>
    <t>USD</t>
  </si>
  <si>
    <t>Director</t>
  </si>
  <si>
    <t>San Francisco</t>
  </si>
  <si>
    <t>United States of America</t>
  </si>
  <si>
    <t>Americas</t>
  </si>
  <si>
    <t>Operating Platform</t>
  </si>
  <si>
    <t>USD</t>
  </si>
  <si>
    <t>USD</t>
  </si>
  <si>
    <t>Vice President</t>
  </si>
  <si>
    <t>San Francisco</t>
  </si>
  <si>
    <t>United States of America</t>
  </si>
  <si>
    <t>Americas</t>
  </si>
  <si>
    <t>Client Businesses Platform</t>
  </si>
  <si>
    <t>USD</t>
  </si>
  <si>
    <t>USD</t>
  </si>
  <si>
    <t>Vice President</t>
  </si>
  <si>
    <t>Sydney</t>
  </si>
  <si>
    <t>Australia</t>
  </si>
  <si>
    <t>Asia-Pacific</t>
  </si>
  <si>
    <t>Operating Platform</t>
  </si>
  <si>
    <t>AUD</t>
  </si>
  <si>
    <t>AUD</t>
  </si>
  <si>
    <t>Director</t>
  </si>
  <si>
    <t>San Francisco</t>
  </si>
  <si>
    <t>United States of America</t>
  </si>
  <si>
    <t>Americas</t>
  </si>
  <si>
    <t>ETF and Index Investments Platform</t>
  </si>
  <si>
    <t>USD</t>
  </si>
  <si>
    <t>USD</t>
  </si>
  <si>
    <t>Director</t>
  </si>
  <si>
    <t>San Francisco</t>
  </si>
  <si>
    <t>United States of America</t>
  </si>
  <si>
    <t>Americas</t>
  </si>
  <si>
    <t>ETF and Index Investments Platform</t>
  </si>
  <si>
    <t>USD</t>
  </si>
  <si>
    <t>USD</t>
  </si>
  <si>
    <t>Director</t>
  </si>
  <si>
    <t>California</t>
  </si>
  <si>
    <t>United States of America</t>
  </si>
  <si>
    <t>Americas</t>
  </si>
  <si>
    <t>Regional Platform</t>
  </si>
  <si>
    <t>USD</t>
  </si>
  <si>
    <t>USD</t>
  </si>
  <si>
    <t>Vice President</t>
  </si>
  <si>
    <t>San Francisco</t>
  </si>
  <si>
    <t>United States of America</t>
  </si>
  <si>
    <t>Americas</t>
  </si>
  <si>
    <t>Investments Platform</t>
  </si>
  <si>
    <t>USD</t>
  </si>
  <si>
    <t>USD</t>
  </si>
  <si>
    <t>Director</t>
  </si>
  <si>
    <t>London</t>
  </si>
  <si>
    <t>United Kingdom</t>
  </si>
  <si>
    <t>EMEA</t>
  </si>
  <si>
    <t>Operating Platform</t>
  </si>
  <si>
    <t>GBP</t>
  </si>
  <si>
    <t>GBP</t>
  </si>
  <si>
    <t>Associate</t>
  </si>
  <si>
    <t>London</t>
  </si>
  <si>
    <t>United Kingdom</t>
  </si>
  <si>
    <t>EMEA</t>
  </si>
  <si>
    <t>Investments Platform</t>
  </si>
  <si>
    <t>GBP</t>
  </si>
  <si>
    <t>GBP</t>
  </si>
  <si>
    <t>Vice President</t>
  </si>
  <si>
    <t>London</t>
  </si>
  <si>
    <t>United Kingdom</t>
  </si>
  <si>
    <t>EMEA</t>
  </si>
  <si>
    <t>Corporate and Risk Platform</t>
  </si>
  <si>
    <t>GBP</t>
  </si>
  <si>
    <t>GBP</t>
  </si>
  <si>
    <t>Director</t>
  </si>
  <si>
    <t>New York</t>
  </si>
  <si>
    <t>United States of America</t>
  </si>
  <si>
    <t>Americas</t>
  </si>
  <si>
    <t>Investments Platform</t>
  </si>
  <si>
    <t>USD</t>
  </si>
  <si>
    <t>USD</t>
  </si>
  <si>
    <t>Managing Director</t>
  </si>
  <si>
    <t>London</t>
  </si>
  <si>
    <t>United Kingdom</t>
  </si>
  <si>
    <t>EMEA</t>
  </si>
  <si>
    <t>ETF and Index Investments Platform</t>
  </si>
  <si>
    <t>GBP</t>
  </si>
  <si>
    <t>GBP</t>
  </si>
  <si>
    <t>Managing Director</t>
  </si>
  <si>
    <t>New York</t>
  </si>
  <si>
    <t>United States of America</t>
  </si>
  <si>
    <t>Americas</t>
  </si>
  <si>
    <t>Operating Platform</t>
  </si>
  <si>
    <t>USD</t>
  </si>
  <si>
    <t>USD</t>
  </si>
  <si>
    <t>Director</t>
  </si>
  <si>
    <t>New York</t>
  </si>
  <si>
    <t>United States of America</t>
  </si>
  <si>
    <t>Americas</t>
  </si>
  <si>
    <t>Operating Platform</t>
  </si>
  <si>
    <t>USD</t>
  </si>
  <si>
    <t>USD</t>
  </si>
  <si>
    <t>Director</t>
  </si>
  <si>
    <t>New York</t>
  </si>
  <si>
    <t>United States of America</t>
  </si>
  <si>
    <t>Americas</t>
  </si>
  <si>
    <t>ETF and Index Investments Platform</t>
  </si>
  <si>
    <t>USD</t>
  </si>
  <si>
    <t>USD</t>
  </si>
  <si>
    <t>Vice President</t>
  </si>
  <si>
    <t>San Francisco</t>
  </si>
  <si>
    <t>United States of America</t>
  </si>
  <si>
    <t>Americas</t>
  </si>
  <si>
    <t>Operating Platform</t>
  </si>
  <si>
    <t>USD</t>
  </si>
  <si>
    <t>USD</t>
  </si>
  <si>
    <t>Managing Director</t>
  </si>
  <si>
    <t>San Francisco</t>
  </si>
  <si>
    <t>United States of America</t>
  </si>
  <si>
    <t>Americas</t>
  </si>
  <si>
    <t>Operating Platform</t>
  </si>
  <si>
    <t>USD</t>
  </si>
  <si>
    <t>USD</t>
  </si>
  <si>
    <t>Director</t>
  </si>
  <si>
    <t>London</t>
  </si>
  <si>
    <t>United Kingdom</t>
  </si>
  <si>
    <t>EMEA</t>
  </si>
  <si>
    <t>Operating Platform</t>
  </si>
  <si>
    <t>GBP</t>
  </si>
  <si>
    <t>GBP</t>
  </si>
  <si>
    <t>Director</t>
  </si>
  <si>
    <t>Sydney</t>
  </si>
  <si>
    <t>Australia</t>
  </si>
  <si>
    <t>Asia-Pacific</t>
  </si>
  <si>
    <t>Investments Platform</t>
  </si>
  <si>
    <t>AUD</t>
  </si>
  <si>
    <t>AUD</t>
  </si>
  <si>
    <t>Administrative Assistant</t>
  </si>
  <si>
    <t>London</t>
  </si>
  <si>
    <t>United Kingdom</t>
  </si>
  <si>
    <t>EMEA</t>
  </si>
  <si>
    <t>ETF and Index Investments Platform</t>
  </si>
  <si>
    <t>GBP</t>
  </si>
  <si>
    <t>GBP</t>
  </si>
  <si>
    <t>Director</t>
  </si>
  <si>
    <t>London</t>
  </si>
  <si>
    <t>United Kingdom</t>
  </si>
  <si>
    <t>EMEA</t>
  </si>
  <si>
    <t>Operating Platform</t>
  </si>
  <si>
    <t>GBP</t>
  </si>
  <si>
    <t>GBP</t>
  </si>
  <si>
    <t>Director</t>
  </si>
  <si>
    <t>New York</t>
  </si>
  <si>
    <t>United States of America</t>
  </si>
  <si>
    <t>Americas</t>
  </si>
  <si>
    <t>Client Businesses Platform</t>
  </si>
  <si>
    <t>USD</t>
  </si>
  <si>
    <t>USD</t>
  </si>
  <si>
    <t>Vice President</t>
  </si>
  <si>
    <t>Sydney</t>
  </si>
  <si>
    <t>Australia</t>
  </si>
  <si>
    <t>Asia-Pacific</t>
  </si>
  <si>
    <t>Operating Platform</t>
  </si>
  <si>
    <t>AUD</t>
  </si>
  <si>
    <t>AUD</t>
  </si>
  <si>
    <t>Director</t>
  </si>
  <si>
    <t>London</t>
  </si>
  <si>
    <t>United Kingdom</t>
  </si>
  <si>
    <t>EMEA</t>
  </si>
  <si>
    <t>Investments Platform</t>
  </si>
  <si>
    <t>GBP</t>
  </si>
  <si>
    <t>GBP</t>
  </si>
  <si>
    <t>Director</t>
  </si>
  <si>
    <t>San Francisco</t>
  </si>
  <si>
    <t>United States of America</t>
  </si>
  <si>
    <t>Americas</t>
  </si>
  <si>
    <t>Operating Platform</t>
  </si>
  <si>
    <t>USD</t>
  </si>
  <si>
    <t>USD</t>
  </si>
  <si>
    <t>Director</t>
  </si>
  <si>
    <t>San Francisco</t>
  </si>
  <si>
    <t>United States of America</t>
  </si>
  <si>
    <t>Americas</t>
  </si>
  <si>
    <t>Investments Platform</t>
  </si>
  <si>
    <t>USD</t>
  </si>
  <si>
    <t>USD</t>
  </si>
  <si>
    <t>Vice President</t>
  </si>
  <si>
    <t>San Francisco</t>
  </si>
  <si>
    <t>United States of America</t>
  </si>
  <si>
    <t>Americas</t>
  </si>
  <si>
    <t>Operating Platform</t>
  </si>
  <si>
    <t>USD</t>
  </si>
  <si>
    <t>USD</t>
  </si>
  <si>
    <t>Associate</t>
  </si>
  <si>
    <t>San Francisco</t>
  </si>
  <si>
    <t>United States of America</t>
  </si>
  <si>
    <t>Americas</t>
  </si>
  <si>
    <t>Corporate and Risk Platform</t>
  </si>
  <si>
    <t>USD</t>
  </si>
  <si>
    <t>USD</t>
  </si>
  <si>
    <t>Director</t>
  </si>
  <si>
    <t>London</t>
  </si>
  <si>
    <t>United Kingdom</t>
  </si>
  <si>
    <t>EMEA</t>
  </si>
  <si>
    <t>Corporate and Risk Platform</t>
  </si>
  <si>
    <t>GBP</t>
  </si>
  <si>
    <t>GBP</t>
  </si>
  <si>
    <t>Director</t>
  </si>
  <si>
    <t>San Francisco</t>
  </si>
  <si>
    <t>United States of America</t>
  </si>
  <si>
    <t>Americas</t>
  </si>
  <si>
    <t>Client Businesses Platform</t>
  </si>
  <si>
    <t>USD</t>
  </si>
  <si>
    <t>USD</t>
  </si>
  <si>
    <t>Vice President</t>
  </si>
  <si>
    <t>San Francisco</t>
  </si>
  <si>
    <t>United States of America</t>
  </si>
  <si>
    <t>Americas</t>
  </si>
  <si>
    <t>ETF and Index Investments Platform</t>
  </si>
  <si>
    <t>USD</t>
  </si>
  <si>
    <t>USD</t>
  </si>
  <si>
    <t>Director</t>
  </si>
  <si>
    <t>San Francisco</t>
  </si>
  <si>
    <t>United States of America</t>
  </si>
  <si>
    <t>Americas</t>
  </si>
  <si>
    <t>Operating Platform</t>
  </si>
  <si>
    <t>USD</t>
  </si>
  <si>
    <t>USD</t>
  </si>
  <si>
    <t>Vice President</t>
  </si>
  <si>
    <t>New York</t>
  </si>
  <si>
    <t>United States of America</t>
  </si>
  <si>
    <t>Americas</t>
  </si>
  <si>
    <t>Investments Platform</t>
  </si>
  <si>
    <t>USD</t>
  </si>
  <si>
    <t>USD</t>
  </si>
  <si>
    <t>Director</t>
  </si>
  <si>
    <t>Hong Kong</t>
  </si>
  <si>
    <t>Hong Kong</t>
  </si>
  <si>
    <t>Asia-Pacific</t>
  </si>
  <si>
    <t>Investments Platform</t>
  </si>
  <si>
    <t>USD</t>
  </si>
  <si>
    <t>USD</t>
  </si>
  <si>
    <t>Associate</t>
  </si>
  <si>
    <t>New York</t>
  </si>
  <si>
    <t>United States of America</t>
  </si>
  <si>
    <t>Americas</t>
  </si>
  <si>
    <t>Corporate and Risk Platform</t>
  </si>
  <si>
    <t>USD</t>
  </si>
  <si>
    <t>USD</t>
  </si>
  <si>
    <t>Director</t>
  </si>
  <si>
    <t>Amsterdam</t>
  </si>
  <si>
    <t>Netherlands</t>
  </si>
  <si>
    <t>EMEA</t>
  </si>
  <si>
    <t>Client Businesses Platform</t>
  </si>
  <si>
    <t>EUR</t>
  </si>
  <si>
    <t>EUR</t>
  </si>
  <si>
    <t>Vice President</t>
  </si>
  <si>
    <t>London</t>
  </si>
  <si>
    <t>United Kingdom</t>
  </si>
  <si>
    <t>EMEA</t>
  </si>
  <si>
    <t>Operating Platform</t>
  </si>
  <si>
    <t>GBP</t>
  </si>
  <si>
    <t>GBP</t>
  </si>
  <si>
    <t>Executive Assistant</t>
  </si>
  <si>
    <t>Philadelphia</t>
  </si>
  <si>
    <t>United States of America</t>
  </si>
  <si>
    <t>Americas</t>
  </si>
  <si>
    <t>Investments Platform</t>
  </si>
  <si>
    <t>USD</t>
  </si>
  <si>
    <t>USD</t>
  </si>
  <si>
    <t>Associate</t>
  </si>
  <si>
    <t>London</t>
  </si>
  <si>
    <t>United Kingdom</t>
  </si>
  <si>
    <t>EMEA</t>
  </si>
  <si>
    <t>Operating Platform</t>
  </si>
  <si>
    <t>GBP</t>
  </si>
  <si>
    <t>GBP</t>
  </si>
  <si>
    <t>Vice President</t>
  </si>
  <si>
    <t>Edinburgh</t>
  </si>
  <si>
    <t>United Kingdom</t>
  </si>
  <si>
    <t>EMEA</t>
  </si>
  <si>
    <t>Client Businesses Platform</t>
  </si>
  <si>
    <t>GBP</t>
  </si>
  <si>
    <t>GBP</t>
  </si>
  <si>
    <t>Managing Director</t>
  </si>
  <si>
    <t>New York</t>
  </si>
  <si>
    <t>United States of America</t>
  </si>
  <si>
    <t>Americas</t>
  </si>
  <si>
    <t>Investments Platform</t>
  </si>
  <si>
    <t>USD</t>
  </si>
  <si>
    <t>USD</t>
  </si>
  <si>
    <t>Vice President</t>
  </si>
  <si>
    <t>Wilmington</t>
  </si>
  <si>
    <t>United States of America</t>
  </si>
  <si>
    <t>Americas</t>
  </si>
  <si>
    <t>Operating Platform</t>
  </si>
  <si>
    <t>USD</t>
  </si>
  <si>
    <t>USD</t>
  </si>
  <si>
    <t>Managing Director</t>
  </si>
  <si>
    <t>San Francisco</t>
  </si>
  <si>
    <t>United States of America</t>
  </si>
  <si>
    <t>Americas</t>
  </si>
  <si>
    <t>Corporate and Risk Platform</t>
  </si>
  <si>
    <t>USD</t>
  </si>
  <si>
    <t>USD</t>
  </si>
  <si>
    <t>Director</t>
  </si>
  <si>
    <t>San Francisco</t>
  </si>
  <si>
    <t>United States of America</t>
  </si>
  <si>
    <t>Americas</t>
  </si>
  <si>
    <t>ETF and Index Investments Platform</t>
  </si>
  <si>
    <t>USD</t>
  </si>
  <si>
    <t>USD</t>
  </si>
  <si>
    <t>Director</t>
  </si>
  <si>
    <t>London</t>
  </si>
  <si>
    <t>United Kingdom</t>
  </si>
  <si>
    <t>EMEA</t>
  </si>
  <si>
    <t>Investments Platform</t>
  </si>
  <si>
    <t>GBP</t>
  </si>
  <si>
    <t>GBP</t>
  </si>
  <si>
    <t>Associate</t>
  </si>
  <si>
    <t>San Francisco</t>
  </si>
  <si>
    <t>United States of America</t>
  </si>
  <si>
    <t>Americas</t>
  </si>
  <si>
    <t>Investments Platform</t>
  </si>
  <si>
    <t>USD</t>
  </si>
  <si>
    <t>USD</t>
  </si>
  <si>
    <t>Director</t>
  </si>
  <si>
    <t>San Francisco</t>
  </si>
  <si>
    <t>United States of America</t>
  </si>
  <si>
    <t>Americas</t>
  </si>
  <si>
    <t>Regional Platform</t>
  </si>
  <si>
    <t>USD</t>
  </si>
  <si>
    <t>USD</t>
  </si>
  <si>
    <t>Vice President</t>
  </si>
  <si>
    <t>San Francisco</t>
  </si>
  <si>
    <t>United States of America</t>
  </si>
  <si>
    <t>Americas</t>
  </si>
  <si>
    <t>Operating Platform</t>
  </si>
  <si>
    <t>USD</t>
  </si>
  <si>
    <t>USD</t>
  </si>
  <si>
    <t>Vice President</t>
  </si>
  <si>
    <t>San Francisco</t>
  </si>
  <si>
    <t>United States of America</t>
  </si>
  <si>
    <t>Americas</t>
  </si>
  <si>
    <t>Operating Platform</t>
  </si>
  <si>
    <t>USD</t>
  </si>
  <si>
    <t>USD</t>
  </si>
  <si>
    <t>Director</t>
  </si>
  <si>
    <t>San Francisco</t>
  </si>
  <si>
    <t>United States of America</t>
  </si>
  <si>
    <t>Americas</t>
  </si>
  <si>
    <t>Operating Platform</t>
  </si>
  <si>
    <t>USD</t>
  </si>
  <si>
    <t>USD</t>
  </si>
  <si>
    <t>Director</t>
  </si>
  <si>
    <t>New York</t>
  </si>
  <si>
    <t>United States of America</t>
  </si>
  <si>
    <t>Americas</t>
  </si>
  <si>
    <t>Investments Platform</t>
  </si>
  <si>
    <t>USD</t>
  </si>
  <si>
    <t>USD</t>
  </si>
  <si>
    <t>Vice President</t>
  </si>
  <si>
    <t>San Francisco</t>
  </si>
  <si>
    <t>United States of America</t>
  </si>
  <si>
    <t>Americas</t>
  </si>
  <si>
    <t>ETF and Index Investments Platform</t>
  </si>
  <si>
    <t>USD</t>
  </si>
  <si>
    <t>USD</t>
  </si>
  <si>
    <t>Director</t>
  </si>
  <si>
    <t>California</t>
  </si>
  <si>
    <t>United States of America</t>
  </si>
  <si>
    <t>Americas</t>
  </si>
  <si>
    <t>Regional Platform</t>
  </si>
  <si>
    <t>USD</t>
  </si>
  <si>
    <t>USD</t>
  </si>
  <si>
    <t>Managing Director</t>
  </si>
  <si>
    <t>London</t>
  </si>
  <si>
    <t>United Kingdom</t>
  </si>
  <si>
    <t>EMEA</t>
  </si>
  <si>
    <t>Investments Platform</t>
  </si>
  <si>
    <t>GBP</t>
  </si>
  <si>
    <t>GBP</t>
  </si>
  <si>
    <t>Vice President</t>
  </si>
  <si>
    <t>London</t>
  </si>
  <si>
    <t>United Kingdom</t>
  </si>
  <si>
    <t>EMEA</t>
  </si>
  <si>
    <t>Investments Platform</t>
  </si>
  <si>
    <t>USD</t>
  </si>
  <si>
    <t>Vice President</t>
  </si>
  <si>
    <t>New York</t>
  </si>
  <si>
    <t>United States of America</t>
  </si>
  <si>
    <t>Americas</t>
  </si>
  <si>
    <t>Operating Platform</t>
  </si>
  <si>
    <t>USD</t>
  </si>
  <si>
    <t>USD</t>
  </si>
  <si>
    <t>Administrative Assistant</t>
  </si>
  <si>
    <t>London</t>
  </si>
  <si>
    <t>United Kingdom</t>
  </si>
  <si>
    <t>EMEA</t>
  </si>
  <si>
    <t>Client Businesses Platform</t>
  </si>
  <si>
    <t>GBP</t>
  </si>
  <si>
    <t>GBP</t>
  </si>
  <si>
    <t>Vice President</t>
  </si>
  <si>
    <t>London</t>
  </si>
  <si>
    <t>United Kingdom</t>
  </si>
  <si>
    <t>EMEA</t>
  </si>
  <si>
    <t>ETF and Index Investments Platform</t>
  </si>
  <si>
    <t>GBP</t>
  </si>
  <si>
    <t>GBP</t>
  </si>
  <si>
    <t>Director</t>
  </si>
  <si>
    <t>London</t>
  </si>
  <si>
    <t>United Kingdom</t>
  </si>
  <si>
    <t>EMEA</t>
  </si>
  <si>
    <t>Operating Platform</t>
  </si>
  <si>
    <t>GBP</t>
  </si>
  <si>
    <t>GBP</t>
  </si>
  <si>
    <t>Associate</t>
  </si>
  <si>
    <t>Tokyo</t>
  </si>
  <si>
    <t>Japan</t>
  </si>
  <si>
    <t>Asia-Pacific</t>
  </si>
  <si>
    <t>Operating Platform</t>
  </si>
  <si>
    <t>JPY</t>
  </si>
  <si>
    <t>JPY</t>
  </si>
  <si>
    <t>Vice President</t>
  </si>
  <si>
    <t>Hong Kong</t>
  </si>
  <si>
    <t>Hong Kong</t>
  </si>
  <si>
    <t>Asia-Pacific</t>
  </si>
  <si>
    <t>ETF and Index Investments Platform</t>
  </si>
  <si>
    <t>HKD</t>
  </si>
  <si>
    <t>HKD</t>
  </si>
  <si>
    <t>Vice President</t>
  </si>
  <si>
    <t>London</t>
  </si>
  <si>
    <t>United Kingdom</t>
  </si>
  <si>
    <t>EMEA</t>
  </si>
  <si>
    <t>Investments Platform</t>
  </si>
  <si>
    <t>GBP</t>
  </si>
  <si>
    <t>GBP</t>
  </si>
  <si>
    <t>Vice President</t>
  </si>
  <si>
    <t>New York</t>
  </si>
  <si>
    <t>United States of America</t>
  </si>
  <si>
    <t>Americas</t>
  </si>
  <si>
    <t>Operating Platform</t>
  </si>
  <si>
    <t>USD</t>
  </si>
  <si>
    <t>USD</t>
  </si>
  <si>
    <t>Associate</t>
  </si>
  <si>
    <t>Tokyo</t>
  </si>
  <si>
    <t>Japan</t>
  </si>
  <si>
    <t>Asia-Pacific</t>
  </si>
  <si>
    <t>Operating Platform</t>
  </si>
  <si>
    <t>JPY</t>
  </si>
  <si>
    <t>JPY</t>
  </si>
  <si>
    <t>Vice President</t>
  </si>
  <si>
    <t>London</t>
  </si>
  <si>
    <t>United Kingdom</t>
  </si>
  <si>
    <t>EMEA</t>
  </si>
  <si>
    <t>Regional Platform</t>
  </si>
  <si>
    <t>GBP</t>
  </si>
  <si>
    <t>GBP</t>
  </si>
  <si>
    <t>Vice President</t>
  </si>
  <si>
    <t>San Francisco</t>
  </si>
  <si>
    <t>United States of America</t>
  </si>
  <si>
    <t>Americas</t>
  </si>
  <si>
    <t>Operating Platform</t>
  </si>
  <si>
    <t>USD</t>
  </si>
  <si>
    <t>USD</t>
  </si>
  <si>
    <t>Director</t>
  </si>
  <si>
    <t>Tennessee</t>
  </si>
  <si>
    <t>United States of America</t>
  </si>
  <si>
    <t>Americas</t>
  </si>
  <si>
    <t>Regional Platform</t>
  </si>
  <si>
    <t>USD</t>
  </si>
  <si>
    <t>USD</t>
  </si>
  <si>
    <t>Analyst</t>
  </si>
  <si>
    <t>Tokyo</t>
  </si>
  <si>
    <t>Japan</t>
  </si>
  <si>
    <t>Asia-Pacific</t>
  </si>
  <si>
    <t>Client Businesses Platform</t>
  </si>
  <si>
    <t>JPY</t>
  </si>
  <si>
    <t>JPY</t>
  </si>
  <si>
    <t>Managing Director</t>
  </si>
  <si>
    <t>San Francisco</t>
  </si>
  <si>
    <t>United States of America</t>
  </si>
  <si>
    <t>Americas</t>
  </si>
  <si>
    <t>Investments Platform</t>
  </si>
  <si>
    <t>USD</t>
  </si>
  <si>
    <t>USD</t>
  </si>
  <si>
    <t>Director</t>
  </si>
  <si>
    <t>London</t>
  </si>
  <si>
    <t>United Kingdom</t>
  </si>
  <si>
    <t>EMEA</t>
  </si>
  <si>
    <t>Investments Platform</t>
  </si>
  <si>
    <t>GBP</t>
  </si>
  <si>
    <t>GBP</t>
  </si>
  <si>
    <t>Director</t>
  </si>
  <si>
    <t>London</t>
  </si>
  <si>
    <t>United Kingdom</t>
  </si>
  <si>
    <t>EMEA</t>
  </si>
  <si>
    <t>Investments Platform</t>
  </si>
  <si>
    <t>GBP</t>
  </si>
  <si>
    <t>GBP</t>
  </si>
  <si>
    <t>Vice President</t>
  </si>
  <si>
    <t>San Francisco</t>
  </si>
  <si>
    <t>United States of America</t>
  </si>
  <si>
    <t>Americas</t>
  </si>
  <si>
    <t>Client Businesses Platform</t>
  </si>
  <si>
    <t>USD</t>
  </si>
  <si>
    <t>USD</t>
  </si>
  <si>
    <t>Managing Director</t>
  </si>
  <si>
    <t>New York</t>
  </si>
  <si>
    <t>United States of America</t>
  </si>
  <si>
    <t>Americas</t>
  </si>
  <si>
    <t>Client Businesses Platform</t>
  </si>
  <si>
    <t>USD</t>
  </si>
  <si>
    <t>USD</t>
  </si>
  <si>
    <t>Director</t>
  </si>
  <si>
    <t>San Francisco</t>
  </si>
  <si>
    <t>United States of America</t>
  </si>
  <si>
    <t>Americas</t>
  </si>
  <si>
    <t>ETF and Index Investments Platform</t>
  </si>
  <si>
    <t>USD</t>
  </si>
  <si>
    <t>USD</t>
  </si>
  <si>
    <t>Director</t>
  </si>
  <si>
    <t>Seattle</t>
  </si>
  <si>
    <t>United States of America</t>
  </si>
  <si>
    <t>Americas</t>
  </si>
  <si>
    <t>Operating Platform</t>
  </si>
  <si>
    <t>USD</t>
  </si>
  <si>
    <t>USD</t>
  </si>
  <si>
    <t>Managing Director</t>
  </si>
  <si>
    <t>San Francisco</t>
  </si>
  <si>
    <t>United States of America</t>
  </si>
  <si>
    <t>Americas</t>
  </si>
  <si>
    <t>Operating Platform</t>
  </si>
  <si>
    <t>USD</t>
  </si>
  <si>
    <t>USD</t>
  </si>
  <si>
    <t>Director</t>
  </si>
  <si>
    <t>San Francisco</t>
  </si>
  <si>
    <t>United States of America</t>
  </si>
  <si>
    <t>Americas</t>
  </si>
  <si>
    <t>ETF and Index Investments Platform</t>
  </si>
  <si>
    <t>USD</t>
  </si>
  <si>
    <t>USD</t>
  </si>
  <si>
    <t>Director</t>
  </si>
  <si>
    <t>Pittsburgh</t>
  </si>
  <si>
    <t>United States of America</t>
  </si>
  <si>
    <t>Americas</t>
  </si>
  <si>
    <t>Investments Platform</t>
  </si>
  <si>
    <t>USD</t>
  </si>
  <si>
    <t>USD</t>
  </si>
  <si>
    <t>Executive Assistant</t>
  </si>
  <si>
    <t>San Francisco</t>
  </si>
  <si>
    <t>United States of America</t>
  </si>
  <si>
    <t>Americas</t>
  </si>
  <si>
    <t>ETF and Index Investments Platform</t>
  </si>
  <si>
    <t>USD</t>
  </si>
  <si>
    <t>USD</t>
  </si>
  <si>
    <t>Vice President</t>
  </si>
  <si>
    <t>Toronto</t>
  </si>
  <si>
    <t>Canada</t>
  </si>
  <si>
    <t>Americas</t>
  </si>
  <si>
    <t>ETF and Index Investments Platform</t>
  </si>
  <si>
    <t>CAD</t>
  </si>
  <si>
    <t>CAD</t>
  </si>
  <si>
    <t>Vice President</t>
  </si>
  <si>
    <t>Toronto</t>
  </si>
  <si>
    <t>Canada</t>
  </si>
  <si>
    <t>Americas</t>
  </si>
  <si>
    <t>Operating Platform</t>
  </si>
  <si>
    <t>CAD</t>
  </si>
  <si>
    <t>CAD</t>
  </si>
  <si>
    <t>Vice President</t>
  </si>
  <si>
    <t>London</t>
  </si>
  <si>
    <t>United Kingdom</t>
  </si>
  <si>
    <t>EMEA</t>
  </si>
  <si>
    <t>Investments Platform</t>
  </si>
  <si>
    <t>GBP</t>
  </si>
  <si>
    <t>GBP</t>
  </si>
  <si>
    <t>Managing Director</t>
  </si>
  <si>
    <t>New York</t>
  </si>
  <si>
    <t>United States of America</t>
  </si>
  <si>
    <t>Americas</t>
  </si>
  <si>
    <t>Client Businesses Platform</t>
  </si>
  <si>
    <t>USD</t>
  </si>
  <si>
    <t>USD</t>
  </si>
  <si>
    <t>Vice President</t>
  </si>
  <si>
    <t>London</t>
  </si>
  <si>
    <t>United Kingdom</t>
  </si>
  <si>
    <t>EMEA</t>
  </si>
  <si>
    <t>Investments Platform</t>
  </si>
  <si>
    <t>GBP</t>
  </si>
  <si>
    <t>GBP</t>
  </si>
  <si>
    <t>Director</t>
  </si>
  <si>
    <t>San Francisco</t>
  </si>
  <si>
    <t>United States of America</t>
  </si>
  <si>
    <t>Americas</t>
  </si>
  <si>
    <t>Investments Platform</t>
  </si>
  <si>
    <t>USD</t>
  </si>
  <si>
    <t>USD</t>
  </si>
  <si>
    <t>Director</t>
  </si>
  <si>
    <t>Hong Kong</t>
  </si>
  <si>
    <t>Hong Kong</t>
  </si>
  <si>
    <t>Asia-Pacific</t>
  </si>
  <si>
    <t>Corporate and Risk Platform</t>
  </si>
  <si>
    <t>HKD</t>
  </si>
  <si>
    <t>HKD</t>
  </si>
  <si>
    <t>Director</t>
  </si>
  <si>
    <t>London</t>
  </si>
  <si>
    <t>United Kingdom</t>
  </si>
  <si>
    <t>EMEA</t>
  </si>
  <si>
    <t>Operating Platform</t>
  </si>
  <si>
    <t>GBP</t>
  </si>
  <si>
    <t>GBP</t>
  </si>
  <si>
    <t>Director</t>
  </si>
  <si>
    <t>London</t>
  </si>
  <si>
    <t>United Kingdom</t>
  </si>
  <si>
    <t>EMEA</t>
  </si>
  <si>
    <t>Operating Platform</t>
  </si>
  <si>
    <t>GBP</t>
  </si>
  <si>
    <t>GBP</t>
  </si>
  <si>
    <t>Director</t>
  </si>
  <si>
    <t>San Francisco</t>
  </si>
  <si>
    <t>United States of America</t>
  </si>
  <si>
    <t>Americas</t>
  </si>
  <si>
    <t>Operating Platform</t>
  </si>
  <si>
    <t>USD</t>
  </si>
  <si>
    <t>USD</t>
  </si>
  <si>
    <t>Executive Assistant</t>
  </si>
  <si>
    <t>Copenhagen</t>
  </si>
  <si>
    <t>Denmark</t>
  </si>
  <si>
    <t>EMEA</t>
  </si>
  <si>
    <t>Regional Platform</t>
  </si>
  <si>
    <t>DKK</t>
  </si>
  <si>
    <t>DKK</t>
  </si>
  <si>
    <t>Associate</t>
  </si>
  <si>
    <t>Singapore</t>
  </si>
  <si>
    <t>Singapore</t>
  </si>
  <si>
    <t>Asia-Pacific</t>
  </si>
  <si>
    <t>Operating Platform</t>
  </si>
  <si>
    <t>SGD</t>
  </si>
  <si>
    <t>SGD</t>
  </si>
  <si>
    <t>Vice President</t>
  </si>
  <si>
    <t>London</t>
  </si>
  <si>
    <t>United Kingdom</t>
  </si>
  <si>
    <t>EMEA</t>
  </si>
  <si>
    <t>Client Businesses Platform</t>
  </si>
  <si>
    <t>GBP</t>
  </si>
  <si>
    <t>GBP</t>
  </si>
  <si>
    <t>Managing Director</t>
  </si>
  <si>
    <t>Paris</t>
  </si>
  <si>
    <t>France</t>
  </si>
  <si>
    <t>EMEA</t>
  </si>
  <si>
    <t>Client Businesses Platform</t>
  </si>
  <si>
    <t>EUR</t>
  </si>
  <si>
    <t>EUR</t>
  </si>
  <si>
    <t>Managing Director</t>
  </si>
  <si>
    <t>Pennsylvania</t>
  </si>
  <si>
    <t>United States of America</t>
  </si>
  <si>
    <t>Americas</t>
  </si>
  <si>
    <t>ETF and Index Investments Platform</t>
  </si>
  <si>
    <t>USD</t>
  </si>
  <si>
    <t>USD</t>
  </si>
  <si>
    <t>Director</t>
  </si>
  <si>
    <t>San Francisco</t>
  </si>
  <si>
    <t>United States of America</t>
  </si>
  <si>
    <t>Americas</t>
  </si>
  <si>
    <t>Operating Platform</t>
  </si>
  <si>
    <t>USD</t>
  </si>
  <si>
    <t>USD</t>
  </si>
  <si>
    <t>Vice President</t>
  </si>
  <si>
    <t>San Francisco</t>
  </si>
  <si>
    <t>United States of America</t>
  </si>
  <si>
    <t>Americas</t>
  </si>
  <si>
    <t>ETF and Index Investments Platform</t>
  </si>
  <si>
    <t>USD</t>
  </si>
  <si>
    <t>USD</t>
  </si>
  <si>
    <t>Director</t>
  </si>
  <si>
    <t>Sydney</t>
  </si>
  <si>
    <t>Australia</t>
  </si>
  <si>
    <t>Asia-Pacific</t>
  </si>
  <si>
    <t>Operating Platform</t>
  </si>
  <si>
    <t>AUD</t>
  </si>
  <si>
    <t>AUD</t>
  </si>
  <si>
    <t>Managing Director</t>
  </si>
  <si>
    <t>San Francisco</t>
  </si>
  <si>
    <t>United States of America</t>
  </si>
  <si>
    <t>Americas</t>
  </si>
  <si>
    <t>ETF and Index Investments Platform</t>
  </si>
  <si>
    <t>USD</t>
  </si>
  <si>
    <t>USD</t>
  </si>
  <si>
    <t>Director</t>
  </si>
  <si>
    <t>Mumbai</t>
  </si>
  <si>
    <t>India</t>
  </si>
  <si>
    <t>Asia-Pacific</t>
  </si>
  <si>
    <t>Regional Platform</t>
  </si>
  <si>
    <t>INR</t>
  </si>
  <si>
    <t>INR</t>
  </si>
  <si>
    <t>Director</t>
  </si>
  <si>
    <t>San Francisco</t>
  </si>
  <si>
    <t>United States of America</t>
  </si>
  <si>
    <t>Americas</t>
  </si>
  <si>
    <t>Operating Platform</t>
  </si>
  <si>
    <t>USD</t>
  </si>
  <si>
    <t>USD</t>
  </si>
  <si>
    <t>Director</t>
  </si>
  <si>
    <t>San Francisco</t>
  </si>
  <si>
    <t>United States of America</t>
  </si>
  <si>
    <t>Americas</t>
  </si>
  <si>
    <t>Operating Platform</t>
  </si>
  <si>
    <t>USD</t>
  </si>
  <si>
    <t>USD</t>
  </si>
  <si>
    <t>Vice President</t>
  </si>
  <si>
    <t>San Francisco</t>
  </si>
  <si>
    <t>United States of America</t>
  </si>
  <si>
    <t>Americas</t>
  </si>
  <si>
    <t>ETF and Index Investments Platform</t>
  </si>
  <si>
    <t>USD</t>
  </si>
  <si>
    <t>USD</t>
  </si>
  <si>
    <t>Associate</t>
  </si>
  <si>
    <t>San Francisco</t>
  </si>
  <si>
    <t>United States of America</t>
  </si>
  <si>
    <t>Americas</t>
  </si>
  <si>
    <t>ETF and Index Investments Platform</t>
  </si>
  <si>
    <t>USD</t>
  </si>
  <si>
    <t>USD</t>
  </si>
  <si>
    <t>Managing Director</t>
  </si>
  <si>
    <t>San Francisco</t>
  </si>
  <si>
    <t>United States of America</t>
  </si>
  <si>
    <t>Americas</t>
  </si>
  <si>
    <t>Investments Platform</t>
  </si>
  <si>
    <t>USD</t>
  </si>
  <si>
    <t>USD</t>
  </si>
  <si>
    <t>Vice President</t>
  </si>
  <si>
    <t>Wilmington</t>
  </si>
  <si>
    <t>United States of America</t>
  </si>
  <si>
    <t>Americas</t>
  </si>
  <si>
    <t>Operating Platform</t>
  </si>
  <si>
    <t>USD</t>
  </si>
  <si>
    <t>USD</t>
  </si>
  <si>
    <t>Associate</t>
  </si>
  <si>
    <t>New York</t>
  </si>
  <si>
    <t>United States of America</t>
  </si>
  <si>
    <t>Americas</t>
  </si>
  <si>
    <t>Investments Platform</t>
  </si>
  <si>
    <t>USD</t>
  </si>
  <si>
    <t>USD</t>
  </si>
  <si>
    <t>Vice President</t>
  </si>
  <si>
    <t>London</t>
  </si>
  <si>
    <t>United Kingdom</t>
  </si>
  <si>
    <t>EMEA</t>
  </si>
  <si>
    <t>Client Businesses Platform</t>
  </si>
  <si>
    <t>GBP</t>
  </si>
  <si>
    <t>GBP</t>
  </si>
  <si>
    <t>Director</t>
  </si>
  <si>
    <t>London</t>
  </si>
  <si>
    <t>United Kingdom</t>
  </si>
  <si>
    <t>EMEA</t>
  </si>
  <si>
    <t>Client Businesses Platform</t>
  </si>
  <si>
    <t>GBP</t>
  </si>
  <si>
    <t>GBP</t>
  </si>
  <si>
    <t>Director</t>
  </si>
  <si>
    <t>Hong Kong</t>
  </si>
  <si>
    <t>Hong Kong</t>
  </si>
  <si>
    <t>Asia-Pacific</t>
  </si>
  <si>
    <t>ETF and Index Investments Platform</t>
  </si>
  <si>
    <t>HKD</t>
  </si>
  <si>
    <t>HKD</t>
  </si>
  <si>
    <t>Vice President</t>
  </si>
  <si>
    <t>London</t>
  </si>
  <si>
    <t>United Kingdom</t>
  </si>
  <si>
    <t>EMEA</t>
  </si>
  <si>
    <t>Client Businesses Platform</t>
  </si>
  <si>
    <t>GBP</t>
  </si>
  <si>
    <t>GBP</t>
  </si>
  <si>
    <t>Director</t>
  </si>
  <si>
    <t>San Francisco</t>
  </si>
  <si>
    <t>United States of America</t>
  </si>
  <si>
    <t>Americas</t>
  </si>
  <si>
    <t>Investments Platform</t>
  </si>
  <si>
    <t>USD</t>
  </si>
  <si>
    <t>USD</t>
  </si>
  <si>
    <t>Administrative Assistant</t>
  </si>
  <si>
    <t>San Francisco</t>
  </si>
  <si>
    <t>United States of America</t>
  </si>
  <si>
    <t>Americas</t>
  </si>
  <si>
    <t>ETF and Index Investments Platform</t>
  </si>
  <si>
    <t>USD</t>
  </si>
  <si>
    <t>USD</t>
  </si>
  <si>
    <t>Director</t>
  </si>
  <si>
    <t>San Francisco</t>
  </si>
  <si>
    <t>United States of America</t>
  </si>
  <si>
    <t>Americas</t>
  </si>
  <si>
    <t>ETF and Index Investments Platform</t>
  </si>
  <si>
    <t>USD</t>
  </si>
  <si>
    <t>USD</t>
  </si>
  <si>
    <t>Managing Director</t>
  </si>
  <si>
    <t>San Francisco</t>
  </si>
  <si>
    <t>United States of America</t>
  </si>
  <si>
    <t>Americas</t>
  </si>
  <si>
    <t>Investments Platform</t>
  </si>
  <si>
    <t>USD</t>
  </si>
  <si>
    <t>USD</t>
  </si>
  <si>
    <t>Vice President</t>
  </si>
  <si>
    <t>Munich</t>
  </si>
  <si>
    <t>Germany</t>
  </si>
  <si>
    <t>EMEA</t>
  </si>
  <si>
    <t>ETF and Index Investments Platform</t>
  </si>
  <si>
    <t>EUR</t>
  </si>
  <si>
    <t>EUR</t>
  </si>
  <si>
    <t>Managing Director</t>
  </si>
  <si>
    <t>New York</t>
  </si>
  <si>
    <t>United States of America</t>
  </si>
  <si>
    <t>Americas</t>
  </si>
  <si>
    <t>Regional Platform</t>
  </si>
  <si>
    <t>USD</t>
  </si>
  <si>
    <t>USD</t>
  </si>
  <si>
    <t>Vice President</t>
  </si>
  <si>
    <t>London</t>
  </si>
  <si>
    <t>United Kingdom</t>
  </si>
  <si>
    <t>EMEA</t>
  </si>
  <si>
    <t>Investments Platform</t>
  </si>
  <si>
    <t>GBP</t>
  </si>
  <si>
    <t>GBP</t>
  </si>
  <si>
    <t>Director</t>
  </si>
  <si>
    <t>New York</t>
  </si>
  <si>
    <t>United States of America</t>
  </si>
  <si>
    <t>Americas</t>
  </si>
  <si>
    <t>Investments Platform</t>
  </si>
  <si>
    <t>USD</t>
  </si>
  <si>
    <t>USD</t>
  </si>
  <si>
    <t>Director</t>
  </si>
  <si>
    <t>San Francisco</t>
  </si>
  <si>
    <t>United States of America</t>
  </si>
  <si>
    <t>Americas</t>
  </si>
  <si>
    <t>Operating Platform</t>
  </si>
  <si>
    <t>USD</t>
  </si>
  <si>
    <t>USD</t>
  </si>
  <si>
    <t>Managing Director</t>
  </si>
  <si>
    <t>Princeton</t>
  </si>
  <si>
    <t>United States of America</t>
  </si>
  <si>
    <t>Americas</t>
  </si>
  <si>
    <t>Corporate and Risk Platform</t>
  </si>
  <si>
    <t>USD</t>
  </si>
  <si>
    <t>USD</t>
  </si>
  <si>
    <t>Director</t>
  </si>
  <si>
    <t>New York</t>
  </si>
  <si>
    <t>United States of America</t>
  </si>
  <si>
    <t>Americas</t>
  </si>
  <si>
    <t>Client Businesses Platform</t>
  </si>
  <si>
    <t>USD</t>
  </si>
  <si>
    <t>USD</t>
  </si>
  <si>
    <t>Director</t>
  </si>
  <si>
    <t>San Francisco</t>
  </si>
  <si>
    <t>United States of America</t>
  </si>
  <si>
    <t>Americas</t>
  </si>
  <si>
    <t>Operating Platform</t>
  </si>
  <si>
    <t>USD</t>
  </si>
  <si>
    <t>USD</t>
  </si>
  <si>
    <t>Director</t>
  </si>
  <si>
    <t>San Francisco</t>
  </si>
  <si>
    <t>United States of America</t>
  </si>
  <si>
    <t>Americas</t>
  </si>
  <si>
    <t>Investments Platform</t>
  </si>
  <si>
    <t>USD</t>
  </si>
  <si>
    <t>USD</t>
  </si>
  <si>
    <t>Director</t>
  </si>
  <si>
    <t>Princeton</t>
  </si>
  <si>
    <t>United States of America</t>
  </si>
  <si>
    <t>Americas</t>
  </si>
  <si>
    <t>Corporate and Risk Platform</t>
  </si>
  <si>
    <t>USD</t>
  </si>
  <si>
    <t>USD</t>
  </si>
  <si>
    <t>Vice President</t>
  </si>
  <si>
    <t>New York</t>
  </si>
  <si>
    <t>United States of America</t>
  </si>
  <si>
    <t>Americas</t>
  </si>
  <si>
    <t>Corporate and Risk Platform</t>
  </si>
  <si>
    <t>USD</t>
  </si>
  <si>
    <t>USD</t>
  </si>
  <si>
    <t>Vice President</t>
  </si>
  <si>
    <t>London</t>
  </si>
  <si>
    <t>United Kingdom</t>
  </si>
  <si>
    <t>EMEA</t>
  </si>
  <si>
    <t>Operating Platform</t>
  </si>
  <si>
    <t>GBP</t>
  </si>
  <si>
    <t>GBP</t>
  </si>
  <si>
    <t>Director</t>
  </si>
  <si>
    <t>San Francisco</t>
  </si>
  <si>
    <t>United States of America</t>
  </si>
  <si>
    <t>Americas</t>
  </si>
  <si>
    <t>Investments Platform</t>
  </si>
  <si>
    <t>USD</t>
  </si>
  <si>
    <t>USD</t>
  </si>
  <si>
    <t>Director</t>
  </si>
  <si>
    <t>San Francisco</t>
  </si>
  <si>
    <t>United States of America</t>
  </si>
  <si>
    <t>Americas</t>
  </si>
  <si>
    <t>Operating Platform</t>
  </si>
  <si>
    <t>USD</t>
  </si>
  <si>
    <t>USD</t>
  </si>
  <si>
    <t>Director</t>
  </si>
  <si>
    <t>London</t>
  </si>
  <si>
    <t>United Kingdom</t>
  </si>
  <si>
    <t>EMEA</t>
  </si>
  <si>
    <t>ETF and Index Investments Platform</t>
  </si>
  <si>
    <t>GBP</t>
  </si>
  <si>
    <t>GBP</t>
  </si>
  <si>
    <t>Director</t>
  </si>
  <si>
    <t>San Francisco</t>
  </si>
  <si>
    <t>United States of America</t>
  </si>
  <si>
    <t>Americas</t>
  </si>
  <si>
    <t>Investments Platform</t>
  </si>
  <si>
    <t>USD</t>
  </si>
  <si>
    <t>USD</t>
  </si>
  <si>
    <t>Vice President</t>
  </si>
  <si>
    <t>San Francisco</t>
  </si>
  <si>
    <t>United States of America</t>
  </si>
  <si>
    <t>Americas</t>
  </si>
  <si>
    <t>Corporate and Risk Platform</t>
  </si>
  <si>
    <t>USD</t>
  </si>
  <si>
    <t>USD</t>
  </si>
  <si>
    <t>Vice President</t>
  </si>
  <si>
    <t>Sydney</t>
  </si>
  <si>
    <t>Australia</t>
  </si>
  <si>
    <t>Asia-Pacific</t>
  </si>
  <si>
    <t>ETF and Index Investments Platform</t>
  </si>
  <si>
    <t>AUD</t>
  </si>
  <si>
    <t>AUD</t>
  </si>
  <si>
    <t>Vice President</t>
  </si>
  <si>
    <t>San Francisco</t>
  </si>
  <si>
    <t>United States of America</t>
  </si>
  <si>
    <t>Americas</t>
  </si>
  <si>
    <t>Operating Platform</t>
  </si>
  <si>
    <t>USD</t>
  </si>
  <si>
    <t>USD</t>
  </si>
  <si>
    <t>Vice President</t>
  </si>
  <si>
    <t>London</t>
  </si>
  <si>
    <t>United Kingdom</t>
  </si>
  <si>
    <t>EMEA</t>
  </si>
  <si>
    <t>Operating Platform</t>
  </si>
  <si>
    <t>GBP</t>
  </si>
  <si>
    <t>GBP</t>
  </si>
  <si>
    <t>Director</t>
  </si>
  <si>
    <t>New York</t>
  </si>
  <si>
    <t>United States of America</t>
  </si>
  <si>
    <t>Americas</t>
  </si>
  <si>
    <t>Operating Platform</t>
  </si>
  <si>
    <t>USD</t>
  </si>
  <si>
    <t>USD</t>
  </si>
  <si>
    <t>Director</t>
  </si>
  <si>
    <t>San Francisco</t>
  </si>
  <si>
    <t>United States of America</t>
  </si>
  <si>
    <t>Americas</t>
  </si>
  <si>
    <t>ETF and Index Investments Platform</t>
  </si>
  <si>
    <t>USD</t>
  </si>
  <si>
    <t>USD</t>
  </si>
  <si>
    <t>Vice President</t>
  </si>
  <si>
    <t>London</t>
  </si>
  <si>
    <t>United Kingdom</t>
  </si>
  <si>
    <t>EMEA</t>
  </si>
  <si>
    <t>ETF and Index Investments Platform</t>
  </si>
  <si>
    <t>GBP</t>
  </si>
  <si>
    <t>GBP</t>
  </si>
  <si>
    <t>Director</t>
  </si>
  <si>
    <t>San Francisco</t>
  </si>
  <si>
    <t>United States of America</t>
  </si>
  <si>
    <t>Americas</t>
  </si>
  <si>
    <t>Operating Platform</t>
  </si>
  <si>
    <t>USD</t>
  </si>
  <si>
    <t>USD</t>
  </si>
  <si>
    <t>Vice President</t>
  </si>
  <si>
    <t>Toronto</t>
  </si>
  <si>
    <t>Canada</t>
  </si>
  <si>
    <t>Americas</t>
  </si>
  <si>
    <t>ETF and Index Investments Platform</t>
  </si>
  <si>
    <t>CAD</t>
  </si>
  <si>
    <t>CAD</t>
  </si>
  <si>
    <t>Vice President</t>
  </si>
  <si>
    <t>Hong Kong</t>
  </si>
  <si>
    <t>Hong Kong</t>
  </si>
  <si>
    <t>Asia-Pacific</t>
  </si>
  <si>
    <t>Corporate and Risk Platform</t>
  </si>
  <si>
    <t>HKD</t>
  </si>
  <si>
    <t>HKD</t>
  </si>
  <si>
    <t>Director</t>
  </si>
  <si>
    <t>New York</t>
  </si>
  <si>
    <t>United States of America</t>
  </si>
  <si>
    <t>Americas</t>
  </si>
  <si>
    <t>Operating Platform</t>
  </si>
  <si>
    <t>USD</t>
  </si>
  <si>
    <t>USD</t>
  </si>
  <si>
    <t>Vice President</t>
  </si>
  <si>
    <t>New York</t>
  </si>
  <si>
    <t>United States of America</t>
  </si>
  <si>
    <t>Americas</t>
  </si>
  <si>
    <t>Operating Platform</t>
  </si>
  <si>
    <t>USD</t>
  </si>
  <si>
    <t>USD</t>
  </si>
  <si>
    <t>Vice President</t>
  </si>
  <si>
    <t>San Francisco</t>
  </si>
  <si>
    <t>United States of America</t>
  </si>
  <si>
    <t>Americas</t>
  </si>
  <si>
    <t>Operating Platform</t>
  </si>
  <si>
    <t>USD</t>
  </si>
  <si>
    <t>USD</t>
  </si>
  <si>
    <t>Vice President</t>
  </si>
  <si>
    <t>Hong Kong</t>
  </si>
  <si>
    <t>Hong Kong</t>
  </si>
  <si>
    <t>Asia-Pacific</t>
  </si>
  <si>
    <t>Investments Platform</t>
  </si>
  <si>
    <t>HKD</t>
  </si>
  <si>
    <t>HKD</t>
  </si>
  <si>
    <t>Director</t>
  </si>
  <si>
    <t>San Francisco</t>
  </si>
  <si>
    <t>United States of America</t>
  </si>
  <si>
    <t>Americas</t>
  </si>
  <si>
    <t>Corporate and Risk Platform</t>
  </si>
  <si>
    <t>USD</t>
  </si>
  <si>
    <t>USD</t>
  </si>
  <si>
    <t>Director</t>
  </si>
  <si>
    <t>Singapore</t>
  </si>
  <si>
    <t>Singapore</t>
  </si>
  <si>
    <t>Asia-Pacific</t>
  </si>
  <si>
    <t>Operating Platform</t>
  </si>
  <si>
    <t>SGD</t>
  </si>
  <si>
    <t>SGD</t>
  </si>
  <si>
    <t>Vice President</t>
  </si>
  <si>
    <t>Hong Kong</t>
  </si>
  <si>
    <t>Hong Kong</t>
  </si>
  <si>
    <t>Asia-Pacific</t>
  </si>
  <si>
    <t>ETF and Index Investments Platform</t>
  </si>
  <si>
    <t>HKD</t>
  </si>
  <si>
    <t>HKD</t>
  </si>
  <si>
    <t>Director</t>
  </si>
  <si>
    <t>San Francisco</t>
  </si>
  <si>
    <t>United States of America</t>
  </si>
  <si>
    <t>Americas</t>
  </si>
  <si>
    <t>Operating Platform</t>
  </si>
  <si>
    <t>USD</t>
  </si>
  <si>
    <t>USD</t>
  </si>
  <si>
    <t>Vice President</t>
  </si>
  <si>
    <t>Texas</t>
  </si>
  <si>
    <t>United States of America</t>
  </si>
  <si>
    <t>Americas</t>
  </si>
  <si>
    <t>Operating Platform</t>
  </si>
  <si>
    <t>USD</t>
  </si>
  <si>
    <t>USD</t>
  </si>
  <si>
    <t>Director</t>
  </si>
  <si>
    <t>Wilmington</t>
  </si>
  <si>
    <t>United States of America</t>
  </si>
  <si>
    <t>Americas</t>
  </si>
  <si>
    <t>Operating Platform</t>
  </si>
  <si>
    <t>USD</t>
  </si>
  <si>
    <t>USD</t>
  </si>
  <si>
    <t>Director</t>
  </si>
  <si>
    <t>London</t>
  </si>
  <si>
    <t>United Kingdom</t>
  </si>
  <si>
    <t>EMEA</t>
  </si>
  <si>
    <t>Investments Platform</t>
  </si>
  <si>
    <t>GBP</t>
  </si>
  <si>
    <t>GBP</t>
  </si>
  <si>
    <t>Director</t>
  </si>
  <si>
    <t>Frankfurt</t>
  </si>
  <si>
    <t>Germany</t>
  </si>
  <si>
    <t>EMEA</t>
  </si>
  <si>
    <t>Corporate and Risk Platform</t>
  </si>
  <si>
    <t>EUR</t>
  </si>
  <si>
    <t>EUR</t>
  </si>
  <si>
    <t>Director</t>
  </si>
  <si>
    <t>Frankfurt</t>
  </si>
  <si>
    <t>Germany</t>
  </si>
  <si>
    <t>EMEA</t>
  </si>
  <si>
    <t>Corporate and Risk Platform</t>
  </si>
  <si>
    <t>EUR</t>
  </si>
  <si>
    <t>EUR</t>
  </si>
  <si>
    <t>Vice President</t>
  </si>
  <si>
    <t>San Francisco</t>
  </si>
  <si>
    <t>United States of America</t>
  </si>
  <si>
    <t>Americas</t>
  </si>
  <si>
    <t>Investments Platform</t>
  </si>
  <si>
    <t>USD</t>
  </si>
  <si>
    <t>USD</t>
  </si>
  <si>
    <t>Vice President</t>
  </si>
  <si>
    <t>New York</t>
  </si>
  <si>
    <t>United States of America</t>
  </si>
  <si>
    <t>Americas</t>
  </si>
  <si>
    <t>Operating Platform</t>
  </si>
  <si>
    <t>USD</t>
  </si>
  <si>
    <t>USD</t>
  </si>
  <si>
    <t>Vice President</t>
  </si>
  <si>
    <t>San Francisco</t>
  </si>
  <si>
    <t>United States of America</t>
  </si>
  <si>
    <t>Americas</t>
  </si>
  <si>
    <t>Client Businesses Platform</t>
  </si>
  <si>
    <t>USD</t>
  </si>
  <si>
    <t>USD</t>
  </si>
  <si>
    <t>Director</t>
  </si>
  <si>
    <t>Budapest</t>
  </si>
  <si>
    <t>Hungary</t>
  </si>
  <si>
    <t>EMEA</t>
  </si>
  <si>
    <t>Operating Platform</t>
  </si>
  <si>
    <t>GBP</t>
  </si>
  <si>
    <t>GBP</t>
  </si>
  <si>
    <t>Vice President</t>
  </si>
  <si>
    <t>San Francisco</t>
  </si>
  <si>
    <t>United States of America</t>
  </si>
  <si>
    <t>Americas</t>
  </si>
  <si>
    <t>Operating Platform</t>
  </si>
  <si>
    <t>USD</t>
  </si>
  <si>
    <t>USD</t>
  </si>
  <si>
    <t>Director</t>
  </si>
  <si>
    <t>California</t>
  </si>
  <si>
    <t>United States of America</t>
  </si>
  <si>
    <t>Americas</t>
  </si>
  <si>
    <t>ETF and Index Investments Platform</t>
  </si>
  <si>
    <t>USD</t>
  </si>
  <si>
    <t>USD</t>
  </si>
  <si>
    <t>Vice President</t>
  </si>
  <si>
    <t>Philadelphia</t>
  </si>
  <si>
    <t>United States of America</t>
  </si>
  <si>
    <t>Americas</t>
  </si>
  <si>
    <t>Investments Platform</t>
  </si>
  <si>
    <t>USD</t>
  </si>
  <si>
    <t>USD</t>
  </si>
  <si>
    <t>Vice President</t>
  </si>
  <si>
    <t>San Francisco</t>
  </si>
  <si>
    <t>United States of America</t>
  </si>
  <si>
    <t>Americas</t>
  </si>
  <si>
    <t>Operating Platform</t>
  </si>
  <si>
    <t>USD</t>
  </si>
  <si>
    <t>USD</t>
  </si>
  <si>
    <t>Vice President</t>
  </si>
  <si>
    <t>New York</t>
  </si>
  <si>
    <t>United States of America</t>
  </si>
  <si>
    <t>Americas</t>
  </si>
  <si>
    <t>Operating Platform</t>
  </si>
  <si>
    <t>USD</t>
  </si>
  <si>
    <t>USD</t>
  </si>
  <si>
    <t>Vice President</t>
  </si>
  <si>
    <t>London</t>
  </si>
  <si>
    <t>United Kingdom</t>
  </si>
  <si>
    <t>EMEA</t>
  </si>
  <si>
    <t>ETF and Index Investments Platform</t>
  </si>
  <si>
    <t>GBP</t>
  </si>
  <si>
    <t>GBP</t>
  </si>
  <si>
    <t>Vice President</t>
  </si>
  <si>
    <t>London</t>
  </si>
  <si>
    <t>United Kingdom</t>
  </si>
  <si>
    <t>EMEA</t>
  </si>
  <si>
    <t>Corporate and Risk Platform</t>
  </si>
  <si>
    <t>GBP</t>
  </si>
  <si>
    <t>GBP</t>
  </si>
  <si>
    <t>Director</t>
  </si>
  <si>
    <t>New York</t>
  </si>
  <si>
    <t>United States of America</t>
  </si>
  <si>
    <t>Americas</t>
  </si>
  <si>
    <t>Operating Platform</t>
  </si>
  <si>
    <t>USD</t>
  </si>
  <si>
    <t>USD</t>
  </si>
  <si>
    <t>Director</t>
  </si>
  <si>
    <t>San Francisco</t>
  </si>
  <si>
    <t>United States of America</t>
  </si>
  <si>
    <t>Americas</t>
  </si>
  <si>
    <t>Investments Platform</t>
  </si>
  <si>
    <t>USD</t>
  </si>
  <si>
    <t>USD</t>
  </si>
  <si>
    <t>Vice President</t>
  </si>
  <si>
    <t>San Francisco</t>
  </si>
  <si>
    <t>United States of America</t>
  </si>
  <si>
    <t>Americas</t>
  </si>
  <si>
    <t>Operating Platform</t>
  </si>
  <si>
    <t>USD</t>
  </si>
  <si>
    <t>USD</t>
  </si>
  <si>
    <t>Administrative Assistant</t>
  </si>
  <si>
    <t>London</t>
  </si>
  <si>
    <t>United Kingdom</t>
  </si>
  <si>
    <t>EMEA</t>
  </si>
  <si>
    <t>Corporate and Risk Platform</t>
  </si>
  <si>
    <t>GBP</t>
  </si>
  <si>
    <t>GBP</t>
  </si>
  <si>
    <t>Associate</t>
  </si>
  <si>
    <t>London</t>
  </si>
  <si>
    <t>United Kingdom</t>
  </si>
  <si>
    <t>EMEA</t>
  </si>
  <si>
    <t>Investments Platform</t>
  </si>
  <si>
    <t>GBP</t>
  </si>
  <si>
    <t>GBP</t>
  </si>
  <si>
    <t>Vice President</t>
  </si>
  <si>
    <t>San Francisco</t>
  </si>
  <si>
    <t>United States of America</t>
  </si>
  <si>
    <t>Americas</t>
  </si>
  <si>
    <t>Operating Platform</t>
  </si>
  <si>
    <t>USD</t>
  </si>
  <si>
    <t>USD</t>
  </si>
  <si>
    <t>Director</t>
  </si>
  <si>
    <t>San Francisco</t>
  </si>
  <si>
    <t>United States of America</t>
  </si>
  <si>
    <t>Americas</t>
  </si>
  <si>
    <t>Client Businesses Platform</t>
  </si>
  <si>
    <t>USD</t>
  </si>
  <si>
    <t>USD</t>
  </si>
  <si>
    <t>Vice President</t>
  </si>
  <si>
    <t>San Francisco</t>
  </si>
  <si>
    <t>United States of America</t>
  </si>
  <si>
    <t>Americas</t>
  </si>
  <si>
    <t>ETF and Index Investments Platform</t>
  </si>
  <si>
    <t>USD</t>
  </si>
  <si>
    <t>USD</t>
  </si>
  <si>
    <t>Associate</t>
  </si>
  <si>
    <t>Wilmington</t>
  </si>
  <si>
    <t>United States of America</t>
  </si>
  <si>
    <t>Americas</t>
  </si>
  <si>
    <t>Operating Platform</t>
  </si>
  <si>
    <t>USD</t>
  </si>
  <si>
    <t>USD</t>
  </si>
  <si>
    <t>Vice President</t>
  </si>
  <si>
    <t>San Francisco</t>
  </si>
  <si>
    <t>United States of America</t>
  </si>
  <si>
    <t>Americas</t>
  </si>
  <si>
    <t>Operating Platform</t>
  </si>
  <si>
    <t>USD</t>
  </si>
  <si>
    <t>USD</t>
  </si>
  <si>
    <t>Associate</t>
  </si>
  <si>
    <t>San Francisco</t>
  </si>
  <si>
    <t>United States of America</t>
  </si>
  <si>
    <t>Americas</t>
  </si>
  <si>
    <t>Operating Platform</t>
  </si>
  <si>
    <t>USD</t>
  </si>
  <si>
    <t>USD</t>
  </si>
  <si>
    <t>Director</t>
  </si>
  <si>
    <t>San Francisco</t>
  </si>
  <si>
    <t>United States of America</t>
  </si>
  <si>
    <t>Americas</t>
  </si>
  <si>
    <t>ETF and Index Investments Platform</t>
  </si>
  <si>
    <t>USD</t>
  </si>
  <si>
    <t>USD</t>
  </si>
  <si>
    <t>Director</t>
  </si>
  <si>
    <t>San Francisco</t>
  </si>
  <si>
    <t>United States of America</t>
  </si>
  <si>
    <t>Americas</t>
  </si>
  <si>
    <t>ETF and Index Investments Platform</t>
  </si>
  <si>
    <t>USD</t>
  </si>
  <si>
    <t>USD</t>
  </si>
  <si>
    <t>Vice President</t>
  </si>
  <si>
    <t>San Francisco</t>
  </si>
  <si>
    <t>United States of America</t>
  </si>
  <si>
    <t>Americas</t>
  </si>
  <si>
    <t>Operating Platform</t>
  </si>
  <si>
    <t>USD</t>
  </si>
  <si>
    <t>USD</t>
  </si>
  <si>
    <t>Vice President</t>
  </si>
  <si>
    <t>San Francisco</t>
  </si>
  <si>
    <t>United States of America</t>
  </si>
  <si>
    <t>Americas</t>
  </si>
  <si>
    <t>Operating Platform</t>
  </si>
  <si>
    <t>USD</t>
  </si>
  <si>
    <t>USD</t>
  </si>
  <si>
    <t>Director</t>
  </si>
  <si>
    <t>New York</t>
  </si>
  <si>
    <t>United States of America</t>
  </si>
  <si>
    <t>Americas</t>
  </si>
  <si>
    <t>Client Businesses Platform</t>
  </si>
  <si>
    <t>USD</t>
  </si>
  <si>
    <t>USD</t>
  </si>
  <si>
    <t>Vice President</t>
  </si>
  <si>
    <t>Princeton</t>
  </si>
  <si>
    <t>United States of America</t>
  </si>
  <si>
    <t>Americas</t>
  </si>
  <si>
    <t>Operating Platform</t>
  </si>
  <si>
    <t>USD</t>
  </si>
  <si>
    <t>USD</t>
  </si>
  <si>
    <t>Associate</t>
  </si>
  <si>
    <t>Tokyo</t>
  </si>
  <si>
    <t>Japan</t>
  </si>
  <si>
    <t>Asia-Pacific</t>
  </si>
  <si>
    <t>Operating Platform</t>
  </si>
  <si>
    <t>JPY</t>
  </si>
  <si>
    <t>JPY</t>
  </si>
  <si>
    <t>Director</t>
  </si>
  <si>
    <t>London</t>
  </si>
  <si>
    <t>United Kingdom</t>
  </si>
  <si>
    <t>EMEA</t>
  </si>
  <si>
    <t>Client Businesses Platform</t>
  </si>
  <si>
    <t>GBP</t>
  </si>
  <si>
    <t>GBP</t>
  </si>
  <si>
    <t>Director</t>
  </si>
  <si>
    <t>San Francisco</t>
  </si>
  <si>
    <t>United States of America</t>
  </si>
  <si>
    <t>Americas</t>
  </si>
  <si>
    <t>ETF and Index Investments Platform</t>
  </si>
  <si>
    <t>USD</t>
  </si>
  <si>
    <t>USD</t>
  </si>
  <si>
    <t>Vice President</t>
  </si>
  <si>
    <t>San Francisco</t>
  </si>
  <si>
    <t>United States of America</t>
  </si>
  <si>
    <t>Americas</t>
  </si>
  <si>
    <t>Corporate and Risk Platform</t>
  </si>
  <si>
    <t>USD</t>
  </si>
  <si>
    <t>USD</t>
  </si>
  <si>
    <t>Associate</t>
  </si>
  <si>
    <t>San Francisco</t>
  </si>
  <si>
    <t>United States of America</t>
  </si>
  <si>
    <t>Americas</t>
  </si>
  <si>
    <t>Operating Platform</t>
  </si>
  <si>
    <t>USD</t>
  </si>
  <si>
    <t>USD</t>
  </si>
  <si>
    <t>Director</t>
  </si>
  <si>
    <t>Chicago</t>
  </si>
  <si>
    <t>United States of America</t>
  </si>
  <si>
    <t>Americas</t>
  </si>
  <si>
    <t>Regional Platform</t>
  </si>
  <si>
    <t>USD</t>
  </si>
  <si>
    <t>USD</t>
  </si>
  <si>
    <t>Vice President</t>
  </si>
  <si>
    <t>San Francisco</t>
  </si>
  <si>
    <t>United States of America</t>
  </si>
  <si>
    <t>Americas</t>
  </si>
  <si>
    <t>Operating Platform</t>
  </si>
  <si>
    <t>USD</t>
  </si>
  <si>
    <t>USD</t>
  </si>
  <si>
    <t>Vice President</t>
  </si>
  <si>
    <t>London</t>
  </si>
  <si>
    <t>United Kingdom</t>
  </si>
  <si>
    <t>EMEA</t>
  </si>
  <si>
    <t>Client Businesses Platform</t>
  </si>
  <si>
    <t>GBP</t>
  </si>
  <si>
    <t>GBP</t>
  </si>
  <si>
    <t>Director</t>
  </si>
  <si>
    <t>New York</t>
  </si>
  <si>
    <t>United States of America</t>
  </si>
  <si>
    <t>Americas</t>
  </si>
  <si>
    <t>Operating Platform</t>
  </si>
  <si>
    <t>USD</t>
  </si>
  <si>
    <t>USD</t>
  </si>
  <si>
    <t>Managing Director</t>
  </si>
  <si>
    <t>New York</t>
  </si>
  <si>
    <t>United States of America</t>
  </si>
  <si>
    <t>Americas</t>
  </si>
  <si>
    <t>Client Businesses Platform</t>
  </si>
  <si>
    <t>USD</t>
  </si>
  <si>
    <t>USD</t>
  </si>
  <si>
    <t>Director</t>
  </si>
  <si>
    <t>New York</t>
  </si>
  <si>
    <t>United States of America</t>
  </si>
  <si>
    <t>Americas</t>
  </si>
  <si>
    <t>Client Businesses Platform</t>
  </si>
  <si>
    <t>USD</t>
  </si>
  <si>
    <t>USD</t>
  </si>
  <si>
    <t>Vice President</t>
  </si>
  <si>
    <t>San Francisco</t>
  </si>
  <si>
    <t>United States of America</t>
  </si>
  <si>
    <t>Americas</t>
  </si>
  <si>
    <t>Client Businesses Platform</t>
  </si>
  <si>
    <t>USD</t>
  </si>
  <si>
    <t>USD</t>
  </si>
  <si>
    <t>Director</t>
  </si>
  <si>
    <t>London</t>
  </si>
  <si>
    <t>United Kingdom</t>
  </si>
  <si>
    <t>EMEA</t>
  </si>
  <si>
    <t>ETF and Index Investments Platform</t>
  </si>
  <si>
    <t>GBP</t>
  </si>
  <si>
    <t>GBP</t>
  </si>
  <si>
    <t>Vice President</t>
  </si>
  <si>
    <t>London</t>
  </si>
  <si>
    <t>United Kingdom</t>
  </si>
  <si>
    <t>EMEA</t>
  </si>
  <si>
    <t>Investments Platform</t>
  </si>
  <si>
    <t>GBP</t>
  </si>
  <si>
    <t>GBP</t>
  </si>
  <si>
    <t>Director</t>
  </si>
  <si>
    <t>London</t>
  </si>
  <si>
    <t>United Kingdom</t>
  </si>
  <si>
    <t>EMEA</t>
  </si>
  <si>
    <t>ETF and Index Investments Platform</t>
  </si>
  <si>
    <t>GBP</t>
  </si>
  <si>
    <t>GBP</t>
  </si>
  <si>
    <t>Vice President</t>
  </si>
  <si>
    <t>Hong Kong</t>
  </si>
  <si>
    <t>Hong Kong</t>
  </si>
  <si>
    <t>Asia-Pacific</t>
  </si>
  <si>
    <t>Investments Platform</t>
  </si>
  <si>
    <t>HKD</t>
  </si>
  <si>
    <t>HKD</t>
  </si>
  <si>
    <t>Director</t>
  </si>
  <si>
    <t>London</t>
  </si>
  <si>
    <t>United Kingdom</t>
  </si>
  <si>
    <t>EMEA</t>
  </si>
  <si>
    <t>Operating Platform</t>
  </si>
  <si>
    <t>GBP</t>
  </si>
  <si>
    <t>GBP</t>
  </si>
  <si>
    <t>Director</t>
  </si>
  <si>
    <t>London</t>
  </si>
  <si>
    <t>United Kingdom</t>
  </si>
  <si>
    <t>EMEA</t>
  </si>
  <si>
    <t>Corporate and Risk Platform</t>
  </si>
  <si>
    <t>GBP</t>
  </si>
  <si>
    <t>GBP</t>
  </si>
  <si>
    <t>Associate</t>
  </si>
  <si>
    <t>Munich</t>
  </si>
  <si>
    <t>Germany</t>
  </si>
  <si>
    <t>EMEA</t>
  </si>
  <si>
    <t>Operating Platform</t>
  </si>
  <si>
    <t>EUR</t>
  </si>
  <si>
    <t>EUR</t>
  </si>
  <si>
    <t>Director</t>
  </si>
  <si>
    <t>London</t>
  </si>
  <si>
    <t>United Kingdom</t>
  </si>
  <si>
    <t>EMEA</t>
  </si>
  <si>
    <t>Investments Platform</t>
  </si>
  <si>
    <t>GBP</t>
  </si>
  <si>
    <t>GBP</t>
  </si>
  <si>
    <t>Vice President</t>
  </si>
  <si>
    <t>Sydney</t>
  </si>
  <si>
    <t>Australia</t>
  </si>
  <si>
    <t>Asia-Pacific</t>
  </si>
  <si>
    <t>Operating Platform</t>
  </si>
  <si>
    <t>AUD</t>
  </si>
  <si>
    <t>AUD</t>
  </si>
  <si>
    <t>Vice President</t>
  </si>
  <si>
    <t>London</t>
  </si>
  <si>
    <t>United Kingdom</t>
  </si>
  <si>
    <t>EMEA</t>
  </si>
  <si>
    <t>Operating Platform</t>
  </si>
  <si>
    <t>GBP</t>
  </si>
  <si>
    <t>GBP</t>
  </si>
  <si>
    <t>Vice President</t>
  </si>
  <si>
    <t>London</t>
  </si>
  <si>
    <t>United Kingdom</t>
  </si>
  <si>
    <t>EMEA</t>
  </si>
  <si>
    <t>ETF and Index Investments Platform</t>
  </si>
  <si>
    <t>GBP</t>
  </si>
  <si>
    <t>GBP</t>
  </si>
  <si>
    <t>Managing Director</t>
  </si>
  <si>
    <t>London</t>
  </si>
  <si>
    <t>United Kingdom</t>
  </si>
  <si>
    <t>EMEA</t>
  </si>
  <si>
    <t>ETF and Index Investments Platform</t>
  </si>
  <si>
    <t>GBP</t>
  </si>
  <si>
    <t>GBP</t>
  </si>
  <si>
    <t>Vice President</t>
  </si>
  <si>
    <t>Hong Kong</t>
  </si>
  <si>
    <t>Hong Kong</t>
  </si>
  <si>
    <t>Asia-Pacific</t>
  </si>
  <si>
    <t>Client Businesses Platform</t>
  </si>
  <si>
    <t>HKD</t>
  </si>
  <si>
    <t>HKD</t>
  </si>
  <si>
    <t>Managing Director</t>
  </si>
  <si>
    <t>Indiana</t>
  </si>
  <si>
    <t>United States of America</t>
  </si>
  <si>
    <t>Americas</t>
  </si>
  <si>
    <t>Client Businesses Platform</t>
  </si>
  <si>
    <t>USD</t>
  </si>
  <si>
    <t>USD</t>
  </si>
  <si>
    <t>Vice President</t>
  </si>
  <si>
    <t>New York</t>
  </si>
  <si>
    <t>United States of America</t>
  </si>
  <si>
    <t>Americas</t>
  </si>
  <si>
    <t>Client Businesses Platform</t>
  </si>
  <si>
    <t>USD</t>
  </si>
  <si>
    <t>USD</t>
  </si>
  <si>
    <t>Director</t>
  </si>
  <si>
    <t>Boston</t>
  </si>
  <si>
    <t>United States of America</t>
  </si>
  <si>
    <t>Americas</t>
  </si>
  <si>
    <t>Client Businesses Platform</t>
  </si>
  <si>
    <t>USD</t>
  </si>
  <si>
    <t>USD</t>
  </si>
  <si>
    <t>Vice President</t>
  </si>
  <si>
    <t>San Francisco</t>
  </si>
  <si>
    <t>United States of America</t>
  </si>
  <si>
    <t>Americas</t>
  </si>
  <si>
    <t>ETF and Index Investments Platform</t>
  </si>
  <si>
    <t>USD</t>
  </si>
  <si>
    <t>USD</t>
  </si>
  <si>
    <t>Managing Director</t>
  </si>
  <si>
    <t>New York</t>
  </si>
  <si>
    <t>United States of America</t>
  </si>
  <si>
    <t>Americas</t>
  </si>
  <si>
    <t>Operating Platform</t>
  </si>
  <si>
    <t>USD</t>
  </si>
  <si>
    <t>USD</t>
  </si>
  <si>
    <t>Director</t>
  </si>
  <si>
    <t>Princeton</t>
  </si>
  <si>
    <t>United States of America</t>
  </si>
  <si>
    <t>Americas</t>
  </si>
  <si>
    <t>Regional Platform</t>
  </si>
  <si>
    <t>USD</t>
  </si>
  <si>
    <t>USD</t>
  </si>
  <si>
    <t>Associate</t>
  </si>
  <si>
    <t>London</t>
  </si>
  <si>
    <t>United Kingdom</t>
  </si>
  <si>
    <t>EMEA</t>
  </si>
  <si>
    <t>Operating Platform</t>
  </si>
  <si>
    <t>GBP</t>
  </si>
  <si>
    <t>GBP</t>
  </si>
  <si>
    <t>Managing Director</t>
  </si>
  <si>
    <t>San Francisco</t>
  </si>
  <si>
    <t>United States of America</t>
  </si>
  <si>
    <t>Americas</t>
  </si>
  <si>
    <t>Regional Platform</t>
  </si>
  <si>
    <t>USD</t>
  </si>
  <si>
    <t>USD</t>
  </si>
  <si>
    <t>Vice President</t>
  </si>
  <si>
    <t>San Francisco</t>
  </si>
  <si>
    <t>United States of America</t>
  </si>
  <si>
    <t>Americas</t>
  </si>
  <si>
    <t>Operating Platform</t>
  </si>
  <si>
    <t>USD</t>
  </si>
  <si>
    <t>USD</t>
  </si>
  <si>
    <t>Director</t>
  </si>
  <si>
    <t>New York</t>
  </si>
  <si>
    <t>United States of America</t>
  </si>
  <si>
    <t>Americas</t>
  </si>
  <si>
    <t>Client Businesses Platform</t>
  </si>
  <si>
    <t>USD</t>
  </si>
  <si>
    <t>USD</t>
  </si>
  <si>
    <t>Managing Director</t>
  </si>
  <si>
    <t>Munich</t>
  </si>
  <si>
    <t>Germany</t>
  </si>
  <si>
    <t>EMEA</t>
  </si>
  <si>
    <t>ETF and Index Investments Platform</t>
  </si>
  <si>
    <t>EUR</t>
  </si>
  <si>
    <t>EUR</t>
  </si>
  <si>
    <t>Vice President</t>
  </si>
  <si>
    <t>London</t>
  </si>
  <si>
    <t>United Kingdom</t>
  </si>
  <si>
    <t>EMEA</t>
  </si>
  <si>
    <t>ETF and Index Investments Platform</t>
  </si>
  <si>
    <t>GBP</t>
  </si>
  <si>
    <t>GBP</t>
  </si>
  <si>
    <t>Director</t>
  </si>
  <si>
    <t>San Francisco</t>
  </si>
  <si>
    <t>United States of America</t>
  </si>
  <si>
    <t>Americas</t>
  </si>
  <si>
    <t>Client Businesses Platform</t>
  </si>
  <si>
    <t>USD</t>
  </si>
  <si>
    <t>USD</t>
  </si>
  <si>
    <t>Director</t>
  </si>
  <si>
    <t>Mumbai</t>
  </si>
  <si>
    <t>India</t>
  </si>
  <si>
    <t>Asia-Pacific</t>
  </si>
  <si>
    <t>Operating Platform</t>
  </si>
  <si>
    <t>INR</t>
  </si>
  <si>
    <t>INR</t>
  </si>
  <si>
    <t>Director</t>
  </si>
  <si>
    <t>Boston</t>
  </si>
  <si>
    <t>United States of America</t>
  </si>
  <si>
    <t>Americas</t>
  </si>
  <si>
    <t>Investments Platform</t>
  </si>
  <si>
    <t>USD</t>
  </si>
  <si>
    <t>USD</t>
  </si>
  <si>
    <t>Vice President</t>
  </si>
  <si>
    <t>New York</t>
  </si>
  <si>
    <t>United States of America</t>
  </si>
  <si>
    <t>Americas</t>
  </si>
  <si>
    <t>Client Businesses Platform</t>
  </si>
  <si>
    <t>USD</t>
  </si>
  <si>
    <t>USD</t>
  </si>
  <si>
    <t>Director</t>
  </si>
  <si>
    <t>London</t>
  </si>
  <si>
    <t>United Kingdom</t>
  </si>
  <si>
    <t>EMEA</t>
  </si>
  <si>
    <t>Client Businesses Platform</t>
  </si>
  <si>
    <t>GBP</t>
  </si>
  <si>
    <t>GBP</t>
  </si>
  <si>
    <t>Vice President</t>
  </si>
  <si>
    <t>New York</t>
  </si>
  <si>
    <t>United States of America</t>
  </si>
  <si>
    <t>Americas</t>
  </si>
  <si>
    <t>Operating Platform</t>
  </si>
  <si>
    <t>USD</t>
  </si>
  <si>
    <t>USD</t>
  </si>
  <si>
    <t>Director</t>
  </si>
  <si>
    <t>London</t>
  </si>
  <si>
    <t>United Kingdom</t>
  </si>
  <si>
    <t>EMEA</t>
  </si>
  <si>
    <t>Investments Platform</t>
  </si>
  <si>
    <t>GBP</t>
  </si>
  <si>
    <t>GBP</t>
  </si>
  <si>
    <t>Vice President</t>
  </si>
  <si>
    <t>San Francisco</t>
  </si>
  <si>
    <t>United States of America</t>
  </si>
  <si>
    <t>Americas</t>
  </si>
  <si>
    <t>Operating Platform</t>
  </si>
  <si>
    <t>USD</t>
  </si>
  <si>
    <t>USD</t>
  </si>
  <si>
    <t>Vice President</t>
  </si>
  <si>
    <t>London</t>
  </si>
  <si>
    <t>United Kingdom</t>
  </si>
  <si>
    <t>EMEA</t>
  </si>
  <si>
    <t>ETF and Index Investments Platform</t>
  </si>
  <si>
    <t>GBP</t>
  </si>
  <si>
    <t>GBP</t>
  </si>
  <si>
    <t>Analyst</t>
  </si>
  <si>
    <t>Munich</t>
  </si>
  <si>
    <t>Germany</t>
  </si>
  <si>
    <t>EMEA</t>
  </si>
  <si>
    <t>ETF and Index Investments Platform</t>
  </si>
  <si>
    <t>EUR</t>
  </si>
  <si>
    <t>EUR</t>
  </si>
  <si>
    <t>Vice President</t>
  </si>
  <si>
    <t>London</t>
  </si>
  <si>
    <t>United Kingdom</t>
  </si>
  <si>
    <t>EMEA</t>
  </si>
  <si>
    <t>Operating Platform</t>
  </si>
  <si>
    <t>GBP</t>
  </si>
  <si>
    <t>GBP</t>
  </si>
  <si>
    <t>Associate</t>
  </si>
  <si>
    <t>London</t>
  </si>
  <si>
    <t>United Kingdom</t>
  </si>
  <si>
    <t>EMEA</t>
  </si>
  <si>
    <t>Operating Platform</t>
  </si>
  <si>
    <t>GBP</t>
  </si>
  <si>
    <t>GBP</t>
  </si>
  <si>
    <t>Director</t>
  </si>
  <si>
    <t>San Francisco</t>
  </si>
  <si>
    <t>United States of America</t>
  </si>
  <si>
    <t>Americas</t>
  </si>
  <si>
    <t>Operating Platform</t>
  </si>
  <si>
    <t>USD</t>
  </si>
  <si>
    <t>USD</t>
  </si>
  <si>
    <t>Executive Assistant</t>
  </si>
  <si>
    <t>San Francisco</t>
  </si>
  <si>
    <t>United States of America</t>
  </si>
  <si>
    <t>Americas</t>
  </si>
  <si>
    <t>Operating Platform</t>
  </si>
  <si>
    <t>USD</t>
  </si>
  <si>
    <t>USD</t>
  </si>
  <si>
    <t>Vice President</t>
  </si>
  <si>
    <t>San Francisco</t>
  </si>
  <si>
    <t>United States of America</t>
  </si>
  <si>
    <t>Americas</t>
  </si>
  <si>
    <t>Operating Platform</t>
  </si>
  <si>
    <t>USD</t>
  </si>
  <si>
    <t>USD</t>
  </si>
  <si>
    <t>Director</t>
  </si>
  <si>
    <t>London</t>
  </si>
  <si>
    <t>United Kingdom</t>
  </si>
  <si>
    <t>EMEA</t>
  </si>
  <si>
    <t>ETF and Index Investments Platform</t>
  </si>
  <si>
    <t>GBP</t>
  </si>
  <si>
    <t>GBP</t>
  </si>
  <si>
    <t>Vice President</t>
  </si>
  <si>
    <t>San Francisco</t>
  </si>
  <si>
    <t>United States of America</t>
  </si>
  <si>
    <t>Americas</t>
  </si>
  <si>
    <t>Client Businesses Platform</t>
  </si>
  <si>
    <t>USD</t>
  </si>
  <si>
    <t>USD</t>
  </si>
  <si>
    <t>Managing Director</t>
  </si>
  <si>
    <t>Edinburgh</t>
  </si>
  <si>
    <t>United Kingdom</t>
  </si>
  <si>
    <t>EMEA</t>
  </si>
  <si>
    <t>Operating Platform</t>
  </si>
  <si>
    <t>GBP</t>
  </si>
  <si>
    <t>GBP</t>
  </si>
  <si>
    <t>Associate</t>
  </si>
  <si>
    <t>Munich</t>
  </si>
  <si>
    <t>Germany</t>
  </si>
  <si>
    <t>EMEA</t>
  </si>
  <si>
    <t>ETF and Index Investments Platform</t>
  </si>
  <si>
    <t>EUR</t>
  </si>
  <si>
    <t>EUR</t>
  </si>
  <si>
    <t>Vice President</t>
  </si>
  <si>
    <t>London</t>
  </si>
  <si>
    <t>United Kingdom</t>
  </si>
  <si>
    <t>EMEA</t>
  </si>
  <si>
    <t>Investments Platform</t>
  </si>
  <si>
    <t>GBP</t>
  </si>
  <si>
    <t>GBP</t>
  </si>
  <si>
    <t>Vice President</t>
  </si>
  <si>
    <t>London</t>
  </si>
  <si>
    <t>United Kingdom</t>
  </si>
  <si>
    <t>EMEA</t>
  </si>
  <si>
    <t>Investments Platform</t>
  </si>
  <si>
    <t>GBP</t>
  </si>
  <si>
    <t>GBP</t>
  </si>
  <si>
    <t>Managing Director</t>
  </si>
  <si>
    <t>London</t>
  </si>
  <si>
    <t>United Kingdom</t>
  </si>
  <si>
    <t>EMEA</t>
  </si>
  <si>
    <t>Investments Platform</t>
  </si>
  <si>
    <t>GBP</t>
  </si>
  <si>
    <t>GBP</t>
  </si>
  <si>
    <t>Director</t>
  </si>
  <si>
    <t>London</t>
  </si>
  <si>
    <t>United Kingdom</t>
  </si>
  <si>
    <t>EMEA</t>
  </si>
  <si>
    <t>ETF and Index Investments Platform</t>
  </si>
  <si>
    <t>GBP</t>
  </si>
  <si>
    <t>GBP</t>
  </si>
  <si>
    <t>Director</t>
  </si>
  <si>
    <t>London</t>
  </si>
  <si>
    <t>United Kingdom</t>
  </si>
  <si>
    <t>EMEA</t>
  </si>
  <si>
    <t>Investments Platform</t>
  </si>
  <si>
    <t>GBP</t>
  </si>
  <si>
    <t>GBP</t>
  </si>
  <si>
    <t>Vice President</t>
  </si>
  <si>
    <t>Wilmington</t>
  </si>
  <si>
    <t>United States of America</t>
  </si>
  <si>
    <t>Americas</t>
  </si>
  <si>
    <t>Operating Platform</t>
  </si>
  <si>
    <t>USD</t>
  </si>
  <si>
    <t>USD</t>
  </si>
  <si>
    <t>Vice President</t>
  </si>
  <si>
    <t>San Francisco</t>
  </si>
  <si>
    <t>United States of America</t>
  </si>
  <si>
    <t>Americas</t>
  </si>
  <si>
    <t>Operating Platform</t>
  </si>
  <si>
    <t>USD</t>
  </si>
  <si>
    <t>USD</t>
  </si>
  <si>
    <t>Director</t>
  </si>
  <si>
    <t>San Francisco</t>
  </si>
  <si>
    <t>United States of America</t>
  </si>
  <si>
    <t>Americas</t>
  </si>
  <si>
    <t>Corporate and Risk Platform</t>
  </si>
  <si>
    <t>USD</t>
  </si>
  <si>
    <t>USD</t>
  </si>
  <si>
    <t>Managing Director</t>
  </si>
  <si>
    <t>New York</t>
  </si>
  <si>
    <t>United States of America</t>
  </si>
  <si>
    <t>Americas</t>
  </si>
  <si>
    <t>Corporate and Risk Platform</t>
  </si>
  <si>
    <t>USD</t>
  </si>
  <si>
    <t>USD</t>
  </si>
  <si>
    <t>Vice President</t>
  </si>
  <si>
    <t>Tokyo</t>
  </si>
  <si>
    <t>Japan</t>
  </si>
  <si>
    <t>Asia-Pacific</t>
  </si>
  <si>
    <t>Client Businesses Platform</t>
  </si>
  <si>
    <t>JPY</t>
  </si>
  <si>
    <t>JPY</t>
  </si>
  <si>
    <t>Vice President</t>
  </si>
  <si>
    <t>San Francisco</t>
  </si>
  <si>
    <t>United States of America</t>
  </si>
  <si>
    <t>Americas</t>
  </si>
  <si>
    <t>Operating Platform</t>
  </si>
  <si>
    <t>USD</t>
  </si>
  <si>
    <t>USD</t>
  </si>
  <si>
    <t>Director</t>
  </si>
  <si>
    <t>Edinburgh</t>
  </si>
  <si>
    <t>United Kingdom</t>
  </si>
  <si>
    <t>EMEA</t>
  </si>
  <si>
    <t>Operating Platform</t>
  </si>
  <si>
    <t>GBP</t>
  </si>
  <si>
    <t>GBP</t>
  </si>
  <si>
    <t>Vice President</t>
  </si>
  <si>
    <t>San Francisco</t>
  </si>
  <si>
    <t>United States of America</t>
  </si>
  <si>
    <t>Americas</t>
  </si>
  <si>
    <t>Client Businesses Platform</t>
  </si>
  <si>
    <t>USD</t>
  </si>
  <si>
    <t>USD</t>
  </si>
  <si>
    <t>Managing Director</t>
  </si>
  <si>
    <t>Singapore</t>
  </si>
  <si>
    <t>Singapore</t>
  </si>
  <si>
    <t>Asia-Pacific</t>
  </si>
  <si>
    <t>Operating Platform</t>
  </si>
  <si>
    <t>SGD</t>
  </si>
  <si>
    <t>SGD</t>
  </si>
  <si>
    <t>Vice President</t>
  </si>
  <si>
    <t>San Francisco</t>
  </si>
  <si>
    <t>United States of America</t>
  </si>
  <si>
    <t>Americas</t>
  </si>
  <si>
    <t>Client Businesses Platform</t>
  </si>
  <si>
    <t>USD</t>
  </si>
  <si>
    <t>USD</t>
  </si>
  <si>
    <t>Director</t>
  </si>
  <si>
    <t>New York</t>
  </si>
  <si>
    <t>United States of America</t>
  </si>
  <si>
    <t>Americas</t>
  </si>
  <si>
    <t>Investments Platform</t>
  </si>
  <si>
    <t>USD</t>
  </si>
  <si>
    <t>USD</t>
  </si>
  <si>
    <t>Associate</t>
  </si>
  <si>
    <t>London</t>
  </si>
  <si>
    <t>United Kingdom</t>
  </si>
  <si>
    <t>EMEA</t>
  </si>
  <si>
    <t>Operating Platform</t>
  </si>
  <si>
    <t>GBP</t>
  </si>
  <si>
    <t>GBP</t>
  </si>
  <si>
    <t>Vice President</t>
  </si>
  <si>
    <t>London</t>
  </si>
  <si>
    <t>United Kingdom</t>
  </si>
  <si>
    <t>EMEA</t>
  </si>
  <si>
    <t>Operating Platform</t>
  </si>
  <si>
    <t>GBP</t>
  </si>
  <si>
    <t>GBP</t>
  </si>
  <si>
    <t>Vice President</t>
  </si>
  <si>
    <t>San Francisco</t>
  </si>
  <si>
    <t>United States of America</t>
  </si>
  <si>
    <t>Americas</t>
  </si>
  <si>
    <t>Corporate and Risk Platform</t>
  </si>
  <si>
    <t>USD</t>
  </si>
  <si>
    <t>USD</t>
  </si>
  <si>
    <t>Director</t>
  </si>
  <si>
    <t>New York</t>
  </si>
  <si>
    <t>United States of America</t>
  </si>
  <si>
    <t>Americas</t>
  </si>
  <si>
    <t>Corporate and Risk Platform</t>
  </si>
  <si>
    <t>USD</t>
  </si>
  <si>
    <t>USD</t>
  </si>
  <si>
    <t>Administrative Assistant</t>
  </si>
  <si>
    <t>San Francisco</t>
  </si>
  <si>
    <t>United States of America</t>
  </si>
  <si>
    <t>Americas</t>
  </si>
  <si>
    <t>Client Businesses Platform</t>
  </si>
  <si>
    <t>USD</t>
  </si>
  <si>
    <t>USD</t>
  </si>
  <si>
    <t>Managing Director</t>
  </si>
  <si>
    <t>New York</t>
  </si>
  <si>
    <t>United States of America</t>
  </si>
  <si>
    <t>Americas</t>
  </si>
  <si>
    <t>Investments Platform</t>
  </si>
  <si>
    <t>USD</t>
  </si>
  <si>
    <t>USD</t>
  </si>
  <si>
    <t>Director</t>
  </si>
  <si>
    <t>London</t>
  </si>
  <si>
    <t>United Kingdom</t>
  </si>
  <si>
    <t>EMEA</t>
  </si>
  <si>
    <t>Operating Platform</t>
  </si>
  <si>
    <t>GBP</t>
  </si>
  <si>
    <t>GBP</t>
  </si>
  <si>
    <t>Vice President</t>
  </si>
  <si>
    <t>San Francisco</t>
  </si>
  <si>
    <t>United States of America</t>
  </si>
  <si>
    <t>Americas</t>
  </si>
  <si>
    <t>Operating Platform</t>
  </si>
  <si>
    <t>USD</t>
  </si>
  <si>
    <t>USD</t>
  </si>
  <si>
    <t>Vice President</t>
  </si>
  <si>
    <t>San Francisco</t>
  </si>
  <si>
    <t>United States of America</t>
  </si>
  <si>
    <t>Americas</t>
  </si>
  <si>
    <t>ETF and Index Investments Platform</t>
  </si>
  <si>
    <t>USD</t>
  </si>
  <si>
    <t>USD</t>
  </si>
  <si>
    <t>Vice President</t>
  </si>
  <si>
    <t>Tokyo</t>
  </si>
  <si>
    <t>Japan</t>
  </si>
  <si>
    <t>Asia-Pacific</t>
  </si>
  <si>
    <t>Operating Platform</t>
  </si>
  <si>
    <t>JPY</t>
  </si>
  <si>
    <t>JPY</t>
  </si>
  <si>
    <t>Managing Director</t>
  </si>
  <si>
    <t>San Francisco</t>
  </si>
  <si>
    <t>United States of America</t>
  </si>
  <si>
    <t>Americas</t>
  </si>
  <si>
    <t>Investments Platform</t>
  </si>
  <si>
    <t>USD</t>
  </si>
  <si>
    <t>USD</t>
  </si>
  <si>
    <t>Vice President</t>
  </si>
  <si>
    <t>Seattle</t>
  </si>
  <si>
    <t>United States of America</t>
  </si>
  <si>
    <t>Americas</t>
  </si>
  <si>
    <t>Client Businesses Platform</t>
  </si>
  <si>
    <t>USD</t>
  </si>
  <si>
    <t>USD</t>
  </si>
  <si>
    <t>Vice President</t>
  </si>
  <si>
    <t>Tokyo</t>
  </si>
  <si>
    <t>Japan</t>
  </si>
  <si>
    <t>Asia-Pacific</t>
  </si>
  <si>
    <t>Client Businesses Platform</t>
  </si>
  <si>
    <t>JPY</t>
  </si>
  <si>
    <t>JPY</t>
  </si>
  <si>
    <t>Director</t>
  </si>
  <si>
    <t>San Francisco</t>
  </si>
  <si>
    <t>United States of America</t>
  </si>
  <si>
    <t>Americas</t>
  </si>
  <si>
    <t>Operating Platform</t>
  </si>
  <si>
    <t>USD</t>
  </si>
  <si>
    <t>USD</t>
  </si>
  <si>
    <t>Vice President</t>
  </si>
  <si>
    <t>Hong Kong</t>
  </si>
  <si>
    <t>Hong Kong</t>
  </si>
  <si>
    <t>Asia-Pacific</t>
  </si>
  <si>
    <t>Corporate and Risk Platform</t>
  </si>
  <si>
    <t>HKD</t>
  </si>
  <si>
    <t>HKD</t>
  </si>
  <si>
    <t>Director</t>
  </si>
  <si>
    <t>Hong Kong</t>
  </si>
  <si>
    <t>Hong Kong</t>
  </si>
  <si>
    <t>Asia-Pacific</t>
  </si>
  <si>
    <t>ETF and Index Investments Platform</t>
  </si>
  <si>
    <t>HKD</t>
  </si>
  <si>
    <t>HKD</t>
  </si>
  <si>
    <t>Managing Director</t>
  </si>
  <si>
    <t>Atlanta</t>
  </si>
  <si>
    <t>United States of America</t>
  </si>
  <si>
    <t>Americas</t>
  </si>
  <si>
    <t>ETF and Index Investments Platform</t>
  </si>
  <si>
    <t>USD</t>
  </si>
  <si>
    <t>USD</t>
  </si>
  <si>
    <t>Managing Director</t>
  </si>
  <si>
    <t>New York</t>
  </si>
  <si>
    <t>United States of America</t>
  </si>
  <si>
    <t>Americas</t>
  </si>
  <si>
    <t>Operating Platform</t>
  </si>
  <si>
    <t>USD</t>
  </si>
  <si>
    <t>USD</t>
  </si>
  <si>
    <t>Director</t>
  </si>
  <si>
    <t>Toronto</t>
  </si>
  <si>
    <t>Canada</t>
  </si>
  <si>
    <t>Americas</t>
  </si>
  <si>
    <t>Corporate and Risk Platform</t>
  </si>
  <si>
    <t>CAD</t>
  </si>
  <si>
    <t>CAD</t>
  </si>
  <si>
    <t>Director</t>
  </si>
  <si>
    <t>Princeton</t>
  </si>
  <si>
    <t>United States of America</t>
  </si>
  <si>
    <t>Americas</t>
  </si>
  <si>
    <t>Investments Platform</t>
  </si>
  <si>
    <t>USD</t>
  </si>
  <si>
    <t>USD</t>
  </si>
  <si>
    <t>Vice President</t>
  </si>
  <si>
    <t>Munich</t>
  </si>
  <si>
    <t>Germany</t>
  </si>
  <si>
    <t>EMEA</t>
  </si>
  <si>
    <t>ETF and Index Investments Platform</t>
  </si>
  <si>
    <t>EUR</t>
  </si>
  <si>
    <t>EUR</t>
  </si>
  <si>
    <t>Managing Director</t>
  </si>
  <si>
    <t>London</t>
  </si>
  <si>
    <t>United Kingdom</t>
  </si>
  <si>
    <t>EMEA</t>
  </si>
  <si>
    <t>Investments Platform</t>
  </si>
  <si>
    <t>GBP</t>
  </si>
  <si>
    <t>GBP</t>
  </si>
  <si>
    <t>Vice President</t>
  </si>
  <si>
    <t>San Francisco</t>
  </si>
  <si>
    <t>United States of America</t>
  </si>
  <si>
    <t>Americas</t>
  </si>
  <si>
    <t>Operating Platform</t>
  </si>
  <si>
    <t>USD</t>
  </si>
  <si>
    <t>USD</t>
  </si>
  <si>
    <t>Managing Director</t>
  </si>
  <si>
    <t>San Francisco</t>
  </si>
  <si>
    <t>United States of America</t>
  </si>
  <si>
    <t>Americas</t>
  </si>
  <si>
    <t>Operating Platform</t>
  </si>
  <si>
    <t>USD</t>
  </si>
  <si>
    <t>USD</t>
  </si>
  <si>
    <t>Director</t>
  </si>
  <si>
    <t>Sydney</t>
  </si>
  <si>
    <t>Australia</t>
  </si>
  <si>
    <t>Asia-Pacific</t>
  </si>
  <si>
    <t>Corporate and Risk Platform</t>
  </si>
  <si>
    <t>AUD</t>
  </si>
  <si>
    <t>AUD</t>
  </si>
  <si>
    <t>Director</t>
  </si>
  <si>
    <t>San Francisco</t>
  </si>
  <si>
    <t>United States of America</t>
  </si>
  <si>
    <t>Americas</t>
  </si>
  <si>
    <t>Investments Platform</t>
  </si>
  <si>
    <t>USD</t>
  </si>
  <si>
    <t>USD</t>
  </si>
  <si>
    <t>Administrative Assistant</t>
  </si>
  <si>
    <t>Princeton</t>
  </si>
  <si>
    <t>United States of America</t>
  </si>
  <si>
    <t>Americas</t>
  </si>
  <si>
    <t>Regional Platform</t>
  </si>
  <si>
    <t>USD</t>
  </si>
  <si>
    <t>USD</t>
  </si>
  <si>
    <t>Associate</t>
  </si>
  <si>
    <t>Singapore</t>
  </si>
  <si>
    <t>Singapore</t>
  </si>
  <si>
    <t>Asia-Pacific</t>
  </si>
  <si>
    <t>Operating Platform</t>
  </si>
  <si>
    <t>SGD</t>
  </si>
  <si>
    <t>SGD</t>
  </si>
  <si>
    <t>Director</t>
  </si>
  <si>
    <t>San Francisco</t>
  </si>
  <si>
    <t>United States of America</t>
  </si>
  <si>
    <t>Americas</t>
  </si>
  <si>
    <t>Operating Platform</t>
  </si>
  <si>
    <t>USD</t>
  </si>
  <si>
    <t>USD</t>
  </si>
  <si>
    <t>Vice President</t>
  </si>
  <si>
    <t>New York</t>
  </si>
  <si>
    <t>United States of America</t>
  </si>
  <si>
    <t>Americas</t>
  </si>
  <si>
    <t>Regional Platform</t>
  </si>
  <si>
    <t>USD</t>
  </si>
  <si>
    <t>USD</t>
  </si>
  <si>
    <t>Director</t>
  </si>
  <si>
    <t>London</t>
  </si>
  <si>
    <t>United Kingdom</t>
  </si>
  <si>
    <t>EMEA</t>
  </si>
  <si>
    <t>Investments Platform</t>
  </si>
  <si>
    <t>GBP</t>
  </si>
  <si>
    <t>GBP</t>
  </si>
  <si>
    <t>Director</t>
  </si>
  <si>
    <t>London</t>
  </si>
  <si>
    <t>United Kingdom</t>
  </si>
  <si>
    <t>EMEA</t>
  </si>
  <si>
    <t>Client Businesses Platform</t>
  </si>
  <si>
    <t>GBP</t>
  </si>
  <si>
    <t>GBP</t>
  </si>
  <si>
    <t>Associate</t>
  </si>
  <si>
    <t>London</t>
  </si>
  <si>
    <t>United Kingdom</t>
  </si>
  <si>
    <t>EMEA</t>
  </si>
  <si>
    <t>Investments Platform</t>
  </si>
  <si>
    <t>GBP</t>
  </si>
  <si>
    <t>GBP</t>
  </si>
  <si>
    <t>Vice President</t>
  </si>
  <si>
    <t>Sydney</t>
  </si>
  <si>
    <t>Australia</t>
  </si>
  <si>
    <t>Asia-Pacific</t>
  </si>
  <si>
    <t>Investments Platform</t>
  </si>
  <si>
    <t>AUD</t>
  </si>
  <si>
    <t>AUD</t>
  </si>
  <si>
    <t>Managing Director</t>
  </si>
  <si>
    <t>New York</t>
  </si>
  <si>
    <t>United States of America</t>
  </si>
  <si>
    <t>Americas</t>
  </si>
  <si>
    <t>Operating Platform</t>
  </si>
  <si>
    <t>USD</t>
  </si>
  <si>
    <t>USD</t>
  </si>
  <si>
    <t>Director</t>
  </si>
  <si>
    <t>San Francisco</t>
  </si>
  <si>
    <t>United States of America</t>
  </si>
  <si>
    <t>Americas</t>
  </si>
  <si>
    <t>Regional Platform</t>
  </si>
  <si>
    <t>USD</t>
  </si>
  <si>
    <t>USD</t>
  </si>
  <si>
    <t>Director</t>
  </si>
  <si>
    <t>New York</t>
  </si>
  <si>
    <t>United States of America</t>
  </si>
  <si>
    <t>Americas</t>
  </si>
  <si>
    <t>ETF and Index Investments Platform</t>
  </si>
  <si>
    <t>USD</t>
  </si>
  <si>
    <t>USD</t>
  </si>
  <si>
    <t>SEK</t>
  </si>
  <si>
    <t>CNY</t>
  </si>
  <si>
    <t>MYR</t>
  </si>
  <si>
    <t>BRL</t>
  </si>
  <si>
    <t>HUF</t>
  </si>
  <si>
    <t>PEN</t>
  </si>
  <si>
    <t>Employee 1</t>
  </si>
  <si>
    <t>Employee 2</t>
  </si>
  <si>
    <t>Employee 3</t>
  </si>
  <si>
    <t>Employee 4</t>
  </si>
  <si>
    <t>Employee 5</t>
  </si>
  <si>
    <t>Employee 6</t>
  </si>
  <si>
    <t>Employee 7</t>
  </si>
  <si>
    <t>Employee 8</t>
  </si>
  <si>
    <t>Employee 9</t>
  </si>
  <si>
    <t>Employee 10</t>
  </si>
  <si>
    <t>Employee 11</t>
  </si>
  <si>
    <t>Employee 12</t>
  </si>
  <si>
    <t>Employee 13</t>
  </si>
  <si>
    <t>Employee 14</t>
  </si>
  <si>
    <t>Employee 15</t>
  </si>
  <si>
    <t>Employee 16</t>
  </si>
  <si>
    <t>Employee 17</t>
  </si>
  <si>
    <t>Employee 18</t>
  </si>
  <si>
    <t>Employee 19</t>
  </si>
  <si>
    <t>Employee 20</t>
  </si>
  <si>
    <t>Employee 21</t>
  </si>
  <si>
    <t>Employee 22</t>
  </si>
  <si>
    <t>Employee 23</t>
  </si>
  <si>
    <t>Employee 24</t>
  </si>
  <si>
    <t>Employee 25</t>
  </si>
  <si>
    <t>Employee 26</t>
  </si>
  <si>
    <t>Employee 27</t>
  </si>
  <si>
    <t>Employee 28</t>
  </si>
  <si>
    <t>Employee 29</t>
  </si>
  <si>
    <t>Employee 30</t>
  </si>
  <si>
    <t>Employee 31</t>
  </si>
  <si>
    <t>Employee 32</t>
  </si>
  <si>
    <t>Employee 33</t>
  </si>
  <si>
    <t>Employee 34</t>
  </si>
  <si>
    <t>Employee 35</t>
  </si>
  <si>
    <t>Employee 36</t>
  </si>
  <si>
    <t>Employee 37</t>
  </si>
  <si>
    <t>Employee 38</t>
  </si>
  <si>
    <t>Employee 39</t>
  </si>
  <si>
    <t>Employee 40</t>
  </si>
  <si>
    <t>Employee 41</t>
  </si>
  <si>
    <t>Employee 42</t>
  </si>
  <si>
    <t>Employee 43</t>
  </si>
  <si>
    <t>Employee 44</t>
  </si>
  <si>
    <t>Employee 45</t>
  </si>
  <si>
    <t>Employee 46</t>
  </si>
  <si>
    <t>Employee 47</t>
  </si>
  <si>
    <t>Employee 48</t>
  </si>
  <si>
    <t>Employee 49</t>
  </si>
  <si>
    <t>Employee 50</t>
  </si>
  <si>
    <t>Employee 51</t>
  </si>
  <si>
    <t>Employee 52</t>
  </si>
  <si>
    <t>Employee 53</t>
  </si>
  <si>
    <t>Employee 54</t>
  </si>
  <si>
    <t>Employee 55</t>
  </si>
  <si>
    <t>Employee 56</t>
  </si>
  <si>
    <t>Employee 57</t>
  </si>
  <si>
    <t>Employee 58</t>
  </si>
  <si>
    <t>Employee 59</t>
  </si>
  <si>
    <t>Employee 60</t>
  </si>
  <si>
    <t>Employee 61</t>
  </si>
  <si>
    <t>Employee 62</t>
  </si>
  <si>
    <t>Employee 63</t>
  </si>
  <si>
    <t>Employee 64</t>
  </si>
  <si>
    <t>Employee 65</t>
  </si>
  <si>
    <t>Employee 66</t>
  </si>
  <si>
    <t>Employee 67</t>
  </si>
  <si>
    <t>Employee 68</t>
  </si>
  <si>
    <t>Employee 69</t>
  </si>
  <si>
    <t>Employee 70</t>
  </si>
  <si>
    <t>Employee 71</t>
  </si>
  <si>
    <t>Employee 72</t>
  </si>
  <si>
    <t>Employee 73</t>
  </si>
  <si>
    <t>Employee 74</t>
  </si>
  <si>
    <t>Employee 75</t>
  </si>
  <si>
    <t>Employee 76</t>
  </si>
  <si>
    <t>Employee 77</t>
  </si>
  <si>
    <t>Employee 78</t>
  </si>
  <si>
    <t>Employee 79</t>
  </si>
  <si>
    <t>Employee 80</t>
  </si>
  <si>
    <t>Employee 81</t>
  </si>
  <si>
    <t>Employee 82</t>
  </si>
  <si>
    <t>Employee 83</t>
  </si>
  <si>
    <t>Employee 84</t>
  </si>
  <si>
    <t>Employee 85</t>
  </si>
  <si>
    <t>Employee 86</t>
  </si>
  <si>
    <t>Employee 87</t>
  </si>
  <si>
    <t>Employee 88</t>
  </si>
  <si>
    <t>Employee 89</t>
  </si>
  <si>
    <t>Employee 90</t>
  </si>
  <si>
    <t>Employee 91</t>
  </si>
  <si>
    <t>Employee 92</t>
  </si>
  <si>
    <t>Employee 93</t>
  </si>
  <si>
    <t>Employee 94</t>
  </si>
  <si>
    <t>Employee 95</t>
  </si>
  <si>
    <t>Employee 96</t>
  </si>
  <si>
    <t>Employee 97</t>
  </si>
  <si>
    <t>Employee 98</t>
  </si>
  <si>
    <t>Employee 99</t>
  </si>
  <si>
    <t>Employee 100</t>
  </si>
  <si>
    <t>Employee 101</t>
  </si>
  <si>
    <t>Employee 102</t>
  </si>
  <si>
    <t>Employee 103</t>
  </si>
  <si>
    <t>Employee 104</t>
  </si>
  <si>
    <t>Employee 105</t>
  </si>
  <si>
    <t>Employee 106</t>
  </si>
  <si>
    <t>Employee 107</t>
  </si>
  <si>
    <t>Employee 108</t>
  </si>
  <si>
    <t>Employee 109</t>
  </si>
  <si>
    <t>Employee 110</t>
  </si>
  <si>
    <t>Employee 111</t>
  </si>
  <si>
    <t>Employee 112</t>
  </si>
  <si>
    <t>Employee 113</t>
  </si>
  <si>
    <t>Employee 114</t>
  </si>
  <si>
    <t>Employee 115</t>
  </si>
  <si>
    <t>Employee 116</t>
  </si>
  <si>
    <t>Employee 117</t>
  </si>
  <si>
    <t>Employee 118</t>
  </si>
  <si>
    <t>Employee 119</t>
  </si>
  <si>
    <t>Employee 120</t>
  </si>
  <si>
    <t>Employee 121</t>
  </si>
  <si>
    <t>Employee 122</t>
  </si>
  <si>
    <t>Employee 123</t>
  </si>
  <si>
    <t>Employee 124</t>
  </si>
  <si>
    <t>Employee 125</t>
  </si>
  <si>
    <t>Employee 126</t>
  </si>
  <si>
    <t>Employee 127</t>
  </si>
  <si>
    <t>Employee 128</t>
  </si>
  <si>
    <t>Employee 129</t>
  </si>
  <si>
    <t>Employee 130</t>
  </si>
  <si>
    <t>Employee 131</t>
  </si>
  <si>
    <t>Employee 132</t>
  </si>
  <si>
    <t>Employee 133</t>
  </si>
  <si>
    <t>Employee 134</t>
  </si>
  <si>
    <t>Employee 135</t>
  </si>
  <si>
    <t>Employee 136</t>
  </si>
  <si>
    <t>Employee 137</t>
  </si>
  <si>
    <t>Employee 138</t>
  </si>
  <si>
    <t>Employee 139</t>
  </si>
  <si>
    <t>Employee 140</t>
  </si>
  <si>
    <t>Employee 141</t>
  </si>
  <si>
    <t>Employee 142</t>
  </si>
  <si>
    <t>Employee 143</t>
  </si>
  <si>
    <t>Employee 144</t>
  </si>
  <si>
    <t>Employee 145</t>
  </si>
  <si>
    <t>Employee 146</t>
  </si>
  <si>
    <t>Employee 147</t>
  </si>
  <si>
    <t>Employee 148</t>
  </si>
  <si>
    <t>Employee 149</t>
  </si>
  <si>
    <t>Employee 150</t>
  </si>
  <si>
    <t>Employee 151</t>
  </si>
  <si>
    <t>Employee 152</t>
  </si>
  <si>
    <t>Employee 153</t>
  </si>
  <si>
    <t>Employee 154</t>
  </si>
  <si>
    <t>Employee 155</t>
  </si>
  <si>
    <t>Employee 156</t>
  </si>
  <si>
    <t>Employee 157</t>
  </si>
  <si>
    <t>Employee 158</t>
  </si>
  <si>
    <t>Employee 159</t>
  </si>
  <si>
    <t>Employee 160</t>
  </si>
  <si>
    <t>Employee 161</t>
  </si>
  <si>
    <t>Employee 162</t>
  </si>
  <si>
    <t>Employee 163</t>
  </si>
  <si>
    <t>Employee 164</t>
  </si>
  <si>
    <t>Employee 165</t>
  </si>
  <si>
    <t>Employee 166</t>
  </si>
  <si>
    <t>Employee 167</t>
  </si>
  <si>
    <t>Employee 168</t>
  </si>
  <si>
    <t>Employee 169</t>
  </si>
  <si>
    <t>Employee 170</t>
  </si>
  <si>
    <t>Employee 171</t>
  </si>
  <si>
    <t>Employee 172</t>
  </si>
  <si>
    <t>Employee 173</t>
  </si>
  <si>
    <t>Employee 174</t>
  </si>
  <si>
    <t>Employee 175</t>
  </si>
  <si>
    <t>Employee 176</t>
  </si>
  <si>
    <t>Employee 177</t>
  </si>
  <si>
    <t>Employee 178</t>
  </si>
  <si>
    <t>Employee 179</t>
  </si>
  <si>
    <t>Employee 180</t>
  </si>
  <si>
    <t>Employee 181</t>
  </si>
  <si>
    <t>Employee 182</t>
  </si>
  <si>
    <t>Employee 183</t>
  </si>
  <si>
    <t>Employee 184</t>
  </si>
  <si>
    <t>Employee 185</t>
  </si>
  <si>
    <t>Employee 186</t>
  </si>
  <si>
    <t>Employee 187</t>
  </si>
  <si>
    <t>Employee 188</t>
  </si>
  <si>
    <t>Employee 189</t>
  </si>
  <si>
    <t>Employee 190</t>
  </si>
  <si>
    <t>Employee 191</t>
  </si>
  <si>
    <t>Employee 192</t>
  </si>
  <si>
    <t>Employee 193</t>
  </si>
  <si>
    <t>Employee 194</t>
  </si>
  <si>
    <t>Employee 195</t>
  </si>
  <si>
    <t>Employee 196</t>
  </si>
  <si>
    <t>Employee 197</t>
  </si>
  <si>
    <t>Employee 198</t>
  </si>
  <si>
    <t>Employee 199</t>
  </si>
  <si>
    <t>Employee 200</t>
  </si>
  <si>
    <t>Employee 201</t>
  </si>
  <si>
    <t>Employee 202</t>
  </si>
  <si>
    <t>Employee 203</t>
  </si>
  <si>
    <t>Employee 204</t>
  </si>
  <si>
    <t>Employee 205</t>
  </si>
  <si>
    <t>Employee 206</t>
  </si>
  <si>
    <t>Employee 207</t>
  </si>
  <si>
    <t>Employee 208</t>
  </si>
  <si>
    <t>Employee 209</t>
  </si>
  <si>
    <t>Employee 210</t>
  </si>
  <si>
    <t>Employee 211</t>
  </si>
  <si>
    <t>Employee 212</t>
  </si>
  <si>
    <t>Employee 213</t>
  </si>
  <si>
    <t>Employee 214</t>
  </si>
  <si>
    <t>Employee 215</t>
  </si>
  <si>
    <t>Employee 216</t>
  </si>
  <si>
    <t>Employee 217</t>
  </si>
  <si>
    <t>Employee 218</t>
  </si>
  <si>
    <t>Employee 219</t>
  </si>
  <si>
    <t>Employee 220</t>
  </si>
  <si>
    <t>Employee 221</t>
  </si>
  <si>
    <t>Employee 222</t>
  </si>
  <si>
    <t>Employee 223</t>
  </si>
  <si>
    <t>Employee 224</t>
  </si>
  <si>
    <t>Employee 225</t>
  </si>
  <si>
    <t>Employee 226</t>
  </si>
  <si>
    <t>Employee 227</t>
  </si>
  <si>
    <t>Employee 228</t>
  </si>
  <si>
    <t>Employee 229</t>
  </si>
  <si>
    <t>Employee 230</t>
  </si>
  <si>
    <t>Employee 231</t>
  </si>
  <si>
    <t>Employee 232</t>
  </si>
  <si>
    <t>Employee 233</t>
  </si>
  <si>
    <t>Employee 234</t>
  </si>
  <si>
    <t>Employee 235</t>
  </si>
  <si>
    <t>Employee 236</t>
  </si>
  <si>
    <t>Employee 237</t>
  </si>
  <si>
    <t>Employee 238</t>
  </si>
  <si>
    <t>Employee 239</t>
  </si>
  <si>
    <t>Employee 240</t>
  </si>
  <si>
    <t>Employee 241</t>
  </si>
  <si>
    <t>Employee 242</t>
  </si>
  <si>
    <t>Employee 243</t>
  </si>
  <si>
    <t>Employee 244</t>
  </si>
  <si>
    <t>Employee 245</t>
  </si>
  <si>
    <t>Employee 246</t>
  </si>
  <si>
    <t>Employee 247</t>
  </si>
  <si>
    <t>Employee 248</t>
  </si>
  <si>
    <t>Employee 249</t>
  </si>
  <si>
    <t>Employee 250</t>
  </si>
  <si>
    <t>Employee 251</t>
  </si>
  <si>
    <t>Employee 252</t>
  </si>
  <si>
    <t>Employee 253</t>
  </si>
  <si>
    <t>Employee 254</t>
  </si>
  <si>
    <t>Employee 255</t>
  </si>
  <si>
    <t>Employee 256</t>
  </si>
  <si>
    <t>Employee 257</t>
  </si>
  <si>
    <t>Employee 258</t>
  </si>
  <si>
    <t>Employee 259</t>
  </si>
  <si>
    <t>Employee 260</t>
  </si>
  <si>
    <t>Employee 261</t>
  </si>
  <si>
    <t>Employee 262</t>
  </si>
  <si>
    <t>Employee 263</t>
  </si>
  <si>
    <t>Employee 264</t>
  </si>
  <si>
    <t>Employee 265</t>
  </si>
  <si>
    <t>Employee 266</t>
  </si>
  <si>
    <t>Employee 267</t>
  </si>
  <si>
    <t>Employee 268</t>
  </si>
  <si>
    <t>Employee 269</t>
  </si>
  <si>
    <t>Employee 270</t>
  </si>
  <si>
    <t>Employee 271</t>
  </si>
  <si>
    <t>Employee 272</t>
  </si>
  <si>
    <t>Employee 273</t>
  </si>
  <si>
    <t>Employee 274</t>
  </si>
  <si>
    <t>Employee 275</t>
  </si>
  <si>
    <t>Employee 276</t>
  </si>
  <si>
    <t>Employee 277</t>
  </si>
  <si>
    <t>Employee 278</t>
  </si>
  <si>
    <t>Employee 279</t>
  </si>
  <si>
    <t>Employee 280</t>
  </si>
  <si>
    <t>Employee 281</t>
  </si>
  <si>
    <t>Employee 282</t>
  </si>
  <si>
    <t>Employee 283</t>
  </si>
  <si>
    <t>Employee 284</t>
  </si>
  <si>
    <t>Employee 285</t>
  </si>
  <si>
    <t>Employee 286</t>
  </si>
  <si>
    <t>Employee 287</t>
  </si>
  <si>
    <t>Employee 288</t>
  </si>
  <si>
    <t>Employee 289</t>
  </si>
  <si>
    <t>Employee 290</t>
  </si>
  <si>
    <t>Employee 291</t>
  </si>
  <si>
    <t>Employee 292</t>
  </si>
  <si>
    <t>Employee 293</t>
  </si>
  <si>
    <t>Employee 294</t>
  </si>
  <si>
    <t>Employee 295</t>
  </si>
  <si>
    <t>Employee 296</t>
  </si>
  <si>
    <t>Employee 297</t>
  </si>
  <si>
    <t>Employee 298</t>
  </si>
  <si>
    <t>Employee 299</t>
  </si>
  <si>
    <t>Employee 300</t>
  </si>
  <si>
    <t>Employee 301</t>
  </si>
  <si>
    <t>Employee 302</t>
  </si>
  <si>
    <t>Employee 303</t>
  </si>
  <si>
    <t>Employee 304</t>
  </si>
  <si>
    <t>Employee 305</t>
  </si>
  <si>
    <t>Employee 306</t>
  </si>
  <si>
    <t>Employee 307</t>
  </si>
  <si>
    <t>Employee 308</t>
  </si>
  <si>
    <t>Employee 309</t>
  </si>
  <si>
    <t>Employee 310</t>
  </si>
  <si>
    <t>Employee 311</t>
  </si>
  <si>
    <t>Employee 312</t>
  </si>
  <si>
    <t>Employee 313</t>
  </si>
  <si>
    <t>Employee 314</t>
  </si>
  <si>
    <t>Employee 315</t>
  </si>
  <si>
    <t>Employee 316</t>
  </si>
  <si>
    <t>Employee 317</t>
  </si>
  <si>
    <t>Employee 318</t>
  </si>
  <si>
    <t>Employee 319</t>
  </si>
  <si>
    <t>Employee 320</t>
  </si>
  <si>
    <t>Employee 321</t>
  </si>
  <si>
    <t>Employee 322</t>
  </si>
  <si>
    <t>Employee 323</t>
  </si>
  <si>
    <t>Employee 324</t>
  </si>
  <si>
    <t>Employee 325</t>
  </si>
  <si>
    <t>Employee 326</t>
  </si>
  <si>
    <t>Employee 327</t>
  </si>
  <si>
    <t>Employee 328</t>
  </si>
  <si>
    <t>Employee 329</t>
  </si>
  <si>
    <t>Employee 330</t>
  </si>
  <si>
    <t>Employee 331</t>
  </si>
  <si>
    <t>Employee 332</t>
  </si>
  <si>
    <t>Employee 333</t>
  </si>
  <si>
    <t>Employee 334</t>
  </si>
  <si>
    <t>Employee 335</t>
  </si>
  <si>
    <t>Employee 336</t>
  </si>
  <si>
    <t>Employee 337</t>
  </si>
  <si>
    <t>Employee 338</t>
  </si>
  <si>
    <t>Employee 339</t>
  </si>
  <si>
    <t>Employee 340</t>
  </si>
  <si>
    <t>Employee 341</t>
  </si>
  <si>
    <t>Employee 342</t>
  </si>
  <si>
    <t>Employee 343</t>
  </si>
  <si>
    <t>Employee 344</t>
  </si>
  <si>
    <t>Employee 345</t>
  </si>
  <si>
    <t>Employee 346</t>
  </si>
  <si>
    <t>Employee 347</t>
  </si>
  <si>
    <t>Employee 348</t>
  </si>
  <si>
    <t>Employee 349</t>
  </si>
  <si>
    <t>Employee 350</t>
  </si>
  <si>
    <t>Employee 351</t>
  </si>
  <si>
    <t>Employee 352</t>
  </si>
  <si>
    <t>Employee 353</t>
  </si>
  <si>
    <t>Employee 354</t>
  </si>
  <si>
    <t>Employee 355</t>
  </si>
  <si>
    <t>Employee 356</t>
  </si>
  <si>
    <t>Employee 357</t>
  </si>
  <si>
    <t>Employee 358</t>
  </si>
  <si>
    <t>Employee 359</t>
  </si>
  <si>
    <t>Employee 360</t>
  </si>
  <si>
    <t>Employee 361</t>
  </si>
  <si>
    <t>Employee 362</t>
  </si>
  <si>
    <t>Employee 363</t>
  </si>
  <si>
    <t>Employee 364</t>
  </si>
  <si>
    <t>Employee 365</t>
  </si>
  <si>
    <t>Employee 366</t>
  </si>
  <si>
    <t>Employee 367</t>
  </si>
  <si>
    <t>Employee 368</t>
  </si>
  <si>
    <t>Employee 369</t>
  </si>
  <si>
    <t>Employee 370</t>
  </si>
  <si>
    <t>Employee 371</t>
  </si>
  <si>
    <t>Employee 372</t>
  </si>
  <si>
    <t>Employee 373</t>
  </si>
  <si>
    <t>Employee 374</t>
  </si>
  <si>
    <t>Employee 375</t>
  </si>
  <si>
    <t>Employee 376</t>
  </si>
  <si>
    <t>Employee 377</t>
  </si>
  <si>
    <t>Employee 378</t>
  </si>
  <si>
    <t>Employee 379</t>
  </si>
  <si>
    <t>Employee 380</t>
  </si>
  <si>
    <t>Employee 381</t>
  </si>
  <si>
    <t>Employee 382</t>
  </si>
  <si>
    <t>Employee 383</t>
  </si>
  <si>
    <t>Employee 384</t>
  </si>
  <si>
    <t>Employee 385</t>
  </si>
  <si>
    <t>Employee 386</t>
  </si>
  <si>
    <t>Employee 387</t>
  </si>
  <si>
    <t>Employee 388</t>
  </si>
  <si>
    <t>Employee 389</t>
  </si>
  <si>
    <t>Employee 390</t>
  </si>
  <si>
    <t>Employee 391</t>
  </si>
  <si>
    <t>Employee 392</t>
  </si>
  <si>
    <t>Employee 393</t>
  </si>
  <si>
    <t>Employee 394</t>
  </si>
  <si>
    <t>Employee 395</t>
  </si>
  <si>
    <t>Employee 396</t>
  </si>
  <si>
    <t>Employee 397</t>
  </si>
  <si>
    <t>Employee 398</t>
  </si>
  <si>
    <t>Employee 399</t>
  </si>
  <si>
    <t>Employee 400</t>
  </si>
  <si>
    <t>Employee 401</t>
  </si>
  <si>
    <t>Employee 402</t>
  </si>
  <si>
    <t>Employee 403</t>
  </si>
  <si>
    <t>Employee 404</t>
  </si>
  <si>
    <t>Employee 405</t>
  </si>
  <si>
    <t>Employee 406</t>
  </si>
  <si>
    <t>Employee 407</t>
  </si>
  <si>
    <t>Employee 408</t>
  </si>
  <si>
    <t>Employee 409</t>
  </si>
  <si>
    <t>Employee 410</t>
  </si>
  <si>
    <t>Employee 411</t>
  </si>
  <si>
    <t>Employee 412</t>
  </si>
  <si>
    <t>Employee 413</t>
  </si>
  <si>
    <t>Employee 414</t>
  </si>
  <si>
    <t>Employee 415</t>
  </si>
  <si>
    <t>Employee 416</t>
  </si>
  <si>
    <t>Employee 417</t>
  </si>
  <si>
    <t>Employee 418</t>
  </si>
  <si>
    <t>Employee 419</t>
  </si>
  <si>
    <t>Employee 420</t>
  </si>
  <si>
    <t>Employee 421</t>
  </si>
  <si>
    <t>Employee 422</t>
  </si>
  <si>
    <t>Employee 423</t>
  </si>
  <si>
    <t>Employee 424</t>
  </si>
  <si>
    <t>Employee 425</t>
  </si>
  <si>
    <t>Employee 426</t>
  </si>
  <si>
    <t>Employee 427</t>
  </si>
  <si>
    <t>Employee 428</t>
  </si>
  <si>
    <t>Employee 429</t>
  </si>
  <si>
    <t>Employee 430</t>
  </si>
  <si>
    <t>Employee 431</t>
  </si>
  <si>
    <t>Employee 432</t>
  </si>
  <si>
    <t>Employee 433</t>
  </si>
  <si>
    <t>Employee 434</t>
  </si>
  <si>
    <t>Employee 435</t>
  </si>
  <si>
    <t>Employee 436</t>
  </si>
  <si>
    <t>Employee 437</t>
  </si>
  <si>
    <t>Employee 438</t>
  </si>
  <si>
    <t>Employee 439</t>
  </si>
  <si>
    <t>Employee 440</t>
  </si>
  <si>
    <t>Employee 441</t>
  </si>
  <si>
    <t>Employee 442</t>
  </si>
  <si>
    <t>Employee 443</t>
  </si>
  <si>
    <t>Employee 444</t>
  </si>
  <si>
    <t>Employee 445</t>
  </si>
  <si>
    <t>Employee 446</t>
  </si>
  <si>
    <t>Employee 447</t>
  </si>
  <si>
    <t>Employee 448</t>
  </si>
  <si>
    <t>Employee 449</t>
  </si>
  <si>
    <t>Employee 450</t>
  </si>
  <si>
    <t>Employee 451</t>
  </si>
  <si>
    <t>Employee 452</t>
  </si>
  <si>
    <t>Employee 453</t>
  </si>
  <si>
    <t>Employee 454</t>
  </si>
  <si>
    <t>Employee 455</t>
  </si>
  <si>
    <t>Employee 456</t>
  </si>
  <si>
    <t>Employee 457</t>
  </si>
  <si>
    <t>Employee 458</t>
  </si>
  <si>
    <t>Employee 459</t>
  </si>
  <si>
    <t>Employee 460</t>
  </si>
  <si>
    <t>Employee 461</t>
  </si>
  <si>
    <t>Employee 462</t>
  </si>
  <si>
    <t>Employee 463</t>
  </si>
  <si>
    <t>Employee 464</t>
  </si>
  <si>
    <t>Employee 465</t>
  </si>
  <si>
    <t>Employee 466</t>
  </si>
  <si>
    <t>Employee 467</t>
  </si>
  <si>
    <t>Employee 468</t>
  </si>
  <si>
    <t>Employee 469</t>
  </si>
  <si>
    <t>Employee 470</t>
  </si>
  <si>
    <t>Employee 471</t>
  </si>
  <si>
    <t>Employee 472</t>
  </si>
  <si>
    <t>Employee 473</t>
  </si>
  <si>
    <t>Employee 474</t>
  </si>
  <si>
    <t>Employee 475</t>
  </si>
  <si>
    <t>Employee 476</t>
  </si>
  <si>
    <t>Employee 477</t>
  </si>
  <si>
    <t>Employee 478</t>
  </si>
  <si>
    <t>Employee 479</t>
  </si>
  <si>
    <t>Employee 480</t>
  </si>
  <si>
    <t>Employee 481</t>
  </si>
  <si>
    <t>Employee 482</t>
  </si>
  <si>
    <t>Employee 483</t>
  </si>
  <si>
    <t>Employee 484</t>
  </si>
  <si>
    <t>Employee 485</t>
  </si>
  <si>
    <t>Employee 486</t>
  </si>
  <si>
    <t>Employee 487</t>
  </si>
  <si>
    <t>Employee 488</t>
  </si>
  <si>
    <t>Employee 489</t>
  </si>
  <si>
    <t>Employee 490</t>
  </si>
  <si>
    <t>Employee 491</t>
  </si>
  <si>
    <t>Employee 492</t>
  </si>
  <si>
    <t>Employee 493</t>
  </si>
  <si>
    <t>Employee 494</t>
  </si>
  <si>
    <t>Employee 495</t>
  </si>
  <si>
    <t>Employee 496</t>
  </si>
  <si>
    <t>Employee 497</t>
  </si>
  <si>
    <t>Employee 498</t>
  </si>
  <si>
    <t>Employee 499</t>
  </si>
  <si>
    <t>Employee 500</t>
  </si>
  <si>
    <t>Employee 501</t>
  </si>
  <si>
    <t>Employee 502</t>
  </si>
  <si>
    <t>Employee 503</t>
  </si>
  <si>
    <t>Employee 504</t>
  </si>
  <si>
    <t>Employee 505</t>
  </si>
  <si>
    <t>Employee 506</t>
  </si>
  <si>
    <t>Employee 507</t>
  </si>
  <si>
    <t>Employee 508</t>
  </si>
  <si>
    <t>Employee 509</t>
  </si>
  <si>
    <t>Employee 510</t>
  </si>
  <si>
    <t>Employee 511</t>
  </si>
  <si>
    <t>Employee 512</t>
  </si>
  <si>
    <t>Employee 513</t>
  </si>
  <si>
    <t>Employee 514</t>
  </si>
  <si>
    <t>Employee 515</t>
  </si>
  <si>
    <t>Employee 516</t>
  </si>
  <si>
    <t>Employee 517</t>
  </si>
  <si>
    <t>Employee 518</t>
  </si>
  <si>
    <t>Employee 519</t>
  </si>
  <si>
    <t>Employee 520</t>
  </si>
  <si>
    <t>Employee 521</t>
  </si>
  <si>
    <t>Employee 522</t>
  </si>
  <si>
    <t>Employee 523</t>
  </si>
  <si>
    <t>Employee 524</t>
  </si>
  <si>
    <t>Employee 525</t>
  </si>
  <si>
    <t>Employee 526</t>
  </si>
  <si>
    <t>Employee 527</t>
  </si>
  <si>
    <t>Employee 528</t>
  </si>
  <si>
    <t>Employee 529</t>
  </si>
  <si>
    <t>Employee 530</t>
  </si>
  <si>
    <t>Employee 531</t>
  </si>
  <si>
    <t>Employee 532</t>
  </si>
  <si>
    <t>Employee 533</t>
  </si>
  <si>
    <t>Employee 534</t>
  </si>
  <si>
    <t>Employee 535</t>
  </si>
  <si>
    <t>Employee 536</t>
  </si>
  <si>
    <t>Employee 537</t>
  </si>
  <si>
    <t>Employee 538</t>
  </si>
  <si>
    <t>Employee 539</t>
  </si>
  <si>
    <t>Employee 540</t>
  </si>
  <si>
    <t>Employee 541</t>
  </si>
  <si>
    <t>Employee 542</t>
  </si>
  <si>
    <t>Employee 543</t>
  </si>
  <si>
    <t>Employee 544</t>
  </si>
  <si>
    <t>Employee 545</t>
  </si>
  <si>
    <t>Employee 546</t>
  </si>
  <si>
    <t>Employee 547</t>
  </si>
  <si>
    <t>Employee 548</t>
  </si>
  <si>
    <t>Employee 549</t>
  </si>
  <si>
    <t>Employee 550</t>
  </si>
  <si>
    <t>Employee 551</t>
  </si>
  <si>
    <t>Employee 552</t>
  </si>
  <si>
    <t>Employee 553</t>
  </si>
  <si>
    <t>Employee 554</t>
  </si>
  <si>
    <t>Employee 555</t>
  </si>
  <si>
    <t>Employee 556</t>
  </si>
  <si>
    <t>Employee 557</t>
  </si>
  <si>
    <t>Employee 558</t>
  </si>
  <si>
    <t>Employee 559</t>
  </si>
  <si>
    <t>Employee 560</t>
  </si>
  <si>
    <t>Employee 561</t>
  </si>
  <si>
    <t>Employee 562</t>
  </si>
  <si>
    <t>Employee 563</t>
  </si>
  <si>
    <t>Employee 564</t>
  </si>
  <si>
    <t>Employee 565</t>
  </si>
  <si>
    <t>Employee 566</t>
  </si>
  <si>
    <t>Employee 567</t>
  </si>
  <si>
    <t>Employee 568</t>
  </si>
  <si>
    <t>Employee 569</t>
  </si>
  <si>
    <t>Employee 570</t>
  </si>
  <si>
    <t>Employee 571</t>
  </si>
  <si>
    <t>Employee 572</t>
  </si>
  <si>
    <t>Employee 573</t>
  </si>
  <si>
    <t>Employee 574</t>
  </si>
  <si>
    <t>Employee 575</t>
  </si>
  <si>
    <t>Employee 576</t>
  </si>
  <si>
    <t>Employee 577</t>
  </si>
  <si>
    <t>Employee 578</t>
  </si>
  <si>
    <t>Employee 579</t>
  </si>
  <si>
    <t>Employee 580</t>
  </si>
  <si>
    <t>Employee 581</t>
  </si>
  <si>
    <t>Employee 582</t>
  </si>
  <si>
    <t>Employee 583</t>
  </si>
  <si>
    <t>Employee 584</t>
  </si>
  <si>
    <t>Employee 585</t>
  </si>
  <si>
    <t>Employee 586</t>
  </si>
  <si>
    <t>Employee 587</t>
  </si>
  <si>
    <t>Employee 588</t>
  </si>
  <si>
    <t>Employee 589</t>
  </si>
  <si>
    <t>Employee 590</t>
  </si>
  <si>
    <t>Employee 591</t>
  </si>
  <si>
    <t>Employee 592</t>
  </si>
  <si>
    <t>Employee 593</t>
  </si>
  <si>
    <t>Employee 594</t>
  </si>
  <si>
    <t>Employee 595</t>
  </si>
  <si>
    <t>Employee 596</t>
  </si>
  <si>
    <t>Employee 597</t>
  </si>
  <si>
    <t>Employee 598</t>
  </si>
  <si>
    <t>Employee 599</t>
  </si>
  <si>
    <t>Employee 600</t>
  </si>
  <si>
    <t>Employee 601</t>
  </si>
  <si>
    <t>Employee 602</t>
  </si>
  <si>
    <t>Employee 603</t>
  </si>
  <si>
    <t>Employee 604</t>
  </si>
  <si>
    <t>Employee 605</t>
  </si>
  <si>
    <t>Employee 606</t>
  </si>
  <si>
    <t>Employee 607</t>
  </si>
  <si>
    <t>Employee 608</t>
  </si>
  <si>
    <t>Employee 609</t>
  </si>
  <si>
    <t>Employee 610</t>
  </si>
  <si>
    <t>Employee 611</t>
  </si>
  <si>
    <t>Employee 612</t>
  </si>
  <si>
    <t>Employee 613</t>
  </si>
  <si>
    <t>Employee 614</t>
  </si>
  <si>
    <t>Employee 615</t>
  </si>
  <si>
    <t>Employee 616</t>
  </si>
  <si>
    <t>Employee 617</t>
  </si>
  <si>
    <t>Employee 618</t>
  </si>
  <si>
    <t>Employee 619</t>
  </si>
  <si>
    <t>Employee 620</t>
  </si>
  <si>
    <t>Employee 621</t>
  </si>
  <si>
    <t>Employee 622</t>
  </si>
  <si>
    <t>Employee 623</t>
  </si>
  <si>
    <t>Employee 624</t>
  </si>
  <si>
    <t>Employee 625</t>
  </si>
  <si>
    <t>Employee 626</t>
  </si>
  <si>
    <t>Employee 627</t>
  </si>
  <si>
    <t>Employee 628</t>
  </si>
  <si>
    <t>Employee 629</t>
  </si>
  <si>
    <t>Employee 630</t>
  </si>
  <si>
    <t>Employee 631</t>
  </si>
  <si>
    <t>Employee 632</t>
  </si>
  <si>
    <t>Employee 633</t>
  </si>
  <si>
    <t>Employee 634</t>
  </si>
  <si>
    <t>Employee 635</t>
  </si>
  <si>
    <t>Employee 636</t>
  </si>
  <si>
    <t>Employee 637</t>
  </si>
  <si>
    <t>Employee 638</t>
  </si>
  <si>
    <t>Employee 639</t>
  </si>
  <si>
    <t>Employee 640</t>
  </si>
  <si>
    <t>Employee 641</t>
  </si>
  <si>
    <t>Employee 642</t>
  </si>
  <si>
    <t>Employee 643</t>
  </si>
  <si>
    <t>Employee 644</t>
  </si>
  <si>
    <t>Employee 645</t>
  </si>
  <si>
    <t>Employee 646</t>
  </si>
  <si>
    <t>Employee 647</t>
  </si>
  <si>
    <t>Employee 648</t>
  </si>
  <si>
    <t>Employee 649</t>
  </si>
  <si>
    <t>Employee 650</t>
  </si>
  <si>
    <t>Employee 651</t>
  </si>
  <si>
    <t>Employee 652</t>
  </si>
  <si>
    <t>Employee 653</t>
  </si>
  <si>
    <t>Employee 654</t>
  </si>
  <si>
    <t>Employee 655</t>
  </si>
  <si>
    <t>Employee 656</t>
  </si>
  <si>
    <t>Employee 657</t>
  </si>
  <si>
    <t>Employee 658</t>
  </si>
  <si>
    <t>Employee 659</t>
  </si>
  <si>
    <t>Employee 660</t>
  </si>
  <si>
    <t>Employee 661</t>
  </si>
  <si>
    <t>Employee 662</t>
  </si>
  <si>
    <t>Employee 663</t>
  </si>
  <si>
    <t>Employee 664</t>
  </si>
  <si>
    <t>Employee 665</t>
  </si>
  <si>
    <t>Employee 666</t>
  </si>
  <si>
    <t>Employee 667</t>
  </si>
  <si>
    <t>Employee 668</t>
  </si>
  <si>
    <t>Employee 669</t>
  </si>
  <si>
    <t>Employee 670</t>
  </si>
  <si>
    <t>Employee 671</t>
  </si>
  <si>
    <t>Employee 672</t>
  </si>
  <si>
    <t>Employee 673</t>
  </si>
  <si>
    <t>Employee 674</t>
  </si>
  <si>
    <t>Employee 675</t>
  </si>
  <si>
    <t>Employee 676</t>
  </si>
  <si>
    <t>Employee 677</t>
  </si>
  <si>
    <t>Employee 678</t>
  </si>
  <si>
    <t>Employee 679</t>
  </si>
  <si>
    <t>Employee 680</t>
  </si>
  <si>
    <t>Employee 681</t>
  </si>
  <si>
    <t>Employee 682</t>
  </si>
  <si>
    <t>Employee 683</t>
  </si>
  <si>
    <t>Employee 684</t>
  </si>
  <si>
    <t>Employee 685</t>
  </si>
  <si>
    <t>Employee 686</t>
  </si>
  <si>
    <t>Employee 687</t>
  </si>
  <si>
    <t>Employee 688</t>
  </si>
  <si>
    <t>Employee 689</t>
  </si>
  <si>
    <t>Employee 690</t>
  </si>
  <si>
    <t>Employee 691</t>
  </si>
  <si>
    <t>Employee 692</t>
  </si>
  <si>
    <t>Employee 693</t>
  </si>
  <si>
    <t>Employee 694</t>
  </si>
  <si>
    <t>Employee 695</t>
  </si>
  <si>
    <t>Employee 696</t>
  </si>
  <si>
    <t>Employee 697</t>
  </si>
  <si>
    <t>Employee 698</t>
  </si>
  <si>
    <t>Employee 699</t>
  </si>
  <si>
    <t>Employee 700</t>
  </si>
  <si>
    <t>Employee 701</t>
  </si>
  <si>
    <t>Employee 702</t>
  </si>
  <si>
    <t>Employee 703</t>
  </si>
  <si>
    <t>Employee 704</t>
  </si>
  <si>
    <t>Employee 705</t>
  </si>
  <si>
    <t>Employee 706</t>
  </si>
  <si>
    <t>Employee 707</t>
  </si>
  <si>
    <t>Employee 708</t>
  </si>
  <si>
    <t>Employee 709</t>
  </si>
  <si>
    <t>Employee 710</t>
  </si>
  <si>
    <t>Employee 711</t>
  </si>
  <si>
    <t>Employee 712</t>
  </si>
  <si>
    <t>Employee 713</t>
  </si>
  <si>
    <t>Employee 714</t>
  </si>
  <si>
    <t>Employee 715</t>
  </si>
  <si>
    <t>Employee 716</t>
  </si>
  <si>
    <t>Employee 717</t>
  </si>
  <si>
    <t>Employee 718</t>
  </si>
  <si>
    <t>Employee 719</t>
  </si>
  <si>
    <t>Employee 720</t>
  </si>
  <si>
    <t>Employee 721</t>
  </si>
  <si>
    <t>Employee 722</t>
  </si>
  <si>
    <t>Employee 723</t>
  </si>
  <si>
    <t>Employee 724</t>
  </si>
  <si>
    <t>Employee 725</t>
  </si>
  <si>
    <t>Employee 726</t>
  </si>
  <si>
    <t>Employee 727</t>
  </si>
  <si>
    <t>Employee 728</t>
  </si>
  <si>
    <t>Employee 729</t>
  </si>
  <si>
    <t>Employee 730</t>
  </si>
  <si>
    <t>Employee 731</t>
  </si>
  <si>
    <t>Employee 732</t>
  </si>
  <si>
    <t>Employee 733</t>
  </si>
  <si>
    <t>Employee 734</t>
  </si>
  <si>
    <t>Employee 735</t>
  </si>
  <si>
    <t>Employee 736</t>
  </si>
  <si>
    <t>Employee 737</t>
  </si>
  <si>
    <t>Employee 738</t>
  </si>
  <si>
    <t>Employee 739</t>
  </si>
  <si>
    <t>Employee 740</t>
  </si>
  <si>
    <t>Employee 741</t>
  </si>
  <si>
    <t>Employee 742</t>
  </si>
  <si>
    <t>Employee 743</t>
  </si>
  <si>
    <t>Employee 744</t>
  </si>
  <si>
    <t>Employee 745</t>
  </si>
  <si>
    <t>Employee 746</t>
  </si>
  <si>
    <t>Employee 747</t>
  </si>
  <si>
    <t>Employee 748</t>
  </si>
  <si>
    <t>Employee 749</t>
  </si>
  <si>
    <t>Employee 750</t>
  </si>
  <si>
    <t>Employee 751</t>
  </si>
  <si>
    <t>Employee 752</t>
  </si>
  <si>
    <t>Employee 753</t>
  </si>
  <si>
    <t>Employee 754</t>
  </si>
  <si>
    <t>Employee 755</t>
  </si>
  <si>
    <t>Employee 756</t>
  </si>
  <si>
    <t>Employee 757</t>
  </si>
  <si>
    <t>Employee 758</t>
  </si>
  <si>
    <t>Employee 759</t>
  </si>
  <si>
    <t>Employee 760</t>
  </si>
  <si>
    <t>Employee 761</t>
  </si>
  <si>
    <t>Employee 762</t>
  </si>
  <si>
    <t>Employee 763</t>
  </si>
  <si>
    <t>Employee 764</t>
  </si>
  <si>
    <t>Employee 765</t>
  </si>
  <si>
    <t>Employee 766</t>
  </si>
  <si>
    <t>Employee 767</t>
  </si>
  <si>
    <t>Employee 768</t>
  </si>
  <si>
    <t>Employee 769</t>
  </si>
  <si>
    <t>Employee 770</t>
  </si>
  <si>
    <t>Employee 771</t>
  </si>
  <si>
    <t>Employee 772</t>
  </si>
  <si>
    <t>Employee 773</t>
  </si>
  <si>
    <t>Employee 774</t>
  </si>
  <si>
    <t>Employee 775</t>
  </si>
  <si>
    <t>Employee 776</t>
  </si>
  <si>
    <t>Employee 777</t>
  </si>
  <si>
    <t>Employee 778</t>
  </si>
  <si>
    <t>Employee 779</t>
  </si>
  <si>
    <t>Employee 780</t>
  </si>
  <si>
    <t>Employee 781</t>
  </si>
  <si>
    <t>Employee 782</t>
  </si>
  <si>
    <t>Employee 783</t>
  </si>
  <si>
    <t>Employee 784</t>
  </si>
  <si>
    <t>Employee 785</t>
  </si>
  <si>
    <t>Employee 786</t>
  </si>
  <si>
    <t>Employee 787</t>
  </si>
  <si>
    <t>Employee 788</t>
  </si>
  <si>
    <t>Employee 789</t>
  </si>
  <si>
    <t>Employee 790</t>
  </si>
  <si>
    <t>Employee 791</t>
  </si>
  <si>
    <t>Employee 792</t>
  </si>
  <si>
    <t>Employee 793</t>
  </si>
  <si>
    <t>Employee 794</t>
  </si>
  <si>
    <t>Employee 795</t>
  </si>
  <si>
    <t>Employee 796</t>
  </si>
  <si>
    <t>Employee 797</t>
  </si>
  <si>
    <t>Employee 798</t>
  </si>
  <si>
    <t>Employee 799</t>
  </si>
  <si>
    <t>Employee 800</t>
  </si>
  <si>
    <t>Employee 801</t>
  </si>
  <si>
    <t>Employee 802</t>
  </si>
  <si>
    <t>Employee 803</t>
  </si>
  <si>
    <t>Employee 804</t>
  </si>
  <si>
    <t>Employee 805</t>
  </si>
  <si>
    <t>Employee 806</t>
  </si>
  <si>
    <t>Employee 807</t>
  </si>
  <si>
    <t>Employee 808</t>
  </si>
  <si>
    <t>Employee 809</t>
  </si>
  <si>
    <t>Employee 810</t>
  </si>
  <si>
    <t>Employee 811</t>
  </si>
  <si>
    <t>Employee 812</t>
  </si>
  <si>
    <t>Employee 813</t>
  </si>
  <si>
    <t>Employee 814</t>
  </si>
  <si>
    <t>Employee 815</t>
  </si>
  <si>
    <t>Employee 816</t>
  </si>
  <si>
    <t>Employee 817</t>
  </si>
  <si>
    <t>Employee 818</t>
  </si>
  <si>
    <t>Employee 819</t>
  </si>
  <si>
    <t>Employee 820</t>
  </si>
  <si>
    <t>Employee 821</t>
  </si>
  <si>
    <t>Employee 822</t>
  </si>
  <si>
    <t>Employee 823</t>
  </si>
  <si>
    <t>Employee 824</t>
  </si>
  <si>
    <t>Employee 825</t>
  </si>
  <si>
    <t>Employee 826</t>
  </si>
  <si>
    <t>Employee 827</t>
  </si>
  <si>
    <t>Employee 828</t>
  </si>
  <si>
    <t>Employee 829</t>
  </si>
  <si>
    <t>Employee 830</t>
  </si>
  <si>
    <t>Employee 831</t>
  </si>
  <si>
    <t>Employee 832</t>
  </si>
  <si>
    <t>Employee 833</t>
  </si>
  <si>
    <t>Employee 834</t>
  </si>
  <si>
    <t>Employee 835</t>
  </si>
  <si>
    <t>Employee 836</t>
  </si>
  <si>
    <t>Employee 837</t>
  </si>
  <si>
    <t>Employee 838</t>
  </si>
  <si>
    <t>Employee 839</t>
  </si>
  <si>
    <t>Employee 840</t>
  </si>
  <si>
    <t>Employee 841</t>
  </si>
  <si>
    <t>Employee 842</t>
  </si>
  <si>
    <t>Employee 843</t>
  </si>
  <si>
    <t>Employee 844</t>
  </si>
  <si>
    <t>Employee 845</t>
  </si>
  <si>
    <t>Employee 846</t>
  </si>
  <si>
    <t>Employee 847</t>
  </si>
  <si>
    <t>Employee 848</t>
  </si>
  <si>
    <t>Employee 849</t>
  </si>
  <si>
    <t>Employee 850</t>
  </si>
  <si>
    <t>Employee 851</t>
  </si>
  <si>
    <t>Employee 852</t>
  </si>
  <si>
    <t>Employee 853</t>
  </si>
  <si>
    <t>Employee 854</t>
  </si>
  <si>
    <t>Employee 855</t>
  </si>
  <si>
    <t>Employee 856</t>
  </si>
  <si>
    <t>Employee 857</t>
  </si>
  <si>
    <t>Employee 858</t>
  </si>
  <si>
    <t>Employee 859</t>
  </si>
  <si>
    <t>Employee 860</t>
  </si>
  <si>
    <t>Employee 861</t>
  </si>
  <si>
    <t>Employee 862</t>
  </si>
  <si>
    <t>Employee 863</t>
  </si>
  <si>
    <t>Employee 864</t>
  </si>
  <si>
    <t>Employee 865</t>
  </si>
  <si>
    <t>Employee 866</t>
  </si>
  <si>
    <t>Employee 867</t>
  </si>
  <si>
    <t>Employee 868</t>
  </si>
  <si>
    <t>Employee 869</t>
  </si>
  <si>
    <t>Employee 870</t>
  </si>
  <si>
    <t>Employee 871</t>
  </si>
  <si>
    <t>Employee 872</t>
  </si>
  <si>
    <t>Employee 873</t>
  </si>
  <si>
    <t>Employee 874</t>
  </si>
  <si>
    <t>Employee 875</t>
  </si>
  <si>
    <t>Employee 876</t>
  </si>
  <si>
    <t>Employee 877</t>
  </si>
  <si>
    <t>Employee 878</t>
  </si>
  <si>
    <t>Employee 879</t>
  </si>
  <si>
    <t>Employee 880</t>
  </si>
  <si>
    <t>Employee 881</t>
  </si>
  <si>
    <t>Employee 882</t>
  </si>
  <si>
    <t>Employee 883</t>
  </si>
  <si>
    <t>Employee 884</t>
  </si>
  <si>
    <t>Employee 885</t>
  </si>
  <si>
    <t>Employee 886</t>
  </si>
  <si>
    <t>Employee 887</t>
  </si>
  <si>
    <t>Employee 888</t>
  </si>
  <si>
    <t>Employee 889</t>
  </si>
  <si>
    <t>Employee 890</t>
  </si>
  <si>
    <t>Employee 891</t>
  </si>
  <si>
    <t>Employee 892</t>
  </si>
  <si>
    <t>Employee 893</t>
  </si>
  <si>
    <t>Employee 894</t>
  </si>
  <si>
    <t>Employee 895</t>
  </si>
  <si>
    <t>Employee 896</t>
  </si>
  <si>
    <t>Employee 897</t>
  </si>
  <si>
    <t>Employee 898</t>
  </si>
  <si>
    <t>Employee 899</t>
  </si>
  <si>
    <t>Employee 900</t>
  </si>
  <si>
    <t>Employee 901</t>
  </si>
  <si>
    <t>Employee 902</t>
  </si>
  <si>
    <t>Employee 903</t>
  </si>
  <si>
    <t>Employee 904</t>
  </si>
  <si>
    <t>Employee 905</t>
  </si>
  <si>
    <t>Employee 906</t>
  </si>
  <si>
    <t>Employee 907</t>
  </si>
  <si>
    <t>Employee 908</t>
  </si>
  <si>
    <t>Employee 909</t>
  </si>
  <si>
    <t>Employee 910</t>
  </si>
  <si>
    <t>Employee 911</t>
  </si>
  <si>
    <t>Employee 912</t>
  </si>
  <si>
    <t>Employee 913</t>
  </si>
  <si>
    <t>Employee 914</t>
  </si>
  <si>
    <t>Employee 915</t>
  </si>
  <si>
    <t>Employee 916</t>
  </si>
  <si>
    <t>Employee 917</t>
  </si>
  <si>
    <t>Employee 918</t>
  </si>
  <si>
    <t>Employee 919</t>
  </si>
  <si>
    <t>Employee 920</t>
  </si>
  <si>
    <t>Employee 921</t>
  </si>
  <si>
    <t>Employee 922</t>
  </si>
  <si>
    <t>Employee 923</t>
  </si>
  <si>
    <t>Employee 924</t>
  </si>
  <si>
    <t>Employee 925</t>
  </si>
  <si>
    <t>Employee 926</t>
  </si>
  <si>
    <t>Employee 927</t>
  </si>
  <si>
    <t>Employee 928</t>
  </si>
  <si>
    <t>Employee 929</t>
  </si>
  <si>
    <t>Employee 930</t>
  </si>
  <si>
    <t>Employee 931</t>
  </si>
  <si>
    <t>Employee 932</t>
  </si>
  <si>
    <t>Employee 933</t>
  </si>
  <si>
    <t>Employee 934</t>
  </si>
  <si>
    <t>Employee 935</t>
  </si>
  <si>
    <t>Employee 936</t>
  </si>
  <si>
    <t>Employee 937</t>
  </si>
  <si>
    <t>Employee 938</t>
  </si>
  <si>
    <t>Employee 939</t>
  </si>
  <si>
    <t>Employee 940</t>
  </si>
  <si>
    <t>Employee 941</t>
  </si>
  <si>
    <t>Employee 942</t>
  </si>
  <si>
    <t>Employee 943</t>
  </si>
  <si>
    <t>Employee 944</t>
  </si>
  <si>
    <t>Employee 945</t>
  </si>
  <si>
    <t>Employee 946</t>
  </si>
  <si>
    <t>Employee 947</t>
  </si>
  <si>
    <t>Employee 948</t>
  </si>
  <si>
    <t>Employee 949</t>
  </si>
  <si>
    <t>Employee 950</t>
  </si>
  <si>
    <t>Employee 951</t>
  </si>
  <si>
    <t>Employee 952</t>
  </si>
  <si>
    <t>Employee 953</t>
  </si>
  <si>
    <t>Employee 954</t>
  </si>
  <si>
    <t>Employee 955</t>
  </si>
  <si>
    <t>Employee 956</t>
  </si>
  <si>
    <t>Employee 957</t>
  </si>
  <si>
    <t>Employee 958</t>
  </si>
  <si>
    <t>Employee 959</t>
  </si>
  <si>
    <t>Employee 960</t>
  </si>
  <si>
    <t>Employee 961</t>
  </si>
  <si>
    <t>Employee 962</t>
  </si>
  <si>
    <t>Employee 963</t>
  </si>
  <si>
    <t>Employee 964</t>
  </si>
  <si>
    <t>Employee 965</t>
  </si>
  <si>
    <t>Employee 966</t>
  </si>
  <si>
    <t>Employee 967</t>
  </si>
  <si>
    <t>Employee 968</t>
  </si>
  <si>
    <t>Employee 969</t>
  </si>
  <si>
    <t>Employee 970</t>
  </si>
  <si>
    <t>Employee 971</t>
  </si>
  <si>
    <t>Employee 972</t>
  </si>
  <si>
    <t>Employee 973</t>
  </si>
  <si>
    <t>Employee 974</t>
  </si>
  <si>
    <t>Employee 975</t>
  </si>
  <si>
    <t>Employee 976</t>
  </si>
  <si>
    <t>Employee 977</t>
  </si>
  <si>
    <t>Employee 978</t>
  </si>
  <si>
    <t>Employee 979</t>
  </si>
  <si>
    <t>Employee 980</t>
  </si>
  <si>
    <t>Employee 981</t>
  </si>
  <si>
    <t>Employee 982</t>
  </si>
  <si>
    <t>Employee 983</t>
  </si>
  <si>
    <t>Employee 984</t>
  </si>
  <si>
    <t>Employee 985</t>
  </si>
  <si>
    <t>Employee 986</t>
  </si>
  <si>
    <t>Employee 987</t>
  </si>
  <si>
    <t>Employee 988</t>
  </si>
  <si>
    <t>Employee 989</t>
  </si>
  <si>
    <t>Employee 990</t>
  </si>
  <si>
    <t>Employee 991</t>
  </si>
  <si>
    <t>Employee 992</t>
  </si>
  <si>
    <t>Employee 993</t>
  </si>
  <si>
    <t>Employee 994</t>
  </si>
  <si>
    <t>Employee 995</t>
  </si>
  <si>
    <t>Employee 996</t>
  </si>
  <si>
    <t>Employee 997</t>
  </si>
  <si>
    <t>Employee 998</t>
  </si>
  <si>
    <t>Employee 999</t>
  </si>
  <si>
    <t>Employee 1000</t>
  </si>
  <si>
    <t>Employee 1001</t>
  </si>
  <si>
    <t>Employee 1002</t>
  </si>
  <si>
    <t>Employee 1003</t>
  </si>
  <si>
    <t>Employee 1004</t>
  </si>
  <si>
    <t>Employee 1005</t>
  </si>
  <si>
    <t>Employee 1006</t>
  </si>
  <si>
    <t>Employee 1007</t>
  </si>
  <si>
    <t>Employee 1008</t>
  </si>
  <si>
    <t>Employee 1009</t>
  </si>
  <si>
    <t>Employee 1010</t>
  </si>
  <si>
    <t>Employee 1011</t>
  </si>
  <si>
    <t>Employee 1012</t>
  </si>
  <si>
    <t>Employee 1013</t>
  </si>
  <si>
    <t>Employee 1014</t>
  </si>
  <si>
    <t>Employee 1015</t>
  </si>
  <si>
    <t>Employee 1016</t>
  </si>
  <si>
    <t>Employee 1017</t>
  </si>
  <si>
    <t>Employee 1018</t>
  </si>
  <si>
    <t>Employee 1019</t>
  </si>
  <si>
    <t>Employee 1020</t>
  </si>
  <si>
    <t>Employee 1021</t>
  </si>
  <si>
    <t>Employee 1022</t>
  </si>
  <si>
    <t>Employee 1023</t>
  </si>
  <si>
    <t>Employee 1024</t>
  </si>
  <si>
    <t>Employee 1025</t>
  </si>
  <si>
    <t>Employee 1026</t>
  </si>
  <si>
    <t>Employee 1027</t>
  </si>
  <si>
    <t>Employee 1028</t>
  </si>
  <si>
    <t>Employee 1029</t>
  </si>
  <si>
    <t>Employee 1030</t>
  </si>
  <si>
    <t>Employee 1031</t>
  </si>
  <si>
    <t>Employee 1032</t>
  </si>
  <si>
    <t>Employee 1033</t>
  </si>
  <si>
    <t>Employee 1034</t>
  </si>
  <si>
    <t>Employee 1035</t>
  </si>
  <si>
    <t>Employee 1036</t>
  </si>
  <si>
    <t>Employee 1037</t>
  </si>
  <si>
    <t>Employee 1038</t>
  </si>
  <si>
    <t>Employee 1039</t>
  </si>
  <si>
    <t>Employee 1040</t>
  </si>
  <si>
    <t>Employee 1041</t>
  </si>
  <si>
    <t>Employee 1042</t>
  </si>
  <si>
    <t>Employee 1043</t>
  </si>
  <si>
    <t>Employee 1044</t>
  </si>
  <si>
    <t>Employee 1045</t>
  </si>
  <si>
    <t>Employee 1046</t>
  </si>
  <si>
    <t>Employee 1047</t>
  </si>
  <si>
    <t>Employee 1048</t>
  </si>
  <si>
    <t>Employee 1049</t>
  </si>
  <si>
    <t>Employee 1050</t>
  </si>
  <si>
    <t>Employee 1051</t>
  </si>
  <si>
    <t>Employee 1052</t>
  </si>
  <si>
    <t>Employee 1053</t>
  </si>
  <si>
    <t>Employee 1054</t>
  </si>
  <si>
    <t>Employee 1055</t>
  </si>
  <si>
    <t>Employee 1056</t>
  </si>
  <si>
    <t>Employee 1057</t>
  </si>
  <si>
    <t>Employee 1058</t>
  </si>
  <si>
    <t>Employee 1059</t>
  </si>
  <si>
    <t>Employee 1060</t>
  </si>
  <si>
    <t>Employee 1061</t>
  </si>
  <si>
    <t>Employee 1062</t>
  </si>
  <si>
    <t>Employee 1063</t>
  </si>
  <si>
    <t>Employee 1064</t>
  </si>
  <si>
    <t>Employee 1065</t>
  </si>
  <si>
    <t>Employee 1066</t>
  </si>
  <si>
    <t>Employee 1067</t>
  </si>
  <si>
    <t>Employee 1068</t>
  </si>
  <si>
    <t>Employee 1069</t>
  </si>
  <si>
    <t>Employee 1070</t>
  </si>
  <si>
    <t>Employee 1071</t>
  </si>
  <si>
    <t>Employee 1072</t>
  </si>
  <si>
    <t>Employee 1073</t>
  </si>
  <si>
    <t>Employee 1074</t>
  </si>
  <si>
    <t>Employee 1075</t>
  </si>
  <si>
    <t>Employee 1076</t>
  </si>
  <si>
    <t>Employee 1077</t>
  </si>
  <si>
    <t>Employee 1078</t>
  </si>
  <si>
    <t>Employee 1079</t>
  </si>
  <si>
    <t>Employee 1080</t>
  </si>
  <si>
    <t>Employee 1081</t>
  </si>
  <si>
    <t>Employee 1082</t>
  </si>
  <si>
    <t>Employee 1083</t>
  </si>
  <si>
    <t>Employee 1084</t>
  </si>
  <si>
    <t>Employee 1085</t>
  </si>
  <si>
    <t>Employee 1086</t>
  </si>
  <si>
    <t>Employee 1087</t>
  </si>
  <si>
    <t>Employee 1088</t>
  </si>
  <si>
    <t>Employee 1089</t>
  </si>
  <si>
    <t>Employee 1090</t>
  </si>
  <si>
    <t>Employee 1091</t>
  </si>
  <si>
    <t>Employee 1092</t>
  </si>
  <si>
    <t>Employee 1093</t>
  </si>
  <si>
    <t>Employee 1094</t>
  </si>
  <si>
    <t>Employee 1095</t>
  </si>
  <si>
    <t>Employee 1096</t>
  </si>
  <si>
    <t>Employee 1097</t>
  </si>
  <si>
    <t>Employee 1098</t>
  </si>
  <si>
    <t>Employee 1099</t>
  </si>
  <si>
    <t>Employee 1100</t>
  </si>
  <si>
    <t>Employee 1101</t>
  </si>
  <si>
    <t>Employee 1102</t>
  </si>
  <si>
    <t>Employee 1103</t>
  </si>
  <si>
    <t>Employee 1104</t>
  </si>
  <si>
    <t>Employee 1105</t>
  </si>
  <si>
    <t>Employee 1106</t>
  </si>
  <si>
    <t>Employee 1107</t>
  </si>
  <si>
    <t>Employee 1108</t>
  </si>
  <si>
    <t>Employee 1109</t>
  </si>
  <si>
    <t>Employee 1110</t>
  </si>
  <si>
    <t>Employee 1111</t>
  </si>
  <si>
    <t>Employee 1112</t>
  </si>
  <si>
    <t>Employee 1113</t>
  </si>
  <si>
    <t>Employee 1114</t>
  </si>
  <si>
    <t>Employee 1115</t>
  </si>
  <si>
    <t>Employee 1116</t>
  </si>
  <si>
    <t>Employee 1117</t>
  </si>
  <si>
    <t>Employee 1118</t>
  </si>
  <si>
    <t>Employee 1119</t>
  </si>
  <si>
    <t>Employee 1120</t>
  </si>
  <si>
    <t>Employee 1121</t>
  </si>
  <si>
    <t>Employee 1122</t>
  </si>
  <si>
    <t>Employee 1123</t>
  </si>
  <si>
    <t>Employee 1124</t>
  </si>
  <si>
    <t>Employee 1125</t>
  </si>
  <si>
    <t>Employee 1126</t>
  </si>
  <si>
    <t>Employee 1127</t>
  </si>
  <si>
    <t>Employee 1128</t>
  </si>
  <si>
    <t>Employee 1129</t>
  </si>
  <si>
    <t>Employee 1130</t>
  </si>
  <si>
    <t>Employee 1131</t>
  </si>
  <si>
    <t>Employee 1132</t>
  </si>
  <si>
    <t>Employee 1133</t>
  </si>
  <si>
    <t>Employee 1134</t>
  </si>
  <si>
    <t>Employee 1135</t>
  </si>
  <si>
    <t>Employee 1136</t>
  </si>
  <si>
    <t>Employee 1137</t>
  </si>
  <si>
    <t>Employee 1138</t>
  </si>
  <si>
    <t>Employee 1139</t>
  </si>
  <si>
    <t>Employee 1140</t>
  </si>
  <si>
    <t>Employee 1141</t>
  </si>
  <si>
    <t>Employee 1142</t>
  </si>
  <si>
    <t>Employee 1143</t>
  </si>
  <si>
    <t>Employee 1144</t>
  </si>
  <si>
    <t>Employee 1145</t>
  </si>
  <si>
    <t>Employee 1146</t>
  </si>
  <si>
    <t>Employee 1147</t>
  </si>
  <si>
    <t>Employee 1148</t>
  </si>
  <si>
    <t>Employee 1149</t>
  </si>
  <si>
    <t>Employee 1150</t>
  </si>
  <si>
    <t>Employee 1151</t>
  </si>
  <si>
    <t>Employee 1152</t>
  </si>
  <si>
    <t>Employee 1153</t>
  </si>
  <si>
    <t>Employee 1154</t>
  </si>
  <si>
    <t>Employee 1155</t>
  </si>
  <si>
    <t>Employee 1156</t>
  </si>
  <si>
    <t>Employee 1157</t>
  </si>
  <si>
    <t>Employee 1158</t>
  </si>
  <si>
    <t>Employee 1159</t>
  </si>
  <si>
    <t>Employee 1160</t>
  </si>
  <si>
    <t>Employee 1161</t>
  </si>
  <si>
    <t>Employee 1162</t>
  </si>
  <si>
    <t>Employee 1163</t>
  </si>
  <si>
    <t>Employee 1164</t>
  </si>
  <si>
    <t>Employee 1165</t>
  </si>
  <si>
    <t>Employee 1166</t>
  </si>
  <si>
    <t>Employee 1167</t>
  </si>
  <si>
    <t>Employee 1168</t>
  </si>
  <si>
    <t>Employee 1169</t>
  </si>
  <si>
    <t>Employee 1170</t>
  </si>
  <si>
    <t>Employee 1171</t>
  </si>
  <si>
    <t>Employee 1172</t>
  </si>
  <si>
    <t>Employee 1173</t>
  </si>
  <si>
    <t>Employee 1174</t>
  </si>
  <si>
    <t>Employee 1175</t>
  </si>
  <si>
    <t>Employee 1176</t>
  </si>
  <si>
    <t>Employee 1177</t>
  </si>
  <si>
    <t>Employee 1178</t>
  </si>
  <si>
    <t>Employee 1179</t>
  </si>
  <si>
    <t>Employee 1180</t>
  </si>
  <si>
    <t>Employee 1181</t>
  </si>
  <si>
    <t>Employee 1182</t>
  </si>
  <si>
    <t>Employee 1183</t>
  </si>
  <si>
    <t>Employee 1184</t>
  </si>
  <si>
    <t>Employee 1185</t>
  </si>
  <si>
    <t>Employee 1186</t>
  </si>
  <si>
    <t>Employee 1187</t>
  </si>
  <si>
    <t>Employee 1188</t>
  </si>
  <si>
    <t>Employee 1189</t>
  </si>
  <si>
    <t>Employee 1190</t>
  </si>
  <si>
    <t>Employee 1191</t>
  </si>
  <si>
    <t>Employee 1192</t>
  </si>
  <si>
    <t>Employee 1193</t>
  </si>
  <si>
    <t>Employee 1194</t>
  </si>
  <si>
    <t>Employee 1195</t>
  </si>
  <si>
    <t>Employee 1196</t>
  </si>
  <si>
    <t>Employee 1197</t>
  </si>
  <si>
    <t>Employee 1198</t>
  </si>
  <si>
    <t>Employee 1199</t>
  </si>
  <si>
    <t>Employee 1200</t>
  </si>
  <si>
    <t>Employee 1201</t>
  </si>
  <si>
    <t>Employee 1202</t>
  </si>
  <si>
    <t>Employee 1203</t>
  </si>
  <si>
    <t>Employee 1204</t>
  </si>
  <si>
    <t>Employee 1205</t>
  </si>
  <si>
    <t>Employee 1206</t>
  </si>
  <si>
    <t>Employee 1207</t>
  </si>
  <si>
    <t>Employee 1208</t>
  </si>
  <si>
    <t>Employee 1209</t>
  </si>
  <si>
    <t>Employee 1210</t>
  </si>
  <si>
    <t>Employee 1211</t>
  </si>
  <si>
    <t>Employee 1212</t>
  </si>
  <si>
    <t>Employee 1213</t>
  </si>
  <si>
    <t>Employee 1214</t>
  </si>
  <si>
    <t>Employee 1215</t>
  </si>
  <si>
    <t>Employee 1216</t>
  </si>
  <si>
    <t>Employee 1217</t>
  </si>
  <si>
    <t>Employee 1218</t>
  </si>
  <si>
    <t>Employee 1219</t>
  </si>
  <si>
    <t>Employee 1220</t>
  </si>
  <si>
    <t>Employee 1221</t>
  </si>
  <si>
    <t>Employee 1222</t>
  </si>
  <si>
    <t>Employee 1223</t>
  </si>
  <si>
    <t>Employee 1224</t>
  </si>
  <si>
    <t>Employee 1225</t>
  </si>
  <si>
    <t>Employee 1226</t>
  </si>
  <si>
    <t>Employee 1227</t>
  </si>
  <si>
    <t>Employee 1228</t>
  </si>
  <si>
    <t>Employee 1229</t>
  </si>
  <si>
    <t>Employee 1230</t>
  </si>
  <si>
    <t>Employee 1231</t>
  </si>
  <si>
    <t>Employee 1232</t>
  </si>
  <si>
    <t>Employee 1233</t>
  </si>
  <si>
    <t>Employee 1234</t>
  </si>
  <si>
    <t>Employee 1235</t>
  </si>
  <si>
    <t>Employee 1236</t>
  </si>
  <si>
    <t>Employee 1237</t>
  </si>
  <si>
    <t>Employee 1238</t>
  </si>
  <si>
    <t>Employee 1239</t>
  </si>
  <si>
    <t>Employee 1240</t>
  </si>
  <si>
    <t>Employee 1241</t>
  </si>
  <si>
    <t>Employee 1242</t>
  </si>
  <si>
    <t>Employee 1243</t>
  </si>
  <si>
    <t>Employee 1244</t>
  </si>
  <si>
    <t>Employee 1245</t>
  </si>
  <si>
    <t>Employee 1246</t>
  </si>
  <si>
    <t>Employee 1247</t>
  </si>
  <si>
    <t>Employee 1248</t>
  </si>
  <si>
    <t>Employee 1249</t>
  </si>
  <si>
    <t>Employee 1250</t>
  </si>
  <si>
    <t>Employee 1251</t>
  </si>
  <si>
    <t>Employee 1252</t>
  </si>
  <si>
    <t>Employee 1253</t>
  </si>
  <si>
    <t>Employee 1254</t>
  </si>
  <si>
    <t>Employee 1255</t>
  </si>
  <si>
    <t>Employee 1256</t>
  </si>
  <si>
    <t>Employee 1257</t>
  </si>
  <si>
    <t>Employee 1258</t>
  </si>
  <si>
    <t>Employee 1259</t>
  </si>
  <si>
    <t>Employee 1260</t>
  </si>
  <si>
    <t>Employee 1261</t>
  </si>
  <si>
    <t>Employee 1262</t>
  </si>
  <si>
    <t>Employee 1263</t>
  </si>
  <si>
    <t>Employee 1264</t>
  </si>
  <si>
    <t>Employee 1265</t>
  </si>
  <si>
    <t>Employee 1266</t>
  </si>
  <si>
    <t>Employee 1267</t>
  </si>
  <si>
    <t>Employee 1268</t>
  </si>
  <si>
    <t>Employee 1269</t>
  </si>
  <si>
    <t>Employee 1270</t>
  </si>
  <si>
    <t>Employee 1271</t>
  </si>
  <si>
    <t>Employee 1272</t>
  </si>
  <si>
    <t>Employee 1273</t>
  </si>
  <si>
    <t>Employee 1274</t>
  </si>
  <si>
    <t>Employee 1275</t>
  </si>
  <si>
    <t>Employee 1276</t>
  </si>
  <si>
    <t>Employee 1277</t>
  </si>
  <si>
    <t>Employee 1278</t>
  </si>
  <si>
    <t>Employee 1279</t>
  </si>
  <si>
    <t>Employee 1280</t>
  </si>
  <si>
    <t>Employee 1281</t>
  </si>
  <si>
    <t>Employee 1282</t>
  </si>
  <si>
    <t>Employee 1283</t>
  </si>
  <si>
    <t>Employee 1284</t>
  </si>
  <si>
    <t>Employee 1285</t>
  </si>
  <si>
    <t>Employee 1286</t>
  </si>
  <si>
    <t>Employee 1287</t>
  </si>
  <si>
    <t>Employee 1288</t>
  </si>
  <si>
    <t>Employee 1289</t>
  </si>
  <si>
    <t>Employee 1290</t>
  </si>
  <si>
    <t>Employee 1291</t>
  </si>
  <si>
    <t>Employee 1292</t>
  </si>
  <si>
    <t>Employee 1293</t>
  </si>
  <si>
    <t>Employee 1294</t>
  </si>
  <si>
    <t>Employee 1295</t>
  </si>
  <si>
    <t>Employee 1296</t>
  </si>
  <si>
    <t>Employee 1297</t>
  </si>
  <si>
    <t>Employee 1298</t>
  </si>
  <si>
    <t>Employee 1299</t>
  </si>
  <si>
    <t>Employee 1300</t>
  </si>
  <si>
    <t>Employee 1301</t>
  </si>
  <si>
    <t>Employee 1302</t>
  </si>
  <si>
    <t>Employee 1303</t>
  </si>
  <si>
    <t>Employee 1304</t>
  </si>
  <si>
    <t>Employee 1305</t>
  </si>
  <si>
    <t>Employee 1306</t>
  </si>
  <si>
    <t>Employee 1307</t>
  </si>
  <si>
    <t>Employee 1308</t>
  </si>
  <si>
    <t>Employee 1309</t>
  </si>
  <si>
    <t>Employee 1310</t>
  </si>
  <si>
    <t>Employee 1311</t>
  </si>
  <si>
    <t>Employee 1312</t>
  </si>
  <si>
    <t>Employee 1313</t>
  </si>
  <si>
    <t>Employee 1314</t>
  </si>
  <si>
    <t>Employee 1315</t>
  </si>
  <si>
    <t>Employee 1316</t>
  </si>
  <si>
    <t>Employee 1317</t>
  </si>
  <si>
    <t>Employee 1318</t>
  </si>
  <si>
    <t>Employee 1319</t>
  </si>
  <si>
    <t>Employee 1320</t>
  </si>
  <si>
    <t>Employee 1321</t>
  </si>
  <si>
    <t>Employee 1322</t>
  </si>
  <si>
    <t>Employee 1323</t>
  </si>
  <si>
    <t>Employee 1324</t>
  </si>
  <si>
    <t>Employee 1325</t>
  </si>
  <si>
    <t>Employee 1326</t>
  </si>
  <si>
    <t>Employee 1327</t>
  </si>
  <si>
    <t>Employee 1328</t>
  </si>
  <si>
    <t>Employee 1329</t>
  </si>
  <si>
    <t>Employee 1330</t>
  </si>
  <si>
    <t>Employee 1331</t>
  </si>
  <si>
    <t>Employee 1332</t>
  </si>
  <si>
    <t>Employee 1333</t>
  </si>
  <si>
    <t>Employee 1334</t>
  </si>
  <si>
    <t>Employee 1335</t>
  </si>
  <si>
    <t>Employee 1336</t>
  </si>
  <si>
    <t>Employee 1337</t>
  </si>
  <si>
    <t>Employee 1338</t>
  </si>
  <si>
    <t>Employee 1339</t>
  </si>
  <si>
    <t>Employee 1340</t>
  </si>
  <si>
    <t>Employee 1341</t>
  </si>
  <si>
    <t>Employee 1342</t>
  </si>
  <si>
    <t>Employee 1343</t>
  </si>
  <si>
    <t>Employee 1344</t>
  </si>
  <si>
    <t>Employee 1345</t>
  </si>
  <si>
    <t>Employee 1346</t>
  </si>
  <si>
    <t>Employee 1347</t>
  </si>
  <si>
    <t>Employee 1348</t>
  </si>
  <si>
    <t>Employee 1349</t>
  </si>
  <si>
    <t>Employee 1350</t>
  </si>
  <si>
    <t>Employee 1351</t>
  </si>
  <si>
    <t>Employee 1352</t>
  </si>
  <si>
    <t>Employee 1353</t>
  </si>
  <si>
    <t>Employee 1354</t>
  </si>
  <si>
    <t>Employee 1355</t>
  </si>
  <si>
    <t>Employee 1356</t>
  </si>
  <si>
    <t>Employee 1357</t>
  </si>
  <si>
    <t>Employee 1358</t>
  </si>
  <si>
    <t>Employee 1359</t>
  </si>
  <si>
    <t>Employee 1360</t>
  </si>
  <si>
    <t>Employee 1361</t>
  </si>
  <si>
    <t>Employee 1362</t>
  </si>
  <si>
    <t>Employee 1363</t>
  </si>
  <si>
    <t>Employee 1364</t>
  </si>
  <si>
    <t>Employee 1365</t>
  </si>
  <si>
    <t>Employee 1366</t>
  </si>
  <si>
    <t>Employee 1367</t>
  </si>
  <si>
    <t>Employee 1368</t>
  </si>
  <si>
    <t>Employee 1369</t>
  </si>
  <si>
    <t>Employee 1370</t>
  </si>
  <si>
    <t>Employee 1371</t>
  </si>
  <si>
    <t>Employee 1372</t>
  </si>
  <si>
    <t>Employee 1373</t>
  </si>
  <si>
    <t>Employee 1374</t>
  </si>
  <si>
    <t>Employee 1375</t>
  </si>
  <si>
    <t>Employee 1376</t>
  </si>
  <si>
    <t>Employee 1377</t>
  </si>
  <si>
    <t>Employee 1378</t>
  </si>
  <si>
    <t>Employee 1379</t>
  </si>
  <si>
    <t>Employee 1380</t>
  </si>
  <si>
    <t>Employee 1381</t>
  </si>
  <si>
    <t>Employee 1382</t>
  </si>
  <si>
    <t>Employee 1383</t>
  </si>
  <si>
    <t>Employee 1384</t>
  </si>
  <si>
    <t>Employee 1385</t>
  </si>
  <si>
    <t>Employee 1386</t>
  </si>
  <si>
    <t>Employee 1387</t>
  </si>
  <si>
    <t>Employee 1388</t>
  </si>
  <si>
    <t>Employee 1389</t>
  </si>
  <si>
    <t>Employee 1390</t>
  </si>
  <si>
    <t>Employee 1391</t>
  </si>
  <si>
    <t>Employee 1392</t>
  </si>
  <si>
    <t>Employee 1393</t>
  </si>
  <si>
    <t>Employee 1394</t>
  </si>
  <si>
    <t>Employee 1395</t>
  </si>
  <si>
    <t>Employee 1396</t>
  </si>
  <si>
    <t>Employee 1397</t>
  </si>
  <si>
    <t>Employee 1398</t>
  </si>
  <si>
    <t>Employee 1399</t>
  </si>
  <si>
    <t>Employee 1400</t>
  </si>
  <si>
    <t>Employee 1401</t>
  </si>
  <si>
    <t>Employee 1402</t>
  </si>
  <si>
    <t>Employee 1403</t>
  </si>
  <si>
    <t>Employee 1404</t>
  </si>
  <si>
    <t>Employee 1405</t>
  </si>
  <si>
    <t>Employee 1406</t>
  </si>
  <si>
    <t>Employee 1407</t>
  </si>
  <si>
    <t>Employee 1408</t>
  </si>
  <si>
    <t>Employee 1409</t>
  </si>
  <si>
    <t>Employee 1410</t>
  </si>
  <si>
    <t>Employee 1411</t>
  </si>
  <si>
    <t>Employee 1412</t>
  </si>
  <si>
    <t>Employee 1413</t>
  </si>
  <si>
    <t>Employee 1414</t>
  </si>
  <si>
    <t>Employee 1415</t>
  </si>
  <si>
    <t>Employee 1416</t>
  </si>
  <si>
    <t>Employee 1417</t>
  </si>
  <si>
    <t>Employee 1418</t>
  </si>
  <si>
    <t>Employee 1419</t>
  </si>
  <si>
    <t>Employee 1420</t>
  </si>
  <si>
    <t>Employee 1421</t>
  </si>
  <si>
    <t>Employee 1422</t>
  </si>
  <si>
    <t>Employee 1423</t>
  </si>
  <si>
    <t>Employee 1424</t>
  </si>
  <si>
    <t>Employee 1425</t>
  </si>
  <si>
    <t>Employee 1426</t>
  </si>
  <si>
    <t>Employee 1427</t>
  </si>
  <si>
    <t>Employee 1428</t>
  </si>
  <si>
    <t>Employee 1429</t>
  </si>
  <si>
    <t>Employee 1430</t>
  </si>
  <si>
    <t>Employee 1431</t>
  </si>
  <si>
    <t>Employee 1432</t>
  </si>
  <si>
    <t>Employee 1433</t>
  </si>
  <si>
    <t>Employee 1434</t>
  </si>
  <si>
    <t>Employee 1435</t>
  </si>
  <si>
    <t>Employee 1436</t>
  </si>
  <si>
    <t>Employee 1437</t>
  </si>
  <si>
    <t>Employee 1438</t>
  </si>
  <si>
    <t>Employee 1439</t>
  </si>
  <si>
    <t>Employee 1440</t>
  </si>
  <si>
    <t>Employee 1441</t>
  </si>
  <si>
    <t>Employee 1442</t>
  </si>
  <si>
    <t>Employee 1443</t>
  </si>
  <si>
    <t>Employee 1444</t>
  </si>
  <si>
    <t>Employee 1445</t>
  </si>
  <si>
    <t>Employee 1446</t>
  </si>
  <si>
    <t>Employee 1447</t>
  </si>
  <si>
    <t>Employee 1448</t>
  </si>
  <si>
    <t>Employee 1449</t>
  </si>
  <si>
    <t>Employee 1450</t>
  </si>
  <si>
    <t>Employee 1451</t>
  </si>
  <si>
    <t>Employee 1452</t>
  </si>
  <si>
    <t>Employee 1453</t>
  </si>
  <si>
    <t>Employee 1454</t>
  </si>
  <si>
    <t>Employee 1455</t>
  </si>
  <si>
    <t>Employee 1456</t>
  </si>
  <si>
    <t>Employee 1457</t>
  </si>
  <si>
    <t>Employee 1458</t>
  </si>
  <si>
    <t>Employee 1459</t>
  </si>
  <si>
    <t>Employee 1460</t>
  </si>
  <si>
    <t>Employee 1461</t>
  </si>
  <si>
    <t>Employee 1462</t>
  </si>
  <si>
    <t>Employee 1463</t>
  </si>
  <si>
    <t>Employee 1464</t>
  </si>
  <si>
    <t>Employee 1465</t>
  </si>
  <si>
    <t>Employee 1466</t>
  </si>
  <si>
    <t>Employee 1467</t>
  </si>
  <si>
    <t>Employee 1468</t>
  </si>
  <si>
    <t>Employee 1469</t>
  </si>
  <si>
    <t>Employee 1470</t>
  </si>
  <si>
    <t>Employee 1471</t>
  </si>
  <si>
    <t>Employee 1472</t>
  </si>
  <si>
    <t>Employee 1473</t>
  </si>
  <si>
    <t>Employee 1474</t>
  </si>
  <si>
    <t>Employee 1475</t>
  </si>
  <si>
    <t>Employee 1476</t>
  </si>
  <si>
    <t>Employee 1477</t>
  </si>
  <si>
    <t>Employee 1478</t>
  </si>
  <si>
    <t>Employee 1479</t>
  </si>
  <si>
    <t>Employee 1480</t>
  </si>
  <si>
    <t>Employee 1481</t>
  </si>
  <si>
    <t>Employee 1482</t>
  </si>
  <si>
    <t>Employee 1483</t>
  </si>
  <si>
    <t>Employee 1484</t>
  </si>
  <si>
    <t>Employee 1485</t>
  </si>
  <si>
    <t>Employee 1486</t>
  </si>
  <si>
    <t>Employee 1487</t>
  </si>
  <si>
    <t>Employee 1488</t>
  </si>
  <si>
    <t>Employee 1489</t>
  </si>
  <si>
    <t>Employee 1490</t>
  </si>
  <si>
    <t>Employee 1491</t>
  </si>
  <si>
    <t>Employee 1492</t>
  </si>
  <si>
    <t>Employee 1493</t>
  </si>
  <si>
    <t>Employee 1494</t>
  </si>
  <si>
    <t>Employee 1495</t>
  </si>
  <si>
    <t>Employee 1496</t>
  </si>
  <si>
    <t>Employee 1497</t>
  </si>
  <si>
    <t>Employee 1498</t>
  </si>
  <si>
    <t>Employee 1499</t>
  </si>
  <si>
    <t>Employee 1500</t>
  </si>
  <si>
    <t>Employee 1501</t>
  </si>
  <si>
    <t>Employee 1502</t>
  </si>
  <si>
    <t>Employee 1503</t>
  </si>
  <si>
    <t>Employee 1504</t>
  </si>
  <si>
    <t>Employee 1505</t>
  </si>
  <si>
    <t>Employee 1506</t>
  </si>
  <si>
    <t>Employee 1507</t>
  </si>
  <si>
    <t>Employee 1508</t>
  </si>
  <si>
    <t>Employee 1509</t>
  </si>
  <si>
    <t>Employee 1510</t>
  </si>
  <si>
    <t>Employee 1511</t>
  </si>
  <si>
    <t>Employee 1512</t>
  </si>
  <si>
    <t>Employee 1513</t>
  </si>
  <si>
    <t>Employee 1514</t>
  </si>
  <si>
    <t>Employee 1515</t>
  </si>
  <si>
    <t>Employee 1516</t>
  </si>
  <si>
    <t>Employee 1517</t>
  </si>
  <si>
    <t>Employee 1518</t>
  </si>
  <si>
    <t>Employee 1519</t>
  </si>
  <si>
    <t>Employee 1520</t>
  </si>
  <si>
    <t>Employee 1521</t>
  </si>
  <si>
    <t>Employee 1522</t>
  </si>
  <si>
    <t>Employee 1523</t>
  </si>
  <si>
    <t>Employee 1524</t>
  </si>
  <si>
    <t>Employee 1525</t>
  </si>
  <si>
    <t>Employee 1526</t>
  </si>
  <si>
    <t>Employee 1527</t>
  </si>
  <si>
    <t>Employee 1528</t>
  </si>
  <si>
    <t>Employee 1529</t>
  </si>
  <si>
    <t>Employee 1530</t>
  </si>
  <si>
    <t>Employee 1531</t>
  </si>
  <si>
    <t>Employee 1532</t>
  </si>
  <si>
    <t>Employee 1533</t>
  </si>
  <si>
    <t>Employee 1534</t>
  </si>
  <si>
    <t>Employee 1535</t>
  </si>
  <si>
    <t>Employee 1536</t>
  </si>
  <si>
    <t>Employee 1537</t>
  </si>
  <si>
    <t>Employee 1538</t>
  </si>
  <si>
    <t>Employee 1539</t>
  </si>
  <si>
    <t>Employee 1540</t>
  </si>
  <si>
    <t>Employee 1541</t>
  </si>
  <si>
    <t>Employee 1542</t>
  </si>
  <si>
    <t>Employee 1543</t>
  </si>
  <si>
    <t>Employee 1544</t>
  </si>
  <si>
    <t>Employee 1545</t>
  </si>
  <si>
    <t>Employee 1546</t>
  </si>
  <si>
    <t>Employee 1547</t>
  </si>
  <si>
    <t>Employee 1548</t>
  </si>
  <si>
    <t>Employee 1549</t>
  </si>
  <si>
    <t>Employee 1550</t>
  </si>
  <si>
    <t>Employee 1551</t>
  </si>
  <si>
    <t>Employee 1552</t>
  </si>
  <si>
    <t>Employee 1553</t>
  </si>
  <si>
    <t>Employee 1554</t>
  </si>
  <si>
    <t>Employee 1555</t>
  </si>
  <si>
    <t>Employee 1556</t>
  </si>
  <si>
    <t>Employee 1557</t>
  </si>
  <si>
    <t>Employee 1558</t>
  </si>
  <si>
    <t>Employee 1559</t>
  </si>
  <si>
    <t>Employee 1560</t>
  </si>
  <si>
    <t>Employee 1561</t>
  </si>
  <si>
    <t>Employee 1562</t>
  </si>
  <si>
    <t>Employee 1563</t>
  </si>
  <si>
    <t>Employee 1564</t>
  </si>
  <si>
    <t>Employee 1565</t>
  </si>
  <si>
    <t>Employee 1566</t>
  </si>
  <si>
    <t>Employee 1567</t>
  </si>
  <si>
    <t>Employee 1568</t>
  </si>
  <si>
    <t>Employee 1569</t>
  </si>
  <si>
    <t>Employee 1570</t>
  </si>
  <si>
    <t>Employee 1571</t>
  </si>
  <si>
    <t>Employee 1572</t>
  </si>
  <si>
    <t>Employee 1573</t>
  </si>
  <si>
    <t>Employee 1574</t>
  </si>
  <si>
    <t>Employee 1575</t>
  </si>
  <si>
    <t>Employee 1576</t>
  </si>
  <si>
    <t>Employee 1577</t>
  </si>
  <si>
    <t>Employee 1578</t>
  </si>
  <si>
    <t>Employee 1579</t>
  </si>
  <si>
    <t>Employee 1580</t>
  </si>
  <si>
    <t>Employee 1581</t>
  </si>
  <si>
    <t>Employee 1582</t>
  </si>
  <si>
    <t>Employee 1583</t>
  </si>
  <si>
    <t>Employee 1584</t>
  </si>
  <si>
    <t>Employee 1585</t>
  </si>
  <si>
    <t>Employee 1586</t>
  </si>
  <si>
    <t>Employee 1587</t>
  </si>
  <si>
    <t>Employee 1588</t>
  </si>
  <si>
    <t>Employee 1589</t>
  </si>
  <si>
    <t>Employee 1590</t>
  </si>
  <si>
    <t>Employee 1591</t>
  </si>
  <si>
    <t>Employee 1592</t>
  </si>
  <si>
    <t>Employee 1593</t>
  </si>
  <si>
    <t>Employee 1594</t>
  </si>
  <si>
    <t>Employee 1595</t>
  </si>
  <si>
    <t>Employee 1596</t>
  </si>
  <si>
    <t>Employee 1597</t>
  </si>
  <si>
    <t>Employee 1598</t>
  </si>
  <si>
    <t>Employee 1599</t>
  </si>
  <si>
    <t>Employee 1600</t>
  </si>
  <si>
    <t>Employee 1601</t>
  </si>
  <si>
    <t>Employee 1602</t>
  </si>
  <si>
    <t>Employee 1603</t>
  </si>
  <si>
    <t>Employee 1604</t>
  </si>
  <si>
    <t>Employee 1605</t>
  </si>
  <si>
    <t>Employee 1606</t>
  </si>
  <si>
    <t>Employee 1607</t>
  </si>
  <si>
    <t>Employee 1608</t>
  </si>
  <si>
    <t>Employee 1609</t>
  </si>
  <si>
    <t>Employee 1610</t>
  </si>
  <si>
    <t>Employee 1611</t>
  </si>
  <si>
    <t>Employee 1612</t>
  </si>
  <si>
    <t>Employee 1613</t>
  </si>
  <si>
    <t>Employee 1614</t>
  </si>
  <si>
    <t>Employee 1615</t>
  </si>
  <si>
    <t>Employee 1616</t>
  </si>
  <si>
    <t>Employee 1617</t>
  </si>
  <si>
    <t>Employee 1618</t>
  </si>
  <si>
    <t>Employee 1619</t>
  </si>
  <si>
    <t>Employee 1620</t>
  </si>
  <si>
    <t>Employee 1621</t>
  </si>
  <si>
    <t>Employee 1622</t>
  </si>
  <si>
    <t>Employee 1623</t>
  </si>
  <si>
    <t>Employee 1624</t>
  </si>
  <si>
    <t>Employee 1625</t>
  </si>
  <si>
    <t>Employee 1626</t>
  </si>
  <si>
    <t>Employee 1627</t>
  </si>
  <si>
    <t>Employee 1628</t>
  </si>
  <si>
    <t>Employee 1629</t>
  </si>
  <si>
    <t>Employee 1630</t>
  </si>
  <si>
    <t>Employee 1631</t>
  </si>
  <si>
    <t>Employee 1632</t>
  </si>
  <si>
    <t>Employee 1633</t>
  </si>
  <si>
    <t>Employee 1634</t>
  </si>
  <si>
    <t>Employee 1635</t>
  </si>
  <si>
    <t>Employee 1636</t>
  </si>
  <si>
    <t>Employee 1637</t>
  </si>
  <si>
    <t>Employee 1638</t>
  </si>
  <si>
    <t>Employee 1639</t>
  </si>
  <si>
    <t>Employee 1640</t>
  </si>
  <si>
    <t>Employee 1641</t>
  </si>
  <si>
    <t>Employee 1642</t>
  </si>
  <si>
    <t>Employee 1643</t>
  </si>
  <si>
    <t>Employee 1644</t>
  </si>
  <si>
    <t>Employee 1645</t>
  </si>
  <si>
    <t>Employee 1646</t>
  </si>
  <si>
    <t>Employee 1647</t>
  </si>
  <si>
    <t>Employee 1648</t>
  </si>
  <si>
    <t>Employee 1649</t>
  </si>
  <si>
    <t>Employee 1650</t>
  </si>
  <si>
    <t>Employee 1651</t>
  </si>
  <si>
    <t>Employee 1652</t>
  </si>
  <si>
    <t>Employee 1653</t>
  </si>
  <si>
    <t>Employee 1654</t>
  </si>
  <si>
    <t>Employee 1655</t>
  </si>
  <si>
    <t>Employee 1656</t>
  </si>
  <si>
    <t>Employee 1657</t>
  </si>
  <si>
    <t>Employee 1658</t>
  </si>
  <si>
    <t>Employee 1659</t>
  </si>
  <si>
    <t>Employee 1660</t>
  </si>
  <si>
    <t>Employee 1661</t>
  </si>
  <si>
    <t>Employee 1662</t>
  </si>
  <si>
    <t>Employee 1663</t>
  </si>
  <si>
    <t>Employee 1664</t>
  </si>
  <si>
    <t>Employee 1665</t>
  </si>
  <si>
    <t>Employee 1666</t>
  </si>
  <si>
    <t>Employee 1667</t>
  </si>
  <si>
    <t>Employee 1668</t>
  </si>
  <si>
    <t>Employee 1669</t>
  </si>
  <si>
    <t>Employee 1670</t>
  </si>
  <si>
    <t>Employee 1671</t>
  </si>
  <si>
    <t>Employee 1672</t>
  </si>
  <si>
    <t>Employee 1673</t>
  </si>
  <si>
    <t>Employee 1674</t>
  </si>
  <si>
    <t>Employee 1675</t>
  </si>
  <si>
    <t>Employee 1676</t>
  </si>
  <si>
    <t>Employee 1677</t>
  </si>
  <si>
    <t>Employee 1678</t>
  </si>
  <si>
    <t>Employee 1679</t>
  </si>
  <si>
    <t>Employee 1680</t>
  </si>
  <si>
    <t>Employee 1681</t>
  </si>
  <si>
    <t>Employee 1682</t>
  </si>
  <si>
    <t>Employee 1683</t>
  </si>
  <si>
    <t>Employee 1684</t>
  </si>
  <si>
    <t>Employee 1685</t>
  </si>
  <si>
    <t>Employee 1686</t>
  </si>
  <si>
    <t>Employee 1687</t>
  </si>
  <si>
    <t>Employee 1688</t>
  </si>
  <si>
    <t>Employee 1689</t>
  </si>
  <si>
    <t>Employee 1690</t>
  </si>
  <si>
    <t>Employee 1691</t>
  </si>
  <si>
    <t>Employee 1692</t>
  </si>
  <si>
    <t>Employee 1693</t>
  </si>
  <si>
    <t>Employee 1694</t>
  </si>
  <si>
    <t>Employee 1695</t>
  </si>
  <si>
    <t>Employee 1696</t>
  </si>
  <si>
    <t>Employee 1697</t>
  </si>
  <si>
    <t>Employee 1698</t>
  </si>
  <si>
    <t>Employee 1699</t>
  </si>
  <si>
    <t>Employee 1700</t>
  </si>
  <si>
    <t>Employee 1701</t>
  </si>
  <si>
    <t>Employee 1702</t>
  </si>
  <si>
    <t>Employee 1703</t>
  </si>
  <si>
    <t>Employee 1704</t>
  </si>
  <si>
    <t>Employee 1705</t>
  </si>
  <si>
    <t>Employee 1706</t>
  </si>
  <si>
    <t>Employee 1707</t>
  </si>
  <si>
    <t>Employee 1708</t>
  </si>
  <si>
    <t>Employee 1709</t>
  </si>
  <si>
    <t>Employee 1710</t>
  </si>
  <si>
    <t>Employee 1711</t>
  </si>
  <si>
    <t>Employee 1712</t>
  </si>
  <si>
    <t>Employee 1713</t>
  </si>
  <si>
    <t>Employee 1714</t>
  </si>
  <si>
    <t>Employee 1715</t>
  </si>
  <si>
    <t>Employee 1716</t>
  </si>
  <si>
    <t>Employee 1717</t>
  </si>
  <si>
    <t>Employee 1718</t>
  </si>
  <si>
    <t>Employee 1719</t>
  </si>
  <si>
    <t>Employee 1720</t>
  </si>
  <si>
    <t>Employee 1721</t>
  </si>
  <si>
    <t>Employee 1722</t>
  </si>
  <si>
    <t>Employee 1723</t>
  </si>
  <si>
    <t>Employee 1724</t>
  </si>
  <si>
    <t>Employee 1725</t>
  </si>
  <si>
    <t>Employee 1726</t>
  </si>
  <si>
    <t>Employee 1727</t>
  </si>
  <si>
    <t>Employee 1728</t>
  </si>
  <si>
    <t>Employee 1729</t>
  </si>
  <si>
    <t>Employee 1730</t>
  </si>
  <si>
    <t>Employee 1731</t>
  </si>
  <si>
    <t>Employee 1732</t>
  </si>
  <si>
    <t>Employee 1733</t>
  </si>
  <si>
    <t>Employee 1734</t>
  </si>
  <si>
    <t>Employee 1735</t>
  </si>
  <si>
    <t>Employee 1736</t>
  </si>
  <si>
    <t>Employee 1737</t>
  </si>
  <si>
    <t>Employee 1738</t>
  </si>
  <si>
    <t>Employee 1739</t>
  </si>
  <si>
    <t>Employee 1740</t>
  </si>
  <si>
    <t>Employee 1741</t>
  </si>
  <si>
    <t>Employee 1742</t>
  </si>
  <si>
    <t>Employee 1743</t>
  </si>
  <si>
    <t>Employee 1744</t>
  </si>
  <si>
    <t>Employee 1745</t>
  </si>
  <si>
    <t>Employee 1746</t>
  </si>
  <si>
    <t>Employee 1747</t>
  </si>
  <si>
    <t>Employee 1748</t>
  </si>
  <si>
    <t>Employee 1749</t>
  </si>
  <si>
    <t>Employee 1750</t>
  </si>
  <si>
    <t>Employee 1751</t>
  </si>
  <si>
    <t>Employee 1752</t>
  </si>
  <si>
    <t>Employee 1753</t>
  </si>
  <si>
    <t>Employee 1754</t>
  </si>
  <si>
    <t>Employee 1755</t>
  </si>
  <si>
    <t>Employee 1756</t>
  </si>
  <si>
    <t>Employee 1757</t>
  </si>
  <si>
    <t>Employee 1758</t>
  </si>
  <si>
    <t>Employee 1759</t>
  </si>
  <si>
    <t>Employee 1760</t>
  </si>
  <si>
    <t>Employee 1761</t>
  </si>
  <si>
    <t>Employee 1762</t>
  </si>
  <si>
    <t>Employee 1763</t>
  </si>
  <si>
    <t>Employee 1764</t>
  </si>
  <si>
    <t>Employee 1765</t>
  </si>
  <si>
    <t>Employee 1766</t>
  </si>
  <si>
    <t>Employee 1767</t>
  </si>
  <si>
    <t>Employee 1768</t>
  </si>
  <si>
    <t>Employee 1769</t>
  </si>
  <si>
    <t>Employee 1770</t>
  </si>
  <si>
    <t>Employee 1771</t>
  </si>
  <si>
    <t>Employee 1772</t>
  </si>
  <si>
    <t>Employee 1773</t>
  </si>
  <si>
    <t>Employee 1774</t>
  </si>
  <si>
    <t>Employee 1775</t>
  </si>
  <si>
    <t>Employee 1776</t>
  </si>
  <si>
    <t>Employee 1777</t>
  </si>
  <si>
    <t>Employee 1778</t>
  </si>
  <si>
    <t>Employee 1779</t>
  </si>
  <si>
    <t>Employee 1780</t>
  </si>
  <si>
    <t>Employee 1781</t>
  </si>
  <si>
    <t>Employee 1782</t>
  </si>
  <si>
    <t>Employee 1783</t>
  </si>
  <si>
    <t>Employee 1784</t>
  </si>
  <si>
    <t>Employee 1785</t>
  </si>
  <si>
    <t>Employee 1786</t>
  </si>
  <si>
    <t>Employee 1787</t>
  </si>
  <si>
    <t>Employee 1788</t>
  </si>
  <si>
    <t>Employee 1789</t>
  </si>
  <si>
    <t>Employee 1790</t>
  </si>
  <si>
    <t>Employee 1791</t>
  </si>
  <si>
    <t>Employee 1792</t>
  </si>
  <si>
    <t>Employee 1793</t>
  </si>
  <si>
    <t>Employee 1794</t>
  </si>
  <si>
    <t>Employee 1795</t>
  </si>
  <si>
    <t>Employee 1796</t>
  </si>
  <si>
    <t>Employee 1797</t>
  </si>
  <si>
    <t>Employee 1798</t>
  </si>
  <si>
    <t>Employee 1799</t>
  </si>
  <si>
    <t>Employee 1800</t>
  </si>
  <si>
    <t>Employee 1801</t>
  </si>
  <si>
    <t>Employee 1802</t>
  </si>
  <si>
    <t>Employee 1803</t>
  </si>
  <si>
    <t>Employee 1804</t>
  </si>
  <si>
    <t>Employee 1805</t>
  </si>
  <si>
    <t>Employee 1806</t>
  </si>
  <si>
    <t>Employee 1807</t>
  </si>
  <si>
    <t>Employee 1808</t>
  </si>
  <si>
    <t>Employee 1809</t>
  </si>
  <si>
    <t>Employee 1810</t>
  </si>
  <si>
    <t>Employee 1811</t>
  </si>
  <si>
    <t>Employee 1812</t>
  </si>
  <si>
    <t>Employee 1813</t>
  </si>
  <si>
    <t>Employee 1814</t>
  </si>
  <si>
    <t>Employee 1815</t>
  </si>
  <si>
    <t>Employee 1816</t>
  </si>
  <si>
    <t>Employee 1817</t>
  </si>
  <si>
    <t>Employee 1818</t>
  </si>
  <si>
    <t>Employee 1819</t>
  </si>
  <si>
    <t>Employee 1820</t>
  </si>
  <si>
    <t>Employee 1821</t>
  </si>
  <si>
    <t>Employee 1822</t>
  </si>
  <si>
    <t>Employee 1823</t>
  </si>
  <si>
    <t>Employee 1824</t>
  </si>
  <si>
    <t>Employee 1825</t>
  </si>
  <si>
    <t>Employee 1826</t>
  </si>
  <si>
    <t>Employee 1827</t>
  </si>
  <si>
    <t>Employee 1828</t>
  </si>
  <si>
    <t>Employee 1829</t>
  </si>
  <si>
    <t>Employee 1830</t>
  </si>
  <si>
    <t>Employee 1831</t>
  </si>
  <si>
    <t>Employee 1832</t>
  </si>
  <si>
    <t>Employee 1833</t>
  </si>
  <si>
    <t>Employee 1834</t>
  </si>
  <si>
    <t>Employee 1835</t>
  </si>
  <si>
    <t>Employee 1836</t>
  </si>
  <si>
    <t>Employee 1837</t>
  </si>
  <si>
    <t>Employee 1838</t>
  </si>
  <si>
    <t>Employee 1839</t>
  </si>
  <si>
    <t>Employee 1840</t>
  </si>
  <si>
    <t>Employee 1841</t>
  </si>
  <si>
    <t>Employee 1842</t>
  </si>
  <si>
    <t>Employee 1843</t>
  </si>
  <si>
    <t>Employee 1844</t>
  </si>
  <si>
    <t>Employee 1845</t>
  </si>
  <si>
    <t>Employee 1846</t>
  </si>
  <si>
    <t>Employee 1847</t>
  </si>
  <si>
    <t>Employee 1848</t>
  </si>
  <si>
    <t>Employee 1849</t>
  </si>
  <si>
    <t>Employee 1850</t>
  </si>
  <si>
    <t>Employee 1851</t>
  </si>
  <si>
    <t>Employee 1852</t>
  </si>
  <si>
    <t>Employee 1853</t>
  </si>
  <si>
    <t>Employee 1854</t>
  </si>
  <si>
    <t>Employee 1855</t>
  </si>
  <si>
    <t>Employee 1856</t>
  </si>
  <si>
    <t>Employee 1857</t>
  </si>
  <si>
    <t>Employee 1858</t>
  </si>
  <si>
    <t>Employee 1859</t>
  </si>
  <si>
    <t>Employee 1860</t>
  </si>
  <si>
    <t>Employee 1861</t>
  </si>
  <si>
    <t>Employee 1862</t>
  </si>
  <si>
    <t>Employee 1863</t>
  </si>
  <si>
    <t>Employee 1864</t>
  </si>
  <si>
    <t>Employee 1865</t>
  </si>
  <si>
    <t>Employee 1866</t>
  </si>
  <si>
    <t>Employee 1867</t>
  </si>
  <si>
    <t>Employee 1868</t>
  </si>
  <si>
    <t>Employee 1869</t>
  </si>
  <si>
    <t>Employee 1870</t>
  </si>
  <si>
    <t>Employee 1871</t>
  </si>
  <si>
    <t>Employee 1872</t>
  </si>
  <si>
    <t>Employee 1873</t>
  </si>
  <si>
    <t>Employee 1874</t>
  </si>
  <si>
    <t>Employee 1875</t>
  </si>
  <si>
    <t>Employee 1876</t>
  </si>
  <si>
    <t>Employee 1877</t>
  </si>
  <si>
    <t>Employee 1878</t>
  </si>
  <si>
    <t>Employee 1879</t>
  </si>
  <si>
    <t>Employee 1880</t>
  </si>
  <si>
    <t>Employee 1881</t>
  </si>
  <si>
    <t>Employee 1882</t>
  </si>
  <si>
    <t>Employee 1883</t>
  </si>
  <si>
    <t>Employee 1884</t>
  </si>
  <si>
    <t>Employee 1885</t>
  </si>
  <si>
    <t>Employee 1886</t>
  </si>
  <si>
    <t>Employee 1887</t>
  </si>
  <si>
    <t>Employee 1888</t>
  </si>
  <si>
    <t>Employee 1889</t>
  </si>
  <si>
    <t>Employee 1890</t>
  </si>
  <si>
    <t>Employee 1891</t>
  </si>
  <si>
    <t>Employee 1892</t>
  </si>
  <si>
    <t>Employee 1893</t>
  </si>
  <si>
    <t>Employee 1894</t>
  </si>
  <si>
    <t>Employee 1895</t>
  </si>
  <si>
    <t>Employee 1896</t>
  </si>
  <si>
    <t>Employee 1897</t>
  </si>
  <si>
    <t>Employee 1898</t>
  </si>
  <si>
    <t>Employee 1899</t>
  </si>
  <si>
    <t>Employee 1900</t>
  </si>
  <si>
    <t>Employee 1901</t>
  </si>
  <si>
    <t>Employee 1902</t>
  </si>
  <si>
    <t>Employee 1903</t>
  </si>
  <si>
    <t>Employee 1904</t>
  </si>
  <si>
    <t>Employee 1905</t>
  </si>
  <si>
    <t>Employee 1906</t>
  </si>
  <si>
    <t>Employee 1907</t>
  </si>
  <si>
    <t>Employee 1908</t>
  </si>
  <si>
    <t>Employee 1909</t>
  </si>
  <si>
    <t>Employee 1910</t>
  </si>
  <si>
    <t>Employee 1911</t>
  </si>
  <si>
    <t>Employee 1912</t>
  </si>
  <si>
    <t>Employee 1913</t>
  </si>
  <si>
    <t>Employee 1914</t>
  </si>
  <si>
    <t>Employee 1915</t>
  </si>
  <si>
    <t>Employee 1916</t>
  </si>
  <si>
    <t>Employee 1917</t>
  </si>
  <si>
    <t>Employee 1918</t>
  </si>
  <si>
    <t>Employee 1919</t>
  </si>
  <si>
    <t>Employee 1920</t>
  </si>
  <si>
    <t>Employee 1921</t>
  </si>
  <si>
    <t>Employee 1922</t>
  </si>
  <si>
    <t>Employee 1923</t>
  </si>
  <si>
    <t>Employee 1924</t>
  </si>
  <si>
    <t>Employee 1925</t>
  </si>
  <si>
    <t>Employee 1926</t>
  </si>
  <si>
    <t>Employee 1927</t>
  </si>
  <si>
    <t>Employee 1928</t>
  </si>
  <si>
    <t>Employee 1929</t>
  </si>
  <si>
    <t>Employee 1930</t>
  </si>
  <si>
    <t>Employee 1931</t>
  </si>
  <si>
    <t>Employee 1932</t>
  </si>
  <si>
    <t>Employee 1933</t>
  </si>
  <si>
    <t>Employee 1934</t>
  </si>
  <si>
    <t>Employee 1935</t>
  </si>
  <si>
    <t>Employee 1936</t>
  </si>
  <si>
    <t>Employee 1937</t>
  </si>
  <si>
    <t>Employee 1938</t>
  </si>
  <si>
    <t>Employee 1939</t>
  </si>
  <si>
    <t>Employee 1940</t>
  </si>
  <si>
    <t>Employee 1941</t>
  </si>
  <si>
    <t>Employee 1942</t>
  </si>
  <si>
    <t>Employee 1943</t>
  </si>
  <si>
    <t>Employee 1944</t>
  </si>
  <si>
    <t>Employee 1945</t>
  </si>
  <si>
    <t>Employee 1946</t>
  </si>
  <si>
    <t>Employee 1947</t>
  </si>
  <si>
    <t>Employee 1948</t>
  </si>
  <si>
    <t>Employee 1949</t>
  </si>
  <si>
    <t>Employee 1950</t>
  </si>
  <si>
    <t>Employee 1951</t>
  </si>
  <si>
    <t>Employee 1952</t>
  </si>
  <si>
    <t>Employee 1953</t>
  </si>
  <si>
    <t>Employee 1954</t>
  </si>
  <si>
    <t>Employee 1955</t>
  </si>
  <si>
    <t>Employee 1956</t>
  </si>
  <si>
    <t>Employee 1957</t>
  </si>
  <si>
    <t>Employee 1958</t>
  </si>
  <si>
    <t>Employee 1959</t>
  </si>
  <si>
    <t>Employee 1960</t>
  </si>
  <si>
    <t>Employee 1961</t>
  </si>
  <si>
    <t>Employee 1962</t>
  </si>
  <si>
    <t>Employee 1963</t>
  </si>
  <si>
    <t>Employee 1964</t>
  </si>
  <si>
    <t>Employee 1965</t>
  </si>
  <si>
    <t>Employee 1966</t>
  </si>
  <si>
    <t>Employee 1967</t>
  </si>
  <si>
    <t>Employee 1968</t>
  </si>
  <si>
    <t>Employee 1969</t>
  </si>
  <si>
    <t>Employee 1970</t>
  </si>
  <si>
    <t>Employee 1971</t>
  </si>
  <si>
    <t>Employee 1972</t>
  </si>
  <si>
    <t>Employee 1973</t>
  </si>
  <si>
    <t>Employee 1974</t>
  </si>
  <si>
    <t>Employee 1975</t>
  </si>
  <si>
    <t>Employee 1976</t>
  </si>
  <si>
    <t>Employee 1977</t>
  </si>
  <si>
    <t>Employee 1978</t>
  </si>
  <si>
    <t>Employee 1979</t>
  </si>
  <si>
    <t>Employee 1980</t>
  </si>
  <si>
    <t>Employee 1981</t>
  </si>
  <si>
    <t>Employee 1982</t>
  </si>
  <si>
    <t>Employee 1983</t>
  </si>
  <si>
    <t>Employee 1984</t>
  </si>
  <si>
    <t>Employee 1985</t>
  </si>
  <si>
    <t>Employee 1986</t>
  </si>
  <si>
    <t>Employee 1987</t>
  </si>
  <si>
    <t>Employee 1988</t>
  </si>
  <si>
    <t>Employee 1989</t>
  </si>
  <si>
    <t>Employee 1990</t>
  </si>
  <si>
    <t>Employee 1991</t>
  </si>
  <si>
    <t>Employee 1992</t>
  </si>
  <si>
    <t>Employee 1993</t>
  </si>
  <si>
    <t>Employee 1994</t>
  </si>
  <si>
    <t>Employee 1995</t>
  </si>
  <si>
    <t>Employee 1996</t>
  </si>
  <si>
    <t>Employee 1997</t>
  </si>
  <si>
    <t>Employee 1998</t>
  </si>
  <si>
    <t>Employee 1999</t>
  </si>
  <si>
    <t>ISK</t>
  </si>
  <si>
    <t>IDR</t>
  </si>
  <si>
    <t>MTL</t>
  </si>
  <si>
    <t>NZD</t>
  </si>
  <si>
    <t>NOK</t>
  </si>
  <si>
    <t>PKR</t>
  </si>
  <si>
    <t>PHP</t>
  </si>
  <si>
    <t>PLN</t>
  </si>
  <si>
    <t>THB</t>
  </si>
  <si>
    <t>UYU</t>
  </si>
  <si>
    <t>BHD</t>
  </si>
  <si>
    <t>DEM</t>
  </si>
  <si>
    <t>Currency</t>
  </si>
  <si>
    <t>FX rate</t>
  </si>
  <si>
    <t>Title</t>
  </si>
  <si>
    <t>2021 Salary Currency</t>
  </si>
  <si>
    <t>2021 Base Salary</t>
  </si>
  <si>
    <t>2021 Reg Bonus</t>
  </si>
  <si>
    <t>2021 Performance Fees</t>
  </si>
  <si>
    <t>2021 Other Bonus 2</t>
  </si>
  <si>
    <t>2021 Total Bonus</t>
  </si>
  <si>
    <t>2021 Commissions</t>
  </si>
  <si>
    <t>2021 Overtime</t>
  </si>
  <si>
    <t>2021 Special Allowance</t>
  </si>
  <si>
    <t>Total 2021 Other Comp</t>
  </si>
  <si>
    <t>2021 Equity Award</t>
  </si>
  <si>
    <t>2021 Total Compensation</t>
  </si>
  <si>
    <t>2022 Salary Currency</t>
  </si>
  <si>
    <t>Z</t>
  </si>
  <si>
    <t>D</t>
  </si>
  <si>
    <t>V</t>
  </si>
  <si>
    <t>Y</t>
  </si>
  <si>
    <t>Q</t>
  </si>
  <si>
    <t>H</t>
  </si>
  <si>
    <t>R</t>
  </si>
  <si>
    <t>K</t>
  </si>
  <si>
    <t>E</t>
  </si>
  <si>
    <t>S</t>
  </si>
  <si>
    <t>C</t>
  </si>
  <si>
    <t>A</t>
  </si>
  <si>
    <t>J</t>
  </si>
  <si>
    <t>G</t>
  </si>
  <si>
    <t>W</t>
  </si>
  <si>
    <t>U</t>
  </si>
  <si>
    <t>P</t>
  </si>
  <si>
    <t>L</t>
  </si>
  <si>
    <t>F</t>
  </si>
  <si>
    <t>X</t>
  </si>
  <si>
    <t>B</t>
  </si>
  <si>
    <t>M</t>
  </si>
  <si>
    <t>I</t>
  </si>
  <si>
    <t>O</t>
  </si>
  <si>
    <t>N</t>
  </si>
  <si>
    <t>T</t>
  </si>
  <si>
    <t>Length of Service</t>
  </si>
  <si>
    <t>2022 Base Salary</t>
  </si>
  <si>
    <t>Employee 2000</t>
  </si>
  <si>
    <t>Current Date</t>
  </si>
  <si>
    <t>2022 Total Compensation</t>
  </si>
  <si>
    <t>2021 base Salaries in USD</t>
  </si>
  <si>
    <t>2021 Total Compensation USD</t>
  </si>
  <si>
    <t>2022 base Salaries in USD</t>
  </si>
  <si>
    <t>2022 Total Compensation USD</t>
  </si>
  <si>
    <t>% increase in base salary from 2021 to 2022</t>
  </si>
  <si>
    <t>DASHBOARD AREA</t>
  </si>
  <si>
    <t># of Directors Who Earned Performance Fees</t>
  </si>
  <si>
    <t># of Directors Who Earned Bonuses</t>
  </si>
  <si>
    <t># of Employees Who Earned Overtime</t>
  </si>
  <si>
    <t>Row Labels</t>
  </si>
  <si>
    <t>Grand Total</t>
  </si>
  <si>
    <t>Administrative Assistant Total</t>
  </si>
  <si>
    <t>Analyst Total</t>
  </si>
  <si>
    <t>Associate Total</t>
  </si>
  <si>
    <t>Director Total</t>
  </si>
  <si>
    <t>Employee Fixed Term Total</t>
  </si>
  <si>
    <t>Executive Assistant Total</t>
  </si>
  <si>
    <t>FutureAdvisor Total</t>
  </si>
  <si>
    <t>Managing Director Total</t>
  </si>
  <si>
    <t>Specialist Total</t>
  </si>
  <si>
    <t>Vice President Total</t>
  </si>
  <si>
    <t>Australia Total</t>
  </si>
  <si>
    <t>Hong Kong Total</t>
  </si>
  <si>
    <t>Italy Total</t>
  </si>
  <si>
    <t>Japan Total</t>
  </si>
  <si>
    <t>Singapore Total</t>
  </si>
  <si>
    <t>United Kingdom Total</t>
  </si>
  <si>
    <t>United States of America Total</t>
  </si>
  <si>
    <t>Germany Total</t>
  </si>
  <si>
    <t>Belgium Total</t>
  </si>
  <si>
    <t>Canada Total</t>
  </si>
  <si>
    <t>India Total</t>
  </si>
  <si>
    <t>Austria Total</t>
  </si>
  <si>
    <t>Chile Total</t>
  </si>
  <si>
    <t>Colombia Total</t>
  </si>
  <si>
    <t>Denmark Total</t>
  </si>
  <si>
    <t>France Total</t>
  </si>
  <si>
    <t>Hungary Total</t>
  </si>
  <si>
    <t>Israel Total</t>
  </si>
  <si>
    <t>Korea, Republic of Total</t>
  </si>
  <si>
    <t>Netherlands Total</t>
  </si>
  <si>
    <t>Spain Total</t>
  </si>
  <si>
    <t>Switzerland Total</t>
  </si>
  <si>
    <t>Taiwan Total</t>
  </si>
  <si>
    <t>United Arab Emirates Total</t>
  </si>
  <si>
    <t>Ireland Total</t>
  </si>
  <si>
    <t>Mexico Total</t>
  </si>
  <si>
    <t>South Africa Total</t>
  </si>
  <si>
    <t>Asia-Pacific Total</t>
  </si>
  <si>
    <t>EMEA Total</t>
  </si>
  <si>
    <t>Americas Total</t>
  </si>
  <si>
    <t>Sum of 2021 Total Compensation</t>
  </si>
  <si>
    <t>Count of Worker</t>
  </si>
  <si>
    <t>&gt;5 Years</t>
  </si>
  <si>
    <r>
      <t>Total change in base salary from 2021 to 2022</t>
    </r>
    <r>
      <rPr>
        <sz val="11"/>
        <color rgb="FF000000"/>
        <rFont val="Calibri"/>
        <family val="2"/>
      </rPr>
      <t xml:space="preserve"> </t>
    </r>
  </si>
  <si>
    <t>Reg Bonus %</t>
  </si>
  <si>
    <t>Other Bonus %</t>
  </si>
  <si>
    <t>2022 Reg Bonus</t>
  </si>
  <si>
    <t>2022 Other Bonus 2</t>
  </si>
  <si>
    <t>10% Strengthened USD</t>
  </si>
  <si>
    <t>Strengthened USD Difference</t>
  </si>
  <si>
    <t>Bonus Question -</t>
  </si>
  <si>
    <t>Average of 2021 Total Compensation USD</t>
  </si>
  <si>
    <t>2021 Variable Compensation</t>
  </si>
  <si>
    <t>Average of 2021 Variable Compensation</t>
  </si>
  <si>
    <t>Base Salary Ratio</t>
  </si>
  <si>
    <t>Average of Base Salary Ratio</t>
  </si>
  <si>
    <t>Local vs USD</t>
  </si>
  <si>
    <t>2021 Equity Award USD</t>
  </si>
  <si>
    <t>2021 Commisions USD</t>
  </si>
  <si>
    <t>2021 Overtime USD</t>
  </si>
  <si>
    <t xml:space="preserve">Total Compensation USD </t>
  </si>
  <si>
    <t xml:space="preserve">Equity Award USD </t>
  </si>
  <si>
    <t xml:space="preserve">Commisions USD </t>
  </si>
  <si>
    <t xml:space="preserve">Overtime USD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</si>
</sst>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quot;$&quot;#,##0"/>
  </numFmts>
  <fonts count="17" x14ac:knownFonts="1">
    <font>
      <sz val="10"/>
      <name val="Arial"/>
    </font>
    <font>
      <sz val="10"/>
      <color theme="1"/>
      <name val="Arial"/>
      <family val="2"/>
    </font>
    <font>
      <sz val="10"/>
      <color theme="1"/>
      <name val="Arial"/>
      <family val="2"/>
    </font>
    <font>
      <sz val="10"/>
      <color theme="1"/>
      <name val="Arial"/>
      <family val="2"/>
    </font>
    <font>
      <sz val="10"/>
      <color indexed="8"/>
      <name val="Arial"/>
      <family val="2"/>
    </font>
    <font>
      <sz val="10"/>
      <name val="Times New Roman"/>
      <family val="1"/>
    </font>
    <font>
      <b/>
      <sz val="12"/>
      <name val="Arial"/>
      <family val="2"/>
    </font>
    <font>
      <sz val="8"/>
      <name val="Arial"/>
      <family val="2"/>
    </font>
    <font>
      <sz val="11"/>
      <color theme="1"/>
      <name val="Calibri"/>
      <family val="2"/>
      <scheme val="minor"/>
    </font>
    <font>
      <sz val="28"/>
      <color theme="1"/>
      <name val="Calibri"/>
      <family val="2"/>
      <scheme val="minor"/>
    </font>
    <font>
      <sz val="10"/>
      <name val="Arial"/>
      <family val="2"/>
    </font>
    <font>
      <sz val="10"/>
      <name val="Arial"/>
      <family val="2"/>
    </font>
    <font>
      <sz val="11"/>
      <color rgb="FF000000"/>
      <name val="Calibri"/>
      <family val="2"/>
    </font>
    <font>
      <b/>
      <sz val="10"/>
      <name val="Arial"/>
      <family val="2"/>
    </font>
    <font>
      <sz val="12"/>
      <name val="Arial"/>
      <family val="2"/>
    </font>
    <font>
      <b/>
      <sz val="14"/>
      <name val="Arial"/>
      <family val="2"/>
    </font>
    <font>
      <b/>
      <sz val="12"/>
      <color theme="1"/>
      <name val="Arial"/>
      <family val="2"/>
    </font>
  </fonts>
  <fills count="7">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2"/>
        <bgColor indexed="64"/>
      </patternFill>
    </fill>
    <fill>
      <patternFill patternType="solid">
        <fgColor theme="4" tint="0.79998168889431442"/>
        <bgColor theme="4" tint="0.79998168889431442"/>
      </patternFill>
    </fill>
    <fill>
      <patternFill patternType="solid">
        <fgColor theme="4"/>
        <bgColor indexed="64"/>
      </patternFill>
    </fill>
  </fills>
  <borders count="11">
    <border>
      <left/>
      <right/>
      <top/>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indexed="64"/>
      </right>
      <top style="medium">
        <color indexed="64"/>
      </top>
      <bottom/>
      <diagonal/>
    </border>
    <border>
      <left/>
      <right/>
      <top style="medium">
        <color auto="1"/>
      </top>
      <bottom/>
      <diagonal/>
    </border>
    <border>
      <left style="medium">
        <color indexed="64"/>
      </left>
      <right/>
      <top style="medium">
        <color indexed="64"/>
      </top>
      <bottom/>
      <diagonal/>
    </border>
    <border>
      <left/>
      <right/>
      <top/>
      <bottom style="thin">
        <color theme="4" tint="0.39997558519241921"/>
      </bottom>
      <diagonal/>
    </border>
  </borders>
  <cellStyleXfs count="7">
    <xf numFmtId="0" fontId="0" fillId="0" borderId="0"/>
    <xf numFmtId="0" fontId="3" fillId="0" borderId="0"/>
    <xf numFmtId="0" fontId="4" fillId="0" borderId="0"/>
    <xf numFmtId="0" fontId="2" fillId="0" borderId="0"/>
    <xf numFmtId="0" fontId="1" fillId="0" borderId="0"/>
    <xf numFmtId="0" fontId="8" fillId="0" borderId="0"/>
    <xf numFmtId="9" fontId="11" fillId="0" borderId="0" applyFont="0" applyFill="0" applyBorder="0" applyAlignment="0" applyProtection="0"/>
  </cellStyleXfs>
  <cellXfs count="42">
    <xf numFmtId="0" fontId="0" fillId="0" borderId="0" xfId="0"/>
    <xf numFmtId="0" fontId="2" fillId="0" borderId="0" xfId="3"/>
    <xf numFmtId="0" fontId="5" fillId="0" borderId="0" xfId="0" applyFont="1"/>
    <xf numFmtId="164" fontId="2" fillId="0" borderId="0" xfId="3" applyNumberFormat="1"/>
    <xf numFmtId="0" fontId="0" fillId="0" borderId="0" xfId="0" applyAlignment="1">
      <alignment horizontal="right"/>
    </xf>
    <xf numFmtId="0" fontId="0" fillId="0" borderId="0" xfId="0" applyAlignment="1">
      <alignment horizontal="left"/>
    </xf>
    <xf numFmtId="0" fontId="6" fillId="0" borderId="0" xfId="0" applyFont="1" applyAlignment="1">
      <alignment horizontal="center" vertical="center" wrapText="1"/>
    </xf>
    <xf numFmtId="0" fontId="6" fillId="2" borderId="1" xfId="0" applyFont="1" applyFill="1" applyBorder="1" applyAlignment="1">
      <alignment horizontal="center" vertical="center" wrapText="1"/>
    </xf>
    <xf numFmtId="0" fontId="8" fillId="2" borderId="0" xfId="5" applyFill="1"/>
    <xf numFmtId="0" fontId="8" fillId="3" borderId="2" xfId="5" applyFill="1" applyBorder="1"/>
    <xf numFmtId="0" fontId="8" fillId="3" borderId="3" xfId="5" applyFill="1" applyBorder="1"/>
    <xf numFmtId="0" fontId="8" fillId="3" borderId="4" xfId="5" applyFill="1" applyBorder="1"/>
    <xf numFmtId="0" fontId="8" fillId="3" borderId="5" xfId="5" applyFill="1" applyBorder="1"/>
    <xf numFmtId="0" fontId="8" fillId="3" borderId="6" xfId="5" applyFill="1" applyBorder="1"/>
    <xf numFmtId="0" fontId="8" fillId="3" borderId="7" xfId="5" applyFill="1" applyBorder="1"/>
    <xf numFmtId="0" fontId="8" fillId="3" borderId="8" xfId="5" applyFill="1" applyBorder="1"/>
    <xf numFmtId="0" fontId="9" fillId="3" borderId="9" xfId="5" applyFont="1" applyFill="1" applyBorder="1"/>
    <xf numFmtId="0" fontId="2" fillId="4" borderId="0" xfId="3" applyFill="1"/>
    <xf numFmtId="165"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3" fontId="0" fillId="0" borderId="0" xfId="0" applyNumberFormat="1"/>
    <xf numFmtId="165" fontId="0" fillId="0" borderId="0" xfId="0" applyNumberFormat="1" applyAlignment="1">
      <alignment horizontal="right"/>
    </xf>
    <xf numFmtId="0" fontId="13" fillId="0" borderId="0" xfId="0" applyFont="1"/>
    <xf numFmtId="165" fontId="13" fillId="0" borderId="0" xfId="0" applyNumberFormat="1" applyFont="1"/>
    <xf numFmtId="3" fontId="0" fillId="0" borderId="0" xfId="0" applyNumberFormat="1" applyAlignment="1">
      <alignment horizontal="right"/>
    </xf>
    <xf numFmtId="0" fontId="0" fillId="0" borderId="0" xfId="0" applyAlignment="1">
      <alignment horizontal="right" wrapText="1"/>
    </xf>
    <xf numFmtId="14" fontId="0" fillId="0" borderId="0" xfId="0" applyNumberFormat="1" applyAlignment="1">
      <alignment horizontal="right"/>
    </xf>
    <xf numFmtId="9" fontId="0" fillId="0" borderId="0" xfId="6" applyFont="1" applyAlignment="1">
      <alignment horizontal="right"/>
    </xf>
    <xf numFmtId="165" fontId="0" fillId="0" borderId="0" xfId="6" applyNumberFormat="1" applyFont="1" applyAlignment="1">
      <alignment horizontal="right"/>
    </xf>
    <xf numFmtId="10" fontId="0" fillId="0" borderId="0" xfId="6" applyNumberFormat="1" applyFont="1" applyAlignment="1">
      <alignment horizontal="right"/>
    </xf>
    <xf numFmtId="0" fontId="10" fillId="0" borderId="0" xfId="0" applyFont="1" applyAlignment="1">
      <alignment horizontal="right" wrapText="1"/>
    </xf>
    <xf numFmtId="0" fontId="10" fillId="0" borderId="0" xfId="0" applyFont="1" applyAlignment="1">
      <alignment horizontal="right"/>
    </xf>
    <xf numFmtId="4" fontId="0" fillId="0" borderId="0" xfId="0" applyNumberFormat="1"/>
    <xf numFmtId="0" fontId="16" fillId="5" borderId="10" xfId="0" applyFont="1" applyFill="1" applyBorder="1"/>
    <xf numFmtId="0" fontId="14" fillId="0" borderId="0" xfId="0" applyFont="1" applyAlignment="1">
      <alignment horizontal="left"/>
    </xf>
    <xf numFmtId="4" fontId="14" fillId="0" borderId="0" xfId="0" applyNumberFormat="1" applyFont="1"/>
    <xf numFmtId="0" fontId="8" fillId="3" borderId="0" xfId="5" applyFill="1"/>
    <xf numFmtId="9" fontId="0" fillId="0" borderId="0" xfId="0" applyNumberFormat="1"/>
    <xf numFmtId="0" fontId="15" fillId="6" borderId="0" xfId="0" applyFont="1" applyFill="1" applyAlignment="1">
      <alignment horizontal="center"/>
    </xf>
  </cellXfs>
  <cellStyles count="7">
    <cellStyle name="Normal" xfId="0" builtinId="0"/>
    <cellStyle name="Normal 2" xfId="1" xr:uid="{00000000-0005-0000-0000-000001000000}"/>
    <cellStyle name="Normal 2 2" xfId="5" xr:uid="{54D133B0-29BD-6F4A-B8CE-42A1C53BAD2E}"/>
    <cellStyle name="Normal 3" xfId="3" xr:uid="{00000000-0005-0000-0000-000002000000}"/>
    <cellStyle name="Normal 4" xfId="2" xr:uid="{00000000-0005-0000-0000-000003000000}"/>
    <cellStyle name="Normal 5" xfId="4" xr:uid="{00000000-0005-0000-0000-000004000000}"/>
    <cellStyle name="Percent" xfId="6" builtinId="5"/>
  </cellStyles>
  <dxfs count="11">
    <dxf>
      <font>
        <strike val="0"/>
        <outline val="0"/>
        <shadow val="0"/>
        <u val="none"/>
        <vertAlign val="baseline"/>
        <sz val="12"/>
        <name val="Arial"/>
        <family val="2"/>
        <scheme val="none"/>
      </font>
      <numFmt numFmtId="4" formatCode="#,##0.00"/>
    </dxf>
    <dxf>
      <font>
        <strike val="0"/>
        <outline val="0"/>
        <shadow val="0"/>
        <u val="none"/>
        <vertAlign val="baseline"/>
        <sz val="12"/>
        <name val="Arial"/>
        <family val="2"/>
        <scheme val="none"/>
      </font>
      <alignment horizontal="left" vertical="bottom" textRotation="0" wrapText="0" indent="0" justifyLastLine="0" shrinkToFit="0" readingOrder="0"/>
    </dxf>
    <dxf>
      <font>
        <strike val="0"/>
        <outline val="0"/>
        <shadow val="0"/>
        <u val="none"/>
        <vertAlign val="baseline"/>
        <sz val="12"/>
        <name val="Arial"/>
        <family val="2"/>
        <scheme val="none"/>
      </font>
    </dxf>
    <dxf>
      <border outline="0">
        <bottom style="thin">
          <color theme="4" tint="0.39997558519241921"/>
        </bottom>
      </border>
    </dxf>
    <dxf>
      <font>
        <b/>
        <i val="0"/>
        <strike val="0"/>
        <condense val="0"/>
        <extend val="0"/>
        <outline val="0"/>
        <shadow val="0"/>
        <u val="none"/>
        <vertAlign val="baseline"/>
        <sz val="12"/>
        <color theme="1"/>
        <name val="Arial"/>
        <family val="2"/>
        <scheme val="none"/>
      </font>
      <fill>
        <patternFill patternType="solid">
          <fgColor theme="4" tint="0.79998168889431442"/>
          <bgColor theme="4" tint="0.79998168889431442"/>
        </patternFill>
      </fill>
    </dxf>
    <dxf>
      <font>
        <b/>
        <i val="0"/>
        <sz val="18"/>
      </font>
      <fill>
        <patternFill>
          <bgColor theme="4"/>
        </patternFill>
      </fill>
    </dxf>
    <dxf>
      <fill>
        <patternFill>
          <bgColor theme="6" tint="0.59996337778862885"/>
        </patternFill>
      </fill>
    </dxf>
    <dxf>
      <font>
        <b/>
        <i val="0"/>
      </font>
      <fill>
        <patternFill>
          <bgColor theme="4"/>
        </patternFill>
      </fill>
    </dxf>
    <dxf>
      <fill>
        <patternFill>
          <bgColor theme="6" tint="0.59996337778862885"/>
        </patternFill>
      </fill>
    </dxf>
    <dxf>
      <font>
        <b/>
        <i val="0"/>
      </font>
      <fill>
        <patternFill>
          <bgColor theme="4"/>
        </patternFill>
      </fill>
    </dxf>
    <dxf>
      <fill>
        <patternFill>
          <bgColor theme="6" tint="0.59996337778862885"/>
        </patternFill>
      </fill>
    </dxf>
  </dxfs>
  <tableStyles count="3" defaultTableStyle="TableStyleMedium2" defaultPivotStyle="PivotStyleLight16">
    <tableStyle name="Slicer Style 1" pivot="0" table="0" count="2" xr9:uid="{3D7BB5B5-1665-473B-A2BF-0AA2975CE41A}">
      <tableStyleElement type="wholeTable" dxfId="10"/>
      <tableStyleElement type="headerRow" dxfId="9"/>
    </tableStyle>
    <tableStyle name="Slicer Style 1 2" pivot="0" table="0" count="4" xr9:uid="{E2D1127F-1DDE-4BF0-9058-D3BF098A128B}">
      <tableStyleElement type="wholeTable" dxfId="8"/>
      <tableStyleElement type="headerRow" dxfId="7"/>
    </tableStyle>
    <tableStyle name="Slicer Style 1 2 2" pivot="0" table="0" count="4" xr9:uid="{3651F9C5-B4A4-43BE-812E-D2A98A58CFAF}">
      <tableStyleElement type="wholeTable" dxfId="6"/>
      <tableStyleElement type="headerRow"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88888"/>
      <rgbColor rgb="009999FF"/>
      <rgbColor rgb="00993366"/>
      <rgbColor rgb="00FFFF99"/>
      <rgbColor rgb="00CCFFFF"/>
      <rgbColor rgb="00660066"/>
      <rgbColor rgb="00FF8080"/>
      <rgbColor rgb="00666699"/>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808000"/>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4">
        <dxf>
          <font>
            <b/>
            <i val="0"/>
            <sz val="18"/>
          </font>
          <fill>
            <patternFill>
              <bgColor theme="5" tint="0.39994506668294322"/>
            </patternFill>
          </fill>
        </dxf>
        <dxf>
          <font>
            <sz val="18"/>
          </font>
          <fill>
            <patternFill>
              <bgColor theme="6" tint="0.79998168889431442"/>
            </patternFill>
          </fill>
        </dxf>
        <dxf>
          <fill>
            <patternFill>
              <bgColor theme="5" tint="0.39994506668294322"/>
            </patternFill>
          </fill>
        </dxf>
        <dxf>
          <fill>
            <patternFill>
              <bgColor theme="6" tint="0.79998168889431442"/>
            </patternFill>
          </fill>
        </dxf>
      </x14:dxfs>
    </ext>
    <ext xmlns:x14="http://schemas.microsoft.com/office/spreadsheetml/2009/9/main" uri="{EB79DEF2-80B8-43e5-95BD-54CBDDF9020C}">
      <x14:slicerStyles defaultSlicerStyle="SlicerStyleLight1">
        <x14:slicerStyle name="Slicer Style 1"/>
        <x14:slicerStyle name="Slicer Style 1 2">
          <x14:slicerStyleElements>
            <x14:slicerStyleElement type="unselectedItemWithData" dxfId="3"/>
            <x14:slicerStyleElement type="selectedItemWithData" dxfId="2"/>
          </x14:slicerStyleElements>
        </x14:slicerStyle>
        <x14:slicerStyle name="Slicer Style 1 2 2">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[Compensation Case.xlsx]Total Compensation Pivots!PivotTable1</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Structure Analysis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Compensation Pivots'!$J$48</c:f>
              <c:strCache>
                <c:ptCount val="1"/>
                <c:pt idx="0">
                  <c:v>Total</c:v>
                </c:pt>
              </c:strCache>
            </c:strRef>
          </c:tx>
          <c:spPr>
            <a:solidFill>
              <a:schemeClr val="accent1"/>
            </a:solidFill>
            <a:ln w="15875">
              <a:solidFill>
                <a:schemeClr val="bg1"/>
              </a:solidFill>
            </a:ln>
            <a:effectLst/>
          </c:spPr>
          <c:invertIfNegative val="0"/>
          <c:cat>
            <c:strRef>
              <c:f>'Total Compensation Pivots'!$I$49:$I$55</c:f>
              <c:strCache>
                <c:ptCount val="6"/>
                <c:pt idx="0">
                  <c:v>Client Businesses Platform</c:v>
                </c:pt>
                <c:pt idx="1">
                  <c:v>Corporate and Risk Platform</c:v>
                </c:pt>
                <c:pt idx="2">
                  <c:v>ETF and Index Investments Platform</c:v>
                </c:pt>
                <c:pt idx="3">
                  <c:v>Investments Platform</c:v>
                </c:pt>
                <c:pt idx="4">
                  <c:v>Operating Platform</c:v>
                </c:pt>
                <c:pt idx="5">
                  <c:v>Regional Platform</c:v>
                </c:pt>
              </c:strCache>
            </c:strRef>
          </c:cat>
          <c:val>
            <c:numRef>
              <c:f>'Total Compensation Pivots'!$J$49:$J$55</c:f>
              <c:numCache>
                <c:formatCode>"$"#,##0</c:formatCode>
                <c:ptCount val="6"/>
                <c:pt idx="0">
                  <c:v>309250.46116195852</c:v>
                </c:pt>
                <c:pt idx="1">
                  <c:v>287155.20052035979</c:v>
                </c:pt>
                <c:pt idx="2">
                  <c:v>350337.18999812409</c:v>
                </c:pt>
                <c:pt idx="3">
                  <c:v>598080.65868404997</c:v>
                </c:pt>
                <c:pt idx="4">
                  <c:v>266638.11667632504</c:v>
                </c:pt>
                <c:pt idx="5">
                  <c:v>431715.25584095449</c:v>
                </c:pt>
              </c:numCache>
            </c:numRef>
          </c:val>
          <c:extLst>
            <c:ext xmlns:c16="http://schemas.microsoft.com/office/drawing/2014/chart" uri="{C3380CC4-5D6E-409C-BE32-E72D297353CC}">
              <c16:uniqueId val="{00000000-25BD-480C-A7A2-4A1BFB297CCB}"/>
            </c:ext>
          </c:extLst>
        </c:ser>
        <c:dLbls>
          <c:showLegendKey val="0"/>
          <c:showVal val="0"/>
          <c:showCatName val="0"/>
          <c:showSerName val="0"/>
          <c:showPercent val="0"/>
          <c:showBubbleSize val="0"/>
        </c:dLbls>
        <c:gapWidth val="54"/>
        <c:overlap val="-27"/>
        <c:axId val="1369278352"/>
        <c:axId val="1369262032"/>
      </c:barChart>
      <c:catAx>
        <c:axId val="136927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69262032"/>
        <c:crosses val="autoZero"/>
        <c:auto val="1"/>
        <c:lblAlgn val="ctr"/>
        <c:lblOffset val="100"/>
        <c:noMultiLvlLbl val="0"/>
      </c:catAx>
      <c:valAx>
        <c:axId val="136926203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6927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[Compensation Case.xlsx]Total Compensation Pivots!PivotTable2</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Fixed vs Variable Pay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'Total Compensation Pivots'!$J$59</c:f>
              <c:strCache>
                <c:ptCount val="1"/>
                <c:pt idx="0">
                  <c:v>Average of 2021 Variable Compensation</c:v>
                </c:pt>
              </c:strCache>
            </c:strRef>
          </c:tx>
          <c:spPr>
            <a:solidFill>
              <a:schemeClr val="accent1"/>
            </a:solidFill>
            <a:ln w="15875">
              <a:solidFill>
                <a:schemeClr val="bg1"/>
              </a:solidFill>
            </a:ln>
            <a:effectLst/>
          </c:spPr>
          <c:invertIfNegative val="0"/>
          <c:cat>
            <c:strRef>
              <c:f>'Total Compensation Pivots'!$I$60:$I$70</c:f>
              <c:strCache>
                <c:ptCount val="10"/>
                <c:pt idx="0">
                  <c:v>Administrative Assistant</c:v>
                </c:pt>
                <c:pt idx="1">
                  <c:v>Analyst</c:v>
                </c:pt>
                <c:pt idx="2">
                  <c:v>Associate</c:v>
                </c:pt>
                <c:pt idx="3">
                  <c:v>Director</c:v>
                </c:pt>
                <c:pt idx="4">
                  <c:v>Employee Fixed Term</c:v>
                </c:pt>
                <c:pt idx="5">
                  <c:v>Executive Assistant</c:v>
                </c:pt>
                <c:pt idx="6">
                  <c:v>FutureAdvisor</c:v>
                </c:pt>
                <c:pt idx="7">
                  <c:v>Managing Director</c:v>
                </c:pt>
                <c:pt idx="8">
                  <c:v>Specialist</c:v>
                </c:pt>
                <c:pt idx="9">
                  <c:v>Vice President</c:v>
                </c:pt>
              </c:strCache>
            </c:strRef>
          </c:cat>
          <c:val>
            <c:numRef>
              <c:f>'Total Compensation Pivots'!$J$60:$J$70</c:f>
              <c:numCache>
                <c:formatCode>#,##0</c:formatCode>
                <c:ptCount val="10"/>
                <c:pt idx="0">
                  <c:v>23905.311719678823</c:v>
                </c:pt>
                <c:pt idx="1">
                  <c:v>13389.044644042142</c:v>
                </c:pt>
                <c:pt idx="2">
                  <c:v>22036.215437268271</c:v>
                </c:pt>
                <c:pt idx="3">
                  <c:v>199074.48535877693</c:v>
                </c:pt>
                <c:pt idx="4">
                  <c:v>44356.048775201911</c:v>
                </c:pt>
                <c:pt idx="5">
                  <c:v>54919.059553821186</c:v>
                </c:pt>
                <c:pt idx="6">
                  <c:v>51227.65</c:v>
                </c:pt>
                <c:pt idx="7">
                  <c:v>1283521.9683018208</c:v>
                </c:pt>
                <c:pt idx="8">
                  <c:v>23008.930690060293</c:v>
                </c:pt>
                <c:pt idx="9">
                  <c:v>61489.643735493359</c:v>
                </c:pt>
              </c:numCache>
            </c:numRef>
          </c:val>
          <c:extLst>
            <c:ext xmlns:c16="http://schemas.microsoft.com/office/drawing/2014/chart" uri="{C3380CC4-5D6E-409C-BE32-E72D297353CC}">
              <c16:uniqueId val="{00000000-0E75-4C17-8034-89E2B5332E05}"/>
            </c:ext>
          </c:extLst>
        </c:ser>
        <c:ser>
          <c:idx val="1"/>
          <c:order val="1"/>
          <c:tx>
            <c:strRef>
              <c:f>'Total Compensation Pivots'!$K$59</c:f>
              <c:strCache>
                <c:ptCount val="1"/>
                <c:pt idx="0">
                  <c:v>Average of 2021 Total Compensation USD</c:v>
                </c:pt>
              </c:strCache>
            </c:strRef>
          </c:tx>
          <c:spPr>
            <a:solidFill>
              <a:schemeClr val="accent2"/>
            </a:solidFill>
            <a:ln w="15875">
              <a:solidFill>
                <a:schemeClr val="bg1"/>
              </a:solidFill>
            </a:ln>
            <a:effectLst/>
          </c:spPr>
          <c:invertIfNegative val="0"/>
          <c:cat>
            <c:strRef>
              <c:f>'Total Compensation Pivots'!$I$60:$I$70</c:f>
              <c:strCache>
                <c:ptCount val="10"/>
                <c:pt idx="0">
                  <c:v>Administrative Assistant</c:v>
                </c:pt>
                <c:pt idx="1">
                  <c:v>Analyst</c:v>
                </c:pt>
                <c:pt idx="2">
                  <c:v>Associate</c:v>
                </c:pt>
                <c:pt idx="3">
                  <c:v>Director</c:v>
                </c:pt>
                <c:pt idx="4">
                  <c:v>Employee Fixed Term</c:v>
                </c:pt>
                <c:pt idx="5">
                  <c:v>Executive Assistant</c:v>
                </c:pt>
                <c:pt idx="6">
                  <c:v>FutureAdvisor</c:v>
                </c:pt>
                <c:pt idx="7">
                  <c:v>Managing Director</c:v>
                </c:pt>
                <c:pt idx="8">
                  <c:v>Specialist</c:v>
                </c:pt>
                <c:pt idx="9">
                  <c:v>Vice President</c:v>
                </c:pt>
              </c:strCache>
            </c:strRef>
          </c:cat>
          <c:val>
            <c:numRef>
              <c:f>'Total Compensation Pivots'!$K$60:$K$70</c:f>
              <c:numCache>
                <c:formatCode>"$"#,##0</c:formatCode>
                <c:ptCount val="10"/>
                <c:pt idx="0">
                  <c:v>104556.14221370163</c:v>
                </c:pt>
                <c:pt idx="1">
                  <c:v>91665.650660858111</c:v>
                </c:pt>
                <c:pt idx="2">
                  <c:v>118628.41958232687</c:v>
                </c:pt>
                <c:pt idx="3">
                  <c:v>388124.61908270762</c:v>
                </c:pt>
                <c:pt idx="4">
                  <c:v>215759.86306398167</c:v>
                </c:pt>
                <c:pt idx="5">
                  <c:v>165257.66617109912</c:v>
                </c:pt>
                <c:pt idx="6">
                  <c:v>193105.77499999999</c:v>
                </c:pt>
                <c:pt idx="7">
                  <c:v>1547275.2113674432</c:v>
                </c:pt>
                <c:pt idx="8">
                  <c:v>88770.682665834975</c:v>
                </c:pt>
                <c:pt idx="9">
                  <c:v>203115.98219882068</c:v>
                </c:pt>
              </c:numCache>
            </c:numRef>
          </c:val>
          <c:extLst>
            <c:ext xmlns:c16="http://schemas.microsoft.com/office/drawing/2014/chart" uri="{C3380CC4-5D6E-409C-BE32-E72D297353CC}">
              <c16:uniqueId val="{00000001-0E75-4C17-8034-89E2B5332E05}"/>
            </c:ext>
          </c:extLst>
        </c:ser>
        <c:dLbls>
          <c:showLegendKey val="0"/>
          <c:showVal val="0"/>
          <c:showCatName val="0"/>
          <c:showSerName val="0"/>
          <c:showPercent val="0"/>
          <c:showBubbleSize val="0"/>
        </c:dLbls>
        <c:gapWidth val="56"/>
        <c:overlap val="100"/>
        <c:axId val="1618468784"/>
        <c:axId val="1618479824"/>
      </c:barChart>
      <c:catAx>
        <c:axId val="161846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18479824"/>
        <c:crosses val="autoZero"/>
        <c:auto val="1"/>
        <c:lblAlgn val="ctr"/>
        <c:lblOffset val="100"/>
        <c:noMultiLvlLbl val="0"/>
      </c:catAx>
      <c:valAx>
        <c:axId val="1618479824"/>
        <c:scaling>
          <c:logBase val="10"/>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18468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[Compensation Case.xlsx]Total Compensation Pivots!PivotTable5</c:name>
    <c:fmtId val="6"/>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Compensation Breakdown</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Compensation Pivots'!$Q$72</c:f>
              <c:strCache>
                <c:ptCount val="1"/>
                <c:pt idx="0">
                  <c:v>Total Compensation USD </c:v>
                </c:pt>
              </c:strCache>
            </c:strRef>
          </c:tx>
          <c:spPr>
            <a:solidFill>
              <a:schemeClr val="accent1"/>
            </a:solidFill>
            <a:ln w="12700">
              <a:solidFill>
                <a:schemeClr val="bg1"/>
              </a:solidFill>
            </a:ln>
            <a:effectLst/>
          </c:spPr>
          <c:invertIfNegative val="0"/>
          <c:cat>
            <c:strRef>
              <c:f>'Total Compensation Pivots'!$P$73:$P$83</c:f>
              <c:strCache>
                <c:ptCount val="10"/>
                <c:pt idx="0">
                  <c:v>Administrative Assistant</c:v>
                </c:pt>
                <c:pt idx="1">
                  <c:v>Analyst</c:v>
                </c:pt>
                <c:pt idx="2">
                  <c:v>Associate</c:v>
                </c:pt>
                <c:pt idx="3">
                  <c:v>Director</c:v>
                </c:pt>
                <c:pt idx="4">
                  <c:v>Employee Fixed Term</c:v>
                </c:pt>
                <c:pt idx="5">
                  <c:v>Executive Assistant</c:v>
                </c:pt>
                <c:pt idx="6">
                  <c:v>FutureAdvisor</c:v>
                </c:pt>
                <c:pt idx="7">
                  <c:v>Managing Director</c:v>
                </c:pt>
                <c:pt idx="8">
                  <c:v>Specialist</c:v>
                </c:pt>
                <c:pt idx="9">
                  <c:v>Vice President</c:v>
                </c:pt>
              </c:strCache>
            </c:strRef>
          </c:cat>
          <c:val>
            <c:numRef>
              <c:f>'Total Compensation Pivots'!$Q$73:$Q$83</c:f>
              <c:numCache>
                <c:formatCode>"$"#,##0</c:formatCode>
                <c:ptCount val="10"/>
                <c:pt idx="0">
                  <c:v>104556.14221370163</c:v>
                </c:pt>
                <c:pt idx="1">
                  <c:v>91665.650660858111</c:v>
                </c:pt>
                <c:pt idx="2">
                  <c:v>118628.41958232687</c:v>
                </c:pt>
                <c:pt idx="3">
                  <c:v>388124.61908270762</c:v>
                </c:pt>
                <c:pt idx="4">
                  <c:v>215759.86306398167</c:v>
                </c:pt>
                <c:pt idx="5">
                  <c:v>165257.66617109912</c:v>
                </c:pt>
                <c:pt idx="6">
                  <c:v>193105.77499999999</c:v>
                </c:pt>
                <c:pt idx="7">
                  <c:v>1547275.2113674432</c:v>
                </c:pt>
                <c:pt idx="8">
                  <c:v>88770.682665834975</c:v>
                </c:pt>
                <c:pt idx="9">
                  <c:v>203115.98219882068</c:v>
                </c:pt>
              </c:numCache>
            </c:numRef>
          </c:val>
          <c:extLst>
            <c:ext xmlns:c16="http://schemas.microsoft.com/office/drawing/2014/chart" uri="{C3380CC4-5D6E-409C-BE32-E72D297353CC}">
              <c16:uniqueId val="{00000000-61E9-451E-845F-8ABED060051D}"/>
            </c:ext>
          </c:extLst>
        </c:ser>
        <c:ser>
          <c:idx val="1"/>
          <c:order val="1"/>
          <c:tx>
            <c:strRef>
              <c:f>'Total Compensation Pivots'!$R$72</c:f>
              <c:strCache>
                <c:ptCount val="1"/>
                <c:pt idx="0">
                  <c:v>Equity Award USD </c:v>
                </c:pt>
              </c:strCache>
            </c:strRef>
          </c:tx>
          <c:spPr>
            <a:solidFill>
              <a:schemeClr val="accent2"/>
            </a:solidFill>
            <a:ln w="12700">
              <a:solidFill>
                <a:schemeClr val="bg1"/>
              </a:solidFill>
            </a:ln>
            <a:effectLst/>
          </c:spPr>
          <c:invertIfNegative val="0"/>
          <c:cat>
            <c:strRef>
              <c:f>'Total Compensation Pivots'!$P$73:$P$83</c:f>
              <c:strCache>
                <c:ptCount val="10"/>
                <c:pt idx="0">
                  <c:v>Administrative Assistant</c:v>
                </c:pt>
                <c:pt idx="1">
                  <c:v>Analyst</c:v>
                </c:pt>
                <c:pt idx="2">
                  <c:v>Associate</c:v>
                </c:pt>
                <c:pt idx="3">
                  <c:v>Director</c:v>
                </c:pt>
                <c:pt idx="4">
                  <c:v>Employee Fixed Term</c:v>
                </c:pt>
                <c:pt idx="5">
                  <c:v>Executive Assistant</c:v>
                </c:pt>
                <c:pt idx="6">
                  <c:v>FutureAdvisor</c:v>
                </c:pt>
                <c:pt idx="7">
                  <c:v>Managing Director</c:v>
                </c:pt>
                <c:pt idx="8">
                  <c:v>Specialist</c:v>
                </c:pt>
                <c:pt idx="9">
                  <c:v>Vice President</c:v>
                </c:pt>
              </c:strCache>
            </c:strRef>
          </c:cat>
          <c:val>
            <c:numRef>
              <c:f>'Total Compensation Pivots'!$R$73:$R$83</c:f>
              <c:numCache>
                <c:formatCode>#,##0</c:formatCode>
                <c:ptCount val="10"/>
                <c:pt idx="0">
                  <c:v>0</c:v>
                </c:pt>
                <c:pt idx="1">
                  <c:v>0</c:v>
                </c:pt>
                <c:pt idx="2">
                  <c:v>168.07572115930103</c:v>
                </c:pt>
                <c:pt idx="3">
                  <c:v>79.942503642313284</c:v>
                </c:pt>
                <c:pt idx="4">
                  <c:v>0</c:v>
                </c:pt>
                <c:pt idx="5">
                  <c:v>0</c:v>
                </c:pt>
                <c:pt idx="6">
                  <c:v>3750</c:v>
                </c:pt>
                <c:pt idx="7">
                  <c:v>174741.49299300837</c:v>
                </c:pt>
                <c:pt idx="8">
                  <c:v>0</c:v>
                </c:pt>
                <c:pt idx="9">
                  <c:v>25.125628140703519</c:v>
                </c:pt>
              </c:numCache>
            </c:numRef>
          </c:val>
          <c:extLst>
            <c:ext xmlns:c16="http://schemas.microsoft.com/office/drawing/2014/chart" uri="{C3380CC4-5D6E-409C-BE32-E72D297353CC}">
              <c16:uniqueId val="{00000001-61E9-451E-845F-8ABED060051D}"/>
            </c:ext>
          </c:extLst>
        </c:ser>
        <c:ser>
          <c:idx val="2"/>
          <c:order val="2"/>
          <c:tx>
            <c:strRef>
              <c:f>'Total Compensation Pivots'!$S$72</c:f>
              <c:strCache>
                <c:ptCount val="1"/>
                <c:pt idx="0">
                  <c:v>Commisions USD </c:v>
                </c:pt>
              </c:strCache>
            </c:strRef>
          </c:tx>
          <c:spPr>
            <a:solidFill>
              <a:schemeClr val="accent3"/>
            </a:solidFill>
            <a:ln w="12700">
              <a:solidFill>
                <a:schemeClr val="bg1"/>
              </a:solidFill>
            </a:ln>
            <a:effectLst/>
          </c:spPr>
          <c:invertIfNegative val="0"/>
          <c:cat>
            <c:strRef>
              <c:f>'Total Compensation Pivots'!$P$73:$P$83</c:f>
              <c:strCache>
                <c:ptCount val="10"/>
                <c:pt idx="0">
                  <c:v>Administrative Assistant</c:v>
                </c:pt>
                <c:pt idx="1">
                  <c:v>Analyst</c:v>
                </c:pt>
                <c:pt idx="2">
                  <c:v>Associate</c:v>
                </c:pt>
                <c:pt idx="3">
                  <c:v>Director</c:v>
                </c:pt>
                <c:pt idx="4">
                  <c:v>Employee Fixed Term</c:v>
                </c:pt>
                <c:pt idx="5">
                  <c:v>Executive Assistant</c:v>
                </c:pt>
                <c:pt idx="6">
                  <c:v>FutureAdvisor</c:v>
                </c:pt>
                <c:pt idx="7">
                  <c:v>Managing Director</c:v>
                </c:pt>
                <c:pt idx="8">
                  <c:v>Specialist</c:v>
                </c:pt>
                <c:pt idx="9">
                  <c:v>Vice President</c:v>
                </c:pt>
              </c:strCache>
            </c:strRef>
          </c:cat>
          <c:val>
            <c:numRef>
              <c:f>'Total Compensation Pivots'!$S$73:$S$83</c:f>
              <c:numCache>
                <c:formatCode>#,##0</c:formatCode>
                <c:ptCount val="10"/>
                <c:pt idx="0">
                  <c:v>0</c:v>
                </c:pt>
                <c:pt idx="1">
                  <c:v>0</c:v>
                </c:pt>
                <c:pt idx="2">
                  <c:v>260.53312500109098</c:v>
                </c:pt>
                <c:pt idx="3">
                  <c:v>4697.59711790459</c:v>
                </c:pt>
                <c:pt idx="4">
                  <c:v>0</c:v>
                </c:pt>
                <c:pt idx="5">
                  <c:v>0</c:v>
                </c:pt>
                <c:pt idx="6">
                  <c:v>750</c:v>
                </c:pt>
                <c:pt idx="7">
                  <c:v>7.6726342710997439</c:v>
                </c:pt>
                <c:pt idx="8">
                  <c:v>0</c:v>
                </c:pt>
                <c:pt idx="9">
                  <c:v>4438.9009547738697</c:v>
                </c:pt>
              </c:numCache>
            </c:numRef>
          </c:val>
          <c:extLst>
            <c:ext xmlns:c16="http://schemas.microsoft.com/office/drawing/2014/chart" uri="{C3380CC4-5D6E-409C-BE32-E72D297353CC}">
              <c16:uniqueId val="{00000002-61E9-451E-845F-8ABED060051D}"/>
            </c:ext>
          </c:extLst>
        </c:ser>
        <c:ser>
          <c:idx val="3"/>
          <c:order val="3"/>
          <c:tx>
            <c:strRef>
              <c:f>'Total Compensation Pivots'!$T$72</c:f>
              <c:strCache>
                <c:ptCount val="1"/>
                <c:pt idx="0">
                  <c:v>Overtime USD </c:v>
                </c:pt>
              </c:strCache>
            </c:strRef>
          </c:tx>
          <c:spPr>
            <a:solidFill>
              <a:schemeClr val="accent4"/>
            </a:solidFill>
            <a:ln w="12700">
              <a:solidFill>
                <a:schemeClr val="bg1"/>
              </a:solidFill>
            </a:ln>
            <a:effectLst/>
          </c:spPr>
          <c:invertIfNegative val="0"/>
          <c:cat>
            <c:strRef>
              <c:f>'Total Compensation Pivots'!$P$73:$P$83</c:f>
              <c:strCache>
                <c:ptCount val="10"/>
                <c:pt idx="0">
                  <c:v>Administrative Assistant</c:v>
                </c:pt>
                <c:pt idx="1">
                  <c:v>Analyst</c:v>
                </c:pt>
                <c:pt idx="2">
                  <c:v>Associate</c:v>
                </c:pt>
                <c:pt idx="3">
                  <c:v>Director</c:v>
                </c:pt>
                <c:pt idx="4">
                  <c:v>Employee Fixed Term</c:v>
                </c:pt>
                <c:pt idx="5">
                  <c:v>Executive Assistant</c:v>
                </c:pt>
                <c:pt idx="6">
                  <c:v>FutureAdvisor</c:v>
                </c:pt>
                <c:pt idx="7">
                  <c:v>Managing Director</c:v>
                </c:pt>
                <c:pt idx="8">
                  <c:v>Specialist</c:v>
                </c:pt>
                <c:pt idx="9">
                  <c:v>Vice President</c:v>
                </c:pt>
              </c:strCache>
            </c:strRef>
          </c:cat>
          <c:val>
            <c:numRef>
              <c:f>'Total Compensation Pivots'!$T$73:$T$83</c:f>
              <c:numCache>
                <c:formatCode>#,##0</c:formatCode>
                <c:ptCount val="10"/>
                <c:pt idx="0">
                  <c:v>3177.4018179381992</c:v>
                </c:pt>
                <c:pt idx="1">
                  <c:v>10.315789473684211</c:v>
                </c:pt>
                <c:pt idx="2">
                  <c:v>752.21238792428653</c:v>
                </c:pt>
                <c:pt idx="3">
                  <c:v>0</c:v>
                </c:pt>
                <c:pt idx="4">
                  <c:v>0</c:v>
                </c:pt>
                <c:pt idx="5">
                  <c:v>3136.9642857142858</c:v>
                </c:pt>
                <c:pt idx="6">
                  <c:v>0</c:v>
                </c:pt>
                <c:pt idx="7">
                  <c:v>0</c:v>
                </c:pt>
                <c:pt idx="8">
                  <c:v>7714.600754561834</c:v>
                </c:pt>
                <c:pt idx="9">
                  <c:v>8.857621440536013</c:v>
                </c:pt>
              </c:numCache>
            </c:numRef>
          </c:val>
          <c:extLst>
            <c:ext xmlns:c16="http://schemas.microsoft.com/office/drawing/2014/chart" uri="{C3380CC4-5D6E-409C-BE32-E72D297353CC}">
              <c16:uniqueId val="{00000003-61E9-451E-845F-8ABED060051D}"/>
            </c:ext>
          </c:extLst>
        </c:ser>
        <c:dLbls>
          <c:showLegendKey val="0"/>
          <c:showVal val="0"/>
          <c:showCatName val="0"/>
          <c:showSerName val="0"/>
          <c:showPercent val="0"/>
          <c:showBubbleSize val="0"/>
        </c:dLbls>
        <c:gapWidth val="135"/>
        <c:axId val="643959344"/>
        <c:axId val="643958384"/>
      </c:barChart>
      <c:catAx>
        <c:axId val="6439593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43958384"/>
        <c:crosses val="autoZero"/>
        <c:auto val="1"/>
        <c:lblAlgn val="ctr"/>
        <c:lblOffset val="100"/>
        <c:noMultiLvlLbl val="0"/>
      </c:catAx>
      <c:valAx>
        <c:axId val="64395838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439593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[Compensation Case.xlsx]Employee Count Pivots!ECbyCountry</c:name>
    <c:fmtId val="1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International Employee Count by Country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s>
    <c:plotArea>
      <c:layout/>
      <c:ofPieChart>
        <c:ofPieType val="pie"/>
        <c:varyColors val="1"/>
        <c:ser>
          <c:idx val="0"/>
          <c:order val="0"/>
          <c:tx>
            <c:strRef>
              <c:f>'Employee Count Pivots'!$E$16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03-4F81-AAE0-120BBD0450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03-4F81-AAE0-120BBD0450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03-4F81-AAE0-120BBD0450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03-4F81-AAE0-120BBD04502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03-4F81-AAE0-120BBD04502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D03-4F81-AAE0-120BBD04502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D03-4F81-AAE0-120BBD04502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D03-4F81-AAE0-120BBD04502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D03-4F81-AAE0-120BBD04502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D03-4F81-AAE0-120BBD04502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D03-4F81-AAE0-120BBD045020}"/>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D03-4F81-AAE0-120BBD045020}"/>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D03-4F81-AAE0-120BBD045020}"/>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D03-4F81-AAE0-120BBD045020}"/>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D03-4F81-AAE0-120BBD045020}"/>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D03-4F81-AAE0-120BBD045020}"/>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D03-4F81-AAE0-120BBD045020}"/>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D03-4F81-AAE0-120BBD045020}"/>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D03-4F81-AAE0-120BBD045020}"/>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D03-4F81-AAE0-120BBD045020}"/>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D03-4F81-AAE0-120BBD045020}"/>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D03-4F81-AAE0-120BBD045020}"/>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D03-4F81-AAE0-120BBD045020}"/>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0D03-4F81-AAE0-120BBD045020}"/>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0D03-4F81-AAE0-120BBD045020}"/>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0D03-4F81-AAE0-120BBD045020}"/>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0D03-4F81-AAE0-120BBD045020}"/>
              </c:ext>
            </c:extLst>
          </c:dPt>
          <c:dLbls>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 Count Pivots'!$D$17:$D$43</c:f>
              <c:strCache>
                <c:ptCount val="26"/>
                <c:pt idx="0">
                  <c:v>Australia</c:v>
                </c:pt>
                <c:pt idx="1">
                  <c:v>Austria</c:v>
                </c:pt>
                <c:pt idx="2">
                  <c:v>Belgium</c:v>
                </c:pt>
                <c:pt idx="3">
                  <c:v>Canada</c:v>
                </c:pt>
                <c:pt idx="4">
                  <c:v>Chile</c:v>
                </c:pt>
                <c:pt idx="5">
                  <c:v>Colombia</c:v>
                </c:pt>
                <c:pt idx="6">
                  <c:v>Denmark</c:v>
                </c:pt>
                <c:pt idx="7">
                  <c:v>France</c:v>
                </c:pt>
                <c:pt idx="8">
                  <c:v>Germany</c:v>
                </c:pt>
                <c:pt idx="9">
                  <c:v>Hong Kong</c:v>
                </c:pt>
                <c:pt idx="10">
                  <c:v>Hungary</c:v>
                </c:pt>
                <c:pt idx="11">
                  <c:v>India</c:v>
                </c:pt>
                <c:pt idx="12">
                  <c:v>Ireland</c:v>
                </c:pt>
                <c:pt idx="13">
                  <c:v>Israel</c:v>
                </c:pt>
                <c:pt idx="14">
                  <c:v>Italy</c:v>
                </c:pt>
                <c:pt idx="15">
                  <c:v>Japan</c:v>
                </c:pt>
                <c:pt idx="16">
                  <c:v>Korea, Republic of</c:v>
                </c:pt>
                <c:pt idx="17">
                  <c:v>Mexico</c:v>
                </c:pt>
                <c:pt idx="18">
                  <c:v>Netherlands</c:v>
                </c:pt>
                <c:pt idx="19">
                  <c:v>Singapore</c:v>
                </c:pt>
                <c:pt idx="20">
                  <c:v>South Africa</c:v>
                </c:pt>
                <c:pt idx="21">
                  <c:v>Spain</c:v>
                </c:pt>
                <c:pt idx="22">
                  <c:v>Switzerland</c:v>
                </c:pt>
                <c:pt idx="23">
                  <c:v>Taiwan</c:v>
                </c:pt>
                <c:pt idx="24">
                  <c:v>United Arab Emirates</c:v>
                </c:pt>
                <c:pt idx="25">
                  <c:v>United Kingdom</c:v>
                </c:pt>
              </c:strCache>
            </c:strRef>
          </c:cat>
          <c:val>
            <c:numRef>
              <c:f>'Employee Count Pivots'!$E$17:$E$43</c:f>
              <c:numCache>
                <c:formatCode>General</c:formatCode>
                <c:ptCount val="26"/>
                <c:pt idx="0">
                  <c:v>38</c:v>
                </c:pt>
                <c:pt idx="1">
                  <c:v>2</c:v>
                </c:pt>
                <c:pt idx="2">
                  <c:v>2</c:v>
                </c:pt>
                <c:pt idx="3">
                  <c:v>24</c:v>
                </c:pt>
                <c:pt idx="4">
                  <c:v>1</c:v>
                </c:pt>
                <c:pt idx="5">
                  <c:v>1</c:v>
                </c:pt>
                <c:pt idx="6">
                  <c:v>2</c:v>
                </c:pt>
                <c:pt idx="7">
                  <c:v>4</c:v>
                </c:pt>
                <c:pt idx="8">
                  <c:v>16</c:v>
                </c:pt>
                <c:pt idx="9">
                  <c:v>45</c:v>
                </c:pt>
                <c:pt idx="10">
                  <c:v>1</c:v>
                </c:pt>
                <c:pt idx="11">
                  <c:v>18</c:v>
                </c:pt>
                <c:pt idx="12">
                  <c:v>2</c:v>
                </c:pt>
                <c:pt idx="13">
                  <c:v>2</c:v>
                </c:pt>
                <c:pt idx="14">
                  <c:v>4</c:v>
                </c:pt>
                <c:pt idx="15">
                  <c:v>65</c:v>
                </c:pt>
                <c:pt idx="16">
                  <c:v>4</c:v>
                </c:pt>
                <c:pt idx="17">
                  <c:v>1</c:v>
                </c:pt>
                <c:pt idx="18">
                  <c:v>6</c:v>
                </c:pt>
                <c:pt idx="19">
                  <c:v>33</c:v>
                </c:pt>
                <c:pt idx="20">
                  <c:v>1</c:v>
                </c:pt>
                <c:pt idx="21">
                  <c:v>1</c:v>
                </c:pt>
                <c:pt idx="22">
                  <c:v>5</c:v>
                </c:pt>
                <c:pt idx="23">
                  <c:v>3</c:v>
                </c:pt>
                <c:pt idx="24">
                  <c:v>1</c:v>
                </c:pt>
                <c:pt idx="25">
                  <c:v>437</c:v>
                </c:pt>
              </c:numCache>
            </c:numRef>
          </c:val>
          <c:extLst>
            <c:ext xmlns:c16="http://schemas.microsoft.com/office/drawing/2014/chart" uri="{C3380CC4-5D6E-409C-BE32-E72D297353CC}">
              <c16:uniqueId val="{00000036-0D03-4F81-AAE0-120BBD045020}"/>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68583306821495793"/>
          <c:y val="0.17088837853601632"/>
          <c:w val="0.29380037249131741"/>
          <c:h val="0.7499247187124865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[Compensation Case.xlsx]Employee Count Pivots!ECbyLvl2Org</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Level 2 Org Employee Count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 Count Pivots'!$E$52</c:f>
              <c:strCache>
                <c:ptCount val="1"/>
                <c:pt idx="0">
                  <c:v>Total</c:v>
                </c:pt>
              </c:strCache>
            </c:strRef>
          </c:tx>
          <c:spPr>
            <a:solidFill>
              <a:schemeClr val="accent2"/>
            </a:solidFill>
            <a:ln w="12700">
              <a:solidFill>
                <a:schemeClr val="bg1"/>
              </a:solidFill>
            </a:ln>
            <a:effectLst/>
          </c:spPr>
          <c:invertIfNegative val="0"/>
          <c:cat>
            <c:strRef>
              <c:f>'Employee Count Pivots'!$D$53:$D$59</c:f>
              <c:strCache>
                <c:ptCount val="6"/>
                <c:pt idx="0">
                  <c:v>Client Businesses Platform</c:v>
                </c:pt>
                <c:pt idx="1">
                  <c:v>Corporate and Risk Platform</c:v>
                </c:pt>
                <c:pt idx="2">
                  <c:v>ETF and Index Investments Platform</c:v>
                </c:pt>
                <c:pt idx="3">
                  <c:v>Investments Platform</c:v>
                </c:pt>
                <c:pt idx="4">
                  <c:v>Operating Platform</c:v>
                </c:pt>
                <c:pt idx="5">
                  <c:v>Regional Platform</c:v>
                </c:pt>
              </c:strCache>
            </c:strRef>
          </c:cat>
          <c:val>
            <c:numRef>
              <c:f>'Employee Count Pivots'!$E$53:$E$59</c:f>
              <c:numCache>
                <c:formatCode>General</c:formatCode>
                <c:ptCount val="6"/>
                <c:pt idx="0">
                  <c:v>309</c:v>
                </c:pt>
                <c:pt idx="1">
                  <c:v>208</c:v>
                </c:pt>
                <c:pt idx="2">
                  <c:v>158</c:v>
                </c:pt>
                <c:pt idx="3">
                  <c:v>529</c:v>
                </c:pt>
                <c:pt idx="4">
                  <c:v>659</c:v>
                </c:pt>
                <c:pt idx="5">
                  <c:v>137</c:v>
                </c:pt>
              </c:numCache>
            </c:numRef>
          </c:val>
          <c:extLst>
            <c:ext xmlns:c16="http://schemas.microsoft.com/office/drawing/2014/chart" uri="{C3380CC4-5D6E-409C-BE32-E72D297353CC}">
              <c16:uniqueId val="{00000000-EEB1-44FA-93D2-E6A2E2E5F1FA}"/>
            </c:ext>
          </c:extLst>
        </c:ser>
        <c:dLbls>
          <c:showLegendKey val="0"/>
          <c:showVal val="0"/>
          <c:showCatName val="0"/>
          <c:showSerName val="0"/>
          <c:showPercent val="0"/>
          <c:showBubbleSize val="0"/>
        </c:dLbls>
        <c:gapWidth val="72"/>
        <c:axId val="1448833039"/>
        <c:axId val="1448840239"/>
      </c:barChart>
      <c:catAx>
        <c:axId val="1448833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48840239"/>
        <c:crosses val="autoZero"/>
        <c:auto val="1"/>
        <c:lblAlgn val="ctr"/>
        <c:lblOffset val="100"/>
        <c:noMultiLvlLbl val="0"/>
      </c:catAx>
      <c:valAx>
        <c:axId val="1448840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4883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[Compensation Case.xlsx]Regional Analysis of SM!SMRegionalAnalysis</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Regional Analysis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99445574921114"/>
          <c:y val="0.11462962962962962"/>
          <c:w val="0.72053987633568273"/>
          <c:h val="0.65245716681248178"/>
        </c:manualLayout>
      </c:layout>
      <c:barChart>
        <c:barDir val="col"/>
        <c:grouping val="clustered"/>
        <c:varyColors val="0"/>
        <c:ser>
          <c:idx val="0"/>
          <c:order val="0"/>
          <c:tx>
            <c:strRef>
              <c:f>'Regional Analysis of SM'!$B$3</c:f>
              <c:strCache>
                <c:ptCount val="1"/>
                <c:pt idx="0">
                  <c:v>Total</c:v>
                </c:pt>
              </c:strCache>
            </c:strRef>
          </c:tx>
          <c:spPr>
            <a:solidFill>
              <a:schemeClr val="accent6"/>
            </a:solidFill>
            <a:ln>
              <a:noFill/>
            </a:ln>
            <a:effectLst/>
          </c:spPr>
          <c:invertIfNegative val="0"/>
          <c:cat>
            <c:multiLvlStrRef>
              <c:f>'Regional Analysis of SM'!$A$4:$A$14</c:f>
              <c:multiLvlStrCache>
                <c:ptCount val="6"/>
                <c:lvl>
                  <c:pt idx="0">
                    <c:v>Americas</c:v>
                  </c:pt>
                  <c:pt idx="1">
                    <c:v>Asia-Pacific</c:v>
                  </c:pt>
                  <c:pt idx="2">
                    <c:v>EMEA</c:v>
                  </c:pt>
                  <c:pt idx="3">
                    <c:v>Americas</c:v>
                  </c:pt>
                  <c:pt idx="4">
                    <c:v>Asia-Pacific</c:v>
                  </c:pt>
                  <c:pt idx="5">
                    <c:v>EMEA</c:v>
                  </c:pt>
                </c:lvl>
                <c:lvl>
                  <c:pt idx="0">
                    <c:v>Director</c:v>
                  </c:pt>
                  <c:pt idx="3">
                    <c:v>Managing Director</c:v>
                  </c:pt>
                </c:lvl>
              </c:multiLvlStrCache>
            </c:multiLvlStrRef>
          </c:cat>
          <c:val>
            <c:numRef>
              <c:f>'Regional Analysis of SM'!$B$4:$B$14</c:f>
              <c:numCache>
                <c:formatCode>#,##0</c:formatCode>
                <c:ptCount val="6"/>
                <c:pt idx="0">
                  <c:v>287210014.38</c:v>
                </c:pt>
                <c:pt idx="1">
                  <c:v>842440340.57000005</c:v>
                </c:pt>
                <c:pt idx="2">
                  <c:v>18974359.952399999</c:v>
                </c:pt>
                <c:pt idx="3">
                  <c:v>126535610.88888</c:v>
                </c:pt>
                <c:pt idx="4">
                  <c:v>20619146.149999999</c:v>
                </c:pt>
                <c:pt idx="5">
                  <c:v>71257943.090000018</c:v>
                </c:pt>
              </c:numCache>
            </c:numRef>
          </c:val>
          <c:extLst>
            <c:ext xmlns:c16="http://schemas.microsoft.com/office/drawing/2014/chart" uri="{C3380CC4-5D6E-409C-BE32-E72D297353CC}">
              <c16:uniqueId val="{00000000-0CB1-477A-960E-D4A7768E9D05}"/>
            </c:ext>
          </c:extLst>
        </c:ser>
        <c:dLbls>
          <c:showLegendKey val="0"/>
          <c:showVal val="0"/>
          <c:showCatName val="0"/>
          <c:showSerName val="0"/>
          <c:showPercent val="0"/>
          <c:showBubbleSize val="0"/>
        </c:dLbls>
        <c:gapWidth val="219"/>
        <c:overlap val="-27"/>
        <c:axId val="1448846479"/>
        <c:axId val="1448847919"/>
      </c:barChart>
      <c:catAx>
        <c:axId val="144884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48847919"/>
        <c:crosses val="autoZero"/>
        <c:auto val="1"/>
        <c:lblAlgn val="ctr"/>
        <c:lblOffset val="100"/>
        <c:noMultiLvlLbl val="0"/>
      </c:catAx>
      <c:valAx>
        <c:axId val="1448847919"/>
        <c:scaling>
          <c:logBase val="10"/>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448846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title pos="t" align="ctr" overlay="1">
      <cx:tx>
        <cx:txData>
          <cx:v>Average Payroll by Country</cx:v>
        </cx:txData>
      </cx:tx>
      <cx:txPr>
        <a:bodyPr spcFirstLastPara="1" vertOverflow="ellipsis" horzOverflow="overflow" wrap="square" lIns="0" tIns="0" rIns="0" bIns="0" anchor="ctr" anchorCtr="1"/>
        <a:lstStyle/>
        <a:p>
          <a:pPr algn="ctr" rtl="0">
            <a:defRPr sz="2000" b="1"/>
          </a:pPr>
          <a:r>
            <a:rPr lang="en-US" sz="2000" b="1" i="0" u="none" strike="noStrike" baseline="0">
              <a:solidFill>
                <a:sysClr val="windowText" lastClr="000000">
                  <a:lumMod val="65000"/>
                  <a:lumOff val="35000"/>
                </a:sysClr>
              </a:solidFill>
              <a:latin typeface="Calibri" panose="020F0502020204030204"/>
            </a:rPr>
            <a:t>Average Payroll by Country</a:t>
          </a:r>
        </a:p>
      </cx:txPr>
    </cx:title>
    <cx:plotArea>
      <cx:plotAreaRegion>
        <cx:series layoutId="regionMap" uniqueId="{6D7E450C-F976-4388-861F-AE76B4A714E1}">
          <cx:dataId val="0"/>
          <cx:layoutPr>
            <cx:regionLabelLayout val="none"/>
            <cx:geography viewedRegionType="dataOnly" cultureLanguage="en-US" cultureRegion="US" attribution="Powered by Bing">
              <cx:geoCache provider="{E9337A44-BEBE-4D9F-B70C-5C5E7DAFC167}">
                <cx:binary>7Hxpb9y4tu1fCfrzlZuDOOjg9gWaKlW5PI8Z+otQsR1NlKiBkij9+rcd27m24pOkcQKkgXcdIEGk
YpFae1p7kfJ/37h/3ei7XfvGlbrq/nXj/vgttbb+1++/dzfpXbnr9srspjWd+WT3bkz5u/n0Kbu5
+/223Y1ZlfxOEPZ/v0l3rb1zv/3Pf8O3JXfmyNzsbGaq8/6unS7uul7b7hv3Xr315sb0lb0fnsA3
/fHbvqmSN4fw129v7iqb2elqqu/++O3Fp3578/vyu76a942Gpdn+FsYSsucTjCXhFH3+wb+90TDD
422M/T3MOQoCxp4mPdmVMPDLWt5c/nnxdOu19Xxeze72tr3rujeP/341/MUjfHU360z4gERo7he9
f/j5KX9/ifT//PfiAjz34sozYyxB+t6tpS2uq8ze3b45BAe4NeW3APh7BmF0L/CppIQGDz/yhUE8
sscYYtxH7MFeiDzN/WCXH1/X64ZZjl9YZnl7aZqN+vWmCY025cds9wTMa17594zi70EEBJgH9KUx
BNkLkJSY+vLBGvxpzgdj/MhKXjfD/45cGOB/byyhD09/PfSP7nFpd/aue2M+vfmzvGuzm59oChrs
MUSZ8Kl4gHxhkiDYQ1hSTgP/IX78lyZ5scKnW695yOt2WQxfGGdxd2mh68tfb6Fte6d31e23nvzv
xQYje5IzHHDyWEEgIT2rIJ7YC0Tgs0Dwx4QFFeahej3EyA8s6HVTfBm4MMKX60v4t9Gvh//4zmU3
5gmB1/zu76FPoFxQygIqoD4/hx0jqBQo4Pd/nqZ7APz7S3gd76dxC7ifLi/RPn7/69EOd9Xu9icm
Hw6YChpI/lR9F74e8D2OJEaSkQdnXxTn76/ndeifxi2gf7q8hD7889dDfwnEaFeb9u7J+f5zX8d7
lHEgqo/ECP554fIY0T2JJEE+f0z9T1M/+P0Preh1/J8NXZjg2Z2lFS43/wArjJmd79qfm/F9Djhj
IKgIv1aC5R5UgoD7nD0aSizs8GNr+jeWeD54aYvn95bWCPd/vTXW7a66+YkBAYbgBKhnQADiZ8kf
ejomqeBSPIXKSwt8fx2vg/80boH70+Ul5OuLXw/5pelt+ubPTz+XhHpE7gUBpwSJlxWAsD0kBfZJ
sKCdP7qO14F/OXoB/8ubSyP89Q+oBY+0+M929/FNVGbtfXPw5JH/eVkg0J0hRHwRPCWcF8Fw31AH
gS8xfgwGaKif88+/u7jXLfT6tyws9fqHlhb78x9AU7ddu7vTT0D95zaiaE9i4hN2LyXd/7xUNai/
J1ngi8cuGiFo6p7b6PvLed0qT+MWdni6vER+e/TrE9Z+D7ypnZ6e/z+H3hd7WGLB5FM1eFkr8H0/
DVah0KU9/DxN/cCafmA9r2P/ZeAC/C/Xl+jvX/969MM00z+xQHsU7wmOKRXkf9F9Vqg9AZwWSyEw
XTRp313I66A/DltA/nh1CXj4D3D3rd3pn+nsdI8RBgqp9B+oKYgNz/DGBNTs+xtPiQZuv8gz31vN
66g/PsQC9cerS9S3V7/ezdWdTrL+Z6rWaA8k6YB9oZwvk4y/xzkmEnLQg1WW+f0H1vM68l8GLrD/
cn2JvvoHFNeTO5s+9GQ/kQWBDEd8BpQUv4SeQYvAQaQWTwkImubnLv+Di3kd/heDFyZ4cW9phpN/
QOr54R2sv6nI/d+O2lc7n5+9Z7kputxR+7PvbLvTP3PfxoN+TBCJfEmf2P/LegDE0wcZQ1D6UC8W
9eCHlvR6aDwbugiMZ3eWYfHnP4ACXda7rHrKET+BfqK9z0IRfzLAS+bvQcFmPoXy8KgloYUJvruc
1+F/HLaA/vHqEvbo8teX5INdvfuJsFOQhpiPGRPkC61/ToTo/bYMBzmVPZn6ge5/dxmvw/04bAH3
49Ul3Adnvx7uz0H4M1MNtFlMCiSQ/7L+3h+gAGYkJX3csF/49w8s5HXIvwxcgP7l+hL2P/8BxPMQ
NgR2//Xm4q7uP+rsBnaIn9zvP8804PJwcIIQyV+VpTERe3CsAmzkLxSgy88a4eelfWs1r5vhxeCF
KV7cW5rj8B+gjm7u2nJX/cT+i2E4KYEDCZu9D2lnEQxQDGCLBomnRmARDD+wntet8GXgwgJfri/R
X/0D+oCrXTb+zJxPQHN+nuPJAt3vz/c6uE/jFtg+XV5Ce/Xu16f31V1V7triW+H891g9Y3sB4Vzi
Zzu7z7C+3w7Akgf3B4Sed1c/sI7XMf8ycAH6l+tL1Ff/nDNxD6d/noD4CYn9/478/LsjpZ+d53uN
1ba6/ZlMB46MUhDZ4JDD0078i7Qjgj04fcVBb3j9TNx3V/N6QDwOW4TD49VlMGxPfn0KuvwxVvH3
0tD/lxzn3x/i/XKyebWzu+jzkehn53i/ffcpdBZDH9P3q1nrIbNvb//47X5798s56/tveJH1v7CO
lwPudp394zcMW8RwdhG2wICsgmB6r/yPd/d32P1BOk4CLuAkHfRuCCapTGtTuAWDYB+BC0T9ABOM
QMXr7h3sj9+g8SCCCSkoowx/7uieHu3M6Ckx1RccHv//purLM5NVtvvjN+Bn9cOn7h9LwIkOAkXO
h0k4bBkxCkuob3YXcJgHPoz/axZxWVM7Z2E8xYlIVMerMVHWj1G+ynzH2mMeMHeDXdVtn0H0ysxA
wpczAyog1oB8zzn1YWP9+cxi7IrcS9Is7LqyjJVIEfrYcBuLKKH11K+CkQd220tb3HVlXxr17ekx
+mp+SrjPKIXTFCCY0vv7z57c+l3d1Tw3YSCEQWrOtU9DyTuzMZ0Lru2E9Z1PpoqsvGLGYWZrbDa2
Q/7m2wsB8y9woCCl358ggAaecrLAoR7rcR68Lg+LMvaHKxlPcsWKOPeOLSWAw2CYe2iwH47HvwI9
9PzLKQUB+gJHpxgFj7w3zbNHH5DRTTN5eZjnMztEtEjf+7QfD/rUedl3cP7awWAzjDA/ID7C9+d4
X87VudHZHuVFaGc9ZqruHCu22g5BqWzmuU3rMlSfiLlDH7+N62sP6cOrDBhOzwNPo/f3nz1kV3Ex
kRoXoVfFLT/hLo/zA+o83Sov6Yq//5gQxxA/WPgwHVtAWveWyqmgZVg4zg6H3BVRMmC00kl+W7Y4
2Bb3UH/7Ce+hexm795u4BHNfAq6+WHiwm1HPNW3KsIbjix8ZNmC8HBSg70zzdaCCVsooAU0D4gRa
7pdADlNW9q5odVhozQ67srvN/d7269lVig64WHvT3Kpcj1X1nRTxtQl9JCB3MsFh2VxAf/PchBXt
iCS10+HIID0or0g7FVf9fDtXadl+x4KYfAUnGA6mAX0Scq9cJgTh4aJqCDHhkPv5WzGUPAlLjPoN
xlnfRa7mfrGyOk0LlffUm9RorZXhJJwXNaZiSJVpNTbfWdbXGAgEGgeCl3YQFBC8iJ9CosTYeDJh
nzZ0OkRxOYWVDYrxOMvS4Du56LXJKIaMiKAiCH852TwhP3WJhpxYj+zQNijbsISmqer8sf7wd733
vriBViYhM/hwpPmlcTlkuxwcyYRj1gcbmo/gvWVdJ3X47Xm+dl+BIcvzAGOwKmILAG2MHdTGxITt
WA3H+eTpzTyObKXnpjcKDjUmN8hz5VUZe0P+nbm/zu0Cg/v6MoDSCsVmkYNs1SXW1fCMqSBQ3fps
nhSZeZaEnOSkOO5rAqXn28/7dVYQgvg+HEDgQn4dNA2WCa9iXoYpmd2ZN2v9FjKvXH17lq/SOgdZ
DZJPcJ8b4Ezi/f1n2bUX+ZzP8MSqarF3Jv08Po4b6R8UWR+Hzpf1JYbgfXiD5d/WLQzd9cuMBwlI
CHl/JJjcz3qP97NZTesNHh1cH0odpMFhTBO5r0tXq6JLZ7nv6XlKNkMh9RhVpgeHmjRPbrOqrPY7
NMzBNkeioPtFn+P5O6b+HBsvsjEYmoPGfv8ul/81n6GmCOw0eFM4s9ps4NhyPmxyzpJUYTJIJSqR
H1pXpWdxmQThlM/VtsuHBMJ4Lu4yETRDyBxrTCRpn30vrr8KAgGvLcExKwJ7w6Br+AvgBpfNMqfl
HFqcy3etHcq/5kBiHvFJZ+dzXnnoONMeOCbwRKCBeG4diaaZCFUBQXzHxFjtk14MYhUkAzkQIh7H
yG97kaw63bppVc81pOSCEe6iNu+HRvXB6OcKzMjdaqqr4ta04EzhQIphXk9O2nE9ViWpw9rzgQD6
9dR1CiUOHY/cybuhxJXb72Ke52tnGj2uayLhc2QigYgIKvRBMgV9tk7uY6tFeZKrOnWwiKC3F67F
2RmicbUmZVakCo1O3wispxCNY6lD6co0CX3AJFaZN7gzU8xer1JH5SFJ/KZSQz0A+7JzKYsPOc/d
SYaos9G3w2hpF8jqwOODe30Ug6AklyVcFy4tB1OF3oke1mUVUh35K8P77ySF+2rxMnZ8Hw4eSSKA
7gcUM+kv8mDu+tYGbSoV8TOe7jziBa3CbjJdSFA2GDW3XaqGCmfRjPLarnJLz+KsTVSM4qFTsJlL
j7hL2AmvkrpaJTxIz+ZuXusiPaKOeMoHQa1Q45j7IdS0+GIuyrlZUQi8NErL2YZzVeoNGUuiRBzP
7Xq02V8zGTxPlXNch92Y8cjUo44yV6Pd2E37xjX5e9QWSatkXIyXmT9UiQKqJZUENLswrcmgugnP
+Yo3zfl9SszWjYn9/TgW9VkzEzkcZVmRh7U0vN3kFsVOWZlC7k/6mB5APhCrtPJbp2IhqjnUWTGi
KB6lOB/rlh0XOg1J4SG+7lMPtas48Jp64xU136Tp5Na+YK1RuMfzO5pk29qv6bwDo+PQ7zgjqyZ1
utt4sCPtqw4qT7v2dDlcwSZ1oOK578KuLoTq7ZSf46GmqbKwiinCDff4fjBL7wCVs1nlTHfnMZrq
i8YXxSUhaXnnd31XqiBtOqGwZh0Okzp3m7hPTvugbuim1bKtFeq64FNb49ZAqHnsfTxUbgoNnmWi
MupEaGlHe9UK15+hLG7OMRv0Fk6iZ0dVE7MDz9I1bwO5bqmjhwA+Oqkmvw1r38s3mew7GnqY2TZK
qsa3+wizuzSe/vLydIJWsh+D9y141EXqsVqZvm8KZbLRKD1i+sGiBu+PgZxVpeO3rBrJWYtwp4aZ
3OI8qaI8k3JUcvbwGJppmNZBqwOkEl+Q46nk+WFZMnZRB3hs1dwn3Kohp4WCydpPbhJGhsYDUrwZ
ZI+LEx3XNyLll1neSdW3ZJw2gytnqvxZz1rBsYK39VhUySZOCFnXeY3OSe4nKkfMrbykpirJ5pt2
HICPsTwJuyGbVV3Q/kLo2ka6CJpNHJRzsYJeymx8k8uQgyPaFWStjoVFDwjmnsejzvPsAeys2DKq
4iKOwyxrxRVO8quUxDY5gKZFb4sW0XRVVlm3IUHN8mi2k37XOTsDkgXTkDGSBMqI5+vQadOflbOH
NtqNaNVjfz5Oeu4OoM3mENzZh4GmlTJ5exlTbZXVo2p6uk7R/LbN2dsculQFqDLVetV2crGLRqjj
aoTEpUg61ivulcVaNz1m0TwE7JbkwdyEpbFYrzpaudPadEOs5jSZlCtoFiZsnKNMu0bNhWujwU/8
88Fh75S06ZnRtg5jktBwYOl1xRjeiiC5rBvbnPdTk92mAy+3ldFHue2ugowlK14ScFO2q928K0Sr
c9VVxfAXsJ3bwIfi5rzhY+sa/30+zQL82fe3biZFOAzlhQuSU28y1SFqfO9dHs+nzIkxLJLsA55v
2yq7lklwm47YhbOcDiaUHEOSSpToh0jYbtPMuFkFvKki1/kfkiQYQs3IKfa6LLSsXufVfE2FdWGJ
3GHC3XGVxBqqqblOPEw3bCo+9RNb1ZJ8CFj9EaXZdcBGpjg3PCz7RoZd4nYoEH2uinq6AX534eh8
JVGB1l4H+gfBXqFYXVehqcpG5V1yVIOP6TRWQ4svmjiRYQqF98iUVLW4tooMjoetyZNVyvGp9iew
0Dy4MM2TI6CfWsXagMxTc7IazeSdlNYfVV+OWmE4YQMzIHbgeIpWRI5UlaXxVVp5YZNQc1LhIFei
iUdlaS2gF6L7XlV4qqL5VTLyDVCdGQgCayIHcdJnGildJ5eEQgzJypwWEwoDO5bAhLM7mab+Ftgb
k6u2IX6ncsxuCyAetcpLz91azex7ZnF1EEOcHflmrkO/Kta4zmDpzgv2vXo4LTrshYNH3KXvtTbE
ZXWNpuFwFm0btcF9kwGHJEPCGuXqeQts4njuhkIFDch1M65Xegz8SJPycMDd+6qID7pWx5vMVZXy
/D6yPohFIPUFIWOOrpI2S6N6kN2JFvpawG90KEMfIzBMKa6aefZWVddf5xavPZaca+BfClQKpzQb
z4tc3iR8GkLIscmR1zAb1V5605EkWw0EMmJViUmJNinDyuvYKiBFcpzX9Q1J24MmLeRBYKlRTlef
pNenCubOPkF7mIa+jlEkJ5Pe2niuDlvNyrX0A33pM6uv57gBo5A0AHbjzRGqqxoSNE5XRVKs5wJt
gDVv6pFMCnzijpTBDF4HnX/fTdlxVlZy29bTRYr9fTwOl2VVH9m+vqg6l793rjnPkoyFXiqmkNTy
Bk86iUyq6XYeWgLi0pRHPIsLhZs2irVrVWqzkxmy80XbDBeImVQFo9twPoW+cce0aVLwd//aFNBc
yCBRsknO8iI9aDx2NLvhnKQNJLp+OCF+cVKI+iqeB2CcoJfsF+PwyczWKFNPR2mCIW9U1dFAeqbG
JDXK99An3gX1BEYh9DCjlQGqOh4WpuPKlISERI9Hsks2TWkqBSxDbOPOndMKvH+NAUgFv5Qg9Ev7
QSRDtxLO33iQcBrlVWlxgpKxVBRxRYKqug5seQOdTar8ths9VRDTr1pQ4cAXZ79XiZhOmm46sG0w
R7QPPkACZ2GdzX/FQ5Z1CidQxCnPgad4yRHOCDr2na4V0Sw0cu7PxxKcEqSLUk2FnlSaxUZVQzyo
drbeKjVTHFZxvh6CLGpQsUllGlJ/gs/Y7KIgAVRyNqKwrcvd6AUiLObqFmWeVaAGBGvZWyX9KlWl
n7aqG+hpBTw6HMf4ilfNEdc5iDKEG1UG9S4Z8eGQBO60iIt+nyU+XuW0a1be5L0bap4d63ISYV/H
J8aUcYRBYNBlsUX6KhbJfjxOq2moI7/BhxlKj0WaR0i2UI2rqg/H2EOqKRqzsjGNBt3cZkN6w0W2
Te6xTfl8xVBbqWn2xXZkbRF2ZQsjStCqWqLxqkhrqZqZb+o023ijztesJWcSg5ehy4b58do13YZT
720MXduY9yG84nIGTGONgnlQflGvQNG4JXo46DJzOCNv0yKSKq8vAtUxb50U03oQ8gxU5WtUxrd5
5a+ZZREoR5HfZ5Ex4nJk5encMa3msvgg2nnV0PHayAxSN1TYzuDIH3x/bUlbrKnUZ6Cf6rXrBxOR
ko5hQzUHDSyLgXGCOQKGV6bKu5M8H4Gw805VKeR3Go/7gQMvyCq6SdkwqWRsL5umi1rPq9cS9DTF
hnvC45m3yEquhENH2kMXJBEnfglyE3feITY2jzQq7AGfqAaX8lNldHLo+Vm1MWwGgKxXlcrjwV8Z
qD1RXEztfSlgKxdMZ9OUH86yOiq4G06GytyIiXmhGPP8yEhg5MCm38myORNyrE77maf7jGQQNRJK
dzmrlnjZPp1i7zqDruQqkcFH3tcgF4ntgJoLyb0rFnuh7UAgdNz/lAk5QBtKoXUT4i8U5K3KeF2q
UTRY9XQ+ziSpQgJFACj28AG07l1vpVBxK+qIV/KKj5ioFJO1qfS8cbPLD2RJr4pEXqapJ0DWaM5h
/+ZcJM6cIMLacDbzX/7oHbS2JmHK+3SlqbhwegDe0MVxVCb1mVdkOuxip0GbFVsgaZspZ906cC2D
TQ+mVyCan2bxIMLO8GYN2y3npsk/Fm3P1eSlp6bWwLes007JrvnkY31edhiSP+hICvH6bYdIGTZT
fWvoeI7rwN/WcqLXHralIqNloY6TKexx5w6GcT61gtmVR5JhzZK8LFQzlULJtNnlZX9EdH2cQQE7
aGYvXlHoelZQrzKkQAssjsHv5kOXDR9spXlYlRPkOaAjM6TQIxFkJl6VmFf7cWpuPFu4A2sDG4o0
O21sfFp12cE49L2qyzzY1MZC1ZmEF3n+WIS4rUeFZUpCU+BcITK3UU55vMrbAqsgL982c7cvpIN0
BplFoUZEU+lVR5rlswLdYzX31bUpvbuZNfIMJV16jGQzHRjRkHWZgZmdwV6k+Zgc06FZoyLepiPZ
wMaQ92GoYGKuvU1QCoggOcabSntnuazWspveJoN9a4KsC8cp2QrRbiCbrZANMtU5emRsd256ohWp
myM6x1HAJhsWU8WgeAHJKcr0og/ElcmdH7K5PWsQez9VwWnQ0/2+RHjbSoDJk9KtdD9GedJd+7N3
jbMGHTbSnI8yuWiwuSj7KVPFnH1AQ7OhFcTdzPyjQRsXmo4ctCw4mGcXyaY+dqiFtgQ6GCjV69Q6
yFFGrP2+3YzORaBjbPVsMRSWrjqRzBAccllNR6RlQ9QMwTYr43PsV0k4CFeAYhJvg7pc03J8W+pS
rhKNI4ehqXWFhE4Zf7K1u4/dGqsUCR4JLepAaQwba6qNCYKe1QxUQo9KCrNq8nHka29s2z4s2Bhc
Q8NoLwMUpzpskFeUK8/VKWSVPI9rrShG8wnTQKAveNZCmZ5soLt9VgzpcdN5xblLTPOpMwMkP6/t
gDI2NKMnRLcG1KzM+t5B7EDzCRPDyC0oOeytN5Ru30PpeGIpT+wGO+He1nFen9aZRHGIcObpdcZ6
chbXXgzFGg8x3xqqdWQZKeQKQko2K9SNfVT3+MoMaY+PembFFa9tekZAVV71yXQ6k/gqkNM5vCyD
Pjrn/FUjd5Dv6jCfPtJ2Ph1FS1XWkPyAJ5OGWp/muV7DWzX2gwOAwMM6qoLYcOh40+GckbJfC9Cz
vA6ahTw9jr3kyvlYzRWs2zl9EUPzrOf+jCTBOQjBVTi1Yx+WATt1qQbpYzL5MXFeEYdJ3MUfWZoX
p2leRyYXRZgbFMZzLldT439sWimiksTjVsMmMeR2M/owaGYh8sB3Q9ZClWnH5GCmeRJV3JlTU7WH
Qz+8K+AAh+oa1F+1gnyoZP1WiAxEOF2BFF6n4mPumAc9R4wVbJDNh1lggemL9F1asAbUxxYN+yXk
EqU79lZPUl+WdfKelBCw4BuGqQKeyfcMXQltqQLW18wqNpWVIBxgaDyTJqWrdGjHVZlU+6Ibth5t
LrKentrZZKvUkfgQttc/miI3mySb3GVae+Vw1Lu+2kFflnxsqlae6bpo1i6T+iKpCSi7mQuzyXoM
9hLGCxAoV1MiD9KRz2dugN9p5rXJtDE9h3yWY+ik8jQ/QlXCLiHAd13rzjJg86dV0OZGycAUUV45
7xoaYVBcY9jYuZxsO2+hLLaqhcJ6VZfQ4+l5zs+E6KcDMQfvZlR5B/D651lC83c+2OHQ+JWJUhHM
bz1egiMAaeuirpPoWhvo6Pu0SKMxteV1MIOAwLOSXeIkgUfgOJ0VbPdtnW2ClWN8PKvnIL2BF0v5
DRvY8LbXjCpt/bcN/AqUwzQr9WmeeMDDmcuPtYwHoBKwi66yHKm8cU4FEzmU7dCHrmZMybGLUIph
E79zN7nojsEssIM2tjvYZtarltXnY2PGXZ2C+gQRsy5d0IDW5qeHsD1SRW1Tl9uhsv1WGl3uZ0Nc
75uaDdfUTXEetgF/T7AlUQMkOgQqhdd+UGI4SkD6qAjKIoJXpKIMpCHlNxPZpxWX4eAmPoQ97LGj
ab7kQ5aGhtDiYEbdsIYALFTGgkEJBkSmld37cRo/5bRaT5LGkQauGOqekChLKV1pM3X5Zhoabi6T
FpXeqiS8Pbb1DIoVpQO69lkMdYHUWa2SIP8AIskEggpHLoTDAPiQZA5tAklAP/OmPkxtfzZRYNKa
cb0dirhaWfiVP1o1rRvWA6q7/almYuXKEbeQ3rW3NRPPT9qS1wdZ4nujMulk1obTJJxkklwKVLDj
Ku+PvJKUK06Z/qBtln6oupw5hbtxgi03gXYkLdp1AMLxnYS3Z2CTgLpB9Qm82R8Eeeof5V3sR7CP
rlOVtx2+qe+VZuiXmnxl4h6ICsRO4oeOpDk45MQCqSbggkAX3VRzuq7nfgABSQprNKQ03xPnBmVV
FajeB4fcn9oWlAoPVGuI75H1YWLzYDejYeLQnMxpAIxbJnV8gNOsNdshtmkFKjVouwfY4sy/s3Yc
IHpt38aKl3PV/pXDd47vadBCLcCFpcnHgFSZO0Kz5dl2LPsuiRBsK7ztSvt5VwJedYz6DsJL5UTW
KIQiAXuRE7B+C1wb4U3TxJRtoVZwAy0QT7JLVPr8Y1Im/KyBhj/ZF5+3E9qm6PIt0NPJB0JRdfs9
ymp5rgcgeQd+MAi6jm1XjPvGlvad4Rqcqio4XHCDo7lVk4PzBSCECC8/SImb2jCdekrTsCPOdwdj
O+nyhDa+O9NTn/8/5s5sR24ka9JP5APn4tvNXHCLLfdMSSndEEpJxd2dTuf+9GOhqu4qqesvzfwD
DAZoqKHKVDAi6HSeY/bZ4ZAFEw2O5TxzFQ+szNFfQXeEnj10G33rbEfjrqPSfBt94sL7beZhl9as
CxmsMkaLxBYLWbNhNZM9Qpbv5ngtOSUpzMtORbhzESg9c6+ac1Dlo0xrqKrJQPwE7fbB28njFq5Q
ZKV964Q4BP5yUEv/tC7N8mpqyM/K+0KWGkKhux+aPpsHx6EL99hulGePMyTmxx1yayJd6V1wtj+W
qGrLefomR7qnjVj2j66tklBCjdycNCiCoN2h44LekG4LOp9xXXiy1RBcrk18mYWmF2g1Pw3lMhQx
5QS2UeG8DF183kVzsDdxMXytlDzOZPnkFSO/M3ymUaPWrJgLe49/Ej5DMm9eAjWx99Tr6+PE1jc5
hrh1l7s4WlTbKVqocopa64uzwXuN6kZInGLIlKkbAg29rpmVag8hHQ1/XNpWiqRWM3aDdeDbwYWz
LCPdbysuEW674GYSVL8V4VLYuKmrOTxbt3QBtIar3Zp5i18vx9pVaOhD1gwy0eWIvsCIAO0J+sZp
grrTqoMxcgtvKltvJrU9RjHE5dBXOg0Wy8VFV8S1kdG+7jIsGOmyYJ5XehGdI+w+n2bBj76piEhD
AsQg1ztrbr25oPyy9DQwJ5zeaj96s+/vSb6OeN9CWGBjoFXgwoLmKJbM2NFvHlExr8XL2G5tcNOs
FFsBnwn+3LALyYhSo8Yk6B0tUMDkN0Oo8jFbtXJlVrKwp9hdZCEjMzQmuOm8fQuem2AZvIsamWuP
tGr35Sg71vQ2+n2bmGU9dZ9mzm31ELqg7m4bC1snocvk+joK+sLtkeIdJbeK9351xCvnEDCGsr14
o2RQMwd7X4QDOixfNNuZmQ63xLBx91jD+5gNczCSNACosLyflFZpMKx9FSlSumNH0Aa2LeSNh4b2
wxEc2XL1fN7b0XkyynunkmGBe1mg7rzbC12d4MX9psT+AbdUNFkowC92CLZ7bN7jpQr5Rc+yPXal
4gfgClfyY4GWE7Dx0PlmT8u9NLEjQxh7VqE20uFyKh0po+Fqvm8rfK2Y8Sn4OsmaZPDM89dc+867
ymrla+eqcsncAnIHXf4w1EdI0Kgt52HcbvTQlyjqKqwF5gJ7aUUAIahsubrr1m09+pV0aLpUzdCG
6DzNTbPVCdYyKvfOafdytVWyCVN1XtehUVjmgdRfLGm2dBrYTZE3zdtaeNsj8ZT/OLtqqQ6LbIZY
kL047ZQ+T74G88NolQHP4BByWlFB83J5vFnlMlJM/rnCFmHPKxqygz+1SMGTOmlUbp/9wUdXA0Eu
xCfZ9gXt3/BJ4aQ9l7BPPjWVXhLaKpeMOtRxK1jrRdQQfKdb1aOa3SBv7QMNj7sLqrP28vVBoFN9
EFh3sfKDD6He/SqGU+u/tVARYJyJ0U/gcGzvGhit78smMI+NJ16DBcLO4nUy7dY5f8zzqV/TRm4P
3ZBT7AymjYWv+1s5DAJi/SjvGzUtOaQ8nCe6tQ3cSdfMp0GN7UHyRr0tmD186OfF3HiLdndBTqdI
QKFE9838iJfX3c6W7z2aBxeBYNbQ+G0KrPAkqny92VbLE9wxxjs1iuAMvKiHwzT0n0XVVHniWX9L
m0FfNdI6mE0GNzFIW2bzKsGsvPBtImUxxURp66Wu6bDCmoVvn61o6iWqc+Kj7a+rBwXj7rUMt/F1
aSVuEwF9JHil28Db+f0UwBlCgaH3M4VzrJINltndglIkc0TPX0Nm3aPeS/dAhulcY9oJgZWyiCME
BahWbAggFHk1C8u4MXvwsbS7jMZN2jQwm75zYUGPgwAHEEmQjnvsTXVz6GraphygToGNZy8/lTmX
GSkNzaMRvjYs2L7HviongFz9Cp249EcwZ/5lL6EZXgdiQibp/CVeekah7i+Fh0tFysQPpHgOqEY7
AHrzAENSwdQrc/9Qtj56dkFaGheL3rM9pPa2IPPwJrY6uKub+dtEtbLolfYTepoiFiYfqyToCD3p
zqwny1GIskaxi1dBy8p3yg6hXSoSjXsePq6+WD72rvdVks92u/UVZU+6WFB5DH2b7ruWdxBwZNSY
/Diz/Yj+rcocnZqop+sTmBDysnE9Pg5wxVC+VibD+gceoWid2bYKPjiPXTu3nAWngmElRutqxFNe
gQCQpm5PapjVsa+n/DjVAgpdpZJaUnPGJXtqdLl/BE0HVbuA9khrPjySMHdJibIfHa2rm+cpWLzX
hfnFHWuqGfdmv4SOw/17f1XvG37VV72uqw8T86qEGrAFwPHKWKHAR2/n/GNT7cEhL5vpYe+nFmVG
m2P9l+pbsOTua9fob22tl3iw0/R5rn1xZ01oXdRPIFCFm3AceHowu9eYwhKP5eKXKGzq9rwJl8nW
myOY21loyXHN9XxivNihlrKz7y82DkTVx8psH51f1ylAkndd13xhIzATQ7rI2/owYpreGKZsiHIB
vGDuE9REljc1wKBuzEh3rW8IaRO96T6GrrLeNOjGXbSv5ROkcH1Zafs0o3KeZVfxxDi0E2SCHRkA
uz2blWKxsg0tc9GRrby4wVaZmufiAs5jxInAnqgWhRtwBw2rnffnnS4mabCJpjMWcdwuDigVVWkx
hS+C1m8deLGMSa9IYAimqL28d6PXHCG11+dObZ9657lU4rv5RgzuR1WwVGHMg+3dLvvFi/pqATLY
uX3romqV5ZnsnfqQd3kHwVJsFf6FV2OvnDtXJzJHYzAtuJNFlmlyaQnaajMv5GV1/Xj2p2W7FLg9
R0M5NUcFNQ0i/OrunZUQlEQ7xLCJy4tshI5LgJp3su2hoUN23jBJ7wBNEU0I2q5YywDkn5ppXNuu
f6koAa6ETTXVbccyg7tgFu5+nW6kE0kP7eW28Di0YNpBEqw8F3tOqMuoB9wFWcGeaC62m32b7DuW
o4ntoFS+Ek5O20bOZpuon8y1MTdQsWM6Dp+qiXUP08TUhddddfY95h3tQNy7XIbeZbBU3pjC2q8Q
j+mlIra4eJ6eozyoJvDKNb0H4UXyFPsZXAfYZDB9Ch2zse6O/QaIUMlrzWj2Chdo0KRbq1Xm+4SN
8C3Y+DBxTe5kBduiQOP/0pNePuQgTtPWgxbmF/u6x/PWmifq959l4PSNa3E7zNw2m6PoDU+rcKvj
cd3GNzXC5W8BVUdo7rA9d/6Fr2i9bjfI3E/FUsIZ3rvCevEMqfdMZkiN15IRDpCZ09x6TZJTsR6g
mXhnsbQkKnN8Aj0AwKoXKJtZ0zp35uuq+mjYNnk2zVhdTW7zacNOsx5xVavnwTRtEdd9tyalcG6D
k0nMcVs97AFVO6YbcLVjJ7YxBZuAq61iw/AhH1BiQvuQakhmOjcugnJHL+tAwnMBTcWPg8mKd2Hh
099KuanjOKAmm7cypO96xt3jEoYEc98m/3bQYjjv4/6htrK7XdFiPQY1G85dzs0T6baujPqiC05c
2GmAjO7vXbzAHEsCPaOzp+t2C2m/TRkaQxrNkPHNqeUauzyfCw/6dTHMYULGYog5H+kUG9brL1ug
yylV/p6/K+3Y/BY0uYKnQnAvkBJOwzhSLBun5hpLvjJURb2p6he/31gYgYrzZVIZy1ADe+4yOtcc
sKGhZmvZDgYMfeMC5Fd4mRt3AT1hB8jJoTA322QeSIlu4aVbsPvxDWRcnJNA3lsIejUAGm/w3odg
KlA81bw4S63zGB05D46+htBA+64ao7U0sDzCdWYmKufe22IvnIpvdKxn+KICmFZfNmc/0N5b4BZ7
HtWO/YEFK1yMYL/pFTzAop31rVlI/sHf97dy1RKOPLzvhmEfW6rqpmnEehestMlET5Ye1uC1Sw7N
11Aup5H2eWRVfWvE9LHCIoeauFZ+XJlyBpjEZGrXsEFj0/ddF4O60vcMxFSRAkLDrodq++jlxEaV
X0FZmoLaxoWfm4NXdLaK+NYZfCZOBBAkGUYzF18g41XZYPXBMbak5aTdbVvPQzy0DYV9hYgCkGwe
YQQr1v/AVFZuQ3fy0TTEwSq/KFEAcgBMeeisN36oiVeclMkLl7SjHY6QoywuIIAQaHZJtNm1eMD3
DY4IPN6lWesV7Oli5mxHECdryg3i8Y6TRMqxT3a4GOSi6N69zAa9Z8K7RXr4ob7dQ29/kKoPoMpv
BdnP2Ffh0Qq4x6igIHrBHw1hBkUdFp9M12qsT67QqNHxM5o6bNIwkDtLoZgBUUFDUhxnHgRDwugy
pwXAkgzyH5livYRPC2zGDDkD+EMiBIS1sk9zwBjBzf+6+nwmjuiwxtddV8vRC/oWhYPUS6Qd6V+D
icFQ7U0oXgdGwAqKYetux5zVl4WueB8o+nJ4XuiXi4nOCZnpA75tbM7O1DiH2uynCgLsL6HL/0Au
QelwTB8TgUTvK3/Cvw0CXeE8mD9w+l0O2xovHed1BGEeUE+IEgF71rXrHEV+2hY5foZZL2AEj25A
QEahCz4ued5ixa4agCt2w/VBwZFENVavuon2MZj8pG/Hknzrxg3mTDOZbvmdH/4jaAfU6s/Y2BcA
EUNVlH88veTff/2fL6bD/74/YePP/3h9+Mmff7v911NT/vG3Dt/MdfaI+/mXru/m36/157M8rmm7
fz/Y4/qX/8j9/Sv+9n/yw/+92B/uwn/hea+v/0Pu7y/DoP9M/n3/N39E/+j1QRI+6F4MZfdRMwO7
/j36d51dzRQif7BzwWULiWjLH9E/739gLiZ+GRswgnmAWAHq/hH9867PZrlONrr+iaRY4P378TM/
nEMEhP/4+1+jf4F3zc/8BVmHkI9RPTj4dX7DdXqMj5//BafvmorZCrTfYVLBF+MelsYCkADJFvUz
SY1o2jggNbmZqhpY8qY0irrinU+x8e+2/IpK4shN+5sm0C5WC18Ijir2BJ7VAnefmbc3RqCD9toU
JSH2bXDOWg4uQZOC22wXYz+MZYFdx4gWPv0uTiiD04W5MFkrBSSCsGPZaQAC/G4jYCQCWVyKhs7Y
6rs40MUO2V/gNYLwsW5F5gvE5XBUVFgPbU7SnY23M9p7J1lsWZeqQSXE4w9D4PqMt+ZZK3STeTEl
YRNEaMwfylVkZGKxcO0nLsNj04kTFfjgRT7f8u1ttF0a1LgTQqkugqeRjElV9w9ow04UkQtTsuMa
PpnCzWhB8hfaBPpgB6+NyBy2J4jcJ+REgRMR/YAaosbeWagDoybM6tKog5veDH1r8FGI197QZk7K
4IkqQHIdj3E82nS3niDHkIRHhrdRtPTO7sOBh2gp8NsjJAKkd6BFH6jwzp63Pe8tvCahIFrkcDMM
K4AH7c8Nwa3Njrcl/FRS2z7u8IXuFPVl7UcjkQ6A1AeKk4F3xBbvPfN4XNGndnrSKBFxQksJVcsD
kFycrwcGnnngKJR81j+1o0nE/tWW86e2BIoY5H4UDOzYSBwTGPWo3OugUQttwzMBkeHNbbqKNr2u
itHDmR5pG3GIbF3DIH2VPNL1fGsn/ampQ+iWfneujX8yWGubHRM1q4xtPG5sgSoe5wBerpUNtPwa
XbZ6KUf6/vu6aUO8Gn5HgDPbDDnbij1qBqzbg9C4Vu10HBt2YAPeJT5trel7AFkvsNcPTQ4Z1Q8O
bcUPsJzTzZ9vtVgu0nyA6X1Q+XCe13TGFTBLceqq8kBsfkFPT0Gd2UO9sUMDmUcOe7ooE+VSP891
EbGuSJehvy15m8qp+grDXUUmJOni1V97n2fN9BQgg7Cb8gLGx4+HQZ7q0Gb5VoVo7oRJ4P8s8bao
PZkai+VUi08dRJenkLXNiavuBmSpeN61FTcaP1NDwaNmM+LS8VInO62QgzJTmTkgENmAlFKswMiC
QQyDxE02zywvP/bA+pLeA3j0/YcDGoqk0s1DGTblgSJTkFnRuxHW41riVGw67vrptVjVt3GGdj2L
8EHjwomct7q0XovtaYSLlF7f0EZ5fjL8ugo6rlEe69840jpRRwN+IQrXbiA7nQgIXXHNGFq8kLcX
OY76EHaqOo2dNkeeG+jFgU8O8FcR7hkF4IE1T6RG7xLUFQPD5YnnSmroQ4wnclVZb8OkkfuB9n3c
DhV4EPOJK3fpggYxhfy1B7sojDi3q0oF8iKoxS/E339RIfz9DuxL5oUYoMOwpf+4AxOYjZAMF3PI
Ca55+TQrEEj8TQAtlGrF19A8tZuOKIG7i2rzLzerv7kB4OFef3MDuIoEgQ+SjaKj//HwQcdn0U4N
ileF6lL15z5f4I72Miuh/+UG7mV5qFyQXnfX1YmshLt+BFXoYtKbAE6VPQdAYmO0f35c0Oa3Btmq
RCj6Mk8pI/ZF8AYV4i7uqik8XF+l9uuYdi8kb8+sWB75Wr321I9aTsBt5ZCstjZFzRRRDaQGgCo8
TJPpYjtft+WxlacRJWdboIcI+YnhvkRm/rlr3Y2YffCVCMPiwtlHcdJecekhguTzllJVJlXFjw4h
KzmVXxbxTs5xUQGAa82pgRter09YYyjXAToO01sRhHC2QMsjWc9rHrcclyHTkUB2pfJgKHN2gKuN
sIB5VrL5jdXhnR+wO1S1d0EhbhSsPjWgGQc4SBNbwdzsiIwQLAEsdRzRzdb++g7b1mm2Ul3LuDL/
refw4rFdk6pLC4a9GLj+0r5tXf98/UAMN1YRnodVrhEi8zej0x+F0UemUrOzO98N5z54/Ocl8lOA
8XuFwDFCF/P6cGVgpfy4QBykEfhfmznUEwzFGbu2KuUA2VtlUMve/vlg3+uNn+sRjCRQOJD0mGA/
paGoq+ap2KU5cCPupsph12u8uFzKRzhEuAb76WAt0KGQpnotYhtma/6rT/z9I/3nm8D8NoFM/n9m
DJUrQi0rbg7L1EVWXxHEAXpdjqrigB9gGwLChBN6vZ3Z9f3cQr+voaMQCHQjX956wE09w83iapCi
hUZIJqoEaAL8tyDnh6V3KQ/Bb8KzqKAXIVR0l8v9oXSgaVAg2JHBbl3MZz94ndc8xtPjYk6gMs9o
d6rgJffPZGCxt96GoznW5dcwfFMVGhq2HETrJxiqcPvP5yX4KTr2fRUohl4GJwUV6PdY5l/qRO35
fglc2Rwm4kXGo6egoEAuJ9zZoBq1Q7oHRVa0F1dCLh6ycO1if38QwXZl82GoXFaeoxjT0VqHR2G7
G+eVFEsbEGmBjW75OpLlKXjYvfICJ/mu3+enbZx/kVj1/24t45EBqJ3x9CrErX7KsS8K+1M4Ya+d
EFyvrblZYdD7YfeRlBwi53zUwfzmLfLSspeFgW3k5EgH1LCjj5lqoDexSbQHU/rH3gkYTOPdOqPm
9Ga06uL2WnvqZUpcWfwif+/9FBL8/evH8xrxVANE95Ao/vEiDHoCt4oh6mGm4G0j5YXB7a0RmfI9
mK7QSlvQFiDTtvBYKpp4y3hvbQ8ZBo70ohEKa/fvm1sPexwkd/GL28j3AQA/XzH4WhnuJBhYgjlB
P72/1gZ8KDA4Y60Miscx8UJs5qruP0GbiXvR3ASexh4s7jQSOdAvDgVuIB5K76nCfr4Hd2oJ3nFH
s356qEMNMOVpajpY2RPKMPtI9vxq0L73uvDQwMPBzezEizkCHHIoxZzoYEqMCR5DoG9enSeYLPIF
WacjK7/+84XwtxuUgslFoUGEHGn8Hz9py/ccMx5ac2B18Hitxnyo7n4OCJNmHW2BIPDjXC231zvK
BuRoL4bnX7yFv13FeNRLGAQSdYP8aRUj/zMOGE1iDj2ImZ7KE3bTeFjfrlU2jJGL59oUrchXWPlJ
MBWRv5pXVrNsCrvfrlU2L9pfZFj/pogJASQKgQENLMCoiZ++ld1HsD7fsT4ZvdmFfcrr8EEMPAt7
8yBM9dVOONXNeAcsNG3CX2XCryXSj6sPR8fZCJSHN4FnTvx4Thbr52QbGFYfCk9BPhr3jiGx0wEt
pnX4iD5V+sNxx3vhENXJwn+fJfVfhtKDX72Ba2j9L7uj9YsVwhxuGM0OIrxzsBDZoUfvgrMS+uR7
NaOv5qFBRV+7UzMDw/c/dhzt175dsZJE8/sd1zMumcMwfLnu+kXQwTGfEtnoyPaIn41lvDlxlw9d
alAvAXNI5oUB7KzU70n2/2diz/+POs51VfzX85v+eE7LT892vQ5I+r6c/hBz8GQHSHiY+4fl5vm4
F/5LzCESw/AxM0Mh/X+1gaXCFfCHmsPxIBSMwkfsGIOGIFhep8X+a5CTwo8C2DYhNMLvD/T7l5D1
R+3+T3OcIAL9cB1g65V4DhoUJbwa3h4O+OMy3JsRxTmyXKATxIbkFDeDkNkCpnEGYkQUOSAcpC4D
ht/A/BtKD/spjEJJ+vDUwsxCFGsp5G/AfL3fVqfNmVS8OG3thsq/E9WLLJYe2UfTDs87OPOD0LZ/
oETyC9/88BWTT4aDUX2IjOLYI89qYEl+qlZEvLlXiypeesI/BGOr0ZiF2qfYmVY7J7Zthi2ylZyD
A4eS/Lw09aTAQGhEE5sSsdxzESCLf1JFx72sQ3Tu1Z8kgWg0+vOQTu22TxnPO/WtNzlfjmPBCpPm
OQmDVG3Uw4ihhtYCVw9mycYDoEed6tn2Nitst7ITUluzfPJV6aoor7x1PYU5OLa4ml3XnCnMe3xx
U2ETgFjrQUMfV+/ykFUu4a0tQCTwDYdQa/exNHt7v+xNH8JMcIJlWrYuRgJ9y5H7JEAWun6bbzsm
Qa8ue9E2cdu1qzh0QQiAxh9KgIALuofaWGFgIsDejNd8hgvJ5tA1sUKE8+sIBAD2W8+hKvSzEcND
ueSAbLeajksSaqGQeyFb+2wWxe8Bn65VumrT3PobAf/NynYFCGcVmSNehRqpYFb15+E68SXedkC0
sNKCN4RHOJhFBZEmG0uMToqZc2MaArr0s7ql6JVG5KnuxR7q6WU3gAexF/XosJXolDuN/UjfqDdt
B3D9uoI/XSPpq4casslQD/JjGRZX4DwvlgPd3VYcAzSS72AiVTaukSl+BDAKr2AyvHoBqDJ4wHqJ
/gL2Yvk6l9y+mm1BDk601dHCsLpMCA4QICXI/sAsgVOOKALfT6rtyUujXPek1tlOybJVAnhFaS+w
naDBVK3wn/u2G7Ic4MuOIsqg/HZL0bw33mAfBkD/CFypxR1lPUsauaJe6kjvc/6ZddX6xVjiZKyk
2w+TubIkgQBBmdQrssIpkAhbxhZQcizJpj93ew0bvSYBtLNJQXuRufk25BA8474WfI5K0+1I4i3i
c1HCMIwDLzePFUjpwyCB26ZeKcS9VdqHn9bQvY5mmFAmmihmt6WYrrAgahvk9WdJYCYdhglLE6sb
WHzDJ415G6xcYSJ4lb6VjgFOazcHSGZHjIedOJy5W0Q6NpppXKxvfPOaImq62fvVSJ6fZIfw+gg7
zJPCVokIpEDh+ONW1YHHpeHIAf8PiaH0iOrx+Jf9+2+kjb89wnW0WYjRYyGeDfzjEWBr2mFqcASL
xgu0Ji3q/8sj/LTdqn5agq7HEToLZZQekRH/7xwhpD5mZWDMlWA/lf3eXjgsFQZ/SiQEPpCth18c
wf+xsUP9yjB+SSIkKHFr8tn3n/+ldCl6iqFSNTLc0GzD9RYRRPq8u05+uNLk3oWCwEd6YixGUPlS
3+qwylO/F+2tBwLCJuAEap7Zdeo+rNYLkWArQNW/Ii1DuyMMq8E75KyigK4JrbvEaxvwkf98on8s
h/EJsHo8TOiDmSIxZunnEWHWNMDZrABgsHs3dPwKMeUcGppesyr/fKTrCf2zzvz9SFd8KsDEd9yy
6U8nnKC7KGmLBtjfEDSWQ32Zxf6IQWR78t85EBxfjE/yA5z4H9fu3mreVUikReHEEzxdLw4W875S
y+s/H+Y/vznhs+tD2EDPMf8/LsIV/ofcvM1HhhAZxGsaudXy46r5kSzNL451Xao/fndwQDEJ6/qH
QiX00wVfiWYMwfsH0STXkwZZhgAMMvix7y6lyP75c/3UjlxPlMCHougHAoH/964f/C+LuuHahXIt
QTt0AYS79xRZfXFRxETX7NX8NIBN6G6AuES/OLD6PkPnp88JLwWAM6x1rJCfV+MS9gMCkUh0WZ9N
L8KbazAyg2oFctoYyqIXtQax2VqBEDHB/KJR708BhomkCLFCkA6HsjJH3OSr+9qE3I8b3usyLk0O
iImzibz2mF10mFkPCw5wj77U3tS/25SP1cKmenyBM+B9zHenPuWS1wgoIl+LoPh3etPj7YR4egfs
Mq0Cjqx1WPQDiWtkIG/qfh9PBgo54nN8md/aftGQGwt/ecd7iRkxA1ocYKBOPjFMiHBPxSigzhc2
3NdzR3MaXIp+oW9gKKuHtslBWZMgt0htc6ADtBcujAJ4ek/oSb/h/nAdEUL1pEDCK6Syiw2pmQQT
K73nxfHKv0wSOu5ZrYV9tvuCzAcSRUO29cR9rbZifGAAVE+dX2oQPuhow7HzQEHUW2kS18/+cJgB
ntwG4eJm3H8V8hylkICM5GxImIxcADVFIrR/qxH1qzA5Zu/rZNyaDlNMduuSPvdtd9sN2/w5l5O5
2MIiUGYtfVSBkw/e4MN8wSjIG7nnJbIiKKXiopvqGlAeNfe+MnOXzTOwnedivYLLNdLXgHMbh8kG
jrhiwZAQNxNEFDFWANKSG5vp4PwSAwq6Rogtgc24PPdaFMh9VLL5qHZ1hmrVHJlZ8wwqbPCIolA9
Lxp7OOiTPGu7UsR0IpiAg74DcTAvvyGDsmPcAeK96atGL2ecTD9zVqzJigDXeTIFKD06ANPHBK5a
vyy4alJikdnOtI/t42ZSDcAgKICC3YzFAoYO0Zb3vb8jxqAmDEacQYKEWNUcQ11QPIjYOhBRGWRz
APdjZYbbaZz368Cburni9dXJ7xERfprGjfZQcDHE69Lhq7yHtGxPS65w89AAsLeXBmsnOCx4OQRG
Sq+DtYOwBZPqZQyrNp2ArV2GUfMEqOCygVM3WMsAc4zMig2J3QjVIQD3kYr2bJe5rA/MQi3zgfn4
1L9fmsLVX2ZYTV6ar/lIjkgutcszngZef3aGKHMJ1hyZbb3rBol2g9DzhiTlC2/0UN2MgUbKUVVb
xxLLh/qT3cfr3KxwcioHXOb7hxCd2BqP9diinfcGQU56oLASDGrLD7pRQ5hVvluSIA/GTMNhfy5D
zNhhWzi7iFN//Oy3IeIsZFqOZFuGhxUPYkbpHPa/QfsLjzXt/KyqiTzWwzB9lpYuKSsqsHCIgiIN
74UtOLeqshOk4ymfj26T/4u081qSG9ei7A8NI0BPvqbPqixvpRdGydGABgRB+/Wzsl9GqlKo4sY8
dfe93WKSBIFj9l7HeuqSwnFW9ViJcFWkffaj6ePoPgE2Ya0tZMov2nWpKYaqXN7irICI6Sei3oXj
4F90jlpSPl072A1dYl4DN4ve5hmVKqLY3t1bgTG3Q1/wOywfNpKj2+oiD4AEvoVd5tp7bODWtk+t
WG5qD1f8RjlTalERRzyAhd7vB+ootHO8ZX5papW9VbqqT3ZdLN+LPEii/VhVMTCEEHc3+I1MjPvJ
copsrVWSP83wyiDVINLa+wAd9UawiedbUYrq12ha1DHKHeN7YAQ6oHWJ/u5S9PXk3GRh3tlbhEX5
vJG+NsvJ93LqLK2V4uGufJyJByvXdHSDpJ7uyC7H9krbRdk/V70/YtVrRem1+cbkytuIOkexijLL
2iVFht0vn5zpkd9dbzxYOjh3p0F9oU8Zr/vKY+uogzGjMz6Ap7x0i7CmkmsRjGHhgiKI0n7c48O1
230YFs2PoPGgfISFg9YQCemInRGYS1jGOXoz0Vn3mLCrFGgFUKMlqfynup/8LfYodRErO0s3TZ/i
+orM/BwpN1hOdpeLKyiuU//YaiHRwuHNuzUAvPa964YYDuwoh+enMmcXyEW5W9FkkftURiZf04lR
l6VOdYihjb7OsU3sUW9lMy+I2iBeqvGBvK9AQCbQn+5CszjUB43XVa8macd25+VOn9/RhKq2ourF
RU/+Z39FNWajMUei4t2OxI+n1i6HO7KvBfpMOzrJwYHkskkHpON41YP7WvWOt14CNTvryE6GhL6L
sTjs2nkK0rdA816vQ6+nn0rRYIp2Rb/Y6WEaMYc+G9kokqxgnC5DPaSHplNxejUPNlZKUnB9nB2r
wYU8IEmt4daVl6nf+8MGqXt8W6ajE28nh07dxTxVqFIZXjyj7zYpKpc+0R2C88TCErFO56DcFR12
G77vaJGXlr+UAGWpXZybvxo/nGTA34GzQR98yi3VtY6bbp+L1H+pUqhvNCLmadwl9mAOC76Sl9Qa
l9eFDSDcpYA5cFBEOHHYbYdjWwYoLGlWQvaTTkbhXej+Ftz3EJ4qYIkw6oY5tXeym3S7aubYvffM
UvNkp3GPrSB7S00OQwU4eP7gyk6QEsBeCQqHfk4fVfNqJqrYh1WBzcEuJsIR+lxwKfzMZwcLF5DZ
2YJtGkt66B6xddv2ScbBaKjUN0l976HZU1vZD+KhynyUSF3Me191QtMt8N05vQe6xt4zqsV7WrLs
nm3aLjaZGPAqtsnUF69SpvF4XVlI/8Oubq9bcJLRKU+xcm4aXWoMqcigKXmgCsI1Ubv86kXomcNU
RAElmcICfl4AxwApuW4WQqtJGsyD1lSWfHdDNHrYDkdZbmsXb8TKlpO3ddGjmG+WhQkG/T6YjNRV
4oDsopenKhkL/5BHriU3tsYJTuSZxhai/bidKdfYfjfi934ji8fZZ3tj8TziYuUYA20XXQfADKtL
2rxxvQZy6KgVxoP0WCSCP0IPi/+6xIIaRJSaZj8AeJfstWAyDtAccv+YLr2sLzop0da3o8m2btXJ
9N6GNThsqOvJdh0tld5Az0h3aBIWIig1P0Z4toYHgSLLzpH5oybXAKzmdDOm7gFkRXadeYvcJ2Oc
7VJTtuvEDmj68fXTJe2FxxuepsMkqLqVkQ/XpkmD6CTtUnS/WmsIgZHBARoR3ey70rJqzlqJ1zVM
umq4G6qxldsENGhMPTw011lciy9VOynJRtKrrbUM82XVqclbRSaGdkdddZp3Y9B55etI7QT3ANQm
KJXNbJ8c1JNEvbk3nMRsGucqlp6DBayPy28Fh+vZkhOnx7PptoCjNwaX0zAGt0Dhqtv/mIFvoxzS
9DkWtdo43RIXHGlB+CXBiIDQRC3bshnRSbeW+GJNaPjW1IS7u8l1UGRWVRdcOpUdUXSIimYbx2MF
M63IImcXIZjGzJst0xFpAiiHplFTfeEBW/lWwfhCBePU1hfSqH5Ze7marYewziIgrEsOAY5nP7+Z
Amf1Dyesk/YbSEc73/VhZfW42XJdPfgyYwsxrQJQqOOMWIvi7aaRkV1tqPPFW8fFnADGacqwa3fu
Yz9X5AmVEjDvKBAeLRuYGG3CxIpOnBhQ7rIY4Wnote2v2pNE0FQ1aeTK4yzlZU+PHNuK623rOMi6
DSRw6yjnFuV1k6WHIi6SGwDv5aPqdoZQHixBvMrjgQ9ATK4BheQb6tO2jOdlRRy5LBt3SbEwa7nA
33SK1kUX2EXXEbLELVmGf92LmRzKq/pfZe6XWOzLaB8qGV1C83LQ0HTWLzvly1qzNc/HUcTJeOEn
GTCVZULMvGX/T78jmENLsCzKeupdCZWtaKIE+Exh1/Y5RhUgvqBCbGZMZsMzTB1kCE1cUEebTLlF
ZNwVeLE6vdFGSqwSjoi2gItptpq2cfaJnhIkxcsCMKa0Mi/HPFKJfTXWCFDGchiLo4WdzTnqok3r
U1QGiGl8Fu0rEMga3lo5qXFrlr6BntQv4yVdZ3c+si1mR5IqwIJl54p8axfj/J3ToKiBdlUu3o9M
OBfYSMi78q7iqrXJUDoO4aFIDQBNoYIOt1aajffR5J1VCZAWbueibL+1YTdcufQV9kkosZM1cT+t
nBbt2wmS8vgqBjOgrK6nEcFx3SPQWyepmcLtuJQF0EEq6OGFSVRRPZo6ojRpeJ/htnWVfHVJitFV
JdVwPw2le4c6q/sadbaYttkULJdpJszl4Jfe21Q5+B1SrxIo0MdRSD5jo7P7IBFOwDHp0WJ2e2u+
tIZ0HretJybIbwa+M0rr8ZybyGmVtoG/ytWgvytUljeWpZleQdVRfkNs1UIITQAr1LHaLbOdyCu/
xabm28TnG8doF5dwDjp6Ae7wUhjgzWs8aUjABurzsBig2ZLGcP6YVdLhu7MCrTdAHFuOgC5UJ0jm
Y3As4E/sTOcTM8Q9jeFS8o9xPOxyORjox0V5r+wJBIGAZISUHWrVWItoHw9Z+rWguvaoZjXwcSXR
tG4NkOZGd+JZ26Ss9SLkjU8taltOdM0RdDbJF0erkAKd3V5GTq6vs6XhspNKEQJ42Ti84HbOf5VN
ie8SZ920j71svg6GmbzcBJoysc2ZSCMyNzdz4zl76WMQeWo8f77IuizfLHbkwPrNfT9dl2iv1tUY
fA86x7qS1NWRHqLjvSMkbb70gw3BMefmEX51BECei8SWbSKFtjcYn0yTVpBzRE6AaHSYupPMZXli
RdsgYbxix09v71ynsR9Hr3yA/YackerGqnBzEbM2SrvbTKJdfrHR2BcF3jZvlwTZeJyJ32voAHX9
0uleZXv+NO9aZi7ktkrjqCOTdb9HMMDRXbbNEcUxVNladZjWACaU6HW8+EvUVhbgYUWNypq6HlZe
B/BsVbr0uLehlylFYNd0Gzwk0bNlSXxWZJKveO285uh0WLdWsg3qi9xR0SbGJwVtMQ3knZVH0xcQ
MdV90NrpGqPChNttLk+jThoWHcqP6yYKqsMwu/JeJybcihblch2WzY3p8vgQyHjIoSCGCMDI9yB6
IDj6iqms2pjQ6YIDiCmfso7d+j0KPiHDrYLVs0dKYFurEZANmUhbJ08tgO39YjvWJtCJTc9vJv4G
QgTjpcMjSpMArXLcJ6smdg2ylqG7qIA8PIK2Ku4y26a7giAlwRSWV0qvKt9aNlDr3Ie+BP25DB26
jykY4Fm3+SwPjZNQscB2uW6T/sxX7O0RmIHFwRPOTZKv+J8Huamysl97WkAIHOcYIXIDID0HDGxP
d5g3MtLkVp+8fjCbSNE0TLKZ+QQj+5qP0RKhsXP+j7q4qmAGwTfdA3KW88r2y3THSJl4M541Fesw
cIYT+FLdrQej/Z8MA2m2nPT1197v1iaPivuks93hSi29vzkHz0+M9ggfKowVPWFr2MvvC8aYlxnT
2LCzlkiUtzwOPp9JDTMo5qlRa9NjRGToSWXd4HgOaPida4PEAROuRM9pwvmQF0ZgtE9t/63JPZAu
mrroRrskFrs8tzT2K106WzFLEW9AZeCOynQidyirOY5MO3yHSoUXzAtuPVjJ7boDh8ovtEZQKOjN
H0JLOGt84t5tV/vRz2CmMjXjYHbXxsmW17hOvNekm8d7imDkknj560tcnXCkm6jro1XdSlLorHdo
xC00bLZjvuQPSbwUoKDzcBvbdZLvFN3oAhYpi2Cr6SfBdw0ztNBWbocnf6CBikBfp3cB3BJvpeiJ
E/2y8lYkYtPwAHFkpZ6tE028otoLxNjHrqHdvpNIH/ruJEqVb+PK+mHmPoEKSD7+M+kDy95aSWWv
axveh5/o5XLUqCFXhhkQ2WGsdfcWegiGRNgA3eqbfD7McG3G1di5oC8tMeg7nLj2zVTy4mIp/mMG
AQWoIBGsKtsk116TY81uW88Ra1F3i3+l8u6xUT0ELz1cLZGD0BqoJi5QLM5eBrhOX/j77A4IZ3GY
E1PiNPSIx/eh9vvXJa/D8EKYamK3bdrmipr8THjYkDRNTpodz36QmvypDZ7JDceLEYPT1pHjhLMX
y/8PRVBpVsB1qg1OSk0mMgoUIlSnNktie4byiRyeDXHwtxIwARDggNRxC/wmKzdZBGtjFQpysqs6
aur4APABb2mmph6FrlO3V9nIHIcdIRuKw2KZ6ydoSpm9ySn1Aw8bUK7rHkPaHsh3AxKbiQXhteuW
zS4aTNgBoSO3QGrgj9+cHhvevuzC/uhkZQdDhFj/DWkwzHQ1yDcLdZ7ahKNjX2C1nsSO5GEe93kb
3/BZ3kl4F6uMyVgrP5984HO69/xd3OVlvaqJk+NdSDx0paRxUpwZCsu5SvWrApiy1l1HA7yMq+RF
k/LEa6ePxjMiJdLPAUXYkE5R0bn3bkOjOBkK7xhU/P6dGK0q2egiImxyB6ebN3mWjB2YbI/CoDsG
+gqMYvSDguZPLAh3OM5zH5ZR5NzMft7Yu4U2fLlNw6R8cI3X73Pt5L/cUs6KOAHi9jayKm9Vh/Ac
4bTOaPPnQkLPSOApLKu282v6FEEzv6UqAtlD2jM9ewkqC/wCsri0cY1SUupL2z06ixL9vmdgAXLm
EafY1qsCLP291xu5LdNKF7vCyma51Xjn27UR1pA8gqHXZhPm6TLsaC4nM6wckVyBvQ7lCk+57Pay
htNi5caBOVeluF+zivr+dWYHMQhR7UPy7qI5/25THMeEY1X5Cb1e628SL51DlLJzYTEuxwnekDdA
QFNETgETI0qowk29yLvUbqNHBX4FlTkrG95Nz+8IFdJMqDLSsiAYUWRJGaWjguKWSQ9WuKFm31P6
55HB++5avNZoZR1QqG37NlCmW34YEq3ydiDuPdbsgdOhRixgVp1ynDs7bQIMxxKEqHWOdg+p59rd
IYb7glm2roHcWNWNToLuAUK8T928FfbPJXczSDT2ZMFYrStq8JOrelBCIN1KnvtucnVABdoWO2KT
/Mob4C2j+U31XZc6/QGnTUEapWOAm4nIbwnrxmsGGg3ZOrSnM8dIhPxbwZT8qDGL67VV+JL5Y7Gf
dphGwHPtBT4+79LFFA++u0ueAaiITZXApTshlmlmMmGq8Pe9w4e9zlnEz4CvCBmx81qEBvhRnxEA
wFuRbV9m2wXUEQsopX6K6TAtnnNNOYC9+ay8L8tkswRed0pNwsYcQtnl3I3oADXTGxeTyRapT/tg
LZZ+Kivl01njxPrpVUVxW1YQA2v2CrMfgigCshkY8mBwTtUlYzXUgwHJO67LRsIJhaoY/yoNmStQ
CYYmwPPsunHvimWGWhCmjAzJFhUNq9TE5QGLI7qXZgozcBjSs3g0A0K7VLZfKn/2r5LeUkcBR/xB
uKLgdC0HDF0/Y6Wsu8rq9K6If+Thao59bW9odJ45+QSg5TqoATTQjrHFz84ewc4NU3FmMcFJdi9l
VmUg4jOlt3lfkpoJzXqmpxw/URW8GTJwxbYPytINMkDQY9op3iLsGGOmnkRDMZUgm82ha4IQiUo3
95dzTSHkJBIPzJ0Xzy1afTMadeyLuqZlwKu+9kxbD9u6HyCaxonEzqCdxUovEaPSIazqxZy8JKHA
xxs/U6FJKcobUaNJUTWNIXiTRZbwI7OUAv1M1wo1iVYHQc/wvj0fuqmJWHlBrKDsRHzdX2n0YZbv
akfnK1aqt821PRFggrZ57KqivhnCmkhQUnfkUZG97SZqo3JfhCXnQt3Cpl+NuZ4LnGZD+GpLJ0dg
WXXzDRybHsrQ5LbOus7sizQuxnxTjU3rrCT9iG/SRlq/05rRRC9K0bPAkj2CZdbK5bDVedhsBysZ
adVRtblT47BcghWY5F1Ne447i0xa3trGj+7y3DH1RQnqCoBJHVpPS6fEjUjTpV2JirKRL0GgbWuB
22m1OIFDoBPD56/UEr644lwKTy0TOFACyuDEWkp2xFFiF8+mry8mY4O8IU6kpunbMJ3odT01Xb/Q
zyldA4Ws6sJl71RRxMSUNC2cx5ZQzIYzbNsNhcWl53q9xVwAPu2ALkEQzasAarvE8zJYz00ytYci
5EhdQS2Yv/Hi7Ks8BI3yVXLbK8bXONYDTdGS5sqAII7CXeg+jCayzkVHYCrS7igI+IUei3PvacAU
FacS7bFSep92/vJY+PlQgrefpiczu/lGzal7milX39FFL75iztKHnKEC+hhWRslDpmsUYJPvbFEM
UqOskjnUW6/siofanvGIjgrSxIbCRPxQMU/BXJUo+Mt700DxXlcRcNlVMkT2DHI2UOWu1B081LHG
rkg0Ega/LEQv5dGMCngnwx8Fzs647I4MZemab4omzvxkBbWd3XdJJUeWbIoLfZ49Svp+pMenYYCh
AXosr5+6cYqJkbuIKjrddYsJBDll8x0TKqzsziRw5lbMf+m+uGlaHRXgn4OXNcDzvaJcnvE2eagd
J/mQAet1114CZZx3FzAehjrHmebf5pOGZzkqcTLQUvJr6VuZuGf2Cyu8YG2Flz5H9rGqZju/KOgy
k5NmPP3VHDn9G7pNA4BwhELkdnFwlzvsw+uxNdVtlIbdg0va760Ca1D5RWICdZem9tSfRsepmazT
pF8CAiHmoUwJtcZC5C4JTgduSUYK0F+KZQZvGofL2uHcni6BZzHjwPbSqds0U5/fumnpLsfST9rm
pV2K8RoTI7yoOpXlSy1QIKyE3ZlH4wcaElCItd8LlEWxP28uoqXV2WaJLcjysdtLH7Y6OcS6aiUY
JAJhnBwkP3f8dsvGkGUb7zugCBiwta9v7YDAxPHa5Vm1c3YFfTfauLTcNyj/h4uAsongddI5CAA6
WQzumgOfuUuQxiMo7m1ZhNN9URg6n6HQzl1R984PTyisXFnuDmdGSOR8yYkBqX3O6CLwjJrw0PG9
HLUP85KeW/jVVn106UaeT1ldCyZ4MNFG7kct8opEMHd3jleIu6Fxhr2TB23JRzh7TwnMG555z4YU
mrbPDj05MV1LwNtMwcKXAFg9Nu0WxWy89WlO/OLIsjdmUTD5wA6Ub12vNQRCWuLNJFEUsqyw2gLM
H5pNbaGCXNXIZPv71mmd2y5njFVeDdO1iIXzamtjM2mJMSut4o9q6d4Dfcs7HMw5gwY3pTOq3dw1
M6vEAwM9jCIYtu5gFdEFrZ/phUpRvSNyxv9RzcpcajdjmomvwmfRBwVtBqe/VmMfH/JU0u8s6UGT
r9gpBXwaY4CrExr/P/iWku0As+620D2VqjLhB6XA+1KmIt7ApUE+CXgg2lRsJy89dKe9YGlu0TPi
UDNJ5lS/kpTY75SP6Bwv0sjpQCuV7McHgnTUr9lYiGM5JtVDYXfjV7fOU0ZtBGNHVJ/G2r1lkoHq
Duj46ovCeMFhiolzV345QUrxhVXdz+gbaGcWbfGTiVPLF6fz6YzAfs/1gXLl/IQH14irjA4gz8Kr
VHIc3R617RjnLoSo1uwT4SV642JJNSuIjaB+04iqA0IW+36khkkkRdVt1UkMWDuYHi5pkSlxO+Zu
9MTcqsbfBkMfttuuyBG5DVXVb6rCZbxbEqcW03v6UFk7Igql1yU9wkNdpkv5OOcLhjrgTyeHuC4G
98Yut2s40i7R/fX2vlxwvvsRQc6c2MCzw9ruUtIbkRC3nF/cLukIqm+oc0bp12FpHT4U7Z+bW3QR
NilE1is8dAil3bk2w3PQEGbF6dwx6Kq1/OnYO4tH1TmikMYn3pJEWou9CdkmLWbyYljIaOkujGrd
BrPas1/I22QKZX4hUyPvs555GpRWpkvfD5cnuu1px4g0OymoH7rpgf5nCmYo57sa++I6tQOK1Aj1
UhQlxOnFLqwtUliSer6LhQcGU47oeTMtVgulesr0dz1I/NxBY4avOFjYtJI2q267xsTTRtLfYghF
AfsYOKOo73uueu/NdXWZsI1dk8KAmTOTvrPzOS9WjqjpWECc2sUJzpgkMnJYL72KzzF9if2+6bxw
mzl+degj9uF1FApxT+OMwi/Wb6C8KQMijqBZneHCBEF/M7YD+sYSXGO6034ESR9U95l4lQTSQXkB
L8ctPOdqgrTiXqKta6ajG2AzxwcuIAiYWtLcGfhU6PTn5Bqtvkm15/NtjDVzyvDT2Um2vCVajg8a
mAkd+MUfT0yyWbqtqlK4PwD5wNurGJHnylblcKRy7TwHRN4vyM1nKvS+S9sBiNhb3yS4cPjskuZ2
UoynBSDKWEIfE9zFKHMdv5RQ40+1v0xMz+K1uDsNvaVaa2NB12QsEV0vUcqbYuAB7QgTbGjK8AcD
eqZRUN/RhcjmB5QEpX4l7NHQ2KsWE5bO5K9OiMjCYOwO2S2pPDzA8+TajduVQBPEwCzSlfaaqNqe
27j+qg2iiSo9Mpx7tgGJckk0nB+zqvZ4j52n0O4nuoVjA2VmFl+Q9gFNGnzOP2dDJkPAz8k9ksQu
PuUIeqYl23I1FAn9oY6ebtzQrnEnYwWU1gkAJIW+U5E73gmnQAs+CmHcE6hQ79lzRbiRoXM2EfFT
DtqbVEcDookKskXGD51/8ZRdzlE3vcSLzINdHgdabNlxY4RYHIbpSxzp6Ec6L448AuKhjIQ6Uddb
Anjg+gyLtK/mWBPa2NE4v5raK74xc8h9a6OhYzKerKOvGcoms3ZbVWm6+Wn0I6N9EbPF03+hhMqE
i7WFppqty9K0ibKiuikMzJetjS5jhMs6q+WAcyK+o4SJDMRJo/xhYDqKupYJAxH5DAuGs81MeR1u
Ki9bLjJ7mL4LztWfbtNm83qQ2KwoBzvndV5E06ujbO9hbuFU0GXP8+RwDs9CuoWUlnbUswPm4zq1
XZzQotXOKqkipiHnTmxe4XYll8WUSX1smBcWbno2avyVA81kTBbOeadOB6oHlUmxMyqvTSWDklxf
wjNMqH3L1Oqe3X7yvmU1Af7aZQQWhwlHq7kAUNwER3rn052RVt/s/4+Zlrqv9cAWnsPkBP7jDb/O
Q+vguFGBvpd9He3toC8gY6bjm1OYlhqsEJ+Mu/0oHwYDgzA1xkAboiF+Z5JrRnvosn52V053P+fO
VcWHC/j1+G8N6l+EtvQiRUQjNDrPeHzvoFYAOGdT0I13MjD99zng1bi5ppervNt/X+pPif1/MtvY
wxOMxt73hfOeHYA+S5VdRUV3ycjYRPIIYvLu35f4yzOLQxFQ5XG5nw/GUh/n69RLLuGqOxU+MlCM
Iv6/L/FRBQ1gR4jzCHYfJ5bzTpksswYtTNZ6NKXHTWsxi0HuBTLZJXM/kQdHHzTQkTgzds4oKNzt
Z/vY77JkEBxunOSMUJvhj2FrJXMWpAiHYPpeRRc5jJl/39m7gZ/nF8Qjc85juyNU5Mw//vOCjVqk
RmfL1MkSlzbFQ2Ff1Hqfx1dFDop/O9DuDT4RX398Y2fZMxo2B5hEIN5r152UpmaMNg5X8j1Trg5D
bcCTb/99Zx9XXiwCm3QblXXIMK93T1JFZZ/rgBDajm+m/tlEp3//+f/52f+QcfOCWHE4C1AiB3yy
fz45xkaRe+ggWHldv25tZtY2L4XPKL05g0AMdNZS1sod3pzuuSMxprZ4zIvwE9f9h/WCywBLBpuF
E0Q47N/bP5oKWXfMHMPZ9W+aDEimMPcYjBlDY9m3Z/Q+rYRPvKz/aePf3TkvT2AtE37EG3zHewhK
gEhdZlMkL+Jr3b6okWig88a7zmpOc+1se/yzNOSoUfoanaNnbqfIXXeuZFToAj86vVLpdP+/vw9+
leuzGfAw8A/8+T50N9O1wsazSsy3RnmXghgM4gZomeYqCpgWMEUrq+6fYqe8scAM1JX7zfHsT0wM
f30hsSBhj9lfnejdCwkdunVMJw5XbYXkkvklkN1XY5tuqHQcJCUY1D/f/33nH7bz8xr47ZLnn/Sb
lcHRMw38mkvqZKd8Kh7MORtptvWa6QHZJ9/uh8/q3cXevfvJT1E4j1xsQB3DgU0jMySd+Pcdfdgg
uAhfVuhD1nAdXuafd4QgEoJn7YYrMftbmgYYpRHZEgv++zIftvUQQ23ohj4bBHMrgndfcBpaBhCB
mxC1R7dzzay/yKc2UnVPyxI2z/++2Md7ij3BocvOHuBD997dkwLQbxk/TFZWDnCWYCl1h2dW8ScH
7sf1x2UAVwiHafa4ds73/NtiaEzqDGaJmW9iP5tiV9Erh6oAX7HqX0Plr/99Ux+XHoGEjYnmbNnB
vfPupkZryEzcppTTuOrKy3umbgxbOVV3kimFA4OS/329v7wxDkePJWEL/vr+68rziFKf7TAHvPk2
BPZ1OZn7ei5X8Co+4Wl8uBJHI2uCm4p5iHHw7qOyzl2qmllsq6wL7/g3m0M6MC6rLdxoAyzsk5V4
/mr+2FE5gh03PAcYOMCxqP351oSedI8Sj0+4X3feg+3/GvGBgISeC6YrDa/1MG7//SQ/LMfzFb0z
jSHGb+6//8T6FgR1Cm0DmCv0/xyLtP8zmeX/+iFHDuEltnOXTxmv2rv7osw0M9syoMk8XU/qi68T
cvJPjsC/vCmuEfGuPKIY4b3b92lkqQibMEGZdYpI4j19EZYvc//87wf2DuvBciBc8QI6RMh7nCjw
30XNg3HniNlkxJmdZZ/wIZtNG7YMSWMcy+Xc+78SdzRoeKk1qaE+yBm7laZ7s3WKZPpkdX747mA/
2gG1UnCRfA7BeZf+7Ssfu7aMJ0AbAKI8gD7IgPdR5bmPrsdMbpJfChFeX38S8Xx80GemCQF2+B+t
8r0h1+up5tDpoOluYqDY3x2x7BJ5SoLHfz/pjzfneu5/AB4MVpH/3kOZzj60QoOQr+FhD2rAHuRf
VugtVL5W8a9/X+xvN8Xa9ETghR7Xfbd6KncYczumGCBLdYt384jlEd3fyBRY6/DvS33YmkmCzohP
4Z/xSKCj/nxpEnD0wDiPcFUxrqFJnru23ZCzr1Ekb2vznabgv6/38ROHxsXbCnxAoOzQ51v/bZFk
tnSVW2Thahk8fSmSqtzQNQS6zxymT3aTj/sXl4pjHzwdpzXByJ+XypnV4/kdE+pxv8ujTf1vlQ9z
tWGOFhxFGhLBRRoyZZnO+HNIY/yTbea83P/cPhl/Gf1nU4bt8mHFTMMsESn0IeF2TJcEq1p78e9n
+TFPIrL8/RLvHqayoz60NQr1KrfrQzNY8wbiWX/UiL7WLfzzLfiiH9Ia2vVYlzduL9r/9ew7/4IY
lzf5Gofff+Sq317neWJB5g38Apsy8RrD/akJGk73+bUM20/Oo798FRjkfBcsMTu3896iikp4ppRH
lAcyeGNbFyK+qipO2e7/8zrOn+tGWxC+J5vr0PXajPZVQlc7h5TQlp8cEn9bIbHt+G5MoHyuffx5
oTYpZdrbdGLbxr5rVfq9CK1P7uUvnxtmO445m2wQ5NL5///t/YyZROfGOMuVRoy26txh7TtQpTO/
/WS1f/QuR7yY3670bi1O2FojJpKEq57RfUl+yyRmmf00loeKsVoz6Acb31uH9jSwPrv0X/YwLu1z
AFCc4m/e3WTBuEqDrIZ8037M0xvaf544tN0tMxcFzTUvPzXDhZj2Cp+avs/0iWZ/D3oVeGHz9skn
+fcH/v9+y7vH4BUmB8XCY+C3AB9MzXUjviZwClz/hAkR+GI+PZTJZVIMNEm3gdzN8ydH4l+WFRFB
4KAyC1hc749EewjcJtA8DqWFTcVXcWChofj3jf7lYwxAV9lnRBDVhvc5fo9IFD80NVz8L7+cxt+h
3/2JcW4LdvV/v9QZNOSyzTjEvO8xWcx4az0lXUb1hfplyOc71fmX6L2+J1L1n1zr4+sjMgSPRgHS
p/T0vtZpjU7bwvVgFbvWvm2j765k/nsTf/lfnx6X+b+kndeO3Eiwbb+IAL15LZZpq+5Wq430Qmhk
6L3n19/FPrijqiyeIjTnQYAGwlQwXWRkxI69eQipMnlIBVjZ6bEcO4BCo4EZq+nugiGlAg0iOR93
vD5XEiMfN/jpPTS7FhhFZMrU1v90/h+5AEeX6rLoAvIMUW/ZTwVZ/2tf1aT+LWmKMtprETWUHdlx
+03XmiGi4DdxW0lh3KMF44/hNY2a5mtCY7Z171VF/wvOJWe6o/UAPDySgnW6zVODIBeBI2h0qaYl
v0e0Uag/TqHxqtIo+QgboXPDlhka4tC++1Kg6tYeBs3MSFUVGTpzWjQATAnC6sUyJ/9LDSn/V4oZ
zTVKo+0vz4qaa3oWhmjFQZ77jo/EJpQuGlk5Y+Y5P3aQRpGMWhkCDEnLf0IngpzwZ4nWzFSiS35t
qSse/zyKnF+KNulF1WIvf1zoR2tBnl0DMwGpjWRP0AZ5T9TuNkrb3evcZCgw//XtDDuwrJJwtKHB
hWbkdHCySTuwUiNpGdToG7c7Q+v3FppSXrZi6Nzl8OuaQ23dsmgYk4X9rBpVVxsRWvJZ/lXTbyNz
ZZWWfp9XL2k0DgDRnBAQFw69hn5OE9M45f801Lin3nr96yMJG8sfE8JcQRbf0eCACZkeG2qT6LlY
LsyYDcj5y5YWBgOEijycNl/ImipcVxOIdTSSchsfU1O3hSVFWzNx7p2pBxyZEHZ1M3V9T8uWTacl
6kxpDOUsAsn91USj/q7O5eHL5SF9lAAEJ0N2RyHeZgNY1CNOd1qeAZFtbVRRAahtTA065jjekJOD
XwLsCIQ8IFi+QGfwWY8G1w7oAsmz25wmaIv+AkWNni5/z/k5Mynt0LJt0RLjWIaQRIO/OEpCCzU5
JdM/67pPP2hF53d9FU3Buz0pK4+a8xVl3LRTUD6wDDAPwor6cWFKaitLlH9DD8lZ63ePus6KIz+/
mmZqGJ6eZBPmPLfwUqMe4eU+0LCN3n0PcxmoObzbWr6ykuczhxUTJD6pGJurSThpcUGn8BAGvlsg
ltsU2cGjw3aQLDqBKpjMldo+XF6qpWFpXIWkSmR5DidOd87UZmMnQdeFftyXrKB/NrTgj1tzUOcH
wqEeoUNGBYxX08+qO3aABo7vUP+wusgN2yw8ZEoBGYMff7aMXlkJwc6fnrM5G0dlQvxy9qpGwcFq
7BJ6lcCGVs17B3S5i2FJntrhSsNNmrNooxkY28tzeb54p2aFUwjuCm4NoBdu1A43QNH2tOjd2NA9
DEOzxyGsJHzOlw6PDwG7RqKL57wqmIO0IKNJMQhdkK43dSnTwDb2t4UqraSPF+xwVRL/wU9EHVoT
togOy1ypVBSvIhuKxplaT76Lk/fLczd/7KkHm+/jP0aEK4xmsHFMCF7dIeyRNfIBOKOXCQuPOxEK
Jt7vYFhlxJ0/XLBJYR2fwc7UoSkXDlsXFj2gwyHkURY+oUCy12mUGir5h6L4TwPiFGkmvwHGJYFX
bkM9Xrm1z7aLw5Ndhg+U84B6ljbv4qNopKWpPOnmFt9e7spN01s/nMwyvpdaq7gK1ahtUmbjy+Vp
PlvL2SYgAp5pOvetLQx56Gn0iMw8dKsIUkDTgBUIvxzu/J5jcdmUOid4TqYXW4R0WLNN/LI2f8vR
+IIIFuKuVkJ39PfwZWyCDDD19OpBmF3Hr20yAHu+o8vrNkjmqUZ/8Qusg2Ya7YtYvpbaT5X3y4K9
vl+5LtSz+2L+MEhPqbnIBn8XJmGqRvRqdDNEr4EELwmwiIjMyWqwvaDNEP4dc2jawZkCdw8ls22u
8lw1HtHkhBk4rFCsTEPbD24qnNC4IY7UtkAT1aceHGS3rbqxoAtcGqRbG+oyZCdjQM4uff/E62Va
au+tFYLYowwJFe/lOT/zs46s4Q94rsnUsM4qjYmndoMkV4ihka654wE1bYveK1wZMYErJfTNq/9g
j0Q7B5csH2WR0yWOq6lTahPgkxMkN2rz1Q9VmB32sr4SuC9sW0rqVCYIcTkw4nM3TGhqgJ2IcY3l
J07mD/hfDr5kr9y+S9M3J9G5DVUOiCWcSNZ7CriNIjeJvinGz67bm9rPIlhxdctWDEQ1KPvNCOLT
SQtDWQnaEDULX4bD/OcEE4I/PIbdz8trszRnOi8CKn/ELDjvUzNR0nANeoghRdwSBwRDUkh/9BBl
iTDKV4KjD/5y4ax/xO4zszjwB/GsI1RT5sgAR64a9PIrzBEO3MFBpDwNowxMcwQlCl+gpMr/1Flv
7TNggi8JDWV3KUhe65EW6iJ1u4nI50CFD/S8Jdfezxo6hC9T4Cc/LKs2rqBJAMg6IpXzVY9y5fvf
zxdZDhmXLCNXYAr56rLlPPayF7qtPm69ADi7k1853l/jhjiix2aEI5OpEMFT8g1nwBvt/Fd+I7tG
HNOI+Xp5PEvbzNRJfZtU26nIztfPkft19BLGLV1iPKlF9T8bdP1NsePyMw9d7cdkBjjAyxYXLjTs
EHKRw2Fvy4JfrZ1IYyGHyOU1Qj+S3En3LN4/Q1Y39DvI2a4nl7QS6i2M8n8evTx+ePt85EWPRil5
tlTy5Ad62cNFWPYuAu2Ao9Irr09X4qA1U0KIYk/kSMqYJEWcvxa0fIG2BWOMVPWKE184uCdDEqYR
TtjG0DLsAFzd+nW9s5rwqp3+mpaUrDfMpwTljoPwgVg3l0O50itQ18ycvW2V6pNH8zn0Y/vLm0Jn
mwmeQXd4dpqgCuFMs4RtqCHJE0Xt3IsXvfUmktTa82UDC9M115iQpJvzbNRjTvd54RVxYOZt7ELk
8Dts0n0OEQeI3ZUraGFzz6VemJ3wbrxqhXMrQ2AZSCaAUkgV7kisUZOAcCz7SYmLNqFx5Sid5/OB
w81lA0WGHX6OjE9HVUGcF49ZDNE1nWPwW0DPPpnXcoaT3KP6TmM6JIrVDi2uv59Nbg0SnkQQOnSo
p3ZR58s8qaDFgqZ6V0OvK68lWFCV3WUzSxcG4E+FHAx5C4XUxakdsx4cI62yGBUYoq4iIOH55Ngv
OvxvkAFQG2jCXendaP6hy18hAhjs5woqzu57UdzqM3R/N7QPZG4vf9bCZiVZJ4PEIToGKyPMOl3w
pRHSo8YRP9BxSZ98vbKwS9uIXcSS0jAIaYTgRJypHMokx4LNtT/SrlU/NJS0YQWp10AQSwfD5vJX
8MTztSxEM75lmj48BNDn+MUVTcZbPzauoTJdGdGymTnhMz8tDDE2m3y91mwco+vnk2tSxzVic2Nr
K2odS1bwU1wuIId5twiDUb3AATgB7L2v74yZo2uK4YlYGcrC8lNVIW5WqGNB/i1s/jIuC1nLeH9a
bXtl0BHI+q1EzAvjYAho8syZJBNncrrv28lvtaRiHJPXvcK0sq+BLMmJ9be5AYCuAGzAgmi2Rfld
HMnQZG2kWYDbG2ertKhNUyuwx5XjsnAjnlgRNvMIdfbURVjpULqaMwQtnKUj0ruWvPKYXJo2iJHB
t1CCAsgpLD+0xcpoF6hUW2Z8LdHGo0Ml4jXh4fL5P8tCzNPGweeAEjmdRTBapXp60wSJ6+kV/ZKQ
QFAJvxkd6IYNJrJANbJtf/8XmwBUAVqTxRE9buNV3uhb2IQQdhd2RMTXhfJU5WSu0kdo0y5bW/A/
kNvPmRZq+XOB8nT/kfk2zFyb9VnR30AJ4DrtrK3ZcnHOeovdyuW/tGzk+0hwIGRroYByaq30bNoy
DDqh/Mm+mdUnFNvYqfXK62NpG84JHOjVlTlBJYypNeB/cCQYCeTcRG9uQFi+2PRwPUC4uRIFLA7o
yNT8KUfhZogmG74dU1qFwic956hHG9O4rcyx+nZ5pZacEXVQfB3BBismjCrs8pBBYwq2wGt7tB4g
qVrZDGsmhNGMRtD5hYeJqhicz2hORaQQff/z5YEsL8+fgcxb8mjOghGU+uRgxe6lzcSbQKcK9lmT
/sPVSnl6xmgCb6I4LvgIWHzkKaO3BKYq/XkGxXSOdzWpATSu8b0m2Wv5uyVncWTPEh6Mow07ju8h
z+oUtEbWVZC7eedbG18tv3oeTNKhfwjyeH95NhetzmpB5LZJ9IghSp/4Ru2HZeJOeXJDbbFIfqnK
sKFLJ9UUt7VXzJ2DnHCJlAX+tTfvoaPVQ6LLgpkMe/DluiPkWRL0bIouQ0j73BsPKRl2AzKiaHd5
mOfQSsGusP11BWoXRCYSyqXTAUoVvXwaNXjdDg2jBdqR16MLMdK+ra9h4b5sfNFJHo1ZOBemN3Pd
p9imasLOgRNQHqTHMfGRr+jpDUz/Prg5mWPhhOgDTJ9BPo9VvfMVaFFruBdpR748qsVzeDSqeWcd
rSQ89X6LSA58CA6cw0bzra9b2m38CBDlmhTFB5BQePaZNpl1OnmIqMGInhpLmsTvap0UfmNAPhu0
UHWV1g+EZuhf9r5EV3m70aEwgx1Dk69luK+i755pup3/3uUr/mfeKWefYjv6DDAA8yg+EDsVjFdb
NLwhwvpXakO10NInnthrapeL83tkR9g1GvR65PQZsqTCRziprtTAYTJ9gxPyP8SpbD2yoSR5wVgK
QaRfkvKAfYv9KY3ORsshG4MifMXI0rQRAYEFB6K6gGPS5CGFWh1OUaiMbL+4MxLvrm3s17/flQQ+
DqUfQAy22EdnFZ0UAMFI3Dgysy+mPKJ2DuvjXaA62quRxm+XzS09rE2HlxewHyIgdExON2bQzcSD
4QgRKiTLXXNNHjbvvpqEfONNK0HTad0n/bb29pftzj8rbkLeYnPsxZrRmHhqNkcUA4lamctJCu/g
X0KQsh7ljZwb9aPd3ATJ69DmsKSuIuLmHz41DDhUIYmgktMk7hMMl840NqGGOIQPzS0UZo11JwXD
u1RrkLRQ0tikrf0G5ff01vTFuG2iUXfrOPzsa9q3XvFRQK/iT5I5Toe4g3bDp0Nm5a1yHoXwfcwM
LdFcp7L4gEwkuZbmXqZNqX1pirc+e7889ec35unvC34vS2u0EQKFR7ZyiKVXS4XQ7ClJD4a9Lfz2
r0/NqTFhe+lRpsOxxmC8ZCv7AeSf0DZBHXR5SAu3IxsYb8ZLCGVB1FNPt5NaNx2VRRIHwNg3uvVq
xN807UXKhk1p3MXqS9nf1t0ekjY1XqvlKwvrNReZgOchZTjXY05tZ1aXI9zaGBtV+arE2wSt77KD
3/S3ZbignKoaWk2j3zn9ixfXe8+5X00GCFLLH204fAK4hbnHg0K/MHwJ1lx76NjU9KfvIIaJIdMq
w5tGB9BDQ4D00EK120UcY9NFYMrN8v2g7qYWOvBtrz+qhVsHVyUh7+hBb98jtHHoaBMennsIPeS5
ATp2SyPY97bujh5sptGzXl2NyNENdrXJ6u80F21j6b4pvqX6r7p6duwH3UHVWD74QCmocCTpc2vd
ZNlatnMhHptdyJ+hC7s5DC1vyhKGTnM79G4wapOLRBQn0GlpRbi1QEv2swHvy+Udt3CITswKix4N
gyQlPWa7cd/2VMmZx2de6mw2/46H+Eqscu4uT0b5ISx9HKv0fWzXPuZyuD4bmvzl5CYeIIfpXFVB
0mj8KcMDeXmI5xfeqU3hsRoWTQejXWdAbWEiGQ7dMTjMENGSy2ZU9dwjM5UWLxTSP3PTx+n58cYR
oo8WO+M0uPBN0qP5nCW/HONGaZ8sS9pAoj3FcG299VUMicxe1X6Sv9/0hgmpV7+RSEwW2n0/HGpo
1CSpWIl+P65c4co4+UAh5PdSGjfgFmUiYNVp7JsIotVMTzHHmYfZpf2VjMpmZpi1/Mcp/JYX4IHT
TYNuQjY47hhCDeU8Aa+j5+LBhpOxshCZN79fnsdz0BsMAjw0DODCSK7TGno6j2Qr5HGsmUd/UrcI
WzvxSxhcI5uogjGK4A3Trc82KXJKeU75Rr68HX7CFbIyW4u75ugrhPOooiVhxR5fIdNJoHs/S7Ce
GdzVK4Nd3DRHZoTzJ9twFSVeb2z6ytE+Z5Miz2gf43Yw0A4uHBhaW0RE3dhTyV5CO7lrW6/dRLOe
Tq2F9sqDZSG8Z+6Ri3VsgM10SYlzLztTAcelsUnKJ5SEgupa0xP4xNON5Wxb593Kv8qsPy9j/nxH
ghwV7699BW7oy+WJ+XD1Z5v16EuE+affRdO0mi+puwnOtasWSG8Wz2TmNw7E/NAQK1DASeqDXH+W
5b0/fRrGF13ytgg7tmSto2jcqO1NRbmjtnep0bgRVGmD3tCS9Q7RF2/N4nD5mxdi0Hn25o5f04Az
VMSfwxXVWwikGgCD3z0VbZ6vkhZsqlo/DOBFvG5yEbGvQMErzYrzWdytLNlMjgGXhHhxQlBl5l04
GQjZIC7SNij6plL3E6baZGXHnr+G5jH+sSSsi297sAFXWAIBwTuFHpRg30AeZbbmypjWLAlHQ01Z
NC/Gkq/JW4+be8rInSaPersSw38g6s732r9jEm8lCGttawzwgmE5axFDCslfk5uihVsxfGqlaKfi
Kn3FnaRPinxQtRs/vNUdoqLXxHnXilfLnviPb/14Tzmcxt6HzEndqNzl6AgVb6PztLLRFpd7ziDS
CEcJ9uMYH12jppZ4ICf4YFPyPg0BJL6VBZUu6sDNoO1jVd8P8kQmx9pCbfkt9n5UqDy76GEdJqdD
J3mtJ3B55x99kOA3pkAvB7rZjE1mTvt8LFxFhk3HuasD1UXohozObS0/9o25scK/v94pUc19JcwH
lPjCNknVVOpDdJs3KFuQr5LuvS7ZNUmxAkhYGiJ2LOoUcxnpDMIr1TFIZYsLYTCkyJVQzNigLoiO
wAi3LbSb0p7/1zt49F5CwMgNm8YjYJnOTlYGvBSoz1wnc/aF/Lst9rGiOzBGQYqbieA0H3xtmzvK
q9aYW3XIXSc3ntFQvoaK9c6BVRnypiezVx5CXd8bXbySol+elaNvEWKKNnbg3TOY/XZOihgHhLFk
8z6HmgNeXK13Kzm9QSewTVeOwMIJOJmD+d+PToBX0kWYAU9CViK6Tqx+H07ZLm/+vnBsG7RGMEBc
HqVjYV8nQBCUcB5eHN1AoOw6zUo1YHkCjywI/lTpEPeUMwaSOp98623Qruv0Ku7ftOEpzW9ALerq
XZ+vbaFzDOfpuIRDA1bJD9BEJRS0XpTpzZO8QyLfSNljhSZIA6oMrN9admtxybQZhmWq1lw3Ol0y
o+ERbY6MVDc5F55+lcLInWfOyht6njDBmYNU+2NGmNAKSZzRms0gROUW/SFARyqD3O1zTq8bxMsr
rniO6i+ZE2aSoF+FD49bKs4flXQvRfcAxEP/FypJJD5gaeZmdPPsp6KjDN2vRByXpxQCwtMpTaI0
UZoEt6vVAQyW8gPM3PddYv+Xw/bvlFqycmoGPTpSbgljLIzPdfMQme+T9/nyPM5+4n+fRrqrTk3k
oRzI7cCqxZO0kXvot6UVC2tzJTzP4ryR4aTAQhsEB23grTv4N7McwuWBzLtYHAgYG3AgNAbOGPTT
gfglLfe2zJLUlQY7K6pQ9r1SNuBgbiVzDaOxFCUTA8zlUXI2GqwVgjVUE4w6YmXQvenG30agXmXN
VZkPrhnBm+48yBOEVQMxiZXQ6HmQrfpgD89Oi6raT0f/JGs/c+unpKFC+eg02bbO863e30rWd9us
3LhRV2K6JXd38sFz0Hfkt2c9rQQZUe6uWK0f1GgkIZM3PzSHnlP+IQaUn4av0GZnt8E4ha7Uyw92
0CYr37GwSiefIawSiS5emTAvboKSRIRqNjJvjLa7jmH6gosFJVu/idY64GdXIGyNE6OCZ/JT1UZ/
EqPptMtIZPXZuKnCbAdM1G2h6JO1F9taZX2bD+eZVULEj5yaCnfP6Yzr+aBl5sCGNPpqU99ECSyd
EsDurf0psR6ysfqtm+nnypSuLx+EpVwmbv5fw7bgnPxOSxJmeX5Lfmn7r4r6+4O90f6SV9dNBMxn
gsPvtkRUrDVW7oAPqP/5oAkL51yMfJZDsNpc8dBfMTbNUKS7wHbKLZo18p3iwVHRQWy1SbK+d3Un
eg6SFE7Zfgpc9DtUIjkAXIq15t8WvA+T8eeDhLUP1LYmsclkmLTtp93XHpxTl624uAX0nX1iRVxr
0yw7b8RKxF3Xod8Rjq90j3PtbTX7ewUnbJBtyJ1aOdTGsjvFkHlnKB6Oz0XUbGEQzpt31SGDmmym
6X1lPyxvxLmyPrdNO2K/UZ1lRVqMrEnevgzjbaJda8m+o+9oQGFqBBR+m+ouzHmXzS6l5ZiTP2bV
0/0fTzQaOShXb3qHJOMsHxnwuAt3DTiwqt7asNbm3vcugqiroreSKpHlAmvfwD+eSJ8hTlYtFy63
iPRkY9/Wa983L/zZTqXPi5hInu8N0ROB5ioDiVkx9X47q6bGTYeM9iMy03X8dZxWtoiyZk/YiFLu
J4hFMB1ROFyRTFHCfhMo+6JAl/AmLF46+9kw7iFZD4aWlOQ90h9oQv+Khm2oPJnFKsHFPP2Xxi9s
WXMyU6WL5uUx3rN2uq6SaY9G6qYNX1TJjdvXUVfJanwpR75o5a5eSrrTHP7v5ItQD8jHjEGhlZhs
a0Nwc5d4xd707j0KYinPpeKnE8AespJu+F+sOjJJthk79XFHHt2BEtdzZTWasZmSr04ib4zsHTLt
jVW+mPZ1OdSuZT1LurQyWHHhaSiEroe+AUIFleBEiH86uadlUbLBscjXkOy7PZgE405TXqvuc56v
OGAxd4OBD+YQ8NuqDM+ZEJdoFdLeHbqDbtcCIWzh/lWdduPExk5L1nBI4l0+D2Y2QxkWjO8ZUZwB
J3hGXgBK4Ez2Kjcf4xwifuSRaiIfmIIOkzWF136VJSth8cIgTdoLYbWg2QdyQWGQaLeWs45N7A5w
BGzYZe2WZO07MjTRDYLwyuayJ1s0B6kUHBoAxPQP53+0bao2R4gaMm6u7296CbIa7VbI/5S1zPdH
9uj4SDKh9JZQtZ0vTod04qnH9OGhnaUNadesgASZCDOhEpgFm4mKkAbj/bvvvdQZBOVvqnWgpjKq
z0hP2ubh8njP8hzid8wTcjTgJh4cufX4DjPyNrbq7RN0vtJH/KRe3MMt4WV3Vuimyg6ZnI0d3jnS
Snbj7MgIEyH45noCMT+qfICOSLrb2/4GrDQ6DUiOZnK8g3F9V6nGyjld2M4nsy84aA9VKSOCZZVU
XrCLipsKAo8k2EvdlTR8vTzDi6a4Gykm09t1xvBTe06rlg4nB8J0MlqHQt0lVbhVu63nrTiEec+c
7SmasMC2AYU1xc1rx7ml+xVFjMF5mBrQqW/TWipl2QRwW5gVAR6Ir9RI1rusnPHjAVq/H1K9vxP/
/fKMnQW1H3sSJPH/NyJEE0EVIE9o8mqRa1rZKAzJ9U7S/PY97ZxkZ9qRfuXHk/ycDUm0T4qiv2sA
SHV0NUjhdYxa6lr+QXw4ix8kuPUyQPst1GVGrW4t2a0CIAr21vBuLZQUgycnvC7hhW+dLcpToeFW
ytoHiAmQ//kAi2uSah0AfiE5oDaxPlkpH2BFiGUqbirtNDT05Hu0M3M0ClBhcipq5xTsf+jGSnR3
dpeK1oX1kEZ9NBB9pQ1JPgTNpwnSVTX8B0R837/J9j6p9nW1MuLlffZnwMKMo0pXdlnFgDXvWxJ/
Hov7VP99eZstHkznjwkhq5qX8oS0FCaowsrVD7Btqf3QTYAZ1nDja4OZ//3Ix+opygdJzvxp0fgp
b79JjrxXV7uPFh3p0XgET+7EmhZDuI+VhpcnKqj6oUd3lacQbNmWs+K255Dx3Nf8mT3BbedOFhvG
PHvD9IiUge58Ms27ITuEAEqaG8o4lxdraQppxaXdCR69mZH3dApNrUzQ63Vityiewv67H1GFWMub
rNj4OAZHy4Q0opL2HTaQ36YijQg2WoFkvC+PZCnCOBqJGJiq1PF6s8RKmmhf1F7btc1W7vp4o2gr
Z2hpQ5BQBOGjI8JLx9TpnAGA0BGjp6YHxsCv9in1ifG9RX20NW5773B5WIuTd2RMOE1KYphDp2Cs
9/qd6T9FNAJX3T+XjSzO3ZGR+SOOVsjDERGcYcTi9lG7+9Tco4qNpOGax1scDcVleC2MuZFP2G52
k/kokXOTFuBG8h9D129G9J4NZVeV6s4OnhPKpQp6rFPmttV21B6C4Xu1Rji6ONw/X/FBEnE0XEBU
XSgVfEUW0dnyfTBuNJS513gWl6zAlExYD+UCDxhhmzgOV6kZA8WH9kePt479SRq29loWdWlGiXLn
1zd1e8MRZtSExq1GpDBxax8FJudrDVy0j1agFR+pWNErwf4D+wCPBoYibJAR/gHZma0oMvXDNiln
GYskt69iqNzQvkSvjnLIlFQ7P7bbe9ueip0c9WN+P5hWDZ2Vndjlr16iWw8IXO47qjtFAXK/fqL+
kusETTEAtsDhciOTyz0U+TlK73baNHddpw3yIUmNgQCh0gt9q2uZv0ZsvTiNECTSLDgDPsXG9DJA
xHqswWNLpfOpD1VXoXW78ePd3x80Ekj/mhHi46RGSKkxmcfR07qN1iOkaOUbmDceoja5+r/ZEnaG
HpNylzpsddlXO7nN4vuk+NSuAVkXgxgiJ/ihSI5pZylaH4m5WmMJXdOIfrXQYZRyu0FSk4ezjvBt
9Qgt4zaHSa9aA30uHTDI0mYqcovdL3JWJJmqSG3ImpWKus28XaoAkYFC7W/JM+cwjTwLg6R5kUeS
cCUXhQIlvsUIy8pv90Vk/U4KQ195IC+FwrCC26RUsASIXnDBrR5IYNF5L+b1bQhI18+ClXtrcb5Q
e5g5w2BfEHOYZhe05TTRr4gkcrwdhm+VUm3MgYb+oVzrwlwaDkJdgDzo6CNfI8wZMkx5OY7cKDEi
Ynb+1CWPl3f3ooGZLVqHbgpeByFyt53OkJKEwRgz6Le9jpof/8UA9XNUCvHfYguk40eD7+i0QMIr
+JNMF0JnwZp+xFlFad5aiBKQ6GftIbcXVj2v1LSsIrTfhto7KOHOUUkGpFvEUDXj1Y9mEZ+7WRMX
irf/Mro/hoWwoit82mMTWi6tMvtOX5qr++oK6GRpux2PTbgzlDpB+TtgbL76FZ6erTbsJNvYj8ZK
hDT7MfFuAm1OGRE6Y97owk6gVGLZ0QRwpbIUD+GsH0NFvqN/q7ro0Rl8E+rp5E6GNeDyDC4ODwAT
1HgQSjliN3NqOnrjdZgdOxjClFLbxpGFVL32mkk/L5ta3ibc7XSimnTYiXVZKNHTzJx7sbpCc03v
zsofRhNavGtV+5WXV4bxJKlfrG7lApnP6NnEzswSpF0hoxZxeTrkswRyjNBE+FMFnZP9LMH32vFB
7/eXR7h4mpESw1WQHAStcur9cr0LrFLFVNnwyqqV6srzo7W66ZoR4bkNp0/GJY8R2Nxee0/+YsEE
fXkci1OG34Nqc44vRRkxabQcJB/xSqPU/ir98LqAMBds9JXdfyurtU7mpYcIFIn/WhMGpMm8tfuc
E4byOIG03O7IfG6QfYMV5M3rnE+K8XZ5fItpTZq8AIoDg6GrZJ6Ao9AZiUYpDSVMouH01E+pi2rg
CyrBr5mMRB79JUaGcmxWILmjvWvOuFVbfdvaxc5CIv3ytyzP9Z9PEWIpr4vGJClxYY7Ru6VEFPUJ
EdvWaHbJsGJqYaIBjtCqN4MVeCkL27NGuhzdWnYO2kzbokYyfBsYV6aVbn37GwLIlwe2Zk1Y1rC1
mw65VM4d72Vzein998FXKUDwZHJuzOzqsrkFR0ZHpMnAICviEhLixLqojEntadwDD3Ig/dZKP43m
M2rJKw5zwU8jykFzAfEvDfEie4w+VFJYpXNTHcWy6ovZw2Zxk+lXSoL+lsrruVhJ2y7No0LKVp17
kSCgFQZmpy2IcA+vmUyPQ+kG2XCr7tCo33VNvdKCv7AXIUYlEY22EIQgInufLJmVL8/tnDUCzQN3
1AapP/ZI6m+82Ho0/xqPRuCAwVnLCOIuinHC2CY/H7wY+U83gtG+lexNQ2Wh55z9/d44MiPqZVS1
WhjNbMYjxI7q+6J2vUKlb2nF/y/dcMjAOFTD6B8HTiacsNIx2qaYaOycigrULRTFsO1kank7JvqT
NNThkx2O2g+vNJv9mNHAHkRmG2z0ABHqleO3tE+ZWYpyLCVnQvgUhJgVREhVronhWyh/g4IzmWZc
9I1Bf7lTb8K1HNziPj0yKJz3qfbKMDcxmENT0iYIm7+gP7xR88jt029KsHLel15sYI3/DFAIOqXA
VtMGiSCe4HeFXYOtaWB+meNceCP3kozDpmzjlN8v76W1Yc7X89HVAQ4qHbqAYdK29VTmOJrAfM0D
+yA502OJDlyfrUJF56EIIczJUIUY1PAGT6szLXEL9ddQ7Ab0m/Vr37mznGtLf3Calzbdl0aCcPt1
7608txZ9gg11C5CRWVdUuCrbvplyP2eaG9mHoOCqsbR9Z7syvUf9GtvIGWbowx/wPkUdiA53mmtP
Jzf2B6+TQiZXMwuZFHVY7/p+BCiS6iktG94P3Y8Kemt79QamwWcJEe5tb6EMTQLY4RIP0uvLq700
eqrnCCRRW+aZJjgop0dHwMh0Zt6zkTCAICs6RPXeluJDmU6Hy8bOcDLz8I+siRm9PNL8pggN8lPZ
Q6sgu15WJajuJ5yXG+T6tk+jbVap92WwL5St6lrXZviliO5w0uiuI7oQPQ5baatEKx+2EHLyXXM5
ehaQANp7uiwSElyk1JiFgfJkXBYPXA0rE710fYPVpK+Wt6oNy8ipCSf2gkpq5tMch1a8HbsYKNBo
9ddoTJYhqspO83x5thcdyLHJ+ZOOTrLeNrFK6EncORMClt+79sWcdr1Cef1tQAwY0UDp62WbixPJ
GWKy2E+6SBwKgaIfRxWjTHoHNcf6rvfWcHeLE4n+KvkkXuOOCGZSPCWegGKgw17fycmtNXyW1IPT
P10eyOK54M1vUEZWkOwTlsvOtao08/lc+NljrEk3ZVA+jzZsx237KUAy/rK5xXlD4cOEH0jjZSWY
kxu/b1Lwz67WlvVtbebOnTmt0SXMPyJ6WXbgv0aE/VBEJAaDDiOGMWyduERWJN6W6sr9sbztYIak
Os5pZyOcbruEuCuLYlgROj19qnqFfsriOuyDKwk24SnWr9rCue2NX5azFhL8L6ZnIYOZAVET22NN
lIyQO3aIkVtt24RfFQl1uUrdd4HnDm16SI1vfT4cfGWt/LO0KWdmLKCRcFUZYoG6KykS2xkQvims
oofWr8lvylN8X3YKAqp+U6+8dJaWkiQu+CdgQfQCCg6LnK0hgbQimQLFotdeT9wOwa/Le3Ix2Ds2
Mm/aY/8xTLXcBxjpJMfZDAUE5760SwymNprFlofDRAYsi5ynwXIQ9gh//h8/QDgVOdU9KUn5AF9K
93p2sKavvvdJHw9N7e/a6kmVv9jab6rJl+0uHcbjcQvnpK4azU41FtOIcnQaDrY5bC9bWIqxZioP
XCSQTF4+pzNb+Yqv1fXIcYcHVlN2SvcSSQddumqhQU7oIb1sbml3khxClHbGApK7OTVnTB40twEu
U1HuFKd3owaejuhbLoW7y4aWZu7YkBAi14WR+WBWIN8vsud2yr5o2bQylqWdT0VyxiBzV5/R7IW6
l2h2RwQVNO82+eTyMfsvD/tjE/Moj/a9ITdJmX68LPoXbkuLnnTelG7ru035WK5xRy8uztGAhE3u
xI5chh6LM8Y3StUhcwEBnR1thrUgZ82QsK0HKVLbLmbmIu9GsV+65L6qP1vBSpyztD6kiamB0Jhy
Tt40RJM9mZ7NmU3sfNNJX4uivOr9bOV+XtppJnBMxHRV/ogPUS+QjUm3cA12HKHN7Skt3RRK9HJ5
Py/l0T4EqmeudQhExYKq3ERW1iLAiO6I9K0ttYMqabTZyO4IzWw/BHCw/qPBgVyO1d5p/Z3PkbIL
301ae2XfL3pjhAdgy4dl3kCP+XRXaoXZU9xLcflTQ5t62A2beKAeq+dg63P02R03D0ta5sMN3Tpu
Pq31Ss9OSQwfjj9AOBamUyaplc35LsKGrN3H1m2GEh4IAT+Vd22e815yL8//0pY9NimcDcPrI7/w
qc071bAPm3/q8JD32nZq/rlsZwlyxzr/mVzhbBiZM4bWTJg4GkMI33m2KXq4La3qxm8gOaM1ams1
/2hTfOj7bBepIeQ8f91FM7+Ojj9CCJx0hArsfp7gOvU2iUr6Ho1M+9dk/CjNf8bgHq0WN9YPdfsf
EnDI9H3ogc5FWmGWbW0MYor1uFQluvItlKBy706Nnht7G5n/RN328mQvhdbH5oS5LnOiMolij+sH
01s2lrtON/8faVe2LCeubL+ICEBiegVq3PPo3vuFsN02iFmIQfD1d+Eb57pKxS3CPh0d/WBHVyIp
JaUyV66FPnhkF+c8nPGniry/ZhXNmkgwILqGmMj5vmEtSz1XgNoRKlfhyMOqvp900O2sUcAsDgsP
O4La86yQothJ2FR1lMEOL17mTdHznTTi0OV37loaYdEUSOlmsmlgwtT7vG6KxG5SjqNAN6Dztyda
WEAQIPrK/lT+fZ68uZyFBmUb2We1PsxGV7ZA1yNyaDetBUKZpz570O0hcIxb0a7s9qWr49TYHDWd
3LsGy+o4cWCs7EW561NDh9geBc1aB23s6z64ZkoJwLJs4rQwYIoM9874PdceEa2v2Fg6vMCchgjP
BDE0wCrKcATqqlUKh6g77mddFQBv4kNiyff+ajQnlpSwC1023uRVsBS3aAIl6C2L7vv+4/qULR3/
p8NR/DvlPdWrEkYsytB1/Cw48w1rZxivxch9IR8431y3uDiBED+E2g5yzRdMXbhsYkiMIVsvk3ta
bWv9wPJXcO79d1YUrxsBqu4kh5W6hAieEWufUz4dmWE+5Em0donPK6HcoTNpPV5sGA8OJOWoTYCR
MFIX+XOQhG4atMUNINazee53oEDLtQOFaCmuH+sYo1E0Mo3AcpuVb1h4e+ATwDIBPguksdQtLWsA
Pur5E8C6Zjqbvglr69CDP1B3vver6LqFo2ouPwL6j8Qa6I2VjWYKWYlpfhEUVg92J20L+bpXass9
2gFuithea2CZgxB1gjGx6JaZK65Afp5vusloZEcIVhOgvs1guxtk6K/7y8LRMUPsZoFyUOODRffc
QilEPjYE9bFE+6zj+2KUfpqv5KTXbCg+SXOmOwWHjWkAfZb7mTnareHK7fWRLOyvs5EoazOwzCJx
DU9o0grd/UHOD4y8GOCi+m/sgLv+fMYmsP8aIHsHxzbt/Up/ACCiS+tgHSQ9L666+MgJILuO/8xM
/+eGTFQZOWnwrJ4aAKv8rhnrDOR2hhdGBpQRge2skmpTdNzbRMiJH5JBDgeIhXq30q3xfTlEt8PJ
5cNuSpJ0CxvdDzTh6MxvEl6Ca9OLIAbYpEg7MjmBrrkYM8B9W+w1Z9+hfgH0USXIJstr07e0SX6J
hkn/SGMR33qsHj9lnDvRU9aZ5IN2YM6pEg1Z4EF34p2bG/a/EcumRyc30RGquX25q+u6HID9ioc0
mCTUw3ZN1Dr9rddkGt8SkRnJzojj5Etj9cMXreGEgK+wSj7q0TWYr8URtNHc1uz3KAeW2yFtUm/l
lls6TgCIAsAP73GgvJRbbqpx+RUGEqVR2YattWsQtNZ0L/ltTTeF+3zdlZY2xqk183yF47RjY2rC
msMHVKLRoNYmvouUxnUzSzvj1IziSCKb4DQjzBigzyuesui5777z1bLXPDeqv4LQB7g4RKYg41Ru
gyayEo+AhzEQ/HtNQrPYEfqQJRBPqW+0dAf4kMcfbXvl6bz0kkSb+G+z8+hP4qyhhSoWXgHI65F/
e5ANVcVzDiUau99YVu/r9EFomxa0CGt47gvWPUSTM12viUMTBSeANc8Nu3xqNcCxigAqdt9p9Tn1
cgtQVNy/dZk42vG4cfEMmKVGJNpsMusJF+hhSqrjSJzd9RVeuJfOPkWZg7Zxc1Rj8Cl0MGzQIFuh
ZtWALLdx0FXZwazWWH4WwicMHPfSDBzVHZUiIbKjktFiKIK8sl+qHDI0bp0FVhHdd1r1E1WFvRjF
S03df68PdAkTfmpYpUiwCiMbNKOHRFo1HSI9R4jjFk7QarS90+0eJCV1maU36SSc6pglWnSjOzlD
V20tkp/RSHQtaDPbQEq96B91c0z3aeFC2JKCis5E13/UfiSZJd/7GNV4P6UJPyZDbx1HXc8f9RTX
cBlXK6jSJRdGLIoyD+BbFiQwFU9K40m0SS+Ba9L6PoiAZdddYeFUoB/QZsk2TZO9Ig/zaOW7iWfE
N+Sa9MbCSQQECTB3M+IIyA7liACacdII0wuEAcUXQpKdJ5x321hDqi2cRBBPnVM+yDEgEFaP1yGV
tsWxeuMw+TYqGeh465JdAVDFdT+5aNqfNydKGIYJFI4+Q8fON6cwBtTB3LEIuPkh8aykYFMPGyMs
pmOvv4EQD5yQSbInXPo5ehh08pCzQxLvdRKY+LPrX3M5u3OaGm92EHDhbrGVAEjP00mD/8xo9QIY
tn03lkEu//iUBxWxBYkjYMXhTSqxTZf0DpGAFUBhBBleFkrr0zTf5VrP6GVIem5GOWoQqhAuKpgp
wHYw0PvRy1Zm6/Iwmy0gxrZB0ANaYyUktfKRGYUFCxXpNqP+Vk4h0Py7fAIr1eH6wiwNhsx64RRM
EhBCV2JG254irAw4SiFm1z62JUOJty2KlQEtOCPqoAQ4NBgB2k2VOnJiy4HKF8zY45sFSdTEKN69
oURTSv7iCaDu0aCTaz1ErRvwjcwKmLHfWuylNV9ol95Fxqt06kAjq72gl1f23BRlo3gDiR+wzisH
D2p8hDY6L4K49CDJSsBIx5zpAelaH7Qvm3oCyc/4TfbFNheAQVkv16d/ocJ5bl9xpjTWrN5umwKl
CG/b897nowYdWSO5n6KfjWDbUaNoy0JQL9cSaUtehiISbq9ZERL75vyAqCqAUaZSYE3wbmX9nVmE
c6wSyZspW6vyXB57GOZvWypQhA3oA04YbJGpBWwW9CnyhrAbdw3TtTgmNLmhYjHTkavJQVDvIcFs
IwxAC5Nv6BU6YrbdeJ+3n6W2W1m6Rdc5sTVvrZOwS/ZUdJkDW3hBIkT+oRsIkfd2VAXU+TYhy8zo
tgL2SL5eN7wwRryHgCPD+QCyEbWGYXouEw6tSqDUfsal5pslLkp0DaZHZ1V6ZdEW3vpwD+QN8c/5
GLWhKcq0qyGJbAoUzXamudNrULuLzm//vKoJdDOQnLBiATuqRpN1O3IzHjlsiZ1t3E1QoRbS8Kdu
Zf4WikDnhpQ9V5OxsXMJQ11xkyV3U72T5F/T3UhkKp3O78sbFD50872qDq7YdNnT9fW7jBxhnqKg
htsZtIZqwqa0vDxGbFgGkTUABoUGeChMD3NR0nkpRR2A4jtba9ZY2H9nNpX7l+CYNwsKmxPNt166
NYpo75Cj1a6VtdYGpxwqUEWz0lqi54xAeROEjhjU6HfZd8OKwpb2AdO3zP24PqGXT9azCaVKPgIx
xwgxEQyudJD4OrYinOjnJCje3IFMm8OfW8NFBtU0hDHo3p63zMm2H6Xeo8XFwDu8YhuCxt2sudWQ
bsu43PJuAK6iW7k9lzbhqUVl8SyrYxBKht6nZtQ7Ib9qBdqSXXvLksLXVqOoRWsmHpSoecxEbMqW
B9YtTbIG42tlFY6lA5IagPzHKjRjtNisvZkv1g7kD8RyCXBFCIYRHJ7PZjSYQ991hoaaZwAVsJlr
LLHNINXv3PQJD6jra3cR7czWIAgGlA3C0IvrIWFWKfII1jTvqyjQrkQ/rxu4cH8YAHQZTCIQdURY
ZZ4Pp6+EA1Ul8PaXAJ8ia9m396J6T0eIqUGxoBD7elhjY1gzqcxgXgx4nplYo3j8zFHvA5l0BT7C
HIjLr71rBd5aN/lFLK+MUbn3zG5q+xIZTF/Ke9fcErNCsL27Po8X55ViQwnLoimeCieBjQTnYhRv
vQHEYjLkdGUzLzkEXmLIXiD5B5dQNjOwrWCbZrDT1K85KYKmXnGI5cn6bUDZu3bWjlNRzQbkC17p
hvG0yki2NobZQU4OpNYaSZq1MOEm8RZqH/5E13xsxYTaj1AZKTId8zSJxPZp/K57K+uwPE3AUJvz
GwQthedjiKRp99A+xhhS4YOZuWmeTfv5uk9dggJmp3JRugMuHN2D6mLTFtyFQCHNClZZGHMQ2zTh
5N30XZBSx7edh0RrfN6BTk+EOl/x6MUpROsWEFugYACL2/kIjTizMzCua74T3fHiwRUrJYbFHXPy
+4qjxX3fp1B3x9E2ovWS9JvR9fXpLl/rv1wbh+Jt3CaxNc67v2pyvzD2kb5WNr58E2GdZiikM3dd
AhOsbH50lcppkFgnCWpX20Lnlx+n9w0JyHiorTCN7vkflzRmkyjWUUCPcBgQxf9swVve6xhVhm42
3R+NVwpAELf2111wafJOzShOUDDQ7TMTZnTzwwFHit3/uG5gwQuAokZdBOLqeCGoCuumrBOIgKCf
hYs3AzlJHo70IL3361YWdiuswIvnQiD4L5QQgaQztLmZND+nmxJJwqTJUJxJgutWFiYLrwEb3N/I
g6DGqngaePkc0pUQnEu9N8950pMVyp+LUSDlAS58IMIt8NwiG3e+I5OZWBdQsCSg2n023GT2hkR/
ut4wgfmZOX7Qzu790q46OZr7GFj0ZiiTAD0Pev5Mycrvz/5yVnCYfx+pCygHWbaDAub5ELRej1kx
VEnQkp9G8zK0xyHZlkOYsBVDF36lGFLmKvYi+Byk2QOzmtBvemTOJ803evOnSw55ArAiAXIDJAxC
T2V/kKLUIQQ/oK/b/NmysOvXyskL4zgz4J5PWNGmhj0Cux5YzsMUbdF+UwM+tFZuWlgWZJGx3Bby
agD/K56bRYURWe1shd/lEaSHzX3bVwFUHeTacbzgxKembPXtI72KGBKmwFtFq10njr27crMsjQZR
M8GDdW4gVY/jvEro0LUEi0K/09p3y5tIoNcAybpsxcsudjyW/9TSvHon26U07QnFYFiqoC2Wlig+
rNF9LEwXnt1YFOAkULhSU8TtMPQZFVYSFHhuZG/U3qTNSi1jwcVgAlBmsCPOxECKDwPkHLltBG6C
nPxwqR/XIFpPnyvIjF4/HhftoO11LsHh1nKUve+6g1c5tZcEmhamJEjj0HYfprXGhIUlQf4ZaB0I
DJoECPfzJekYMZk9dSyAGJKhvbLi7foo1n5fWfLe7MqkMPD7dbYVxWNb/7z++5ezNOtlI8X56z12
cQKzZPCIaGJACFKz3XtRe+/SSRzaCqgILpO1quCiublqDnAMmrvVxcdRLScvBREBHze2qEBVt2XY
9bG2clBe7knk09GMg6FhQ5pqKCvyCZJeXZShWfbBSAQKztuhfuxMsa2Hr9dncD6szu8YmIJgkI3q
GHABauo+4xZqgBSmIDvmPWWlLp+GXNxMY9bsq16wwByHb0SM8iZj8vt125feASV3ULWgP94B/bcK
rxpiIrXGxXSCdCaInHIj1tD684Gvjo7i7kIoAAgVahTn/h2n3M5LeyZWsLqNo1m+57Q3Wc2+tM4Y
9EhWOxB6/ItB4a2J9DQOCAzt3GRKOpagZx0YdP6YurXfrtXCl1YMt+esCI7Obl010Dtmkf4CP1sc
wikpdANC6T2iGq+n0HEa/GgNM3J5qiKHMwMBcAqhgY8q8WBfpI3nckAJo/JxQq2KP3VrL9DLx9uc
zcdZh6ZeCkYE9f1Um1VXu2MM9j/2xYkCHRyl/V7GUG6NQRf62KOllIOg3oYWnthdX7DLTX1uWgka
6lYakM2FadORB2mg49JGS/Pz9Mewz/MhOkryyMjbQbZGAgZPN/ft7EtS1tt2rWxx6Rxng1GvjSZi
QyoGDGYygEwEPANcA8/Ckz60Tt5jA1J3zeCLwVs5sC5dBGbnkAisSwDyqfdIPYhMnyjGFuVosU93
TfUe/XGSe54/ZA9w54LQ5hKbyONe62cb3LP7/WB5P9BZ+tBqY71H3LG97hSLA/ptTKWB7z2SIVaB
sYT8sPTNhGMipiuOd/kSPh+RWsN3EgtPZAIjVLuNaNjbtyl4gcuCbBvzKIzNVH83tX+uD2zR208G
pnhhkk7eaESw6TGzDJs8vbP6keJhXGkbdPCtdQ+szaNyABd6VEqngrSHTp6S6JH3wOus9EOsmZhv
mZOwMvHSZHJihqVyvyEiQ9HTd+KV0PWSAH1eqplEGkiLGZg4f8SJEXQvWXSwMA7Lu9Og+sfvKuq3
nS/JPsoPFnt1oKYX6z40oLn1QHO0Yvhmu/KkvcTRKF8xL+7JV3glqdGDjq+Q0FQjvplI3wRbbvY1
kQ8FVFyHKLSheNevHc+LTnMyeiXoTRqIutQCdsf0xbQhmbEHw3SIZv/rvrm4IWAGYu2o1aNtSpll
MXVgN4hgR6PI01GMw7BBWhWhOhEBuJvMcBfdCKFofgQF4nXjlzEXIPlAYwDF4rq4hpRXHZr6rNEw
YTvj7hG9amGO1NcgyaddOYe4W3Oo+dI8j0xOzVEVZSsdl1ejCZmfHPGd86OWRhhHPhXPNZoJm7IJ
k2pblMNhSMLr41xay9/jxGyf+5DNdDGaMQyXUDPixD7ErNk6JjCToEe8bmrxVqeQlsDrEvHlxa2e
d0J2JYMtF+UYvyeT73YT2PLzcITgm1XLzfznjSD3mZHv8a2A865wCC3umdNvUK531OzaMh/wDZqT
Rq9I0Q43hV3iUTVVfVDqIK4YtHjagYNqPNbMbB4K2exavL9WiPv+n8kADv1/i1Tq49SAqhASI/gQ
3QYMow37bp8637V2m1nbGJL1aFseMElItsm14+sy0IazEWRcwag343SUNeckZeA7qnBExuM90Tgg
z2uq4YtuBbC4hfcknWkXz93KHD2vAFM0ppl9gssuI/96c/P5X8QZ6IOArgeg8ChhKtdJqkmiVXUz
xxnWsbOrfdKhKWP8tuK3S/OFZgscQg4K+Be6AU5eM8NN55CwxxErI/e9dKAQbrVggYm63HyLQOmT
tkUELOPwTdbVP0I4T5xGIH0pyFvUUrJyOi0ejSA/RAcI8mbIPihHcJ9ruJgalIYzUWwiEj0Dx7Rv
Jw45NMg0ReyJdsXGksUmzlcihl9pOfWowiMNCeFZmgbQNWVpM/CME1BHBVn92Nhyxxr6LR8zv2if
J6MNjTj5ATGHOY/bo47X1x9tiltoaMyDsDIEaqZvex/XV2jetOonYV1c5HVt/KvC2EdHcN6OcGgm
IazSPxVk3IHpwI8ieV+hzTXK1sgqlvz71KISN9XQchjHCRbrdOKQBKOh0PMPhryJtVo1nyf02ugU
Lze0dpLmAFsZomlvYL5Tv9fDyg20dN+dDmjeAyexRGNpiTA8GBlxBKcp91kMzqhjlODxs7m+WkuP
klNTigNVedslYDbMAgH8nSg30BJz2GeUxaEJKakx7vy6Wzn2l02CSR4oWZxGRLnN06FmGQSwcdhG
HJbSoMnMw+jpfmd795ENeq7iIdOmFUbvpXNj1qdH+yUoGkBcdz6nWtFYY2LgECQUkFvHvWfxWoy0
tGzzeNCCMOegVERFVesMXMYtrm/bGevHYuwHAPtwYFghy2uQRcQtFDkFhIFWLvMlp4QsDIjXkcHH
S105gJq6wE2q91ACGB8ysm2h/jP8zSUCTi9cIR6lKA0pq6a3ciiZNUD7sPuqTfdx8sa8N9vdXnfH
xZGAbcZEVdDFtajchpMjxxw3CXzDZS9d17+nDbpShmnF6xcvfCBRHLC+IBd9AdFG+1EU63JEiOfd
WcnGzm6Gcjs2u6Z71K1NZWwI3gj2rdG//sX4TuwqR1UijS4Zkmk+Psqtl6UHwp+rQluZxaUj+HR0
iq+nMZviYhYlShxaBw1xfsxG9x6jZWDWpbNldWeEvCxXIBfLdgHyQXEPRBLqzraGkhOBWj+4e4qA
Fe5N79jhOGkPkVb6paFtbfvn9flc2tXYzP+xqALQorZgPUFjWUCqOHDTe69bw0Yu3u6nJhSXxOOG
cjuGCdeN0ICMnbVJ4sd4+FLbAcpLJoTLonZlQy8dkb/A9AbKyWhOVzZbZNWWmFILbtKjlGx9gCgw
kNkQEqCaWCOPLS1u9WE8XJ/MFavqZAKlITN0MWGk8mGqQdD/aCbvjfYo6L7hAV9DbC3t9ZNBqrlL
j3hdBlw5EHUp2nhuEoI+w+QvdsKpDWW/QbqvsmMTNmgmoI/oWzTxTWS0mzEcW8jOrZhbG5Ky8cbC
zUauw5yTfM2B7S7lZlXL49c1ooQgNhx+rv7PeB21LECyuOUCd2jQgQ6YbQ2zjz8g8Gd/ZwDubr3K
KF9k5Wb3jmybKRibWHtAdRdlsSGLh9uE5/lNa7mgab7uPQtjn2luTWj6gdMU2eLzC9Yt0ZfZ4vWK
BMwhio/Ckb7br7Z9z1VVdfDz6xwPVtzkngqdh95kU5EeObJh4Nat5nLzMS6sm1wOeLI13m7szSFE
+HInwZbsJ2k1rQxz4cSZiSnQCIYGc/S+KseBXeHpAx5kDJOgZwukU7gsrk/k0okDE5AtQ3O5BXCc
cp3HE49aK0ZMVtk3XruXYuNWQe580ERHF89ODngMr1SalxYPNUawDc7kwReseblNipZWc8Sp3eb2
TkPciSbU6+NaOF7sUxv2uYM0hg7EUlvirOYhCClkHE7FXcTeQEaJVv3uL0IJULmjBInWkjnSVGZR
iDG2O4L3KDOONDnW8tNlKzHl4qwB1YqnHzwfbWXnIyo4ZUkywYRrwOW/D8Xd2K48LkHDtODxc5w8
Ux+jDqySX7SpbMYMDOTo0mH8bZaB/GbpWf8OsZgaBICR+ZmL0jtELNXunTJtj2lhFJsUTSH7qNKT
Q5w27QeVkf6Vp1W014142qaaFeNVYVdkV/VxtAXbdnfU7amn/uSU00c2gtfMjmXO/F5SvQa9qNuE
xZh2dy3L9XAUdh0w0Zl3YnS0h4ZHsoUmzjjtuMHjr2Zq5Hd20dVPUS3kLU1Z+5hrTYfXZlKD3y4r
PJAQdSIOY9385k4ZKKpLKiITanB1+9p1jG1o27N7y2ksETKLgYapRoUULfyJA0bACdI1760NCh9M
3PDc11N8MCxubLwIgY7fdS7dJ7WsaqSceXPLCJm/LEoPPdQ7QpN3JRSDaQKKVK8atty2mq1eDl6x
62Le7ZFlHA52VLA40KeEvMX55B4HW0gwO8iSsE1E87H2aaHTW7PWo308eOCPqoUuhN9hErcDJLlC
Czgt9P/Zhbbvu5yhVdfqvW1q92xXTJ79T9EmxRHZR+01zYr+c4rc6EHUA91oRkI64PUpyX2GaigN
IcNKgSvUM+MLmUwPZW1p3+RFZ3zt8sb8QSumPw5Onm6qxmAImNFykIdaWeVfisweOFicq/zfMrLk
MQWd/Xtq9P2hKo0paIaxuMP/3t0lrgvgee6Qu0gbDRRWSHJwpZnemcziYVNNrPY50r1fPG7aT0MZ
eymEjxtSowHHzYdtVMRxvkMjuXmoTNE+ZSnhW3SleW2QEjIeAfgaPp0+0VHrbZAsdqFtvBvQHNf4
FDy2jy5aM+7ziKc1ON/nMxxKFi9xVpTPVTnZVZjWSX3oKs4/Ymonns+NZvhK+xTA0dwYJ+toJnn7
Twp85Dad8voYdTp5LbuaRAeIvjLwAZrTEzSOym2RjVagRZrzZDk8OrSGsPRdTyMSb3jHI8O3S+Rd
A5pmY7/LhZBPed2PvS9zL7odLK1Ap5HW7SNWa4bvSF59Q6NO8kowL4nPwU37EhuWKMPS6fPXKqXy
xQSh2qdXgzs2zj299dM6LV9L0vOvVo6MAvqIbLSDJFnCv1RD7j1FXixsv6wJAdM5LW7cQcabqUOP
d16J4dXko9n4sdZUP2U/yI2BguKraTM0tOQuikV+YVbgfi6Yl7yQLILkF7OSwY8RnL+ao6ltq6gj
ia9Xeg7MfySHd9LEwyHKi8bzy8G2b4bajO5j0mIDV7olsYsAZkyKur8Zhkz/GIF88s2MU3y65UYF
OHgr575o8MAGYY4lDzxiGo4Ou8lG6PhNzZE2WvY4plNX+ZCY4Qfu2tm2tFrky6wpaZB9sCR6OdLs
X+C6hrfa8bpD4eYeCttIAj6UeKOV6FBKwrqpmq+xGyX3OA27UGuK8ZtTmHw7UXA3kb6UiS+cGjQc
0zjGN6xnCF290Y52nKbFi8RxvdVTYfY+DMWHyqv5FkCP7I7WVfqsRWOytxNiYTtk4ERw7aTdxAQ8
+vk49VswwWUfhSc0n45JtwFnhbMH5QT44+zY6sOmGR0k/QwTmBDQpsZbOjoQgqR82LC0pJuqz6xh
V9t24wVuQa3JRxux8PwBbHNtaCYiT/Aoa1AdtmoQs/o9qMQ2aPBvSeDETraxjSx/dSEWD1ybkBqE
4qnVjAH6baY68HSR/QQ5PHopZcXbd1550WYkTf3h0Kjd90mebcHDID5IrLV7DoXkoNG6dtM4TR2S
edKTUpu+UKPTfw40c33HyaonAAOc27j1xA3EMaaDAUcEg7iWrElbLJUCwAz4+5ZToseEaSPku6IU
TArPE9vqqEUYzofpfdFRT57sQKv9bNzSNUGRxWhuhgvOVAJIJitmG2CgKmOuJWtix8EBnzdrwMrF
qOfEwvwFJ7m8uKvNGNQUKOp242dt/DtT63s6ZC4IEkLsu5fnj7Rda/peDCGpjkZsD7lyAMjml/qJ
VS6ctJMagoZshj6yg9Vvu4L5UCNiyV6yLxH9N+Urb/GlQAVZPQdIReRUEHKd22QiAWHxXL6uonvG
/MHetvVuEHfR2qNuKew6NaRMKXScRq+fq8pa89o1/5D40K2JDC75xamJ+RNO5i/lUZOwedUm5yAL
CzzH5M9L4zYSXHjJAeM1kx2fW6gAZKPmXH/zhpth3DnexrNWatJzQK2+lcCMjyZSkB7YFzBuQxRC
N/q5ZDu5t4ObH1uWQWuSQT3WDK/H9ktLcmJKxWQ0jiPqIsdoIvfFpY/QSTTWoL2XnezgDT21oby8
CKK80ktgAzyEAXjnECKCKHPSQydqwLKi3ZpAFia9Db0KtAYSL0BU5eul4Wep3I/Q5JN4sbX6pwOQ
wPXRr0y0Ch9ynYxHYkZSNPHGI+9Dh8zCMV4DQy35JIQF0K4HKLBxof9t97kA0QNenmbzM2tek+bt
L0YxZ15BEgDieVX9ClGQiEaB10zhbTj3W3SZgOTRLdcQlIu+giMC6H8XDceqLM5gpkheZHjekuho
aj94D8amlRLDmgnlhNAhMg1Rdpjo3BevZ2iRCPU1kcQ1G/PfnxwRVdb0LnXxZHarnzzbZNWDrJ//
ZkV+z9TFixkkPvWAYdQI17j1xa0+oyIYmrX6waJnnayI8lRmhpnEtgU7JTRfyFvar+SF16ZKuY00
jgdSRDFVvNhwCAwK6934Y0r++XQ4GYNynqaZCSa5GmNoxTHtvjTeSxY9XV+OlWn6demerLgXlUCD
NzBh0n+SHHIbzV/cCbPUA5CpyNchBDt3qVHvslEvUKMqjCODeCBubP2PRVrmeULYhjY8sLh6aple
dzWTey12+VgAzDI8utpTZ93FALDbK6fiUjxwaknZhBxxc1KiQSkY9R1N9nHj+tR+AvFv9eco2HlM
NhT7ZiZXpHzO58006oiXKSz1RujS+4lu++Fv1h49UcDhI/cKnPm5iUZCrsiIUGhv6zvLq/y2+Ju9
/tuApYwhL9vKdpP5dO/fymFrJzdVtLPX2pYWdyIQVGiQBvYa03U+DEdnJRfdnINzdkO81Xjmp2sX
9dJtCJ5R9GGgDARuXSUOrOoJ7bADamsJWsqLeJvZow+WLiPdXN+OS0U8+9SQ4mAQZm5o0c6GRFvf
IqmUHUskNTZOK8QjOj6joOlBGNvb9qfUDRHak7XNbUYCsAuvRdxLzo57+ZcfonpsKsFJ3pKpmkxs
XSfb6qZEO/1zrN+0EBKTxkrWcekYOjWl1DTK2uTIq8DUDOhl5GmAJMf1mV22APKquRsMHW7KOURy
0JOnc+q0Fbu6uif9ymZa9BBk8P/z+8p94JVg6Wokfp+X/6ZdGsYlsiWesyFsjUr6F72NGgPjaYem
I4SOwPwrzghHRE0LHGaB29uQp7Pw+NG2VgxmReSs2skB1MvxzRhqNFl1C8Dy/Yjc3yQ6ZMZ6PwUB
MAEPERu8fWfcd5GHxNfKXCy9D08/UHFidKd1UzfPRad9ce3HxD4WySapoAt65PWerIEvFqf+ZD6U
AwA5R8sDHRAqiyiICdb6dj2itXAfI0F03YmWjprTgSnBS+mlaB0ZMbAUgEny1mr3ur5yAiz66Uy2
DlwC6haqnw5aaYERAoCL1LxNMgPh91r1d3Fb/7agtt+zMvcqYDqAE4BSQS5ehbMt839ycasVa3Ds
lcF4yraOPLsZuInBJKzeVym7hYrW/m+W5P/mS32hC2KOMo0wGs/udhUZkFcr/dzJV5ZlbdIUl+Z9
1lAjwsqPaCEGKYZTglwrC2n/MqR5+N8NSfHnsQaPImi8cG22NLSrt8JGb7e7Mm/Le/T3vCnnYaQb
zPEE5i1O9zpAoI24G4c7biOAgmqPsfPI9vqolq82D83kID0H+4KKtq7TMRso7XCdsFtWHCP5kAN7
bBpfICLagciH+tQIUAn28VL8m307I7OQeydo31NmtJRThvw0TCfiWHZJoCPRn6wpqMw/cnEsnxhR
ZrSn5ajZ88713F3q7JpCAJK/Ujpb3FAnNpRbhpdssiYLNiT4ZsqZ1KBbcb41C0pQGA91zTQNFjCX
fqRVQb8Gql30PBT+0N7l/BJdOI/XKujC2FUB1FXppq8pjlS/KKDWBiZXO3BAgQSmm/EZlZOvQH8d
/sIHZy1JdNNCtB39tOe2eTaI1G0lCqhW/FS4BM09r4PgyGXXt71wglLqT438NrXvwMVvqPbHhJ14
qYBaF4Hq3DXsXOQJNCgHNQbGXqRGBg5pZ9T3tNcsaNPX2a3rVsbb9REvOSWmGtK5aHDQgcc+H7Bk
gzFTocIpE9/IwCZfPkzxuLK9lg7HUyPKtQjbktUURhLynTko6Oxzq8ZT8lV079eHM/+SusdOLSl7
TEo+xn2H8LiWYP4D5SMajAITRSLSfly3tDZxyk7DTWLnKMQgXvS+xvHeyV4cZ3PdxNJGmDvgwRUJ
jhC8YM7XxjQ5F2wAtKyMvjoMijmoP9eoSOr+4H0l2pbH364bXB7T/xlUwVBu3gFNLGDQrMjGlsAr
QIi3QBH0upnlRfptxjwfV11ZRmOW8yJlW7vcUBqW+Quhf3FQncye+ui3IAMPrnZYIc0/Rbrr65VM
89JBePr789+fZEYcNKpLSBfhSSIhiQa513TtVlpc//k2BDcFWl7V53GfihyUcAZwys5L045BKt8b
naKYiDrogY0oE601Cy9uVOBd0dKAFnx02J6PKW4rBzkrWPSMWxahHyXdlvHgD52BuHl73QsW5+/E
luIFJii0LavB/CVoAdVsYOZXzoJL5sX5MD2xoLyDSncsaSNhgQORmR7r5qWKn/+Hs+varVtXol8k
QBJVXyXt4t4dJy+CkxxLonqjytffxQD3RJsmNnEM+M3AHg05HA6nrNVZYdUeRhSIETvTSyPZA98a
c11hVSlelNKAxrX/QKWjh+VTQBNPpWOMMSxQS42JBqXLlhcr01Bw7qhXYzg6rlD6m9vHwnXKOwdD
UHXIexBuDMz3AZnWSjrFmksPOMY1MKkAoJtPwNeumUxtHxN8EXui5q6fLgdf4bRUIvjh3xwLUvpL
mxUWupmpe5uPwFOr6G3VqTB+pWdjo4ng6OF9mZetENOzYriy3alGMGJc0jlzot6ml55fgDicJldW
W6teedJTspEt+OVpGDObNVw2qYGttO/ypzo9ABcH4y9fOCN/JYlAtpT2zEs6SEoHO+gsPRhUnOyK
7RJPvEtq1+1qSCgshKPN3kTDj1UqShPSo75RQzjq/mw0aF+B2THj1fUg4+n8Mkk3xCNAbcJ8FLoH
uZIbm6soBelNi1pUhuyQbgMqO6LFjRbfowh2XtKf4rgYYCCyxTsBjgVjB4IqeWHQgvBBDsADBDG5
YuyjiAGBeKuBDmqodxM5uuX3Jb5p7HuU5M5Ll+mJ2BCTTxbIcDBucapn7GgVBQ0u1pH2712K3vL5
B5rL7mb7meS94iDLThimTzHThNkE6xOvW13jmeTxRj/T0oH3c1XSnzPxArsO0+qK5VE//HNeO6lA
QL9goAP4nLaI/KOB/tNs4gFpGq++WvrvPdAqvPk29SYQ1yfPa7lEoIdWLKnM/nGJeiBT57zTYkna
xbPPrQyMkeQWEOxA3cCuFiUOlFQIoL/QboEeZsAOn+6b780jUot4S3dWv+/j9aJN9UOfOIodkzaU
ADwZJEgYykMeU7i+u8nksH/89ZAVN0t3twIvNu36W6Cq7dDruk/b9B7UpY8L7UO/eD+/fbJDjnFl
4E9hGMhDUvhUScdfK6f1EeS34D/U5mtW/z4vQLqKQMBFMQKVYORRTwXkptXOOsF16sbrgVfuGk3f
J4mnsAh+QX064RsxwgWmEzCPujwuAfduMJro0i33I32yvjD4zBnI/1VHOMxGbQCLFn2gYYyYLkMf
Tl6+twbm91Q1Kem52ggSXiqZFztjAwCdsDYBL++/W2jjLJ4G6250o6rOjr33hZKehzYuB84DZXUR
Sq+ZRl/vWiTrk/xyWd9052h0X6iugosYJXsEWLYpXlsaAZIO1ZCw8SkN3RkgFbgiVYlQmUVvhQi+
3slXYBFVEFI63r3ujA9+9XjepFUSBMdASFXWoJDDmQF1jjHf2YViK6QxKGp3Np9gAx29WMPL9SVL
pg6nsve+6TVmha4W80kbX2j6ANDl9Ea7QTJt/coLbyNVfLmkiD0Lmz/4p3xFe8zr0LlB40VKVHxu
uuJZ3coRHF7S6dMMiKg8NFqnOmTm8sDmb93q3zvrrxLzfIGb/zy/YzIntJUo2kSVkzqvcZhyG4MJ
nGJgfMz/M3UhHi5bIYJZlGZvJl0MtZh/AIpsADJeYJASFSSlzNNtxXDr3IRNtdtPZHYhpsELrJiX
oHR+DtOx0RWDFtLOvK0gwXNbi1G4Jp/NA0VrmCzva4wNu4mbR9DtgbAJIPS2iYDqCyU9jPkCgA9J
ZUyKixkAnya0N/l1WDD9cqjcW6YE9+fbLRggRPgccBNQVJ+4U2K7nmb030OE2962/JncrEGWjkFJ
CSZlWiRrLl1SRZP9NidvZqNCUpBsISqKjudgggUjqiKIg8NGo8xMXCI6EIGm+kDRpaH/sFUA2RKr
PxEj3IkY/k2s3IWYYUAT+DDfDVb7MVR6dP5wSY7ziRjhShzGtWUZn6UsenoDJhaMZQf5w+z6N10d
B+hFUVz1kpvRxTsYVTRM3n6upVFD01va46qnTvtqmfUuHT/SGHPn0xNMCj3FP/1sOnxBx41M4TbW
LG2y28HkLivq1qcufwgCAtZtOihK5tI9wzsBca0DVEIRHLDpuzLJuKBpAVKnl+7ZWl62a6LAEVGJ
EfQhc5e4kw4x83BonXva74v0eH7J+LZ/OmTgt8PTB1SPiJhO/dQQt+AYQ/N8yCb06mc7v0MWB0M6
ZTB8oUYD+ir0iACWmSNRCheKD3BgBGUQNadTNDpHAtLsQpU/kC4ZGkXwa6D3BYTTqT59STAmYXvI
wmCUDugdC3o07URx88vOkqGj1RahOJZNHE1MktnUklHDFCg1DnGKVDi1AFpnLZHPfAy9zEgkZrVi
p2SaGRgRBHgiQr9PI3V0clLMzAD/Mh1AseR3ZRu5Ppv2GVkV6skc31aS4JHW1XUwmAD1Ut/ChLJ1
XTH/IgH2IG6ai/PmJ1PKRL0djZtAG/n0EAbUSVz4OZKizQxSWB1octTZLZ2vyCfLrNx08A7lvFV4
xQlW3rqjX9QZMjF+XoEB4wD+yNS7ctxgofvzCsnWbitJuPdBObdiwhsKVdoeyB6B4/5k/o6Rp/Ni
JMEtMEP/KsTXdRNeGJqpJ/gvxNjrnTv5h7puFA5crgkH6+Rk5p8w9ouyAP0XQWKprD4WjIj739xx
N6lou6QGALio/0sRXFyWG6RNedZ0bO7r8WIBJMmsuBVkIoBkg8QOpps5zPnpWmVl6Y8TH34fltvZ
ftUAUav3isVSyRDcTjdPHe46yPCsvZW8TQYQzFRccjKvg9qpD0B9cGxhjv9Uj7kwc0CJ4TbA9OLP
pkyvGQHrEaH7AgikdusFHvBjg/N2JrvF+TwBz4uhGVyMgey6o9OQQK+MNRiyvaVw2G1ZBwDiDZ1m
hwlM8N+eFyk7q1uRwnaxxiySRsdZbUv3Fn0foTmVv1hj7Erf2zO3VLhVlYbCzlkdOtNiB6u61E0d
Dtb8Hjdaf1Gw/q1m+nfdT+pdnPm3JfrBFIsr39C/iyvYPsj68rlosLira8xg40LiCpAsLAL3w/tc
x9/12rgBCYCijUF2rpFzBKwx8oC4KYVrGHQs5tJo3BdOV3g2kDkP1izs4o/z2yhLmKGPChQ6GEvB
ILjY92FhkHHGdDv8h+nc6LkTLoUTgVHz0Gr0qsy/D155YWMO0U6WY2KPv86Ll1oRT2QhgwpIAxEN
2GGMdYBCRvBe/xryEoaT7c2E4Up7LzWq2Ejpkm6ECU6f2HoWAxUMSRlg6zXOa77mF34PChftK1E1
fu5ftQQfYGMSjzod1FpSDFTr3pVbuYgLwXE913d00KMuHQJvVbbGqjTk/9/cNxU+CTB5kJvS5mgW
XUjtMbAx1QGsrJt5WUK0y90nDHAwVD/G4/BUNs6dm00DaKCLQ5uPgaFEqpRusaMDPIhPsQOK6fSb
ME1bdNPIjw8y10W694GbbkWAOghUIHHSg7qRJGg/uR1QMFJob80/LBKUxbFAMcSgUZxUYP5QmK70
LtlIEzxSvQCBgHC9MiCY6MtbjDypARLC8wdEJUVwPumU25pdcEuy0Y+6w+RngGhMIUTqXDeq8P9v
zIYM9pgaC9+icXgj/nCdjk7E4ldMw+0sJ9tl6XuFXt3zmslq05xt5P+GITIpUJbStuFSZ7vYkyy7
AGJlaLBqx9zhiOgZ5RUaARTjkTGyT7Vm5yXvupbcF+nF+S9RrLFIETy0mhNj2o+noc3ISk1gY2aH
RlPR7MiCQbA64GEAwEAgJgse3S36xvZzvHkS1waTvHPEwPrhK5r8FWGebiQ6njNA38PD9Sy5pG6K
ZtL0NV5XhRipm9loQk7F1GSovWGBJtaSXHR9c2OwR6Py0AbiKCxTVmxEDxzoNy2MYKALSFg0yx96
jaQ+okJg0oHRbbVBtR7Y5NW13uZ1P8Z39hRUFgP4w65XTZwqpQvrmSJU7a0OiprILdXWg5Nepl44
NVfA+C3Gn5jIxnkEDDsz0WY17c5vptSdbVQXVrl3p3bs+Bu5zoBQRsPVOSTZGCXlS+WDPDw8L02W
oTxZaeF2TJK0SUu88sJ0vbXZrkGbq80Oa9Yhrnok2mNhRjNVVMWlhsQ7HPmBIJ9mGzW/mHS/hswm
Ti+qjgGEvd9VnnYYoeJ5/aTXEAf0woC/hWylYEhsscslNvFatlOQYiJO1UbrUOCFsVpvuLYULkWm
GO9P90GvAzwfsQy51Illa1aNgJ+4fdDlxe+h9VloJk4WrKb9cl43WYkDNU8doxXgcjdBq3B6IJPa
93rdhjh0qlmHPm+uh76tI3tI5gsAIjmH0SG/hqztg9kb64jMwPBv4vWpdBoVJrzMmcKpoz3Awtd8
woM1y4HMiLKKkBb+pTW2odW6N4XylSUxV1S++HMU1AScT1u4swaaMNMjDEnE7NGr3hv2UAOtdwFJ
joPq/K7XQMnlKmzo865CJlJjaI8loGgRy6+aZ6ZZHUMmLUOjf8q8DhjBF/WkgrtSyeH/39zHrjlS
sEoipb644TA+LdUeDNmd9e281aik8BOzkdLQCXD6HrSxCxakHoa2jCdLR2X8+byczxbBVw3miSZX
3XdF42yzFEwHA9emeJrYQ6XftSrc/s+H+1SE4LtSu1l9n4uY3Z+Je2F0UVKjneFjVVUBPt/hmDnR
TXC9/WEyE9tPBgCWaAvvFZ6bh6TzH3VvVOSspRLAMGMhz8b5UQS7JgZN4yxGQn7swoF+s8h/drkc
zRN0iMDH42Qowq6PabP085/ku/vSkz2J6yCP7yqMBJ3fdZl1beUIgas5V+jBm5D6csooKYogcQGo
hGKQpdBHtl4oPaH4g8QRUNMEvz4OCNwaB5mpzr8z63+KyVRdjBLjsuFXEc67yKy4Iv13h0mIaqkQ
Ho52A4LsZx2Mn6lbcvCXoKtvfP/DcujDQMZ9Th901h9R4HgeTRLpRgc0rRo+olU9C6Tf5AAolcDn
c5Kw07PbjWA5wyg/QlanuIrX8arLjANp7f0C219WVfVSJg5cIjB95ABhNvyIb1xFXQPjYXKxmV2/
Nt8XNwZQTLmCXDSsiwJk7HQxLOCajOBvrECWnASWxdxgnd3pMgFJyM4f18ILMBFaV6Bo8DiiFmX9
S4wk0r1dM0tF0ib7XtRJHJDMWmiNELvh4pXFyCNjeRa8J4I41yNtnS+9rL6eteF3lY0qG+Fjuqf1
GQLqOTAQmxZMEQXX0wVaQJ07Jx4PFLUONAm9Hk1kvMZsV+SuS9S1PtI4JeZupwNaGVW7w3/8k3DY
ggXMD45QKAjH5E6vjStCm5n5UTfpR033966OTlrb3msjeVmzCSEP2mnNZ9YkikSV5ABy9niQlXFG
T7QlnapewdesZYwYzk5+TqkXmMCw+s+uBI1cfwoPgMHAkOiphIIlc0tYjKxtvLPSi9a4mgGQVL2d
lyK5pk6kCEdqrlID8ItYReZedDNGbNs739udlyF5UBAI4VA5OEdIdwmL1XdrtnY9qkOVPe9zDBsE
SeIboTsYy2Hw8xxMDFMeFTWAuGc6zLfoNEPyxpjsy74cH9iwLoovkp0UmK4NXECesBZrZCSLJwsN
gIBGNT9QSQhK7zbWtfvRn1CrmCOF+jJLhYkCxxMvOhMmc7qThPUoa/MnTWPEIEsp+2sfQF+7tK3b
7yxz6B6Rwt2QrO4tAK9vqKe5IIXIFQb7Z5HF84INAM2pgfOKHq3Tr4htL51ZDECKuXGmASPCJdHD
xCmtZ80HRM6Qjx1A3ue8Sq/QwwWjy2iOMqWBIfML16Xd80xyAFUNmmu9eywhEfBs1xFXW5lf6u1S
pbt8xS8F/eD0z7WfGVETNxztrBqWXbI65YvpDDbHsTGe9cHSPtqqbw8+1cxXO47bYzEsZURTa71O
M6tEJSSO0yABLtr9mHSzqlHp8zMTe4/ADOE64hpHpDHIZzy8TVYVoWdi3st07yv714AyQm50QOck
+1nVxChJOUMiAAL4ZcLr8sL6U+ZY0+jitTIuO997IElUjd8q9zll7yC8y5CDcW4sJX2j7HzjMkBl
FhDtgMsUjt5UmIsNGokinFKAqxqc2SW/czpL0QwgiXtw54AOC/lsHHSxm3YqgJeXzeiELkYfUG4X
WfODem+Ouz9/lGTnFs0u4LV2uEcRc1ZT3ZERsz1FaHnTzpyLC8fPo7S3goJ8T2ZLcb9J124jzTw9
MSszGaUdpA0rAMRNc1e49+2sWDm5EMDioxmZ96MIG2Sm+Zy4PrgH53L6Nc3OfO+57KWmQ60oM8sN
ENQZKM+hOovRolN1KFp4uom/zut4Qs/pz35BZ83V6gfJjMrgznQvGSZTGxVMNA/dRb9j+QSHDVxG
mOAUQnvPGtzYKbGKzvCyjk9zc5lQgA8Eufaid0dD9VaRZAUwCYA2fU59gOEbcU5+BIFfiS462Mjw
grn1mYR6HsXZbsgDl76RIkwg1bn1msN525RFBFu5QuhPTUAKTh709PrhkLnzcVpUc2Ey8+dvJCwm
6lafcqndMA1mAaBTPprd9BftdFzakvcN186qiD5kZrkVJdh+XifoekMEHHoJ2KcS5+jZRaCXxRcO
9FaMcDUmdGnXLoWYGEPFzXw/529+WYfx8jsFeub5DZK5fPQSgbTHh8+3xD51nu3vq2nAScOohv/o
Uz/w7YcufhpBMO2oEv2mzB4cOHuwHRHAmIn+3mg11naEBz3o4xyMwG+ezBU7t9Pahz5+xSy4Zt2M
yftSh6V3JPlH39ymboPKzcFjV7r1u9PaoGyeivVYOVFWqTB4ZMa0/T7BXp22J7mdIB4AZDTVA7bs
O/eB9D+HTBF5/OnJFj0Abjyg1+C1iltIcDyk83ojtbESnZmijetQLKhmcPDYYMgfWmeJUoME+VDt
ihqXb/GjIYADCov2l00u8/m18gA5Ooe68zAnCg8vjUy3nyaY+Wg2BGVeLEJbXgGNCou/Q2qooxHx
n2m5d2jE8mMNDrakjKr/PoJFMG8J8eiXAtaS+IZoWyQ9kIkCaTCwzpE7DWIrnFSUeTL3uxXCb+7N
IzbvG7/CgCECAOP7MAT2cHDLPUmfJ/tYxnemqkFCFghsxXGr24hr28VOsgXiHJuGnhNY5HbGsJyv
eh3JrBdPfR3MAMj8osJ7KmdcNNsxanhbkjNMHF5062MKYDrLeC9UqBsSv4Hr8k8fMbrbkNM7FYXB
WFpmFkRl9MlJOoxzAo+4vkuAtUhCDISd91KS/TqRJuzXRM2k0GZIA1/K2gLzEfP5WWoFjhmU1g/g
7KLlReEYJb7+RKSwZxSDyJXNINLsyE4fxmiqb3SVYUg27ESI4G7WidK448FUMpVBW1yi4IhlDYC0
zlpFSGVKdwznCTOzSPWhyHK6Y2VFrcJa+BoWT9l8MWW3Q0UwpBfZyc6qnjNqhSn73Ve/M+c6Xo8u
6aLJcgKi7z1AkWcXQ7Lv4iIyxh0mq8K5GIG0uUdEkYMdL72b/P9+CaJa8vdzhaWBfxwrM8Pvd+hR
8NG8ZHQHt/05ad7O/X3euiS4opxp4a8sIRrrPMzorDxKiduftR312rcM6VB/CPL0Ql92XbZvyLVv
7Mz6fgA601KFrfno229FmR4a1RUkc7+brwGJ9OlGgbksnnQdX+NjmVFYTUACG9q5HvTsAsDkQTy9
jd18sO37qoym+QsVB4jH2JxD8DLD3PupeIBXk37moWnc3s/+s7miRaS+nFPFBSg9X3/FiMO82hpr
fp9BTNW/Zd0UJc2xaquvHOKNEMEh2paWzmhrwlJqP3rgYo/ZzlEBBct8E+/L4nMVLhCohHNljPNU
5LwsnTo/i/hiLUAUedG5AJvNr+r62/x63lhl64a5XtD9IWmEVmZhe/RBR39vsuDcLTvNO9re0/qF
K5iPDv9fhLg1jTmBrr2BiK69KZLvrbPTKsXplmsB1nLMtyLZJOaaAB+/DkSbcH2sx8X6ptPrTjVN
JhWByomjI02ISVNhX1JmGt3qQgs2P6ELesmvUXU9vxeyyiNw+P7KEJzUYoPrAjQjsK/ubf1hIefe
h5r9j5n9GNlDgWvRHkuFTLlaeOdgJgovSDFt2DbDaNVopArt7iJJPjIkj8j7ebVkNwXKTf+KEG7b
2NC9Eql4oLTGu0k7Igi3I1rdrv7O7BXvb5U2wib5S1Kk1ghRPmjXE+M4ZT/QHn1eHf4bQqSNTfqr
jrBJ+bhMvaFDRpstQVYElvu6eGXgG1dEVSDiK3NOlHA4DbftYqOBqKn+ZWiXRf/RzHgoHs4rJHvN
I19mmLw/GkGy+Ghb6QQmFHA/hQuiO/RMgrLFCOKRXbmtE8Zmh5dcc+t65LDY8U3qJg9pq5g4lTm9
7RcIJtKgCxZgDPgC4l2w5R+HPZsEJepLgPDU3j7TVRpzRy0sLCbLbBOgZBjnBnrp6aXE/DWdJ8NG
nrADjUoaFNmLW++K+HK21mD2vxGkkAe8Hf/7/YH5A3TNYwYfDD/iYG3eDW0MGNE/bsrzonI4sHl3
fjMlK4nBGs4jBUYrHyAKp5o1pdvMbQZCMqfNwsHbO/ohJQGqb4GdRQi0qCrlJbHRrcA/Pm3zGHFM
8Es0c4yts2hQ0Aa9xBfreE2JohYlOdoncoS7l+kYRrdKH8kSkK97LhLYc9B/4YI/ESI8Vd1mtKsK
YWmYYhjKj0Pif5tUmMwS/wH4AKQheXsJLIH/f7NguaOtJcmdIkRZ9LqvR7BX0athynY1n99kVLFu
Eu97Ik5wV0DEAT+HDpsrzN95mwWZaQSFtgPvuYe1VE2FqqQJ5tfZIyKBCtJMJ+roOzoxA6s7znlk
mw/5+HHe1j+bhIXiHRwPQks8QhxBNV2PnWp0wUnh9i2yFyAxZEFV788L+WzfEII6OEioURMH9sPp
dtlriQronKD+imq0NUatluF1+uhqF+flfD64kEPQRoZiL8Il8T1F16TWmwxyDOMjB3ItyMzabyYo
/xjQm9wpTG1FxPzZDk8FCltV6FNtgA4YisW7rjoy/7IfvoPMSknTJglrtpKAFH66hOgXaaZqgKTV
cgii5jjO9u4QJzcGoXSf+aDDaMqu/m2lTvKYGl56cEY/fz6/vlJ1waPLqSuQ0RCLNHHnd6TUM7R7
tjc9Wo4L88Fzv8921HaKEyfdyY0kblGbA17aVO8qF5LyqYl8RHCtA5qvGV2ex3T6xqwHa1CEPVIb
3UgUXIpnxZgCJ5AIEO562q2mi4bWu7j5QpUVO4n6GmqbeM3h4jxVzZrTCny6EKS7YeaEttEHjAGd
TQ+68SO2HvXsefZv0Rf/lb37V6wlGBCYdWniVFw/A9hDQPjS7h1/V/k7fVKkNaQu5a+CYsODkXSA
HaghSbN2dnEzrffG8nZeGflx2MgQLhlD0xp3TFO0UnNcinpXoiI0rD2o5jL0xb4wGmjLBVPhBKg0
E0IePXN1thjQjJlrpKGxcJ5/xKsK404lhSfsN7Yf+1VpN9xAMnKV0qcRfOa5ihdUau1wkwBp8pCX
tARrb7qyjlcfMlo7qFYaeGg5BThAimzX+Z2SuoyNIOF+yf1qiA1+kGfk1C3tV9Le+GS3dkGrYo2S
uAzHANQKcU0Dja1i05UWj4W/ugkCw2lnV3csiwb3idW36FvI68gt/7uVg70HLbQ2KgYoGAgrSFOS
MC/PkCyh165xX9hv5X+PclCO2YgQ1i4D5iadFiT98+p+MO879tLW4brcmeN/v8ZQ94FDwg2NsrU4
3NmOqHu4DG0mXnxf6E+0DT0vtHDN0OV43hxkB/dElLBsaDzz3MbBsnnFx6C9OSDBDutmCfrxxmhf
DXqTxKPixSCx9RORwjIWmmUBqBfaIUM9GW+rfuj860pVPua/cvoc4rWzv2souHW25P26eFDMN34v
7B28d7H/2KaPRXaMTYXtSTUC9BlP1fCyjOiHxqlPwfmH0jFyjwy9GFkPEsNrMip2S+KJQDTwV47g
ifKJmSQfICdZ70w7iptnpuq54j8hLhsWDWcIdRA0Hwn2UA1eWpsxGtJjE62Y+gdRZc7kAgBsBtw2
5OfExxzx8C52Vwz3gi0MlPLm02rXilF/qQgkzHixGy2NYnthnhr2BKX5Of1dN48OZmHOnxrZfvOM
3P8FCLddOhjmvFYlEkzlgw5PbeZ3bvGYqriAZdu9FSOYVUdbhnsbeqT9xVq9um1AY4VFSa4DzjD1
ryaCRaVJn6RzDk28+lXLvvsgUgfVZr7kQaHCIpTuCui4PY9w6g+RkdvLrcnodZTs7ezaGpqwL1vF
tqgkCMrkCN3qmjeqgN2IIAPSqLjipBuyUYH/fxMJdEODsoCP5i8tfcmsZ7IAyHdS7IhUBnp6+AgX
6ghi4iqJ16rNZzRe1fOdpkVefU3Kj/PmK7uZUTr+VwQ3740aRZf0udVARLPcglJ19CMLbZPNTauB
KrkFJatqmkjmi00PvbYohyIvLiZk0dMGriCCGkO67Funj0xwDhdLpDnX8M8tkG7P6yc16o04Qb8B
5B1AmIE4r7uejGPmvrokWrpjo+ollu/VX70EZzkxD/BDKwSN8w+HHlpkZi3FM0iqC2r9fBCLN58I
15jX+iVGRVDjI83z1Lxk6YWVoOP1idIvxBzmX0EiOWE7TmNZtnD8+nJk5TNi+KIJGTowHcUIgnTR
NoKE5ENieujfRWtr6KTftKIOMIUJPkCFCUg9tI/0PzBYMHsiWpyOVnkKdAeYOAksVLU6L9JHTOgq
ommpx9mIESzNGCg10gRiTP1B095aLTpvydLwDI3P2GKOfo7Q9vSo1tShVcx7j9oVrHBaeuXRPCKZ
eTTS6UqfbueqQnuaWbVB5feKooBsDQmCAI5Ayv8E2QOQmclawfRm767Oi8Cmx0lD3+vFeR1l9oBG
J34HITvoiYCD6cDI2nuwh9o4mPE/bLlbXFUOVNLDiDTMXyEiviBw90cgb0DI2IToUYtM7yZ2v1vu
wbdDAw0T1SP1D72KYVFmHlupoqkvBF0RXGpfXWXg4Wz++1Aa1HJhFrB0AMqJuYvOZGuzNjCPYdac
MbRc2h8IBjfbsHVzB9Cgo+6XCpuU7tdfmWLiAg0Sfe5xmW39Xrogqf4+jvvzJiE3+40MYeHaiQHC
a4UMw7lIeyOYOhvNVffFcL8iY9nHUa3tdHN3XqrsWiR4fQP4D1MY6BQ+PWszWQ3UHyA0HsC8EqBV
mDLA82kt+GUG72BPphk1fZPdaEOMxOJSGofzHyDz9Zy9gUP64Ckh9pYXheaRscAHWAgsCrJrcehi
vwi04tWsFGGG9HDzShHSzEg163yXNzGAXpKR+f6I13mXRSutdiC8bgOQEyNqslWToFKT2QgT3ORa
V0U8t6j56c39YkXD9JJ7CpORrp3PeQfRMMzxxE710ZLULapigsW0FaA5tMD13vHMRJMrJvZSW3G9
SE3lrzSR8ap12gFNZlBoyayn1Pu+dm+Jvz6UlX6lVx5uToymWKouXqk32Qg1T1UsklYzEwMqlugM
5SEU+0JOElNyGIrGaAtiNTFTWJYNeNNTqGXRD7JqwToFxA786sVWjVHIt+uvJEEXlG/mtOcWMeqY
1ekDxw9J9sAY6nvfv3CoMMCOQoeNS1R8b4LKLSGDMyMPgPYgd7gF0z3zntFBzmIVQ6zMzP/0j6OU
bnBEttMNcnJvyUiJDVqBCJA3064d8TY0X88rJDu5gP/h/MMYy0B67VRKrdsV4DUXvKPcd0o+ZvQB
t/Fd7yge0bIdwpgaBgww6ARQQMEFj/04JV2KdUu06zG50M3bYroy64fRUdTJpXfzVpJgCzoaKcZ0
4DtkNIe186/ogL4yUhEAKzVjZDCMadTtwcTIxtz3vxv77QsLCg3RZYOsxCdK57Hz1nXw+YIC1dbX
rChpdwM8R/JxXo7UPDZy+Ctp43I9TStQT9axot4Vta8sutd6xd0s80vWXxFEKCrkswMS5AyqzOzb
4iOpOx8pYHoT8rGgPmUut7qKK1VqjWixsdE/5KDMJ5iJ6y3mZMRQqkSty1pCx/hIAbtvZopIW2qO
SOx6aMxEl4MtyCmXbDSpDSPJ1yOKsE32rE27vrmzVXlDqUL8kQp9EFSJPrAYk75OqAlrLLQLp/vw
fPbLL4Cu17WKE6aSJNh9V8TZEneQNJkPQIGzym+EE4Yl+e683f3pdxNzeuD8/VclIbDBSxgdr7EB
lVrvZmV1QJwuZBV9aXrrscvH60xvgF/6bDavVZbeY/4t0LJ1N3nfLbzPlqbbrU4Wui29sJgKTUi1
CPzS2xyKsbBbx2rxbUC37f1dY93oadRpj+eXQJaAQDoYVH2I7HATCNaTtP5kGgy9Md78oxg/GAtX
eqG3l0sTTr/Pi5Ld0gCIAww8QivbE8se1kKNyQMEXpjPd7VxBwiE4LwA6YptBAgrlhOtWfIWAlqn
iCi5XoaoaMmefSX7uFVEuM1cs2alM0KOnf3IyjWwjQcj/3leF+mp3ujCdd3sPkb/0abJZSxjGdD8
bW6SMDdSzMY/eqoStnTdMMxogVXDAwm2cG9OCcMLcIGsrgGM5dvcBzpoSlQlSamlbaQITh7kGROS
3vDAKY6OQ3dDHKALa9TvvXhvec/nl0/q7jfC+P83y6cnxUQM3uSW6Tcxmr579J3vfeM5TcK+O7aZ
IpRSrKD4iK5cDU3Ry5+L8m2sD3ODNqznRIXpLb0mEa/xpr0/sDinShlNDRKoesWjWfMOqwEIYme4
iQf34vzaSc/pRozgEuwMdYgYmGJhCvbrDCTc5rfzAqSPWMDI/6uI4N9bQsrcApRDuJof1qgHbXec
/FfLejTbbyk6lsA+5dUqXy89URuhgq+fUwZO+xxC7Qa+HXkhxIdRnqUBguOIuL/BRLVPq8fRQYTq
f5+zNNTGb7VePTOMSre0Bujz9HJ+IaRms/kkwWFpo57YTYJPYnTCs+ypaTAT8dhph/NiZBuKiTn0
n3H0AyBLnNpN2QwlqwcHuRAzyoBsVK6rIgaRKbKRYAsb6ie505WZBwns26xHs/tguG8AVDuvh0qK
sIMxxWKR1oVPLP6ZARCR5MEw/xj8j/NiZMcMtTGbD3VguFdMLDtT3dO5hTIl8hsoxdjWfgUFwXkh
fM3FyGMjREwqe2ajp2YHIS1GdsrkyW8jnz4ACKqnV31No4apMItl/ncrUTjWupn4mF2HRKcFZnE4
mjgBZrBU19PvvFKVtBRr6AoG4fkjM5cJwrT6OR+jmb0Qhcs1pNbg8/YuFDTQxylYwzBoVreMyAnZ
Xf/sYvjyOC/m3m3XN6B35kE+edNh7rslyoDwdek5xdtUt0j/0Z2f/QK2xLVdTnsyr4OiIUzmZziH
BLgkOFeGK6yzb45WqvMGeI9pyHVkQISIkah6p04wqGhNZcu8lSUsc4cuQq0EbV/YtFOAmn+4dr8s
VZeUbKG3QoSFxrWdeAtvs68WtCUkRlQX7LbUgCP8pRI4stEmCmF4XAP84NRTITTx0j6ZcTEYkQ2k
4rR6P3/spJuzEcB13cYF1Et8t4SAxMAgINrOyZgFMXutrZ1RqYgVZX4XACUu2A+A8UZEmLfRsxY9
my1esPzRTL/aaX9eGdnub39fUKZNR8tNYoLXy5qGCemj1H0eZtXMiGzJtlL4/zdLVqEIE5cY/wtr
esHsQ6xjJJSFhYfX0NMX9AGcB4YOcFchbX8qqZjKGrTMuKcWi4ZtvydjvDddhd+QbspfIX9ik606
dszMXoeQGANjnntImWou83+knVeP3MgSpX8RAXrzyrLtndRq6YWQGdF7z1+/X2qxV1VsoojWzsy9
GGAARUUyMzIy4sQ5S+fFAnOqqWxl8P8zNzKUlPIh4prSyuOEOlzmZsNz9C9okRMr9qygkVkGFU8V
P1R/nyq/B6hdLn+NBV5dHjlCgs7mfQiqfOZH2xrElxELJp2FTL/iHWq2D+FwgAbL9q6K6gsnNG4O
hY9eDueVl9DlX7C8kP/7Ae+IfSUpqoBQi/JXsKls1zM/5/Xb0F1dNrN4jP76OadA8eUQAbkaPxUl
cG3uhuTFWUtdFg+RI2jYBZcnAiznW9sbtRrqEx7zGdw81YsRXsnZVV7vojWU0tItD/v6/wzNY4Ka
j34UUDqh4qT2d33/eZSOevNWpUd9rVOyeJRObM1edH0eZcloYSuiFTNBMlGEK3fpijfzT5Org16P
NsumpoFbx7Qvbu32tmy2evwtMVf6/EvGEF1EboVaJ1Wh2T03+Y6etCIyDHG+D1V101rGVTtVx1px
oHQY3KYqVhrJi2dMqK0CABEjWfNRRq3xwtBLyJPycONpskt7RNNCKKEevPLKsN3Q+4/EzY3K+1i9
teJts6aWsfgWO/0F4iOfxEPJrjol7PgFfn6vDtvJ3xr9vkjuAv+uKg9+9OzxNrl84JZtUmgQ1XO0
AuaVIFAoTROi0bJJGUboddo2j2HxKFU3gVnDRMg0ex67TG2vmBUfcJ5z/2EPBfwgaCJmN1li21ma
mZh1Mk36VcRTTQ0YWYR2kNKrrBZgUvB3h5Khqo0VRRrZsdpPv2V7kvllNDq7tv8XoAyMe5TDIKFh
rGUWZEtqFJkziQkuOXez5q20fxerLI9LB/XEyPzOG6h7673DoJNdtwinynSxVtZ2Kb6Jhgjc/Mw5
OfMnphFDsOM3YcrTLHBz/2cL00rs/MqKx9WBi6VwfWJqXmtR9NHuw9BPN4OfbNFGuQ2HYKsO/UoN
es3MLI1voymPKxUzXvVca1+SSuMwrhHoLN1wp77M8nc1m8Ym9YJ0o0s7O7g27QeSqqhf+TiLn//v
x5nDVZJxsjpJxhVeI65Vaq61BpZc82MWRDxZSeVMwYIRP/Up9S9s6I4b/Esb1oHyD3JqETHnKUls
y3lZVLAmS371GlnOY6VISPION0y0Hmq1OV6OGIsL99fcPAGJ0zAyJo9d3RntYVCGp4kb4bKJxW0m
mBKEGhssSrNtZiqe0fkpJurip8YIahzsev/rh21YQtYQ3QNwk7xHzkN8a9a+UUpFig7S6Onu6Mny
I4MWkbXVsywJd5etLQwYgy0zhK42BT7B6HluDtVfT+t0aLT0NHIjiVhq3Ho05luL1u+mmGLXboOj
kjxqVbNHxGTldlm4xs/Mz86U3KkR0s0VK6rvJUrLULF1WwfQriY/yNJKgrJ0lZ1ZE3fOyfVZMz8U
xyHWNO254Sk2NTt4OV0reG017hmKE7de8w8H+szo7LgZIxS7jcoKB8VD4ffkXmuptypWaXZXnpkQ
+/bEL1+z81RK8EuSnjxjX9s7LfC3unxneG+xtAszya1+aam0j4JdEH4JolZAInnxbizwcOFNb/6U
/a9j+cnuvLUNJp42736baaAC80crdE7OwOhbWkKNmAJZe00hGOi+G9O+L+xDWn3Spy2bD3Dw2jTc
wkHlrQHeEMZ2CoPzso486l6pCJVab3Aj7dXM76Jmf/nkLFyif4bygQJT/rDmc+qJJGuDZkH6UKva
wRp+qsl+9OvNkB2GNXHGhYB9Zmq2g0rgTLaZYypQtokEAvToZIdxjVxyIX6eWZltImbTG6essWLH
h0F9qOGGv7xiix+FXP3/rZhw82SXIvOWq0WIgUiFIftz2O2DcAVmvATCAENIxxuwqfp+7iMIKqiY
O2YNrFDeMTyD7toujX/E3jZUbjVmguJ9EiKMJq+ViJdiy5nlWdyWtAQuNU1MOZRPKLjm6VaOflBI
gAk6LLZwy64+hRdNMpsG0yPdYAoxsxRZcSIv0TqKqk3rJpDOMrXbQizZuM3YulHaMqxIFrH98FcE
9fzX6NxP2Y7GWOAms+kxNx9l5bc5/Lxs4s+c/SxmnNqY19vrrjF6RcaGVvSfjLa8jrzRjQDY14x0
xY22bbTfVfJmKi/k4aV5mw7BTrFp79quHDN1aARXYWfuxxRJAPOz6snonP0MGb0Ft+J2RvY49MZD
xLT45d+9cE7Pfvb8Lg27QDFqfnbHK1DN973y6oRbKVsJqQt3Jnc18EWZHISK+uyg+nrgFfUIHHc0
J/01dJz0m8/ugJlN14IbTgXJQ5OZVc5iBDASX3byfZiAFx/6WRIUmOHfkUb1SZkyMB4CDEhecvkm
S1a8ex8l/i/vvjBhMIo28y7tirDyIv78ml6LU/qbSI73jvx22YsFMAlmwEpRKqPUjq3zYCQ6mgYC
eHAvhM8VFJ/xXtYOAyplvg8w98GYtmXnWs5tsyk/GbrbbDZo1Rb7aS1iLbmLTi2YcTSxYJ6Y7Zkm
KJRoVHG3zP/LY/O2GaXD2Kor4LQ/o3vnJwpqYjSmYWIAfUQL5tzdSZZbqZCJTr1pToErgS75rQSp
eTPmahe7ctIAKWzKCZWcXKtRVUkYAZxSpdK2ShjmjwrP6gca9XXIWKVTm1ut99RdX1fdgHp6m2au
hDRk7jZlHHzyrLb+1E85K6jJsX1UvWjtshKf550/gNzgY6AWY81DX9mmialHFS0r3ef5UiB/mjgJ
nOqSbbulmt6OVUI+lzBpFkn/gF1hNcmVYVMFYgpm7Hw1JWVwEIjgBObJb9+88cJD530x0sPlPbq4
NU6szLYGChddZIgJE7t+juOtUkFyoXy+bON9FgOgiik23URFVEC2zz1pa6D2hdYJMG7xqLbGXeBo
B9ObuD5y15a8lctjKXiI8VIUrVFmtudtwLrUJF9pcakC0+xUqqsG3y87tGiBUhUZgBCCeBc+vBym
0UBcT5a5d3QPDomVwZ/FJTuxMEtjxpJOaRFjYcifOgik+xc5unHi2nXWhITfB3o+jiOITeDFVvi/
2cfxOtQkVYC40XQPBFIuj16wy3rXsJF03F1etwUuwjNj77DgledXmYBlV+U2Ve/68ZCWOzveKf7R
1PeDts3rhzTc5t7R1tbUc5d2+omjjnjfnGSGaI8AFRCOyuVtRSncOfprqm5LAePUxOzpVwSO5ykT
Jtpk2w5XsAYQ4tEBiJy9ZG/qNUHwhVqxWE5uFh7zfL35u3rI4ljPAOds/GJfN4/y9KZGR7t+GAN0
H/6ztatE/1ZIPS19pN7k77WxUhFbOgdEJ65Q4Htkh2LJT5bUK00/ajX8TaE5YXbH7dSV8LRowRLw
JhVSHMCs5xbkqShi1RTII612lfRODtc4uRaKE4QKVhFCLsGfPj8AVSnJJTou3FoG/aSbdHxWnKMU
3/nNLje3vhO7ZQ1Cgn9WSv1LJ+/E8PwwxFbnN12HYVDpjnRQtB9Rc6+Mn+viWvk4QPHMyblGXTRy
9gvhZOHn+3r8XkzqtRSE28vne82j+RErs8QcBWo7gEDNnB6S7Ib81zN/yM0R/NiKtaUDfbp+s9PW
gveoY1n4RNPe+lY311H/9bJDS2GYUTFZzGFbQOxmwbEoDOh0GyZ/bE+n11mF/4WdKrl9jlpKMPjT
DrqYNdaRpUWkTiYY28H02fZsyw9SoIWOQHCk8UvTwFu+keTPueKOznW/Roq0sISK4Gn/M/rJwPHM
P6gSlVwysdU4VMVU3fxUNOa0TyyoDS+v5EJoVOAXoLQtxAQZYT4/yL6MLG8Pn8EmRO9SGcN7P38E
MX0vKcV1od0Hsra3DdLBy1YXqHhJnP6afdcaGFpSBIP4EQ7OkdEqxFesrR++aqN6lCTzui4+VX5w
0wX1lnscIgfd2YxoXUQTclLWZz0Kjnqrb3Rl5fWpLXxlfhjbihl/Mog5EqTyoy63MjavnTPZILV+
fB0YuaxuEieMXnlNTl9tJ3GuQq3tj5E+xtuqbfreLdQGmddm8txyioMvWVXIj5mnRt5W7hsjOXp1
3MKg3A/NdTZoA9qio6ltLTUofrVR5/dbVUqHXwnszf8FHkzEtT6Mg9uHpvrD6irjKuvH+Gb07XbY
cFdPz61TKWwKOf7q1WV4xZhLvQegVqe3UtY6d7Hc5StN1/cPXD4ZQ2ngJHgyIYx2vlOSqFH0oKDH
r9TXPBUk7deY3yXe2lTVH22AWXbPpDj9NTHsxCD1LPPl4ds1ZaDT++uqTN4EQdDdsab977CV6qOs
t5BVmHEx/LAzvb3Php4WhtzFxS4e4vq6t4bqOYlzKrsNhH6fq1CPH8tEan8UjjStLMnSZoEXyAAp
LziB55vFb2Ud2RD60NYohQfJnNSdWTpXRVFVV5pGFWi0bc8dc737+AWPOBZ4VHE/Iss7+xY8Xqnm
/+mP1k/QFLqWubt8QJc+9qmBWQxvdL+xJTb6BoITyia5VLheKG+ijxeUGPwlWReki/zLPJBLZVe2
oWhH2Wa5a9v4PtNat+2qlSt9IV2BoIEox2tREDjMXjpZ2pVRH/fUoe1+G0oc2mFzecEWbiQehFAE
MtGmIzU1ux36ADm8rsIRddxUUIijad2qEGF2bqVoK7YWPg5daMME6iMUbeZdwk7Wi6Tz6EQHudtl
36rhocl30Zpo1sKaYYXKBIsmFHpmeyw2nFC1R2El+2rad9Fa42Ltz589pYKxm7pEdIftIXNlaecP
2co6rVmYffVIjswmVfEgU+Mrs4uOeXG8/NWXv8TfNRIB4iTRLosgKacRH8rM3zsahDDDF5MS7McH
uhBvsSm7CTFjwXVzbsfolCLoUuykytNkDK5vf2+0eycKVlZsIe84syNW9MQfFKXqEQhXysDk49jd
1f0Xqf16eckWqvTnvsxOSmx6aj102Jj858gDGJ7uMity/f7YTHdq9RRmV7LzffyHiHbm2my7mdCI
SqEttrOOrGe9aUt5U+Q32tqnWlvC+aYL8rFxWtzz7BejeKj8wdXi7eU1XLMx23ZjPnmp2mCj8p8n
+5j3G5DMayna4umhWMi0Io9YuHbO90Jrq6Gv1yxY6YBBN7YOpGOjKyprlvx5hFsgfK2Sl9pDbROE
bpt8Yur0spsLPQ62isi5UYGnoDPnJMvrEsh0zrZvy71mPXXpHujCfig3Xuq4MtA/ebhNPk4sayCp
KbJvDhyl9llGbJnxNFaKRWqaHhnlg2/FrrdVt7vs20LqcGplDlionNSGggsrRvWWFVt9urO7wo1r
IsjeS98uG1vaLwJ5L8bGBIXtbE9OhRLntgyqKKm2VYX0kEWt9PkfbEDCoHAz6eLVfr5derIcp3TY
LmH2O/NvG4hW1m7xRTc0LjyEK8nO53DdvK+iPhzYDgKuEAj0H+X6NbL/pW3v/DUyR+sOdmBF04SR
pvjk0TsP/6XgZZxamK8UKcoYpZxeqSxcOpNme+2t8T0vpSNACwA2wyAvWjXnXyMdLc50D/ymUW7l
Ydt2Xztrr8VXY//6D59d5xFOKQhI2R8lsJMbA0rbFE5aPrspHydv61dXnvr5somlG0NwiYC6/KP5
PT+Rbd50cjOBvFGSr4V0zftnm3e70Xz2rL3tHGL1tyXvc2ul1Ltwt2MVlSpWUUEDfraERtB6Ji1d
AjmCEipq2aF3LHmI5WvAFPG9Zw8eDDERDu8azbX5yVGSNqnVNAZMYLa7XCtdz2aajRmYAfiXsgOW
AaJWAjXVo6s9xT8ur+7Cfj+zPkvzujiWJRucBrjWwc3se6Vc8W9xHRmwYZaDtok5b3IlVlc3VM1x
j4AdS7+H4VkK7oK1y2IhOGDgr5mZH02gNWHlYEbzbxFZ7IKj4e3/YalOTMyysEmV7NKPU/CMUPX2
NRhg/9NlC2tOiI91cpqkCp5jTawVJQg3d34HHaplxUo/cKnaz+AODy6eXJSJ589WmKpiCXIxsBjo
rhUhT7uAsQHNzbJ7HtzYg30b3uMi/zy0n7011NdCxenMutgvJz6inNtFksyGS7voUDvWi9yVN4Iu
y9dMEFnMgw8pG7E+XF7ahYh4ZnZ2B4ZJ5POYwulJe66928S4G5SvWvVNW5uwfP8NeQdacKjoCIPT
W5vlD2ndQw8oWxHNVDlw47a8T03JTeRgJT69X0fRXIBSD7EC3oDv3gRNWzbZaMZ072pXb++K4aUv
x02vXcnoVyDq+3GcrUCaYAvlYE7BvCA/FKmZFIUVb+gkS8rnOHiW6q+XP9LS2p2YmJfejdbMHC/H
RAGMs9LftNbc1uP2spH3Ee8PYobLyuYaRvLjfAOO0Hz3/YAkdWn1OzOqt/1aDvE+5GHBZqSQtzN9
znmpLNUlM5ND5Mutzi2kK0PddRo0XN3rZUcWzCC/LsomjAWIzX3uCLss7ZwW+EDafjacG21AAv5T
q6y8CZesgHmH245GFvUN8c1OzqshjaYSez5WEo/hkdJ7TuT2vp+k+kqRPel42af3x9TmxfHXmvg1
J9Ziy4gmSUOTPQvL2NWL70OWfFL9r/akHsfm92VjC9sNFleIFDhHsG5rs4AeRUXglSXb2cl9aBS+
D0CnzOLlspGF7WaLT8SQKahe6KLOPQKM3OSWYCkbwF0YLqmM9cRNaf+6bGYhHPzh2baFyDawxFnY
GQMnVUqBB7O8fTy9BfAARSGjX9tc2QP+pVC0NjRJE46ffp652OxyKl4AS1ToymeZbDBJqRP4cMlq
hV1Prqx7I4MisvcIOJKvZwU8ud2AKf6NZXft1umD3i0Vm6yaNzJzBxLVmXqj91IP3fRU91d9L+mv
qVeTioRyVxyjQounbacRTeXUbIJD2ydoDXRE1tu66ttbKsjVfamMfntTWKH+aE4m520ap73ajMGN
qabyN3XM7ZshtOurlu0VMjyWEpj1SVdoHsaxBMWQ75i/Uzkf9pNujz9CaTSe8tpLXwI6WV+K2G5v
dCce9gY2ngob1EeRZWqwTQenu9YT03zrygB2p3gMFHdo+2bcKr6U3echgOZJTmp/M1Zy910wetZ7
CNDyq9acCNtVb6WPfVY10w1d1t57dECWPjDqYnebHqrExh2yIL+yjGB8Ldoq2FthBxNorsAPQEHT
PAShhlaAZ0N3vvXbkQGgSQ2kh0TN5Le4nLynvKlD+ieWUV6lnRRtEXxDOafTs3pD3SrIbrIizq/5
jJq/05x4/E8t1TyFNS1OP0FXVPDOhjB8n9V1+LtuykTdS1aV8Sa2rDbmXe63b6reN1/zyUdTpgvs
6AdiDdqu8lsdaY0s0W71oKb81pie5F7e8u/f0NTEZMGUZwGTAPBxfrJCLqpAKuFKVtNpo8P9oErN
YYrkQwg1s9el/0XSWuNq6TBTkhBa1w6EbPOiiOH5lp6lnDIt3puAj9rh4xA7nDqxMAvqRZZYeSPY
Un2kY6VkdPvs6vKyrfkglvUkxDaj0urjn0jB/qrD+0F9umxgIcGEokjjtkDvihbFPBY14FXzrBkp
buSq9M3qLOtrFvh9tSntjPKoAwHmPvUcn1OYmt3kNoEXqtsmVtNfla9FfL+wvinCviu3l3/ZkuuQ
jZKfQW9HqX4W8BPfG3pfBxjRt58lpXPNYKXRsHBZ4vlfA+IHnKytXTVxrv4hNurV11iFxhEEhjEW
15m6YmnNldnmN0I7jSwhrVjRzgB9UaxqRi3djhZvUh7eUHjTBTj3JXRC4rPAJhCptqr16sBxGBgr
X2TRCI1F8kls0e8+N6JbSVj06KtvJPupq/dJuzW0FRNL3wQe1v+ZmL0MHSCrphfRpauHb7FhbqMW
SHbW08FcY7dcc2a2veS8zYtewpl6PCrVdU1GvoZCWMiPbCo6ZEjgHkD4zNYr7Ea1I+4JFEK2h3Vw
nx7MlwBiZd37OJUrdAgnpmbrNuRyGo8SJUqvCI+InWaJvzeabSPfBcHHs74zU7OFGxTL72KP0dZ8
8LaNGW5hWE3yV12GyV0yN5eDwNK1AYsmpMYI1YBmnxkr/bxra4cl7ItNWIduEaCRd0SGyjXQS47W
NsXi9jsxNwsJtRLrYyZhbkw9N+y2o/zb69wueb3s1dLeI8+kwKLq6vtOKixnrZEYQEYCxA8AJNiA
NpRpjZtpxcpcM3bMfNkMR5LZCLYpO3g09WdzjTl5acFOPJkP2qVTNZXxH+nTwjAPvRZXlP2VuwlK
PJpFXvRyeeHWzM22eTgib14nLJym/Uysn8zZbQomh4Loy2U7C90MmPvIGejZ0x8Gwn8e6iqOU+W1
jMh33LupsXGM51Z9UUYqH+E2yPfNuN44XNrrArIBzh0FO5hQz206ARzrfg6YQsszMdGn3eRt+9L2
RbpTqvuOHo7krIAiliKUAws/LsqORZP63CT5Y69ZPVwDUq+3O0l7NOLWg60hk68Ku3yDh2OtVbVo
8Q8XALxgQtD63KLZNnpdxoTdfEws2m0KasNxHyrf1NiTgk2pl15ySIc2XSmkLVzBgKY007IphsA5
PHty8Ymz2Oxpq2SBcZW3d5ZXHi7vmYXj9n9JGE2QWXSkZp5JCTroekvlW47jdGdM8EqaVT2AxbD+
+wdLvIOZRXDEKOjMl6lwTArBRKkopyCiPrXWoVDL3WUjSwvG5LngjGEm5V1JXZnsoIorQexmju7A
GJa2pjyysBWcUwuzzWdNSMHI2khWRE8+eozkvaId0/Q2H/8hTxfIXvqjQCMgtRKf7iTTi7MhG+1R
YCoVhkhbZ1MEPy+v1kJgov9IKwrQOvCiOYo47iOr0AoNghDlWu2vM3032r9zY+0ZvzBwJdqrYG9g
jbf4e/bpjSRtx1CkFE0U5nun9btj1jnV5FqZYfpbywnsu1BOg3vfCdp8W+Vped/3SfISTlp4naRq
mh88xrsjtyxbfaeaXvIiSuW3ajRA3KuizA6K3ICCs+772nOjnOmrnRmGo0rhIDReEgf6mA1NEPMq
quuy4tmjSNlKFii8OK9V4B94aDiSKXrb816yN8a+V9Eg4OVmyLuxz7yNXtfSVd8Ig2Uz7lS11w/G
2PaHqivtzeWP+f4kY56ZFZiNaZK+kxFFKbQP44K2InQl5b6xYv/NHgGMZF71cdF1TAk0J+AdAOjz
cDg4kRJlEf3FpO1G11Ky8CooTNtlXGeNH2TJK76cYPtyNJUX8fkhoDwj5X3CqG0wFvVNbpvFkxo1
9g+70CjhXF7B98dBTEkRVA0b+C0E+ee2yG0cs+6YIC2Kh1KjlYSucTce9EJa+VSLhizQXOj9mZo6
J/rwVbO0srijzQy4cQwV3qvhPWo8u1ovny/79D4g4tNfU/NZIq/Qc3lqMDWacPzV2cPYFl8vm1j8
RHC30Mi0NeddYC/1lDNXYKLv/G3qaY8xGnxBPK7cVAtvflwBkk2fD9wsXp1/njZ0qOIlI/2Vft9O
z2FyI0WvvnplMOIdIp1Z3kxopEf3RQIc89NlH5eWERYDoazN1UKR9dy2LElWF8YGDWKkmtM226Th
/rKFpVW0BfCbFAqw4ru6T2vknkns3YTFK1pvk/r0L2dJRHkbYiNBRjjv54x+nFdTxfhmHx/lFOGC
6RiSRV32Y2GlSANp4PCVdK4U7XylbCMvw8JWoP8YlU0b75gfWbGwcHrAyFMtEAgDmX/OLaQlY4OB
F2SbLLvzgvuwvLOc37268mBc8ENMeCESwAQgM5yzYIBIZtbEWZxtegQe9TdzTfVm4XsTOBGY5nan
6TGPoVndNiMzPNmmgFm3j7dq9qC1K4qLCzeSCbiATyGqUezd85VSE083KXFlm1I5KOmn3j7k1hfd
vJKNZ89AMYWh3ssff9EpUBpCIACQuyoeCycpixKDVPd7DHbRrWG8BtbXmIGy/z8bM6fGWPbb3MbG
lD147QMl6yh8uWxi8dv/dWMuEFANUw20GxP6NO4VJTmOTAl83AQjEZwQ/scs1yygWL2elbBIZBuJ
4dXQtKjRx//gxamJWbysQyugvIOJZKpch3HnbuV18v7pR4pNKYA95pDWzUOWaXRQd5VVtjHz0NWz
T9EbjVVKHFuTTs3w4/KCLe1lklVIwgQEDDWx863FlnOStmoyBLAexg75ZKapZXpqJvyDh9EzD/Ka
bNnSZsZBpIaYEYCifhbJ2ijInSLviDNmiD/XafS9XSPiXYplpzbETjw5MJVWSbzKsCFlbvi7q7/I
/jYKVjbCwtJZVD+F/jnVKPr550aCXvWGSuq5tIwbyYzcNHgxmYMMHFcxb9CMKqeVuCN21iwTBtJJ
JgA3Ey1qdXZE+1pFYHIc+VbOyyTd6OgHmButAXQxrpGNLXwk5jV4Ijs618E7MR5b7zJycTnbVO0I
hTivS/1TOaw1Zd5ZEaQBJrOygkuRq3N2lGSZqRxyNKCHTcwM07ZQMtcKD5d3+JqRWfAsC8VpvAEj
hgfAG34xLfsHsTXBSyAYaNnQwEfmOa6s9IM5DBATRCq1dm3b+8XmshvvtvQfC9igZytGv2cXZ9MW
BaNytLyH0tlm5dZ2npXE2cgr8WBhtUgwGPVGplvU9cV/Pzk5Xl4VpNEFlfCyQYaVSabxi//hpIxB
fGR+qZDw1Un/Zr5IdR4YlVCwygLtSWu7rZEhv+evxNElV06tqOeujEnvtZEnrICfNGX5oITtg2at
4ZMWzWisF09+nVfi7FR2A29Gc2IQr0uM22bQ7izAI2rafnwbo4pMhiaQQ2ICb+bNJKlmZYgWBfVu
C6BZqbk0kC5vsndXDx8GXhpyGkpWCvnTuRE1LzMenCagUMPY9064Yy7z0PtgeZLoeZD6bRCsUfC8
i6Izk7MYENlFaQ0NzYo01Jmp3oXFd99rtjGTdnqy16sDTFeXnRR/4lkYJS/gfS1Kf6A6YII4d9Ka
crMwGhq1tl2Ts1tw1BQ7eBsO5mQ/d156vGzuPQpW2BN9BAW2YgpPs90eeJAst0KZq6fM2Ca7wqRt
f8ijTW59juNXRXkKgjfHv75sdslLRiF1VIRIIUAMnntJjtyHaUXRWquu/YD+jGgZ39SD4+bdCn/T
Qmii+ESjkQYGk1TOfNdkcTKVOaZMVb5KNe+2TWJojMrfrdM8XfZqyZRoksigs7gy5o9VPcvr3ujY
LYbZyW6tFO2dHYzNbVGXktv44z9EKoYmHWpPdJxEZeZ8FXvVrhVPUEBXqrmj3wqdNdWyD4O+2SHg
pAU2npT13QvSAb7B7qHEBau+tY0t33KnJHsKlYTJ0yzfj1n2dnkdl3YHGGnhm7jd58+k0qq6pBIC
DHZn/JeMw0FFhXnyq9qN7Hhfm2ssYmv2ZrlSPdRgqQLsFWn4Ww4aREmH64EKfC2VT2b14fTlz4L+
dW92xMcst8okZkHtDKZd6RMyvft8jYVxIfBbAJdJ9umakCfPEtksHx048PBhiNWrUntqOmMH4u7j
9/6ZldnK+WlbxZGo7w+Bupcr761tyjtt+umH1Ur/Z8kfaoECLkgyQ2nwfK9r0xhFUzQSibvnpHcY
JZPcYC34LtwwFOcou/MXBd351a8zeV15sA5BEKVsA/mLHH7x6sjNvPqpDJF0XYkXi+YsNjlQN5D6
c73CcQhAF4jZ53oqrq34NtF+VX25M/8r6It3a9Qv4lvMbxZ4DUgCSGxYxVnMhZW+leuOjCN2nJ9S
AqFjFq6Ah5cCIOmZxuOJNA0erPOPxCFCu70m1lIlupLbbNv24zdeIkxVGSv35NJ+IH+yeKSJivT8
aRgqwPMyi0ZJZB3BEoKEPtZqslJ2eE+5wlE9tTK7PEw9TDNHaLA1iZ7+kibDvPYGrXqE4Wr8rEiT
xeS4WRxoqiTUJq36JiqohrhZFTkPqtN3L2a6U/s1wvr3Pd/Zz5odBiccDS8wcV6CvyfpD0x4mNPG
NwJ0tbZ5qW304FCv3QNLu5WmEVcNbF+6+ieTOEm+FSh3rQk6wk1RNVehqV1NYXvrJcNx5Ch6VXsd
69XHMz7Rp/qfyVmS3OXm6GU+JuHlcBvddAf7Z+NtAVzt6CRm4cp5XDohArVLkV6HKWA+m9MmxZQl
giNAcbxHDUbyofx8+WZbPCCMPaNPKt6uc5CI6huZM1bCAjjk8LqTUyU6DJpSBm5UGN73JuiKf1lD
yk3QfvDyo9J8fia7cex0X6CHmiw8tJb8lsnFdV5QcrDUu2aETDBdU6VZ9FLUOeHjgjlzHmmCchqM
iKmIjUVTQJ9kWBOzGz13mL8wVqoOi/krH0sENQy+w96pVhQjksrd7TUJI7G9q3PnWf4+in8Olitp
96X3Yql73VoJDYvxh2PAQdAFZnO2rAF97SnWRRu1tlykYx7B6O09xGQub5il1IR64f8zM0fG1Pbo
q604dHLl7/zmVaJZUOb7YJzQOF4JqUufjfIt34uyEcwtM5d8Q1JQ9xSJ3gCUqPbsX07ZWxupGQLo
aOLDZc8WgxiDcDqPHNoGvD3ON6bvdDZNPr6W2Wr3YfWc2xaC1Hl/SAx/r07J12EykK14iMy1GZdF
R08sz8KK16BoUxvsmTBJ33r5yxRrTwXF2Q0Nrf1lL5e2CbVEGh4kztTHZmmYVXaZ50eYiksjdgtD
/+006TWNtTXBraXYRcuUkGJRg1fm7IVho6EMODAxSdv9a146gaut0vkurhsEETyiuHL5dudfLGqH
tM8abGQWAGIE0fMIBL2uQte48j5c3By89SnxELHEFOi5KWhyxqmf6DabTWMr142j+ckdyWYxuDpS
BkDUu6i2XbNX43u9MYJnNVDbGxsw+8frNFQaocrjVc6Q8/xQGGHR2o7ED4mr5jP5NGNtarTNYJFd
idOLLgOnEhU00XScdwciQwkSuyRqkgZfa3bkuzFyy14dfPO6/tfkqK9Bqm3UPHtUeA5d3qbvvyyP
VkI1602h6B3ljKH1Rl+Q62zovu16E4r4fOvDcZllz5cNvY9nGAKvRtdTvCbnGaLW9UarOfQnvPo2
M78Nqe8m2ZEHOZ2RFZ/eH71zU8Lnk3wFeq9CG3RMKSOqes7OyUkW1y70NSOzTKwzjLpUREsHJRO/
/uFInRt/WCIAlDG9D64ZqkLMys1iCNMelTz4lPJj5m7MpDumVrLXpLVS0IIr4I1IEZjJImDNG4ej
QlJZKFTVs9r6Tlf+YHkEZL/wV66ZFTtzJmZEenPEWSf2Wjq6QSHta2nYecYaznjRDGxP4nYmD5lD
wCWnG6W6NFm10es2sp3brmPm8Hy13seDlUKXhSlrSkiQCMzfcX5ZEakSyP5Ds3BTe2dbmzi6s/Nw
a1ffzCLY28wETR+eUxFBCQQGtRcF1Js923pmWAeRF2LVTpJPcEO9qgVpjyyh0MYMkMGwW+o7u8vH
dyFOiJEzU7BQQq803yOd5kdJO4U5oz/yvtN+JGN/mMjIRzSDLlt6X3llI/61NN8lXpj79TBgqbE/
M9hCTrKTPGM3Dd8MlVxvV6715tcMztKRpMk9oFwYDOrStXoyxvuoZ8btS2jZu1p6s9YA44trCecZ
83kCAzK/WVpLb42hjvONAmxxDJ4GddzKnttZKyny+3cbK/k/O7QS/g9pX9ZbN69D+4sMeJKHV3vP
SZqpSdq8GE3az/Ns2bJ//V3qvbf1VoQtNAc4B99DgXCTpiiKXFw8j4Nd3ehN5ECxzLBQuX6x/SWM
slAj30r/xdNUK20+JiIGVAKpEJwSelmCHd0lmZK4QxhpnStzbgIL7NeXXUNyskEhxSls0QXgadW5
QqwtUGjATG/YeKYezPqUbfMB1C3Y26TiRZcpg9qxA8gxP2fiixAdtUIrTBft9LgJCLlTplS/E/jz
qgwW6/G5Z0QQIAjFRId2wOB2EU4xI30VNBG5cksy7LQ5u0107bbsbXKKzOna0LST53VHzayf2na5
acw4Bg88TmGf3KGHZCNtHk81VuBEGjKyWLdGxYn8SJ2K6xqgb97/R54Cm5zbfepGQJjypMZskLNr
jPKgJ5wwXt80I/ajMUCisyjU2Xu8kE1mxJxpT1FulHx5kAtgwhq1MhTMxLZB30ToQM4axwOc4tEN
4u4BxFb7f3YvCMHQLFblAEAjnsuyKNuymWMEAuRhUa/vHVDvK3fnSdI9tD3wOMbTzgVsRkymadZW
hpVDTM3ybUWf3JljYwd2WFpOp0M3MxZPGQ3WHpJelWtK7YhnJZeOnEIccUQa2FopgWw7AycWG0LW
GFdFooIESE4PR5j/EcMj4DoDqzqwMFGISWv0dwrny5CoFq9LojZvCdpAVCJ3Bd/JuQivxTqhUkNw
c7oHO/oyVt9ArDOwB6//ZtsHGilyF0m5AUuUVvJ4sF2pNMyDF81pVodLu6m7L/kcpCh+G5tpOdna
q28Fw/SkjYd/90gU8S08QwCxQjpzLhSzuHXZAMiH/oR+O1v1icXkNtW+/bsU9K4w/KXD902xagOK
SYAtC2xxJMW87Yb52Hb9BjBfxXUkcwoLO0UBtQLG7kMZesq8pEU+BKfAiIrV/0Lu/+962AgQpgl8
EDpxQrpsZhgIGJ0ezq1/NcjJwk6BQqGD7PwAYsdHvQARgvOdf5AIE9k1GqfwOqwDqTqHk4wEyrtB
5tvo2QMpCPApbjvhJo0dr/ZRD4GlnCuKUROQmBjTfZ5squhXN23KWpHHcjcSriLgQ/jsGtgfUDPn
Wq98uxi7DvPoGHK2wMnpUhaY0/1Q36VeGhRZGrSq3VkSK2LgkDdldUDWkECfy9PmkbR42dRhXvFp
Xe99jHG5WKYKPCjxON63BGqEX+So1Z3LqSyjiZJU56lkp52WyQTN8khUVJ0yKWjCogYJ++GKFKzn
5S2sV8w1loxcMSyUVo1oSrwBA8B4YoAuF/BxsVxmUhdsawn+vtZtGx2l1Bzd0K9Gfw3efjPezyqU
mlQeb1IiPwWTg9hwAz6FTIMOq7k1O1Gf7VGJDxz/P8t9Q84Cdj53j77xv44fI8I5WOwHJjZfx/0u
GHEaq3bKkeLgYhoObjxhzbiK0en33xDdHGoZnDkKxVsxibCpldSguq3DGMUHEEMU6THVbwZkxNiN
OT6Zc+Atd1jsE6c/Crofl9tEFc9lrrL+Bea5Q+aEjayt7Do0o0U7YeOXeWu35P2fwyCnVP6jphCj
Ois3YEiomeX6VsN/sQLp6IJw7LIYySvmdwsO4HyAVjCAda7L7OszyLb54UIaMTReaDDsFUlv21rF
oCgLF7zZ9/8k/U6oVuGJdEuaJqVRh4W1HEobfCR+tl0m5+HfFcKsGtpO6JigzinYrciNNqOof4Ux
as+uH7+xLr3RkfGCLUmVTUiMh0YpaFU43zz8XjAesI1lYcWQZWbNFaXx3TI7e7crsY7D2+X5cNCt
OwPw2qI1QWX+xTQeHae7jnsStNZbl+cK1WXZzfr3iCYeWjy7e4rfs5DopR6Nrd0ZJ9JUpyxP7npU
NgrgIF3kq+g2JSARUbis5AICpyBWF4FfBQgvMeRMoznn0wBwYtX7QWkcmRFirWBhpmGpIav7fvlD
S/zJQ7zmADgAhDBCe+65ixN3cwmeMmwdw2pnsp+LH8uoiGcqGcJJJ1GdF36UNGGXVsES7as53rTK
oUGpG600EVw2bhumGz00sfO9N3zXMFdUbJJse9leKik8qq3OX9L4mIil0MXBCrgYYIUjnn2m9/Wy
FLnFHE6kgaXIIOA/l+IZS+bCDZuwwDJ2AwP0RYrm0+6yELkqf4SIewISkOnoS8c/vXZT2bele8jm
kFEFGkLqzqgbYHAJ03kf9nC1lRtlzIXBtN5C2jEcG6u9pmDZxpi+GU5GtDcnVbFHZj5eeMGICXId
ALHPzVdkbg4SWAxle16Gyqd/rZfV3h+Mp8sGlNxgYGFBBRAhH4JE1GCbt5kxNy18wTFvsF54X0dv
lyXwh5twS4M4jy8WAzM1Z4E6VySZemp2FpJD10tLcKmBGCBPJsyX99XrNGcUcTEuFfHvo0wQ9GLO
FyT4WIJniYX2pdTI4NtIsYZ0M/rfbWsb0dNkv1I9/FflIAjU0HxGBwFPjPtpZFi0r5HmNPQbc75H
3TGmz515WlRDmx+/05kgMaD3Naipigl3ptF9c3OEbNX6eH4czz8TVn47aBfjLQdGWLFA1tvjUg+D
gyyDXS3DnVPtteSliw/tdNWYV3GvAHPKvtBaHD/YqxhUx1VGOwpxRTOHs34Ep/I+Sl81dhgyFfhH
KguTf0AhAsqEXtW5rHHBDnmcNFyG+vPgZQebLPe11W21jgboLClygY8Hl0+wc6AeWOPwX8HfiTZk
cc1vimkqA9fdTd5T1Gwvu93HsMdlgHgWbAZYziYyC9TZ6M31hB3MtP5F5oc2u05mwEAUj2OZzwGh
jTlXJIZoigh2Mwxsc7RcLsW4d6IUFZH7y2p8jKtYAI6giufB78ggmIrqbVM1bdaEdbVxGuzifI/t
Wys7ltjNmqvAmjIvWAvjP2blcWVbJ5SCTSj0FjtI8yNx7wlpAlc/9qoXl8wFgKYEpg34PCC8hKsP
dLZTRRIYrsXujaLb8wVwJFExDEil8HUSuJM4f6BgvaSrCcrGRYMlVPezD3Yz/0FzVWysMk/DFf5H
iGA1r500RFoIWXA462Ofvi/GSTdUS96kHwc9BuSLqMVgO+/5x6mapnfzFGK8nFyVGNg94GkK2tKY
vbrUuTHjqFQcIalELH9GmxSdFGCvzyUmJKmIHuF+jcqf/Irt3bDVjtrUbIZ6f9nNpTb8IwqQgHNR
INMb+qyu4Q7zAVR37dQEPkFapxAj9YeVGOG4OhFpKZ0gJiq2zvidJg9N+nxZE6nRHKwvQXkR21FF
CBoWStgdoDZNaJr3Y7YbyEn3I4BHQkeF4JMqg+CjA/KM6CAWYRLM1k9WCWWmPt01sxVmQPgwLCW/
rJD006zE8H9fBYWinDwH2yybMKclamMhS7ez4QRD/YlQyqdd/r863LArORgRLUyQ7OP5gPXDFvWe
qyX+zOdfiRBOKmpjMZbjQMQYP5D0NvVvF6aoK8o//18thDPT2z5tCXdkkFbtkviK5vsWlBWJjT0z
yic1d1cxIVmZTEztQcUx9a0NYbRKMJc68ZmBZa+RV4d6m8Ett+Nib1qHZqCkGQ/54v9v9hSzBsfF
UBe4wH6HV2p+He191KsKmgovF3fomAVoCbwGMorO37jJrT74gauCzyh8XISqtk49YZkchBjxxh+2
o7cj5slVFXWkvoEBJOCeUAXB6t1zD7f0OUkMBilT846dH+28HYv7IopDN1flc1KrAU4Mkg+MqSGt
OxeV2G4P4uYGgU7/arXbovzlqmKpNDNZieCp0eq8ZnExWF4EbZzq2avemPEj98PRe/QmMwCg5nIQ
kpvurz5CEHJHragnG2+wTgPlUUo3CWOYiA0m8laT58uyVIoJUaKP41Fva9gu6cgBvZuRvRBAPwzr
u9ncjOYncmEMKvz5UkLAQKc872Ib0szKfivcOQ3QsdxhfcrxslaSehcyyb+CxJl/wJMb9N5hwiHe
dtFXUm1ctA+X7MDopnYOdYronhwiXQUe5gp8CFIrucKduxgM9MUYZA2jLn8e/ezos68k4jIxmeZn
oYFqdNt9Jm1eCRVqUXW09EmcQyidul1p3jfthE2ue7P/PmExczm9Xzau4riJbTigo9tc58etooAP
Yya0G5qHQnMVWqlMKRw5cPOSZSwhRq/fSRY2w8kFL9zsH5IpnP2gV2W2KrX4v6+OeFw0icYsyIvm
G3f4UtdfzfbxsuVkD6i1VwoHe2yLpvW5iGV6ZPObNSvuYwn04NzthaDLvCh2shECPDY8L7P2YPhZ
0BjJPZh2sACFXKXVbVNgQqB0VCeOJ62XPF8IJJ1ntnqWQrRj189WSa+zIr5y3flU2Omp8/VwaSoQ
UTtbwnRFvJTHMOSf2ImCgavfwWD15SqMuVJrQHDONDss9Hc9S/ZJuewMLJgpu+wGk7eKaoXUV3C1
Ae+K59wHhLuFAQFWZPzEEawEaKdtZdigfVGBd6UXwUqMcLCxurLzsxk2HdJxV3pe2E3p7Qjq49L6
lfiqiXKpGTELitIsEBdoRZ4fAKcbrBEzksgLBk6cmYc+3Q/gb9OXwKxf8jG4fBjkyv0VJ9zaNoj7
e9C547zVzxqwMN5LX2+Wfmep3sUqvYRAgtpfFLMegmj+qFcYpDoN7GqwbzX9ZNu//jelhCCCcTGt
LnmnfaY/XHtfgb2OXRvpjZ9tLgtSKSWEEo5LpXYNQQNYurwvWfTkR6DLeqira2Z+Jqygf8MxsEik
iM1/zOqA+Xpklzlm9MMk9Y518qJbJMzKOXTcBExHaLCwdz0uHiNf1dLlWohBhdehMXIIflBwp5wL
Jk5P6DJBcJrqR6b5Vwif91nn3IxJojpssvtmLUtQEgyCVa1XiCLMzPdJvJnqe7ocULHZ+loQJzb4
1rxPHIG1SP6TVna1y7hpixTq9cV/pXel0f/YgD0pETh5VaTWMn/hD2cQUAIDhL7YuaiOjgMrQOYR
LvnOjTBg+2p619Fc70xz48Uqlm7pRbQWJ8SSsnathvYQ1yKndO1jkZgBGLu9GM0y/9qrt035izqO
4lBI3WWlpBhSkmJwG4t/Qu3GY/uxRtkQiAZHxSYmC/9r7YSIYtWYTRtQowrr6TXXQz25y2dFpsz/
xAfPR+0dexTRLAOr2Pn3QmuExk6LG6b26i9jEz0g41Jc2SoRQgipsKTXq4cOCVYTXeP0b9te9QiU
GooPhGDpAx9YFxwcBaM2xWomAI8wI2Uk33udBZmKQU56cP8I+QCDRpELuzoYQqE7z6/L8DX1k2OK
Yi5767XHLDXuPfC+XY6+UtMBJYZWJmdnFrG9FYAEHvZoo0w0v3b+na0a7ZQ68urvC5+G6dU8ajzF
Th3n4PnpbZKjTx7X2jaaP1PXAIOgh848YFSWJXwjJxlTcB9DF/Q7iyB2tTJI6XBqE1VvTO4MfwTZ
QtmTuqwwcwJBeoNHWfPyf8d2FCFVbrm/QoQ4pyPzdNMCQkiBScci8DDkT5/SRHE8peGUoA6OZUAu
plSF+FZp/TB7FsTMHMcbF0mYlFiMRlgaLj4Lmrw4THjyXfY6ScYE9iLMCYHRFADLDwCWimQJ8Ow1
5kK2IIa3R1B1BF290fzny4Jkz2fOLIbJMbBtYfRWiD45mD+c0vGB1iJ0a8/lXiuWXYT1mUW3HAb7
F7rRXwjqU9nsXGdE1V6X6QmcDpCKfGIV/z2Pfc6iT9WUAaxi05ZuLCyn2RpT7gc0rwcskjGrjZ6A
IuqyzpIjDQA64KVofWP6QASomRWt5shA76mIaAEK17dpxqjlZRkS1gETsFVe9P3NtStWsceF9E5J
0QhyZvuuHIEHgrThysOOo5M2Y5uUxrQ7FJvcKwMpQGgu2Q8M7gI55Ix5kMbgcs7+nbCH/yRgXjG1
jjFBsc/bzKZeMgt6j+SdtI95nG/AOwyrz0Hk+Iq4KQkBZ8KEuEbRZdUbB8JYzICZ0cgcmqCXCrRk
frtsasmlAEloVOJ5hheUeFaqFhUXv0dq1c0jNtAl8RgUaaptjFk7tnNKdl3hGwEIYn4NrP56WbYk
Bp3J5q62SuuwZY+C9wjNK21xQszLuOamGaytrVquIDsnax2FUzpnqA/2Dbov8dx/cZHstNXeajqs
RgEpbH24rJTMoNhBgFkWkKgBSCEIS4alMwsGpWiPHbqtZYIoS3fYMxb3EJRAq59pAZLguhuzJ72j
peLBLTMpoGceKCMxeAQmQsGkDASulGnA7i1NF2RLN9yRoW83KcFiqmVhVCFPZlqMBRFO52BxnuBz
eZh8G2M7h7YtRhlH+uz3JxodjPgmHRRHQpYqY17kjyhxHm6pS5ukNmKCzUgUGGQM5zr5RgYnzM3o
JafdERjF97kxj7P+iafxmWzhtqx6gvIvKl94zWV3I9Zyx8S41eouzMciaBbXDUai3V12JNmn5Myf
YJAwUEERXyJe1nrNxNvUFP9z9FCLnow038yxIgJIrmjAm//KMc8/Ibqf/ZhZkONF0+am2tQVBpfa
Oy3feeb2skpSUZbFcaWgPgM091yUq9GcWgTBpgaDYZyWezBptdh80xkHYl95qiEFqThOjQEbIsSJ
IKOINCX53Vqhepwe2sUxQBcDlMxc1vMXv/SNTZFGN02BLXmX9eSnTHiUgLIKlSGwZoNPQkQYWK2J
OcoZWU9T3nJqHnDp6qoVFlLlVjL4v6+CZ5ZXVqRPkMEy920Y86soTUNk24/IjI5u0gWW5m4uqyUT
6YKKli+uwv52ER02llPrLRz/OBlfNS304+/ucuynryWaO8qHuCyOroUJl0NNzQgbwwE7cYFoScaf
dgYKVyAidetHoSVBNF2l5J+xqlhaiRcYuvQot2GQ4dykTZKOesZFasayY8ZwWoZ0Rydnd9mMkjFC
yDH5vIcOQ4Iz9FzOQtu5b/ntbk7Yi2k9xilaZGA0AcB6Y8bvaMDg1a95G1KqRjRkRgWbKwfc4TgQ
kS8v0zOAyxucdR2dMqyn3pbpk+4+U+cUuw+VlQKS8Ik7/jeVCgZCOA27cEFg+C3Oeg02NRLzkWJq
kZbmNsHsSYdtlQq7SkrrOOp4Pf9fWWLn22MJICM57GrnPxPw8JZRVIVAUT11cbpNq/poDqwN9Ma/
9fT4+bJw2UXIGQ8BLQMv54feKlo8Y0913E5+MSKSPvi49wEyCnwtDqtGgYpQCRPOxrJgeCczIGy0
3v14bw7Fpshe2nbLsOX8sl78T4mhbK2XkFB0S4/pXI5lG41ns/gBPo5P/H00OoGgRDUd0wbnZyHW
h9hrfPz93i8fjWR8M0tt8xkRPuAX2GUANkVBRKN3ll+jpQQy0U0B6kQdi8kuS5DFe46F5FtrXMwx
iwc6GsYpQ6ErdPUhJFUw9+AAVs3MyKLvWohwT4MR0vI6XuO1/KfWPZbFxlw8DItZYcluy/fLGkk/
+0oj6/yzgP9obkkFYSbTAgO8Ibah+PBSm7mYLga1DTDOIk4bVeTUNTuUbuYYwCEMTqdhXDwZWf8p
OZiFxKkEMZ/4bbClA6eFw3s8L5n2OvLgbQ4s9cYwelXdQfqFfFDXItIhaxOTYU3P8qIniD++3m0H
55SlGzL8Ik0e6NVXK3r490/EiROA0wYe4MOUtr+A7Ldy8app5pcBFRxNVV6QfaG/AjDZdO4Dc7t4
ZeFBgDP9cKFE654SVcxWyRBOToImaF9lkDE7Oz+7t8gXZLqX7STLo9dqCOem0amOEjtETON1koGt
7NjQjd0r4qRKEeHAEPCxm9SClM7qd2Wb77CJOSiHTuHNssgPEgbk0MB74pnJf8Yq63M10x8mHgT4
siMvSPynHKjI3Hmv/P8um02q0EoSN+tKUubTGbktJDXgZXfAqVs6+6JXZFzSQs9aH67vSkqLeae5
mWC2MV3uiacFU4t7MzE2jp0/jcawSfwBH25GY8vZ2MswBlWd7ooi+9K1TPVjZPnD+scIF8Vsk96c
M6jMPP95wvBbutS7AtRGbp2cmG0HCCF7TM9ukvITuClOrvH/v6snnLUETz1qc6xZnN4w9taCA2va
glBixp5r4/F/+rLiVHWVRN6AOWOUft3kWMWgsKwAnaIqGhSFA3nCuXOMal5qF9bEIGtnloFN4wCr
ii/rIgu5a7sJmVA1Oq2TcrAjme8MMzTH+6F/MPPrcj6UqhtLJUs4e8XYGgvr+Tdi03VFnaDLsGR9
7Ldjltxlo4/FfqNCPWnRgzMbgRINb1hE+fPz0bVDPbccT4dZnehYzFa5gx2/uWV8zLAOOcB2EBLm
JHusff+kt3Oz+2f74rmH9x6SGnS1xSf06EWJVQO3FMZ1gnD2PtUejmNIpr09njLVbSBTF+JsB01s
VJdRVj9Xt2inzHewRzj0Eu2LbSCTJwNKSWk4YFNIDhK4OXG2s94H+lwcLmsqcdcz0UK8K+xu6LsC
mpbGTdZsi/a5ihQiJMEbIoC+tH7vWhOr2pXTRCnjSI6svc/oRrO3mb+LxqvBUgARpLpgXRemKFAE
xM7XczOOc26Q1IUZR+dgzqekfs6mr5fNJdVlJUI4eIXmxHmUQkSVbjN604KQDyRmCzv4Kq5fbnjh
BYIRrr/KCD6xdJPP8gYfBvSiZXqam1cWA0T/dlkfScKL+j6aRXyDCyAUwkFz86pLFhce5xOsv0MH
Z1Ct0JR9lL8SPrRfczP1mUEhQdfuRnbt9ccy2vy7EuAtAaMEDhHnYDj/7uBOMceFd9viUmcAr4HJ
FPlvqUh1ZB9kJUUsxLoNtfRmQuZO7W+DHZbmVZW9DMv+si6SaIv9nH90EcufdlRSLUmhS+aDIBFE
++yqyHZa9uJbX6rl/rIw2bfhE++oL3PiV3E+w6MYOQd9BYA7c2ei2uT0wbQ0ydbFCJzCejJHQyxH
px+SAMQTMl6N4qmDsM5bO9OmX4arWVd1qmWmQ0MHL2oX3H/w6XM3IF4yliaIOsMERNjYuYz9vfXe
RDEpq/17O3nzrPJ42X6yaAA6Mg5hx8gt6DPPJQ5IfSfsJ0MbgIFfcGwDU3sgRRyQWQtSopgqVgkT
EovWApKhMHgOXG2xdTmc2alfst1sgBJbcf1xS4mxZ62XEEg58sPL+bDTyL7ooHLDiqcgyrZluemj
AVDwOw1J+GVTylxxLVIIrN2Uj/M4ICMGzOqUV/63AQPGlp2oeqwyJ4GPoC4OJnxgQQUnGRc8TmIN
p5gBxWjmz6377AOb6R6N9BAlitRabsc/wkQS53oo59o1IayJk8NUVBi7pAfsfTqmdhVo7vLLdBgN
PE1XDYrIYtVKS3FMO9Gzyck45LsmXkDbJxabwZLegJJY8dkMhT1NwStphPnbkas4mc2PxLC7QO9J
WOfztduwbalbm0xPbpn3XXeiTe09aXqzz3ozGJzp1my+xsxGlwcb17Bu6RMOxakkQZ6FysQHDI6l
FVbj4mwyJz70PQJ2OvzXLp0iXktPJUqfv0l0+fKo8xBg9IDEWhpCqKN/7aPHwbrtqv3yM55fPqGO
CVI7g1NGfhiunfx21NoF8TPP7HDGg9B3MYSoaotLtUEWgLXNnJhQbAVgc32ZtDak6E5+j98S5tiw
FIHYpSzq02CoLgUZkAQItr/yBO9Z6mVBKEM6hWetGXT6zyV5rRn2k1N7h0bMzWLMXyP9ye270ClU
zNnSQ7ISLkS5nGljkccjAqpeXHnksdSjxzxZdi4s+4mPt5IkBLfGMhYsDoJZ6/wAuMacvVLVOIRU
GZ8PWYKWwcJ8+rkfNmwa7b6CMmnys7M2XrVLe4zkq1h/pGH6rxgxPWnytCRdDjF6j3mZpg4ZnyX5
zNFdCRG8wh/80Uw7nmRPj+10KPqHLD5+4ousRAjfXquLGGuEoYdBoAB2GZkJ4MqK4CgzFviS8aZD
LMaacOGbxGVOI6uGkLq9xq6Frr1OVBsXpE9HNH4QgDiFH/j1zr972uhF7jIdSY/3TuevceIG2MGA
GcsvFHGCZYGZPXrlJ9ojYGf/K5XHkVX9Cg+X2cfOF1xsWBow6KEDDPTlDyTxZyiEpz9AoFjHKOJJ
WjTScTYRV21mPuUWXiepFb9RRoDuGFQ1G0nYA6bLNlCVN5B7i3ncNDuLM/Q4n5rxE5PMG2fOj1o1
bzzSB1b2flkziVecCRO822WxYSYThJXFibIOuUcwTYpOmdR6K4UE98Y+k8UyRjy5F2BiFvPJLB5y
TKMm2s/LukgSnDNdhMA29ZreN/gf1tCzJwz77twBFSi/3XSefzNT6wns5VsnU7mfyoT831fu5yym
P04l/15oNzqANpQ16DEVIYL/diEJPtNNOFmeR2OwsEK3GEQGpYe9zYMKRqTSQzhGFCU8VsTQI2PW
FRD4mCHwoYhqS7ckRzvThP/7ylwJVs/U2GYIb3D3znDtDTvWmfw8BWQow1rhE3K7gbIQ/JV4Fok3
0VAaJfF7RO9mrjdWf9WmqoVEsrQBCv0RId5CpO88jrFG1SIJ6BT4xjUjIQhbXBApszygRoj2oKMS
K48Sf6UKBzfxR20wakgtWhL01n1Zfm/Y9ZiwIGaK86uwoSucX4uled/ySpYDYvlp3nua6iKXn9y/
yvBfsPKJWhvrpve5BLztvClg8XbK9mXOif9B4ryfqsPlUKGynnBmU7TS2FJCIAh0MXi3LHfplIc0
3UzW62VJ8lP1VzXh4E6VX3alDkmgcJ4pKk5GUBkKgLfs3j1zQeHotnbVDzTlidAMHOfGSV+66nXA
mN+ov1bZZjaDUUW5pHIK4RhjDgr4ZBt6WcYzjV6VZTSV3YR0xWhHsJQz/P3BT35o83QAhdjL0JDd
5c+jMp3Y9BmwGGFcuHM3sY2pnx0olvoY5I7gNk1unGpTmSei4sOSXohgUAXDLQE89GOdE5d/ZCIE
elO8SUv9aKFE42rvLqD5l9WTfqU/kj7UOzsj1UtKIWnuMFrU1UHTf8a/VxKEJ2ftupTqPJx3oIJ1
x3dsTYpVlETSK2MlQ4x1XttnnYVvRIrvDvZ6x1/QpmbFgDl5YE4VJpOGBk5I7gIXDaZ5ITQY2uS2
mJLFWTLvLaMIDG/D+mua3jba/vLHkbr4SpIQGnQ/ozS3+antH3SyIfrWb1SRQe4Af7URIoMVm2m9
TNBm0pAzjFvNGraVuTWaIWiNsO4mbAoBbzSwb895+b0ew4kqTpjqFwiBAvx8SC8HaNnXPx3rHW3O
y1aU3h0rKwqBYin8JSoZ17B6jqcH38CajLuIfmVkU/bYydCoQNAKB/GFNjFZqsiusCEvjMHG5uph
tIRTDPKvJBxV7QqVKOFwOVNnLtTgvoiSmca/17d0/jbmJ6KiIVVJEo6YhWmVye25pEkDavUq1ZLQ
6AOHvTNPccCk0Q+MwACvgiASpc/zy75dZjC8Yrwz1L0XbcCSCOdtIHe9CpsrPV0rMeLpMtOij3mN
anF/YDZknK6dSFFRlbr2SoRwuAZvNKjLH0+T95gM/8328bJrq1QQjg7JWge8vLCUWWWBnscbne6t
6L//TYhwfma79aaR28kcHWwUKzG/v7fib/+TEPGWLbsuG/BUxtMM91BmbheNBG6qImJT2Et8OXej
ldk9L+AZ7lNiv6bxvvgEixQ++B/n9YRcuPWAxPR42oMB75CMz+nYhl19nafXBkbpLhtNGtlWsrj7
rbJiLTWT3G0hK25+RFjLs7TFs55ZWGerbwff37RtuSNO+f2yVOllu5IqnJthMJxi4S+meHq1mycN
NNdj5+wKw0BXyfGCKs9V6yUVEUFknayTMZo8fr8PDfj9k8CPtuCWCjQVkkPlH8J5cp2qMxhXzZyP
HtuU04uS110lQjhNQ7fYOq47+Ie/c9lDVbwpIdYKEWKRv608babxb2t9Leid3z/YqSKwyUUAKs6b
ichTxcBWWFOr84M0LzRIskMePQE8dNnPpDeO9VeG8DGoY0bM8CAjLeantByClNm7nEVB09TfK1sF
QJa6NfrxYN0CYzDKAeeHqe0I8E8WLjgX8wugFQt8uhu7dNM2pyQ76qqqsdSl0V22gQrFsIct3Kdd
tOT+7EJcqn+355PXHpM6LL3jZRtKv9NKihAhSF6gAF/NODjWNfAyOntJNIUI7rAfCk+Yo8E2VugB
RO253aauMJ0yRnG1wFSZfjDybQ+2QZNt+nhvuyxY8pdP6LQSKMSfjppabmnQqfBm89pBXhJGlKBP
oc8qVhep+VaiBDdfvCbP2LIAROHn90uVhGnsXhVMMZ4ndYWVFMHRTfh0H1NIcYq9Z4HJ+a7UvxAV
Ml2yUIIDxP5+KDHyOGB5Zz7ETEu8waBhoXeBk3xpmy2rn0fMYadXGDRJo6uxf5gzkBzs/E89aFw+
lQQGFM6yKfiKDYrNyeGFeFTILXZN5ldHFTak/riSIVjTQqfcJqiF8kdTYm3K8s0dfgzL1oh+tva2
VU2SSj/eSpxg1V6LB72LoJJtfyPzu2F+dfwrZRVCmki6YDAHBSZK/yL/oDcXpK74t+tnFo7tWxIp
fFDq6SsBgtUmO7HTxoWAbtjn5QmUTCA3uXxuZQEWb3SwJ/KYjsbw+cfH0KiWeDEinjXX1UOTDCef
AA6y0IycBgyWfIl1LAYw7V61MVT2iQAb84AdAnb3wzJXk1WM+BVDwHAeXPce6CRmXuWqZ6zMghZY
xi1MnpuYLxIcAet6tKZNLH68zE0Ehp+YLNh8Z+0vW1HiCXzDHzgTMMfrodV0bsUeHMNa6mFPuo55
UJC1RHoAHjYVVRE/iEJQP5Mi3Buj37qMOpCCofa7pgELalvsQHH/2KNu7aBwfVkpie2w48YC+wTn
iAGx9LlSyVAUtsf4JnaabOuuf7cGFjqarqhTS8VYqDpizzWWcYrpvwu6ZNADYMv1mDXfqhE4dqO7
81VsGjK4PGqbnFYczgaf4z9jlZa7qVMSO8H+6ciryNZr8+xBd5JvSx5n29Si12XUfMkz56UGCDAY
F+cmiksr0IelDVjU+se8JypWGdn3NLE4mQO/sEJEJBAYRxPzwy3WQ3Pg5OTXS1ANjhG4yHdDLFBK
gsxREbBJRXK+H4zYw94ij13C3BirA8syZGzn01NEOvz/dcZa1EaFy5fVaLHu7q8sIZmyU2fMHBuy
ZlCylsmhGrOgT0N9+TIsG8u6n0En0Gnby05rSuLKmVTBax1sTK97VoCeoMw5PwtzsxvTqPvXKPLm
G29IrVsjcsivaGJes4sHis2ZhaNHx1g3xvtpLir0FUyjRaOT6UffGLsx7LsevbvGogaWeWq+8Z70
sbOd0hiBZQDumgWFaTWHKE/jp6Sy52LTakOyS6ORKOq2knCNWSycSEAFMWYrAkgto540jRMgLwRL
1axH6h9BSJjY+8m9qUYFWlB2MtfChOR7iuG5GoUwTMSaZjBpnf7LwCDzA9XS4vvl76aSJXy2OdXy
us0hy4ofBvvYGPsoDz8jguNUgVS2XdH3zcbCOATFcSvIf6y6w8p35UIrqRZI5/gedkxgi9Pr1K+z
dOoQZHQy7/NJD9BKQC1ThTqSjUEDWIWd3thmCniaWM8wC5qb9Le10jqYZ/strt5LWlybGMyjc/Gz
M9zQsLOQlPlhwc6YOE/vLhvT4B9EvIwsvuMUNwNxiBhP80IfjM7iHwy7B7bYHPOi+9q0Iz5mHNoi
wyZpYj/qnVcEup5eMZJq392seCgN6mzBkKIpPq4ssK1/Dg8Lq/BeksZIFx5LRysJ/g9nX9Ykp85E
+YuIYBGLXllq6e7qve22XwivIEAsEiDg18/BM/PdKpoowg5H3IfrCGdJpFKpzJPnKAgf5NO93QZG
fsPp6/Wlr0UYrNvAHBkuJ0gRXJoqMeaeyjzjAQaPMPDQJXEQl3jvGGMe49UjtXar0bpqESRFUEMF
TBDX8aVF3StVbs0WM+tXa0QKXfdmOjhbPZQtM4uAHUNWVhk1zOTVfZyFdXzqMrjXFlfAuvdC8g2t
QAe3EJ2/5dm36lSRM9nkPEhyN9v1deVnNLvLxvGVdp/TsjiJogsanX3uHG1XFtPRNt+vf8JVbwFy
d2bTcGew2+Uv6BPJe2LjamoJlBg+wZf9odoL9pNvoWhWA/aZpUXOBkFKaGvNl6Bo7ZDm72na+fmg
+ynePKxTxzpWG1WgtVwU3gk9HVD/44ZYrE1Lxl5Y8wWIhHjweT6MoejIFpBhLdKROW0BXAzcRx9c
cmQEAo8ldrAJs/xtwBStPoXXv9JqBkGIPk/+QFlUX+JvgVV1SaMh0dUTsA3dDOOnztuJ6c4Dxx8U
IAw3dLdGg9fAyJC3+c/mIpAkLIbGCYVNE5JHFeQIEcnqb711b8W7xgwn5yFtghGBTntvzKAADUWl
hy0/OtWRVlsp+IrCN4ZV0Y7CUPRMw7Q8KrSU86Mdv0ZVtwn1bfIrHp7qzNdiX5kvTuxPSWRAyUY8
2PmtVYUxBlubm66LavWlYFGV7a5/kjXnAqr3/8qmQGRv8Z4yYq4Jy5A86Pqh9/U5QW3rSm4MYa0F
IgLEI6Tg4Vvg1ro8nnSokKQXHQ9s/dck32vHBQmeh0H6f0BX4rIG6SwlqC2i6HdpqMulHGyiOJDX
R4rvPbFHb2uIeu2kINgBFgjRUFD3LIK3ZF7VYRiHB+VoH1y7ObmVcdAMuZGszTu/vI/BuorXEohR
ZgqWy6WovKiSggKLpWRJmT8pQ3/owXF3I/SGh5Zo9ae+M7sbPra6E4w8LT9fd43VdVrz10J70MKf
yx8A3SY2OR1+gNYck/6LHu/51udaC6aYzPufifnvzy6OprZGvOxgouEpjsDd5ERsCpNeB/jNA01h
9A8rAi0JnvXYVfy5NGc1uSU9MZvrzYBwekoHOxrZ9HzdzOqqzswsrt2uAXChbeDtoOIDP7UrhF9q
nx35SrVjvQn2nf+1D35yZm3hJ2bCzIkoWMPDvi3eJ/BIpfwNd29af269qKp03/ulN0fwL/rX1/kn
+71menEX6pOMRTViP+t0b+o3vYhSeiq1gDf7pAi9ptgL/caphS/Jj9iLUvIlFce4e2RbPPxr8QXv
7pnN3bUxm7v4sHYDZKvtYQ+0bEZvH+oqZMknOm081tZOBBI20EVCXB7vjsWJoKpoRgM6EFD6NvZi
MHaeTKMxtjbcdPWahPwbpoxNKEuhS3Lpp4nt9FKJ+ZIYQaETcZXav7VedLk/xmYW7yjr4ghcsu1z
gZTVDfoSvVK8CXjabtzYayuGehs48meCBdT2Ln+JkbWdG+c9XFntqPW15L6ubQGt147LuY2FA+dA
5TXpNF8OSTi5fm4ezAKkldUObAPOPwB4MVCN6hc01eaPuNjaDhShuAyxIDHheujMzM+67B8C57mN
ZcbBtQHJKGzEHkaLoP1oHE2Zfne5/Jfqz7mlhUOi1eBqSYnrrniV1b3TPgzTSc8e2Mv1g776hc42
bRGmuacaILrxheL8JZHEL6AfTUIIrE1kj6x7I6ys+hxe9HiQIZ//oIcp7NZpC2Me+LFvvWxfmE/O
FlXCWrwAm+r/N/HnAJ7dO+ZoiUY1876pz5P6acrQEAHfGgNby63OrSyiksnM3OoUFtJCEdvspA8G
i+sfZm2rgPDEkDPUV3WQCV4eTzuvUXK0DaQi1p2NcVMO0OlWKXwtD/lTCdcRXVGkWhxPOmD6TKL5
iKYI6or7CeOYHG8es078od63ZR5mKrq+rNUAeG5zcbE4ZW44iIKI58nkk/KuTQRGaW91vlNjIJN7
cGcAMnfd6LxXi8vMm0VyddvSIee3vEO0NskEUPF4JwD83M90ZfxXNqKzKr5bW+wHf0oKl8ZscOfO
9T50czEnuAhDdlJ0pdtjFrOz0ZvGFKTj9f6YR73rQBHvpweCP2W/18bo0yRFnrzLR+7n9LeVTSeO
ElEnD2S4o+5Lqx8d7znpSiiRFqELvp0t1OfHfZl/KoU6Nr6/DSH0Sx/TGR3rieOnFjJi6tngX/B4
63W8UYZf17/Ah/MC4t1ZkRRxWQftxfIJKim4b2XqFFAkhV58M5HWz4tpS/f0w5mZrVB7Lrkiwnz4
zhh4r52SoT2BOffpRlbybaAmROFK5+3vlwMpShNM9hY6SMuaXm+1cU4nZAt6mnzjKJdNZhJcN/Eh
MGMtM48X6v7oUhlLgEjZalaBqgcKuvWX0XppJ1BdD76RJH7JPtlOdN3a2s6hoopnHKY4THfJDGCV
9ZhPtkCbiolPtpHcean4RJMtRr8VN0CCPk/n6pi9ossurAFlMcaTCtmPbn12R/kkkdleX8maCdM2
MIc3B80Pz0R9UN1AcaSCtO6cABylLSLNFg3Wh4ODAT+Co433KEjyP5SnBcOgMTgCeGAUSMHVq1W2
QWI/a8QKJmujsfzhQoMtG64AbhAyy58uDimLeU/HgmDPPBQRfmtGyKfHbvh0fdvWrDhgvwF5ho3S
JZ0d5OzaHG2F4ldlz+Wb4SmzvmNS6VSXHhQUp41g/LEajQWBWRz1qPmIojxxaaohicNLF6YEGJuH
7qa30I050OqgkVvDDoYpclAsydSXzL0FaOnv14mHPVp4NpoyII25NE478JTWPS9BxF0Fqbt3vSPe
kz5aGhuG1vwQ6klwQCCnMbu8yBA8C3K1dIQhALwC6JjfDwl5ur6WdRNId9GPNMFyuliLWekiJaAv
hHBscqylwsxkX/+4bmPNL2YUMd5eeCdggvZyv5IUahoQWy3RxPruoZzlfhEQLdb/WkQOPoFPosPz
4Ol47C3MdFmuqCOwW+S2auiJEzfErP3GN1mJchdWFsku2h3KMhisiBpD+0xArID85CXf6Les7hne
ITOvP2qhy+GTltkZrXqYSZx3BnXIIvYbGW4O738ci5s37X92cBldblrttJWdKdgpShlqzX4avlrV
zZSafupAEpXeV6hONEGxRVW0cjVd2F24ttnQIunj2S5pI4yqBWVP/azwon4gPrGeddQJ/toLQSJs
2MA4gNwHVbPLlZZDzNqhhW4LYhd4ySqftcqPrU/x1iDeyqe7MDQfubMw6ACUb1gjDEmr4C8us8wj
2rvV7SjqrznopjfWtbKTFG0pQClsF4PjS1RBp2Fk3LAQJGSdfwKvWdgmXedjDsvP9PJkoSgXE3PD
5toSIYqE9zFyC+9DQSV3DTAiZ10ZWIMDkrPe79OQlpB3aDYqwyunDRH+D/fzfK0sq5ysV6LxXIQO
1OhvPF6mvmOgF2C5WxwvaytC8upC9B5qdajdXn40Oup1r3KsaMS7n0GLlz5ZkEQR1sbOrS7ozM7C
OVJdI07PesTC2N0zIwlMl4e5nHbXnX3tgqTn61ncxUOcolLFsZ54KsM8n0CSuJNu5IxB7dxAW30A
s2+jhRLDm910y6y/BfnMbyUMO8JDkEjby75BCRbheZq8DCjGCAwtj8yRRIZZPV9f5koOdW5mObAQ
k84otAJmkhTPoPirspoXoldhaxqHqt5yxlVr80U8lxDRRFw0Q9jQDJryJiwKbqHX1a1OvjP2K+ll
mOL1c31pKxczWJ7RBUI/yCZk6ZCGJnWghbA0i5WPGrfu3ObbdQurrnhmYeGKjT6KhFNYcLM+KJPe
n4z2GQoVG664uhDbBkcC1HeQuC92rWXlyHvI7wTSS550d3ix2Nb43Hw4L57Lf17mUGhy8AKlkAm4
PLwVw//mlQ1nH+LneMZVVa8uih2k9r2XsozAdemSk/tLByF/ydv99X1cCx1Q4AGt8JzimEuO+pLI
JrZHkKhn3kOGWlSpfrAuivVpI3SsBXprVm7DMj3Q4i+OtLC5MkwGSFJmuSegosOhcvx4zH1Ki33v
GT7jW1eZsbo2FCAoPiB1ITN0ubMFlBJLRUgJdknrM0mGowMVua9uYd3WrX0qO+kEE0lfHeE+MzUo
385T4yiI0m9i3hxtIqxd3TbcTwzr7fquf+wu4KMDjYK0eO5Aga788qeh/4W6IyQygqaRvp1avnKI
7/TopqghO5pVvLMVqKW0pvPtLA8MIGbs8pRj4qMHbL1vlN/Yv+1ma6DtQz0MPwvXOZ6/Ng6tuSzd
wP9jlaVIqMvWDdErxdJ/57XcV8ZbOQVadap5eH0n1s6xawO3icufQht94f21q7XonBdlYDQ8OzR6
QYLcSodTZRXOv5jCApE9UfAmLs8y8ZiMS4rFVWI60RFN6UF/dVz1cn1FH8GbsOHCCpC86HB8ABuh
4elwfc5KJ0iBunn61rfsJPtfY/zTUuropW3q250eoJf7YrAhskGPHmqmDm2ZzthI+Nc+KBjKsa/o
g9v2EjEtattQbIzx1FSGb8kAhIdJs4PsRAxI3khfu3QjYK6dOTCwQxUVVyfI2JfvGPDUMkck8CAz
8ePuu+vuynoK2BY+bnVhZ3YWLxmvcVPNqzSU7fu3dnjsy6NuY9wK7TF6Mupdrf4hlwORI5i75jCN
/srlgWWIklqsUhxYD9ziqK5rmvKlMDbC5NpxODczb+9Z+k3aNpMGVEFBMPSo3MpvMWjhbWHC1mIx
Qg8+0xwYzWXzG+eAc9oxnLnhPk5PXIDx2j1QfdeWUbqlwb26ojNjiw+V6qKSvMhwvRHdb5pbk+0l
KCuvn7m15OZ8RYtIn8tEAsmGFY1ip7ldUGKQMK3uWvZm9v/i4P+tZ6na2GP4ThUJTCXGl9o7DPmT
MF+bLS3S1WN0ZmVxPzhU5YO0YYV6R1p/HusHYM17tXH5rx4ilDTgB3iDYfRq4W1J0WeM47GXWElI
u1+6yVBt/exKkDhobGdYeuCNW4nomkPMVFoUwjR4Fi0jPssqkwsXDoEsPqJF42ciibwterg/I/LL
tOrczCJBbA3w5WgUZjSUy9+63O6BeZaszaLedscXgsnAeAdy6tL2ARHpeFgbtP+GK1mFIzUSDPF5
faEFSAmM6tkztfbT0BlsBjNJ6gIyLeBqYwqkExWV+52PE33uHVHUKDgY3ksWZ/RpcMDK0/NYfmnw
r6AbC+TGe9FAibdNqyTfJRrpWzSbwJ/hpy36XU9CoaAW4m6SIHHNGpBwm5ae71Q6WGWklCJy58rC
AWntZIVSuPVjHTcTBEqzQhR+V7du4A52vWuAW+BJizlXSaqy8Ie0q6k/oi94T0VrTL7jDOVPDdKg
76Oet8xnLiCMPvhJ8KoayISUWjZJF5CsNp2bvHet0HQT/UU1/ZCdOjI6j0bK6RCBdEElkTuYxQOI
j7sQuOXE8VOCOTRSAMOEWVs9/pTWdHBPKcdzMciU5T4Ygotjmgh3N2Q9gnbsJUh5GulxHavP3DeV
NUnrd11f7A3RVjtOvLrcZbSV6DYyom6Bihy+xXqadYEatBpSQ2ZdbCQMa4fw3IUWMV9MaoJ8H44H
R9dMxvdd/OyituTlr9ej18eWIDIGNKFmUmKUCSBNdXkOZaaT1JjrmOPwUFYHkOZl+m5s3kBK69fZ
beweLe1w3ebqKTwzubhoBq+Xbqmh8CIAQ67NJkUVpH5K6unLdTure4i+I/rRgK3hzF8ujcpm6ssC
dtpBHBSw/1WTvWWW81x3auNzrW/jf7aWne9hLCHcO1ecJ+dgeN/18aklLBi9b6SOpimSOaTSt7Rg
Vh4ZM6wafSMH9XTMjywiNRAeiQBAGLVAekqax0qdxPAjSb+NVZDZuxEHlr3inPuYajXr1q/MkOXv
bfH9+jZ/jOSXv8K83GZMIXlxm+JX9DmQjvGLGPOw1IcgTkNVf05ZwOTGu/WjA8GiZc+o5JlYeLnu
0sZcK0vbEqoEdlA32o4w76jiLTMrNV7YwYME3WQHXc1lYy5WvVMXU4WbUDkvhELjt0/FoU3pjWOh
WczNXAWphUdey8SRVRDHAie39/euNf8KZ2ZQxmMNI4iX+xsbwCgbOXJ63nxi9Feejr4lsKvaF41/
68d7jBGP01arZnWLz4ySS6M6j4tEEHzUwZ4OmeG8t2m3qwTZyAJWzg0WN3cdUE7HzNmyAqGjRxhX
IFMFBTuYBfm9oK8cNz9/8KB7ISIuTzzeAgt/jAuzTXQO5y3FPbg4NlDO6Wgn4D6S/xIyB2X5fRyP
wBL+un4wVvfwzM7iYMSUVmPhYm1C3lTF95ZHhnq6bmL+DJeZxuVSFr4hIKEDmAqW0oqnSa/8AQTi
1y1sbdbCETxTunZaYhE50NSI2seceU8uOHwxV7NhajWQnO3XvJ9nDxBeexm6KlhM6T1o7k9NOv40
gDws9mPjThmxL0Gn8/erw4ma0fmQAoEuw6VJajXdoDxUe82WQHLnYWT3Zc921havypornNlZjqOp
VFqjnsJOapS3kK2JWqcIpyLZiBVbZpaePRQ96XSY6UAuQjFulHIR1nwLdv5xMAUCI4hErgPN2Jlw
d2EHEK+a6R4qoDVTE/omKiY7ExR9oz/krcVPGLpC/cprtHumsz6yxFh+9RTvb005K0AqAfzP9Q+5
uvKzX2RefkjXEgSJNH6RF/cvVWz8lC4J3erlupU1Dz1f9+K4GaWc6jHG/rrqM21rqNZhALV5Auwg
1SckZ+/on1+3uLouDy9llMTm9GJhMalZXqcmisCMefEua3T7prL6HE3GYosgfC2WYGpqxtQAO4l0
8HILoe/WJtVsquusOxFXj6x0guurWQ33aEvN3gORV0idX9pI4zxrJx2dgAZc/InAMP3B1A9tvwNv
m0EfTSf1225jzmctgmH7AIZH3RNJ0sKmplHIKgwo/9pD4rtGGxTTeOSERE7Zbnytj9UNELCgkD1D
3WBtielyc9qIiZklWnvcn7Rw6hPfcL4I81Sqm1K8Xd/N1YWdWVuUN1yu2olzWEtR7/KgN663qDxI
v9riy1k977gnkWuiRItTvwiT2iQKWc7rGm0dRM3tzqI8ZEBetlILMtcI1fgZKO5gbIZTXLi7OBs3
PGdtrfgBqH8BljV7z6XjcF7VkMTCNZTiHRrzH52Xhhzoe52yjW/4sZ6DQI36KdqZEND9gMubvJzW
bG6wMylPKJGn+5h7XdiOoIWl04gmu52ar9e/5NopBwjQwD0Ei8hqL1dX97SmTAf8N3EguCV4IYOk
UXHU1cav65bWItgMzwNTwSyIuWSn00ooEVCNV+gvWv27Pk5KQOfYcCF3JYn3rXJG+WCzRAG4hfYk
noPISzc2eDWtdh1ssA4mlVk7+3K1NuudZMhdFMPL2LcshXbuS0P9ofxqjw8sf6jJg+Psp6bdXV/7
6i47qPpACBb1oyVG3fDcjiTKQbKkfdMIJIXwii+TjbfJSgneQCYB6DBq3y6GNhfhxhExN21gSQPX
TH0x7qvqccieHI7azz51Drq8M83dxEigkGcYX1B1uL7KtS/sAV1A4E+AyC3DHWaLvBKoyBmY9NB7
ajcjbttH27uzsqMamO+6YuPuXYt66K6BDYrg6GDdl9/Tw9c0ZIEVD963ycDD5JEDzC5BROUOYSK3
SF9XDigCAZ59c0BCd3QRCsymqjGb1czQb6+5bUbiQSVOpKBVJhmLLBSZ9m3ryXhjlSvIAFz96N0A
uQZWW+CxLpdZZWZXcA675bgbyIOy/Z52mC/u8fCFpsqJ2kHn/fbQR0ODIjTsvyZin8ergBHFvCom
C3F8L+3HYGPRVAuqI27eKPaDNE9p8vO676wF+jMb1hLVNLp2bDsCNiQlT6bZ+RzKBoP+I7PzOyAS
Duipf22T8Qvqm77ZGcc636IfXXGmi1+wCA4o4yA19vALKigCU/ClSXkPtp1bpx1CGyi7kWVb8Wg+
kYtHFJplf8QjMBD4AeDUFFbeTQapAq1OJmev2Uq8d1MSzxKAqn1OUb59anTN5jvThsyrH9tuktwZ
CckPbl311q4riH6TUU9tjQmtpGRg6bXQFLWB38bz+PKTO0NfDdVcYLAze69N3q5mWyioVRM4SxhA
AF3GB+me3uH56I4IxuDVOjYmqr5AZVz3qpW728Cg9SwwOb8YPrzxu7GhU2fjtcD5wWwSqPjdCWb6
NI03PuWaJVT6Zk46xIYPAFOnyorcTBDhWaZQ7U3Cit7Y1VNi/osd5HigrrCMueV6+V28wiMSdwC+
C9dvDf2H3jQHOSDSZvYWT8vqkSToiaPhCDpBVEkubZmaVZPUzWd6vftYvaEe4+vpwShySKk8aNWb
09129g3v31JnA/y8dhTPLS/yy740BUsFshJ9PLnNySiPpqEFtnXvpm/GdLjuJGtZAYD2M0rIxVPn
g+hSRtKEj3pVBTUld6Qyn8f+lfZ1lCTVrs5av7XUSdfzO0/zbqQRf7lufm2tQPFCQsGdy8V/vsJZ
7YF1rd1BWG6+temn0U59s7KgFu1BgE1/h7PetskWS9X6ipGJOHPdHdNGi9OtDaOVxglWPOT264BB
T200wsFo8yB3kjvHUJhcgeJqbQV2/JOTrbGDtUwFslN4VqJXDgTO8kKx4tRw+xanpZJ3Xo1c/ugp
iSbzCPz3waORR/c03hVgoctQBtzlW+Rza69Bw4ES68zWgcR3ORokKItlB7n0QGVHA42oFsAAov1O
ERsc7VCMRxKfoHn0918awF3QMfwBJiwh/UAeJ006XzCYQc/u8lZwiPi09YlyUK937N7N4m99TtuN
Jv5aaMJ0DDgKMLqAqv3yXrNEWTCzrQLSWNApLn3XQbIL5I+OgY/rK1xJkMAEgdYqeHyBg16OucY1
EbpbYTaut39AHGQPTruwxbuQtuLogiT/urW1r4j3BIAtMIUS7p8uxdnR6YoYPO8UTwqkPi9/JKxN
CJ3oeWR4zV7Jx57qQd/FuwRtyOumV/b0wvIiNGoV1G7U/JiR8aOKs6AtAVsqkp3lbvGdrkVhmMLl
Natdwl0XOa42Thh74YgP7WTdEPRicfPfpVoSWrWIck58Xqe7ynuenPR2Us5e6lvV0dXFuibCE4qV
OLSLaFFOrDHTEoudtK+AkElN+nX7LNFlvr6pK5EQoyHoNYAF0EL7ebHSzkPTGGcSaa7R3QivjxCq
A6cxfmhle9D4cCziLbGNFUjaLAWFCxW9LDyelm8WUrsuaH9hM2dHG3wv9o2R7EVxwNuz9A7pFHL3
s63dlXRnZm8Qi/KhnGu7D91fs+gir8aDAiQquL0JlE0v79rOokOqjfgdGaoL+Z5Yr6598kSMVvwt
LbbEOVa/6H/W7MUIQT+MDUOjHTsNYYJW/4xaQzgMxK+3Qt5aQEAxA/uLitvMIXm5rLgwR9V1Ex79
ehsAXYFmS/dcGvVtauXPAxVP1z1o9bAg+JgYBcMcHRotl/akPugMb8UqMOgIGF8NWY5d3uk+qU8g
wgGTb8ye4/IT80Byx16vG1/JZ1Gp+s+2eWkbAt6GLtA0B24xAVY8uzPSLdzqfAIW7wXAJoEZRO0D
bKbL+gWkvurUi0ElWWhe5AEFYOsjskB2vL6StfsZaK8Zy4dR1hmzcrkUu8OwO2nRzJWCVnuWpMSf
CE+euJfQsLeHYp921SlzHRgHiEaOJPPTZERimNhvoFdvj33Fx41k/s9FtVw9cKN/xF0w57cEDPAR
SUPW4eMKVPL7wvAVlKwb+yfmMm+JPs+yIwCTb5Q5fm2LPelEAG71A+OPwnMOud36MXqnmcNuY8/Z
p6YGSP1Wh29962zLBX8HKlRkObPSyy5LRgovKHuIyWc3Xf6exT6gJOAqfstIfSTs3ZCWbzrq1eTF
LsuEL/StaY81R4F7gCUbzxEkt4tQig9isBxtuYBZGNRhxBgOACMDmS7FRqq+bgnvHu/PuOKfVPPs
Dkb9rim6+QmbEfPgGelB9kXkFO7+ukuuRSx0atF5t1EJxtj6pUcOuqVlGFSFsg+wKLU8sPwnw0gx
2aIqWI0gM3gazwFwJ30oU5YjxrjaDMPRVRPHZpRC52dn66JFIqH1b703up+NzjAOPHXrO+lK485z
hHFLyhqkegZNtiLaHIqXTk/n8guArJgEXRZoIdJsWvYsVSGF37O7uPrZab/NNnJBm2zum3JfbJ2z
ta0+t7jIbca0FpLOoplZ+aXRg8JEXXh8UNZWo3/tbji3s3jkxTzWK9nBjmYWO60B6owOgTbII6S2
oZSSboSPtezi3NzCg5SVsoEpbGTRvk8CLAD1i2LPuhZWceVXdHfdX1HwXPtwaBqgzz8zVy0ziynj
mVtauGNRAgE4k4thEHsJtJeMcGScG9GajRUlAFXvRqhVf9JrYT5qNh2tm9blPXqVtTHsnNyCsEeH
QkmyI9M4PpljpbuBNVlW8Yjo0+xrVRL3wOJ8+JYbmC8I7DGxonRKEAYTL8lvZUNbFZoYGhXg5++r
NBpsTdwUeqVFbHZbqzRjUPx0uvGTtro8mFLlY6hzqrGwT7PSDeQQe/e21mSADRpe/WglRH9tTKN4
t3UOOi7N8CZk+VJP9IAwI8YoYtVmx44rC3nrSMHRhik6/Aavu+/d2LL9QteSb4ZgdYiqp3ixGkvV
4dg1KuqyVv+K2QWcdaIzB5NBPEmdnZ025k2iIBvst7Vqi4BLZad7yQEMAIhxZpUwCjLPZekH2pgg
9myLzpx8Wg/Ad2RD2SA0gen+RuUpBXdhknk/KyhyBGPn0t95UhtHblG2R5VgDGmBYawbgOrB9dSC
rM9vKmyyn8hszEIo9nUB8INQHkQ/BpFBcdPJTyzuQKIBPRb7N6dx+81g7egFeSLFj04a5UsFvajY
t5vRC1tPo78LG5v67FZucg/xDD0LkrGoMBJBpjsCSuOoFznkEwxc9qWi3r4vY3PAdHt75G2X3UxK
lUeUt8yj3qL43Qy1Yr5ZphC5FRJ+pQmAJ29se0RPvLQrLzK1niUhaBtLkND18Uk3a00cxtJwkzA3
de3EO3isP1Zm9W6KEdCXGChBEohxappQQWyteqqHLL11xGiRoKmnBkM7Q9PM4mSVtKMhT5Ndlip5
r9mT8ULEwCZAnyHF7ptWZRqPtd2XddQpo0tOWiusu0GZMrKQ+n7HqHuzB60GYKk1/IFvPCxWg/o8
34HuGuKotZwzFqKFz3DoGGcgVovNfdqcTPUlZ/dW7pfZwap+iykcrTvH2xx7n7O+RfzGWwaVHQx7
zuzti2ha9S1tZI58APPBd5gOu7eTnzk0P8D0sjdhblT9Dr3v24YzXxbAvpNqIxStBD5wZQHBDxwZ
OLyX3YNS0yeeOl0FaIbhm8HevusUwVnUwfqwJcC3EtORAKOLif8gAV8GvaKWhI8usoEql+BhQKE6
BqdEjoFGahaov7rCym8xU5DVG9F9zTBmnTC7iLE1+wM1h6EVtjRaDRWtDjDf+5o76KIexvg1ttiG
N63tJ2op4CQ0odqB2H6ZitSjQpRugJWOJUH1rCHVjaEPXeGD3RbUSQhaXTglRl76U+eoLVKblXwL
/UsP8BdUdMDJvrDeWqNkk4J1Av1nqXe4vuJjwbaUL1eSABAEYjaf4CEACMPSDAqQXp3WSAKMNhL2
AQIUuKdf3a0H4lpSD4AEslTsJN79S+8cnaG26oRhyg979d6gO4sS3IghoqAFEh2yqE6CX5Fm+Qj8
tiKx44+42r7Gfdc3fpEk+V2ZGO5tKnt6SBMnjeK4Tm5TprTIIEWPUoV08jjMW4VuaOGAJNwUfbo1
mLNWisJuAdxvzoBfoH4vnYL2rLT1DkLWtYMaQTr5aVFGxfQ1tUrfSL9idMYsQk6MDbdf84Zzs4vP
lMuSmyKD2c5WUc1frXHcF1tCgPNvX4QwsKoQB3CrGUCzTEHbwpJjryMl7lGdTqz0IU+6x+vp0paJ
2R3PXxGVwMFOYILzHF84Tp/Mlv39S2XuTKMVBNbSue58aUM0utsXEgpSnl4/l1L7lsTFDpoCGxn7
nEd+2K0zM4syQMcK4bQezEA0vS4eKgwlpOyUUb+gkdV/5s7++tatRD4sC0vCLKsDlt+FC/AGNUNu
S9Dcj2lYVe1DNrlRO5Abs41Dl48bt8mqOdBbzCOtc09tYS6bnMbpDGTtMWqsxlREduNgAAJsXlZ6
qrdEklZiLUHn+X/WFn6BwYtBy0ZYE9rDpKRvmj9lfmrtXYq+TLkVjNY+HcYzMDiIEwx+p4WHkBzE
m6maxVycX8SNqLsf1O8ie6UqDpvu50C2GutrmwkKCMCaKPBvKExduiSxBlTLk7wBxg4TkVVc+1NB
Br/Ls2BM3THonO77dW9ZCRioCSBzxUj8nA8tPh9Ph4pWMztDVQEgNjgPSWLvTeTE/nU7aytDemjh
tQ724w/EQt44ugxnDYhaGfXTLWhFfQzOpALJ4da057opdNAQfUEFsUTSWjE4DaYCsClXvFe6DhDa
2wg0Xx0fxq0q7ZqDOBgd+3+mlmBah+XIowxg0zG8ZYp75TShOTmBi9NXeN+4DNst0pW11BUf7D+T
CxdhXQn+mgEmXQjrNfUbRd6mDzwiWv4I7KlfzYO16HHNAhf6vqA0ULG5gSxaSQZmsBTY9CmSDjSS
Lt0UDcpeZBN2uIBIKgNpNdXEqdX0oweg9HW/2TI1B4Szi6DQetPSZkagZmgOXmOHGhLXdsgxrLdx
5ayFFgDxMWIB/TV80cVJsIaRCm8E6DTryyiGOkFoatWLNqgoc3nkFVo0DNXGFbR2zZ3bXIQzN8mc
tM9gs4CefSks1AVfru/f2vl2wTRAUH0EpmJ5GGKg+YgcgVas7Rg8iwWY7AGz8zZoc1f37j8ry3NQ
YgCtnxTQyFNHUaLQPrGc3s+gXc2F3FFC9n2yJYG2dvTOFras7FdtbThTDpi1k352ikcv/m0ORyaj
qXhM+YvT/7q+j6t+eLbCxS2etczU2WwujU/eAJqyaBKfNin6V/3hzIp16e3MRg/RmvdRuOhXqAxl
9Dy1Nk7vWnz8P6Sdx47cSNOur4gAvdmyWK69UXdL2hBSa0TvPa/+f6hzvlEVmyhCmoVWDSgqDTMj
I15zOnPTjzj5pDK6PVJnEQSetS33B6n5UaqPWvCua9u/mLRJsQ6InMm5PxtOEza1IWVMWksrIBRr
RwkOuCVZ7uvlOIvb7yTObERhZTW0oBmRMm23Jno3c3HTSeEuiq0vmqte5VH0N6fFScjZaWGknRaO
IyGTmnKo6/j+UzWgmknjUHv327XW9uL2g6AMwQ54Br2s8zUbvMqMZWM6nDzBjtu7HPxZGzxq0Vqj
YHFzAICYiHxIls0/q9FtB1lMCFTFb1pyK8Q7WMqb1NoW1JP+YtVOQs0+qZRCnNErhBqEGzGSbTlp
tnF85VEbiaIbba2bvPhtnYSbbUYlUHzRKqcpFItd5LvXXrfmIv7RiQJ9CQoO/87ebCMmgZUEajPN
3vA11Z8GjMT93jaHqxpR/3EHSQ9Jwzg/1OEBQ7iNHrx01pNePwwItVXCp8vzu5gqnP6a2R4FJYo0
vMqvwQ+rKa/p4dkGONG28uxcv7ZIwWQRuvG1n25XFTB+9Xnmzx6AH7gFooIBa3GWpwg61lBmNaB4
YMpfIsTL5aK7ExpyEynaD1Zmj2np9OXX1IqhXLtrXoXL8SnKoPZBngKc/fyLaemEdoEAv6OR9KOi
tPiWxXbavIh6a6uJgsokZN/E/abq5WdVXDkdlrp+IGMh9tO9n6TqZqPPlKYFO8ro2+6tS3XHlUtn
MCcB9OLVteQjZd5t3kdsjX7radFnqrdbV69vymTVkGTp6Dj9KbPPDBgt1jI1E5FaUNv9rWj9w8tM
LLzDynabxjRf8dNAsxmvoa1PJCxSNYP0N3pVTCwDcrvKPultg4PjvqD6EtIs8Nc6R0vVlsniZKKl
wslAn/J8sQETRG1hMd2ektlKDlDkhyI+JtI2xP4hCu/94S75C+TlWczpUjq5RkeVL6spiFlQyC+2
cjAosaOHSQdcJOi/QKToni7P8NI1dzrKKSU6ieiPQZ60EhGRqwyF6yhHhiGz/X6jiLdhvFapnk6H
j8v5vzmFInEezZWKIZRzltNIs6sgqw45QHbD+ufymJbum99j+ohgGEsgy9OYhr7ZZG5BNoItXvCc
WAxzXGtlLh6JmK9BX6OAZVpzWE0sS3rWYIJEpwbbnXEjio+aGtu58cnUv4PUjbPBDtTPmXvfpCvf
x/J3+G/oOcam6gUtMgdC10W/6+Rd0jROgi1Y8BdCCpOV1C8EE6fPh+6GUfbQpGQiJdmr7+7KYSN7
t7LY2ZJyFYeOMW7GVVPkxY//JObsazDGMU6ljJg6pYPI2MUi9WFq/eFO0K51REndrS44gfTt8vZZ
okKcjXX2TQStKTSxRNw0aTeldSzrO03ncMfk8QYcpyjUDlU9P9s1su3qa9/I4poCIwfJNFk9KbMb
VqL/B94QVHyclS9NFz4GXbfp/NdYWFOUWvwaTyJNv+Tk26/7NkbTmkiZGzu57zsK5OBcSLeX53Np
QNSP2T0KoFO0a8/DZFLbA9eBoRgLkB6MMITO53GOpqr6NZKalefvYjTwmjhA8E+dt+HMokwkQYQg
JMjQ+10FXKi/SYTiEVXIzeWBLc0fjMF/Q832p5LLMfI+hPIFiMiRUtNyhuTt5Lq2vxzpV4F1fnCe
hprNoaGlftsmhMrS60r+KlsPen7XFDd+/h7hojp+FaVXyT3I7VsWPSE+Za3ZuC6dqSc/4JdD2cle
oQmrV7SUSX2yH0lyJZo3k7GkKT8kwVr3aelKOg01y3PawlUrC1z8phqNn5H/GqWBnemtkwtsHHCo
rRqvTO/iQlKoBBQJ4uuD5roQ6kJUtS4LmWpHMMUvTe47RfsX/A3wtb/DzLImxfTpoamEIYu8rjN1
NxIi6LUDiL4VG7CFOYRNjQKiDvwZNuRsDjFm/f/LZVhdtY1d1XI6McH/wjMeQqpqjlb2ENjaqlzJ
JxZeREi4QQ406dBSVJym+nSfoIzvJ4mfbbQsEJ6UJjE2CXpPKws2bffZ50DTkE7s5IaHlNTscxgL
xc0ShYcxoiF644gBGiHoCH01qXDE2ABJ5QrLWl4aF3r8VO4xq8TsdDauImupGBYT2A0ugQLxOW5a
JHJxpGs0tAi0A24Q20BW7UgTjgpqg4bhbbU62NdjaJdeR+Wqc1y924668UnMJNs0YyqpEcpLkZOn
1iaSI+fyobFwEmrYpHEITjIyVEzOl2LoMZ7qc6CMaVXh4kk2Etpx+COpHy/HWdprGoRX/sFw+WBO
aLSpQBWLfnxf7zW8Jl3/6IE7RC5HrQ8G3/F/Czc7dTOpHEVjnMJ5L5nl25J1F7b3vvuSdq29Kuq/
9AxA0BowICa3IMbntNokL4K+EnXIy50T4y5n1XYYSU4lA/C1K+04ZrfZGhlzaeUm0W5AHRxJH7qI
ntxovR93UBxKp1biTRr/kw6fOnGNHbdwqP8SB/9fnNmBhMwv3QWJz0gzDy2yP7qtCaotjZs4X8U8
Ti+1+SfLyTpZZygyL4D5bvT6slQDYhnSQ68+CD0CbK2NLF5TtwjK76DZZ/kOsSV0bPfmWql1cRkN
sGoTvXVqY05TcXIuJboR6snQ/9qktfgeFV8NbSe3iFpiGIWaQbOP+5XvYunIOA0526h+7fZppbOK
elVuxtF6ThRh5bRdXMCTUc3OQV9Xhk5rCSEU/k2hIdGIBmlbBrdaFL+1q4qTSwUQPvF/Z/GXNODJ
LMp6XOVmzSwaRfej9O8NPEpi37unBnaVK82z4Jk7i0JlrX6u/grmdBZ9dqlZmVUPucVo/eoYFdsi
7MEvPgnND9d7Nf2bLH+WzG2pfMrVlZxy6UVwFnn2oQSCLKeDSWQcKhyhRLmn9m80Pbwv9eylyuPd
0D1Bd9sLXutE4fOgvErtmmbe6uTPaiGRog9ZlzP5UfEjdh/BMTq1tUnC+/aXEUM68hZ7q9YcfhfP
IpSLMTYBDi/Nr9ph8MQ+VYnqS05aPxvVg9vtwnRlIy/dIcja/i/KXPszCt0mEzSiaCp3esPtuhul
g6x9lSu77D5dvkEWsgeKAiKkYIiY2N7MvprAGFKo/hxFlgndJtrr+etgCc+lmNqQrnDukO1Y81c6
JCtB5091FZ7R/+O3t5mTtS+aex3yoPQ16qU3hhfYerpy/U8H6uzAneB4kBkQ+iATnH0t6MpZHgA8
ciTpMUdaSi6PQ7vWgl/YHWdBZh+GluiJWysEGfuHmld6bCHMQA6mrVz6a4OZ7f1AMCUQBVMc87tf
dtTCXdv8c+slAIwA/KY36i8O5fkdkRb4ZuJhwSaMN2r8Sj/OHLeDhrxovrY4i/MGXYnrnWLKBxkL
SwZLnYmEyt37sf2n6J4N71mr//wVwIB+R5luqJPjeozoKMUCUQSDQmlsF+ZWd7dF88VTClr4Kxtu
6Y5FwlmCzK9zR4jz74pOt1fJUzgjuS+9751S4E79qmuPxniQum3XID6wsi8WLkAKtIYBJR48DRWT
8xECOjbVeEoGY63GvBUNG2ObAXY2bwo1WBnf0hdscAoCsCUlA0p4HgvX1kx2zQl3iu1wFh0t6cXP
Ppt9b2v1+6hsS07gywfV0i5heyBWRcIEfGd2UA2FHnthR0QNwKJQuxtBRZlhdB0ZYtJ/CjV/39Nz
iLQimkIJ3Sbqo4MgvymQ8cfMXOtjLI+KJ5SFMz09wVkqVnmym/eelm2Guox/pHDEv5u5JHwGqZ0/
V4bs4q6cxd410Pv4Jh5H40YfZOwZJMnyj1FjZJlt9vjOI02eSA3Wz37ROqKStCv528KdBLxBlqwJ
6ku7aTb7udb3FaQIMM20Yymu6tWDlrV2DCFMyXxk3r5cXoKlvTw5bsF/JedXrdlZ6ulN3uYV8fy6
sKMMrZcvPem4Lj6YwV8QVUBMwRrB2Qat0XlzQ1DLrFGmsY1FKb31sj9sZSO/LZGpdQCn3WGjEBwY
/AqmY+kZbaCWMelx8FT88L36sQIpNARZrJW6+2qm4vAElEN6HoNeljZKG9dfOl2JDrKaaD8LrbG+
wVltt1XbKKHd0/M5qmmlfeaL9wZbrxPzyQwjLdoLmdp1jl60vr8tWz1603wB0XpdqRzUc6Sf3qhQ
75AkT1p72CzcTLi+UC+mH0lNYu5i1no+JvUDBtJoxN5lXnYTpwpgGOPPDzo0RgBf0vdDGWgOeoeq
aKIuHeXUwu0YjocoP1P7tqLvSrey7ReOOU5Tzm9jkqmQP5AL09TP1GBiwRU2NNZ8wJOtuip7iqj9
Psn8I+txeeMvZbaEhAgHyR72+hxQZAplmRc4OEI1/SlGe05aW2oCO042bR/tIutLlr16ymuYrkgJ
LDGzTwPPMUZ93kRirRBYRVGyAFJfCU5oPWjuNzlu7aLbBe6VVewRiQ0szIsfSuNz4H0Zs7tqjVuw
1N09+ymz26WvscNpdH6KIJQbDXGtTqK/nTia+C00qo1SHuTkxhsd6OEeMiVgY9O/UJlEJBsLTSD/
oLrmRGpDceFcKQCkXeQxQu3e93VbzFZOuaUsgVuUTwby6iSwOTtWZaOWE1efkN4UybpdLH9zk705
beRyFw5XJa5DurEqJj11FmfZ8CT8iAMl5DFwqdNnfJIKuTk/pYsmxHT2RVZvZSt2NP0xlx9luXf8
/qpStwAHLu/rhQvkLOZ0EZ7EVA1EzlUT3KYA52aM4fkP36ZOgRbHEMeA8AO6uRxxcRedDnN2t/ZD
5/WGOoUst2K2y9R9Mu4npIRkHHKptoP8aHm3VIPrAveQx9x6vfwDloc8SSuwg3gyzxaXB0YetzEE
SFG8zTOnqp/Mmu75uAUxknJkX4629C5nhv8NN39URUER5a7Eqoaiv1HkQ2bdDe2xKTZCgh8wND5X
f83FAw3nRP/Rl+pa/OVd9Tv+7KPNUFuArs5wvfGImZAavOVw7MTNELz4yqHHi9kLV2Iu3TenQ55l
CV3A3SBPMyzLj377jzjeqc3Py9O6dAOchpgl1XnbxmMvMqs+nPwMFJUo7TRAEFZywD2rnFZ25QZY
SH0wIoYSDQkI/cY5QkzoJKsbFUDxo3UFd1FsTdsqvwfu3lhds6VQ1FbRJQJkrHzwHbPKRHUHr8s3
vfA1Sx1tBEsVbRXYcv24BnxbyHQhrU8a1vB20N2YbQ+11kwUpntoEwl9+fSG9/g2DN/b4nB5wZbO
VPTFqZ9wtvE4mSchUivqLmIF3GONhu1xaqhQxdRYRaO+qjE+GyqRG6W3xPRGF0yYuknYdLFTeH2y
0ihZnN6TXzIdECdnHiq7qtgqIvbkfv9Yje9Z8LkGGTBE9EbHtUtzcX4tdMNQX1ORsp/Nr6kpXolY
A8igEWMV1xBUB/Xpz5llfBZiAEOXZ3khGmkReh9Q8hADmgtaiQHyNWYWFghBJm9mXrcHOTBLWNB5
9Ni6Q3m8HG7hQwcJb0AB5DDVPvg9+V4bmIUFb0MMR9Nuigg0lyRj0Vira5qTSyOjWYezvIb4AYah
54sW4LlqYSdUbCQl3/tluk3b9tgHxqFuqpWUayo5zO5hIA2QDXi14443b6c0XUfTsSKUGdaHxOj3
vrEmyLc0cVBCaHzy4Ukf9FlcXxALXcGdNqx5JmNn8gNHKwxURuOfyyu09NmhE4HbKQcK1IV5KlNQ
dMvzsivAvoB8FptrABVbq3WPuWjsxbq8i+QCV818J7nmj5XY096eT6SBwCyJP9bG1F3O14yuTRP6
xlhsZHfY1u64zeoYmbF2pxflbaf73POVnQjImyXaPh38cKUasvChT4tI8Qo4KNp9s5u+bNIaQr1Y
bPJOhxfSDwgGdO0dbR5/q4ZCYotGI20vD3ppZU9izq97xDHYlK1UcDFhqmR8FXkMpTHy0JfDLH0O
k7atPGl0wC6anWEJFD7BcOWJMWXtxa5/LyTtoI3lQVek3eVQS08f/Gm4jEzOLzKZ+adXWrE6apTj
sk7epMAp1VZ1PNCdUPudSATa2hRO0r5GZBVt6+3/Y/jZUM0etJhXEL5qemOLDjWEjqDbdbkKtiQQ
hg2H+X3vCYNdhN53QwtvXLP8vvIjFrIoeIUKZpKgI6jMz45xyIwjMAWt2MD5eNDxnaa20u8st/gm
DfJV6Cr7BvB241uezfGxkqQvLTZEgkn2BAwf7Nrz7yg1y8EsLaPY8C667ar+CZXUJ8ETPxej9eXy
QJe270moX8fJyd04DLkJlsUkVJ3DqR7S5D5sdX+jl+paLXbpmDVpcwIAYF5RPDsflTzUpgK+n8uD
gihPui+dqr1fHs2vQsD8BLLAQxhAVicz39myJegZjkMk55OTWqE6YnE9Dj+a6BDHip1Wn/1av9a9
lyE/uv1zIf0IrXxTxLdCvkvGg5Hu1QEw5jb39rhqdcrK5flxVbHz5klHycREc3wu/lj1mqdmLYxv
CfYcrlxN4m0G+T20ni5PwmIcnCjxfp+kJudmK73VKi09QZR8cGLXaEqEHc0rNPRWzQUWIzEkuGS/
fH9n570v5KXbBfj7wVvHvPAJbZ7Bve+Tb5cH9HHjQBX6VeGegAfI/pxvHKvHO9N0qTPVXaxjBV2j
ZeG6a1T2pcHwJVBM/yVlO89Xq0bQqtLnhdHmfXxNWircZqUMxxecozd01Uof5OOHN1VxabFBEp2q
q7OdKrnol4wuJYfScMmfmr3WGBs9W9OPWpo7tLMntU8FXuqctoxuihLFKY/v3jgk7g85/nx5babD
+PyDYxgQyxkLbB2y2/O1wfC0HfQEonKiIcxouwlCEP41YmZ2qB7V5p/L0ZZH8zva9PeT00qS3ECJ
I6IFnbYdRSRbY8O5HGI6Wz8MCHkLS1I1+irzr7SwlMEbM95HYqPcCbG5lbIvVv9kyK/y2CBf0vAE
LNbU0y4H/YBBV2Kz0LWaB2AnHKpm52v7AXGhPtkHOmAUyo75GktoYftNxrjcbehEU2+fftHJTJq9
H1ptr1B7qgpMFnbCKDrRqtfUQhTAXtBDdHViLVizTe72XTZ4DWlvrCWOnvWQeQXqEuFGHsK3IdQ/
tdmrJsRO5D7CcHnH2f4askhpKU6B+tblhZXkjyt79mOmv58MueqoirtTDm5ZjwIOcXmN0nHgRFyB
dm2+pU123QLhsEZhG3e3fT+sHGMLk8GDkHoylx9MwTlTR+4RXA6zvkAs0PzEu81DTr+tNlEVr2Vw
H/NgWaXXSRsXuWxEuWfTnuVSENCWKzfZgCVei1eqnY/iQ2F475re3EdFZKwgCRY+TCCWKAcAcaZ/
M28FaDVWmkhClWzg8Qbk2nWdFtvL67cwfegTANaGZ8V3OX/YdIEWmKEso22YfcqHpzjdD3+OK5lE
FvkqkCxCj3X+7Y+aGRVupJUbxAicHgETZHURRPb+3FWWOHTBJ4wbSpPz2QqauPW6mDgFGuJomLvK
oQiOprC7PGMLN9r0DNS5XiYBwXnXpEx5kEJzLDeecKOnT3JxGDFIXON7LK0LXzZuiCJJFzq555+V
hW5eXxhqybfdQPAzD01t7YJO/eNKB3PGVp7ActBDjdlFE3lqQkeQOUtGTDUeDbew4fGa1Mj+YtJO
4syumCFBjTvzieMmys6fvAcM/QWJsNTOhpW6w8KpfzakaWZPDqQg0pTQbAg1ICugY1DbaZaTFehk
S+1rqb/HJdbWawJHC/Xp84mcds1JVKFOlbEtiTqC+kFjz5L/GSQEyziIMttQj+jk8Uiuaxkk/RGh
ssvTu3BQABzA+g2Q59Remx1NpVWVaZi6Jf2UcANOB4T0ny8gREyDfiR3jvTB5jihrqH3U8MqxQ5l
ABZnfAnj52BcyROWBkLKAx9GMXksz7UhWjlq8iwNqk1Q1BCBNh1p3OWpWviwSNx+R5i9g3GFGJEA
JEJuHbUqtoUKsNvfjIIjlaNo8jUVZ5uhUHKlQx+12sQtFsO0uaQ1M82Fu4jz+neE2fEg9I3YFzkR
OushiLdCiioeaGXXTpWVRtNSJJgvFCgRfQdBN63YycZW+p5tjbTmZkiuy5r6E0nEjyxwavdweWHW
As0Wpm4SPygzAlnssE7CRJPnLH0lUApr7c8Fkg0sa9mgBKFOd582i0UDHynirqhw2euwb/tcZHe6
gFrhuzY4KDvX3buqvo/VHa91RSttIOCNubIPl3b6yU/Qp1LJybwWSdmIw8BPGMGZt/qjmq3U5xfu
KTQT6O3rpA4TGvo8gCBmaYRFdLWpJdnuSFtK15al0oaNf3nhFg7c00Dz1ropDFUTmYxEHIB8o2F/
rQZX0+uYl7Gm7hR/pRyxFk8+H1iWCVLr6cRrwkOaO6VKCrZLtI0k2Hny01jbLEsHxsk8zq9IUwMv
pdXM44ixgwjp/LtXP1yewbUQ099P9kJVK5WK2TpLhQZ3/5pId/Ea8mJ5N0yAbqpbEm+w8xBdEUZB
GjCKCWtQ3DTe1lf2/ZoF0eKmVumDQdQBSjW3UKADZQhjw0D6UAQ5ndjWWiN2IQJaYWhYkBWDXJmj
16KodONCHoqNTgJuA9JxEBCvVrKi6fOfvVZprUG2Rc+HS2/+plCNaKxDSy0wrysdQd+X0WfaCiNe
iHlz768hRJeGRFWJR4VJd+EDrqiIVX0sfSp4eiyOz3pdvAy+Vf55YYQyzO8gsxMP6kWKERXFzy4o
bTwTrmpd5cLQD5d38sLMTZALaerITK2S2aFThK4UpphLbyC6+buiNQDb4ENop2l2X5SW+eSqRfEp
iAttJfDCoUBRDtcbHme80LTZJ1S3vtuYQC42gXj0zG1jPZT6Xgpvi+hrVaMI8nh5nAuX1Vm42Q2v
egzfUCea3aBvG3EbCfk2LEqyPQe3kJXtuLBB8OqAjKYDf6WwMBubp1p5k1gtuWVxbJNoE4MquTyc
hdPhLMJsOEYca3iT9QwnB0CSRpsqfFKT26zqncuBlubtdCjT309OOr9DABXTcxJV8bHqMjv1sJUv
rqUMHWbYfJeDrY1qtudzHXveTOzKTTMKxX3iR/22EQrvMR+tRzGt5ZWxLZzifGBTFwmbs+kEPB/b
gMVcPmiEa63HNDmWwQ+rXdkJS9M3Ce6ptIsRIZiDOdsi6pNBHstNhautZnfNoYvAGj23f87SgKFx
Emg2Fld2AXVGBDLDA6YwofhgtI7aOIP/5LcricrS9v4di4z5fN7Mpg0BIhKr7p+D7sr8ixIHDSdk
pLj1JnbfLF8YPL/v9UbhaPBKepVvIRx4UVgp1Sy09+CY4KvDJ0qt5oNUWlf7xUjKzifkOW7vxFXi
eLpdia9y/bmOt2Z/AwprtH5e3uJLe+4k6jz3StAwk6tpbGb2I4+1N7mUt2aVfv5vUWbPyy6LrTzp
GBtp5D6CIpHE2ZVirukhLl0e0ImnRhNtJrrt5xvBtVLEhVQGY4g/s/jQJU9jFtltaY8dE/n98ph+
5SKzSx7Y6+9oszNP9lUcygKi0R7Wvw5NpF1HRoy/RaK5Izh8RUGEfCwfasnTNlpaZTcG0M0jAIBq
KwpxsMGkvDr6YaI7XVmb2zrKf1z+iYuLC2zyVzl58p85nw8liNW6s3R+YfLQRXcxdGLx6S9CIG+E
q4dGkWkeojVjz4wSJkEbsSNuI/j3VW4nrruSfvzKy+azPcm4YflJfkB17nwsQaakQ6IP3GGRvG3r
t4b3QePLThhau654lw3LLtpm0+dAU8T2tlYG1e6KcVc1X0bzIfbLoyCpVxQf7jXRdXJrzft16RA6
/X3K+e/rfEMu3BDebRa91eptsgbcWtrbp///FP/k4svUUI1UlUNO5hBSkuNYt47hX4Xhg9sCt1up
gS3tnNNosy8JGwYhlMExQNH6OpRTceBVWwOALt2upzFm34/emGNX5MwYKm9h9EnhpRc58rCyQReQ
NzKNUODpk/wkDejZwngo7fdJzFBG+bXzDHiZxxJ4a2Yc0d7QqyuVmmix9iBbGttp0NlqVZZSmK7G
bu3alzj6pMW8lm7/grfH0EhZJx1p0v45qC0wmjZBtJ8oebQNigSeW/s6pn9uf3keZnb/mYnpilHB
QmEgNWaONWD9Mo7obA02PpS2qqzc58tLdjKu2ZLBmq068dfOGGo8IUG6gCbhVXCTKKHTTYYjMbLf
GVBpq1jTi1ja+adzOls52QfZrojMqSs+Bs2XqNmX/dXlM3MpCTsNMfu4BNnIRjGSyCf6+Kk1ZXvA
s74yyk8lfAk6AysFuKWTCejz1O1D4OMDjq4YBS2oXMLpsfDPEHbfU4xJLo9ocdIU3msIbMD+nWMb
Os9t8Vbhfg8K8y1ATU/K9FvT11bCLBXJoe79jjPbiRIkvqKMieMnwUtVvASNddSHGImFYaMMb/0o
7OW2ea6Cbut1ky1gsDGH+OXyYJdeiqc/YrY7VSORgk6crrxBuW9cHz+rahvG6o2ge1c0SbYafhYZ
4S+HXZvj2cZsI1lD8ZuwUanYVHzsXAKGpR8vR1kb3GxvKkFWg/AkShlvTIbRvyi4sysASL7F0bVL
G/hyvMWD8mRFZ5eAmOlR4RtTPHXruw4Qp9R6g+r1F1GgXLE1J6mZufFyGvsiTum8GlPlRuz3mud0
za0irWS5iyk8/FJwlrT1qJrO8q3AM+AkToMJstdSle3gqvxp6I4h3yN0YMRO334b1rxjFw+Tk5hT
3nCSF3h1pRhDTkzcmaLwZ681dje8WeFdvapzuJSC4PEMyhjOIViM2fCQ9jYoB/P1aeZtmd42/m2p
3tf5qzI+gkT88xU7jTUbViML49BkxFJj3/b1be46Kj5cQrey39fGNH0PJ9OHyFKQ6VhRbfwm3ma9
ibXSj0CXkS2o4dkrG7KU7X8a2RyZillKU5TeNIv5feb9Y7QvAbo/lrgygUv7Yur7gwNDVp/L9Hxg
mOyKnWDQT9QMdD7jO727GlFgdetrOd9fHtHSyXQaarZWvRr3WaMTCocoN/smGkfN++e/hZgtU5qB
MuX1TKYjoQYTPAj5e9H/OZh3AmX8O2Xzt7BVqVHiStOeCxp1G4ooxEoV/gABrct7yXLFzeVBLe49
gAZUziDzUsE4XyK9zk2QbNPzrJdfR7ium1HvnbIbrsU4hYihvMHxXIm5dN6izkG6SCtuqrCfx7RU
X/LKjkZvkqFDN53oNd4OTqw+Xx7bchzg+wq9P7Bos7F5aC+pECTKjZV2RyzaQ9w7LcHb5MPK5pv+
o/m7EPAmGTBEnQkddj4gEA1hVY1MYtF+q3IAggqU630fbRFEUtKttGbRu/hdncSbXVhJnnqd3BNP
Hg9ZZyuy49VfDOk2zf8YbUx3QkLwYTKsNfCbOR+YnAhSXAdhtckkksNtV9+6mILJxz9dJ6KgGyCT
GlIdnmOSEjXS5GGMcTsPIaHdgMIte0dYe+p9nDRwT5T0J0t7yvpzmw9ZtUL49yr97NLBxBjjryRH
FfMhX+NRfjyKzgPNVqczPR9EjEL/SHlHqjzhjVx9vzxjSyGASatUaKlvfuAtSiZQe6E1K7b0TSX9
1Nv3bE2/ZyXEnF3bW01UyyMh5OEYakdF3OOve3kUU7Z4/tlMCzGh6CmmgMieVuzk3suFYhBryaRU
FmDTUdOa97KVks3SKE5DzK4FTwnFfgQxD/gM8azcOyDNsi2a9I9fU4xEEUUKQwhgSB+grkpc11nN
iZZ12rfIT0iOIQvdAhZ66rra3KWavLIDPh45RFQVQM80ElWodOdzpw5oiqM8Sc4A0CD27kZL37ct
7K6j7yt2XdrJWrfo42l6FlGZVbjdAjnxpp1uWNjtWbHti+ArDow3o96uEbw+XkqEQgUQuQ0KhxTp
zwcnN2YUuNOlhHjLdeTVT3pCUU8o9E995z41Yutk+vByeTMukOvPg862SiUWaLGK3BaGNz60OfIM
ifluhuPGMr4OhoFtZbAbSjMG7CU86ll1h4HKXjRexNh1LLW9SjVjl0feyqthcQOfTMVsnQtgRK6b
8Kukety5TXnXAwXO/GJl9IszztlIKVnhVp5T6lQzaBqz5ztJ+q96rdoqRg74byLmMfaHyhDsy5O9
dBbzSJnK4zDcP0he1yKiiKHJqOLkS62kO1MqHpPxZ9oq1zDfV9KNxbGdBJPPd1Nh6Z5BE5dqSoWJ
TRodouooWpimXFf1UTLXtEoWV+wknHIervTKQCtLpnJ0Xbtr8c7RxE0frPVq1kY1e4o3gi4Krcs3
0teWLSjf/MARxG9S+Naa14bw4/J6LX77J2OaxnxyUrfY0lsB1SF4I7LdB7JT1D+8Pj3G1Pv+W6TZ
5VkJaRmIUyqlpz+ziFanbEfVp9T8c0AMXzsnC+BUmDC4cp2PCHKkaoSSRcqmqDa127u6j22/ig6X
h7N4xZ2Ema0SxE6yqpyLIa8j0XGzQDqgeaBsL0dZ3gu/BzNbnjRQxcpsGIxe3UDc2ynG57Y75vVe
FzaF+eVysOW9gGA9oCF8msVZ9q716Wi5AvsbfeWN0JDd6JWtFIbtp38uC8wioV1lTg2XKTc8X6RC
7yXF1Zk9OUCVVn9SijejFxB5eopSaSPlK3tv6VTivQ+zEc4NsLr5NCojXT2fbDctNTsq70qsOrL8
cWg/l2sSjUuTCCJagcIHreiDd3uqNoMZpqS8mQdZsy09+V6Ww2Cf5toDIlr1p8trtrQNp4YkIlbo
/oNfP5/ICTajJrU36bKE20T27gav310OsTB54JkYDBBirLbma5VpXmmOIZBUS3gM2ttQQcMjd3Sq
F2awst0XalwTx5xHA9wRetXz91aZcZNlOQvlh+ivju9WLjj4L9p5MOwCqhiGgmKx2A3UwManVFsD
iAHRYr5mmSvUS+hZsDZQEp43PcLMTAYtioBeyjT7tTD0vxjeEG2luhNHXOei6FPqCt1WVLzsKARK
8l5npr5p0YF+RqhL/ISNxXjnDXRho1Sod2YYaDx9TOGmU8r2rqmlDoqBlrEjciUq3qHwV5+juFc2
WiXln8H0m/6ml3IB7Zus/y4KgvZUFaZxV8aWiyJl4h+AF/b/BI2eKHe9q6JxbEx5WjyK+k+9r7PK
UWJfPuZjL2w7b4yPo+gbCQqdEVKPauSHN1pOTcqmb6WJttbW8uAM/aAboA7UtLMjPbPkPbroKsyu
MVH9bSjlGLtWolEBs+38bhvjM7M1XLf92Ta9Vdm+EfrBxgobS9m4mKQcB0npr0NJSG6qOOk+mdGY
v1ZC8QJ/+4FQ7aHPUgOgtjiOrV0bFtqQvpxMXlOysgvaLv7aGLW5GaU8fmoodh+8ypKgMcjoRqY9
5X8ABUGZb1U96lqgv6K+V7VY2eqhGB6lOJW3scSrVsdy8oqPRkBHoKyOQtkWV1rbmscBGEZL3ar3
t3UrNPV75DaSd4WCXwxOM8lNDOv1INsWamkoV53fy5s6yhLLVnqUijdJXOJPQhM4f1bLIHySU2j3
yli1n5K8RE5HsKxd37qgAwpDb2xTrcSv/RAiJtTgwaE7quUBCpRCN9xB/4a0WeSt99yMVW0+x3Hf
DJsWZs1b2tXJIVeRzt7oYxLtEGIafoiGB6amhO+/TYSofcFtyJIdKXX1/yPty5rkxIFufxER7KBX
itq6y70vtl+IaS9sQkgsEvDr78H3fuMqmVvE+JuHeWlHJZJSmalczqn3k3Ah02687B2MiSK8cVNB
XhB0V4cRCAp2ElUicT5NABAjEYDEMLfBrL47DTYP2A2qOK4LIh/b3DJhZnVUE1QZI4eBFD6qGQkw
vZpzjjuoarnrGXPf8iotE7BpMXZjVKZ5ENipXYcw+3tDuYu3UmkHLCrT5MWTjhVLgLl86p1u2KGe
bd+0GROHxOjIyVE0tyE1LcHgYXbpoaOqeAIG83REqzpy3dOQW9s6AYy5O0xp1HAiAT/leSqNOQ3k
EfzxoAQY8sGKxeRYP51cAvCmlTnCJ2kPSeSnQ3JyDIM+m0GtfpCpz7cjmcrHUdXdAS3Y1g8AtXEV
DUU43ZasSOIq9ZxH0VrGJq8AJRE5WO3OE7JE76iRNl+BWp3bUVDx9ItdFEiC8pyH6iFhrLpBG6iB
xKjZ0UdXteS5s0X6UKHJ4Isa2zHYmaVD9pOyE3aYAqM9ZRYN4OC9PN1WXek/Sk7Bdq1Cg1qnzqT8
ycMIx61t+MXP2kNwGKmJIH/suq3ahinrSeSXoVTPnWJ0UxSiu/GnYIy9qiq2JcaExjVDveDmwAAF
2IUZJQ1MyVqUpUhQeWFbwSD0zIyNCXjWQ7UZAxKjiwN8QcWrJ364ICqNMpjMPipvPsa0jln9yTOH
j+sOamHID0/zs4/RYrHWNHmblrPPpSlwC14qVsVF8HUYnHjq05+1+CZS75QlCDc7QE+1a6/aRbd1
/gFafEHByB6yYc5zqeKmYH3cCxaz1kafqQseI+vgut3Wp1lcoQ4AjJ73lQ2YvbzutbB+pChm4GLA
KF5GAYYhCrSowGv5zUeZuXHWZjuHtV97+l6DWSVqZL3t/DqNKc8iwoeVIGRRGZCpCBDy4t2nJ+DQ
bwYWrgB91egOvveS/gNX5UayG4ZSx8pKl/wzuq/+FTV/ytl7pTZAddD1aBQ3uIhzsjULsa0xhQOi
2FG++fl+yG56eyXWX4jCMS47v54BuwO6B217S5O6CfLACB/h/LxJvYEl7zBNJsChWLDhTflkrM2N
LgVdmGkBqgrmt4GDp8V1WWoYE+0hMm/zjQIXc2pnQOQ7JnTTrVGqLMSQFgijkHa08GpxdEh6ybLW
5c6IoMv51qUqCtYGjpb041zAvL9nhwYzaIs6hIC+EzkGE93qjqnkMwXPPV6DVMTXlWS+bfptcDBk
B9TIX6lt7bjQzgG/jY6xDZPPjXrLivfUX0kLLm7ZbxH6eEw2GiM3FEQMzhD7Qxu3zf5/tQg9sGfJ
5CrfhoS++QjloQ9e/6K4ASKJmZkDhQDUN3TIFwetG2NZWng75Bm6e8AjUos2MizrM7P5SWbd45SB
WlqotVLY0n1yZsgxEAhibEuf6i0diqFv0243srWAHvBhVlsEakY2bVv6Mpgrva9L2ochNwKuMKCS
QcMvtQ88dn3rzK6qtF5EvaXThxHcIk65fl5LUsB0YwGSC/cVOYZLKX2GB6aJGHBTsPsW053JEAkH
Lv2/tzQ46BX+LUe7Sx4nncpLE6sB+LNZB4d2oqcaISNl5kqNaEnJQQ8fIvqZb5JeQRyMBjywGY4J
7v9Ew+kEkJXD9V1buqqAZ4TfmJ/neMBe7tooTReuG6Ubow9SzJmxIBZDnmyYjYrRX4iaVR35Z0Ds
6EZckaakNCBzkNBG+XDD2A8wVl2XsbhjmFKfyfcwt+7Nfz8zdKNFe0EKA8sZHkrTixJ7pXltcb/O
BGj7lWZpLrsxaTcpyscYpIpcoSK6xkuwgN6Jy4L5UPQW43+oWV+uw89zkdWlP8+wmeLQshKZGq8b
x9jICuOY1ao7FZNAFpQ7XmVt0tAtnidhtq+1An1KUlnDoXYm9ok3gMrf/vc9Pv827QJ0U9gAVhAq
0zCJdtXhWBtq5S4vtAjO6we90oxYhLK95kGEWeSOCoF2W04uXoXOsyW+KDs7lODh4wz1puoH5+aj
9LKVUHZJgc4E67wm6IEO23zExieFtVNBtmPWGsfY/O26dzwXYV+ebTfVmcV9DwODzHzruH1Ik3Y/
BdmGB24alSIF3rL/0HL3y/VzW1Ldc7nai4E6DejUTCytMh4E/RDGTcBfr4tYssFoV50pacHVCkqu
y6WBN2EIgwTHhsmnAI9M795Ht4j5+bqUxTM6k6IpYA+UjbIeIUXl30N+7NcaXhZ/H14Zpnduqvz1
2DgzIpPPYClr3HFpvxnqVJor2r14ED6gQFEqxzyTniBv0LcTDDbqv30DajtjiEbxKCdzJeW6LCUI
gDwLt4vXx+VZKJXBPiisYmyfarUV40NTrjj2RRHIEcJ1INgDYPeliNQKO9kpWFsx/gpf7tAhD9yr
9m+06kyMdt7hVOF3A6xEFEfPLTF+cHD9N7NaKWgvKu+ZGG3DCDWRzahSNMyMh4qfyuDYG+Dw2VxX
3vlj/7j9v6W4Wq1XkZxNNIUUO9hMxclsvgJMiVjHcNhaa6jIiytCLx/+A40N+mcuzwc4lP7gtHm3
KaxTPmFKpSiPRfMdw4grPciLCQDQ7/2PJH1VHhJFIYw2VjVuer4L/VuPv1vje8aOJasRJh274rEC
XXO6VhNc3M8zyZo1lUg1pB0rMcOZoUXgqepOTv829HdVcRrEf++6g1sC5taM9YmuO/3mUkx1+gyN
kuhivW/AkWw+NCoyQMC95mMXb9Ycx84gBEgnzH8/M0EIKoqqSHByOeDJW9eKFPmQ2fG6Ki7auTMh
s/qcCSn9putJgUMzvCSyhifkjK4LmO+/rutzjQnwMebcAae9oUsuK4Bi42wmvJ27MdtMKf1UD2ST
8nbPgmblTbik7ufiNFVIOwcddxzi+iKJqJvu+uYXyOBau/HasrTDMcOmA50l5JDwnyq7wdzVSJGO
PfTF7vr+LWnB+YK0AyK98lTXQZCHsjDgz+psb6s1GPEFsAsHSELz9Peccf6zrbmtegBBz+aVbVMD
lCr0NqXvjXsEkGFf3JrZk+FGgGbL3VNhv5Rsk2QrQfXShp5/gWbgzQTjVarDF3TVPR2fkdmMkF1H
MigiRf4XbhHFBVwszGEi56JFQYFZVlM4wP7m471tfBfVzllL5ywd27mI+d6d3SujaaVtzCLG2npk
BVh5/WTXAT/vunYsJj3P5Wh6WIL1hvcMcjqyJ/Sf3thiujOtfzoe5uNYnI2bitwPa2TcCwYXauLY
YBQDsuYf3BATyEQREECq1YjIsj5kD3Rh4A9az0OCsmC/cgcWLvWFOO1SyzqnFIUs5EjS5kEwFrtd
sZPo/kQEtbKhC/bwQpSmGhNCslD5czgjq23TlTdp62+vn9naajTVaKQROGMHEbK6n6z30XoOp2f2
F3EZFgIQ7xDcHTgqze8L5RK/nuCmBvWM4oCXH1m3cixLL7RzGXrPmgUSKtZxeKgxpDFaf2OSVhFg
6b90QR3Zqdh2AH8CmQ8w1sbH65u49Dq+kK35lRFMHcRTkG26nwu+VeUN5Yc6f5vEts1eU+/QOc+j
OCoeu+aj469YkAVrdSFd08jSyVxXDNjdKnU3mfm9AfVsmaVRUptvNV8DZlmTpisloRkt5xgOkBWW
88OV4NpmMjKrW5SXV/Z1/nLNX+O5jSBmnqV00S98abicgtsyTLAybxR3njBOJlJcqksfRJEh3ZV8
qRmq3531pMrkPnRz8CV8vv4JC6bz4gs0T1BXoUGsEqstBlRMwlBZKLw1FnCDxNq02eLGni1WuySA
9Kl6k2Gxfe7dZka646534xAZlTbFANr3v1kYkuLwsEC71yNHM50yyoDkvfHEETCHU41i6v66iOUF
/Rah2Raagy/dGCDCQqV6CCJeTkgxnEq5L8q366IWfcDco4FB7RmGXVNKE4XwvPEgaqQHcDCazi0o
6Vx7m7Mn7ouV+7Z83YH2hv6XmdtPxzOFEghlmxTmDLzELdr+an+u2E9RMcpP1GsjDy2jtp9u/Tzd
UMuOajBo9943dNOsRMyLW3z2JdrVzzJraCc5R5jo5VRgz2GYosMkUROrbMXAronSTtO0Fen8DIs2
AnAZ+ujJ6sq4afqokD8Ak7K2xwtlPRv8Af/usRZL8AJw5B6HuNF4H8BF2mOMesYuTgEG9EL8B0wq
RPka8saiNwyB1AQqdeRZ9GYjY7L9vm4gNOnLaESeIvT5I+YGrHoN6nfRrpxJmr/kLCTzPIHBNheS
UuS/cgwnSCMyg5X3x7IQgLuArztE65JmUfKw7UrPrLqN6hCehHxXtOEuM9dYLZZ37V8xuuct28GY
ygBiBgzWGzFLHoAqpMhKbmdNiuZjQ0yjZgNl2LHy4I0/O/JQsDgl/53YEpHkDIjzf/fM0W5UiL6X
0cIkzAaupzuabf7NkEy8s7L4YUkn2163W2uL0uxWRbuQlAm2Lil/+uOW5C9ACKDp7rqU+Wr+4UYJ
Cl7z3D56ArS75AVtSLIR72qaZs7W5X4au2P+V6HkmZR5rWcqnQ8kQ5MKbFEOniQ84fY2uK0SEMKh
Uen6ehatPXHxip8r4ZgmuZRU0yp3rNnq+QF4hWyUigDT+k8H1SD3Bpqj/3fStBBgcvsMmSZoxNB0
t04i20jwFlDK0kIzn2OC7FH5eVQRUq/YwEXlOFumdn370kV3x5ytaMZnXmEuEE09bNpT29lcX+H8
Q7p+AMYIpAzwnBjC0PbTDWTfsRxXi4Xoi+rAU1vn0Wgb2xIZQHNq4yokG+XQw3WxS8cI5D2M8KO1
EgjImvKL3E2BSgDl74Y7Um2y5jm1jmn1kfExaoo1msrFB8K5OM2B1QDQkqaEuCAD/pl3F7Aiqs1D
4jx46jXPd1W/YeVf6M65TO3mSQ6wS0ohM+3APeweWUOjwbtDaGAGj+Fah8DSA9ye8feDGW3QhxG7
vBjDgFn00KuRCMpfMYngdPvWQL4zjQrnNKNYA91wCOMgXSvf/yKc/VODfgvW774SiW9wCJYJm1PI
RfhPzV8F3pUGyAVDgfvhGMexK6Pe52glbeLa6/eycvagLo4I6XcJL2KTOTvfWIOMnhd97ds07e5E
mzLHgHZPyI3ayRPzPxfDyg1aCo7QMgHWKLRPoM6ryWgacMY2I2QYGeaxRsKMqM2URP2a9ls0xN2B
dVatYOZYi/fnTKhmmGQVTOaQcoRIQf1aDGofZH3M0bCb5/UOY4kb6aJlWnzhZn5beD+dcvrkWq/U
NCIH4GgM0LGuM52ahO2v3+tlNTz7MM1wmX7aDxKAdRtnABat8W73Byn3dPzmennEgJXBPwVoB+uP
1+UuHjTIu2bQUFCv6Q0XrMAjGJ3J2I+BHbygO9hhilL1WjVu2ZCgngibhbaLPzJ26BSt0HmHSy2b
cQNyuw0G3bcdxsY8jOcAqvLFzepYBugknbKVrV3y5HMp839EazbMVch/kdmG9b68yYU4gu9jRZWX
d/G3CM2GMDVDWpc4PIKuXBBTwoSUEUfG/28O67cY7cZwhr4yiozNJi+HuCXFlvrtVgGz+bqYRdd2
tmHaHUGRrg/a2bWF+dGbdmH9RGD8y1PRgy3y0K8NTq5tnq75HaBM6hHnQ624VZ98/+QP36+vaEUF
9EazokgU4XOAatQvg3O/GsYt/j7wID2MTaMZSwcmBbIvwsVpXgK775pnQQ7Xv3/RaoHwBtBAmIkB
+uCljwJLTB3QFre0M8uTKv3IsYpnj7/4Lj80Pr2Vw9oE9fyLfziAM4maDojKNwWxIdEfjz643dFt
YBy8+juwKa4vbfH0zwRpp6+ImaIPAIKy8L5vPVBeoq1oDZdncTXoqMU80Vyr111NqSajABUyTICC
g6nocDRHIFNl5mcTKMPdZK6c11IUaoXo+QEHGXoE9Ekpt6+TpK6aeVGH1n0PrdgnKB6s2O5FrQC2
IYJPUKOgK+9SK4w6AR2Kj61LfRo3nYoKKuA9MRORHljWREa98oZY3MbfAvW+mqyreV4pCBT1PrTv
mmbb1T/M8MVaQzhaE6S9W1MjBJepmFdmgKuii4FmVpYftrUh00rVaunmOgHwskHaNyNGzH8/e4Cl
LSUiCCVahWxM9cqtTdbq90sSULhHz/MMMo37eymBA0WSEIZJFZRANhPHYMFfNE2iBQXfj7kmUOD6
WiDptpYzWQkkkFJuUoWutjhDJGuoFfez6MTR1gKYeeCChH/MsBWdLBKhgNxArLeAInH8ww9Osnwp
7bfCi7PyRq6ltGYV1syQh2ABYE14tMKBa4qQNG2VDQLs9YP/WgOdpLrn7h6PrDDMkN26D9cMxYI1
wlMf9VNggoNvTs9S2jZg3nwLGM+mqOR+IIArRtO6hF+ia3XhBb0ANoGDVC9eHugfnu/AmebRnOcS
c6kY3iTmLuTjP5Nrrij34mrORGhGnOUSls+DCKsVEYiD407dyzVwlwVbFwK+CLQhMHaYC9aOyBd9
4eQcQiYHb8MUM8lYTrlDoeG6o1jSPgjCSwHg2Mhj6E42tSqnxZTZjC90M4AMAxUb6e6dJAKICEPv
Df3Es+frMpfOCAlHqDtm8dH0rK0N8Bi8KGUPKOaw2rGEH2nQrNjUpcAfy/otQ0ueTV6G5v0SMkoO
eAEQzjoYI2fzYNyu6eIJA1pTnHW7LP3viU50FAG2hqCrCP5Dt0uE8ZyEqgEo312S/MiH53qNeXxR
NdBZhlZrXKo/khXmAFLMEWXeTcdfBLGi1PkW0AJm9u36MS3pOQjn/pWjGfGM5RjR6iCn5pvSAYP6
ndWtRPhLzVFo4bZ95AnQzYuu5MvragQ5HUA8CO2r6sepSPghAdBHMzlgczDd9ADqu2nfmJydais7
goftC1FAPWRTWj1dX+2vjLpmFPEpQEvFDA0KN3oOyHKZk1jlAAxyOqQ0aknQvqk6Sx8COvBvo8sw
aFkoHoCZwffKWLYsvMvKzN84PeYZQctVsAN+vN6zMsBUv4BzOg1hqwLQx/lpHeXT9JDOfMO5wYc9
0AbFiWdp9+oBuLJBnzRXZmSmXv7ABtf7Dmxh8t6NNhK/YA1+y4myeJwBnusxT0oLCtxEAwjcAExq
F/d1P78gEj6GIKiQ+a4ux/qnyowxjTDoYG5TAGI9WEwgkBFWb9/YgN34i+YRbB+QyGbyTQJ6ncuT
BGxQnZohtAXV9xO1mr1psFOSpn9hfFG6B2YTmDHx2Zp994a08nkxzah1wT0HJsuIKnDkgeLxujos
2UWQQSFxhTpoCMwbbT2TsJQMqvmWEfAUkJ4iSTT6IhaBFM9N2o7RlNb2xqaWinzghm9t9Ju8XP+I
hYCNIE0+k2bDe6KceLmnWTJwCighQETWiK+d54KXEUCfpXod0nHFYi5YlQtZmsF0k0y64whZBrkh
zd7Luk+gs6SBsRJeL8pBSgShDuLrP2hGC4k7OKXY1zyzw8fRRo3QM4AmRXzgHky+x16v7+GCswE2
GvJh0HRcJZ0Bgg1ljvlkrIuA3VY5aINUay/7BUN5IWJe8lnMITsg9I3ABt4oUKUVoL8m1hh3co0V
flkMkkqIo+A79ZAgzUOrHmfVd5uPpsJEcfJcGD+u79YCzuwMJfdbiKYGVZp5bTGrgQh+JSowIzSU
n5l5tKxXh+49QKJwiSreXY/GqjXdWHh6QTiiUoCkoAtNHyycMoOy8hdgtd+C+e2g2gq4+Xelf+Nn
cYv5+uuLXQiDCcDbTUxEglUcu3p5bpUEc+/YzCrP1TEp3L01DF9RBritU3lyXbYxJ/foOertuthf
OA2ap4HcuTEXIT/mODS5yuhmcDDoCwNSSli/whkBgLPaTWQ6tKEVOSPm+ov8I/V+mqJ7Dkc7yuzi
HaY3rjzgxaDzhDVfS1C6u606cKDkUVuupHSXlA0JfISeM0oeRhUv94aiz9cUHvbG7vJbhaJ6XQ83
Q/B+fSuWTuBcinZz8ilkPWaucTlbru5coJEC8jQsnTYy/Xw6mqwtn0qT7NMgqTZ8UA/XxS/ZBlCD
upibBToJjPzlInmSGhgkwo0qhnbf2fWd4/3FYwFzXb9FaEEUlUXl+POl9cz8UZrVU5Gpzdz/dX0l
S8eFezPPlSJ28XR4HHdsyynoGd4kDUEHzbSz+XQk1bgiJli6oTNzM95xGFt09B0TQSIb263BC5NZ
oo4owdUBMoanYrMqG28nM8/fhVIMz2HP5R2ntIwpIOPwjwx8ZJSbeTdGgZm1dlQMHfB7gE1cx6bX
GOOmyYryAey7zieAR7QYhgReK29VCqwP0xxOiQymG7dIKqBd20UaCZKI9y4hgNfKrKqLOr/LT6pt
pkfiKv7SFmS6kSiUx7LjUxjllQ9Yjxr0VGnkcF4UG4TWaKcF7o385ng0ldvaruuDwSwSp0OWPITK
FvDwdqB24F9lgK115d4RAykiuw0bZIOyh0YCJdq0RHI0WHIsa8M+Boa3tfjk7BgPxt2kOEGNm4z3
gBee9q5nuCdP4GUSZbSvQdTHSjTiDeidBwqa6xzGqZ3exsa3qkgFBX9wJiTXI6CBdEk0Arxni1lO
+TLQwdr3oiq/GGluAegg91GwNMAnvGIjF+OgEOTTFlwOSG71x5pNjJbRAI8otMYFJ1BN87sepB1H
F+mfN9TFE2AksX6IuTGEd1bYFwwwFeN/J7pxUBL+/RWaW6LIP3Ll4SsUmU5DGQCKqd9fv0JLtij0
gQaK2ULw1OvE5ArhdOvKBlY5tEBYl+HZzVNYI74zaP1RmzXm3sIj99eymktBXghwVhD92ugc1mtF
hAAk0mmRHGHWyc43tZGiR5Qh63jg5lquaSn4OpelpS6qvhiqQGIbeSAA+NLTagdEt5eOiuapJcZf
0Bng2M7Wpnm6HPfc6GvIyyY6RDnt0DM5Gqcwz3+UGf00BhmPgeDBtiYDWooIVPPz+qEu2UX8ADBj
0FfoIS10aeHrEfAxtMMHWELiMeSQepuM6iMx2rVm1CXLCBAvZNWQNJ4neS8luYOoCwSCcGVu8s6o
lBsi0IDbOSh0e6CKMNES3njAPbm+wCXtORernWhR8zpx5tSaaII505oHsVsiRmBI4KyxRM++So9b
zmVpp8mapvUKA5sJUL6IMhwoP1xfzfJx/buJOkUhRnKNtoCcTR7e+UBxV+q2KT+uy1i6A2er0FG0
wt4kU9Jhx1L2M2+MCO8QNF+k952QK6Nfa5I0owVUAyBpz/vVYfavHuXGVc9OuB3blTBmRQd0Wm1Y
fWccKqwobNJtMO1qUsbTFAv1DDypFX+wtqZZR87eOgx9VbIrcUJmlUc9GaKMA05zK9qV9/eiHKCd
odsas6au/hToU9I59mwVnS6LaxY33ifuhlFgrWjcshzkwJFixTNA1wYhRwAS8TkBhUS47H82AKly
ve2Q/PwLrZuL5f9PjqYLTY2BFCfAvlk23RFfnEwveStoeAOHtgb5s7YmLaxNKzG2NEDu2CPJh4/k
T5SiFaRtaBipOnj63y1MU4gRA1SiVViYAa2r0qjxyy23X5JszXct+WeQBP67g7opt8eS9i4ElQOL
gn7YAlw1Msnb5IybNi8fqoYDOV6s5HPXpM57fabveIZkHmbDYV+LG0XNmPsn8MFGowV0lQpx5C7r
qt31HV28zmcL1TyJmanABD8a3vnSjvG6i3Krfy6ZQJRsbLp6beZ+TVs0D5L3jcQAHMRRb4yc5OhL
AIuBVGaNF3FRDjDdQUSFDuA/ODTUWDNrHJGR90l9myXoUcEokYGMls/WWD8Xd/BMlLakyi+JBHjg
XKFBNPePPxzQ2gGuAbZp/L9oRifIRKLKCZR3wNVoTrG3Q8UrBkPlOSC6Hut/gozeCNsGnhbcY+MO
KwZrqbJxLlDvcfYCo2fShFfBw/pocvfGz9vbNjWPrP8MJsV73/MjK4OaViauCT1eV85FD41nsAWS
X4ugxHF5H8RAa7AI4xSpweNCOIBh/Ei8ZCWqWdSVMynaAdaVXfddASnmDDDcy6OZFbu+xIPTq1cu
+OIDB+0fwLPCoxY5J82uhMg8NGkFWUa3tSWNSztH8B3bQO9r3ChM4yF1IvcvppgJkuV4QgOscs5k
X+6j3fuiogp1IjEmu8FXPLLA8OUb3UoeZ9F+/Zajc66MmaGSypiLOCUBd9hXJKoV6yMZ7otEbrzm
m0fc7XUVmQ/njzDxTKSWtR5Cm3mGA5EUB0ayGNGvrDat+FpYDHmdlfNbk6Y51inkM9YtNtKdWyqf
U+PJJ58y9znDxK67AoOwtpmaY1U+811mQpYvxXYy4pHtugmh/RvQXgTgHcvVCeQ1iZp3Lbkxd5RB
ojUWu86TcUHSrZqsOMXNTobqlebDvd+v0WfOP3vtCLU7YWEcS4Y1xKYgw6oEReXJWwkkl3pGCWI7
gAJi/B31FW0zbRbAuuTIgubGKZNvjfjctbdOGlv2oaiRUwB57m6aaJQUj6GZRT7gzL3boD86HDyx
+ea6zi6atbOP0fa5yatWjhQLlv5T1Y9bXt4iR70iZHFXz4Rou0odVXhKYMVleeM0A3BH/gLMDsVL
G/NCLrr1/yC8C3BUtJPINhrYQkt+b90kMlkE0JyV01vcrzNBswE/C4tK10GXtIAg9C1FNQYvU+fN
8lds159CXKB3mkhA20iWgxLmUkiDeTWAYs2GxFUbQ+b7unfxuLH+87FcitEsCGrQqVM6OPvQtuWW
hWayHfOOxtc17E+XdilFU3cDDUBAhMFiwsmOq+KtoXkkkg/lff0bOQDdnnuPUcfR5IQD9wrqI/Zx
O7C4h+6hIQGPHNXtAdm3Rqr9p3nCooD1gc4R4DOCVOHyhOwZPHlwkb/voQbZ+OxgAjeIM4AiAP4a
L3nc2hXF+/MOXUrUDqvKHL9MqQl/5k93eONEHUkfr+/gotr9AuPzwXXjEU23ZTDUAejPcYkc+sGY
ct8x/pLsk5KsAd78GaeCj8pFP+Pcu41SkBZMUW5MgzW6qD+U9Q0gvGSHNgtkxsUX1HauL+pPNwlR
YIoKPWBP+batGbjJFG3fDx6srXXTNO+W/2IVR5Ajjw6s0coGLoRUl8I0Q5ebdlobE4TZNLbcT44H
8Iw8MsOdbDBd8dwk22mNM2pxK8/Wpx3aqMCEnuc+wnAqI6fPowkQ24g/ZHJYhQxd2kvHx3QLQSHE
93WSIrQ5JLI2AhxbHQ2GEw0EqXkpAOEi4765rd6vH91CxD/3Uf6Wp+k8ywOXFwHksfK1cyNq3lX8
K14YG1J/MsZoGHZhv2nJisFautvI3qJxD9EpKpWacg58MLKSAlwPEUZSAE+egPFna2UkKvnBNl9D
93h9nUv3DtBlgEsGBgn63uYPOvMpoPqYylFAYIch7eZrUL8NyffrIhbK2655JkNPMArP5nbXGHMN
vXme2BT3/T+g7v7qzpmL0XqwuHvLPZDch2ovMBtVTu/oM1xxOAtdT5dfoZnNguYZPgMrVYpvuPch
EvZYDfXOStgmByGeShEunwwj3zeyB744XWmiWbos57ugKVRZW16FwaA5jiVbwXk0ue+TdfKKh2BY
yU0uadG5KM0d1UgYiqDFUk3kpxveRGkQO/13p90hoCvbQyD/xvicS9QsXe05RdBOkFiOL4XYA/k7
ravIAC1EJ1/bIN1m5qYx/3tu/PJINZM3NHB60yx1CF5rZNzcNb++tpGagQsry2vbmdOlZVMWAZYU
jKAyall+kk69dZzkjaF7c2Le0/Urs2TszrdTMwNGm3COll6YAUdG3vDsll0UdECWzn4UxTH/7y//
eR/xDg8sNAujTejSCEydKFrMheHlUf1UncSDP2IkrqzX66tatjW/xWhKgoq0tIL5BnRTcUja8ZPb
uVvTFisR7FLQd74aTSsAA5GarQMxZvvE1OyU5qrwJij8w/X1/H9Myu8FaerhiGQsgMuNVjEk5Afa
bb383Z9iO9g7ClNhu/mZ6G2mLEaRdyW0WPRPwALHaAZa1GZymcszC4fWqic3Begk9dSPqnSHvV9O
xRH17xBVxiqRTwZ32/dJuiKWTV/fuKjmbpuiMnbXt2HRsKHoDNAuQGCBrvfyS4yMl2VY4ksM8weI
olSz48ZtjUSYuRZPrUnSFGhu0CqyCpJCkm7qYMv4S21+TkW2rXm54i8Wr/7ZqjQtSpEEcHueIZdJ
d5iDwoy5cEc0D/Go8nKMnL9b+dv1fVyM4NB3+O9GauoE72wEkw918oI9eBiNfmuCLKDwN0kTy/6R
jHij92t6NJ/OZdYBd/9MqGZqiEjyHgQdwLPijwG6AU3vlrbvdLK2rZXuWNNhOAFpl0e0uTbkplzr
gFw70tkSnsUfDvX7PGiwzRU4nbPiZQaJwTPGdbdBvlIZ/DX+fG2pWqyTDJ7MyxZLDZo+ztUEmRA2
Fa+i9DcN+VI5IMjg6rbzyr2w/S8BuBFMAGvLQZ1M+dNA4zxs55Ga34iVbVCD2TuDsS/y5Ek0xW3X
1htK1ghTf2VC//zoGa8QwRnIfjQ9FM4I/NoOZEuedYLD2yjwx7jZYSrucM1BaBqiuVkOT+Ap9tWL
Ije++R70a1AEi/4I5H3/8xGaklhikg0OCuj2hg8+GfUVj9McRDBj3JsCGKhtPPResKKai+7iTKh2
XLldlTXNILRsIkdg5ahJ8jVyOJjKxQvw79r053QPbvtQehDD+zIAdVHmluBVyFs0xWcWSLua4RX8
q9aTlSmmNoHKupu2z7M2Kqq8/+FahetGZTKSDxO0s7cAsCefzK4KuyhlxB0fpyHpvtSyFCdLtgmG
2gKvfQKwUL8bwT+W7WxVkrgmeDl1+WD0Ucc56fEVIgHzS0jFTVp43QENJM5tHQhkloRhPQ5AUn2u
mz5HwgmkWYck4+F71arkpmxSNKDXKunjsefI2jlqumMBofvCGMi+ZS1IjAxQ7amwZ6eqaIMYCbIm
HjHi9wouInWT+ASEU+BnQBaQhOwTRYvQPajRg3+A/Rd+qvqJ91EbhDYG9msZ+LvEc9mNkw3lzksC
M2bo+QRxIOb4FW+dL3lX9g91a+VVTDCtjlraxOKpq7IXo5B+RLMqfOioHIPIcRtA9/nTZB1AVe0x
dEGO/jcTG3ibiXSe4Q16E+3EhIN0WZBsOIQEpTP0rgUAPZ0pbnpCmrdwkuMLuAbEQzgM2X2Locyb
UJbWUWAaZ0uVNH/mwpaPdd2YX0B2RY7gu8AvJmFT7fj4fzj7zua2kaXrX4Qq5PB1BoFgFEWJkvUF
pWAh54xf/5zh1q0VQb7Ce68t0faud3tCT+c+rZUjnUahcSsE1Nd+DMQ24EH6kokIu/4MBIlmF5Sj
WgAAk8++PAzrsb1AbT3qo8JiJehpkULxJZW8bqNRUIkYNEZmx/qIbtDK8xSA0nlxOxCEtMWR6JEo
PI5D7R9lTwxY10fi7WvM2nqAI4jprmqpp29a5Xs1ySO/CHHwFacDlFszVrycyQ+8FzdrTKHldoba
MNgaXo8soBGM32qtyjSfMFne+V1P3dWMGOUpq4CKRsvGTN+PCfga0B0YF9zkMmnGcqfKk255bf+e
RvpnXLVbLcOqlXx0f6d83+gxEE65lKUBy+JaW4SlhOlKQ4oGRKG2PamOaa4bmMJbynYldT66RzkI
ZiTFCZ8AdIIT4KnnebbgyTE9fCOSf6xirqebKtd5BK8pAst7QJw5MudOqVNGvfn7fu8qxx+EZmK3
A+ovhwg5gLnLtiVZG3ekiLytwnN/2lAn3bQ0FvGuCYLabIlVbuk64ovXB8wlsQGgpQjIp/1GEi5Q
PpV2EiCcGh+2o9kNu0iz/vtdsqESbMQfvucNFzIabtpkBE2++mBD4HrlRcVURr19UZbS4ff3h1AH
psTrQA+aezp+gGFiqMnAYCL+yR8AULFRkh3ErqmjfkuT7RAzhARhYYP3FBkwmlGQjNkJws3w684I
/aJrMgyamDKiAMI2aEKrgP/z+zneJYPyWUBM8CA0r0jy2zEtOw/mTT6tqhgDwLid2Hz/ToNZ2HPW
V37QmFngcC4kQxJBw9eK0hYqNIKXmOa2cGD3HthPKmynP4xCbxylthRApesrwAaWmK0b0140q8Ff
sPLvM4QErxd5L8Tv571woZoVEceBlNJX1tQrpIcQ1cuJlnXuKmWjkgyBjKDSTUxEWnpulyv59ziR
gtORLQBsDmJv6K0XeYaC92OjAJLPMY85TakdndJdQfZ0tTluzG/DXC1V8lzE8r+0dFEA/heIoOwe
likmbc/MqUHj8r4MoSoLs6e1hRni5mByhCOodbFyGpiYbU1VfMNdpI010N4UqEciwpOCcmZPPEsz
FbNduIELotrNukQFeR60/Qs36Qwu8fme042elBZbV2d2Juq/aY11TeTfdWk0pDAz6Wj35j+ris2M
+qZHNVOnxYLkvUE0glPNo2EKbc3AUrotnBF6KGKEfwaij26YEME3K4NARqmn2hb23opLNyppcULP
ATl9LR2KOH8Bc/Izt6jjoy7HxI+BcAHB4CDxqGs0c98OOYVdKQFxlYSuZxerz44mJCPgnJF8AzWB
LmVLgA83e/JA4WYV2iLMF0Rd4WJf82iZYoylVEYqMU1zY5o7c7PD72z2ZdvEdl1C8MvOtm38jrjE
aYjrOOTRwcd/fsBrzj7II3Hwr138+oi/h79rsX+PD8q+KH6Y7INSYtLj0Vzha7MCLZN94Jvii/0V
9lfZH8yvzfl43nxtCrPAnzYbfH1t2H+CdW4WOOLS5HjFp+gw5nlUHIEbJFEw5leiBBk/JKlOFJKT
t3+YUzo0pkZGKySh09koXDdT+re3S6pLlnea1onTb3rSknNh8uT7S6e+rZnjmltYm3DDLng5bM4J
Zv3xQIVTZwIzEYcqzbkkoJvXlMTEZ0f9+UItelyoEL3BPsUbBViCDHZQ0eoNWtfcEAC1wVMyeAii
U5m4dMfZ1mZCcB+/K5oLFv/1cV8TmmmaXhKHeAw94PyS9CKygGkK7lYtCX+SsEn2neLn5vXV3BnW
7mATd2Abdx4+ZbKVSWkqVmEp1id5gJlKkMMhL451oqvj19dmaQrXjSJhzjlwxiWUNGHYM47o+mDa
AV3hYo0wVPEZyRR9bPDNuvX42n8Mf5IFTX9zC2A/8KKBUg5cOi5idt/AoBG6icsD+mp/2O7fh09r
f/IXRfNttQir4sGoL+ShMIVZu8m5cYXUBlMa0rNCcNeEbHG6hFqrBa66ZHd/XjbbD+wjDP7CgGWG
43t9eKInJrkI94ZCvOzs190/P2xIlR2EC/v6R1AwYcEkhsPkh4t/zr4vPyyLWBnZbinExnH1fVyZ
myOEw9d59Ttf3igGLBWD0FU2uIh10/IzNZqWjSJ7eYsZjLSmEHrhRWLR1VKf5CUrNjsT4IuhMRRI
SYhOzPU13+dpnI44fCbNIGuxaYssvLJ7NwzQOgEhQIwXgk0w8zAqyUjTMsQMxphsNueNuXuznRc8
nxdr4YoF5jncbOcHpZn45DNf8IwAlDa7Ha4Nsul/uBh0HAuw7DEjGSPQr3kozI08qsOJETDN1539
lzhgB7pakLW3kAVggJ90ZhsRujQP4hx0dm9vH09PTz7MlCcIHmasTPg9/gTS1taiq9N3QU/fp56w
n98jGUnAfllIvl2qXedHiwIDVE3oEMjiHPaxQoMiJnYK4BT2XNwDVDJ0JBTlagVF+fsx3wZRL9v/
lxhTRT9M1l6DFlRKRgzqH4r/EVoeW10xBf07qRsVwJ4awLx1AL9flM3MGeURFhkbA+NOmdXBrA2X
PXv2/pkJcDEHlmjeP8sfNMXr7flGPLR12YAmCs0JPgB+h88zdhvDAv3rvDgP24ft1lq4xNs472yz
M8Xalp0Y8DEIQwLmxLafnD90vyRU7r73n0c6E7SaL4hFFbLtmTuNGJCeDw449XmJTW5TY7PtzDSU
GiaVgLZTEHo1bdeBZ7PAHTf+zIU7VJjoqNJAJc+8hU+K8oyLx39uaqORV0wgt0wbyr+wPi+ikq7Y
G1iofL3//H+QnT3/WPLSdBJAlvFHTF5b+noGciHUwUgbk/kvsAjtRwJNyayOBlYHcV4A+3rxqRIC
hxI/cf4LiumCWHYjBX4sbKaYdIwingDs8M9rAROZu8sHHg57PEyjQlWyx8o+8IkfW/x6eUwX4xun
hWe88IbZe/llVfNSaK70ypa/WhVbGRb0j/Zmq2BrYU6AddGkSyuQGEvPVwCkAdRhAfcCdszsXPLc
SBS5QpMnI3zxU5irwryQF+x+T9dMTJpHe8moucStrgijsVQB2IYB3xYFldJMUjZRxkWBLkEh5eTg
E5+kNKUd+YvfTWTAp8+sKQtrIFiKs32gj+6j41oWlvT9ffyCxeXakD1wcjbwhY7n8+a4asm3D1/8
a9F+vYk1irADgMEDJFqY96hBuhZ8JacqUcvxMUaJkenV+66JtJo+kg/fzd3osSCVEz+NZv+xNPbi
VqGgZcLAlHDUHqCZHgHAa8Jcgo75Aa2qTHsdoE+fnphKwRmcRgKrarV0L7eGFWwqmJogB4QS4JPM
CHqB3KBtVOSI6kyf4Spx7Wn1V3K4dXEO6QfmbVCVII1BAVS1ZLczIX7FEsycg5KGtQU0RRgp13vt
1UDl1E4D6WfRee3M+Jy4fe8ITuxmTr0qF2TCjV8ozujNWLDMlJYXC9DrbOEkvHavIn2MqVeb4sO2
34pbzeQdbeHJ/z+IokIevRYsgjILalVyy0W9D6JJQjXffAuP07ZbfdaYYvKdbSABbeRZnsslA3Pu
A/+z13/JzqyF0DNCzIICWUOk4+Mx/eYpYKdpyG/6Py+jmbrPKGlZLKhn0uPmRnGpCFwBtQMtyNc3
2vJ4MxPb7GSQcq18is7o6LvyuzGfHqKEjIcAZ4zgEYme+Y1q/S5db5zOy55/UJ9ZK6VRT6UM6G0y
KmRCFcQZCgcYVZ7FOeLLEvjwpc3odq9ID8DXFRHHnnFvnoYoOQE4EYm25Xd5FiHOko3qCs7wmL8O
a+Bp0RIzCMmSiLhLGIYtHg4cCESfZ4Tr2OvaggPhNLVQFGGhl6Z0so3ymJB+O9q6bRz71eBE1mL0
i/HqfMs/Kc+kIqd5nujJ7HqxNyKuC1t+aAjxt7VvqkQnz/Uqc46Sqzws3e2l2faKNLA+MGdbwWBH
BJ2AunXNWR0mDAEcPUVMZ0CA018ZB4mggcj0bAAg2uEmtppNepSpj1AtwM3PD70DZHlIr4ykD/UB
PLDxLHm/n5yM5q5IfPM5WfC5RLb9+Rovrxx+Kmrfb2qpp7pOpLzFMEVTPQ9EszCm1JL2bwVsIJQA
Os02XHc0dQMS7ZVj8mi4qQkx4HBPuaW4C4/hxtTAGAEIdpR1sxp8eIHXB2agiYDPCxnJa1sTSVgT
0fLMwqp9ZxQJhzOcvhYo3ojzGcUZd/gGirASzCWhFWeHZw4FiLSk2cbflngO8qfy/xGXZsppduJX
m5xZMw1m1KAgGyTbdcbtihQE/xp0oPxrmGJMFhFSEy1Szu8bvfWKZEwHhnI2JBytghu/PlqJU6cu
G9SAdma594lG9LV2SB8BRkB7O/pWTZQcIDIdb7P9t2T1ZJ9Qnuj7lLz3xP/4fTG3EZjZYmZKDWn6
WmlyzKceEQ9UWLObPBLAS24x/eyjsTwbYCglzZEZEImaE++/LiOa0Z/dOtoGxLKecBgjYpEpqfeV
LVrJE6BkHpuVsJqcZ4AO2AnBqBWz2QOxa92uMmosVDneCkUsQwfuELLhiHncNBdUPozOsEEgqvms
FdKhUNwNN76lu8HHtOcPiuPTNLAswxWWHhq77RkPXlG+4QbUT5QdKNcWikS6V/m7daYDSmcEquy4
t3Jbh3jlSwLx1m6DuSYIwKNBkBtzbedMyI+dGnEYW0ajrWRGbmr1lmHh6jkY0pITfftP2q7TKZCO
zOGzpW1Dfme8O6/gegEzxgsNNZU8dBoz18/mVlNIhK3+3Wxfv3R7XA+mvxk28rdoyQQFWNkmfpKB
t0T59b5BOtEjgOxeWtGNesKRMCMW7Xx4lxo/W1GSTEXcdrCzAon2FnrjuQSiuH+fiG42mBlJRjsi
5/gJlohPv3hMTV1YwY35wxbAAHOBXgcWvHjLP6JBsj5wsaZgAV2IJ8hkgHzwH3qyaHvcyr1rQrOd
lnKUJCJGb1LllGw1zFwgZUKKTeim9EX8FG3dIN6CdrsNycw2N1MocZoBcVgFTSQgnvg1T+U/Lc7z
r34IaYWIXvqRLZG8d55As0F/C6wcZmRdC1qtKbmi42Eqq2/DAZ0uJdJK0Pfdync0A/nPybJ6cwRX
peYSM92Rq4KkwDtBZxS7THWmWnS1GoRQbxIar6KWDKfMNiiq7qwaeKeUQ1rY+DupdNr59jCRerOU
87x73D/oz/0GPgoLSR5AH+OcjpqrVlCnujnR3Oktd2LlfwI9/f6k7wjRqz3Pa0/CoYvaQGauSU5Q
WE/itfaKkcMfMS0/B2zeDKzB8l6K3ZJledsUgzcL2CIYK+hBUyDOrm+6CUU0nkw+8kVb6auyp9d0
LbvSroJKs1CHkpF29fte78jPK4rz842aGo8I1XCUH6n8lq8GMzqMO/+xWyUk3Q0U0ptmR94OnzH2
SVsvzk25iTBc73h+1lkkeHyogn7gcgfj5MP3Lc+RGW/1p9G3ppUWk4yWT+J+4hak1K1LOiPNpMsP
MTUIQRx7Etu60235aAVfjYZ/R4O06F8/9OawFjfwIkzp6fczv+BCXKtKYNnCMdSQPsfMi/l7TrxW
5cSkiqnshC8ydBP2uM13ElylDWdhfIxrbAdThtBG+Yc5Ee/pFajG7rAOn7zX8kte4IE7bwzrYVjB
bOI0bPaZSAMgzqQoCermvKP8KNj52rc6A1UVog17wY7Noid0yUu4zVbKIqxyJEURD0OS4hKU/nH6
FeAJhc7IYiqdgJw9OgpKO+Q/uWPsAQkenestsPoWjLTbQDejKQLJCAEBlHJcnt8PmpEXaEI9lDGE
SWfyz0NIOiKjsEUnYPCtfuAhRblNYyNDv8Rst14BSAPOjs3nYDNOZvZhnsUyUIlxxoitkHDlW+If
b9vahoN++ke02j/8zmM3tSLI+mOsF+BbkaXFreriNXNLcjJUfcwxWxiyxK5eG/eAIUs6VZ3oQTU1
GsBNfm3WKjGc4jujBTWeMc8HFUbhUqXbbUACa0HvDeKeDPX3BpCtjmqpFqLLWkSKplDFJ9kKheoY
f3EIP37f+G2OYUZsJkLzCoD2eQpiAWrRV9VXuo6pRuVP3oyswVnCNL7LUrC5YXgi9IEM4+ztyHxZ
+h4HISIeK1igifsRUn+HxqwUbpD44Nm1CzxJfe8fljpsbq0Cdqr/Up5xlFFNge+pQUyrxAZw/7e/
5T+rc+RoCz7Fpbl/Jq6uCM1ONDPi0KsCEALyhHHKz/bkIIYG+1om6le6Ux7hW9BqD6REdV89L807
v6ONsU+UgrEeNMzfnMNe1hpXiXKBC93lj81Bf5ALRDxKKnnUoD6N3vKHcdO7KuJ4LwusxE7wZuM/
KM/ekGIEuREwVmpedYUcuIkIjmpKGsk/MZ5jtCsSmvUm/IicLqOLDhX7v/9GnUmUH8Iq5DCfLkC2
gJZnFDz6q4MAqL9zbxZrzgntRUPrnoBCPQH8BZiYCLzP2KmTEoBdNZCN6jF9hz+/n1YcKv9aG72N
LS3el8A27yqAnwRnbBUniu6LKQj2VMAMy4dp9dBt0DXxIDkIyvLbRRF86xdhX0Bvl+EVIfPCzwhG
SaqoXQq16x2jA6r+IYa6NWaNiZb05T0u8A5zPea3pwKfl1UdYI7BXN6Pai4PYgR531KMJAhS2u4z
G5iAVmmqh9bFRNzv8Kk96Usq7tYlEqHe/qU722Q3aQFXhKCbofxs3zwgozGsI/LFb0XEgATI+cUk
0b1n8oPkvFfG670mDgyca+JOW2kjmSU19gYtrNCtP/lPkWjbcaXg1T5OC1runuXyc7dzgIio7uUa
MxtiGp+NrXwcTMP2YC/3f5qNZyfr7nEkSzTZAd5eLEYRGKygSpwLfKFVw0FJ2phOr/2+pPE2fpjW
Eg2XhA9THDd0mKGAOhw21mvm23aRFitBBDo1otvTCaF8O1wXL1lh+ehL24xueYqeMQIJFpv7O+/O
CpDBrlChl+ouTUKRxQ0OV+oZ4pQ1A2wV2jvhY2IqNiAVVurZxoQi2u3U19AOwFS6XW+fR1Kv6O8L
uGeZXy1gtvdBCfVc9bGAwdyhAPkz3FTu33irutFeQtBWzch6CQVskeZM/kliODRq2UP+7YKOIEVl
HCJbdcJj9qLsEFfkHPSSC1aIWs2F3bJs0PymNQY6jMkIbNru7MnKqq/UHNttqbF4paWa6Zb7q6z7
p3azGDK5p1UQBofgBWg4/PpZaioe4GKO5QR7ZV11FNDcpvhV6bSDxes3RIjMyl7Y3j1JqGkY8gRr
FAO85oZ+XxXCKGpSTB8TgygHxN//1KTJVvxGOqZmZYmPIL5aeqZ3zQbUt6P0C6A4mEM1O9VMjoMp
zJl6ORq27OSP04oBirqNtR1NDVYx2QIsB/3JS+bSnf1qEkrzWEZXhU04i9YUQ5fGfKTECBC1NPkq
tuHjuH7ikBUbVopdITqlreHeHkSS7X2b2xyZ17Fku1yoXDMVQkVIKGNCH2wm9LyB6X5YDypQFvih
U1kkAWzsvokI0Jul5b3VzmihGY2cd+JashUL8nIiLynYoFv7ZoP0FRcRoKe9e5ZPg93oLKFc3nEH
gP/MuB0Dz1QAmszMKowX4QArwEG8nAvR8p+lD/7PaIrqTvbhBy5w3624RoG6jkQFprIiFDlPrmsp
N1ZerrJwXX1u34Hy/iGZwVeOPkRUy1coi/4CFP1Ls9M3S4Px7iTCMFeLwYcCWxCrUJmI/3EHCIEa
JVqkYrrBJSBmh3SAM64rt0Y83qDcc0gRF90CYHzPvVUktwon2iJGjkZKy18QMjcNFdg7ChSBrYiG
CgzSm1dyCDWLtHhYi3R4C6n0WlsnhLac1nr6ZKUd4eNnWlsI3rOYLRCkZDPcFiRZ5yffnizJ0h4y
R7cW7ub2pfxcE6o0r8+HHwW/71nsp8dYHdJbgNGxmo+EJw+jWaBSO8RJbLjVksAVb20khDMZ8CkQ
mFBWPJ8rOZToccuNMKHVa/wu0ypDOVZ3RhOp7W+lPSl7KpPgfd3irOo1hr59f/Nvi/EPJgauHygW
oWGkENgTyJNzMTEChkof2iihAsaMoHvb0df8O8LX8Tl3kk0W0Gk9fA+1LZKFU7819NGeybLHEMqI
Zc9LYqNMCjW9Qeo63wub1MEoLZPnUJKmoHEd7TxTRIaF1sg7QcZrknPdKmgtwERAUnQyN3x8ylwf
nTwvrKuo+MZdO8FeOApvEjqKKjQfff2+4/vkDdbhxMDRboYeVpleysnUIz9w4APqPzKMSBz03rCm
fUhD138yHCBi9SaL7Hr73P0foug4gB8rmEljjeNTbogwFXqwBVs5BU8BZmGY8rp0ik0ZoUqDamvq
/+FfK2Isa+BbnQ9YRzh10LISKo009g5/yKEwAAahWGH/3Mrb5e9cTYZHubIwaddU0A9N0sU49q3x
CoqopeIxzgeMdkma/aCYCuPU1wIunD+qR8GFQSUe678pahRW6qnRTO7ZQ70bBaKsuShV7j0sPC0Y
zWyqD0rXrncbpOwEZCWB4Zy9guEOQWcDHMT0GxMXbfIRpkfQ/GPRgb67ZwPTeOBlMii5mcEhF6M0
BRLbc7rR7O4Vw94Ij9EVERkfMlI/KI56as13tHcvmcv37hedkSrTcdjvvJwyU0JfzwPkvzCgyRqI
5BMP8frJae34C5GJePF6lwjOBLeK+XI+n4FgtG2/M9dbd5vGJ5jrPn3zGJlBlkJd4j2CGrrMEDSH
4XpTxi/nRlsZpYg8JkC4bO1kkBAjWIgakIcteXmZKEFpvaWS1XI35j1l8ZP07FqjtAfQ6wDS0qFN
zfqRo9weeS/H3zFfvnQLapHB8k+9mT3LWx8VJb9LrzuGLMzIf/c+n+2d6UDKnjghofqbcPL3+Vkw
oaCj01/urX4QjmsMLSfVbimxfiewCRZmE08l1LOwZO71M8r93vMzD6ljxFFLtFR9c4cQqezCzjYi
3N2tZvWgPlnqPlgvVu2w//lcOQKKGcP2gBkCF3h26EKf13pZ+ylFN1NnEOx5G+8wRSF2YzNyWp/8
fsb3NARsUXQbqcAqx7yzmaWWqknVIZKLGWd0shFJoP7a/1utghf/WHyAtaVHvSDilwjZAbmF0qnM
jV9+X8OdWAZcBhndlOh1wqzPOYKCFCoANtGxhnHN/5X/lCzBi241Gj8ptN0AqcLCWMqlpup73AWj
EOEFzHljvYwzbyWIuCbjRJQMDfZoie/em2hNsAjT3Pb/ZntUZR4MxFrd6LgkRG6jRrKB1Be0EqQ0
pkvMrrjy/EkqWWIXOQl+JJVGVNffArddX7jcO1tUkDtXVRhayDghaHPNyU2SCWXSlDB4RqI8Idln
8ud07W21HXAxEanfpV8ZTTfJetHQvGVjUIbRwSr24HPPI46Ch6lccoVEcuSKb947mhS3qJM8GUjm
eWb+2uHhrvoelf/r9CDvg7+LcvP2kDGZFkEkgMQbCDDchOa4FB6YDM1f7usjj8bhZwMFSr3zlewU
c4cZQIGpOS/CivguYM/RDFkgG5lRHQl+9LcvRgpvVTPsTg1BDpieMDznMMIFJrMacg7VHLWgAFGy
yrcAqi023soXkYhCkDBzIOSWntatyQtLH2l1g2U5kRabcUCYFqiUAdwNFY/tGcxtSZjjZ/LutM5t
zPPkn+rVwmO+NQbYeG1MuUQBO4og5+XkXd+XmL3lJXR0kNROiEjzR22THLwHlGZ9Zz6JQyKibIQz
l0qe7+hKRpphdaCxAdBQs83KUtx4cQzBLZyUk7yWLc6KPuTjh7LvEPCmsYs+8XY1pgSWr0QBH+b0
S/L0UuB8Lb+v1zCzdyM+BHiSgTUonxJqgDyoa5ZpDUXCB1b7oS5Fve/w+dWemRL/YW8GYRJ0UQB9
EbjtLkc3jeltMeENxsI6I8KRc8aXFvUxZ+mp+bNw07f2wfVWZwKUw5C8RBax1eoVOHtuqJvdC9qM
gcHELpo2j7G9xFx3nhEKy3k2vwMpVeTur3fbYKJ2NYZg5wpgDZ5bfEzoSCsJpgoQ/6DQYsc/Dhw6
1BZ2eucVXZFll/DjkCNOitADq6MMyYF9uxpsn5BqM9D2tTyVm8W0463Nh7KAf3c5F9sCVw5TKcLI
rInvoI4O+0PaZo93E5HU8aCPXzEYwgweT9K6oklkMsz4aEl53OOsn6tgq/yx6Xxoi8YLcNYT4iYk
3mEuKA1OhvVXdAE2hAaYoiTtZjMssdX9w0YJncqcKGOejsNgAT2uMFEZDSedqazafUq59xQem0dY
uHTRBLr7ZNkQ4P8QnOnjFg2jYi0wGekIie05w5N/RAH/RAU0vvwvZXS4XcCcMG+JR4vEjIdbQMP6
owcB2dLhs8E9pkSzwcREPIWo6yqOA10aZHUn43hNc8bAegbcd9XHUx1s+Tve9BYKyZx8m+xLF6UI
tuIuKTx2ZnMx+HOTszNNlKZStQ4Eecd/TJ/DbewOVkH5x99f5l0e/fcsL9btDx5VijBQ+wpkOluz
24jUtoLtdAssuURlpleiLBgFqWSn9zmZ/tHbijnUl+T+vpeFI7totx97QUrYa5IeVKKt5wDo5aU2
MUrPXpIud4LQV7xwyYH9oNMKcuNHA+jIRwHCrNlUFqDDX1H5c/x9Q3e47mLgohgbUXiUUM4UhCcY
TRF0OhKGArwovaDpt4Ei1VpiXTnaG7dTT7GZr36nescKAFUGiAYzQEdQYHZbLO4chKWHpJKVPSH0
TFM7QvDN2CZuraIuP1tJ2VlzCnrsiYHotLFddOJurxI999iyoWDkvIZ23GvRydeigck6KYwAkj7G
Z6EjvhUJFIYACdeh4wEhREIBx66zfDs9YZTr70dwx6G6ps/W9+OKS0ytrQ0JlbrterIFM7HlP8J+
tEWSPOu7L815/1ogeCuzrwjO32HLTxWw7kDQe1ME0gNV+9xtBGJYyq5F4O8beZWlPd7amWx2O1xl
HokGVh1zvceIH7lKGXDNlcmdoody350izVS3wNbpyOQYbwKNzdKjkrIode6E0YExguvFGHSENhFP
v6bdpWUZ+E2LsOKpg+G+fc2pNqFoVAb8wb7bhIBFUhCQKs32If0ILB0siNiQtHQEt1kELIO5NwA+
xsBPfRbdlHpvyPUGjqTh2UpLxN1IP1IKf1J8MDJTOpZuuEVY1V2SunciJIgwQn3BBDMAezhP73SG
UgV9gaBuiwy9tjJOf9F484kjqGCOofjM4Vf9xlgVr71hLmmWe8wNqB0gLQIsDFPB5/IrKlNd4Awc
fvhuPGEMgUqmrWrC1fQRmYGV1KHTRreXqutu+3JZTAZNwYg1Mp99TlZtBx+4kghy6p05WvIuMEVX
MrPNaCcmK8vWzQCFoyTPMMXRzBzzfU11a6Hb/k5N+vUiZtZ+qBVKJfMjc67gSOJlfRgbz6x3IbqS
jZ1Oyq/471Yk8aEw9QVVe9ngtUq/pj3ntrLSgfsK2mA4oAPKb29Ir/75VNb6AaYhUY/obntLj/lT
s58+1BDw8FSwvPcFSXPrdFyvYiZaMXYlw2gRrAIlYX9KDO4bSPGRPm+7M/etr+THJkbG7nea4h1R
g9Zd9MvjucFOvBRQ/BCnUhhihOrEI4yCUSKHElO8nQZQcdrhKdLIJ0+Cb/XppSKcQSsLuJcmEqyo
kmvBg+q+3URL5dt3yhIRCQbno15NQOWlNhPvaqNoceDJKZz6HoCeZNjqrhU7sYOeI6CqoP2TAz/0
ZGrJM+cs9oHcXgHII0SKB4HxThA/19JPDrtRTQUVT17ZxL2JCja7I8Mx3E3HJiElZ7+Li63bd6p6
WfQbqQ0ERe/UQk6FkjdKqQAzgNSkXSOL20QE44vg6LYoyTwAJQ8F1MVKAhhdNSLNnFJUv2KyOuzB
xT7yW4PwejHi9QnEE+Z8JjUWA6mLCr6og5fgQ9I1D5GN++dftUfUwgKWL6T7BVV7x7y5pj3Te62e
hUKcgXb3Gn+Pa1PwrZLID+2fT/1rcgY4ac2q36oaiY6akzNnfNEdvvXCr5cwk0Ituo+Kit1Fbhkn
6bVD94C0Uxw0l9PB4nZH8VgsIQXcVjAihoWKCQxrQ5gakb3rE29RQNT7VY7QTuOMrNWw3kH0Hura
ih+GJWJ39ocyDYx/AYdDz8/Vu+cBPijLNcwL3NdO8CID63ErtoQ/PcSvgeVHK9jO9ZIyv8NTV0Rn
4lXkgjTTUxAFkJbjrwSiY1Loqv5TvGg7cSUeFMy4BwJDuhFYyPZ3CXdHryDfAHmis34nEcVY18er
GdNQeKmeovHCc8pd5OprHzPDP8QHnw7H7Byaihv+iV/CU+QsxZHucTQavDBiDelSAcXyM4d4QNdm
XxclFCfNnoCtjU4cRTDbBKGzOkITLethjbe+owPALrEg5l8yZ9GWurVgodSRckFtI0qB0U95fQJd
UyVZw2ERpZUEVvSQPutb3hUxbGjNOhUEzKf5H0zYa5pzXYbcRM4poFlttRMgBFmHl/Ioo5M+Baon
3D+qH7R1Rvn/Pmh4TXh23UAID40hqBDuPiYPnckybH+UjYgIre5qFtqfbOMsnLudRxVzgdPuPGSN
hwzXES9DEem8EQWtygyCBFNwvWd+XZxURk60Sx0dQOMSV9+lBT0FOFskuFBJf32nYdqNgBcZEYrE
4DnkpLl3ozNRdIQ4/+K+7sgMBNj/pTXjH26KIwCWgxaqj9N9utO/ApvVkIu2eKDINuz4D35hyt4d
/5oF9f+lOXs4Ql6OYi+AZm4FyO7k0IyByWC5pF2wb8haX4xuL+1yxrEcL7AOQaQBNejdT/4c+0gj
jS4qYU0DCJ8CTdatu5RMutMbeLXP+bThPO0UtRmwTwwXqi2kzDCygsqnbBOZD9qxBtTj70x626am
AMGEdV6gxR8yae7f1Ik8RaIR5rCwFZvbfwxm+l6TChnusibO+Fm9PLK3mW228QEwH+cT9xSsizdg
mTq/r+T2irESFJACzQ4VUyyhcs3CcVcYZVElqD5ecY2jH3lAE4t/GoWopgwMl86JPxcMjNs2IpBE
1AS7Z7idqOe8JtkYfTzoAybRT4dgO9idi4kTVHjLt/InwI+XRBEzla68ihm12bsBwKwHDga1xoZN
vULZsSNsqs20RzvzAOtu4TxvGJiRM1RmSQImDaVB15vT4EC1fFrmVBIAENAAAGgilxowFZNzt916
ou9wLJcyvrcOM8giHAX1Bk8d2mV2jZ5SiV419Ag+udFB3z2pX6KLdr81jwAYevBqk+JNceECH99W
dl/IoiAJ2TjmMcvXux0zXwuqogP3HJAB7kyf4VLoT7BlYkfb5dvqrK7KjeEuIYHcQgPMCM94SCm4
PivSFrzqvA0gPB2ybQ/2taVTTuK/xbaEpEJSroFhE5HyhVtbLUqG30cUBCvuor3O9Nmcydhshv+c
w4zJVAwN8nkVy2lqS1lpJ9R6blRgoYinIjdre7DQcbkqt+EhfqEYLbbAc3eoAzYbCXik4IEdK88s
9ijQfDXF6HmqPutv2pZBJNfUezBCAg2BJJI5rUWBcDvdRiPZAu07/H5Fe8YBZVSNZVuCNhDEv9Nz
tf0/0r5rN25gCfaLCDCHV8bNQVl6ISzJZs6ZX39rdHGOd2eJnXt8YcA2LMDNST093dVV6UnaAo2m
Y9hGac2WVJnlM//KMEv+W2rCwU2kAlOCjYccKHXMoICF1G8Js9xWBeuNsNO289ZwuN+NPUFRwOS3
zLrz7UgB1SGIUhAyAXKgUldTKAzRqPVFSao4breJDsWheMbarpCWQiiboL2qW2lPjIGSt+71QIlV
8EwLvIicEB1i+GGbCinUC60SLy0U6N7zLVLbe/Sp2ZBD+r5v7fbhjwTUpTXKjSTt2IAEqUIdZVpl
Dgi9XgjfkXboN/UqWRvPIPtyeqdFm5zk1Q+RXTIzy+Sk3IyXtDMQvXi0eFFvfzUuikjO2hKJXlCx
k3yPuq729SoAznENs5t4NIX3eM1c3ttDhGcJsrxYYFR/IcuND7vIwfQpigw9nJk1nRVwwJ/BaVJs
1Bh4v2ydv6JMusm9yU7WPqDbLP9xC5Ii2HGEkWg6RboZWKFr43nJZ3yaZBDNOxYR+grGdeJNp+pN
dtVH1fxV/kGiyykcoNs99CWxCkM/FUFq0lGCxODBQgExYLoimvJpk8sStna3IUwB0xkhu5nI0DoC
coRf+6vJzp34WX/93xF4GPiFZZ1yXXNizEFALCvH7JAeWxfwQ+eUu2NrzmirIIeq+ez3dWUqrBfZ
woLjQSoCPYy2dYBYqAVPM65vREg7Q9APKuIogee/JKdDcpOZzyLOiJpehDs6GleA9gMTAPmSi62V
RKqaFqFQWvJ+2gQP0yFCiMetg3UGax3rUXLrGqHs8NcaHcxqBfSaQo4vrXQXouuh3IVutMdb0w28
2VO8mvm+XgjoYBHMweh7QkkWjejX49O5WRsgNUmOzmxPhxTdyt+1M7n+a/jBuUzyffLf0dOpg0oB
g4RYBLBn1+aCNk7FIe1KqOU4Aho/8YaPnvmT4pPH+65kccTc5qUV4NuBHMTlClCISNuDgHWTQ7IG
e9SVVqCddWQLclJb7hmsT8M7+hos8QmKafvS852kNpPP7E/C3EMLq3r5ETc4q1ods06FXxwD5B4j
hweobJWj4wmMGrJoVUfuaQSdSGszboSFvUviCghm8jpJUFMXLVpwqjSZYVdDtW01ZGgz+xBPiDFP
wqGy41d+DTkC0tSCfkV0ueWVWW2ZWDvWR1DRXugXuRB3WIHWFXaC6ydAKovO8CezIAGlrgnSwEeV
OX/h3XPw2WxeGJNArj1qx11Owg8V8MUBniSthGIc7Mc7qP14wkOElprxpCdmjXo9MpM5kqCvous/
xK/qK28OK/HQWYb9LHmZnTH3wsIBQKSHNDXg9gDF042GmZo32ZhNKHc/NC8N9EggHLWrThyKwSf5
0DAf5Qt38pU9yknj1sz1oYA9bqWfJ4ffRxupsNPXEq1Vwjr24k1yUiwWflZaCLhQC4PwBWjwwLhB
w1jnKe4VqQPyDORfMphbBPBdIdByvgQbWTO3OweOtNFAK4IEj27Gm3iNSN/JVtDTXY/byck96LI6
j+KueszR+XV/Tyw8nPFNf79Oow5Gmc2amlX4OvVch46wFQF56S1oshfu5OYH3+HtP/dNLkUJVyaJ
j7jYhrJSqGUzwKT2+BY58xp8th+iFR53gkVa/H0zC015F7kSqv73TTNHS51AZTbqphJhuvujPc1v
/fETYZgHbZbNKfNGK2HxnC08aDG9UCkjzFzo8btpqhMI5lBOMNbADp8AEY9DM/0zOZVzRN/962AH
jwLyNGuoCUKGh5Gg/+kApw482idR9selhvI77W01ww/CWu2QoHdSAEhAJuT84Bx2vQjouOK+Dabg
asfINA6c2XhdD6BxYb2HjgSOVt0ct4IDhuGDbg+FuWrfJixK/zJ7vnkubX8fOgwHdZteB9ibqOTo
AunKRWrlemckcRABcoPvTV6QRprt+hP9E3h8/e68BFyc63CnnAATcLqVevjfs6AwDow76GJJNyji
x2vjUhJzdaYA544eqA8oao6fo2ortYurPzel0/2deJvMhzV0/4Lgm9DCoER/bU1T1TyMgx61oBqn
XSPoTM3s398Kj/CmqN+Fp2noQQOrErebrY3yPa1YXfwLkaOqQXqGRI5A2tHUCHI/5mLQQ3O9fsuQ
7gjxKos3/sOE5iCHMVoyd9RG1IEGAOkgCK3A0UKFjlGaBF1U++hcsGSrfxxkUPKaEwTaXqJtu5bc
DAml/MEA3T0KoydjbXhdjj431YSkbwMA0P3PWXIDl59DN8yohZ/kNWdkVr7TPRXVlMBJ9v4KuYVw
K22iRyYQZCHsuTJIhZbBMFVlEWP8Edh/wReHXrNzu9JganzxwYpRet+MId7UaRTEzn9nXKX8+jxk
vtQnsDhYLRQtTTAlbGL3hE5dFEpEL7Hv21ty6lf2qMs17IZBzyrYa+12J+3m3jLMBDX3/Chb/K8C
7K9QZ7QPWOIQaR3stX9w7VcfQB2oPKwLtSl+PqDZN6KLPaa6X8HmFZeqr5k8BKnB3PW/jhrBpAFn
RdwFnkU0BUcUd5CyTRBRTZZg168onTx84iSjeR8PohDe9LRBz8apg9gcqxZ560GICCDOkoaeIAM+
i/JXgoGu1UFra2xi8YMwd0bO13uM/vzIAVeeC9oEM4enfB6gPHb+3xVBYB2UqmhdQdofv1EpFlnn
QkUcutpqcH2BfOgAeh6YRekx2PeW9CLhLKNpN3taJcxmv9uXGmpfyCOhCwqNWKRl59p5BoM6clLR
1Ja4B3UZWIX1dWK9Fm/FOnFZvmvZGEGRgIYOrdg0oGmU/E6OWswzh3zovDIsEilk69lBPWnFdE03
bwQytAtr1DYOUy2YVQNDqxx1E2w4MzymdhSZ6vFd3uYx49jeglwpc9QmQsdLJQgo6uLNW9slEApQ
mNBStPwgY2TdPyy35SnKlnq9aqoQA6jYwdaw6ZzPcZt46At4I9hxzh2PzGzQzZ1DmaN2qCB34LAi
Q2vfOmf6pW17kDkBdiaD2CN4bL36+cw8kzeVVMomlVxF9kkfhAI29XO2Cm1SC5uscAfBHCkDXUEL
is7RQ3zFu7nHCp5uPD6xLYPimNS/IMZBeeABnWTNVMO28GV8J79cfy+i6Ni5I9LXm2LNXM6b1yRl
j9qpStTxSUmWU95zABYNCFUID1oF/nbkvAg9Zmule93Kvfv76CZsoexSW7YdJiPjKtgF55irx+bn
g+Lx/w/9B8vjI8E7uqSg0EDtnxSSR6Fg9PBwG9Hrfmd7sIIAzZaB4Kh2+l/R+le46bbokro/vNvg
5Gd8f+1Se8jIJSmWY7SqEO4Jlagy+rv6s3YEgIby1Hw+s/rSpUWfg1qAoIKyCtuHWsl+BoY1j+DL
SXRm7BrnKKwn6/jw5kM1gPTVaAdxvY+ef6vm9A4GBDNwvXAbgX3TeHpm5lKJG7iKFTF+SC0TPBGQ
RQotSskVsVAkuVyDhhyNrtFqRlwqm8oZrdzFgBJgteNBVDOfOp7loJZOL7pb0CcGZgAkAqmdFcoo
ATUTX6Oc3eur8oSo0HLUI4oUPCNaWRzjhSXy84sncMRDEyMbYalyeqit462VG4zR3EZkZB4REgFY
TwjffpCCFzYSPZMbX1Ph/75GaGDiieFpAHeoa30HZs8Z5Y/QPAxmAcYHbS0yQuxl6wgQFPgkdGfT
6VtoXWVVN2IVp42Y2b1klXjAWYKHHfwweODVUMyQc2DeCQnbuYHWYpvZm3VbCCJzAOg1AJgiGsVo
jqMuj0IhKdDEq+6bX/pDkAH4HiHDMX1pLpq3f0mzKX3UTvDEA6tWfkWu0TOWYenWgwImtNHJpiI6
n9dLXYoB8pJd1FgZ8vNueURjr6vs+e8WFagS9Emi8Q93+pVFanNp4tQZTQ6LP69+UIwOJwNY0BY0
bDWr+nDbFEYUfi+GR73ssnJUQbwQQoXdU8+h3TmxzaUgG3+cPO2b4RkXzifYsgRgeZHJxoxSN9yc
NSlfQ60RNxzGA3GVzMReHtFip+7nd4axBaeIpyrgwzCFMh4N7xgjtSoDcB7jsWQceWcGXSAYCyHI
8ys2Yw9Hl2GPuHXK7V3Zo66bxJfzWRIzQHYAjD7LHmEWd9GjgPSU3Rlm60hncvGUZrGL/ihPDOvE
xd+zTl06YzBU6pzDemcV5AFx+OxdHsV33eYfi+/aCn8zDC7c4siIgvEGfFMAHNCqDCInVjMnFlDG
3gP4PWxUT3GOpyPqAeUKImdeam7QCtwhFfEPjYxEhvjCNnVA5rrWxNaA7eLcm6gHWP4x8XrnT6eZ
rJLo0qpemqJWFSL3YjqEZQPm9HwXHtsVt+fOrKLvkpvDgCAsyyPDiJZfykqrtSLAzhWxMoPJpgWt
DGr5YHpZ16v30C3ejL34FD5M2xjBTPKZTIzNe8tj9jOjfz+A8gJ1NnejwZMPACZ2OqvAJuneCJEn
/hvgK7N2QhfQd+BThQ0ocV0N2kKhNx4N8wWE/Q5ja5HR0nsZCWYNJQWQCCDNdu1xkzqq5oivAV5B
8AK/i4xadwjheAPCZSCvIrsDmSDvsdZ66aUIGsG/hqlDlHMQv2pGGEb3y7zmcbnzgE0RDisc4Kj8
B3ULMu1/DdIMLH3QxBB8h8GPYNNU5u/cFLHuM3CUk80j3wHmJsbcLrngS4vEj1wEFcpYZZ0iwGK8
463ut/+UbrkP0OwcJFa98haURQ2OOqWpiv5LpSWz6YZroH43uZ15BrBQGFyC1mpIaazEV/nh/gh/
nvO3uwcdU+DDQ62ULuUrqBO2qoatbDyqG20rvYINAg3mJ/QgYm55t7ResZWtFPE4v+Jt4Z1VJlyM
GLB1kd5AvhQoHeqaC40x5TsdA1c9JAGs+DsErvoQnTg7ddB9umbBOBfv8EuD1KJ2sQ7ee1RGSBsm
0rKD+foums3jtCpA9v4v03sxOCocaiqErLUPW4XD+46KvrjE5FGIBu3mK+FrIsWfk3/6Kh8Cp8VL
PUFdmv/fS4EArCIqBOAKIhrAGlIndfRDARo4M6JTz/eyP7Pbbj9nxKeaA1z5Y3AqPTlAWHF/7Lcd
ebCqKGRJwfwJBAWdtsq12RcSqQZitACljZPtB2/EhlbMHAJs6NznkfPGmWURftwCY4hhsKqgCAS+
3hvMl1QlY9PneApoojVuq43wwFmRo65B4jmfu3W/ySBoML4L3yzRq6VDDBSpboBXk+dRAiNR1oW/
GOuC0J9MJAAf3Rhac8EqxTGWW8tfyY+AJG1CGeFUx3xFk31EHWOAoQ3wqwBQivmm9pmM91U0zQJe
0bYG+kr72HiR5pii5JR739HhlgkxMjMcXoijgIRGRhQ0tshN0o8uXR1b3U9hVnoEeV/qam+SYfuP
jTtb0xqRm9tMNmNXLVx3UHAAayGEQYnmO+Uni1ngE4NDQMp7zQPh5UFHMW7e3JRX/g6lXJu3+S1e
eAxHubibEbECTwZWOcCPKK8xzajqZ+1I8j/zG3Du0meMTN4h2rSv6ro9lw9qYAq/mbCZhcAR7U3A
TGqiQjpRqNsdiryDNpUasoh74zCAVf81WZWraF9v0mfBaqDqtQ5OvuP/NrpV8sl0zjegBRylS/OU
55CasOENYr53iwN6b8DNmH/iEgSQsVmFBSuwIr7+ehtL0ANBWIcXNGEfowKraRDmMeulBs9oDnG5
iN8bBFfSQdwYLuK8wmskXEoxcMIbbY2UTGMhMcNyID+F15vPAEzJAEyVRw6cmnS15/WWS/Cf8+he
rSzkEFzJ6/Ep4CpadYBkhSBzT7wcDpuDioay5sEFK+//Yc8BZw+cLKEjw7fQ4t3yNPsDP+qNFbzU
X6ojoLviqHoou/zWnHwVg4db2EwMuuaF+/jaKLXkkWKAEpsYbb8mNAlq5ryqdxFurMYFK+9hWjEO
9K3rurJHkzV2pUiEAmHvpVzrkFvPzpwpIMG5ezVQMGz3wv583+Ltkbo2SDnpKSugV5rCoPYovbZo
mQDx8VPOlgm5DR6v7VCBzcjPbdxNsBOva8CAdz36JVyQLjxhFznFenJRrdKd/Of150cuK7O48Eq5
tk95rEANfLkhCzk4PrLy8qF14/fMgcfajpCzIuGGhl3Mr6P14c94Eo8ihNOiTx9LzMq5LuTHrr+F
up8KPo8lv8W3BC+dg8wyOLjREQXtNJCuxp/NW/nCefHhMdwPVuyxuD8WAoJr69SdYSiToiRkJaaN
6vienpoGkEYCuilJW7z+lbxzZ33FzEyRjUS5EbSLIhjAux8JSYPyZlw2TpzYwo2oH7ndgmbjWL8K
h9LJ1sV3hbieVZ69ddZgs0WcJeCeQpGSDvMmQ6w4JTNIsDm+adBRypxti6BatmbQVBL6Cd8FF8Iz
3Kk5FWa9yRlp0KWJvvgC1BCv4x9jqKQxmfEF3Aog88rZZ077ia4GLwXlevHlPzWn4bX+YDbSLNwb
sIuitARkMpKwlMNWNLmrcw4LjNrsBzTSoDX0AZ3NYP1YgX91lSUW82a8jUPIZP81SblJKZjnIfEx
VN7q18Iq6Gz11LdA2gsW966CciDeiAfuxK+YfL5kt9LbClQ2+EVaUtGhez3JolJOodT6yD544058
Bo4wtsEes8J15CG5DCKCx9obti//s9fEeP9apU7wrPfjFAdcg67UPDT7bfwH/b9oFjGF7/uGFvIK
ZGb/WqJOa56rTRLJGF8GWO6hfcuRw+acAk13EIltPSbPKPGD9+aTWsla90tN6GEP8nIHBc+zynnr
oQiw9h9591ezYiqZLFwMVwOk/IKsjlHfazAofYEpINvPvCUOZvfWPAUzU1xvoeYN3kM8v9CngDDy
pqAP/CEq0RUWbkrt9q3xxHeED3v9qABlxVi5pZ2poUcSgSrBKtC1LOiaVcacBS1YB4MH6bG3ASpv
d/Eb1HYfZNnpoB7Y/gK1EiuEYNmldkyUq1ISJLArfCVO+JLbETSXRZB6a4C0WeJB/kDSlfdIm/y/
jBhodjCAEFY6g3rjhqrY6VOq4Y7dlDvhu4E0JlwQ/wx4WfB7x+3nXykYoCUW18dSkAacI5YV3YOo
s9Ao2zyuBh4k19hCx9ENrQpwugN/gpTSV+Ua627FlLBdqNNiGwE/hwZt6FuDvPXa63Cp0stDBY3T
7pfeOVXvjBvwZkpeuolAWY5aFghwwK0tvTNmeMm1X9ql1lbI61hQa2J3M3jakXvA9bYvOqvdt05r
te8sAdCFNzwGSvhEANUGLpPGaUu1MGh8F7WW8TXJpvEaPgoP2T4hEn2jNYAvlEMZi98WNq+ZjLEu
hMKEjR/NGOCUQTcqNcd8HDZDXcF0o4G9h9/4OWBsszOdwEu20h/TvVSa2ZH5zFiKG0BKBlA60upo
m6D8kVTkVaLMmOIWVJ3II5v+Y7B+D/cGW4SG+FLa116YkqkAIR50I/BnjLAESgUJv4Pymfwu9tMR
XOmTK7vKKXH5j+A9ZKOoFjfS31HerOs0SEVHRknapJDlhKiEdshX78++VWzZa7noky7MUa8MoZ/b
FIqEmFR0RwmQcrOiPWSULOmBqExru3Sf/QPlPtGfRxYXJXC0OyJLcX1IxXoEpliMW5T0QVENYeSV
Yo72uB0EEJPiFa98dNAPAcHyeTwx9u5SPHRpmnptlKOR5hC1aBGVKF+ikxfIQiVEevyI7jzjDKl3
LwCKzHdypjNcuMDhfYmEB5JfSCBQx0YQw0EcBZieNggZ/L3gNiBawE13Qvld2cir9Bx794f7A1im
NjJsonMKcrXAbdCYPEMYE6GPYLN9IkXgAj3LJSK/ACKXiD8d0kIyOpmLKshGPeAHu9ActtKJ3eZB
Due9D6H2WZUAgjWk+BDlmFovyTYNzUy1xNbWoVcDpObqF/RqK5N7yp+ldchiHlvwWFfTQK16MdaJ
MRRkGlwI84Lo4K0ZrX4V28aD8NA6oakh5Wzdn/tb3LwOeCLABUA7gCgddN7XuzzSywQSWim22ibf
7XHf9qf4BCGNJ+xxUH+ZYON3u2/OPsd47v2DbQFnDCJGIKbXFeo6GtScF+Mpa62qhpR7skIbwZ8I
wpDZrl7lq1y3TuKjTrKtYMFbTQ/3rf+U/OnFJlWSn0AOfbaUp860KQimsMX7KjdDi9+oGxVHXZ0g
oEsIpZO1sh/cQ7x5P0ElDjzEjxAgt9Ot4lVuDq5FMIszSYIWgLnAJ/z9Jtqll/xQ15LaoHB1fOOc
YCOBO7Q4p69orQNfQ/wK9lrnnPCmcqq2gQ24PTre7k/LUmzyw7dI5NvQSE8fxqQucykzoF0GDih5
I4EcOSRsaz3yLGAKOkmmiNjvvs2ljMaVTercTanf16oOm58BKIF34yt/mk78W2W/gwYFMEh4XDvc
yFvM+orJJLpwuVwZp07AYEixYeQ9SWiQPpfC8Scr8TgINg2QVRHMCBy+OjOjtHjwCK/lf+aZOu0B
WCz8MoFZbjVDO00xi02SoOLbfO2qJ/kIpTRb3WvIwIvMavOiw720TTn5dkLEO0mYb+kouDMq6Qh8
Px9UID5VW9jwJ/5oWJIngykieX2ESKv5D3Qd8DuXn0Cd/T5v60H18QniXhKwxVrnYTZHl7N+jl7u
Zm+lp20k0Ebc32vL8w5xKghfqpDppl/8Yy9PTdBj3kHfhq3VwK92Zv8mgRtFQ16n3MYQKcDLH4Si
vvVvVwyEsVCCgGmCGLz2t0KeDnHEjz/ZFcGuVhNc3ydmffuVv5Tmb1QgniYTRPNW+qIza5dL9xs0
wdB0AMEmAwCla+NqX9dJNcO4RLiFDBNl22P2C3oBlnLG7V6D16i3ivca6t1ENH3NmPqlC+7SPLXl
hyqKMnUkYwcFydf4luxjdA2XVgCVBAgXJb+ISH12/L5vdtGpahCEILwgBMxI5SS0SBpA4I9CSA2O
9XOPTKV2zEErWq6T1QCaHwklciWBh0MXNZpqYgccIeGzzCQpuXU0YDYAkyxUEyQQaNI13K4pRCAr
UUoV4dHeXP5xhHBVgR2n2kYCiPfwFljdJ2jQ7o//5yK7vuiu7VLeVWiiRJ9UrK5mPumbdDefGmc+
9u4ZXFL4tw6yGB3+WQMJvvmkOIg5XhuPA9RRcWqnXcUvggWkPe7AYlfgnA6vTNIN8gX3vpDal3pR
1F0pkS88hl74BD4+yPXp4LvCF2xLQALBhbDRTfEBYiYhiOl61q33U4WivwApHQT6EDIhJH3XJ0NO
pq4cRAAfteNRfQfw3qttUGyYNdBQVrstFRMl9nVhfSEINf9AR453E5tzU/gnFnxwYb/KKNz9/RZq
v6ZBAFCkgG9B/RlpfUA4fn8YkCbwv+Em4ZsQ/eJP1awJ8aay5tgJigVY99Un0O3ehdpXcargE1AY
ztAJJEKUXV1/1nb2qZjS9wRKlPLV50jnEOrw4EMBrGV4lx6+0IftFuvUGuzEZjUc/xyQO4tkUBtZ
nnGwEh5fJe6jB3Q2f4CcLNn49lduRp54LFDEfB1Qr55cPHlZx2ghSLmeE2qTZmFTGD1ZFt377LAH
V+EjasjzGcip9xmdpfEZKRttpx39g0YWicXKfOu8gQyQQLSHer2G1Aa1RWfBSLpqCEEVxu3kdrKl
KXlDP9BzzKUfgo+JT9Ge0jLLAbcJVpjFy4xQahDXRYXJStLxVakCOVvWK18yE8HrIXkLUi/RUmcA
TuBNgfy577JuLwrYJCV6HsVauEqqBCF3E5eLBBlsSA+KaNfZBC/NuI0WbRD2DKRx8YunlnPMqtko
SowrVYNtJXpiX67K8vf9gSzgozCSCyvUlRe3ep22A6xEhFh1Qh9CkTxU/nhsZN0S/LpHYr62ZSIP
WStP6MtjgR5uUwnXH0Cm4QJF45dIMRcZdm2bTG8qGnrGOfripHLFd5VZtwVj5ZbuuMvxUptUyYR+
6H2MNw+9tn+Jxtc2eumZecXb1BcZFZGeMtC/iLogNaoszISiS/BO6pLvmde/M3FyQNlsSk2w6+Wv
Hi/KqANGqZOijSwC7J2BND2vGugRqGEM3rvvUhf2Ebrj5DZnKJIyPk6n8nK5prZR4GPKh9msou2s
e6BFMxTUrnkoYLPAjsv7GGhVeAQN4pPUPhaNtvEDMhW5Pplljl5SrljLec6AMix6H0St/zFDbeRR
FgZApWAm7l/b8tjNCJ5lV091a0Ir42xpcePcPzusgVE7d2oFvwp7WOSz2Wp16Fzpk2AV7Vgx9izL
ELVng1AtZaEhM6g9J8oBgHazjFnwrsX5Q9UIzzqBZBOpHStrSRkJDVDyPhi1m+R1iA/BFNuN/2uO
PAUV7EZlkUgvnkV08eiQLQCvFU1KlJZdp/oEJx8prl7p3tBAZX4/dYL7Dwulo2yDNjDwGmvUQiXt
JM5FAjtKM1mzvA5nwem4xLlvZdGRXVihVinT5VqL0ccBSvRylzdT6gYt9661wOOJYncugpiVn2JZ
pG6hQvLFfixzQA463y2690oBBp5HwNMFGzFO1vfHt+g1LsZHRX3omY7VroK1vlpzwnNcb5QhPM/1
YBdQeZX0yLtvjzU6akPm2dzHUQ17aTO6mSadSrUxZT11ojY+jIWYMk7Z8m787y6hvaLeiqmmRdgl
vQAE5/hUN38q7XvkHu4Pa/nG/TuPNHEJMJRRXOaw0xriR5OANKWOc24LNfCdmGVo2hhH1cnBvmrx
ZQZIhdj/4dqSRWrAGq14fUE1EXyVQEZbc66o2yXQs10KGQGNlc9YXEY0y+HcARkMjqZrQ4aoZqIx
YRnDcp9V7pichRJ52/o19Ff3Z3Zxg15Yom6AgdOMfB5hyRBfWh7z6ObIIuS12SW6CZqKf9kvpKeU
cJygnZPyKjI3pG3Uk3WsYCkS7AzChu0s7tV0YFSeFxfrwhTlWuI6KfkSpAAWsAuPuji8x8pk5YO6
rhWDMarFu+bCFOVTmpjLIRSGSZQD1HEMFU3z3aesM9XIbsuQCJAu7FDeJJYhr/vTPJSDImq2c7xU
xLC0c+yNKn1qIZfTnmbdUlr7/iZhTSXlVRItHLuixlRWkmy2olGYaQ0qXOi1DLnCcikLOGIySjQf
kzZr8tfrzV9lRQlhTlhT4vF3ipoRLwZHfQzWbRa9+XmGXvKm+xNDLykx0EOlQ0ckbuy48m2I8r7K
SMXcHz2xRz9QL76HJofpOS0vhw4tWzlSSAJw1boMKq5QdZTC5VQ7NRywV/3DjINwUAEdIGC+skTt
KK5IFWnMa9jk0eMM4WxHLiZ7LkGlLcqMRP0C/kXmL41R2yrtuQLYJXS4ZNVW6re8asnRbsjsQnsG
PU2KAn/EimIWErbXNqlFxjuthcQ9aRATNnl0zFpMZGm38WMimWpny8U+4FdJ7KB25bf7SV8JwyZs
H7TIqdVtFLDyAEsn+GIK6BINx01SKKX4nEYJPoak+VbFxCtHn1ENJN6U3kpIAYHPAxqNYGih3J9Q
BoUUFTATa503qvm7oM/n+7t16eq4NEG5PSOQkIAHXtiS48Zs5G2Dy3/mTkLy4vO//v9MUZtUNVpd
awUcjLoRzDA7N1zlltpW4XKrKRgzt7xAf2eO2qNtE/pZCoFvC47I4sFBwAGhKTOeQ8tGiEQPxJfR
UkANKBkNPWo4nLqkQbdkHFpZ4G9LKWcs0dKdq4Ii6D9mqLHUUVr41Uzqgfl+rJ9Urnlr8kORtq4K
weUQ5D6M+2kxfLq0SJ22WZJzPm5hsctHKyxWxm8MTjpMpbmJOGuerK7P3X/YHOjIAALz/zZnX3vx
FnFo25HeRz4AwA09u5w2OGl7MISnVmKR4S+eqwtj5OcX+ZAyDfIAiU08ikrJGYcIu5GzwP9v+aXb
B4Ip9I4svBTGuaqRInnpwGHPei8tz/HFN1BnO8jndDRqDFhVTcP/GOWHMMGF7MgcbrDS8Yfa1OVj
o73fn2emXerAl5oWakMDu/WcmFAS5PtzAQo50S2h8sWlmVmqKPTKtoDI4L7pxeNyMWLquORZz8X5
BMtl56Q8NADU0etZL5rlpSW6SQicoEtOYqKLpeWGmS+4gJQUZ95uWqj5SG33dn8gC2BB3EaQi/iP
ESqwH4y61YwRqAHBOEImuBVfDcOruV0mH/oI0javhug17UEvvloWLceiM7gwTYX6XJXIXI90jyUB
rtEpvDlHT1wIGFvNWyqkADlNYXiDpXgGqQPgwAGP1G4gEkqZx3wwE4hE+TT1+9Ywtcj1SwAyJAgT
tyu9cBjTu5RtvrBI3669LqbNlMNir3mt6KjFaUpm0++h9xe2poTXRlOafMrCgS/uTzD8AtxOWnfp
x4YkGKjHKzBr8C95VDsRD+RL0K8Yo1vcoRdmqAM4tkYyqAVqzzr31XZmpe3gwk3drywO/Nvg9661
R1Dd8bEjhh9BNZpKoTFuR2LiJq64+ATqJI5SmKZxSMrfVWbzoeIm8sMkj6e6Y1xdy1NqQKNVBrH7
TcIrrnVIqI2o6RXcrhnPib/Pg/X9+Vyezv+aoGmpgy6viq6DiSpHzVwr7SH9l9wg1Ez+Mwq6TT4T
fMgFk1Eo6FCsk8IOpm3IZLRY3PVQOADLDMjRdZk62XwgpBGnw0qahO/4uyfU+qrWSif2532uSN6g
nnOI6OAtUTAuxEWncmGaug8hKpvNUY+XUCq8lGNoGmlvDlG37vx3afhoqplxBhZdyoU9sm0unHQV
Cko89GRCjdmT5tETB94pC9HMjP4YVKpH6hJRKtj3twprmNTJy8Z+lHhiVjS4F87/7NMqNFtpcgvp
Q+gzZxBLRlJh8XEKORTQ0qLGhKoytahdKGdGO2NmIxG6wOL4LMzlPhJKT9cB5RKeI2FajQE+Q5tA
8OBDU9k0uFc05Jp6A3VqdXDvT8HiaYHCAg/0ARRy6A4qeYymLlZ0tJBXo5eK3cMYsmpqxHncOJf/
mgBD7fXi9iXe+HMIE8CXDMoB78E48XTZlcZ/8WIXhuirvlO0zBgBwvVV34p8qBi1oVkm8yoPWXnn
RT92YYq68EU9LSKeLGPfrnr1rA+vrcC6Z5ff1RdGqL2Sq+3MTy3Go2UBEqSSOQB5lKAdwG+tOHda
zRFJRqFhleuYhqnjn/tg9Q8F0pPMQwPQD8wZXe7yqgf+qR7NSV1J1aHS/uVquBgt5QP0vkj0mIPR
XLQ1Tjb9wNOanhG7LK7bj9wjkqKAyVNGpDzNRp2sW57oqzECLcOkOpogWfdP1eKWvzBDOZZKVCc9
VmEG0hBmV37WBWj3CEVD7Pr+yDC2eHlfGKMub4i9a0U9wVg15eaUHkowwE3Br6aYGe6SZYi40wsv
rQZCjWcnDEX5KR48sOqZGip9EaNSylojcllcmFFKXABJjI3Ao+snC7LHkJ/crGoe76/RshlQdoIe
HAVSGtIK/uQwQ1c06C0lyBZIE0oDj6Mo/NOG+2uFchR5UtYB6hKgAGyVlWCET1MVeXFuMDIPizcZ
qA3/MxjKVXSRlgadbsDHIpUyh57s544SrVq80KvAnlkJAdbcUQ5Cr/1B7gqYC4pDKIKKr4fkLgva
whoTdVaR/woNdcTUZUj22jWgH4DizdmvKNVBNsgnyE9V2SA5Ujp3T/f3xvKjGFcVuvogSAhKkes9
KHdc2A6DD7aP1lGgitc5bQiMU3Eoi43R2pCf7gAmCEbWmMnE3dyVf+3+wI0u9n4ezNXUJxjzLKCb
GVAFf2RFIIth5YUJ6paceq5NUwEmIGhscxhFqa1UOFoxtpIxsSbAfSGtHrAUrFgjow6ClkPMKe2x
ZRROW49l9zLXqXd/1RZ35cXIqEOgqFHX8A0WzSj2dZYDXfOkYXfeN/J/SPuy3bh1ptsnEiBRooZb
DT3Ybo+xHe8bIXYSzSM1P/2/ZJxvW83wNIFs5CIXDXiJZLFYLFatJQxVNyCc6YPOwlbmGeNAVt81
lCODF2yJ7jIsmDlBBv1qUQ6XIWVTx22EfFSLsieALMMQSfX8Crov/1yGELr2zai4A8vUQzzD2vC5
Dcp8y/ZUhtW+N08JdDv+BkgHzTjRqY7uyvONlZrxGBq6ApIXa7zXijTySInmxgk6EbbxehlLeAqD
R+Z/WNxStQ3LO9OBPRT0GmmDSWt9vfN1tHWAT+cylNgqvqC4JWI5ymDKGlCa3t/o0eylxuNUgIBB
7aP3oc2P6GYPxjokkukUm/wXLrduhppBFzbDdBL4+B4EfWb0HE2j5IVH6Ik3E8lFGDo6kEJ9HZ1t
+F3+WBsJqtYg6kh3desEUby7PJliY/wa1Po5Gye49EPvaAUGlUfBgBeyod7r7B/DlJWOynA4J6/l
42A3KoZFUGkzrXe/JsGrXPbUV6nM665e9U/H/r8xgQH0fEylrRRhYgPLiZ+T8QgyTj0DZ2HvLSOU
87Knxfk9qd8qo5P4DgFhBFKT/64d2m3PgSfFzM2lAHDCwL2Z/mahE+3sSXU7BCRNpuyL+mkYZtcZ
oMqCK2c9hDsyQFFRh6bCYD1ORnM/F6rsyfuySYFN9/yzys4y2JBjjbv0uRuuqf3QVfFVmr+Y5j9Z
a0q2iXh7gjdMg9Ac1Gc5r6Nrcw0xX5x5ba6CONEbKrSv6wwKUcep/DGj+MqJJR5BaFwWOtgsDRkc
XDXOBzhlISFJC6eNzKVrxQHr3pj+qzEld15x6nmDs37HZrMo/ZymLMTQrOZYl8ciAWXVR94eiuFh
1vYawVn7s+2fm/xhNkL/8kYVLuIGm/MLht2QzlzPdL055CZq0SGzg0f93t71ka/243+cUs4vQORJ
S7UOcFHxq0lujdproAVNJYMSnrabQXFegTmpmdc6UIZsOVLa/9R6IonWL9sGXnLP1yxXU6cuE0Ak
DVrY4NcUJHmV+7zZXV4f4ekA7gJwVqvQ9CCcDdrOQLq0iPD2MVUnxdBPZqG+mK31eBlGHC1vcDgb
7OI660MdPkYfX/E6qOlBCrUtDUSEUaC2vgJ5pdCNe1Wyq8W2v8Hl7I/MCmP9AtwWVWrt0FyFi+7i
8uiHJZQIM7DEOj9YGX/UKaiYGrRN9OzGslBvfXn8wuXcfAZnl3q4lPrYrb4s769qo75mqJMrJjTy
KIsEShjSbKA44ywcWo+4fUGroPhJYThtistdvWPjK+gaD/9pWDzjesaysNTXO2XU7qI48YDlzJ5q
SEJPoROBRpYJyWK0/9ncIhrGZKbWCCNt5r3BfqH4qa4KP1F92j23KpPsbuFJsEHj1srprayzJqyV
Ov5D2mdzuCbOyxjGKPO9Luvd3PWSPSgD5FYsY6FiVNU6vDJ1I2hDKSetJW5b3RZ6QM1Al6WDhP7r
a4R8lw6NYxQbE7RJ4EnBnZFpWNLu22XLEFffbDC4oCJkqKAqJwxKzdUHJxnRNJhXg1sVBNQP+XTb
jOmd2rGPVh9RBG4szyxcjsr6pNUmd0mrxV7b5mlQ5XrolQNeu6DSXbipEyqSI0PsAf81Lr45KARj
K40bfGiqLlcKXjHy2riNGkgqXZ4RGQ4XYIDVJa1TC2aFnOJBD6ugsZgLQQgJjHivWGuWFM+voE/k
Dg7TqFC3huFY5vNgLi4r/L4D5wWo1qYH1ZSqmAujVjAAgPMBTADgjDzHi0ZrCjMDtpRnXm7NbtXf
FHjkneJvE4jkyoODImQF7SKlrPVOaMQb4PX3TVQTJY6SV2ur2Ww1e2Ua96OsBUbotDcI3NmYxwXF
wY6pnEBWVy672gz9zDpUhoxzRuiyP5tMMYE2Lr3nQ7HS1JmqEaZRxo+0CRJUVKiIkYwgGWQHkdAK
N1DcrIUTGdSyXKGaB7RmuCZT3SJKJR5NhsLNXBHF4AhY75xKcuPg5T9BOWcpa/YSuk1UL4OpFCzw
fxT6xiOKwdC2g4oKDanz5GZOvQq0zTq7c/IgzcCTqkvOIQEtkQEqUvSzrRInYNvlNledD1mRWYDs
Sjc70cf53vzGbsl9uAPh7Xew5yDEOEa/EWJc9h2iTb3B5c9Z0mZlqn2mRJajDcJoVMam9yS67jV/
Th8uYwm7JbdgnOcGkVc2ICxbezgdFxL2EeSAwF7omvfFVbGvr53FhVBv/tzsIj+DfnEIYpXLnyDa
D9svIOf7AU+aemIaMJ9l2vXp9TwjR/LNbn1T+3EZSPiMtUXidh6IGksyRkAi6TVccj/3vq5eU4rS
Ef3QmrsGNC6NLHnxp0IrzsUtKrcJbXuIyKBghplbnRYEnU9q6k6Ri1R8/No9h4/X3drRnvg/wiCS
vbXqMmPiNidZskQdwHIFtcR4F34z79NX5ltBAorKeR9hQR9S3/YNrz3Sx8ZX/kHL8HEPdlBYd+2x
Aw5xMIaDT/Wgv7U79UG5TmRRu8i1W+jgBLUP1NENnnI3N+clSws0A1rTbZhM3iw9tkQOyoLK1tr/
QDUoL51bWFsWXa7OODzK0KUzitiKfSjtRBBePrYo3Dq36IRG7zFQ0OiqgmTdyk/QejXin3qPl/1c
2Tla0KjPi7ofnR2d1UBi3es+4TNKW3xupfNQ6dTCAn6uowaURXsVBWA0r+oDSVWUYmdX8dDtjTrz
atwylXQ8otLob563th+xnrKbc9rASyfqI/ERWvUwKiByRpViUcoeHoUXzC0Mf0foCkUvMlg1ruSt
vWPsZhlfTMVEe/N3lj6r1YE2x2Z5vDzFohBhi8rdFZR6Qln52iVrNMpVtljXY/5b0fJXNis/LyPJ
LJY7etpBrcrSxvis+Z5qz/Pw1IW//xMEfy1I+7wvrQiDIdnikYR4ob7slrz0L8PIlorna1xsJ6b9
uE6asVNwI0e409vHltwNNBi1n6l2XWm+ahbHy7iSGeQD/SieBk2NARvR7y3ezQbtgZLXyxhi3/qv
X+GjYWqnrC5qrFIyomZ1aJDuUL7b9njdUvKe2k/MTg6XEcW+8guR8zGzk7W5EQKxbU6hikAbRCGy
SEuIgeJG8DGCAv2PiqSS2QxdvKth9PFt5YxIjzhG1X9cHolw7rRPNSHUeVF+7lRUAI35SqVBGtOf
FXdWT2E++0TR/ca8i/Ba99/wuJkromXO0rXFPmseW+MuzHbZfJPab0X4MJmtJIITGt9mcJwrttQk
zdSVDWEeFtTfH9uMuXEmqckTeqMNCOdqs2gY8eQNkHBsAnR9e2ri4P5t36HQQ2J2ssXi3K0ZlSnJ
VEBVqPJ3ULISdMv7PD3p5FrpJG9LwrkjK8+bBYqVP1LzVsfmOg8RLkHQns7jlQb2kEbGTy4Oezco
nDmUBqkVlFGixvYU37WH5YDXq2NxqkHTkbp4uIVGma8fS085FTu1cCEzGhDJ+gmEgBAYbr6Bs5Ku
NxSjzbAFho87HXH3C2r6fn7/RihIbRp/8OjegjT9/Ao5ek+/WigY/wzJNwjLD7ffwBkRcqNTwSLM
Qw8+K78YPfo4XbM9+ATfm4/4QQ+yGtRXjRZc3o3ioHgzds6i8pLMJmuAC8pMW4GM93TdHcjP8Cc4
U/C2pO6I27zjlfQOpOa6FfwFi/D53K8Wv4lTQsPIMicBPn06OQUC8fBmRD11CuTZtR/76/CR3IaL
G71fHrhw027GzR3sqclqaq7SiSno0pClgbSJEjDZI5AE5fMitBmdlaHtATXcOJja9zS8prmXpYO7
NJIb8vqxf0ScX4P5PPo3MISyEKx46yRGhZfH1i8dNxlHi11V/73EKi5XKvK2spJZoTPaoK5x8AYV
KoZtPMxA7eufSmj4eXYIoTc6299M5A0Ttru8YkKipc0W+Yz7N3hRXThKv+ZPZ6/xLAu3Y+s7/kOf
rHVLGXQT39T3zlMflZty3z0bqZc/KDfz/vJXSLziJx/j5iM60OTBY8FuGg17ZdR2leFBiulvzq3N
1HIeqQLx9RCvdtO0pRuajUch15HJQkLZAnI+J2/LtUwBKGr6wbSA9X4Tf9AsmLPGTaUC5KKU5Xb5
OE9DlaktrNXLKgNzZwvNzPeq5SdD7/fMj5F4o/XO6l7QAirxcbIl41wM6RsV2hAYZtfvkXCY8l8o
pZYsmGwqOXeC0vQKMrjAcIg7Lt/H4lgsexu1fhCg3C2mJFMj2e98MRqd26Qf1oUr7EDpgwTKTyW2
YHpcyODNzvWkSKxedkx//r4x+9qGzSctFi8/onybXEHitr7prp0gd5MT26Uu073Hefec74er0aWQ
bb687YSx8NeG+PQNG3x0H4R4y8SIlawLIstCKlDiXlbz+9OHUuKAvB/Egzwxz9ArVDcIQiu7eunj
o+Vcd81LnAeWLhmKDIiLeOikNFWxci7V866JQYd0hdbNfPT7vyqjASHDv0PivIg5jEU8oVvYU6sP
NJsjMs3x1lrJOnjFa2NbeCEELzEaz87PgTnVVS03V64hlLgWdoZipOPl1Rfvri8EbgfPakwW24T1
LVrqzkmD06XyQsu4GSrFzSPqs9GSHKmf2f8/7eELk9vR9vpc16zsdUnZvGbEwhUvL6Hz6eTFwWK1
obuNoeiLm9sG+Uh6o0CXWNNeFwWazd0yUfR30i/so5/QUNUa9nSjjlP9j9HF+SO6Kw2QWYF+yEUl
QHIoFobK1RqtZE3f2b9RVhi+9LM6v0O7EnJbzQRq10xXHG/uUI+QmVF0iDor3BUd1RG11U52soZo
OFnzHB3RCwdSzK47sS6hq9iNMfmNoycfgz1DZSpz6GGxmPErVpsU2htZgdyQQoNUn57U2ir2WUOf
9ElxDkZFwOeoJPeVkyiSBRUnI2Aw/89meHqZOVwslAZgdkF4oaDYf1rcIu1xzH1vII2o3CzVM97O
nEFGoC0+C75wuSx7OccaQRHZmoFcwImiuGFuetnfHd9fKFxkpFh5CYol7IgGNGe098JhF4e/Lu8J
8RTqYG9TIZewMuicb7uocYysnAHSp0/RslfH54XuMwR96M8okp3C3tu1ou1vDroNKhczGKuSczsB
NWQ/kuYl0VLQ4V0rw1HPnjIqS4EIl2uDxrmW3EooOK+Bpihvif5hoNtqsYL/OJG8d5mqNAodgKT1
Q9jfEed2Uiu3r67m2GfIzJeVN+LNpZY9gQsPAt1ZOQ1BBwKasfMFrGMnz5cOFFlWG+6XafKKJL7t
x+i2teYfFiv+5oDbwHErB4pGq+0JuGwi7c1o3FlJXEt3jexmks6oqJId7cf/joxbNrMdHVtRMDIn
JUdTSd3YPtTOm4KYXLOusxg9wUaAjXd5IUVRERJYqwAq6KLVT1G4TYzQgEBQKVfOu3kq3Jblu7nM
vLHqwQtU7uMoPcwFQ6O5+noZVrSM9qrJjYJCkDrxJYwl9IwgdQf5+JDhgLUeBppmcMoMFz7npOKR
9DKcaEts4bjwIYwtqqgT4DL1YcxZwOzntJO5SdGBuwXhTNNqbWepBoBE1S/IWSSZP+SgWAC7QnVN
QlMSEWmrP+TPWrT64HHX1FZlAQ4uyZexnhzwjZhZ7Obhj9F2Ub/s6yGoiL71OPMY1MXQNOzMnRtq
738xoSDXXtHBE8AnQHPFqFO7QjO5RX7Cz3rJ8trJLujC+dxgcIvWFFRvs5UzI4sJWmX2Y4RWuhRR
+xvpfxoyOimhidigl0RNg2GixPXcsdh6VkV0xE4vdSRxYlAMvU+0ktxBRFEfEtP/A+FP8GwE/a6y
0gg2FXuJS7orUXH+NyvzBcEd1ma9KGWvYBysToIY2alm7jxz+HkZRbh/HZVoUJQDKSJvfI7eOUmS
Ym0G7aXLPGKmMAG8xYJE2hpyiakLDWEDxjlh5GUWUmUAc4an0LzXbHTB03c0rfrUOsbdXzTswQs7
qDKHZAgEcs4NIezL2gq1VTiA1PvIat10okGZSTbQ+s387t2irLt743dBk0oryrCBKuc2RGmCae0z
cp/mEhiRe9/CcI/H/Tgts7GyW0RLecg7Y88GlFnq9q7OiNuDw7mc7lRNxpAm2ktbVG7nOlkYOWO/
opI3p/9NuivifLtsgLL5470fVF4Y0QDRdxPSZw7eeWqbvE0lOJ60x8tYwuGs7bWGvfIXqNzJXFp5
0Q0G+CRGWIKq2VejQd9a8OpehhEOCU8dn+4HPIccTN1V6az1gKG4uqGQy7nva+O3HlV7VN/uL2MJ
9i94TMlq44gFoRN9bn5tmhgNSorRv2Yf7ggUl8bhVk9k5HXrOnNGfobCbdxyNipwITC0vrSHeunc
VnZECMwbAJA/U0EYTqCwcz6M2ZyTOQsBQDPmF+hjXDQDNKbflha6jKHyEbPCZXYoeeQR+CNw3BIH
hWEgdFJ5YiwnjE09aju0l1nw4GroTqbxYNWxm5Y33U1NZWVOAsM4w1u/Z+Mr5ghlIaiPQInasAPr
QMqqQ14cF5ZJxvWZh/1jvTYD487AMjbNnMUA0tB9YRwp8Tpzn7Egc16scUeaEr09hynd06V3u95G
QCqrCBdste1QeboTBGl0rAm+YJ5POYqpiH3IysNl2xdVUp2BcB6+WHuLl3X9MmUOwgllLqnjJhO7
YU6Be22K2qrYjbXxqUL4Jdnk/x9w9PiCUo1QFL+fLyYKL5Z5JD26C3CZpmi3VOxdnryWxhNTKje0
jtCSciE/eXnMwo2Cgs3/oXK+RalzMqrWgL6afqdFfkk8BKo7tdlHlVsXeE6WceqLF/ILkLNZdNiV
hbJgmC07oa/FmbxmkgRTwqlEzRWIMU3o2v5RezUbVlhH9QhzVZPudnLiyVebGeL2mg41NQcdreDd
79EMhZcxaiwmeL8qGTeCaJzaKkFPQYppIhw6X87C7GYlGxe0FSDUDiOC1sXbuPpxefVE3noLwtmM
kqM8bBnmtRI28qbse072KgS7LG9sJeeCqMFO20JxhtKpIG0Lc4zHnALU90/1Q0Jf4/pp6vYO+sPH
OsizU5y/6+p+6Q9j7qGANEl8IiNyE/m87Xdw9tMltmpDDxE+D2whtf5SqrOPnAOq6ifJ1hCuIFQ1
Vi1o1MvyV5kMz0YoqicYsU5B9L6bieLV1e7yCorKcVGV8oXChUSxU8e5kQMlpYWvMX+a3231alCv
42Yf0uvBghQTuUmyk2Z5U/9Gs9/h8s5k5ZzrrPEOfvsVnLXOtaqOXY9+YT0JLNQSjpXXN9TtYgt0
yshbdpLsgnBuoe8L1gGovaC95nx3mLYV5ooFvGVxaj9nFO87FvlBOyrLHuqiWANas3TVml1Vbjmo
PG3irI4xwRRCkk0w+dTFi5mXQRI6c/HIA3XxEVr2fermv9vDvEtu0tdf0Fa/I7eJr+1xmL3mUL1X
DzJyV/Ec/PthfEE08jpNP434sMZ+ysLY1ZdjpkvuLCIHgV5QKCir1nob49Z10cc5z0sdveHtS6PC
R6Qgy7iiS6ARWW+IaJ63UJwvSmZIWS46htOxQMW7RQa2gMt7RYbAuaCi6fIxW4BQQROFaY2byV6T
hCfHdhCcd0mnqUiMARBJegQhRmwEY/EjVg8pRKeVq5DdaDI2J5EVQJ/gU/TZtJG1Od8JkJsv5lRb
rcDYqXbQoNlABvH5gsnvbgIiglWgACEx3yAZGjFuDimsAEKuV2zH9o7js49k/zr7/Q5KwH7ohaDg
cAvLRW10ICuFF7nsLTxnGUpV0Hxeh5iAalSFn0ZkbBlXySI594U4iPUh+6DZOuz9fCptc0QxV4Jh
ztNdYvpG+m5Wd5Q8XbZC4YJtUDiHrRJlXLlc4bDBimcqBzNCRbmsnU5Udo2QDNQRFtSHKETzzscy
kry3hgo5Q8cubhV136LP0n4Jo5d+cXVaXWfOfQF8w96hUcSR7TQRPIG0jI08Hq5QYKY9h89nM4q1
akYd46rWM/qT9WDFr3T6IOU3pXHjxUd1j41Nod8RGS+XYJuv6SMbVe3I5WuU2xHMwv0T6pyoBlWV
n3bd+BGjMoIsEcZKmg5lPNx1cWE7H1+fDaybHRP5tnqoXW2mOwjoPFw2FMGZSsia0UPogEyow41D
HTUzawcIN9PYBl1psIC7orV/90nAIFKd2LvLcALrP4PjXJcZg74gWXWilRH0W4p90pUJrTyI6el0
uAz1eTRxDgUClgguTR1ayUh9nE9fDGr3NnRQiD9eVWjAGD0QtrgUsl9+f1XthxSdNlXwjno/lz4O
Hlj+IC8Y+R+Fn93onupaaLq4/EWiud58EH+WKk5ujIuBD1p6VH3/mq3Yh8uOwfIyRKe6nf/iQowJ
MFAOgPZS6IJx23OIKDroSuBpqwQ4VHsNH6P+YN/jg5O5b2PhVpabzd7lUX5qVP4571+wnO8h7YD0
JOhevJciALdFBCLaPeSV3PBo3Cc3y8HZDde5O7lO4PyDp8vC/eEcf7ADqO10N9qx91uQpXW72QuD
yx8mimIxHxaoJ3B11aEbfm4QUZeAODvEh4XPyq6+ifzuA1SWth/eRIEG7qW1q8wrjn/BtnQGS85h
wyhXtGVlBI4YhCz1wbVfLw9MVM16hsAttK6OdGgsIEwfg68f0M54W92m39lz4oVPFDlgN3oyvtcI
J1GO4F/FQeb+/o+fwC16UWc0yiMoRUOw1QVD17t2Y/jV831x+nirT3Q/voYeVlrxbZf687WMvlpU
rXQ2BVwM6ZAowjsPpkA5nKa74rftoQ/FPNjHj+/VHk1fYekq/xhP9pOztx5m9+fl4Ysunmfwq9/b
JLmmFnVERoLh07s72zP3w7vmTyitjR4guFhDmVn3wNYoI7IRnPKQ+0JvFapCcBrxHs6BYlVdLBm4
psOA1TtKEmTHc28yfTzSqN1Jia5QUqGmno0iyX+SOJhkDwHCM1i3DLyjEehO4CH2fOBzbdWmBSEY
b+lwudY7N1MNF04ZfTp7XT9Wzp3N3Agk7UV5u9i3tez+KzpQUFFrYPxURysbt6eVCcpWRg/8kV7b
qR+lx9KJkA9+ubzAMhhuD48mmrKZivUN0Wi7NNUNOsI/lDZ+1DqZroRI6ZTotmGbYMixUIXPDSkG
j7ZGV1sCf7nX+fE+fLCD/Dh9s79pe/0wXE+Pyqn8/UR/IurY4SjZMehATx57le0qscfcfAo37DZl
YINQMLsZ9ID9AXdgXE3TXeE1aKP0JnRzusNe3S1X1vHyfIvuOGvMo6GQDCRBSF6c29U0o4NIM1JM
QgfJMmvaK8TxOgiqjlOBvo5kvkOC9Qf6VwPCZNw2orgLqXEDdoWb+B9PGWBC0ptmxrYiETp9fg3h
4+XBibatCXFEME+ZKi5TfMw1UwccG5hVEs/z5EZ1ZUW7SYtyqJcVURNcRlv/Gn8cb9G4kCuNGjY3
E9DyrjuWaLXtmB7M9uBlCTgp4rfLaMK5w9BQFaiCQYR/bWIWZLz6sergchKUsLGbSc0lNyhRoh8a
0aCMRQXUZwb13DaitJqhFlp3XlXNLhSo3AWyp05rB1lYXQ9leRWOkKgwkoPVGu7Ceq/SoHfb6h6h
9OrycInIMaAGEtT7cEEgHOSOXjIUkT70bQcuETuop84znPC6mPP9FE4HLSe7ssx31vikVaZXqPo+
7+cjiMLdxoYqAE1vINnnxdCD7MHQ1If/pOWPDI9atK/Bipuf5sQeQeqQ44HVkoRpwh0G9grExzo1
cIJwOywzSKxEKr5ca75b443muKR7qyGFGd/T2p3Ka1OVCmyv/oK3xS3mOpubY9IMaauqDJgRy9wE
r9OlrnjRGBS6slOru8k5aXnuOj0qanb9X6QPyRac23ZxHpIpnQHej8pzx9Ir0/7GtC5I0RY5hY1r
zO+XjUMYFWwR+a1X2pRN3TpcqHrZyAXF5VuGxKVp+GZkumPj69AwAb2nDv4s1rm5uoeES5n/Gudr
y/kl+ZrVFC9NPncfwvtJHqkTvgZKoL4z3XxWllKfTMESZoEV3jfld1UpQNb02uS/FPtJgi8oESMW
knwmHLqBR1tuq9BMa5uY9Jh/8q1FNGTEL7ilE3KkUMq2dk6G+hjZG67oyrXF5MJSI9G0ejKGzmP5
Uzzs7ORqViDpou+gG+lWkcQzCVytY1u4SuOBTsPrGrelqKXGpaWiHK1gudspzlPT2tD2hC5q8s9Q
yx481/Xi1vMMjdtMbai1ZpSsJXdlBKM5FSBbDy2/Mh+zkbkZOxm65FQWIyLHDSGztQqVGx9KtYwy
Y4gtrSSHmhdScsZripb7vtCfxv43WgdB1CarXxC5ewdXNlzjUdeCMj/OblIjHTqToiYIspSM3hIQ
rxNSukYbqOOR5IGy5J6hoG7zB+0rSEAcG/1w2XQFh9rZF3BWFM+jrkQOZlq3qu8lq+uj05FWcpQI
jWczTG5yjWRUomot4UqG6BhFiWfSh9ZMPLwk7TrjL4p6MSQ8+6HNGAeXwTuDtLOKacFSOokaWGTx
7ORVS5JvXWXv5hRWq9US41m//w9z/UKkHNEewjYtHfq1egy1hTXJDyGLvEyqByJeK9TvoL8ZV6NP
n7w5YhTTsMcqRWGhgiuZWyvLP6pMK03gVDB3XxCcWw+JXo9krYNT0/KAxCi4hndr2UEZ+RO42Yjy
/bL5CS3DIVD4cUAzBdd5fmrqU4ICslVpTindQdF3LLxrk72de3o5+5ehxJttg8WZ+lA6EIEagWUt
lXo/d/XJScyHfnH29YBKTZ0oT8RIwKeFjLI7sXy+h0S6HjQ0vurzIr3r7KJ4lnzTOr4/LGfzTdzO
cIZ6HJwE3xQW6QtUQP8p1Po2z7OPcHwp8ACYgYp5VMI9zVJ3MUDtFkYfxIQc9eXvEIR6jr35DM7f
VhXtU3stWYXA2+DQKw3CcuH0Ysm008U4FKU5UOaxbL4taWFlhXcq4CSRZ6t7K8qOFfqupNXhovAE
A/oC4tbaoMOU6D3mdbA/1Ljfm3OHlGhoPUdxedDzN9OBVCPYVPS58wv2yshw31PnFZpTrlZmt+mM
FlNHRh4h3Fybj+IWu8ID/qTG+CiVusS6MRAnMntfWOg7QKfKNEsWVeiVNnDcoiqK0istwWT3M3Lf
nT8NfoV6mr+xHKzmqg0GCVAu8hxVyH9OKcr9mtqDCtIOnOEuRfFVpknOEPHkfQFxnqlKzXCYU2jn
ZeVPgy73VvIAAlha+v38oYejxKOLDfULjTtD2jFmCUpNsSF0HTdXV3XYXtHaW0eVeKX1D/3pAP4F
4o+OqgAFHy1QQhsnbwxZ81z1i64A5/VrE/uWnV2DlO7yioma83E0Il61EXpAcIxbsixE5eJnIfJS
TIcJQl8ayhlKcDLnRnWbgShSMeudTX/2/W9a/iJon8VNEOKujm/2heRjRDa6/RZuVRdKmqwscN6w
MS3dFvUD/tjosW8kcXa4PG7Rkm6huCWtaZXbqQGobIyO+aCB7q0/QtQdBGEy8n7JqPiO1rmvJzKh
tcijmnKqGmT8dXIwLcn7lvBA24yIb2OF1eSVFQImVPJ9nxivSoWKb9oFSgTqr454mYZKttHcr2JF
85AGVoJ3Q8Nwk1GmYSfanfDq0OoDwwZSpVxiz1bHXmkozJhFo5dD2NHsLI859Gbs3hNtehohOynx
PKuZ8jsHxIqorLCRSftDWGVElNLGq9SqPuvPTgsJAValOUDLxm90MvtRJBPyEq/rFyQ5j1bCOkRv
1Sq/a9mN5UXKYgdtMkILdaCyB651wv4YnWbifcvCRlX5k7LQRiWxdEwouKFOSfTTAecvUfu9Co2p
NPtt0RRRICQRSX+s1EHi/dbT8Q9wpH1NE0XPa/L5fJy2lur62AC8ntNdktLHbFgkCX7hVG4guI1P
0ilVqwUOtjezHcr6D2qe+1Us65YXpYLAJ/o1FG7X6yVWKV8deZrf6PHzGMcoCn5gxM+aKzMGq4L6
XUFX3F+4Gh05ewINtvUacj5/ZeMUDmM4FM0ed50i3JVpv7egM6fYsaTASOjVNlCcSfbURJusAajY
NoMJMUQ6j3h1du4g2X1/eVTCPY43GR3nPErU+RbNDLqxeHfFVCq5h2gVPesluA8QU7XFO7Wjv5rD
LzQuemmjjBn5GliE2sm08YSZHp04cTNZmlPoRjaj4mwdkoiqlc8Y1RwV+ykGf0r921HZ1RS/DpDE
vTyF4tX6GhRn9VVcNSRfu7OUDgytzimz3rtwvGMysxdFFc5mUJzVkzLpMgKZGm+YE8dvojDDY3T3
0Fnj94iMt/08Jl6E/pPr3EwN2coJwVHbgaczx1i7Qc+tf0ApkqoVAKegclBqf5o+FHZ0isSt2FNe
/5YyxQpn9QuQV76vIx0Ndw0AK20/Nj/6zney10KV9SqK6KgdZ4PDbWu8wjahykDK1vnYAlGQHEK/
Rymua7h0/0M5zT67W4LCj56UGzO4bDlCf7nB5vb54AzpbFUrNhTfaZ7uLOIcC112qIqDww0OdyFf
KAQpyx442Q8jMK9IYNgBfayDeVc+NqAWxWG3B7mpJAoWvcadTS13X4tGXObseoV9qYI89pVDGBin
8cX4VezLw5xDL8prf0OKi0qcmnBeP5UyDZQB/1FohWazpApDANvk5GhoyGz82Wplw1tX548DdYPC
rZ5CukTXVstJ2z1ldxTKPQWKxBfmQ7egjqogmvcN7mY4kJzh22XLEe6ODTa3omVhDUmtADvqjOs5
B4ja3IAAZd8m5uEylNCXbqC4VQSlBPjJI0CVyrhXwBlD5hTiaShYMHNUHNLny3CytVt/3+TDpjqs
+7wEnOa81dpDtdZNy5yZbPbW3zcYNEfSCElSzF6b4Gh4KLpDZF3Zf9FegwI1PPypOuq58OR1DsM6
vYvtTMUpVF7nit/WH7GUlE3wSIFGE4r3MBQ04h+H0XRDXdgEUR3tXjW7vxrHuvXH5W1R2AmN6MGw
1N9L7VtWVk+X10kYOGyAuVMvYSX+5ho4JEjwOY1XLXAkXeiOqIsyUwgNm/QvXiu2Q+WOoILayWza
a6iiovF1ItYOnIxTODxozVorpkr47la7/mN7fw2QP4DiUo3jYY1V0g4tCn30Y5jRiHV5EmUY3OFT
QsnAAZ0xCE+xargZhK46q7KUkdDaNwPh/NScd9ToGUD6vgaZlUq9kNjBYmkIvypZMCQqsIFBrl3X
qOJDsSu3fxvWaDOZMW1NeqiWfVLdp+EbaryN6Nv/kfZlzY3jStZ/paPfeYckSJD8YnoeuEmyZcm2
XLbLLwxvBe77/uu/w5qeLgrmiNN94z7cqHaVkwkkEolczqkJEpDDk6zumvA293fVWjF/CXDkTDh3
sLuuztJgGoVVYidSrxX5htEnFbAKvRmjoFbsJdXU25XbZjE0Ah61pMiijMiS03gscq3KAghNheSp
9zHdEAZ2J8tOripmVVGQJIaWmAjuZdtZVnYml1O2r3y9p1PcOaLFZwhQpqXM9PTB6bNHYHNY0vCY
giQs0x/VaC3DtSqc8ztNFRMNmEAIXaIWvQs3WXrQ1HfwSdmBdtVom8KzWbn11tIji7Y805nzOgIb
mQFoavgA2alC/a5oqKl6hStpj5dXd/EamgninI2oil1Z+xDka/5uwGNSF1J3Ane5LGZFn58v3dlN
FNZq2OfqJKY3PLPo+icfgE0CqvtS06y8U9b27OfPZ8L8SEFdv4CwUP4h5U5PLI/tPJTziwm4qXPF
xu0roB+vMY8sB4KY6FYxN0wB1Mq5uSxJAAbFEMvXZWcyICZFPcMkgbDRSWKSMtvK8YD/Xu4UMXQU
LLQwaqcYA3Cx8TiQzzxpdpeX/X9Zil9fxPnEvMS45FBi+rvN74A+0bXHNsa8n3+lAmpfIxsBtRJa
OwZbCaaWmrxB5fFLMBe4VeCQUVMdSzEW30tGNjWVzb6nRzoomMDRnFxgphTe1clw1eo9KnbiTvWT
HRFPJPavDNV7KOhbp39PK9kSGxlm4l+1GgpJnexv6kz6rOLSYSwyi0wSzbZC7WNCDOmKNeKuxbBw
pggXFsrUiNRBhSJxe9vWOxa+F2gTUkSb9cPKbi072F9rxjnY0stbw5venoUMLs5T5fUbMb+T6qOC
N4WgoezycNk8lg//L4GcZ2WlGFOlg3Xkigf4IWNbiRJGNHvnsphVK+SdaIoJ2badzkVyBHtHoQPM
JjGZiOavXRRZSdPYAIXupNVqwWRl57GNCn5iFaBcGGNDbpdb0dxAN58sIgDOg33lBRtPuaKweDxf
mvAtQlqrD6023feJXTatibLliuJfFxjypWlUEe2SosYXmATakgpFaQTgBWBzKuS33Ei8VgLZ9grd
TtTB0rLbUgTlYmqN1b0KpO/YP4rD30dUPP8O7jqRMebf+AW+w6/H3EVypQP+CNBolbQ8elkYmECk
GtzLyi/qDrJt5OpEFUED5wG6UY5YpBKEY8YhVraseIjWIKunz/6yvWiD1VUFL2yRp0Vrxwpl0AGD
OB7NUSMAvYMKChNdwVCOL9uGt68w17Jyky2phfZTMrGII33P9xIJsgaDUqBWPxwoIGGTwWX95+Wl
+xou4waZyeDOZU8Nhr55BQ8qH1CGMJvV/qs1LbgTGQxF7PXT5iS+1SJHPxyK+PmyEtNH8pszV4Kz
uQaZAUMQIEJLj4LWAEzKoWxfV387h3y+VlwA02E/pOmYWX1xQ/qPDAMNyZ1OVkoayzuCJgNkWQAN
QDkpyUA7NsTYkUbuzJq5Ub2y5cur9ZcAHqLCCwZ9ECMIyIdTWU51dd87ya23Yr1frxisFujaAZCm
A92L79liGmiFjGm1vJYBsBLt7nC8Y+6pHzRs0iemCtEHyBLrh9ELQeZexZG38opYVPTn9JMkEkxd
cSuZhkonZgoUlZmPMfFdIpqVFpnJGlDpooWrEAByLKQMNC4W67UiGSrAa2KA7kVvMdzjAdCH3l22
8a/BAZZzJoQLr6ivCUU9CVHijR7cjt0pbh9x6ZhNU63s3KIFzkRx7jRjnhSPCkTp3p5ibDNtEuuy
Mou2MZMwfcEsbEYXLs2FFhI65TkJtj1YCIeDlH+r6FYJn7NupYi25LwlTBTDf+NEfUFIqPuqBFGf
gcAqe0gJEEsw8l36H37+rmgvQbq7rNzi8s2k8cph4LBD+I+q1rAt4jchX0naLC4epvkmFFWI4fNT
EYlYx1oB5tY+1WxPxEOUI7Q2vmvKcwiU9O79sj6L5j3RNCPjBrg8/jGetuKQ6COrrbBVQKQomVUe
ol17LXBYE8PdRKWWGEmXQ0ys7hQDk4AETmHtSpUXN2emDHcbjSGV9WFSpnSzA5ArduxFZWalYujP
iR9VK7Xo4Xr8ICfN7p51jAOGVrkHYuzlJV1oScBpNhR9QgFFyMjPIZKCjOieCzArENvyVW8HL/Q7
Rty3npnsIxA4OsaDkK8IXVb9l0zOg+hCq/iFgcFbRKi0fZD/fjfHuU6c2yhrIZRCD7/fJ/sy31Lj
m7EGJ79sI79U4I5WEhidoOgQQfWDoO6YHpmrOIqLt4ah4zKnZMoBc7dGqwcjyGMgIykmUJxXZJwm
3Jbq789BqxiYg1sC/Bed7slzHyhGTY+Lb5rcaylc+hi1p9jTfcyA6I381kd+9vcH1s8lcgYwFoQJ
LMFAVdo9tfmVaHy7bNVLKzfXiDOAMZLypJXx+6Vqm7c/OgIe92HTJmsp3qWrUMYzB7KAy/KlO3KQ
pBBTVXCAYm9LnW+q8rYVd3pXIfDbXlZpyeDmojiDE/wUhE8F3EVOkMYZI5v4T4Ue2P+elOkrZteh
0NKahTWkAFEnkVoLZVkKLK1/IgTYKnQC8UG/zLmQsZENWhuTKiB6AZWGAnA0f23QedEEMKr3P0K4
SLxkaMZhPoQEmFgaSWBTDKRGkQS68YfL6ixK0jBuhTkvkQLv9FwdOUdWL5RwfDRl4sU8hv3WE512
jbhqoTEGoSvi1wnoF8SnP5Pzs73poyGQA+RlrVZTrELVHkNQ0ipkLE1MuJtgbLOGBLPNHnNptdb1
PVkX/66Zy+asTx9qknUopVtyOlqNWt6OhrTy2lgKJoD8oONKRC5R4wGOmD/6KexlautguG+btLWV
Cji1YWOgcyoDPmldepEt6yUQ3rpmpSC0dLxwBcJgAPqiwOGeb2KryZ42BgiVNBDk6AyQ27m+9/T6
HzwECF5S03weMBB4aNwmFgwFISciMs+RMV3G2syugcplFO5lo1zU55cgHh63GLLOzykEEbEC4a9U
evUpTfJOxGMOLJgrJ3rZNmfiuCsEqchsSDKE0TToTTCNmnEobvUeEW6sgcwlSK3aQHdsf2zyce2R
sBRTI+GC8REkXAC+zW0dSSVP6gMdzzvkmxTjPs99YDsWez+SbUX6qAHTc3ltl7w+eg8wASTiOSfy
s2Oa0fRKnU5eX+1KU6x9BnLBIN3KBWBnW1SJiud/TyB/+nQakbqEQCPOkBT+wahohhmCRK01VaV/
uixt6axjAhNMrOBdA5wMF3agOa/oSIPHqtIDL1WnqBus8YcvriBwQNCTpiH25M+6NoohSSbrlOTe
TqkzqJFZYiwfEPv16bI2P6Mk3nVhBhilO8TpwBXkTFPEGyGOqxrB4M7Y1s/yDQH6ndk/d4fIAoaY
/K7vOnc8UPNbekOPw+1w/I7e262x1QABgrFe5/L3LK3u/HO40KfoRnH0c3zOtIm9l6Eo/HhZwgL8
hIr2018acwciyBIig025toirHrwbQE7c1ra21Q7JVfNdsNur/IaaYMqBlsk+deq1UGXpQpzL58y1
lqsCDWWQrwCTM473enDwMsHOUKq4rOkCcPukqQ7OF5Sjp/0999phjFbOqsNEJY7ps4AbMBpSm/ZA
yqLeJk7whm9q0PhhqgxDpOgJscWsWWsdXfR9GprygZoLZD4UXM4/IvaksVAqvKDCqLny1GCXUN0M
y8ZtZCAhxMxsh9vQB1Sh/3FZ/SUfPxfMhTgoxhd4z0Fwz1KzCbYpJljrfndZyNJmanCuEkX6F2UF
bonF3CgjShFKC9pm9IBestHpmzqueLiFzoLpzgfUBDJ0oIDmoTuiplOUBog4lsRuKYhoMVVvBVG8
baVq10b1NlCHE82/Y2zXGlmKMXHpSk79lYmVRV0NRKXolgWGF5/wFARZFtB8DPyOOrbQnRtmzExK
B9SDl9d06cbSfsnh8559KlY6OmxgMWl4T4LQKaT8ZfREu5WZmRcfQ7DWrrcUXOk4BKKCMRI0OHM+
XRkTzE/0QCnwAgLGFDIm2zJDcjDsvVtCspu+a31LzgTPkiV5jaBpydujIX4ixZgSh/wFDTqMKiwH
wDAQ9S3sbtvkc+ysvnL7vz9HOo0WEFBoaegCJnyaFWMLAotkOB6qP+XVLgy/V8F7lH9vxPc12IyF
8h5kKcC6UdEcjCcK52TDLm0GXP9YUaSUm9YdUNPqXMk/SqqrS64ugzlJfpLX8pWL+Zq5XM659hGY
mERgsVmi4n701p2wrUpXf7kXHvXSCSqnfFzxMou7pwLfYpr3xP8490bHGNWYaVJejzGYq+4V0STS
qxh+89dQF5eOnz6TxPmzWO0yPZgk4f1jgsguF1+7yFLWMMcXfc1cDncYWK+RXp/kpDU6ZaVta8Zm
ekXuaqTf7OK28Cz14fKBX9Hs5xUye7p5XfjnGgbTLD4mZrOnLALRVHJ/Wc7CFCWsEqkIsPkAY07m
s3ljpWVAZu5x9W6oJW2lBzezQBWmH6UXdhqtcFPcAsyjM8fvlwUvXUVzuVxUU0+k85newSqrN9bu
ACHHDPeyCHn6HXwgN5fBnbhWjEkWCZDRurFsyo/gELf7nb6rbO+UPUidnVoEUHmqzV5j6xrzB9Y/
SffMv4A7e3GoCUSIsbqjLN9Go+gC8MqiaOgY9du2KHcrCq8tKnf1DqpWD7SHwtqJbjJHehdAVw3a
UXbAWMXQ2ZId28EG+abGHAdTeWab8QrDs+/+o+6uJYb+l9WfAnZAbGJSn1v9OtAYHX04cXGjutnG
2+wSi0qm5kqHwqoA6uYodrUnn9IOs87pJtzQb/QfvNEBRPXXJ3DL348eiCdVXJtNeIXuV5nu9DXQ
7sWDCh4luHVRAQ0j5+ySSpEKMZu0zD+a8oehtKDLOdH2x+WtXfSpMzGcp4v6IkdPN8Sgubtq3wAd
4WU3mdyD/Xw1PF2WBVRQA/PbQAXirCgao370PchioBuIG1Q6KRptXmumWrRD0wDtLCQq8K6MPmsa
2NrQ3hhqZY+lciOEuivEtz2LVvzhYswMS/rro6Z9mDlEpUo8rxULXCogdW7AiyAkljHsBpBt0+ex
2Origazl6Sbz+OI/AAVF0MuJxeCbV8XSGDIi4+ZMdPEuSugJ5/kfBHYY0f1LBKcW8SOhHwoEBXJK
nDK0OmkjRpioYbtBuPLTNX+06CBm4jhrrRqjFvwJwYgg49K1mOeOkQgEudo/sNaZGM5aO5pLfeNh
4WgkbVnlZqFoIztiCb2drw0yLqqEJA68DCJN4yee58wwGOLQsM1hGFIFKNSCmkrt/BOCOLAcIDMP
UDBFRlzMLRxNy7hGVIram/TDJ3aFTBxR3MCzBODmJqHlU6C6bC+v4pL5GdJUzsE8nvSlT1Ibe1ro
KjYrT4DBWJJD3JUrDnLJe81FcLewUABctwiglhAgZeof49BMAe1E8m+XVVlyKXM53F0QFMDrAsMc
Aig0MejVMa2csU9NP3PqNabONVGczy/kTIoqBaIiObWBCpyXMsZ4rbLex8H7Za0WK7JztThPWaYR
BSIwng/CthnMWjb1m3qnOIYlH/Nr0CPasRlZkjNurvSjf/8ttL4xe+2hNp0l3knNv4HzIEnZdI1Y
T5bZpE6SOt2YuV1jmKp0LTA0RH5c1nnpuM3FcQehAOjGkOkQB7T1B2FC3gFyKJAhujVXtWiaAAZF
XkjCIeCTJFJXjERoEHMrhTuSfa7c6Ox1XLOWxdWbSeE8lWEEcSI3yAcFyabT260gqGbgXfdV4uT6
LVvFHJ9eCl92ayaPe0mkBcYDvBZaAftP/6EhW/BMbPGOPIGJlLVmzizhcbDFrXwo3Nr1btjpH2wf
0l7a1FYEjCHOYlsCVnN/gL4CqhYRYJoCxaJrdH6LjmsmhDNJNlBf+LmoXhbYovwUAKf4shqLeTwQ
3FAN06dT6xrnUMYI/CS9N73IhGOR3aYM7dPoU30PlI+yPVKg4+U3TNhE4sNlwYvmP5PLeRdPlsbI
n058NTJQiaCAqyEiWnuVLVrJTAq3S0LZJu2IhKxVpAcl+1SGvdwkJviQWJ4CGi12MvpyWa/F0zaT
yG1Zn+WFkeaTXVRXRvg9aG9Y9V1du6sXpAA1FH0JaHUF4j1fB2nFXBxrGVJyT7BCjbhxl5mRfmyl
YOUptDDkChEzUdxGsQikS1qKp1AP9PCT1JrjNrgZN8KNcluWZrJj1nBtfJdWqnUL7mQiXMGcH2r7
EzbZeZSaV0JDWIekJJCndJSRwJA9Nr6pSBMjrwOG3su7tmCNZ+I4JWvSxVoXQVwu7xPhXgq3knB/
WYS0phJni+h26/RiyrOW6n2HSZvSTtqbJraBVIrcoCO1P2rFLfVrUb8r22s1va2CY8XsBo7NX1nd
pScl9MU4GcqhGG7kU8tSJarC2KFwntvsQI6glzplr4p1H+zbfb317xs3AUH2NtqnqM5c+d+qNWat
heDi7AO4Y5J6IPNSI3xA77le7+a+7RvfW+OQ+2uVilVduYu2LMQgDlSIIszG8BzwpJipfPjuZ7R/
D93wKZPsYMduOzPdN2bwkG9e15Kja8pyd6OuZ2gPNbDzTWJ3iq2wyiwTJ2AvJHy8bGRrkrhbMday
oU4pdFUGq/Wui/hqiO+r4eQFaxfHdCK4+3e+gfwYJxoJiBKWkFTKILl/qaOVgHopyyuBzVnBU0HV
EbtzqlRKLnvKxJIAghTVO2KaoY/dgrhjej30NpRDj4k1KurKhagsHFNgqONQAMlXQjsvV7T0WVXl
MarMQJwmdgn/BnpulF7CGsC4nRPrnhlGFjPoNsmvWXsj+NdAhRrUa0oOnfpMu7sgDUx5AEI120Se
HWatg7p7J15Ho9tltjbi5UPMQdmFunfdeEAu1nunRfMh6tpW1T+2wHWp61e5mapolgb2oDy6Hsqj
Votu76MOjdYFMAmvecAFy5GBnS4B2Q6hgMzfKEjIZJkwqogD4AEZ2HcAuBFZBsp36tqE/9IKz0Vx
zjbrwOUay5OoYA/qm8q3SBeaATgBmE3zFc++KAzTo1TCDKmMEbHzi4SNHfAICYTFrWECfNIVAfxa
S89Ct8+aQ5jX7uUTuHAzT4L+ksc5tqYa0gBvULyahEdRA7Kv/MAq6o6Nc1nOml6cVwOXJskrOuml
ol8UoIC6/J6pGzL6m1zTd/oqhNSCQCJh7B4QS3i2fEGfFGRf9wDH3VgSAFdZvgvGlwHUAmlxDCRn
jYV8YRXRnabrKFqpQOrkr/8k1YrRYAZA7VXPGvJvgzciM+B26Yp1LNz7Z3I4U8wl4iuVqDVWahz7
6CaWHoI1yoAFR3kmgjNAMhIjIAXWrfYUSyadRf/B6AFBDAj4KWROUSzmTEEeCWWpj8VS/OapTke7
zf37NFyJGRb1mEmZ7GOWHmolXaCBCCkR/BupQRqzNl61uBkzCZzHDwXfkPMREorkMy8cAlxJCWnS
y+dmRQhPvqOoGWE4II3Vo/GlVnedrsDzrnTnr6wVz0ilJ0WrKRk0ERv16LeyDQ4A+7IeS/Wm+a4T
+Xw/yhIjx6joNUDBGG8CuleHyOoAKFkPxM6DdD+1mqV+h8e4aGJmBIXu1MIUve23AJ3sxI3Xnepo
rU4wbREXFZx9FBe2p22Y1oaA1U2ab3p2KoYDY9dxdY2qlBQ5bXN3eREW3cQvi/lJpzizydAT2zSU
J5sMuk0bgNwoeAKtqBetDH2t7Sd3hpvW0KvcmM5wFN42ZXGdpA+XNVmTwF0bWcEMvRchAcMwXrqR
a2nF7pfy/mdbw3kJGsQjuMqwVrEqPuhhGJr62OlmYwy3fSs4RqS7fZCZdXVvYMz5snarwjnn4bNR
UvXOw4EQHxKvRCewVTTHZLwFM1sfGlYnXKeCvCJ10RiR9cLVj5rDl6pDVeqUKYLfWgk8lpc6gYJx
bjQ99xgOfKX34j+YqSPg7QTwOxpM5S/siHqvVDn4e1tMoLY/kjJ76JELa6TUFtGMubKg8sJBm8vi
FrSrdTkpoqC1pH2FaWJmRvv8VbvxTt/k+/I9W5mdWkAaQIvXTDXONese4OWkFOLad/EQPGqn6DB8
FoaZX2uDRRxb3T2qd2zNxYmXlVSnn8+Od67JMfhRIBWvU6f70SameqPs/Nj0AbGyImzJlcw0/ALK
KeWZmPaQhUKnnYaFNaKlLbzXlc3lnVu6f+Zypo2d6eSrYRzVIeQkxNjRWLn2AS/XDWsJojUxnCNu
JL8kST2JUUVL765CZNfWsvZL3Rxzq1AnpzbTBSOk2tBMQoQtihGb8jl8SPeSnV5nz8oppGaw4oYX
77z54nF+GJNUYhtNm1Slj+wVdL8vtV2ZghOgo7JWTeEzv5YfWnTl38WP/962cf4ZfjMugxKSCXnv
9EeZVGYhfrssY1U9zkW3QyQJ4mQb9Iagu+lFMuvr4GqCbe6gUvY8XvW3kQ1WFnmjrz23VxyKyjkU
3NrU7wvIRl28SEzpqKAQb9KJHcP5LqKtQFuJkRbaqaa+NFDwYaAQBKj8ZLs3YJIrryU0O+cB3vbH
JL6KQnCH2XJS2UF4Goqb1Ns2zaYYbKE4hNHKSVzIMEwfANhFTB2gMM33VYw9QG/iFN3WBnrJoza2
kxzc2eixAuWyB8bU3eBTcKI4yRripKRNq3keJ52L5k5OpjO0W2mYi47oNdNQk0wAk7uNuh24swXj
mGT7snjOyKbUHg3VbDE/I2QOET8l6ZXijaKaYh/doT3UNJjoEOBjdjd64W3HNrK0/AFZEpAPJFlp
G2igrPLWrMsX4C9YdX1kIygz8i2RfRQod61SuaBgGap9NUYo1Lzoo+AItQK0AVeSt+Ho5MlOLa4y
IXWKbpcKGy/c0XQ062Q36kCK35TtKepvPAKcvtRkIbOT9IMF1wwIlhRRRZLZxngbh8dUxhiQC/b3
PN/26TEEv+LgijXi1fQRoHeitw21rW48Zvkd4N1AaXAdD3eAr9GkyNbLrVac9NpNImLm7V6lVyG7
o9leaL/52pOBgv+4j8rrDKR3RbTTsvsk2qTVq9c9oG6SGiet3WbU1IYNOKtTnB+xBZha8F4pAKg4
dqOLGRQnACRJ8ixW3zMtAMy1B4oFJ6I3PijspG9peBKyVzKAMMcDlgUoyCjDcg2oqSlXlWAbwbuc
qZbCvovDAfQHQh5YDQopchtuE92F+Vlh9s0rtsC3HesfdWGFxl70jkhjtdU3PXrrgOADHK22mBbk
GpzXqdFbUesyxanEaidgqKIG7qEqH2PSmWKmb/ToGd1CbhI4wM9du++/hk7TSOpE7aKIKAvx476J
yrxS9ZupGceSdtqudGu7cQIz3ldmLZriLbkBlK0DCzuJDAOyK45wQTxFLkoxDAm0umBCP79YiljN
mnJqEwz3GI21Oiuy0mMpmp75dKIg7Eyv3lE4eqqcYkXxBQpNVB1mkrmDSbOBaiUutZ/tQRgUuirM
8QnUpQlCV+tec7Sb3Kn2w9bfaXZuhxvQ1gKax167CRb8w9lncBed31ZZzTp8hmwBaQyiPZtu4Iw7
N3v+Bux307C1fWQ+Gx+XV/5rFHSuPnfNgZwIsBAa6mUAkvKTlxxoYHluNmRNv+n7Of93ph9304lR
AuQkFfWrxEwOikWufTeCnoXdbmrHu662jbWWUlooZJ3rxt1wiU9ko9axpskjGLh2qVuA4thB/tF+
rW8O8Ua11iAH1rTkouaYAGfnZ/+uZlwRdeP1ByJsL2/Y0i06W0lD5GJkf8gxolROR4WyN1HdjmK6
y4H9WnWvqDjZRty/1p1sapEPWGMd4zUYSeuC9m6ax7z8KQscePMF/oLkbRixnBtTSR7B4J0Bkhg3
3YV2dPDst2jT2+M9bjUTZRazcnWztToX3f72lRqap8sf8sWIDYLucDTjEkwToPmdOzyd4A+xKHsI
o4bSlfXCKuBcK+1GHu4vC/qyvxCEwVC0VlBA2mEA7txNGfEY5xSETUi8Aa6cpqAZcojsXhbydYc5
KdyZlFsyxn0FKQBVBbb3iPjMzEIg/aL3dkesFPyyKF4lK55wTTfuhKZ5l2isCDvMf97V4UOuut0a
puX0K86cAKcYdyCRsRQqsYFiQiiKuzgqkidZIDQE0OKQ3WhNGP8QmrBfyWMuWQdGlzSM2wNuW+cf
elGINpl2jDuUAzdihSEw+bErr2XyvLJta3KmgHv2OBoVGVDCAxbQQFxnS71LN+xK/g5IQLbXT+l9
fq3eRDvVqtY6Ib8+y6Z1lcGRhiqOOkGenEtm2mh0RhCBW2KHU7fTRPOpNFuHbDCX4UzzStaKqtN1
/GUjZwK5jWxY0QRlA4H0pt4HyAxvDEu90146t9/4V/phNR3xJTHAacg5VkEd0k7zIbBQ3d7OrNaU
JdDVW4qbglRjxa99LdyfS/uZ3JrtZJPGWQuwJAzO2NJR37TvWWxWgyNb0/ts3NBjhcDIt+pXWNOw
Xbu3Fg8i3gKAfEXj5JcpsEHKslQekw6NVWhpbbfdlMVS6ZqSi+ZKwAKqTKOhCl9EoLWu5QaWFcFW
8wPUGRZ1hH1xlb95t5pTIh1ySG6ZW69x7C4bKxiRULqYQj2e/qHRx4ZRHXJRWHpX7tBY73p2/CY/
jJZqFcfmbcVWp2P3xVZn8qafzzZTFeS49v2sszQZnSw1yDZNYgUbzCfanWg2eP2trOzX/oPJfGYS
uWBWa7yYJgI01F/YYBbIU7tA4mzN0KW2NJjVcbC1jbDDgMj2R29pL/mVsA9XJvynsPWL1sDKlgA4
g5XmewDLOK/0jEzOKN4r0g+9+by8rMtKzgRwLgCdZR3ASOHL656iyzszCyW0QlG/Txu0pza5gX4X
lPJLzL0NClLQPijTUOTu/C3LQwvgA6ZMPdMYi2OXd7tIJ6bUlSddbZHqE4K1B8bXMH/ak9nncg6k
jfSoEOXpdqM7+tK9gu+Muv4p397nZrXV3xN37Ozwilz1lkTt3hrs09/ugDn/BIML3Iig9GWsYsWS
cVeIL0JzpweWoT+lmLC5vDmLm48EC0glca6/cDGHrVoEYQX/NaLWlY75oe/FzWURXxPEkzZAjgDM
GwZxVZ0z8j7V8DydPDKwvFWMkx+ag6teA4Z2+F6b7EG9qgGhbwVu6V4WvOi2ZnK591rolREBfwcM
O5B3Sj7uUaUG2ufg+P77ZUnLq/hLQy7YA6WEOtYMknTjKQgelcC5/PunE8IfUXS5oOUFzQMIWrm+
E63KfUB6FTBJpm4qJD28W6O/79KNlMaHZK3dY0mbuTTODSY0H/0qhrTBeGqYm9VrPU9rAjiDoFqg
9tIkgOqnCQqi3V5erqXgcULOQnVHRaMOD+chyQPQ/tqyAyTLW6XaWb2pAhfTLAazLgtajL9nknTu
oGY9xmq1CJICIrZW6vvIOEfhTcI+QBXjMpmguTSu7bQ1nrogxRxcWj+KLaYZVD07eHG1YvFfO3Zx
1AByqoBdGH2mX/BSwGBUkDbF90Q/JFMy7BpNRZWZ7Q9oUkJCpBZXXgJLR8zQ0QAEZigDHTRcOKkE
BGhbRdVZzGvA97HPSYLpGier7J8L/R/v/f9jn9ntf9t69V//iT+/ZznKKAw43+d//K9j/pn+dhu/
vn9W/zn9w7/+Ivf3Np/Z4TX5+pfO/g1++Z/C8YJ/PfuDk9ZBPdw1n+Vw/1k1cf3z9+Mzp7/5f/3h
b58/f8vDkH/+8ft71qT19NtYkKW///mj3ccfv8sKjsZ/zH//nz+cFPjj92+gF/r8+O1Uv9af1Zd/
9/la1X/8LlD6L0ODPcPDkok2W8QedZ/TjzAv9y8V9U0RSTJVVdDS+ftvaQYI9T9+16R/gdFdw75h
GHWCIq6AsID/Lun/MogMcBFDmgqVYHH+/X++7myTfm3abwB3vM2CtK7++P3nWNAvvzVJBNzFz4l6
TLcTxI7nAVUshWUqdZH6qUte3RiOnCs5GH/EvA3GRxUM9iDHEUq1ctNiqAbFruVe9cGbmHniG0tL
BV1vGL+LtCvDV4fGjgy0FG07I4mrm1hNcmEws6hX8zd0cIZ9ZmOt4pBYDAdE+tTwUmzuY7/X4leg
9ubeO0lIQQ+MBkVOzEQKKnyKkqtlcvQlse5Sm8VqGaGq0alJspe0ocAnsySRhmsZcIbhD6FqM/yb
2Zb+uWjzRTp3VhOaC5BWDXQyGcgUYLkmZzkLOjUpCRqf+vqnhw6NsNjWiQKI4lhpq1LbjtXPwGkM
8jj4EYteIHt/z2VAPjCyACCsEJ1gp/Ax5/LHkOgVAOiCD4BlkSiw6gwt5b5pGLJQhCgAdKys7dKv
meKDdEAY8/QWmMNDhSeOMtKOXNXUT6sILT8FKaUDwJEL/OzyGp27GZAao5Q49XoTzFCjwUzjvhGM
yWgxK4nwQdG1L8o2GzWmFW6sKzVB/amsKX2JVNGrd5flcnszyVUwnwmeF7g3zDxycvNmyLRMIPoH
G2Bz1ERvfVw9+4onp8zswqAJjikADfFSwLNBltceXlOkOTs+EI8OdwDYoUUBc+NAiDjfGqa2gSD2
PvkQNOA1EQutOVR9xUES6l02Blp8CAQpk25IVAzNKapEYNiYlR/EWJTLC/H1S3SwDCtI/OOdiewB
d8+BkMGLweVbfii0w5FzB4mOUuSqZddUihOgB4C+lA2WoDArkPLQl0wc2tJw2iATEbNf/pgpmjpb
FhUNFGAJB+Y1xdbw3U0YhxXDIUq9d88YU7XcZEWeeIMjeEkFOMFBL3uYyGWR3FMUFggKZKCDTQeV
wJ3yFz0zRuDD5rXw5gcAIhW2PeClcCCSPvOrzGq6UBkVvMKrQQbltYHZJIxJBiBMPiU5BeZqCs7b
9GQkflKmdqFmpXyftEFavV3+zPM4EcDCmO9E2RIBIoZ4cVo4X9J0yOKKxdi/9SVGGVGLaUCFpDhi
3xFVMPuStMIpBxHtdGjqLpv+L8jZKtMD4TYIYT76hIG6N4UGeEtxn6EXGOcdKpq9pbEqwIeH8F5j
B8AdsUYzNPFU+P2KNWX0moRqCo9a5kkpqVtdCIUWNAr/n7IvW44bV6L8IkZwAbdXshbtkiVL19YL
wrJ9CS5YSYAAv34OLd+YbvWEO6YfusJVpSIBAonMkydPMljb3fIHhr8S/Ta5a+JHJf9VtePjskbN
G4rJ071xDp4wIIa/bzCfrULVYsveZtBXI34cFvC77YPell4JNHAIGjcXldzhMxk0l+FQjVuInlal
6OVcm2noEKNtcbjmTAu0YhKob6Ug8+dxND0WvO7QFxfomIdJTKMhJOIq3uoJvzr2dNX/Rrz/kLaG
pSpA0i4gCYKoGAhm/sFiYGUK7YRTr2Uu8yFvFQj0WIqU2rpG9/kNSgmIrsO79ZwswWf2lzlRCa3w
EWQNskKf7Jr9+x4iH6043NG9KAl6cBAUwt79sCxGP6K+nEn1qgx2EUic81iR2zRhWbjOZhswHTV1
0/bCmQ+hbCwzq4YmfJyuxWOnNxpdGE6G7cVEdi7uKuiHY5l44vhUn0eb749HzlmNJRQcMkiPygzj
9rJNxbiODfqi7odWj9nHA5KiZngzgyu6vVTcezy7LB8CXuYt7pbqoPI5m09Fafdnh+YpPRwM/evy
ddVFaA6Kyo0BPyHhPODO+0jsvsGicj5+83MhtDrVziTuiWRyW27AyQS3bZq4gfhM1FG0jO4IDtev
ohKUvLjYJVhkZdXBz0CmV8JF+bNt+Gg1MfuAe6G1jobxBdQqPyyNjAbRJbWaXreEzyCFeYABCsUH
EpJ1lxDmW2Eo/nzFj9YIxQLgcCQ4txO4Gf+44mzima08W79mm90X42rJbv5SaKzj8C6czotXOmQb
FuGKhO7c3e4Km1inf76NX501/npeQNkRxOe95QaaRe3awH/f5VvmLOS2C/7CieAL1OOkzaOfUjMN
a8TGWSRHQ0vZP7i5Qk1Ao1gOYktXoYhONuC8rxNIEmmnryG/Wzx5ZO4qQHMrpP4flyqKUZibb15e
YxHFrBliQtECnFBI3mGzsxjrUDoG7+KSDuOy73wHSPAedQKlCk02msy7859H/KHBJoaIAwruBkaN
0WaICf4+4rGgTKx6Lp+dFTGc2NyYFE6s2/Z1i07mhFywZPVYtn6ErqBuuuWXZ4uG5fuSzuywpvSJ
otUV7jfV/cbNRa/SbDeRekNnlpOenJr78wZmMXYdXfnuUyeh4tidZaKxjf48pA/qeaBogguEYxNW
DcNLEN7+fUg6E3yTg0ifq4Vl2FuL6vYbWKLM7lv31z5Gxi/g3ijz+xaHrdxNilEaB03EErjxic/3
t6Qe5/HbVA8luejXaZ8HHVZZ3FHt8a2eZfsQ0ce2mE9jVJrspCrjwMgJOC8w3H8Z2gcvE0OrE2DA
CbbK3qjpV9XRXyKAxY9JOVkZnrPO7ZZqMRpLa5u2Xn5f4gol9k1YpN5eylTs5yOPZIIH4gs+deG4
8SJBF4gaddzrM7xUg+lYS2SyoJ3kNlgT0Uc1lhhZJ7VbNwuzedGn6AQDfV94JLhgv0BDNm0RYyWY
Ct4RTMWylCxa2nyyA7YE2PcD/vU+P7spHL/9eRI+WCeIyyFVivMrrxB27mJof3+8yQr9k1Do6LPj
pYR1eHdvUVfiQVtCZMmgLvfnK35ISWNFFaji2gWvcSwhE/wx8IoHCa9V+fLzbBOskCUsCxYUzn7M
DxkUkfmRrpFEe65iygImfHJUwGWB0cMsrcZPy0NZzBUdTnQhFYwBNqR7NJPEtzyHZsXj4gUOqt+P
DfidwFT6qRLYK9hF++PoRr8/iGjoE7zUYajdYyy5xJ2gBBJn01gse5z657G/V+T8xSZi8PshACMB
cVZ4QR8jG7iDc9TFPnxmLBQTbRY7Zqqla0yHuyLdiAlHzUyhKih+pfXAGmN0r6/iyWY+bxS8neja
dBxd6ChnJWCuVfruO6op4wtQuUlxGEshpx9kmDbzyGXBzbd1S6b1nrgk9tuhGkSdq1bDf5ztaV3z
yt0ZzSg0QAse8wRdCwzwKyFMnbSDXyz6NEpf6W1omHCGeOjmjA6bwW1mDVPjo3wgwwmpeEueimkJ
pIP6dwLZhrOqV5ZQ+G+0Wy4XVsIza0skebcNYS2WorqEhjO1jYYkaXFyddllh5xHfvu8FjLtXyyZ
OnrIyJImYEiQGqICRbfMNYhdKYTQunzqLqBctBy0jNftmtYijs/JirY/py6aKxYf1Sg5eQ6568bo
uZax95/94jNUSM0o7HvEiVHaH7kpCvO8la4TslFSJmz+VPttGs+0B7px2iSpuGzqEWo5rC3NNuvq
LeFDJX6wVEnnD1gqQf+s7bJCT3ic1hmlygsVOq8OiAPyqThTHqGso07KaBzPrlDpPLGfrBLZgln2
EEiButCWSYclvSUGqPMnsGqXIj4KQZQqL21NezbdiNyPujsOrltWd7PmtOv7EyV8tfkjFWmmL9EN
m3XVCWulAL9duS3GsT7NVb/WTReRQi8HRs02hMu1myPWn9ee47Rpx3olMLBO9Tb/IiNb5PMlFscK
BcQ1g9uS3FkFr6veK1nQifF+guYgXpb3N6O+n/BZvIOkEKSUM9Fvm9V16q6GwqguvYAUYVSWbRjy
EQ0TvRgSPkGr1+3nIsqeewynQ0FglH3zNEB4rx1yVufdfUDmSZVoqxkN63QqIfaXqsvRhrradRCy
HOUluq53TKI0S87Gl7KjNNquUaQ6Y6aigNZw/BZWW7P8OsqoKaebpNd9Mj0MA2To6HEdYAi6o+yT
DPcOk7XfUnAR2CooqWOh14dYjYOpDmKJo1x8SbsUlXAnvqutPtuu0ro1CL0xs2lle5wgyE6x/Udw
/3BZGq3r3acnbMboW8USkRWnga37jGUT0iQ12oqzJYIedbmbfOKWrirBf10kFsAm4G+cl9pwfE+9
D5UtOQQsGz2gLBA81XqmuNrEEgSZIkHlanGfKLBf8v8kk9/nWZB6AJYU2cjgUURirBj5qTUCGn0y
fQ9Pq12rJJS67SuW2whPkFhtX5ZBWBQtJX3ENnlmdiOJv62Gcr/lHk9aQQoMKwtXyPCRfqMRNH2W
Q2Gi/cnnIcJ76Pm6T41zCb6KI7bSK+7BiRmXhc73r0dnTJbpNwBuDO/lXsniacwJrbOWrDUAIDQV
ZagKPv5ePXRDD14o+A7RPji6hF+TYbFqTPvbx63zLd//lc35eJvFvYnQUvDXVEfvX//fJL9/D0hB
Ot6WKdoLl20iUJ7yNvaF6s0ZuYOAQet087gW8gpdHz8hAEdfqwZUuf1Byc0tWGqIvEEuvRRJHWgO
9TDmQnFfcysxSy7lE74CJlaCuwLMQVH3OsZhd3o7nqd4cyq7WL/V7zMoFXYQ7Nr7mBh6tQXdKimK
NbkIttqj8/j90b4vj4KOE+YHtCf8xTEvp33wvggM67RLzH4ZRliBN4PUccmet6gndrnCSLN9et8X
0maDxV1ikPuvJL2Z8XcQW8mwuuaF7bf+PqFQKdjwDwkBQlIeozgX43C5pXnp1bmLASLFx7W3Enu6
HtAP50nNK55v78pUvyUoi8TymXN4rBi8cXB272dg2fsPpm5/Ia6r8LL34sZX+Jbv9y9s0bH12U7d
1CFX31X4XaazpMsuxjmUyXKdva8VZFXrpTz/nvJ6cAa34/tsxI/gBJC4+KD6Eee8S/RWxM/w3IbK
HZSOFtG38dxRXDwfmETItEwK2Ca6Bu3IDR4TsyAyd/t2tjhf8d4YbAFVOKSuUx+uMrR98vJiITLm
HGxVMnF0FJw7wIZJnVh8ny16xgucxhwJRG3x/8BX4HZ5vCaAijSw/OkOCr8UoMBqBlw9YZ10L4Wg
HlEADdu+9lcQ6AES+0ynsDCVYZOtjhPHEcuPPhK0ni/zGkeV/xoXfoC96SYpx/HiN5w8LBMzw8my
CfHu90BmkmUXamCYjnP2a89oCXlTPHa6jnR7yVgl1+VZZytbi4vlfei+7mZMUab8tmt3ovfRnB+L
LU5g5RZD9umDxO6+aoBX7Uv8HT+tkPTGDCQW1ehRs/R9iheDBY7v6x7oY9SgKg64MqhUo6jRDgqd
sPltphKDbxQh2WNYl9sZ6+odZEEZ22ToyQptaHrZUb3hN7Z36I0iLAdqqHN0tgxnmowIfTlH7AQF
/gnARH7Nx2LfTwtZe4Dw3VgtMJVZAW3F5G4OsDTDCbHePnm2z3aoILXVCCx+mESHPzdhwii/rnDP
aHS10tmY/q7Ohh2klBbH3W050qxYPhHAWIEe0VomCuwEqcF8mg+ALhII35QAgYpX0kHEXKNccq3x
8LeIbBhVIfh+bPCc7svNpCbB4nufyWGRQKKhdddn7mrdco4OxONm1+jJwJkGqrApXRevsLdYX9GK
Kt5wHki8j4EqEcH4I7zcUaqph78KzxqFAat6LerAdPJG/FRMd0WhVaAnksp5if679sng6REnWjbt
jeGAf0fQwU1K8wJEEtIln2PQE7uupXnIGBLlJXwb/aN2vdPp15lWgCbOZrSOg3qSbvP4shGbEggG
43TwCPaTRMKnhBpebROLVc6HOm0d3oxK15QrMlP+8Hsk789SqwEAcQvhi7AP65e5mSa32786dLs1
gfe/b95+5vs3xC/0ng7p/h40diJ8I0DSCS80AzrBUQ8r9txGP1GFrdzBW6R32xLQQ3jARt13Zc33
T34vWfiUsES7gh8+eofgd3Mada3xwWRlk6Qmrh4sKzuoAa2xAGBPwkbr9HLVYt/lXQRaIuB75Inw
Ah0SWAu9xVjfJEb+4Q645X7nY49M4+vvC+WmxpGmsVSip/eITfTDVo7NIJQln8Z3gzW+A426SnYw
Opr0DkLOpjCEHHjHtaQobyhs9GT7XGHMy4osnrvq02534xi4MBGqNKb9tuyvDRfJEedIQ3O7b3KV
7mnGg1j9viZLimaffZOzWXB+ZMOE3Xh6nxDgwLvRG0EOxu+SOYmGa5ZmU1n9C/D1IaAHlgP7gBUM
PUsIwf8DVmYLcgjAq9MntGgqcNdl13nshlXCzOqI7DtocgBeWON6vd/7v0R3iJX/EtvtlwdJBA1B
0SoYFIiPOKuxXkbrXAKqejeNAzBg3AXiAOykP1/qA4CO3RRDfR7X2llsgHT3sP4v0MUKqlRF4Ur+
b43Eo5eg6iuos9xDu3pf3XXB9odq+wFPWBJD8Mh+G8c/38vfIQQ0lcX6gXoGBo90ONZ5+vd7oS5L
Ad8O3dMv3ajXPk92f3ye0SXvuEm4zv82z/+8IBgPAA5QhJICXKw/YBYjM3Ey8Zg+ai9wUHQjTvzL
Mowwc7939p8H+KFSeh8hsNsYsnIp6FpIR324oJ8G0ollKh5/W4yVbTtoH4os5CC7krlyp0HRzXyy
axaGA7dit+eZgWmIZujh/Gubur+vdNwRQqmd9oSWOTkBRPcBaAx1HK1lyPTj9L6pVvh12OPejhR2
va9cj0fAiA3YmXWGwwGuRcT2GxlUpu3WOo3I/pTzTObouwHTElqYeo2vY3/Q5K4PGeLJdn3PZ6l3
M/vnaf34GPHgCDT4wYcGJJtUH6EnnLt6SX3k7tg87pYJfFo8QTXnwn4K0Csg/1Lc+P+6Xh7jQe7/
obfRhzkrPbwRqJ/au9/Hnu+YHppYwrLKxsx99/8FreXxr/aqQBZhuLFV/2EOspUCiXb9cPd+LMFJ
3p9GOU7YF2LW+4Hx5wnd8zj/1/4An9012Qh2IPgoBIjmB6h2DZvvzZaPF6WIzJi3Jedl9loYbJh/
24L/vBQeXYW0185KRl55//wv9ofTlAdwhLuLd1fE5UBHsI5SzfHy51H9pmL8ZWDACnEpaGxDSRiJ
eWhe//1qcYy8TNmz+Wy2NGbzMc39zkawqCG18r/zJpBDb+XcAVutG043RIuQEemWhF/jtAYFp2vl
qID83KQE2EP8wGnedfIiwDfIwQfz/Zj40KL76Qw3RWuOMMgMKRH6yCe7pSi5k3GBmv7K5IDabjKf
yKx4qN/zeWOBYCS7p4In2t+OHXM1KDNoHtgnwEQGUDUuEGiUPQRTo0HhUfx2UMoIf8YalF3tSwEe
eoXDovhlxt5DjXGNYbpXxlOYboSGuxuwujSCQyuh0zPdidTiC3CxClveZfO0O3PRu2+jkBzFbo9V
lWxo9DYvPNkaMZtaoPWbKqfBNv+DPDSOTYbi1V+OzC8PCpm1FfO76Wo/xEvtgCwhthiLFPWVEpfk
I6IKdxUjW9F37QTtYMRTwPOnYXrO4PbW2V0Rlpqoy6GIox0MmJ0Bzhre47B6DXOmD2y0HLArEJgS
WYYGrR0rCc1hK7s15o1Gc5Q8fah1rcr12GnQM/XnPNRuk5+Rb9gzWvAB0bbkTi4zkgifewW0uTuA
hAQ6wYkZjXaELU/gdP43IPScq6sc8vHpa5L7sFR3gM2o+iTqehjT4yDmKEYkDMMBPXtQuZBLP6KJ
F57tYfXpZkITR0AmXAvXDLIZbSCBrjdjPS/z1iAdvfaIpuvKIC/as3g+k3ha1rci5mNgB0rgcKNN
eCm4+QKV1CqyzS5XCW/oty3SyId3xU3FYbeHk2BTkaLa7t3PAvC9+4lBLPuh8740IJ4Hb1CU04iQ
zdRgxKjGmbjgKLmYO1niNtJxTJt1jFz9GUZcVk9K1NGE2tQc/eRY161PORqrDIfQr/TcE5dd9HG2
XXLj3QWQDPlYmiJtfZ2zuxJNA2Ngxs58pljUF6TL5dxg97G3wajpSxf38uDrBB1Uqilbzgh2ASml
Ir+uVPwqR2xHsariplh7dSgJY3i6cWROQ+kJusr09n4bpiU+witfjih2zKAsPBf8O1P2CfxpdW1I
1F1zN6NBxQwIGtyX7sJJW0OgcK0+lYpp5PVV/6OfNQoVmEL5KxHikNNaX1Vbyk+BCmSBhcoJfroK
oiWDKE8rfvKyQjz2Zry0Z/Ae6A9dj9N5BE12a0I95Cc2xPJJQZ1tayZANOCZZrJ7Xv1WfZsikSOU
t/zzWqX9MU6X+Aq17ehGINH0/IYApjuZZRY/56GknwAe9uArLVn9I0GqB/FMopJHtOVk/UkFER2T
mS+PsyMAHGAKDnPw9iqbTRibnK9VS8uasupL71Iow4OBYL/PKRnA+bRqQZjTcxYaKOBWPytIEPFD
RCNzxWvQEQ4kWYZP3mUj4iQur/N5SXSLjqYSbUtmdeNLEl/PRbKvUJrvOdTOrVce7uxtXI7uEuh3
dNWPGUsPFazfj2RdM9FsW5UwhM0q+roqvf7UUeTbtE+2b/M8yBSMAgX64LbNWLlsUlMDxpSxBwWF
S39VoDypa+JE9XchKWGIEVK1bs2m7IpU8aSujNcoE1Q2vc4n7hsgvS/5Gr7HltI7kmD7uNkuB0CL
cd90nrvykEPN/kjKRUCukpivQXn4ZDHS2xB2tCM4EKjC77tcNRAxJd+QmUbn83QSZwmgoEljvnzy
iRg/zSwsYzsuS/esWdBfjFc8bbS3vqWJQeX+gPtDxrUC5oaN59nWEl+tD3U6swlEfjd8G7jaGiR5
+IuQkHhUyiWfaiQRLlWKcihrYnpFekG+zVXhbwbg/VBGBuCKi9KloTbSiEhtd1NUkUQNUzLW30wE
p+ZQwT8bmnyY9UOxFuMJhr4owLHfyoslkewBPB1wO1ZmnlMp1NlZn5wH5YpvJqPPK+Lk501zCARo
RdA9WfPuZ8CEnNlSWnuEGxieFlNDuM4QjYzt2C1NzJy7LOpRnTX80KTpyhm9g6Em9ZZ5lX0eDJVv
bnPbT4sFfnClTG8JiAXnGCfFQXu9PMG/jKBsJdxNZObxdYulOGdTQsHMApx8x0JMcJZ5WCRobFTA
g/KxuCiRmGnVLIbzmFvzDG5Xhvt36VUSi+w0FNn8FbicfqgFMxdJmOonzs123c2Dhjg+TC7CYN7f
CRIvV8aS9UHM1Hw20Lz4no0OxiHVwd2RwLF5gGndJ9lir70pofSwerQvkrYSZ1pwckB4DIYlYI/6
cosMvaGUmU9bWrHnCtDJV71Vy2cc+N0FNlt5uyXRAg5T0Z+mmuY3yHAnWbvwejpUWxAZ1rsRp62L
5MMICP6h23WJWzBD4pNZB/1VLZZ0CK637cbUxF6DqDQCHeDyc5dtNYfN5v4I1nt1kSDn1zq1kfvK
dRmQeRP9iChagcY3ISfo24nWpx6+7qG0gLSrmzHPXLkcY2nGCcVVtaI3K7owPABlme4iEsTLtJhv
+Bt0/Fn65GXm8GAGWw53vh5Av8xV0l/VUqWvNqIWNYxsjW9B9bHPfeqcPrN0ykhbs6S8JlSa6lTH
XNRXnFXqgDwu2RqHfPehqjdeNsO21OgqkFFxJyPk+69DpEvMdRGvi7nRtUOiJ/EmgbIF0fw+8yT6
VIq6V23hDTT1Wa3M49D1jh+R8g3smvcjFCUiI3KQEClNonPp5nl7DJUwlp131yM+1NrLSY6YNbl2
49WImNxMbVLCc2lzbqm7BVoyoD+oTbrPa7nJ0Mp4Km5A16PJYUVHzfF6QSC+vOQ9oj8DO2LUkhdw
nDoBWtGFW4ryKk99LIbPWxZo6prgNbT5rlIYO3SlIcgInPUUhIHc25zbpxrduVA2mHZTbRoT0W4a
24jU/qnPwJppUkamTzIk0XZeEWgO0KTXaXyz1oMXbWqA49+WE8zpAQS57SCBbF0N6dK3aM03Xi1R
8PNwP4WoqLcM0y9ij5Z7ccrHnaWl0pzfLwsZquUQiqFAeZOws8R+qJDebG0SUn4kiZ3YzciQnW24
AMzbbouHFkbGAxI/KAUeL0QP7b5jh0Th7dgDJj0MvvcXWUeS6oC6QlYCEhtMcjl2RiEdafMyQLAV
2e9iSRc0Cq992fKBkrkpyZgBigNm95KoyPxwNVyTzKiQnqWkSXbsHEtt2sKFY5FskZsHFW1tSlY8
hojIEo6ZrUI/tbCkC74g46j3/XcYIY3OdUxNqsk7nfj6OHJ0omFHlXqZ57cJejzbZyRzOcROdEW+
dc69bhvrnjumXrtaoRQeYQJ/WsHtONKKmnOMwyOGkSgM0l/lBk2UdLozWW9Pjpm6VVptqilB01QN
5zl/MmIqDsYUobFVT2Bf3cK/Lx3dTqWEcKzuPL1FhrGK28TPqz5sOGzIQz2z7KkEgcgcegesB+sB
C6YBH279kUg1flJazNVxLsvuZpZCPlk9L1Dh9p2jUIPhXdlE3NeXXA76kAo9nUZN8ycxxsmxXpi8
Hmke3aajJ9epQtJSdjOS1zXCokOKOv1vwpb2vPk0nZq4xCF8iGun56NKCnkH/uC6XCqzojpwXmMP
gZduaEkxO9XUCYf8uQQh0l7OBQZ3DAC5nzZq+h8UeW99hqakOxhsSvTdCqO5wymPw78vRrRvGuBf
4BboI06d/mTRhK21QrGXoe+SVyBv/gTSTn2Wcc1PpSqHB5Spm9bxgn2JBX9Gm11EUgjcTmVKh69y
TRfZ5JmUX7OYmiubZpAtp8YPVdsDHL2iKsWguxgId+9di2A3u0frd3vl1gSt8lhWvo60S76MSbbe
OGRuD7nSKPAHZPwC8D1FRVi9edVkQ6xvC0qzXb8eneKxCMl3Mu7BcBB8P7V9Or9JV0X9cSp6JEIB
JsviUuSil+1ser8g17RJgIXlOiRtNsGOQKunH/JblImmb4yxZWxSdC0UzTCVEMAZ8bst4C+sCehN
5OiyadPysDAQOQ18rbG74kou/1GI2lg7qiyLX3HwQlQJUpArWkEsY3FY1BBd9DpPn3fewCmBVBHU
tkOk7vPcD2/WVQrHAyLPk7QUbChJ8+wGqTtzrQJIJY3p4NLc+NmqN/QZ9H07A2ZEiyg3+e/LErBX
sCkRp1kFFPOHQ9bKNcjIuaMYXHYFkLoDZaqH5NPFThv9SUAhpSdesuWaBMRvTQR3ZDlMVEf5MdIc
nN94c/nLggY1X0vlIMYzZ/NhiiMd39m1TJ6QXatqsILgwzXFsrLpvMKpuoL1E+vRa4a26trXcD3B
4ojkXcbWJGot3Zl4aHWSq6NRDhUGYKRgEUFBgrOB7II/rkAqhY9oaQonzRz3MNa1NOg+hU+dCbp9
EejQPd6jPQu6qiKqoCNMWl3ITbUmsd0UzhFKWwW5L2xGq2ZMdJ99m0AbjUTrosoP9ISE2ejj25HJ
QtYtom1PoPKyMT7btsSBm4cDQ/6qmhoLNjcJKG4LlEOGGhLAWdzOFgGYepgc0KGs8aB51/ZkrNL9
l64biewOK7YK0iioxskEtAe8lsVy6uCriUvLbMT/O+vZu/zIwH9Cq5VcI9f2ROMUuZezAlFqEQcT
CMTQHgarRjwHEoEuZQcwmZEDcKC5Y/g/eVSXMeZxHkSA1BXz+ZccWSb29A7WRmpPOCxTvUOjaUK9
ukZ7zj11D77AngfBPtzKHx2hsS/O4FVv2G86mev+q1Uri6CQVQHoihDZ0mEtcETAHC8vlgFQqG4W
OJT+Lh7qGAXNtputHs8bslt4WjjyBjm8ZRU6qfNDPi02iOvMYngbhLvBskCz7nzOOH3Kllz1xbEA
UbXPrmJr0T0cPKR+gY+D2KHTJ6UqtNEFTU8eRrCQblOQueC6qxoWM9Q9nChIFPYLdMKDAgrrgKT2
LShVdloJxB486aejWsG4qYEdCFndbHD9qiONpoIiC+ZorWyTEF2TYxm2jJyR9+MvqrLTcwR2zdKk
EsVnDbHYO0ewTfiPWIzwssB+Z2ZE/4wZ3cWdAU/FN1uqkXzcCht+seyv6r5zDznYsRfAgfsbGdMM
zYQKezskIaAvTMZB1nI1EsEqmp6G2q/lpYYLh/bPQgXSeLGO4myWGCxGX6lVoDjHjT/UFqMZHzWE
0waNnYg9LNkWHuc+Wj0chGg6wgNFhEgHlednU5CFHyiv/Fu0UR/QZaRbdfJYjf2YH1CxKb6bGAns
Zh4cQgOxRQ7RiBkSdoQ7YSBFxPLR/egivyMu8KhT0aJ1SXdCnZaj0YnbpAI5J0Xbj5bGRMojCfF8
kcyy/Dq5iUDgrqQp2toDUOxR9w7NxPkOvb1je0jj3C5fQH0AbaIxCiy7FpwO7eAgJSl4RQC37jpE
3rwhGn74rUfCzTdrNkKHaiymq6iD4sQM4jWKK8CtUxzUjTTY+VCJvEZKKlrYGXULeDCl76IGrTf1
hVaTHloLwOxtA2EBa4PWn2wUS4xzU6ciUf4h4GEfSE2r+jiAW/ETzejgFIyD6m4imOH5FcHlyj6V
Aze715Wl/QU8mOLKkDLv32Ais3DOHBke5ZrRW9AkUSprEsx8tW4edDVqgYxsG/rVqz5enyuf24fV
TAxDQBkbssMll7CmJUexwpjXjwngw/JQD3K9TABa9IcV3Jj/rBlBHWE+zuRCkGEAPdHkT5p28rSk
Iv5SmBkNS0rwEJmZNjD0571TY5WHO9RUpv0htbPb5R8ECPJ172p32RUG7LRZbKCDdnT1uN162qkR
iIZbJcqQnpAhQp4VTej6+dC5zMH0Rqh36JsF3Yhsk3WzhlMgwnybWWVvujRx1SHOO1WeQIRQn1df
LmAdLwKjBBugfCWGVehdBAf8Xke7xztDyBYacFEIENAbaQ06yqh7dsCBPoB5BbjkYeNAAJqtUKo4
jg4Eu0MWQwZu0x5/0+Wg04E2wtXBZeq/68zEMaWzR2PlPHwtYS3ctV+EUYdJ/x/2zmw3biXN1i/U
3GCQDA63OWueLMneN4Rlb3NmcJ6evr9QCl126rSEfXmALhTgcllKMjlE/MNa3z/49y1j0XoOJ2VN
QpBQBSosdWXnoXXhx3nmIRMC1LhqRBhcGEZsvcx5kp1PRtXeotWD3JD41ndcMYzMKlsvmNeJZOLw
2hudZN7045y2q7zxu3Dbx4mfs/42dn6RCmuWu84d5ZMRxtV0TeUKsh9CDqYd5FUhviUBiodVgRDj
WqEwMbfeKGeSgsDC1VCHpiy2hUjjL5mcMEKzbxLVEZ9vYrupfX3d3JvRHilD25YKr30mAHytUVkw
ELzPv9ltob42nVKrOCmpPaKoRCgVDTzyefMtMkaQdlk7GWuDyOOq6bH3tNRd/i6j3jhrUl7qTZNk
3k3Xd+q8kzVej8bLLqkLeAcjNP0nKsaJx2MQuS8VdPbt5Jjt/dDM1lkG181ap4MPa2QuTdiKQUmJ
x2tb/9DacelulsAgcAKNOe1LaQ35PW7ZZNNQ3No0POrOurZlvyV8ERflrGK0gaP4Gofz9DUIgUZX
bQ+PjsbMtvDz8BeyYnPjSKd79An398IJxYtCgf7V5FcApk5cOCT/X/Hc+FcTTf49o4t46/z+OwLl
7rbqzTlc+Z0yBe/BchtERkZEI5xiz37QQPbwW3sDEvmCKppxOdZW85xS7Nj4E4lKjad4WQEdV0+G
n4OEjW2nYDQ9l7GqSkErDKVlZts/5p7qf7PNKupBzQsbVFYMG3rguJi+ktGqorpvnFY58qZL45pV
vvV9rU1qavzPGiUyp0VNr4GGo7pxZqQ083608GpAXlfm1MVnZh8X6XKGkHvuHsNkGuUPWToqO6TK
LzpnHTqN2TGBYpDO2LB4ZahZ6Gmhj0gDkbjMB+9qsRA2+uacrJvMbczprGe+NgI815rkznHK0f/b
LcuORaWusnzKWcdkbMoNcR46hY0xu1GEoMVBY4UcmTAeVdWMF5qXBhk7k0xmZn+of8zamL12Q0MT
oR78vXHOYjqWSZShFqqiUIvIeQZr2iDwNhezvhtsvyOFSezJbZonhgGHQ7qhEeuT92EZSqb0Ok1V
26tNO2ooytas7L6tX/psGSDQ8ClVMgOPdwjJVksVszIcQmyScC6pWOtv4riRGeT7OJoGr37ujWix
9Hg3P+Pf0MJ77nRhdC0J80U6t/Bu1pMZ+N6w+6Q9pxkY/2nO0fzDQA3KmxiTrrSL8OHP5lxpknOk
UxX8MFNcJG9db8vNJO2nxi4i1J7MniuLtVk4jeWtvCbHiLTK6aO0684uJ+8xfW10fXxef3Z7OS2P
Pj121YD+Kypw7cH/vUOZyBlrUpR4PzNV6UZLcRR+FFmQ8yAainbZJ43KP3vy+ojYuLka2jtMy1cj
Bn4/IkVDvzPxS/xTHI84HFU1tiwbWvOtFzs9IrjBnAwsH0lKs/J4K/4VrOGLKvjvh5yGq+RHo1r1
q/vwp/4/ojkILR3432kO1/908T9N/r382f7Ocnj9rSPLwfsL01eADf+o8Qj+g3Kw/7JRmKC3wMEG
MRhhz/+gHKT9l9T/wi86Esu4ZoLQStY0B2n+xcBWRI2C0aa+zXTdf0NzOOE4UdoPmLjke8xbwl/K
k6XFQL812wU1uYlCCarZCqPO3EqL6KAzaQyNYd2iKOjAHGYO3TEeslhr/NJii31qovJu6ebG1CPI
Gq1zmhbBt4X64XM9TdD2ENz7OcOb4sxl+F4QfnHsvjkLKo1UIST+ZKX4U7P0+jVgEEm0WWhSGL9y
or8wndmvcTr4Kz9dcHbZA0GOGVH7s6MuZOhsUd+ryYkPoxFkZ+Zimp+Yb17HiPy2UunriJmNjrCU
FlqCU+PR7LBpYVrxkbXm6WWTmtlVN1J3WnV1l+LVtRlm11I+O4e4ahy8PiPjjoyH3I3aM3KfLZYX
b20Hy4GzbG8oltQ3Fg7j/djUwb6iz3zGjiEcKCyldstUeE5M21gnmDS/pT06oCunEam7nj3GTkkq
E+fHS10swydf9YRa/nqtEdWyKIOYwuJ2itssI88cPAp+yL+y6j5rSVrayQT4sSxVAFVLLdP16AdU
drPJ95mOUE1dsc5oNK9zP4ifdRX+u9eEboMwAFlzwTjNkSpxJHtpUElIeeJ+eydvj7fhdxyHeOUX
/3l72OcC4UKqQCsOZPjPx5zUYcgFUTieqDq/FmL6p8uqZWvwBbcBKfwF8tTwvKNAbk3OcvAK4rUu
6uTLXAzFzWBPZU4ZXFHmnuJ6r60e1XWSBf2Fk4nxcSHW/RG11dxt1dKwtc5NUT86S2ms8jQYz6np
9DvbLc1bf1a7NCydPbex3hlF527IR+w9LYD6JZu65gp3e/OcWfb8S9mBcV/jQzj3EuotIQXF6wqL
FwGVY2y9YWJCLiHiRTW13g19Z5927VhS1x2CnypcHpvMX55UX5fPKi7LJ/Se7qYXWHfcKK8vkqgN
tiH1h1syhpyQhEJFi2BkOi+W1L2u5qq9UksJhtnCr92gxHu2Gyu8lGKZ1kGQ3XvD0l6HIOCyjfKK
apc1+fhg20aabWIjPKsnWdDJ5cNW3jCPV5SjLn2LBnTULsn1lLY3Qx7spkYu64DWVNCb36yqhqua
+jQO0smgYcSIkG7r5IF5JxJsmtQHBnc/TRLo+OSnVzTHqo07JNCSA8W77UIhWtWNAkebVc/+bAS7
wR1om3ltts3M/rzOarFrpkJtP3m+TpcfmhsYkpHNAVMU6ONPlp/KjbBPSmbAodYjmncJWdbIGGhf
WVXV/OrxZR/mThgbSl3zzWhmzRXc6efOQHBDmE+qsCKcdsVGOERyrh2V+SpQyWHQb79FI2kzB574
RLN2AhbwTM7ahSdBWIVxEM2VDjp+W/tLf0ByiY95DXXH3BBLYwwkYWdRn4PDxBPkFcnwjwiHcZ9H
tEnMSPPQ8yT89vHlOwluXs8DrSloVqSXmG1OgpvJNlS8eBjghmmovwSISDapVyebuJ/Fjm6U+8Wp
RPfZPXt/1NfhZjg7cUtSATjhr5m4RSwDRfuqmK142MbDWH91vCb6gWvS7nEsYibZy3QpH7NMBXud
g8IRmvo+/DbUFKu6OHC+1X3bXqLNcVeVLfwLt8axZxbx8skCBuaMe/H7AgYFhIgA6TF+d2qWp4LG
ZvR8PL8NMzaCoVzL3rvh5F+oztv0BSwv3AexvxFNPQPMR3O47wb3gq4WZSi8qfEaDZVYG6X1vXIc
dSuTvLnOrNnbuo2V7PGL0IZ0wualhFedIA04HwZ0H7ksn+25NtcYsMQaskn4gBu2OHPrwtx7ufPY
GNEoNosfzmiSSrEJo8p/aMI42NAIFatWjGUJcd/rr32Tv6ytwLVWojWcfRDll1NsddCHaNtOTBZZ
LfXQP7eWPWxDJw5upSArb/rQxE8buv5ugYPzdxJ487kCUbWn3tps2yAKdxl50rKOfCV3xli7D+2s
zIOB7XSfFbBhZeI228As2Znr2Pkm41EyRjLnw5dUuF+RVTM5r1aMR3LmbLwsDXhIayzA581oNbeU
Sdq7ziiHn06UCEwNS3ZtVhbe0dAZFrrQ/bQge6U7Eilj2nhTbV/F0rpTbTruK8uuvrphrdBGR/Ja
YtOmp2Rb5xGKoW1K8Hc2pTm+DTVgdlUWTZisiM9bt1nOm9wd9oyMiW6KakAn4DKCr1iBk9JKMkAg
BwTTzktbk9x1kbv4SE8ieytRzqldb1fJHj/yCCLXtpGTGe1hav15i0suCbX/tvouIlVRRu3Wvrmk
Z0WU9NeItdyNn4QIRzoGCroJ8xdC+dWiinth1/GTG6XGymoCa9UOyZU/EynWBdIlcyzb69yQ6tJZ
2g5dxRK8FOw2+5JirVoNueryzRRVagO0gfssFcPefWyxcx5eUR/xURoswXrIyvzKG8oMMUwFEdEz
bzEq/B23yXQ/N4tCfYhlaFUNjFeL69zdtmHa8Mhb+1Qs1aZNw69RZqu7kZT3JndnXVbMFmYwzOKJ
MNo6U1FqX5hRdmbbKFXEHHfr2M/mL0WdU+fNq+q+m6fsYir9eU1f+rk0xnztGs54i2d6vh0CIzk3
St85UI8Lv6Cj2of5MK6rHpTuZvD7iHPrEcnFg0/FOA/aTZqU4yZqp+5v7uH4kMvu7xBsznnQTdbt
QA53KVGQIu6zvK81tsRVarlq57pFiIfCoEfd5//MxmzsC9XTzQ4mpBboT3LrfKmDdgdSJVy7aZis
sKD+oxzKoPT+vIQ+pqTUOogvYUnxIomW+qo3iU53dFGMO6CWzR21suylVIxp851p2ziN+kEsBveC
wihPkO/659RurHsnlggJ/aZ/KmvrgYqwc15YrYmxxy7E2pI8yCANUnCuVYxoqpfzIecGXGP/c75r
Yf+z4XbFgXki1iO2r+qmai2KcdTytoudzpetHWVExhAZ0r2bUl3AKDLq2mISjztZe2m06igfMq8l
iMOvBnb8XZamyT8NBIeClmRRXsF8i2mzOONZHlkW2qS5fqG0+sOrS3/tN5YP7WeeEZYE7p7e5XyB
dYM5O+CLblqrkReenMwVzfZnO3F/0bevkQG1e7bGgA4WYBeRprdW3hfrIpiCTZgLd9+TqH+nrXxQ
MPDXZjU1B6KZzHvygrhOVkNQBgRoSzI+eVZf2+gXZb5BHyjQzxsZI0hqFf3AKdZvcTVDvG3HTK2W
clj2VL+GFfS8cAuZKjwE6UyxmVDgOo5dkzcvG43rERzQQ5yWBsuC5mUgjjWIr02kQgvTziGqF6tB
dEm58ufpBS21f1Hj8LwymIpc4any0203TPlPbKgZDeKlePbLiD4DnZMXBtT2D3TsWPhnZxu2hv89
GJzxKnXr5sALLa6zoAq2o4f9cjVIz2Cegl+V7vkwlQ4WN6Qb66iULi4nPD7h3qPghyjKddS3GaCZ
jSRkbM4F6xiiE8cyeAP0u19VVOWtHIGHGZrFTZJnVrqtJFXo7RDiAdkmU2lNjwn8g11FN77b0ENA
HICdSvwc+0WJmyFt0Re+Hgn3tXsV2WhFaJzxGsy+T8u6nk1JP1HECAm8ebTumsR11U/87yg7OOPr
QYWgLpVjw4aJXHO5JFCnqM27tm1pu23MBT//Kk0HqqZgjm9H6v7+unZVsk+nRVx7fuVvlsa0z1LJ
4tsXLk5NHEzTbYl8jYU4bGK5rSoEK7u2mRx7N+IVGjdmToxygVQ153lF07UlQNTu+TLZT1pixT4e
PHHwvL43szhNX8KpjOxbbJoIeR2CkYwoWFT5Lmlgfqwj4dPiU3HR/RwqhBBu0YrrKk2aw+uposNw
0Fd0yX62RvGlMqFgyDIX10XPY4yjV1xTjcNiTt3RJnnDnY7cGtINu8ylKIBfrJT+9tRUg23hZPN9
E8wOMbel1KNasP+uLNDAlOLhF9x28O72Rue5wz0eU3GN29ughBgJ53taKx4NxPEe87kNGYpdSkIJ
vSgb4XOH+oPMMm8O7dQEl3Q5os1i2/m3Kgw4jwGOxsozm+pb0DeM10GEXN1bVYDRXORR56+DIeWB
VbFz1idoM5ggtnA3wEF4mOkNzx353yDmuJ3KWAPUnG7zhoyozw3mzc/x2BwQlcsbCuFuuc4FUBU2
zkBdoJ6YxcaTRvAURIpLR2V3WVWN1f5EKhQ8zQsWR7QEaLCJKCb5PQ+F+SyCoQVsKfCJ7BBkDrcp
JZFfC3C0K+AT/k5aaGpUFfCAxtOGWX/nVRPWzZpeZHBbBgxpKqVH99JzRsWUoi7fBTjnt+0wz7vY
LO/MZnG+51JYV3JuzkYD/FG7tOUd0rT4HBfgeB338SA27bAINPVe+MXOs2baYtz6oeJO2KuRbOrc
xrZ6gICW3Xh2Wt31uQU7IjC7jcpLfq+zm3OEh8l2DAKdqbVBgACYBpzvhd6LaOuc1aca1aFu8+pC
dLO27qG6aVFwsn3ss9gM0kt79olUqr44COGVv+hqTFdF2JlfqjjuszVOYXtBYdEIvNh11X9jeLQO
VSokwaMS7CAhrppVUtQCortdMpKqxqjt081aWV7VNutSLfnBpXRMo6y3kwurZpv2OiXO0twJ0L7Q
ZuJqC+SGq8oV4cEEZ32Rtcb0j+On7cbJLXGGoW86F+kg7lNKy+66JfM/KGeJrhysBS4V+fkptJxn
YswHL47uGqz0a6OumosWXtE+77t7x0YSgXt0R/GneYmUjbbMUwjkeeJvmBxpMUa8MO6McSZK9yEC
oD24Q40RIHcklzRcOW9bmyGa+cBG3+FMuYm6ob9Q4L1u2oLWKlUE/2/aSNZt0QWMDRqZd5VGfrl1
GgSoQiZ61GATXbV5Fl67U9/elfiSHvGGPDP+0DnYUOKv7bL/bgyhemq0NmFtxBUIhjRJNvncJYcg
bJ8iVbvf+olRFojjm59NQksWjXbLc9AhpVlc5orSInb2llHtFoRo7Jldd9fFpdmueDMpEQrb2yv8
uNx9+2dSysfAmq8WtGIrlTfb/0pUpEBm0BORrX9N8gI1Y3RyZAU+s7iwbc/mjUnXb1VOZGy2aF5a
t7v3e/nDysRzSR9lVZs0jUKQmUaqAThQeJLvVmw+vuaq/1cH/4RqbFPy+N/L4Ovv5fefWNiOgGRN
QdY//wYzltZf1GR9fJyE2ZRnNTH4CDM2yLz/p+bt238Jx0QobQcBlUzT/U/N2xF/UaFARibpuvAP
8t+UvE9SacfzHR42cJaUHCg3vPOUFmDFqtLxo+c3XkS1tAMcB6hBvscM0LKOmJlCZSDUYSQUOBig
iJDLaZdVVZ88EfaNeBBGmfh0JPE+Yc7a9J0VlqhV62lM57PB6CKtu7Uxzjt0U3vNnMiY4E7Dyi0y
bWjC9FF7pHJ5McJoiiKPtiXbYo9ubfsGcIlMSdF+S38aeea+JXtxQQXV+OOG82IKARBt6U6Z3p3N
KAZgIdksBu8n5S+hHh1c/5xdaYC1isjylcmhpzgCq4i1tMv5cfwaUQeypc1C78FAY9JS7q9Zh8XF
Yi9INPdZaNCC3VHxklVxFZW0W38S3Yh+3C2QRidvkzp9COGlDtGKW4e6ToxhuPSnvOQi4HMI+ZtD
ps7RoCQQ0+MPECan0NQ10msC10RgSXB7U59/0jMbKFjFtPrql9+exv9HAfjP+py+5Z5wcWZRnxMU
rU/JWE2GmhofVfO02M0UeWdwtMNlPDfTcXDlpkYW18VbK1qyeTxTPcq65QER49ilBxSn0s0OH5+O
7g/+p5jD6bBXC59GgZ65J3Ea/1l4QxXUUdyfwseWriePxpSa0RRvhDtqG17lQhgDIYI5D1gT80uQ
0F5OSV9Gyb8r5esT4bUEDYiznETjHct78Ucc3FXrPXoqU7K4xkjHSO89XMvEde4CbkhI96YHKIRl
ycrQy6H/rIGbdJtkhsow78g49B/DOEPkIv+rZCduvHSYbeOmmPLBf1E4IKLsaiK4zq78AsPW3cdX
U9fu/7ia0HcEvg1pUxZjbM5J8ZWqolMjq5sfsYimMe35YdFQQ6cfFd3Y2G5r7IRQxlsFiOzjQwvT
Pj24J9AluJCkHWGZ4O7+vJUgbh10VHb06CKSncMv8Cc0RKRDnsw9DO1cH9xLBv0OwC0pUtJFkOMB
s04X2Zb2NYIRjf+Jk0i/qbCMNDFE6+X1cxEZ8SuoW3hpcKP6AnLy3sUAzr+NQ6z4TJeSH5NtLDCw
CCMUjpngG8pNmub3ePLwWewd5FA4IAPZI7fdvaGKiIO1mXtmiKV+cVt4G8P5TCjOJwd2pSE9sJ41
sqc4Ar7eMFxvGKY3GldDD6Jr14nnx3SvqrrX77ZteTOf4h8/ZagB7eHmZAQy32tyWr2wTBU04OHc
L8tIf72p1N85TQLe+0m1NQd3lBBO/IPgEU3RRQsAZYThTgelfmER1YysEmsupwfMAlIaWbmlq+fI
y+KZcYnAPehzdBjDq+RspkjpendvZJ6y8mjD3VVZX7rGd3VcIBFe1Ny8qe5ygCvkzhqpZM8oN+Wz
CbYlFZd5amlQSxpaKp2YymbwNrDAHgFNIyI7ztrHi8n3OpKJnCPCqTie55GnQa+HZ3WjpBfFKdI9
pJeow/KR6ugKvhJspVVphj36pyPXyE07zVJ5+ygoVh3gJ6015c5PXaSm+6Iw23FbwykYoj113amz
vvSqfnXq441P8+duGH0/W2XeKNLwPIvxiEbbsesDt7+g0q+BcCV6RS7px++GfLfo0lTg3WML0j2G
dxD82CUZJUrs6EE5yUJZb4EvxLyu45pn1M3EJXOHTCO2xiO1TZW4ptHAHH/ETvBc1hs7LTrjjo6k
hjvZysJOv+9GrxkfBvJdeiOMatbkN1ISfV2qhh7DXqLobjUK1W4kQiQgoUlEPhm0lZIPnZJWt9yb
dKGi+3FK5eRe1t5C3L6sJF0or7+wjxvoEUqlTC/iAMe/CJv2CECp49MuhllA80lhH3Ja0nmlzsmk
QCt43sxUj43bSqjcrLCptoPq4ue33U5MlsaPoa9M+2ANy9ZkVL2BWZP7wfaY8l0bTIUwTyMnjUxz
V6YxKvzLCNV7+wP/tWadiQ7J2HBpi6WvaC7lXd265zJz4ExtmXGwlNO+kFgLKJqR7XC5ZWUsVvrp
KvjnIuibiHQAEbP+IQBnJT5ZBKvCsVmTZPbguQt8KsrGjLZO1lbJw4n6TXr6EoWOU6SMIpgCBKlY
lNNYyAuygZFVGXeCSdbw8QN40qjGzEkgScBJu4Q5Ju8DPQYsWDKZk+ZRdtbIl18Gpf+A3he2wVVX
DbK6Z/H1Fet1Z7bT+AP9jlfN+8lC7mr8AG2O2uEqEFNvu3trVEPtr0uKvuwuxVQCcKTbGKaOd2X4
qeucNRGiq+STaSx/tqloJyJsot/j24FP9+edsGCSo9FXFrVXMTd1RMd/wNOQpNRDXaHt3GEqa/vM
MsZurPbNbFqO9eXj63gSrXAGvMcC9RUqLP0y63//rU24NI2Q41KPDxEQVE8+j9j55bwzcOPwyGce
foV5FbtoOhkf4Tv67npeYc/TJx279+cRIJdhbAVpIF270zZhViOMduu6emO+WbLVCzJvPtv+Dtot
9aUtOoJAvxC89YQjlId13Pvx5TgJN8hiTBq9lkMnDiCQdfqwp1nfNTE+UW4IPo+ioZAQACymgdOX
lv/L7dKizS5SZ8I99clUt3dXgAMT6eCZ5lHgKpzEjcuMyVJlS/UQG9Ruy1sWC4/tBE2/wR9viw/p
fDPjI8JfS4UiBGCmPrkChM4nL7yAbix5qzwAx0Syp9dgzH3VZkVQPSgaYLzb9vEFoybN3TvkXcdy
zsBq1fC6vQUxkNFKqH2xwloBr6mUlP93oAz1kp0ZJrFhAgStfomPAEqnkq/f6fjBVGT9GGpoPkO8
W48YP5D6xHVldNOXxDCgQtx0YdEpY4urHPHKGY5Ih1HrFn4MFuIRKHD9Ig1fBw6Nh2ms2VDaipLm
Pgp8/RRXZtOn8zkZUj4kq8qAmWYC0qT8n6/oRGie5hsn03BHTaV8W/7TV/AgNXQd5LTBWKft5SAn
O6H7SAOTTUNYSWS7q4BFVAY7a2gX9VgipWWPEeUCzPRtB1RmM3ceTsI6o2F6QTMMB/rOUZJU62KB
X2NXO1OERiieEW/n2XUZqg58ZAiZg+2ogwpHpCDtjpzmsqkKdCgrbFKhCcXVDzUUcnSyaqg3yM2n
dACm0IPRWKP1MKpHrotip10SfbN35JPU8S8WKTXkUR1jlrEpNE0vWWBIMwbdLqFJ7MCXaKoxSlK9
X70hYZMjzDP3pWbBuhAE+TC4GDE/Yh1TVWixGqP29guC15oHpWTPJZkkZtMXOMQIx0ej90qIEYtY
E0iHDs5WvjHTwZmKAxu9jgDLkXChwREx6XEI1vGJaktXB1oMJ8zZT/OKHR7sJKA7foGAQO/Vb9hY
hzZ00+yWhGsV7+yinCOZrUoK2/nwdfKsbI4u+l4lXb+2cqzo9Rb8JPGI2QECzXbtgIv3Vx16r9E7
JU+ukZFSoWOWQJqFJpOLyqEjmTKikmcccW7qYxA5vhpgqRfWp27J7Iop62Fc4OK7LJaIzgT27Hau
zWGT4MaIfxXkA9h+6aCjmLpz8m6ZvPPmyDjF+8XsnEPhM7gUAw9IPNaOJ8PB0FafGynbksD28Eq8
bKbWNtEStUW0XLiKGll1zZyVKZgfeGMWtdSbAqJIEO8xKGuMamE59YIDOiSVLc5gDun3yfS6jutZ
0JKWwyYd0Fzba8I0BieD/HjFYXpR43ID3rKbt/v9Bq8tj+EUykf9KW+7MgRZvXLTmTG4JMcQ+uOF
+93q6SO0hGLEbmri2zhN1eq8FqNDR+D+GFtTMYCgaPONpjuJx4zdi0E4MZmIYyDAliuMv0BFPz6H
d5sH0ni2DWxnqIfdd8rhOvEUJhxjuIMekU93sanc7ApAByMtjNIm19kxwyJnW/v4sK/DAX7LkVGK
AsTytYrah6YgT7+7j4XKUN5IqRqN4TK/tHFcxs5mIN2vu8fCl70brTyqVxmSNdULDaGMYi25ZxoK
12s3mJIhvCvGJ6Q42YulaEfnzIkMxIB7nmI7/Q4DV68FND27St3QNNRAYIzKAmDo2ECDAbTJAD16
4/7iGbl1B/bETx7opug3VWbGTNUlLHun3YVNb+mgeiT1ZvrCMX7EpD0RVL6dVnvEZzqp0CtCbgBb
bB6QfFm4JqcaAke+EWWbmjMmuKB1sLaGRPSpt00XfxEOJMzSbMJP9ufXy/jHZeaeCrTfhMOBQMxy
UopI3WIEG90193FClyraiyJIgpTKklVNxnZkNkjcXok6bgMM2SKuPbVlyctgfQZZ2C3LYxAbTR8d
AGryUm1RJtBT3Gn/mhEcaEfZXKkY3QrXgc0j7NK1wczF4R5aaMMNrLEoozuxKqfJxC6KvYpuLHjN
WuRYBrmR9ia34f2Yn6R6r5LP3783glcmnfFwsYuB0TqNB4Rbj2Pk5v09g3dc0XxPJ4chYz/A/Pa8
VjatFu6j8MeeB6RMACJzH+mlCPznLGv+l26KHP4/imW6IABSkvehIrXlB1SFSzDdYEupgackXv86
sOL4wY5BN7Q573oxOeM2gJoAFcvNTJaxCw81KCYpZpwRJp4hTp6JEnHP6vkgANr1pi9sI0ugVdPE
nuQFLCvOJKqqKW42eE8rCahGmzHyLYbZxvFXYiTUhB4SWwJyi7YlBX1yB62E+uiBQgq+051HkENf
qm7hX2D0kmzrfYZycZ71Xaalv7x+d0gY5o4lsvhU63qaL5Bnu0SnBIqmlrqeEhPTdkoCevjBne0k
w1B9pXCSTXdLbEcsaTo0ZJOMcT5qMwrEMs7m46XmdIWj4KxJaqT8Olt5F6XTKVqiOSv8O142xv7I
45I6Q+TkEbBiGJmQcFPF0vuvj2tLCwUhugxHvht5J6vRTUYGdt2ZjsFxHVS1lMtHS+ltqJ1slhXY
1YL/7+PjipMKINRGugnoPRj2p5scp+lRjqcMT9qy3A2CR5/v2AGqS9ZvWQH7QGypc1Vg8TC2kIin
St7WOakxqp00nouWSoKTes2Ziqcacw6snzH/SiXHH8f+kwzqZLQpWQuISXoGUExdk5M9XZ+AxRd9
4tjx3RT6Pcm4n8X6QXAat/X/JtRKo2BjpUXYPKZDS2lsjStvSn+QZjM17+wt4wurMcB7HgPuSmE0
4+VFw9BUnr7QH1/bkwoSp0u6KU1b215ci4L5n5lnW5upP5WFvJXzPLGQuAljKXCrHUcVVq/7czLW
QbrBtgA1cG8yhJQNHPl0SPr38cm8e7AtiIRAWJnJzn+80x6CjsY6RUvjrnT7hHfJ7JkB06xt2Xoc
q/UX4oi2HBnv8fFx3w3+sZih4pB0gibm1XpXXQmiKSIHd1hpvBp/WtkMuspdllMdZmurk7pKuyjV
D74O8WOV3b2FtlFr6w3jDeI/+tDAIcuL5BWwfix8FlXtzhoYN+l6szVAh0quRRQv3YKYkRkfuhQ7
ZjL59fGXkrok9MeOoZHDnr63Qodlpy2QAAjDIod0uHsrfAeVCtybXtSzH28TT5tdDwM14wUIcObC
ADkkpdV2gHrMXIclEfZGnZQ1r6jvgfQwVzzHVAXvl8rxwIRQ/HZxSJhdS4VgZTv027Nd7U5mbqxw
GjMs4szrHDez905nkGM8DrYwTWN7jMmsUepaeHJE2zfUzvhb01NzaL/B6HElJWCvTUGQeDMDJO09
QA1HzquwdM2h3OZZbPnBeV8PDF9YEEA63cvb7VjmQRf+liMRv21LRWucRqmK+HJRLvJmNxzL/xQy
Ncj+rWSfTzFb4KanF6d8UtSKPeUSTL5uIMHilvOIui0Gfd+t8Jg4pXEWFWalBMnGRNKx9gaRxM0n
q9+73YZ2rDaeuIS1uPRON35XxtHiYBK6G0pbv6HL63yOPGbAAoFblehr6Ikc1HyL+/7Txff94fVL
wXAhqSsSlET+XCCItZKUbkp191YxdjCCs79k6Bc5fvLaSXRkptHQeZRy0z/5+ozOPXmMJau+q+f0
OgQU775/DOYI9Wk93MIr1clrmhO/UYq2oz7t13IMFySDnM5CClxT2eEGMoiHZ2RrBLUig35LgQ1r
1OVZ8O865Q4rQ3dLYPDohuhb1jSrgGcpxMBtequujAboGIZ8Perbk8WQWd1KaqK+K+RhRkvLiIDA
7PoUHAszOIxqRSmAVQP0W1LGhfHJCvluuQa7FDBdlbY0bXpxGnoAdc8sRFX97dsSRdbncMvfAnd7
QUb+ArKSNcx1S5unZWbK7HQ3FlhMXj5ZX07ui8P4R54HOnOe5TvW6ZDiUEy5jHCyfinKjvnqK9Yy
jjFmUKc2beDzPH58vBOMM8YPPKEuuANHNyMDKqV/PomjIZnbEfbRFwbJJoiucXOSFzM9jSIhIaOK
g+H76HgIzrq2Y+TWKmety6HMmJSCmlWMoJA/Pj6pd1kfDV4ugY4H9Sysd1tWyzSrWaki/hIFkV5J
Zjuz2e4zWpWEv8cAbaQXN91VRs81KSbUblTjX/cZtjUnu5Lx/N+cndeS3Li2pp+IEfTmNm1lOalk
St26Yah6a9N7EjRPPx8S0EwrFSHNOVcKuUomCQJrrd/JLCte9IDb6G8eQwyMN+TTUxtllTjkwwX5
YOftecMf1f7QYWtmwrUrK4lqqwK0o3bmLRzwoF1eNHyYOYNc5rAkWRJQ7Kg8dimUNlgOlQ8eCtHd
jANs20jHWXHiCFrvMHhY0KRYGWUT7SUZMhXNMtKN6zgJz0TefsTqUBf34WTInn5RM9Lf39nbWoCX
Huwe3oNFRRB5t8F102hleHFOmMGrBh5fjFGcmszEY4gJwIqawGt5vf9UEP18anoSTXNB7UxWN5vt
Lw/UbldieYMGxw7DjJb2ex0DcpWvYFAEVP7+KzLW/ukdQmfio1xFRsB7ZFty7P7zknYXzAjxdg/e
a8d7COoC06nUQ9KE/yneM0QVVDa8NGOngpqTpJXm/T88/Ev8+jDSZQ/jiTlmj1++musIC885/t3V
ENiL4cwQs2BdAxMSNg3/q29PDn+G2lQmSjD1lf3jNGJRkmKTEk05CdUqznQS5Kt5e47GjcsIQSEw
LVY5K1Y+TeIVs618W44i39p83BNuhmPlLlMXaqQTNBw2B1v+5zgxiURI0TcxQK4wF8FNQFsdF4yF
IIkvizNEeEMrfLUGP5I+530SReXnWt2Ima5oWb/gjhYG7t62xsl03gGQi2y9r/LB96cTKkPP7R78
ZQAbfklIX+IL4EeIEw5Mnauhtk6USCMapnpndVDJl7vVzOVBJqjf/Qre6UAQE4CeD4iJQsc0y+zo
KPPq1I67qXhMAFN5YJucoZqXlDJgi9+XLt7R+akRbhlv+5GylYFeWs7MXl/iYXbwuS9DeSmZU3vA
ZAXTKI4k/QyKrWCAiGeAS8DEB/0eR/g8MXuuC8xH2mOHvMJxnidzDFuUgpWdMAByCktGhBASJbir
G8NQ6E5WVM5VTEELq/+rbyyS/MJ0FL/K3WCKzXQO2r2drV4WEo3XzD+WkEGlxDOz8c+ZjCOuXFhu
HhowyB77vcaViS+u1Q6s0GFCqmDcFfGa8IcaJ1p608IrNTMpu5c7+BIAZ4dkMgICS01hQ0zY9Zgm
enBW10zggN2ayJrTTynm5EP/qi0IWqbh3I02mLx5vQDWsjIvGXZerFadYy6cNXL3RA+P1qMuUiBW
UDI9LWPeeXcGLkgyF8kd/Oxd3qUF16gjM/7wPl+PoP9XcvM+B2xZvNUOcjdeotuSm0+HDbSUzXtB
JeD2hw2CkoELS4V5Yb3DBn2hdHRwacEvSJExNGsjVPysNZ0sr2Ik3NiSV2L7bdIFr0afMuj4a45Z
Os3OcnwjohtUg2nIIUDxnbmWVbzvIwZyzYEOx6iDXekSaT5dlnYwubsC3E/CSAOxpDBBFOASmSnD
0cWLOYYyNmT2+00lPHn8CP4dVpfkm+8s7D2s7ogzr2FUuxZAPDnjClUAlgLkRNeEqRatCWYgqwwe
qgwh2Q4l7sl0ThrA75DVALbvmp65HgqQrG7j4AhIPbfjQ2lZToX7u/qPWDJ2Bp7JWE6t1b7rRLB2
h3DcSOE5eEQKhtVuswiU+aLLuMRpBfrYxfEqCKyNwaqP0CVcS7zULmTDqpAgTbyxSV5ntXtE9PTv
traArLYL44KsnE91HiFs4ykplKMhF76pHvDFI7KcauoayqVryGFLYiMb90Y1yZkae2fVJO98xDg9
q7ONhASPdP2oSSG5hxdX957Yc8/q7op1kCCV3eGhipOn2Tp9fPAEEy3kDmAG/HfNbYlV8drVi8ND
1ACeZhhByZedJYqhOGj3ThpDztuNZufnfw8WE0nMigZvK5sL5pGMSPYaN0AOnEgp42bAW7j//ZvA
LOz2ZGNSw4bokFYiJ5e3xZqbjj6115i8q5MGFPHIyRTWzYlTiTuA0YErx86AinLT2UowpGf9NiMz
xvR2tw5sZtXFDhFt5bsWG7fpccTysj7FPhI89Ex9sDBpdkSKpWnapxu2t7QJ+YmBLJOvqcwk7xBq
tvwEiR4uLwFmTHQAPpl2/FnkxhKJsOJc5pRhtphV7h6dUySwCpiYOEKwmnr5Q/yppUndFUNqdW+u
PVKMVS5WU+YRCzYJgtdhIDuznL6XqT6kQsnegxnlUCp1cy6HFzggMQjaafIZjRbXmJu87e94U8DZ
Sfnzi/URnwsIsQ+hYaD4OGtLmnhJnHXaDziNZhOKfwyX0tNkt3LOhykAlC5zTmn2XxzA2OJjO0OO
xbxTloFLVUjoPpMElQbIDa7OdsIevmqqo8YPihGKWbZfJ2MANUbKimG7qltb15Rf31sMSYPAMtnP
mnsxs/U1GIBW9BWNgRMyrl7mxjxjeiC1XRa32BXIWtEvfLYV12xX/swvTcoIAOvrNEzPKvtOFNSW
A3ISPyBrALtRGAWLbXJKofOs0wMj7DK6q6OYXL77XGXh6QsOOivkskaMobnbA1xJPtM0SZPhxtlD
HLi7qi7LnhI2JcTU3ZMvORn2rsmdJJneeWYNV/eMa1ReYkKGcJXh8Vy4cvad4e3Gda3q5k01vpZk
c2WkmePlCAcxM052Riw6k/YG3VtzGSf+zr7Lk2mOkpdMzAiQLnbe+OklhZnMGd9u08QHsCgXbqlp
uEipzmz+HaXBGhlg56IFpDWbfWYmRt+/9ggiWVP6QAsdUXfFwxoQpVvcWQ3bpH2nbybEFHfrjyGQ
0jaeeLtD3vV+M2Q1oP+7bU5Dj2M6f+lme0INkuZdHPRA+4jrJNSB9L7lupawknjhuMgZM/Q3P2g/
rFm1+P5BNTGByrFjv2SJ6d805Tbwf2l35VMfXTyEobtdKTwaSCksI0zMOyytt3HZITlv2/QkQsan
H1uGaQVqU8+WeZSxb0sGQ2M0Xe08eIlVoyDFoVuOo/TLaGZ1gESz7RLLwJ56JdfBe0jUA1t8Vy4y
1YlGLbgQmXlTKeeWSJOva20Sm3uRHmpV+GDjqyiS9YBG6now6QMDxalEEKwR9uhJlCYb0olBb4ad
25DmTvwRAMOazfuOCfPqH7HEnOfmoL+xN/dtPaJhX2A/Pjf4OrNGaQYLPMoaH6vNt/K6jcy8luwH
HAPtsrznTA4CHPzYrrc4fChbDrDljOYFuG2XoXYv7lvbcDsc5qCZiwj5xiqryVF48nnlod+Bwc9q
QGSsnaRPRR5rkbY8BHKESjTzmF7NcbOkoazGaoQw5dBZo3/2tnpsrIwS5ZgZ8e4GzFRHndypV3Al
nrHmIBf9JPceowDvhFPNd+Qi9N3bRmPgKyeEEU2XrR3C9zAxPPzO51pejpW7crJL+C17QxUzG2VO
E8yTRa0RIGAyj41VwvGEn4sfBjZ+Rp/VxW5w7TBvPwYJj8w8FpYNc/RYTFMSTPc/JtdMB7nuGHst
vlMR9618oRU40RG2xSbkoMFbT1nlL9E3t+htdie7wGtiN6JlTgRqK2RUAbPdFFMLjPjUazYbc2w4
yKFwa2PctFvyXgbQtvwzWtKdpd5lEWaIQp+yppAr2GHa7wWXDHtIrhf6rAnptbep4s0f1MtgA0NH
kO4R5siftiLK5NInr2LMTkFGu5sQLWtmhFZ2CDG7N5zB5IS0WAm4KR4Svi1biOrse8wW2+LBpyTr
6vdxtMkNq7PamCta6J34O12ZadDG8JH6IMQkv6IMX9cgCMdLSinHE9LXQ5aqPNPsK1BIOKLbOh/0
80KzJtt+a8pdWiQ6QkNu2CmIpJRN5NDVx9NcoRsenzRZrEwcXFgvujMQbSoX6Fz3VDwfmqjDIPiU
dZBXvyezyRApziR4lRJ5IU8wObpK+0TyBWY1hRjwdGJNsz1fbzJbP78Lc0zg5seqmrY+v0MvLN8M
EfgMg/begDRhPmO1Kl+6VmSIwHeJhMXfSlrD7m2NtiYk/0S9JvoLjiF4E6vGJHESqmVZy21hgPbQ
vekthgE2L4AT5XIApo/LuJzlJ0MZcrn7eseuptnnKytKQqGGth0Go/LnZobJ5Qsfgmn9Xrh1ziEo
mkq+dpYCW8rSkZ/TLrXs36TVCb/gPCufAmQnWb9o5Bp5qsQjki2VtFDdPHZFK3t8rxYyaThBPsDv
Gp/Cgdc8r+Tpj+egPAY0lFioHXC7zg5xPucxrArd3NzpuuqCYIWh3U0Og/qTbYQjm4M3zZKfqAHQ
3E7wFTgXi8vsC9N4ea3VsshPybtRvqIlSS8c+4GPzs97qFxP/m8fdH97zZZ4iL3LwK6JRNCG5QNv
RX9vvYj0zdBvtufi7cDDURBZuAR4M/zonfUmHAW8hrgTUYj5+SGZmeNTxiDgS4J9akMku2ANyf07
zar4qydv4+BePWZmDf6eLX4Lj15fFfME07+L5+9MY9ksMbiOR2pae+jIP1O5m7qV7xBWO8OxQBwT
B7t6xLfX2CXuNdbNU8mgISMwuekiTKYEjif5aOyEoevXQSVKbirkU4TBzIewqnvaYbeJifF4mlUM
IinHDtfRe6X8JXIzSGzMQN14+aZcFyW1lC/mhMt14VwDDVVu7ehM9FoH6DJlZ+/83C7az+WUyZGN
04dyZDNsi1y5aoJAATHwGz0z0HGEbd/Kg39SWbCjG8vp4e/7idtuAkgVFIB5s2k7Ni/3zZwsLQmP
rcfGeZ4zjplmV5bBkpPzWni8i6hQ5MoZ7HlrMth2InfyB7Xufn8VPyMRIN+Qr+2Q7gkuNmGCtzmC
vZx3F0m0Pes4XoWOmiXFH1A8JxMVtkL/g9T8M+z/8+yfj7ehGtCEBxZsB/uXyaQQxtJUbrg82ySC
8+pOyqlTQwAMqai7yBEyuYyoxpVI1vvXSPL/H8j0xtWOqwGTQellOa7DIndu57MQTAIKMy+nGWVB
V0/lSOtN/EHGjMPElb0anHw+ktfRMAGI5lFu4lkr+3LgG0k90j04/MGYIABQZ8rfXcr/o7KN4kIS
G/MraTUJrnRQskuM7NvUhEklPhRFLRs0zRvNGCv61TFhHLX+CXb45a5LuylQcgycJOpwG5UXmKnh
4+5iP5FEzB6h98siZQug17zi4/kiZNmJ6+xVoKWQcchf8q34/Qr8eSjOTQekB2swfRM3Q6qDm/cg
h4/aDR5pJ6m3SJ79IiitOVauTeA2Z9f9F4dvNt7ff/AvL6BH5KLl0NoxFreYcf08qLbHEIla5E5P
nqqygp5xWvGgIdzJ7eAz6AJQZFNEQH2imrXfX8bt95fcCo70ADkd0/lf2ArTbIkhqebyCfWRDN8j
w0oGaTPCziiJeEEQFRz0qv/9J984eQG9SkIH1H6gWFCB4Hag0YksgdMbG484+su5QRnENLvHMEeP
Pu7GjnP3Da6nhEVIDpYDBgx45SHMSyuPcjcOkviT1eY4fP9hd7xdoggvuBcerzSOlY53S5vwhw0a
QBCbj3qs4ily5ThFNGlqic51wial0aDK9+VpjJHunzep60r49wjUBiqGrGJbpMTBWPtlk/SlItMl
V4KkGneDm6vuCZRLYX5Yk7FzJyzyxsD8RvidLGcsp6+tb92E8iHZRx1CGMbQCekL+Z0nytSx/8DQ
uV3KvoWfIl6cNrAlacO3BB2OGQFhPwqefoji1EIltUYiIE2Y0yeFmUdzgEgVSpO1VR6X+fvl5P1M
aQK+tR1uVBjwKsOI+oXSRClAXprfrE95jzo/PoluaML+KRJRGb8my2IQTSRTgGjrNg5E7okWN2c+
3HG83kEA3ecx8Na2OLdbZzb/Jes+Kb6lhoWaydn5gyWgWqDfX9gN3NWQiHiThHC8Z8tO2IcZbYLk
uFC2+Om6eu8q9nB0eWYgiaZ6WtokixjhzddjyyKHBwFBDKLGla+h9/QOURI/cppRas47IxTeXOzD
sEHDfCCG0iZUpTARZOMiVoQhVajeLPySudPHBGVTlu4R9gW9ODJjxjSBNLsil9JMUaxSemaKjswr
vkE6TdUZFypJdUjCQa7kkgSHFENzj1q2xRveGUaiw8h/IK+BKUhqvv7+6Vm/rCGkQrxzJjRjSBH0
nj9vhzjNpu4MUvikp8St+vpErtMQw932zThEBzqXESheDyg07zxFxdYHV6ckqUU+yWPMJPyAu7e5
o6QOKg2c/toVsFTz2VzsxJwPHWFI8Z9AyFsMEtk/9A52DxRIkIRu3wcHyTkDYLN/pBlsvfoftPmp
U58QAtEdaQ2mVstttSFFCEg5aUfVlpeKQDKY/nB/bystHzdfOFkAzbANudXyHPiXHgqDIsZHrKnH
GXOeLf3iYKnfFhd4Fa7xMaTOpjAlpD2o/sJ+YmHBLoKoeXE/JnhXRM9EIlbzfKypFIJppy9+LhvZ
8ED3DcOv9NDOcNmknykJQ5YdG+Pp99/BuxmAS42ej6zLRyQWUCrd8GbECn8pAGp7DDZj7CEGDHHl
JAfs4eVp8L+qDgL8jx3PAU0OpFz71sobzKSjJ/eqRw0o6gq+U/U5PgIZyFfnQ3S2/8DNuH1ebGOk
NEQyRpwi9Zf6vBCdJG7M7WOW5gGbZUXz7X/98fllAFH0fRANEnmLLYFI/O73N/uXz4cSjjfxtRx1
XefWexZz1XRcKQYetDRiZlOTPfVPqq3K8iA+XDobZfCfWEq/XACPGcITyhCUXCZHzM8L1md87GNp
MNzDpLvugO61ydaHX2KMcrLG+qs6FKx9NgRffn8DbgujEB8f6hLJC2Ku8MuhViyzixQV47WcDXL7
FIbTEJ7SgTyaas9F98Zw8m3Ewn94Ua8Onv8+7akEOQsimEhUhqy5m+8tkwmdrWr6B5RFaTc9B27b
rK9R1RMMoMH0GrMM58tI7AuNK32NbHfhywf8ksV2LuffXT7RuA4BRL2NXKaFkR8+epWcdmm0nk5A
nlJgkxVrCCGWScGNZ3AL3S53peALVFUSI35/W28rK+ixLGxIpnDvqP5vm5zYi1tMI638gcxD53rq
2lkR7LAF6IvuSGSU8PIf2i8CkICHJkR0ggAlDz8//w8P+XZLwQ+aup8Eba6KJvC2FZnLMUqccc0f
VIpClkBGY+grKzs1Bvz9l//149i5QO8QQkKKpaT7eU3nmeeBYW7ePbYkAYOy3JbTXrcUFLCj2/25
dvRu5MTcYwaNMG94k0MPr/TbjxyGeOkiasR7TQDOr3rFJSGS9XUaZom1SR29KB9IbEJJt+9rf3Db
Z3saN8zZEEnHZv/gtvAkxKOeVmpBlZfAWme2EvUMVJcyZsqkmUVNPBOy4pIvObz3tmksiUDip8qD
YYWXgTIuXiWEheO/7DmoVOTaLf1KgmNpDHaDCAtaB1PBKx8f+7LrqTIJCWcFhHFx/I9p0vPPQ8WY
aupZdgg5jEFGs01MSO5LpupQomkasExRGVRJlbCpRgMrk6Xpj4qrF9lm7olVA+LbI6OCVZYp4E2Q
Yc2P3YJaXijKFjmW7NHG8SG6KWhwDmQsKdpJfiXpEvFDIjXkvhzQ60kaOabyhWti3OttvKlLOTpU
HUUpW8C3Nan84UR+k0vS7Nwb/eqfhwpFTnTJuw3BuRrOYHM3871zMBJc470Eif17dbN0s6K341xp
jPXgTIMFzeLU26uetjDXlN2dfZ35qNkwwzU5J75yUM3aM9f8TASLsVp7RZnTnWBoR/JmBp2QUmWN
hWJmKT0+suuQ+d88O90WuLWbuS9lyEpC48CE06UyY4zZ/pcKmfywfsMB5Nvoksz7CsZfEg6NVMtD
WFSlfEtmo9l1udaWzQ00JlsKIuEHkCHb8lpFPiaf7Rw9ZFMwTJ9yPCKQAoIveFt0UKUVcqCaQsyM
q6ECD8UeIHH2ee+6DAo7lP7fID5lwX4EcPG7ozDxdvN2SYYu9XVaxxTEGtTDSCDTQ8wUO9/yGGwe
m7JAkkM8kpxgjkSmEOdFrA5LFN8vPyp38EkW769NoRqlb4zOu6Tw0QUT+nQdwutRFwmNcvCsx9Dx
BC3xrSpdIUszRhDuc292c5GSuE4myue5X7kupzOsmYCNGAYFLkRb6r0u/JztFWx9mv5hmGG5r4Di
YnqHPU7V2ifDaI31NXC3xRjfod6TfjPe5krYuEAyj7M9P8YaysOgcGCNEOAuIPmXSIquaFNIKiK3
kHk1i5Ve2bcoC1vCr+JdAO64nTQZgN2QveCM+6zfi5cgLEYMQPWEnZ1Xzlp6tQvoAi5afTf7UuFc
k7+oZT35C69scX1xhcmMHU9FEdpDcxSjKZehIivEBnjHXYs7uSDVVjF7VKteIAplYSpOZ27buWfC
xcTXYju0RICCEaCqk/iFVnT5eTEn/dHsKm9ihFumSYpQFDf556Bwkhmil+Zz1kvKYau/qVpi4eoj
AzOxJGSNuouz4f2ipqnqVS/CKDS+CK8XzjFSW5fG/rDSruX2dyVnjlceq3nVW+rbpD0DiHaSMpGC
o4rPVqgJo17mEnpwX5JJvr1q6qoLe5gpPnY2ifm6jFQXYGfa9SBJuvEjYd5kvzaOJypG+ArkUAiV
Twgjq3GacQUmp1chPNuCzgJ2AncmSg4KRdtsswFucJVoquomyVeKADC4o5Im2L1po59xBtn1Dj08
Jzb49bpMA0btsC1SS4IsnZV66ZOXNf6G34zaKLM6DtlEK6zqeRmLJjWLfF9HBtYbJHe6sFQ69bLN
6udd0Y4eI9jwMx5hPN0daUoxBoZIpi2iUXWbrB7Nj7V93fUG7gKbfAA3nlumdkqEGlyeFfaSjsQh
K0+BfEwl5qXge00qUBQZt+7lOUWONQtWTP71cFOjI421O9ceUG8Pasg45ZZ8BV2sIniuvqKG9Mx+
WZd1RzJHmezbNuOZRh2GwwgmSflG2F0bvdTEYCpacL/VJo4W2qVKx+lAtpCp6uV/aC+v6Pv/XWxX
ARDBkQPvPf7V8t87anChYblaVZQJaaLjRT8gE9NJ/qG9lemWfciHNYcrpI85NxipaeZwk+eanv0U
zXiF0tRcfd0cuTSEmwAAPTmUGYBVhbIoGtW+0lolTL7TJBFo4wgn0SPzz7JHiXVSpwPo/dXGk5zV
lzYMNsoE9TtLDfAX9emqdoNPJBsHPcAvKJVYRwUbKk83nmr2SDSpklAUKHUOHWdlPeVGuJqPnX+F
2tqxDb/2qKvSLwngMklijEmM72Xuh1ppXZZCnuoalGzBLDgQ9Uh7dhPKSWnnAH0jJ30TfzRbsGK1
/CoCocMw20OIx6AuTqK6cE6GDwewIWr1SmEfXCzAGDa1szxPmBm72O0ixYmT+uAzAJyG42SamPEc
R0VcV8s2Uj4EuhLQxz2GSewAlwwDXpiA+MRtdbQntwx1OZBp5Rjbqewb+Xx5Qly43pB14agXOsMA
ObMvVkmC0vhs3XNwv+gOsfSqVWLHipYUGZgaIMdq0UGRj6lq3EkVVZrjhURH0o2imaAGGB0KYAEx
473zatuj0MLDT+6zTj5OLBioMenykcjbnLTRTIl2euW9FNt0c+S1WQCf2GM4Cf63mnsCCUxWla7+
idSH/EROdDkbrfCS5RfNDWulVdxbqFg8JkcBVzWAUfPmq/OImCOIWgacYAAYtTup4qlX5SHsELlb
aOQ3UUc81k1wXxTyq5cnYWmS49gRlfnkq4JUDaoGVdnCOyaiYy9Sq7Jh1cFI4k6yyTP3uuQV3wvi
hRFKVyC1mqfEkt14rt45Il+RoO2ANhy4nf0Adyy4hGNN3N0pM2Ncsyv1sBsfrvnrmOOKgJMBJvXL
i+ObEnB3RJIM4lOciNrD7PUq+MeEUdLBaAEk4UAxesgHkUN6T0HSTGiqEiIh99R+G3qXanqvMXiS
mkoBdy5G/5Xup8GViI8Wu+SKNGdRXrDS8eL1uua9OWcOuvcqA0qA8VbAqAXZve7W+h2DNr/10yEM
s630L3pYQcLDWFj7BGOK1N91ubhOsjgli5q8MTajeb+aALmg9IrU6JQe61V+DkYQu2BNynJkn7oS
B3T1WiyGXIsWRzIrR99kLUHkhEYPu5d0s3R5HhSFCEFqPYZHmpCF1AISbpMh//v3/eTtjALzQ+w9
QVKwRMTP5nbQuHn+0mTErtxXZQs5GyK2quc3iRevCsnSMpP/0QejFKKFZzzD2N8DvLodxRGHOJKS
sKX3eZl24dtKpxBA8m9xYMGJgoxQ4pJrjgq2+d9/8C0Ywoifhha7VYuWFv7hLWhkGCFmmFWd3tXz
2obuhcHq6Cf3ER4zULihOExBeN5styc6HrliOpT1npRPBzcbnzO1tx+L69YymjiPFO9gBE5z+/73
F3mL5ALfkuxo0T7AXDF/tTxaYbsEQSucsyYLKjriou3i+lyOfM1waUvjhO1MmwaEbS1hEH5cRtG2
7bkpMXnDGLrqGeX3DeEmBH1T+QTBrmIZOPhEKp++Lq3KkuDDrDQI35m8vlywGJK5R+mRnHsJPKi3
xbuiAr//mtZ1/PmvWRXYueWjnLdM/EmRM96OT0wYcKxNYZ9GL92MkNIpqV0886LI6rCxG7E06HCa
yqj999scLXFyxGw3bd7ZykfOd6i46R+D3jLerIlNBWOqK6CibfE0H5v5JhTcXRXAA08PJj4gBjEY
uLL3Tz1Y9mruyUhPXcz5R1PqPuq5nAI8QXC7obObiajDopDORWbEKpc66FMSOHdFKxAYRigYiKGY
5Bnxpn2BmrKtSSiAY7dZxH1jqTNkYDqD1z41lIFFdWboO9jfMBgtiVPGFNsJXost9hDZBq4xkd4U
kxAi3IfOjqmrz9uEx8EzbKy1ooGBqdOWu9oryKE4l2tUx0+W7Lrh3XoyXPUAQaeN1ue1H0IHJ/Eo
k1MDzwi3BBqtwPB0vZgD2rfl4Mwx+QxHXWt5wxAuxheCtr2l2Q9OjzMrvvplY3xyZ9P0sC1son4t
TwX+N3ZwzkKvZK8nBW7cEFpv41omx0wMA7DAlWNQKUQlRukU/IPdTpqfE1qQjqFdUSPOO/TdOLPs
NmXEqdG0GY5zjtLbWHmHD4K0ry4h+GClk9+zM8L6vFTYFk39J3hDG9Ios4sws3iBe5VnHW5JTUAq
gEeDXXzDXX4236h+7fCCtb9lJftiicsJfAvKA8iZdu9UTVMWphMPpC/iaS0eRdhK+ySlVdCWproW
MHiklAmqbxNbIwXOBKzJalogBJoGqtjZI5vCpsIT/1EvUpLX4H0pVvzIDPwV17P+MBMagI1dHhr5
6x9eMWwgfkY9mAEzBGZrx4bahTJwC4wh2avhEbTeRTSkrwuSh3Hwzz9Z0CrxxWQnjO8C/HE80E0y
TsuoJ+6J1iq4m0usUA+LRUrbA6hhbB1a7JEe53lsmc1NVvKpLCdscSK3SuYnm7yuYZ8urn9vcg8m
XmbOy6S4h+zKHK/Yl9E4mIep5+/Sc2UXRvMuJ9RkuDdaXK/OE7IIwq+aTHyLh2LNT46XzajgbKv/
gA1C1hy7djTLfb+F3oo2wLfniw+Hszw1DunuByKxg3GfjQuE1IM1FotFDHPdPpOCgh894dSst6lK
58NMN7jt6jRsD0xnmug+8VDUnNy8Dh4xDSDDZIZNHPJli+BjWU/W09S7WOl7m2N/tfwouy8XbyCS
agry576KpgOpEtbrUhHdVoz9Nz9Nu1fDsovn0jUWa7eNLiQQ0iGYGgnsvlKMSR8ZV4GFE+fhblm0
z52+GsxHNDjGfyKROGf8DavDihjiCK852QfYw9/xXYm0NVL2oIb5xycfU5XdAAEEo65oexy3WAbK
lcH6mWSN7QSq7zZ7YZVEzmVd+z522v4pQXdzKtbR+zCGhnOOI7M5NnkrnQwZHjwA5tVnk87hYDG7
ldYywRPOQ8ldi6HpJ7P1vL9XO0w/x8PYv6yg848J9mOXcujHYgcL0T00WWNRL83b0V9yF9YT2ZgX
0xmx74cL9a6xB+u4zX1+LHIXJmshWlIwAmv9TxvOxcducuf3lWuO94YRpM9zYFYF3KS8O5bETj+g
qIo+4rpV3ltJ7L0PYUfL8CDcjmCLhw8m5NfPpTf1nyNs7c4wbow9c5L4zuunltOEoduecZFBiNlE
npEr/PpjO851s5cc/JOzCuNbYmfNY9S0TDxoGj/CzLah2ffOeSbL5Ml2EqIaN7F9L/q4eUv8DG+e
NTYOjSh6hlLETls4qN0FzVrcOQTmvttsY3wi7bI9W6kQl3TOkTHF2wqfPAvzfdY37nucisOFFMOq
5lOs+GjQuz60rbvKUMA+OIXEGPwXpvFr5DfTm8Xxdq7WPNoVGD3shtFjP8wK8xNhoOPRWIrwnZcE
wZ1DQBH2ZANfgLGw9ymkmEc6P6OzPTRhU3+bqtzLdiijm0eWpoxAamfeE7tG3IUpGfVFYT0mGMx8
WzLXuO/sHvUX7c7FYzt5aZoMCSl+Wq94zGy7ZhP5t7QusnI/2zXseW+umZTEZNNXWMHBEhakbkET
qt/YUCsiVPklJ22VO4gBsO3sVtvo/lqNYDp5aFYvxdSSisGUoHjBonB8ITrHAY0f6vOEzdUuZAz9
0Ydsae/iqrGKYm9kIqVDZn6+iFOZVMPfVjDWBIBkztGYQZ0PsQhMkuMZzR3Rf74SuSkQBTRf0s0e
Lzja/yMG59Vn7o/3d7GcjCkoZBR7d6LxaY2LNXZF9Misrrrji5XOnvKofaaiSKMT0GYs4ALYHMmp
wXwH6VrL9kr2tnSpzs1vMCgIp488IgLc1vjbSEabdpBMiZo8F8JC/K327vLUcB+abe2+Ilsz7gta
Gl4ud3lKXGe+n7Ihh/Hhe9UBZ4vub2JRzAdr9fzP2NR1L1Xcme6B5Nnx5K+z/2pbQ9Uf4tjo74PR
C3DrpyD+bqQVKRH11JJ0B2Est46pN2RP3eJMmNrEQ3toCy+oyQpCdRz+BWgf7u2hJxm35g7fT6Ky
D2YzQ03f/OFDg4nbcbLzNDsxxTA/JCABYleHVcwXathLIPN+QI5vEGUZNN8bZ2X7iTLnES1Knu24
8eb9jB/aMXSm6hPyTKZsyxZ+i50m+VxAaRh2jaSo7LgL7Ucryr1Tvli4smdxX56TJsy+uqj67wJj
Td/cAf6AG48Bjigz3aG/2QTMETrHq4nk9oTBX3ef2Vl9wGSLKZhbxGSVtdl/wpbsGgrf8KVnkoY9
nJvclSGBn6UgARj/peSh2kT70GXrMxf+Tz741T/dZtWAn7gENoXD3t054xF6bsb/AqO7L9wxeka0
5B7XzOtPTjcn1c6bs/aQe4b36LaLvwta8yveOu7DUixoAEtnPM+RJSnvvLuHrG/LvzbXTvH+JlUT
7s0Y3bWu6D+RUVfipFYU2bOREH3NIdx8qPtF3PmRsV1MdrPzvK7xnctn54dAuMaHNBQCcz/mnuVp
yYusPhdJmObfFbueKaFkFG9ZiFNEsVnSMyTbOjmIU5KxdqNQI1QNh3GqSDtKMvRaul1UzhJq6qFt
RzSrbZglP+mDZrIXbCj0c2rsSZR7yuAQXR4GqccR978yIrQxmbfsNUA4Sx2bkwHBP/GUpxXFlWxK
FZ634Rcz1TuTOJ1i3TFEAJ9bsjHpvsReVC3ix6CFcLHQoexHlXaJaq92/9GzV6ALrED3Q4Wr7WGd
hNieYNckxB/FwBu4UyVEwe546/z6Oa+mUUy7JPLG/Dhh5pcejaF3+oNh1NLBkLi58LuJRWR8n0IB
qRAxFZR4BvkG86kDfq9f3LmL879GL2nGFvuSock+YOYZWxaD2aK0zQdA38Xzz9gfJCSpTVjKYnY8
Y6C/EloWGyGWNx1haRg/JOi04jnn4NphviHlUMMC4qYRzjwqkehNFpXOQU2MoqsTWkdK8RrBeMmq
8TuGw8UEQRJBgvefHyZ0dhsWTzP4cnK/mj6vWBg07TkuCAcrmbsVm/+NgizIjlM+T8YZXktRv9eu
/NUGNN7wOBKwQYWSRBDgQnoQsjo5JoQ1/JeeVdJszHWW7QI5uXIUg+4C7fGzKo0z05BjNA0vwOpH
DrpDpdYNL9pCTiu6otgtff8YOxx+/TO1FNPyWYuZFHDiTPZW5UT4GcOaELGXtHymAhaNDQvBi5oP
ShAE/6orVqK5wtCQJH+VdS4pYnDHpbRUQRKp+jMNx2jhVTPb0pM8NWcJCCvmueojtBxCCV2FEoJ1
WS1HbHRBcnRtzqhVsApSGhiNIamrKZyQZ1sr4rKeHmpkR1gSOUMwGst4Zv7hYl3SQHjCuID1ORnu
NwG3pjnTfa+9/S4WTU92feQHff5AX4wUbSdAgM32fkuI4BAoijj8UbHgQ89LrjIraqzaBxiGqdJL
hQ2wODJH05XQRRzAQGFoHVsGduC9LWBk4HheIAk9a9VI04VSjdmlM+NeDYGqeZ1vhtx0LSEcbfIc
00Ni0x2MRHVi4fgdA3dyRXdBHBL/xerx5Xjx/1B3ZktyI1e2/RVZvaPaMQPXWnoAYsg5kzOZLzAy
mcQMxzx9/V0eANVVlExSP7aZrEwkc4hAAO7Hz9l77YtyVikREu+awzqo0UCSGAKWYJ1WwCtnXbbD
Amh/67Q2ljHPiD5cbTTA4l26x+MWMzEaxooaWpM57duA8NeJe2M3wOxNZHObw1SyVjOonxre7WP6
2ZZlWE0DtYzkykhqTHz1gUYULIV9l+VWTf9v7zq6F5X6bqXlZKHahs6c6HN2Lif81tQ+Ud4uVINg
IXkploHfC1seiZz8cmabDMDwlqrbkdA7RiTLRjAcVgYmxF+hcI9LBZxpLNK3LcWN7NHPiCRMM04O
uM3s2SO1dDPc7XPo3fTnNOPIGWUmj1HUQQFXbf44wwXrvu02TumnuAJ3ZUVHVyrlVUxds3QATy56
BD9d/OUA+XGZnzOWBfFeQPCtWZ39JCtPWEvH8ZlTW/q1UpThiXm5r+dvRVIMIIdns6VP37VNZn1M
1jgr7lIHuPup5TzmvNnWkp5oWK6ZvPTV+7jEc6DZmEaTgPnt3zvp20O3jxl3I8a42eLKMVVX1Ch6
Ford6LxblseLSpyEJm7Jqh7UvB6MA542xBKlA5Rn0x23PLX28+TOuk9yHKX0t9zu1UG/3aRr+0N7
MUdsXaAuEkrVgeVeDYL6GpP623KRUfmVIN1SDAENtXkRwWIBVE7DbT3aUUSbxgaEsXo5GNhJyFxK
D0VM5FZWzXnwwnWq/QnRx3aJ2jyvS9Ws95aIe4Hj4/x5m4zqnYy5UtbGhl8vmMhtfrDt2DlCKxau
arbUbm94F4e8SUOFv5wioaZGm55pW6P3bX5xGdjUfr6Yr52NbqPE5k0ywJvdu4wzSOlctjEQicsq
UKCAzGrMhxhxtf1+W8oAEytn3T4N3+bO3dZAEeARkRdMm26/7Dv1hcNl1BER2oOqazPb0/e6oCTm
RT2pRNE2FCY7fKctMcxIOqMXfSeNH+UZ3G4T2mZq+5FNrd78hiIm8UBtP7tnQ5K8KRmGjEY5k3iy
LcQOcgGedizCSgiH3l45Y9IRFEdy8FE183Ft90u/jd2ydFLiBZPwrfWjM5KSKK/nhXEXNNCcBnBJ
PS/zzHGP+9SrmTPMFtejU6iVgNagqnm2CepS+8pHVCEGkE2gFzJlpd99AxuH8SdndYnUXHfERctG
Nm1Ci+1z201Q+4e9GfsksHt+btPGarlxpkhtz+nmqHClexkIXCaQ0BMGVrwKyJ8Gjh5Dq0/xe0E7
tBeYg7Xm49BeRWRmm4TfkRlTFDe0P72mPesdaVfMo31nniFWOsRuLmfoXbnAterSzRlvSIFWrsMR
tCgS+wFFAjihIDcLXLxX+0xslwebKpyQ1xzHqirFom8mdVhURd2/dIVO4t47s7VK8vpsMS7udNL1
RSHABGhIrsw2Q5ejr7wgPzV0FPBqel5QPr5xLluOVnRqo0XShZov5gCqLJEXnfXuaaQkVj8VGqG6
gMARVAVQX6ZhETJErpXYaJnb5sWUjIz7wFR+WgaJG7RvlGvlJoEGuEPWV+g5gMndkJhp8dLWiyTO
6sWqvM4lg+fiMGocKQ/IDshgeiATg6PpITaT2c0Pey7C7uXyPbgVxgeiBJFfILu9PMn7bbw90FUy
9mZ0H6favKIJgqMqm2cCH6fmKAmDGZcD43OLd7FXOub2+aekXJv9NxJPLrfXRa4Wx1Jya+c+UqPy
6LhdyrUSVqtW3d3DvIMANk9cuikgwKMoQdZ+AfM2U1I5eyqUQEgOrXpCsyhRg7V0dtU2W7cXCmjH
9IRL2GoZqBxIlKRgc05pE26X5ALZHSx/wm69yyT2OfQuE2LwqQbuu2Nvpz/swDeNbHUe5X1ivety
apwDfMymJTi6vMlzkFXmA1Hv9DmIp8EZgSmYLZjvi2W5gtvKM3KT48NMJoEqDUQUM/DrEUxyiSoH
IBMBJj3VEbS2GauxFq45oi46zqgSyfjdyuhdWojJkzSha7IrU7c7/CTaEYbF56Jv8VINRQsvbLPJ
bDsicdaKwaBhu+AV7KZpuyvVsHohC4g5ZLZYudF+zXP7whvYSluaMC0f4KbIlO3ScZPt90xbG2oQ
j5hH4W76qIWef/b8iBnDOcWedTGHV5RjVGXqsdlEZF4h1EO2X1fQ3+pJQVygHsM56tXTKyaWEzvw
OzAe4jC35CCU4ba30UpXWouFZuR0dE2xVhLZopnBRd3vmf3kAez/cgDpoEBe78t+uuEwd5EluRLK
aLsfk4iXBtJ0qDAXM//YTqSx7JQ+rc+Snmu2bfL7M00e3PbeORNnp2YD7i26S/wMexxhy/lpowLs
C7a2+c1584ofsKeHlZsIYVfruJu8wVtMteruM1ZrIdanxTbLTwQAckFH4rFVW86+ZKNEUmv7IGC4
IeHcTOEFab78aeNKImiw6jOiK3PSr+tL9b2rA7XaJDnpNkl1Vr7jALGMN7Nd6O2W81Eoco22vzI2
WdDGfDE2v/3PT3NTTsZtpz58Yc30mwIE4JRQawc5Avv9oIyoCBHZqlUG+aA5wbL6KDcDAcetqoOY
yRZtfFpOAujYZlzaPgez99SHvmmbWi9WHt5NXR1vJfe+kfucnfhV/oZg2P9E+0B9RLtGC/Gs2qD1
zk48Ihc8K7ZBW2wPRdPhnMpOPxHhm4IDkI+6XavNFJ9s8t8WmjoVFLpNjd/3U0W3veS+nmkB7ILL
TUaYAMbhI9q1XpuEh5QDdatv+4CzNTToUV4yvdZVCZY6s1HXXiyzwkWoi6kEK5s7HB2hWmp9bA5c
79iQ6iS2h9iNuqv6KPC+FFtjbYEqgFelvQFCeBxm9WEsLNH8MEkHm5+yw8h3lsR+6CVlWykpdmLB
sLntB4JG+JnquKZey6WG2avF0Z8Q6x0U1BdhXB9NcYf9chNZc/5C10KgjFr8N3HK1rSJTY8OZmjT
HST72mW74bPhMKr4AzveoNS4baEqXLic02wo7ddW7O5bN9mcVJnW5t9qEvKjKMM2YSlacqr7hq4G
N4xzaY1sOsQdorJVUd1FHVxulX5s1UoKmW0rRZ4NY01vlPIm0m70LcYL8B3nn10Zs+8LjNou3bLt
Xt+vnZaYs1rbLu2W/Ynbas0ZSQjvY8c17GoQFB9KurqVTxHe6uYbMnOO/C4Lmfp4t3aXSOtLm2zj
gOw5AKLOx4oCL++0tQM4Sn70A6gasU5hI2Zfp+pRxxmZtUqwtpXazBSU7GZ3vpmrVy8KyyVAECH9
Vbsplm5VxurI29XOtPXnbDNTNXEe6dzmm0aRjXxRXOeYTKaPO2djp1qgC1Xr+3YU8LZVfr/U+CjU
dp7QxeJTd52LmN+do8SY7z3aiY4VOluCpW5Qy9uHHZKzKyJ3iei+ABF1oOqSrf+1HYC0GeHAPRk3
uk2PeDAn6e2bSNkZyon8k0rxx7AFRGuXh24TJaIzUpeoM3MMmBXzPWSr1dHv+Gsj/OnT3YREnMVU
rb8f8JUrmi/5qfPZ9Ig8ppwSt9thb2ES57iAkSImAA9redG87S2XOs561yCaYBanxNHUfrjr97Yb
eYNJE+TWc/EAMKnPZHMDUifaSOZNret2yFKL47q7L1m+JR6UsVweiwayuxdsilWg6ko8u9t99t1x
y4PZAxJ2aFvacEzRj+gY13a80euSWuWE260dScTRYiX73Nc9d5JKY7iTqpoNUfZT13qp0WL8ljzl
ez9FcqhTZWU7qkd1PyqZzqTKBrkFweyL1Y6z2r0O1Va5SdtTRLAEcQsFlSF6xb8gl8v0OjZS/GX1
GcmCekWA1pS9QLe9pJ8hqUQ5Pab91XZ+ihf7cZfLMllWbyh2llm0Z9j+nr4c6NEprnaBlIjnclP1
Ourwz+XbAFvEbnHX0Rvjozah9vGueIhV5sYmrt/aArtac3uI3IzWP4fSxlJlRiscBfjBY69+qltW
jHcOu8y5aVjK2Ki7i8lm963RL115u/baqlthL0zGDRWzbpUUIlwlIlZ4EPUzhTfwDd1W1uz2C43k
UJeJWJ/BLA43W0i0Qt4yria7dykd97Pkrinf6gP9csQfBuSE8TFpdKvP37HcqcIc5rK64J6w1Eeq
LwxGaIYSIupFqDxcXLL7Op4UmHP4wh7rHl2JDV2we7stSxXRdU4KnQyQu6nFfZeh7w+FG8Px++bT
0+Xp2wXP0QbW6DZpaFuRM8+TmZsd/fK9AbFRtHZ9uT938XAsvR7PH3OnSym6t5x31b0y5/IRJlvV
523kmmlrHlab6HInCEy4FywRyqnqlvGjltDk5UTpVbo+36w6sS6ETThlMaz3NbL/2X7ALgZ6TvVK
16gukte5FdRQJzevjOxtn6Oucc6J4Yy2h8VJjwdihlyQyoFNF3kYwszpl+Y1Nmo5zgccjGv+wFFb
Lw5OTcTw8KkDV2J5BwPDCzhZe11N91hHNIfO6+jWzkF1o/T7LgPrdTs2iKKSs19wEn9aknEwr6ul
ksXHitvoh60x1v1YOIM/nmDtrsw1s3JxaMcjnbqRUzN8FnXTygdccVF5jkZeHyoqE0W35LmD+GUf
gSBYZ3p+yfA0t9xbp9KIFnGupZjWWwMqzCGXmYGiXhoudUHM8ovcxPLlEvS4vIeDmGb0X2aXTDet
PTqSTg3nO/2uWqtqwuBVZ84JuI0P/cdYJ3nrpcUq2pPV+X3PsMQj/yw9WcWkkcWUSm2419x8LpYQ
bS6K/iBlBDhrgV1FU24CkxKV6TKt1WAEhsPaTgtSJy/rRkLJEJZZcyhTkn6yICVXCv12wvrgHASP
gYmh3hL2XYTM2JCBluSj699Aikp7JzBHXczrYWRmNT0W0inbr9KuULX4Y2JPt7hIB3kC5GtUJNEV
4ioFRwHZGbfLY01AeH3d0PG07v2ik9qtLeFgvngsyvVLLRwnoweq4VF/Llf0TvkxGebRGoMOmXlN
ZxjawTenmJg50cP4hA2F8VVg78iti7qZW0RJ6m027qSn1+isaTANrimf7ZXySlncZrpte2jO1jh0
9TjW7lDGGM4TIhmuTNBa/iJN8ilyZlGg/hlCpUtpW1exop0uQYmbFHrDtixriFhYV3fx914obyX+
5kJIsW6Mnzw67RwOthJJxsoSeN7wM8YWrbRx2Tc19Yx7Pb/f5MTbD8m2+SWr38jmvP0UXV9d3hOZ
Skx19llGVpqTxxPGcxAth02kvG84W8tzG5FGptFc1mb4WtysLkp6EQ6SVjb6f9AnBMUY62p/iMam
Fd7jbK2V5h3zXmd4kaauOiKtOkq/146UKImM+FKI/v3MpoqjWW9Y3Tq8F/J9X3tR9S3tcyf6PpEQ
j0FSjKJ80xe9BVeiU97G7d0ue9/p8lebuj5dppQOs12I3mAY1BUfXXay5SjpLg4emEctns0DWFrV
n8g3Rk56qUpi3qSBhoNs6rS6s4es9s7L3CPNjIRB4t5jow9xgc+XaTRpOIPNcaIjnlifOkoK3LeP
jllF6+eBwoNMMgch5RjiDKNfcDT7HGfIV6MwMl07y65IocO9dTt+vNtcIfXR/fE2aQeWPw0v5ZJI
Hxh2msaEVoZNPUKnnkth18ehbdomQDRlaFjZiCN9qGe/Qfy0THFGCWB7+SmlLDrZ/ZQUZ79fkCfB
A3B9hOuJ8S4XWiMeOhxWh9FuZkZGRfElx7z6EXh3fiUNb3hh8+nrg7uK5Rj5doR3Z0n4pYWb9Lc0
ESHet2M9vY4pPbgrznXybUIX86HMRvPGy8bxOEw+D2JPf9n6XpNeXB06ginbczIW80trISkLvNWY
0nDqhvpbE9fwWRY0QAdc3e67FrPyLRxU6w6Ih1kF65Qly8mwy+bBsefsG3Lx5pHVreBTzqwEgGJp
fkjqVrtyI9Z5HKPLeGUU+oQXm0O2eEYWzapW1LL/RC0f33R8+EUbRHIw3UOM1vPaoPv9HefFfAOM
NUH10fr4VRhBcPHyujO+MYLI7XuDY14F/HvK9DBhoN0EbZvSIded0TnHLpVekDLWcq5te01zTC5e
nCEGM7pva1WiQIoNx4SWxvwOHUUBhGQxMGIZmWjuiU5gWly5hZEfMg5IzO0aee2WqXnIdHO6y6JY
/+wJ6T5DHUpf0iQfblA+mo/TrHOX+U508mtDoF8qrBtj6nIv7Onbz4EhovYG1Ib8wt7GzjBiWvqi
6VZ1SmKeO456HwaU958jzkOkUU/ZUyX88tQbvX+2bTGfTHMWz0ZpJB+j1HZC28/T06St0dskQ7vj
TkbBJHYw5hCkS/NQWSZLaqol4wGFXdmczdJNv89S0991XpfMx3wU7Qva19k9oGykAWgl2lgHdR6z
skRQLMOmxQdJ9hLsrELL6wevn9vuKAajLA+jX5kITUU6nrGJT18zn7PYoYo7ERpWNCIMma3bDDDz
vc0ef7vGA7rBZLHf6VVTnIYsIjgeUv81uLsYTWQ/TdE12s0hPrIuyXfesMR3wF4771hTwb2Z4nT6
btR9zOlt9JjIm1ndtQfeiPnOVKmnT2ImlohJdOaJsIaIfM+vxbQaR+upGfvypdBATL/PvJHEb77j
5Kn5wI+UPfNrpYkquhLa6Awf/AUxk33vTbOLo5Dj9+o7722PT2jOQ/UlaXwGoI6gF8E6A1RMTtqQ
GAP9Ghnp5nFdaAXjs+zL+RE/VN7fGxMWkmvkObV+TR8t178tCzkEWej5k2d/jPFZZEPg6jxtrC0G
LeP+MBOfXT4KYZTQklCMguwvD/miOf5qYgEkQi97TAkEQEnUc6KhHrwB/sP+XrTLdCiraHDvZ5EJ
JtFSCHE3LTGj3WrEx3o2lnR9kqBH3EDkdveUZj4ed2IMjMRvESgiSQsywYD9asFOJ8O6YFZ0IOuk
xzAzxI245jYozKdsKOz138YZ/lknDFEFSodJe8FFpELk9S90FCAki26j5LoyL5bF/YDYs8PtMTX/
9TL/v/hVPm0C/+5v/82fX2RNXyhO+l/++Lf3suR//62+5+9f8+fv+Nt9+tLKDmXCv/yq86t8+Fq+
dr9+0Z9+Mr99f3WHr/3XP/3hWPVpv7wZXtvl7SupCP3lVfA+1Ff+p//4l9fLT3m/1K9//e2FyOte
/bQ4ldVv+z9df//rb5Ryf1Bvq5+//6N6A3/97bprv74W//ANr1+7/q+/mfbvBD0ZLIuOx39Ixvrt
L2gF1b9Yv8OeIPJd6I5pq6iZ3/5SybZP+Cfzd8MXaL9hwChshkq07iRuhb/+Zvi/E+cCuMLkVZFj
5Xq//Xzjf/oA/+cD/Us1lE8yrfqOd+L/mUyh+Iv8HRISfhQvxXZ+SQKyQLClrouoUM5zljEhLdbP
bVS2bxhxrJ/ZZiLzZEZj97q4Zv2xQtZfnGKkM+4bRKRtQ1qmoydHIhQpTFZycE5NonUUEFFpP+iY
Fw4i98v3iAaRKcSw8+vjTA7fR5G3Z3eCQXLoR+SNbHxwigK0pp1xjKTWyFOpeY2DxngZpkNvylnc
MSuY1kOM2Dg7QMzQ9FPqecUtWWTddeFmxv1aIS67skuRofa14NPiBl+a6NjCwH5VKsM+AGtVV7e9
RRYnvn2q37PGkcPAgFxa8h2bjhFfT1CqiyNtt/5eDEkkr3HaVboyow4IAs2hJ90n9YeV04Xu9WFf
wYYInFhoUSBzRx+uTCK+8+t5QAZ8wAdNFe4Qn8ssrLJhXsiCfYITQoU7gmPjTe6MfXrtL13eEOAG
rynw6rSTYVR6A0a70s7NwKyL8Q3FU5SEbNTTOXMKSZ+j4ggVzgPjjzCDmG8FYqr0+ybqqo9dXbnl
Ge3Y8iyqCt9bZ85DqHAXK2KB0r7DgTNVJ1/gYbiPzOFrlrj9dCU4CoFlLm0SyzXLc5msEq5Rw06v
fHI2WjNH3uYy2n3TV0bx3dfc9W3JSUQdrrLoCme5YVPhpd6d1OsiO1pSsrMNIF+hWCzwuMe2r4BE
lziBgzpCOHNo8NasJNw6C0B5aUdk0+djuXIY5r4LDbflfeHfXhZ+PW81IHtKMnprU/8V0LCsw4Xo
3jUsYRZ/H0eaTMd+ybVnqKNNBqJKAjHnocsoAT0w2b454umvdO2FqUnXwl+F13Xl48i1zt1qe5/r
0apvJsinY4ATNzaDzM2q6mmI6+yBhN6JO3NI+yg0taxqAoGS6seyWPJu6GedyXiTLDM69Z4eWUCL
YmyvLJeU9qumAgzDsLnS+xd9lf50Wy54V0FFRO1Sfc5FM3gHbzSb6Kbx87ULHLvyOXOvbuScYbAM
MxO0JM455671EBKIPd+Mdiqyt5k5c0iiiK40Hpo+WW4GURXJlWEA1O+CuEascaVruZmFLR6KmWfH
9UkrIo7ubdmYVXk1VcaySo7ORl3dmbkXd987gUCWtdO+QqpdfbWnRsYHARjKoGXR6CuzUr15L7kJ
Hqp0Tu8aFmvqDHdqzyjA/dPamEYImqN8/MPKui9gf1yw/nG5wnwCyYx1U+iEx/6yXJXSN3UNWFEo
/a47zlOSYqVY1oCHT7+9/Kr/1W73n21lj/Vr9a5vX1/7+6/1/4H9TGVj/dfPXeMft7P2tfhaff/j
fqa+YdvONPt3djFX+DC68At4WJN+7mdIHX530JKwn5mYERjh8F37hmbbv5vk+5oED+rgJrGu/n1D
s/XflcmJvzU9Shj1Tz9f2n+wof1ijLXYyMDEAXd1PUhxrnoJf6Td6bHbdd3S1mFjGF/AtIAjqaVB
uEmpnW1WxMMfrsw/uR1/pSxdfh+v3AbecYE7/QJ2omG2zlAZWCBBbsaBFq3MwAnQPuE8rk49S/uZ
wA0GoWD3sC059mewGJhfaAZc11213OCgezsz17/hSKgfYNvkx6zogN786xf65+eGRwaOHxQo27HB
qjFKUdftDxRA35dkk2ZFTSR1+9xIyIqJ2fiYYJrm3+TV/OMn4BIYr34bBjbalr/8Jn3odLF2tdIx
Jc15mmfnbGSeS6SZJ5/d2f9f4uJ4Z7w1lxsHbhrQvF951qlRpGDtJcKQfCKjMVutEHsiU/gkX+4H
wPgBQxbv33zu/+RNYpbht+l4Y3G5KNjZHy5nkRVlV1hpG9J51EKtQA9WM4c4MNlorgBF/PjXn96v
vuLLm+QWMXiw1Monfqnxe/QR7LkUCHSn1JKX5uOHBIZFRapB1X3ODF25ACGevzNdUsUPEciAd03h
2d9dIQs/mEBTjlD6W706OnViu8dEG+os5D2s8yHKLOd9oY/mSzJV4rlJ7QqQh7F67zI8Os3Vv34z
/+zacYOY2IeJSaa9+udr16bku9tJ3YTM7L27qm3zc9nN610Z5/JY0UU6/uvf5/u/YDnV1XMFC5KC
npPA+quTErd8bzZFnRNJ5HY3EXneVeABw3hKqUpRBuhMQOQgMCZ0wxxfO2ZhfqZr7d/C2x6WQFil
mT1g08KIka0o/APLq2pKE81Jb7QsdhZSbhw+FqIfl1ezbOzP1KhaeR1bcXKfdKVyNzEc6c4g9vKb
vKOQPbaLXn0cWgM7QMKYaz4nsDSLMLY4SVc556ujW/XGTW228Zss8kcXNbOTYmn3Eq8IkG1HceAt
Mns7D2v9WAPK+4pw2+Jzw2KhBYtPcydIKWLfwp+oDJp41bIeDdlzbh1hoHpoh/vmo8+5oT0iTIgB
TeDhPDWGT5HqtLXfB2sWkflmDbX2glLS/siaRhnHzdZ8LgA0PuUDGtKQcEv3ym2E9WalPMqO40Q+
TUe1Y9+lBLx+kXgnDOSVcE6jovU+WK3vrgfIXj7+WZM+fulGvXWYB3seDvQ0xAs9UuMLDiateAJ3
S58rWbq5xL7McZ4WJ1kaQRmRIR3EZZpSdTitsMPRs3gG8C3pEzI4qpOjjj2IcVo9Jfdu5Rof2rJ2
FwrNcVoC6Rc6GQ2VSXd1AbhShkthe/eakc1LsI7k2gayiL30CmmB5h5SdKft0cogCinB0/BhMmqW
TxTwGvEqfWp9IfCJXsRYCwTWS1ePNgeIsX0uhZ50IQ3TjgV+9rNjAuQ1OpE8KmA2GnqXhCuZXg91
5XVcCaPKrNBtpklwuFgtC3lJ30+nrO+GFLISleSR4AWbDCzdSUlz43n+OKFVig9exviB2swfooA2
nsn/t0T1ya/rVQXctdqXovIHYinnePJIbxkQHfhQre76kjywwBPZ/AkJl+WHEo3eQLEupi+TSnJE
Vw2djTRTTAX4gponjGeLg3eeVvfKsIa8qpNlNesDcGDfOYo+YbnNhrk4o3Vq+rCJBjmGY0+b+YCI
LrpykNM69LMmfMe13eD+tdJOfzIK5AS02HoskhH+k/g4QB2+T6ci/zGuhBSFpj4WnwrHnp6cVQwl
C8hqemFGkMADDWpshwv39XSKI1ni2eqb4hHIlflBTCx2R0rX+hpBDc5UOm4DPMCJERmy1ik7TL3r
fJuqsXrwWmZRAekhOgIMtjEjiNuh64LFrtLv7jjoa+A7hMwcVj6fdzpqBQ5dXuFgTSwSEvUSwgpp
oeGdvh7itfF5Rme7OuL707AnZon4weXHpdrTYF7R4Uz6jyVPUhG2Jkljx36ACHBY3bWVR859zhAS
6qrdJr2nVxxpI/wCcyVWTjtJavuYMSue+MROrTtC0EZmSkM1dAdiDGa8P+hOm3DgXAp2celFHFa2
hoey0nA94j+tl2+ZaU9EKmpN+sSogDwpvO9I49KuFBjIPOl8Vkw1WtF5QR+8kgZqPsi4Fqi/xv+O
W4kXGyWp9r7q8+VNOdWuOI+1AzVtqkuMzyJ6q55t6+wsVeOErFLjF9Jv/E+ctADn6TRi9ADzB910
lzWuCpa69F99r09WtlIx3TYzw9gg8XBOBNizU+7ACYMQ+W2xfJf2+L+Qe0g8J+ZidLB6e3uhhsLt
HixO66iAe1YGhld5F7ZdIj9grcpLWnXC/m73a//cUznI8zR2dn8d8Xgf9FgkNriC0c+CnmAWKIG5
HN46FdrmMO6reThNY1YZATicETE1Oau4g7smesxhHKJjqDOmxDZ67YYTnFqqdbzD50QZexi2x+Yn
Y2q996Qjiv5sL8bw7K9uU1yb/dTkR33SrM/MTwzSG3LO4MeS057q5Q/NfY/4Ig0qOuCvCTaae57K
+hnhtXwhaqSbDpjTjIHV350KEFnleDuPk7YAZ3OTR+E1RX4UTtUajFli+/tq484OU602ngf0t3GY
dH79mPWNOQTMa7DjgA8U9/rgFRyDKXZyQnXszgzdxZq9H3ycU/UW1I6tHyKCpvtDXloLwWBoG77T
7ceF1nLfYJMv3Q+dphXPa+KK9QBQnZbwDJhDIGvzrD4sIHTktAOy6bPnxXnEbrLajzRyEpOV2y3l
VTSmniC4axlhCODkguDnt/MdofGYF4hlsl9Gz8+KYwQbw4Ll7kTGIa2xKYeTR2eW55xu+TUBNS0R
YRk5m8EsFu26GSUHdWb7K5wgqLoyRO+MtReCYnUHYrMTRw4T2KIbN8GfP7prsgZdU2na2bBk/tgA
okBo3QJg4egdRR/QPrkdrKRGZgHsnOITG1jPKjwx+KITUiRhVkfrNyevuuTIHbq8Y7bacDVKolsD
zDZ1fEIyac5BI3ETHoYepAP/6ki0qmXemGHeIydELe6m12XUOSvqytz95rlRbrIfIOgIIgtoPHdc
u9JQqQ3jjok4c3rGNbwFKsj2Y2M1khFv4eZ5gOIUUAg8Tx7KeOw9cm7k+tkEvszzZBWiDCyafj/K
EWpmaCR1rlFtriytg1ZUXyBWaFmYF9J70X2mTXfr5NbPoz40JYvjYr21FP816FMzu6POaufQiEb9
xW1c8eqgqzxgLqFtJLox+gGvCa1EzqXKT3iG5FMrDD4LyzTJ0J7KPLpLvcH8znSmPxIdJZ/LYbEf
o4TpYbDmZvsEiNO41xiTtmx7xRfX0eYnj0FOFdpp1De03kRPSGOVn0oSx445YtZT7sbyGgiLmrRi
CWfEUY2AR5EbvMIRWL/YdmK91/DI3Bpuk8acKDvSeit36L5MHTPyEAbPgNoDUeG9ZVZWd5XBHP2E
qS2jJ4Xq+V7OrrGEOrPbTyMF09d58Dssf82av4+wqbCu4s1nkCgKhpVW0Td3je1mny07oqvlM8k5
GU0+cg2rvMAAP9LAD4Y45cESeTHctLWLp0gOVOoEuvI1IRvw8iMaypICSTdr5CpjU65Bn436OzAn
EXqHclk/NRLV+gH76fKQycZ3gjZHWxPCQ8p9jqaz376dLfgKwRhJ930zMcINjBlFeoqpzwYa1+lx
55+yKupn+FZr9HUwzPZ7x+TuPf1mZUjTsfkEsFy6D9js/ewq6lr7Mzet+z6pp/qGfY4RFuGhs3bQ
0Z/BMi/axj9YInVcaLtACtA1er0eKM8FxtmsrqNjRrglgnMyrwkGAHV43XRiTs9ahsgek5hhfNYW
lw3RKZFMh4225i47ipHcQbY3gfPYufHNNPR6UP3E1D+mRJ98a7y5AybcLib1lGPrHJEhi99aC4iS
Y1sU/lsxNI5/hWBPxkwk7e5dH/GNoe8n0wd9tbOrQYxLFnRWVn5BVmu8pXvvf69LsbzX3X5hxET3
ew4qkeaUYrW7LhxERPQFS/poMZ/vC7QyhWbEV6k/VW9ApoiUxmXpp+xUiYldu7P0MPKYctLgjVnf
vTGePqSoWmkoJgs1G+Mw5ugGhUBD7rSvPbVZTLnm0LsDHwM2JjA1Lf9u5YLiD9JP/YbMQ4NcYx3/
DqFT+NkwjgCSpSJI/fPsZqpkK6eoOeYMI/xDhS/4KdNw71MduPV3uO0JxxBo/yAV025FEh6P+rUX
O86VI4vuDM/COFrsJCBZkZVdyX4gl9AZhvFpXhIqdWYKeA3ljEz3IIxuedScaRyZKse+9saydXMN
oCdNgJtQ4LxalIuvXaK1xFV6htMH+K3pMcxlVKL4BHbaHWz69tOVzKf52Fl9Oh8dEkvr0B2a4Uvb
uosZIsTgmkYspq+NF7uH0Rr0JqizHM21x7haO8pST52TMw4Jw3UcanFgM+4lidPISYFegId8HSmG
IuK2wTSFNJPLPMRzOgERbBOgK00HydEd55l1wElR0rtiXkINFFzOobygB6stQryxUuDKgZs2oD5W
DyQlrsJ+sQ5T0/T3LrSFIYz9lm0070acVOz3VOh8dRC1KjaRDMXx1QEuwVi+tOEZEPjERzi3a3s1
y6kt4AubURrYIxPDYHTGmSluOd15LbbjYKbuv87Jd8oDDHbudVON3HBRUVtvh3GebuAS6Z8QPzWc
Fng0TSr9Zn6ODAMgUuWJhuYu9SCtFpjCKviu5TDHVn2sNWt+E7maS2Kak7vvcfZpkDqkp8vQk8Ma
HXUaT7CdStYcrCUag2CRjfNbayF1IFhTS3+K5Wq/9npPic+wAzS0WZY/fMZCL3kSk9fFqKD+YsPU
pB4EOpaceZtqeNXIunwzdKX5eWgXSM6ehSUigNXWV8BafJ2CSnQ8ObEUA2or9lzcQibihQPojPVT
1yOGujVaoGT/n73zWJIby7Ltr7T1uFCGC43hc8C1h6YIcgJjUECLCw18/Vsgq/tFeESHG2v6uqwq
B8XMhAO4uOKcvdfe4FjUr0VWmJmn6gkzMXBHuZtpQLC8M+wtqBS2Eawb9ryC9S3P8eoRgOm5I9Cc
FTHb9Sdl0tze5+WLm6wWU+qZfd37WdckkIdx7x/o9qGc1pIeqAc0zuiEI7EUYJSsgV0lSHz2JqIs
PqRmZNFEasf0u8yEezUmRXuimQIUTcqaYFkoQBlEkXqk3x8oP+GLwOeYFDNID3AOB9sb8h5pW8nO
9WoOlzllCJJBrNknudoKqYWBQlCiFtKk3Xxx7SJrdupUxPtWb8YfeCNBPDkTRg+/cZQYflklKC+A
Zw2fjE5XeWFlAU+D3ZHujdLJQD6iXknXdjDzQKVQbI7NUk08IwVB6fGbQn3DiuiqPlVhhdBh13R2
kSHR9VlwGr/NfMV4YpQuP2VKyNOOoj6+1oze+JXUk/GzibUawaBt01MZZ05z4+DGn7TZNj9qRch8
QesxCLwqKpKbic2C6/HissYroOfu6xbEMNl8lvFLpk3S+bBrx/DLVJjG6DsarXYoIrV6oE5hOqu6
DOd6hWyWreOYwl0rIfUbHB8t1dz0pFUtysImybasrAhJ2iHtS06NTox+zK6V4whAirsKYZ55qD44
MysOy+Vi+PsORiYhgL0Mh2tQtPPXsW3bE/Y75ascc+VrplLhBiNdIuqKgMTph1BKpIEuKycp6aCN
JJgZFB8bTozVN4CTpCLy/U+aV7VlmHldlYfOtSEK9QEkhU0Ot4NNB4lPrYKOcIx81brLkRkHZnCf
NZiN0UtnRLyktUg+mu1gPEIOtcd93krj5xQP8/3iNCRWCikHnaQmtCoGnzAJoce9TC1GcgJZZZRo
jimTMP93WjofdRVeBD4zmrS+XnZMKdjHG1Rdgot5gwGrcj/ovXMCgRvzxPso2ut4RIVnGAAm2fp0
+pMNTrJeaSUUoT0dcbP37apODk0KDofZtwyI/C4zAttlMKo2bSt63ht7oPwGojhptxgCQEh1idXl
fp2r8ppacoRUzcgncyvbufkU2E19IyHPNh4QtCigGmQVxiaXVGu8gkbxj3hio7ma2ewlIKnV7i6f
Q4XuKOHWjwbs0opM29bV9zUfM2tMqamUQpC8yMOCDqSkhnIMt6PZCLKPJxabwedPHZzSSWk+wQrt
WYkA7rAYFl3yWYtagGYUs2vbt3JyUFdhOJHWWJPnnG4FRb9fJC87J3CCnDr5rPMnlrjx1Aj0UP5S
nsQaDqYiYtwjKfIFf1mHkBwL32jLnOChmtBjD/tGcCvrjJ1NmBAQf6CWkhw5UNA4VDoOlB5wMGs+
KUAMdG9CFERcVl8RA+tWLjSb1dgjpHwYF9c/YZ+KAZXablZ1q1scjnSnMzw8lNGwprnbP7H+du3G
tbXoakyRz+8hVdoF3FpMTARqW6W5hhLIoKS9HSK5TcbHf5h5IVRc6bxcKoq3VS/ne7qY7fU/iiCd
ZisfKIpn9KJ9evX2rs6okWzeLyCfBdL8KR8LFPOUBUyDDeLLgvWUBpz1JMX3SgU4Os/N4ClhlhyF
nVNRmlt33dm1fSEuZWlUPSNs/r4osSSqwP5AH8s4ayzp+RBVgk+AGh9b165nW4KSwNrWZvEkA0wO
jc0CFaR2dqFcfg5a/XNlKuYWAZ000qyz+jyd1KWYkixzNTosTOxDhlairmBtJex22IfaO2XUqA5Y
YK3qqoYRR20a+R7mJH9WwurCoziPCPv9ixwau6CWTexl5/V7/K9UrWueBbbz6j5txszXesoJwzj/
7Hqcmrmi46eak3RFQFS/7zEw71yjGYn0WPaufVxtCsX+5Y5RdZzcCi2cFQBXL/XC+vuxwuSh03Ew
NWuR7rwcK5asmwBFu6QHpQBzoh53wmjc+Uj302uZK8FDkFjNheaeeKPB4ejgZlX6Q6gw7aXl8qwd
Zch86IKcV+YaLUITB1bPakiyelsbMlmrShbsUUPEm4wWAuHyo7ap6Zpf6Iktt3Y2YknYNdDG6QZv
ylpi+p79CMV04OiHZuXNY6cdYtkJehq6eZ2ZY3FBBbC0u15diiA7AJn0ETTjrP2mdbWl1AbLIamI
ztFII5AC6Av373/3b17FpZ9MTCy9TH2ZF57dEObTRkibA6EeinmdtaXyAPShvtAvfX0Vzisus4rh
8OJYvV5epe7cpKiY1b2+7+NtgQKpYoecpNZfvx7H5L0Im3gpC2702YRSRFmARbMF583ftJPLjQAY
oZLcTvHfX8ritZBhpi/v5zzBy2TTTNarS/GFM8tRKQN7r2UJUB/ZyAtzwxtPz0YlxyxlqfxPX/78
2TtyBfi3JmeTzmqITGopNVBHLC5c5TyxdMmJRWbMwGasGcgVzgacaTqKBiIfa4blQjivqA6zojpP
Y68L+LtxzTkxGIH4mfPazEq2HFVJ3UULrOv3x+SrtWiJqhWkBfOl8fHoZ28xtK1a6cy88hTysFcg
iViVisI8ZmNd+U28uANCV1z4EF6tRVwUISJ5ySQm0/87E90g6ulljIjOw3WceDp7SGxw8OsMQjJX
jWaF215tHT+DyfdvPHjQ/cgWMIXrjuqc3a+Yct1UYu43Arq9UkUAdDWJgEcquXaqlVB4A+mH14lV
a8cOWjR9MDzKDoEHF8b0Ww+eMQbwmocufss4nw800RFriOup8tI8boBWlqc8WXqPDR28kJLFYVad
+kKn/PVzJ6PYYqePmgJujnM2o1octnWCQBaObFZtp16T3tyq5qFIQhekUNlwrNZnL+rD4sIbf2PA
mwbqVBShvHvBLuTld9UGWDuGyCq90sLiRQhddaSAw3G7CGPiZGqoJSleWzJ9onVs1fU67AxIlbUW
bt8f8K9WFWYtojQRCKEtQm509kMwvqR5nTsl77kGOFAM+EF7tunJQLjB+5d6NZdwKQIfVa7CPgOv
9ct7zgbZw9Fiw58WTrqTWRasTR0fyd9ehVHE52QgYlt2dmc3NAl45R3SS/azOFZxMsf3oyL/erZ3
LGYs5ioX0yVQo7N7aQVg7nBuCq+qOEf2UZ5uIwPkotqjBXj/hl5/Gag4WPCJTNQclMRn2+MgkQBc
dS6l1JHarYfKUDZt7FjrPLEokc0dhTIiENILgQCvPw7WZbYAiOxN5kLnbM+Dy5mEEa2HdG4r6Yao
Mv1IFF1x6jHznppWU1c5imrY/5dmw9fDZLkw2wFbQ9GmLdq4FzNBNsCVaTvow5DqPmRsKv1JV9Pd
+0/1ras4PFLmPJBv3OTLq5jB2FSYQ8mDyTXnqijtxzFRqrt/4yI2tgA+degO9tkE03dsBdQuozyH
d343CJndgkN3LgwQ8fobRtuHbmnJjUC5eX6W6XRcpBgscFbYnXGtD2BXevZEJwpIgJAXfTO+eHVj
NQb4KOxq3owPUlLOTjQ/SpJil5tafHSaUflYmr3z7f2HIN561K5rajinYQERrPHyUWv9GGsBlT6v
ys1fahzKL2Cn761hLo84mZMDOKnSm8HtJCsb+PsVKRXFGvfncG2FEywyY6QnKJLh8/u/660BTmCv
xWgjHlmcB17UgPkMGsmllxMvsgkhdPtNL0Lfza30MMv+Z5gV+UZM7o/3r/vG2zKWIbHoNRfs/PLn
z7ZUlNcczQFT5mFhpKEdOFRGAhqKg5pfmqVeH1wYEcJcZJ+mahA0evYR07rslVnGiIjSHOVQlal+
nk36Os+QSCHjVr0eqf112RT2tenO+SpzZ+XCkU1bRvmL0wQ/gk0G9FRkhISMnE1gCy0CrDI9797Q
Ag8FprbO2HjAd8YulfHa92Ia3QMNi/FbpbTaV90df2HSF2xA6IdITYluUqcpsNZL+xb96YxzLZfW
QzTRoAkx9wl/ECjzvVE13I2og7r0LKleEqO+MWBMtK8EaTiktMAZffni6BROGKY6VhZhdD/NMHbu
Ib3BHIC2eo+OXPksUA9cjTqVu/eHzPKazp6giV/8d7WAUXO+W4gMta1UWgVezpWfBidQtyoi2Hu2
Eeq9nNxLn8YbX6zFppBljXRT6hRnkyNePeb3SMu9DDHhPbvs7mbCvHfhrt74EGyep07lx2G5Pp8X
WGFiICrojApe7AMmc8mMFcY3TlqJCwda8cYYZD3ReXmcZRBVn43BsSVQwOzq3KtbEXliYfe61dQd
RQ+yD44RapRBFbSrcZfJWCN0Ysg/ER11ohoVHLVeXph8Xj9hWzDlUAD6fVY0lt/7bBKoMhmmMMNz
z1BEssU7M6PeycMLn97rccOeAVkmx16mAbYrL6/iauGU6XxDHqlj8eeiplDZ1+6wK5DsXpcFLYH3
x+nrN8r1gGgw0eiI0M9jkwwFUIOhcT0gfvGmMeiw02MONlGJB/PfuBRpzqx3GnC0c8VuTLMvkwT9
eHbX1Xtz2R/NqTPuzSU+4P1LvfGuli0y0vrlkMZm/ewppmg1QG+j68zicmMSNIhZWSgXrvLmuwJV
xTBlk4eo5+VVSARXicbmhgKkM7wmsz4WdDq8djQQnlhpf2ED9Oa7ena9s9kMfpkaO7XkrupufpCW
Ax1BqNA9xvxSEeGtS+GlXhZaoAX24rZ7PthrUEGDgl3JY64Gt0Ouhde0WX1UutC4cLB661IsdCaV
Mkj8wlqe8rPvKtSGaiS4MUMM1Br7vk2DlT7m4rpUW8V/f1iI128MPTyVY8CjNExgcr68Vg4fg4o9
ajlyc8WTtErO6Ubi3FaWpiebsqwtr8uN7mOqEbqZNjVgQiq6t1YkA9xBlcxXhQwcv0VsTte/raSP
s0Jc+CRfD97lRzKoBBJt19TPJhq1Zd9YdUyy1phWUESCYBPSPN28/yxeP3ZHYyNt4cNkUw2M7+Wj
oB1N6ai3M09DYbiNgjzbS2nNvpGa8sKlXh+HcL6QXMiGmj0vNeCXlyrjzsIHP2Qoj+YihdIQ2J9G
B2HNJNoRuHIGhcPrnenSLvaNW6QwxS2SjsaJ/TzvO8AFNRlspgmJHKxgVZDgR+datLtRS482ilfI
9YT2MNTnaw3WyBEkdQlwKQh8erIqTRdM5D9UJAMfhBzmC6/59a+jDGOxz1Ipp9JHPXsqoduOldoi
p6uBNDwoalhedSoVpShULhXrXm+DXA5ljCcqkLwA++xdj2Qw0JQmWSSw6x4hup5vZNvcsejW15qW
OivIsjrwSNW49MW9HssuFUbGs2CWxJt2VidLKkQIsqJeUkqj+egM+nTv1DMRaO8P5uUGXu622N3p
gmmEeCdNnJtPKjMwS2JlqMTRTTzMY45au6Oph4zaGRdZNiKZfnAGwCaqRbIQCrD3f8Ab98mBn+2y
QZWEU/Dy588msbSZsefnIvHYS7trF/fhOo3G8OH9q7wxZCjr2lSg2FI6vy1jz6/CRFkjuWsTurp6
f99O/R3l2fzRJMb137gf7ISOwMjDSm2dTZSTDJV4UHrUjKobwKDM+ydbdasP79/PG+dMyldUUSki
UvjR7LPh0WWOIHuKG6qpuWXIOZ3Rt6cg8ePUDdcWXBPfht5NWyqw/NEavrfER20rtLsbmm6I4snT
QU3YJv77P+yt8cSIWg5gDh5w5+x3pWKgA480xZOjNE8NemCvSOnXzw3R8zSyDY7iVkDWupVJEBpS
Xrj+MlxejGceCQOGWdmydV7C2dzA5FgHnakHK4J90o+R4sIGboL8wlfz+vGztWZ/RBViqSSz4Twb
tcqQNSzIEYGKpjZRGIqibTIEKNCLjJ61labOzk0cJKAC8fU6j+ZvBuFP2xSd+VqJO2JilMz+GKEu
+PMA/tdp+p/actj+n62mD0Pczj/rc7vp73/qj98UT6kBT50GmaPzdTKf/5fdFCMqExBWQ5YVleLN
8if/cpsa9j8dmkKsgS6dA/bGfND/wicY5j+ZTixGOV0FHfC69jduU0bOi7GLfouDBLIAnI60ZPjX
nX07etyEUsSattLIR3xMDRfiiYYlbCXI24CoKckyxM6NG1JrUZFHtvTFoNi3uaQnG81SXVeRC1YH
Qe21iyfjARrp16rpyn0bdOImH0v3mCpZeKJI0V+FDo1wn+Z8eVUg3ifqxzKuerde0z7R9lXoIgov
+qY/gG109k4aNmtLqdQEo4gYjqaudNuOrfohqdt2Q8DA/AWlp/BHsHXNvoTfdgx73TyKZHwo3DK+
Gvmnt7pd66Ro9jhFwiasH9vAHNcLbmKjVdVdRv7cyh3BndjIWR1Pwdi1tSd8YFmj635qdPhp6skV
qxrLylZqOk6mHC/UXVKpxgoTL1HULmlbrSGNrW4kFalX7bDNwkKHO2f334cM00WtGz+h7mprtcQs
UzKd4fd0kwOxX9MKoxgJagAurwgF7g8ikyk4IvgZ+6En3nA9EKJUrYQetngPmuhRBXT9pCnsegVR
CKse0J9ning6jE1utHBlRuXLXAvtKe8Se9e2OpI6oKDul1C06aGOp+qhASDoT0af7fomzX6hGwx3
adFvRnweXhN1065HF7ePyiBAkFTo27ZWi52TV9XHoW5mr6vN8CrUZ/vYRKZcmIhNvyvpJkFniDPz
WNqlQMNVz/ssdZVrPVZjF11zuXVLNfHx/SkdvtYctNYMOWFRTFOInKrG70zzVxlK68ixCXIZKSd3
c2+Yd1qhxSsKys4ecpS7daRSb1089EcsXuaq01PrwBku22T9WOzsIXcIsy/qj1qmDEgkRbrhDKFt
0aRX3hg6ZJc7HNalrogPnDwyzTdkRtErBoQBIXFVjfZ2qiPOUfpcXA95tUUtaT8Nts3fBeSBR0ep
zx7tz2wk5GZo6TSlNuVGNZH2wQgH46og0pdwCoGv1Y5z30YtTYY7GQu5M+cYuWS7q1wzIfjA3eZ9
r37She58MKyg3RDGxfHXVYNonVkZPIjO6tdRmRiPJdmhu5qMCyCLcOCPgVsgMlWbCaJC6cBAMJpE
PEakwWwnYGDfw94gvCPUNblyBk3zG05vewe3kFypRRyRh1oH/MVs1wO2jLU26wCUYtsMPHfCB6Zr
qb7uUOhn6NDruceVpIk14A1rgbyNX7V6VjlqRuNToUXmh34evqZohRclHhLUuj9mYc/JyBRiqyum
uHGNGt1pNinbAUIsts1I3RQ5j6jtLbgfgCoBG+XVzhrdiBSQujFH6usRZsZqyrpPcnCJngw4Ka2J
S35UrHb+qPU0joPeGDZNmW/UcSx3hQJiHaC86lkifSwdrDCDYQef+VS7U5I42R3RP58wbNm7jrbL
2tKW0TjntQ49L7nP4ixdTe0Yb5Q4TW+Drgs4Z7WOxOAxdteSjlXHppG1HtWeTD9ZtFF2OizoG2xX
9k9Jws5xWpRjubBwHCULrkmX8J49gYvjRMzkqBD1ieFD6wh2XhFi2hB3armEBqYyOUZRbgZwmupt
aRAhF3TzkwLV9SqiJf9D2iVWChC807aqaN2OWOU2KFtxvxK38JMQN8V3+fdtyYhtD0WW4/5IWwOh
PNjlLP2Iqses/HgA0bwy0agOB6eLe/cmLidKZIrs0s8IotVroI5oXhOlmO9KpbhyiHbzdSfU9ixl
AFa0UQbQ+pqSEWobxYextIxqr6phweE0Jcwv0cY1680i2FQORNUM/jjFRH+ZTHeZ7KvZj3stI3dJ
+ZR1rXXE1pZ80Dprk0PIOoUDGl27hmvTagzdtCS6d7QCPyiDEHae4oZ7HSDXKQTkuwBCjK1GOQIk
e/9d56zkuV2S7/VuolhN7DmxsoygiLQyDpSN65lZtiRgJvMVAR/9uo/zbQlFaOMaxXcrrb9kTb63
3f7RzrJrbK4PlhIjO47CpNuA47ewaggBiiYcqx2pu98QMkxXylSGJ4q9/Fhdr3ckKzbrTm+R+IRj
KMgxZaZM5uZ6cjv9EdZHuA6Rbx4iByuePgbVhzS2p6+xzJ11Mllw2NIO61bXg/wx5vKLlslHuPXX
6eDeEHeMfr+vf7S1rGHFdRTprWrNbIHRFsXr9awYyBZ5rfvMbI7wnSNvMpw7PRPhRlOGp2JQgs9t
g3NcBzSAT2CeWbaRuzRDzGbecekNplFn7MlDKlaK7rj3IVyhmwwgmN/1qXOXZWhd6XGdwO0ve2oW
YAKLSLvcGbGrPlS9nX4DDApVLMOn4I1xHOz7oZDbJjZHZrsu+0z01HioHTFvHWtCGdfEAdI8u3xE
eVIYcPc6DdgfOD+BYfgpEFVFdadApjq3un00p8b8QTa0dsPxUL2rfyeRI1Rzbkj+nTLPag6ak0yH
wQ6DTzBrzeQYl3QHxyD4znEhO9QBi5hVkq9CX+BBIYcZ1MNcbsKmNVfSruw9qL0BW5IZfZGkGbor
WenKlxR14L6guVms1cLc25LVhXnZ4S+muWVgqj5y2PFoaqN1k07o2CgNi+ouHGf7GyLP257ibr9h
WzWLFeiq4opXHMhVa0/F7TBP3Sc9VT83COdHdEEhPlX8aQRUh6sE/OWmrCsSofNO/6gBpN+Fsl8E
smw9MZ8ZeAEWrSUZhGQt+igurMcqdlgHK70+BkSeXEHYrK6jOunv67AZ9wJiE5ZGOXsQFifU0HrC
6u2Oynd+429oEfFdXt479nWIZPMYRo6yccOpxSrUenAuceUTBneaI0vfwlfWxQogIcp/iFmAbGm6
bXBsbxV8MruyJ4DRScQKwacbHnoDmYLSR6pYJYhgV2lnILlvI7iNPfnX6yHojK8tR2t4QYvzmAD6
1HOEZf/AdjbunIKA8TKAIjyHznwYa1F/SHqnYwkRUJh64ZB5igHktpdK1e6QDUKK5mM3d1Fi6WCq
skB8pUuYclhyxAAJIXe2ZRyGG7LflAeKAUxcJdGUdC2s6tNMEvCXmoq8esqcIfhJJmInHqKgGJeU
GXveYLXXA2+O7a913IMsJrra0DZITRRaxrLYIrqGG1A2v2pd+VW2lv4wuFQmnRwpZcSyv7i9q/yb
q1et6qtZIrekfLnXtWETFannzqfZmpXE50+VA5XIrXDAi7Lulg+G0QAi48gA8TCd782EoSKdGO3W
0HsJGKeNOtWJw14rRNGea7lvmGO7aXnhN6ZifcZjP21GUw02uEyj9QxE7aeTz7bvOJq+7yZWUpuT
5Q5xcrXmTcgdpvX5YzHO7brPv0raFeTlYZKyVd6NHacnkpYOFnE0bFXNrci/2AjjcQrFJ/LGHsIa
61PVKv23pDWvk7Stb5ssDffsU+7Qem4yq7qu6+inVrprZyruper+LLL5Ph6N73qqbZVSJR+8nLUT
JZcPS40oy+xbrD9iPU5ij5+iWdkFTtJGKsyckbWvQ4u1ZwzHNRNh6tUme/pB9TEBbLUpm59Ggn6Y
NoeJLZrbJkR4RFZD8LcULoFS5VDtk67MlbvSRlpzp6Txd5sd7J2m6O0HWxj4jYltSVYQqMI74PSS
B5ENXmkj6J5HPX8IYG+sZqw1fidbB3gGIfUDyYE3LskI6opgnJ5tLjz1ozNbpJXYdRj6Jokfd4Pa
hdPGzVTFhxCR3Icdf0swrNxaTFdEAim7xk3inVPNnBbwFJL7R4T2Hmm3cmvPpeVgrWzna4NEjJ+q
UYccucrSi03Y2VEQ9p5ux+Yt3aR6bVcxtfJRzCqTsW5tO3Y5Yzxus6yhsGBnSgPfWeaLPR8HKdZa
ZuG8inbpEBTrLEh6fN28YJOOo87aq8tj0mqDJ4B1XeWt4UEFfrTKxe3VFKMC7RsDmpajBQ+60SOA
1045YSXitppYXJHx32dzi12/ewQU6rGYdA853Le13c35ztKDeuMsfo3QtA9F3g6QgHQCbGsIc5HU
TkADbi3ZzeRnhfKzqtT6vUwnuSItuPGLCe2+JedobQyy8Gw4ONsaxd3eJHtjW6ruvJ7Ygt/YsaNd
kZSobYhAMbYwmuVqSmx5l+QMb/C5wx6z1sDOYryCYnaHp0OcDPj5+6GasyuofTkUepBzxBhMeYqe
qM/v53b80YER32EfH3xiOPA1TXqIDzHuFKDHfHbDKmga04ujMf5oa4sJBW3evZiG9DNAChr7bdCH
xhq+RvOhdtyY40Pu4oCKeYinMDb4SxqHd3FARhRmr6JaT7WLb10wIyizsLwQ6xhaxOIx1A33WigG
o60Plf4EH8Ih56lSHmsCndaEfvG2gkw94H6bD0SPL6ByfZc6VXEr+9rmGJmEtzOxB2tmuPwe6m67
iWp1xoRa2V5eWONT3YvZT1qFYUdnX/6o0AN9ppuPG4SuG3v7kBKDgTAE3oIZ6J/wX4ltmVjpQy8n
1R9sIjVaomX2hHClV3FifGAwsPnp2kk9zEojSSOtjBz0oyL3bRfEa1tdoq6gia6xHjRkHTKxLPdC
0FkwjjdgJJyHGuRxxym1cR4J8ZXHBp8u9Y6quuposHk6RrkPzowO3O5G5YnMdOyuZAz8Eq3lPFoK
copUbcYP/yjxAWKecLRVbIpo+boaPPiBvjPdQcCpUr8JJxmO/+hsfOIUOswVGsl+p0LZWU2hO15D
kb9O4i7waPiE7BbiO46dybUYxXT7uyr1VwW6/x/Bp79L+/9z+e5jEbc/f/zH/6m/Pf3HOo/rb+3P
5jk27vc//qeOZ1oA4BBx0nRfOhdoRP67jif+aeqmhp0N6ZVu6IsA/l91PM36J3pqc2lgusgRqAP+
dx1P0/5podUUFKxdhjEaub+p472sQKOIJ/6EQwd1RAs1uXqu9LDcnHqchtqM39JvqOIV+5h4igtt
hpd19j9XMZgWDOqY1Ll/a26ftU0cfYh13DKaTxsPXDV88K8Kh49dBBL6hDBJWcneqv25jfRPGbaw
P4P4Bbz3HXTicpPIW/kPDXyKqec6zWyOc7Zki8mYDsVayRdOsYgQjNeVc+FOX7bgft8plwJVxWUI
CDp3TGGGjDRNGQ0/k+7GyOcPg5WZEDqBjs9kDK56pehQx8dfnhWPb/+0DJ7f4RuvkedrwllHxsFQ
Woq1zx4wZzrFzMhc8IcIq11OosymCoJ++/5VqCs/a1f8uTlz0QhjCMBy4J73EYC0zRS/TF9Vovg0
jVnxVeG6K0Eo0UlN0+77+9c702L/viDfyyJ2smheI3V9eVsuMHXRAV313bYfPRyX+V5JTLrIM0md
td9mStB5Vprbm44e7K9hzr/Gakm/phDVxwu/ZXmE/69X81+/BQkn2DsMR+eDCIMqGrooNHxKbhVt
IdufxvgmQBkYBj1Q1Bm4AX7MK5PfvIdhTPJ5aX0NkyH0FTgK3vs/52WL8PWvOescOXlDWdRQdN9U
2JnPZvONzEb1oCLniS4M6TfGFjYTgaBn0VTz+b58CS0VrCHE58jX07j7UaYPWdVof5Cjf/OJsu/m
yxGCKdE6b0Rm9oR8j9xG3+VLPeiqjqfaTtgoEjpzYRS/+eieXepsUBkB3UcrMXRfhePscXZxIUBU
Vy1C7fX7L+nNJ0fvDW4hXwsK4JdPTifAlGAXR/erEd4uhTF5HPTO+euhwIlqkaCjJcWkcW68S5O+
NZC6lz4bIXVf5PO0R2aT7yk/Nv/GpYzFbYcGnObUueco4jUFhUF+a07q5ye4w8pudnLtU9gE9QWR
++tnR6OKEcfK9FtRcj7qujKRxDlU/jTY1TYqqU5YWT1eeENLf/vlR82rQUqAZoKlgbXh5RsivHKE
TSwqIBia+EnRNTk1BPZ6qtWo2wFt0VOi9cHu/WHxegC+vOgy0zybrLvRloD/hsq3AuF8chTZe1ai
2i0Jya51YbC/fozLqwLXyTCkVXguWCBzg+1ybTW8McquAG7kQRptcHr/jl4vDMg/8Msw+lyWhd9i
52d3pAsny4Pe5JQkFLHTCRveLV6TlT7kPEahmH/lBVtmP+BviPEc1CbIl88XIhoIdqTXoqNRLzkK
wUUa0LyM1XGEQ3mQ2N3XbhD+nYby91Ut5n8eIuoOBIdnE4ddEr1BfarzU9y6BMXU+SGDao/xStQX
bvCNB0pPgQ4venNX1c6FCQDfegoPPTeodv1NadbdA1hqioXVKDcGqcHjhUn+jaWWVRYhKgIeTeNF
nt1cE2Iuxihb+6mKnRD1CRAkzZLY07OBImEADJsjIyixb5VtpItat2vvXDHIu9iVTn9holmudvZd
su9dtmqkty8xNy8/kRimk51n8FXMTA8AdrYZ+FbRwh1ZRUUo75tkyqHSACWZccWJxLjwON6YF5iX
GcyLP9VGIv/y+n3RaAQkc/3ObYONXiiVnw1N66Oj+NYlbrSXZJpfuOdX04LFMQA2+zLvEZ7Hvv7F
tEBJSswtuEtfE0Wybvq4oH3hKN5UFj/f/1xfv2wuhVdjCVEAKg4T4uWlqlYPHavJgY6S6pX5ua0F
W0cN3D1FNp3jsxyM7VQGCQEljWGDL4vgyA0G2TVYxf7OM8tnhWOWVC9cfosOCXfnyx8zUKVrO01p
/HahjdjY7+7NTEQfpFkmFxaVV58Vl/qjjjOXYf7bD/FsnpoLZwoUk8DqSqX/RB3C9iqCpT4G8OAQ
X3bO4/sP+tXsu5iBWVUwM6KQMM91T0CAEhveTucT9O1+T8dZbNy2VvbvX+VM3/PnCQLiJrANe6ap
nb/OpA+CGAAbt1WlwVE0NCAWBglcFgXQ6mEyqNSlY9eskhH6G6KvZG2nIykwldPe5oAB5WpE8Hua
nTa+sMC+9QRM7C2MNY2j7Csjp5b1ilXofMgMgkMP9XYzl1l0Yfe4jNcX0wXaNfY//HdxFgp1+bSe
vVcqIdQuzbnBmkn6LLbQOT0R3xkGfiU7jQ6ymlw1TKm+VgbKDs6Xe0kAeWZj+P0ODI7woKoJO0Fs
dTZjhFIgHMMo44cRxTak1oEvgwLzZqmZxy6TC1u0oq2l5kH0yBh1b5uBkAsnbVJfQ3IBM9RMLizL
bz4WEyI8gms2oeczCnmuGjGNYFHboIyrtVEREcR+Sm1tj8WM0nysBt7Qq9lhAq26G0azNC5Maq8m
0kVVyFLNudRi53i+/6gBcSujvQxNuMQ3FU8DudmU7juMPL9mBR1gS3Xxwmd+xqZfXgbOFaTmHCZg
ZzCDvxwPVkejPCwz9Bu2/tmor4uyvXICxS8UY2Xpiofsaq9boQdCjt7qBjriXrd/9IQ5NgM5Jahl
SJm4YHR5/SRo87DxY6pzbORbZ7u+yBVjpNbAYcxa707p0GjXTSXkLaCb1leSub6xJ7t6en9qeD3h
MSQxirKXENAxzrcsBO0NJEWXql80dnKcfqXN2hgrkmjb+pKH+I37Y8mETse6CTnCPHvm+WAUnTOn
s28mcX2n50m31ouieACYZu4C2r6nGZXiBYTE6xG+mMOpklHyWKALy/0/+/DBxASFpA1M75mnGAGR
PuD9bXaQoWhA59g0dgFyZR33XDddt1o1X5h7Xy/aXBdtt/i/nJ3Xctxalm1/5UY/X3TAm4jufoBJ
S++pFwRF8cB7u/H1PaDqGy2mMsR7zktFVUkUmMBO7LXXmnNMNhYISKcdiqg2jbTPIFvJLe3YmJPy
cbWnvzJUUL+41O+vUiTWVCQYXdY7fNpEq9N6rccWAh9zI/yBqzR5AhH1+ucF8/tFEG/T3eHrhyPB
XvWDv97QOhQMv3tZ+GJRlA+pirX3pFS+kh3/viy5CgcAcP503CjwPl9lIphwVuJU+MpAj97s9Fpx
JTxdBKTmmhcnwvnKiXvuc622LkxdbBPYE06uaC8Czn0v/BBS/k5rG4motdH44m13/io/T1okhVBP
n1xFBplNYBHfcSmbIU8ZYAsgB23+/jOiTFccrC1Iz35Cg35Z9AtIpGlOOuHnCmUL6W7mcUij+Yvl
duYZKWwcMq+PtR9zStbJQHvSWLOpEdVZ3VdVY+6B+DR30MmIXCcJ5Yt79/s3CR0prWiai0AI1NN8
mzlDeZMYXK9A2nPQUkly3Ba+lQV0bP5qZzz34dZAlvUpUWnbJ8u8gzg7mp00+FLYxz5w8m0qR38h
XLph9ZRfHCbOrAqOVBwi1pfUui19XhVKZLck1dk9IovG4bjEXLOPm2H351Vx5v6t3yUFYa/OmOHU
glENI91JiQjiVI8+ijDRqXO0V+B41fafXIjhA0dTerOni1wa2lZTashO49AwZ59KsI10ui7CZfji
ZXTuI+FM0IhuUS2Tlt3nGyfZBQTsUCZV2VHqG60ytECCMn8/17P2xTP62Zj/XEKube3/vdZJ/bbo
sRoBNh98bCzRxdjWcD41ixAAj/dfeAuHc0RiJilKR7xLuzAB5izeIwu1qPmAxlUOIHcNEUFP4DG6
GFI7e08erOTYz/1yh6J0Lh8mqaw/WmNENU1unLB8pE6Z5f/5+ZxYy9fqB1QbhiMc/VRBKLVPblsb
p/EoVaNviEgO4ljrLgcgiy9iDbwwnIK5axhKwPz0RbpQkU/thKXX/2A5rjcUNzYOlt8AC4PgPCtU
0J+VrjTbSKXMBSI3bOkeGV9c6syXeS3zKHRIVaGyOlGiC6CgmMOm0W+QP1+WmqZDMYyk+qJVGbTX
xP2YX7yrzl6RiQKyPHLutdO2IXFKpj5m/Yi6EzVUopnDrnUipunRECqXGhzFLyZYZ14hOnXKypTi
la/8Rt5YOpsHTlpn7FSVb5Nc7Uaq+ZUd5szHwgjDAMn+WQOcMgn6XMc2OemT36BQ99MJ0naTpe1u
kZP2WuqW4R+sVF76WNlXE+Qq5v28UotUTU2CWWbifMG6RqIZNgviZAijafUgmlx6I+maSEM6t9Mt
MFvnu02wxlc5Sj/Nzyff/Z8GQnY7m66Tsd79XzZUEhXMXIvE7MswUwKy58s9WQ0WsRurVHTW8/ha
K218g2pMLLcJR7VPZ9kjTpd8vnyob0gdkGlACt1dbLTE8YS+VoxE3CJxicfVTDoAO1aHL7boM+/H
dRyFC4NqSjFOTd2C44ucVQgJa1skslvCft85xaTckDU/vf/5rXJuBbLi+UqvnqXfcFQOsmNZLgru
UYwSO67qxkV0/ZUt/uxV+DLbzPpkhA0nWyVZ4CRM1yU8MfINdjl2j0NN6PxX627d3n974FhrKAQZ
oeNV//zARRmDFFBZ6EoRmT+mHMGHVyyxE6hZaDp7uYhIl0QGqjwKKNulx9tWvho7Od9D//tLnqyC
rM153ggri24MfazQt9Pk2M2KPD79+b6f/VWp9qlTAAYYpyecOYHPm1fcd3ocy16gt7rIIxIsoiUM
t1OudlB6a/2LY+PZhYXRDy8RfSvllMyHUN0YMcXM4Jez53awVU+WG0CscEiCP3+8sw/8lyutr6Rf
vnodDc5UrrgSETQtIqs0v4yXfPqiEXL+84DaXUF5Kx/q81WQiUchnbjZr0DkuW00kPCAP4tvpuqA
zvwHHwmXO50PBsUAvD5fLM3CAXEvL7VsypSNqGRQoZ1cf/GRzt24tW1Kq2Pt1p9WsI01s2EYHSkE
0zQEiojhF9cA1//8Wc7duF+vcvJ9zBS5axStZiFwlrsfYBD5/VyJJ70OiZL687XOdKXpoK0dWhYd
nuTTocekkDyQRv3EMiD5NtLtMXWlspsOY1TYzxMs88Os2e0Lfur8Uc0M6SLsB/IKCmF/iedZV8Tp
G4LBGevfprVontIKRpNSXtIJlxGqgl1BmpOgkOPnWbHabWyWf40aIaFDEh2SHuOSOSfRRhBo8ec7
cvYZ0yvC7kexDZj2ZCUNYSzPy7ymWDX1DqEgqr4Gi8Gfr3KCvf1ZL65jLQx97Pw0xU8WrFXrZJBU
3HKy9qzjQhrdbUb9esVe29k+jJn+gNnPwl6Qld8JSyq8EGTMi0pH702MdIS+WAjnFt2vv8/Jt1Wv
M2vS5wkNfbjGbLXcAMYZdUA40D/5rgLmIgF6DeQDTPH5DmcZZQmTEDYCofXw4XXhFyTCffGSW78l
p4sJpdfakuTECejm81WwoxGgN8UT3hZdxr0Gu113p3X0dKvLGREgo5PXF+Sn0ajSwrTK/sE6Ysyj
0gSmgGQr+Xx9RraRtUQGhoPYKQ7NmLZeDVvw7ot1dO65QS+nKQEJF3Dbupx/eZerTZwNPfZ8v9VE
/JarcJh8axmkBzE6WCsJvCC4LB27K0LI43cjgx9HtAvamP3SK9LzpHb4rQ2jraUtbjPzvpBy8yti
zLntlBu7qgrQWCNG+/w7wrKWyVhGRDsBXtwVkQwYkAy0m8W2UQhXmFF0vTAe/nxnztXVJsUlmBr4
Rr8BaCMcNWqG3hj3Yp4ESdzdDFKVeoNpvCq99EXBcO6lgcUKKRhlFCOhkx1VJV6BmCe+MwyN1YPW
YOuWU2P4B9sPmkX8IaxplG7rWvjlWY9KZkBy5z5qsxmQDlbcLP3Y3v/5vp373sCkWednjNyd3wJO
dZFTZzMjaHp5IX5RKaQgmrKcPn7bfwslHU58qHUuUd7KF5/v3CNDPEuPjXheprEna5kp3ZhWK6ZA
i1YMVdLGh6aWyHsHQYfrsJCL7PHPH/bsc2MWCp0JBR8kjc93tAE5P/IbgeeYHMc3wBL60pikmz9f
5dx3lE+EnM6g8UVD9PNVkhgKyZQoJJ+GsHcIunAwv4p+L/fZ/MVb59zTw9cFxxGFxqoy/XypvNVN
nJuZ8O1II+oB8+NjaPXlbm4jKSh47vsVPvFSQiD8B7eS5iusKwS3DhHAn69cy1bHmFSiatHm5Cmp
iEQqilL/YqBz7oHR2aAzxXnI4gj6+SpLnpqYrOCprPl6Pu7DQsPFVOGD//MjO38dJMAwP3lsp6iw
mq24NGtOp3hBlMCZHLE1BUiiP1/l3IuRySXlJDIebtrJPWsiViRJMLNv6OF0OSRhHgfToNCDlR1C
H1tRSH6IQeULocu5ZhXyOMB56y7M/P9kldRlH/WyQoU5Dbo8uUbZ4MrpRffI29EkAm8e9wT0NVs8
geP15MTlTb403/782c9WniiKkBVy0FJps3x+lPoCEQDx/IzII1Q3pM2M29GU67e0C5OtWEr9h4zB
+ZXTAkE4edcTSZb2xg1RCH8PMPOvWuzX3+Rkf0pxidZZTDKxbtYw8MpY3aRO23wxLz+zpBCOsznQ
OaDJf1oQGHWvR4lRUWSvga/uiB2fQAu8UF883TPXoXKlhqazTxV9Ov2tCyyYRdcrPkD54mImWmsL
EjL5ol48s3SZ9MLIWDVuzMdO9qJSLhvMWbHi67bU8tI0xXtRZOW2RaTDJDAigkRF9LD986JxWBMn
RR3LFXIMiDHIU6fK+VSNmxIHDoDLJlZvh8yKNyCLCF6AN+ANoWgPZCJhTyXPFf5dXctffOozb3K0
MvQeUbavuqGTT93GbUwwVKT4jjLINwXHIXKTW3FvTV9lcJ+9Eq0xCkdmQSyYz98OoqSWKLcXdEGd
LY6NPjTBkjXSvaz1X+0ZZxYMchmQxutEF+bIyaVwl9dTmNgKlATSSmfLxGFZxeEX77ozm7vN+Q2V
BToB1J8nXzK7NcK2JeHcjxoLOZNjdvGz3BE6tpUxKUOnKMvsKzbXGZEO1dIvF13X0y8Vk5l1sdk7
ieoPeUbscBbH6nbU1T5YEgdOdFXo5VYbpiLQierGLWDPytYJTf1JTaSjHfZBldgNKdlR9/7nhXz2
ntP35W7AP5B/ZxQPKL1ou/qcv5ujKESOr6vo//4rBzqcvIr6qKw5an3++F0+WYw6VMXP51VTmGFm
TBCOfLFX/ktn8/lrSVGP1IWTDjN5DlufryNbw+RIXTRQI2KK21liaV4WTXV1ZXnVIN1mORFjW2O0
mcKVcxM/VFZdZX6nxA4y4yEsr+CyKaPXV6Em7dpF6Y2HgQiA6Jo3XXlJ/BB54UM76qY7NpEtH5rC
iXtX2LNt7sFlpPUmaVsrIh8pInylyhrnWzjX5CSQvFYZbi8J45gR4Cl2y7KmWIm+U6OLIo5JkeV3
WKNZgbRAimklQT58iGQLVlaEbyZpZxQqcsqB3VfUqENEA9aJ7Cu7cwJlynHqKaUO9YNU1uhCGPXy
iOE1pW9XLlx/thvCG2yAF0Q2T23YH/Cu1j1ZuBJaiZrYFmLqpopoI5VnRaN3yCbiWYlXUf3GySqi
BJdB3ZWGlpSbTqFxh2ktNaygHVHzkIbQkaUGLSKLmflUq80lnrCEjlNqbVNLcvKDTaC02GUoOlcy
AwOxY6fhavURCEWQAfXavA9n/DO+PmOIdInjTjDE0msnrAv/f/aoRYSxP0IcXm5VYxIt3fd50Yi+
laVmEw8JPSlKTmt2k0RNnlXaGbiNtLG5rHBzvxjE+BIVabUHAgAxA05KUldePsXafUlzJENALxrp
II3UYq7TDcuu1kMDn3kkHNgTCpABz4i0FDiJOhDimYxdd9eRPAlNBzJu40bwcqRtPphZ6pHEZpGm
a7WOq4eLOgMwmOVnNSrIUe8Bf18lELRTIj3ZR/a0lghKs3q1Uz1zjnPiUPEsqZsC30Dhh9rQHB0t
RMCXxfkS+86Ak9hTwtFqdqMt18O1apXSU1iP40srMmKkrIm5xJF4RfO7YMW+mXY5XROZXh+xaBcM
ueVJdTlFyeYmG9PpQdYLhwOW3k4Hq7KxkCDiUUCuRVXfw2+ci5loPZtYNbnvHGk3JU40vw42kANc
+KoGIrvvR4n/zIvUz0dZ+2sudQnvpKylwA1avOsJTR0X7046bTDQsmJlog/veBHnTrCUS/FsFCWJ
wmVEO8aj5Rh/S9Pa3mtJUnxUXZvcTMo8ptdhZOnPWdKkPZoe4PHuFMex7Ns67l5WTIEUuHB6nPpT
RPbdvrBE17q5IYDsjnKboccAfHYzqwt5Y/bAjMlbnKT9seLGK5dgh7J2Q6sev/VJPNW7prcL8AJp
ZDzHUj6NWwUenOoxqNKu8fo7BqPUOd7ECHakoAfRjStfF3wpx7IohkDPnBr3cWsRuQR1ybkGeiHZ
OEr5RRKCGCI356HlruQI5UfLMeqqdLTxe9TKkuSpk5EQZGln+nOCXYBsD6teJpZAmmT+jNKlDRBj
KfbekTLM/4ljUyyWjmRqHjCl5Eblu0x2b4TwxRtDvAyeDX1CIr4lL/cOmd26m9QlKS5tO9R0xU21
hzg0N87oqlGad7eDpDKinuNk0P1Gzsran2xjTIFBSBNO46UlP9eW4nbg9x+JqGg6LQYbnprlizrJ
neOCUa7SrXCIWd9ArQZWoJJ5nO1aKEAt9PBkYKspeSkwYw97lGOOVt7Os23cS/HU4KDOF7jQQD0J
41rilapRDARRuyEiXyK3V4mziw1AulUMcvfgvLQiWodt5nIoxq5UUr8A/IOoeDA6EqMJqISf0n1H
h4eZ/FaWCCoFdyBriZQ/VnNm4yHP51BlePd/ywYjH4T6NRUxKa/orjn3Bq+iB0NtJRp2jQNgLDHz
Q9pgd46UCbYLYZle21jqo4iVlD92uvYRwkHNispB4XxRf/6mOAXNAIgSrSlcURmZzsn5M0I9OZaz
A/HEjO65XQUSqlCQYijnfjWS9KWWbeNrYfaDXSkjBFCyvArFr+vovGzqoXv8WUf8LavwZfLeVl31
V/8f64+9V7Vokyju/+s/Pv2v6/qjvO/bj4/+8q0+/ZuffrD7r59/HH1U/lv/9ul/BGWf9OJ2+GjF
3UdH9uPPi/zP3/z//cP/8/HzX3kQ9cd//tt7NaCA4F+LaED+6uZF5fJLSbX+Jv/zc1dvBT+3G8ro
rRW//cS//L/4dZHRUT7bFJpoztdRAoG9/X/+m2L+O3In/n+Tspr/spre/h/Hz/53Dmgr0BZ1I3+w
lkv/y/HjmMgYFh0AjAwGA3/H/0tDa235/FIxoV+Q2RMBA2KAMuljnNTcVZV2Q+k4jQcMilJlSxYG
hJKl33WkE+40NS890RfyhhQK+vDhFeQYeWcVS+OnuHA24NoMcmMq20+z4jFUhbmxpkUPMK+zIuEN
uMigtc2cLlMwKJF2WWsqADPDfNPsBL0V5czBXGqScyuANUZuvorJ+DFa22II39oO1BOLdjhGVbjc
oLVvDjbYJE9ty/hIZSwFddJxoiQh1zkAXI9u5qgCDdEb6nZJw33PRgJ1ybgxJOdbyuDXrevlAv3c
haTMvBHUXmKeI9VBOCjSZgQEtKL/NJLjEGvhNVkqFIOhtSESB3qy3GV3sxnJs0d2mf0AhKAJ2BGz
oClk+2ke7XCnGSkHC61LgHO0ZqKpvpkM8kONTZOKqJIeapsYKQ/Ca+npajQ+oyAhNZys9slN0GTu
7AESN1KkiBN5M8jLvrYc6WHgb6y3s+6nYDZi2Gpyb8gBNJUQnasOCZ/Md8Un23aF6MMbdq3IjHxB
fGnhRx1DZJdM+OrFAetZWpXEBF/U35ZsjjaSIqLOhZEggQKFv3Svgz4IXalaBkhU2PsO61jOCSQ+
KECSMJEusHp3xFhDIPSQSCVB2PPo9MTMCNNuI4xmA0yxxK1thdf3YKnPo5iHfQrQYk8HXuygw79r
Qvuo8uWyB+UY5JUu/iJx3GB7kzDLAoBqLqdlOUJAUqJdqvSFP2fGyhfORxIGezaBAdEjqeyDeCFZ
qCNy1rbepEE+KkbhLmizvCjptO3SUBDYQr8XUVXuu9F4b5p6K0kSAMhlr1rh9yoDodAu23KWd4VS
3LUOtGzeNzzVSJg3A3pc8rdNnQTSpT20Bk+PYFvdn3uizW0aAGqU1YHZjEcVQtx2UArnRsdjYpNL
PhttIMKdk1ggx2qt2NqK1Pil0X4nSHG3lJr8NjNnTLw0bqPFZYSTbJJRLvdUNs6VuZTz7OaDKp6E
usacE7YDR0kt84vcnNtAzprbrslrz8bJgV6mK25nMZheCdXSVcZJ2mHeHa+c1ipcGqJaEOkW1CfA
IscMg5U7R1vHatX9PFVRkKqJHORpPj+2JCC4qdEnF+D7KO8bOUSjm0d7NcztF5Rl2uU0VlR36VCP
HgEYj2nZvlpYpdy5hp1CJnsEamM04T/KpgSRrPdSPX2pp6Jiv24416Ya0c66lXiFUT2OS9tcyWC7
94MaNnDDCfGtepUTC5HsF1YzvoPwmzljtfxeoIAhRAmZV0UnQ92EdBdz7AEEmLRU7bkce0mlELGc
V+ZlyNzyrjCk6cLoJHmXD0Z5kcWO+Uq7ihpDtbyuSu+TuDxItcaLSh3LA8eV+G4WIZBGpS6J6LWv
q9LZVjEfOOuFG2Zr0PBlWThjoNGhoMqemssCelLi3Fct6rpUNzuvDQFC6tlfxpKqLgVT6WejKm8M
O6quw0a+AORiEhWiz3tQmNZdQpeH0G7bPtS89ll+ehQY6G8vgdIBaTF5xUZYwcosmKbag1jFsEq9
dJRk29jllvQDXg7muLdL7ZKh+D7tpncC/TSPTu8GJGnjFgOKEXzzo19a8YVR38aSPnDKaYNlcLIg
Sgpoa3ZmXpCzjp5R+WhsjmB8nMMoKMKcEh/7GOf1Y4v/Dm6keVfURXLrlItBwzTLDzXD2s1satUP
Y+ZwlNfZdGMUSbojeKt+MOQWcuoM8NlMPCLaPQiCT0IvF3h0oL0Mot3GnHOA8ioUmbeEbR1x9+sQ
izm5qrio9zPTDBcJfvIQF8RduWUp9/vGKA6zXdI2Tu2AopOYwoxSEjw3k1x1tB7nsuSfR1EcMAHm
GWQpydVDF3P/y0sVbJ2XwanfQZgyPU386AgzogkEKZ/v27xLtOV5HAeVjcGI/Imy/xn9pD9q1WgA
GuegUhjOeJO2xZsRDZzlq74O8GMnQb8YHnym+bAaFAAhFS7pqyRPL+qVEMoOA550o4hO3IRNknm1
Ul4Xi31vh/ERGxG/mJz54CJupLB+nRhiBHUfC3CTTfJiYGzhXVvwIXnxeBYJgapVcK7lOHbQun68
NqWud2PR+PD/wJO32pWJsGsrJm25dFJlfhojEKJ5vuDpS+mFxGnO8kBmG6v1cNBiOVByGbDahbA7
002JUW7d2K6VbSgIToeOU7k1u2+UAvDAnuumRf0ydtDTJCi+Rdfah1JYC3gytsyoncP91CbdthqK
kNd3O3FCKG9LQoMcgA6HSCu3RdVBk607+dCLRX/olatRTUmJXkYTAyi8sFgnQ7OC4X3Rpa+LXUq+
kEPLchnR3Wm9hL9EsLagmz7HHe0HFqGysxrZuRlg4/Bm6Os924O+Q44HpCEiZEEu6wTzf1qZW3Oa
woYIN5koSylK+enRpSpbqQrDpVzwaIbWeoSEu9XMPmj0znYLBUpTFV87UcGxzfKbLmfLiMP3nHvh
Dnb/mkc1fzedJ6DIVrgx4XS9NNI43UU2e16YyhiIC6FsFyeeL3q5Zkg7ms231ecOv2NBYmdRgyXM
NzPVJ1d9R+g2zoiphuJVsZrmaNjwRn+emp4OkrIVNAmXOr2Ys5eoYK9MX5w+vzKN/LoRq+en2hop
w4o21u5MBV6j9oyM575Mjdso++4UnKOcfBM5zjfaTr6SXTohs3ttn1XDizqwryJyHvvqmtyyXVOM
PvndEythtgNZpLwXtf5uIoH80JTgMJS5hQTb7s00ghInjX4im3dE5fW7eKLLYLfaTTVH7FJVII2a
HPTj2AUJuOXJ2aDEPOjJi2iMzcDgaTsV5Vs259dyp/p5rd5LzvRSy/HB0Ierrtev26q56Vkwy5SA
hmodksK0pQs6K2mDcKqAm8rGXqJi9UqFtFdIHQ5NCCW6yuNot9Qq0aESzwhKspcX5TcO25kbJ/Y3
KZvUoMNm7Nk4Yt0R4Zjb8F0DUShbxYZNrHLHrAuDkODfPfHU6m5i5JCV8uvS1KXHjGfxwpmIcUtK
drpZKv4ghQuaSf1+gPkHcF8MgaUlzV3d8m+ZTR29J1L7LY7HNFABZgVRmxlHY6jKrYOsAjid8Ey0
l7QX48tCSB+xY122xsTi4kCqNe0PETuXAujpmsvn9PEmQ6kjGk0PtKTtPG39tawGinVl82/IRL40
2KYoliR0pC+5wukflkTxwkIjbUyqn/NsusI99l4O8n3BCeZKkvMPCrP6UBmG+qK12m2BpcYj9WPt
wrimdK8Xyq09diwlsAnXSjfdNbFyR1cVYlux7Sqx3kRtMxCMzFwt0naAXytERFF67+RYWJL0Y8CD
qBb2JhR9ebnkFDxtTlyL3olvQOqKS3vMVLeta+e6yLOM70rR3PGdurGL/MekpAF6c1qHQH72o8jm
gEmDlLsjQnW/xbl2oYUd/VsMFEEjR8R3d9ni5rp130t2LJNlK8QjkfbWd3R9thdXU3YRNmnsR8BY
3Qa9J08KJ0dMf4dqvhl84iY1F8hS7lJKwQPPkgSJsHktE0oShFlEdRHF+7FS6wuiOchrzegL9VX2
OoThHdqj5DVs4wuLnb6vRycACpndm3QAj4XS1Zs1IcDTM35HpVrzERiSvmlVre6KCcSkFarSHgUl
r15sNbwOI3pwVjo1R2JZHyRVZ99nRF4cVScfwZhmaaBYpGWorTEcABS293O8dNdjCEcbQUnxIAkl
803wFNAtC25HaUUOuLq4Ocro2zcJYyhXEZITaHmUwFjInG92jfStx2q6os7K7TLp5DkXaQdPmtyi
aEKunpGTcaiBI7uNrr4p9eT8EHw/gFpH6V2ZQ4JPmxTqo9XL7iTHr7GdaRvJjMDoGHZ5IMwS5Glk
ESbVtpHyOCvE1ww6fIJcctp3NRybTdaJY1lHZNKR3+A8tgP78EgrzCOfzTpoi0pP2i5EYOMDc61i
FN7Ab/UE0tjAotsY1vVMjActN8XaZagHdoM5Fe5YK9iFMS3hku3F8yRmRkZ033Puaj5cp3Trd1E2
v8ZLkZf0yG2akmUjmktDQAJER64GLciUreBNGfS1tFxmAx18ZWGeLbpF++bgh90MJiRCJaUY8Gyd
N3HeqLJH5GviSlnlqSMUyn4BsD6UXXPosC4fHIClR7VbHi0F5us0qopndMP0tFBpP80iIhp4ocHG
273YKnZZ7KyoHLwqTvI7eTbGBYhcIx/DBmewUpZz0MIfv8zh6vrzkCrXyH/Fuo5aVI795NH7Vy9b
QImJUt7NznNexhLQ+uLJsqrqTYmLMMjA2bKTh+pOlcjGXcrm3Sk7UuCh1dH9ErAn6yiut5Y8axep
ABJudop+kyTGa+NIxmM1gv6elzJ3e75nz0KtOdMYZnkRRsW8DeO6dSPEJJdZ3DykrTG67aQbe8KV
ClZr8doXrK8QeS/A0g4w/sAIoyttT7SyDcSab+ScOU+ZUme3gybPQHQzxa/15EaLur/Kuae0Ayh/
UVnGfMnBfL5pRtJd+qF8gWkSMqWL4osav4dfqtPC6yiajqR8zxe0kqFAM3oN8dsv6aNcieUqF6nM
Pkut30n1tGUHQVg+e/ao6lcTCYgv9lDRtjd6M0jG0Ng4FVsOknJrx4AOY7YVA8M1Qd4bdn+QFD5L
OKLAHDHN7cMxM2+JuRa7xhphTyP/h3bZLMaL2jjitlJS9Y5CzfiOTLa/muUhGSgCtem64Z3OmyjW
f0hl65laMTKrqpugQQZ0W5jvcbNjWnXT9Mp7NDm0TfdqcxdXvWebO60vvwv29EOxDLHnkPSzc5hQ
bhyrcSg78WdcOI0h3eYq460oy8YnTWerlZqofGdFzvQQWmlX2GN0IQ2Jr+N1vksLLXrhxqfHWbOy
Dz3UZ09IrbElLip/oF3PizWF7ALt+EHtS44LeTg/xYXivJRTz7llUpvXGUTGXpBf+q3VB5tSiuau
p4/tzNDHKqqdGBQ/qyzCJ4Ym/1GBPE080gbljteSskB0HcQADi6uLFjptrbErxBXTVc3o/4IiS5S
A9OWZGXbt52eefqsS3cQ2tdzHd3uF12PpIz6Px9eo7kpShetbnVXmmV1k/EZt3lF2ci8SGQXQtMn
K0DaolzXlH4YhoDuMU9Zwai6ESuX6lxrz2aSFldzrs5UD4qO+zEHNdt65RRO98NcTouvcck4wIl5
JSdK/iTVir4vFGm5K7qOk6li5fW+1ezKoWnfhA+M3yhdpqaybvQlMz7CIUbhQknMJmajP5y6DIrw
aKTWEVdVskWBBsu5aWLb5yCqfjdyS3XlOZQ2WRNxem7UOjAamGNCWSwOCxVHJsQpLtPC/sAUykpc
mhlNdjSzqZI8Tu/OdywDN0XYqI9VxtmiINP7qELQPs4crUDPNo7lh7TBTC+2AQAmjYgTX8mXbquG
9psRV/txcCp8dJXM274k6IkewCHGm+ppeVVfRnVKsOBA7EfKgSmVjmWsPbSt4ukNQTcklGx6jiMD
fKrbgbHOTqf28poS3ubQtZzcySudnbb1hb1sW/2yLkgDS3J2yFC95VPsVaN/0U1GfUIP0sGOfexH
e7stiQxbl8FLs7KSLWWL+gvNh+nZ0M376SqidL0TttX5hiExS1scSJ8Zs+fmWDUEyRtJzhYzJaWK
naaERUoCkzw/Zbl5W4vFx7a2SQSRDnIRJA3igGneTflH1rGhMb51GTzcQbuoHjgZjlt5tv8iL6t0
dZnD7WgbQPsHjYR2ZWyWoxmb5sEZMtNLQBTbcvQ+RfGHpghxoSfZzhAG0zaFEAqhitFN9PyJ7kXm
1vQU3TTUY9exxdaYE1DUtnMsZZuzYmwcbc14t4kq2sKpif1Stx0qeNkD+As8mT3hFhETCQal/IFp
SsYsmRR37MCBxYDbU1J6gNbEIMyo6XcQz2HFUK8poq6L9YVn5MwrQgd/uF0qEBvASLuyYb9pdeYn
qbqhsRcUThu78AYYf+e5WxEQP9ehP6AaYVZ+Z5Tj6oMNCrITaAL9UGfrerGVS4dj/FA7j2UIZlpK
9fiu5Qi4YYG+Va2uuet6rPB4cjkw4ZHgbIJhRJcFq6IE/a8xibhlLLbRJ0ZmhMdR9dpzkGtVQOP9
XjeqwGaqq3YGKKrom2XvmgTrVzMS5eE8LNLaFrOPyhS6DjTMrKCSterjgtMBiZT9GNbGXSMpDOPa
hJJDukb9sx2q+U2Os8so5RP36sxRwAx0MX8zYS9TN2zmnMFOXFyl4UUbx+ReJOFhyts7KtWrTKc/
XKGjDsrQfm0SROCLWN/p0d1YDmR7JI7m1qG6F2LNUbFDEh4MEO36AsFS2pYp8tqsRQbocIRxq7bR
9+z6T2lYexDMbH+cu4tUru+gVEcQDxTO/ZwR/UpGSc0Bz/EShhuuMTO4THSN1VgE0WgdaNX8N3Xn
sSO5kqXpJ2KBWmxJ1x5a5s0NkZGCmjQazSjs6efzqgG6BKYbvZxNAokbecMFSTvnl37qSzKiZzk8
QY41J3SAlzAZOM/sPGBaGjIPhYEK5myLh9MS9Xeh3Z027wnQkbF/WQ9i4DShHSPdlr5Pez4aMDB1
adHuTOEkUjVFIfR+v57kJqghsUGw1ijIwP2elrg9TA2cIwxLpmY4TzCIFKDsTEpyAdD+Yjz7GI7W
rgh/LPT67nP6Tmoqp6nROHrkj6Nh+S0k4VSFb9S93buUCUzbvIsQRTBSzg1a97j4SDrXRw/hVieR
655r2RcpexDyeCQqfsnVPVj3YccDr11v6ox5J4t9boDYdH+hfXe3Jf5fUn4QiY3xOHmk+oka3OQQ
jb7IZt0cTLuTzph6/mte3SW3jLBZVuni57tQXMgTRp/2KZzfceX8YDhf0skZ5d6a4qem9/JzQeXA
gG02JSjHXNfZp24GNZka7+sAtJWH/Fdvr49sIOduWT6nVeJToLpmeulH6F8Qpmi/TIwEk9d81lV9
LFlTQsGXIkpaGHN5oT6MA5cCc2pLaG6Czlgzaeur3QUpYoSdqemmtNUu6O7wl5ytKj710hRXyc8t
+uzdJHWcIQSaox60JEXEhJo/e/4lTvpj3r6DO6RN/j4uD3PIEyUyrxR3APKrQ5UcZ3BRoYgv20J2
RvBpO8ryLr6HTUlLfa3HTx5FtA6wIc4wGqWEv3ipmEhXzIFbuGXIPp/C4D2Go3bcv4Ltq5neYVpY
9m5p+SVoA7eXWa9SZX0kDiRDT7aVKeFkDngHmZxpqPoHRP5zoZu06XmmsU9+rhTNZPHQXsl3o6Km
Sta3yd+8nS6GZu9C1GStG7/NZeIf+tV98SO93Y+TZA9xcxrZ1W9/jS5dM+x9Vz+2rHgHRAzNxRfQ
DMwvO6uMnavI2zd/dh7G2jrLkYIiUGi+MjwgLI10nZTRYO4oitkZr/B2tY5Opc0a6t7KiLb4uTZ+
SInWtgjeA/vdFhZX19HfbwKgArxMR/dep97sxS9OCEG2O+Asv6UsRP3mCAL9iJhkbgZaYtbstG5u
T3K1xY95rdbjgqgXWSTAB49fyIxveVEQq9qZifT698jqHxpSR4ie415GXfFYmSQ8wzYD4epXvwEd
DllrxpGjg1StncmLb0r52120BAdma6i6+ZsQW4rQOaLfZ7hz3SfEBHvp0mrXbKdpWZMDiQPL3lmj
t5JUFdSIV7u2H4X4WOQMwt29NVaUTrPauaqN09524Ab8A8mXhNabG2iqurG49L4/n4I2zg9A4fWp
N0U4pOUUUgCzhudGifvKDgBzxa60yxcBkAvMUsxp0ifPHSJydplg5d8yilkg7rYnTlHegSlhuc0G
ViQKfaA4polJa0vwRxb5tXYDfWrnrWAPyccTtSvy2Umib3VVVOdpGuudI6vkscfnf6miJiv5FLKA
bpL7ZOzOXTU8luVh9DqIUif+GvhnaeC2VJebdtwF7vLSy6in9M9qX1Y8aEcRlVc/bvZeGdu7Ipj2
c3HTyYi+3g2Df5799jyPei+I48mEP32AZb8ptdXpsJTmw0KDk0IptNmazOthJKq9W9TeZtaItXoo
mKPftrCPOL0xY7LQvax18oNAIdQ2890SxtXR+P3n1loPoAvvTdCcrGA9OSJ+NjWBvMrWgFjJDOAf
XExJXw2Tnp5gblvtUbLg4d0b1Xs3dk8DjmCieikgXv2KlKdmXGhOU+4+8Jd5787rn5KpOjV1jOt9
aL7KLWdoDDjC5oZRS9vVjzr+EZmR3H5UONpf3oS93VeF/x6zPFog8sfKY5AqMKMeWO/PZBIE5251
E3qP/TKTYnzNF2uooChMe6EbrDsmU/mzvRWkoCPsHQ7Hwn41cXnuDaT8gEM5szcuQFpq0xgdVpQP
O7to7qzIoxWzX6AVOqsvL+FcX0Dd8sMyzNtxRgazS9qJamffOw7GZGUo+ZltyMJQL/Spj1ZmWmO/
Y650Uoq5HmbbZuAJBbV0LC1zmTu31gVwTpjXrEI4ssnxmcOXRiPhVtQ1jCH5F8tvQZdyqsN6yPLG
cw5mKij6bJxxX2yBfGha77GqF3XmpZWpRFB1VlJ0l2L0bqn3q97lGgmRN3nRKXSw9ZRGHMAw3B0a
xXJnTd1htZxX7scnWYHeAG1RHYXdZD8aBdNL5FSa2836LWyZKOWyLSxvKOaX1q5/hdIfzvFYIsYe
Cmb9mXItmG/3UDmVtQsoRd9XRlcHGZbLGT/7dLbCGFVe3yE5bLBZVx7NM25d6wz5ltp56zpl/YD2
wa7AY3XVj3tZ2L9I0/u0OsY8WddHZ0aB4HoUIYfSqnYqFt8KWKQnlw1kF4NPvcSr3+9BkurMJeQA
WZW27j3jQ2EMs73r6tVKaeh43bR826L8r1bb1sGXJrljWhQp4oZbC5XRWTLRnwK6fj+wExOBRXF3
Yckz+VH1+2Dm+G7SIjhLDcRNAw6g82Y/kSiUPBjRPg6h2x9Joxl+qcjXlCVL+84di+RrWybrc2j6
9Vtl9+boD3oDCr2Z+brxu2P1IduPeRBh+biV7os1uzeclhcQD2Z4XUcPF0cEiVF7jIDrKBGoJ78a
4ZFdMff7yJUjBbAd8xDlrwgWmCI6xnOT0obUnpGvoiFwl/CFTgqXZErxHiaMOLUbozXw83k/rbE5
FdT4vKlVUmLSdNM76ZH3nWNX3+FVcOEXPcpQSYNIyGdIN9Fxripxjipq9WpZ3+seXUseVXPqie4A
LrWHmvP2HS62c6k2B//iUp1pDjsMOaoxgLD7IW/lI0brH3kwtXuEEDzRJuNO2VIySWgxTbtEyEti
3xG58kMBKJSWc7Cmcqe8/gZXcfeUvlndVGvPS2FlXyd70sehbYeTKyrvH2rr/5UW6/83lVWMMP3/
3bhwkD/6n7//WWN1+/l/SKySv930dz4J29SRhoRTI+j/h8TKCv7mUL1A/iBRBrdoyFsy/v/VWAXO
35C73xIOAifglojc/9JYOX8jxxHrL9I6PJtRGP5vNFb/ajcIiOZGekLK2S0lgr/9e0ZcM2I34Kyk
sgccuCEkojYf1K8nFxKEpzti8237f5DB/8dvJMPFvQWpu5jTbj0R/yaC7+iumoaJrbMHq/DKIBpS
s9BrReGJlALmsDLP//RtPP1DL/bPDQTOv9oIeF+Bj38LwPzmuMOx/m9yxGEM6L2yGzrzQgoR03re
ujyd1pw0YeMaxAWFiPYhuZj0o1Zt8U37A2mMW+H/WT3Zfi3CnYes8Lz1E/nuEh/++5d3e8f/JXK7
vTqChRJibQKflM7/CLH3cMXmqvAkuvMNkS4Bv4QG5mYKHwNnQG1P5kSMLmcAePzvf/G/yTT5zTdj
OYYHtHrEGhAM9K/fRaVDcuylRWHPHFD7Dovt0ZvpGZmKASCLg9hG2F2FrnzUBVzgFcSAc7/1J8vJ
JH2mVEqOVMm+4KVU1v9gInL+1dvz91eHV4K8S5+bhLuDe+CfXSmAmgNUEtJnkQ88nWhiC5+kP62s
+g3dr3LsquhkSSvudwHy2vDoIpT+M5CtZmdNZ03fNTqh5073jXVfTlUBMx9aYP7/w4fIffwvX2BE
JKFHhpodARfEgfcfdcOEwuGNDfgwakrgz1WRyz3vpr4i30CNaMtfA2a8Pc5G+VEWi/819nUhU7+N
1KOMEUxtaLj/ovnar1ALzdMzqaTgUxvNSPD1knC7cS6Cb0iBx3KHNMDZdmjFCHuWCUNWvcwtZcZY
G44ckG25W2NLmadlS2jz9ZPK+aJuNvRPws113qZCy755QvhDSa2VDJ73XCedofNOMosi16MmCU1Q
VQ4J/X0oJGYUNI6pn8pwoTuriPq+TvOi8Qlu5eFWIDVRYaReIxkwm4p8jb8ihG7s/dVo4QJpLXWY
N+TzRzWLG3KmrChIsT+JJQtqrjn6fgfIM44p93Gb+3w7GwL/aAodFJo/8jnXOgsjZPrIapf1B5UI
IYMVR6zehaXjU/VRBQA4nmnQwoc2/0cjNluls41ngzWgc2/QR7FDMxd04KFTde+byJc0G00Aty7A
uA3L3LqsjU1Y0Gw4NDdIj3g/DsjB5ONxTGAD2KTdAaMMtuf1uJE39FWEN24lcQ0/WASdztpWMCwG
SzHC+BSOT8tTX7Zv86SmazwtHh4EBPLbo7YRYkKaju0HKYDEWCRFEv9qNzxBaSDBKAAa1zXrEhN9
2ZsE+2EaA9skxGt9Cn3Fc9rkdnC1ZrXe2PCStjo7nnikCfwRP2PMdw3OzCSn4DT2DxhykZ53xQzb
jpsm3pEHZzJDSPhMvVyhz0StYcmpXU1slFqRPeW1Lp8NOpNf1bCw921wsNJMLOhT5zjPQeIqecmp
l6MWoA7ABzQxQwCDHhkOh471nu7ofnwKbl3FSOlV/2nxZJlPuVeGryIQA7i4NSO5r2mJfUbXUG0M
8kUDgSuTKtj3cmY5CQRayEY5F6+Nf3Sd1a2w+EPzgw3Jcn+KkMY0pEj1r42SyhF0Df6SlwAPug80
o2/V9fq6mfCKLtX8ghO10xG45+hV7vwzGNz63pa1/Qax25kMI17PazCrOqkFURJt2t25CPX0GUgg
Q08BlrSV0+2GlUWpnNRwCNTM+99Wd+OLj2k+hYru0oZsu0PSlB3leYHPtesL5RzWTt3W5LjmOb5M
zk/6HcHBFIVmn8gD8yB1mn7xsoH0i5MMAix4hAPHB6zdv0OIqDfQ4OTPaI3Blin+fYKJou3eBoF3
OaWhorowUaLAa+Jo5/ceTIiZxCui2Q1aW/X1ZzOg2aokNNceMT5ciMPXTRPpBkq8twukrbA0PL/M
splLtOng1Td18FWtW/8oV3fNwnHMCZDro/NYqQG1AJ6SVACkXkWA8pLoF5RJCCObWh3CGg3podU+
q9LoWL+xSsl7MoEMEmshVlaUvLws/lZ6TOW6+TNgCEH852FM2koMThQSW80TTvw4Oa4RrdQT+8SL
3YgKcD72r/SnQ8jXk1Xeb8rSyRUwuMmcuYW112oNs8lF0CeWilLc3ubksm3zSF03g69QComOF3Gx
5iFyb+wUIDCoV58A86tj3TQ2uutcASIEyn1uCsrI+WS8UzTFfuaTMfQxJkC7WbX9vTx3sCgDlS4q
wcp1h4Me6/hUlwWohl786rLpcTvaI0XUdwPFuGevt7cjBfQuPeiolrKy7fUrJ3/7hdbCu6eqYT4Q
Y5bnz8oxC0W2SQzaMxr4zo6WNXmyjNbPmxfCWti3csVgTuLmOqu+3KNiNk9WD04b2Atuu/hW2FiU
VDdyFZvvsMm+ptnZDw8GfJDTpxhoz23+3gLJGq/FuaKHOjlxIFvU2nIrdHhq8Q+xRU/c243/MN2q
JhMcL3vUogTGhCVGoKYmqHQKpgvJv09zvJzxzr4NeezeNfO2HRZLHV0qLsfI+dlReSmovpwc8eJQ
hRk27tdWFI/SLAcfU1BlgX0EchoffZwz+H2mmN1bFzxTS+eV5td7xR51QL4OaN8ul/W21GJX67Ix
6llc8sXZI9A07/mSAOW4QXjoRVKf5lvfJ4123pmTLtpZBUqenJIt3KzFeOQajPZNuKiv2R/X68yv
iDh9hnAvb42jmCDGj6GWaG6VbZ3KzazTwZZxCBUE+1whut70luEUEyTdOsD/eFxEJgcXsshv9I96
NAdn7e0KJL0hyMixqAePKkKYKaEk0634AWCkNQYoOloRrBRAgklZIDe6dbq2XndbCOlPimmabQIM
lPjV3wabhyp+Tvqvl6ajenPUOai3Z3Y+UgfYsbJAbppACMNrTi6zrgrugF3MIVLVOh0ZNRZ0HKj1
Mw/DAQ3MQHpofPUi77xNrHuE3kZAxtv1vEvGeZz2tgOW6MQyeBjDkfEd4phGxGHoQvIE12izU1sZ
2HNMRdzCVuBBdNL5/deoaTHau5hI4ZpuBcF1iwALQs0O37lnRzQXt0Lh3orxRsoZkR79GeLJ8AA6
1J619ft5KtpfMQbG22cU0f3ouPHOE1vgp+NQ1W8Rs30CtdlNlHJ6XegekQf7z4jb8qytk+aPcArr
fdQCWVDTwstPeNOLvfHRLzVRRLF20bjvyIPjb6Xro9cYhwQ9Wq0qABpVeTknx7wt4LaII3zC4Hbr
XCS7nmLQx4HwjvLEadI+xlaC79DtxItfB/KydXb8PPOf7wkm/5xj1B9R47v3A/qkD+Iyu1SXrnK+
k58YXG9lHyfMCc6fGqzpvdBy2ssh1z/5ZIO/lJPbV744rhjeHqB4J10Lc2wbyM+QSi+ASaym+83C
s7b18mt1h3Vv2OWyxtPiNLmNhEgQBPVx7zMFtJRzLSeql53vogExxnWcXBy4eAHJw+tsgLZ7Cvdm
xX0/9JkZYO428CUqcCeQxnFpdosYZlSMovqsoxsqKcL4Qjbh6GSRWPkmdeLBRJL5y3DlNMsdqWXX
qqjnS5fLMM1NyB8oS742W9dZLLjddK7PCCaKo48QKtjz7FoeBse7Lls7vOg2WEiuLbz5vKxrsccz
Gz/BBjpvTRn0104548MGgfu0wQ4rVqY+OcD09/sc/jg19nq2trn5zmpaZlOyrM/JjUKM7RhjcUTY
7GPp9ehcRb2kY+CxEbEzjtQy+/ld58zOVUpreicdzjnVmz9esHGWhHQPxRPmQ9TG0yMNnv2dQLTh
7lgALkVEI2wtm29hPiw/glwP75phh/LZ8NluqiNDHOlO5TAdfcuG6ozm9k7qYMqETU5vSVT4wRkd
fW+sLtoFxq050NqFSuYOSbtM1L62LRbGsRNv3sKOPsRee9x6NBJujNyxqhoHhZO4Q3ZBLkuh9EPS
RH22hB3WpIj8YDWiGnW8dXr0mgYZdKhLnrXLdt0moS4Cg8YbIxd4U9Bb1xmoHF6Jr5vvfZT1bizL
CEWT734g12qPsSfMFaKTeDwdfJWipJAZBne/JN1NgwQ63eTe79GXQ3LQDUGNVe7n19EydVqWmDH7
cnMfrW4b3nDL9Pcd1oyVE6qK9muJq0ps1poaLN+HOCrVdRNwp6u1YdeOrGAnLL1dSSiYoEqaP8kS
T7+6JWl2xbyi6L1FJ1PU7MLx6iU/Ctyjx9ZWBCfhOUp2SGLwt3e/tnzID8ze/dUPiXOKXNWkOHW9
7zjCN+SoNJQziU8P0YpoYmiHiWvq5hbw0J/DPs9c0Wzqc4hEv62aI6Ic84zW2n2L/LI+rePcH6in
gcMTcJP3up5M2mtpsunG8dmerA82z92fCZPh74i0B7h4h3Mmh/3upty6xyHQoMvz4/fEz9mdlGqX
q9UKvS9nqApT8MwN0MvmbV/Bxbry0xmoblB5fVFDgtoRuzurlTNz9KNq7FhcFjRPcqYXXisbKcdK
SrYIncOiile+kzUtvcrb0T4zHXSyfNCtiNeOXsXzClA7EVmw98icYo2harvtomO5VT1qXoXmfxRc
InM4bHjy8L8hbpwP/VLxOGpYYxzOlreqqryTxSiFLWThw+x772cLiX7o9IJsXgQbZ0FC9EVlPaHn
NAfLjX+TnOZe+LadfczRck6q6pgIveECUg9buy5XngU3vZrVvTKvmVPjqxZG3eUsXas7V9NNnfad
HxMSmERIRMcWLsLCsmAnHO8Ft/cJ6Cs/MBz/1UVLecQd6X12dZTcjxuBj8FQhmnQG42LELnZ1CRf
UxK/umgxM8RTJNcJR2eO0w6H0N1OFjdQ2i++h/I9rn/1bbt8Ll3MR0B/1orBQcI8GUKD6GvusiVq
otd8E+Iwqwg/XtjZDDVBmZ8CY75VQWkOk08xN/uuhmkoim4/zgKLOOZNfaY2cMVMprXCKa5mvkLq
oAmMi9iafBwrfAsFw4fd9l8Y4j5bnMy/xk3VV/5h9xhNugzP+aiDex/ZEnoxKf1vBXJnWJlhfrBQ
vf1oLEdidKcvMM2xm5zsIPjhC2KJszCW4n5GPvCj9W3xRGFcfRl9y7+Xbu89+VN388qwXhBqYD+z
UAaXPEaQLnotLp7jQxKhHXPOvSTU2erjBd+dXJ+HspUPyAn4a7cMgNOW96q61QLa8BdkdbPzBVXX
7WxLaXkM+gXXGI012ynBQOZBUtjJOQijiT/YBCZvXPYjY9071fb2LwLazD7R8fbL4wo/LkG8HmQ0
LNBKpdNeu7yfssDS4ri2LEE0tjUjTwWIM7WziWUrOdXWaiQ8tfPeI/gUvSdAg6HTqORzMK0Dh9bZ
we/ZmrRCfTVihhNt/eEZftOuFrN+ziNru6wyAghtGvkzH9fk1ODJ/TYMy3Ap+uCXha7n4m/kOuGb
j94Y219barnvSMBW5Hp65nmJPfuzDBllb2QVgnW7/GogQ38LRKrgAthdwXVA8u3pMndwNEr2zEiq
EW/xPMbPNrJwtGNanZLaJkOnbrAFinrOeq1cJJyF9eIu2N43Ue78QD/rwXV+thNqZK8blvtmXv7C
n9xCZGLrtFMaq8VXYvszjeumkLBUQ4EefcDjkNrVmp86TdTFKoNxtwyNdS3Cm1aFDxxfil3AkkzR
LkRKN+L4rGna7NfFS9euA8hhivUPeYyVhb5xXWSJ58cntcktf6HTomlOs5co62Dkuh4FPt/f0RKa
/egs9b0ohtfOy9fhZ6lWn0SD2Q1657noonkD1Zn6Ryopg3y/BOPiZKuES3e0HJnOtXFjVNLr4u8L
p1nLjxH0CdtGKOwvJxHhdsjbRX9PGLyawyzH5JgrDS/fRMa9hgDSz3MjgZfirQM723yEk25aCBcV
RBptdVOdPNJYygMIHtMx4TZhfA3GOSdYSDZbfEr6PFFQrQAud8ItgNIGK58R1I+BW6OscSx6yGO2
LAJWiiMnH4aiYUn0E4/TvvkxqgUCCCElheq3izb4tpSsQg9lM7fhHxC4Bu1ytM3QSnzgiodnarW+
plOOhAIUZKEUzqMftrnHg2We6gPiiObX7Hjdm8tCkARJq1/IaF5zNJpL+6E62X6wPaEfze3O/25k
E+pj1ceBebBxGVTHKhDlPggW/0Fzl7GeIxYodyMxDt1+Y2u9L4ZtJRgDLBE3hsqnJ+nmeX+JXK3G
dOhdpLt+3931rbDQT8TlbdwcWgwbfVxWjJpz8VwGeYT8QYMRc2lVq8jIzWj/JDhy5Y6AfxQzyBFU
e8S9xzO9dNy23ReuADmkAE6N+2nBdJUqy/eGB8deEX43EW5p2Nwwak4E9sMgSIqUh6w3dDAcpy6B
PzET2uzZzNzeYRH680tZucp9XKeJHyeBsCTeByjvLRdcngdnxoORClx6tJ+RMKoyg213pqZBAuOV
M9xsStKOSWfLCe3DUNzQkdq11vuwniKTFU6kPyE8lhMZaW3wEg43TW4ekPLgBXmIW6zktnoNei/G
JlaU90UBAZF5eu1wG1RQT9nEBWFnFdNnlNUFedA0w/vYsIiLwV1B0zUo+pxQ5ZMapyFev11VJTLF
BEYPbrVEz8ar/AjaH4fG2ZsrD1BDeMtTEWAG7ZHZq7QLDXq3sFbImleGNhCnul/f6tKPmJJNiJgN
0p8DZPYr9CgGObHa5S7+5HIdxK/Sl3i00cFOf93o9qfJ83r44FZ/hC5C8GkW06M/2Sgi3SHC0h2Y
NccS2K3LUXt5QMkIjvPpXCLhic8DYS7lroRzX3BHBtMd5mQH62DYPBE7vAWZnvv2w2N+R+K/modk
iJIuE6NAg9ioIXgP7M1uM5msEWezLqMfhvyOgwVSzim99jF5IwLh+yf9kDkDfYfN6w/aPSB7p4x0
g6rHZ+QHf+67AzDMlNwVnLfHJJClgB/PN+pyeN79mAmkValn3YKIhi2o9hojb5V6jbtc5Gqqb64Z
5Bu5lerBkU1xBGfgkiGiPYp3ivmxOCkVmOZqtsZeCNUobrI7r+jaXeV33Mq16Tz32K02g5VlOe5T
cLM9Xbe2b2WqQrQ2Z8ut8GRY8xhxcOfFmu9QUVtbVmIfv679BFQfbxYPNtWg4Wg3FVx0pbzuYodM
iXt2NS5u9Iq+3IWBtr9XwW3srOxuefVViWK+xHApU5vFnXtOd9Z5m2Ye9UsbMVJsOR/lUJUJV4uq
wj3+dsrJk3yV3QmZVPMwxSpxHz0IVBdAwmG0ElvYtQjrfd6C5K6ktFZYrIHu3693O0ZVvDa1izSV
Ne+B7gzKnMUMy0lI1UDVmpbD9ylY0JOOS4jjLZ9U+wqeG/+oRtV8x7hWrsdaeO0HJnjuAlM03oex
wQJSjTUfcP0W4SLUOj/G3H6UkfbR+kncFOnNUwK4crarpWexnixeYdS5TUjIQXtLKCL8negZr7Af
fNkHX/kM8IzEkRtUF4qvrnRWuzwiHRNYrWfGbn5jQt4lRSI9SPfmiUMTU6JW1KPV3cFhbmKXUMLz
4Ccjb023Ni23Slrwm7kV7hFjo6eryIvFqT47Oemqrjstxx4P13q0A4N7eZIl7MrcI53aD0u7TVk3
0463b3k7C/I7g/Fed+74SDIHzzwOYYqRun7NDyw4eFV0vSx3k29i9sRIReZb6HfDz42MTUp4J6pC
rgH70fo8UZfKeNotCKSxHNEgIuNhfF8UqWfZ2JF6c9qsOp5f/s5ibeQfdGeaZpFC95BgX8O0JA8z
aqjtQD0sRmubMxLWNhHFK2ZB1z3dHp77kJstImBC47Lxtwi9VROrl6T6exW6XPphT2DU7ylBNeQN
BTPdUPnJuZyBi1KjYvURBDmZl1JLXAFD0yH6HUaOOtxU/oIBz03EQUy48AMLizTC3rjuT/PkcjKU
YUvRL4l9d7nj9vm1iZMu/KWjqdye6kSNxYMMFTcvfQ1G3dnrPHIHApS416mJanMaZgWVyP7stRiK
VG52o7QE6g7ZyT9ysOgCtMiK+hDeaG/XZW3c/C+X3KAxSd01b8/e5Ej1gybFxnzgWWA6iJ0lijHv
z0m0j8Eoxlf/FlrAKdjshaNolgiHmPwIECAy5MkeXNM5xwrC2k/o1Jl2SXwq8yI0sQkUcDXll2/K
yhg0WrLTT6Dy9fTcjZX7bvRNfjuNCa2aNL8XQRaPgQ4eNcI9pjkUO/FsE/XguC+66JuDBBr8jNrG
/CxofrwPzOCw/gbBlRAf84l4nSQPHJEvUWGGk9jigCrEEDZHhfGpYVx6JLJJ7lzhUMuNgj66Y5jj
N7kC7zisbPRKvL/6SWpBweVD5sXRLsvxCR67/e0IOf+ZTLFW3FVbvjPtPL5UtaiT66K7+BqKEf8H
rlsc+RZBWMR35dsnfrHqNNVir9xEVTs8BdH31U/yvyY7St6xxxW7SHEpRBjDdrVVBL+7qouJgfAi
937eanWO5t5+LPFOIW5Fu+BelhwhYop3BLfJUCsSZoPgxFolRQpUMnyJUoQ8wDWR/4fNRt0b6rH8
gTirPlntCgIQL8k19Pz1EqDeyELHSi5b2cEcrk30QIAfrqFNqThbO4Ohzl8D34IIydE8tqV5LSsr
tOGxevTvhQTgipF9nVoQwh+uInjKiZLmkTtIWAjJW4bKqJz0zwV3NrghVBSk91zfKSrb3KwBRhmh
pas+ITBmkYc5watHz3xXPhrwVhIpxAS1igcJc4gjZtxaY969mqAt/8Bl87BzZja2srPtOgNSJidZ
dlTclHi1l5QITp+Mq5pIDCW8aTc2eErGVg98rU5DBkWVn7dkadM6jvVfoXHanR61vHONKc7O0EKO
OfknMUc9Z09A4VQWOcMQ7Elgk5/b4vyJK79+EHp+jwJn4yhE+ryBaN3Bn26PK4GEa2b5snoZ1IKA
VuKbS0E90RbmU3C5VZmDnVv6rdz8+MfWLsOdg8TiCTCVC9+QMXdADGbviJvk2kiKCq9Fju4l46Ul
BfOVm59bMtu9LJ+t5RCFIhx2SWeP5VfnTdYF4g3TnhSYySi0PJZmwdpi8QuJmV2wiS1sx1mzBq/4
b7o7lCQDaXd2TCs1TOLJ5TODrWbRf/L1tuF/DJbh3uQiObMgtx8wDt1ONdoFZKONJgvyuCKtg+jv
a93r4f+wdybLcTNZln6Vsl4X0hwzsOhFxTyRwVEcNjCRFDHPjvHp+4P+rPypKAXZqVUv2iqtFrJM
RAQId1y/95zvPGPs4S1GUGJ+j83CvgzHaHiCg6wtiaNsgO5V6gNh6yCVPMkrNcwrGhZ6LMJg1XQ0
siB3JHtT4U0+ZJrlr3yhVYtOKd4VW0OunBWSdGAkQvP/DDq8QEbsgfZRXPqijYEclttuD9iUKmo2
38t3UUhTqtYif544Xbb8XN3xqzYHaQfIV4vzAIoEjYCb04ibiv0SHEPAnhuV7NRQVM396DXta2dq
zNtEah+jTqOy/PxjfxVJ/fxYEz0J0i+hUrmdEq9J7+hJ08ScUGWKDdMhGfBM4Htn/FGnDocDO2ud
Lz5TFZPc528hEp9KoMjP3HrmOoJojxPBTVVbrkwTps+yNaZuZpQL5lCCzWuGgkhWq6DvmrveA62b
qdTUUwRetGHoz4kP9+cEwxgs8TIkNZ4V8p2BoGQ2CKkHU5OmsrUUOuYJjZkoN18YN1NDF6YRvacx
vlSG36QMbUzMKvSggSq92m7OCKgxLVflzYzsFSV7nl1HtDXg9iSjftmqRXPvcMqFdSIpa6/zylKR
AQFJgefQpC1u9qgbhmXceXa5UDHsoNHhYFS+uIMxKUiUImYXZdHRKnOFeueGDRNUAI7KVnhDrDBV
6spiblvtuDX1zLrp9QjIU8xZ4aXrO951Qe/Qg6W0WukKxSVMQwM7f+QrI2WhkuJXQIUlgJQHROVs
nVCQGDXU2bC1EsGZrTdNuh+IfIqdGlslcxPO1w+A4cpsUZi58mPKiaXW6HvbRmkeh09WkmnmOoyg
xC4NTx1eE4TXAs9D30AuxfOEZb3tEQaUwWgtZEEnmoNmjlZaoTumzEWkN+U2SWWBy9SNaRwDB6j2
7hjzmnHGLkpQEFUIXnw7HwjGK9wpvVbBZOenNYK53NL1dBlZssGX1AUJbQE1dtm+kc2YM2hI1c6A
0eKuyn4AEOYOol//XBz/loD0LkffkJ7y+X4h+f3f8f7WP/KJlFefXur/QdQf6/PDLvI/UH+3eSOD
//iv9yp8/f5Ri/rzf/aXGFV3/iGEriPM+pkLQJDNf4tR4f2Rhc2UEXSfM2Vq/VOIqoAIBOGtaTyd
0PcdBHn/UqIqhvUP4knRU9JYpIUxXe6/QYf/VGXCSORvAvjwdypNU0wbzN8bkGkZeHcdUN4a+Qga
e9AktPvAoTbCmlcylTuSQxWyry86Qle0pGYwadiyedJ6w0KmQ/CSfQh0AekbdEhvByjSzLq41FV6
Cgcrbcp0wcuxx6ZnGLzy8OMG46Vh4JK97koduRW9Aul7N7FhVO0hi0RSLnXBk74Z0WWvY9PwfXyA
VMSMK7ImcBehhQnj1hqFBupuYFpRz21Foy3iSyA239HI2VBrk1TzVWeBLdm/JtucY4PpIkx8hs0n
sS7Qkdb8NZgnxzRnY8mR/6hTHxcMKLNJPk4NHcv7zi5wxJSagTO/dzhtHdM8TSr4LaUT3QpNMeMb
aoUifamV2r42/cwS12aDinJnEcFELEif29kC3nuKnKQtyhw7TtU6d82AmqZehK0DVNptO/aw1JdF
tJGO240GViIvT7cRyRHuRZvLSlvoLfyv4QKJET7hhUwZ2puw+MfOv1SdsiFUip+XD0+mdJVx1/Wl
LH7ozs/3gWzBIn9PAiDTC6LZcHrPiDJwvWJmDigSNlTFanyNCiOCK2PaIck7luIoMx2DnrJNCz1y
3nG2yWajNjRpfwwxFRrdaT0ODYDOtAsUqDuA4WE0JxY2/BJ0Vx/iIpcM8MZN5PMnee9FYpmLMBsB
KHo5Z9yagyUq3H4m1cL1j9N0xrFQDUQW4A7ZevBmZg5fNuRGhAlYY/77KDWOSdPmvHAwRo2PaI5Q
BcwZADQApOilqvWz0au19wjLoy+/0XfN8yu7zJZd4pIOUYd3ZO8iXOr0+JvPxH0LxwAiUGw/GoNV
vKl57FFOAkimU1EsPB+J2fTgXqPjy+eG1fv00LtunGHpUpAg/uS99H2fXEV+busPum94zVOpxYwE
Ta2SKIAQdQh0U4IkVacpjMZZ2PS3zH5eJ256l/Q5Kk6wd/kqasfx2lNkseKPqrSckwX9DMaqPMa6
SxlemzFfp1fDmKZ7GFlPJYTbaOtSf7kZGsUuFJdxD9j1ioBEz/fmvmORdMBwFOTijPi/oTmglgrF
OlToq71YFN7SW5p9bGqXceTm4zHRilh7sD0qdSoBbcnoCGNyLocUcxB0mBUrzHviv6rRg2noM3LE
KGPetPzfBYrXytoJNcTPK0TVyhulGGOLI60MNBxsAvpueyvj3FAeQ5RA7cuQum735hiM7rbCSiF0
KUXShYz4ilx7rwSxlSsVGoS3szrYL8sAGlIzG3sd7uKxqotcbkacPze85xG0yqH0VB69Mtbn44Ay
zWjqClFda4ONMGgIogWjV/aktAGtwCjWC3rO0IsxqRCauFPp7ZHM6XJTZ52jOP3CZUi6sWn62yvX
sGHD5SkZsXSsUUz5Tm7ONbdJgPk2SnTAMxPliAfrWN9DRU3HjVRzfPGUxVAHReE72pKaK31sGavW
eKTceK/oVXuVE5mSLHSmLIirgMagtNXN7BH1yvjDo2GyVy1OIy3U8jdsae3SzzvrBmXn4+iZgLFh
durbkB8Nv47aZ0U8Fjj4mP6SJ8aWc0PJ/skXgSc92iLfkmQATixvO7j6Id8McXb91Lu9Zc7CVAlf
fWxnD5nR+kfJNRegH8JlMujDDcetZM2MUV8TUzocMg3Zox+l3TXmIl3beXb9TnElYWSEmbFCUFA8
FaOb30c4+Ie5kKr23hKSR8qhyclZAXuAkDW0u2XqIB0hWmSE1Zi1xGujZn60E83CCMgpA4Ef2VGV
TKNk11iwMgh+MKEPdP24Hj0V+mo6WaK1XIsPsk3pibfgIY8BKsOl1THdRIhWoYvMar3/0VTtvays
NpjZXZs9Gpko79gBgEiC0pgaPKkSbyHkGW9O0rqXYW34C06m/kKnFr5Iqtp7BmE1qoeE0+aybRJE
gQ5sk6NdRvY1t7nfWqkbP9dF83Mg7zSr1uFHwSsXtGD9zG+hzAhdm0P5UAuU4Fb10PGy9xdFr1nl
2m4N4wb4N9mxqh08ZsJuL/zWUdbCU407K6irp0p0zYqjirXqeju8KQy9XpYJVNLWVnYDwxfkAsUd
VrfysjPczjsOtRJvqmigdi9SSBQdOjmMsWy2OsX5NBuhlehV5aYZMrFDw2LeV2r4YkAC26m9P6Ew
wdsnnSm/oRoFu8Vc8cI2miODseSuGMcR1EdbzRFRIHnPwcFw5j9IcvjmZiOr64ZmAEXtVArohZY+
hV6Ne5Gjw01XU9bKLM+PwgPIp8WK/+SGbbUumQhC3jKV92REFz53ywgNH4Mh47pH+hXj8c3RQXGC
RWOKBGyliCg8JGPzjqLw6NrhNkMm+0Sv78ru4vrWKEtlyfnceCgpnxHaFZd2Ii9wxAPBDIpQgWOb
incvblOgCrhYqxpyfmkE3xRFQDHy60WPXGHr+qg0xrrewSPiUCFaNhbdEPRI+0pDljN23h1SF3PF
m+9N072Q9je1+6xIibSOIzS6XbbKsioqF+DPTGzu9MtQBheC9nUoj/Rk+z1FDkAIv3QP6UhQQJr6
5jfKIMV6LuH++W+9NUBaQD9Q3uBq0PHQJ+W4cEMFvIEXefIhSYAjLBiUudh0nbwGRal4TVEsUJtC
X2UIGJebFABfeqOOKL+eEldtXwInteDcDcGwCaMmW3TSEgtsru8FwXTDil0u/RHzzp8CHx8glUdP
aRWwP+flOA9twXjIg6Sy14s23HjSVRetCCfwBvOvJ4BRBAnYorxIehTC4DmLle1KnPZDHx9SmoiP
LA1lWEaKbq6xQjQa4MTEX+XUmt/6pA2VbVJM2zZsaCRHjQovYGVXw/DaQwJOZ24b5vJoGHgEfMyz
r4yBNKJQKrBKTGSfW1r7yVwKq114FqO0WUX3cMX8rl4iIgPrXBRH7Jtox/FoeaglaRkqaFKQvuCa
J0CUtlDuRxK02ngwva70V2lBM3nwzB4b6JBBxWlzVJqKjZ9PxSTsxQr4K0rnpJwZNRvqzOr8btWP
WrOsW72DMOegUmEoCjGYmd8bCbPZbUaX7snBuvw4KK3xiKtawtIy8wlsNpYrRpXOg1PVctO2cbbq
m/xtTG2xAb2ZMHZAmAoiNL3Ira5eTcZh1FcTGSQ2xCaIO2tWuvC+tFxPj1UrAqw6KIZrvw5v2s6Y
HPSYEb0uTe8hjo87U0MsGeCsTEKRUCM7Yp1HY/tDMzmGAxP5kfM0rMmkRLVpumjQg4mhFLc31Ak1
b1NmXFCCXAiWdelc0XQPttFo+xcVwkcqu54BwUh7Oc7rH8gnIwWbrCTRzjDKm4q/pr5DB58u6qZJ
HwydMUueiQRSQxK8dJSSyH8dVlytqfF9bWbJGm1LdjmR757RGiZ3dZQCs+Yo0pOb0Cs2Mr+C+hQ8
YnA0OswhiRrBFfBsUjbmGY6UeczpLaM469vJD6O9Z6h7tslIgYFmV8CvYFiESjW0Aa+YseTtHxN9
vtSKDuRAPFI14KKjaACoB14prWCpYJlmjuVXnrIDKRcBQ6FFsa6lp92nURC7PJyFBDlHHvyMRAHj
UdEq8920huRFK5vuAtst5eJoVMy9gACN6M/yOVYJxlqyzorvuuakOzVjJmfRCYONNRp0jXWvWJRK
VbbXaWIHDAys0aemq8kfZ9zfpn21VkXsLlM6Dze2qpmXUqg827RCIHMleUsb2AvBHwK3hXrYoKy2
tFGgVhMVTyJCCUz4vYya+KLEqjKHgwv2okc1Na8U0IJOAOtsYTDMX3h2ADuCaEhxkfNsE8k4aBU/
aSCnayYQSV8aPLHdJVEl8R30F7YtZQi8Yt+Dm9ow9dMB3YhhU+axEe0gltjeQppGTbdTcPbool5l
XmVMM2NbDRBXB7HaPxAfM+mdcm+mKnGCOgzc82Zg2rmkhjGvdDq5GLQM69XUOrJUkzhvrhDeYise
YtioMFRfbHp79dYXvoYiPc+rZWeYDGdiRuRyFoe5Ng/dCDJ8HiXVuDdzk2nVRHMHd9bET4zKqAIT
q7rzUR2sQOGk1Cm2Kd4NcnEZ/3nRFj62/uA3ZvjSRmq4JDSCVJYcCUxjsD+pVlUyi7RStioZKMdm
bPwjfGI0Qx7hgQ+EnE0lbDeI+cAB4ajk0lsEkW0uI3BY0KVoZ16GOrMGwHHdd5WacjmUlvHa5nmI
XCIyhTdLIq86JmyK28orjQM21+wug5fyhJuMerowJCTuvpAFPApXYD9Ikj2GLvFsYfxYZpFnbQXz
TLj05ei9Ya+hsZeCIXP0qrsGEgGxDtfpIBc9Ia+szWmCLoUBZgCFK7u5ex+3AMZ0gLcbQyKjMGKn
WvFEFEix8TzSaY1fh8yODmUItZhGdLdGbUIorsjMXWkhTl6YwngIVNXbVrIdbgfmB/h0YMUMrt7s
y5zHsRHSe50mVATq1MGllfbxjcrGyMsHHSoozj6+DkBf8pD19Xf05u516AlvpfVTeAfBKaYlGkjq
KRAP18QZ5XALULIk5S0gRu9ZyjK90IqKU3fXhIeAvNPp8BYPlygGC0Uz4QlnNB9rIAH9PExN/dmE
p7e3lLo4RLoPoUDPbxl6McbpVTVfuUCErRV7+ABMNhpC8tu9cKf6TTJXmxBUvIVj4Zsx4mMj352X
tJ0lOa57Dobs4aBVXV+rH0hIrC1miIxQgKFgEyQJyAe25XeWe+1DHwFBzfnMnukZAs6IFgqVNZEX
BEAJayOnMelM4pN1man07feyyo3Hpq+7+0IdUxPOHWOyJSJz55uajcw4sqh3t7IxCxerVxlGLwwd
XXcToXicIT6O9a1hxCUTSA569Zp6+S2pW7Buou6u2gz9zAwZ3LtwovapDlHJ7fvRaaIjsRE0lRyq
fTQOCS4qlNwvtYm47C5q0RYmPQoJ1Ned/+CC79nUvVHf0v3w1iVCFgUSjg/aVzfL2J6Lyh82HaI3
YwZWKFTmk5UnXWjw+5cOsxL47iaRVLDw3O6QNZmIliNtuHhdjbq+cj38gfAwzDeiHcq1F+dRt0Qt
Vldzm4oK1ainLGIlET+scXI55kJb9rAnu3mNFyVecUYduyWiItXYFlYHMKZ3tOFAd0cyVPRLuqy8
MpN5ZrZ0+QdMHjgni/K+rwxwcZlEIs14HOkjw8vXRqrmrg6wBTS2dRsyBmEs3imv8C8wdwx0v9NR
728JATIOVKn6giYV5upUE5fMqaJr4HnZWoP8R8M7sy8axehvSV2NL/mlnMaYCNHdFlW9KPyhmqOt
RFSBf5k5EVE+y7QacbbVBckK5Jbg30DOC4Ie2wJ+UnYWghnCcGXmVYQcygO1X2fENzGB0/A10rC/
spQwJiMToaa4UMlGyuexmg5YwCF/2rtmDEZxg4+npflWyiHZ0/LwnUUcagFIi77BykARgQi1KmqE
/+DPGw5vPFkdamotDgzrhwGGMntpCNIyV7FZldMgC20sXmWrHPNvhOQxrW5iXKAQKby49x6licMX
hjPhGMpaS1tkCouCw7u/TiI7Nq9qTuTG1rMRSjLV7DjNSFJWvX2gtcO4dETIpwbStA9mXzjvXSQj
97kHfmciapZsTsu81q3q0HqpfcXxwYjuYxxccPCGKKy3Bm5fh3Ay/FoXHodb79r0dC9fJRwduu3Y
sVGuRonLAE9Dar5lHJhLiN8R8BwcCuMs1LMUtahqc7ztkesY2GIGDIHq0iOYGfWaTivqGjNkkWzw
RinNks/GIWiPrrr0m1bujS6Q4apLedXclJ3djqsw1lIPcGApzYsWqc+4B1Y7MBnCQhBsaBKl9p5I
DrVZ6z1Qo3GG0kD1bhTH5MNJUlAccEmK4a9pFw6gRN06lVeDIlNmkAgWMOABRAAbSdBSupG1pihX
UVi46RrkM/Ioa6i1HBdcb3mHBPUfhTJnKXFvCdVi280isD0cpYCVxTZHxSt37PncURKAO//P2gac
KXrsy8QDDQdCnDIqZOO7i8R1VwsP3y0gbH8kPb7OD7bq9eM8DdrBQS/OAWuudKqwZr6ZWld1n6Iu
aUhrgKRMA7BkeXJCSTaj4YGFVyqKJIkJLa7HdK0zy5vL2KX2SFPrJaylv2wr4d3Ty0BdJCp729BC
3Kaxpu6tYay2eMFjpHYc5WOs/8tAq14tiQTGaZpHP3ebWRVq5QVNWPvOTJ3q2CaUGGhBbKJjAPN0
x15mb6XX3zNglnyW81gNaHmgSe4Y7O80Kb1Za8W0711Q6lReTAjxWwBNxdQ+xhr5fJK2VpAED9VI
1dFGBYxoLOMTWrBawehC3g6deh30tbKx24rzMCNQmRH5FpOnVeuABqVTItHD/r3yUsLSVVc2OJxj
9cqsS2/eaj6DqrAtAm9r1gQiYtLEBuvgGOQQTz735Pn8Ti6YszJ7dtk4rtXBndtBq4uLsRqjTZDY
mKxrMl70fMq+DAZchclN7ZjfQytB+5iyxV/7DgKKFurR1uoM5IZDod3J2CreB8cKLlGYoPNnI0wI
B3Z4dyF5QCmYNxdq05RPhkD7KUgS2lLni2hW8HHPnSE4OyHeXKSsqT2ipP7dyZhRZmbNwrbCuF1j
YLRegqg94NRMviWt9B/aQmHgh9DyVfcirONpSN+SG/to19QdLWLY22EA3UyacHupqgnGCeZESIiK
bJnqLf2mtnXnjuJXKHYwjosieLByd4jWuKvEBFzosOhqrn+jNBa2Miv8YcSZtYWMetTpKjJ9tO/x
MxdA+kktMkvGkkbTghPrvXeDrMUt8E2QXqZDBCEdcmLB3oZCt2g0G8ViHM2HxtIxxtuEFAUdFbsi
S2/f2lVxhY3hO2U9wtIEEsfUo5nlZuxfhc6A3lalJ7uw7eaaGuwlZdECInB5+/TRFfYndKhq2K3U
Mcge4WaheE8MVS6LsChv0bZ0GeLnPrkZ8+FabYheVHrIu6PSFVtySZSFkWQQJzxB7isO8Hmmx7dR
kKKbKV3grB5Ldh0HdfG9jcXNKPWbQQ73kyAdVxAjD5k/YjzO91FqbUJV+Jsy5rmK9O6JCfp4ETbD
zuvbcYlqxwN/VxhrT83kvu2rHBuU0+9Uk55PR227LTWFs0+BJEsNTXJqxsy/DDu58kuHRBRYSbc1
tJmpD+zgSSoxhSD+fw0rZlik5MQ7u7TLudPnmzxhWKJJQhVESb2Ft3zdMlnDMKX2i3ZiIGi19cge
2j41RbczktbbhnEF1raJrHbZlOSbQh6qN9LNd0OiAasKQKjzotfx+3sq1FaptfrRsTE8LgJdEoTS
Vka24/SWIYdlveCS8qxwr3uedalbPLYFSuqNq6fDYmyTh0JEvFMrT70XiQrrXBnSBTMmhOABaSJD
SmxeaWb3lW89kkcYcjaS0IN1/DIgOh5SbcTkAEaRU1uEWyVMBlpiYe0QWSGsBzVRX3MLUVY8WVdr
w0rX1ALpEmKzecC2pryhNSWKUMPnXcAPhpGd3xdMtzdM2BtnrtLMQ2tUa3hjIoc+S+k/jAS1rMu+
qeHQg5Ya46ich5AqntDKEWKokJDut6kzLyAeSA6PZFvoNbJLSazCONP9YnoRDP4bh1FqDQ1lco8G
KmAfhE0FHqzY4cBTIUGjroy98ptaYTlCCgd5zUN1xFsHoZmKeXim20q/FL5p4e9sgEvBGXAC8IOo
+bDZLrFhHZrUanZ0CNnDg2aOwL2+HqLI3PM3zH5g/EeUG2ccUhDs3BtNUx/QBMR3QU6xMRtNzgFz
LetepwbxuyKppvMad6M2iHDRcJaibzK58lCUdfNR6NhfBrRAxkVV8MRubcN87ukjbwGxEKagdAkp
P7LvxUXr5uXKYna4SNX+JdAUF5K+UoHk8doOJ1oTK6KYaZlh5esOyw1Y5Uo+eDRS9/nAazJ0guKa
4TY6ewUHdzw10nDJd+5MR9j2nfYF5bMSrznsALXWZXI/In1c6ajOMUOGb84Af5eW1LUK/FAqMe5I
akQo/UDcFpi4/YVqgHbuYoPU1CiQEzkL8QgdZkDJhfOKg0JB8Y4EelmHVulTJ1VxMSuNJCISrgDw
WeGnQTiB59pkkEY9m2rHltEr7R+jXrUh2ahZT8CLhK7AkLkqutUwauw+UYJhuhgwegQCogxEYwZ5
LsrFZsx2kd0nNN4RgIa1qhzZqa31MPBSpkxVUNR64s4ydInRo2svPugLfjOxPwH0IJO2yWlCPmsY
wlCNU6xSiaFV0TPwpTG6Lc5mqxisOfPdwf6CsfOrMAkJt446jUxBJEtTHqE9yaU+6AK8zsTc5aXI
6/Rsct9aodbvB3MkS+vzXzSla/8tQCB0HhGEbqsG7nRhgtY6Sd9GI9tFRZqFS51hqr3MWyScOPFQ
dbY5VePC5aaOFGhucKf6ltn+pWw5L4GYQFQnn4+AVNd0zcaapp8CmbrScb3cckPyqBSiHDyasATT
hugWjACM9spRbLd4RD4RtReiSdQrgfEaiVFpegvm6UpwINRAuBeqbGrzL3DX/5fdfJmwyeN4Hv62
QbP5H/vp/93+181H3c1Pfd1fuhti0f5hwLGyeLAc0/6ou1H1f/DYqYbjQnN26Hv+S3qD8sYEywU6
jvkmT8QUfl5PGp///b8mUY4JFdFFroM68N/M2fx1GSsaK9ewHFs7UdsIPwBBTk9+j3gGjvHOzaAd
K1+sqHMXP1lJTNoB6tPp3EPwQqdcfwNtscWYvPxwr3+zBf26M/z93Sfd5ocdgXVJ3k1ci71Lo6ak
GqMK+PzKv24Ff1/5ZK8hspr2ckBWY+mPSxIPIBPVnGvy9dBfaKYyD9sfn3/QuZ8w3bkPP4F041Lz
Rj6oci7U6mAb5Re/4Nytnz7ww4XzRhu1UDPEvtGUWa8xO1VcAAHj7s++9wlML9QdNMnldIN6MN73
doEa7V/L5zd/0kmE9mET/PvOT//+4XvTIvIGURTqXjXGlaH7u6nx1KbIC+yc4397bGKGK5Cx9N7f
KFp5ZYPrxAsESLk4MLA6+qq3VBJn75TyIgoyDr47y8qZBnbF5vPv+Kss+O+vqP76FfPCdFo7F2Ia
FTySw0jPI1hM1AGDkciXr4NzT8aUivvhRqhJqyLF4g6r2TNogFkffbFqzjwZ6smK90lVr2mAAhMR
3zijgA1ZARz//NacWTfqyYL3+7xndsuXTht9WehLe8znkfpqB0dRaRsv/+InTATM3z0l6snK9xnx
Y/kcxd7Uf1h9vS85eSjoRVDZ46Qh9QEhw07P7QVa+l0uzJWvNvdpnC0HRl++Uy8ZXyx8BbOR562b
rFiBZT+WVgCxLl4EJjNWqrTQyC4ir1s4Dk4Fr4PbKlwaCsmSM/ZKw8E/Gsq68t253iaYCgk2eiiY
DQe9ufeKiwzemgIryWyDy0EwXIEn4oAByrVkHjf9JU4dvolJYuQuJ2QJxP1S9eXSjpHyN6Sla9a2
Zrxfk3GmNM+YCBcWDEGNNmE4IH+HnGK/9WMEDj+aj3Y6c4ybaNRnUq++AGeee05O9sCsY57D6FDs
h+y2rJ6N6ACI8ovdSfu11vnXGvqJffzwdEdRi1UIW9reAu2fjsS/SsybaWfPxxpUxrBF904a7FWI
7qzRglWRmUudY34XBvuC6ZepD0TbKnd6NbHdm13MuXDgXbYgIJFE3/aLB21aE3+XZH9/zZNdNENW
0MDzE/u2LZad9khxRQX/rIakNFaPk3AoNr6qc81p//jdh53sqSzLHomiFHvd8R5Qv69q58qix+8x
KRxdPCq4lCKbpWUeJZaxGbNTwh/sPbwN9IJMwCXuh0Y8+Eniz4IcBRgPfKVyprPwok5o0eQnuh0Z
jYFQZpyj6ppH0c7VCQA1nkyeLURpB7XW5mbxjqZyVjGQVgktiOjhgYGdZ2m+Rr83R8IzhwHeqd/y
/IKO7Mzy7gAO5MycU9n9VXKerYfPbIDqyZvAU5wG5xX3XiOBIEKKA8np811KO3fp0x2cGUSfKip/
VixpQUA0ZjYFCS0Rs81iddkrylyteO9nc6E+O0TBMGQZVMSxE+QLT6o1PiCA4p9MXi/qIQqvM1KF
G4yGmQY+//Nvee5LnrwArDzSS9tyOdJJUtwM3mbK6+dXPvMCEydvABScDbhfjVdLcDBdfakYYMTf
0nKjpuoX9cGZzUOcvAiKzo+AdvCSISOmib+13Xdd+fH5tz9zX8TJ3g/Cqo1rGEt7l05yuxnM9efX
PXdXTva7IiEtAHQLWxLbiEfXVIUyW1ZbRwYbo7r9/EPO3Zfp3z/se/g2apg+fEjnXeXWZVS+WtHx
80ufuy/Tv3+4NNIbNM/+IPZBtcj0jTQXX1z3zL4k9F8vXLoMUpnkiT1C7XkaVWsCjPEQIqmAuGZG
ztYOn5DEzrTqPoy2NWGEUW7cdZJ2bOEDFyDEz8CYDYaiq2B0tOHKrc0dE8cFQuWV7+mrdizXCuNK
Yu+gztBMbq7qsL9u7UvQELM6/V6Do1eGLdIXNAHAdZeIAgr/wfCjL2q6czfvZLNRWrtPB8+mKKqU
lV6uKlf5wyuf7DVWMdRVGKbTIeUmGg465qfP/y7nnteT/YGJRpIaRE3u01rOui5e4SpakjzTe7Cu
kq+aIr+/MVhDTv744PwUzYvZKoO1om0r44uF8Ptvb7knG0RD8DYrjgKA0eps9A9j9DAO75BoZ3Gq
fnGHzn336bM/rAjDyCVNNm/cJ/5ro5Inmc0/v/XnLny6VUS05SBUcGqDuUnOzlc46d/vDpZ7sjt0
pPfZTPoIRSNa1VJJ+MmCo+J/sSef+9bTv3+4HbppVrUecjsIiFnIdoWf7ov7ce57n+wQfiw84LLu
uM+927pWEHFRhYNr+vxun3tUTtamEIZvVENFsU8M0qTWElegK8lu02Za9/b5Z5z7BSerNAQZ2dhg
f/bEM0jj3o6ZGEjrix9w7safrNQwTzC/NqxUwsNK1uhXZ/wz13VO1mYwtilpJVy3+Z7gOfiqPDp3
2ZOlWUi8pagngfkxgCQjeFx8fo/PXfdkOZJj6JOFx9eVuBM69Ra2/ecXPvPHc06Wo0Jj3WymC8OR
bcW1yhlMv/z80ue+88mKTJoh7CDFjPus2BIUHuQ3f3bd6fM+rEXNrSOFceC4dznXjBvzn33af7No
tpzTlQjfy5dMw8mZXNs3ebP8s697sgQ1l3MIQ+uR3foC11M7rv/suifLLp7IblXNdVP/utefy+7H
n133ZMXBNoOM7LIhJfb3Pr7AX/bFTnfmebBPlpzoO2Y5OXsoJh0cGkH8ZzfCPllziR+MXtIaI+TJ
W228hcr++Y04s3faJ2suCDtUjJIbERXkhcrrpk7phPkL4MXbPrP/8K6cLEBfBl4YAZTfkyAGXmCX
k0X++fc/d79P1h9KiLId60Lsx2Aphy302T+77sn6S4Mw5j86D3SywU4VuV/c73Pf92T9gbaLGI1z
3YFDQzOX/h9VkT+jYD7uF/qoloqOu37fpQS6rbw/OzQwGP91HwKdiNyBbIN92i3MDNTOF0/EtB7+
Zy/Dsk8WoENCoFPm3IfR/d5V78Targd8lITbMz67M8i9DeXVH/0prZMlGauV6rWVPXJOppXU3KnZ
y+cXnp6x3/yG0zlgWnaFjXV+3IsCbR8IJaAEWWGuPr/6mSfFOlmZceq5CSJvMi1xK6kJsV/Pf3bh
k8UY6UIvMptb36LXtTde84df+GQpyswqM1wEFKfAKEbtGP7pFz5Zi8ME36CQYe8rrvR02zR/ZU39
u+9C62QtVnoDtZVQK96F+wTddwBg4vNbfO7JOHkdVoZf6+60e7gGJK8pYEu7yvyvdtOf3fLfPXgn
i1LYWkfuAW9FNXrGFXUVuBBsmxXJKDP8zDAX73PchyU6Vl/JZsB4Zr56k6jAJVe6UszVQWxCEjA/
/63qtGR/921OlnLYhDl2Ub4NommySVHjFmQoqbuGGGeXlSGjEA/ETd86f7bnmycLukWMXDTQTvAx
BFdlkR+rLzb9M3828+Ql27fVpFHil9jNOgKYnnvHIJJffOtzFz9Zz7JmdNVMT5sEel8mMVHWt7id
v/graNPf/jd/hVMYTGJbelVXKB60il5KCyMEJ1hmNWD0nr0aJKabzXxN2WlDs7dUbZaa0aKA30X4
6UwiqySKa5Wr4eX/4ey8diNnrjX6RASYw22TbHZWK2t0Q0wSc858+rN6fDM/z7QakAEbtmFT7GLV
rl27vv2tIhecFHcghKu7dupvvN6VYKYtYsNM97ueDSzhUETtGWMPfevwd+3Ji+AwzjiJkqwQdSaM
kbCSuRHNrn0uhXH+KwGHC+w3XcJzI2k3FnTK4SkhhtON8ZCv5F3aIkLQFjfl+iWmDZB7ojhFFWOL
I61edH4jivbGWPmw4lextzBq+ZEbT6rsaQOfCfRBXv1KB3Xfq+upfL1oYJsmcfQs8ejZdeJZszHb
3ZbNiyY8fL7ELzvDv+bWIt4gOW2sZsimPQRqZHT3DUTdDEkqsvsbi+PaV1zEEK57uqpRkCcVaoGS
6WNqvxbj1UWsSDXMZIFATnuRuz0OJl88WquLUDFjxxBAEaBOyz2JAMhn0mvv89G+MhbqIlBEaTlK
Y8xoT8X+0gHY3/iK15672PcVSZvrupMIQLSpYrdmmygIv/bKi+VdpbQTqlUx7dGaw4XrXr/22MXa
tjCYanR8Qvdz48jnoHa/9tjF0ha4850kU8UMESbc6cuPlf8bMeiSbfsEtfu+f5qj/keZNj8/f98r
oUhdLL9SKwM6cbho7etNLHwbkaj6Svq1g4O6WHldXOIaP4wTnACbO8P6a0mmslh3PfiFtsh5LLxf
CrjV1972wsn8OyrjKhbw+XisctAe4vFr01dZrLhBFKKyxkuFRPBMR+g77uK3Lum0K9nR//OGw4H9
f6uOZg74U98ASK+01q4gSejzVphx6W+CexFChIBgWSvwJm1pSDJ/N35ut7TCJf6jIJTrAqMC856J
a09ccMhPSf2qVxymkZg28bSaaA6L5mo7xiPtjz+HWtjiSbgxAQN0D+2wo6UI5z4/vkCQO91N8ROz
agTQFc2uqEwxkZsvXmS00tKGgiv8cy2+fT57r4QdZREbaDvKYIrBDFENm7Y/wDSfP1e6LNd/7ErK
IjoYmOxWwGrHfYCuRjcegzCgV0tcZ8ObL9yL0a80/Q3koRpetf49IP35/O9e+z2L6BGONG3mFSdt
U3DzfAOy/WvPXYSPJKJ1VMUhaZ9874vN9MXdRFkED8MakwDLbx77oRW7rr+RHl1JCZRF2GDHk6b0
8lX9+FUnmYPapes//eFrl/v6Unao0OlM8ZLXLvwXRV9F6o1S8GVJ/2PSyIsAoqtlDqh0Hrnazmli
pP8I8YQa4yHzrc9uJeNXpsifpO+v3NFKWxqHR4qAUu8FUF/KG1P+ykYgL3bwyhAbWiQu3zLzdFHE
xtyyQXF8bWJfRKZ/x1YsU9D8J7x1gYCj2NLa8vnEVq4s1D8qi7+Gw09LNGVtR3LnH6RAuZenHYBT
x5+exPA5RIw1q0BHephFRXyOJGklSCfJEtYRjKK4qTZaWG80ddrlXFwqQeJWZeeIhXEv0UEgCJxS
Slz/f3flpo6eRCl0cokGMS6AoEs4KR6sn/8MNN5X5s5i5cMS6eHDcarPGt2ZA6xLS9UxuXMeql8x
/k6QDUGuKFwPZ3Yomm4GcXIeQycZ8f/CQqgztiPZflOf+nJAkpY7OKGuBT3dJGzste7K4oyYB4hQ
qjoK0q1Szg96fsCBF4QaATtJXUt6HtVfcGPR3LwZpfCoSv1ak7O7Ivkhti9GJ7sNLo5hoMHBxG4y
B4naR7Sy/SxpAA+hNAX6ui3OYfiKKaOpVkepn50RRKipbXORNTHf9ykvCSKmsGIskegqN5+x53Hq
8XuadnYvfsNc0m7Ap4a1yJkSf1ka30cQaSbWbEH2PGtnAxsCPzE8Db5CbvrOkLqz+OyDYc8C1U1E
7aSbL6ZySAprNU2WY02WawwefvZ2GItnM4bdpAtuLUurIvsQdc0N43elTbD373Dza27E3GtfdBFz
Z6goUXU5lprNIa5pFtkAT/h8ulwSnX8FmkXcRVwLiDMj0PQJRsnJr4qWnrzFiQMqe898n/RqN5jR
jchwJRzLi3AMF5NueqwC94lPX+NTnRyBB+DQeuPHXHn8UhJqSlE59wUr2I/A7wmRW07vjRXZ+hDf
CD5X4vJSGNp0PeTtS7wXgWvluOaYW7/ZIT7Tkxu/4UpQXkpC5byFfIc9+iXRVTpAW+7nH/racxdB
WYIFriQlz020NSTMrL0Rb649dxGOBwUUFb0fFDaS7SjagXYjhb72LS9/769onJcgunPsBvaUozBQ
yBGfZjS4nTuqEDc+5pW5/ydj++tP1ELXq+blsmqoXtLqXRVOdQJ9GcCHTAFBnC5yzVth+dowLZYw
xKhOyGMO+PQa23Jnesh07r/2ZRdLuJuqIlfDZtrjEhdE+/jWXc21ub5YrFKSKhMWIyMXEs1RGqYt
xid2RVOULKY7UVCdz19fuQzBP0LQUsanF1HbpzLRzVAOuYDKXzlYdHfO4nnGCQ1goldaP9rpLKBE
NsEM4UokNncazdsD7joxsIQWeFEtrUQa+gch8urIssdyfsL6IVdbb8YWxMx/J9lRMCHiRvW6qm1T
v0W+v1YjW2oER32ETFOzsvL2DcDEqhp7O8Ym6sILzMMfMa6JI7gYTPBR2NyX/h3YRMP8cXE8r/LK
jjM0m3OCd1u1n6lKCJbl9PG6DRLMeO6l5IU+0sy4FYGvbCVL1eE4CiYOZlzXqGAvW6f3lPhrJSxx
EWBo5Q+w9rhIARRIpTatzZ/PD+kyj/81PxYRBuWTmRoDBaGyfCrMg/mrONSXmWBD0iulDb3qfnEj
B7w2OougE2lBiOydqeinux5LqSb0aD6+EW7+VMb+9UMWiVmPESf4Qn6IKEgrvf5O0300faTKoUyf
0mJrXZCh922KN6nxswkeC/qV0+ZRSNYZ3i5VaNi9Xtu47K8s9Uhlb2NioCN23SaUqI8bIeRRIPHm
Qx0ULyHQavhieqOvM1myZdp+BPyqysRjrxrQgGO7xdyTadhU5V0Yv0TGfR54reEJ5S1x/JWQ98cg
+a/w2qrG6AOXZ0IAosbZpe2/FvDERcDz0zqqB4FxzCy8Lc91//T5TLv2wouAZ4ZSLHSXNCuof3Rj
58SYnH3lydpSfYiZny7ixUWIM3/mxVkYvn3+XOmKBFxb6g/nVgy72eKAW3NZItcQWuqHZHjPpLs6
p042Be8BNwJp+X6vreoOvIO6S8sXKXhXqomOhNiuKHYAEfRUDDOC6WOYiK7xG3xPm64BZGrfpKFw
oIoBuIgDfM1w4cXahJZ7zcUWdqUHtHdfEBjj9NsXDmm9D+ODiC1iedSyfZkfxfmYavt2+t3Wm1LF
jPabnjxG4AaaJlqn7RPMK20lCtPRlIIH4BPEapALiZpwvtvV+rdpuAuSGBfG97Y+1Dqt568YR0W2
D4h5Lhs3mz+M9kHFNhXIxwzRLlQ5oMB6kjS7UgwHOxHsPJtjCNMvap+M6Skqz/LwVA0Pc9c5XXAW
88c5P1T+VhROSb4JskNZ3U3VI24VurKbL9wiGqaNcB9XMaTRu0QOqB4/J+q+VH41dLbq0i6a/IuN
vQOvNcXXVFSNO7NqXieankL9NcQztBHueXW1+/X5l//3XNWsRS2wDxSMnUXWAI0lcXuKhC9Fcc1a
RHE10y1gRTx3kGlGOc63kok/lYv/H/y0pSa0ohkEC5SRB+MMxrXoCudpJ/RBFwqrUHtOJUdJ3uLX
b/5amw+C8U3Qfvq4/c/m1jJfcefQ8Nos6/ReEzaQDzah8SjF9VrjdFoENNh9TRj1xyH+77TTF1sw
0BIqDB+Sp2bsxeDGUr1Ubv71+xfBv5oxL4vpjNnPqcZdOyY4Xj8+K+OuB51ChvK1aXHJsf6KuVGl
JF3dtITGivtzfNNvbMLXptsi5Jp6nqtGeVEKJIfYcNLe+fx9r9SdaRH+7wsnqZ7/T2CDa8eqjqGT
Gt/Dfi2TFOVCglnpwxj8VIyf1bQrI25tms6BKJrB6a3rjYHBedV0tqFceGIYBs0/6ulESQOMxAru
GF1NsJtPQoMvBx1EbovfpeinbiR/yFa8ybPfglluuzw/lTVmftIuGQXbN+d1EPXY3Dw3mPv5btsd
jeBOU06atrYwu//8l18Z0aXo1dKFCas/0qUKE1rpAJrniw9elA7hZUiJitnpXpJd/WcXrb/2vouA
o2i6ImSX9O7C6g71N5/K1deevAg5WCCXQif4XJb8FALpNBr1DdHrv7M5aAv/nVt5NwYiHoAoPkzs
hkhCQv2pH/sb4/znRP6PFW1evuxfay3MQ0UMNeyGEwF4bmjg/0UzVYrbcYMvWKD8NrnA9PMR+G4N
dTRJSbjFbBVV8aktZbZm4d3Io9/4IH8tdi9FszPS9YwmBwDievtLeQ0V9dfXvtAiqgSDn6iaNGDT
aa3wD4Vc+rXnLqIKju5RiRsQwm8OZAAtf3/tsYuYEglcV8UJ+hhZf63F3RdFydpSNIvrr14J+Bcz
vng8rgE133jfy4v9YyYtVbO9GHdl2PHCIM5XhjGvLP3ZzBT46ocEpnLQf+T4xQst1i0C1sr3FDLt
WKVzdHzIzZ9hrF0g1vT7yncFLtFz+lZO/eNAG2Wb+g67jJ/R0Sd5oylhpFdsQF5GPXyH01ycg8pL
002Ho31Pvam9G5o3+I03jlNXYtxStRvLmGtXJQOmvivlrhq+FoqWDirNNMZzNDNcQnIX9B5Ol59/
h38XPLQLOeY/C7pXYgnbV+7x1btBm5JVUlDhC2OudcyQ9PJrq8m4jNZfcSMYlKmjGY+wJOdOb7Tr
xnj6/AdcG+9FjlE0syaWxmU9jZuucYyv3XJpf9rX/3pjocD3tDB5riQeurfhVr/DtfFeLP9RUbpg
xiZxn9ZPOr29ecEd6XMX4PP4+LUBWUQCpZBLXQw6qtttduwaTrfdjXTuyt6yVOtqFQ7ymsy768q3
Kp9xGj7UpnVja7nyHZeKXegVqtlcHj5rbgcRVLzx3GsvvdjD5VKF8BORg2rxN936SLlOqY3Q/dJY
64ttPLow4weZSVLRjY0D/K2XvjYYi1VpiOTNRoHqoV1DcMzLW0H33zF36U40WhO+zR2va/jfA+mg
Bjfuaq697mINzkJdW5XcEfNSSskYzH3xfRd7sDlj39kCP90LkiM3Ky29ISa99r6LRTgZNHYqRsyd
ieef++evzYXFuos6DQSqzkP7Q+3eMvy48qZLPe1gqRaO2P97UwqXn7/pn2ztH3vvUkzrNzlnAGkc
94NW2nFiojDBdXSQgPaozS7FmB3YbatL6zhVcLgXgLxw+5kH3CKeS8yQVgApvYITRnwvIFbL82OV
v2TlW6oGmwHuSaTNGM4OPxHLuRUmEUaK9YLf2VrbzHYK96XB8kCLns3oHNNxUm+1/qTIlFDuACJ4
XanZRv0KxHWbKVywxN9QiNi5OCtbEPfIX/VUskVaY2CiAAYOyq2fZFtwVbswxF1inMpj054GOd+Z
rdf6D+NIQWUfBpsmlT256RoMNGWkrtjFUXp3Sj86z0OxjwR30oeNzI6yaoBq4gW8tfBctazcUwPJ
M+lbzgcLxCDUmzIM9E2hpF87DmiLICV1uMXGA59ZWQfP04/PP/O1ubMIToVoiUpoRVy/rIPj9KUr
Kk1bRCa1Ka2q68NpjwWwo1J7m1tu8gUdjdKN2Xn5zf+anJef89fGq7W+Ug2Y/2Euqa9z7FpEDW9I
spKoeUqnt6+NzSJiRcjf1DFmwNNtdfzabQBO5v9980TydbC2RG0a0p8r/hl8bUv/4zry15AIjajp
KvXCfay2OL0+lIjAPx+Hy2f712Avgha4iBrEGrfHbb3tRpXLGuTD8S0p9ZUZuFT4okOSR6njvfMG
8QDoO/3Gerny2kuJr2zMUxiMAa1xxjvQqHsz7VaY82Q3RuXaey+WY+ZXzZBHzI5qvmumEzTzz0fb
+vdoq4sVKYAfSgSfW0vf9O0SNQ3FaztB7Z/5iQ3g16nlyK1v9aleUeFp6mKtBnD39B4+x14Jvbm0
nBb0LxUBDaAntp2emsEZUnW3rCuKR1SPu3PiO5//0msjePnv/5qxig7vromIPckDpeUbkeGPMPMf
s1VdrNo6RgxjlQSf3Az2IXBYWCydqd3lVP78NHKqqcZcU3NLYvyUFXi7C1TUtiAp2KNybzIh8UqQ
jkN7yL3EfMnEu7nYJQF9lf1LbHZw/bhNQunkQzYa+u8woJJmI87brurXo2HCW/0F49j9fIyka4O0
iBdxpky5okECUSTOpDsVZWtRZu6AVZPY5Xv0LmqynZI7VNZZIwEEuI/kh8//9pUgu9Qtx6FGa2ZM
VpyFxw5LaX/eNvJrCjDd/OL9z1K9PGmm3jIPEF+8zA/J147BS+1yXcdNmirmuE/xd80Mt5++uOaX
8uUiACvnD7yuia96sSrVG7HkSqhaCpgrkURzNCjIRe2hkd90I8H86Wu6QDQn/11mFoytEkNrrom1
X538OGVPn0+Pay+9iBxNmYhxC8VoP06g6CRX7d5q8rrPH35l2i/FwU1WDzAGCN4zVgKxE6k3UpNr
L72MDhmOu73ESIe9RzFslWXrSyHj85eWLkP6j9jzR8nxV0Sro7QG+sT5tMJbGm4TVvY4E4sv0Myg
v/Z23Y2rRgqcDO5tZ34I+ltJ60nS+J7a9/fqTauxa6O3OLtAG5PaWOesJZpvQvGSfbFssFQNR2Ik
WQGCw71cvjTmndLd+Noy//j30C0FwyqYsAzyN0tLwxy5s+Xihz4cAvHNbH4OqAszZRP0dwmA3dz4
3ocBspEdKig8QcEDJsaq7zdhcDDLEa+y18F4NfXdIL2xEwBkETxTKpwG2nmL3ZolnqXmYChbhf9L
d859FPVQnpQaeGXnCWgnCn2Dv+umwQytDXcW/0yBgqv+rrTKvVQDLe9XEWRtXcGte8RrRf0Nc3cr
G09CbZ4KLKID9USJ3TU10xvF0pMjXCCKyOmL6WEeZScpd61/HqSc0qPuwPBxRMEHcbWBdcnfKun/
Nledkh8LnLKDASJSE9i0yjt1/ACHkrtdOGm4l/XB8BCW4loTXvLyd2nAUrz8J8sbLMNOzdSV/cc8
2PkpjvFDtB6V8zwfEDbDiHSwawUBeyyKXa/CNoX40/Yfk3CQw8gupI0aB+saroTuD6uiKNzK/y0O
34cRL3QDzacUf5QMkd53dtANriCerGwjDrFbQyJOpICGqhpYiIi35yRux7nxJqAXvvB7yMbzRDZT
5R+VuEvaZqOY78NFeQs8Sg3XGndpsfyalXtr+B2J2yZ6kSE5iRlEWIhjk3Aazd7DW/2lAe2Mhr+u
swcto/mXjdHiKhsUHn4IzpDojtZ9DEXp5FBwwK55ona2YLJEygmw/ArMADyeaS0F1joNREczalth
lwfWabewDPvpZxIfQUZ5sqlArDIAkZWOGc2OajxSNaNiBL3N9PyphS+X2hb3dLK8r2sIGslvo4pO
6ox9Ft2cg3KacUA0MWtG5rJSrO/pCIhkcIZa9+ZQWhld5pKgomdqRKeyXNWN1UdNPjcWlK+nPj70
6bmf1iP/sb38e0242EkCsMFZEtP6E/8KX6fonyyvc//A/Jzacm24lzF182zAF9zwGrleyZyz+x7C
8eWG2W31U1bvK/kNvC26MBKc/MOUvzXJT6V5N02v979N/jep+4AUszIgIGB9FxmZnabCMY3dOD36
87svb2INnXBmB/15TO/K9ATngmOqDRLBhgVN7zJCF8cfjll2rCN3EB+sSFzpdLJUwgmw4wp3d1ec
7qjjrAOh2lQgSxtotnFO3kanFFl7/Z7F27yrj346YVQI6knO1y2wjwu7KRSsjZmPm0y9Q2tlt8JJ
648gaOy2dYeMlursu6k95RMgqyZ1prp7GrEuk6lJ4JJ35PzhttJdFvDCza6eQTclr3Ox1dpx3Qf7
rpAdPahWkbar836lMkmFxFqNRB1B8lfW5WK2WsN5Whn0+sXGqlETJNkM+RAnq66xKI0gMJlH25Qb
pzI9xU9WEWsqTLujFZ019c4Qz5mJLttBkM6dmNSFeCd8N+p7SR4PgSo/jCkqFEVdCclLTF0V8qWQ
c7dLkmDmF7jFxqoFsHwKlvRuDhoSmBo+kQ9Z+asek7Nuars4hUeoxJ6iPPhmBpauXhUCJiFckIwN
PAVhWMmZxmbYOdbwBFhtVTaqa1Tf9DqhsxX9eRk4bTA+pxRTuqJ2YukRX96VBiGntp67BhUfa88M
VMcKR9swTwkjYGXfIw3hTWXY+K3Dz6LTEqePjmZmRTvoKP2L+lmVUJY20WZMtxp95wYYTUi+1Zg4
tfJi6Y++/NJF9UnGejKg39FC1iEr5RppvVs270FP3SVv3mpx/CGhSTUs4ThCZlzlM9hK3bALTPb9
utvEYmoHSgvLrXZAZrmVWH4rkMCnY7USEUl0qeaU5sW7KVmrzdNU5Sur89fj1DmwhOGgaet42jZp
C0BhHQbrVqBErHv5+Dj3tKVCZOz2afM2qHdd9aLLNPDfCzloxO9CudM4SPC/GIHvKcJ7Ht4PzKDK
tyiLXCxjM+AcbpIod2AjV3L3GBTcycvBWu+9sHbN4i4eKFS9xNGjymIJ85ar+p0vW3sux+zcih09
eR+Lckewtug5E5SQCp2ItE1yS/GhlwBqs/P1yrNiPMwNcuHUSQc6z6rXwqfX00r4S9shAKNYuGql
UlYLXUMenyLlPa93kkC5FtpLBppIo70MlRYOtMIAiPiXJm+VhsNUuS20+zL4Kc0NK+KAiQ5wtk2b
/pDaXcwrFcEOsdRW71tOWvtek4HJPg2TJ/SdM/kvKIjANTiWKq/Kci0aaK+inyNNdtZwD8o+aB6t
6q0219l4J/S7To62bftApskWmk7Dz1mVVj1MTCBPXjozi77p+feGGkUo1RTpjF1PiI1LDBXirRzT
VX3McwlXhYJDTb0JYOhmwLCmU9HFqyoneoVOI52lpPBy3GCrZl5D5lpJQeBG2plmwG0awDIT3bTZ
DMJvHQ9DRDsQyDFCpvBZ25QJqThoOPQFNPjl+WSXmbW6xJu5aGy/aZ86NvnmPkvWU3CnKg6c2pA2
SyPyRMVjM0Y7Bgy0BGniiNJ3KEGjvNfU57m7k9QXKT0racf12H0lIOCigblTV/6FMWGuJe6g8MGI
2Q6H8LUNnDrfcJWEqcND1D8L7H21iZN6W+J/PNcUb/kbtH5YeXAXBHQDxMK+br9Dy2VhgkLs663c
+U6MsKwQ3d4iIes3BlAjE5Q42GxbNckL5upOvlCwK/+UZtxDkLVkSeJgL2wH7ZbwfDLKfUd0KsrS
Bl5ih1bjCQOQU2Mg1cJWNe/hlxNXykdLCNZJf4yHxrNyAYc8aGzRmj6yc0jmHAJparj2jcIPcTom
8j4rfmMVKUjnNNy13aOfwTmvvrWz7wbNOaqIweOxjF7mKLPluXZMxW0pW6vRtyZ7jeU1kFW23nVH
f40JsAoAiwMXcG3g1VIMFwToRx1vaFSyIzilfWg4DbWBmQgwAsl8So3N3J4qrXCqSPPSbl9Y2Ukq
h1MSoNPCGGgUokOFp1hLx4gQsb/oo0HF4Tedy95YNA9lVdml7zvRnHphX/5sxwr4jGvwo32rtgu/
OmTDgDPuPckhocBco7bR0+8y6MwoipypFZymaNaS/IT6Bw54Ys/modd+yNI28y/jqpwbX171rKGm
TfYtQ6Bzco8ET4+Bi6teLpbrPPk5s79lZC8Af13FpLbHJFbIsCslXA/wVuXph8AGp+MG3NWnKfhe
kEyLOFQY4WZmlPOqsUNtvus00c1V9bIArLDbBI11bGl0UrRfRt2sEwMwlkBXmJ9v20lcKbVlV8yb
uCw2qfQ+5qWjpy2JgC1BtlDAYshuDTZOinS3bzZ1XTljSjOhcPHC2CXdMdG7x1j/0NWzrz8k2ZkE
tG0ary4Gd072VoC8RKrgBW4wibF1EJfy3BHfEfpmx1QCIxvDqNe1o1okTlORGxbyBl706sJaK1I2
tir1mop2ME1iaRS2THhuVUatk2mrUr1e+zVYeP1NXDz0RvmqGCdlfC6nN3KGTS8O78Ag+PPKPpAS
G8kvwW1Av/VzKj3QPW7MOXDWT2NvQCEinYdCbpCWl1V/jmA1NvJ9PjSAzEoWRmsLJFSdPtJmMHAg
GD3JeA0zZT13+aHPtdUUjtg7VfdAvOnqks6qxpYzdKumSvYyyMbUNNwg3keV41Pjs1LLbnrTrjJM
wnSV42gBYJzspjbtJjJsQ9xWNdliwgMyBgVYo5asZ2PEVbo8T90d/PZ1mTTHyIAGaYYbGiFsAfcL
k4ca6DPiEqNofeaSz9woZXLoMfxWGOZZmA9Wjn5M1b6lBNQaex2JpGiWP1oa/XQfymORbZthq40p
5PNmNVpk+BjRyFrqKtn4kMyDl7M4zaLHhAXyGZk8FKWzKY3HucV8Q9FEG2rdhXwkR/u6gP3mu7op
s3kNDty/jdHQZwKyrUA+bu7LBIxr1rk46VEzos8N7hCHF/+j9yPHb1863dqIVb7GvnyvWDt+Rwq6
WgNZN62t0VWU0fWxHeoVb8rM33GPVY6Vu4kxOmHglJeO6UMHvquY1q1xZyi8OF19+UCrRdedqtJw
9eFBlievpbZaiOYKJ771GMn3dZkdgCOu0HxFwA4hgDsyICutfW45Igb6SxCCSKO9g8wxDnzXDAo3
mg3aVYdtb1YfBt7gq6EltBldcyzLR9xbVrp83xXRj0wNzxORhi7IvPKiObKRL2RgY8PxkEs9yR12
4BJRO2rGHGSdvG6V4mSZew0JPgY7q0HPkcMXqJPNjV8+NPVxCHSi41tk/cCYr1yVGHkmUciWxgko
amlCIYrjCax00mkwqZ/OdWBLIFslsXCSWjkOeAwYkuKwtrxyfs7plgzYeLXhERtFtzSxKveLp0Eb
gSBJbpcmNhUnGhu9RvJSlT84C6tknA6WMLj9YKxhRSAUsLvBBzDYrfQYkk/qQEexp4nzxAVdHc/2
wBIc/dzt5hejISXIVDvT9Y0VS2zoluDliCBBX66SFu/9ejwD/g1xaGodSDwvc53YmRaeZji2srgV
k+RsVR9mpa5UGjgbZXRgkLNdcKwaVbvlsDCZzUmdnmblLh/8/dzKrlyyHrW95d/PHMrDsPV8i1Nw
UDlyq9pwZrw8NMBP9Ac4Wh8qrvS49FfFuVXWRn4KpB2e0HBRv8nRSx/e91a4stoDcQs1ex2B0Kas
UXUoodf6haAnTk8ClFPfl+2kSM/U2MgfAMSapadP1r0SQ96crG2bBEc1G9ZaIP9KyFD1PjwMxsvU
V5TKyBisjBIMWNAacG0WAesDIZsQPHTBU6xwJyLFavqJAzkFBnzbMIeWV4qCAw9Ut5KzBJe8a0Co
+wsVjpNGY3CZPDx1xgyfhmO/MSteoBx7nQZcn427GFfgrl0ZMqJmlnZCtJNV6S4SwuPAlfEgOirN
jAKZThbQZSc7ggxoYNIhpH5YabivmgSW3o82j5657byjKoJ5g7TLQ3a4tDNOplo/wU33kNtxWjib
RXFXhvfx+HA5mNoZyXDUKnY8HNOcC2ZDPurDZJtqS3o2cy7aB3p9Kn22gfk7toi2AZ9OzgXwvu8x
tfqBVUTdCD1uGnJF3gP05IY4fwfPRyGFSk740NbfY8o1uqqSmaVOFXxAv6CuFdgNa63BqH5Svo8I
I2VKzrr1E0Tio9kzgycPruxG7ziqVMohTBSn1AHaXFqAajfMNC+zXPDbK2P4KAx9JTTGRitPVPJt
iU+PlbgXmJswN1Z62tuWEK1hXa3UXuWAz5oAC9Ca9GiPl8CzVYJmg1uRBoxNrwmyHzOBs6WbJvaD
Uyb0m4CkNYVB0EkJCuTYlqP0YywbG2k68IH7S1kEIj193e1jLG/M6sRlNm1EWJvlv6Pqu9X4+0hs
Pali35GmcxVmrpF+CLOnZdpa9repqXhjaNnhXHsiszZWyD9HbaORPXA2lpQZCvBMzBOVbWWYnGsL
Bw7fJkv7c26951J3KqhGaZqy6npy9UA8zbxaS+dQA4ohMt6yeScarz0SnUD4XUxnyhqT+ag5iTtE
v2rZPFhUhcCeT40F97chw03o8n6Xte+Zvxu4wao3Q5t7jbpuaPMC45iQyfXNW5xvC4oYaueCJPaj
dtUiix3CHzlGynGor0oWUx2p63n+GElYZk6XI2bcSnNIpMGtuHiJMVXSaNijvoZse7jLBuEVqDyQ
4fwUE6er9EL/TrdhRUeLNa+kGDlaeZ/3I2BjZVVwLp1HiHvDRft9gOl3MEJlA0OTTToA3Pmetd1e
9O/KKKIT/64AiCxUHRDi72oD0DqMjjFXgiLvG8CdE8V+26rJnaCBP8w/MrO3W793+4rsr2icpO+d
Pojg+viUK5/92d9Ypmdyd6xD9YmMdJ/VL2Xu29ZMblVo+86kpQayq99ezpHasQqnndXY9AXYtYE2
Xc9sIUVa0mRwSYlwiXooR4K4BQAzbNyiGCk1STQ/DABHe3usVCp2CFEBrlQ9E7CS6HuhCYzMqS5+
N13+YgQXa/r4LpgMV9SIGrrlaJUPiHXgf9pBu6/sUB4Og8lEyZJDMJ1GkLBxNZ5ruKOmRhCLhbUq
RV5f+NQB6O3Ph01CqKqNd0NPYHFKAOpbOkJJQ4SIpxE39NeWzkJJ+D/OzqO5cS1N03+l464H1fDA
meiqBQF6I4mUSWmDkEt47/Hr52F2dfe9rJQ0rVWGkhIAHhzzmdcoN6Uu7g1UXahO3MEzd9B635eT
uIuzfq3Xyr7Ru/3oDcsaKK1MZVuV1mmC7D4FyPOvR7pENJ7NrSGaJZ205jhUxyogxyQc87t9M74M
R7vRtk3TPKo9UBSVLLT1+oWvepR0cwNGu3QKWkpslS7PFIojRqBey5VN9ItXZW+iyWB14aofq1dZ
FEvcNt1ShnSa6ptUkeZNbkjLPn2aPH1r0OsYDaxL4rmKmzYMKMj/su+O+eNQA4ouxwNm0W7W7XJE
OoZHzRpmsXdr+Nh6ik1bxFu07R6DiZ1b9Biij44RsUDMB7vD7kb5WXYPJf4ceONh2IqJTuPNg7iY
p2p/VVfJMLPM4EhSQmvC7TISdfEjaGysNLPnoQe6a+b7sTTWSlyhKCFL8SyyGlq99HdJhHo2ojgC
B98zv8Z5r0uOVe5w891pFWM8nvxxZ0tXQ8QrW9UBDuiyfxfhGWgS5osGmwIbrQo1N13dqDBzmWSn
rG4MNNxaCQtzxTKcyTscy3D6ietrURVYqUhU32ryDFE1i568PxB3cnW0ovxGKsu5iNVNVo/Ur8tF
jawPbtxOMpwE4Wpdik1VqORmzDC7EwgGFfgEP/X1KaVw4Ql1IzcWlc0ynzUVDsTVlLuSfojitW/r
iBPpTIAqX6nqjT4d8Atd2H3v5pg0zLWkTIBTHw0fGkuXPdtnbm7cLgKh0lxuF+efMYtZaPSAS/5t
aBKcfz6znb18mk8Eg71izwpoag0Wq+Q9qCVx4bRVCBETNCX1Mx57LSPXopW7hoChnoIbS21nEl6Z
kmL8xLMddSGkaGo8VE0MbSfzGkKuG9PWibd9ShGmIpQetOpU59Zy6KtZD5rDG+SF31J/Elc+DqIy
HbdWLp1mbE9YuTwXAv5BlTlt+uQBZRh+GtWt5b1OLcekZC0ao1iWOuVgtD664s0qbktrk4qOM7ee
V/1+CLJF3WIV2V6ZtrSw+PVieic7nndGsWnrdlkLHZNZDw6FmBEAbJsWH6l9WUVLf3zKxnVgbFM1
naXZTpj3pVzPi16Z+ZPsSlQNIhl7d9jGiuqEpoW4xHPN3C8o8Sr0rlVBHJ5TMB7hUii0nJVgiZfs
j7BT74veSFiO/ZLS1zG1N1Kxii1/3jdrLDOfZcLOamgQmoIA6a+9fuWV5aqVEPbM5EUQUqVq24Wn
GGf/Z2dksNvgbYiz57BOWWGJK5k9R+2bPQ5OPtj3oYbMpLDikx0pjhIDppdofk+RukcQZuHHCrH1
puu3HBtrJviyqeR1pbAPxN1Pk10qr4vVpNz6WJeYPH/J6I9hS4nRs9zR1p+bpgMpF94I35xpHWe0
kaGmlVNAmqZslXV26lqy7g7TDUZBiiMo9w3DOM+0cIdqyw2eMbu+jne2Oa2CUF17krySM5usTt8F
YXaDLfSsaeqlR07QpfqijLEy7XAeoW2hJHtfu4vHhzx6FdFr1D/7HAEK2ibxrtGe855Se3PlG4fe
vOnI2TK0gn0qkRRMJCmZx9NrVD+I8SFufw7QrbLxoHcravjABGV7QQVVC4y5GUNT2J9hIZXiQ8G8
pqGoVBlXuPbVG5uqjJDXUrMZ+pu42vvFQU/2SrAPlb08vg5Yw8tMegrnXREvWkm6QRQ0Y2uaMBJO
PKj1cT/+CCB21tahM66S8wl4WwbxcTRJSMt0npSdw2C85flrZSwKDXhjzYk7zAdPzIfQYSeyUXAJ
TibxrkERPgvQ+PTdUiucCcgXAoEbSycBgyurbbTkcE4vR3EdS1dVS/Uo20uedpy0amdwpPk6rcAV
suS03pa1AW2Y6H+6Nvq1l/5EpBQY066VXxXJX2kaC6rfR9G8lu6H8K4aHFXZUCrIUI2K+7NOTb1V
jWWhCTfNxw3pf2Kf3/e2tbSDFB7q5srQYYXT7aWZ5lO93PbxJmtt7TGa1CXsom2SP6mD2GntUa/x
+lUyGTUa8dzm7ZWB06ArumdDvm8CZUGmtfBFiOMhdlfNPGte2PNvJl+sdEnbn+VxkvbGDh7SFmB7
eyeF9yn9ouZkF25U2Bs92NiE5ivdepP6k/GYRWupquf1qC9r+aCkV4hR0NZw6qXdATf1576HYE+t
3Y6p4iTsx71XMm8PWtLdhPHBqoM5AunLRPUezeAmYEeQDQR+iBFpGJD42eEss5bVmnQmNXWntU+t
lKwljfxH5kYFzky3wDTmcktVUjoV/lvqp6+izOdTJ3ay5m9NddqpBa3nutac0gLbiwBrQhwuQntu
sH2H2DXTfMQJJaQKcIpJSfUsWvQNFjqN3c6rADxgoLlqd4cvIDrBNT3nrdy8qlW/AI84Uyl9JBQy
jFR2G0U6DcUb9KuyppZR8EkW3bV9frLbkyJL889hGB+gHy41wvTAr6u2B6WQ1K6U0b//Qnvso+te
IP6iIc05/7iuXS9KsS+s7yHjL2XB5DCUc2PkuhGNzHYlfxOtcSkIlmFhphY2yMqxQkyaV/QFQvEj
gt+lIJifltrQpBKHkmauo/Cpk7q5YiqcsXRkVX05xKXjJ+oiFe+2N5ySoJ4V1F99Ubk+lPfsxYzj
L57lo3dygeeB5W8k0fk7lgatKTf+5qs+o1Ren49h5td//0P5P13cm3ac80rk9DDSyqIB/r25eYHM
sSdTdGGawhhS3Daah18B6T5AHl0KSIVaZceeCr+ZwyYz0qVmH0jbZ14yfQGq+0Cg2rjUkAplv5G6
UOpRMaVcVzrt1Cz9ghib5ninrK1Ing0SHoSatiZj3IaGMdfVB29MCEOvMkFvpWMfpjKiePlBrrqr
Jv2CqfHho10we5MunuTAB+6UUvXGLhau+grtAb8odnH7Rg96XbarrLkD7aOb+wIJdRMVC6m0kHGI
Zwk5BJkQroA7L71VjW/Sdy8Fq3gdOcUEgUxt6lJzxin1W1NIucDzlXba1rUMgryhNTuq7+33dNmN
S8/OPq9yq5q4sL6UmhkePt973vPS/dNasvpY0SVhItmoOrJGGup+77oXS9+q9Ljsw4rHHVXXB9Vr
UAb53qUvlj+OeGo2tTARs2YrJ4tw+N5O/0vJ509DEWAnkPndOG6V1+khf/v8YbUPcLq/hP3/dFUl
VCXLGC22Yx10FjCPzjir0VI+GaaQxnVyFaYaIaB3I6RzzxphkIr+Yp/sCv2RFoQk7fRoExJNFBG2
WKq+phOxiHHKLae3rENWth8O5+58KItlp/yQveeuPApVXprSbeB3AKI2ymQiP8xiSpXj51/rvHh/
g6W8VL+y1ChQVCr+26Q/jWiV9FWHF0PdP2pF+RwWfMXAG743RS+VqsbYSM2kZCpZ0dVULSz7/vPv
8MHpdCkqpWV6myl6yG7v7/LonCt8ft0PdvtLSSlTbwu0NhmbTsrZiHFhlDwKSzYO4F8JxP7iIv9u
/C/gvV0ka3JpsAYiNXCm7CbLd7J+m3dPTSKoMno0kNedtqvznZU8ZfUVx3qePZSSBNAtnlHFpHSd
OHn5mnZPQjp51kOoPmKvbo4UbHHUwAm9PnctJWR2fEo7ebLIy3eNPilO2KZacJzfhfG9EbpwBGY2
LZtILBXkw6wycBprr7ZLq7+WqSPKL2F0YyivYnqk+ux0wZUyXE/m2YvtOq3EQaq2Q3QIc2AHeUmT
8amgvmOW1bWfaeAiQfD4R5Si7GrCYzc/DbrsFul9521KeA9i47dfsL4/4lrIFzuhCSmsiVo0ic7a
HCSDAJ9o1aCtOQ4U+k3Aj8IxfAXHjdwtyIR1iu/CD74loGjIF/tlPYhc6kGZb4dy73ur/iuKwkeT
/GKzVHNfDyTwA9v2p31bfHGmf7SpyReB0hhKud2V0GCy7sHAXhQoKOUxB9043Yf5W1OOa6vF4Cuu
MpozWZ5wmKYj4VtuUa+DeE223zdLIxkpGjLYdDUsQ937+fRDDusroWegDcwbOwtctDGXCsXlITTX
/rRKfc0J0nA3Uk+OtV2KN0uofcXs/misLqhUjZ702RQrxAQbFAj676nQ6JcyWl1NN7sKuGx4oBsX
fqWY8nuwvH6poXU2G4jTlBnjGbTl3iAkrczqe2ehfinUFNZ9W5WoJ27DCQ2GeRp9Eah+9NAX4ZEi
pTCuC64b+KkjOiodgEn673kn6pdqTTJ2HancIlquvNId/Va2oYuLfaGW1KxOBjhY1g/v1nz5/Iz4
/VTTxcVyj02/ljpgOmdtkjpy6+9lXLq4WO5mX+defx6B6cd0+Erp4/cHmi4uVnva2kLoXkosJ8pl
JcCjg0GyZGASduN+bzwulp4esaH0iTZs86fWzd6/ddFLsaIINWY5tJls1Y/SmlPF+d5lLxKatAot
IefEiaAYaXOJL7QZPhhl+6KAoRp+JfWqSgqntSsLAHDqF45Va0st+Urb8KNbXKy+WEUd1gaJi648
TYn3zryJMKoX8RfKRb8PdXX7Iihp5SjQJKVh/xz73eB3M5H0W5ty5qheQ5L7VpiuXwoYRYnem0OM
9rOaAjNficZffO+9XqxJtdS7dqwVOPX3/q30vYltXy5IPadhK9MiMBRvTVEfTvvnT/vBTmpfLErT
8xGPPWcrYbyKATkRX+VBNv/84h9sT/bFclQFlsIpLOJztbbv1qP2vdG41CIqxsigMs4Q1/ViPOPF
Z58/7wcz71KKCAmDUkU/bMQSDlBwg3B9DGbuphyjuadPX9zkg9VzqQukmrHtNxE3oSx6xnXQX9BB
fWn19w6aS4EgzcAvxK/RdDDLOpyZuuLmwA0/H6APXqh1sTR9w1bi1uaFGh5qcCg/fBE1f3Td8///
Kbu1kWpNx5FnVg23f5Wi5eeP++s7/2t+o1sXa1FvekPEoh+2MpywEU3ACEza4O8i9IWl4W3yOxCP
8IpquBpj6UqDDIVrbYK5lNWZSTsryUFzXZmqDQAYmkcZLKNCo+mZLvvpTs/Gc6d/G9iqA1jyrA6q
FcGdSPW5PZrLfKIqqy0Vs3MpmDk6Ehpe9nJmR0ixDFThaSLJws1hZyLYN0zJVpcboJqnGmh3aNI/
Rw85tZ5p0c8VsiyfUp9JyyVIsuWUDGu1qeYN+n525kqTuUv8cS0iPm7fDZqpzd2k+IsAZlKXXtfo
+Xv60VZBJqQqPO87BOxAF7x8PsyGdd4tfjfOF9sTFHxFITbt0Z5v4LDfe8OdAd5IAkCZ26d8ZHy8
pz6SlqrQ1qNoFk1cbcbapIexsZqRvny/Sq195qG9Dz5VR3t/ELTKi1lnv52rEnG+qSzIRGq+PEuQ
DNo8Bgbgyxuggktfh7DDp+N0VcZvkfoM9QGGw21G4zDTVxO956FdDDo4lslH3tDty9QNwXmH/WsO
7wsJI0ev61kCWNgaBnhAK12JFjHdjQlQUkKj3njDNdrst1r72CVimdr90ggokoDQHl9y9SXCqWTo
1xG4DOWqSRaSAHdDz7ZUnKpYD+pPyvROb7Z3cZ1dFVKzHWOaSh2dSsj/tZY7FZAyD4xJrKEB29+P
NUjp7noEMu+njER0sOjJQVADI4UKWoiisdQe66AEA6avkkB3hlE65g2Yz2dFGWctyWYR5It4iu8H
/L+T8D6fhnlebTVzkcv06tFzbJXKtfiwT+8nrJB7o7+RUGYodf5YDTsQspLsagDG21GdsQwK84AO
1mwoVmbRzKr6BgMNJwvbuaa/JuXOGA03MjNH65WHrC6hKYJJ56m6UHsxMSLAamoVCnwD+q5dyBPO
1nBS0qA+DmVxRn9pRn0cu8a1YVK0quSC21gO4TW4aSvN5gkS+5akOH3YrTtQ+L6VONhKTgW2E8G0
liBY6QcM9twEOLowYowybEfhEQxuXYJk6XygWOcG41zVPVf3qrXi1YuuN1E6FRsFqqfwBjhV6Tyw
mlVLr60Jg3kCWCGuhmVp/mw6bxGGYpWhrakG2mvmA52GoOXToLVTeW6Gqpslp7HSzhIxjikh7Vsl
h0R9C63rESoDRVKHcgjQVIF/XurYVrtuAsMZz7zDyQNM9CMRxY09oclEB8WYSfARJGkvomZf0Pgt
h3mq/xix353CnYX8XbsiEbqmXnZlT/1OEUcleB982JoKkIQCZLuRO4N+K/f9RsRLKkr0Rb2lAd6C
W88Gf0GXzhKmI8CgAwsSNerY+16RgYtlgDDLeZ9Mt60NIagENirrs4w3pmcP1fAgMxOBRg00CbzO
c1IvByqVzmpfcqoRAjS2L5OwZlr/gO5xHQZOPEAxSUGmTumi1zYyMAezCYCz0bUsQPsmkACe81iD
VrguI20WWBo+icj8pTAbq104DgtUoJAenEfxKU5tgAPvnWbPcKhR6o2UIfpAnWjoeOGd6WjoBWny
0UDNAOIOAvgq8lm18VTn6SKgm2FHt+l4rGUA5r5weBlgrLYqjGGRgbcXzGOKkU38IKUVykQaXAx1
lfT2jW+IU2dtgW+lwJ6LcNOjyV8MC7My9y0btFX/kBI4gTFc0bB25QKx5ojQCsUt2iagZ5MgnifN
j8FgfbbAdBBz77R3FBsdVYaANepuYTyXoFub4b4ZsqUcWvReb2Ib2Ux7BThIaWKnDfCOPJMfu3iT
T1cKR5gSPtQtqPjoWZj6qihM4IbVSlgy1blulkPlTIxuJsksOgg/V2Z6k8dM48GY2eD6ZbEaxd6z
sGurLRSjc6dr7mwF9CYYezePg3c5SjZ+cErpr7OWzgdibwCAsh70PmOLzOZT4z94dLsaYMGpSPem
/2T7QOGZcA34uR5/mNkIaKhgicr2fQTSI8NCJ4+na7OU71Iw8WMKvXjI2Jcj8ZRK7IjBEFfLZDBd
sxmcyqD2bFT5Y9WZ607eAUoNoKqjnQJ1GAVSM1to4bbpXpRqHyZ7VX60+2ER5ZzKA03J+iyZ229V
nWP/bWzKdV1oyzg6gjWcj162JwNwdN4bQvtVfDIKNJmhATYCfG1D88hLV4ol9pW676qXko683zsN
9gtmg46hX8xHe21Uw6y07hr7idqSG4WdW5r3RvpTM09d9IhvmKtDJfEJOtrsxYLHMOG8o9bWTRVd
FzVK9P4pqu7TcMGKWvYeVzOScO/H43WPJ1gobeLeAkvHDgwGF21Vh44LRDxQTXFUwwm2N3UmO30K
eCCto3kbHb282XYZPA2wOCYw7xLspklkQjJlCvHojUc5zsDhAmDxg1t/OvEYrgzoSLa7F63zdpV8
I+l3fbhsqAlDpRrCfp1IG8ujJiz2MS2kAhD7WYYoHa3XNufE6d5zuHnhmCzSdtg1FlQ3wfotf3hC
WQ8BXdYaZKfEZE1kGb6MNzNo0p0tbaVwIBTuCdSORvulgp7xUXB5keLkTdDGRdBRE+1A9iXww5FP
Km8CtV3VUumGbFtwcle9tiyLaWcrj5X9Blp0piama+XdLJhgKUJZKsBDDJEBd/kKN5nZBIGgn6Ba
SvNSb7cA8MLhJiqSeYE4uxlftxn0zkjd1mfUXUEoR1Os0eGPW4WTZLexctMgETA1vWvn2lz2Rpes
7i2FriniaRH6iEdQXh9vsBZf5FAew3UPoypsrg3wPtqIEYJ81yFiaEG7iLx9ErwCOjWKbtObx4gd
PeqzuU/WZbfWPorBblH39ohBoHpRkc9jDAV7SMb1Bq0qZZaWIeTrRQU5vaePWwGfYeFM1dNUblGd
ImaA2GvlD7KESDRFt7NgayvtjNI/NizxEcz8UC9EuRfGoarcJrxR82klR+sxb50a3pPng7+V8pWm
+g4wLk7QjVcsvWSt9rVjmoE7sfANC+QjtARbB8asFHPdvsrYvuSynalNzn4HOBLKjfast8c+PQYw
tahX5ueibnhTAClDW0JUYhHGhGr2UjJhdGnyLkwOk/TE5gp2sXc1YoyiO44RHUV/IXv7iWOmKk/2
ZLu+upSGWX+06n05TDPv3JWQt/50o2a3lnJtxNUcW+CZTjs5bPet9aOGwZisBzYAk8CSjvrsF4Ic
5n3Me5/CJxtZhhiCfH3y+ntZvgn8l67ahtGDBws5ZC6kzD/NOBT+i6hgHXHh6DavwrM3NKcyW5MN
yZ3mD04Enm9fB/BVBguEL5Zh8xbKXpXKt0Nyk9OBttDoB5I6t1N1LVRlYZveEfvqeSy2mJ7YcbUo
CoDqqrpr8mCdkSd4gKnzxARjxOsRI4X18j6vn1LvVId3Sio20GmQztNuvaH9IcnFNjFQ5bBeJ3O4
6XDJxKMAQzQ3wyKsplLT5rd6g7GHDOQ/yDceOEktZADgFYeSfwIK5dQQKjuZ7XK8yVMPv5Rh1nmH
EZ/LAkxY+ewpx07NZxWUBWHB9NfvDKRc0xBeqRzv9OKuS5bt8COKRzdvNwjmnS01CfDAK+lsIYq2
z1iKWnGDP++MRQZbHMYvJgcs9mclOrYcxDJvX9zBhMJjpumfK2+r0T9VryksEBjPVSC3zbQ39F3Y
DUvbFi5aGY28HdlpU/0pghMwiHvdflcwvzPDfO53+dHS/bsMWnOIIAdqIQ2C6W7rASIP2KtjMjUf
Fewl/6kkyB+MwTJVXr1mnNsDByb4aafSV3qwHPsSzvdWod2XmGSJ9UMc5VCHYxBmLfRvBAu6+s6W
6q2cYxBUBg3ZpemtJgLRvK1/BEhJm6KFrRQsdQHln36KCVuva0BEps3cB59f6+Wt2Yo16vOHHv67
NYL/TNzURMBPgaKmCKfHTik6J609QQM8+da8NqDJB97hzDdBZsSzF80g6GI1TuXD64WCn07BAupP
SbTcn8MeDOiENCwCgLGZP7g29AKr3oTyTs3vB0pNWjJCqZic2CN2hfWgmPaxmHDUOL9PMS6zblV3
65BQWk3Kn6GerCJPcyBnO3YFdUA/jSTbKXUZCfLSlPgu1AjEHdZhC2DYXA3Dpo7sK0tPoaCGe01D
TjYBflc288BfRsiT2HV69BR92cAZ8av24OnaBuW+5RgAMupxnKmG1aTba6uVt3XCfGRHspEs7o1H
CYKMl7FB1UcfKHxVPXWVt7BSkMC3+DMVo7cbM+uUxP1KscHoIRnzea790WF2UVKD48NgwC7ejlDw
YBAH1fvnF/6F8flNDn8p6tsrndnrajls7ba5YzM7eAjaDCYRm4aEAn5gI5GynQKPtN8RNuC0Nh1o
WNtJUq7iwV7L9XQf2D8j4R+E9/Pzh/qgOnmpBVxNogRpbiJcl+izmHDhDObti9z9/PK/UC+/+84X
xXI9truuTGh+FbLmNpN81/ubTMWWqv8ZSie/VWhhr5UeTG6z6TkT2zE6JNah/NKo9pd33u+e4KKW
jpR3bjIH+YZUHCa46OqYwpwo52CuNl4v4Cfgx5hfDTgOhHCCa86qVOWUyXZNsQUUOqA/YKvy96ri
5kWBL4AyFca0kLeBtFT6uyn8ohLH6fr7EpF5UeKzzAymA+fVFpr6rMSNlroVDL4VIIITaSY0imxL
AITpReJk9Mez8LVMkHRXXHmqTzknyhTobgmdi7NgrkMqHkD4JxmJ4k1XPGq+vjDMdqFP+iYounkg
PepgqXPNvhL5j77onNEP52l6X06W08fwxop1Xe+88T5rShcdIAF3VGmuqihyUuQ3KkqypXet2Rub
3ZQ9zSnMHRy5snyI5ZZCFCow2O4MUK/Y3esc6kw8OVbxiKhG4sH72jQd2tWyC16iTS2CRwjlUvMQ
sFEOcHOGPD3n3I4n1bMzH79sC6KK5zggWIyBtCI1kTRwKAN735jDWtLBvp81LeZ2shPyHLqnPkHs
Kw9Bvq5HzzEopqlk7IOWriIkq2IC6LyBdq6s9SKeISkImzMf76Imd6s2WFvCRpPq0dLmZRiu43JT
UIzClCj0n6fhZ5b72wJKTBmANIbvh5aJqi2NficQds5xAKCZtJum8FCFIacx3CdO1V6JWCup6w9w
pXuIf/7SW/iGgi6TxauGJDo8Rrq6z/KfWl6uEnt0k/bMg98UwW1YTY9xT/BjwrAzlTnJmVOEnDgQ
2urstov3arwHUokMkhctxPiipcp8lKOj1byL4FVXA7fokS9MLUoEEVlJPKtU2RmylVQcG6twJ634
2dfZqpEmsptHS98CuYYY2uxSTZuj/EHKqzvoD806M72eoF33MHOqblj0uUepJdlBDfvlxe0HyaNN
Cz5Ictxlf8SUUtszEREpT2uKKLhY21Q5BNO+IXqsRv/OkB7GqNqK7N0K4J8aqTto5XwEgd/24qAH
2qbxtZdQI1cH4iDkd6nTYOliQFUbqMsVWJI/RDCc0OFqi4VAiSJL9evIkr/oGHyArdTNizK5bGLR
7RUDZX3YPGZACc/Md31yioPHvvjhDw2KRv7jhPyNDsFexOhnWBLyQc1M6kFQFNCoaoD/di5Tvn3O
pFcszL/YOD4478yLynLtRQpKTjZ5OxgfpuFILv755q990IgxL/LCIILGjlJCvxXjoakV9xxp1BWS
YeVPvY+WGRtRAwMirDLcgdE5g1jeaMrcNyWnDxBFCX9OanqMPaqe3qlKUzclNtYK1c2p20SkPZK9
btoONg5KaCFxUiCtqjaHLsz27Z1EwrLJ8oXZwLaBMfr5tzqfXL87Ty7igzKOOpa/1xNBdtRKT4Mf
uJINcCaAEzh9hev44Fy+VCNH+zlTkU7qt018l2KubNQ7AZn386/wwSu/FCUXU0bCSVS8zeVV5GN0
OYxfDM5HV7447i1fCXXq2f12qPdtd+I0/+LCH0wl4+IUN4WW95lFf6BFFKPzJvTQkM7D4jmT3c8H
5Rd89Dcv1rg4mQ0rS+p4Mnix8FeKuMH706RIuIkQagmju0BejpnNmRE6Qre/gCh89JrP4/intlw2
KbI1nr9WFTxr1jnKh8mI8MHnX+mjQbvYdew4CNKp5T37hoz/+nZQG2i3SO/1b5/f4Be54ndjpv71
+SOvAT9saEQz5ng+dddhFR7iQn9RfFoTeD2GnJKN8mp1A6WK5JB6P+yK9PLs/wfNEG0pty2QS/PH
VVxQnZDzF2Gm6waWKS3LRdUp8yhKthmZ0edPbJy/+++e+GJPKsnulVZnTJosuk6NcVmm/lw0/Vo1
x2UOLU1SilmdJy7C9aj8oMaR5fcCgpBCUdvPVnbUO5H5pEQgKXNtQ7dp5gVgUiMnt178iPMoPpVn
oRLKmopC8ISrrQxDuEcLyq+R00IuTXjxqrabuRY8xt5zbBRz+HGrYozv83FYxcCNk/Bao5mfYRTc
iifP051aLLMQ6YdpeNEH/YghJ7UP7ZsT5WJPG2MR+CWS/FslySntJM6AEDdmb3Ry/4lf//fX4f/6
7/n1fw5x/Y//4OfXvBir0A+aix//sQ9fq7zOfzb/cf6z//61v/7RPw7PHcT3/PJ3/vInXPmfd3af
m+e//ACvLGzGm/a9Go/w0ZPm1+V5xvNv/v9++G/vv65yOxbvf//jNW+z5nw1RDSzP/750frt73+c
VeL//c+X/+dnh+eUP6O8k6cv4fPlX7w/183f/5BM8282guGKIVuGaWu/PAH7918f2crfLNVWha5Z
qoHB2BnSluVVE8CeMf5m8x+4wFiyUFXbYOXVeXv+SNL/ptLlFcK0FVkommybf/zXw/3l/fzP+/q3
rE2v8zBr4OX8dWvCdsAQlo2mjqWYwKWEfjE3FLiFlhTQ1Qlpy47aotLQjCNA/9OQ/POuf77LX7eo
X3exdUvXTEuRZXz6Lraq0IZlbrd1usBKYZHZ8Q6M7VIJhkPSfQWF/5dbmTKFDtuSVVOzhHqZgXk1
xkBybIQA1GNauBLopzkdxlVe2f+r85UvdXGny0Orl0N9qrhTpx17/ZQMd58P2gV17HwDRTV5A8D6
NFvwhv66/dptFDYpoiALPY+C8mGsOxOZoSzv8wc7ltISuSElNxaGNHnlz7SwwT6YtSGKdVwn9XBf
4MNqQt+Z8rHeFql0pg8PrWU5+oh2wn0qMgJ3nbpLe/35g//LnDIV5rqhmLKsC9m8hAHJQy4VxghY
FUG9Mb02I8Rviv9Vgv1rbExLUzS8b4XBxDo7A/zpaE0GLUy7mnu0RPWDsTHy+os5+4sS8j9nyH/e
wtZMVVFUW9f1S7Xl1moidZg8anVG81YgJUGJAZkjdEy87k7QzY3BTpX0wqXs+PkAnuOCv97Zspld
sm6otjDsS3H2tsgLCxXeYNHUeRbsZcOujpGC/PkXXmX/eh+WosLupFh8Q1U+v8g/DWIuJV4AnooX
lQN4cMdEbWM6lhp9pM+/0L/OCMYD2RibDUBVwKn+9UZ9rZbI9JXcyNdfTZCszv+j7kx248a2bfsr
F6/PA3KXZFcRIYVkq7Bk2ZY7hEvWdc2vf4OZFzhW2JDgxmu8g2wcIJ3eQXIXa68115ij3NqcVpIJ
L4/02/LH0sn3pWeFMjqQ+iRExePYgUi1OIeocS4CrOtEcFUm2U6Wr200py/PCFfwj9I+G04QuKc7
p0moe2zE6BKS0MbN0H8nVmT5K08L1rDHtuwp3t3ztxYJKxu7gPOIZrKn0AMD9Pv4b7/8xjyxHWjP
5ptBd8YTsJA8waw7bQa22Zh0eUAvUxhG+Y2MIDjFt6Yr+8VHFlDULRUWq6Ead7Xil2jojd1+1g7J
TKdPp/f5GmXrPi9a14X6gzTlLI/iDpR7IEE6YiqH+GOpgbcyPS51mfcuDLbO+yrjCryTy+35LjWS
tGQMdcYHdhDX575rV4J0paH1qUa0UHsqBQmzHwR+ekkshx7N2ajf040PQyhtfdzci3XK8Rpxgn4f
9IOeD4Y7CvnAfuhCAGcJfuKg91x0JmTq1j0Wg838IW0wyIFoLIP5QZpopQYVe/HQk8CPNzVR3uOe
rouCqqsCivCuix1P7FcMne9y+IpwBsGb3a5DMr33s4UfWiNfQRQ3K37iPLb5F1AOLblXP29plwjD
7t4MEQwf/IK7Q24L5CtjbYHKAWCE1cbL5LKZmDy8HYYC31q+HuDHXI5evae/FDibduvxu4xqSVLd
neyNqYexBOqmUiwgywQIQ52uaremq1uc69gbc6qwY3VT8qNqHOIDmk4bCW4qiQH+4tThNgkX9R74
YjK3RcefNoCBvV4nTGybTNToKdu8rdZV3/kUAUsyVv3anK0BdL+zXgnaLBWAlfpqyWtGm9Yo6inZ
uqShTG1gyZpgqj83cilQgngLsnV0P7n9KXTcIVBaU2oIgx16F05wV/VnUZCulK3oilx2WdrCPC0T
J7zL1j6k/mBbKouXuR2DKAVKRrNbSt6XOolX9MnBOgGw7gUEcoCrL+1UQVf5Haq1gIzU4I8pteFU
V/bQqRRRQUCS6inO1hJ9Ex4+gJsDWTxYP63QJsmhmg9xnfkUnl1H5fu6nBDcpUm5hGeiKNrHqAb4
CG5tkOvbcVF0B04ws5OjNXMIH2Aa5/wAkJhCGw5e9bn2KgEHsQQ16HeeARuhShjFE4DZhtW0yo/W
K8sPniry78Iv9BdbuaTfqn4ooM/rijOI5FFFuT3xHljTqz62RqbcpPjTXwpTpFC3LVbxQxJwg46A
wf5kbq0NBeIQbu5aBRSZiqynMtUJyBGIlXRsL3tsA3OMZyXKo3TOA4r6TKdlv0D9431NbvMU6Gpm
egd14BS72O/8x0ZollfTa7ByDV4X5VE0Nakaeh9898xdwgr/czEGAKG3fNxoRvgHS1m367Ucy/o2
1fxSqDg9sPfImVuAGhGhxVmppfutSwvItW6TOw+u7DUkkjhxnb2oLEVes6ZwUYM13vSHpkEs2Qdp
nl9glJ3Vu7BCL3bmLKOXcMP03adMULXlvcz2UaCAe6p1Cq07cpRLZ2eRjSChZA7LOB9ufLtAkOh4
9W/BqqXgHnTfPw5SjOCiytHjPVIgPGtAg3VgcdL+TefUJOCtsu4PMQ/NtJssjJG0JjjaSyegjw1k
+zw/xPPgwID0wkiTCI+FT5FvSdKfGeezexCZmsI9860N940IRrSxIwy6gx40vbtQcwoPTVLIJXNp
K5XuA3doQCMWxdXci/lBl57zTnQjCeQx6Slaj5Wjf0ROqYLLOlNxe/SD3kjkMx0a05EDB01gL/J5
b8oEglnYFgI5SbN6N6JLAN4EZQDMfS47ONiZbOD0xT2wOkBYgL73Q94y0x3andrzqGqbFQh3XUQX
S+RFYt+nbQhohcIi8Kw4HBwS7nU6XNo4DC+6qIaF0wO/W8A0Bcln4OFBdgiUs26yxKx4yFlRGC5P
zbLu/AlOxS4dm57NtCqg8vhjDR5lXTtIgmlUdV+iYaDqPBcohN8MFB/FUTXeHIPhjP0fk3Dp+PVT
cBf7NG0MWkPw9uNOy6aNzsfErB8D8nHezlkCmiZtRkN8DkFqIzX4OSP7eU6nsDcC558AngJMm706
BhHoe+NOFQMkaEAqyHC4ZyNZI2hUnyIYnRoh55D8bFInNgdWeohbRe9FGQLAEXp/6rds7dMKjYTS
ig9hfhnd7ke9bLoJrLjwLtILZhR5nDo1vVmKFen5bmLOUsKO74NfUD8k6BqpYapJg66MsURGkeaz
tSIqxaUhUyXpIExzqI0IdDaYP3R5rXbcK5tq1xVB9WRsSudXLD2crZdwS3A4gxbIhnNh37ChjEyM
uuhJ0Tt+5jUZOoQ2GJ+iQc7VIS38hYNAp/2A+V9jsl2H8OITsCE2nnCKqu/hsEY0EQ4F2oR4Nv66
E03qWpRgRoA/nHL1riKAf78GI3nplUj1exqQJg/8HuiAAxEfeZqRjthUHhP87hq6WC0m+X2ts7W+
mIiiqTZC5Bz3XtKG8dlcDMn7ZnQ3JUcrpQJo3U0ZOspIfSl0aX8sdpOpiikeAM/W0SzPgrElgLDx
TIYIECrlrUGTqLIrCULqmoQlnbfAqpP9tLB7mXphauEj5R3yiqV7nMuVb0zOf3SekGshRK07L5Nw
werys1PZoUENXCDDZcaln3rVsvO6piHmUHObfh7niv2naVYiK56kph+ornkZk9uv8OEV6L5mbKDZ
aFe7P80okAbbSbWUm7g0orlz1/6pLSS+BI7TIVUg0h8+5GJN5l3hy1Xtdeq1DykHrXcwbjo+oEWh
BBYqhdmAWdnnLNHiF5WE2+KwXYLViZMny3cwUmSoOmQrGwHRz8uaetWInQenL0ztIRHJl3YuvBU5
VTtcDm06kMpOa/0xp6gzkEzt4+umL5YANXmw3i82KvOdBUL0vezj6VuiJ9HudNaDHutTHd5X+Rwy
v8PJvqcNeNm7kfQpqXmZxr61S0pxXEPozetZnHA3fttA0P48NryQd+Xg2p8rV5f40EmDc1A+9QXc
sXHTh9OLJ7uLlb0CwPok1dugaYgHRevqAqygprnS5f7zGPQ+ba7SifSnbOgpWbhVF8fnVWtCTe4W
jv6ZjFZ/OVOdne/yUYESzArVfIsWVDn72plBk+pZip/gGUmtzW0F59hMoUYykwKoHTydonpdCu6r
U67Z4hoZ9G9yBn7DZB8TNBwpcM9xrQN5PkVZHxx0LtOfoV+35jweyvBQJf3GBFIEQ+4YEsTQllF8
MNIfvLtkSZ0sovQ1tc3Pvkmc5ZFbv0QrQmDkXpVu6nxbC6+nfrrKfpz2K2H/dIFofR2OTTV35qlZ
R2TqcYjz9vWIBLy+kUUUZu/GfjA9dL9eTBcZjHsJNjucPsUJyYtD5zskWvqqLUm4tr7Ea5yODWzG
88YlUpjSOQPWn9nkne+0RI1LXqJFCHJvQciNZV+xF+gnv1momz9mOjlmaqBV7F04TZGpD70tQ2Re
VrlPip8bXZZeubrXEtcBD4+AOVHdbqH87GAj0onNNaoPm/ltEmZzoHcFx/XblbsvIXmeFiMELwgt
yuxTT2eYH3h+CNUrM8nydYSAJRHiDuvnvo3UB0niob5ApJmO6IOzxgHBxU5Lrxvi0h1bt/YQc3mc
8/Pe+r3Q8JydAYeCNPf6j73G3RPEqwppI7IAxz9lPr0/gGTR2lyIei2i23Ec5XR01MpuTYxvi0M7
aAPTeU7G6coEFXu5t/hmulJd05YXtg4jNh8VBjm7ahi8By+1Jp/KqFw+4ReC1iykjrJezaXjfguW
NEFwlSJfP5pwVLByc92O2P/G8aQv0hWtwmVDkis+H4rVqw5dPy/eOy7mI34NZYbJzgiXcwYV0wLT
tP644aFLJE73aeGCth47ysUYahSq+yGAnc0XAOiRDZWhCPOr1FsBBpQlh/OtyuZCXMBaFvrBmiV1
P45r22GE0jk6m87qLMv0pU9waJ4Sl8+yXydpsEIiDu2vO3dg9+0H2bVfgmYCCS2VG2CwbsrGnOei
VNFdi8BmK36v+CwBDMwQ4w85oi93KsMGHbxwiCSLDK5c6ZiOpSMpAuzgMYFt5wqHwNDPN95qmy7L
eGAf8ZOnYQhpMij7ahnum6jQ+ds+kRXUzLAB8GcKp1J7I1EplW673o/B4N/NA70oF4Vx22+6sOtw
pUeZoS1M0fE30QAum90AVVkftBVcmq7ovevBrdDzNXbePGt0H03QSBf8fzNkfNOhLNAxYpUVet59
nyXl56ISyWa3FAY/PdiW+ZVCBd3edC6fam/5nHQEZaIw51PbRt7taNtsvRyLtiKqBsSJC1gSOLlH
BcT1G6JEJ0C8X/B9xr0fuxyNqc3Ud/T/TnPV1GEM03BYp3p6U61O4iBMVfA5Y3fkmI2Wue1vjGxB
I0qnY7Ihi4RY701+rG+rPPGiN10ar8CpE7JCOwQlCfzLsKy2EMcNvQKfihVd75UU+GZ+wJGFozGv
w/Gr2np5aHzxP4TOQikpacz4iMVjM6AsrxEx5aOMf9QhN+ZzRE7dN+H4uM3E5bJe5X4CXVHCOnqo
6rFu4IHH0Y/eVVO7V06Ry+9FV43hh3ZKi09LE8fJHilGjdPQirYWZS8QTXqXuKko0gfgHfs5vSzc
MvkpuhVwdxnXuvokKhdrN+1H6G6qonWQtNk0uJybqsRJa62LkbtIMpg35YC/Kte+IaPhrQ/8HcS+
qb1Tvogfc2jx1ZWX2Zx+m6JPHRq6Rv8jDVXNx7EONwmMSpvwrNcu6F3fVwneVNoRG2RYzdOZGScC
T2PqJjpuO1Rx24+GM1a0ADThco/cIpYZi6S8YPs4i9Ncy13O6cKzddloCfIr7xEMdgxelL/8IXNh
VJ/FoJv7a+XNpnyYO6jgd27QluIqXde+ewtPZY7gW5smiN7Wjqq+wtGwZFP6ejSHouTKsI+KGtxp
j79seV4B2XpXcF/ABcNW1BiAvUBdJ0tHOwsYHgcBeEOzEimfceFcqRpELlkZL96bJOKy+o34LKPB
ovH9CKBqPfZvF0+Xd0Meg1WuI7r499FqBkXfyNKW37o2MnfGiCK8SPsZcLJthfeTvAua78ZHdXSh
/BTlaWqUdPfrEGCiITlme3YCWdJX0ktsqjZ+W3xd4dFcH2IZNg6AswxEJn1U6JaiZRoRQNoQXZXh
5nm3iIrW6nyI3Rb8oFOY+MnGUf1+oRc7PdI7xeVqYanSxLFot7uyUY/B1eLUFOhzsdCMQrQ+4jhS
RxCaZhHWzd5SvYdmTkr/c9f7I4ocGgKhx2WD/DDF6fpkciE+TWPeRJe+TT1FXmhhgTlR6uAuFMVQ
zBHyrDldbaViBcgOUxy9QsrOVWwQNWQpmkRe+pLvQwfO4VlOvsK9jLhFybO5b/xvVSBZvxFl1GuR
DMj2u7DEDWxoRJ8elzHTd2Hr2M/hGof3Jg3DEJK+k81YmTUpvm3OhCxryFh5mczoGOQu05UXLXf3
K9oS5/6qwzDtLhnhcJ7psVzp4QhqZx8b0PNnXDK4Lte8a3VW5B3pvHlY2/fJmOFHpJrSjYmjOwyu
yk4/qNGuuNtkKz/cmyEOi4Amci5+2M/Wqp6/yqzQ7T4mRzmejUXSXXpNDjNlpb902nhrzSOVMPdJ
hny7Qyc0Gvt6nFHPj7TNcbYsY28oj/GC3lLkpuN1rjcpu/AX707iSgIPPG04FbulqR+mpvLftVFc
4NhG9hYnIDf7FCwSnHiHvAWTwi6mY9KNQ3tXy7SkgVXa6L5trE33Vews38vcdJBSMY24RotGtG/1
SkrPlsbcJHnY6wt0VrFz3qUDErgOryK9C0zb3k165CyfGxcF2To7P5MIqyHYQDJyDpW/CLzarMIU
wMtc7OVSv0TNFraurw867ul18WISBAQsEZmZrvZqGocoUU1XLB+0k/zl7CxdqWyyI9mk3uqhs9E+
czf/O7dd6vbMNwnNEm0ZxNwjmij1LwRRA4GPCWIKV/H02SukhzwQldxRod+Md10r1EMVGvt5GLeO
qTlVfFzins2kw2HTS8u1pDNWhCQdBHJ+XERU9y1omxbI9RAnP42sEH5K9HOPfR3MT03sFrcB0Pf6
HB+l/hYnSFi2nE/dj7KVztOISCHbZ1UKey+PjH5X+b73qGt0A1z2C9r7WgE0ipPaGdgezITGAjAN
lskmXKpP2EINLq0vuXuVoDZNdmMeEquJMPS/NZPCUgT3IXzomoYqZJBASMplp1HSExYUZ325LurA
gU30scoh+ESmjsytH3T5Z9OpZLu7lt5MfNKCq1LZQONjDpX6W7dkQMqJvTx2ijkEZQ+4b0EXbkyD
f5e/jCDJ57H8mk9VcBkoNaY742+WCzLHGOiwLmX5bklcrA3mviJUbrlpo86NJmJod8C6A78P9tWr
oBqLB2HJXwyp4cBvaBB7n0YKD4pBFDRNRClycGJLD96w5JYo+4JGgbDKx+9x7FMTa+xE8FdFX2AN
kwsk0ksfvCIUh1w26sq0tI40sowRYYyOnM6iKgjlWR6a6aMlpAu54qbpbeH7wVNPBuJnHU4dUG5H
Dgcyy8DJhWsdaGq4nor4PDJmoGkxqKfbihvZ+zUe81vybOHbXtM0RwdgPn4WipzRueWUvFqj2X7X
bpLDtkfSVL1Rac0ms1bp+r71aVWISt+7diZ3cxUCrP/diX0WESna7lO0zsNTNUw+yTEch74EeKqA
lW8t1ZBE6fQt1/mc8jMZZtzgJF2PuzRYuy8eJTgWrZXzz4C0BX9bOsyP85jJf6TZcti5qxt8Vf3I
wmPdtfgdsUWu+7Xuqs/KwUpj502hpBuRmAV0fjPZBzlwieVUq4frwomxdlA5wQQNGpauGpyGkPkO
fdVc5nNXEk+PbfHddxv7waVIR5czrs/vE7crHwUCPihRai66vV1muxB8pcBQZxwF4n2perj2aZaE
N/3SdhpSOZEwAk5MI4J4c8dw/JB8hly95l7auP4aET8hym3TLU3hpOUPsMfzo12C9pOe5pKVqeIf
5CnZ4kLtBtV+DFT7NnXX8ltBYa080zS3zMhuPXmZemMK8x2o9GMab02abiXsvYpS7sHJGtKWJ3tq
/vvI9XPvXFtnpP3FTOitSn+S9aFuPE3wmxAjoP9U6vsSAQFFaxwU31fSHazVya74vdQpPhLGj8uU
hoRYspTCrPtmlcGNdgzG6trmmuZeQRrf2a/ZSv/yKrykOqc/Ise/LOPl4EpKCyyhFGe5Q/saa86I
8W5qPKKirPdoVupbOtItTmiPK/2tCvMyL/w6Dy2NPz6B8EBZywbc0oRybxdZ6icltqCM42wwUIo8
ANMTypBO0GgVU+evZsfvd5hHQIujRgZUrhm2NSsVuTxUSkO4HsDvp8hmhylB1kwegWemPaHY57xE
XFrKIV12QdYJwPNFOJr9jAsU7OuxjpNDUrjhcMQxTnR4unAduWb3N+KVcvs/pN1fi94WdQiqaVLd
OjCeL06rnVS3tFc09P9hgjZnWJDpS3zzIAlcderReOmFWHBJmpJDpWg0C4Kdo7vD4L0hIXfjoXxv
1I0k7ecaf6+j4VyPlyO5zVbNl4V/vTp/x3bS2moPRYsvqFkaYZR/omlxMtPmA1Bq7HahIsimid9k
ftK/4sF9WmW2yII8i0AH8RC32lMaJr3TQMe5Qx5E49TXqfXC+wgP6IuXa8C/jWLQ5bgMICQQLHnq
yQ0gqBv7pSoOZYrH01RTp2x86hB/P4pA18RJylPZ04o5tYWRC2NZAFSngkUIRBl/J3rXfU0EcCo3
sDyOj9CIO5RGv2G3x/1F19BPAcYqouVxxmpzjmsgy+LWhP+Lq17RG/zpzQXMBOl5pJACxFjPhhrz
nLSXw5uLhW4eHQqeN3kZrX89inT5QsqTIrCwlk70EwC+Ri8Y+hwCZBN+QuRgb5TFJ/Dl73OqnbDk
NQwvjey7FqTTttf6y2tLO6uEt+r0oLGsf+8CE4XfXdhLn2vGwc/Qzr483u/vjvEMai1EPK6Sp0Jl
25OsI9rGu0y2ZIqWlAsM0qJXNpY/PhVyJP5L5bvo5p4/1UB5H2WKwn22p9U4E5hAKBCT0Oo7eayR
i70yy7d96td9jInneTwU+jwmhjpt1FnqNdc2k/6+2E63WakbdzJc47g+Ustwbss4j155xNP5zpDB
Ni9cn8NIqVPUaZrgxzpQxt1XVUI7r1NQzujpfZBuWb7ydL8PxTxEluYSrPhGmRPVi0P/lAEMrfeO
wNJRNajk24hC+Tzmr3240+nhu4ImW/ZWIaRQzJHnH44jzCw9j7t3wpgMbNxiA982Hlfll6fhtnh+
/WDMDDZXy96KzosNffsdv0x7tzUknkHRnJvr6H65Du/6q+SOHsyPLw/zj1zv93HARyD39GnsOjkw
dNeVaSXwapVnn/EveSvPgA1gaV3tgsN6EWFM3u7KV57NE396OI5UhJdCsC+erOmSHuCuDIhO1EV+
Wd3oY38Mz9er9MYcnUvv8uVHFKdCou1VBtTmpZKo5PHee/4q4X3pUqIfO5925kJdObfVTXsJW+fs
Bzbj5/hfHWAPHcIzsMtnsGFeeVi5/fWnbzjQKJmMVEJzK30+POGaDQVVqfP40lw1PCyIvUtz6e/7
43hk7V/be419D23Wu/GMfnwi8x/pD+e7vPNvzI29DC6jfbB339hL/cqbOemQ/FdM+MtPO9XZTnXk
TmvHm5kjeDuHCDVhd+y9C5z2cP6B2oy9KEYXBM1IT7i5p6+9m221/PZuUMV6imAF1d82UX6Z5Zak
ayo3uVpxhqPIOf2n5/4VTKWjf8hunE/OJ9Aft/TE8g9msbfqXLxxLoEZvK3eV3ftlTpyXXhl2xK/
/aZNrBdINi6JBpnA4/lvir2iC/sOdQCVk3uaiG6dr/2DftPeZlfBwb/N7spDc7s+UokrP7tfX+vK
8E43GMTVSkiJzM4GVhB+Ph++Rj3jUIPGqeu8vmwvwytKK/tgV1yK8/qm2Ne77y8vj9OTCMUgXdKY
q2JqKyTavufjxUMsSLYsyTn94jv/Lj9WfxksbjumQhDOQc5RbsXJAPkiqygIE7yWJimPevPwqmYr
Xhnl9wNOKiSJATJLBJBsnM8fo4atZUqedE/FXN5zTbEkIxxRnNOQkn0e8pIyvxzmVwEk/LW/TuBt
kiikCUjmPTTr/3zNXyZwmvu0ZS3UXEpT1Rir5N5lo+v4/OVvdDontlEMsnGLvpBN7LRfLkm5Otk1
U/vYb8crnSjW5NT+beTzz4TfgjkZEJ0SPD5/hRo3XpEHqdrjSK7JT8NRylP6/l9+ltP5xijoe42w
NCDQLCBOllfSkwoc+lruTbtiHLyGWDgGS0kraqT3hZs0dy+P94d3F/DW6CVQxgp7etboqdET1TsJ
osEDheIE472t5vnHy6P8Pv0UNwJ2iwCFLDfG7Vf8Mg/why9InDAKqVBxm2grLwbddO/D0jp3a4Z0
IvZ9kh0vj/p73LNtmgQ9ltObUPXkXQbDGkRjjokPJTt6TCOqjaHq4X6MuNT9M9T/gx6a2/FH2w/t
j/+5/lJ3/wP16PuXnuaV/w96ahRz9YWemjjJmRX/dudsLTjbH/9vQ40iOUVsgZD5//zP//bSsC/8
R7ElKVoBXMzGtw7C/+2lcTz7H/6NpM1Fc90Q/NH/NtNo8x/6FOhI8Ui/ufT5y79ppnm+4KiU+z5a
fGOMItRihz85UKRFq0GtACuDWHclmfDK5O/61s/DR1EWW6UtSquvv7yZu383wF9ba07IB8ZFv+aR
gjBMdAr8Rp+EyaGIPTetcv8KDsi+ri4s0X8JSsQg47Loa0JZ7ANEC/bBoynepea6uZCH3dadu5Ik
uso2XiBtei//rucLZjtTBecDq4XAmh6N02VaR+E6F4HtLyqrpoOThXBVEinPmsixr+w7z3eEf4ci
8CR1YT2+s9p+yi87Qu2EAqFA0184GgPsSPtX5TqnmHhEYHODCTPZrHntNDr51EoIWq8sDV1ia9Wg
Uvh8zAyh75oZXRybzuvAnW4YxHFoKVGAFi6EfQ38IE/f5zagx62Bz00nBeHt8wFDikuiFYIBqXeQ
blbmoMrWoE7NLF2WU7PPsgZWXAo9K+4b+0brtj521OJ3WRA1+A9C6qlrl7QyWchhF9alv8+TBHPN
ISHL7Mxheu8YwIDwU4NrG0bmDPV5dYza2r+o57E/JN1oL+GSF4iVsuag6L9Ar9o051p0/g5Ndwy3
S3r8v4Is3ogn8ctT6vn5wqLaLreWnA6ZFmoGpzT8qqd2UgwBybY6ds+DHOZhVU2vmXn8NormmkRU
qM12j0E49fxFL46WYeauzfmCjmw36XDkKMNG4eVn+e1zBp6rOL2M4L7O3fYkAlhbJxP0SKnzHi3I
h9ovnauc4/NhIN34Srz2h6FIp9I/wr7JRnjaEiMyVDpxFioANJZWfEamK6sfDv6qhvu/fiqPHBjC
KA5nItyTVVEVi1/BYcCn2Yv0oWmBBKm1jGEYxcHu5aF++0wB3V9sfHRPGo9Y+uQFppgP1WESm/OA
bNZh9etp3+dIXF8e5XRr4Q5JCMXaYypwgPinqw4/yY504nC0oSd+ljUmmbs2V8nPPAzY1tbO1g9B
NyLHenncbZL9N9hlmnMSEeaQZUYkruRpgOiK2G1o0gsvoiiqFDqPvP2EYHDKzkus8NCW2fYp4TQk
408hIHhl9NPNjd2Nw5LkDvkQhDmnljxFIUDAqC4/UiNuot0aVR53aQxlJ2LVzL1H0Q9h5uUnPn3T
5P9I1kqXM5q2LZLez5edX9B30iPOuhibKjmy60afajPRctRa+Wb1VyhhSfV32XVeMx1PHBr8j41F
BL9FrAU0VYK96liUCCtiV1fXTYWV98uPdroA/xmFXKCR29Wbh3z+aKjMooUFWB2bviveUAQlG5gj
ac262fnLVcFQwuWM4GXSNPBvp9cvR2E0am+ZfR7IILjdT9ZDt7eu4+GvH4g8ApcwsV02Xf/kW6VV
M9s1LuvjVAo4PEG3UvCMgL6LPQVvo17hqvz+/jjTNR/L4+JJ+8e2FfzyUINfhXMm+vk4uRs+R8sY
O4MiATYz5X+FBdsmBBlUSjvMQ051e7qroMZHIqCxX3LDsL3RYY63OHKCV8wCTveubRRy9NxnEeiT
2BfPHwgPKjeyRbccvWJxznsM2o5A4r6+/JH+MIh2yQN4ARkOwtFtkf/y1rqeyRY4EM1RC6yHdKq4
+aVJPPx8eZjf9grelrs1tm/hCdH3yVyo/HlulJejYmVO3iJ2D98Kt22u64U0QLfMy7eXx9uyC892
RsYjn0kEwDntE9c/fyxP5zXypGo+GnSf7xBjYZYocQtPi6LZNwFswR5W1AGkp7nsZVK98un+MBdJ
pZJc4Vwgwj+tkWTsl5aOpgkYcuIc6PNyEqqwyHryBoXiy4/6hy9omfJbPieQVEhOEi3N4hY5DUfT
MaKDFbloHkAERLT7GhfiT8+0NVK71F6Z/afVv5AiSJrKYDnOiyq/8EZtd/TLDpkp2DB4/i8/1QmB
hTXGdAz4cCT3uVJTJnn+Bbtk6BMLAAtV3CT98zg3jX/nOlH1oYwc5wYz66J7SovAfz+Fvn9ftkDI
Duh5JsTWA1mTV3bnk7z89nvIxmktXPI+5OVPE0vRbFKVTq57jHgPI70a8xhcOLa0+bmAmdbum36h
0pwIgt4927vrkekyY42uVNT2Igvnvjyn5gP4tHDWNN/Hae988KJkuRNzKdP9y+/vtwWwFec4oMm1
c0r/9vpmZKa0Aq7LkWKw/V7CmMeFXNCuGrdCv5lEBN6r8AH02MkehLtMr+zGvx3U2/iUcJkxfD1z
erGz/VBrWj2X4yJRpooyoKFoGpMLSTPkJ2TmyduSZ39l0vw2RRmUu7WkpOYiRTv1PloxUkXB5SzH
JEnHz1kw5jTVZbgsnY0IK14rt/5xNG8rI/CQdEZv//6XrbOesrkdaUDBVB1avk0RidBI2VCsjoX7
yvT70+vcKANEWiw9MpzPx2LZh9PQs/jy3qEFlisX2/SSDMegSqZDZQWqR2uj1yxaTgoS/856dhaP
81sEbN7b7/rlGWNPxohf5uW4VuhZmzXOhwvRS5B9eDXRukEvZ75ASqpt9tGNpvpWzYayBdQYGbco
teYxufa4tuT0CkX9aznm304VvjdhoO+TzyC1cfpWnMQ6+eSm7nFR4LHislve50PkAFzuezwY3Py1
m8ufPgOKU6upWvEp7MnrCG2a+O5UuBikmpyunjK4bugReKxVEx2GVqqLajLOKwXwPw7KRkj6iewi
8cbzb+DS0u3oWKzHJp9ygyBM0e45iuZBJG18H0t3UynXFV3eL28hf5jfJC+QeWwxPmm0k5TR3Agu
VX3iHhNY1WqXxajzDnmIV4jh4358ebA/PKQkJlXgDALixdMijzMHIZo0uxzjzHWYRX1OR3tihhvE
S+WB3zFQcxq6vw3ktnOMiFEQMXoBfIbnr9aMsspla0Boq5pWgtZTgHzdKbXR4eXH++2Q/mcgduPt
RYKCOPmGeG5KmZPzOyKGHPZcqLJjPr8K0PnTKIZ1ykNREve3fOivqxX1v53p2wKjvLbVuNe0+bh7
z0IleGVqeFv89Cy+4nmsIJ1GWywl8dOVV5o8cMLM8Y5N67rzYW2XodnXgULTIqPt9XmmLt53fYQI
a1pJR5/Vrejga8etxXN0yl1LFVNnyRGzXBrf/v5tE6Fby9ZMQsycvIcwABqc0E16pBxUw5VO6VQ4
NypeX0sv/GmJ/DrQyWflrkrHumQgTT9DdLaW/5ez89iRG9nS8AsNAXqzTcusKpW83RBqGXoy6M3T
zxeaxSiZRBIloNG4aF0okmGP+U2lwI4eq+ydVlfGlpfVTbrPFWfyXNs85xIAtziQVdV25ZAW3D6K
4uxDOAOf7aTVL9hQ5e9zq3Fex7VeHzykNuONGV0JJ5CZAfKt01JRveU7gIJJOmUOd8GEINAHy52R
YKgrb3zHuwD3J2s99SlUgumBfozYT32G78KL15T0jm8HnUCeskxUHL3sKs9uVB/tgqyEpdQ0w0Pc
NcJ7kWbQnyePnU3+KXE5UpXr+hAVUzanRdo6vhpa5iHLxHhopjbfKLetPF1kKERIvK0owywFqBqj
G1oPhJsfYNuLGUE+jN6hH+L8BxdRBEd6Dswv92dwZbMi3gVbhZNh0uJYfJielpEA4uwA/RmcA3ri
zdGYJvWBFDDYyH9Wvs7jlfyDYCEnX76TREaulrWaSRm6bb/laVi8MbxA6Q8eOjGQ/XFH37QC/gOZ
WtxJJLFU+Xie6S0uc0xq31auzont923nJVjhEAScWq2t3ipqaNrPmlobxdkFvZ+c486rsYoZdesH
qrDIjelpC6956oveOtqxm36CGFPB6ebiLi+AnFHebbM6co8If7afCtR8un0cgyM5hL2ZYOVRzMH7
Uteyz5oS589qNDbVF2NOa8P3Um18ndvOIBCaNyz7gHRlbp/h/QTQDjIpAD/piol+Ylq1LhjE2hyw
W52QubfcXPtZ1337m7ivQqFet5Rmnw16+qlSIqDkXt46zjHOmvKd1fUm3HCI2PNONI3TH0u9NX/0
HqaaqPoHLRIchcaUDJPifem83Bn3lon1yyG1esU9jWzIAXvfZKylzE3wmrZMX75LDNcKDo7Re0jA
U/qyTkZSAVkzyb2koYUrwcuFOX7T2khpXydxV7/qBwsOkB1Z9bdEEBfvM0pM3xsEZNwL0i7DBKPA
mj61veg+wKWATGHA0v1gxInya4Lk8SMi16rPWqbMb20vE6Cux0QYO8DFHgYeKQkV0e9oGW8zyA/h
oZ/04G2N7AeyI2ZovwsQ7lChyobBDzRVRmfXJ4F4btWgd3y+qf9Ydp0VvEZfh0vbshO1gqRf589Y
jItmn1NGknSWQamPg1Xk3waVTsDZQJnn4zhYWnoMqqH7acJDC/2OvyPd5VoDjcUKVOuHG6KyvzMq
URSPUd6qBbI1Uj0c+BudCNvscB0KOn7QqclD6GwxugDZW3Ueym6XF5WGI14/IgbiZoYaXBR8HREt
0dVBR3+hT5t9mEe6n9aiVM+j7uE1Uup5YxzCaoAsIHkCP0oL/yRMGTTE9VOn7vMHF+mR72gejD+I
3ObL5KQwjAtNx3XL0qsaPT9oIv+FLsqbJhQNDTJ7l6l7eGtKcSwnF+BPqNog05usfit4vXm8O5Wf
wT7DB0NtB3VngUFG6kMFon4YMmQ2jiFv0+//6dNxGBvglbxajfyrJ4qOMONisQXsWnke/7T7JcyW
woEp//yvXCUxhFcpAXbW5mDU0a5Wsyo9oikcfanDceh2oVUXfq1A+QSy3gZbGfdCCe7Pw+FRtZAQ
IRqs9rLxZJW1mDQtNP1cnyvn1EyzPsHdz9M3tRZVj/NQiHch/N7fZmsMUic41t6WfWZv6eyvRIGQ
ESkiU28Ds7Rsr+SGEhTwKnS/5Vc+13QsDnmWRRsFhpWAnaxXTjTpIW2cxWyPU9capZHrvo6AC0w7
4gNefleFJL5TeUGzfWdkzn+RMyECev8hW3tdeJ7pixk0cnlFrxfa7PBJJ1TQ/SlLKuScYhRcG0Od
31nCdc5Sn+D+eLefatOw/4MpItsEW309XiCCQtEgw6MrkaN4HvWKiv5vNYgOj8nZsndKY81YcMzK
JqT7dk87wLmpOFFDpF+2fLNpOmlxpcAsFlOYeEe05o3/wjjFC69SIcOCB3SK7tihD4cJSRR5W7nn
ShmOwi2tOpm0kJstE5d2imxzspP8YsdIx/g9xBcp21uUFSoXxNnHlpQOySElBidNH0Aop96sjZyH
SG0/mkCLtxgVt2EMrTxqWqAFCIHZBterkSoxnNssTi9V3dCH9prae5wazXro69j9fn/lb3caY3Gp
gD5UwRAtTalFaEE/VCXt2oVSFhno+ria3r2KzME7WW4fbTRmbncaOQuQAaacyjWQr+tv6/vYdGFw
ub4bJ+l5tEJ3Z1tz/spIJu0cNzhITdBzN07yyoTKAqED1QJJt5vUG7Yp2AzL8HyekOyZiKLZAd+e
j2Gnqhvfd3s1ObBUCD9pmyD5uWycQHW1ndZqPL+0hH5S4Pw+tMm01TVfWTWH5gz4SQ6rrIBez6IW
zCQLogPNgpQJb1mgvG+ioT/GgzpwSrVoo4rwBzF5HXkSydNPozfIUaEafz1gArlxGMnaqA3rCEYY
kcv1Rz3DqB4xGDHellUx2BecDht8VTToz+cE7cDXzVA7b1AZKQ3MSEdaiwks6Q/B5DThQWuMPHuF
ShS8xMCIZ1RqhNW+TVT8MZ+dYjIhPOKuNIfEZKf7m35lPwAEINujdYc+67KbHU86Ma7VBv6o6qMG
DiSooqOEKDq7KQSU+PLtB40LiAOPFpK8y0xIQZ9IwLsKfFF1qOa4RZErR6rG9Qczy9G3uv9xKzsQ
wBEXEQqjEAeWbYVq0iCiR1rgtzlmxXnY219xVao3sEbro5g8FRrVU96q6w3hITYZ4GgLy8JWIqIi
/Ga7j+oIoW1joJX3wYWMQHeVd0JeiNcDpY7ZV7YppDNVjLgCcbtOGAqvvW663NrVMGWPSP5GOHvO
+VZRYG2jyHIA6SvbHnbJ9eAZ9WKlb/TAV5U2/kDm3+pf0sSAJ6rUpvhwf+HWBqM0CAqPHBbA2KL4
ETZuOHhjr/hK3Sq7vkq8BIprpV56DbLE/bFWLhA2PvVdOrBEGTewm3EuUlObFD9E4fCQ9W2LyJQ+
nNp6+m/ieGzciiu3Ps0KkHlU0mj4Lm9FS20x+co1BWcyFFV1taoP9mxnT02K8U4heuVSa7m9sXNu
KzrgVCjp87xTzlGXT1vbo9PH2634ukCJBv9jVAaw3tYaGNt2M4LDywfsGY24GL4regA9v2km88Wl
bYdCC+g/vpra0rKMiBiQnVt2p/gULnPNj8oAYFgfWsNwMrJ+QnfDQ4lw7wZT/f7+Eq+dUHik5v9V
k8DOXO9djmLUd02u+Fk12495Miv7kLx64/vWRpF8K/pfhKuUTK9HQfJxtmq3ZGXTKXJ2yAwpCPp3
XuNsDLS2Y+FLEqABTqBBsfgcG2J0agVYn2QO1aTEa9FvjfufZkjNtUbaYeMWXTuMHAtLRkX0npfD
tV6cZALSBogY9Jmgxje0n1p7NyX9PxwOeuiy9wosja2yeMxdiwa33mWB36EB4u3Rxureqthxg2TM
u1zfFabg85LK815+CXCfwsYh9kX4+uYSKNn67cw3dkHb+pRlMZrUZvtj1lMoothaHO/vyJU5ZS55
bx16BDDZFnvFyiiqy6zWzzSUS/VASw4TuqUUH5EAuT/UyrakycI1qoKBpsi5uLhp5RcGBomeLxIr
xjq7iB46u0/O90dZ+yBCMDrnQBfZ+4sPQkFUG0oieT9MM/zumgRfxEoLf3mhtcU3XBDYZO4tVfw9
IN9caSgcLb5Iz0StDVni+XiylheTQs9pnHSc5mvVDvdqgCRv1uKLmYUdKL0G2r2wPfdzbczYZ2WK
u1H/XHmWPTqTXGh/2JbLtC2jwpLXo3z/G4GTRorq6bnsoIqEFPT2mHRmx7jGD4qCDd64L592ZPM4
lPK83LSKY+BjTpczNr2WOnka7BE4lFuYoHJtZUTB8x+GI0fl2uECv0nGUa8SXWFYRIsKngKRPcJp
ZbmGN4OYINHdH2zlmkPpnqief5scFLnl/irxDMHsoajBMs8OUGptHBVEZ3XM4QBf7JpM9TbGW6np
EJnSGQSkDL2UUuf1gLbSD1lhtZ7fZHM77/JWN3Dl1SNzxjJWrbGlLdFDfaTM36TnPGz6EhVnA40z
Lx+nbONA/Um2F3mGhO7DK+FN4VFZnKgE/RUzcc3Ab5IhN/ceRZjqoS7zMnpdlzV13yjDH+0YzEo/
HnBITx/7PBl/2ZPdfYmEi2B21WWIRLhjjDYdwm95flbbznmYqGoNuG8PVXB8+YrJ6OJPZUx2Jq8n
sAjicFSRffK9pK5/IVgZf1XTtPwKXi6bDkXSW/rG/r89e6RidMplUkFKu7wKHM45Wua5CyhgHqqz
2fTa18AKKvUAuiJrj42I6/QAKMd8PzeNt6VQcXu3QqiiRSYNTGSeu3ivOhShvDlIXeIqo/Ywz7ET
55SOAPw23qf1gUzAjsBsuGwWA0Ugf7s2dB2/CkNMmJFZuXQtztf31+/2EudzeCUArFFsYc9dr1+D
oJCdlg2jYJp40ubePOQ1WG1wiVtEtNUPkpoenoQjAny8HirCwzoCp+z4WQCIBpvk3Bc6vh3/8EGE
ERQOqeoQlV2PAshWnZvJdnzk4YtD42kVanGqcXEUhO7/YShSaYqROPvcAGAlgS4exUDPgati7xbq
dBReNO7nqdT+5av+aGaYLs/fctMXOQE2tEgHo8/xswZYCCD20JzdVAwbT9vtFSwRVo4KmQX4BwHn
9fzFFihDfKkdgF1le4m1wj2peTrsR8zqIAnh/3t/ElfGA0QMmBMYIHCyZW0liAwdyVPOU1Ha6kOp
BviaZnNzLAysIzQb79aXjyd5t0wjKiTAR6+/r5CSgnrScn04ifqmo9X9lrytwsQ0760falAm+kYm
tnLE4EAA3gSwJwlRiyMWDm2ddorAZ1TpkOrCuGdHB985TGISG3fj2lAsHMEBoaZ2A+dy2rIFP2a4
/lzM7kNktc2BXtSIdFPRbwy1cpqpGnKQZQgkQ8DreUy9yrBbHh3f6KnStnWDnXetDBv7fm13/DXK
n/f7r4AArx1wvFPj+oDEAF96+kTzceo/YEnS+mNu2/+wG9n0VMQdrnaCnuuvGgjfJtrKrFUpZbRw
ZH872eO0Q4kYPSczQejx/nZcXTEKpih3EPXclBYVF8HCUCld3+mD8Og0Hm61APJot2HFc38ouSLX
0YWUVaLex1tNFdhb3L+dhapPnhfMZa3q+1bQIUtNdmSaz+l+HgzVF4ji79DW0BALr/Wf94dfieEZ
H3gCVRDAdfRbrue2Lec0MtCy8wcnMYWPLmz6y6vmDqJ67DrZPtftpnwzVaiunt1adyoCIKN5n9t6
8yAokdH2Ru8y35iVlXCCuwCEJzwXMFXLmKuop6SrR8Oh7mRNAmHPUnuFb4HzveuqRgog6ahwuUbf
/dYqi170/UkxV9aELhdEF0psMAkX+y2X0OjKI+C1awUznczGSNDUlMv9UdY2GZsL1QF4POBDFnc6
Io7mGCu0HZC9m57rrkiOST+5B3cUP+6PtBJQS/osL9UfxhL5wmKROVIzBR7XB3vRvx4KeqV7jT6H
jYlwZn81iyYp0R4Oh4uqkmx72iAF0V4oyyXzRX4GT6XEcpNQ3ERpRoyCWTl5PvqT6XOXCgQ8p+LF
0Hw5Co8J3SoUhcgIrz+2ts0UEV/N84MiibF+oDoCCntyUUK+P61y1hZHVwLToVjQZZDlpuuBojyU
AI8w8CEZlMEhaxQD8dCsTj9liCXGDwMa668MDXnRjf25cv/qZPd8HTzO287HVAMBKMqM/Zml2lPL
bD+MiIK+MsO63Rdokp/vf+jq/pF4Q6B9zCp95+svdUqdGDHVqJKYRv81dQPxym4i5KINegfREIxH
KyZGhe7qnZs0yU+D1m51INc+mvYB+wcCt4n52vVvGM0WiciYLlZXW+nXMSnx5bSdPEG0v0Dz5sh/
mNPj/Q9fOaKE4BDaabjzri4fHsoeg5F7PHRu63T7eo7inVF64pTUU/kPQzEWpRt5DRMlX3+eYU1d
0VkRbxyIio9Z7Jm/Gi5na4cCNO5D979r5XoFq/r/g8kL8K8HXFXRebQmshgbUWQTGc06/drNWXMZ
gY+hRT2H2htQJ66zQ/ozG/37o69cr9hk2mxLUN202Be3kU7v0fQmxfVReCmfYzMdnmAK6Bsh89ra
kUPJi0Yq5y3XTk2JJ0Q3cb1OVn00jTjcj5NtHiOU0zemc+2DqJTSQgYoesuaQdZxnhHZdf0ARbNL
GszxwS0Q4Xz5tAHBlNm1bOTegALaBI5dkdp+lOXReU7z8jDH1abl3No5k21BwmIkeCifX+8NCtij
mO3c9ssqE3DttObdhFMSWrC4FKhmau9FMEVnoY/xoRGBijC+6jyBYqNpaXbKQVUGDRusqn7OcfXY
BeiJb6zs2r1LnZC+Lzk46hCLX4gGJksbQXv1Eh1l1jLPdtrhqBaRehylnOj9aV+9/P4ebnFY4FLm
sRqGti9wLPketKbxk6Pa56eurAfM6Woz9RMRlR8gCpjiAfBMbx69ADn6jXbD2o6GXcRlJpvEREXX
K1OaaJELu0cdbEjaL0g4x3uAZOFrhL2ijdtobUe7BKW0qSTbY3kbsfLIfLuTA61TMfagSuZDGAG+
vD+1a1uNQr9HoYoC/E2YDYx6iDHe485DVvUSNa5+MECNUeYoizeV2UcbE7iycQw2AD6XJBKIbckJ
/uvag/QmWuEFNmH93D0GPXIM9Zwrz8wAuu6WVQAfa/7hYqf1bRBaU9KhRrZooeqpF4SuwqBGmwW7
tBD6YRgUy9c7K94AUa/MJxwEgDOyd8LhXe5UfASR04hYNVSt97ZmIh8tyvCMH1y6h8TXHu6v38qG
vBpvMZ+Z2s1JnySOH9p4Edaxrj87ZTOSIVTJxpuxOhTdDIPaEXO53PtidLIO4K/t5wJXuxDs7euh
UoaPpb2lhLo2iTz2kp0LSpzofLFJDKOpAHaFl6GM+10QD9WxxjL8cR7cBAMOS98IruSpXUSRKI9J
1iXyD5JOej1eH+eKMRtteDFqx8kubdAXH5NC08p9WhrDN9cecUmmIuSGO9r8+mOb9snl/jqunHZK
G6AzpPArd8viQW6jUeX9dcNLJ/ChsgTJH29QtXHaV4IOri7YyAiESCzIYrdYehZnVWWEBBktCosi
6l/hOua8cmrbfgrRivYOzFAboo/phe/uf+FSiUemHrJZQrxOREBJTq76X0e/JZ/PlbGILhHqzhWR
AABwukG5az51zQDWWatK6oOjIJtELaaJggcr6+l04heBy5gedOa5Hm1zPkm9ByxS3MTpzoPiuilG
I6JGiUGTkGlnMKstCsHaxKGYiBwekQwbcrE8HXB2Q1gewAjKuBHCQYpzCrooepPFc/vgqYCV3LRR
j86Ub/lorx07HgE6TRLYddNNDJwyyNx2VHw1V4cDSlv6OcitEXH+cdjYhGvnAJCQVGIgirrNMTh0
al7M8QUdvtQ7VyA+5j2Q66z9ZgeG/s3tDe3rqJggUOLIdJ9SjQxogz+79rnoROkyn6PZs+x0GVga
1bijRRdXG+Ojh8zyEWO0H80UzRtX58pTBGqAVAZdU8kwXJz6BHcP1ZxigDWe6GxM00JoUnGHBRf+
dYAjd72NldUxBvO+JTe5csFR7yGBorohIWCLofWBuqjRN4pvUL9Gm753k2pX9yU5f8mfvWvMqKs2
XqaViTW5VCWkVdJElrWOEaMB4SWp4oOR/phVbfFRzfKPOc4pGyu4Nq/MJgEgWCKkABZnJXOsDgfg
MvBxhhzxIJHGQzNczodqcHrp3uZi+zY6Zb6Vk699IWxG0gCWk87D4tmYVK1FBHqg+YwnsXtAhr5A
jh5pdGPnjPW8EQKvXAlgBVk9Q0o93ijsODhT8pTQbq5HoYdnr3Wgo2Ix4bZ+mVh1ibKXa/+KnCx8
XyhhM738KpdUXCaavBhK4mILpZiHclzdAICGrnzU8PIuD6HT4NfREGaMTx1M3tLHyqesL9U89Mqn
+9f5yl0hFXCo3tNz5wwtSmfIHJXaVCfRBdM4p/8JsaONHkr2X3+Y9QEGhsBzBwNAJ0WPCz/nWuw0
nET/obAv4f7AIGyVRt3yEAOEq6ZUAGdSxiZ8zNxOOlJ3cJawyt44QCuccBfVXu5/Amapbi/3318P
WFm4WTorjuLXla2ErzxhhOoJ+RJcXDEJMi+lUwoIiBjOoI0Q2WrefPbyMMEhTg8z51RhM5acHfiS
D9aoKN3joCjT89jR39nYmmsHgZXhauPBvc1SrHwQOFKFCmjqocObUaThN6Xva3MfpJjjbmRna5cZ
m5DWM5cpi7E4dnkaoKGVAlCMMN/xFavCP9F0o9m4hIYIv8ecn+l0f/OtREu8iIDFdXJPakKLK4YY
B70D6c9nTlp+aoRTnubB1o/3R/mjALqICwlUbIRuAXzJMvj1gqcuJqGlaxGx1G2U/6zCVIsfG0vD
IbrW5xTXI0MPvYep9TD363BkVy44n1jQbABvJZdQN7Lkc2WaUYIpsYFMalD03XM0xIh0t0YvrP00
J5iJYEneTQ964oj6XUy2bv9SiMLa3ZALvGlmKBBbOi0r9AYYnhwaULp0g2+O72BqaISqWnzB4M7w
Lpo9OyNlBKAuu2rCLvJVl6ii3usBiir7bm6Y4dwyG/2EA3b2LLwUDt792V5bU2pFnGXEK0nTFqfL
1pRGHQw7vmhOIC442ol9lAHnuz/KytEgrgGfDGadXtaycFFVutvXthtfcsdKHrC4qd6kLVa5Tlxo
X+8PtfpBwBv4x+bCWD5HM1bjcY3J40UPw/E8ArzYa/AgN6Zt5bWVfzfHHLoMEeJij2Zqha84eeyl
7cB1K05dYZtcAyYoBcQ1Yertq1CLxPlfvo1JREeL/HOZC2ZzbxRVywHUMbTG43IyFYy5KjfbmMOV
RxZsp+QWoDoBpUH++V9XbjC4TWmHWXJJw4iUiG+kSBmjVo0QeFoE49kL3Fg8U/XvP6K6krwcEE2+
wwdKKV1kp5YXTVjNYjRT9FrMqSYt83RzX+WVeC5qNfALDHz9+/O6cpfyqWgNQRKhOLJ81dF8CAWV
1OiS48FwmoEFYwGGRHE8RdNndUy2NMZXxpP+AZQyUapGO2yxe0B1OZAQMMjL00YcMdPGPCeJizPK
TaOvVsU/vEwov8IrdsGX3rb1HIymM1oX4WXqa/AgbSZO+EfqJ3isW+SUlZPOULyAWLZI7brFs8TV
nQwRltyXxo49gHK2/lipQrsI9MQu91dtdSjKtWxVyqE3mQRqqlqGdQGSTQO01zlpssegCt0HnCaG
DcrNynFHc5OaoNQdpCm7ePnmEqPvvkujyzxh3fWIx6xR7wQJoXHAQAaq8xQlCR4oeTtHn+9/5QoK
jy4buDKassR8N5sTQ+BKt+hOX8oZraczIBIYpaPrlT+l8fFjOhJ4nrq5CowDTfMJBV2wb/bJseMo
29tJ1017xRDm576RZPCq65ynzuY/HG0riZ9DDGuiT/d/8trCALHHk4NDJeFp19dHCjcJVEvv+UNl
hfsQ4p5PFSh7IPPZkhZcq1FT4EAnS7bwb9lDeCaPE01dT8KY9ee4rkwCYSxqez0sscvE1WDIm/GI
GVZ8qOpI3VdtvKUqvHJdon5C15zQjxdheV01jTvUiVrLvqvof5fl2D+gkWEeAsRM95MZD+9cK/8V
JFW/sTdW3jqyPeoTYEZJ+ZZt5TmySrRyafimfYCFxmTYb5xx2FIdWUNKELHg/2YiSH1LmRon0Rkj
su5gsMy0gO2vmMFhitsuOum5UX8FBpN8bnOl/2y1Pf8HrG0Lcs2oLMuTMkepfXba2dsSxV+5RCna
wYXHIoVttsSg4RbcYPTN3mrqOn0VO+H82/bCGUkknO/EFIgv93f1yioDQ2OiWWH0nG/wgoMTIv1C
r2uo6bt49m9Hi19Htf2qCu3PtWZ8LwvgKvfHXLl3JPHU4R0GE3yT7TYDpIAax3B/Do3yK87W+Czi
6X3EKZAy7Sx+qqltbtx1K6eXo0tiwcGVlDyZgv71+NtGHrWEvpAtvOQrlaZ23yA8haDOXB/uf538
mxaBPqGgBHPT3KZVsHgG7dqyEYo2aWzHmFPulVZHdqmxE9Tyq4rTtitt/MpxHtUqvPvmJth7eBq/
HA5HHM7ssqS0z5aXVVlnSh9XFBQ0gV3EzklV+7lxrABikN1W5csDYZrPZDaMCddrGQhbzQik1aRY
MsQdVt+4MX6qrSjZx0a/ZXywto5/DyUvj7/WET/5PhzzPvDjJinOVad8NUQynCYtHU7313HtJFLQ
gSyH+BEcx8XrmCNSoSdBB2cmH5WL0CP1aa65HNypxAJwbMzz/fFWv4yYm70pYa7LcE0YBsW0rAp8
Q00RwUPgWe2OetPmvwxt1rcQmmtnkNyIjI3GyG3vLC7USm1aG66HbTXhrh3jPHn2wIqkB32aBAWW
RNeiHSoY8VZLeu1DCcMBJ3PJy3bk9RJ6xmhj7qpw/N2kP0ql/+eizNW9UZrV8eVzSgWPtjL2NxzH
xVlUxtie3AjeU1ViDN7RZ903Zqj6WuduVYDXvgp8MBUScKGglRZDtVGvCgDqjp+WQ/YmVzVswsXk
7PsZx/CNC3TtiiFwoi0o2603kfbgeEU6YxPrC7Nz3lQoJly6wFTfAs1HNEBrh+YVaVZzgVg6fB1o
zWzl12uvBlhKSwofyyBuEQuFZqrMQ26RGEZBoF70Kii600zZ5JeahcHvCk1rjMmHzPhMtJBt4fnW
ptr7o1tBYZ9fsNxA9PBoO3iO7+QTNuy5PZ6E2+AKAIb888s3EOVHYDxwHEHgyp/y13Xj4P8aWzR8
/bLrg1OdGPOh6uP0QW30f8Bow6Wkfs9ArOnyyjb0idxKYajGc+cnYRtI1gBy20dVMu76tN7asCub
iMmTYBpwYLfNkdBKii6eXdeX6N8G7Jc1f6xAMdZUosrw62SlvF5Y0Vvo3bjlw6Q38a/7k7sS6AFK
4EnmlpXMp8WRmcK2no0S4JAuLGdfN2126NHPP94fZWW30CukTwnCArrTst1muMgg6hFw7W50ndOA
Gy4sAn08J3W65VzzJzRdvP2E7WiDQR9YkZ6Icrcrrc7z/L5T0963hjg1il1Lb+M/RMMG77MmsgAv
iK7L6l+h0lpP82jGz5oIDPFpNlEFOpq9cIbnAeGk8TS01ZR9UobeqS9pOzmYfPdlmL/KtSh/Xwr6
LjsIQfOz3ePstZ+GOp2feqGp72kAt/VRQTq8O89TMP30EoHORhw0unHSh6k6dGBCi/0wtVF8KTMs
BGTZWUNTCopx9DANwa72Mu+L5gzT+BZhPg+XdyM2Nb+Im+y9Njd4VjSQxvuD3njl78bsMkDOohGY
F+eFjsadHbfflbLSA1TSOraSWzXROzt1p3En7NQsLlnbVz19BhyOwfx5uGWoXdICQMIuCZv4XFjz
zhWu+Zx4U5J+RiPPUDf2xsobD7ePZJtTwAZcHu+p7uekk2eOqpayH4ZEXBQjQZGrsOZLrxf2ywMl
xpNAJ9SVblVCYkLQwBqgp+Le5Lwt8fd4aAXAq171Ns7W2q7nDoRCBU4XdQP5539dXG2PwgtKs+El
ssy0PDldEYZ7LQ3d5qTHSbGFQFwJJ3j5pH0DtC2arcujXAF2IHdW/A5g0InnMfxgTWOzS5BvPiQm
zpJUjoeNZ3D1G/lbpZgs2Kblya7sGkcYFfZ90Q/NhcULnhHzsl9DdG6P9y+RtcsS/jkCuWhC0ahb
PHiNM5rT0NT0JQCs9HSE9JCihVXHNqo9deIejAy/tH2cqeYDdCtU4ZLIMSr//q9Y+2BwR7LlCuX4
5t2Hmp5DlKBaKKIh/AhaFlvQuXY/5Qp+0feH+vOILq8ydim1cxCzYJMXX5zHtWO0qGv7NYHg9L7z
ivIb/VBH7EQWm9Epy+ZhOnV6UGSPc6wkTyHm59Uu6VL7S4oe/3OeCa+9GJmlFAfU22y6txaIJihI
ipm8jUMbU9N4tJx4p0Rd/bHKitTdDw0exTurTZV8X9Ab+Q52I/lEqFooJ8jY2gM+R1m0GxA4eazD
IP4HtpkUm/ekVQWwzOU+HqnJKfikKqje5B/T1PDOYrKRYFZHY2MtVx4/qcHBOEht8wTLE3V1QBPd
Q7CBE5NiNhyInLu3FPHGMq5Vkig102qkMcNtsEzNSiFMr85NljE2x6eqNJDFsKSWt6cxxUlhmv8J
uPjH0U6/DD0W5GGn/bq/lVYuWX4CVSRAuytqMVpHIbPwFI4pagC+YqbZsCtjMR8BCmknLS3CDdDA
yjHh2qPAz2NvSvT19dQ2s50OWYPySAq8fVcEfbY3PSU+dwpv7/1vW11FYmCuvT91ssUpqebRSKzO
UHwLwx8fda/JH7za2gA6ro1CYi0BXVJVdVkUiosKl5ghUPwmNCdsWgDG6y0Y3vvfsrpXJEgOIVVK
6gQw1/NWukrsjhMFfDWocWiFEusXo2G+7m0q35Y3zr/pWav2zuw9+8nIrTk6gACz397/GStPCYIq
LmJ43OjUMBZPyegNOe5CMWX9dIz8CZbpvu/q5EhoivKzN3Zn2oZbuoNrg0qsEvADsOWwMa4/vaIz
lZvhQJc7CtFeV5XgwdCa4lWGnCjmCUX1Tu+qdqPCsPKooBrDBuUikKYeiyugbqrYHkeETcIoFp80
VFKPYVsBUpyN+DAqdf44QlTfRyMvp1b8CwND4k0wxSLBua3aqGhUSW02ziVNzldFK4qD5olfgUul
UZJuX3xUqGsA7gCHDhPvpv2VaK0mdL0J/Gh29A+OMUWS7jptnP2bzFSyIKSAiwQ68488Sn9dq5Ne
tVVLV8P3ROO+rftavO48vTl0Wec8V7nhQMITgBLBL7040WBoSCVSy5FyMjH99dDYpQUJfg6dP/ZR
p+5mO6q+NcE8TzunsIItivztaZXS4STftKRo19KWuB4unFxzhmSLG0xPHI0oQalkSIImc/i6d8bK
PmiCQuh+LkQ6wTcUmb7L9KEgprasJNnAs6xMOwmyR8+S0yOFeq5/TJK0thomRc+3F2jcpgD382PI
bHxOqs794qpVZ57CxnAGmkoWycT9O2NleCrK8oEhPOI1XVzD3Yys60CH3ydsMfZlS2Fp1852syvS
uH9qClCdIsucB73LP798ZIjOMrPkLb9pVng4JlFkqQcegKBGo0Rkj2phVuPOzIvhrM2h+1jXVXcA
Wh1c7g+9MFUmrkfvCWwjATctIsKVxQ5AoQwPEM8a/GR2+oe0bs30MBWBftD7aD6PWqM8iaQzvnpT
19M1iptTohrBrrKbWfYw6x1qeNGPLii2VH9ublMpRMWDz79ADtmGjAj+OoSlATE6SvTe7wbF/oRD
rIcC1+yc4SDMH2ovMj52ZjZ8vD8dN2EGxTeLYgaMcxIfHuTrQSuFQi5o/M4fkg7dZiXwksukTsmH
0SwG41ij8FtsvJg377Ks95kInNGxkXz+5a5Hz11PQtH7XkHea+nxdFQpgx/vf9jqKGCHEMPgsbiB
ijVOq8Wl23C2yMj/M7yoeG71Odx4jNZGIUfjFQIvIHski+kzM7eoY4oW9eBa56YfSyx5vK1Owdoo
NOwdFZQs8hFL2FszCXwvUWP2C1Eqe1Ek9n5ya2fjOrhFJLEwwHKkZATdPcrW1x8jKioVNloDvjk4
7rnTy7A+FIGtvckMh//pJAN1Bgog1vMcl+UbfD5L90BMasAMzlpzONxfwZutCXsDHAly6gQ0dBTk
9fX3eXDg8DtaNUtxglTfGQVVF5TQ1TLa2V6pKzS+x+nn/TFvZlqOSXkN5zhonjdNtlaUUf+/nJ3H
jtxKsoafiAC92ZJlmq2WaUkttyFkjmiSyaR3T38/aqVm1e2CBjNzBhgNlMV0ERnxmw4A2J1Gevpu
sPvujayT6cbevPplkGVhwhDXCUjPvwwLSsdBb3UlhUG2V9nYNxZD3rynfWuejTwLblH5L256+uEc
NfpqJGlkTbtTns6IgbPqy91a2sUxAM724FVt8WG2sjqcjdQ7m4Zq7tI+T/+1g7iNTC+BfxFjqCU/
/1Q3pxkECkS/07SmPtnSyh/thV6CG2j9LS/M7e969vjexiKesXobKHb/OPQtuJp9ra13QJvtY5sE
y0PfutmHqbXlLbbjZSLBYKjewTMi+SWD2db4r9050yFEdg5rnKnUms/WZGavyEf9/CSndgzC0UaD
LOw7p/85pYH9xh+D+W1RUBG8kUNc7titQbt1TUHfGrRsnv8OP+3rEduT9c5szOodZI3+BBIMreh/
PRgGska88E1YqwbMlefDjLJXTuGxZdlgSRGmDcoXUWCk862397Xv+XugXXQQhim1prTWO0Nq9qui
HZujFOU/o65obv01yt55Hn9R8sNiWe8gG3dhVo3rY20XPxNzHQ8I4c83rtaL0L4Nh3/WxvnZWKXb
R/+1WdoVqccMmYg79LDWo8IwJc5tez5Pxdrg0I4G0CQpCv8PS/bXoLuZrKrFcFZ7XO98ZzbOKA/J
+7SZzBv77/LQ4VdOwYv/bDJN+JM/+zSBtY7trpwDPK6Xd5m5NMfeK3BlhupwY6jLrUHCjkQHVMwt
i9sHW00rsr6zR+uu0kR2sDMQPPbQ3aK+XX7QNsp2pKk4wzHe3VhbxRLMIaYBOFU3kbmUUzRZc/0h
H6i+v7xCl3EAwAobAwYB0NGLp2xhm2Uict26W6BOhz6uzsdl7fxjL2V+mEDjfn55vMttuFlgknhv
nAkYTebztSL/QfN/yLAJCMrxjJlY802pAu3etE7zY1Fiwx0CZdVvFGKuzejWJ0ARkNWjvvR8WAVF
2EMnwr4DyJkdQOqNUWnQLFeapd/Y89dmlFrMBqdgWoFgPR+q4iXX6NiU3TWlaOKsH8RT2rjrw4qN
yn/BQsn2xr24HaLnMQesGUkT0YDIcyG37CCem9cZ7M8JS7TvaMN7zT1kbwgJVi0Vish4FDjnspV4
81HpjyvbVD9fXtUr07v1c8mSSCfIdHeRKDGnrqzzCgGuBDfdIfAwfhSJcfT94p910uiJcDrYtGSH
l43dZcnoUqXQ4ldlZWdIce5hZW6OL3/QlUWEGsOhAKBKLX2PG4UC6siRa5RspfFozTlIadTOcIA4
Wp8x+MDR9OUBdxcLnVgCG9ol5JggfyiAPN81HiiAig5TGVNZ8R+cBLnq3s5uve+ujAIFmsgCggSA
8f61X7YDFqZdWcLXEdUbLCjbw6r8WyTP3RnfvsXEOo8yjgnP86I559mNEDXQz9g2qiEsB2EcEbX4
4Y3GWof2gvZMmIKEuDGDu2PwZ1QAMTzqqCHTx91ltEPfG7As2jKenLz6iEFOdz8mmLaiO1yoIFSi
2WjEQw5qHMkd653w6af9L78BVjR7c+Mw7KGXmmUvM0G1jFFv9t87FgkXLlde2KRJEbn52r7WtKAJ
3aWQX0q7rZ9e3kTXJh54Hu08HtO8N7c//yvG1yWt31G1KqbNjMLlMllfE89tQvKzPjI1s3oNOYxb
759HtaDUIx9Anx4Vnt3WXad27oKlUfEK2ewx7XXz3Lhz96nTZ/91UYv/cjAYX14e88pGZn/Rsfdo
cl1WbwxVlf3ajlUcqMZ62yitCTNNL+9eHuXKlgJ+QAA2qdWAuN/VaVBqAiDXaFWM8q7/zW+KQhyn
ZhL1HZkNalfSTCuFvVJauKFQAfImdZe0+ePLv2Kbv7/u921jg2OjtE+mTxtr39qaej8YsHRWcZUk
3ZfEHn8u1eKEWj6YH18e6dqs/gEdkiFyke+jZGbUK26FUsVNkvSnoEyd02rN4vzyKFe/hzvuT6ig
tLzN+l+7NOvyrLXbtYq7gqcnLcg2VFbi8VLR/hHu9GfqcPagpADRZ3PDfj5U5ziqqDAhij1vNj9N
VgkjdNA4u68RA94yYFONbpwWWVEfKEQ68t+PBqUZKhngcz3K9bs7CZ0YkLR5X8frILRDN4xLjCfj
cJyULQ/od5PxzL11I9e5soqAkDxLp4q+6fjv5ncqVIqp2KjiKdWtk5UMKgzm6ZYd45VVhBVDD2Tr
44Of232ahTA/b/2kijOjtEOR1/W5tkxU6DRtPL68YfZVoW0ZGYuCiM2jelvO58soSmr3usZp75qs
nc9WmzRdiBGOfFdOeOGdaoDnD6nbjsthRA9HPJgw9rRju3jNhEtvUN0SC7w2xWjzYBoPPc68kHec
ZZYOq7Hw8eNc/WzMqYcMj1/ojTfb1WGInyCsKLxd6JoOcyca8h0Vi6ZrH9NJeDEGtNrh5endVWb+
zC5/PYjErQ9yQbZv8tJs56CpYmcMhBVWFDPdgyWHwjj1aTbd20uG0nQxasVZmUhA3ljdKx8Z2DwH
qIdDQWLDPl/cAKO5VOvWNqb1YX3UHDXdG8Fg3pjKa3sI/WUS8k18gjLpbhg6DRPvEtnGqWbrT4HW
Jm/rVvfOWmt0US1sippY+EXjuPYnzBuDyBRz89HRpLjxhLxycOjRQpimZ2nwHNndSfk8tGafpW0M
CqR6M7pO9ZkyUYOKYjreuGmvTS2YE16rIAn49/ZT/rppizpfZ6Nwm3igp3UcK8hz7KF/bMFuYCWS
8U0HCtIJmd/uJoDunGi8lEWsexXqrSU7ja+ZgpEzSvjUT5Tiu3epmUz/6Cv8Z2QynQ2bAAn4Aixf
VqRCRQMxkHpl+t7q4X1DTx1uEKkvZpHvAzxEAKEYS165W7AkaPvKN0QBh8wbwgraY1gtza2zfrlB
t2HoFsB+tXig7jeoLNOcDDXJ43RsOOOLhIQQOq0M6jejkFPyZGb9qt9Pk9lZp1Efc8Ds0qm0Y2Pj
2eqHCHIUZvzy1bCXa/kzw1tbdCPk8kDZ53ZJXXWml3VFXNWLNRO3dNLHxU4lvdGZDXfUZbLEdatW
L8z8Ivhpkf0mIfwwvXiVZPnWyOqFCPUWY9Bwdq3uq7FATjphJpd97NpaVAgiifwWU+XikDGZqECA
QYcwSoqxWzN7GKsMHycRowIzvyrcKo9nVWKTWcrgRri9OhTJBWhqJEQu7i8toEksg1XEsJHE3dpl
Zjgr4d3la/n08mpcG2mzoufxC1D1gm+bSgWELe0LDpp0w95q+7hMZgthhVI7vjzU3tTrz8JDd+UZ
txWiuDWfXx0jisUpBmIiJtc0fymbPhnUNSt40mB0LVgel/Jbwxp8KwpdFPcurFs/NNJB/wrJrS2j
ph1si9620IbXTj06j33ZO9rRK3NPRbPpVz/0JLGNcOxm65PyMYUNzVKCNp1Sa7n1NVcn7k9lHnTR
5d1vNiD5abgXsTdhUAaGuAgbvW2ikcbKjYzv2mXBEx6xbgjfnOVdqoLVZlaBWy5iO8cAeB2W/AHo
1j/2/P6sDiEbnNvmUUbJ6PnqAMjtg9LzitgtAv9QZMgeqXxxDy9vgmvfwsknNgN0uXQvwER3pZg/
5LEjF+eA3Zx1gnf4j3Ys27dwg4P92MCuG2vn+bfk8FUyhZdlPAkzfTf7qHI77iD//RJnFPJIAOWg
9PdN5kVzp8oaUkbRl/YID0mc0Im3bmQZVzYafRAqYJtoOxnr7tpptUBR/RPcBVWzeEcvFR3Ki7Pv
V6FbY95zenmBLjI3pm5jk2zEVnKofXwXMkOCsV+LGHjIcjeMfgWJpISVF+BX/Hk2MkTB9cL6rpfF
rZfVtsOePUq3oXl4O3+uvQu1tC7z3K2gUsQqaK1Da6WNBvPJWK27GSPd10Y2T58qoG6/US/2fjW6
8+vlT782/ibZ7PAwh+G9PwFu4oiqagMRj5VUy4msz29hD5eDH7uBECnmgU372AG/G47cWJgdWKsv
1I0Ea1vP/SwgPgtoAUHBy9S5RCLUwn1FxJk+yrM1d1zENtCt971RVB8yUeTmfWN3t0rMV7aZRamW
5weZJLtst80QRJ9Qv3WwJZ0ca4kSv2qcMKf6DfYWGsO/BzgekVw0W0mJd/s+v7O8zsucqopVM+lm
aGDR/b7xm/TXbC3urZTuyow+G8x8fhsIO2kcp014sQ9CvtL8Ij2g06+HXfGkFfoXlTjqxiHalXq3
+wd5AFotKOFype4P0ZD3UxPUtogdFKPHUJTF9LGrUBvGCjvX/U1JSc6vX969ew7zn0Fp7jtbo5/i
wB7pqjrkPEec7mPpN+sjOu8p0mPzcofWHW7WbjWdRvybD3PhGthqqjEq0qY9kj+2P7qlukV/uTbp
BEZw6bioAYna1bnYPfncmT6JhVPwwfo43M+BXz8MaVYcEt5NwMUFLscvT8KV8LJdlKTVlGxRud0F
MXScROVqSsSYs6+PvQIA1uia/+PlUa4tL50YKISbQIq7z96R6MHavSeRWTNfO1VYZJ9QJGg+tKAP
3gv82m8EzWtnkzPCseS8cNR34cztSc+7QGMuLerN4zqro5MOWNS48pY4//WhyMupgxJ09k0KfXZn
jDOkiN3WdEKnmX/UtrFGS+DcMli5ulTQXgAJ0mG9uAKKLte0EtB+nA1F9aB72nSfUFu7UW69Es42
RVGy6I1VdiGsHOhtN3gTDy27kOv4tkq6dA7nIF+bY44qf4sLc2qZhyCZG+++ylT2++Wtstf22k4l
uh3cBAgikVvtXw2r3Xlet5LKi8pHzBHkuH6XamgNxNraiumLZeRe+blqFLbOPkX1Kcy1BfX5sA88
9bTkhWsfirpou2h1Crs6VjhpuqegDoxbvmNXFoRfGkAOIAZc8p/AGVdW1nJ2uo5XjShz+Yrixo2j
c20Q9jFtYXqZDLPbymNiU/0FXR3ntO/PPGxE6KxLfaMecuWAbm9LNjH4dWqlu2CGglA1brKgsTO1
3nsjWfK3nTPn35faL58acvVbdgHXBty0kqgX/OlY7uKZB6JRy+SYxppSzaHP0dLs53R57WvrV4vm
9/HlXfUntdwlCWTq9EZBum4v/F3lqU6w65jUmMW9bNSj5a6ZHULly5wDPe/qgzElo3rtJ7oLV5CO
5900rCPlfXta7t1lNZ2TNQi/OFRby+17UUhLggsosuXg9nK0Qn0RaRL1RTXb0TCbBlhiw8rSoxvk
lqCq7VvUYeD4aGElC0OLVJsKBHQ3CZ5TqUt1CrxCa++bxLf6sJ3LwjrIwmvpWk+B8k6tMav83+9I
CuIkFMQ/3pf7GVFmZfvQWNGQWezlOPkYKEG2sQ5J3y03hrq22HRVycU51luB6nk+UfJHE+VV+AFz
sMRJZVYf+16V3+Au6lEuNPN/2V3UMhECQTOKwL7bzgm8ClummLpOxuAdUmW9SQ2b9yZObPfrqt2S
Prx2Rml4Uuvn8tpcqZ5/3yqFPgDewUNW17tDbjnpocac58bNfCXSgJNGimrrUF92p3V0yNMmcLU7
w+x1qF2N8aqTbfceQRDx4eXjcu2D/h5qW9C/apYQxFBn9pFR6rCri2xNyLOnEKP6H0aBaUBRAMgE
IkrPR3Hddc7GjTGTlm0bCuriZ7p4tzxArwQ0moaADpF+25jMuwu0zLO5xMchjRPPwhBEGNoROnh+
glZr3ku3zc6pX+qHtOTOe/n7rm374A8qz4azgTbo8+8b9N6Ed8QJG+YljzqO/FmNpREGgs+dRulE
L493JYOkdIlZ5KYlQjK92/UBEFzeoR6SZfaiPdqd4Z8E5b/TkuIwh4ZKCXF2uQUIvDroZvZAV4j/
2teoepqtZeH4WTwZZnIU0zpGQ5s5MZI03mFUTn8XUFO9kbVeOQrIO2GGiR4cHNVg279/7U+vc5tE
0zr0bvzKeFMLt+ex6w2ftDGwTi9P6tWh4FGBziXMc8SfD4Vhozv6JfG3ynP/NLhJGUpNpm/8Zvz1
P4zEGw8IOQHY2ROaiiqQjqxRZPOdphkiI8dAgQabkl8ltpi3sMd74OqWZ0HwIcHj7BGDL/QD5jSr
e5FlcdcPw4Pta+LkYXdvhb6fuh+6CTW/oyPXVUZ20tnfbGU1D80q5a327P/zQ7bmF4eF1uJu26Z1
4zWqRI08NxrrkBmNOGP8NZwms8bKdAw03oDNyFQYyo9QzeJWSob2+PLkXzmr2+1AjII9xyPMfL7M
sHqqyZnRY+/EgJRa4f2Sltkh6SQcCiuu9z9sYIumH5VdgPxU9p4PV6rJNhO1Wclv9b2DmoccemKf
/ejBR98Sprxym7Ob6HNRRaZgvW9qzGrF5UXV2l0upymCmdfeL0LX45dn8NpB2cCLmzoruOB9EFxk
4w5OCfl3rvNuPDjgte4WAa0rHPvc+vryYFeXi3cQ+jub2Nm+3ZVNuquUCeMwg77lRFWvWLnEoAtS
KOMwrbwLbqzYtRGhICC4RaHLvjDSqm1vJrbAYYeJgE6+b8sBGEORJm9KzV36g1NKT79xoV9bOAoj
tPA3UOgFBLWpNR5q5ZDGRV5wDKUdQBJwb41y7QYnLSOvoPJwWcdO4BbR2iMVbyttAIjhYh58biGs
nVCZ71/1dCHwHbcy5/zyGl7ZMFurGX1NGH+QnXZZYTBRXMoqnW3pFMZ9lqn8KKzJCxNgAzcWz7iy
eu4GXNhaUbCa3e3P/woYqH6vS1CMeTxmqdTPpkz65iCrMlmjYTJb7VMyOY17sqQp87vKdbQmSqoO
ZIy5JkBj9EL3P+h+Rh81FZa6E4Mcn0rZFe6pcBJHv5E4XJuZv3/t7kZstaUo+06iLQJw5GAvI+J1
U2+GWGr+o7f9FgU2fyNuIcI3YW43VNkV9O/oUVP/WceP+ryqSFW0ji2ta96qobYPXd8PN1Z+W9nd
Y2wjSZFBgq3mtb97/CG93DaqJWfwqqB47CdjCV3NyKIBJ+3Id0vtgAaG/ZXl0Q/jEMjHlzfetc1A
F5nLg1rjFgafb4ZRZW4/FWkWu2ZlVYe0LWmc+k4vzXM6Y8wRLro33HoDXUlDeR4AgiLR5VWyf8dL
BMkAYuKmEGhm/soYVHdypkmEq1YabCJKrAYWgEAFs3+k3vxZYpIzsiR6LhTJd587p3UhTDCYsVYn
7lvl6TUNv8yIzKL1bizstZmFdIPm4QbGoy3yfGa9xQWrJ7deSJFsKX1jGWfpCvPs1lQuU71Zb5yU
a7MKl4JXEfADSCm7AYtBFhYIwSLO0jH9PHWiBnDVFMfWMRbvPu+GQIVcmcGJ17smbwz+52/f7WPc
Skm0efMBdt2XqpzBSOhqN8zskBUDxFHNbg4lPI7s3kL0pD2mhRrpd45pdrB6nrx0QTLdDFvLr95q
WTc9pa0GLFakZle9hXLaOlGdGsm9Zw29eEySvH8MWr99jSYvfqh17dfrqfUdVd04EVcCDXRTaEzc
kNgo7jfn3GaNjRRpFjd1Mb/FZNRIwwELqtPLB+/aMAE9E94nNIwuqkzQngQKhGUWV6O2PPgDokqV
7d0SAb1yeyIdi2QGWxAt5X0+6XbOOriTK+PagfVysGCgoIut1SDkbMrC317+JvPKFvTR4ALgQ/MU
BNUujI2YPNVia5YkVuenp6Sr5zEEoWV+yKU9DZGb1VUask1787yYS12E6HMGMKy7eSm/SdMp1hPf
kZeHpViGXxaab2tkz2Zb3nnK4y+YpYYC/RD4SXdWazo/TlAzpre2nqXTh951UxHZFX4e0dAkqXaP
om1DxBqH8pWdDtUjzKa1ubGQV6YYJh8iOkDvKLLs9wtCKHLwBkuSLVdyjZJmnM5Wamd1PBT880Ya
tKdqbzcYHqmAf2D8wEfdD7eWVT/i7scU56PhR+hclUY0SL2VYeWU6RBlZi+/9Zgn1g861HH9XKda
MYVu6lFgAlfa+aE2tsZAfd5Cl3FaZd0cXt4H16YERhy4fnJ6hDB2t2ylG3KdR/D2VeGz/no9nLR5
6UKnLP9R6/LPdEAaBfYJjwzE926o3lZZhqNLGSOUapwQQ+t/JjKposFcq9///lWoR8P12Lqr9Iee
X+jp1t2ukYCJ9V75p0VY7qFH5yRyRfXx5ZGuHSPiEwA5yrNI6u6KJVMiBrF2soypxnwrZe4fA9Qn
Qx3RlEc7mMYIKxdxmIy6uPGUuHIp/XH/2RxkAcHtk5Gkd1JdOsymUn19tJbFe70A/vr3/u2mCkNV
BqEvVEN2t0TZ2WXVtR3bA7u2u1Vo9TGb8fvSBuOWsvuWsu2iEkNRjyQyAVHap3R5ryfS0As+yE+z
+0xOVdS6vMjyYTEIQFoWlbWunl5evivbPwABwQ4BjnCJd076zQBlhDqTL20HGKpLXhUGhm3Ky2+A
SK5slI1niIESOcalzk6fm0HLbSziadbGNQ5M5HrvMy7TOmqsGXbHWqh5fjMCNXU/pKlvJreuoytZ
ztaN4VImwFzCHvqllXqqdAg8up3/TDRq9nhJZ8VHwy3LJuw8V35ErItKLdJ/hfteW2qINi0ZrxsO
jp2/NXs8vM8jigyvwHhhLFtPaWqHZQK99vjyulzZDDx6aEwSEWEG74tKuWePQyHoptWkZGdpzm6o
dLHeKcdao1KS3yf5PN4ge19dIkCavCapL9FleH5r+LWa9MQbRTx4pfXVCFT5tKhq4l1uZ+ei68WD
ZH4Jb7oTv/y514pJZBicYsIxL+b90FSPlgozSBGb3pJh4y2hYocwVdYiKpFibw5EmrJEUETVVTSO
wrCwufMtKNpjo71/+cdcOxNQADboOMkhjcrn09BXFm9nzylRn3QbP+R9b37JU7vZrFv0fr6x0lfu
MVgykGSoxW7pz/Zr/nri8sqWmaoJQED/PGgOHUKM6Msd/v2byHepRmz0tQsdopR8hcLhwCil4T0C
orXCTF+qY0pcvPFB144ZySgFbWjYW0n0+QfhPigarXdhsDmJOHdSenlkzZn3eRZTZtEvGKqnf/04
WLjgiMBTkcyR2TwfEVFgSPtBIWOzRLw99G3cDZFerHsnVCtW8C+PdqUoQSZM95PCsst1tiemVDZl
QC3hHvFHH1XxQRVoSVfSEZ8wFeclY8vOb6IegmD9GKgpS8MkCYCPL62jLWeXQLxQH07H5FhNbpEd
3caeqmNTmX0SYkPR2P+8ICgWI820ZR2Q2/avO7ND16RC5jOGTt4e82B27h1RY4vsm+JtH/TrjfEc
pvt5IIMlTHcSjA7UoQszD/B0NXUXVcQJ0sERaUcbFT62DpU1enc31mKLv/uxyD4okFKMguaxi88o
h+GXZvRlzKWydIdsGBFkdzdZ6hAVCf2j4tn+NSm7Rp1Xr82HaIGuMYdwVIsUrnRTi7DpZea+ApU+
35dzGvwCxNQOCMHOOjyGdJrSA1RXdzqMxUQ0vvH7zcvfT0Pkj74mMFGaqc+3rreiges1AKhyz2jf
JZTbfkwJeR1UT3N1ozZx7P94OAawoGTADSQ8u/gghZDLg1uVaCRn8GnyG0nP5QlGpob9DTCGwtuF
VjnzOeA0t4VqQ9UfjVxzQ2sKguMoR+OpHubPL0/CleG2yj0XLjnWpeZ8runTVI55CXOO90iGavmb
oVgBNAUuRR17LW6xZi6DK0eXrBhAgH8FK1PYXPGacMD+5H3+fsrAZM+6vkDet32sQZfhDrnz4kb+
c3nPg2lGkB1bIhJWeurPVxo2gILDJsa4FnpzXP2u3HSmvRuBlCO2bZndkaBlyqOWLAf+3L7z5co8
0UdRBnGXtlZ2cmGxpG+qxXOOgbFoWSgnzM2jKZu9r0Y/qe6YOXPnHZBNGJdQ+tr4CxOWytxoae6X
fnbSt3VSZvKN03R4qbWGHJsHWCV9F03VvCjazG2WAukx0+6cLAliZ03az+O7bqpKN8xXfMajWSQl
7sODLlsU773ge6uX2he7ceQ7SZRNKeOZyRc/TbM1dEvSqgOwQ+33irLZcqjWUb0xZNp/X5a5lA/B
Os8/HWMcC6gRzlhFloDXEfEpWRmiuIdmIICx7tN2hLNwpizqnJreyZZoDbxFvEOprPyoV1J88QpT
fTHmtWjPmVl2nzKfuvbRyNd1Dct2mnADGhIh/kMiJlPxQG1IC/2gzKawdvB0/TAlVY+BCNxIYZ+n
yaV1EmjDUn9Pc4sa4bI0zntNV/6PfAoa55iTh09nE2c2gYyC6NsHodEqfZDQpdLD4MyleDVIbdFf
ARq3rB9jGeRaiLjStP7kRhOobTWlCVzdWKskyoOlfC1NVyPitW2NzFOVNB+koyXpCFtkDvRf69wE
1Z1mNpP1urAUvVmsgGfd5Gr2tKpsYzy1Aab+Mv1scCNwWNVMvms5v+gsVO4rHvDLWSxr00XD5pVz
N1NxGu9Kfyx/ZYk5fKFhTKYigTM8DToS3Hdzyf8hBGU5VYeiX8w5RGHRwzgIzH2NF142NREAovS3
X9WWHcF3LNZwqGT5TS3pBLlbphNNi8b33yNsbJQgwmT2uXGSuoFi1pZfexRdy8j0O3LyhWAXgHED
uHfEfEQ2IWgeYw3lWgLVKdsqAHMFY/5XkiK/FhkGYA/g+OmSHsCpBeWBcu/8KVky4w1pTP8VEFFf
HbO6E+1xLNOpDVu87obQRe6/jPwAqd+oddbuN2fcOYzAKx6XLqjyMF9690GrBh+onUfjUSpDGBEv
EREVSe0O0Rhk+aPWtcj+OugpDyE0/+GVKPxSYbap2k9pI8pXhWNVZ62S9Y/FcmVwNsVi1IcO34wy
ChAhfsx75RahVpnjHLH9RYFNIoouYbs63n/GaCVfVpzy7lUx5/MRVg3eYJVeWuWh14kzD1nTmJBL
RG3fZ9SrVajXU/dqyFEmC4WXJo/GqudfAkJoiax6nn5QIik+6k6zfsu0olsjJ8+MJSrMJP2JE1Km
hbk5lnkkYFmmoYYN2XJIhFf5d7XRz58ss7HeBXVpDWGuUvFpFqvzFKT2MEVrs7hvBgmy9JDl/vRT
2dpihsOoqF+2vq8yGFyDBfW/qwsEvD2Z64dMjcsQBmodNf73ITgW/tAmOE2o4i0CranBl+VeUxyG
TjnNwVq6fPkJbY+j3AW5kx0U/b/yTusb+0HSMnu7JllwkDDUUTLBdHIJgR3aa9SP0H8PiuaeDCXa
fZEsu+m9Zrltd1j6yXxrp1bJP5yqPch69WU0r5OTRTIYqi+5aMvf2OZa0Iar2mB1l9Tr2YVV9a5Z
cLWPnCUfPmdp2aVRM6dyDfE/4YCM7dyjDO1UzQ/hYHoVJlxm8tDhUJuc+sx1P7l6Mf3uXL/8ZFWD
mI+9O/ZOFHRu9s5BXy49gyeHCLRUzZAesrJ1BiBaFAIPJPyBQZaTJl04pZp5tjsh05OlaCKFY9q1
r2dh6oKbTk5PiWlS/Kps8uZQeYX1M9fzNDsuLYJRJyEWn9IO3Zev1loV2cGnVIZdKyJwT52WJUMk
c9f5TH2v7Y+FlrYqhJe5/tbo8240ttlfw9XQls8Yb1dtFKSavGttHtXR1AgDsQl0WcXBZc8EoaHV
1Ts4bsUXABZgwMauH+cwCPT+W5omDeZJldK/4xfRfy7BWiBh0JniW+ksbnNMkfVzw2Dq0X30csaK
ijzfOBawzZywSPL695QDITq0jlvI4zjOnhc1vl6+NaEDPBqwEuaon7Osx3Qtsz7B5KYGqeeDXz8l
ve72INLG6vu6AUw4jobWHte0wjrR9HAatA3Z6wec3vo28r1s/lTD0iE1xbLWwe2pwqJaoK2JHgou
Bka4tibCmRRt0fh1q3X1jr42eWBwPA34AjhVRFRtu15ipSdOcu5UvTH+PDtnUsyZin/kCGFqESqQ
hjwWk2Z+ojygGsReJwB6g1LWr04GwWvYR9ANvQWOS9hINVR4W5bLozWP9YMjss4L7bQF3ESIFG8X
s12ebCXWJ1U27FWEwtzffkIed1Qr6TR3hzDv50Kg+Vq2qd+c7BnbujCoh34BVokcaKgV0i4frGa0
4zwdsu+p4lrAHTHLRLQUY/PU2VYmTsUIyWWkzK/ukeJZG9o/dhfPdWd8x3ywwB6j5m8YUHvPueYH
PT1WrTf9rsfVQlIbYg/VZNlxDeqdCl5DckjSwzIs3tkwq66JrMRxqwjNz/4/p0pKJ1xrPctOxdJ7
klOWBr8hcbdYyHKbaOGqiJaRBAaYYeaaYwVKD1r+HnJ3XMktMkUtWpX2EhrACvrISNu0DI2pCt5m
aYZoir44c7SUmFuFttUUX8ZyyP5TtTmNh8ST/kJVW3MfU0tXnH9Hsys6TqVDgoGqKQAlAqtoWOfQ
Hqru7eqbQxctpMzvEw063Knj7o8Hd06CwywTkuOaSGRSK1wGHzh1jvItVD2irusm7WfTVuYKCCcV
H9tlDcpjpQDAhrhJ+W9r9AbGgzcn7Ell9nN3J2Cr/WdVWvVOaBWGOo605RSlvl+LaCqCcT4sYru1
6GIsj3OqcveuMIv8NVJVyEp22PWB53Da8Z3AQWI5LwqS/4lbQn/n4wg/kxQYy1ENsg7e8IQvHrG3
4O3b2o0nD5WzAHVbtA0uQbxZuJHXtKyPeo4wZVinOmEHx7bMQxCn1PMHTUtrFfatKutogmxBfBzn
miPKbf9ftfbFO+TSeP0bdoZnLK4kq3m39tX8KzCG9Ny5lRNwXvr5o3IX9SpbrP6jrkvCIJL79B+q
pmuSUJncsBF+EnIKpa0T/DUhkEnxPXAHbju5X0u/4ITpa2vdJ4X0e76A0meYtFzKkVFONf55Wjaq
MDWV+5q3XD6HHgK29cEurEE/rkKZZjRnDfdia82O838cncl2nEgWhp+Ic5iHLZCZsuaSJVvWhmNb
FjMERBAR8PT9ZW9qUdVtp1IQce8/loh0kBENpDP4vCJZ+oQIiGaOpGqqPnfMXk08fo1zLwmlGHOx
SM1/bHX2NA/wdtwzCa3ClcmMuWgFZwh/NjB4dbQG/BN+tLU48xlikVOOFJUO0udZqfat/6T/1lZE
JTfe93EU9ZsTbdl7Il0u+XrgTN86ap4upmmq9bzSkkk0Uex7Kwi1cGZabGzs8MBPDhRKPM3vOnO1
ALnrtxt6X5vpZrBt8Dqu2xCwf3htkIvVR9OYbas3nd3FCRF0R2g0SlgNwg9dM1VPYXqtVG5CmGK0
SBFRl2xYA2Wdu9+YcwNVo8ggc4iBttjLtpws3P7P5k/HejOFjfMyji4hRRKh+pt3FYgU0UqAWt7F
yMdz1BH+zTQ6Fv6OBFiqx6zZvmetWNyiV6n+kK5X3zd0yexFvwbDcsOe7HUFlgpuEodlp2c8HMPH
NawmuMG08W7N7njmMiK7k/mQmu2VmJSIT+1GA0Vfe+x+9KLrbk1cmb6YEsJKC7UI+3NBtKfyxpOx
oQg4sLZotlWrnBiYStA4bvrm5G0M4kU2sdmUPKreVEAlrX+bPtSkFWVt0uXcMo774DkIQe5YDpIh
94lNY5XS/viytO0sc6J//L/YziNGkGwirDpZxHgy3cRDFlLUYnICP5bnGknjnJM8UP0JNk/9OMS4
2tIyfEx8T9dNYB3tuJZ67xXAeWr7Na8gLVHfLEv7XXZH9oRhgfv/iPfVnCVjUph3S1b/VUtQ/Yb2
9MYiShdXF3EVCv5aYoQfZ3ikzzWMmLAbN34ZCQxc88lZ+8dauBCw+xTZ3xQKkQyfefigi3AW0pQ7
k9efMPLWn9eEMedsmEfencPbvkjtG3s8pFt6PaTHXeU908vvcdD8eL7cNegyPoDHCj7GnH1naP+y
otmvQQyNhBAYeETDUaw924ReTN41IYdwZSM+sDEeoS0DO8YogZiqQD2gaIjCop/E8JfyqPVvWGfc
GkNIwFu+NPJoS9U54Xu4sZsVoU3MOwstBxkHFjrJlOP5vq/HsC12r9VNyZgnrt/PSKSIOob9I7Lx
InLqe9gtI/8IPjCKMvk4rVa27KNsWPEv6fm9rVrzGW0jUo5uZHXKEac4T0zsEevrtgzVRS+jZ/Jt
U5Zf8xAt7YmieYl5AbhBcSva/dfYEkKXq2R1nYILvrutKEPhtFn7/Y9j6vZu9q3s/ps8pECzM8Y/
Gozi/VmYPcOMMIssuCMAvRVlKsf6klar6kvmToGAxdu1uIyaeIbcrntQM2dX84TsxN/YnMfQ57Ue
7VC4VXwFjMeaa5xmlvUfpblpn5v9aNkBwf6G0/XS/jic0Ko8RhrUl5zR1aNdgvYrjlXYlZF0hhft
u+1UXh/qu5kuFQb3JXaXAl+BT6VDlwC0SYV6zjA9fk/3eFsLaYx1CyQhDtef02+ffXXgScucY45y
llx7M3XZ4uWMVutbne6pLZKOBIrcWVfn98Cl8aey8fzRB/WR5WbINs7+aI7YiGOmLi+0XsrxJ5ys
6AYhf+5DErXU6tg1OXPv7987d25/I5NZ/iN/afxY48NLLlZ7iyoywuDrXMa74MYYp20ummNMOP5H
5MD5yIbDctw34e9tW9Vj0PL35i2NIJ9W9OPA1n2YihyBLuCq4a6OCnex5nngv70MrZM5l3j09l/V
OGYvlVZdVlYOwivehGXlZg4B8PP/W4TyBlnDN91VR1M4wxYgB0uPyC+Nmdq3ntn3ko1p9mGOOOQc
z6Yu4rwjpj4Xosr+kfmz9DnD4LqesrUKhzO5CGlXBGnDgbpXZvzJ1OjdG/LTtzwUkUcbe+JJeZ7d
Jf1tq27/CI2vbiPvmlFHdev+yXHNs5KqiL8wG7eJUxLFYJ17QACfao/Spy05lqMgPLb9w3yUhfme
OtMtpgyVgFJsKA7AA5bqWyMOcCS5uIe5dJnpgOzdjtsjPtYkY6ENxkvHZm5vVjrGHEzxkeOdGjnI
B3Qr+160Km1nLqYFCGpyan773bKtQy79aeA6C3aT3jnCuG9bs25PWL4Zho5wbO4ZmlnX9maoJ1QS
UlNIrX0Au/ZwAuZClH5D3gjy909j5Nf/ufSG3Ey+P7+YQ0qHMgtqZ/LKS+1cmqpJRH6k2kwERKRp
WzTNztuxYakALtP+fkrDZvhzaC/7cB21dvTuZR6E7HJkW67T3a9zkQKSF9smgtfA1fNHpzJLyema
GgP4LIX7jb1xM0ysZm0L2u1cr2gAlus8SoldrUPBvhHrpXl0nWxYrlHjjXPGmAjbgQ8yeuma2JvK
wd/I0g0AuPY89GICT7rEzp/xoKnpq3VycNdnqfzRd7Z6MTaoqhKSwf8n+Wke+8zHT5h4Q/qfbZXl
M47d1Y3sJx8Vkqwx7zuWslxWgNp5uGb1b0WcY12M8yK4YeomXU6Crf2fH5i0KYkRn7lWlA6OPBIB
ttAZYfFjFYzcqQsAjTx7V4fdrToW/eQM3digB1TZs4jXjQPacQ+AjWQNVOmAtk6nI5odHgYYby93
x8O/nbc5DvnAVfxOlgtutnTQ439O6DUP1IPYGETPzj+TfZNh4catfTWdX/N91Xt866yzk9wiP049
iKWttoTc1kl8S4+5/RJks1H7gH7uS4Q7sEwdusRZj8hRmFfUsH2KyGxrvqvev2cy27fLeLX65VkL
xlPYSdinlTH2Y8rijZwayPi3jLq4hoVcdjN5kFv6QW/d8KrpVuCqsMSkooNM2cX6Y9bPWTZ3DZv2
7HuncDzGGEtV4n6HEHTWb5Nit86zyo8fh6gKbgkazvw81fX2Yeto/MME538F4w4X0NAjTDmdCAjy
EVXSN0xsh7deqql17/CQihVhdTXbMjW1+N0G255CoWW1JMQhi+VJHfX6Q4O1+QzvdS9OzAJAi8l2
tARGj83yNbiLK+GAqvGvXmuOzwHMNi1NOju8eYcdn2XvNV8odNix/WXTr4cn7dMeNuYXz0fwElNW
8acB5exzK1GHEo1ZLR8jeREPdT3X/uXodf17Z2JMi7Xb4QGzhGUsP3p//lkbPf06es9915Mnvq9k
Bb07o1zji0E/+IRfP/ndtnUliEXc+65cQOCm8nA8e0GXhqqQIdP/d6AC/yUJMXofJjvagqgjFlcm
Vf9z3MH5S5KkYp65jZdkS4Oe4DzX61/jsCI+r/crRCUh97+bZ0QzZ/k+DtlaRK619pKtICyMLbP6
AXHt/9cl2fx9i5r5zlvapL9Ro+s2ZU82SFgYLhObqyZwaUHx6UnMdxPWr5Wz7DU8nN/9NFnjcGxa
4waneV6jf5OT7MCpUD7vR7uRuNkMrQiBtntXnOB8zK2IjU1QPSTqh1f7zcKhVgfJZSJCOs15LpE8
89MRNbBv7j0HEcdbW80VzKvw9BdSQk4Vd2/oj4Rcmp0z39eV7eMxf91FYtkXFFvOt0BYE+X7DI+Y
i6y3ac7ooT8WXANTju0lBYvrmGXzAVZgyhfRhhSbKE6YfESA3UKZbDxYQe0P/yQAA3i25yLGXGUw
nUO0hV4RKkrXy71ZseNiE+FoXJyBlfgQpKrkEUDhXs6gpzVSkmF43vqFyurGjPHMnTtnWVF3y3pr
fOLd+Iid7sqRAvOHYRmzuKCsyf1R2TX+ktAX36daM2OonudzQ+m7ghNGc8jxJJ2Mvr5h+ukrwspz
2ybtm94CHbxR5BK+LEjJxHROBaT3Tzhr+W9bfIczXqYbzagXyV0XXegDEA+9n23sM8u43nsteo4b
Avj0eNr1XH1snB3fmAzteO4EGopiiNX8GbZVR256NaQr+a0x0DNVdxmr86y3t0WaBpSVM7u56ERt
D5lSeMFpgddfzWKuGxsL4n/R3ovnvfWSiaSDNTAM/934YITnP/fauu1pwaDV5uks969ujIO7uUn2
10h4/c+RpzQi6Xgxz7sN1t9zt8Q/Joh2ELQ2Zt2cgm57G5Bbz/cJvTkrG9FgWCsXn+FZj14HJKR1
xC7BQdoujwJ0dfVuhjkNdA8IE+1RALTv7rNyUTMl/hgDFqyyPsEKTAlTTrczubsIg/tTs3oVO5cX
tLeC/j/+9USNWu6k1nPLlfP1rXP64DkFOWXcQIrzzxAC9HPrpfO+8lm8fCLDf4cXkh72RLb1z0QF
IfQKK3JQoDjobhWYligbKa44IKfMI8Gyw4wLyzfLqav4OLAaNr7FGjGFZ7fBIPQ5eLiV8xDyW5E6
V2kmmYyBkkQuNnoOB2Roigy3Km6rx8iGri30PmbfJ7PY5cYnqne/6JGU1yu44Iob37DEnSJ/tPo0
BFP9c3LQyQJfrEA61Cg2ceES+9qVzd4c6s6N66462eBIsnKa4lTlrRSJKWekGCljiZpecGzsHcT8
viDFTgxfRJ+t5jtAxCyLLhvc9LNxhwhWMG1W91Zu3hHlCbdnU0gRMJ6ptBp6XibG9AvEEGUIcmNx
WGKxjOUyjssOfop14xR4k8sC2NYuaVzZjsDjTF2s9Z5pw9FIN7njfvp7lQL+T9E11VGEweieKHmx
P3Syqaw0QaJwMMdQWTlNPOZ44te3+IWKYdxKpVNxx6U9vuvVBDdZNyx/e26w5kajzO3PqdnH7hwv
S/Y0ajn2JS8LEELnJ0vDmhH32Wn2cIvm7RYxILYA7OJ8vR69b7Vp5+ShY1H4Ww0h5XWLDn7Nqtnn
shu8acot6SxzkQ14VUidO7yvaAqZbHLgMBVfvET46nmP2u14B/Sw8uEAAo9PIWNMk1eDqf/h4qv3
iwd1N96NVB6xEmxNMv6YySD1z95CFEYJKBgu35AWd/VZJ2szP4a7qGxemyOZvhng9JVNNKQpnPeC
IRg0ut1vxyCU3jvHFhtNJnAhtHlr1i3Oh5Y7+NG6Qxs9OxnBJ0HuZLtVJ8yjwytTVRV/84Hx66d4
0Sx2fRrtfjm68/E5t0CBv7erefOieNAUr7wLcde0rncKOPK6U1vj9yu0ojKdU3cavfOS1hu7Kc8P
VKpnCHFriQ5W/C/nKrwljSpWd9l16H6jNyS1f7vB2SRvMIdP3rM+8n3JVtpHslc3jrbZ7Vayeocg
eEisjdtbtt2xL7BHdADpxjQkh1bc+PHfOY5EdgHKH+tiSCX8SBPVmT7BTWQ/mj1z0AIuh/832ENp
X4YqlttpNn2fwapOSj6YUJNb0GTh4l6Gxve9BwJmHe/idC2knkObynzmnFu+bOCsLr3QFbENCi70
PBye+RR1Bw7SV7s1DC+Z96X5w/U9ENzSnwNATPVGztg05D3Vy/a+iTodFAJzAsMtCTxBwQ+96Hfi
ebZ7jxbF9ZOLJDUFTNPkPTvVkgZFk4rMeQ4Z2AThDMemH7PKpFCSvO/mP2/eVvMANp2E7x4BIMlJ
WhnCrMy7b267PTXqgWfeUwVbpSCXU/EClOGMKz7XWkbuXw9eey3TFij+W2CGQXwDxiVNAL09l4bC
fyA5p7gcbtZIiaaM4tbIi78hH8pxquz+6wAcJPOxNy5gjgt0Xiz7bKeHKZGc/QN7qyzNOiFIt2TV
jPlA8vOQI4xw71xPd4BMbbDuhS/CTLEKEYh6mwG0fR5ih1NGiy7ViUW1Cs71UpH8V3M+6PspW3hu
oLQPWypGnfl7dzVLcDe1xODYzW5OOVMh3fMxt6rLTmgAYltUs9Iffn/osMgwQh85D5iKb+oh6dRZ
9kfM1pDRT3/yJz2pYg3pqi0ljYT7qSJRzi8bFS77zz4dfRdyMtzi10gKL7nN4FJZCskxLAJn4oPT
dKfe1sVWOFqopZ4LjanUFpIu56NsB60pu1W7Uvb2muO9l/YI2+6Ei8bnx4oP/DONs5r5MTNT9MIf
zoU488P9kMpIrzzUlhFnAY//yeYkHwk9qveblZf9R9ySD57TJJ66925jXXMWmWGSiAzzJQydw1jX
xPUobrtacQ/2jXPEJYqPA7ZbJYHYC2DTJbilsyj8HrLOorbrFIF2OeBkP7EmVNvxY97dZcwpWkwr
6IQJpnfOtqo6u9oNxRvEg+QXo7uxvgO4gPWXrVJgyvBZ8WmwDcJDdGYS6roePP0D2L2pz4etSBfF
GREvpaDrB113lCr7OG2J8xAhp0i/AR/EIneE23p3EVjHG7dRpUsFrsD5Dob03edbAIkL+5BCpASh
YTHsAUn40h8FgJw3Vs1ZJXU85l3L8ngrjogIYEoAvReAWDYKf8/wtsjYwRLJb6L7aEJvPsrZHG1V
jPEhJM14c9iW3YRc55cYRwbdADaqy5NgmIabdW6l+5T1WCbPox5T98El3o4DW4MQQGFCizDk4AQI
ohPZqh0plZBdwym1EyaybZU4eZpuANP1EPo6j0GF2vy/6BrA8bNXTdPA/WrI2ZPoKtbcEKF19F3E
ravLTZMn/NmpKl3gBjg2B8Zx4BqwWJfnfHHZuS7hCkL5ePhe15YOOtfgpCKTqZupDuV2zpADNt+3
1a5MD5jgprN1CA4Xg97nG0P58utI/PTdSqP1WvqtOiARkXWUQeNF030SdLP4xqU2Iiy0LYhIqyS8
4NoGmrL6oB3fgbequGiXtGpogYm2L/JkkPuEvauXO1GvZDBpnB+fQnjyycB1vWNlt/+HSVxwf6X2
4Awy7Pi0CoEGvKZ1lu40tYXJUvqicyqig5iALZnHcFyICYLzNJEU+EpUDQr1hOrBf90m7XE7cQaa
k2PaFNEHJx6x9wKWxvC2+S/ILebZLcYetPvfPJihu2Aw7cdihbZOSn9KYn1eQlh5XGTW2ZY5T46u
p+3bdbUWDzUp4pp0YhCZeySurT7H3bx88KQy0ZEV2AIkZu5EWgZJnhUHYk37uvQP/PiDPtafLA+j
flqjrLnHRLzWl2bddXCewYQBBXQPTSuzw5tQ1UxBVQq/7ykaNypFzBOvYIByccMkjzChjbl1AvPQ
QtFnl9ZwlhSehCEsotH6O11aK8vb5sh2O0/9Ii4KbVVdBPRSNfc+HNlYVhsG4ZuUPCxEt/vU7yXN
ypsoZn/3jlLV0bwVUApc0NzqbQCNHW5OsUdJ/WBpFyI3fTIpQF7WN48KxSbCoWaL+MFa7zjFraeC
y55N669uWutHjUkZ6UvL5/bI/x3PB2vTj6ZZ4sedzz0VWZVuLNt1O/80dvB/k3nQv4TRID7qyhsR
WugjPJ6vQpv0wQs0GCtSJUlmDRi3KMCi5iM3BMZ+BL2f9Od1oNJwcNEXXg7rTP+8ljf6PNhKTWf6
DqPowluo0pPfJHo4kxCBGErN+y4uvhP39hKjHJCFbOskOmP8kdWr3liKyzUMrxfBpNyf/GHeeq8Y
TL3fdMtm0WWeHc8v58YczVmksczOe0dpyctW6fYt7ELe2XZeq199mkmQChsGH9A66LU64sG+qx1g
8GRrE32sNVaRfGGRgxNmOOFd50T6IcHWmqJq1uXLUO87li0c0CPIX498JlbJMxEAKyKGNNLdGRbd
8gr5TeXmbjC36IrmzZ0IBaxjEPDRnd6a2WZv3R6LL9TB4fAQ7m6LSHnE4eDreRiLZG7A0iK3FXjX
Fj7ZdxUtc3ODRIsOQ6tBqF+35EpOMFFv/8Vm2f94aG5GQiVTdtPUmZdPiLiuvaf8kIu+imMZ3gW7
kvLdoItMzhX9W+FlbThYbvdpXtoLxjxKiBcZaLQxvhmxmlYsMB3Qkf22tYn6TgQvz6bjxOJjxLP2
x6Cw/s/JSGwuppowGV5FWqNvOkssQBknRpi3oJ40Oqpga/ebZnf0fHH0Yl+0NTA/gPqEvyiY+Kz0
0x2OqHYGBSzXtHQCCMEai2jD7PIGwdJmSv6v7jNWIlCxGcsi+aHstc15ZO37N+vUQkLtCaTzWvPo
/e0nu9Z54NvDB63UdvmGuI8vgQFC5JIqkPEcNMprytiq8Bd7BNIAwLJ9/LHNynBzb5rLiMJZ2Osc
D8hMDrLwZXPaAFu7h37u2h+N6Ye+XObMc099sq3ze7JUU8wvLYAtCWjDVTeup0JDgtDo/lGVQaCD
6D46kE4Z/Ucq5yA1YWk3dYMiiGqEJIpoTU8NrTtl4vfRk5s0q/kc6BsO8y2AhiuMK3EKD5PTzCi5
1rg9N2FHhmxGth4pfIEQP4xPovV5NStNuRxGfXDinwP8CKvaxH3s8TzLZVQG32l7vHtNV00XknzJ
OEOeF6pTxYMKvIui/q0bajd5WOKqRpNQK68+2UaBlbuZE9/uziYAhZpkGeBq1utkSvhlVFD5hjCk
xmAOiFq7FcojiJbp2zRQ/VLqKa1ticataZCTCOAqLWpFS65IQQG9OXF+7NPIxsTX9ct1Ugp0N4Fd
DAYfmre0uoEOQlPpInbgaKbQs+a3XB7bkKw3LST670O2wGQJGLFmfqt7Joy2WV61bjP9zTbW+xfL
Jq5OKzj3f90hERNxRzY4KEQSX2nIcTthv46xjtgmLOENo9cF2Ux8wrpQ/SNzEA3ONSzn+Yj9sbtk
1egmt5ybui8ZswOfu0EsbL7R4aIVYm9vzjXjYnqJ+MV/uXxfC3OtStrLgCB5+C1XEvFzZg2457xN
Jv8G+L++xQHvbN8wj2b9Ve9yiCIeLXu8D9S4vMwxqHnuTylgnuxSz95xbnamiDKRntKrRyxXMAfe
TURA63hhIWpw9dV9M9yiUO4t4stIYkBPQNTOPOFT/+AhJB15A0EzThjzq9tp3deHRvHrPx/x5n6H
JNMvWRpkHytKC/B8EoFmFxza5eFBkOh+tWvm9LmCwGxKCB8vOPeZhcQAbR9QflkA721p15fEhK4p
acexWDe3SaS5QiBnEChL459A13vIPa/10YmDxbd3Pd0lK7Y4T9UQ9uBX78kUzM59GzABlNkC3VuE
bk8snd/4zvEf2gwQNrVUWVyawY0eBrRezcs+84k7+qpHuRWoT9qHQVlvegoOs0Lmyb3JLoHTttfE
fOm9uPgtCeFzWt/+t2RzjUnYFeqfnVVn7ixY7/zELLJfswvSikF4cmf3AsXKHBLGavGfQaBmRT9y
jPpmkWn3c5amD/Og8qP19QDnZY7qazDgihHC+ekti6Pv98GDhTswkUSPwFyDPtMaEIVvzjwcQYl8
ywIRx22QXrcTg0cDcVJTSibaNu9Npxy+JpE9dyxmwNQQoO4NwuXsV4DKuzurLeS5ybLBIlkMgv3v
prOdO7BfoJhrFDM8VJWqvxyxZvqlDhw4OQxGY/AcNumOWhRQyDwfwaY/EM72K9JVFHr5oo94vIQK
0dOpVpkjSW/epSxmm+jnY6Ohmgm2mn8pJqAan8ns/KKgmClxiHzcS1kwavOa4vdQf2PAXyTjoVGY
YOZD2O8HBSHuswIYQhrhb2G43LRGc0HVKN/+85M9DME7ouzn5A3u7yVbkx8Bivztut8tv8Z66LLv
ftUhEvePscvujSvq4dkewRWZStt0ufjIa9HyBmiGC+FD6v53tCBI9+u6LNm9JxJ4hFDp/nuEnzR+
dNTmdxdGn8o/+T2ECY1EmXbAs5xqZaON69bedxG408lssf6bcdXqQjZCcFTL2Z0ofF1Y8SvPk2D8
5Lw9dWgPxzxuxYbMYmIDft4BiuaSTK+pypk0RjpaxTHoHPnrSgom1XNg9PaaWsDCpZlaxEG/8apS
JHoqPCpVJOs+A3nN/hYUNd87EVXbYmamizgVhcuBe51d8QeW8w7HDYCPVvK24hXMir0Fqyz6ZUxn
5hexTAVxx3zCNBPu+nXYLvCbqw56209r5kd+4QF//2p7M5gcr2fgn7akScIHuc78HkNJSPMD+RVI
pUXmC/k6gMUe550ukuvTmAG+4cDohuKI5TScQyQpO5LL61pDYgfaJ+5rLkEdR++eAFAqGHG98dI7
Uqx3Rvftq7eKURZadrtTbhY1LsxrgDY5BKd+OmjacM6Umo/BaRJ1LW6Nt3TNXZgKzaQaaLSYfDXM
n1Nr9seJcASivJZhJkXVdnPHtiknycyd7bf4PrrhHWdzckMy6PayBA0yIbsI8dtEyfAF55i+0kID
9L35FTJ7ik4ffDfqnwYczs9mmtV6sjASKDm33X8ZGIThtqG1X0LNJQR3SdQRs5FZVVENPjJnd5P6
bCYZZPfAkV5SbmkjP3gbFq5SVn8ocM/Q3jAzhf4aU60xRewrsre9jtKv2mZ+fepa2dsCAZwUN1mz
BF+jg4z1FA+IJ9gg6dYjInfpRAzv3Ns/G1L/n1ZyR1y561iew2Pp3Sdv55wvoCv89VvQbtVx6ZGm
/0INhdnB38f01aPheH0SiPEUUFXiGfCVtJqftnTnkJapJq5O2zT63bR9l1yAOGDF5lq2t0GyZ5gX
SKofbrjUFRLTpHZP9Aeu4wntKiI5idfy7hAHTERHVmRzO3qZ99+s5HxTTTPCJX+p+KH21lQMMrMb
3qbJyCkbrLP8pUfHd89J03G+s7BzyPIh2Y76doiX3x4XypttYrkWDTE4wcmNmiC9GVsG/BOup1Aw
5UwRGVBVPSf4WwQKsi424187pNvPfXeW7dZJXPOtV7UOX4QXiT3Mq3HzP+skgUULJx/I35AZ9ksf
PmjfQkazcz44vkrk5N2EB1cs2fnYItYvkFrbjGfPsV6LYcFsz43jTJ/ke7AO7667fszt0M1nhFmo
kzutAfJnut4jpvTJ/UlRmmxecd2YN/YUHHQ23bNyP7g90UgELl6aldt4Z2D/Q7GhsaUzbxxn1GEj
xnKDFLHzyIb52KGwfCNCAHItXJrlb4IyTeVpn4m7JJjpzE6rDSxHHn17B/LBU0S+rZVF2vjRBzXh
3Y+9Tdskl9AjTb7uiDpwWreHzsOhaVFdXanC+5SmGXvyKsl0mSgPXTgWa4QbJnB8ABS5k/WlyM14
DY+xhqVAFfE32fA2f0u0OXBNu0e8nhMfWXhRuTZYLgHDWnVl8bO20NAWp8VpmMHIq5//tryOza2a
MKkBJfr+UDom4JjdnDkEreIH6u7HEQID3f6CkgT9IHL5yWctOA0ydeRJZLV9JCfJxH8OvklSVZgb
3TuRhCOeqG7z9blpsy04xSbY+5shseHC9xVxUgzHoPD36Ma2JcsNafW5ZZzkcXBhPoDkxfxB0hYW
L34VQVvChF7lRcLN/rgCnVWOTnxoHw9XDsvJiVOUXMwlYciXG06c0NOiq+28Yo2RN6kDxA5xe6CR
XZXHMydRusqS/pA5Q1+zI+htGcKx6dWUhp3I7/YRsjTqsWeHe0gSJesyaVSd3MfB7v0JLEnF8Kja
hBdwJbtfZJsZ8buXifSLVqOIv71qw0RJCQYQCAhfqsvYqfF0MWCk6Y30TNc9HIs3/2VF3l841fr2
gm+mfXBkvImLsXUb3SEJz14Jo2r/TmrbiTRD0xwiAp5Wyr7mqW1Y6wnszsdEc0GjoZpadhNEpgXW
AsxHkLU1GNPMsngmH43yvqUNuKCR3UUHFdpahc/YqLz2XPmquyd0+VAnycDbP0r2jPO0BaRsZc7/
SDuPHbl1sE3f0C9AEilS2lZWZ7dT2xvB4Vg5Z139PPIAM+5yoQuewVmchWGzJJH80hvqhjsTw8Nf
WPbI5AaY4fDiySB+kNQblMxh2v0XKlO/VAKS1YPrjU15Whqze6ezSaRfTPoQy8clHMb85HZz2LFH
4YzsCl0PHolCqls/CTURhivQ+jhZaNxuM5lx15Hyc/kSB3tURKmdWrRnrUIejbGXxg5mQvFM+zr+
VRqD8aMCtEd11zM7BCjY59+MvCBPxAmwxsu7bFW8d6IsJYlKpmiPj+o64HJFDByJnPauoa9Q7GoT
UC5MdpHKfWppw6Fnv+jvxRQxqrMGeEHkMHW67KYCTuk+0zHowQHRNXFSBniRY9Iv9hfdg5/aWcCw
s6OpdPBdjfzUpg969I2Yvj3CEQFY1U+AYFbtG5A7XV7Mne/Q+T6kap5q8A3spRz6W9F8jpLBsE+A
FtEbbIQzTsea1mfNpZC732AMi3eAKezv3O2DWpFTaXig11hH763I7CuQ/ETq7l2UjiXzGzClwT7J
p3kkCDlxerLs0CbbVjMlJqD2otwZNMdfyjqS/VHMFFxMsMIyv49sLFNg8gVl/2RGTtXuhnoe7tIh
LUCXAoWkgBLM/e6hWZQmINh4YdSfiwofSdnF/XQyLLrbGxqs1smuMmWC6prg8kDRaJMd8j/FrZMU
tXzEYSJqDspYmzHt4MVP/KDiK6hi3s9mYSpG1jZbEY0FfJWr9yKYGHn0y9AB6kXAHg7MWM7tTaJL
L997Jni0FHYdyHukyd0jd5w5nIwIuCpQCK/ldqRX/gE4+kwW7dR2eB82fdE9jN6y9LAe9QJWwYT8
wOCig+HS9hDrj3kTBPqZH1XQvoWoE2zHwBQfg5Ix7rayYopeHUVeAPSu4DL2IgCCs9lDMh8AC9wF
tuHoQwHF4TZN2fTvtIlO0olqHTg+lRaQOVVbRvCSpVNPO7Qox18OsIPFp/hqpqPBUFfcAI4n3VRF
Kg4A2zM2UhKn931pjWBRQcR/gCsF1ot9WmbPpKDeDwCOKSxhHfb1FgKXTd2KHGj0QdVR+A1UkZ4P
FcKdDvUETnzws6S2D3X+u/hEF09w7mi5/7DHqhk3oGeTezpFTXyDr0M+bKc8bX9NdkSTm5YQKP8a
iUA2UF3wtWPS9+VgOn213JQc5XCXyTh+isM8gY+hOcqfiM4FyH9wAOF9BDbavQFGHotdn0I+BRrJ
0HYXzF19m2ciCbb08dzPNRJT6RGmIPlMn6dJ5evGSqMby45LvDRJMaDjMGBCKxOj83gTBky5t00m
2+rzWKacMttOkLBEHA3TA6cwu25Ps9vNHoHloq2vphkuymxX4SNGcSVRd8imPTMAGezzZKTDXRnC
/YiLegn+pJ7H4J5DBqBiLenem6G0+lO2uGQugXa5IpQDLUlB7XV3rdUS+j1RlequnzQkA00zgMvX
GvX9mKrlJW4c0HEtPXlvm4uAmZuXmlQ2djLMTznr8FbgJcQc4Ip6hD50EW9NwALOXuCzMe5zAQtw
X1jSMLlh6e5t+gZc1VaFtkyPgG9S92DHbi6Pk8GoFAWuojmabgyYtm5nEZ+kCmJ5GOJIrGgxJ3ns
ujEoQbSlqnpc8iYu3nF+S+UHljFOPrQJmsaZ7B8jDW92W1bRADyUl0hGjliVbVZWf48e0OTeeFVT
PIQz9HXfm9EYAeySLlQS8eyCdQmSXwu81sZnuEkRRWPKi82n3HDcaoOgWirZbcmS7fIucspdwxD1
e5szuN/r1iibba3pJJFiLeG7FhbA9K3uBDYXMRlbug+AgqhjNTDsOlVDo8kcMUP4JQiRMDo0bkw7
U9lJcRx6OYxPnVWmCipfNn/SI6r9LKFyF3qCaG7dcgrNo9mBct30S8h0AoEHLvYihJ1IN6om8uQp
wJfNlCqLHxokjD1o0WWAk01D/fQiHTbb0J6ieOs2c23tcwSs/cnj+tyCrUTU1CFbbohfU9N+bIdw
UYyp8FIqSZokhKywnz+2aeC+C5nwWKQOAPh3puxw8LaAIYFuLiNIzgVizXA4MqcdN06g629MQhja
e4UnqGRlBLCQlxPTuSAvTE9Ax610bwu90LBRvYwZgkEh3iOWE+qD1TAC8GeAM7SuCsCmpGCp2dIS
BEy3q/UYG9skbYltATqP0p8W4OMnZ8rdn0weoF7RFErCvZjqSeyXMp8/coqZJkK9nDeuNZfWURQo
zyKfMMgPNWjD8q70xrm7CWtn+MQBX/34hj7c515Z/hSdmH8Bzo3hi9XGDALMJXlWPfhOgoYL26lK
8nhvemXHvBsKnXc0pnZptlMYBMu+EYIqiu3+VIKI+sUI3duB+FuZR/Snm5dlHpaEH6fIhUfKDYgk
Q1g/MqOqSQ8nEC4+mfvokpc3jbspg4VbT3gIOmwh2hTlHssOB7TLWvDspggR+A1J7fx58Jzuvait
9suU6/mUIUoU39R0q281umgrZXWEapNhmwJqV6P2T2crSO5qEG8vdtS4BallaVWArrm42fK6nvYo
WAX0NTFX0Sd3NNx0N4sIIpA3orMRuUAdjhWwPgQcjNoFj+CGxRO2YPUXxG2j53hOjS9WXzDeyTXR
5A4lrEzsaVcOzhaYu3unkwnaCP46EtiTiYWfSDXwiDywx9M6A2WyB8Se7jp4uvtWTtV3E7Pjcd9P
EtkB5BNgiGu3DNVxwq3Doy8IwOi5m5VHgUfs2VAseZ9akHcxLJmgV4gKBc4HB+xycqSXMH3Q+VJ/
VjLFZEpYZfSt49ab9hld6O+1Ab5rA6Q4nI5o0Jvf2BLohFKmmNRFepwekZOQqz7e4khcQ5o03bde
37ZPuLo0QKjFYv1Q9VJQjTCNK3alRjt7Fy66eh+j9SP2ddWHTzGCUT8J5lrtjD6bbcppS4CjLbLs
e8G8bgJwXmvqmmWUYOpEymCrGUrAQ4sgmV8qGKogYd3UOWmb4mwbgbKnhWSjuLxRDWoUW9uKmGvI
KfRQpIgRL+oY0/THNCyHgDA/qhd810fYLCJ3HkMdUgtZiSdehkDbTP9LPb1L4izMbhWwlV9KD/FL
a1Sc5Zyz9btRuvQ79O1yvUUIKfqkyzIZTnW8wM7QofZOhifs8QE2GK5egzf1oCftWMw3rgJjSvI4
0BMpUxxLN2k3qS/zOIESmHqvC44pU+lbC4pefKjwSjFJjdq1eQz9UR4XY5nv+robe9+GcOftVErR
Cr9w9PQts9I25xDW/AqjL2lHw8pMUiahKEjsHKtLqociDBC0YPeaH1Nui+IIQAtnJ0Okc/ucqj55
Stt5+WHBbfAnCw7lOibHfr4byjrEI352FqhILm1rL1CevZUVWYBfqFqaAFEMFOZkHKXh0UGJgZm8
I8twN0nyyyN9+cj6OrXT+KGUg9EeoDCq+6UL8+aoEID4EvdUFjRZq/wZ+GYxbkaHF8c2QJdgS8RE
W2MM1PJcZr0zb2gkzGB1GwPVtdBSYFl6Y6bkodqfw1NIp3JvmxMD/iTOLUniMtQ/O9ulSOhAFnSb
blSTpNpZgnd5nwvjIKAL/DCzTChfjrb4r18qJ6e1osynYElzAPal27+shtEt6LCmIlWQhefcLMAq
MXZHI+SxQKlKQusP2VqrBMpj7QHY38/V4CwHWOYFEFloNBsH6dFvI8x5uuiu037zVB4Zfk+/7X0N
MSHZwIWOHzrgwwlDoUo+WfTG2XCzYDhgz2Uc3EM8jCF4po332FpZNh0hZOK+a68jGrA09XvD6uhU
mYXtRXuny2pOktF0/aM3hlO4n8cMD7EWyffyxE1F8uXlFk6+7MwMz6DJTTO2lkZEJC5AkUQh4zIu
pc4Vx8qWDkie382ifKWE0uYgYm1niN23TjkNbL4cOBM5VMRoBvGWHkygxRDre9pE3mNCpEMWhpjy
VcHram7iKAjtvTFpWhH0Jkax14iLxDs4t/rZDhYLrLuoohyfikY/dVHNhd/25HtGXkOLRQun4ipH
INFjTOBlodgtaVDRcLMrfTAZVAF2KiLhbHuGMTQkTbN8Jl8jpxtL04Lj1nJjHRdHzI+ZxXW6GWbm
aqOTxGs23dCAXgaV0CQr42gbTwCAN0OAi9KtqMysXXkoZJXfKW+0RgrEsR95z4QVxzGxCoNIP7+T
CHF9Dsq6RXUhEgDwl5jL5IBcV9fcmBQzz+GoU/j3ThUDFoJJNWzKBBz6PR0IemJh2cpPgZsGT124
BPcmo5vgVpZq0VvENoxx73mjlW+W2VIz6B2JcNrUmfkvbAerL0bUB59mUKOLv0px/WIaEuNkVoCJ
2LjdMiAHXke0yazAy+/Qheb+FXKIviNkFOkjanK4JM5zNisqIfQQfENX9WMQ1RYteUUNtncaZn98
hqiAwOSoQJy0AXoeIj7Ms53b1A1DidK1drLIAbriMuicmJMxuwAnkwQ7uWgXFBsQZ0w30qwvniE7
9E9z0g/vRF623Ngg2Vtg+NH0uZFrqQJxZLhBhAEAmZvmerzlugvM9+xGGBRqFsUAds1xrH0Y0DeB
AQqQbUONuirum914G7gToEnHcJDJZJqXb5UbWma4SfFW+q9m5L6C16AYb+jiD196ywX6TcnSPEdd
BVYfGZzbslOxsw9mZnIINoUQ0QIRxj/DuremHVhxNF9WsQx7s4ABCQ4OLZgOpQDhfXYCO/qERnv5
Pp1iDk4si+40q9I0mctE8hZmTmhvEjYNmv+kPsneSQVyEnNsesfSS8QdY9quwIabvvdj0Wegc+hc
Ox86zx3aTdWLhoMAECigsxASPCWZZPuwBHHtbUJUqpxtaxUrfTskxdkboZW8qDapl0PN5KV/4qdO
zw1xCkV+o/ZopipHdPsFngHASsKY4nU5jDxzubSf0HpiHJRlbvWj9QbdbKxQuUSNrIeyAaoDEIls
OqPbhKsrwjYRQR4fG3OqGBv0DZ4dNIZE+2AvXvyB3r9yHtiIGWKhtuqDvVU7hDemAczSwx6YNf1L
pw73ZjoiBcNfHeo9uscIFiR6QQMPIiPq/rxbyFZ0kujBoumgk10zjF1yaNGyjai1ouHBtgdzVQ9w
o/tlEYb7Pgzk/CFfDyOdioSCtyo99cEEEoKugVOlt2HjZgJpHa99GZiCTscccv1DTmzAR63ADzZk
DlUSJfrxa4cm9H9IJcg7aeQSTSPtBu42lKCnb6CwmUg3V+XkI0vk3DQNXosbGC3AJBaSLPYrJb/z
1aI3+tkCqkkGBQiJ3ib4Sv1e2Zmo9kMzKCRuiM3bFnaRjwLFUB/5syjdtOPEvCCzVWXuBJSi/ODK
fv6a6ZEm9zJEXrizKYbzr/Rn3T3c3rW7IxpSaCo9Q5yAFvY3gxhoKRlu7ZCiaMf7xjjNzmDfW9Ea
H5CFhiiRjeIDEmzm+6m1sx8G++RLm0/lfSTDeeWLBNygTjAXP2Domys12aJz5qFe91+UG7jYMZBR
02Ymft167PT5NpN59mSkSepsFwDCycbRYA9ekMQIoblhQAwtDV1mWvgLRSNxhunzrpuq8XlKkqV7
LpnfQZjymu5TTnsSkCgK9C9ALkb3CJ5M1MCCCm5K3CC1s6lratDTaJZG+5VJuVls7TGuqztaHOVN
Saq1HBtwMvY+MkMDLgOYLtR58il6R0pif7XCgES0WMCRAN7uQMMtZlJ36Ohg+bCpGTSVdJhFlRyX
xZuhkhUZeXSlTI89FxWSjJkLcDrkVHPcAmVrVY9eIdMHWDRNcjdWmQM2yMxBYaWhKIANJzLcO7SV
K7LJYR2M1sgvvkP+DM66Y8Vu4QObUWILUCv4hvRWmDxVvdMkBzww7GLf2N4IPNO16wecm+t6Y8Um
vxqGjW3f2C44cODabnbMrDyLbuiVlqRw+BKBmC/a2Xzp3Mr4SWFe8HbHUr+bVS4BYc5JozboRfbx
+zpc2oMIp7nfZ/ZE8b/YQwsUVgTlAZhd8mQhcYRGVFlWy0Nc1wK/WTg2OL+Bww3zh/8BI6iMLu5G
X7lDdIMuZ6XvBzsOvM2i58na/Y8diEYCj839JRiwyLLyoirQ2pFFth+RA54OwNHNkn9qAaVQJtV8
qpq50PusJ2LNPR8OxkQ6XpH1vKAgqkhw0NVE1pVyZf3zPzRxmYbOzHyq3kcp2sTesBQARUDy2pSc
11ShL8klavzPXIUGJf+dKYgmq0woVJ7e79FH2AWoHe1jZbsPM6owW5pF+qsRLJQWHnkgQ27AaCWJ
OQzARFyR3bykEKkFnvFMiDR+TGdaoAZbms6Z2futXrpDjxAm+tjxcHxbbfOC+KXSqMK5tljtHMSZ
DqUR0tGdqUj8Pmje8wHDzyKibOQvGD6tBOqpOoOJ/fai1sW3jPK9BbIZ16BzM5MC7uMY0H/0x2Gw
nsA1uEdpW8ZWMps5kHUhWQTgZp+3atlVY1pvcDX1ttVYXnPjvbS10Ov6Pz9kFSP9Y2shs9ToRvGS
hzxHdg/cleta8S080eGKN+vFzwl+AyeoVdH9L2lXNalMy6b3FaPko3CF86DQi7siVn1xFS01b0sI
kG5nn3MAsNJbraCCxZaVRpV0TuXYOPu3v9/FTfPHKmeS2KILFbCsqfcr2NA+1hTh3mVQ9BkJruIm
aUBWkvMNV87DhU+F14+Je6llagyFzx4N53iPnqPsfY0Q4p4RfvfQp2OAaht8v7ef78JbBBwKzEaB
X0Km/kz5vEdlCYBI0vs41NkQZzvlHsBOMkf/13VsdoMpsL2x0KA9v2yiguscVAu7L2nFQ7nYYEeX
KbyyJ/4W1GUV0kghNeTIv6RmUWkEIe6w8wJ0Fg9uWdsfA28yppslTmyflmBgX/FkX7//a81ZjKhM
iYWAqVGOP9/rNh4nGiGi1idF6D9FDmWGkWTpfipUiJbyKvKfqhLZt8C2ryje/nboOFtb45bgKcTG
MVrV67f980QzgIERFi9+NxjK8lOQv2guScOjAK4Ku/QHDRDRb3rysRMDAlVTpljOTd/DUzikpldT
VwWQiRnXI9jiZHrOt5AjAudUwKMFT5AjAMrQ1fXCm1w7DOQr8N6bDC5+vscHCshsjtgJ0MFskR90
s4jqyvX59/ZE3prAIIHQSExrzmwHLS8r4zi2Zz9yU/UBhSggDUtkvnt7c/593tZV1v3CDY0r0tl5
a1IjlYw3ZqZW6AtExthtjSGy/bFa2uPbS118IE95rifRTkSP6fU3M+GoLm6oWQqj7H0qadKuWMIr
p/rSA+FugXWcUFLRc3+9CspRXtN4EndB0EXbuXXQPFgo6iAxXLMZvHAAaHKatFmpejQDutdLAXYu
IDC6kx9SIJWbLB8RhurHVcsI5UI7ukNfNfo2ej04XDsz5ujKxbL++2eHwGV5S2q4qowIzi4wGqtJ
3st68mmXGHQTc0a35Qhuj47DbV2byU6J8pr7+IX369IMdLAo45rBsvn1Q1dBFSe6a2Y/MWK8PNSY
7XXTj3uB3s2/f0qWWg0SJNYdOEi+XipUCerxKXszkdOLtKcenhdjXyVkfmWli2/yj5XONk1XG2jH
9PnsdyShz8C41EPhlTNcGXvwa+RNGM+66vD2ebi4qMdgUeCgY5JxvH48mHEU0C4MjxYcx3dOTPgj
ryhe3AIKb2719reZIez3txe99PkkMU/yUqVrnguFQ2ALme+kox9Cermpc9hWhoQCQbe6ufJSLy3l
KlsCzvMsGynC18+H6DQl6lhN/ihRAx9lDRspHv7rp9G7EokuvElwFKbDBIRYgPnU65XqWZbFYKnR
T9qhe0I+VBxmXEM+MuWt79wgBM8Ymz/efpEX18QjCPYZMRCo5us145mOorVOSgdwwjkD4Da7zdCW
38UTikmIA5jo/szAy+Xp7YX/DvTCsogHGNGaanX2eL0wsLgiRRCpJug5ETxq5u4Z5hc/y7wv/xOo
k4RXvuPf9zYLStMhzuLwoc7dshoO3hjZbY2IvdFSMyIil6dxe+UbXl6FlJbk2ebuPtstVlsg6zh1
tZ+XE0gSDxz/Oy9R9pWH+XtT8jCY0LqEVvvvz2bROpVD0DV+MyJkBpCnXY6KfuK4i5At/vX2p7qw
mFqjN3ZcaPk67tmnYtA16zqOOh+lHeO2w3fwEE1B/jCb1TWnpXWLv44FQtl4+bIVVzeFc0sub3Qc
BgpB61dVW3c/EWqmirL7OXtAmRAY9cAccriB9RM8YV2UUelahPq3H/fCJ0T9iONHbMcF7rwsQfpx
CVJaqr4TRP2d2fUgXyAgfXp7lUsvlWzFo5rDOMg5j3puvJT4SpW9H+V2dAiW/Bsc3nyvJfDjt1e6
cNLWs43Lt6Z4tc+fh+HCGFmTbnyVLOaxn9wwoYeNCjTj56E/orXa/bvXNDUhDr4mJRCh7zwmVCUu
CgKNAt9sjOmJaICckFq8WxuK7uHtp/udQJ5tGQI4cYcjvUJZ1xvujxwa6l8EJAY1JAkZNL9Zneoa
hufwdTbQLORN6zTlf5Bkx2+4ENh77kHzg42+95X77ML3ZMPYNt4jgrztPCIBcp7s2l4hDMB7PyBa
y8TSjVvjNOfg7d9+5gtf1BMoDXOdYYdEGHz9yFrnmerjuPdjgF63xlg5H4O6z2EAtjSK0H/EHGb3
r0tKEOVcnRKsCg5CZ3cAoJ2iyOKk9fGWQNLBUXvGsO3ORO98W4xw199e7u8zyHK4L+KqYjJG1GeZ
zDLS7oo6t/EjK+p9lC+gffKsV1b5+5uxCmnv6lRm0qs7e48ZEGMZjEHjx523PKCz4x6z0ANnvWq8
vP1A50vxpUyt6NUReRR2WWdxwaglkv29wSy9GeqbthQtoFVdHkIn/teE5fdSHHbhIjbo/eXVyAAG
QFmTmT4WIsWJpOUFJuG40rTCK+/v/Cudr7Tu0z+OnoWUQ5p2Jc4UUTUexj5QO2mg4/H2qzuPCesq
cGpMynSLquu8PhmS2SJS9JZvkY0gteqoT0J42idn1/uhs5I9cpDePWYp7X5C3PDKYbvwkFh0Cc62
RZ5CKfb6IVM8kjEtQivSBn9xUxhuf4pX3sHbD3l+pHlI0iG8SbC+ob9pnm1FVLyUjLlZ/CJ1IKvn
EFNj9DsxkIkBeOMD84+WPut6/ztHsdmT8HJeP1W/GGRDgWH6DAbNYZsvafLSNBohuref68K+582R
B7kAZsy/IsEA8Gc2CmVDZ8G8FRp1siCu1NHIhXSD0sGV5S58LECovEDaYR78sLNg4JQ1EHKoCJTN
DqykOknu+Ljaf/uhxPp2/ow5vD0uesoO29Q44J1fHHanEopZAHmc+Nb7FJdFRINDlu2HujKAg7nY
usX0VMLoUMh2xvaitm3C7YI8JlDWwd4aYWwhfeL2Oj6Entmc2NtWu21cD7BzvUQz9gdcq/DUmee9
K5uiM3Yo66inBdgOrZvMEPKgxjT2vqDIPLdfo8oegGJDLbAZiuFwcjMFZtpvkZIpoi32PCYwcsCf
85X4e+kDu1i0WSYzD03D4vVGmkIbARrkSv3IdBN/gYC4SYyspJkA++zt137hjNA25bXj4X6hlZQk
SFogJL/45hQNnzXWNT78tHHXy776b5qHKzbLa4w5+8iC0YHgoKz9kfOCwW3GvlhMlsOfD4GhJcx/
4TDpfgyxqNiiems/ovKB5XOOUcnbD/o7+ftraYdShYqFNuh5tM2zMGnrGuQVvd3Qua0KGb+Ah/Ce
B8N1VpNVFzG7qA8fl96oX+y8rw9A/NWHOijtz2M35I8DLcP927/qwpf+3f8FrM5L+atdn0+WFcap
xP80ap1T2HTtDQog5UfAdMmVF3B5KUZbTF/V2td7vak8uaBtYCi+dGciFlk2oHWcuLgvDQAm/w9P
tXbpbZpA3O9ngTkf7BpDdaIlkibQmFDH7naZEUXPUNC7p7fXurCBxVo/KVrcEofps8eqZ1KQpHUX
H3zAkn4Kye0+ToAJ7vsMeaAftj0bV4LXxRWhNq6dJ8H/zlaMjDwOrbRYfGusNKR7tCQBwGHx0of0
YbPwmiX1eTuBi5E4KRymBGRtf9Vv7WBUuk672U+j0N5NNjTIoQJJBTwjBzQa/jA9of4x8/69JnuS
i5iMh/Hj2WaJgHTmocMFXOjyGXAIBE/QwMdyzOL/z6XW8PNHwtOVzK/DwZ39xXaTeF/gOvAuT8EG
bYzMtOcrW/Piy3TwlNVKYGZ4nhOgEazcCBiI77WjdTui7H/sZZb9WnH0p3Cpqk8I4lZX9uilo2dD
6JLMsBkrnYe2FZRXjT3dSgf+0cOEsuCxq5oYYSRI3W8fh0sXLG17l8Wkq/T5KU/aBuJ34U3w9m2G
FGFZn2AsWjAnUzTARrIf/LCwJwWLe6VLc23l9dj8+R1RPU2MueAhQSZu61yDfvJm1ESnwjvJyep/
DlELpqBRZXFlaevS2usMl8OGp617HlZqpxoYwKd81aFpSiJ5FwwgGud42KEPnLhbPEaiaVdQFo1b
BdrYn6G4JmjvB94NilqutTHhAkRbt5Ah2tbQpRGGnKfA3TRO3eJStNgjROkRIaD92x/s0t6gC0Ty
w1xC/pWJ51EeWDPCZ36dudlh9Ay9Q0sgI3s03St7/9LFRUJh2uRx3Fvn9ZI5oO0sx2Xxh6aeD2EZ
tSd8csqdGc7LHXoh8/HtR7t01tAMZAxIku/Q6n29I0AGizBE9dUfvMCzD7IX/T3YliB8GkRpu34e
rDITVtp2z28v/HtedB7rQYzARCDUkymfraxC4pyJ4oVfGpNdITYRy2+Nh/2L3+nabY4SHIR7wKIr
jfdjk0bIHdQwYcBZTs7LiI5C8QgBJbXRlI9hNgWlHN1dhVUbxpboDaSHFhq4eSrrIfmYo4m2iucE
VQ+XI2rCG+D4y8cE5VEwSrOjgJCCXpNfuxBm9hZ6Uvdj6ZYFAQkXiNAOIk39YR4TjSqzW08A9Hu0
726R0REYBr39Yi7sALq1qIV5RBOy7LNrfUoKVP/W24HzsgqaVVZm3CZpNH4Fbptkh7bv4/rw72ta
mhYZfX5a/ud5V4WZRDR0Bh340kRHpq6KmW3HzbAH8BpY8FYHmh7/L2sygZaOJ2jpniUgTUh3eGpY
c5Y64CNYAJo77oaDY0zT+8H0rmy4NUad7TcAF4RKU9B+Z67xeqcjVSiGAPV5P8wxbdgEHf41WwfF
7mvAmQtHStKbdiiRlCIvOPuAHtKwcNDyyZfIP0RITpiWASY+x6YUkdYUff9oWe6Sdk6+vf1GL1xT
UqKtTP7M/xgKv37CZUxaZTrM9mz0xfGFUPHs7fHqEcN+sB37yvjy0j5lj1qOtNC/oR/3ejWZT9Vc
w6ny627pETvqUASVsWFPO90tCJgolMuv3MMXQggjDIctSvFKk+dsy7hlFHYiqhcQSehr3nfpyhRW
UaqAPObf0Mq814UW07Zwu+BKzF53x/nuYVy6pv+Wgxnw2dLIoxVmS3nqc6fUJy7/bJ93APQaVyY+
VrLypPCr2hVNYiybaqibK2/70rdVHsU1DgWC3t3Z7qUFnJOcW9wKXfHOxUPIx+ng+4L9yvHtTWRd
WkkjHr72fjzyr/XP/8gRUoQ3xiKs+a6kSfZjlDg0VSEeGMUO2R4mIhtvyat7oXtowpi9FF/rti5O
gLTcT2ZeCFCIkBy/cwpqdRODW+l8NJXpI739Oy8cZ8IVdiHSJouiPfb6Z4JR6bSXT4svI2icdt8h
Ad5CSL6yynpYz7471BmI9vQV6XKfZy2GbWEdiECkbxH1s2Mw5H11C+w6vOkxBoKzPIyNgGJjJbca
B07kn8Ji+UIft8SWdEqhtgCgL46mjgH9a7jFP1sTZDeSyrbA3WSxdbdFYswojgj4QDGhxMTjK8hn
6B6J5yX6uzJa1G3RgjbtW+rDbD65bY3bspI6HZE0zTVywVU385HitEJ5v+OyvhvmOfk+yah6J+Mw
/GVXKu92wWiFEHkDnNe2uJTiUINEfnMjkKkLd7mh5gJrnNG+EWabF1/efpPWhQ+m6N5bayXILPK8
CMyQjkU3IXR8hSpA8BmgagOjIh1mrg3pVeN/PUpAn6FdR+2TKVsp7us88qYTBAA0Y/sJMdGCLxVt
6azNvzSo8fxKRLrwC2nxc7Zo2JGlno8XXAsJzKy2pC9KYPCb0LE+4vo6pdu338SFi5MCkeEXzumC
97Decn8cMNNrirGsHBw2DS4ahN66GqGdROM0HHbwSZ+ZOUT/Xt3QU6EhCaaGJc9vznCJ7RgDAIFK
RK7UiRzCiw+jjRPNyywtfW30th6+s1PjAhFykNdby/7zfCJqZyaNiyX8XMDtFlAYjo3CCAD99fwz
WO7xkJvVu7df64XgwOaik6wkgw3rHDlEHamHrogkI24NGBUZpNVg3M3Hp6b2SKXrgZ5VuKS3UKPD
a+jnC1sHW3qQj+B4uJ+9s2865gtcfFwXgaii2w3vCXEt1NX//c4jqgMTZGwKq+QcNjfGOKikc6H8
tHdGHCo1ZtuRdc31/kIAcFd40IrfZJ5/3iJPOscLJNmZPyGCv/NQ+sJwrTP2omSM+PY3+2uISQ+D
gtBByMrzLN7e+l7/OAuA8mH0YtTsN4OGda5y5066XbyPDWc56VnPtI3z7kX2g9hFhpvsFtxPrrzV
C+dxhZ/w5eji8kvOfoOCkIDiVKJ9Bw7S5yxxOqTOreBQuqPzGbfw8NqU+NJTgzCWa5PPBinrrr/o
j6d220xVMH/UmvoW2No7cGeWAuqm51Q7Bku4982Y5KTjhEZrGI9YNC569/arv/jULik/+SI/5vy4
pLM5T1FmaoQ7PXlIYetu8cxBxwp8wa4UOrlW/184Ip5JB9smAKxg7jNAJIT4TCVBr30IUImLcIiX
omMri13nYnCiK7maX7vxMygIBKVcs8Xcnub/7CTNZqD/u0OV3j3GaNN8evtNXPphNEElblI26jHm
WSZhlQjTj6bhcHZd+azJdzdOP4RXnv/Clcib/r+rnN0QDsJJWKLHyjdThGC9qP+KO739eRrltwF5
4Jt27MSVnPX31OfsGibQML5mzAurxjvb2QjWk7+7hNyqyXtjU2mjbw5lMVWYouALvOkwc4G0kyEm
8FigcwFxqUJ46N5O+kLcpWY3fEHKdT7hdRMMX+LMkLhA2AXCPDMKKoiHANtCgBHubrhtxjF9DtSI
p1FqDwrlYmdl0RvZ9ImBjoEPYhi2Dh59Tqt3MfCVY5R2aLMJDIChHyLuj3FMk1jBDn8SJ3h2gwmQ
UinWJmMILj/ctSOaD0jwOvLaPPfigRT0/SCnwnYwpf36QGpEs1CZbhV9sXL2DklCJndsam1GJyvF
+XXTNtIzNtYc65P1vzg7rx65jXQN/yICzOGW7O5pTpJGM5Js3xDSyGLOuX79eaiLhZtNNDFnF4s1
bEPVVazwhTeY/YwwgwoUFnZWFJh3t7fjxvW79HnYjfBJQGavzokT98ri/WL6grbDMTFDTNISFYsv
J5d37oCNJ5OhKJMvuPOlfXg57dRI4RzZKq9WGEe/UghPqBpXuBSGzfwEC2469+gT3NPfN/biav7k
9c5cIA7U0rgU6MSuRs4RBk1mYfqtQBSuMNTB06d4r3G2tZQ0REkZibIw/1rtf8QZ5zS2LcMfxYRl
Yqjk3GyJ9h0Z268f/2jcbPAbbLBTRI+X88FDA6cYLedldnB9TtO4/AH+VnuKO7AVt4faukgoHGMr
vQSqdAUvh5IKlAeriv2RT5Z2HxpS/WbmufoYk4E/qhNi7JbZ7MRWWwvpkGpRrOFwcAVejhkmiLEl
eJL6lhb21lEiCMu92BiqI7oryU6msD0YSQLQbIJWdXUY9capc0x8DD/G05yboVzUzZXkjPSTvnMA
rocih5UJGGHnER5rq204x7GBGTOXsqNm4qFuZsSsA0O8ViLaK+wuS3S545d0WcOrguouocZqKHQg
Ui5V1fANSPdQpXnkc8QQT7c3h3l9pJXlGgOwu6DQrip5zhAFkdonmj+GRu3cTbQw1BejL8foAftn
bIAw5+ofln31q8C9Am1jnlVExNr0DSND+c3RARl6TZ7UyFkpiUoPHRk3C1FYHNWwYGg7pTkkQWd/
mywTIroSqcVvAdHhdagA65+C0tQpV05B8G5mEBtdyYjCr9DGyvzRRiXNdpOeQqQL40JSPHsIzPes
Tw3tLkY88N0yEF5AQ1sy/sWvV3tvsO/7hLuq/bNDe7f0yGdxWEkHtcL+sLbau8ipeusN4hn1rlSI
evjSTllSPKQYN7yIwhjTUzBU4hc+ik1+Dkqk/Q/zCD4Imc1afRuhygNIqoH8esC8CuVEgQ4/GD0r
Rs0N0Qx4z9IgGo7lnHQoiBAwP6WVZGKll9edfI8bI1qBipzLbm8tYuuZqfXmzjO+8TrRhecJt5aE
kXLH6kDEnSzjqZBqPlEwPo3IXznhT7mOeA0pu8U2NNo0wdEyMp0MmXRqnOihoxyJzIJdOc1OuLSR
yHMolxxSYScr1jqXHLphREJSpkWRR682hsxofySolOElPDVP9mx1RyyeEcFIaGKVku4cIj1K0CHS
NLpNEopC1Jffbu97ZVmD1fFagGxwtEgkaMWuLmCRl2hNZqXq69ncpwiI2FLxGBcoc7DVnPC7JUCz
nKciRqalRRM98XJHFtI9LJ0uu8+rfEpOepxjU7nzw5breP3DaC8T5QP3pmi5+mE0wkCcziUaVlFZ
DkiVBVVyzOaxdp5mR+5/CMlJZ3doU7v00HiUsQqgpYX/io6V2Dc17yb5LCEApR00zHIrBCK67geN
+vlTFSvDr9u/duOSUkH42Au+mtBjnQoZ+HviitpotM1z+TXFtHTyZg11x51Vca4XhVI8GGNAwIxm
rt6woYeSZUey5stj4fydDSHeDsA5P2nEqQjeYGGTo/48oko0tRlKSDUuC8oOROD6HeVpAf+PDAmF
RFCD/Mb/JGESLHC0g2ouZP7ilU9qIyGbqwiPICYfonc7O+cMgOROHrC1xLwC9HeAySsgoS+HjSuk
ndpOGL4jBhUX3jy5J2tQdw7pxsOm6hrAADy3NDraqwUOMjj9sFN0n34AfiHopzjvvVOFLzpY6eT0
4V1DlkEcSWkaFtr6fiKkH6YCvWy/rHLDn/EKeRFdEu5UwDcWjszRotpLFxbYw2pK9WgXCbK6mk9M
Gd4HMmI30Lrq59tzWf6U1XEFwwFuT3Uo+pIOXH6eQnRWoI316BdxEDi/nVE10wMMAx1JzJYD+FTQ
vd4Zc2Mn6rAaoBwTGVx3xgthTrZVQgRTaq39Z5QXnArCI66F4M6hQlDwcS4x87s9UW2ZyWqmeBgY
VD5golCtW87of/Z/q+FcHU/a4A8pbidPuVqDmkO1ny4KwKbmM8uDuxVuo92iKhvS7UYGzDiGRhtV
i348LJ2xijAVifM8UQ4hMovhpwme8dcxFnS8FsjGk5XVBZYGaVQpb9RSW/J+0gFsl1Mu3B8avivp
3xWp1Q+pi5TynHJhtEC61Ng6jVmKemxOaB1+yewhN92o3Kdpbq09ewqEJrUfmS9/uQpW5GiWXned
nyTa/Brg9YKHCGqDAFs69TRRycY1RanHL7dXf2ObLU06cPt06mDgLuf3P4sfFTWqbjpIdgU61ecs
RBgdhSDLg/xqv3BZdTsX7nKrrD82BUq6kmS3C130cjzqXz3RM5DyeIqMl7FQ2nfUvCIP/QTUSJtO
vAO5qT10oIqdfbZxbEksuYMM8gZWerXNjEptq6ChG9rrLdpoKI/dGaEx3d1eT2VjQRmBU7TcDqiH
rcLrWtjJWFcmbLW4R7ykMwK5PZuJovpmNZohG7ZMhYuPkSQdMgSJxIPRsidee3xIUxdT5aD71YR4
B5y46AYUz9RGBQFUSuNXFUdqfef3bmw7bks6bAuL6ZpahPMI9sVNQjsP4QcaxWb1ec4ydPmHTkt7
N26CzC+nLnMOt9dpa1yuaJAFgJ9VdQ0vqRINCRn0/32ptKpz1nfxi96U2AIPqfKJZ7JFpbWJv90e
dOPb/CmMU/ZbiJLrTv8wTMisL0xCzRYVsokyxk/2YB+nvvwWYD/l3x5uY8fh/UeblvdVpj+9OtJN
kcr6gJul37Y9IiDW4ODQoFfZHlDjSiADZDLd2CXahG7gcFFcHiph1DQG8bX0DVDR4jCGWvyjoLy0
6P0WM87IUaP7CqK+A6CNNH6VEWFX7wa9NvA+V/X5x+15b3xbi5BG4zMRvAFDvPw5U1BIiMzKrR/j
uomjdxZbLxX7+K7r1fIhRXBMPSpZVH68yrJEihwLbfm2V80ekaZyTD8CbuGAOngQ4KiYpWF7HggL
jrenuBE3osdM8YPElirLOvWYnZlENa5avxSR4hmhqbh1IzuenMTdadKq4E4J5O4Uc5ZOEQZ7b7eH
38rE2FS0krhLKVCsoR2JAOUeq1XnI6IhgoNq9YgTFXgXfI5RsEbgaagNxIYsXo2jFmc6JdZECb/L
EXLAOzf6RoRnEUMSwcIcBJewulcnUmz0H+HwTLhQH0zQOqarS1PfHNqhbPa67RtHmBscLgPnClDa
+pkk2QXE1bWwvMYS7F4X9WfSrN51sNc5oJtf7OS8W7OzuCCpZPC1iZQv93KEaVulOUnno94Mfbtu
NGyGpmIO/8aoo1U/3f6uG68jHVnSMx4qttZ6NFr7FXqKTQevrO+8XlJQ6jeU0u8TRTpZE7LBk2IZ
LzW6UDv3saEykcuHmVrLEjYzzaVBu/qMAF2SoMygEsH1SzmqA6H6QTH6XLjUMGT6X5BInkVmj69O
EuGxWOr2/B1FcGk8gOYLKLHbdmAeQyFsG3noSsZNyg5GpPTGrsX5QdRT7M4YKygHdKGq5tiOGTJ2
bQhs5s5Oy2mRVhfIhIZaoPzOHWxpUHcMZ8u1gsp6VapWylyBqtlz0CvG79RSpOhkTLQMfI2CyVsZ
BsgDD03RA/lo+1dnRIri5EDZQBCwMySNjzfjWzlYozOg/2emwHrxKTsY8BPR2YmC8XcZIXXnQ9/r
LA9LGKM4NKhOBp6CjfAUuUaOErMX1pFp7Gyz6w/PUQbVSa1MISdbY13MZIbyhyibj6B2pb8ukgzO
b5y3+ugO0XRwJVHewDpJuG8Dl5BN3QPBbf8A4iLKFrJyBfarwwi3N0viPTb1LvkiWlA2SBe39VNI
NHdHwyh5BubRfprhlv51e9dfn2nipaXfQfzBpfbnsvtPDBq3NNpEqgmEmHkTZAvFURmPOXdETuU0
j4RFt8e7PtMEHASBLDXpDrozl2c6S62oxggIxoHeFscYWfOj0cj/dkM/7iAsrl/Cy5GWQ/efmU2q
WsRYWch+hxf6sZucHm+mAWV83sSTGuELZExzfXd7etdhB4Nyim2FeJ5S1CoC7ZIZZnrE9NSACuoY
a/b9MKXNTnBDf/j6xiCK/lOwpnl7dfEX+Tx21E+WlnlSjN+0AeHbf5y6TLUflQW94kHWI3W8g3eG
v3oXN4iOB4hfox2fobZ41FvVqX1ClZSSFDC2xK3MuRMHDHpVbIDLXBiupnRV7WZ4hi1SelWVPCRO
RkU8NNOqR4kHlO2Bi6av/bbSs+EzsYVQMQWwh1+VHsCRjeK6Q5A6CoSEJ4CCc2adTtZwqKOWu1Vp
lQ458CzAdzjE6G6ATzNr/WcpsohCgXdH0xuAIOmrGSeoZIZZ2IcPxmDjN4fvfPg7MK3UOugVurWH
uo9pO+pm1LpiRIPQExhiJ3cU/atn2tlxdlyqSwIBl9j8pNMoiRAg6Yr3kiDxpBuB8mIDg//c8OMf
1NHB1DSMQhkjS/zD2oMQlCIQ6U6S+hFqs0HVGSH4b0qn2KkXYU82Mb1OfR47RSR/tQLnOpeyeEeZ
PcBQlecxb6p/7KS3m59dVlIURfzLiR4MNATnZyFLybdunqPgUNftWJ4QP3XuBrXQuneccuJXJETz
9M40kYw+23h6lZ/lkiPzXlATaJivVIU4NpotmK5OqK8I/KPq1Y59kh2rqerLz0kNSc2TJ8OOf6gt
5dH71m54WiQWRvOUvFHRNzSKwTnjBhDEPocXHRGBBwd88qpDkT5tlPke91jb9ooIMt6nrBvMEYR0
gbOEjRFI8LdZJeZ916lYfFEZp7avUe79SzKadqAerqTTWyYq1TnY8GC0T0Gc6NUR/kOeehZKzva3
MQRK+Chq8ITfTIS5yx9hmkqKq1pNd9YalNio9cvW5OoJeqGPUheEoztNPdGVoF+tPzQi1pNzmJcN
+VQLptxFHlhScMeezRgfblG3J6QTefUyu6EBICeGVn0f2tgav7eG1KpuVqvqj7DWovahjAsMQcI2
Qtpo4v6VzzNGohMWI0s453Ra+ckwTK5JaJiWfMKnQkba0USqd8qB+x74EEVz6KjFx0jRmoqeHLsG
73RweSK7l0tskT1RGeo/uO4F6OvirQcALuvmF7y1sN2zQ5yqHAScNf7SnJ7KPJ1rRDaLqPdS0BU/
g6AxqQ2leVI9FLYz/XJaK+aNGis+O4WqCZv0yDIk3+ogLbgZ9q0xBqTEOMcMswjTJYPAqY+nWc28
drA7BZNtW/vZGIAgjrR9aO9jLYr6Uh51bX4I1UaOD8UkxflZyXslB6sWoOEfV07yrcTX+MHE6o2O
uB1kL7LRmcbRTkCt38PwGeb7ylHi9mQJK/C5g9PxE5lE/IQBiVzeZaPZNR5W3hwsK5rpLE7RnIeP
stKN2jnL5PE1Q4PpHRo8hrt6hhSpJwyzjw7jOIQ46lRSgv6j2fSpF7TIhd5hQiCe5sauH1g1Fp32
NX2smv5T7s62XChHkTj4P4JEMftvk9w11i+IHz3utG2PBxjvQoCPdaPy9s5GsfjpgQeB0MWT9avA
8kN5n1R5+DbFXfFZyVTlqwFhJryLoyz2x6nNlcNc4nf2UPd109zxR2j+YJN5uWVj0K9BMmgveP0T
Iq5CyD8NP8JHgO0UEC9fO8yvS4RKbNMfazuUPBwrjGcqz4buUW1x3vpYTX5DdzAwoQIIV7kLILXx
2mYsTFTMQV64FEis6oS+nVTemcEwKgdchZP0NNjICh1wr2zsQ+iYVfN5zDu154qcw+I1lICnPs1C
QD2HO7F4jJAjouQM43/0aLjY/iCamaJWkmrv9OZ69f3DTy5NcB5cEC6gc9cogrocxIzGh+V3dZGc
I0zLHoRc9Dsx+nXSCasa6gCRIoSMq/V1nHioHEmzKG+P5Zd+btK/cR/DCltTO0XDNcyK7oscvWdX
beryDjuc+vvteW603ChHLx3qpYTiXFXY7bQy4iSLbT/o4rAmYI/sk56r+g8dtcDXVJ+1fyrDyJ6a
Smue4ji0T22omqNrNUb0TzgUU3DEDxZvAuwllJ2yw0YYiT4UahIoPKjXUA7JjFV76iV0CYKg9rjZ
qtPkONNDITfzgzwUxseDO9QeuVtpcACIV5ff85/grgsxMuwq1iIh9X9p8E+ZXAKV7BxwXUVuEZvO
21wG/bfb32AjvAMbrFBzMCgXX8Eu8JZCDzmdLd9BgeRAHWJ4DOjLnm6PsrHXgJDAM+BWAQO0Pss9
J7xzAna0lGlO5pL3B5iJJ6P2XGh6+q2po+JBN6rhES/J8YtoRL1zpDaCdNTMTGpaKkQgbd1lQbAx
UbuG1cU0qDu0GjjTKoSPM+GKdr49162No4ExJftZShhrUIkM/1ieepW5Uv90A+zaybp59/EUcJ4V
+G4753hzatSnqA+jNnEVoKtJ22JXwTlW1OiHHpr1vcgc80sWCHlnZlt7haNKqx700XI7XW5RIBBq
yosBtjKMyH+zUXk2hnH+cnv9rrMctEFoUeHUCocOGaDLUYLZVOtBmWzfaCX5IUlCCZfZyGIRu+pM
06f0RpXdc3vQ60VEG+DPQwMLZuHhXA5qCmzv04GarYpbFuqbOHiAETBgIAzK8f8zFG15dght2vVZ
wKylDuSxoZI5x9EJ4U/NjXRjvsuTINo5dtcfjKoiUDTa3pztK2A1Zm5xROxu+3UEm6KGbPBEYlPv
lJmuNzyj0O1BiwgwJoW0y7UTGeCpZNQtn5s8kI+AcsPM1ULDwgZMygcX5VKk2T++iA50CwriNBx4
RS7HlJOW04B1H+q16hI2cwoUj1hL8syuHnfKKde3F7B0EzFZtKDQCF13ndu2jTrckwy/X/wpXLR/
wug81lkCtHkErn6YJs3GXZ7gHW9lUJ4HmrpTs3PO/wh7XQZEGviUpTa/1MKvIBdyGydNgL6fr41W
oR7AnZjF65hWTf9gF5RIPXDVTu5lpEhvAx6nLV5SMs7RcPjj7u8Iddnx0En4VJ2htmEiJqPkWj/U
yWhpx1kacS5SMJncI0hv7EGSfQI4EybuwlG8/FKZsKSKEEunaKGIY5woOfZiWGl8eD8ssR/yT9S9
2BOrPThiA+o0sWP4xWLG3KU0CdwqJh4UdabuKRgt99zqQ2io9XGkKBsvnILLKSU4sXShDCtCIif2
emea/xrEaCXYrkTzZ50Ipvb6yJIfY63bFbjYWE+NGdKYkamWsKSXg2vyEGqpCci+tijbhbOZet1s
7N0cGzRmgJ2Ip8GcRfoBaPvlMKijtFZT97aPbm33BDOP6c14qb+0qoQ6HXnJLFFYkzu1JksnhIT6
kpIVpIWkjVD+5VDB994UP6BzgWqj8hoSU5aJUrpILXQ5jjqiwEiEmn52tNOkua86cN0eTqrxU00v
HRRy2jd/mwPPEYZTkd0PB4unQT5Cy3PebaVDdwvDXO3ZycnySf9UqfRQ8sGkWxMFmrfYRzg7YcTW
4ht0Yw0oRzCp1qinfMgD/mZi+3bfZkccrbWzBgzn45cbMpD0QLh1qJ6qqxewdOTADCdCzxiGvjd1
VornQIHDUj3vXW2bEwKyCzzmj9LHqng5qBlXLFaXBA+tfKAGbhwiIrmd6t7G67qQpv43ympCFPSS
WtdTlk2NBaidKj+FUzC8JVgL7Qy1ET0wFAIbCwabZ2kVowRjnFVpGNl+LysjfswzrpNkOlhfUht6
dGqa9ZDmrZ3wYeMJhL7EcVzw7ba6ZjAFosOTTKF4qUfY0RiZGE/yiIEkDYXp2OCp9Pn2dbf12Wjr
WBiKsb+uYIG53EyDPo6Wn7KWzwLLbQ/wmb3z7m2t5dKC42blXWcfX94BTgZiKB6QZqMC6fxd4vrt
4ONJXWUS6n3VjpKPldSwpzC+sVng1+kLz46I5erBsCnxZQ15t59NmH7ElRT6OL9hIOdE9k4otvHZ
uL1pxJEBwT1bh5rc7uD0CtlBdyoqSEhSQ32XNGl6psuTPcGlzHfAeRudVkByiAED2ufloOl7uaQT
Ng8h5oSBT/U3fEJpy/oFUFL7Tn3KeZvAPx6KtONCFKlzSNXcfKmTMphOt3fPRjxDq5aUn3o7oIn1
+0WkU6INV4b3pUlpHSP4ZHwQyTyhWIJawbeI8oODe1WURp6jFiERnFJU8c4lt7H2iw4OjlLUOtC9
XK2EFeWQqkFg+50ii9l1ZCmfQYFK8+9CBFypkRmVO7f3xrtNPq+iAAagAAGw1X7WDaREo8mRcNMR
sT+B3/hc4prnDfHcnOOontzCiYQ7EG7e3V7xjfMKw31BZcJ90a4++xjmRuUIipeG1VmfRxNHNadw
sp3z+udyWwUmSLYhnUQqs0SJy8/4Tw0hgUUaCqeW8D6YZAX7dbSpBgULUDcdwRi4YLnlf2XJSj8n
MKSxt3Lm+JOMA+kPVRGGeMujNAlck+AwIqQ2xPRcxnmZu+DLEZmtlNpUPEcaOjxaQilWTl2nWAHO
TYmMk1AfOhQ6cZwXxwEm62MLsRLlkj5TRthNGU5hkTnbOKzP8Zg+Dhl9BncAtG6cqzBU3qAxOONZ
AV1NbyMctC/t2AbfUeyJv3RNkamHFL/u9kgrJeruZkiwLwIlLDDi42IL3pGvAlOfax0v2nSxHR5i
fXo1U5j8XooY34SXeq98wnvCxLjMyLMvQxHl5gEr1eJtIFrD9tGuiDS6QMK7yoiBlXrNlDfAMevO
ag/54FS512FIZ7pdqOA7Z9Af+sIzMwDtR3yld6N+qunllFPxYpQR3k24MuAobhfZpH4uEsSHgIxr
uKgmqT3fF2Qqv3OjU3/3IQDvamaNj2PY5/8gT5k67kQ5u/VkGtc/IRprb00e5z9paQZ/903YvNsZ
Lgz3SZ+IrxCrsMezmWqDCEdvP8KjhcWVWFJ2wjiMCmlA8QCvTOSlMnhtia1/zSXLjHbe3o2be4m+
AWDReF444Jfbb+7tVlP6XoJoHn+fJ9WkO9Ao9lHXi3jnAdwaCkVp5DKIw4mSVhFFjesxP4NARS6K
6QUhlvJzgd/WfYzp684jsXF2F0ijij4G5ICrt5YGXxJgJ2f7HR2Tc4rd5/OcYJ11+4bYuA7thQph
LCg/6r6rtTOxmMLN3rJ9vEukv/iA9UMUO3IMTUWzSZlKuxwOt4fcmhg4FJA/oKpkgpfV50raMKHB
Rzl7RoBDsobhKVMhrt4eZetLEfuxbg5lZkoel6PY0ajUMXhxf2wVcUiHfDro/fgOnCzd2X6b8+GG
hbC+EHK15dn7z+2nm1JmmhHzsfCoPuNEidVpFez1w7fn879R9NV8JFigRVYARKMSlnkpOhh3NI5i
r4MAe769dFsT4r2iJrzI3qBxcDkhTO/tFFs/ihwK1vUttZBfrWQlPz88Cu/vYoy3MNOuug2YItuZ
1ESOH7ZDftT6cj4pZVl8/BRBIJR5lMDUEVKuli1B+yHH7s7BHyC2FTK0MXDOWE2P3c6ibXwfMiZa
Mot46aJFcblonSyCPG8bCtpV37+lYwJQQNXQUaOLXoc7QczWYDo7DXwVmK4rPoIaDJRfOhIbyBjB
AYo9KNx2mFz8xfbc4TaCFwcoME5p1K8tMt3LeYVmQeSiUqjPKH9IHk6f9MeD1E40dy6lqgMQMNg/
iwhfPIW8++X2Jtm4ntBK5tOR4hA6re+KSEPLKhcUZXG0zl1plvAGHaNKh2JbzW+omoQ7n3FruqAR
4eDSL+C/q70vMgpxCeAMHzWI9B3cL9a3QxuIA72g7FnKwGDCyJCf26FBKe/2ZLe+KjQJGqRITlEO
Xo+NTlncL9kV8F5x35mDQahjNNYT8A9d3bkfNw459C4N1xMyAtS1VoO1XCCBsEoLVF5oHhvNyZ/t
XM12RrmeEpIUlNSpbi8dxfVyDlqPzWLbBr4D3OEMsqF1+zYqP03WrhPIBmcNBDFKZAYsHYeq6WpG
AEwVutRR4Bc1hZ4DWfocHZayUUwZQ7O/klI0o4eFrDke2i5vJ6/MsUJ39UovMMjVdeLDozW15h7M
9npPLT+MlipcDDhrawUQGa0hsy3iJT4RYXii7pn+RGpUP+FFrFQI7rWd7qlz2MRuVmKQery9rTaH
X4BUlK25bNdnaLJLrDdkJfDjvjdyD+vseUDoCPSnK4Vt+TCMsvYdXGQWH7sRjbMPRxi6TJhHYQT1
bq6r1QVSNthj4roRIBEO60eXHOdQyNVwLAJH+5KH6V4fZyPX5UEhr7aRjiHfXadbTVPXtN3KwJc1
TNUHvYNOitSBeTf3uJ72SicfDSXBD6Syx884GWM0qY/Vl9uLvrXxSbhAkFAwta6aE3guDG3rNJIf
TaPmzc4EczbriqNaWMbOGbs+ycsDSsmUO2Phsa8W2EpbMyzHUvLVCbMKPSGfttRc+3/sIhqYKKbx
8Cyi5ZfvgCW6vioKe1nVZD7JSoahY1ckxylFQ6rHROWQpaN2iC3kHG8v5fInX2aXvN/4RSyymiCm
1kWuqIeYFwg98FEANr3a1PSnsK8Lz5al4pNEB2Lvdd3QzdahfS9nlTGvW4F4wOlYfnWOL8AOLHlb
nqr/oBUW1l+MQZj5qcj74rvVddrXdij0zLPwtre8IrDjEqfqsvk9QN170cqW6s7txdi65cBDAqpe
RC1Aci+n/T/RppHaIpObin59ZqT5aRjT9FU2ExXZVnT6vo+zrFQnuOPFP7LkhLqLSH7xosWW2hzG
3kqEV0uVku5swevKDhBUwhFOnbHUmVY/qk0XKZTGsvwklr/Mff5YIkh+FzutcT+HSnYkPPiF27Y4
hFmd/XV7Ra6rhawD/yGHQS3iyhnQLNRIM3OqhaFiPvVFekijxgOIlD1nZQTsDd3N8+0RN8420BEc
cHk2bboh2uUnCMMhlbS6dnwniACAO/JwjDJF/lUp88db31R2CSp5ztA35gW5HKqvZvhe4Iz82MpV
T5Oa/gDlq9v5fJsTgmmy4HIQ3VoHHmmsEaRSgvGB6WFrSuJHhgHV8FWMGsnGx1fPgObOH0OnkLD8
ckoIUKl6MJFChyagQrCnxQE9HAPH52AvB1y23ermAIzNhcW7RwNz3TaRS1jrttQ7fm4YfXzuBihk
bjBhkuFiPzWVnmzGINHVwQ5fZcwf9w7rxs3F+IRZ5AT83xr9Qe3DJsTiHpFtSRxsiAFHoXX1obSG
zIO0tqf0vfESAARnwhYNW+gsqzsa/qmqzEsy37fG+EQypKOvH+/1PLdmRbEFkhYBOQ/c6r2ZB4k+
AImJH86OGd8boVK+5rHGNSxXVtAfURr6ONadW9immYskwUbbfcRcslVDsjhr1P5V5bZ5rHIRPFGJ
y/aonVtnAaVZ5GAovGBtslrDWcp7Z2SP+lMljwi9onzcUJP0ZGSOd6qzG0PRHUS/G9zHohC6GkoW
wCO02dT8yAJFfxQjnQ9KZob0u4raND/ePndbLwelWWhWy8WFtMZquLRWxCiQLfJBdta/x1xDCQzc
sZy6SUaOfDeLspy+aM0o0N0PG9RhBgf29CFN1YYqbAub9TjJlZztvO8bu9YGNUEJir1EtWZ1x6F+
Uqd5CIU/06Xmu5DD75NRSF9uz35jEGdJ60jfUKa66pTJUaApODebvlKpoadQKfSlGXT/7VGuj8ZS
0AKqAY6d93kderZBrfT6gmrr7bJ6kczemXHvik2goiL5Ec+hvnOZXt9wDLioqVJIMdC+WJ3FFJlL
q1UQ24PHF7x0pp6fptipXktwI66Yo+EvuEaF5yRGu1P035zq8uBTwwOavb7GWyXotEQeLEDu03wH
pKiimaSZngrhlk6k9nFVBHTcDZqcvBs0wq9undQx6fDXYDaDYborp0A5N8NoffhpR+tnKUapSBMT
A672Yq+iskmNyPIhL8PzkrXwsWjET0cdyo+vH5KlFIqWXU/HffUM6lY/pOoIXA/9bPVZ7R1g0V2L
Am0jKSchx8ZOlfI6TKLTCJEG0Tw6xmjvXj67jTUkkQnzCggBMuiJGTfHCaUJb5CC6V5K9NlDteej
/uU6uKGFlW3yGvEMrzt+ADMcVbQVPdXGMQ9xiVEIG6o6LlrwX28fvesDDqQN+MLSYXPIU1ZVWMA+
PeNPwXky4+hlaMfGtytl3DPYur6zl2F4YpFbYxHXrOBZ6xC4hNt3Lm1dqjxJUcoDlETceGU13WsB
bA5G3Qt85XLC12rJiCXrXI15cJ5lM7tr+wpnJrMOzpFS78GA//Q9L2IlNCtp6xOTUCw3ruhrCrZn
dm420b0024D2IuQ5rKPcpwghNbPevc95NU6HEg1205WbDC2i3uiKH4VwkuIYWkaBlv801d8Lo8z/
HQuKTqde9HNJpSErf0aMC1esHuvA043eyrxE1IBhJ82WrE9ayDdT3TDEudbNRKJbCB3FfeaVRYm8
bq4ijXYQfRoGBx7T+btWB/W/45wmoO8BdvXIRwHo4GafETVeGK2ehhoX/1AUY3EseqsbvGoM6k+G
JChx5SKMcK0UWv6dfwGFLNEUw2+RhM0ZXJGhHKLCUfBsH/sMwocs0i+TsKHBfHDDLgu+2OnQmaXS
uM6ZYCDmRYAX0n0wteGBVk/hFyoAh9ujXG0hEJicQM4gGRdIwtU1I0cSEgXdJPktmLCvulxph0wo
/XMU8KbfHurqBP4Z6o9aBCNdYVntCBkIwwCdYTVtfNSGRn0QRb4HItgchXeAetJSFljH9CLrexN9
D4ppY+bcISEpHQv4aztzuXrdkGtBvmQR+QSFf1X1roTTJINtBD7NRfUYWF3mKZIa/xU4fXKvN1O8
53Kw8Z2ociOauwDfeNBXDw+tsNYUuBXfY/GNXm0rW3cBWDw3ioa9rOga0MnkMJ2nS0EXc1HBv3wK
SmVWa2CZki+ioP5KZql1h6WY9qh0iRhcihvDcIizPhuhOoqRoxKZ3T3mgeGXRE2mL2oxya+ToXUR
3nST1LtlqSb2kYNb/KT13Oy1vjY+ObcSOivLfcvnWK2NIsxk6qCy+VZeJC9y08f/QK6Ud2SDtK1P
wBB0O2iDAs9ZvZBKmEpZbToQq2wppgkfhaPDm6yRYswNXLlzOky2cNsgRp91xv9KOoc07XELVzr7
Rx47WvSiFaE0oP0+GH/hCQRjKkIqSjunRdrMLv3HzjqOMpfnw4BiT+oZkdFEL0owpQZiMbmZoCGr
dsadFMdS6wFJT38Ukz7MXjsY4BWRxSy44ZAX1I6G1df1KdLQp6PULYO1AGckflMFruG+BYG65xW9
9RUINVX+R16EzPTlrpGMRDHwMaCOm+gRl20932tBDaH09i2y9RUWEhLqQSidX90iQ6uORtEXgV/r
UvHeG1r0VCnZpLtmPJgfxnxxEgCYLU8rQpzOOiVSBkQ+KM8HfpYMKbRDobqGmuWPIOmG4+15XUXq
y1DwJKhUUTO86nqjot4HWkB3Yo4n3RtNdB/yNLOPsyyGx5bC1p1UYKpTT6b57+2Rr4pzjLwI0HG5
UMC9qg8PEUqVkj06fu0AUXSrOTXOcU5ZAOHG2pNs9BhVMwNelxviCGet3Ik8tzYOaAkSd0ShuHJW
G2dUhMxz2jq+UQTR/RiZwkMNID/dnuXW+oJgkCnaIj0AfepyeyKWKQYjkBxftxok7lBtHO4yI8r+
XoheZ0kafzSj1XqA8j5cMWB96TgtzxFdDmLDy5GlEvAWntuBb4xCu6saTb6bQDmBLq6Kj1YMiN85
y5wMemnUXpal/k/xt9UHFP6W/RrYTfpYqHLxUNS9dWqqYS+z3PhqbFUQIYuS8XWZbl5KdGiuhPfI
ibffai1cGJ//x9l5LNdtdO36ilCFHKbADiRIUYGSP8kTlIKN1MixcfX/A57BEbFRRMkDl1W2y9ho
dK9e4Q3FeCDft/PV4NysdQnjZWqFzdrZFdzH2USAzhjd/N9YH6drOcKwPdft5P29aIVBXLPK5Frk
dXSwY/becGVxvMB110nR68V0csV1e6ZgYV0N1hX+vTGdVBM6zuntnbm+w+vMGggyvQAKdGZS9Kpf
P8frl7xkbBCHC9SvMzjzu6UYz17az3e4mxw5bO+s6MpjgkNIq4PdvFlRacjU1JM4DROjbs5CON6l
HqSNvY6dfTEavbnX3aL92kMgOdicNxXmSlKBz8nxI8wx9Hv9ntiQeIhQtmkobDB+szZa116I/DN0
SuNBLO2/8OOjg4bLS4TeLC5gTgS4cKhgMLWN4LKwgRk6QoRQE+roTG9ZQULIreLOdyZ3mM99VxXZ
pU+zyriLZq0bwwJEG7C1MYn/J3D2nX2JStxPmPy65Y9mWtZn2v7YhujeYPmiq7reN0a2qd+ZSnzV
lNk2/NZrLZcwZqnv58TQRNiOdl+HXdJGvV85PfbpKeqXv9xCwiVQvPR+rIdW9+vKS5/A1sZfbRx4
v0axOv2bxiqGXXED1stPek//Cd5CfCtxKojPNmJAyZNl4czb55b5iQHt8uSwYSHrL6otA4SWm89v
79fd78i5p74FsXrT3228UhsmgWYBPXLmXsWi9Zpf6N5k+V0R1/Z1kti4BTOEUePgSO5cVRTVPBgH
VXoUL+yQ3+Ibei0pOuZFEmbOIPqrGPMYHGMXm9anKu/ad2z46YcCXvo9afGgP6Ltylzr7de/7ZOy
j1/21JqPE5w291WqGWKYjDQNZZb3+UdhcW2DZ2RiD5GEsOQPKKougYKP8g8Y6vOHGeci9QQBtEsC
rXHG52U0MuWgIrkda/OzUDcEd4/0HxSZTbiy5ymKu55QWZVdN555UFcHY1PDbJkZQmq+V2ipddW0
se6DTjaW8K3ONkvfFaZ2UFXufScgxQhKGUxybpAq5gBggnZAHOpw1k/rmPOc1TJ6EgKMVVTYOLUq
ZXlKZ9hoOUPjn29/ovVVt4cewCJzP/QebwuYSI7V1HpFHJZm2/iuIq3HiKT64BzsZKKoi+NiAkqN
Tbmdq0uXChCiFU+JqTSBPaGJwlMuU7Mchc79R63DU0a7oLU3yQtlaOdEXs4VkeveuR9m86ORadMJ
DYvmIA/dfxTNdl4Lgua2fq7jgSwmi+MwK6YejyvVPBXlsvjDOBxNhXe3LOUs3luYYa5go9c3QjuJ
pKwwQrwXZW4/oDtTnpXIsD4bStk9zWmFQphaikBFIfTSzxpMLyMSf729V3aPM4h/Kom1E3mjN9Dg
MZYmGonMoEnnG2POlBy4aev3nSoylEwwjy2uc24mq+434e0dZhrVcqpiY/pWmZri+bpdGkfW1HtB
lh28ulJgs3QDT1XzYnGIInHI3Tb+QId9BsouYvWLE/XdA5Ka6E/oE5Zwb6/GS39yc3QQjaISIR/H
ldw0Xn8S3CdHJohKGjJ1QYC+wTXlRwUu/Xs1S/VbqQ/Np1E6ovykZ2OFckmjDqoP2y9DX0e0FKVe
3zufUMDJvizI6Aq/cBblOy6BYxmUy6B9NmpPJn5aNs3oq8akmAEqNtpwcu1E0lVQ6vYyVqYOIdjj
Ym2muoONN2TOM4YIwgoNuH/4TCUtDrbJknR/M74oxUOB/eEvzH9HKn/h1Ge84V6g6sjcBCgAJcDW
pcg+ZbJpfilZWk1BBQ8AgDx6J2gjFUlmnPOyijoio6y+d65WaT7q9Q26bJlRfKA0VKqvnWtVDwBE
O+M5Xub8XJjd0j003Zz9bBJh/ZPGyfTr4IPchrJX32NzROpYujI32J2TlX/Xx9Q5y9ZpgtLMl7s/
fhKMbCDrsDgZcG5jzCApnCbyoFCagN6sEdOuchqdU5nO1oe3H7X+6M0mW+caq2sm4yFnW6aUXYMA
s9Kn4Vh51UO/QJu3q7Y6vf2UnUiG+ie1EHMvBKy3F6IDCBa/gTkLaYkP/zOjPH0qvSi9lFjnHKSZ
t9qkACVJMkG2ACbgT5sATXcWPV8rzsJJ8Zrv3aQuf0uYhX+pCIM8D3U/vZ/auviuNWNa36VqMmGy
NBlDfZ5MN/r77ffeCR3cu6wsZT26C9vJUWKBMB4b8hOwb+2T2y9oEOHLcmHi65ytKtO/epawDz7p
ThHjurRjiBogVG/UHlpPKGVTaUnYoLV1howAuQMB5Kd4aPsAA5P4y394yXUQR5tyhyuGMNewxLxl
mKUpPaZVrfw51kqHP4o0+sb0f158ky6UcRAh9/aui3wlMxBAIzeIG2Ih0k7MbMOEcjf1jdJdMKZO
3E9vv98txowdRb2y4tItnGe297DEobx3dJmEbRJBUQYgOH5WTYFodx+ZyJ7VsfigwMH82ZTRfN+N
tUBqrcOn9TwVUxP0vZppl2YZm4MPvXeqVm4iRAY2+82cMNahSrRDQvava/nTpDjTdYpc7zFf8qNZ
2s5Sr4J7FIvkIWt36vVdJJLRLqu6SUI9GdW/nVY3Lv0CC/Ltld45Lh4Cs/AYCBYYhm2OLnbWjbd4
Zhw2OhfObCyndIgCqWYyiHIoVwN6T38emYBzcM3S8qPFvg2101yiutljalpaQpxMO1avtsZA3kbl
4yCq75xLsLUIz+O5wBO3zQXExDJFFVMa1rJTHsbMHZ6WNFNkIMj6+0upVPpwcEJ2OgwUhatA8Yr+
Yaj8+rPVIHq1WOOEqIZo3zVk3s+d48oHZEXVMEmT4cGyO1dhwpcpw/ntj7mzO9dDwzxrPTo38/lR
X2ynUG3aiLVRXE0n/TY2SvVBb5p/3n7Q3t7EVQJuCuh1oACbvSlzUEbjejwrtIbfAxf6rgI3OCij
9h5C0g9aGSksuoiblcRUZjIWGhGh1mGyM6MgmpwTw2yPaKB7R4DLYAXAgEK72SSKpZVp0vMyQz8+
N7Shr8yunYvZi7SFyKjWQdrCrT7YJ3vfiloVpBhzx1sctl2iW4ZNH5FEMaMPbT0VgavhC2NX8sjO
+SVabjKOlf9OKw8aFoF1U7PD2DC62K5FCIl3ji760DXZe2Tyh39b00L5EfoI8l1zH5sng36j4zPD
6D/UqE0Anl2Sb1k2oibppFH9vQMq9FON4+G5FD2ai0Vp1Y0/ebVzlIzffn6LucyaTSBXDCxDf32Q
OEJmJwspwtpw8SEaIu2M1nB90DjYe8o6N1PXDtnt3Mb1BpJdJ6ZDNpXpKUMX5SybvP7jg8k2Nuja
8Kkhct8EhSGZk75vkGRcbHFhw4tr22r1fd7CtvjTo8mwBjrJOgRmaLMdXzatm+ndNGWho4Clr0VX
n9uqOFIXuj0zcKfoAHFcNJrt22lgIfuhiPssC9Ue/Vdf75ulD9DHcN5HPZNZX69nrT2PQE6OoBgv
NdjrzcxEirRgnRNBktzOgm2KKZQl0yIEH2SsiUinu8GoD+18qrEFSfxMW0xvosiKq+5KP9a2fUWd
1e+10IcvJfKg42nKBiiV3KY2w6axK342Ra9hItXECN4lYALiR69KE8CvwMT/oQ05v7fQT7UDSBHm
e9NL0k+NZqOX0uheW/huVRjzaek1gedf37v2Ga1SA0h5EuvyyvcqZZCKBeV2KxpdAYO5M1sY2lrR
B267SrOIrjDToKpV86/FqKBLj55FyMkqSQFoitZFTMjiH7+9V25jEEtpkbfTO0PmbjtfABYPntLQ
uR7LPrsKDL/PelXnQeXk3kEw39swK9ce/i9YnRuBnDqSyaQYcxrOCJz6IFbtH2begvN1xvYZTgr2
bHP3x1hcLkHmscRYunAoQW9CyDj0mtHkpMkgR7S7TkJ4USsPP7hZV07AOZuDs3fb+AOuQkFnU9yB
ab7p6HRtj9JRmYWaW1nilOaJ+TNr7UhbyYA5SrHcQBdHeuV0BvHi/NTjBpnyt7/pbf6xmm2Q7mCY
tidTmSW50kUj+UedlVEwRjL+TC9aPHRyKh7tXm3uTb0dkJXh9x88e28/UW4y5mDZbxHlLUAsqU88
uxTCC1b846qhbKKKK44avntxe3U6s6lD6MRvlzpXGkqcgv0UISJ8nt2yvqu8oj+I27f5I/LaJFOo
ntARQtnp9R0kpLFwbu081JUiqERRXCP6777aIO0C7OIgF9d21g/PobVo5ZVupTDiTOSKVYGhifVB
RxlAxvZdBvrts5uUXXReo8F8suIO3rE70s3x2yZXHscCVFGbpiIoFXwL7+wJ2bAggqj+kKnxkVjK
C6xuE3/pLK8TLCCgXJybNZljIh66ZtxlMc4A1wX4C0gYJgLYMvXIgz9qSM+p52aoh/dxNJt9AM5r
rM7pUIvPKv6L/+IDXCwPtppW95au9qusdWviUJxmztmGYped1DF1ISAKta7uBf0vJcQnR4yB665+
UBFCLPO5iOwuB5uZjd3BNt7ZWwCNUARx1tIT8cLXX92mk5HKgc+goQby2SxMzzfQkT4Q6HNWFaft
QjJexakTpgOIyc1CLkZac48DNPLcdpZhil685lc28zEfxZWyfQDQieb2kDaW9tGqK1MJjJzxhd9Z
K5VNB5ZXoOYlpyjIHLV8juLFRNQDRvrsz4Pa09LtzAHVu9GtfB3bg+LiDYATgywuRRvEs3TfUY8A
YZR2rS7BoObpz7w3B0aRi/2jGBbjk1XJyfA1IHKpr3ZJmp1zfXbtUzwoVnfqBJSuszY0tn6aRsa7
dFmc+a+qNQozGCcZ31WVNfV+kWrq302dRv8UdWQ/abbExcEBFPs5nYTxAwo9gsJ96dXeQ1Qi3uzX
ND6ji8yX8Vu7JIXiE8RRWhCxkk3nYoBQ++jEdAf9apqU9uTho/yFDEvJLwtGY/cyF+ovNyqdyVfM
tv9RNKPk/ILdjNFCQRXdp7ORau8ys5n/0lps1y8uBHiLvEAaR+XuTneMKgaIFm9Bk/3mlpV2ghMR
WuD3bTcjzUyv9JSZbRzEajG/X/uET16XVUzM+vJdofTDqWeGEjjOoB9Es5fKervjQDutBRU4rlsA
fqwbRT5J9x7REsM8e/GY1Kcm65r2afHmhpOlJ2n8kHvelF2LnuwAhXslT++6bG4tv++9ybsC04rk
xTAmNOgLB2mVHJFcy7dozbuPjE3k8I+qtWkfIJRE27tgu3xRB6sT2L8uCZLxcQu/Z1ZGtfpUD+5Y
X6o+n34UwsEeAN1zrXrnuov3zl6kbZ7axG4/ZJaSfXVr3F0hY5h5wX82d/zyvpAyUDpnynwFNYFv
abWo+aVw1B64uEwpTJbELKZPkMo5MBJh9DIc5VCFU5cOeAoTYOaT8KT2XjUW7OIcj312EEx2Eh+K
ixXawzEnMVivmN+GtmODeM4yV969rmKR2+hF4/k9NdZp0tgDSt41p4RM9+Cpe5uOxyJQAbecAdN2
PBdVK2C3Vdz7BHkCP7NBb0x5UZ3SemCaNVQicIsuCvqOdFTV6+kB1a32anTyCGK7k49wPVOO8Ftg
+t7gSNBYzxh98EOglp2mJl+eFH3uz8yirKd+UGdU7QvnYllHjeCdy1RftS0Qg1RXze5NFHfADXhG
vW521SsvUZepQdZ45mWVary+nXPttCu5qJgZ0gnhU9+0KuaSUauJD8C9m8/9R4R18PzNXDDYfmcs
zIDtIl8+ZumI5L7TqEwyIYQN6edhUpa/DR3xhAZxRthOfpxGavnHCDNw/2QxK0OSSvqmWTNjuTKt
UiKu0opznhZLaMxTcfCUvX2+Ts6Ib5BEbnBe/IuikJDs8TbMFIZbAGc/y9xr19tj8MJ5yB3smK0k
PcoEtZ2se2U2MGu3QL/eIOhA5k9O3yTKfRyJbj4bbbyKJhaeBXaFf2WC0O9rRIOtUf6YrXT+h1jU
f2LfMFwtc6lh2psYvXe2tchq7sg2c/0UOfX4PwnQjGGekykXd26Z32fUpJ8Ots7ur1+rWdJtINXb
OQ3t5EnTY/jp9UKkAkfKTNvKRAdIQCvMR2lgYwH5M77UlaY+zFGstz51sRXABzOfJrxSgk4Zlfee
MSuXxR3U51h20x1YFOWrYXbzNRHKkabPTlqMYB43GrUzMNRt9T94i9N5CZBj4oi4z5YiuU61WfyT
zXP+OS0U7WCRdo4yBJlViYnuyW27MckbOCU9z4M+JX4KGCZNUI1D+yHm0j9iHuw+jIa4gwk2igzb
9nSPsjvGdbZyL+chO9GCwqUFV4M7pNisy9sffyfRhKtOaFwRWrdSjhX6b4jE8F4MkudAW3A7qKRl
HFSle19rxTizo3kdvtvrG4g3JJ1KSmoEAfSkbhZxNmkRXWMSoVNS6UcYu70F5LajCw4lbaefChWl
xR4kup8LezhZZFZnBRN1HzWNP2+iEtlXETCmMRpW3JvGphlFzizi9dVS2T/CTFWRXnYx/RJjehDf
dt8KoC7tu5UndgMN6CfGrEOu3Jv1mL4bFG++p2vZ/V1oieO/vS2OHrX5YJjNaMkcZxwvRFkujurS
WoNL/CWO0j+WPaezzrVg8xfTUrANr/eGAwZwguYb3WdY8iT+II02wOxlupsdgsjbr7VzQ9AWQQlh
LaiZn62R8LdMSGl7PQNTAt88H+JzZy7ZU1KM2cmxlr+bIfnH7LTp4GLeWcnfH+lucoCpXKx8thbv
XrNT6GG4283PFdqpI8lpdwQh2Hs/2gVgVl7QztuUq1khNipmEPe1a5dPCg41D3nTmQ+l3aE+O8UT
l+DiHPTV9t5w9U5Yuy701baAVv7h0ndD5OKxquahnQz0XqtFv8TWVB1sy504ghfmKqzFcAud2822
lPi3al1PSlmNSn9akGU8TUaPcZ6ZpgGlun1+e7/sPW8VZV0xbKjKb2fAsIOjYSxRd8iHMbuk/bT8
mjrrm9n3epjao3dQj++sJNUZnR7GoKSrW755qqWlItoVa5IkaBJbWBoUGO9ckZY8MqPYfRTf6uX+
vOXRzlUKbxG2QUjwnR6N0pJPdH3sD4ML1+jtRdwBeFnooCHYhRIHI/XtPMCyBa5ndrSqj3raZZaF
EtRzaZ5mcBlXRXMkhcgCsRaC2lNr1P1fxZSXga7VykMc0/F+++fsvTljXxvcAnvpZhJlNDy/8nTI
VaieniUEuDtyOuUc06k9QKXsHEf0Z9g567XH9ae/DjdjO0aTM8LtwwtNPtZdFd9pqaJe2iUW57az
PsxKlR2AT9YjsCmwQQVwDzGup3/60vL5LcSpXSEQtpfKfdaV8dmTZf6RWUR7oFe8u4i/PWXzZrVa
VDZuScr9aGcp9Ti2ln7mNamPLjTgpbe/2F4lCT4f7itfa3Xz3lwRQyQWs8f+7R6ah/MdU3TrfkKK
4jRGMARIRT3jQ4Nj20Mfzd5fWpObTpAuBlCyJvpjljvVBYSLdVpBmXFTSxstxXtmkJrVUhVhbzsi
9GLvyIJpd3mRuFvla6DubytWRc2cOCvqOOwMaw5dAYjGtZL+yfOK/zCsY02hBJAmrXzpzdpOIAqz
pgFE684JEEzdK+/EWDy//QV3D8Kq+kb7gcb89opAiMBr3QhodIRnlS8diXeWneM0mCGDO4q0C4Y8
OfBp2lvDl8ANfIfraasTAjhJmx0EckNTxh29Qb3CHJbVzCNIw2+/3u6jVlEJ4ht/2xYjFeFToF+G
fjQMvEDKHLONTi3uI+TbDvL19XNsjzegDkS6IZDcAruZoLWV2lCrIdAqrsPgqkiuDPkFEdXsVAxT
9o0CzPrSx/N/aEkDTrRJPkGyrGyO18FsmhHQQSyaKJ7U3rVCcuvkpIM8GEDshS8KLNolpNPr7Oz1
U1Do1ybL5agDPEYLpFXU+1zX84M7QNvbkBSOqxIBVkyw/l4/xhk0xq0ekmVKay2xj0RVA4q2H6Xm
2/gXtXeRsxj/MCBjkNou2lyf2k6O7bUQi7X2reax9pkE9N7J8RzgtOveSPxKLMUvtVza7kx7Uz8a
Be1ts1VEmbqGTgop7OsfretLMuPWpdyXoyrDxW3FT6/UjbPtzNp/OLAO0H2meIgS3qAJ0clqJ7UW
NDSqwj2tMCo/tdXhWvfleMlzWfpFVWUHXLO9j/Ji+4Z2G116d7PDQDZ6SasCN1OiaUT7UcMCEyOI
c24pH21XQleAkvUfju5KhrcpT2nSbTtTng6PRsezPHS02HzOqzYNUOJuf0pn+fZ2kNg5ud5L05un
UJVud3aRLVrdZcDclBKlJMYJZvtgpLH2hDGah72kFRfPdm/WyxVo6VHhs3OsqE0J8HQi6fRsI5ST
YX6EA2wcWjPgW19rVTCbKOCqB8u5+xx6YHTCVpzJtnNhVpGdNJ0FS77N68kfrcm5TNi2//jztVzt
AcHuqeRX27VMCpQkFnOkiYlSUsiwGVErCRiUeW8UIjvfB14MTRDLj6Nyf+8FaS2Sz3rg3G5aMzrD
LruLaLO2QzF+YqDVQDdpjy7lvYyHehj9cgRoHM7gJgxG+KI4soGymiSrJOuSNp17gqywauzWcqGN
OZW1cy4yr4h8qCnTTPc2mRiWLMbgBEZbGvVBMrv35iuRFgwDaM2bZnblzrGVVbDvC1OVTx3dBxgB
81F2vvvmFHgUCysYlPd/HeQsgUBiDVnlHnaEdjfTmQ7xzKpOsQ3FwxCKDh60iJ9A38y+lwzjvdp7
zWmY3Oag27L7S9bZO7YJQAxvaHaTNSgjh9a9FwpKJqciAcIAL9xKm1NpS8e+Q4JoQMRRbXCc1ilU
zjUiLe3FAGrg+rliT9nBT9q5ADzQ9EBX1lr0RpHEAlrZSiuP7nOZiksLSufRyGbtsoIH/8PXBpO2
ql0A4L/RBS6WKkJcLGWfO2pytvomOytzc0RA2qmvkU5ET5l0AmHD7Y02yzIyugZfCjsHQZU0dXw3
qloOBKiNTvWS/Xw7bOytH8g3lk6nW3/D0PMopitRrc68NhR/tUUaoi5HHGTGXPz5Xbb6+K0wo5Vc
vO0c0J9o0KaKFUTM0ujaGV2m+Kbd1o9jt1gGmWiiGX5uJctfb7/izh1Kmk1UJDVBaWmLs6wQU+9x
T6VUwofh2g5KG7qOjB+izMX6AgmCcO6Mo8TE2MEReBBKCAyEfMqtzc2d1NDbcZkkv6+V0jynNeJL
QZqgxcL8o6Qcg8g5hAOe3oafGUn7c2hdrLqcBpAcVMyIi17NTeUECcWRdz1UjdwfYEFXQdO2cji7
iZg+ysVTwJ60OUhRLR3mzMeKI/tOe3Fmsl4sRXrpkT/6ijVjHgfwfdtvag/z5EPnjSMuc4Cg7rK6
dZ1gJITFBynl3vVOyEJ3FjFLEEibuOUoSZ02dU3LWUkqROVnJ39sZO1dGiej81wkXXWfeLnH/KdO
r29/9L3QDITehZ9PeL5RWBUWJPJSaxDx1vX0PDRGfy3S6AhFsHdYPYNeCNiq9VHr1vuts1AVzNfV
iatPaTJxZ6mtCk4V0+eotrA4qYz8oK/4gq7e1Dpcsv//gZtd1dZ4DEM8QPXUqWz6610RrALd7+MZ
gCB/8nxTYowkALz5eoTOl5MyKXl7aXdfmhYgUYp+I8Xr65fGWRwdFXhphIy6eT8rXntJl1gPlMaw
/NirjialtyEK/g7DBPJRF8nAl0njb4usNF02JmjG4F8y4i48mij/wEo425E4KoJuQ8WrR+mbV6sy
AEZetso2u075YymWKfBQUwqY3RlPHXNq1rg4kgpaO+yvvykvtUo3M7JbLSw237Qhw2a6yTedM531
jDzwkIBQzm4aidEXdld9zGO6f57SYUAl7D82xV0ZwyBKNY4o5PFt4Zd3lrvM+pCEhlEk75N5KR/d
oamX+wxwa3Swg/c+JucE+QP0ZW+lsLqxm3QFJ/swj2PxZERdj5tKNH8QVZ8d3Nd7j6IqRLH3hXyx
bTXOZizNrBWAW22vPvWZi8kQUgXnLkf9+u0jsfco+l9Ylbkwzm7obWpb1mrcw4xNZao8SE0Rvzpj
7E+ONObPbz/q9vTRA6PXQAq2Ct9t+0ZiKBTJtQPEmtpT6bgtLGOKL3k05SeaJMv57cftpHw8b7Vf
W03QyP3W3/Pb6Wu7TKbxhGYuUonu57EtI39eItDISqGdx2GQINBs44IjgzxhdJU/1thYBXOuGQdt
kNvbhFYLzAM6IQDMcUd5/UNsMSVjPfJDoqnPPniV5QWGTW2KbIETmLO0/LRRwH6Xo3Vg6LHTrX/9
6PWy+W0NEDkS1jjIPGwWVe1A6nR1b51VK8/fLS4afX7dLuno03qGQFxorREOmArU4SAi9dJxMfes
XmMcBY6d2wArGjQvED/kCN9IGswDQ6yR+jzUS2wjyrKzr72ypJdsnCn3ClE/GGOXnfpxdPlobXLN
qkn9D1t/VV/EIY8a96aG70wNuwr2SJj3lhNEZat+04ahD2zczQ6+w97Wp9ezWifTlr2BlIxq3NBC
gkiV18v/kFIo1cBFjeakdLXzXNJJOAggu+tLAkOyiuw0Hq+b68BITLQqLCUJo2wQFz3R6HClsjD8
QYvsU2VE5tlqiVuVriXvrYaeLRZE7UH/YO+tyWRWTC/5KzX2682HTr1bdjFsOa3J3L/VtrffjzIv
L8hqdA8mGdyRwNjuA1lfDDrBB91QORwtyyLhETc1l61lFar4JJWseHAmJfko0IY+SNX2Ll0KHeQW
UHgggm4iTJUMuVFjdBsWA0oVzjThMljOGNWVQyYpbcfo1Gam8entwLb7lqA7VvznS5v/9bImMZl/
NqI51Hrj/G2uk94vlSR7mqyIYW2cHnWp9255RjUv3BioTdtbVm/aQu1LNwmdxsZ9b0IqRivGb9KO
LDT5iwXjwCQPJNWyXwr56+2X3dvJqDghKQ+zhHi+7elZY0Wb3sPGMmJOhbtgrCFyqWmoDV2V3l4u
BbZZod7qzgWjgOkd7TLjUzliJX9Qrq+RcpPraPRjYdchCob48+Zb2401J2Ie4lAwz/YFAgvP9aSo
B0nG7lOoMoFxGxyaLXrLZYVd4TIrkmlj/KIz96VBkvB/B2u6cyFRp+OcxZifPuJ23xr0PZphtchR
S2WxfNpEtBHTJe3fDWqNj7OkQxCqbuJ85eSKHOwroql+OYIu9cUA5tdXkmhpfemxGX1sQ4c4WGw8
x3GDaKz+NJTj6i1Z5blydKmvd+X2M6ytOoLonvGXIM/20kKjFLfNxguUKVkesznp3Gs6pKZ6l5Hj
VKSeev81LtTROjnurD5oUV5/j/sherQr4RYncoHqj+0HVvtzsigE3wGW3bQxJ3gYorQUQGVKPF3m
pjcuCVj6X7qo1I9zuRwJ4e1tFTIXGoroJKy87tdhgK3iKCMiz6EOLz209AjxoQEO7Ye3N8sOPw5t
fhIoUEpUizfzMPR+lIQuWBwWIhOuD0ku+Z5EtvmlW/SGnVBEqBlCTYq/64Ojze8UaRR3aBa1Y7DA
fu2eDFnlzlkv1poEeuf8LXFsEAK1qyvunWMJt0VUaJRfQfk7P9ox69WrNnPiT7abNQgfLEXxXLkR
hqI+Mx23v5tQFPPO1VDh92ZBQ3X9BfOJ6TLNSDTcyd6Viy/NqnoA3efF/jRq+XMpa91+pybZUNOG
HeL2qoOV+Nvhf5L/2yfw04HWtrFz7mpSpDN8mSZ+PljJna1L/qvjxQhs7iaSOfqSV4vsYeiq0ghB
b9tPU9eVd28/ZedOYm5IwCRa0RzbxqnRSysEAJi71FmlPrT11DzYZdqFYsmLJ9iHX7wq0r6+/cyd
IoKyiFACLoRx4nbC3Y91pxcVWx+dhTqYC7O4b5gBn2CQpAcBYOfyAzoA6ZhZOpLB29DFpZ+JZgE0
JJvqZ+25I980l8+YfXjvo9grh4Mkced58HboGawXIEPvNZT+lkDLyI0BlRRABCJDQqBcIQOXRig0
rGLFaOcAuqWafXl7PfceylBiTZkoOG9mg7j0ikYOY3Tfp4p2Xib9h5MsnW/LGmnGejmyhNj5fPA3
WEuYowTWbZe+cdIOghLziaGtJvLteI3e/NeWGVSpkR18wZ24BZiTzi335Etu+HpFY9OoY7VZ8R9V
g0KEiikemEHj4CLdWUIkO8HBoi6ygrm3CbAJCbu2Ga+2KkOUS6PTnXi2Jy8BAu21S3Wu2yq2T29/
t52FfEEIUWvSrgUb8frVMIy1OtQElftmMhs0DxflktcZ40GK3YNV3HkUcxWgECsXggHL5v1EJ7ME
0TIAK81YXRzK13djbSRF0IjDwKXvfLI1zaV4WcXFbvrfUEBtRV8METroLpfnMdKgY9qLao2+ZY2t
7aeUkT/bwUn/TotiKHxTG+ccmpYw/8nzrHlHxK2Xk9HCXD7XuY7G8xwn7sWUrvYXXB7XDhKv1j2I
VwMcIWXqux/aqKu/DDe2MUypsunZxU3ryJ18771IsnQ6+7R0blqt5jzQIZiVPKxTr0XsXtanCCuR
g4i895SX3gpdD6xXt8fL5Cay5pga3DIXcVdPSNx4hjzqhe09BVQjrDASVNKP9V74PVDFWpy6xihC
kID9YwovK+iq/shc8egpm3A4NDxm0jsRphZQAmO2k4tuN+p/2NxrOFp5B6Q42/sEeD5MdsglYV2o
SjAZ9IuYv1UXE3DqQZxYf/DrfBKsAEECMdz/J271etlAjcxdt2R5qEVx2gZUE+05sgv306jZRXwy
Jsu5oPx7Zzh5clCk3x5hsnzapi+dS+xWNkfYIy+01dnMw6U0S4ydUtU3zFGGiTLIg+Jl7y1BLTLA
clag7RYXliA+V1J1i9BIILldky7rhkvrzG4ciBIC/U/dGdErMAsjCvtZQsB9OzDuPp85M6RnMknI
a69XOW3ziUk0q9zXVvlgLlP8RP9U9d3OSu6KZM6eoLGpFxhl3cGTdxcZUSsw/RQNN7zuXnf6FJw4
T15UbQnwiHd/WDA+Y9/V66N9e3s6UAXi+GEwwyNv8qByqsXQoeQfppCx8ZiXySPMvOH69mLeZngw
BoAgEbfg9994h2RGOTHnLSFMI6lXot43W8UJHYKu8seoIbY2SR+9s2m8HA2NdlqqK1kBPRDU60gu
t/uoVeNy6Iy8CCskKL5EVTu/EyKz1XOBWtjPpLfGj31XOicU9oeH3FDiPMhLUQnfdnEV+w+flrYd
rGowNLdk+hhEdYamhqC3WX9uksK5T6xEP8E6Tj7/+YoDllhRomseuJV9AmWs94OdFCHIdIG2sKd+
lFDWfU/U3efWG8qLAwryYOi80/lAYAflp3UQgIzgNj50Y0PvtoiLsByr+iLtGI0JzZo/THSaT4Oj
/5LN4F3ztkeUUXTlmZ7H0Sx4b0Pzpdlp9E3WumVzbpUpQq/AycOWBvl1aFwjyMD1HoT73TcFlQCU
FCTK7cRZMd1YUyMrD2evFR8xOh09X9VnL/OFVicrynySj1UfJ2fXTovKL+v/4+w8lqRG2rZ9RIqQ
N1tJZVpNQwONm41ihnmR9z6P/rvE/y9olaIUPRs2EGSl0j3mNub0ReBgeAROvo0aV0DramMP4Nq+
uS1CdYKujs1dgKdKJtxas6Z/6gzaJ9KZc3Qqley/HGa6Z1zKClDoGxpQO6AlPBAXrBRirJpsHtfH
qaPp72VTaDbukCVj5rXq2BoHx2dvbf8cef37PwIGyt/4GnVpHtiVJN7rU2MGmBe3B5Xv3VHIdilR
0KcD/fx6lJkCaVQ0IUvbOUYZQAIM0TlNosHx75/R3aUDdILIE+C/G1HfWJ7INhyeuFBXm7Oh/YsS
1T8Yfale6SDdfH+wnSuY24B7kBrsmhqqr2c19PIcWZmWBtmkqukLfZLsm4pjhvohM63wghFC9SDL
w3y9P+zOHKH20dLiXoAXvC359Pqi06U20HzvBhDQoyA78MKUEliiZt2jWg7jQfXntvaLeCnCkCjY
oh14I/gOrHOsk5Zas1lOVNfdqZnU5p0t9RKoWLsaPwlZHbVzUyZ5/KtDkao/F1PU6y9vnzhg2VW4
kPL+zeKiqKRmDJ0ENoDoJyitlV+r7QhMrorexdZwJAq10zdj3gDp0aOG737DFRq5EGmNoDxjawMm
WXFY+2Oy6O9aW/SX1jKxDokzJJcWtfPwymk9rHAfMylSfhDWjQfLvrfb1ncXdNUK3tq+uoi0D7pO
YSeo4oyKZj7oUnE2Omf5ijpX4o+D3j04tRK9XXoQvDN8KfALK9BqW/uIUHELs4KuVRSFha+LMvdb
+6wUwP2T8d3YO89aapUHz97OhUGQiiHNWhu4bUgDFALBMDq0yuQQ+Za6t947ojrigu2EhYyCCuAq
obCq5r0+wLGjFg6JEoKnhpR4kDPas1CW0F8KPGvv7929oSDqrbtoxSZvS/olgJbKEog4OWKC/9T0
La5PWe+EqDmPOEjeH23vioCiBMGGAv+KaH89sUaCZdzFUhoU8oxTWwK6pQdAcHVE8o8AV/X2W5f8
jPIYYCSqA9sYJUpFpSetmgZqVzQPtLltv5y07oEUMTulodEdxL57H5Mi3FqOJmO/QcSViIgMqsR4
49TFQTyF4tSjquNXyAud7n/J3aFWZCYd+x3KSa7Mi5Qgkx5IBUFJLUr1lM2d8q3Hh+ngK97ueQhl
6lpbR+WTW26zG7sucpy0nrMAVXriSzLPk9pDh7w/oZ0wi2F07GV4QXZqRkDwTTa+yjAIDHvYzGaX
NZ051U5kQ+vX7Gfkw5qLhaSpKymz7pt62x68nLcPyvobLBy/yOxR3dtElHPaIyW0EFEaxsCG4Ra/
zqO0vEtZb2+qndlwuc8rF9cvtHWW9IgLvf7/r/N9xkdrEHVaduxNeVzuIxOFQZt4RO3a1DXN9jGz
u/YU0d/zBpA/7liL5WNvZcnBydxdZA4mJTS829mPr09mr3QDMusFX7+I+5NANv3Slbr25l37uzBO
t3QFmsD2eD0KcNIyaTKErOZYCr2Kf+VNrWL5UddKBxfb3qdUkLikH0rkegPuXnn0ktPXDBX21XWy
rP7cG3PtWrJw4E3N8hkU5XQ2+s444mjtCKQwTfJslawMxs82I+savVckyhhBM5bWx7nS05/FaID+
XTsR44XSJOYceSwlT3Te6ubq9FZy4iEYfHPukpdOxGBNEHd8c0mHn0XbBcARofUNziPSxrGUNIO4
MDKbBeRWGn4SyEJ2vtS2gIbvH+i9HQWrAPg4OgwQDDc7ao7q3MIuOg1CxLM1F30s+6Wx++7tEoDM
isMKIHYlWW33VGLReBdJlZL1D+14TpF0/GIjDjyi12HPj1VfkNtDTs4jFAm18CCDUJWdI4vyEHqz
QDZvpfQtfczr3inSQAjRZJ/Uop/RLNMiEfnKqjz4rZjrESmnUknQFpvSSV18DSSb5qoK4m9uYut1
jC9CWlaulIAM9Gejs7trLkT3vZ/VGkrGUI/oOS6hea6LZU6usjxqoSsWPdYOLsDbZwVltpVzQTrE
3t3WNg1Ub4uqzNKgldUiKLJ59nvbyK+90I72x+6FD3acY4KSDiWwzWWrho7SdOOYBjFgqg/VqGso
laFSdVrQZzslTTI/2caEnBMEt//ZfQwiT8E26e27FA0jJOng6NFn2txIaZ8MkWEgIAvOsH8/i1Hy
rKKwDu69vbNAjIoXHV144sZNMRVJ4rjsbWALRdaMD4bVSlc0w+yjAsHe6jEGQpgsHnocmy8qRnus
kJuju9oqph/Liel1PYxNJ4+sA1b2bSRHAQJkHDpfwNBvFLe4tCeIKRNRjqj7JwWBeCzbKVnOozL6
QrMX//467e4WsJJ0zahzUcXZfMIhm9FeXJ2YcqHJ/6AGtIyn3ipH/TFXrFLxW4rhjZujLpi7TplV
1nMylPYHOeuhMN3/LXufGU3etcxJQHSTeVCzjSR7QdI9hiTk23obBnHqWOcUh7qDae8ORQ5Pj5dz
cqOaqIMigQwKrLcCKzj6Si53ytOEzpeHeQt93/sT21tU8kpKpyzoLUgkxhpFtqSMlKo3Sm8G0vQY
pWAPnCTUfwLCPIL37i4q+BCYRuQ7SFJv3gi1RlGdkhvON+Gk5i4ah/mj1ut6fUXnWGTeVFE9QJ0q
elnKOG1OddhG12yutaP6zM53Rlx5Lf6jZ6YTf70OTDq+yqSh10XJRMxeoQgcZYBbpdexnJqDJ2N3
LC5X8gNasTAcXo+l5gNLjRdNALxZvZpO2p4cCz5dpkBCub+gO/cOrV7qTYxCC337faOp1WNoxGwf
tAIvRdHV51AOj/goe28gsQ7GolRjeAp/L/MfxTptmaHtQqAITNRadRdByvknvlLKXwCb7PeaUlZY
dUyhWj4O1VjzGOI9OP+N1nrqnFBrr7/0ziIPJx35/mvV9pHsT3U6ZYqrKQu2qIqOarWXknm3LuYm
2Qrgsa2TvtS58/ajDQSGZJjcG12UbeSG5zgdZtSLA8nUsORtbMXNiyi7ZmZuHBztncPGUFydPDtg
ULe5RjEm2qhOSR5U6Is/KdLQ214LHelHMkjzWdPDRTk43nsbD4oLpCFCYjDf6275Y5niXqDWURB9
41KxPA2dbl8aKeoRTRycg3RiJ/rGxQPQKfEvmMzt5OqlEiO0PrpAdpQ8S6WTPog2M6sLH19/gjJn
BfQ1G+wo4RkerOHepieJIY4BZUTsv374P6aJlhTQjYKxE3Q8TgtgzFNvJP3BDPc+5qqMxZPOdcl7
+3qUShuVsF+7aU5TNKYLrMlAo11Kf5lCTw/qCntbBRwp2HZyplvSFZqaKTL3fY5Pm5meEjWuH2cp
+lSrY+WXlj0daAPtDQeMYg3dIQWwY15PbUJ8qJ6A0wVlVeh+x2vzNRqgN0v6mF0KzThqYO19SkrG
xGBoRtFY34QtRpJZra4XeSDQpfczdQp9tmTpl5r09pYRPgGUgygdwvG/wcCQr6ClAkorkMMxfFTq
sTmlUXHUUN6dEGIPNE0ASd2oHAKvHgbdpszVL5HlzdRm31e1o7sCfd4v92/42+orE4KKA4GbmvtN
qTAbK9BRdZ4FdtuLs8S9SA8stj8AnS0uXddlD3kTym+ugjIochbEy9yTNwjdEgRf00QZF0lDqGxE
yshbVv97f2Z7uxBSCnVJIi3aXuvM/zzGBZbpKpTZQAPFCwW9dSunWc7RMja+pJQH3/FotM0e1Juy
41lABXusEuNdnRd/p02WPfccPa/ulux0f3J7OwQwG7E6ZR601jfDOeoCr6KMsmAZ4RkMQA48KYZ9
GlWcgPtD7c4MUDJQPRRib0JIfHgFgsZsRl2SnHOiqflV7aLeS9JEPrXxPJ7vj7d3/bLvYbODMr6l
3WmqcKzSpvDiZEp+JpSvg3BVVb4/yt4HJHZC3IJn+rbHVetY+TpDhQicPTonAxruaaFSeY0Gtf0P
a0WHgQyVdgtB4matbErG+WRyHUapmpyrMIk1X5rFfEL8eSwOBttbLQtJXRo7VMluiq1VJKw20rgL
pViGpKjEk5dYCDnLgn6dVXVHCJS9+wPUDchUSIMA6Nbf88cpA3UC86TkGVucovzSFn3nIqCbnJO6
k7+gLyNOaiIdwVZ3BiVI5IUhE2b1tlEW+7Bos7VOzgfogipHNdnNe7P3FrOPPFMqMDMe2u77/S2z
Oyp35KoMxcO9VWmSLBWOqSXSoCuxOkzIoC85LaJz3sbWIzI95VmISnn7Pl0FO+lNGspaq99kOPXo
iLFOWwZduuz9UIr4U6okmV+os34AFts5EuT9FMPgF5FbbJdStWLdGUN8CWcrVuxzaObNhygDOflQ
maQ2B6nFzkblPlmxH7AiVxWN1xtnxs0j1+KQfDzLrb+auAkv49B0FyOZpM6l1zodPDp7y0cTghRt
lde+gR3zEUU5jlg8QouTvCTBS0TV4+iqxep4LoHHe7qMFfb9PbOe7U1Bfk0H1rbu74Bos3xqYw+j
iU170JRK/Wwp83vSWPOcWPhyWnGTXJaonC8zZl0v9wfeW0zGJD1A+u62LqWU7ZABPKEQh7BX6uHX
g/RvMcFiGk0z/A9ruYLWKftzb9+UpxaVkAF1+CTQzCruPTTy686rtTqmGFZBqXq2Sx76g3dp553g
AeRdR7EdtMI26sNztlgjXuhwa6/FdMr8ycaD62AB90ZBR4wEi4iPO3yzgKnZQIvqqXk3hVH72bKW
G+uxPLi1d6BnnDdafhbEHxKr7WTSKJ9qpLMB8ikEEd5I3vfdaWrpueUYpl6GakXpdmVT1q4CE8iP
It2IfZEANJEtrT+oMOz/nBWcupKmVyu014cTckJVgGAkvNDAekRjVXgl/hnvFFGa33AJr7+X6JTj
HSUV15y+mz9kTf8UzahG3t/G+7+Eyuqq5rZDGYudOefkKiTUeWa03jLryTsjlRK2tJk7QRdG/ftW
afXzUhnLB5Sb5ae4xVMeF53+7TxXQBqyw3ag/4zm0earYA1sirKi1ttm8c8czRmytrRzEV1VL1Mq
Nf9h6xF1cfNz7d/ihKO8A4JimISUSio+GVaTfYiBKhyc3Z2LQiPyV3B1WMXytgVsxDfMJUI3PQB8
Np06zf65dHF/JlSuD96XnbsQxj+XBMdo5W2vR+3PUGEM7dkqZcj4bVX/rcdVOj8Udpe/l2Ev1G4X
FyWYlwbTi8GeTelyfyftjU7hF3lXtJoArG8ClUjYdZdTrggkaq80gIHbpE1XnZV2jq9Zo5uXFt+B
k8pFdrCOe1+YMiQ9fS5i3tb1l/0x7yGKlGXJC0rdcracUkuy/dgKswuVqurgHtnpPwMeAB4BFZ8r
cbtDUXLhFu6mKMhE1wey3LfYiBSFV3TR/GKh4e+W2KVdrBivSJcm69tZgiTg6yPAi8PFvG31Yxsx
Yd7NEi9jdoKhIs6iF/Bs+i7xWdmDD7vzonNj8jOhHlDm3aJB8Dyv0GBsw4cydVBjkozxnW3Fi9fK
7eJn9G1P8SRHL/f30Q5jcGVAoukMeoC0clus7Ii8qyjnRZBxDZlPIrLoCpvCLIqTaCocXkbQYqhX
a1mlwBuezE+p0cdQ8A0zHL3ZqpVvihJhW2Db0y95ivPGVzOsGLy2KaR3WR1GOTxrFYHaFvcr6zKK
OfqYKHOv4ybU149hlQnZRZYjSs9921Xf9bZSlgu5VJa7NOH7v2kXNfGZZlf7FYvaRGfRUUz1l9xJ
7GtpmEviF0pUPZfQAwd/QBoy/0l5nOQOLQdxEv2gR9e5qSLlm6r2ywv+s90RUmLnOKIYCzWF9i4f
c9t1zZBMhOCYxIGRh82lwKnhPA7o4OVSnf4vrWnILGEZQ8ZJ5Ov9BdzZNdARKOCgWEfkuW0bxqHS
tOVEk0ut4yrAVxL25hwPH6l6oI8xRi2CqNkRdn7nYBK/w6PHVgS08za2bnIscwYHdmQxRPXJEbns
Z8hlf2tULUelJ68vc1SOXmeBPxvnavhxf847UQzVgtW0EBjTCp54fQVV1phm0EIJ0BAif+gSKznL
uWgPlED2RqHSAoiPOAanhs0FXxd4ZDlLtrbYxipy8fEd/Sov54Py4v4wtCPWcgSM021I1gmehxj0
ojGJsnCLJSr+LuPqyNliJ0FB24gLmwvtd4T5+ptFq04NOx+7x9gxnmobP6Kk01S3QzDBryZx1M/e
nRbBLPoxkHbYJK/H0yacopySILrspTpI7T7/POfjUa9lfxSHPqjDW8wfr0dB2N8YIp566n2o/PvR
IhtelOWJ+vawAr9jYJ28d0ThW/SGlUJjB4mEeNGk95E7KhX5VmV10JYnCZD72/c3I1EtglYlA055
Pau4UtS0aMDM5SX2Z20NIjtuD4UG9+4sWDawgAnLQKVsRjH7YagbEEiBHmnSe46T5aeIu70Tdtah
bDlbPjdK6SnK/HaR7d/WVPBuVJQ4bkpIQnLgimXARhVBA3OpZGzphDR8hDX4/f6X3AlW6JCvqGA4
GbQyN7twim1tbosiCSKzHn9URtkws6R7mQFKHyza3gFblfahAtNUunE2T51Rs5MeT2f8P+lDtE7Q
q3numaX42sf9t/vz2h2MNaMevG77bawA4d6WtEzH7HuI+ifHSGK3GGT7XOPOfZr5Fge9sp1ztk4L
cQFK+BS5N3slEbqaT1qFRE2RLmcCieVBwCX1789qZ7UYhXiW2A263Ta0TPp8mhdlxoxbTcSHucMN
x6Qb+G7opiMU587mN8HYEFlywm6DLVPGOwgDlDig0eLoQSpneeqbYmivlS05Bt6CZnpp2aRfnUaY
B1f+3jyBjkLaoKdEXrp5v0qtwjcGn6FgnvI288OpUD6H6ZTWvhyry/n+R93LOcETgEyhy0lRc3sG
pDwKS7MxyyBHw/CkLFroZ/Kcu6nVS+fRUsNrojgvJIp4IBulAylZiX17yA6O4s6WXd3Y8H/g+aFV
uP79H3kDWvNN2KZjEeRqFT2UKOF4M1j1s1E4BGljehSj7KzwSiJcL7gVY7SdtipXkt4kVhlM2iy3
SIsk8Xd5ltTOt5RwIXJJzA9dFif+AiHx3/vffOe4APIDOgJWhfba9rlo7InHPNSLoCuA+LHAofEc
yVZ/pKG0E/wBTiPuA/iPccmWw64WojckWJpBPo0RysQj1Fje41PZAfJrkPT2urYrrv9hclQcwfwg
dHqT+EZpjR5aq5SBHsrdY6G3xUM7pc1Ber03NXISWLCU4cD7rMv7x3YBh6rXmbSUAZ0h42c3CvUa
Klb2w6krDTZNhJQT2sPZEWZ9b+XWljKFEQPw8VYXF5gK8MUwLqmKZ8Mpa60E0U11OoCL7VwAdHqg
GdARQsJhWx8LKXxDPcqrQNbqSnaB8Wg/2rSrRmwpo0NTs52TQEGak0dtWsF4ZXN5Nz0R2iiFnITQ
dIarbU3dE92W8XvnKHHpWxrQSQ+f3UEBf7nMlXG5v2H2AMD8AIhQtC5JGLY5ih4qGbvGposjZsgp
YtAz2QUn1v7dxU6KEV9j1OI6cm3ErpVFxb8arvVfRdzN/zS9aqfUlvtIcSW41uHBq72zErzYHCEF
kNcO5Ar/eDQETX5ahJaqHNnL2dJy/UrmIx98hp0LkBCEDvjvW+mGECYB4TepgeXEck3tG6Ia32GO
OGCNtlqvQ7k+uIR2Pzs3LZcQ0I9bR3LJyCPYxSA/Bifs33epaTwT+zf2GbfVxT4nsywJ/APnTPY7
JJ/NQMvN9jNqq6i4W4OUyg+iyLQrGHzkLO9vib3PTrazlgOhpWGw/fp0S3U8VcrMjqhSo/gpJQvc
dgmJj3Ay9LfDvPni6wOw2gjeFH8l1c5n4g30CbTklxHqzju7HcazRvHhy9snRW8LGgolyNW66vWk
ZhhDYaIaeZAtWeUvcpKQXSEwV6iLdZCP/E5xN50YOuUr2JQk/DaExmXTWOKkKYI+D9O/prIVH/sp
F6E7ZU72oEyOfjGpwJiunhZo79iVcZp6yjdvPj4OFwstNpsE+Rarkiql5KSVVgSNpky6B7NwyHyw
biuobVHbI5nQ223jUKwngljTvZXs9/oLV9kw2nIMutxar80qW/Kvi2n+jdCr9uZHjpHoUBKPQoS9
KY6PvOpliPh8oOKg5RpyKB6aKj/C39w+coyCDhOqljjk3lyMlMknbbQTGhPo735hn8hXgrjspwbe
znLl2BxOo4zG/MGq3d5EwMFwdeLiA9d3UzPKeLPTJp0RJRRm/hklYBVGc9W9Nxe9iS6jlijq+f7R
uH1WGZFklpo8vIAbuLJVtSRohp4EUxLhtD31hS/VlnJww+59TnYFLIsVB3ETdmkVl11Huz7omjy6
tlWlnJZisN8neKudSQX6z6uc59uPIm17hHJ/J378sYlU4oRERRFks0laqm4WcvSEM8QehcLlc4uy
7a+JbumDMrT5GRHCyK3hjJcHS7r3gbnlACKt3RyCwtcno7b1iW9CM4dKenEJYyd8JHg5KoPc1v1o
GsKLpFJlglDeXtvgOxYF64c0qCVpGS5LojtXicf7JVLR8jur/SjL8N/j/BMA3GTw6KS2z2/fSSAM
qbSq7CTundcTRbYv6gs1hjsQjtGDpkmKPyGWe1D72zshHE0wm9SvDOKj16MMfOShx6AmUO1IeEsx
D89Zq6KHHkX/pDlgl/uT2rvXuMxNalgAh28QciUqLjjzQB+QFS43qdU0XGli+6FHduxgo+ydEVwc
lRUht6Zjm40yFqrG9rOAdsd57Q+OAcQcLVIYJpYZryrLfXQV5TJ8vT/DHZI2VRHIuytHmWd/m/MO
i1RPckXCHRnNHHo2QBtvnkP5XQTk9ZdRdG3vwZlXLkaULY5LrqiHp0YI+wOeWxLtnTKyf97/TXtn
Zl3clYFLVLzNSAsUEO12GeOgmxLtnyyyy2d9/A+GruszTRUKiCUQ6m0uKNkSTI2W1oBt9GFgTciw
OOq4PJmtfCSZ/7sh9joqYGGRwOMCpF11g+ckF0ZyyuFiT7Mkx8wVNYd3TTEViyu0pgOjkUXYpEUW
sl7nlCf0BTfBIvqnjaoY9ojafRvNevgg933R+r3ZjNrFttjylOh6YboirnTFRcJRowczg4o9271j
nHDMqbuLNMj1qe5sPaec0CTfe82ZFk/rRvoAyixAbzlKUlmeAK+rubMidePB7b+znKtkF/VSlKhu
hVIRnSbWk0BQzJXzogy5+ZQjzH6Qlu6cVAZhD+PzwV24vQEjLVf7rNeSAHJR7+MXTk9AFc2jMU7y
wZu5cwcBzgUTsi7lbdakxlm9NCvmRZ9kBU15MX2YejV+soRQ/y7leTy4GXbHW3ud7NMdIa/RKpHM
t3ijpRyRxCQxv6PDmV9HqpcfUPC1D97NveVCl4O8kFzqliUh1c6IOkaMTl0rD/TnlPkEQ70/GGVv
vZgPWsRU2m6L3E0klK6CeRnMS54+KoNZ+5WkKh7UsPogqV9vzs3hWyXDCQBW6XBeqNdvRoUeIy4k
ABzi1lh+ZmhNegP9++s85INXS3b6zsIp6rlPD02rdiaJaiL51NqVp5yvvh5Z6RWaixriZA5lIOOM
rmf2PinS9keeSv1f9y/NnV0CSIk6AowvPulWZchstQVp5ZVOIC/JGRuHqvcGnZ5xmXVS67alrh4k
cNsCJiU8cljCZIRNgLuZ20peMmPQRhvZDiz3Q+R++vbu/eePR+2xTWRzM8b6bP5RbnKWUa9pOdtB
5n7/6yVy34Xuwc2xTcdvhti8vItZF41wGKI7ffz+9PKc+s/C+yG7R1PZ5oY3A61z/WMujd7mi7Ew
0KPjKv5L7DOZwj+Kew++mLEygf8YBbrR/5+OOH/44HiX9617REM7GmKzrxu6eWOYs/CF+1fsvfTu
e9U9msbONYTtMzk7XT3om9vnOdM0Uc5JXQQilirPHEvtsjoane6fmr0TClmF4tfa17jxvzIlA8ar
SIqg7XT6J1GcBNhAmx6QxyMhmL2hiNAhCRC90onZXEOoqg0ONrZFgMqb+Bu/yij0aPea3xMYoP/e
n9ZOMIncEJAug1484eRmrJGnX08N7HgrdcqflHlaWi8sOvVzEqpJ6c6qUqHFW+UHL/3+sJRoMSJU
6CCua/rH1htW7nu9gNJu7bkc3IFHq3bHODdO8axLhteiiRcs8uQcmTnufVt6fGCKYSmQA23mu3AH
/z+S2jQPpp/gXvlSavjqFrOsfrr/afeGWkv6dG1Wrus2TpcyQ52zwiLQ6EsDPSPsC1yr1vNTMWmA
ae4Ptvd0Ec2A8QbZdatpMmHAvRQmbi/yZJjfunxWUE/WOuvBzFvjIRW1dlXgpj2lZaofUc73JkoD
A/IfH1W3VO31Yurgshe9J2Y1bEhVVaOLk9wkzTlJ7OjgJdl7u/4carNv8mHKo3pWwCTYRXouU7s7
T8Qmv4SW4GjVxOHbG/ng6/Gs/F1aXqk7r+emSV1TJyUeF4My/Ur0MXyXd8kRFJAohv9mE3msYRTb
hcIjld7NPYnMTkITC0heWMeG/lKQPIvKRYtBgvU9qPI5F0lnuWGoZr2HVJMxeDH+EBRjoC1h7FOW
hWcpg7RczMY2a2+JDPkjHkraN6srIsuFt5W2uFUUs+HLet6Zz4vI2l8ZBLjUte3WeYkyoyyvjomY
yUWzGyU6dXFZda6E/HuQK4rU+06RhbIXl/P0y5RLG3+fypa/K2bpqH4EBvfjOE7hp2w0RXeaCrWs
fVOdsQdw0mh8J81O158bJ9W+26U0j76eDVHjlbkmCj/nRXT8zmjGwcWiWZKwsRXi/axqtflQTwNM
ikmC0OE5kKh/Gh1li08hdVzujNDMlItatx3k2kXQBRgRNPSWpMpyrw8la3YXowfwIQDF4ri5FGX3
HjobPtZNbuc1sWs1/1MgZ4l+OpVLcE9lNH+dozn7wi1liQ+dY9H1dGGS5Ma/SJnOCI10SvyjS5tk
eihq3bkUI4ykB0mduuhErqiknpbJdn4K5TwzT3IR6XiU6JGqca8lmuRVWpq8F6BRch8nse5/3B6z
+ajmc6KeIklqQd1NaTl+SRdSaF/YelE+i6rpPtdpYz4h3hgVrjCnuX0mJIlrN29N8d02MufnZIrl
7Mw4pLlDgozUVVLM1rqUclOgnzmN4/shK9XsaeqmcXJhN0e2T9ViInksjCzyRTHCTM6cSRdXGefF
yI1kXr0TJhBW7ivLoLdePZn4ZtZUPrtrJo9K4UZ53eh+2zvJY7lM3YCtfOZ8R+Fusr1+Lo0vjWN0
pWsBBbOfVGmaAqNWphzdahjlnsxDM1/HuFoaREXsQk8wz+kKxe0deHnQyOqp93PQd82DksUmzm48
Fo1rj1H/b6MjIumGuWQ2mCGCZ/C6Zinkx7oXxtdBCmPghUZaevlQItlpZiAg3AUMZfQ8Uqro3MI2
G+lrObeq6UWQ9wOp7sRnLcVC4bnExFm4ZATpyKYkvnyYk6b9Mi6d0bt63Wvf6kYVyhkZX7P6heGp
WngqVi1H8c3O9QocESkYaoP8uYUpz+nciXxqkM1unOrjHM8LBpXhRNbaZuf7r8j+UEiHgGznztuC
RNKxLCNHhgcZTtBVizISsDNq46xK4ZFL13pxbm88wg06pwj43FI0kliA9bRL2t3N1Py7mpX9VAYa
hW+f0CoNzBW+SiZti6pRgrQdXAaSR21kX7ViTh3PtlPj71U9V7z9EUYRE2AErzAF5e1jofe1tjgl
+WOGUME7J9Gmy0h/fL6Y2kxc1TjJ/KCPpXKqZGX+L9sE42+qgjTbweBsCp5lA/aQClkaGB3OmUWv
t7KrMu5DKfX928WAwRABi0CWGOTeDZqoNBO5jwVlZFVB8iBTOUN2P186vFgOvulOpLjmjMDNoPPQ
ZNlMq87mCDY1JDdjKLRnSA7hi9M49s+CuufnplP+bed6ORjz5his5Dbk9QgPCfVvXCi6zJ6sBnYW
VmVL4nUrjrlOpPS0SMY/9/fnJj9aNwrBN1Apyihw+7eJ8UzLVDYmqwjMTs1/2LNTfIy03gTP6aT9
9xrt48uQdRXvzjJ/hQuR1qf7P+A3rvnVOVyBsTyVbFhckW/yGtWUzArBX+ASaZ5O/lqOf1xap/tH
6KX9PzPWea/kws5Ut2jb8ikz29h+WvRak/w+luz8HM558kMOSxlAwETZ5P7vuwmM1p+HmR88Fzrv
NwcYQ9hFxwy3COKwLb1S1XhHOjFpfl47f4+RpZ1se869MCyP6Hk3oSYjkynAXVgByojAvo78KiWJ
p6gZCtKQcD5JWlmc8roeL0ZmiXdqYixH1budXUdHBoltIMtkDdu9gLB1EzYxA5Z4ZgfVIs/cWvUn
CE/5QSHj9z2+XXQ42iQmtLkpOG8KGXgqLeC/LfrcqghHV50i+ACzOhmRr2t9y7sYNnblErGsnN2m
bBBMXtL2LzVLq48yFmEvqpHoiy8W9Bau44AUu1smRhdfNaexvhRdZ07YjNTZX4BR8h+5GoKMW2am
dxrVShGnqdHEz3KWkJKtxxDoDHK+So4xY9uqX7lSht5NOzGPH9uYOvDJ6qAs08NFv8El7DEp2YIB
/dFEkTG7pANW4uFfmzoul8HYu1GFt9B7XoXsc4vIWOgqiz19u78xb94vtgesVDoi6CvCvlVfb4+y
jM05LjFNSJjryRRh/8VIpOzhP4xCjZVmOfyum3tWtlK81eS8COS8V3lGEumpLZojzdRtfe73NUT3
k+eBJOS295ikaW7mIJYDYYXJJc/D6US8I/tzkg6svxJ6ca7qH+KkT/AwNMRfcWtpHyZQEf79+d7c
9nzVVayJyA+KKhy711/VnEKZOimokiTTlxNWV7ylUgfyQdZmP7Ml9iRvz8Fx2LtjGI6joONue0Pc
5KQ5YoU1UQOJyv9FRjE+pFJkWy75pXUO9Ur/C/Zh+hQi+X5E59w79KhFrbwB0C1EwK8nzNaqOWR1
GZjDMj22cj6CZgwx3hudI3Hp3aGQ0KZgz2g32kmpVJPurcA4pM5tyudSBA8KKYo5E/ZBHLmzjLZM
+x7NX4pydJNez4osItIW1KCCpXOqy6JndVBnlnlSaGR5dRNXj7IVlgeD7syPghLaQ6By6U9uY71W
a0wic1EECLn3f2n4nV6SdugHN1GFdYTbVHaeB+plCFHRbNmxVKVwRgYxsmla0ka3HQ3lwWzbwq26
HOnLZJFdyCDpqc0G+9dEI9qvExCdmSl31xSK1kUqhfFAFaxftVCFGzbykVbWTmwBmIBqEDJgMkjW
zQO26lIp88x7khgW4DzkQwsuSyQQzxiHVC9YTXXfBej085yhQIaWS75c75/m3W+0NuE5sms/c3NH
NjZgqpZUOxBqZj7Kg/GM/Qm6r1MBDw//nIOwbW84uoYUg2mK3wpn1mZTCvqZRVDbivTFrjpkLYwC
Xdt6zE/CWvr5YMBtnX69N1eaNFamIOBuW+LdWJdOXvQgokOzfg9KLToVfR2j6mVk6Q+cr6Zz3vS1
5Wmls7yEfTo+wKSrDmKkvY1PQwcBCOLIW/dZdZbyttCBcBVmlzwWcOv+j7Pz7I3Uev/+K0Kil6fA
zHjG9np78RO0+8uGXg4dXv3/w97SrTUgIyeRoihRcuZw2lW+BVXoXritlMcH9/PuJ8aXjUiVWAxo
4suDnWfyLOx0yG92ZrYnK4ydC2o82Z1ThdZ9O9fWj9d30N7UqO3rwC7BOzHHl+Op0VgNg9nBtg6j
5pmRjNlD11v/YvR9rR8s597k2D4cOvqZqPmuDkyHlXmIQVqKkhfe7amSzhdFqOJSInvjddYY/YfJ
kWfgt0pJk127TP6vInimFKkVzPhwVJyUyxwUH3tnHE8xhrtf3/4Z/x5pmflfI4FZUsKZcOjWAmHw
AR2m1L2ou+FOfFQw3Vsx8gmMtxa6rbE+82qDx5CjkHFPTVW6JSjRx6xp8SyDW/nlP8xqQSRTDYU9
uQ4WJljVWD2DvUvkor3FFofdL23utwGTP+mgkrDstFXIvBACNLoGf9T0Vp8wpVQmUyVKbl0Udt5g
a9N9VNnzQSiy9/UW2VZCc2Mnrx4aM9ZbwNaooM/al2SO0tPYGvO5mpujJHdvQiQ4pBtkVkvn+eWe
6DOHjFrQBm7CDM0rysk3oGFH+Mid2IqNQPDKMwCWYt0Ewd7dTEaBlx10YFR35SZydXtqrkZvRqfI
pjwbi765EBAeXVV7n5IIHYIQKNOtWkFuZmBWeNQQfUti2EDydEcennrZmJbn1zfi7qfkhQODBBxg
Q4xpzBELs8jMboTXcOmnFsXW3jqCzu6+NkRT8AnJiekPrp5T1NujsbGWlCNwulPSJDOFUjn6NGlz
cia4zBIX9a32pKUztYqha7DDtsoD5tO6Cf7nzVs4T5BjePg2EWvQoRZL8pPhVN+q4SlRA3Oklp7o
5z5B6ALIkp3DOZeQcXDLwqm7S1nm6GWnKX7AZNt57gJU6a7E3Ec1xb3Nxp3DL6MktaUC1H2YFIFK
E6AAjH8/mIImhmlJ7/O4/DUEo/zTQQrwuaflcPBy7G0ArgaSB/K0LXlcDWxT0pwqu41ybz5a7RB/
QwjnSPhsL6rmlQcaBhsSm5jV+mN1ohZplec3K7bC/+XdGH53pHZylREJBQBqo+uMqbi8vrf3jhFT
WhSfFrjx+pJtdQya7BaxMCM35MdcmfLKDRyr1V0Af+qv1wfbW8BFXxDfGZuK3xp/b9aNPcs5g/Fj
IGxr8VBdUCMJiI/rSL+gOBW9G4U8+NTnmoNUe7nAVxf8goQnv0RCgYrPCg0RVVmI5Cv3IQ0l/aNQ
pH/SMXP+xegtIgfu+vqglbmzZ16Mt1rNOgrU3lla4G2m9JlbqO30y5nVxH/9k+4OA9MelhIhzSYG
5/qHPBtpKeoQpfQoCdjwNHEPIpm9qwl5j4WnC7BI3yjxs5oyfUtM8vpI7fs7ZKwoJU1SYvpmnJmK
L5lmrLhG0ZmqG9VtXbh4OMWZn+Nm9+Z2NHJoiAMDHyf95KCsXmrZSmsuP2JGUebPmpHiUW13pgem
uXz7a41xDgYb3Ml4zqw7M3Kg11rSImPadXn5tS1tqlZFCfc0m8z/EBksiwiKaukDbeDhPc19rcso
xNmomHyqrNR4ipIq8K2xtw7Str1y0FIU5KqhKMHJX4UGmMwUktmg2Wc0egezaVK7f/O0Kn/Vsqge
xkQJzkrWCCQicOg7QdDtr6pWdIqLU6J2sH937h92FF7Q4BrROHGcl2HK1NSVLSkEyaoZhd+6elI8
YyjrW5aF0+n1o/L6UMDwXg5VYqLdzw4gvGgKYq/sOuEjiZa/kzQS59eH2rnKYaWgk0kdxlnwNy+H
ajSsppslII9SBcySBftljJL46oxtehHo7t9N0RF2YnsTgFwCjMp+JYHjBX855qjGok2KmlL6GODv
F4TGZ/JG+UhxenuPMgybkQLQEpevUzYtCi1jdqgl9r09neIw1h6bQSr8QCrMh7hpjmQq9sZTEc6E
cM6mpSL7clpqKkptVij7xFGluE2lBI/qEKXvVK03wS9hy/T60u19RvjEADUWKCMR5svxCnN02kbA
gm6C3vrUSUr6rpUVcTDKdi9iQYatCR1fjYhmnUbFOrm8ieTGbSD0/x+KzME57aLxUZPTAxnC7ZvL
SCSgizYA2c06D0h12oVTBHwOwlL1v9nBk8uzWtm42MFIUwBV3Kth0H2KbexID47B3rdkzIVYRMaD
68nLbwmOAy67BqiuxLTr2oyj8hCP1RFOeW+H/DWKuloxPYiifFILdqTRyu9DdUrPVTRNZ1PpfkjA
6g8ipr3hcO9crDGICDf42qQjMEeDASHtqWq9YpCsxMUeJbyPza65NPw3B+p4eytI25mIVwFutgEI
mI2mBAOc11utiNE1IwuIDQodCEmOwScJZgBFyT750VeNc3SP/TGUfBk1UXMCF8X+WZL+TX4HW6Qj
ocpvQzK1YEMsIii3xWte8Xr6I58rkSrcojJIFC3obunYSQ9wQrBJw2r0G/Gc+RMB37R27TFPcmTQ
gv5gf295K1C+6VVzYgkpF4OLl5vMVlNjoNkAfRQsyMcwLdPzUPfBZxSy+gccyec7IF5YpGcY1ojc
ll0UwTUv7Bv7MSut6OBg/9nT6y8GoIdfRFLMbbz6OYYMGipue7jcyEUUbmfmQe0lqabfhnywa7eL
jCL2sdbMp7M0lFXp2yP6sm6saJntAWvSc9cOatP2gIrjax4qbRS/T5K6sby2T3C7s/IZ7FUc2VT4
x7ZW5YMpLKdyPQPeZGIQrgRgo8sB+KuaFAk7KmPHzG8Oud9Jp4h07tCvgnFs149qgHaUkyFDOFVD
gcJvfaSUvHO+DOxbcX9YALKbjASLZ2dKIrW42X0tPQ1y354VIzMudTk5HjWhIzHRneCWw6yh7Uli
QiV9fUNyuKQiDLEPEokjXydcID1haN/00SmFZ0zzjAlXVQLwQAqgfyeEkX+FZTe+9auD0OWULRJQ
6Kts3tWyMLM/lklXfIq/i1rP3yOuYC5tV+Ourur8SZtrUGDynC14LOP6+qu3CVjoTy0EdAjfiwPB
urnCxEyMaEbz6kgwjUpwY0/0jvpHWg/jOVcx0KV4ekTt/3N7vNhpyLEvAFoeKAui6xqhPtrObCdy
4lwdHVHLB001oUA1Q6qn97oxOl8RM7eREMu62DVrW7zvu0o23TzvkshPEY17opYnS3eBM9E5nIM0
/FSwed/JJqq7s97M90QP6lH+sdmf/GgkL5DyprKLpNtyXf91PChUj2NWSva1F9G3BPvCi26F6blB
SMJrG10cRK07wxEXm9CZAb9vGWNYTjbBYsd7RQt0/BhYTePRIcZdfgqlX7aoP791I0B1BpxAUW2R
hV1vBNsK5V7HXfhaaoVGQysNugetV79LWaC/z5FEvQMJ2h48qZtoCL8XXI1xFKZyq1OzfPlJx7wS
PbmRcwXLNV1tXdiePqFdOQxIZ74+v01IwlCU6eBw0kykv7O63PquHMOgGdlyJiqRvo12YXingwH5
5/VxtssGVQES2kI14oOu9QZ7g9NErcq6iiGz/UTPpKvVgZ4K5jg+t5VQDrbJ5tJG/YxlQ66LnjLl
1NWubNXBFrna2FejC+sPTlq2dwJAxV1oVOVNGZ3elayyfGePKOlPWn5UPt/eH4jAkOygdEhdewNu
EXrmyHOrWNdck4MnhEOyH7QtO0Y1CuMZ2UweZccSof/6V95uHIZF7I3HggBpE6x3dYsnARyLa2RJ
8yUFX+whXuucUapPDjbOzoJC/yUIo3hE62O9ccI8RNNS6yWOvfwFgLZ6HWLZOmP2Xvh9NWZfX5/Z
znCLtQxiUMDFOfmrMAItzLxcVPeviVkPuQuZsPkx2Gn8bixzbB6G6c14KNAR8DJZRNr6S0f35Rmc
GuiZVAKcqz0U9idJVLKboCj6Hdg53R2l/vf1+e1smEXOdEn9udbYNy+H63CTJFdVnGuwZHQDTO53
U9opT5pkCbd2lO46y1p3fn3QTSS9zBEZDDo9ixbAOlSEhgI8Za6da5vrTngJ8dGrXCdfYB8zKKP0
ikSo9GxkhfKzzOv2yAd7e/cwPPCMRTNwuYZWa4rSbzeYJld5zaTPk62ldwGTPKha7Y3C/x3xX95x
DuOys/56n+xE07qgtZ2rqIX+TaBQeyvj8M11R4PNQsPHANSCcsS6nJqHzRg6EtRsKy4ow0uNeuqq
9Cia3jnfL0ZZfTG71vWQOj+SfZPTnIRTgZwMNNml6nD0rO98NmDY7EneBFZnfWGHJdteD9FrttpZ
+Eo3qVets4ODC2t3FJYGsKtK/XvN/RqjyhkkInr6s/l8VcYUrHw4v9kVk8WhW2XRx4FYwYPwcgso
oaLkokZKVEuKr3MbZJe8VmJPWOZwELVS/OX/9TKGI05fMBkoK3IvriEDai4GdYwx5G4G23qyShF+
71FHeVJmOUrcTksRsIqLWB/docyR8AMXomZfi95AsCHoOxMkZBQBm9aH+A65GPw8dIqST5GUJf+m
aggHhCMNmnphkqWPsYk2nR8lnfw/uYzMzoWqoX60WguQaEFZD9/SpNcfIzvPJjfXqT+7KSEtFuES
7jEWoObYc9q4V8+Z0gr1M0F5LrsGCk/9CXF7i0Azy+XELwUelB62wvS6Jqs035tzWsjkPJKVnaRB
52VzOsX+R7dTuYK9EPLepPWov7enjtyoCWdndqNBzNM7glzj3mhq9Ej70ZZ/lqOT/BtFmvUBAnkY
+IOEm4Fr4qvzG15o8THLEDS8FNz+TyhwBaU/mBb4S7mTUs3r8RT6lkhF+dz0Xe54g2Hktp/1VTDg
r2pFn1MbZo3fQr87aYE9dHdBN5qPZjEU/QdztrVPleGMJOJNoH1PWogY1Ou1BbgTpdJp6LQxdE2k
PqVzqsTiIR+HJvaGVEqfYzTR4rsCZbnRtRqlds5Yr0eFZzuSAEQaoycCCWZE0a5TDfGEhZ4i/GBs
1crTs1zo17lBNwzJsORbifWAwOQzgucixXMnXKNpbdM106iXfGhlVuclJX+4tmRUT+hiS6kvAvjo
vknsJrNSpkQZouUVfjfVAKFoGE3avZVbY/0oqfnUfGhCTf5dlLOiealA2MPthZjFezVI00tilhi4
hBSuJBfAS/2/isXuvWFOg8QTTQFxRLfH8sNsjYPlGokj6jtJVcW/iF1k0bVmSNZDhVHjGrGdOO/N
pFLlp743qc+QnTQPXLiodACHq4BkWZn1E/+dKIUp1efJxwByaXkgh7J7CrlWyEfQQwLj+fLEm7FQ
ZBhm8W1qw+Fe0ZrgZJhFfZAl7l3HNm8LiQ/R1gasP3EVjxjhIKTTDbEPxWemGd0lfh0MR65Me0OR
BFN9WFTx6Pm+nBAukEi1xhny+bOE4RTpB0iJOL2QCjUHsgA7QxFnwZenXLNTrJfVphyMREjXIGk1
LxF1fq6EGT5obe8cwWd2wjrIB9gr8MBgDru+LVvDxHgPXDMmInp3Mic5PRmlkf2U8jB7GDCOrA/C
1p2NwXtG2IFC/9JmWcVZGexXteyL4DpbzejnWHr4gmN2VITbHWZpdCyWB1u1sxbAcIa/LkEH4ZSf
ic7xnBq7exs1FdccVP1/Rl+nd+aUa35uhuV9L6ZfgPwyP5zN4m6o1M5r67K/ez3g24kyKcUi6UcA
TV99HQvRJsHzZw7ta2NWeD2ETgRYXcin1rLLZ30yjQtB2RFcZGc/MSgw58VneEv2DLiQ5gxs8bWj
cOoHiK2c+zmk091J1sGx324n6rJLbZ/K8KL2vizLX7HeNNvoMBqVelXCMOvcKByD+GstwwYeiqiJ
f5ZDcCSisZ0d24lGM+VvOoiUq14OGRbQS8emV67xONh+jdDoKVCBcCeF6P3XV2+7qRb80kKvZnZb
JanABu2pYz5wJWUxfvRh0H4lXj4aBSQ4P/lFCMNUyEL4c/mUG+BFhcr2ZAuaMYne2+KEkbd5VuUw
ML02QkvDncbK+jctWoVXMWsT25X13LLPWhlUiYfJgvVFpQ8W+lTN4sAfhxAyJoqWI29TaZVuqqmN
8KMOd3kMgkv1KYaXPmJ3XRIaodqsp2epGYz3To0P9CUrpvY5A+v8W0nS/KvhTKF6cShrO1c5xOTh
QeNi1L2cLi6PkDOq/5htbTRnjE2G7xaajdNdhViTdQooof0o8GSKIfxmzXxutSw7z8rQ00arS8O6
LnTr6qw4yWT7Zo9Gy73UNTzvIRpIum/oWex4sjR06IdgzhOconIEY6sQVj3nsG1LzEtykbgqqHvD
j22pVd1ad+pPTQNTmOfZBgeA5qKleGXQkZWj1q9ZiLL3deRKY1sGruSYk+rqWZgqP8a8NEvQ400G
wyPVkl9GXMeBx8uZ/i+kjaSfi9hxvkuVDfnDCYvsvlGcoL7URAell+lmE507iOq/0lwJsnNnjO1H
Ja26BDuKuBzdArJc5pZapz0M8zzM91rlROGjk0p27wUAob4bQ2wSAEYWquC5k873kTwNmW+jstN6
vVxjKa93QflPi00wLoslyo2+EgepBMFZqx5sJ0t7D92fSXeTMdR+z1meP6dtq91jeVMOJzULx8a1
rCQUd0nayHd4ocqt2zk54ImhkP5RTRQpbaU2nqfBke7SXs1+dXUjvtcFphmQBj4iaVR2QazfZYHm
fJpSbUpOTVh28Wm5c6H8mnlSuNGc9L9ZdPGYaN2svMd7wTRPttp32QdMyfCW7WFl1r5QpelzH4/Q
dPKs7y9SMsXaSQ/yFkGDKnaeUN+SBMTtIab5YM7tKbfVJLoWnRaUHi6f1XOWwSZ29bg22nPjzHJ6
Z5mB/rscK0f4pFsScLCo0VM/62bIb2NqBGchh1Xhqa3exX7RdCFbQJbGenIHZWw+BvDfF0v2UhMP
ckjE7bZFY1j+IAda6uICCVt7nKX2zuyz2bmjpo+e5ogv75OQIp3TYA4f5zJwHptSlz9NEU3Buyps
s9jNezP7QvMqm1hNPaxPorXt8NJYWvMMHwRGVAXNsv8ZqvOg+LkjFEL2dDLEJYpB1OdxU6fu3Ioy
8iLFrgbfrvr8boyVqva56tWPrRIZ8ztHGpsfdWk6vyxsIqT7ce7l9j6KQuJyKYzL+yEyI/sUtskA
TmbUMsWFRdA+1amWwbGEfy1dJgmhM6iJgfMFL7xx+ITKF59STdjhnE+ekqeSQKX9hEZr3HyY1aIJ
vS4jKbyxKipY9Ln9FiAgZ1z0Yq4+V2Ut5oPrefP4cG3SIedwA8anm70K0Uyku7tiUdpCIAvuQygn
/ck2KG/GotBdh8D4IJbZPD1LzUZe+JQ0pyhwrGKZQY6wBm/hFIcJzPVWkrV7lDJnL4Q8eFBE2Zkb
BXdqAXANsKtdgymsPpAgmWFIlocivxNpkZ7qrG0vopQrD77/YStE275BuOGCZ6UBtVCkVpUOGpaG
2cZDetPbOJt8gRifhLWwln3IpWSuf6tKyq0ZaepApyONpvfFiE1PH02K4k5TgpqEUYzWXWcttrpv
fIb57PAWee4XRxeoNy9f/ECP8j7S8X6VMrvBeUgJPjRB1338L6MAOmWBqWWvJTIcrZ4lM7WpI3Rq
5UsII7/jLuv/eX2UvS30B7xCpRxS7Lr+0nfC6KoCcR/dKOeHQEz/ZNaEc3Osvdkxd5kJZCx6qBaV
xnUjRU+GuUGrMEWzGb5XX5BHQzuQXMywjzqYm9r/MhSTwWkM8NimddjSfpfRhQWRUCLUFna19cOB
HHTOkNv7Vpam+YUp99cqDuFJSSAGDqLQLWZ4+QFgS6gE0XvAy/PlDul7yyjLKsCUtbXEeMmL2HRc
TchOdbKqoAhcjZKq9aHGdu233VZK6rcOhSE8/gLYpFlqQ8BuI9NyQ0Uy3kzB48dRBqO1ysbaquGj
S+JojWFyssJEuVWzqV+onUiXEqe/g5OySTeWoZZBFnlpsFir74AIx0RRgYXAghMaVq5k78zCTN1h
oFvnRgEFm7KZj7pne8sPtocm4VLa3hDBWmTD0V1GPxvDZOMEI5YbYhDmRSMCvLQUUL8gfjt76RBd
lOjIv2V7UaISgNUAqR+IsM3lYGkD5l8VmGwhGeUXzJMkN0TTzg1yLU1dbDTkg2x97xsDPAOGT6eQ
vHb5Gn+lPBiYyYHUAkUdDSP42keh5GGdEbhpO+SPXZXMS6RdHZQ5t9cGs/z/g1LrfDkoPEp6T0mM
4zuaxRcDoeD7QSykP3EokbxJethD+BtjNLqUbjevKnAt0dmQsG79qBJ+U7N4koO0PoD5LzvxZcqz
jLLYE6KFjuTZsqx/fUUt6qC0BUyIWqb6EcfL/Nz0RuEhc6Irbjnm5iWJhu+S0jin12/gvfmR2BMc
0oPdUr6qiGseF8b0hoF5+i5B5/7Zio3/NApFcJaFk89L/nJ+eZ9KgcV7cuup4UO5qjtufCe7e30u
e3txASKD8gG5u6m62TkWMpDTwQqK2BtRSjipSqefsrhG1mduzFNfvpl6y/ZYYGeQlBb92DUv3SqB
FQF/hKGXD8O5jfFvq5o68mlt1FdrtmK/15PpYPvvrRkXFx1tKqW8Z6t7rajKP24p6AmMTfC1U1P9
AyXhI3HcvUOGEihEdd4rOoOrNesVLZ5rFHFv2ShyDxyV4qHeIz52enmkRLu3/QldwXkukoJc1S+3
B/UEWuj4e9xIrPvYHboKF746hfWAPlPgthhWAosus3OqxeH3/7Bp/qBdiKp4s1djlzEdwKYDfY2r
q+U1VWvRmtfHU2a1RLVjnEoeqbD8/PqoOx8X2gPgJpAWtGrWsXOeR0h1DdzTUhXbD5mEAoOwpOQZ
Zf4jLMDeUMArWEB8MlnMVSiLakhLKMrHnWc99foJCxhFywu/wyvtIEzf2ZjsSNQN7eVx36BVNDto
9DHDfU0tlKeYCuN9jWbTQXFzdz4LfHZRbAQBsFowo4VvzElEyqiJAqyRg9DFuCP63Hbj0bW8NxQm
yGxKOquoJ66GClJMiVIYbLegVZPHacyMD0E+D6PbpuMQH6RTOx+Pu4QbEqAPPIA1zg8xAs0JB+TM
VTOVvUGL4rOm1EcMwZ0pcZYX8UlONeYCq7tjMtO5pJma3MpMek6bIvdHKVevCI0PBxnEThyEFhRg
G9YInOzmahTAKcU0hTeRqv2vEAGgmZesVmjuq4B2XYTDHPGhKizrf9pUyPU9KrnJETp476NCT6Gb
sPgbbxQulF4T8KeLEJt5cwK8GYVnXSqPyI87o8BHWdBFhLbKJhNu53IkN6c7kiBTcO8MY2R4VlLZ
R3HP7jiURBEPchY7itXiAcsYWxOBOyjTsYJjcxY+ZdACD56XndsY1CO+V3RFTDCfq1EUOzXVIZek
q9rlhUej1sE5Xpmpfwn1nV0lqhdhW/A+BD52EAbtbE7uefMP7QY8xjodVI1I7mP0s29xGKBXZ0jB
CfF/2+/COTqIW3c+JeVl3hsUSDAPXmNPQq0fVNICXJlRL3hfD5byE4ZccjDKTkRCPMJPZKg/DO2X
D9sci7iTuiC8lTaWpSdFhOpvIzUdJH/GrLbPsFaq8VqGVGfefkv+P0oWnUFwUmsAWlb0dWmrQDXa
gcqfE6W1H09z5Y+FFF3f/JZxC9uErYjLAiJaBQqD0sQZYDacCqoYR10qHgVAxTA+Y6Gl/odpkWos
bUiwX5veQNqnqOkHVoikYdhh3pNF5t0EEZW2clwMR8rQe/uRNhUFIIDIMN+XTfRXWD7UhlNLcRPf
UkHaaCHS5A8iMHw7lo5aY3v7cSmjAdizqIWsoy1bVVo7U2eqd0UQPlIqnS6SNvz7+kptsdUmnWJ6
0vCSFkGl9YNWOrUxmNQDbtRzqlOipfUHZKNyr6gH7TQmrfCJ0zG6TSTzFMSDgTzn9GY0DL9hUUdA
Mw8NHnXdAo1iq0vkgJrPIOfimmlCuWgDgv0ibKaD3bL3UTndi96hwgOw2ZlS7MhJgaJqmkXtnT0m
02VM7fiAWrr7VSEjAyGj+4eEyyodJTWgZwyN4CZXiupHpWqdyzmfXQsuvNfJXeYPqIp5JUo0bj11
+QcR6G9mMC1fFUoIiHu02zZ4yHia+iyUqxg+bVmeY0q2oC7LwQX5kh181b1TQeWRuxNSPOjr1XmP
MFqvuqYOb6BXcaTrJsutx7F+nprDZuDuUFC9wc1RtdvkxcLSIt2AaH6DeZ+cVKTRfG2MIUPH2pux
q0isgLTkcFDuhKCyCpMXhTHNyZQcon1XfwI4Y31FnQTFBMeMzIPQaPlCq3R/SYUZDtQBYhqrF1bi
dFt6ga6LlLX9WZblzp0XHrZaJ9JFLir71+vnfuczMh7D/QGibY69LHVJqMoI53TVnEcoEKvtg0ah
7z2YreBgd+w8eSjILEMt6PENS7fXqwHiwsJ7BFiQ+Aaxno9MglOgnpDm/AM9TS6o3FqfXp/jTtQC
SYUXgVoG7NV1xV42Sq1CQZY0Ry3nU61WMfebnD1pfSMjdJs0NNk6+anI8uHtUQutFzQsYa0secLq
PIx5LnFKDHQQ2mH0jTCKfOw3s9OYH1pQ71017FGcNheFRupSq6umMSfkvDKM6+lW68K1YnM8Vaoy
npPCNKHwa6o4d2Zp3VQJ4JVfjqIz74Wjdd/e/LWX0JAGEC2g7XNVSUYcZqqEg0bQ1Y+RlDYe3QL6
1mnwO1UxjJYxR/LHEarZ6wPvXOkMbMKOWcTPN1u5TGdtqkzqcVGuOo/wxfXHtkri0+uj7BwY0lhu
dISeeDrsZZP/9fAXYSZ4o+g3qZRYPityN5zVcFoENQ6FZHcn9NdQq7sAO9reGmml3tqxMn1HmTPf
krujnsTO6VjMr3UyskVm9Q+x8K8JAXONqmYp06bDkP+Euxt+UeHwXCpijqueFHECjdAo6EGbXfHl
9Y+5c9u9GHt1PlRt6muZoulNT/PihDaXRSGJ1J3bQ3Fjvu3BFtkS6hfSPoV/yv5LaL+uNpYiaaZG
QlkK9GcYAYgIs2vSpvY32iIYTQ4dmlZuA0jKl6cgZOZOpj0YYTk/Ih2YHwFa9vbSoltAMxGdZ9RS
Xu6lRJ9ZfVwfbzz9CPZbdIgfTXAZlatrQ/f57d8anjtEd80AZvXn/vhrnWkxjZoDRANxoeq5oFp2
jhLEq2E6xn6mjG/GVvGlkStZ3hWu+k0l0kHGCHTqRC0mdqpbpOuNl1i65EehaRx0tfZ2MBkpUSMJ
trVxcFcjEQyRhmGzVoMUAS4aRB8GqUQ4PeqA7wxWSNO1js1g9MFmpW/fw0QfSzuPa2Eb81A+n0YD
TcGbHM8msCPxW57QuzHUqvuQWEl2sIV39gyqLDgG8YZyB62fFGXQ7CkDfnzr6759j3SU/q8IB/Gj
6qXu6EbdHWuhl9KqNLegPNugf92ZqOm0ljE+FIFpXBXAe9fOgGP5+u7cGwrCBwG5Qflp81IWAe06
TeFajdo+ejdLw3w2w7z/nEhCvbw+1M61SozLzQ2ZhV7sOpxLi8GUy4AqYTYayfsRYPAd4JX/sE6E
pXw5FfrUzjoFlI+FLS9dchH9mJpWeC3go8e+a7SDCak7BwBIAs8t6Qy8mPXRltCRSwKkHm6DPVsS
4OXKqk/lwFVyHoELxZ5W50nnQTgDM6YWlvkrKHRUfpNak5/bGe9vUpNyAuFqKOnnJh/5T6J2MHFI
kfoGMd8s5O9bYzLgdA4Ewlae2yhbdQiInUZ1SnrPiRwp9jG0YsOHZa79xjJ9SM6yEeBCELc2KKTX
V3Fnw9CyX2J/mFA4SK/uTpBpHfB42AxoqYoTtK7p5KA6+RQ1w/vXR9r7uniSAqBEToNEavn3f12c
kp0GTY1kPCIsKvLGIFgv9mimF4waSmwA89zTunDE7hGXxddH3nkeAVazqFToFyLkao6d1dZBrpbY
1vVJfkr4Hq5I0+GStGHr5oXcH8x052SACQYgpPMibbtHoHMmnJtAjXemHp7KMpi/g6x3DsLxvZX7
QxpfWsM7DQ41imbwmPEtmCHpJb06fJQG1MlQ3z2K/PeGAhODiRGYW/L89dJRJzTCUKagUJulL+Kw
PkMUydwUxv7BWi1x3ypxg4m7dDAhW/GYL9/2710ywbyX1QCLFj2RhovZauK7KqFk5TllEJ/zMck/
wDWtwv9wDhb0E6JgBHAbNI4YFGsOE5txI0COkKbGH3kwvusCS3x8fTfufkxeHWT8iCA2dQS6AkCI
DSO+WVKYIDcX6h6So7o3KeVRkL238ZctSC2bisXmkWuHP431KUYAaMo9E8LszyzIZM9wwunBEhRQ
Xp/aH2ek9erhn0BgBKma7bI6aRiKmeBUkQGyhsj4TtNB/SZAAX+QQeh+M6o8+jxmAoee2KqjHjn2
QP23BO31yYZYI3tyZ0mTR7yDDazVi+KKIEE3uXaDJeOAx2577hKr/9kbjV0BqBEjXKfRELlfq6Vx
r8+FfuTVuNNhoXbARBA14i/r8iRvRa8jG5Pcis7uaahL+T8Vee+v0krq3tNn3ab+U6ujP4M9+KIN
djMfPEp7dwlaQEvZaaGPrs9DY9ijVQsLev9slN80kx5xmYbjQVtx79TRvwQ1xcotMtAvTx0kobbH
anAx+p0KQJdxcxnj/IvjjOIO4HPtOThy372+WfbOAUXXBVlPB2uTaM9knk2g0/rrLekXlCPlsUqT
6E7N2u6gYLJ3DOyFVEwIRvFpnR/MIQUKAi7wfLMsPduSrvzUmiwNETeby4ehKY4Ex/aeOgcA4R/o
ADTB1eeMHDxRTGMxhY/q6okjMXlOjOFUJdm6K1dD+1VrpOmUZezd1z/qdiE1ilmwLSFJ7MA4Gw1q
T1lyU7fOkJ0w+R4AgNvjyca92Bs7LFNFbkQHu2c7XQYlj4cTiZzbptU+CyKYJMEWVgra4k6V9F+D
mepeNocqbkeZ8dQEpeGruKse1IV2cHiMzMlcFKvpWaxPhz0ZWh0P2LboZZV+B8qTGe4QzzNURLwF
TvCSIT0ndYoCQetIA/eO4XwNmqZ8JzB2Ut2GEFb1mj6Ljq7erUoPfS+oFQt3RNsBkSKCrqokheQz
RmJ9BSVY0EVHSz3wDaUvfuMyVhowJaTkqZna4lcezgREeqtqP1LgH7NL5zDPDh657WXCb0LkBsYv
WSUVtZfHXCnHUso6gmk579o7rUfj1KzhJL6+B7cHm7IC2AE0CvYUGq0iAVRVEm45QW7ceim1I6/K
Ykl1O93Jj5x79jYfKRwYYooRi/TWyzl1Sh7bncQVnUaxdJ9nhuw6cjaeSCblSy5r07kLS/1eR+Pn
IFTZnSfJFEgj1Es3BkVQaGA+djT6QTtCbejBQNWCZ0xSEF56/ZPuTXIR1YYdBB55U28RWpPkMCmJ
9cIov0aQWWKvCBxJ9+1MKrCEmwL7qwia6j6Z0W092Dbb+5PWC+EK0n4L0nMdP4dJaCY6K3gT2tR4
UxanH6zQity5HJKLrqbRwZtn7d1idFWpbqOQssjzvFxTwLRTLMrFBr3XksdYbYcSInBVtJBGajTg
8WbMaxYXlog3lzbk1P/j7DyW3Da2MPxEqEIOWwDkkBOk0SjZ2qBGloScu5Ge/n7QSkOiiNK1vbOt
Zjc6nPCHgo7lq5N7vXtwXDnVZ+gmc/eCwhvsl8VwYc8mYzq+G4xFuF+HdFTEgZpZVj4tjl5zK0rw
myH5naWcOjufojvMrdPc76NZ88LExAPvOLVebxzKAVQ+eq5R1fuUKqQBQWJon0Z7yAR+XJGN9Jeu
RQ9lPkCbqN3F/ko32o19NWmrlfpTm09RIxM1AMk/NDD7Rf1SOCnSouOkGPUBEaYyPXQLXA/fKTpq
ZjHvIrYWZjGs8FYDsbGBxp/CpNMaAhFwOGzN5GxMiDfZw3cLnoAejtbk0OHshoJDnrqzE1T9gp+s
bokOZmCvVGO4qL2AYTINue03izXoYdFHtnvUZZpoftGo5cT5TczmXsnKSR4livjtiTjO+FxWjSqf
SqgrTdhOg/qs0uFPfRnZQxIuYtSMl9tHYOu0rdKdq+AZTdzLPSEReODlot0+Z7ERUtbBmpDw8K4d
hdh5RDeHWr1LuE/QPbrc74JmdZvaBe12bymPXGBdgOhK9NBjT397Ulsnax0IW0Dam1dxlwWDfSnT
gb4mSg+GLzs7eyEJse/E5IrvVqvuQdW2XgBKxbTGVk3gq6BLOMsAZqiFNl06leUrUdxi66hwlHZu
rK2ZwWCkRrwyQq9Eo1Rb2rQRsG5f1KwLRtqxodRa4VORGwju5z01sa1vRmsKwCb1X57diytjikzE
xF2sdAx1ae7wVGrDOh/6F0lv83D7o20OhSIWWRW+EVdKIDEPzaBWSXZvq3J4iNEIv9caoz/Ms23+
HzuRAJn434BZq106KlQz+PUim1jFqjIPSp+bfhsn3SEx4R/9/azWIhCtSXvNvi/kooVtT0bSoKY8
lxNafMo4ZSe0xKKI/Au189uDbVzwEHiRoKM88luV6uKCN7UZ1YnVWNBw88BYPFf6cEWkj0JDcydQ
kX5Hir+Hi7jO5minAbc1YCyQ0Bnrv/+jttAUNbKjKqFCOZnpdzo27SE3tdb1O2vCX5vCfkSrwgZP
DJvVsz/HivR248Jr7i1wJf53VIQp6KPf+PZHOGrHlczTcg+U2qFaU7XKO8UbkSJtkrZ4RIzFLV9i
+MEd4vfAJgNsbprPpaqWPL0poi07n2LjoAJXXE2U1ton/d23v2fSSn2w0xoV7alGDQ8FRr/Lat23
ki4/2CLaI1dt9I5W2wQ46mwyyhLqxQJ47QiYyiGaSPRM98XsTadWLq6fNYkT5labn2ynbo5mvMSH
fFky6rAyul9cLBNvb8KNu1AncATnStjIPxc/RBssNS1dsrSsKOTJiaz0g1ea0fH2KJvzpcJKX4WO
MmqDFweroxOIMjIGIpm7QhHc0jti7GzigI5MSj+41dnxGsQASBGCzkJaJO7BuJjUnnfCqo17C2wS
FSeaA/yUy/miZ1fXDsIP99M8xSFyf1wmVr4EuGzvFYK2NhXkfHTnqNkTwF1uqgZXM71haXM8Xv0S
YEQw893fZQQZP+zYGXbe0Y37BNsia+1HejoCShcnu9TqRShtmt0XtdSVwPQeSzSoCz9SY+PHUKn9
Szm4zc7+2fyyQFbYQ3RB1p7v26NT9mmUlgDm782oNQZfrXvXgrWrdz+IEZv3cCGyz3UqrZOVzI8j
8vikepV+7pN+T+t/c/6rGhG0JG5w+3K9dZv5Lg2f1uoVeMJJMTzQ3ZLPtkzlHcl494Wqw7T3PG0M
i+QDbFjeXNgZl+WxWAgqdFRUz1o14UpYL26iBQZSpscOKkAVwMpHQ6hvXDQcb5+qjZHRUqNbuNbG
+LMuUBqNE/f2IHLvbFrCOepNVZ290ZnuFBO6cYbWDw4z1Z4418aFAWR29V5ZOYdX1UADhRYnqRg0
xczhCEamONgDNY7bU9s4plh+0ZKhOkHt8ZIXCvXJpU+IfHQGdDVU2iwOO9M49tDBdzbwxnyw6qMM
zYVLcewyZoqXJQGqyK3fgLrwJ6PTn0Wc6TujbCBq0AVmNisYkYEuM3R8WC2Bs4p9bnEsG4NRtMpL
prk9YeEYp4q/yMY2n1Q4WSsev2lRn036On5sKexkfx+78em4hj2EL9i0F/sGgdnIiVQR30cki8ca
BYbPY+5YfuIse/qCG/Ne+UOgknnl1mhnTer/CDcI7Qswb6C87QqH1cqLlpnHXNO+93q5tEGmea04
NM0SfUxXnYugyvrhvSc648ftDbX9QwiJeXXhLV71Nd12SAbJM3SP3kSEo1SdBljfGqlPoSyCc91r
xz5p5kBP9Tks00n39ci0f97+FdfbmtVAdeQ3x/zaaW1ua6vB/1c5S7VB5Jnfg1CUa6M8bJU7J2hz
wmw0bgjCDLac/nblm7o0kyG2lHO+upUFRtxmhp/WBtawBeiJExIJurirE1XJfCcarORYWnF3jxAy
TOzb0954JAA7Ml8Ko9BOEEZ9+1sYzsuFZcX0zvoE2Hbd2B8zxN7elXEz/JcpRoqN02K+zEU3n2WN
1vUBh1DT8KslQaPr9q+5joDf/pjLhdFU3uMFxoheqdVLYjkoeo3a7Dy2WTMGxay5SDRBTvbc+LlB
F+zvrwLiPYCtnEBEFJGDersYbd8YckD+7h5Zb9QkTNKY38jo7zg4EN8WeeO9m4c6OiLot6rcKd49
a6FUO7fA9cW3Qs0J+SCsO6vh2tufkZlsxtiW8X1uOeJUWvasBEuR9nJnnOswiD+bWsWKW6S1cvnt
a+F4iTJqsEnMCZqwk4HLtGp5XCw78RFFUz7c/rxbZ2w1FaG07Jm8yhdhUIKo0GJ6E7db2ShhPzXT
XbcM0kc2xdvhXWwNtTK+Ac8wPRRi3y5h5Q5x5Y7cKZmlpH5MUy+M3QWVvgqhkZ0UZXMsMJkgBVcT
F/PiczmZVZVVlcf3Ikt6qGiAIq1encCWWXvtts2hVnqAS9pNE2XdOX/c2VUOgGBKbERvCzX5gDCO
+bm0x+Edjl/eP7c/1tYmXPHQzorXsSnHvx2qjxQc7u0M9pY5jAeziZSjkxflTvrhbg2zsmOAkhJM
UPh5O4xRxlYdjXN09lI5pUcnNVXxNCOjET8LS5Nf0y4vtKB0FrrPQ9OK1xTmTnaH+FSVB0nt1VbA
AzGnYPi87FM5T312jAdqxX4rZvXH1PF0+k001T1CR12aY/4iCvOuI7JYwmGZqVz2iR3/Ss2sa3ze
IqxoEiOdsqDuCmcIRa/Anl8cK00CnYrSrwppEPIfy5qe8SiaIp8yWDG9b6Oa7awiiimC0dMrEuOs
c5xT7KqtGQxJYlc8qYVxhD1btogBSrsLBzFN3oHCRj5gyACW6EnVF/dzpuVT+YiXr0CtGlnMw2xm
eC32GGWdCqcqwYc4TZKdltw2vtkFjgB+VMk4OuTTUC53TjEq/UETNbKdjdoU7iPh/nyKYwQ7/VXH
5p2h1GCi51GRXzq3KKNzYnTdD3J4LzkoapM/6a1oUYwaS0SAINoLeRBgyNGwilLUITtEWGq/V/v4
I1khTNIkxnjW73X83vyq0maEsPqO4mCqmPUrtf8023koNs4BaKC1aapqFknVRewSpbSDdbR8zpk5
Fg+861j6FjGQj4Vqc7Jzvq+7GyT8qzsMTzUEWm/9MX8cuqjraiOuuvTes+P0QD9h8hENX8JyUcUB
TZSwKgvUF51kb+DrLALkDGWWtWBoQaC8uFikXkujc9zk3lTz/EuG/cLXURszxNh1V5yxFuYtFk1s
78x34xXGks2iErWKskPVeTtf10gi2eYmpeyk7t+7LMoJ6fn3o+kuD5ln/kdbU7nrpoFCfC3bnYt7
o2dKzZIaOsQgYAUoGb0d3bMWzSyFTO+REa08tMKG5g5zJopvUsBB7DtzqO/R09R7H2px+Q2ckXyW
hkcyiWZr7k9aZ9yliRxPt+/DjS1HOWZtNLm8X1cAaqeMyyXtVFBTNVaaPJ3kj5mcwomm2M7u3vru
WBty6ZIF8KxcbLgUKTl9yboETYHUhlK6yKDwyp+qEdd+Jj3vQM94rzO/NT2uYFODkbLCmy4ezCSb
y2J0ISqiCaMfuUC0c4TA2mOmaHuq31tDIQVBEkl2vqrxvP3CuQB+RoDFttZot1r0fsKh0wZ8sav5
7vZH24hwyIfpJK/SE6v/y9uhotFzAaeYPGLZHBl+XXjx4yjrQdB2z8RdCjVM3Tk9G0PSjlz7kas5
JVXxt0PGWLVgu+fGWI01yQGjAesT/af46CUIvOXWpOwcmI3NsjZ56dBAyLqu39WZMVLBQCc79XSe
aDl9rLqi/gYu2w4WrknfGuf5/7iZACezsitZCprpxc1UAAd37Mkjd0xbGXSDbr9X5orkeeqLAPFl
EUxN89cOjnxFzaYgjxoFcvH2xaA2cozuYBPTTVaN6GNM3dUJIg6E8398wjUaIUYlJwUG9/YTanFf
o1q3KGcDZ2qfrk0SGFnthqsm3l2dFsrh9i7diIGo/EPpWZHEFLsvxovyqMwcMSnnLu+ab45bycDN
rb2Nsv4pb8FvKxOZ9gItQ6pil8dOSYclc3JXORd9pd+Ns6yCeqncoK876++PHW1Q+DkoQXCVuBcn
fJ5mTxYeQ5l6XD+NCoSP0vD+ybLWPWDwuadDt3Xk/hjuklCagWG26Q+Tuyde6ieJpd3NRiVCKyn0
A+i0vZ7E1koCRuNxtOhwOJeKIcJI+tmJJu88m8voIzFT36P0agZyUMQOVndrqJV9DNl5FcO/LE7N
DTQODRHPcz/n61zq5mQ2E6soYZPf3oW/u3UXG4QdsgLQaGJf12H6jrOVOwnGcJVenWykxiWggmw8
uzTvnyY1Iq4b887LD3hZZz86U3ajP1J6BqgkZ06kaczuchKVgZp3QfJsf1RTbxGfUDo2xcHETEYN
0KeP2rCsF9V6xjlNv3Or3PqamaIeAwtszkNSVPZHp16sryi7Ervb9lIY7yjKOdGRZ77+0RRGiUDo
4IqniFwo/u4SeM4+vA/svdIJYFkw6VqShg4YdtUflcj1/MYEIu+j9S/c7/0yCPUAizX+luJYMvuF
Narm2e0qdQyiVB3+yfVslHdIrFlfqMfxSJGhIJVvJMjQmIoW5/7g9DPYg9nJfpWUzmmP3f4YGzEn
ZQj+XvNXHpJ1X/wRcy62ndlpgwZ2ouf2QzHmUThrKK2vXTCSD5JmBZDIzwKK787Z3dhxFF1hDkGw
R8Ts8proNQIoFTteTDGs+jjyX4RF0lPvma3p5fYktwphK1aCEBdVUMZb37Y/ZikaRYAzM5SzgoPf
aSa3hSKm5DPxNTtQKWbF5/Eagy6xzfdmZbyiqtZ+uP0jrueLowv4dNoTJp2nyyZBiR2itCogiaVo
vMAGxhtEnbN8MkS+7DzV1/c8qPE1NKCFTap7ubRlaVZObNOPH+l+nYhulVORt/LX7QltjeIi++cy
xEaVxVrA8DQV4TvOjtpjPY/mGUVefQ/zpV3fukhfoflGP8teAbIXgY6YWlTuwFmB1nPlB42u2Ws+
TIsdIHxZDAEQa0roKGOI92Sz4jPuAsvdnEKLTRfNfoW8mv6XjZ0HWFlNPs3YCJxGtvPn24vxGxr8
9lKjzErLCd1Qgtur+iblmkJ3qzG5R/K7v6+p1cy+KpPy16C48Ym0AmlUHWrg41zFA3lvuXwql3w8
NJnihNbgqMfBkfb7IbGX8+2ftrHx6NYgzUG7hh6HdfFIJnJJJ8xhkJ53++EOm8HuZEV43FS2VoR/
PxSsASC/Ovkyqklvz5mruLTBCmRVhCLVUC0kngtVGx0KI98VMdrYfsDRYWLwjIDlvOx1VoQFIOKI
R2NI368DJdTSrykz5neRIcdXG8XYJpAkr7HfWpF8D8ZnGHwgTeLVpqwhHkWM9MVk9oMJJIxqTzgt
nv69AeKFBbMLWcZHUG2ZjkmsCkp7St3mfjsY/ScsHNOvbleOiW/Qyz7N+pQVYRZH2lp6qadvngUY
N1QtKZ+bFYsdGvaCDH2vaOibleWEAqYWW40FeUo1XgU9GMq/RW11/sAb8msa68T1BVYENg2JOWsD
HQORiGp0nX5sk8XbAylt7JAVUkmGTTWaltD67/+4HhU6XnmfoKtSuukQ6NNSHXRg2x8mo97DJ62b
7eKYrEgDfCToOGANcrEZpVdYRuSR/i1V9k2TRnK3KJYI3NLoQt3t1WcPNkSIJb3qp5WYd/bndQ4D
H5CCA+0+xHhoYL6dqAaswpUFheHOyNWw7DwRQkNug9jzcBeGFwKssd2T5tmaskGEv1q4Irt1eSji
0SlzBanz+0nN3ENH/+Us7H5tz8sxeqmiaAZ5E5XRXdLU1BVa2QERvn0ut+7QlbS0xsn0G6iBvp04
Ujnj7EV6hIK3yNl3XlGeaQNF3q8ZrwvtP49Ck/QHGh9nAWoyPeHwxKO40EZXDl1l6s9jnrlf9KWy
fpljPSLm5QwU75dR2YNnbC0XzQig+9SGNuoyrQlUzemic4ltTQs8BNAcgtspMWBD8cr2RZrqDtyd
ZepOjR0n6mct7U13Z8k2rhew1OxUMEHgqtWLkKFKVTKjvCM8Mbw5GHW7eDYr0fw1JYMEie0IY2Bl
ql5mZCLPnR7teeU8N6k6hpbiJS9TjB5dUM91px/RCm8+3d4LG88pm9+BnASZ5roqEhfEmHkvorOR
Y/0Zdkpj3/XlMHsHwEjeR5fm/ufbI25cLyBg2P8rxAha1MXm67UI6HkfR+eOC7ElqD4Ig3rBVOTl
Tu3sdz324nohlkdRDBG9tdl08QBZeRvl6SyU8zjZypOZeIXjk4wuapA20/SdDbdgggDgCgRyU5Xz
Oc+09PtI7aYKlarpXvEbMFoftp33M7JRgvRNxdaerHy0nnFUmUa/19pMCxZNnZBULhW1P3aDUln3
s95QNXN6Kug/tR49l0CPx4kYIGpiD2eGqXuRY4qhqT5PEdi+XG8+W2lPUZUkKSmxnyGVPAxDOwBB
iKT4TrsFqSR9UsxPg7bQXOoar3pW6JSePepZJCxCMb0XohL1AQczTQvNwbTrJ67vSXygUwXK2pVZ
uYSRVoD7Hsx2+WASciuBW3k5NNyyUrpTmldo8rtVqyWhoncmHmtYK9550FGLD4T+AHr0ekYronO9
yQrwO3BEkEpdlVhgN/J9q4qupHrq0DxNCvWzhEvyUSLr1PlKogxPadE2MaIzXMnBMgHhrEvP/WgY
JFQAtwfnnQHg7Yur9bULcAb5yDCtndY8JnRNwbkv2bSE1bJMrV92A80uHC7jLhCsy+AvMY5MfltF
iRu6ie1yH5VRIUMMfDIZwoZQCwRZFg+CyVQX8E70WFF9J2+qf2FK4MuEWHf25fZmv35iMP6E4u7C
dEPk8zJnHzphufT+rLNKMfkgFD39p0BP/qiWA1rFkzUdsVrYi7s2EpzVbpRdTx4Hp/jyjUkEyYxl
dfZ5Rl0MlSSzNdG5MuvZoicJwN+3jS7+WXQGhmdUJ10+iZ50c/EAYSnvd5bg+ry//THr1fpHOIEM
ER9HcWD352UcVngSHmq71Q+Tumurt7Ha2CpC16auRYv5kmjp2CUHa9TNs8bNGQDvV++lVSclFpaL
d1w4KE/CQF3s9jfemCDgWYIYLpm1YbJesX9MEGaeSGU5GOeBa/MustU2RNoAbsa4pxm7MRKJOVAB
/mKWl8LiqbDxVcgw3ZEA1MNWWNmLUBP1oZVW8s/tSV29C79V9QDqWCuMjffhYlKjkjaDHnvnRlde
Fpb1Xhv7T16foiG4GPHeo7A1nE5jjQeBGV61fbXKrIElZfic4rdzWBJhBgQTWuBlkRGY5bLnwXm1
kmtnbc1MiDuBfV7Kh+N6kliRuoDRi5zyczSICHyVgs9pUy3KnvzEVQyzDkbBDkkEXqOrQisugbFV
ICt4tvI0jU4VOCIrKCq9PLS63ctgmVv89gacRmJuyaR438ul2hGL21pg4r3fLEiLh/fiey467Qi8
TZ2zS9v6KZ5Np7gbgNS2xPZF9dBwhe5EFr+1fd68vkybcMbAFYSM8yolM7m9S4A93jnJXbs/tVpf
LKFBDw1iMFyMAVAV/ieVllpw4DxZGaEmhuhHX436WTgS8nLi5vHnJk1G8A1Nn/dQ6wuxV/O6Cu34
mRRgaOsCA6bWf3F8FXfh+VFwg22BMX7S8QP46QzGX+vfrqMgfQhVDOgnUffb8+TpsNVQzMb0tWqn
b00522CsZnr8MQpJn2+f3a0ZrTQxIH2UH64OU214Y7TQzzijdjIdiInlQ9qkenh7lK0jhNCJB6lo
lRm6PEJEd2VJssKuzsY8yPH1uaO+2viRR0319lBbB4ikHlwI3Bxe0os4zh57HBdB6Z97rVJj37EG
45+Gd/uDlGX0tQCVkGDdFHeErtEEgs+mbTLvZABbBwigHspjK42fSb/9gBoGXZh+ze55Bh+4eoJS
NoAM1g8ZhdxKUc84ku7Ne+NDUkrj1JISmKuXxNsxZ+wyCM11+0xK44ZVVbYnA8np8+3V/Q25vDio
ZFjEKVxOXIiXbTWz01wlU7HHi2GRNX1YL/3YHYgvso8lggLikJHIuqHWt73ABstGwhP/sKJ7RsEU
CM2SWnUboGWuWN86TJ6eZYSkuQ9EPI4DVVvE/M5DFid5FzlJ/Y+oLaE8LBJhrGD2nPjHYJolMbZS
LUfkdr0+UC2szsxIwTBM4riDcVevGcW5Gevoi6ic7Icr8/wjVtiGG6LsM7sn3cTzKBi7dvimOjMY
k8kcx/9GYdZ7EP6NTb8KIAP9WAUdqBm8/SLqOLhOPmLC5rhdd6epcX+sBkM51iKvjrc/y1UwQz2E
1hyvPKqGPIwXQ1XFnHS2ghP3TKwdAAbx/N5MshDmy3Jn6SUpEzJih9uDXhcu11GpWNLrpB9/hcKg
hJs3FrKJZyR6lCN5eUU6QP/mY61p2n1KKBkHFT29p2lorfdLn5dPCgWN98LOs7M9eBBlhKnb3zzk
eJOdfG7jOFisOno10Pj5dRfXAA+XtWQNtQBdsev/IsVaPszx1P4/6046ARFHJyG+DJ4zo3dE2rre
WanRqMsQCKqDqEjM7tGB0CDPmdLX/7VZjqD47bXfuOUIRdYHgoRgJU+/3VudXnRNlw3RGWAyrR5P
eOEyeVEw21l1GLNavRdT4R2EFk8vGPX+NQqWL0/5geCSDW5e7Td8eecczxaP4NKS50Z4aaBkRXkq
OtmgZqUVj51XykMvR/3YFJa+06XYmj2APPoxHiEZrM+3s581Oyu0NiUCdN3uyyrn8N4yapWld1Dr
0/oqbLWi90kgx2By1F109Mb9jokmz9kqCsMvWE/+H1E8853dqCqis7myd5HL66vnzC0yLRRy0Z+n
RVcqMsSu/ZktY8LGy51/WysxH0B0jBqiyYsxnQSNzG9RZBKkVGYaP0+wo5udbbJ1BXlwzlde/29R
oLc/dO5yXK4HQtcq7dpvk545gAWymTx8NOJx55HfOHJg3SC303Vcc9iLI+fE06R0MWmADqqVTqmw
ftmTKv+9vfM31p78CYAAMF2KNZdrXyVaoSpKzQOUL/YJ5S3tczILcVQjU1ED0f41xw32Mv2wFdGB
4u5V9J8bomvGLvHOY15Fdz1C4tnBKWVX7mSG13IXDATG1NABb9Ga+G05+semWnSkOKKMwKXSBH5M
hTbbLjUIaXzDHUOpP3rRPHzvdRNxXB4C8aoXqYk3mGdSe3aqtLnPnCYd/n4DvflR+tsNhEepg2tn
62L82c1HtOKjDzoWy4dWjZadwO26ErEuAGgFXjLQUAQXb8dqjcrp6kZ1z5MZybsxAfeUwkD2ndpr
TiW3TQDRwvA5MikuqxNFKlkV+c4m3jgxXGwmVf61KsLD9vZHNFm75ErTE+Hz3D6ZtgIfrauje1R7
93x5toZa2WZ0KNEhvgrzK7l0s1Wys2pTxL96McgDVuXii2PXn26fmY2TycYFq7+y5LmxL8IDzaKS
loKdO/dWbx7KKK5flj5xdrRkNk4mY6yASLDL1+XhxaVxaXVEvUhRLV/URGSnEbeQ55SljoPck/b3
29PaeAZWCtIqZsBTSEn67bcSWSmcWK3cc90DU/adsU2/FZOTTf8kWgnkyqy95HXpCvkyFfCQgwEN
1b0DsrVrV+YvXnGoHaDLd/EjEG12+rYanTPKn+M3enPRXdc1WNK5g1FlfkQKkPiQ+aqFhkTXPYAR
WO5nFxOtnfNzhccg0VhLS7zHa5fq8vqdlwjtK6laZy+h/BlL1/A1a8wPmYbKcdkU4sMsFyWwkBLa
eY5/v7cXSQFsCc7sqm+CQuDFoXEwc3PGuLXPrtM4y8GcevPY4vfq+vqgG8MjIpdN5xvwS0+1Z0Sf
EuFEnzLPWd7NfR7tHeGNYBiHrRWRzCWykhvfbouIFCspisg662XXY6HH9/FHiA+hjSzKUWu65uCW
3fJ6ezNunDEkEh2UBAEGX7PAudABybelfS6l/a1d2uoBLkKyU5nZuDJQlAbzDPEbM7vLHihpZQGL
namJFHuyUp1adMNnOX/HYdNuD7dntDkYIA26LwC8MVq5WMcsXj3JZ+rRWVmfK6Rb7lez29DrR/Pv
o3Uq0OA0aWmv/Z6LT9appR0V9mSdqeKAzigbcZxVK985IZv7lKAVyjzPIiKFF1HzpJbGGM2ZdV7M
qc0PrlqVKP+URfYStVomgnbRskeZ1lke4GGbvJMN0Ca/mkbcnSu1RJH571cYTvvqHEb3/Kql7Tl1
3xdzzk7V6+RhoLBU+yO8uzxUB9eUO0/b1g6FvQK8AsDbdWmRWqU5LW5vnxXae4GglxTgaVzspERb
uwbSLYBbiMU8pRef0sRlaKhqRqGND1nPsMYgN9v5CPpG/h/LBwuf92zFRSF1+XaDImXYWE3FUPAB
cr/wxunsZZMXRnGn7Qy1tXZsTW7Q36Dpy6gzSTtlaSCInlVHKe8HxgPpOO2ZgW48JojKrMU/+gP4
g12WDDxKJS58cI5cWno/BLbgURAtQoz+Ys9IHWtAU38QI9loHJVLgfF4XeWhYY4UtW5vzevHnF+y
gvtWGVmi7Yu17WM65m6qWWcHENXTkOcDyEphxwOG1075qM9C38sftoZc4U/rSVjrSxc7xwaxmsaE
iGcdptoJ3tIqewPl6hhjLnk/GXKvmnu9VSkPAEvno/62Zbh4uimiD6Xhps4ZAsEQZmUXH6knWYeq
A1F4ezk3h6IggXDcWjy+7C4bk2qAkLTsc4GVJaxpFTdQJEuPbZ+pOxTRdZnePsbMip4P0bRDDHup
lkEERqMZq86z0XTOQY2m4TiL4VVLJ/OQZw4l0cSNkM5qMWiYs33Q3UqHuxqf/G/l99s2aO63p1LN
DCUB/uOcJ5yJwEDE3Uccs7QHdYhw9Wu18W4xulr6Oc5LqW9UyfgObZ49rMLWgnPXUQ0DsnKdJg5Q
5TLLjJ2z2mvlUYdcEZjGXJw0nX797W+7UQdbwYV8Xd6WlaO6/pY/M7cahDGcb/sM6BoBVQTA9P+K
LJlJWlzlUwGC4U6xSu9j1032eZqqVPMlNM3HpVDHh8412juZDtmLI/Pp1+2fZjr69ddgeyMigpwg
wsOX59jMXKYO5vMc5bE3vBJ+NeaH0So0JTAUw2mP5mKjYOYgWqY/wuoRIKVnZZ79VWFNO06J7HCA
rqwWBZA0Bw1of2gapeqbRys3rfyZiL9PD23JH+8P3VSn/uDk7S+wbG79c65sER9bDQTro1CrTH9s
Pbq7n6yUjMCXmNS793o9xMCFZrVe/k0Kr68CuzfRjVMsb8ZOxzbi7BXQTzuGgzFL405xjFI7CVcT
RuA1kW0G6HvL6JeDzVYJ4mBCjC2gkx1nT/0wdkiUQk+fwgHNeJ4js5avhZ1k+RFEPhiupESYLogV
9EWCypWlCIlv6Un0yOvO75NMHyjcK15f+H2XtfdyTsfIT+EkTD4y/gjYofmkP7tpTQel61sUdvJ8
1spAN9Ke2BN4tAvSaBq+d1Y92EGqJzIJ1Vbyf3ZplDwjndfK+zxttegUR62qH3CxA7fdx97Yf8ml
Uep26FAcd16XsdPiY2X2TnRoDIDdh8lNZ6whwNAuxVfgGW7zOGWpVj2MmTXXx64gJfg+1uWkBsDb
7SGoJt2sD2klUcGqkf3sPqhFoxTojC7zt661KjOE6VF8FKjQK99x4KzfxXVuqCGs+soaz/3Sa43w
pR2r5lMx41UTtKYxPa7cKNAUg7C+O1K3omfN7ql2o3DXfrXsdshD5IUBj2kiAYUFs1pXfeTgUP1F
d0QdMLyK9C/Q+pOfmiE9Ii59mh7LFrLmnd2wfV4g4JavtDic1qdanyc+8jDaP3OkK/17yFqT5nda
JYxH+jzGO2uwlxFJLDP7IZEvbb4kcVHMd9Sbx0fEseryeeFJSA5pbOmZnw353PvCsqd7THKG6Dgu
9fAFKRjdC2ddGV+0yLIeVDVXvngzf6NZPM+8walTBnJOon9r0jrLV7soH8JRzAuKCJ5WOZ4vUydZ
Amgm9WtJLzcOTLMxnjuKHMODjaIPgoYzc/SNUhpz0Bgt1lsJ98tnZ6zEq+hdqYdemdG5UMHryIc8
6krjLldSQ57SQVY/oVo1Y1iJKv9eejJv/dyzOsNvSEePi7DT1xTZkG+lg0O6b6sFOmGxMnqf0z5R
NfpeuSb9eJDTB6VRiAWzrEl737NozvmytVPtaALs9I7IHOL5opCGh1MU0WNNBkcjx0vL6iwyKsGn
3CibiB9ppk8ZXuI/xOhqbahpzfRZxrOdhDj0uM82InnVENrdZDgfJi0qzcBII2kd6a5DV+jMJhFk
Z1JTvxqYI/NUFnZcP3QwIiIl6GzhzKEBbRpgX2KBtKqaFY/YmQ759dgnXoQkxmgR+UnDUF4csymd
B+pt4nMp6PO9unNeYOjZyyh50rpMs79M2ZyfCFaB06d10oPUbYtpFA9THhvRe0dP0+4psxqnDlCY
9B7olIvsECve/NR46vR9yBZqYBAHMB3ItNb80CS5UJ8XtKg8rkK0YbhJC/M/jRZIHsBX9ab7/3F2
Xstxa9mW/ZWK845qeHPjVj0ASEdPiRJFvSBk4e02MF/fI09V9y2RDLFPP9SJkkgxmQlg77XXmnNM
JxSuPjCIFFcLjQA/bkjSyuMe7gsUSaTc8q6sFpSUmR5JRNwwicSZY2mUZ1PVPc5kNWJ4cNU2Yy+n
N3enBtHcGHDds6POhlrvFB2lnJuuXT0Yd2X/bug7C93xyic2etv4Xox1P3+0CpU1u5zl5XZTsgqw
uxjmZ38Ix1uAuoQaO0KYFt7uXuJqpS21xtCttyAOpQzuAuhvLn4f8GtX1gBl4x4Hn/y0TQbPh5OH
0/Xkc2/vC/YDxKJTHSamj08ngQY+ronvkL6VdrAb10fir+p1nzvI2S77zSrJgcmXsn8sDCGtg4tD
/X2h1i7Yc23D6IbNflUJaWf6dsj6fEnQBM7z9bAGSNGgwgQydcppq0FFgDmMm3IVbeyOZtEkQd/o
cd/Utp/vh45ymi3OUs3OsQHiU5BY/d5rSTdLylyj/tK17X1T7iKtuFN2AwCeU1xMI4+bdyU2LA7W
pn+3oHz5ahmq/BEEk3PXtLBjsDN21fdSTPN3sw78Kh10LoJ4xllgprNa3fd0yiuUqdZmYpLh/ntk
QxZtGql+fYqsMXuv/UVc9ku3/lxCf2Fq3Kzqg+bczTrRLVLGpB+Oj7O9NaQzN8Y27ZvW6j4Ejhie
hswq39NLLgi8qZthB97TIhCj1OFnr6ZnTMBtV9ZpB7rnpx8yF7jIzEL3J0t1fZHOujBv+9CoxxN8
5/JmU+HsJzWKcjKuNTlzCUCp4gPg7SHgUMJdnVRm0A4nifyzSpl7++uV7H3vsUASlBEOoQIzBuK9
/JxDJjaQtAiOCjETXk8AkN3Ymzwow43v5Vdu0w11jKulgNO+yinNtGA98+pgoxUspeCSIQ+8b5m3
MOWU+bIlRleV37Yh29wdhwqyhFzpis86763hcVnC9iOzxdnAitQD5em8gpWWZCUjOKl1KE4hSRM9
64YTfZ71OnxzSbFxdyxFrfm06mX09tmUWWQ1FKvp7uQ4dDd20E5PDohBNvnZltfKmOxP9BPklniO
UEvsaM4vcW/z8w5Dv5Z+OooF2Ussm20ILwK80g7eMKGnuJ6aEiwEbDug5n7f3c9bvni0vttGJZkw
sxOlZPDJ57BXJ7TYsoewA2SbhOsopjtKSJv9pSkHXLtRFfXpahjbty7Qphf3ipCVdEKiwNkx8Ffn
YpF2WKV49VdrtxjNYh5s7U1HYcnAS42+0sVVYwfbu0n3o3s4h8nn0N+25ePUoKdMlLQDlRRhVDdc
kZEDdz0hzUWK5BGWR70w3BDktq1HD0QqZ/482z7IvOBdRuhq37V9OVuJ688AIpfVaY0CT262+d87
Kcbp8fdlL5X3K2Uv+as0IoAwoNd5dnxtqTA2Hdo2dLPC+DLAVsvAxpcQxP1tcppkmpRZJ7LTWid+
G5pbXAshrsbMMZGEdASQ7dYcxx8BCuTSnlgiwy+2IH4lrmivVrGbm3pMJ5PHmbvU6UlBGc3oy+pM
G2ioMx0nbYI6J0vTteWjm2tjeZy70a6Twe28T9qsXT4jo6zRVG6DDxg3Y78wARpXhD+3iPm3SQ4s
2RqeBXXIUBq72o5kdsFPybbLwT3fZBQV1pQWA03hGsjoHN5mjLzXd2IMwnJn6HYID8vYFHfTYK7u
58lyFocMHRtEM3uZlScDvQZgFAXPVp42Q2S0sYk3Jjv4+TRTl2WWeBdFoj/ze89BPTdVa6nlyJTX
hi1Qdgsd3rE1/MQ0ZaZSt3Rg+YWVaVgHOlhLnWoj9/x9GS1Wl7L+dgpGhD/2x3EJ2O1z266GG+1b
MAQQUo/VhwDElRGHMCzLSyyT47ALBneAd0JCMalADsrzDy6nh9ttQd6bVL50VDKoatuS3AFeHfuC
0SrHzdW8W9pQN9coSb33mxdVfVJEGOZ2usitdmdFeU/SMMxp9Kz0Jd3joPvty7Js1scMqAirQDsM
+ZVhBaKLaa1z27tt34J0KNtyOiAhGu9UdFaNAENoI5Zoezl/IxC4nU0KB/Yy+mxFvGbGFjKAyAdj
J/VUyiSAVsMxSXmVSLohEveGE7ZBnPMIyb0hRz6DpO5X56Eb/EblcRv5syTOXTXjTZuV4/Sz2qbu
0TdLn8rFc9fwsrTC/AqCIYl1lHG1ShANZBfjVJMwGXVGCPzObHpx1c628I6r4VMz4RJtP0ZdM/oo
yG2P54D546OelX8xDIsdHcRqVfg623y9kI039fFQepk+EP9uban0w+aTKjEcwUDTbhETQe+8V94Q
PVFhVe+XaLQvc2YgRqIKr22uhhCBXjz1nREdMeeq68ZdcXrN9RZUR0jdIktETY9yL5uKNatFB9mn
xP2pIeZRNUG9jHZ4UxfgVNBDdmCMxJh3Q+Lrtv/iugR18Qg20Tc3b4uZ52Yb3B3rvMkoJM9RxmOJ
trbERoPvAWzr9Ttldm59ZTa4w7FQrdmj27ZbCwA8LD+xPQVN4jfe9hDRkfupt9HcdmPeLA/1tgzq
YOB0lWCfnfPPrJay3teT9t/lmzyLxc1AcgbtvO5m0M3YM3PxnO9UH5txvc6Rej93QCVjjbvS3DVh
OdY4CNYgOGShKjlptlDx9z1j4h9G4w8r4no0SrF2WqeFZ+6t76BtjV1S0N6wYweCenuKhm46lKKN
okRCPO4Tc41yM6F6aLvLpUQjA/LHLLlYSuJ53CLl9HFhONmurIcsik3DH+s9xaRDYUmQLRfV8PbO
XCgaq1a2XCpbqyqh57m0mBEHpmlBL+cHXU4h05XIFg/V1Ad2ykTT9xPLo/Cj6d0QGktezadc5K59
8MZ8SbNKD5CPaCAXicyFeaonZ9G7dpoMldQrworTYueA0C2dVXeU+/7n1lbF9MbE4ZX+0LlLDQPg
PHWGJ/Jrz6aPusXyts05eVkvd9bccfKeOYxFoFPe6A+98lK8EvoLwm7Ie3veEGPa7JdZIxwYn15G
D2JWzQFPrb/uaoWd6o3G7ctONVwIBMIuqCryU553UaFPEpdhhPZp06iOqLD860263hsjv1f2V6oL
ZlAM2Cw4MM/214roorEZcxPzt1leTx6PY2m3/pW3YrrQpjkkq9NYf3nEdh4wgkhhYP4KExfaTha4
pWmeiFFpL4U71qc+Um+hNV57awxAmOQSTnkef/16Z4SIDW2XbJ0TUsvw1qYZTCtCijvi4t2HcYzM
LF4L5vlvTBhee1lGbYwxuEMC6M6/vqzMW1lupTJPljOY90ZZYettvHKvaRW4iVUj4or7qNLjG6/7
cmyMLvc8S4T7fgb2P7uSWnNycIvaOrVB655qo1JzKs0a44ez0i6OczPLLwXxGVeVCqzxjWb1a88G
ElmLIcNZzf984AFZx2w4/VunqInODa28vIOc0saDX73FcXvlpTB6MBcnTQbl0PO+OIfXtjEk51ZC
PuY0p+eUBFkmjqsc/jIdkTdEeBADMNdiEv+82987Zt4X8+idOuF4u4wcmn3OPnr/+yr3lXnJGT7L
kNtmokeh++sd08tWmaqfvRN+K4Pi0VPDx4Xz23snm6e9D7n52+9f8LVP8LyunFV/LDLPnwztTn07
NxHmFXpwO0tL+2ruAqinTf0WaP6Vu/IcfoP3lZgnEj+fvbdFA1UgotnlmNZb424jf2OXDWvWHWVm
iAPk4pBMSDl39BEGq3grtezlR3uWcpzvSHYHOFfP1oC2FhwV+h7zjMzdfWCW2aXd4ENyI22mgIfX
N3ajl4s2dEsgEzz+aBpfXMrGArcAocg5bedeIpoIkdo6j97YiF6Zf/MyKBd5RwyhXjCRrKDjdD5W
7gmJuKri2RPiNuqqbqK6nLsfyEu621V03qEuoOzGkV8N/tlMbcMQdaqn399NLy8xOxFUXxP2JevO
89s33EhaD2gGnsj66q+ijEaNYdvqggZ4cE+vuwIoGqk4dNv68PtXfu3qoh39U3r1yohaNqOwA8GG
LCY7vF/UYnHYXtu9q8LuZrYy4y8vsbzTcxg6ekVwus+fG7cA8zkPo3M6P8cs4rJPw9Ep903Wf86i
1v9Er6ClaT/p/e/f6MsHlqAEntaz4wLP2fPV1ag07lzHt09+k2+w4DyVLnYd0t411zde6uX2xUvR
x4UESFVFbuevixE9vrqqvNw5ofvZ0qYV+bWktL4FxV/ta4fZv/YD/y/XOihbiT4/lzpnI9j5FvuP
wZv2V9GrrTJP0h3HU6Syb95qvhVW8srdgh+Lj488UmLIngsaBl30JXEa5mmxpD8moZrbr+RNy2uS
HaJxJ8LSe8Pa/cpl427Bw8b/ENM9L65KXxF3kDvbaa2p502vKOGJdeVeGWH7Rh33clh8TjBHshSx
yDH1eHbZyCC1de8p60QS0LbbJt/+embsHTB3uhcTaJKEzXuCwqFod8ERfmNFeuWzhZfmg4EBf0L1
8+zly6Jugoa55UmDQ9xNGi177VcZTZKtStTs/n88EAi0zk2hP8kzz4Vqbc1IuJXmdtL2ZCbDVvfw
UEt98jzdvKGGfEmJpIjk5jxr0PiAWdZ/vTknz587T/nmqc16nmzTCMSXc1jFGFtzMX2LGkKjIMQ5
3RBXVWRUCfv5IrFMT9aNkmON5zcwNXnhS9T95cqBX42SAYLmWWvy/GNwKWd9RScARm/pvZscZ/1q
6aWq0zkc3G+DRQfxjSf1leWBlR6BIARA8oyej8jHBrurH9S4k5AdnbQplnTdHJJJvUFdnFNAE4V/
+/er3ytqGkwpHBVYkICTsUb8egXYbm1X42M60b4OzhaYiclsM4XbI0R9NDXjPHlZKth590O5gAWz
ZNumdSeCtzJrXnmiXQ9zDvP5cxb988fMkPhPrHZk4123ep/R0D7ZpvB21ije0hC98lKASqg8zwvi
yye6C6Qs2/N4xh2Hm6wM5U1tSYglnWHvfv/5vlK0nJ8kHwUW4YE8Ub9+vNjNRC9IaznZzAXG1Mg8
5mFe31pvrFGvvQ7oQWw8vC2O0c+KMXspmrIlvebkLVV/hda/S1dtm2/cLa+UI6yBGCExtaFgff5u
qM87wxtc8+Qv3P+4abDX7Je1qux9WI2DTjypqq8rVSGjZNHVbx07/5RT/qqbIXmFwLTzRs1z+fwe
wZzhqtxfLTYzSutYgEvGvVJ3NN6YPDYDbaV1NmMk6fY7ABaMyfGJut9gxEWfIn9wvpn1Mn/KiEUn
f4hZ640aadknS3HGic9MLz/XzmzrL7alaOpOjO9jUyGjPTkADm4d6sAvdRF6T4NdFmNK0LohkkAE
6vPkVdulI2ppwK7D45EOK23TN2qkV3YCRLvnVswZZPwi48erwl7UiP1ODsEGNLwX4ORGztyXfleC
z0y9UXE/f0ywhIXnQ6/JRT/Lv85f/4/SQbSO3YU+5jyli4nBGZN612iGxGiL4fT75+RPceB/Xtk/
/bVIgxEQolJn0fn1tQCKtSGTgYV1qGLiJ+iq3zRGsNg3W42QPommRV5CXCCswMjL4olTrNHHno7c
Wxbp8GrZ0LzEeMmg60lG4HZSzf3Uf6rcbA1uRiTByYQ2+cuSEQ7/ffKa6MqcpTCXOBwL36d7O3sA
DbVn1SkgC6+4FcXiMTWfBtUnyzlILMkbP8uxmwfm07ZGG2mGUETlfmlMSKn2ME5Lagi/EYlxdl/F
hKphsTa3acyPajGXR8+wC1Szrc8blG0Y5mlRzUN3N8+z2HuL1OuNm7V0EwWo1+jozlHp3I12XtE4
ynUN84S9eTjRZy/zQ0+T0j+i01mJKAyZvXz4/RV5vhtxQdgXLPoNpNW+tEuCWGkMngt1KsMhBAAB
be3gZJlqLjXTd32k9W9/ivpiyd9yBr/Yk3jpszL9bHWnF4hY7Nd7gfAU2zUMX5+ccMrrJCwGoqOK
uc8/m30d6KQgQcS48CWE6ZMlDesjTyuE87bZUMv/5U+BliSPmkm7Amnr+ZH8j0cgUBWqeEZgJyEy
nfYgFeLKqvxvkYuiwR/aIXEDkb+xmL84g/IB0LJAKYdmDq33cyUtwQF034denWZ0cpqTiR/dWi3N
caBvM5Czyl0YyRRr1pvX7ZJjpBjzUfqpUQ0CzY6VV29hAp8vBQF8ofP+Qs+Gdh///fVzKLqyKqFX
rie366PbXBnVKTRnJ91GUb+xyj3fyngpPu3zDUAhZL/Q9za4SKn55422hqqOrmybiwH53eH3F/a1
V4Efg8wdXhc48GfHoraOtsywtXnaGtWmxVbjPp6at/wmr9zKDsf3P7N5+PBeiPY9oE9zWLNklwSi
n0njJpzAUOyCUVmpXZ+j6rHb9OV4GRmjf2N13fzGIv7yOeY3oHVA0wReBl3MX69cPwt0O+5qntTc
ZEcUd+VxxJC7L4MsONXOtCa9n29vFAovCvvzReS4yRMM/ZQq+lnd42iAd80MbJHsTvQ5dhYQU2vg
cS72qlvMkx7q0WVwyMzFslcBms81x0v0doWE+seAtAhyI0AnCTfljd/thT3/z98N0gImB/aaF9ta
k0ewOwq5nRqrsS/7avbPE91w/BpspNYgatHtAi2O6WkqzpNDNEHR1p1MPblFguQ67xJUoSCi1mHu
yhhvU2sfJ0m1kRiSfNDYB/o1JY6kA59kxew/Oo7wl3gaQNGkyh7Fnc/ZYklMRBxPZAyLAc72qJli
Ml77MvP03y5tUU1xdi5n4kmObRebuTn/JNaipAUkg6qMPcnMLm7Q2d+5UO2fTCWHt4Ksnhd8548K
3wAEGS7TSzio6w9ZGUmxnSbPym5Mrwuu2ionVcPd6uh7hyrvJ5nGatoH/eQ//P4JfWUVpPvGURQ8
AB2oF7UzjjJb8PxsJ8S7Zb8LVtv7WeewKmK3boPlLLbKbsdKVU0iWBy79FxEPDZyIcvBciVNwt//
Qs/7AHwYNsQKWlTngog25K9PEulKEOtGaZ5YsGeDSedaafBY5LNZDiDpWBY1A1oLxVebrq5TUlGa
hvPl97/EKwsxPHoKcBYv2pPPt4bFNbo8W6f5NPRTRZveXHemUWfvKQSHN5bIV1YOCKDUY/Q0KZaf
2zxdkWUU+9ty2hiU3o6yRu/RjkMy54N50bHyp21dNf/6kP/Xt+W/8h/93b9KPvHP/+bP3/phnUqe
tGd//Od1+Q1ZTP9T/vf5n/3fb/v1H/3zVv+YpJp+/O36yyD+xrLx/Yss++75v/nlR/BK//5N0i/y
yy9/2HWylOu9+jGt734I1cg/X47f+fyd/69f/NuPP3/Kwzr8+Mcf33rVyfNPy/m1/vj3l07f//EH
nZX/uOjnn//vL958afl3J/mlWV98/48vQvJPw7+fUQLYTcAa8FScQ8fmH+ev+H/H73YOiHe5OyG7
WFzOrp9k8Y8/3ODvmC/xOXCO547BXvHH32j6nb/keH9nescNTYOZnjdpmn/8n/f9y7X6n2v3t061
dz0NbfGPP369YxivwJRhEMFpgbYJc9xnhVvvteMm8XbERSnnyyowv/gRiqZG2s4RYpJIYLoXbzQC
2UTPP/Z/zg6Qp3HgwHNBr8Gomj7Ss70cu3c9uRzgCQhirfowzGHVnVojHII0wi2uUq1F5eOwXIfh
puIUFdxuc2bBrXPdbrysONROF04GL2LvaLwGWIxhWGP82lh8XAZFu4HP9ruVk7ieVnU+NUmP273f
V02wmk9h08OBHqJpHC5MUbZ96kHd69jj9ZLWdZ05l0NNjCfZs/bwmOdq/W7oyhmTTZhlmtdmNMYY
MPUnfU5gR7pakr1uR8U83VWrObz3gchlqZ6Hzb8gZBYQryeazDkhCHE/eYba8oMRcg7gV1sIMwRk
6wbOTrCGLKT9lZYdjzWH0YQeouEUcbTWc8WheS3X1NqmMrgstPanJkXOMdWxPU3ujLi2Xdp3IioJ
SepzHR3QNKn7qrCsW4T2Ifsg28ZT25q3xrgUIjW2HIVpKbo9kBXtx74zB5/arhWIF3vh9nfZHPTt
vmn6xXgvaKY5Ozk7qrkytwzZX+hXS3WwCqt+mq3Of1xMI9t19kRvlRz44YkjyHSLi3n+qjA+QK86
r/1pVnLo2/VzGQ2JxfbQfiUctYXtPkJQjhs471UcGrYVJtJobeuIPp2/n5wigl7YAgguR8Sn+Cry
OU8y23mv6Tqh6OgaZ0gyP5e7fIB4v1E5oQw26mhUd+W6av1etCGvmfnt+ETUWpH447p2iSMcl3bl
EmwXVSn7G+RyhnsR9m35ELi9Ve6rXMzdbhVZ9c1sJZHQSzl6JUl8TAEOiyOHCXvl5poDhsuOinTT
drMVCX0dxNZTZej5e8gZ2XIuomisug2J3WYOF6up2n6PppMGtCKfVty1Zj88mbri/wLH5dqDp3TF
XpaNzbakg7Lvb3lp5lz7KSOCa2cEUTbd1QKR3N3oQLE9EJUHiR9cMRnkB4kyiLvFa01xv4wTe00M
QbVjDD5DKpvvTNwa1QdOhEVzRbjwwl3o1+fvjntTKAe577/+MkS9rI9LZNNHLcyIn5wBpQzqFPkz
qrSkGYh322j+Zp7eUiJYcgXkLQv8z25u5Gu65q0v9kPgF8bjNGKUOGyF5m5G4DM86VL7zs4YUaYR
iqV4150j+GI+DOE9GM6yiJWGufS0egjL04w86pQnBRki3iS57NSakwbUaRDesaEmaR76YLHqD7qZ
eFTMgUYXUOG+qT4Gktjqu9lHA/vAntQKhHAl6wZ+BG7IKorKMq38SjyU7miUp5EO2ZpCIA2Db3Qk
UZL7ixLmAatG90MKo/zZIEJ9JznzeU9FF27EA/WW3HOgwCqDtNbIt/CjU7mEiTKPdB/ysQxuUGOb
1yN2rSJv0QqV9G5tOyGepmIuurqcUwPUTsGpsZUbUzRUQ2z5pALm3gdUC/ro5VwrjraxMzZ5Alkh
gA7dN3ejR+SXglUN1hK2+aVTW9lHvYVqQl1plMG9b3cPlH4/RxLfJGcX1LhmI5kDb6i14o4whhgI
503BatwkY+TO7zuLlbAp7f673WYWnE7Tvycm/VgvJaVj7j3qisQPBGtuqtAWDtiiWi70dTDKMS1c
62iQYnFA6Zidgk597WR769BC39lyximUGe+NKmJUK3A/ROcrgygSAFY4XkxrlI7G8mEu5WEA7Qjw
mxSYsJyDay0yXDoap8GUxcZaWrtIWOhaVX8TdB0ra4hRf4lVXt5EFQjV1tmVLhLKJrflLugBhtdV
OXyycstJiPXq3PUSYikqT4IYCRo/+GYxXkjS4Sbk3Kc1QlY/ZVcbFWbsumwGjtoucb01hIKSPq6y
qNyb4wKg2pGXDt2onauqd2xhczr1PLO5217YA+totYV71irvcQvWB6eBfyLbzjwWCPtRVm7TCWPl
KZdntE+/XWWZ/jxsRp9MnQepfXQZnvh+H1v1HCZRNE1AEBysdX68RWHq9CrNbec7gEf8ns2xK22s
MqJdn8gLljDhCq5SwRw+1ma3Hyzjyq7yByeq9mz9dFRxo6Flm8jiyEI6+elagoFN5q1Qe1M74T3y
X2w2jhyv3dy/yOsuulGZd28Oek6Klpspi9Sj1sG9SXZprASOuMg7Mg/Cc1PnN3aZsXIvUZvkbnXI
B7xvNErW07o2d55RtBDV7N0ZSZhfRAYwcvZJdiqj7sqTMURfKy2WOXZlWXWJq330zCYLZMzDNd9H
If4oi8Vn583NvTXhUEpzaRKSJwU6xSVcuy+zhFQXG0PQ0t5d9DkBwcuauBr1uEOFit0E8doRuUX1
YTXRx/Kr5iEf9TQjYHf9/BMwr5xHYxM4GixVDmlhq/piIvHkoZOB9SUa2/xzZAyDn/jBOaCFCL4r
lo71liPiWRvshZ+IFbIYBtXdlwKltbVvi3VLVVvVcreiClbLlKc5gavH3CePKJ4qh0OhQhb6IAa6
NjEdRzJxsQIYOzFH/Q7PTXld5GAYuNW3PAUDJ56WQlpHQtKCz4MP0bLvm/K+pnxkn6i13vvL6t8q
K/pyFrjtwtwgRxbTTVMfLCvv/a9eHUnrihF+U8JIznMzbqkWQAOHhMANPqkns1R+km9GcTtC3/oZ
jdAUo76vR8DcRvnohcOW1HZWEdw79XWeKosoTtywo13u3MzxdSr8jKA+22zIFeEyho8m46qbtsxn
yMl2YYb7DkXsPZPMZU4Ns+NN23NmpDRTjZuWSGpqrmEKDkp3TozPoLhtDUscMnsOvkamro+bOZsX
IQTxBKies5uElDT8Cw6b/tKi50FbPeCdadCfm/5IiRF59wFMky4GIeKkvsAeck2fr0wazGBj3NeM
sbypHt+P47odbf52ScIM/YyJLzYdLFGz7XOk/8aAcD0gJrM+jQOgPpbEptmSzl0KDF2NKo55X7mf
hPL1rm6xHBCUifsSZW9pfgzm6DACGoxL9HjHzJ3akwkCo4ongzWnB4uRePnsXlvVGFzkdtu/D5fg
sYShnAqhrSY2tTjWCg9H6YagojoQkKyLBy+3azslSc56mAjt27HHdsmYoS3exmU+MLBx7svGLY8u
C+gRGXJFx6tv9hmVO8th6cWo1cRlMAK077CSUO00+iQn/OpOWfv3mmL7Xk1qZqca/UvpeT/pmAMp
BEa5xGOoMxWDV+p3VQvqCAVqbl1XNd00H7brTQFvqU2NqCrNXZ617beRLPh2VwndnUKkMzdw3/aq
n7JDUE/nwNFNCR5tXDTBO2lMlFg5E/WDZWzwGPvK+Lo2ovhkTqiACy8amhOtgSg7BtqK0oUkzhgT
QJOgBOgvRcBgYBnm4gd7qrDO3q/5EMzwfdeCUwVx6Li95tmNMZvN9yw9MMrZhLxDYQ4rhW8xqeNm
aeCxBjaiZBDllEonqPBalMtF1tTGvrI3+UFi2NNJXRnrsRJmdUmEuty39uw8RZx0+h9uDyg5saUf
qUu8naS1iGj+OJiW6+4H5MYTUU4GKRk0KuT7UI/htTMBhAT0qN9xpDSBexvBfDAx3WBgWYCti0ax
WJON1XdY8MTyMJsWER+hCouf6C25pat2tT9jIvMSMfk06mkTOJhdYYEhw2gsYEKzGR2GLg8VHuAw
TPWIR2d09Pp1mO2h2kd1ofG4+PZy688o8C9qdNXT0ZdeM8e0uPvgUmzefQP60IuXOuqnw6Sn4KLA
dvsA4wdfMyqaC1U7ywXpnVUM5rzaNUH1jYhZ7JWbtPSV10eGkfBS472xrDNRwh1hHxhcdnYJV642
a7zVTT5b+42WR504mkW9N0arj+1yxROvMp27O025k98WXH76OoMfJmvFOT32GOnEDnyx8mArtN0Y
7qwjDWFkDP36DvdBU+/nuRJeSi0mE1cOzfWcdcZJslJfKazO5I2VHzO/KC9Z1a3LEDjzDZJx7Lqs
mgf6kvZeKy+7dlnFb7HNBTs7LA1qgLz84M1o3INxK3b9ahfXmjN2KiomnqHaBmzFJh7KqdH3RmbW
h64nk9ZpRtjpTn3leW33YVpGsd+GpSQYNseBT3f/mNk2kAfWoIExvxqbuDX9AQO1PV/X0majXiOz
3/VlSaW/cTerYGZxGpd3m178AxlMFBplPxaYbppMqEuPE+WuWEedOoAthrhkyz8s9qhPJqhPSaot
mcTndscFKFQgpjwyxnFs537vTB3jOaYBAy9aUiEOERO3xAFl/NEXoZtkBLwcQfDIVHnSZhPfxPlY
iTMoa3jDNWjHu2zx/X0Lkei6GbvgI82z7SdSkgA9n2lut6053XKCFFECD0Lsoka7iakbS8f1aNTJ
QtROdJlV1IqGL3vzEoBnxYYTulwtPDcTRsp3csIvITtK+wOZvfWdH/Q6IqI3r/lWiVEkzs9apRjR
LbmjzUzsyxQs2w7iApDBrCm/j/227lrlDvu1KN1pP+P9kvtu9B2d9NhUuCE5Z17OwRwYWExkf2VA
bj1h3Mzi0Semaeh55MGouV/9VXnv13ndLhohcMyaSmSxLpVLoxCUhU0ieBcSrzeRrb0Dglkjd3Py
RyevxyevyWXcTa7zDo856cYrqRJoZMqLbmAeHU+iaR/ULCwCtroFnyXaoOgnfejqATzKjzZf2HV1
ThFc2EI7CVeecABBD+GRMMmJcIaKEfxkyiB1JBscZUDDAXQpaChrWQ+XxWbXCA5LvTcmOFFx3YRg
9EbIaGi9yznOhez3vHKR1KXVprbM8tidlJManhKPbG7tCdKuc6PIaDhOxtgTEME9YyfL3DXvoyqv
r/83c2faGzeSbuk/NKzhvnwlmYsytVrW5i+EbNlcg8EluP76+9CuHtiqOzYKAwwu0Ch0u11KJTPJ
iDjvc86prCr/KNylvLYXWg/GRq1cff/s8bGcSFMp962FV36XuOWAU4pnPAuFXhZvVV/10OZDbn1Z
Bqt8rYRGMFK6eJ+RFecTKTsNbUy1vNC7IHd2XoB/GkoVXx9rcTrdqY5k9LDKPDEzTzfwW3mQBsfG
VPWTGvnQI8lz7HIqdcooOE4z8uQB6J7LhWLq/VqpgIiBMi8PZpu1ebSoMr8rzM39lWDX/VQZKX5I
RBuRxeba9GQeLIWqjp5Zrsa+Ur33eaLspb0snWn1cEeuUKVZn9WvVb20rzohuA8EUeIKnqUWdNxG
7Eu5eiR5X012vaQR+TbCPhPdMO3J7MieMrdh88Maqq/Hjh3nNzZnZEBILyMvRcu1/Mrs9ZS6CIdb
bCaQ4gV5ikgL5Uzp2cvxUbXC+8j6jclQZ0r1NuGCzfDuBq3DN2vpX0uS1E5TVnMeT74LXE418t+F
3tRfWBfG7GLSNO+OqpuxiXladg95ORRIWLgPs6hFczmuWbvSZ4ED+UQwebvLDH36mCvN2+XC6dg/
Bkb2NDR+dSItVRgRbXnpq2okyoKjAaXLMBkp2niap4bIZBJJ6ifYAoEhfzWQ15jEIA2UC1PwHSa4
XoWBsqosnnOff7Y81NEpsg0RVMLIP812xQLTDRIpIgtqxChfZOYcmYxXmlNCU3gTyQ18499m0w9w
53NSq5oXlWnJmUCRZOLoUJRNuePsxg9pHJaoWEtbfdxXDX5+svT6amf3wn6g9GONWJn4a9yTFl/e
YKTnEj873oEff158F56cTTwxc2FdgCScUgpKljAoXLO6yBlA0bdYTh2rNdWMwPRNJBAe1mPVm3OZ
R2iDjbwRacHFMI2CSQHYg7uKcxWME86rht66fm95jbbuPSFLDWe1SBmArQH6zBLMzUttO1yrBkJw
jsAq+adRCFOctymMfABB6U1aYm2reuiMhY+/U42vjiobWIUI1CWaLJyn1iqvAELN9rOoPTQYkSCx
/q3lIGBxkUxFGwm6RpdXl1mh5U5ct14idwF5Z8VRnzR9xt03FPMdiEjzojkWP8B0Ci7fD3HHatgv
nzUtc/r91FOvvqNokzfnWjN/h5B20tJ6JzXcA7HKLZrX1AVcqKHseEuqt/j5is8J6bVpanmjkfFE
OqcqDXFuu1b0L5UH9hSm+LTlg25SpHXH4zItDr0e2OWVZnd8KTOO6+WVWGaKcKLFL4by2uDRIy7H
oRye2Pj36rF256R7MHp9bfaT9OS2oKWJOgxE2LVRB77IT+hXftFukk51DWnFb+X7hE9eoANqbYTd
niigFgv5ddH1PFFGfof57M+ZDBC2LHQ74uUT/HJaUw+73JW8xZkGezOETp9mNkhdesjpCmHNsMWl
5i4qJNnHfsxn3+SU6hdH4Rj7svZW8dFOxskN/5duZjV6m40vWyWOF9akca8sdkXf3NhTbcgL8Cfn
5afJyt8TjJ8nFr8iVWQ/4evZDEzc6EQh0uL360yvmFITyx+QZWZa7U1NCIaBnkK0QAiX0eV7yxiI
vvj9a5r/eFH+3cBkpmqwEQQJfzevYDPNcIbNU+h6WvOCfAdKmvBt+NpxvIvNYXVO9tK3bejTfUSP
z1Br2n5BagnVVLZ32E2LJsJl4ewKsx7I3tPFfrFa51M7+Yqaq4yos7AlncUMF2XVNQcX5T8AxY33
HkVE+4CEqZOSGr5o7Av0C/3+/f06NOaacmf6louLz9dhNd5f01UzG4Plgy5XpE2+27K7SLOyjfH5
zLfdZE9XFuktUSHT9g8j439eWGODOSyiceG/mEX9+mm23GpjXhOZPhYmG8uyci+QjbOvmUMcSkhU
SFH84bN8Bzpsb5ZNK3jUxhLArdjvwJiuzvthFMhInaiS69UeYZfpGTvNxeoQ95ME/qUoW+9Gc8bm
VPsdUTbd3JPjP/i9hpNZTgZVx5Y5/OEX+3VOvP1evoGezNCPcSGOtXeXom4pHWxZ0GmBMudbkhjm
2yLr2C52esHe4Pef+HaX/DSA+/5igDTom8QFcDe9u4uCJXElmCv+hUBwuMqqBsd5MKf2xe9f5/2b
MkDrsBsZiKQ6EKjPHPNnGmuh+rrgnpLcnD1yu45WVO06mY0DhcSSteH3L/f+i8zLETzsYvwDgyRJ
ext3/gR/1YuR1zyPMHV/X3jyOWf4sCyIQAefIjT83P2yiVAsDCjLK3us+Pe/AIjFuyvLsJMUeXg3
WDyop+///0+/Qj6ZOZ5xxbhlVe3wlFH5otFGbysq7BjD3LDnsMedRhQh44KsL1+StZIE2KbtgKDn
dTriIEa7ICR4aL3u00wmYVJ7frNTZkl4heUXeRElyrJlZM/JiMimeH5EbTrlnDFWcz3OVjHhyNGy
hdx+HtFVSA6ZqR8b3PpZ7AyKZ/+PuYwzKhZaBgnbHtS2mDGZaNMdIwGbyBihzf0nn6ac/Ey4Vg7Y
SexBE2PfXpZjVyld3VbTzIcYEAUiHzhbsKAyumE82BYzi64adX4w9V9ceSKKarGf9XxbeqeEf8pR
k+WulIlzbj3Lu0uDhT9tt6q+sJsszDU2TzzjMOnOthIXGbsBcxT88gzR84OyFB8lz7X0NW3mJtnn
heGfYHMQgm1Fhk/hl8E33cpYKrnGOXuAhDHDaVDEZjzVQVKxM8my7HElTOWObAPFYmra/AoOOYM0
zaG/V5d517CgV97IJkT5Gjx95izL8NWpbHbRRDEP2v1cWIm6WCRet0M/OAHiRGMRmy9XPycW0fL5
ORa1VbSIkqC7ELfDlipauoxdVGn5XCh0mvxABRvXMmGasx6TPtXUhRIzC7SAyWCg930/QoREgG9G
2tq8zy2FlNrXMw2+Cq+dOM/eJLY+yBb5egiWpt0BRm17ltzmRQYGNEUs+4naljnN8+DIcO/7RfB4
0/Qu8upSk/yyK3v8IprEmPW3ag6al34tKC0zmzlBaZ6CfQ7T/mRaHd+aQmfOsWhTe53AsAv8jHg8
mkTzX5NyvuoLSkuJHimWa8O1OUBWfQEJ+mOXNk/FKPlgRzvU2lHENsomGXuluXULGHaY+kSax4mo
1+rEsan+07L3Dn4wDczQHLC9YHNRuLiSfn1aBG5ZNsS5mmHe5+zpU4aKd7xHnlM+5St6ZLTZdeEP
XMDfPyTeP3zxYILkw6fC6GwWr3e7CXPifJj4EwPvKuD5nmpIy7HkdPuHDvv3iyvQJ5QIsdmAA7C5
3runIaOoDO8+Qkht+8WZUAd35ebdxr5V3b2MaT4af3j8bY/zn5cVYAYkNIMX9gFwgTx+vaIoufao
CklTsKV5j/jJxddCt7r2mBWBQ8RC7XFUrlZd98/JalCFw2347fcX9x8rDhXqoAzwXgA0kALviJaJ
u4iOYyaya5YHN/OSTA22aOtrsHTc1L9/rX98gXgt7Btgr1j4wTXfkZrZQHzMFtUWzqssPzsOMSah
nVX8QTBKGjQ6f377gTz8+9d1cTgxGCOT2/y+xflpjVkDIvxq6mBDffLnW7lwOELA8+6wFcKaWM7y
RrwJ36zfvyo35LuP14TyB1MCKIYtxlr3/uMll9eF8wdw1FV1o+t9f1psHStHSYphsyOG0X3LPfI+
nVwab46mxoocER+HWGblCuh9ad9MWXTmDobEOZcM9paYoI7qzqM98OF7Bm8wIzqGOQjEI+lPxasg
F0fFMvH9LCwQ3VgBxwV9Mc/xu5vpOL5WOelPcUEcz4kwNfJVzClYXi1n7Fv6WzT6i3loMvlpXfl5
wmjdHlbDnC9gJmr/FlsMq8iSd2n+LANfKEUCSesHFkyoRzAhhCnrx8B6rUUN8y3A01F4yYVCqhq+
Bqbi6dAn/tqcJrnaHlOuetRwHHQ8TDO7IGeuG4jpYoK8HeuDruHP6++aj2ax3b8SHMH9W3tc+Alp
RZbTta5k8qH0UoPp6jopXZwGN6EoufcJKDmIQQiOomYv+Jl1Jk3Ws2C9TXtrBffwbSCSlb64sGLs
d9WOnfD3OcX0WVyTD3bTM7a/n7/rM1narYSApusbtPwmfOWBftM7QvFGwGeQghfW7qDw5wMBa3Yb
WTW8jVGP3yq8jTW0yJiyHi++3pMrynPosnewysJ42ipu8GDYR6qUSM6jbCJ5yrOatLtFDMFxXlPr
uW/y6ZGchJztgeY6zUmTlnOuu9ROoyUryHmqA78/dMX21VZQcvgxqGch0jBhZVoK8tAin1iA7ky8
DtBYMznnH49qB9Gu48ZItPLyh1ZT2HndvzTZtH1Ugc9S3aQ526Qff58BjZ+e9Zwev8tcdQTYkhpb
Ps+OtIgVc+fmSPpl4MZl1WsvGmOTj6R4lIg6NmUhn8BVynNtaFIgTGotYja7z4OzBM6egulJ7atg
TkSkr8OQXBX0Hlb7TpANtgPOEOIqn3oilcgNpJ3UAbyhA9sitDX+gaWs3cKvXNcKUJQ4L4RkAg9d
E1W6yXSSVu1RMBjbPtyiyy2aGNxOBme5zPPh93f+P+97h10tjmQAwS0J+P3RBE4uUHPRhmmA+BGi
I5banVTNWn/+/kL/iiX9KAX/eQ+F/oKV/l9x0/+B6OjWePO//0No/oMcDb9WaT6In9nR7V/4gY66
f3Eo9vEGQm9s3Pt/wFHzr83nQx2Dvpl+N03i/4CjjvEXMCf5ODiALDp3t+Tkv8FROwBEtThcQmHz
GOcY/P8CjuKOdEkDYY3FD2Bx3Pl1pdftggQk4UJkYk7fJVMdozI+DZV9TsZO7c21/8N3cLsMP+8t
Nj8ml8Ig4oHMAY7t714xl6mcmOI4+PzNB9soX/NswT5WfOyT4d4Mhju/GVBTJ+spGJwv7Do+QPt8
hn/mpK9Z+25wUBWcy1KRxdz2z5Lc7F0/uinaq/8HDxIfz7tfdrMDca5m3wW9q9Pb+OvlAUxjuJsk
sIvphKYrqjnsyaK6Zk+SdTSYGPXepcqOxGdlfuzscr3bBgVd1k0HUt8eIPVIUU05iY1WksO+UPlh
zRwsXNPEZWdlL06+OaytZIl6q7U++UNwxxQottxVAipl5mn1b1J8sru2JCZtmm1UWFTWcUjHBywr
Vux4YmFZzY9oBcW4S9Ll82yq63m0PXq8wV68TW1ie6whdhcMcrT5g9k1djR0RHuTbAahYM7p5dRA
x+kD9onOk59wtALvrts0rqfTKma/4MeZUxh3rRq1uzRJ3X1g4voP6sY6Ql2BOK2eHVWDvgs0dc2e
GVhKtNkYc2awvialVn7tpV3sh1SbY2WuuAgGbaf7iJ7Mue57v6v2maifMmVvnYQeqZXNvdNzlEkN
UsspVT+VNucnjDzlgcHresmOmY61KXk0ZuwY+hyAK8xcID1IO84gpgZgljd7XfI4B9Q4BWP7wHZK
Z1zaTDsBM7cz6HO+oorV/BwAfUFekmCcl8GxlXK4SfU2i3A3OFdYli+whbxNuSZuqyBhAFvr2Ijq
wMoOHAjZOImsPBBRfBiXySpj5GbnwgkSxn1akNhnf6GvPYcovW9NsrwkAFHUZsVOFZpNNFWSQQH6
IXegzSBFHIj+DS4QzV7roIOtksS4LXUwR6vJwcyorFtnzbvdoNY6rvtuCPOsk9eORlbvyNl9J5sG
Ia50CBCvhoYobHiX2k++FW6WvhHh+dov8IFbthJxsm6myAAX8m5NcG+IlGO55vINLXxDxi2xsVFq
2EXcEUy457RAgOeav5q+9jhllXVj9Xl5uWbwO2ajWefMSF+9VVbPrdvr9+XSzVHG+Qk01yE0Bk3d
vmJoqBFBGDDvcpACotprakis5proquZTOyfeEX4yC2s/FXEvvPKC/mZK7Bej3Nmkgkdd4xJ9bljw
nx52E/i3C5AYL2paWVwniWr2JQl+nz08KSCpC9XuoFl7GJ5bJHcAQnqg4CeC4MizL31o9fmD1OEA
RytlTVfLsZKYtTgcw810IICG6uOka4gjTrNj14l557dT8qGyzfKaTCPnYNL4fK3pwfqymN70MqyJ
fVctxFJMXSbycBmz5GDmDeF4wV1fM5bv3IVRmrNMV3aw2EO4tbyTbZoc1ICqSxHR8LmanRvXAPRp
qm6nq4xhmLmwy/Ae7MV6s63evqSI1DtAXQw7hzlgz4RXqbtRUDJtaQ0DfN8+6O7kh9PkoWdjK+93
fW7ncTnM7ds401eWdrb7QsbUo1hUflxwGsZpTjp07zQ5jNiUyEe7Hl5XUzTXRunbR69znwoCiR/a
1O3vemtIrtEe0yseQcyjYHB2UCT1rsefdlOrAPQRNuLWX2f/00ISLkxsN9w1bdNcsj+ubkGRiaGU
WQvO7SwwIWUZISIbkZk0r8Uk+oMspPqWZC3niMVLb7Dg4jDPCXqdTCVhtLJPoNJcy0F9UItuHLLe
sc/CIRV/0PQblU4fEYKeZkd/dEpUEyb+TXpVVm12LLeZDmea0fiw6TEnpzKJVPOBONgezl+NufbO
5Bgkx8ZIQKO8xuiYizQiqFG40y2OjPLGbhzyM0RyssTEkFTAJw33dS9GG9KotY66VS+HttDY/LWo
loxXUD9uGoShjFWgbWLZNsOLpzoA9SoZ7DVsMyINI5rl9Y9Q3jNXtqu/2c0gjitOjp1Ox3dxyZHi
QEVV7Cd59WaqxYwp+ZRnm1pZAG8cWmGAw/CzAxG4t7QcAwMpsWY4wwXthLK6U+p0BqGSrtqYGefK
xzNxl3RVeUOB03JMcTpdpETNWhCq5pc1z9t55/hD8rH3BiPKhwy5QeLAu04wIJzU2td3aTEYO77W
FyjH1BMB3Fmh7tDJp1GcEA/ZDCoHUSF3AlUwFgFSqoLvugUMa7crVp2w+5KVBbQgMsclGFD6+zEz
i6uyQVlopT3edomLYrXJPCt3zV4ftJVChWKaQtOm7xPMb9hQQ2KZLsn4/DZpffAouz7Y0Txrv6rR
k2d47InRALzX2cyysrluBrc5TFUhYk9i841XMYqbpkjsz9oC9phYEyqsPd6bbZ2Qse0N55T4vx2j
sXXXBMPXTKTVdT8LuXM9MKa+mk6d19NqZpXqljbEYM9J7KmDpAxnF1MWq4HMjkteb5b2qomJqC2u
Kl1P46UeXR4Ty1QjWwb6ndSAnctZo0699H1ywxug+5D//eJIBlNoi9FQBftAtDdZv+bX5TSpi7FM
Ln1WoCt2BjQvzIBG2BRZJAeMLHHVVdM9DG3D8ANLceyPa3+dBOUHJew54oZI0J0DC88kaBRngvrG
8Vv7CNVyFGPZZRH1oEu2U5qeHeXEMautLOOitI3k2+DB9/qsGGetJwzTsJvuKM3iW86w4CJ3oPWo
PA0eiUzjsG9IoPIs7oel7U560Yzzh1wnSSHyU12dGAj4pN7NA8YQi2D0qqaujZa6Il57d74C629D
0/2GZQh5IZNrQLj4fLuAf7ZkgTIIgKe66jJwJ7+iJKF3wWY1UaDWlgOrWoPvNSPo4Zp0FXIkBq15
BrVPju0q5bG3p+ScMcO9JJO1eEq1fN33pM5HJcvfuRtnukjagM4fH9b/VM9a89muSF+bSrf/qtE/
IEKC9OSOkch0NVEucOAU2H2wXSCUieCIuk7vgXjqi9H0pwi7iXmgeg/QKBEcuCdHj6Gq1dHn8bMb
Ugh8r5DFWWIeuvEnTs0+04JL2/X7Ux0s6rA63m2ewARVs8SZ7pdfHbtN9o5W6kcvq48ldt79gGwR
QqUHUd0t3IDGIuPBmpZoGtv6OOJSujbm6qkcnfwys5MPa915Hyfh9BGPl/pkj+ZbLSF0egB21xHW
YzOO6i4dAREyXlbq3VuXIuyscHOMk4lI0sFpCdlFih/tHfzHcDf4A9WYxJL716ykxeNIf/x1b6WS
p2PbnjHVhoU+pZc18MPXhJj4q37uzMc8T4MnXxGO7RQIEBid/Dluitq9zcx6up0wU5BUnM5ZvCJn
MojAesLIo2jOBCpjgMmLZ69L2Dya6CCW34JBWVV3bSwpG0KtKnh2g/UbzMF70kRMGtlDagCcgzU4
JxNjwn3ZuFct+NHGU+2UpyH/W8tz0WeI825QUak8jHv8tzICXN47jXfPky6PhJcHO8djJRuz4lvT
DbTS+dZbObivIlEfF9ncrZzFrqrS/9K41usyudlHRhAJHLx5VfriY8Mm+yTy7Lkiup3A2lrHkkM+
BjphHgVaxW5S8OWb+j7dl+04XRR50kagLE1UVQ4FHIly9mJZRCwLUr09ysBuVrHeE3Ds7/GFbvr9
jGMipT4gt2/5JKHpl+6qqfTmA3JWFi2CFdQemobhTfKmuUwimp5M65Ht5kI4xB70pifUHu2oZQEL
C7VUMc0UWphBy3x07TK7LCnVODhuuQfNCBmMwR0CB19VTiUu0kb2xP22UMggM2xGffNWh2MOCzuz
99N3xXFVx9Twpn3RTP6+SoXzYZqbN4JRTWAb1XNs8iKlYwWmywmcz7VOI8Osa+I8gZnFau281PsE
ANMf5y6fb2yRn4qJ2JC08Ndz3diDCGtwt8ulAkmZbA5cfedEZQWrvngGPhmekdK1Y8/W7Mums8Rt
Bu0cGsqktwfo/dTP3uDvtbKST5iJdOrE18uSXP83CPwn6gk/6+06xVbLASe0wM/CydTHz1QDs/f1
rOreVOlAl65v8kWdSbuvm84fLpYBcETW5hAvFckkDBAtUAMnHY5DGxyDQTsudSOBGvUBBkEUE3Q7
AcvhmqhveBrJbQpMHse5dPNoVczCTep44q7XX9r+G/0V88VIBEoF4DG/TNOIuJ6ZwRetXMnN7mgX
kuyQGAVWeoipYN7PpRQHgrw/9IJEb7ux7roy+Fx3+n2lsvRkS+4GnBVFqBbvPs8KdTRRoZ7n2s0P
LUfyWbgPWFPpDnTyT6Jql2t9e9J5QVXhiUjmA2mow04I2xcRDlyxhGz1iVwUxoVP009UmF5NR4t8
gzcX9yU4POlDtDIAed5U3HwxKws59Z1TXkxiYMye85u1Q3Did3pxl8dqSZc9EMsNh3XzA/jnYXIr
HHxiXmju8QQBSl7/Is2SU7Kfugei3LODrhbqNIrtqDnD9KvAIB185bzE70da2rRdJp8btmk201eu
iCOpeAO7Li1OjSihQmih2ZqcDsHMFlifLycT4rLnHE6u6wecoOXVVCcsWQHMl2u6D6S+HO1U8aEn
7npJ2G6zX/VAhT7PxXXU7HtLZtoje+7hcrTc5QKLZ/LFmzmvk3U+nHBlxWtT9k9dOZxg7WcicmiN
8gLkT1IIfUDNiRJmMjNNtMlGf+hzLCHAutrVir5xoUaj31P+46A4i+wr6WfNl9XqgESL9u+Ymf9v
6uAvGuLhq9zM2/17ofF/oISIQfp3GuLptXn91a2+/f2/3eeO9RfuYail/4iH/LC/aLdn7omiixud
/+M/pnPnL/zYBCYT1WyB/26js7+1Q1P/C94aoALFkRQHHFn/Rju03vNU/HzKK8jVRFUmo4aR0q/y
WL3047CMZX1Laqx59qn6CXFM26Gb6/NezugW3gzpP6jpwQ+ma7IzkuXQvdD8E1fUDeaTvBywqvO8
0b3hazNz1AoyMubdUynyPeztej1b9aet/SjJ7wIzOU4LvjwTwChaZ03ETS/mONWdJKroswrJF6tD
zyle7cLVQm/V8t2UglmBeBhhIwR+CQiCyKclI6qiJM2r53XJVjQq8y1luYwSv3NDP73pU3VG1/mi
1k5nIdWqcLW8FFfyvam3fTRk9hipLrDiYDKffLl8sU1hH4PSy661KkOQlGNFjl8trizonGPRqUN5
WxAYHxxVwA0tLlO7i8mnQeY5j2X6QatwLnpTS5tdh95GWpq2W9P0udUJTFMMs0PxhbND6E0nqzp4
5sViB1Fg0f2Cmz0I/cX+MpR1gyvNQQFDKNzNFsZop6b1IUG7uJhA2WLNK5xwYow105olWy2iC7Cg
I4dEJYPTKhZCCwMTT/yw7aVxrNGahtBT1rdG67qbFJ9MTKuA/ax12quwqP9En7ERXnUSdtK1YDcr
3goCm8I+xaqkOmL8sbGkB1MnxRbasAMMbXBQrPLLOMx+vALI7Dbf9Klf2orCC6SKznamuIE6DnWA
kysx9dNuktiGA6Mzt2qa9qOquuIGjMs7rLON01+jHSYnPyA2VPmctlMfs1f7PBI9hlW0wqA9orCZ
Y4EHNxmrZ6bOxq5WhtjkC/M8NO2nalwSuoprBKVWLZfWNHuQrPIzAZpGNCzeS11tm0ZchZHTBiYH
vHqOPDVke7Ny7vnw8qju0/SkNsu317rzEQH/bjuV4Kyukl1rSz0anUXeY3RPqZQLHhxLL/e2ULA9
hWlw1qbfzieP7LROeXJLY4mPZ3axz7U9pS/W5Hg7Va9z3NYGemhHME6siyF/HdzU2y3j9iWnOA+f
F4qzXoEvW7WO/zBd5KnocSxgWGCIO/ZE5bQ+xjscj2SYLvYls1A/TGZWjMzE/543rKFMwwCfNOo9
tNQbd3nR1rA8XTt+wy07XgnXoiNErZ65K5GJdkavc/zz9rSy7Ue2FKDTaxKbZCPebPkIu5zTI/NB
jbMsM96oXCWLJk6Qfa953K+G3YeV51KRlYhsb8vROlbJ6keKcz0mzrJ9rjKDLYmxBtGgK7RG8hLO
BmeEnVv4ToU6RBkdNlkWZYmPgOtA8bSL/jdms4qKjXL282qgDsDsIyj/OZyHJN2pVFoXc4DMpo2N
QSeASOCpLDss0Xhib1PYIYajfLQevcqhL5L+CaFbr1AYOcGn7hOuHOMwS8OLci//5tlpH6sRG+Tk
8I60Ybmpu4ZRILF5O4Rc+zrzuJntOiXgPZ1waK9BsQPCQN7KXf+wSA2jVifbq0pW1kUXMFR3BhyE
uTGLnTkmxg6mdqAzvMIXIjnvdnBCTCbSlXgYTl5Dyy1ccx7Azch83RX560RRZYiVUp5S3nFYamgy
vt7VRyaYI2Xg6wtQIUSoHWBAHdcs1uYOlmvCy+pbjtx1Te8dyUJw921BXcxPy9t/gwC/Q+y+rx4k
TrO7YQHDW/kOKtTo02onrEa3kD1nOgJjh5tBb3z6/MTDlgIRSSP5dyAjv7Tr2GSWMAam05u4019X
rMG0VbdhUbfjwouBA/jXUk/kFiTs/WF6tP2onyAaQFyc8KQHu+BBRJq/x4MWiG4+f8+67criE7zY
Xq3jKUWPy0fMjMo6/P5qvqOE/vFy766msQ7gkUBPtzh2nu1iedayJHZKDDK89L9+KZ8RnmFDBvEu
3XdzZAqlyrKa24CLyDH+quivCxvF6l/VyZNBuDFPP73Ku48qMepEth6vUgxPc31K6js9+0MM8n/z
EQVblv42RYUx+r6/+QnAkdIesiSzwUc6bIX2yS5ggOw73f42q5ffX7N3s3fezTbMpTvDgArevnm/
fvEKviZ8QmNxBwR4x9r8VHv9h9+/BFu+d1+4X17C24aZP70bZx5yTblDcWcUxtNQMELKl5cVo++/
exluH+6fwAPShUZzt03qzy+zOFpvLFsXhlcRu129agglf+KN38X30TlP9iVQn+t5OlUusAq/vsho
dykEt53e1pzv9QHRQb8tApzOl1SyngQzAN8poiJ5/P17+84K/nzTEu0EFAVMSIsLYV/+u2tYWGR9
G1ZX3ZK2uJ+D9TFLU7D9OxCmeODQPJgXEzu24DbrLOSY/g93lrWhZu9fn600oA2mRZdMpV/fd+4T
OoDYWdyS7kkt1DjKq44cEJYbr4lMPeGkvNQ2vnmp7yZojmh0desTwjbBppp8NvXJAsh1ZITF0bnj
kDheLLr7lajK/JYeYMGJUHmHGqpxZ4xUefkaq0yPp4qNezulIS5gtmUucUQN8iFZRk5y44+GCke7
X/euSByEXWf6w6OS7+n2xn594+RO6qB+wH5IvO9BBLwthZ5q8PpeCZJPhxZzIOJWj4oCq6OcGyYz
bAee8dkyLOV2Pkz49HUcZwFNKQGcdG1gMmRHno7tuJuLMQnXkWgPIKovTm+5twERF6esKpJk707m
i64XeUS5gm/FYLb2RSfH5NJjm8upZDKvdZpOo34gb6DDuxenJN2e05bmrXAYemlSv0NQSE01xvVI
1cnHLMibwzJRpBZlVvptbmdxWOummE4b5LPDUMbpAAZrTxs0rvVtRpxq3QORHSNItehT5krsAdyI
oPvpVAID7dHFQPHGTMWuT2/mHDiHsTFF1ID0RbM5B9e5TvIGoVgM32YXiELnzsQyppIni45GugCX
9kD2eHbVVy1nMuYvN/6stR+8EgNXXff+p81qiUjQJNmli0nvAedRe5XZwj15dOztBpossSJP1Z5q
aPtzzhf25FN6FrvTWB6cyvfeyHIhB7r39DhtJn03c9rCHWWkO7pudGxtbGS01Jr2nb98EXmJUbwe
X7xM2jF6vML1yxiuWrL20OUDdX1p9kE3m2ecsni7kSjR/nD9Eis2n2np0hisM9eOTTq59rJl2sJh
s7mCt6p3yh1b0kIw0bOtQ58VWXAlK3u9bvOx3iunJepFELaQdkt7bEkmInvFU2xtse5xRhyOciyz
ndH8F2dnths3km3RLyJAMji+JoecpNRoWfYLIcky55mMIPn1d2U1Lm7Z3SijbwPth0K5Uspkkif2
2XttQc4ap9bMmqjlNDrp7m1vldWxr0yOIF7lPYCI5gWKxSwOWzO9gD9jmU82EHUH36ip6firem86
GnXhn41qtm4Akeg3g6Nw2VDadgLw4O9tkC6xI4E6b4vuMdYD2Y81tg3WZzHbt0yl626rod6Sp24f
id1YXDKz9eky61pR5g3z51hvr41XUUnmDeq0spm62ZIR7IX0t8dW+P15rhv1M529d+z2A9TLwYlH
n5uAyLol5o3W7iZccQ+lskl/p052MBrgJ167sHCANM5n6oo7TmbOEY1MxFnroLq6PbNl2gs6cvlr
fp2+EDiR8cqqJWinJSO65dY/UbwJIdp4/Wty6lFGGvy88HU7bqxKT6WeWUFar92RWlc+4GIzdw6e
u3gsLHlsuHwfl3lhrZxZI4KjlIjVs7cFBlX1gZPIJOD80kXVZk+x73o46kpKbMfVngM09Dd2Q03U
iCnnDNGNh1lfB/65BupEK+o9IkH66QKX2okWLJvtoTl2U+qC0QG5jbb40DpYK1i0TUdif2z3waey
6MokyJXVPpRQmykfFuvNQJYv7mGFHA2nSfmXHZ311rSFpJchGq0zazhrQxlvkH8Dnmfq7OOpQOGc
i9hIBx3dstqptuPYQ/U3jZEkYd1pzU/9aDnhnKwnyCmwz9FQOWhdWNyxFkvy9sbhCXxTCmwFJeiA
OOXT27G+Dorm2VM2zdxOBC30eiZQeSRFyZImeZqEM2lXTdD6bqbLELqj/KKctcWbmBhHCrWx4Ixe
cbflGR6IGqnfGNfxRMWtFjmqyI5svNdD3SbdHkA77bIrtJhKiTZUFcEhGnJSzj0T2AN8ox8rwdtQ
JZN3z8GRsy0WaywgRNDz0RG3KwbvoyDYj8cc2vBMj32kKugXeuICimoGGVK7y1ZnyZcu8pSbpsEw
ceMyWEC+4TUdz5u3jFF3dbYO2dRTsZm4AV24fC2lnx1bp6+jqmLdabKTi3XO4juvK9t7g0LAqM4F
lCWncW6ltLc46/sfW9H5N36haSeR6xxEcp+iXKP1T3ObvBIH+b5W+jfVUF/o5B3xYNpxY1siDDdL
8wHQeMafY22BmjzujWVVvtPEzOqhwVtj9Ep+bnpWZjAULDPQnVk+y64vztwFe0qoLfvMleacZ9bO
Qdqi4SggV/vVzx+N2e2ibquWIFm1J1sZ8tCkqRu3s02LoUaP4nhVemas+XvwKkukNS1rP7EWl23I
tZ3SeD/nXvO/5WszRG2R1kCx1g5gzJJ+M5bJjZy2VDhM5uJeOZrHzo5l0jWLv9vYOlxWhT916Szy
9L2ZaVDdcJA20JieVeekAX6Z8UAmmUdfwj0usD2FGqfV06uxljahDE+jE/P6TCATuXwIVklxpQ/O
QSdQ++S3BVOVXa1wkY1EPwG10S9TdU9wqiwQf1z1gQlIp9iS8yFatLVHI3rssRXEwkSKNzJsE0am
PptWqJ2CH3YaihpuPILWrTVLsFpd74O2gF5O9Oiz8wsubWfDbQXD4qBljRnCE5ABD8/8fnHFe5uP
6Q9TKi0UVOreeexg3wtC7xCcHJDI1F12FxcbDLdsu9rXQo7HNTONQDNUcV48nbeOLHMwt8XHvFjA
ywbYfpgenLF8yDwarnYs59N9Kdfc3PH0Bi0+zfm+JmV6v/rSYoVJgDhumSsuLeNB5DZUAo+TB+/I
h5tUjW0Rk8f64NzPVnvpzRMusq9qaI3btk3fdX6JkI5OxK8V8avZFclQzzu/GXkqJqJ9sizUsD6v
eG6zR2JtmDjTQ+MSWxsAJ1+MfKrOnp5mmPOoG92NG/2xOqtAY+fWk3XSAESHbL60e8A3ZEHklUwI
IWiXkt6+jA3PcspUR+hxehrDGBgDIZIacJvMXxXj5rG+Kj9gPPlP2+Z3fZ2wbTutF/QolFEOlyk2
GIJ3UmYq7CXwOxiiP2kTGN6AmH6q6/+VPbDZ9KZTNk7+HAya599CV3orHBRkIyNyxlKtYu3XV59o
4QazBPQ3SOsfVpG9tUpob5JETzxb+KdYl5vPq5PQ8oI3jL9arNMFZzSyMAvtkEq59CCtukAIZWuP
8VMPVN6NQe6tWjD2ZhuNcEtCb2gYMUa53s+V/kYTR6F2mPPfDbF9WjbcmW42holi22Vl8erm56Vq
8sipEUWVI98FRNOd1BV3EJgDHKymmcck4MkL9Vj2zhyaMWoY1otQ61pv70vnDofBRSA7Tzp9wNbL
kL56qQ+E3pM7jfvlTkmLreeaOWEydz8xg34OmjahBFGMrRvAQkzU87Mk6hzT4utxzMKUvrZqDsdS
h2ziuCN80IGyWH+iSqpS3d7r8DiQeLdCNbj1oaVq5BYHLmmHa3noctVUgAroMU7zFsMBHwQypM5I
ZRsDdswUVBv2yZCDQBrWRbLGs2+mRyFsI8DG9r2BuXBYydYHgPH6kyjFvNdwXZ36ydF5aqa8dbSU
QK5a2Qgv9ra3tgRvDUivOK+cD0FQIxA6bHAC+s4ZTKK9N+w++6L54BY7weBeTuVMq2uOEIh2DmfE
928yzb0MPqivttm0l7RarWhG+X3JDZrkcSK6fs9jFq2toOD8NJPAR+HE3aF1y3JKa6MP4Pt5j6uH
7GcKbbmtqiUNWmv6aIAd3qh5s27Zbb85BmNXTvIR+gSlgTvSKu0BYMV8Rfm07O+sLpxmt4yWBtMN
xM3pfV2a5LKYXn+TYbkibNsZjzR4FzuD+z8P3OxYLO0DV50V6oQi7gpPlvfVyPzqLO2XJRug/o2D
uSM1MhxpC/0KwsGKkgwf45A0P1aGpMjxIbxkPjehawEMacoxm8O2ttY7sjbI2RZwEerJSbumeXHt
EscHFCRL08dujzlxhySMiYvlzzkzSyjshphHWtXkEBLsSO6h5KhbCpPTW25060H2lXZI7AJPZi8r
9F0EeqPLZ67fit7hEuLPLdlG9tNFy9S19vTe6mS83V1mp+PjOAr7A0ZrEdWdRRcLtRTPFriGu7Tt
5d7q0upL2bk5iJ/Bul6MHZUmAx8ThyEKTDgmneC52Ptx5GvYG9Z0MnTvR2OmTtQ37IdaEsX7ER9e
qBdLGi+msqNmsbVdQlQ5sKzcpxrKPCQbKOI8b60IzbID4wfFt+Z0wHagz+OlX99LjvG4BDoMdW36
iZirCFEm6rkGAAil2c4u62JTki6JQ2KsxPpjSe3qgEaBKs00MLsRptXmZfTcwyF7WvDh3QGVRAin
4bvBTDn6B5ZXLV8xYsp7UFSse7qEuurVkO95I7ZbR2/TyCz1+dDDmrn3RLa+FKAlT/0m19DSsL2y
fu5vtUSzj8Nq9edulf5r5dB1rmlkWbnlAfHLNA34DQesPVs5+C2+eCTc0qbsa/AZbIldPgqjOwyM
4R1SBUlJuIOD3u6Z1zKyXKJ+KfSeUW5skleJTB5zv2z2NqEb/MtXx2qTI24oDfoJlpDdRL9G3Onb
E0cuh33Yau8mltk5yx8f91zCImPLDfXWjI0TzSId77ampb3AWGHfGZyJIYF+pL3/xPJH2y0etegJ
Fq1DJQr7FiJg8ehw7RydpE/31sjzioG0uJBUWC79ZluxIZZvtck6sfPzLM5mc937ztBF28aZXxpZ
FtSKRRCH53oHMM05qXwew9xhGtVXV9wOk/GTRXt9VHxl9w4N66GCmhQP3B5DDuQP9ISoY+bB9Kwq
NZwdfSlj7LMsRTNp3rhsCwNOu9mF9MDw0JiVOFFPYUerM4MFbh0Dk2rVHIaOz4+A9mRxPcmNjcdM
WrJ383K3tT5BqfxTI4u0g22Lg0+7clM1//tU8z2oDOsrNd3VoV8bY6dTTX82BRmudPZfOFKx/pNM
TnLK/AielMXH0hthQhNmsCX4H4GdytCxpH0sTI0iFnMeg8oTfPNz3pfGyjGIEp1lkWroYZZR2tJu
z1puMofZPBJIrKnbwpeoT5BjTrK2nS9WriSsQ2Hvc4zvIFBadUhwZwYFOL39lVsMOlPjIAAa78sy
1WaI2SYNlDJ+sJEsg46IJw0J1fua2ANGSOJYYkuWu6lPl71eqs/Znf0LoM4+LKDVcD9sl2Nag6Ak
q0EUSiuacytc/1Cbg4rSlRFpXF0eeBDIniYk4pOcXetVrcKFMWTa30iqeMcV0ucjb1zKW76UH/0C
79Up6++WFAv3J3HhewL+vDLLWNeoZDcnG4OFELTGt46AL8sZNOuw+8yNCbW0Had49jiwWRqPINHM
Ey2j+RCk7ggwa6ITOJVzxWYpk3xdODIDSWO/5G5jsCR43yie/aTOD1EIY2s46lwZ2DjNMCs52idq
Tg++0YBsg7l4alNVxl5Oxh4PltYa41HvG/PAVyTIFf1sc2nfCcBTz9CbnKCbupfSH5LIakgZAMpx
WNTnRUycgd/FqNBo7VZFrkYpblcYr1aWilDViYp6FyMtzhQEgiZZo9nX59dyGIh+FPXILkqoPfqv
GaNcaqy3W3PZo3n52M4a+H6EQNqj0sspWBOt2QOYk7gJ2C1LmDWBUV1H0wz0dwGaJXRBWkOw1u1L
Pk7csWEloAE2jPpmqh3ddv4pRnvcrcMM9rpyMcQbG9gFryYVKK3ysS0Ymtx+bPaZWvujptYRh71q
DvXcpgenl3iSLQhdtS+nW36FJurhSt1aJBJvlmSZ3mBkfGOTOBFpnIrIBt4VpqrWY7rTGBEy19oX
2AlRrdP1gFTFMR2/FOaptL7xx6x7btOivaPU7meL82pn9OUcOBI/BEyX4o7iIyyd/ABBXZpMJeik
kVTtcDE7JH7b9cf7fBjLs7Lmd5f/cX9DJgE7Xt5xcKGmTHrp5drwx/TD5XXsyxKkm6b8Q9mN7Tmd
0HzVhNMiS3i7q7EvTq5Zu69+qptvE4agiMfovNvG9S93u3voCr6ZRdbBo5zAi94kpIICTMdIZ9yZ
d1YnIWEVZtD0BdTYYTIPKT22R5d36Q6Zmi+CVwx7veiNh27y2KRD5WeYTHIMWgWEKUN34jSZ/RiG
zrhDsee36S1Yb4QwD05aybjPvW+9ZU77BvHrvl/zJfLzXvDU5pJd2M7fFXYu922yGHuCLTyrOMzF
LojHiF2rz/HWsa554leJRftgsp/f1RxWgrpZs4fUAnwk2F/fsoEnAyJUf9wW02GVLKvYmxZsDRk7
0aTLyyO4ULQHSBVAIJdmRw/a+5KV4JLT3DmkIAF2bT13ERcn90eIZHEHqipuvG74oZI+e4KK2IQO
V+yOrReP1PwqGXNQVIE2iHjLUDjUPtOIwFOiFoA7w8Rbi50ar/FcUZk3paygR7kGx/8uTZjh0qYh
CqFjvJ+NVxCcyApF4u2QbcgLKdJlIMEAxpB9hxlIrMFhK3xj6uZycjNR7xNto3zBbbsb05uAQFdW
s2/HHuOi5bS3W6XTw+46MEWd0rjP8EUcVMoTftOazy0tYd+Wao7bBnluq+f1BEEdBXdKmCjwIu/5
RJODTK+nRHv0w26ztVdRSS+sXY1RVDjLCSdEe8pHzXzuM+7Sm5bilvAyHULj+I5UjjsRIssudRUH
g7oj6AZkyI491DBi3qWxny0gkJPCejmYVYcMPLzoQBPCde1FtC4F7HHWQMcU/NmjIpEzGthGV61T
u5JZamdY3RrUnr/i7TUnVD0O7rT9eV/rzVxuOqE9Oy6C4OgmVLWmSudJgQkh1d2aiWNEl9r6D6tC
NZDa6EZKJ8TSFNtwf1X0A3/EfL8z3fVTjZL1jTTnp8UfARbOZXqALVyFPU73rwnHhBtzQIzMMZmG
zNUU3y+6FRNLnx+L8l5vzmVhae9eDcBcs0g7DHnJW2t0zgXlEk+0wWcLxWG9peKhjDXpgTXzZ/e4
1O78bGcJFqZcn89Lrlt7LNlTzGAP7nYgl+Hr1XXTAPhDeDCzfWH2gQS7u08cgi8AzrRQ1gIvrOUM
r3mJV2WojOEJU69XcxL2FuJL5XwLRlOjcYsWdk1rzRd2LnJHdAuZvGn7lF1Cg/1W1HmU1NgUfMJ0
U1XdLxpeRnmV/NWGAT9rJR+wGm7AO/YhfRTDD6Ih8i6Bp3xn0md/dmHy7r0tfykwwp5x/BAdrBoA
qkjPLZJ8Tr6R1I6g3YKZhzbL9gslJOZPK9EpEZyUn+6WRMO84aG3TXarX5rFf1uhbeBSVwaKVMV8
qA9jaC+rd6YnbQtNbnz7ghhRrDjRB+is+m7U1jLmZGedamL84dL6KZOvDemMKFiNmWarUpqq/LS7
A8KcfpvLVrvMNvPWtGwi0BPy/HxxknvAjcvV9mw+2Ykx+7g9UMqQD8CMZ/BWPGuxz1PuqAvmijGm
12f7OnLp3k16V2ccDT0PH1P3tZcNZg5j6J4tyGCWMX8knUHVLc1VN8LOqzev0M2jQV3WncPotRMJ
FQVJtmmhPebGd8+v9Z8cDr/RBqEubNv07/6yFS+F087aTqKWfQWWmB57BLi9pvRnywCaT4G4y+3D
iw1/FBcuuhdBVo3sh5rrZ/0vW3nWVVB2tq1mQN3qfdVTukOuqOq8aOuuUZmZ66QuiM7Mg2vfcbT8
wb1wvktETnppmR5ZFmaHiqcBsi6jgySIx8+DJuaISexWu3BCfxo0Lqdy4FZrFQ9zbr/rKq/OesPB
ougTeTdgOudJC2QxA8UAZsnC1Nurd0wkTpTZdbafr5DLXVfB3F9ZMITgG5Zw5AK5x0yOIX60Jedm
zvsGfAIYkYO4qfVVvmHIgHFspUQRnURfEc/kcpcPjhZ1IjNPpMERMyoN55yGUD0ihA5BzVY5NsD8
/txoSg3AvlSPZlkVTzno0S+OZU+3oqy3PUOFDA2old8mlrQmx93qu2YANdKKSR4zvaeRUy0LTQRF
kvFwyuf3yaioGoblek9p5rXbWAn/xH2oCkp3yL76edmdxDZPZ8XjMeiLrQ2LzNNuwWPcL6OBq5tO
itBjpxVxGGP5vWpFQcVMQ41dZ1K0I7tx33lwdTuhV8z/pbsHQQVzIzXXJfQrtX6ZDa+As9gjyA5u
1h1xlmJu9CZjT+2Rt2tnMYVbO3if2iqn2GmT6yOaM5d5/aPJW21PHRm/L7k6Tprd90RAyzfM4oeW
5QZ5Ex05es48EGhTqunY0DJzePZm/6ltF33ac2VWe03DrKiWaaQFbtStl14zrB9Fb655OKWmd4P7
WzAxoE+1uYM5fCrTm7FqxcNabTV7q94FLX5tObnNPbPb63Q83PJzkN0DH1XtzbovA831sr0ocVCO
WwIfiGOOZMFepAIUSLms+4mPZU+lqfyWFaK4IRbY01nD+qUxsHXltUNehd3fpTXSrYtKR6ZNRJin
DyFx1+zifO1rC9ckQFSmpweRKjDTdohzVsOxNBr2gxn8MSuZssjTsuycYEU66VgZDlmCSjLPXs8p
xi0DIHjaDjXl2pCoaQ8WpS6Hrl85vFDt9MghDB9cT9H54jvqYBsMzlZi+lcOmhvXQIDjtqYuJpV8
5edq60KLwvJgWtuNyJggoqhMBv3UIm2ceuRQSiF2c5k4oVRiixfhUeL7I6kfCu2b7LuVZ3aGtiZ6
ILK1P/zMNX8jHZ9aJiq2qbOLv45ookkhoVXbm9UP+g+EbLgykif4kxwaL5rndAnKlphHVk6Kw0JN
qkfPhtspqVgurcoMNU81sTu69tldXJJvzmQy8qGEL2MO18YxQ7UVuOCu49jo10OYp8gVgj0M7jTW
S4QD3jwj42hd06HDns8nob8rcbIFCFzviqwtZkmdWIRMn3jEWS/J1VuMxlp+5V03Pvy+RkYbyGo5
pcjPiSIzyfJT23ET/6hoA78XrJOieqmcoPSN6nGdffu1BCP2oo02uTC5EJ7w08oMRzl2u7qTFJFO
yMSUmL/a4zUc0nBi9p0UFi7TxXlrtJLOBHrcyXCzaOQMJBF3qJIeSa3rgc7S5k1bgYfHRatBU5/0
sgmXcvlOZtajW4Qk7tEfHUlkRpVitzBvXGZBc2LJjNCZ1/4Cwxlicm3TQUu2iR9glgfwy+kJt60F
tto1X9fKsPVdkVnMJb6r7ua+s0PCDNnZSYX+XassZiN7TNrYbhYz4JoT4QKh8UigQXumxMIOsrT2
zkQScRIQN/zqD1zJBSS3cHUsbLGJnoScG8bdDGXuBK+YwoQKN+7GKpYuKuHGpGmMSFPttOenWfar
RoIHxIP+dWiohdL1xDoVK+iByjOs57QGKpQUM9G3lP1jrqb3ZKFEBDpQHZSd3iH6zfKcddRvFTCb
MNzm2UkDRsme3GQ+ctlIt0x1A2F8t1urZ22tih+sAL33LLGAlCeL/Nl1eRtzZFd7KG/lU7Em/sHQ
+/x9Kcm16lC594hsinNjTScWYLZnUijzI9tE1qVSw1sMBNcgF1NK/W42rylEXWLQFVu+PvD0Yw2r
jzP4ODosObsrDgBywA8/E37R5OrtbbvrY38WeuShd8xgEcR6Rg7cQpm5LOZma41tUV1E0cg7Uo82
3nfxo3aJpZFfTC5KNFTnbHVx3K68dp9RAFONBr1jppxm6VwdKdB+X0tNj9xMbQNefP0zY8LfqVVL
A2G2bgykeLfpzY5aKWLghIBlDdyx0RaEuGuLGG1oSfGUceE8lpUqfqDGzTPJpy2/Z3GIc5evyx4u
J0UxHm7Wiks8C3zDXHctgDsqrU06hdxNP1YVMrjRViCMjHJ8aHpp1pQrmPe5LlhCgheQDDgPNkc0
WlGWSu6paknizcQAwryrR6Yu+iMpqSEyhoOp2ec0J3ZQKqjAu6zu1tAR+hgBDq8RRF3oczudncRN
Tn91ABKjPpHiaX9YLlL5skJNcIBef6OUBCBSSnsQmX/mNAaTGKGfpZyb6hFLYP80GRM1Tav3BlyI
ChSLAG3QDdxOIK0jBKZZ0MzJZ05ZJuqJMO/YPZjfSHL6djhszOkjxKiAPQa2gMrO4Z47nlpfum4a
D5CZ0BkcPU/2dSaQ5QdDu5T5jMHKzYZIm0abLRXW+7a1eS8SQfzUHqbqpzSs5DUZze2hKHLnxS8h
5mtFytSldWwWKvdRUZ81BgyZ4x98iP/BI4gxGEon31i6Sv8N29ZTHa9P5Arvc9e8ddn8ztQp2HN9
tvv1zhLNlylNKK7GZNHJ6J99gr+7Oa0rRpjNAGxmE6ee/Rv6r1oaXc2VmdxRlXJb+jKcNPkHK+Dv
oJyrSRSTlAv6zuUPfsFfrYDlvK526gz9xaTqCi1GgxpKs5c6V8OEl92pR5z01halMDh2c6PJ20Sn
VKBrOFpqxVh9ztKjD8eXmX6S6WxHqKjNsQIYAH09ne9bfBzfeaIinbstI8AfPp6rofXvhr6/fnxK
MfHwUlAkfmcIVqY+dItb9xf2bDvZ3I1qnwOQnbwXWnGClgzlSH3hf/exXF8TdBBtXzYNyGQzfn3L
iLOxD197GJaIWUv3ZDV/6Lz817v+6691daYiCjjwqV3xO76IttfURnWdLjAwBkIJLipmaTDxYHTY
1LtuoIJUltVRAIkjwiyy60eA7WvHWIAWtjFXb52/0DtV24ccwfz6hFMvCQb0YO7IJ8zmVdOFzfKU
IWbEkCPASAs0mZ1F3+WR9b4dG3DPbuizkoE9MWGxoZxhFxhsffzxWHFkDRsTwgf73xekhSYkutWR
uDA0PBCDe2i1FSmxRpLQUgT4Zmi+JPxnmaJ0A95OZlqBZeD+YVTjFkWgZ+/MIIg84M4HapAmSgSo
g8jdurxMwjCe1nkeLq7ia+D263OLY/CSG/p4bgRWJyrsO3BpEzkVUkZmv++6RQvB+n/wvPcx1PYj
5Ukarq90mcIBA0VI7tI7mt5wYoxlss7yVp00q/rky+A9ZNJji+7I7dal6uzoGr56zdkSIAxLBzbd
CtBfQpKlCZiJGlwHiRDCAD9J+dIg5egazYmiiscGVae3x/GpzQmrLZMsLsRJ5UPXpaUdw57cjuvA
ya8hjBGJxampflypXxTgOp5JNdmRNWtX+LrzYTq9c9yufqOV+N2Jpj1n2oEQIZqVLGJX8u/cwuHj
Dsg5g8c0xX28t1V11LS1eBzbbg6Va8hItB0ewXpMPj2nygDI3Bm9FQGf3Yk0O6+5yTokB1OxEEC9
X1H7Pk2nQSReWHh1u9JBmU02rJ7Uj7hHDDPrTWqa1N81VbPr6JYgOk5zD49U9BCPMfrsO/MP6gfE
g1+43XF0N4ZvQysuBgyf4wb1NKwnv95zjGZeWEtC/GNCR6Eyx+qhGFuKTUY4KGynVxwq0k6sePXQ
Q3eGXc9nEI0biayEME7vLA7eaW9F3He2D+KsBHS4/spdpkq2FK7ZWfG8gYxgHZJ3CPbZ/CqUw/PN
3cr9VK7t2W6m7+Ps51/SViK6lFiNLNdML/2kL2EBOe+2h+0T9ZrUQ3iLgv6KtmtBBwgdFITePnTa
t3X8OgW5aW57jJxEd+AGf/FEd68N7U3OAQV+DjC/bcaYl1UhPrr2pclG8X2gwOQp7ccrMCvNjp1R
q9NszNnFV513w9MdpY3Wcz4eO1tA+rWuc87XqYssttJfWxyBXxrBhLKNh8FQQMDaojGiHIs3ixt3
edBdlmxpk3wb1uUjGUX3rg1eEhTGdcWHbOhdgBv6GDhtwS4uNcKeDS4lm3p1RLdVJ93NVtZJM4fx
sZm3vU4yZT9QEG7szDEszKgaQqeQ5ldP4urUJ+9a3bAZbF2pTGHj7Gs2q0M/ETG7FvM2kyt1FI72
o4Phvyc+9pli8wnHCnsJP0LyEztLFy8a2C2lDSDAV0KVq9v/XCWHQydzEZvTqxu00t1D1XV+KG1T
nUweYXzUuYNFzTCfPZOjsnKWN4f56ocxpOYpLd2cnF9j3WqZP5xpL2iiTVj9TdIqGXX05t1Q3Mjx
24cGp2wyTxBUSennRLBqq0O7nbYivflvHyoENxw+vuufNg+YXx8qimgPo3Jr3lqb9O7yzVsjgNfJ
939+ld/CG4inAIQFiRdeBxf8XyS6v4U3MtQGQVh2eHDlytYnkri8uSX884tcgzl/e3jxIryMwaOL
iUXwu/z2qyx9neS6qboH3VbRlEe91HGwvdT4uP75hYzf7Py80nVr5yOT6SRbru3Wv4REKH01IXqW
4sGpaJfNTeM02Jjn7QnPQzvXd9dVNsfW8zjiId+Wy+arFxy2p3/+MX5LmDF3GC4fmK17Bn4dMPm/
/hSLWnB8WB6nua4Ptak8o0WE2DADoo3HsWzBgKBc/HevyYdHEPqa+uKDZDT9bQbJ/YSWYZpxgLQl
ZwgJe9uaT5V0r1ubZjdUCbay5f/xmuAUQfPDViBbdP3c/3bxbINKhtSZjHuwRu4SYcLb7vSkyZ9S
q3PfJ88ZvwwedtaGMEP+h9f+dRT+K87kgUgksgNETJj6b79vITA4WzLLeY7mc5zSCHMpVpn+V+k2
z6BUwbQcUjmEwpi8fp8mx9IYOx2cxj1LXVopt7WE1Dc0sY4f4QR4u/zDb/Xr9Hp9PaJaLsn2vz5H
Rthf31FDpbbHWqF+aLOv2Ls39eqPCH/35via5EAycUv+82Xz22nm317x9/QWXh1weAD+iLkPSTBa
xc3gO7t+zX6UamTV36EZsSmGsDue625++MPLXz+m/7s1/O/LEz3yuDWYrv5b4GoF7Iz1IEWLg8qU
LP3rvGGlY68lczqVpUwc5ius4mvnnMiYPWvIO3/4Ef7Te85MbTJeu8Inhf3re56Xg4CtYlQPpiYu
izbdyormFZa5P712e+UmHDh+9rYsw2272KFNkO4Kd2b9VLwVmnMYiqs9xAiW2gsMczhjxfnD7fM/
/oAGUz/FFC7I1t8SibNMSWXg13uoam5sG2yu3r8WPLDBbLALOy2YFWf6KNzyD1HI/3hxIJNBzRRX
3L3326czdqNRWkVVP5QYpceV8zmFzwvH3dr+0tmvQn73xhtt+cPt87e7+L8uir+/7G/3lRWFJaM4
oX5IIIQ1lAOy1lbf1/TBzvwwX16T5EoSumM1Rsoj+0ORiv/r3fvfX/23t1tv8xYzeV0/aCWKJuGT
c+X2NhILnmWnfpdAhtDsqShWtHNgvGw+kFg/K+k82RVFa0KPYZLedNil7c4+WjpS7WKAhxT9B1Vf
VG1n+r3NBB4bcxN1itcA8XLvXZcnnFj2UCIAP5levMr5ZwtNaWc3UK1ZvSuOW0aDCVdzoqIh38Wy
/JItkBC27RVr6dkrWfF5qiM1MQLUzeJ1akIhuGDo42F8Xg5zAogFY/eXKkmfnUa/T0oKvkb+msQ/
MNpAwOFier0RWWv/pBxQby37nOXaUa5qh34OmRFNRyGzCOkEiV0zoBtF2LfmfnDMT9lbb7iqCZeo
KRpqEQD/OucYQlg5YXdK0+ee/pygGM2vxkgrnPdZIrVzIHtxLI5SgK323cbXXeF4gAVpsOCUN2tr
PS+auvkfzs5rR25k27ZfRIAmggy+ZjJ9uSxf9UJIZei959ffwb4XOFJJUOHc/bQb3RIzk4zgirXm
HDOPgYxOnBJ7HFQk3t1+sxH8Xqb8vxvvsvMCR4ZJ/HWdsQ9w/uDEcCbB6YZGLqwB8soYHmrHMTB3
RFpuZIaK2J53VjyfjNF/CCGDGgwHaHn9yDsItQQnf/OpzD92SDQmuIRtCGs2Bs0v25NV0BaOBPCu
pHqXvAm4T4IpkmY8VASqMtTQJjCD91ZHVVp/8/oz/lwLDBxpcS3Mfnv5f7/vjTrj657sRCo35Nqn
meHr1tKgkkWtmBGGjPpnzRDy5+y2yC6durxu0/knI47wOBu6vtFSyz52g9te19WEPDwK2qOgvwDK
KOne//1DWb9Dk5fbx2cVhBHhDXYE0+ffP6tCCYkiQhbn2j1E/XtUPKkZayZB8YV7I5gXxd1loL+i
FVkV1ZXl6D9rsCRyzi/q8drHhIrMFRbTj5yYuz7/HJe4Z61m7WJUSunwYdwMrAsiaDj4Jjdu/I0Z
ddlLf38T0t0z4GEv9xpT6pe9NoqDkr7cBKRNtCd/Sm4SgljwCBJK+u8f6i+7OkZXg7oUxgPW1wXU
82vZBogFpAkz+nOeoo6iIRO+Mz9L96Qkvo+kC1xHrhgvscZOJ7RgyPqiUWz//Rn+8lwtyVH47B2I
JMZ/TchfKkfbibLB75ryHFWP0yBv4aYxCwMY6+zd9E3o6Tcv+T9foXxl3p9UcJLm2dcgKY1IJF0m
/LhB7tpvYphTJl+QOgKnDfeyGM2HjKBoRC4g49yWAcP/x9e16Nm6DkQic6Em/fqLa3rHvL7KyzMD
NjxTNEhXQZHfAvDC1jDpBxHkXufa36zeryUyC0KZMNY5FbAiLPPLztEQtEsvZPmRAVr6TQqHZ/zf
Vwi/XeO/RfnLjYwcn6THvi3PAqgkA412EutSPqIbQro+woDd5EYEWy7/5gH6y2pRfCdqckJMJNL5
339RgnfwN/mKX9Rw73tlMPPtH2Ym4f++cf8Z/n9flZzi8OZLGqEccr4eAKoIORO5M/W5MeR14+cP
WtEjTkr3QUgLj0konvp73KyHlhTfAlh7I2oYSHhh3Ky8HZLvInKWDfdfn2dZWL/83phhsgmgZU1F
di0bdieeHPRNK6IltkNy/+9v/+cLcfnyDm1KXj0oxL/8yCMZeHPUSMTgUXTQC/RkXXuYVbZH3/bN
OeQvlzKwz9PnWLoe+n+Agl++VzSx/03MkxHLxHe2LNxzYpQuzETzkwTn73LW/nx6JFdzXP5nWQuF
6/dfEZhXZ8R9u1yNYqskQcvJN5n5zabz5yYnDRASC3lDZ1wjvlwldBHot+HYnEtZb5qs++Fg1ZOW
YheA1ds2F2hDv1kWfy755ZIKsg2LnkPrlyWvTbWTjgaXTObBPOAI0E56pQ1P/34u/noV0CUcmnRd
/XFos1wYaBhzmrNV5ue8BxJohd/8dv/1K7486By9TYtplyUkAv3fbxFKLoH+em7OKvuszWJdDRMS
nvdRcQQsmWWMnsjPM1rt2A29//3X+/XSX9aYhTQ2UGq5b025rwywpapHtvvvi/zlEURnBHGeFxK/
5NeXcF4iYEZXJm+cvq/AG1j2JZ6w7DTD6/+msvhzbVG5kXJH9BJ9qT9ulxb3aDztODp30pl58BBU
hRZMgolWtVdWyfzNpvllj2IOTX6WIlvK1k3zz20jgbtqdEU/nXsDyBNRU+Vu7nSgXelUblxmgBwq
GuubdukfF0XjY7JTSQsnHs/+lyffT80UjXFHOjQZ9FvfcDnwhFNy6uXgbEd+32NCVPt3T+mXugLA
kk6vhiatjfmehvuXHdKqaJ2ko66dTRRXB702ki0xdtqhKwxMZE1gXGtONDxxoIRKQKl8VEGDPrsm
W/t5dhJsEGY4x2uXyKRzBAzglJGzfDMDxD8HYxEeC8YF/37uvjwMC7iRp82lTjbZ2akMfl9XopJz
4o65dh5cdaeXZXFnh2iXhyDULnS9sL7ZkP64LRRb4Jpox5qcq9R/tegv+7pOjlTqFEF9Zii4iRc1
SKfWQj2RGcuI67v+7x9fbrkak1jG5OwbaMJ//3IlJRiAhqY+j2D8MUpAtFn3xXPjT+d//4pfVq/J
9J8L0YtZotts92uEGhqUKTaauD7rWeI5PR2h6jpzvpn6fneRZRv+5bdDEzPa8B3qsx0FW8Tqd0nv
eFinvmm3/O0yAg4aZwJS2Yi2/f0yftr6cx9QwtndhZY+j/VVa3xTJn55E/73cwkTfJMwLEUj6csy
US5S3T7jGImn8d50qwtNV1dSLhiZ4JhGIXi65Vz773v014vaNsMTqmCe+y87wpzRgjHFyEpSkrFT
vVMGnFA1kjG2M5O9tO7+fb0vb8X/+yX/53ryC8OpKWs7nRKul0Lehno9VcY3J7e/Pd6wiHmtS6Uo
fr8UFJJoAwfhU3HWsCGMBEBW7xXB2c7h31/krz/cL5f5skX0VSBnBwzl2c+JrW92Qb2rzN1kxR6W
+FXAhf99vb/tEbyddMIQAcrSiP39ASQHqpB5GpbklNwk/nvmbxLnAtBL+l2r9293iHwrwX5NXLXu
frnQSMhfHciMJwKAiR3uevObR+BvN+h/LkCH4/dvIrA8qt7mnBfY8K8zBFER4m5RwwAS3/xoNtsa
f9svJdJ/Dxz7D8dJZiCO/HqodfTRnvzMKs66kRXIJF11RaZE540VMTINqv/DwPvpKsHDeop7tGJg
Z9BvO8gAJEkCHqhmCPiCPwHOSh3qisQdmoGLki/V0mgvrDbAT4VxGGOZgKMR5OozMnJ7yWF4CSmT
vKicPxJNc84xmiEvRgMjvS50GK5FlmxBAZjuPs/S7ga0Y8LYK/MJtIVITtGxiGlDg+fYcMjpGciL
x8GBKeghZbQ7gdnyMMeVOwSGb6olBqKkEbMOquiVcf37gCZ4E49VC1GlAUvTwK+I5sH+QBjD9zQT
XMIMCXdZAmhK0gSBqhGH53mcjvmc7Yem1dfEPhYa0mF8vnZjqnUR5pxdB1PdDQiUOqw780VQOdCk
yGKvOdU6mnWJnzgCNlOjJEBfjoc6Ei1RSvgmzcR2V65R5Z4jsVRT9rnwG8BKJCZBD7aMyxuzSN+s
LBAb9LzOi4OhbGeBhtnlVUjuk6Yj6zNRbwjfwOKik+zeqMzcNBHFi54k4AwiO95oditJj+mbk17i
u8Kt2VyAtigPCZDblRlVYm8YfvHitEGzk0NXbRwTs5NboIFVoeUcc1wd3pym2qbGSOY5iKiIGupf
GxHY61x2xifk0mlNJMy8myBDQGKyTdyM09jBvgH8MomaCnxeVKJ16SOFV1ayiUil8eYKtP8opqFa
IVKRu4BwpDfXzduHooVonxAWDvYKtM5FOoTmhRlkn5Whk8k5F+rQdz1U+glYVE1eMNIyHKmo0QlB
I7ATfLAaX0FYAvzAzbjRlW9vpjyy9qXAyIOUtL6MiCw5ZkPd7qU7oegM9ZSbbBswbqqfPDHONjUn
6yWYbcTtZoPUswucQ4XcjqQK4tzieno3h9MAsbTPp/vK8WG/hDTgyzDsyXgq/Z2M/RiO8yz3Yze9
IwrVcL8pborKK8/Gbb0kX8JEKpE/7RzDiDeqydtDYyPKGEr/2ogu+uQYVSvQr8jCu8whCdMwdwgj
g33eDGLvFx0UHqzpaGZJajv4g0jWVtJ91oP2Wk2S9lFNaJPv1OZVIzImCE0Zss9MzjP0h8leNWmG
py+CwJyM9bxr0tpBCNoYeN4CzNVRqN3kQ6FOZlm021bG4yo3USR3XTSeBpAUW7sEZ9WGVXDZOOJD
c3UErKqV5BnjsuhJ7yTTxHkdjZh5F+fmdY6ec5tqPsE1rTEejCgbKb2t6LJOwv5A4Kt/6wdzdGjK
ArrvWBXX7oQNzp3h2GE5Ap2Wg4zVTDyyQsBNSPAabbI0IlSUauIqasnXidDJ71Qo32wYd5hsEM0k
lfoJ5QwQFraAtUpMVOmZT6+iKOsTnlEKaCJZBozqh9wnTAUpSE07NQSL349eWKj8MchsZ2Xxj1tL
dNIjUMff9vHsYP8oSNrpiYwDnoAzQhvMbUlQLr2CvPSqTgf+S1IAfLrFbzQi+M+IOcJ5TJMbVV5w
YfOP66iBZBJ2RQQgqS7fAg0bHbgeQGjC0Wh0dtW0bqXzEVLlkZC3EIaJqQURHaRrq1X4OeNkRNBr
A4RTCihyHxRe2Oo2avq2Odl+JFZohnqK96q7I1rE2raLba4r5+IYKiqePseybRdzBXh5ZkqYVP6K
/8K/MWbYG3pYvsRdZK2TidCzjpwuPjJxvJoFAgfHeQv6yaACCIFBxC48byDB7qaI0PzMcIG2mZZU
jGxy8TPzR31d4YhYR5XzWmPgWosoeR/y5qNEss+cMn7vpfZklR2ktNF6y33eBDAUcGgg0Fhxf96k
pP/rEMK1Nkg7XTtWTPZOxxA4a8vwjg5VsvId2BB5q93XycjHrGxiGowQWVKmz8jbAO4ELdlnZVZj
xFK5tbNxgK+GihdxGIQ+YJZwvMz7CUkCXuTmgf+QlZhGI8a8qKbHwI7xEDkNbgBZpY9Olj3YqLue
CLPJSNvRq+M0F8Ep4HxVYWkDBtMtujhnMUtjNNHeRKBcL8sxImEYQijmBujBXA2DAq1Dzwhd+5gH
zodQNaw2HHgXDXkU+3FotBUHap15WjPiD6VdFNQ9+hW7jHfmIMSmjzO87qyTLXZn+zbujGGHaqG5
BFkENagU8bEmRG+1HI4vOHUnXkLSOr40+ckmVHoEVTpsd6Dre7utVn6i4m3Zu9MOQMO4DTno8GgP
HY1ovB9YQTBlCYuwniaej2bfDd7cNOZdGYd2j7Sx6wCjApnbRQg5Uf278aPwG973JoXcWxGP/eJ5
zvGGEq9zjseFnWn22G9cZuVuoX645LqvANhh3XdncYVFJoFJAox7ZWKMgt8nkgsowM9OI19k1z1O
EqxDbaXRLRC6BCIF5ZTswY/Z9uSugGTUJzKVghsZYRV2Meet28aiszcmCNkHf0xXHKMyfAWRIay9
n8b8/lMg6yNxLIxwlZS4OYLg2uSGMbJ0w62T5LDsqRa3bYqPIF/wG3nKuqdd469ShtNrx+kAF4R5
ukpBpB9HR4xbs7biQ4PR5qpPBIqFgAR60xcfWcXQnKjN+Ki3bbsZjFQ9+wb51lWUFftUMlRFs2xt
ibjGsQG7+rmBfoSBE20KAvpZ3s+TwrPYiRgxfGD0txmAER53Pb80BCLqQUs/y5m9MYyR2jS6XQNF
1KLruUCdSTZdsmfAOl+XiKD411YTEOg0IBzEz3WalukLAubA42Xn3zVtKnaBbMSO9Ohxk2IsxVrQ
lY95Rd+7yyqFncAythrCmV2bY4daF1pbQ1Al1AULKY/wVLlvqkZ2rWrN8IAquTfALtVG6APayrFl
oaYUT5BVQ1xr5aOZa+0PGysRRotkyoCkzRlnNn1mnzeTDuexGPSzUVX+vd8FsAK6atwlueF7gZtP
GztgNu/mMxuyr4C1Sy3rdnM7Bfc6HIJbEfL2QxaJv1iNvVcGvb+hIVXei8VqBW9WkS7GvgNUBV3B
aMVbRItqFyk99uKqx7fnMiGLO3VnEzJETiA1ZTiooSDqofqwcANAzEuHM082z4Jhf+iCIXqVU+I2
8LPYZ3m2SERLip+QFOWWWbi+0jVkqwS6ESYxzfW1TvQS3lCX74oGtMhOJGS19xVJ5HajNxQ+3Tvg
nuByGq36sq9N3Ut0432Uy00b6dDbpYkNZlDg6zGlY8Gfwv04cqZmpI3eWrGjE+VmXIWMdFdazj6q
WmLGyloyY8TvthWTMd7541SutZDFGKbpw4BS1mMu9qnM2MH7OkZHJbBPZYZnQgLKtm+lHt7rKL7A
ktLpQ8E+7YYK1v+AjXylj0O3Q7sZ7cd4ShgI28a2qoNxI6w5RVbspxsHC/fabgLAEooa+DRJgzPF
knEURWl1K6ss3lejba0BygyXcGbbH/zw087sEywqA8ziTUzOJz23quEnGNMTKQkxzsXEv8ciimMV
29EuVxKrWaAASVJ9GGiQw/pkkqL11BYKJiMmVCLAc3WJ+pW00ZmqySrt9gbSDQcEHT7xaxNzGNkm
9TScS7znNXVqX72QB3AxjvIVcWOJ90yF+WQfZdVGlueXzIuXEg4AKq655XmkFYbI2gLmn8t+U9lt
v5J672arqPUNY2OySidWPESTS3vgrdzbZOlm+HMPssUFZsIiWIMnoPSYbbyGubA3riqLfTJH5FwZ
2kvaEBSX1lVxUKVdPSWVwdGGEHNwprWYl8irUs845lBc+ynE5XXaWsmBtuO06bM4vDFKAgggntTO
HUHDUDhrcdcPyN6DkCE6W726sSP0+kSkA9uoK5wgIH6d9oXkzY7AqFxXx5LC72D1WrStMIUfYpLE
1hoVtZdydRD0wzsgAUlIe4P8t0mg8giIgXQsgVZklDy6nbhY1krrEJfOk2vjOtDJ/QJ9VGOYY0db
5aH/kvrEMItEmBAezdhLhmUvxCBGeGoccmqi4cNRL7ysmom/GKpOfp+Bl4k9F2oURb3S+KRGSgkD
bIAtk6C3S+gNZDoYsZwvlVHeJFX60sH23JOSlgGbsbBNaalbY4IGnOGMeu2FmIk3UKWzLSx/Xg/g
MXE48WjiiwsfqQLoQUMTfCf/dnxzdL+/mZD97PkLRkAXbXgFTA3VbTBLA0qr0/vsDEbx3GZYz8yc
CEMnHp29OYfWSvNB9lBx9Acz6pzrxK9Z7flCSOuBZkPlqTKvbibYGcp3r2mBA0CSzUvgOB9ayuzC
5AByHAljeXJNpe3qSSt+uJOPU5uBuCeIZlqHLfZ1LQtbPE2+hoKCFL+anWEttUrbY9ihjY5uYKVD
jfYqP6gv7AEltW4R66HoS7Gba1QHgyU5SZWTthPDQPSGDZfpRm9GtaKDaW4MHySIDADeZwnIMsJU
WL2WQ6xkJkwcGNaHG8AAKAsYv0YeiFUuROBFQsIuCH2D4oqMiMbF3aJPAraYbo3bjHNFWXdbrapO
2pyNd61Ji6OK2n5fS8axQpbBRd1IzLSZVEC8ou46yWRHbozZvQI2Vid7jLUr3BwwFgfZbDOw3M8h
W80J23HixWMC4JGnyryhtMVJX4QwrNyiu4Pa9NEP0LvDtndXzNjnCzO869ItiT7xmgMQd8RMjBdK
2J49hvKn1CShcV2D6qQtnU2IhNUzA1OS71Zy8MMAl3gRKaF8P+U+i8LGcirxTP+cfecHXozhITDz
4tBKDXi3nk1FdGBICmlEVgZ0aRW29meYyPFAGBfb0Binm1RHs1KWPgosA+caKPemuGpa8922LO0I
MmtcpXNvohTGB8TyivAg9yz/ucQXn4z2a2477d5KCxooDvGXeFswjhYWmoU8pmWC4/DR1acnso+X
A+YEuKspKfS0VNs5HXE9SUbPcMipWVF2AjVJCkJ6IYtvbXrcK6cm6xisxZkuRo9UGvEZ4hX72urx
6RC7i8e1gvEdZQSARsIP9qrK69vQVM4dX8pa2Q5PZ6TQITbDK3QhXD4C+6VOLbViKoTpv+27zZBk
4qmLymhDCrX12oameUVorBmtKtI4Puc2JUWFrfTUC1R8adtA/9D9Jywn6K1CjUAdE5AEQTtQQ9La
3DduH3j4in/OdUL+edLj0lQW2yeS8m1MFC4+mvLnCOLngdYTRAqyUQAXkoUeCW7xNE3iNnfChzke
iJIisBahnipwm5KemI0Ry8nuPgYiZ9alkZT7sKsF+w93T4cMdygm2dzKPtdONWFyJxio4ZUj0nmb
JSrZzJBL6YISDtcay7lfe3ELq7hOnJGCtSWzjxMzzYvAZ3XKN14uH/D24dcgq1qLCTNsq43YVAbp
evYiPgyiyOEFupCgbdVdRzi3LpycN14OF4DPZ4fw7s1qE+juD6Qo1VbrcpalJpsfc097ElU+ZVYz
bE1RZFcUhz3JGrBvrNoPVxwbC7hkst75WZcs2AHOBnNpJy8z5tJtnpP7a04y23CgATKuT1hVyzaN
920BJDlwzE8s/Oh1y3lel5WESSXUZ1nqFcxU0tvZcuUlasTcE+2AxDIIrPq2yrqRE3za4vsh+Gll
DaRwK9yKRLP4zbbEC7Wy4uwnY62QZVu/hyPkCKzLhnW0c57+bjbeFrvuKtSJlm2AwFJVw2v/SHxC
EIpGGtdE9lQb8Lf05ERveV27gAFjdeHMwDwt3ABHV7Ep0NfqiLRIFL5zDOvoaXqyuMncS2Eyn3vL
CM91Y+WXbqIIp2dQeBo4l5LDKUuSsTAwg4KQe+E0k4fTztq0pBlthA2bTSeb29MIUwZtUzTZS9va
/gmwWL0PyTXa+0YT3oBba7ychKPdyG1ZE4dsnqyeWxPYgbkCliM3xQAbJ/PjmVxs1zyZ2JpBchk4
0izwza5rFLv/2P910GznfP6hhZ1DQ7Yc7UM7iHCLmh1+DFXb1mhwXjelNuyZ64PGUSG3Ix1IGoiE
fRhGsVdldF9hskR123SbVLScy/QwPiC0qa5cUMZHk9btaQZiyJulNsQn08XyxVbts1+m4ckA6LNL
GugmYxS/B8048PFpCIt5ySjy2w6HXdT4sCHs0UNGQaOq4lggnES/BhrN+pa4mKfA1TdZYbV7Fqe1
JZxAYB0yy6NWj/md6cfO8zirnxxweV509hu8Z+22cEC6jFquDkJWBXtJld83mmo8EzQtZ3dCM4xE
i15602kvyB4D2hlp/SYkGH2tzURsxWWKi4mA1Yc5asGk05cA/GwTRHvHzTA4/KUlcboNrmvHKAGp
2oiJjcaWL9Ms+yPT0A782GjCca314YFXHRmilmUekIjp12FJa4K4934/9c5CZEsARWRY4WIB2SEr
OQdIevHveBpCF2xRlb2FAVSFvEuzT/quKExVzYY8daN9qUjkuA3JpWD+KQCfCdnfxtAJPJk3GTUI
rmSNLZH7zoN9XY8aIa3OWNC8aOu18qeRkrTt5WVn04qbTZhkRKI9Y6ZDZjRWHzi0hj2xHMATRjJZ
0Vtietkyt4DqMZT51jKs8NIkNBTunjMj8YSSXFemeLIn8cw0XqdcK19lEjYYpStO/6Ap2oOoUI5r
RNSZvt+9WxnhmrRyJ44hcVuSAO3CmMkXNFurt/WzmZkAL+qs8XoMnGb+vDC5hubOLARvhjaXn4o9
/8LJhhck4OWR6I1V3iQrGoDaS5ThYhgD0jhoHrTrsWZCnJLssAFvyvZL9fsSO0BvSGymU04Q8V1v
FDVDAvizINmcrR/n4X4oDZNyHXEZeQrZsbFRbLDiZIiaurOLlWl27ql0jfJFzmXtA01uzO0koofO
DTmhWMNLWC7wXsHvt+YFIO4U/QJwqF0aebie5n6XEYDabq3M8ld67N+W4TBchqSUxRua0VXzEGHN
6LZxW7cPWK+6td5ELqCUBnB5FVr6ERqhOoywHJ/8Wm88Vi2SBrvxD8FEx9h0w0ef0ew6VwH5BQbu
QB+b8Z7jjX/AimV4Mg7IaCwI85hJnl5rQZPu4m6gfef2xUKwlF6lyp+Znv8kD5ZkYxXg4pUO7bVT
z1my3pBgf5MqcHKdAl9L7ELMmSk0NxU0F3q7yc/OYFfsy4wIXSEYp+id4z9V+lRQSo9utYdMv3Hj
V5pnhX+R551jXYKjXdLk+jaKdjWakqsZSyAKShHt0OgS5AhNg8SzGsJCZkDutjX7fU7geeaD1WIZ
Lt78NFhako/1Uxaf7Gpr3C1fAAuFVxRb2z4JSEhgu4HniDE7zLxEVjED/qrCWF/4JDcYVmXsbAO4
Zcs4CbKMO1D7lj6bIrvEVHbt0cEbMwe9tpri5AEjGrM6/LLbOFXylpSZn5NpnAh8vZ9Z7zsddTQp
BTTkU6jQJPJcimEySBKh5G306APmKs445+T0NxmuJgmhjk6nmdkU7lnqP88UY5dmxpBn7Uxa+FmK
obuPyQR/NWBLeeSCWwtpzph5vatYbOKs7c+Obs1HZUavymoeg1IH75ziU2+Nnj6Yoy2h50XNDc5J
lxYlO0yBZX0lQE9dd6U+nEQBgIm+8ECotkaqmEY3Oo/oTnR5EdD6bWuCKDmaQlhhRmIB47N6MNY4
yYdVmhP/kRq09ekYpYw32IQnfq21GEDH9KXZQzTvoi3cHUwPDUno5DCGgBhp2BAawEtNON19MzJM
qaLQOYFnf2E7N3cO8461BTb8WmYq9nzUdiQwN53NwsdRutLRcyEkpge0EhbrWYMDSB+Id88qzfrm
I3M4K1mJKjZFQ62GaZvsmCH4GJ0x3JCgM+cbhhzPFRvQmvEKpBp//AFcPV5ZdIoYxeiUJEBet6Ym
OBlG5ai/G1rTnMoWG31MasYqoJezqnsS/mhEDdSlZXG2pqK9jaMQ/0ivG9atY2Y5pfFcVuspH14t
9ikvhR68hnnyg0hV5rGmXU20azsBRDcWP8xAGZdMbYpLyV7CB5E/C07EpziwJ1iREuqrpJtBs43I
ed9gYpv5CQf09EUPgmrfV7F7pPH8sw27gb82pjsY59ViN0af45E53d5Vrk7H1k9q+EXw6Ii9DtbS
CUJCK4LuOs/qH5mazY2oXMTMMa9q6rh0lcCl7EFwOvXECKZ7EhmQc3h62aXW1Vl5yswku9SZIzl4
VdoRYmcfb5OeG6Thcd7kgZ5dWWNqXpd08oF05dSKetc+DEZDVR5rI+zpcqG/m48FMATMv7iCOynj
4+y4ydHWl3K75l4wU+UIbQbVtgqS0Kvdtt3WvVPvGdeQflPl4ZaaA/994ZpsfQS/uzTXPT+Wz0ae
PiIYVazqJtzMkW/uSeWRe3Kcqd/8dlRbBpXTbW+hGW2dwTpgux83Q9NkF8VYA/BrFHnv/CeABqE0
JVbgEm5k8ygKe7zUZlednIA/QR7ia9HAUBsTg2mAbhIv2xC4rBPSuubcy6ZJk+kcGnVYe7pv1xAA
9SS4rMElM5lxzBVj9n6bNv4Nu4kg1cY3jraRJvu+FdF+oXhyuCHYy4iJkc5JEdgkIzBa3DXlepho
ZAGJQRguESDg/amZPkL07yWhBtGSCTPSzN22Aa1xnZjDV5NSiKlGkKxHo2pOIy65ky4j80dCZs0K
4DINmRo+ETTFYq9En54NKrJdEHfnhNi7XWxXcOpFaly28WL8EFbvhXY6n7BgiKNty/IgNNxShfKJ
HKqj+jWMonITELKxFtSepNxmJm8Utn6g9QlRFnp/Z/UMYgBPNCcY5eiK/JZM+nxe1DIG1hBDEtRE
Q7BeuRNxLy4R53vXDexN34twN6QDo+X5aa76ek+iQLHBhd/dsj9PjInwXsdVl+4tw48uSrMuT4Al
IMNZfXWmpaiYZk0dZd3MFLYK4uumHu4EpeZeGy26Ya0mCABbptJC/yHdurmcBPas3GntQzOZ013Z
d7SZqCnWDnVMDt/ICuPsug5ttdHc4T0CcPAcDDk5uNNig7cTdoJyCN6zfrK3iYp8zstDwjBb5w/0
C9aMDPszR4jgRyutfEcEFRkpbcIwN6jidRI7/RX+A9DceqXzCvMrdKCBeySFxj3yFjYPQRKXqCsy
eB5lAsqcN/HcJNOOpmrtUdVXJFmWw2VuZMneUapbKkNtTa4HxXGnTXtDK3P0DDYV8VSAwx3ootqx
fEjLzt0x36mPpd0s2U+Vznm3x8hlt1D/fBfyROGvtWgYr8oxKKD2Lthgyy0IFnE/tdR4qzmFMJd+
k8gtDrbS0qfBEsm5n6ZhrddBt8GHLa7JChSbpGeka8ogP8ZuIo+go6JdnCUPsXBSjp6GfmqkOfID
tDAr8gT4BOMaZk3oYu0BWS6jq+lgSj94SoLpPW+rF2x54drgpb/OiibaMjrVt45O+SQ04hUW4Dga
F0e/DnxsD66TNNtCzuaK4ArTi9h7LvO0CVfJNDEYt8eHvkjRRC451wUz06vB9jMIuob2CEvzgJr7
aiqMaMss4Ir8O7Wde/nam23oyYmXqzJ4xIFXhRcud3XHycy4cmGSndG/J2sx0o9zXJjJfpeqd2o0
A0KhUzAsSkCtaKo+TA1UDmuSr7BUyj0adWQkrg8ZthutVc5peBu60mApWK8qZrpXyroCRLmcxir9
eRZDdOHmPkl6pcIVxRA84kWrDSi56AdE+HbWhsh5XMrYOhPqlFwaJUjAOcRkOIdhtQE6QapbURvX
5jIwcHPOgwKF7UraZKGlBK2c7cBWGLuHp4Ee6ZaHLPTodAF9MRq5n32XsbutiU8f8sCyEPjznDLW
vhuDCXa0d2nrDoS88sUdQWGEQ9ddJmzW+1jj6wQWPZ+yEY8ICMLF2DjvZ0IW1/acndUwt082H82j
H8Ud103/pJHT5iVt+IJ+B4KrQDXZR45nBOFwrwrH4VvAHpUJ7SSoNe2hbJ1528A4UW3/WPhMEuOB
NBej7qJVj1LbY9rhr1XdZxs3NNqD2aXtTaf77a5JovweWJPlEYZhro1AEowGASxf+9Vgv0pTb/a9
mqznwJjaB61UAdS+gtQzhiUKT2lKFw950LrhOLVRIe3BqaIKgjgKULq0u3Nt5fNt3/eYFGk/gU0n
Shid9KVlV80PwozyCzpRgtm+498Dl2HtVgMEvCCnFRtBEiHDoOXAWetvSaM45WC//Dm3PunMhpr3
Yxg7Wyu0aCgydyw0sS5cpFlVDmcv/miL4SnUgnsSg0DsL8KcMaUDCOREIUuzh0cVcAVYa8Wmahgf
ciTqvAX0dC3jof6pt1X/CFGoX8eccCH6Tt2Gwwnp0C0v1kZp+hUHxADId+esu2SAc5lkg+c6nbEJ
XFQHo58HkI1s897orA9dujEeIYIwR9OK14ZR+WcX6+Tq/5B0XsuNMt0aviKqiA2cCqEsS7Ith++E
8jgQmwwNXP1+9O/TqSmPxoLutd7YOZVxy5jHVr2AuiAFng4Ok0EHATvprBAVO8OqYfG1MbtYkRoD
SsMIiZRtNqxGcpo/0D+Zm3R0714nzGfLrs0d2xayHJE3nPA1V4vnRJRuN8tmVjKj8iF6SQkgPMIW
ynvvoKcoZ684GeKAHKp9dDZn74T6u0FduTQQVmw8toeUDGpCf7by/5Dbg+Dcov7CBBBQ0h3o4M0p
MS45lL96y+TGQEcEhXhuyu/RyJ6ihRLo/kqXKnEjunkEmaEzlFEl/iFCmrsStLcgs+vB6HuUvN0R
N24c0e5s8Uojp5a+Zi3cnvNSG0fHAYC8xMnBmy60XfF+XZo0wof/29hIAxrGuxMx+BF9BL6kaDqx
qS+hnjiUlsYvebcUOyF/6Epn4VqlOjtDdwKBNBaWIP3Yg3mWQ5i23C1EwvCdfZXurdLvFttUeUnS
becC6zn7uaLjo/iValeAPnVaYHYQVNVpBk5K98Z0fZDOA/RiMVIIjuIr54Zr+z8yhxgVfjttTeZv
O5wm+TNgpzajpyX+NmRLlw2tGH5+LZN2E1evsf2hNSejzvYOjLWwb27jb7j8TlX0ENdUYc3vn8jX
NQ2CR33YTN3PDHLh5Ogb2ah09TYDSXVxqEYkBqxEJGSVQNqF2hnZwZ6PXgLRahdrx97pxa2sX0te
oJYV++z1IPwk/o19sa4tanC9wOu9dTX+PL47kfyxXlIVSEjCQop+6HiXqn3XOTbjOj/k5lYZR6o9
9rIg+5D1mfNh0L+zhII45KkGQawzgWHqJYpxQQ4kfk4/nEMrSfLcAAhn14dWcf0QnZ0TmaKXb5XY
CzCIxbRXaaRWjXVIEBrx3HCdrPnUebJpjKtG8aX9GVfXwtj3yc8jGxqfYqAcfoFnzaQd5uzLB/v1
Cbqi3JtPtVHnUPD7bRuv8/SGm3IFv9HZ58jb1tBYOGU0tDj9NkM+I52wN34KeFTJ5Upacbpo1BGd
q+gptSnCQaqVnz2uc0ERjd3pzaZi0SU6G+mXrLQW3na078nolHtg3S8zN/MnMv9Cd2Gtys+KYleP
Ri1msL6dUELZV8/RAmlRs1rQtcnRQySyOEVmc0xI3TOKXeGWK0WTEjFWpLBTyUFACapdWKWHP2E6
W3TG2Bx8/n1sOH99eLUCBDVa2eOd6OE1zHDQMBRm+ZZSeJYnfipD5RynOKJfJog2eRbUY0ys9k73
kREEnBxa+F3POuekrvg5EVD9xZnuuv/cRNsM/eVS/wFMbrX2TV+eTf+OjHwp/hTp8TBXVWM8Eix2
+pghRts+aglMh+jp+TNt7inVbKO+i+JpL5Qe5ARYNhXme5+QbdB6Zgaog/2M8sZG/eYTO96WL53x
1llMmdqOEXdfmY8sfHL/01+bEPMCVqXiM4EwrOqxXEnxbyIsTWanhW9rSPd1DJgzRwFCdJAk7Yqw
aE0+3oRHwfd/aNfiEr664gftXxCjjn2kOhgg7Yu5HWx+bxy6M0z8/iGCtGmxSs7+bDCYcCzyDLAt
rbWiDNNOextRn5HLufKiW+5cqWvY5dZ/JhrxuSRXFFlDXP9XjRg+xleS2B4X4vTY/W308BpKgHrl
UyaRFQym0kCj8kqrpM6KSAJ9OZ9tyuAsXFZT9O74yDKS6BCRlupGqz79cTW6EKxQy44NHUCeg1t3
vBoEmo0tTDhMEZMrp3+zVtVybKnDmekyS5x1bL2VFc3F/EYm9h4EAZUgS3oD28kX9iriDrzjidRR
mxSA2PuvNx8q1Okpn/u11KJ/3VivAZVpmzmLea/J90F9O/pulluD2SknCdD/qpwrmQJBSkhobhHX
KA4tC2LpbEtKXhSVO7lBkMCN2zUlmM0JCqUFk/u9cOaq5rvNX13nxJaxcurPePhEThY6qAZQMKC4
fFoyxO07pZ29aUdIRe/xPlwHCnbkh1Z9gleta5vl1v3Supf40a6UbqTcmtlbN367Zb2dUdgiNkDe
RrQjCxDywlIbDqQBc2QTriS/aAx3O8IXqz3EDMEgL139PntHST77/4IPaOhgC+QHI2Ic/9XO9VF7
5ms7RzwX0x+sR9X9IK/dEULM4ixXuvkjZzre/O3cnLKGK5RTvCfj1kWlaGXbRb4OHrLY5SKcK7fb
hrE6ICYl+mvASv5IKKUt9LfXtmX8lo03ff6QaEOM/qgxasWu39PLY+fIM1JOJEG0aoaCKaS1pj8U
tK9s+fZ7whgrCpstkRwbq7gqjJZ88cmGKSYQ6jYqhIMD6KB8Mnywxwxb61uqaPFzvt3pt0N2khEU
7Exkuy4E9fOV8DAEc/arQTh4lLP0SKtVYq8RkM6OtgVWpGLgHVlZKKLlidqQ7TKJS0SdLoR2aOTE
XSB3KsTwORvWpov30vuAKWCjLjbSeU+iX/HU+1Soyl335e2b/iJq/uDIyrwa5baHisPotFfJXoyI
DEloTZbTQ8wzzneLUzWXnBmPA8L+kdxT0USDYXJ1JTZTOqOqZ4/s/TrnS/7kEPOpDaNwqsyLtaB4
lbPFMzDyLZ+x89INp8z/JTe9GA/xdKJ/bCX68+NNg4rmJdr7zN3mU1o/RyZMvOOGtCfx036rIpyZ
9QBJVPfPBwqDPuHqaYP2EW2bfmX5uUZ0QILKIsIBF53zZJqX2di3HRutvrMndzNybVjewdBgIrqN
nT0J2BG13NCmIkt/mtvnWX25Bk/MZ5H+pyW0Q3vo6Sn7qLXz0Kyh/UOCBwN9/FTucamuBPJVMIJ1
clIpbXlfgD5aSTl6sZfNq26hvPzS3aOwnyN1p32kiveLs2mTo5TPdAYQUhDY8skHkq3UpciuNkLb
tP+vSHsegqPj3UdnO3GLpTEWlrtjvsbZdRhPeky1NDKp/iMTB9JlhsVjXglTvO48oaROPvsmDYW3
Gjx9dHgfPxbj4g8h+9za6b+5jyC51xaXmYh+J5FvrPLkUWvqFCSn60XYki/Jum/3tyQnE9EkLjWz
V4a+EQ3mGXRREZez/igVOkt6dOJqP7jPma5Oo/lfPETbwvQBqWkeap/YawLhtmw/1KnDXUz6Fn8y
dWt1yLDO2AxqzR6gCZ0CVZaT5ImCgpXLBeyVz4QnIEC905vLaZcdJtKvi+47RTQtqSCfy700fpPR
XTXme8YBYOoZVvIsAI2WjPETNGKsfoc5WWvpTBrAfMk6SaAQ8K3BNcd/3+jeaIXqarUf/Ouj2ZsK
js1C19LMxDG5oUtwZi1eTEHduuqeh5gU8MXmlInXbfQ5OWj21T2qz0XkBFpDgQ+I1eL8jZ1cLwlW
mS9a3GtS7OuM86ACu2y1dapfOt+5Ln5+6ut4o2xurFiuIg2dNL90RXuobyJQFJx4g3mn6TscqoKA
6vjbtuCqst9mpIrdQbGPjoYbkdLo4TDij4XT5swluxukueRHlohaIoo7XTCkrH0Zxw+qmkR/Ieka
1QUndrRpyx8LZp3ISbjOv8oLxWBvjSgifDZjH2/2FLduRuOnadpV5FMsJoj8GmS7r8E+dbw5K6SV
na99aNm0r8phj8bkgfDHf21E5+zOQN2meelqnrjIktfZJH60akPwv1NPksHWXRzU9H+1Rx9f+9YL
683Mm69FF3Ssd4Ft/TTyL3Hco0P0fUyKjyw+VJuyp6N3g/+DZF5GasCutcbFm7yl/j0xjXBo0fUu
/yYEIdFrOf/5DQ1CmG2Mz4FkzYFPnOzsZV9ic5nZFQvxX0wzY7vOFn03uuNpEK+q2YiUWYUkq0xb
GXDBbDx6+0Mn3dB8OdatqR6eMViaY1NtCuMyuOSo7h3XIKt+jQkjRDYR9MyIoky3A8V6ClWfqd/6
9jjYxxY+XCQ/0nKCCey41/YmHGkNnpsZd9c9j5qxRfW50tmlCKshY5ZvHrMKkoAgfWxk4DfD22SR
gj9Qs1jcJu+HuqB/C4H5trRJ3nyqrFcUq6u0moB/fjnj7eip1Y6Gu5fZdsgp/uOzwZc7y7Pv/A20
tAL/F+1GJu/KjYJFcRrhQjpoPEVQBfQYnGCeLee3jGtkoq/wJCk6N/RlZD5lxZ8+nfXm1UGoWp6M
jIcz44HWn0SN3mvXPtoQvGPdsfs4p1H+WUKsY1oLWmCr9FUM8EwExtfNNRL3XDnBOD/1TQTPz1j2
biD5mokYckHYWfp4ALro7BJKW5UvcnzTmhevfVbzdsRKXXoBIDDg+cEp+Av1te0+TTYY2z92qb6v
wDTymQmIXh9ZvNGyeZnSp1o74hWkV/m5cI9SfGTEYS9zH7iCDkdaeBLyXKnCWgwYeXx5FhirRDyZ
MNfp2d+I+LQednF9zii/SyvWXG7vsvzxyc2n9XibGluq0SyTjmeCfON53WQUtMX1bkjfxopeHb2F
tv5O1Zff8z9EbqBZH6X5r2nHbWLNa0vfEwGPmIvnePGG26BRH0qyo6hQapBK3LfYudEVLHSDiAb7
hU3rTa7+2Sj6Zj0nrG04Yeo6ADpEKzx+b3QIBAsnNaLq/BD5QPya94STMFjy8lRUM0w59kdQH9od
0jk0x+7QkQLI78NtWXryR4tOe7XIjRoM7S+ym1BGhIQ0dpDH+p/XokUyp5BI4U8/xjsEJFvSCT3K
coui4uD2866ncEJ/CJooCEIf3xNonZs6Cunl24jMS0ssGjHKrGD+1up6GpQf1QDjuintXTPzsruz
2ntV/DFM1Ydtazt/GUNP6KeqokKxXgJAsZWYiyuwZmiN0wGo/9NhQBT+eFBWdqP8bK3UvElrGodN
tyIjToRepO97TzvJPD4mlrYp4f1XkBq/rSY2g5ye41mHwoepUmawON2+461JfUz70vpE8sIsQXUF
t3G7SnMtIPjrJbGstdHq59Jq/ptyT4RmRfiIX/gHgwsXsXdA5/qq0axwIQk6ID8Xd9/fLG999yLs
kREZcbLpP7a54gNe6KrSfGNM2AXc+bAs8Q4Z3LXwIYgsf1u2dJ6jP+6M7lxKeL0Sen5od1MUXc10
JL6J8MZh6Z6GRR5Jp1/n0HmRTrkKGDPdp0ePA3oVL9EVKeF5IhOsjJ13s+5XI5dmn5sY/RDkmPER
dxK1B9ndIGFvMpd7t3Shz9/RkUUOcxz4UxbaHBwNVWzLvKDMoXgj9lFWLFvNMU5dJXdWx3uKllIl
Img9N4Sz/Gw0b5dX6twaU1A56t5RbQWdSQ/r/Eij1Y2daKdnQMl3NQ4HO4/W1kLup0HbJ1FLrD2P
vVZVzHYd6Dw9H95cIeG1L/rwM0TO1je1Xcp9kuhO6MA1U2YFVkQ5dr3cNIcrWPD29vNyTAqm9xwL
XC+Mq6WPofhfMQvpn3a3RlYWJEm7a7qeIpp+O+gTRSQIbaH26Kncu2a1Frj/rPzx/vDZuZjRM//6
NFkpwz10xrIm9O1JVExso6leRkCk3q03sQYmp4P8TM60LsDigaZ+9dl/pti8DpyRDmRmuN+24vv2
EBM5XFFoaxsTtZnFCEkdK8W8NqWezmQjq0H1ofpsn6ti7bfFXtdLzJ3ZtpnKT+jkgjLjJOZ/o23a
FkbmITY0SxLKKeFYu2oiVDTawBdTvU2AR5LFJIRX1CBF3AaCvdQU6TH3FA0j8TYaJ+qLfQ05URMW
U32sYs5yb7nbSF7HnoG4Ie2csipYsPFRVeqDBup6e0RZtM9nAvNx8kV+wkJCR3W17NEMDax1dGkK
64U6LORT04Xul2KV4UGQbfze8PASLU+I1nArLZfET1vWG83IXqz+LR/Z8joc5obAGMivkyOjqV+c
Pv/MZoEIkKppp9xNMiZin8lqqBnr8IOifCxRm8n1BLcUGcWphRSre45kph8ej4z7oxnqy4xcskt4
KYwy8NA/oFzFzY0EfOGUj1Lai3gT6oYBgwXHaZNDGfWrLKrXZQWpjb2Bqim0kKR9V1xEpCSitwai
r8Ok9XYmACvJr2E2TmHeuyszt7Yk669Np3xizDxg8mXTYijutSAmgs8zMbW3Ar8QRksXD2RagofZ
FARCE6AyyKrAKTBl9c3Bz8ZV9djZEupMpdHtbKbedpB/xO5TO2UtH4aCdRvn88hmuADL1i5yZ48A
bCTGXk/Qb8mJKfAPlUMOsmdi8iPi+Gz6HgLbBnSlOnYshF1VBIamNpwMews93dy1axNRnq+Kt3rI
DsOU6QFC2cuSRJQ02fK5ctAnIp9gM8S9ltnlR4cjjX0NusVCDJsZ+rkZgcw9PihdFvyVHpaWkezR
j5tssWaFKoMAXvgWAUbxKK2jaApIMdxYkbsahIeMgHK1QmAjo7dToQl3Aebz2gIzwY7K9zkjbkpV
plZIvPhyHn3MSxTWJP0Vi5KB0BxwjUyuqU3Y1q3OtYt7KPHWaLWCeHrs601gleVJ9zAZG5wsVVci
UzLp5hU/FtaSYM7tILFh/nUPyTRXqU7VVyFw8Xfdb8UgXvN5tUXxhdbHSbRhtOihBbxXG9bZgABo
8Gys4pEA4rg1j6W9vFqZtUPWvaWr4oVo4Bvk8LnmlzNOYjto4eRXYKKZ2iV0zMa92OKYWuMlC+Hn
bnrPqAod6eEOJM/n5krts1aIQz0IQENfWDiwYYgEAtlf06IZ2MxwyaA9+xbrmyr3PRM7pXYUyjkT
qdrUUHctTmfT3frTv4e1Zqz5r+F+6BDn0gA8ynUvMDvwpwa5C2nPKGzHC6J3+3sm7w+l/RfPHgcs
1mEb2XHv9h8FGkeryC4KgK6fErjhEpNXfEzbZouXH6KnD8SUX2y72hsDlrhq3Joie8b6DR4KSQt/
v9eFuTds/68RKZ2dOeabpHypiCl+MO2W7oPJ8FJMfr8fYM1lZF8ro1/jnudTdpLWQXSGFgeS437M
GkB837lPzB6fChFhEGkN4SbTBDnEDyxN6CX/Pa+j0zJgUVM9esokfvXL6dwXA+5BVP9OTfr4MD/c
R2O1BWKG1kixCtI9mWZQDFwONuZEFNcPQkUjRgCX46QqqiDnTzOj3tYbUfOQvcC0rWNSSIuBEbrX
DzQkQAVENWkMDkLuFp41TPqJkiAkaxFLqukvu4doc3a7M12zW3LQju4wDzuIth9vsjZOmp0mUEac
J2Edi3c9HjdD1NpPSlXAhx7pFpXPTuOtXajlSFCVMhKu6zbeOn6sjnJml8eXqrNOiLZ7aoqIDdw4
WXX6V1ner+8t55aw4JqaK9vumAvLg2rzkKpAIgSpqI+L3UMGw8y7nj2kaA8QCExJAMQYZgtmMi0r
y4lpHgSArzRubNrUewDK+HEZaqaJLx6VWTujOqItt8kTRjl6tjJBhIZs4hBtw2Yyqe6taZKDvd+M
BfRrh5e8nNpqbyd2YBKm0EwOQ7cNvEJawmKBiffj1i1K1JUDWvOstGU4EKjyrM1Y8zOsdE9VLQgm
znIOZku/+bygdSFbiiy9B000mjfDq2pvQ3lhv5VpgqWTus7vrPP+6a3uP+lOAwdhkGb4tljQWKZz
6rrMbe8V8o93wnyKrcK6tVbOgCZaIBOyCEjeRS71Haumyum8topLJdB/ISAiuHobJXF5sgdSRbEw
aGw7zscw2s2Rso3vJe+GLf7CFL94KeiWaXPKypLo4hkGHs94SXimrcREiQeQZxJUoXtvdd2aH8Yc
e1fTnmUeDFNrbm0w7YBO+2RrlCAO+Rhlh9F0DrVPGIbd4qVeTGX8r/Juh8FFnhuyQLbdAkVp4r/c
wcf2YZO7SJc61HqTwFbc44dEQ1Rig3fy7izNX8pl0Ndm1GpYnmt+0SOIXGtEDB/XPVxfFkeHLmWp
l/kw4Uf1TagnjNTPSNKSPU2gyJbMKG1AY5vstZLAdAJPeLJOfaBjw7eIdTGx6NwyAjg80ktidVV1
6n4L6RBSMg8gnh7Vk8RNORfDsSPKWzoNAbaaX+D+N3FMf547u4Q7dLS79KYFm03AjPz2jGXZDBlf
nF4Q3IEj6WuYNBWjjurAdUZiBrBPrrPCQfTONEVfN57Hm7v01V++9Ky3aVWygNqm8FFfu0SMYBc2
59cctUSoBv1FTuqn1tvsUDrGWTpFtLW9EY6czJF3Im64ansPj7FDtsrVT2t36xi9v1laZXzAP/uv
yJKnN5Jf6ISgTIP3YR6PbdeOm5gumKPui+HedyYssC+XPSskXh6EWTceE/takj8QVrrZ/OiIJLfN
Mo27EtaUcFWR8ppkEcxOG1tM58rSflxRFnsjx4g7pKwUWAn+98SXJFFwouVZg2e50fn3avWd66Sg
PGLZdtZsvaReY24dhYSEsaXOtQNyFR1cugOrdmLJ+WSABwMFFm94Zx+Cz6V0Nn4q0xPCGHNN48lw
qDGjMoqV/bQfTYnuQwzDfZxG3Bi+B/yn+9WdljIm01HjeM6xs+irIrPbrZ3heUe92NloQpx+Wz0Y
nlr57j8/bYvwYfoiBWBsMCPmJCiLjomsqJ0JDCNmmE4TLzAoUQSr5eQpyb574Z/gZDIhvytdDk/m
oMecndODhhYxzjowhW03pr9E2KdomhWIUJn7GBQaqK+EgCiYjppiuKLi0xhW55EiTQtiIWdu246M
hzlBaeuBhGbZMF80aqFSsPPDkKpLalDKZaek9mcuQ4Xr17u6yr+taHmV+YR35Tym4uolREnixiSI
w59mtH5oa3ZxW3GKm/VLxghFyUvCKUq7sro4kVPe8snyuIvoHGEZtaM9FYiPNAnDuWvTAKBJMeHG
eZTa55GPH6QT87V3JX1H1egh1AVdWE8mDaQ+2+vA6PuRz0aFx9Ic9+pOeEAybvjo7T7tloY3H+iV
YXCo1pLSJOomi/jH8uP/GE2WszGV1UcBJmTP97iowbrpWCdOIyLOAHd5HOA25WyTUfTX6k3xrA9e
9NvPwojhw6N070beJeL6e1HKbo+2hrBQanQvERPpc5Q8zotiMcLJoQQ+IgmMadb2MJ8WbTfuCX2D
1I+pHF4z8GROoCfKN0htH8QQdm1BjAE+13pnYSIKSNQGXZ3jGXIka/QW8y0oazaZqB3BrGgqi5MN
X2u81ygfpmKHO9nKDB7ARTOcoyLNAd0TS8KpaD9k+7HBNLJWBJWdGxv9sMlotnj0vSMxB2EStCLl
vca8LJrlQ1tgum2lWTwTzn/zxNPSm2k4kqCEGpZ9hch3NCSJhpK9Bd2qre4/9QgkIaCsC5rWjrad
1trgPlmzGeaO2JDGi5g2lCGZuhFe9amBZUUWTHUYJ5jP8fTRUaCTY5VEAhsukh/efD3foIvlHRok
DiJo7lVrptxDNGWihqYIlqoKBJqPrKVYc78W7A7rQh/oBs7psWGA8wGoInwgQ1+UQZ3OpBM9hIGR
T7wKarsm6JI2RrcgbjF2kThIauQSQ9tHK3CtrAr1Iora9bjU51r1vzoB3+OzYCBDgRBl11ZZxb5r
bTgiHEo2IDqNU2k30Tuh+dE91kz1J7nKiQGzzH+0wP0AY/lhrSTrFdN+HvgRzJ8fj4fR/YeKF32B
bAh81DVTQ2RLojk3unwvG8e84W4YPggBwnn7kMwrz/yv76vMCtNCGQx+PWlkMUlne0iDfu8tKG5s
sp6vzUP/mJmAVC67Tej2udwUMbcwrixMynbnX5vCRMvYGccin7oLHoEalWXaANoIDYdNXXx4S/Ed
a179xeY6oE6K85r3n8lkbCmXDCAH8PB7WZKfCSpoYWVrDy99l1/qRfxFQ/qYbZ3pG5nvTz0jg5oa
9+ILbTpHSYSb1/DZlFy9GfuQaDg7JptBdDwgeKyAqQD2p0k8GHNf03dWlRlf0RTRIidicuhnX14x
UDonORDesFK+SuBAMTa/SeSwIX5/sAOaTbWzmSCB9BR1ur3jQhHjlQgynbyCUyVE5t/S2IevpsGd
104A8tMV/iLIZYkn/7PpUW4SVCE2jpNeYpDtZjCC2PyIelYJgJaoSqAHqHD8pUzwuXXUc2MPAIT1
eLWUdirbvHmLIidD9tAACgyj9WohvoYF6cYfaXY6vLF9Vz2FtqUr3ygrSc52Eg93hx2EPX4CrLUw
qFM+e5vr6hlj1Wvh4Z6yMUxyj3Ocrpamee/JwnySGdOfLTSSjFJCdXK7Up+NhUD1GzPO64I/UF70
unhr4odJbHahtEqlGS6id6qdSUmSQTMskAMeV4YHOrGSY/9XlPJXt7MSQAqJkHCgoRsyqHhhsngY
g9rSyGHQeUyjrZFGQ0h5po2a32LYVj3e6ZGZNGgardyKdPjPHCVVCF3unec+fjSz+AgY7IzgtjYB
PJzZkAKCukhN6yxzN1gV2v109CtjPWXSMuBZbYMGjqz7ozZYhkXOdFMsaK+Lxf1OQeM2ZZV+1nWJ
nWRm+akLbVllZLQEw+w2AAgLfIdH5EVYzon8rqUuv4hIe+i5c5DJ0G5hzdzYRYMv7JqD26T0fGUN
bv1MpbnBZq8nzUK+WvYKpMHWyTWGJKGjBTStkrHZacp35s3Q5jaNid5k7CmVU7z9kYHesJ0jAnVi
tOJv7B9i39Y14RKUwJOQqnJv41BJADhB0GwQUSJ6NWI1fBe82nmoedq7msU/mcP2khtXbgjnJy3K
HZ3f0SqGKihNdVFjN77xUxBAiw6N1CM7VOYENrMidq9QuK86Bsl1EWkudiSz3zQFVD5jd4LDQX+z
EpqNdohHbDoTvd/R45Zg2XHDUbI9bxrymPaWs2D/LbxZXroZ/K1x/Y6/5LA9WXDj9Gtl5yTvbkuL
uY9hzmQyyxv7JskPhHKddbhShqdVXg64/3FjQEHxndBuJ9dp17tgKM19Fsq7abQZbcZklMdIDGbI
ZNOAddJE4Tl0bqxcO/Ep4vTb3/yRy4b0hIlxdLXrQKTUD9lY06m37fFomV27jycvWgP9AFP6vbsT
9mKvNan37CL6cOIVq4LC5lkjFkvtBMKk8+iLZp96qbcvWsoqPTvDuqr6CtjMsCE6pvLSKo4WOQKw
AVVaD9AYw1FLJAlwnobM83FwRGM8fpBoQ2e4OzhPVWk2n7nedYem9fNbN2XR2bTG7F136fw0lTYE
Kk/nzTjn8E5EWh1c+AymQ0rY8Z+088F29O8FlZpG+ttKryhjkJmv7UfM5js7NofQAR0LMteqd0Ak
CBZMnePc46NFiWUeVJmKr0EnfHV2UrU2CTpY61p2z/9f2oVEEBMD1j0KdIZwSjUwNt+INsZo/C5D
/yFmLPd6ps//eUA3R2vCuw0TXx0ozMhfFh1NnV5M0wlBt+gDnCnwzp18XZyUABgBRmlryMg0kf2r
bZrZbSavVef39p/bO7yTzNIBTcfzMxYuM5ggqlb4zIwVZD4Yqzyk/vzIENLqYMrTh2J9LDj8F5WE
Hfp/sn6Yz/oI51AX18bGm3x6FXWo1aGba9IRwLAcdC3S6UPeftI+oto9tq5h/ikTe3M3DSxHfaot
m5Qh/CcnkOk6kwq8rpKGHYDsntMwGVcKbX8JK6NPPulhqBh0fSaHXBC1NpbRZnJjGxqi0V5qN3fW
uZhwy0RWSZ8fcobX3G+jDzHUyRsTh//RVfYCbDsuvHN4mjfObLgJv5jRfWulnW0rDDYY/3AWAww1
1XvS9B3MXZ4HHdGlm2E0xJ/Qrw4yxwVv6XNTECC5kTFsYe3HZG6SRnWoaqBczW0VHkwmcBLWig9b
NcRGVHgpwBvn9J0GsJmlBG8kLbkD3dULsM4jYPUotBJwJUHuxAzO7g2Acii18pPAvXxN7ehr0Wnv
hk9fExrr8UR4VXtHEt09wUxbuBFjoCwjj44+5j48hE38DZZDdTXp0Hjao5bipzo+S6l7r03RIXMr
FFjL0jonnrSafAvrt2haBzPBIHeJtBfz6Jhx1f9MribSsMq87jS4sQHibqbHFhHXgUgQtZWjUOia
MuJteiylbkGzZ5vNYE76bI4MvziaosBn57Z2JdG0uL1ljqIDpGUsNq3kvA0de/Ke4i5TgNOGdWxs
DJCzjObdgjb+xYY1RYLfFRtmUjqgMCCcjHyB2MxEtTZ9zaA+xSf9lBTnsFhqbb24rnLBmHTk7+1c
WyvXE8Q05bqD5Hb23vsUND43rThfl9byZi0WJBIhUhaQaRSj/ZyRJNXUze96w/jKEy6quZ5hH7pm
XiA/s7r9WOgIR1hvVsgH5JSYgVkPZDi5hnX1jHYEeDftp4QK1lukE8Y0jchkpgE+jnSvJZRJ124z
FT/+Bf/u9kX/zzTA3LoOg4CJ7mwNaSCDfrD9UC558UNFaXvK64yS8TIqlAg6Cy6wdYVxWezaw9rd
Opu6z7ywYI87yDrpYf8gpTpRMikkhvNEAZd/a3RnYLbvKdHQwOwUgr05JQd1WorlTiRvtVsqZVwN
SxOB72X9Fad2uanNhQyjzph2sAB5UAs7+leMTB9glcwOi6VvccIi4Og47VPq0ANVopmLCDPcFl5l
UJ0Auo6D/P9IO5PdupFsXb/KQY0PAQYjyCAHZ7J79c22JMsTQrZl9n3Pp78f8w6utSVIyHsKiUKh
nHBsktGs+NffwNlyXUEGmE0B1wwvQ9yUN3Ge2b9wEcDEzQbOz/B5nPnJdPvmsTL2YcNadSgfNqj4
+40ziuxqLifICzJhOmFpSAJwj79MQgrGLp9EhJQ98DetdoIHGdOR4/ww5KNZGxky9ta4dF1uAgOn
xB7YrtiPjZntojEXt6yCpQMFspmFoKK4oBFv0mce7kHdj67y3ZWBCG0PpJtuhRmFT6OezPPM7Opv
WccMgXWRQbF0SCY2DPqkqTINGJxhiQcqXsguHicYzdIUS/L6hwij6vcwYRYEHt+RiE1KZxVk5XXe
j79MxwmuqSoy5hWsZq8m2ntw5vzgOeVwO5e5c4EuGOM82pAbp7XxmZFBjpAQrVzvssOXNT2Poq+I
zQ3oz3kR4FfUEqCbFg06nQojYGh98wAnGSNlTIoJkM3R+eDrsAsaFpsAtl966pSYSbBMYPawaQLU
aJHbzN+ToFMPTUjhNoRINPK+dTB8dL1daqvsYIJgreJoesLTDUycGzLGHI4JgEHk0kYrq3wYx4RD
irKFhhA2MMjpx73CPPFPCJVslRaDfzAzZKR2Bg+vx+SDRgD3GxGRwqGcZAAA96Id3TG579jbFm+k
4mbZt1Ya+eUq5+Td5qSvoEIusKvq6h+TCTs3sv1r30HU7k95vKkxm4K9Ev6JKF1Xjhi/Tz0E47r2
5SEc0geqpnbtmsYxlRRwq2xQ1VPnpNB+xCAuu6R+VQT34JiA2P5KW6hl3cnIri2JHrSNRvtGE3zx
vSpTkGolIcqVgnZXGL1ms0uTmOTJxxJN5MYiVecMOynjLPBVg2w5pBNkKlz0tM7OMe+DSBLOgbUc
cZxV9uiaP7nKAitJA7bK2EprazA/1qFDAVcp4ezdggvxIEX/GMS5f+02XX1ZRHm/5YIEs2/IoiPN
DXTkNQzhCN/icDWjj1rNdfTTy6Lioi/q9AJqBj8dH6UB2xqo0kXXiss0KcFb3BYbKRngZUh1oNIj
LmTy0M25uKMbBMe7yWGk9YgVYO0s3yEQMYXI3NoNuGslf9iDmV8z5zBeCMNXnDQgr0WyuNG+hB4R
FaRfRlErN40EQwX5wG2vzTgtS8NakQ9PpY6ntO9mcjuixt73FZF0QVXTa9UFALuVV2u+LumDXSPx
Z7Ssi9mEZSND+MdwOKGDtQWyCyhKqxEnrb01t/cpmAoQSXYcO3WbdkG5NYtg2GP2ab7ohVReLBJD
Vg8lpLJrSLq2eeX0xk+RDvUuatRYrXpV1ts4Fv25l+iBYI34BbW1v+bshc1ruQh6g8rceV41XYSz
AmboMS7Cb67fVZ1lcvvCHVd34QsWN9kugGKB4VkyXhZ5wUWj9SA1GVwFNqEqqetN2BSeY2X7aG70
NpjSut1BTaNBPXvjWjoGl0gLDpdbj7Qzx/bCQyw7XbpTjquXr7xw2fqT2xDc/yem+w8gVwjBmsFy
LsqisMjdTFs8zmmhQvCn89YcrLatX0XThneR47q3fgibuCaf7YaQxcWfyq/ZJ9MkBi6Pp6KAug5v
FwUSyppwIZe38D1+0zm2r/18DG+EizYwB1jG0gQ/LqtMX82QLisoNuI+etu0yQP0ltmsHiuyIg8h
/iV7NLJI/J3AxH2EvOihxBLVCZb6jiJ9b1goghoBhgt/1tkoGbwM3NkPqi+HuxCvpE1co40wuipa
D+zK62T0nIs+J2ROj/lTQHLzLvBQ/BK/PqAWCt1tKyb5rS5mBHIDdZUw2nRnTcNCx+SzZqp4jgMX
YrBrMJ97lpQUzW9utzRWZwtdTTyjNMWv5Gj1rcfaNhdhAlx81gemRUPTo+Og7LEVKHLqY3qatbLF
2MNuvDMbcB3maKYxdgpokHyTCOT7bTNH03e0Hc3aa1A8R7nXr3xnMS4XE9eZ2oVXIUuKnCFNKBvb
IT735DitVd4d8woAqktNY6UHg24wplEHS/fu5aDQBaxUUdGPq4qGSRMH1kiTuzad6SKLLKxj+zH+
5pfZbzZgDM1zZ2kNFfF9N/nj0c66gl2JnJW1q2GJO6H1fcJ97VKNU0KND9/Ho3Dvwcujh7yKMeuf
4XP4egx3oQmqrxzfhOcxy2IPH4Ei3/VeA529tNw2eSki2s+VKC7KsSIDddDUeWU9MT+wwOPoiyAI
ADyaDwGuFNDXoPmaeGejtpmDjRxpQq1img2boJojwGVDtqCqVSbWpuSVtbO2jkg8xb3MYsgfkr8n
jn6AHXjcqrN+kxI3TfosCiCQIv8wIyuA9wuLbixB8Ayfxkfc09Y1fTbsNDIOWVeHP1LDoX0AWnaw
jLE+94ij2cC5gEudY+x4nmai5Vg12pFPQ0lLZEFySQowLJW+sXe8pHA32d4rid6QwavAu0hlzZ2b
NYOJeDlzBY8MkFwvJSKg9rEHD3wkq0Da/XSR9hWW+lER7AV3sN009cCXY7AYguA3QUs5rrDnDpqt
kk2xj93YPg7SSY9TFOCsoMt4MayQK7tBchkMtHw6KhRt6WYX1tZzT9DmzYS3LE7aAu2xrzi3pNoN
6sy3XnEK7Tdm3zlY7zmBOAZj2DwKN4GViagHEL1pgZAanqoxoEGYbVef18qIvymXGtlqpQNi0nXb
OodiVkRp+zxiK3lftAH2nZzfL26EdDXpuSViGI4h6QBDIFGNhbfuhL21C9Uv7x25pylAYVzjJInF
z0gTMB7vcI8W54Zjty9+ZduLv9hY3/YCYxDDTZq1SMvfoAzyte8E2zltuK1jxVyfXTwcZiOBwoF+
ADWMclZ+xT1ZdGH24qSJ3HbD2H7POy4VuJFQYw/uLyE5MbrQlztKCFgurl2D1TdjdxdWOrooOlBT
AV1tlP0ia5FDyK4jkmeXpj53d/gK7VQZt1XoZjep61R3FoAWiCqIsBQKlY8zw8QcJweCfBIRwoB5
PlKQQec7V0Y9FnZtR6rFoDehac3Xnk0pgWIQvIe+CrSm7YjpzLaKy2jTETSRxuMrDPP84Bqt3iEr
nva4ENaHviJOwISh9ZJawzBDvlbNoWDH2Ki5YT9VY3I5oU6GDitI8o6xpvcrQvvSFCxTwvC4sibK
8WhAhYM/FbtfIV4pfSjS7HQ5huv6vDEoKGayKbd4RhK/25Dueu+78G/xWQtvBYJzbPnxbDvrZOzu
Oz1kCNmdau9Xc4sTh55eaoIhdsjl2S8wBWT7R85Kt6B9JFQCIy2VOXQDFn0J5cFB0G/6NrbQx83B
nK/GqiVdmDjlPcaveAKbHL+DsIxrQp/6HVcv6zDUbfgzL4VxJv04Wc/F+LO3Se1siyz6k2O6B+dx
bHYiHsrdQHr1zgbsws0qkDsxQ9ilU8ydkSyAnSKTA2YqvLSwEI3apxNwYxxZ+xFn7tUk0Wn3gU33
J/bb7SwbDceU0Iyi7Z3vdTkA1S2b7YSu76yXho8UGQx8FY31j8RQ7g811bQUC6cszjAArjeOZfM9
MBEIguesg30Icy7f0obwDzpGd+OTnbLNzSLGKEIbhyQM4m0UdAaba5Bv5QQ1ubLcPy3AyTpZjMAA
evDuCRMMTQRmOu1cgRlivMH/BFqg5dkY94FZqIslPPx+xL0KywVMSRCfwFXobHHmJzTyBsdy72Tb
E1LjOs9UFtYlUQDGhYOvIEUKDlNribPyBrHwK226hUJFsNg6MjXOS01BcEeSdBhAJl58ltowuFMc
1BwPJ2YQAKzW0+86N/BhLPySrEDUN6E3iwsjKcsnu8NzxkF0tu2YTjeSEug8xg1gXTuwUtI4Dq40
banLganPIdUOcB9QBOQJ+Up9gW9gaP+kPyRvkZ//gvAHNEc6+r4fnHZTBdLZe1z/zgmgEBeuNTU7
zt9yn85sfnGde2g+swGzKBXtoqTxnmnJjSvukeaKDDHIpA6ZFcR8NeuoBjJhAq7xLgMvyeBTlliH
rGjBxD8BXzFEQghwRYnIfJQmyjODfuFYFPAujR5g383VUsnpb1gEoI7ANAjjOewPEbaEizB9Cveh
MxAFG5PEFjvGLw75SGEuxsY0xLPaxb4OLmG6wgWcgUkN4qc3tSjUzjKzJ7CuYFuBKa6n3jIoOI3o
AhAv3E6GpmDKSvPPHHoPNbKXByc1WFJ+bnt3uhvNK/TF9c5LI2oq5G4I6iWh3hgX42gBp4/sQndT
zxBrwmy0D4EFvSTAUqHG5EPTiL2mC+k+iQDvaG4l/YVlMjvmYi43YTzj6RWiGMzN4B5LksNM6Caq
rYp+HRHD1GBTCviFhtEy8nSfZKirKQ3A8BrD3DYpjsChNod1YebmGVgv9hRpVF6Ymn1o7S15O3KY
9I1hwgpqQYSwAUPEkxR6n5XlfNPMjn8v0sa8xHt7XkcCeMBzouLg0ck4QLXF4UBQzuwyC7OAMcof
m5x+ORtueCbxUNSQ/CeK5hJXy9XotnozkE6zlXkVPal8IgMEnBDOJlD+uWvY8gmKk71rlqqi7/ty
31rgzyBh6mJGSn6IMePaZSM82ijqMd4YIA9jW1A8JpHO7w0bzS1X5gnOFvh3kpbfvGm0duwSGMHR
gDm0ianv0tAodtA59COkThw9UpeGFAwFOp6FQLpKn2ZMO5zli67bEbwHPjrSLt24S3PImT05Y+Sa
QF/ORQXVo/GAnd2WswEy6ZKCahoPKslwrUjD+sHIRuyxaBVe4xXNK27L7A4bd9w5FBaSzVw2G98e
SrzATRD4pE4v/bScvxUUYJek2N8OuFZs4rx7ZVPhiuwFHfUg9vA+mSY4i1Dl2tB9Vg6FIlkZAM0Y
sIFJkJnRpv1ZiU3gpZ+B2tQVmCQvE9LxKAVM4tbc4679PXQ5FlZ5F2J2DAfMT/vS3Gg7+YPpZ8F0
xaIAoWgFQwkCL/4c4m4MhheEJT8afC7OhjmcHlvg8g1t2X43BbjXRXnrURGEzhWNtWLf+D1XE5TS
mCqQlBOQf/QPKQuFNKZsHpjFGncZb5Uk9Baz0inWsnEqfIY5guoxc38l+D9eVm5EC7GnnjXNObzi
TldxO4H3dl+6SbZ3e09t/Al4aOHkIPbtidlKs/QGut+wHtjbqJih/vSFO+LPCZbZ5BGU8MLXl6NV
IphNLufqrjExP8HK33y2y87+GVmLkZZGG+TgvrKO8Ty9Ev6g106XTLt89p2da3r1Uzw04Ama6zEZ
7yboTDhewjgXv9gBEJ3GqSZ+JiGGg7vBFRaOHKZW0CDVoRWd5l52CX80o7IqqD6q0vhVL8zhosJG
J4fktw8xRL+g2ZdsrVE2v/ywC38bBV6UceJHO1FFPYmui+Vl0sOIhvyGrbUEzurL7jGC4/VkUrTB
w0VsqnsQq5Xnk0UUl134QF/YpyxPk/uBZJE7D0t6mPZTi3XVQMSYXdEyUFBv+K/4cdBSHWwYEmdV
B165TgBrYMKnKXTYCL/8yyrJKyCTKjtjt5ofLFka5xYt/H1adWwxFCuio3KCHMPtMNbo7nzzBcOa
p8YM7jqs3LH0B19KvYdyeCg0uJ4AxLmpRu1eBPDN4WlAqKMBGzJdiuJXLMZ0mwRJQci6XgTkRIbe
e3NhnllZR44CWO1eWkn0zVoUYaYW4SV4WfKaSfrRJkSya7OAa1qLbtx67ZhecNcobucxUzuDFLQd
Li1kEzjJY2TIqlg3h7gg1gW/OA+Y1gVdJxhlYwc4KB8ydyvhO6qzMLtCvoovSefTEClbC4lHDA7h
YvuzOKS0j1G/uGy4eJzWQwa7BKonXQDofKOM5rWl62LLbhJtW5IiGIKgi4F762Yir5f5IGuo9oU/
//KLVDEDFm5HHlXnQRPEMF0NHNpN/j8cktWdPc+S/uxYbDzVentX8rmcGkMC08fgC7OfR+Bl84VM
I/vgxMW9WTXVDrj3/3Lo0GrPuKOK0SPiKBmf3cEtr5A5hb843cYrWCEQd3AFRTxqo6jqCArA6KnL
bsGEp6e+YD+gEVschlQ/VNVYr2rNX9IL/5echVWRd8P1Dt9peARqepq4hq9kNkd7PPvcxbwNDZ20
lh5Py5RhsV3EHe8Cb3iSVxCjdFxKFI6GS9QKUFR5EcCpX0UOdZbXhtsOe+Ic/exgLekwLY6/nhcO
61bf9klYPRQKY54lzSi48MZEncPqKzfONNEBNeV0VcWZywHeutciBysj3C/dB53HrOm1BzWIPjxt
QYI3Jq++rECeb2lqRJjD5j/h9gRbjKODWyesxGHssZKLaSTCL7KyczcI0OBmVrHvJUZzflcHN2Pl
/MKePj8XRY/AVw4uLvv+vJq4ul2TMMX+DKecPYMbuxgL/95x4EoGugRZyXF2TOhogoXUdI+499yO
Go1BJMAf5IAdURuX7nXdN5yjnlrqNLQf8WgmIId8uslExJQkxCkw440toYvRIXKhWHF9sxa/5/zQ
sSYxu2XDGlqPyOMINQr+Gc29PbmET3FqXhkB8UuQGg3kOFhmcnGNOFLd8mewVNB5VfWvrtV3vzKn
C3YpiV/4zOHIEhp+vwfAzI9mPwVEw6iWBhfOs3EMVUdLcwKyxoXQh2xy0Wp01+QRky1hYTCgJh7S
qtuLRqMXsD01PTa6sgAYfXUOLQd9uCOeXTwl4hjICe/D1sbJrQ0x7A69vQ114hozrwhhFpwO4u2G
DTleHSyMEjgthU9soKgWPiIzNy0JV8j9EQconHxaLzXJTBTqvISVv3Nk751V2VzuDQGZppuN+sDq
o6puANvbWEebwMrcixRm7Ibyji2p7b6X0AsPDQSa+8qdiQbtCFLESSHegUcPZxh+smZ1Q90+me6D
L8x7ndrDJi4mdTlr+7vV29jJpxyvbU6TAuale98hqrtMWg69omV+VDYM7dTowgPdlRjjBtIyJk8h
ia2gY9FcZZGAmlJ8GRIDW/pOV/+Qm4dEosDBcJu7DarsZmomNv2muBAeagHZoRllhXZ0qPP8gLuW
Cfu7i2mL2tULhSvlDqxUPGGStGMfVGZ7htsWExePIAPqEnfY7KdStYlzYFgd7NiIrphX8oyMthkz
qVkjJgwb4vmK/De1ECpZ3ZbPhCKhHu6NTq8EN1SoixZykxoqCLget3QtBRsmlKMxqdEkJYhnDDjo
95LFxT4o1MaZUa70qkZqFfnNU13XzZ3ZkO0YVG6yD6ZRbLBdszcwdV8gAdAWxHTzsuDw2TptgOt6
ScNZodJew+/RhzTGTEB2Hjv+ZP3oRl1dNnTxERrRAmoEFOYUaveqJ7loM4jhZewTc4/i3t25mepe
SS1yzoUX0z3yzF/Y9WW7Gt/Ve2/wXkLtQm6rQRBooP2G6Cu2dG+4qEZpA5aE25tbDtBCVEeUVu+A
/ZnF3laUagItOGY1tr/TE6pARYLXRgUG2nmPVK5itApWfCmzQ2fI4Nay2+xecW+EPd6OAPdA1OdM
ql9VS5+izAouEG7IaeT35nawTKiljTBXWhv5ZkTIS1JJjlUhddx6nBFmwgwstl3A8df6dJwI6AuR
yEXjfjRCCyEQgAxoztQSmYUfomfr9jwm82LDp+AqHprT1k3zPxYJiht8ntKf7QTQbevOeKkI+gJs
kC0qRHVfUWFe02DDh8r0xx+Ufc+wzRxAV2QxxKCOm7oDOBp6aApxXPzm4VjSxYjUYwkcKWK6UW4Z
NudjqtSqqav6LmTbOYQlfpnw/uhQ0Fe1cmTssHFIVqGRYSGJS+z42iZXfiMyRLQq4galR69Dqu9P
/plFuglFlp6gF3OwmTP2Mx2xH5CmYDY1up7PPa/H7Th0k6fWB7l2LZoOTcLRYJsD7xAkbN0WhgH2
Vtc45dcNFJ3hmbhJoOUk1RiMmPj4oyQZx+JAm8ZYJwkSyF7IaQunmlPTRExhDmQOzTnqSY/Ip03b
t3JvJQ0K9XoiHYFe4wX6k5s4SdwHGEHxusorvYfmgr0Tzh5r4P4Q/UDH+Q/hHtGMCfFYG82l3ToV
TQe4NrQJFBeNbiqDrdvrP4HX9QEd0nFcrvsGVlYoplDR2JtimBTgrw9lGU/cnn6qM3XnDoT1gCow
DhIo/FVSkzNLIgZlXduIJ5hHT9UlyZEdTX+CfBrMwaEteHZPq9XGjdFYEL/Ia5LnoYOjZTkGbudY
GcJdC+zzpgxAVCBs/HaGsfsTOPgXKox+jbR8dQFm99Bwyj05cNPy67I/jcjUppc080OL1Y1RBJ6C
i4WpyQa8jlwsvLMQ3x/zW4WH5qqo6VC6qRo2lWMm+xpa7pmisiIgkdJt1XDconvTyaEm7gl3U0zO
IhfdSudZuAMnTn1JE2t+dAhGOPLvklzQhsY26yJjq7pwQsoHFwlGovnb6GBiAshVvxNHRtwUEos7
asWrkYv/gepR8jvS5ZzPpX2hHSh8DRqWM26lPTqDuDmDw4GPFcKVc4uWHZ4hUmMQEtvnlkgiEkHH
nayQIpd0RzGs73vDeqSFjTRSWYCSjnbOlU9FyQmBrknIYFtmU32Ffbi9reeswiCCfABdR8ja2Oay
UeIMZPOX+DWFZFks/h8A1DDQomit6g7rGseGyhnYxt4VfbSHPUMTAak7zR7ZPzdKdd8sbLrwVgVZ
uqsk/DJyju31XPpYLkumXx3h5ULK5KNLI3yn/RsPQQNl3RJJYs6wXCsDBo3N/fMScBAHYtRhED+X
TmneqR8B5cH3KqchNvepeTmEuX0bZoCxBrz7e7MsEamNnofCHlYrfMgaPN6mp0vfG+kVxG9tC3Hh
DCgmcSl/nruFMWnhSmtGqMm5P3bbto2eFSfhKu0BKoDV1Z75DhinBoURDXS1CB/wPX52ECRMLNkW
d1bDoOyITY9Wq0B2RPnmXdlEkECHGetHbsBi3yMNRwzt+v55JQRLJe4phEU8HizOLMiwxnitQbbN
w1hBQyZpLNHlXTGi4vVhULEFgY9ZVu2u3DRlvZUuny0juCfybBzw7Tx7glL+qFuHXabPSDSOCBJ2
PPgBWPZCduLS2+Al6ySbOZtwFCOGeOVVCGOnkA3cGLEpa/mh67gy7PsZThSUvKh+IhrG2rtlOhyT
0HY4SJh2jUUPlebZTBsZJxk3stSFZUFo57gWEFVkRzcVFEspXeH2lhf7uZUukZgtAZsurYHAhyz1
eXz6+1RzW1rSs2xJZ8a2zJNU+E4FipvwVNwhU/4WzOW6ENOPz4d4n2vOELZH/Swtx1bmSXA6IJju
4qov7sR8ObmPaNicBA0x0sTPx3mfBM9DCO1ZSrA9Ezz9n/8qf73cRxTp//Mf8d9RWM/2lHn5XRnf
gCeoMtjYbJxd9FwhAfx8rOU3v01PfzuW+3asGvVRtGQX3k3jcx788bB19ehICyDxNIMLdgFr6/MR
hXw/pDK1diSrwIP0u3zJvx4vIGBSLVXIXTFgIACXvZvvEIZCx3uF8LruDIBT4Prht+cdxwTAsPni
mT/4jixqV2qlhKQrcvId0xEAhN5yfvczLX70qMlyjwNt8/ljfvAREeBYgCoC8iTZim+fkia4zLCo
ye80BtkQ/pLS2wZciNPi6HsXn49lv3+jb8Y6mfux71mzJLrizgVGGlDCKVwmxPT981GsD4fxpOfY
vDuPJfD2kSBY6sFsGYZTmyiIO9zEds4fm8SE9bdKfbOlv+27h9A+I9aKDhBQpkK/cuMVV2xYkc8d
6ibFmWs8I/Lu85/2bvFry9TmQlKVwl7+efvLxrRqDSP0rHu7b77X1gMk3D+fjyDeTZplCIgglsN5
4HAwvx2iFxD5iSuS91xYIBDgKGH5eIX0UEq74ZdhQckJmjtrTH8IMPjRro4AFrdBnO7JZQJaIbdt
RR21//xnvVu+mnpCKEdobQpYJsuv/mstVcRY8pur5pjQQN+N5A4h35kqch5m89ZLumPT2JguIS6n
zM2ol//98Cwikw1XOMo9nRHgTyEcP6vmog89rJ4xtXNIyLwuLd3exCXhguYcxbQbTPusYT1cfj78
8s7fbF48veI/mgPTZPc/+ew2iu2JFn19HMVjPR8r3NwIokGM57nd1gjOPh/t3fRfRsNaH5GpxRnw
z77217t26ZaAsro1wYZ0rEFpKvtVltkXr/TdvrGM4traJLnPofA83ZzaHHpqYddHyLZ+HxHH/joM
ZGl2W4rSzx/o/apxPNsG6nQ5zzypT84ZcMeqcoexPsJdvK+d4Hyw5dXnQ3z0zmwSWqVpwUIQp++s
zqNxduOaJBN0cPe4vli3iWjxjolxDf98qI8mg7YsHod1Kkx1sgkGXJ7MWBbtkTY0mcTyO1SYw+Ag
rm5pVaZa3OBDvv18TPHRK9RsCewJSnnvSgL4rh2taAbNQBqp2p1dCDCQ/sEbZhcwft/1T0Pc3Q5w
o3oPK4zokHlqV7X6/vNf8tGL/uuHiJPjpq2GOqRObo8tdhVOfzcVuL9UT58P8tFu8/cgJ68YN5wG
/nfdHjsiMY2bZDq3NbgZkhPzSJxfY3z/fLwP365c1pvHvivU8tB/rTgyjuyknHgoE8y9bu9i31//
70Y42T/JeO2FgpB9pMMWUEUjLB39L5bZP+/+dJti9gPQu64mv/BknXnaMwdlT82xMW4Bwgsg/Ejc
etWzkPlB+QdcDFaE7HyxkXz4sf4adVkvf708XzdZTvhzc0xH6A39Wa4efcztZjyiuJh36aoCE/78
bYplArx7Ultqk13SduTpOexDdMDtKWyPhG5sTHGWEb7m35b+HheOLDzrIxpXxit0iS+e9cOJ8te4
y5//9axBhDtUGUSMG6ob0JInn3y5L57tXdnKxswpiwO5NpWLP8TbMXwX/kbEcscvuQdmwEPGu3Oa
W6u7FJ5ei+ZPoX+K4MboH8LyOgt3nw//0e7mmoJ+rmKrZot7Ozr4aZImsJeP3UTVDOen2FQqwAVE
i3adLW3BMJ3CozFzc/185I/e7d8jn8wjFWKfkboskQLr5pkAiKz44mB9X1o5Hg+GQk16JtZ9J0ee
mGBpZlnJm3XQFjy6Dec3vrG/P3+O9+tBm9ga8fXotHCOn2wm3SipFkqb9VB954rFZk0ABQ3i9DJr
DlN17YqvToflm7xdDRRlJvoXJZTpcnN8+83i2BxnKDzMSuxSYjzLO809w7ZWFh7ydf1VMfbB6nsz
nnNyBoyQuAMYvO0xDO59PlRknJtlgC3DpnUPmkc2SIYfz0fxxSH//vu9Hdd6+5y93dV0Ndim2d/G
+DmIL8P6ngn6+fd7Pw8ZZbkVW7g3SemcHD5FoQoTjWx7xDlyHRbXc/PFBPnwMeg8uMI1uU2cFhC0
ReREf7M+anSO+fxYU81SHW07GI6fP8qHEwOmm+tRsFjvzrXONSsDQlFzFAOIjxPshIMUprYwhm07
2mnp/O+PIF6ex2MBcFksspOpmLQI7GJHYQ2cktehBpyTezyo9lKfJ5qohcVyCh628cW4H75S7viU
Rg5BZf/cKP/alzUINHYO3A+GBM8WiM+qv86zZ9c++/yFvq9+WNVcyzxJBCrVwsnuGGBZMSEy4xqU
UJkof0sCy1kyqi+G+WgKWtoC+nFJqfCskylouHZHE0y2RwdlA+46wz6NZu//Y3L8PcjJaiphNrYG
0VLHiktMB12aPmRTPRf9rqy/qH7eQzEcaH+PdXKm1bqihR1rxspvQ/8bZGnaVLsl+9owj6a+pFwl
BWBKTQTw/ibKvtg4Pn6fHjDXcgNx7JPPhkICNLAW7dEGNJ2b7gpW1fPnM+OjGQjt2zJdWyn2/uXP
/5qBIeFJqlFZd9QyXKeY/BrVte7w899/Ps5HMxCkzrUUJ4z77nKYVtqly1R0R0ybCEwO4BZjNdgN
u8+HeV8GwJD3PDYONkH0/ScfrB9GGQTIEo+FKtcOVNBZnA3VmY6uLSJEy/PPR/unMj05wQRP5XgW
JD2YIydzEVWhTpEsMxzGczJ4iOGp5fa9kdwpfW0FO7sIF335qoz1Gkf0DYSntQKcRhKM6zxY9ee/
54OPKaRSy4WSU4CS+u3HhJ4ldRwl0zGyL5zQwCaVhrR3rr66Sn7wMQHtuH0D3km+5cm8NEcurX1r
zUfbwez+14RUJI6/wOyWv+P01dqat4u2yOZ6fPIsEx3efIxK86iaJS3zGJCbGMcHrc+jfvxi1nxw
A9HCgSyuHO6qUC1Ptv8aQnARcDQcA4UYireXJ8KEewgJTSM3J9XcsJqfEHTO5zj+YhJ99DKpWG1O
Vj4acPbbjwZjW7bwCCYcWeMtulk/NohM/PcHDRX5/xvk5G2mk4X7CnZFR4/1TSw4XZ271sY3V37x
2T7YshjI9ZAIe7arTtsMktTsakj6iRR75NxWQ4z25l9PcsobbYOWUAq/O6qxrBw19J3haFr4Pxfm
lcRHKR3tLVjNF/vvR/u/xYJSEiweGOj0fM7wGoesXg1HRC35xvSghBUFnV2Vu2ilrSxaY2JIOpWB
oq9SpXfXNWP1zXJwaBspZKFam2P/7xf5m9908iknmyBZslEGzqRo3Wa/e+O+sq5d8+Xz1/zRmngz
zskiJ1Y+q0xRD0dJI2xM7swYwVa0Gsvbyr3rje3QPiisHL4YddkxT5a9xTFBGetykbPNZbX8dR7Z
guqVfnl/TPDBw8k4tWr0qBv6ZOW410G6mmPazvk3XGFqWX4x+gd7jiXhJVioy01+xMlSNLx08AxX
d0fhvcR4IAEUQzvIiwvf/mLRLx/p3WPS2uE6x/7GNvf2MRtIzKD0eX+crT8pZKQFJCoh1MTlFxDw
B7uLBVyKngAQ+v25qyU+4sU4DscOs08Oj/0syImRX11RP1wpCDo4d4BmNXD32weiDztD0Jq6Y1of
hb0N+jMZP3jlvrcu6V5vW2sfkHSDt8lAQyvWj59Pmw+O/WWRMl1obIKsnOzfZSDzAnO06mih4vZ6
2Jf4v1bjcQxh+iA3nJPt5wN+MFM4Y/l0KE8Rhp1CVg7Nav7AK48igxThH1R4ZdSQq3GagM3wxbRc
fv3JZHkz2PL0f62JypU+/GC3JFYKwkB+3nc7o7kL0t9J+KATtDSjXH/+eB+9z78f7+R9pizDDiZk
efTz9Du52asutHZtM50TEw0FAVfGeTh+PuQHK0KxqdMkwVrAxL7u7UNK2Bl5p0V57G/S8XHSeGLu
vfzh80E+ggDejHK67gYPGpJklGk6DCg3VPTUkEzSeX9qoGkU8Ma494l4wJ7q85E/eKM03pgvRM8J
iznz9vHmtp+Ndk6rYwozaVUb6rwgHzlGg4EL4qaGUJYYX/VxPziL34y5/Plf8yZxbc9DfF8dq+zV
N4zN4uHw+VN9NcLJbp0JeOnWwFOVE6aBGYG3+RcjfHQMwSpwliYMi836P6Sd6W7cyLKtn4gA5+Fv
jZosuUqSLfsPYbdtzvPMpz9f+uDurSJ5i1CfNiA0IEDBnCIjI1asNa0TQydSwA3HViyr27qiA0V6
jUGAOeZn3X1KWvhAPhvq2v5fHBcBPZeBaVOGn6xWpEpF3Ng6m7Gt3wote3Dz8OZfTN07E5Prtcng
EUg9dmKuFz3lKw99zzqsVhyjsuD/ATD8dySTk5wZpN21BHJSB7KUAAaiboSwA6HmnaoF6FHbbk7z
hnp05ejWlpoNjL9f40C+oTmNhjpaUGG3/XZ95Io4yhN/9u6blGmMOBZJIMcRs+uCr6fLGnoEN/ea
XVQF3cbP45E2OuMcMT17iNtg9A5oa2kcWj09irfHla8Razn/GkvH7ehQLRoT7+rkuTLaiQl9q1ae
LUArgQ5+C7h+USl7XQU6rjuHtjfuOr5ChWuNG/RYFvLp+ncs+D8m5b+fMVmoUY5G3jzs86x5sFqa
T+FE6msQRMAVrltaPlL/NTV1tZEbdambcp8UGb1VyquZPRbJYyB/0nPaK46d93Pwh5ULc3kf/md4
5sQXeapd53Er7jDnQaseE5ur5PP1ca3M4LTYjqaDCbErJkB879G0PhmmJ7R3D2VnHa6b+v9s4f8O
R3zLO9c6In/T94WRP/v+Y40Ko/5qWV8E8YCMgKKT/9Oqr87wPTaOurO2fIszCRMN5WKbYtnUN+Vq
EvYg3fNnrbxx25Z+3KMHluz6ABfn8p2RyfiqLsrYkRhRqhPM0pb/TfWOFsRJ180shFGGZlikhcgm
kLcQnuLdNIISryneE7fZaCR1f6L0aMB1oFrfAaavmFoe0X9NTVx6S99L0Ble8eyFN4P+tW7fGsps
lbUS2K+NSKzeuxGp0F5HqUlg2NV09cGMj3IDzcWVjd7Sv/EYJv3nusJ/s6Ru0uUSimniGEOz4WkP
dvopKz6ZzQpuYNFdkJUzCMp4z1NfuBwSlPFOHLpdzhPiIUp+NtkxRgglaM+1dTIq0P0xdJQrRpdW
673NyTQmtRmWVVxxOzruc1LTD1CUh1ihDzpKh3/hN3SShuTxqEMR1F+OTynkHn1ljfGZ5oOR52co
So/QSu/Buqw93pcCi3e2nMlcNl4AS2vIrY/MwkYuflQgZ68fqeWZ+89onMnMNQnsxqYnRiPfSM0X
M/pc5j8D/+m6lcW44v1AJrcm7ClR67gMpIkiRNzoAoq++KQH0vxeSj7rfXIgG7WxrZ96j/TBJ9/5
rUGsYfwbZ8jDT7N43MIQOC16ySDR6F8q8flJS4ZCqFmXP91cXXEei8v2zsxk2bJAUQdTYztW5ecy
+Ooaa3mPNQMT7xQMkIX7MePoQKtb9W8ze7u+YIvbAoCFDNpZoaghfv/eL9HxhG7nSBgN41ev7Dvj
W4Zviq210HnN0CSuddo0gHWQqaJhEfrRFz19acHVDd2X6wNanDGOq25wgxiaMzm1Q1dH1hiyz0c4
fGlL4vmxhppY3uT8bdvRSaCwwS4nDbLmIYmjgtciXfMF4Ayzuw/Mx85XDkrgbGBtQcPzbNU/R+Mu
cukfog/beSBDsbL9Zle+zXVPXU21DMqu1vTKR79C7dqhyl6jXApu/Mwz7/3Osm7zwXRW3IcixnQR
Dv+1ZTjcxxawhumJ6iNQAnE2Zq8J1OZhSNazR1qq2kE52lQPDRQwGUB2Wsi2WR2dwasGtPopAaoq
UQ77hrqtgohUtrwyBbN7lc8yOeG8WTVRQpockDJuxkHK2+LVq2hMM2v0yV8yskoK7S/2Ss5stoUn
tsTWe3dW4ra0CyuBftm2v/pQztKlufVDZHTogbi+iZcW9v2oJs56kM2oKIqueDU9Fype+hi7ZN+t
ZlUXJ88m+8+NBTpgCiCx+z4xmqwoXkP9l5TDuac8BR4UAqOECNsasHt2MJk9KJXYpib/N8sEFpYL
O4425K9Abr8YdXBPR/LKJl0zMXHHgBxNXbK6/NWts58RPawNso7XV2Ye4dsAd+mWAIagUSCdZvhg
w4+DyIoYxvhk0FpPfyhsXXjMstqN2S0CWYewrnda7B8bGrKicqX2sLBmIoNog40hnwlC9HITIgGi
GHADCRJO99iGKuwV3UiLqMTTsIKjNKuildB1YVYdU6ajQreBQGjT1DtdmoYeQrP12tTfUUrZt84a
DEH45IlvwYKjWGSKzTmCBNpROucyOXsNaNfQIcU0g39So7qvY5R5IcxVkJpeQ+UvHOYLm5O9EvW1
FgO+wHfSJlnrZxrdAhqXjP54fcMs2kGrl/yeaXFliN+/cxoJdBTURJvsVSOT0vVjuffC3N93udXC
DbX6nFnwHA71KFPXAAfoZN0vzflVE8fFEEevI1TdphPvO7IoBdS+10e1tCfAHhgKiDpWbvpAU+lw
bwBih695XEL0buj5HYJFa2+z+WAMLnL6knjNmqRHJ8UD+pxVicKM/1p3PgyMKTRu+r5U2hW3Mb/a
TC40Sks6WG7QPpM5K7U+My0aql9jCG4RChyi7xb6agaCToc0/nl95ubn1+TyBPpPBZuk7zQb0Vrw
63SokJIHgBCl+5LFD/AsQC383eq+XTc1XyRMMXlAL2nwmmUEPA1Gu4ps5WuYuMgkSSaEBpDKf9gI
+ChxAcsgiIA8XG64ikQcvL6j/+q6nfpY9mmyN+wgX3lXzHeCzQuMm4qOBcU0ptneIOpkegjt5DUd
UM+GGU0boHtW18zM6wDME5Z0vJ0Ih6dvvtTRVde0O/UZNtj90Bn3SVtsoYL5DLn/3gT/JUnuQR8Q
gifXLEv67vpkziPLv/YNohnKcoY+RfakxeiFdpGozz2MD7mh7KBej4eBzlvk0aFe8D+1wwNc0HQp
HV0AJH1wY9Zn1Favf8fMaf39DABhEEJQtZ96kbjw8cZhqz5bGbIzQN4qP95ZTUsj7s11S8szLtr1
bIQCrFm2wiikyraR8nk2ILVHOnGTCXLbYI9YbEZztbLLTWRYLEQyPvxGFIN8Z3kSxbsjnA/xqKvP
lXxXjp86794OVlIxs20rUJdc1YyLRJZqCmfwzvnTRqz5gZbqz1LZ3aKG9BBoUMgU4+H6JM7uT2GG
jh5bpsEMuPzkDEalL9eKXOrPRvat0W8N7U9Npth1nipENlF2R+H8o/6fdjaePpbs4P4RVJxYtFHD
iTMt8F6kLj0bdX8Xgbj4v9mYnvmUsp9XddgYSPV3sC5b2cq8zRw/7zfVYushHkIpxJjczZoapD7+
xn5G7r5ToVxO5K3WPNaCxg66MK9ciQVmvh97ArXEA8rSTHla4HDHvvJG1Euf1RHx7gGaOFRlESh3
H+m7/vDWI07lWU9cTzs1I7zceshIxXA41e5zbMi/YDm7gWPuZojj39e33nyHi/uZWxOcFNji6bOw
zUD8eIgKPMde+hjp8YOqNXCLOCsx6NwhXZqZRL2G4UPvqzr6czqilhTAlAj3o4eeQb1WwV8cEEUQ
1skm5JjezzV12DALodL1wvGnHDmfqhFB2nCtAXHBDPtAA7oPfEiZIxOyOFflOjCfPbe/lSyXzohi
o7YrG3yeo+WFoNLoqAvQFdWxCbQ9U6x4HEHfPtPYuJdh1U/v5eIRcpJAibaWtpO5Q+zs44vFmBRe
RwLBwjAvt96gyZI/gvt4tiKgqU35CZaTfdUmn4AWrEQf82nkKJHMBtRJugf816UpO1I82Pjr/CVz
8h81pHoOIr9VoH+/vsvnjoKmQoUQR0SHCFdP3F3jJLY3ymH40mcvNpIMNZSHUBFuStvaD3266aQP
j8shDDE5u6B7VfItl+MqcyiDDTOTXzpZke4yGc4q9qLNZVyX9VqnyvRwKQBULZv3JIg2HuhTDIKp
DN0Y5sX4YqOw8lT7PaluKa6OZiEDbo/hg1gZ3dygwuVBxgbcg8gJTDYIzM2VPSBwda7b/nuRV2jD
SjC6W4dktU9/unJUkd+bmh4AcAhBSdKmOfeI+wSIS5CtpRungqr3j1Lc1oG3cmtNfbwwKHpdGR79
K7M3y2Dm1dh4ZXjOPcv9rtg96C0/FxR5sTvc92Ex3MVKF6/iIaYnAbsiIwnW6X/rFZMtKuWh7aC2
EJ5R49KflHIw3c3oIAtsdl1JPcv5g4xeAwuyWTzkbQb7VyrVKCb0MGwepLKBgd0N0VWPbHqhSyhl
VkLKGSaaD+RtTzeDzrMaJN1kSztxkcQhnHFnaOkK9KFj6LjMWjGRmu3g61OF+ooNUVdc9M1NYZMJ
iBWFFg/L/aaBDPrdxiPIHwmlndS15U0Yow/Wwe/1+/pRX5jHi89UL0+ewiMD3ms+sxr8x0ZPf0s6
zPCtdfthMzatrzIPXBIrPDsvzSCxk2cid3vWq+o2bkDGOXRhj9bNdTMLJ42OC5nmU3I3tIJO/H9Y
lEOdyUZ5To2bMUAMsTwHRrl1wp/X7fwt9r1P4bC6BPAAzB3iAGBMkyOdai4sSUqdnvkaZOJqRMqV
1ETLM4vVgy8Fzja3kL+L2R73MC5AaB33ELmQoQh/Eb6Wz5bff9NciInGIQifwFd0L+gzQajXevZT
gYTuoQo5tjKkMOqmLzVr7QQtLDyoYZHR4DGCQ5xcJZ2EUIhnp/G5bbpbHWT0TUGXyg45mbfrc7Vk
iGesgdsVMPlpLwLEvYmFIGp8rvK0/TymqXwP5dZwGpV87WEwX35KA/AMALoW3mGaQIErSzeHCnEU
Q35ESuXGhnelt+BgL5vD9UHN/SytDvSiUHeRgXpOSxFIoICuaKP2HOq/s+Fb5f/Ky5+x/D3p/xjK
2oW1ZIwcMreViXfnqX55ePpcRlWTLOvZstBDD25Kp7xtxxJ6eLrEg0Nmf7s+uPmKifZ4EeQaf19Y
k1Mk2wUcdIpT0R1oPJWSu+vz4bWFh/u6mfnVoZKE4t6QHfYhW+NyWPpIQkHy3PIslw+Vb+664XNj
P5j5U13UK8u1NCK6y0jcEVvMccZprruNp6rVmYSuth/1TN34okFWECKujGphD9oyQGOB3hQQ4Mm5
Quw6A5rfNeeOfNRbipjuXvG/Zm6n7dTCW6tnLswhEaFMdyDZNeZyYs3saKlJTO57qSDsDDaNdGer
Nz56B2tNPtPsmsIlJvoMyBniWml+vFwtP7R8HXZtIgtvH9eorECNe30/iPW+9KkqXhumH1PhfTq/
MUOoAzMp7c61l9BMFm2ssH+U2/CmHZynyMo+mRq0lLInf3xz/O32xXHwqNKmPdMq8uojELP2DMnR
xmreOvjhvEFZGd18/ngaqDy6eWMZglLocv7Em9zOUyc4t210H1jePdqKK2iR+S6/NDG5y5usst0K
j0ByH6x3BqepZH0CtrJSF1TF+b9cKPHKwaGrKlkelutyKE3R64MWV8E5hjEUFBG9HaOL/o01No+W
k93qyptXVLtKhTcQvpAHtJCGH14Qpj9tMAoHJxIk552iH0tT90TaDw6KLNV3TWp78OvrH22KF8Qz
lMhJMnIwYb8R8/YuLYWCTKcPoxecgzA5evAv2soxHYfb1u5vTXXvUEu6vpNnec2/FnkMAjNgP81e
1U1bxA4Vl/AMobey1emhyNSHza4WTPRy3u0RYevg8ne0XWibwybztH/KQu8RP4nafQc3x4pTmqUd
/36QTb7C0mmwmqXMxqogXCWJcA7D1wGSSV6oRXSfocPRffIRzYkVeV+XPx3zoz3MwjBBBpQIvCXN
WebMH9VuLKwoOhsU68a8/xoRh2/8zi7RmtdOqbZKLjG/LTViQJ3A7H8ZXiarrap5noSpEp5tegKG
6n7MI/jsblrf2On918Y+6NInr4LmV72LKTGnyhv6ZihZC15vVAXU5O36Zlg4lVymwGod2nmoSkwc
Z5GGaMZGTXSui1MEzUzVFGjHrtWOFtzLhZXJZZpHhhORPozOXmDs8+KHsgo9mJWCWUrxyoPukdHM
ee06A80PU9KjczDcdShZoq4IVRM/Lf0mTaJdBBl7c9LHt979eKigUTwSKSr8jcXKXp7g1FB7A6bp
6Kw6D0Z0CND4tLjm5CfX8T58G2CKZzqBHZh34KWXpiguZTwsjPCM8hI6bV8sJOO62+tbYh4jkP5H
2ZCqJQ9Emt4vbaQlveOjUqXn0Xk1IFQMiFO9ftgIvYnrlmYNSSyaQ3RvgOqmcR4KsEtTeZK4gWV7
2TmM/Wpjdfq32LdBdEB8mqcvRZPdmGQJIs0/pnm9qQuocrVwX1nuSh1/4RTA9UvoQCuBYK2afEcU
9XBKowZzVuP8MXfdfyKnvk36YOUKXJhZwjubPcpJgwdiaqbVEGIsSEc4xU3V7+v2E7pFuzIzV+Z1
wck4gO34t9hgXSJRgAxhGJ7N+iHs/dsUNsIO7CmCSEpytld7nxbtUVKn+EwEJk8LZVVLyRnlgPBc
QLdMQe7Oir6q/WcUdtz8VkWD6/q2WVotSCcEboVc7ewQeIrcJn0bh+chyXepfV+lp1F9vm5jaang
NBL3o0yKZJogqapcL/0MG7kFbT4AULd9IVUG27G0Umacj4aedPrBSQwQkFPBvzwD0IE7uEeOtBqV
RzV9bVSFJqA/14czd8CXRiYZgcFElwJVM3aE2W9j7UVH5+O6hbVhTC4St3cl6KCxELcdQMInx0EO
L1+JFBaNmPQPiqqzQZx/OVfK4I0Viorh2ZIO46hsOjLmjvp2fSSLc/XOiHpppEewkrcTRroQLaBf
pbsSoS4PghsDrKBgZZ5chmOoG6CZiXYkNdqWdFraYNxZn5UFmZUbYHMDWvsfO8Zksgy1HQN4v0M4
WeElFVrAxW2bPEj05nrWMVMOMQXeqF45OEuzZ5KWp4YHDhKnejl7Q1lbHgzi4bnu4M50HxX/nw8v
j3ih2CKA5epwJu//JCFfi3azd/YUVJz8e2s0j9ctzBeI1ngoWGSYExxAlpMFKgCbh0WSxc+h/QOO
m42BzpETrMEL5h4GKxZIGlKB3Nn2ZBxhG/eZFfvxc2Rb7a8BdOxZL0AXGFXu7qkjrdHnzJ20aPjX
oIKAZIYSuHa5ML1uSNJInvbZQNMFZ43u8zEzflewxaXaWzmu9WnPNwIvGhmoEMbYB9PHfwRVZwjE
OH4upR9BRYdF/fn6Ms2zC45BAlO8m8jg8X+XAxrzvNTTCJ7nrMwfYVX/7VjhHVWpHV4INaZwd92c
WPXLd6VoBRdFGdhLSK6K8b57pxmh2Iux2Z7T7KTJXnnbB+UjjPC/qcT+QVvmrtFr/87xP3qeyEyK
qoxCS6wBZdvEr/oqVPhKX1RnIJSonzW7wXeG7crQhEu7GJvInwC6giyEHKgxxcVRYrUDRDXHM2rk
460k5/lBrdR451ath7woMhV+ZR91u3lTY6n7VahjiCh6JzTiokhVzrCJp1tdjxR9D0WHT1XBpsOq
qsLb0If7PFfL9NGv/OBXLiVOv4l0uZMOyGWOu8bqzDt7tNpD66vpkbNN5X/I4u99qcZPQdpBg+EP
Y/1o9U61USQLrRm7o/FQU6v6Dg1fNEqKXa0NhbFFF91OdlaKPCDypggvDJ50QmBCQ6BX8Y+gJuNd
Lne0myP+HR18L/B+qr3fndze+C5VaHYbPH03odw24x5ZQPJUKuKWKDzdjE45QmOvhsoDrerSpi5H
5C3pELa++gg67HU/8O/LKKwRJY+rU54N4y9P19r7zO94e6DRubUDxd/aUiUfSrfMt2RBiufEhmSn
REkeYLzSHsJERz4+UVHtAjl+SDJTP/daPnYbxTPc7TBk5pOJ5OI/qIz34RY19OLEnpG9nYUygbGR
XNf53IV9eCgs7yeaK7QRXN8pM6clXAeZFdCaFunR6VPHA3aQa5ExnmFp2SrlIZIeDfWU9muQxhlT
MaA84knATqKjSVz2l6etR7vSj8zQPffK6P1AVtk9JbaFXKqkfU1aP9pGWqbShUHQtEkaaTyI9N/G
CdV710fEU5W3bSH9Lg3gHYP98tFJwAHw1hTFFcFjNIvYeslTekM/j8bv2NY2QoQT3bFNbe3/hSEY
Yag9469nD8tWV6oidgv9HNnPXX/U3NdheLPVcGVRZ/edqIxyZ9sK5QmBJbqca7MVIrRcQOeMQMEv
70JSLmH5en0sM28tjFhA9mhYpIg+3TlFBOylLHvtPPbabkSEJ+sfC/1WaV5RQ7tu6m8l5dKdwTkP
6oHmCIFVncYgqIIFigIp6rmJ6doe/kRFd9QhwvOjO8f+pVZ3YfHQyd5WQuk9R76xfiUdvinMcj+m
ZyV97OrHtEAi7FistmTNbhGm4S95ArvbEXWMy7mW5QZGHL4cByZvLaH4qMYoDrwo4U0cV1t1iHeF
9MmyDwiB7NruEOc2bSy/XWp2XvY9g7C7vFklhZ6fapWpAndLFYfMwvSjfBEMe7DuwWCf0as/PNd5
DiNX/b3s1yL4JVP2X2PihcqWuxx/w0XnBk1mUi3uHhE1Olal5qMZgpyw6q1sufm+hlXlnS1x6727
sTM3MqwwxpZfv2ksMKDCfO16XrIBrIdQl0Wj4D85O6kfJjF6nMbJ13v6iiGIcbs9C3Z9Ry9aEQcH
UBfsCtNQxwz1yjXqEStNDHhH3kVh9dJI/UocME/EwsxKUPUfO5PVsdTWJv0jG6fAFsLS5LESZa8V
z2iUlfG+bZstYm2bKnnT7C8fHiEqA6C+BUkyjHmTMEfyzAI5vVY+ORqYsnYfwk8f2vvrRmYhsEIl
+Z2RSWBPe6xUywiRnIIRckD3J0obW8v8rBSHMLip1oimFxbtvbXpopWl1Spy1sunLiierNT8YXco
zJb+yqDmjvViUM5kzYaS7EU3MKgRKXv3GFRnOfikItdro1x8ff4WTQnIlWLzAoNR5/JAjaqkeBoC
ticz+jMkX0c12XV9ewy8M1LmN9dtLTgKYJk8ksnCUHCbpuRIiFeAPlL5ROl5l6LRKXwknkL58W/s
cIkbwOWJaSYbz0rsNJfNWj7F3lGx0F4K977+rIW/rptZ3AwwBP8/M5OtN+iD2qh1JZ8QJ9smUlCh
WCltOsVbGc68/MUeJ3PL65hsJk0nk1eRHptloTaFcqqr9L5AC7duCGI1q3uzivbGtCkmjOnR7euv
SWPtQuTqcG97OUB0y4z2kV6jxZg6tNL1O18jsq4CoRi4kgJZWlxIhKASt0HWzbqYUDCOhzL1VHHa
b0doqAfz2HQ04nTtyqtt6chTbaFsS20dPN1kOtSmMjSvktlGQ3hrOcleSQV3rL3tFIhUhp5ahL3G
Ybw4unc2J8fESGjjRYRXPmmKuZGc2zG9V7ViY5W/P76n3o9tcr+FrpkMMUpbpyH9QrnWML573hr5
w9pYJvdbq1R1MbjYIG751HTDp0ZxoT3hMegGK0s1rwaIrftu3vRL95JEjeUO7SCf5D6AofMpix6g
lAtMZ2cPEOAgvuiZJfScb1n/JZdx2M/X53Nprxj0vRGh/UWzTFyBniEzIgXY7/xPUfhU1p+k9qXy
Xyj87+Xq63Vjcwgeo31vbeIRwkJzoXzDGmWYO2N09gFAgl4vtri9vSLnt4XR3mRBvrPLcivb4/e+
j3d14d3ImkKj7/jNK+1tjRTbyneJE3EZPF9819SBoKdX+yjQyycryjYOlADubWSdhoIWm/jGj5yN
rIR7t1uhpFzaZ+9mY3q1+LYaBG7BmVH1YZf7+hezk1DJrGjQW4MpL7rI97Yme7pDUKDQbGINV4o+
IeB8cGnGQmvyQSndzeCByPJI9AfD2UjjQx2nn6vevBuKCNBbcgi98qZEyjn0o50G1WEY9uW2SLyb
lWUQTmK2DGTqcJNgnWePzC7InSp0xGaM77LsxkKsUdFvm/JhKMNNmrgPyMttE4TuBX3edduL50Cg
n8QTHGblif8yyY5IXL6cw/iPw5WYJDCJQNvQ19+1/odP1+l1e/M3Ed2JsCzy9qRgBQrq8tz7cURT
o5/Ip9Ic/pT2iEAjclZ2cLZdmb6yNtmRrjz00nC4blf4k8kUY5drn5NIYnTaN0mYDeu7jl36ZrZK
8bVx1xh61ixMdlogt6UVJSFnCRwFdXaQJB8lK+E9CTqHn4J6QFQWLydP9TwvTsKYmCxUd+24D8I1
zvqF0IVbGqwIP0XTrPj9u2dU3Rp+EznaeEoL/XvUxTuplX+nq4nORTOCIYcXG8/36UsqLP2wTqCL
OEkOUthHNBQ3IwWK60u+dMc4gLMJ9WAwBdI/GUwoaxXHbRhOoareuKiMB1Hz1JBabENrjz7FM20o
x6Rq/tRadW+F+rYtk22N9OX171hwd3wGSR2CaBpCtMlV5yt6S4baGk46Ket4n+s/K/jJk3Kl+WPp
QQfynfoCFXZNVGQu1842q1o1HWnA1bXb2ApvCi3ZZtZ9pEkHKjWbQXk0XVj7jc+y9c/Hh0jaX+FC
R8CFxNKlaTVGLHdoNP1kd0+j+8NsnmKFxGm4lr2aIz/YNCaFWjI9PF1hCLo0FHQ+IJ5M1k+ZGsvH
ymiQxUBVe0MlPnnQvNbfuyCMjoWZ/VCrTtkQAOTbikzIxvHbZmWDLexipOXYwqIPi5bsycI2de2R
0MgNVFXyH7HuPdhOBiTWWNk/C45FBErU3Lnt57RSZti6Zhv4TK7d7bRMelCt4fbj6/fexMQrWx3U
hxLKoafMz+x7GpsrZNFotK1AE2xyPV3j9146En9bGKlAsF/lia8k31WZjZxir9Z39D1sNMSl6UvZ
VeFK98PSGlHWl9kAvAhAEV9uGAmgh0dJXz9p6OQOUMUoCqm44/XpW7hEyXDR/yHerwIZcWkElIle
p1qon2BaaVFXTSgkesZPVfuS25+jZo38aHH26GJXxDMWvrrJIchCu3TAzOgnUC7UZL6YrbQLupCO
kpWdJ/7Q5NJkXP81NJk8VBqNuFAxNFB/u6vC/gnNZDA6fvwl4W7f2YW2dsKXNvtfUUSw8/z5qYJW
M3oANVVVPUWAZzaBoo1bpy7WOlyXBibgP0JfAWjktD4qB7mm9VWgnsBd7YPRvHViZ6cNEu7fLw+a
9eG+K46tUNNitWDR5nF6uUHUsnTGQYnUkzV47heobLR9mZVCV37Qpa1jdMbN9R25tO0B6gNQQ/pV
gK4uDZayk6d1IqunWEl2hf/Z9X8r4Rr0aGkfkkkWLl+miW1aSyitRgUkbTKq3ECA3NxprnzQoyet
WnmnLBkicCM8RrAOLNVkNFVrOoMdkEJoWiXeorH2qnZqtVEVEoca8nzbj0+ewEfCcCvqUlMwhYJX
jzRHUk5t82Z1393xUK6hwxbCYJKfxN1wpQFumW6IPJeQgZTYEElRD7eyGRvPoVxZO8NNlFujd4j1
i6IzdwRJoYwMZ2/tro9xcUoBI4guDsBV00CvsO3I9e1EPSle86koo599haB5X9Oe1rr/akK5uMUL
Q8gQiI95F1XGEUIjiRyqJ4KWTaX+KtObwXm5PqClHQ9vwn9sTI5YMoRj5UDLc6ro9t72xvi1UHso
orL26//N0MQpthADh4rJ7iAxdzR9tGuldhesIcXElp663vfDmVwphd+HPco6yokTHmzKyrqBIHbl
WC1OGZANqmfi3xQ9HzupB3sANtT4LnW/ZXqwkbs1Ruo1I5PEVV6rsVJrLofJeJJLB8qmvR6YKyd2
vpt5TNJrTxsZIiszfE2B/klZ94SFWj54D16nvEK7RYoxzs5OGaz41vnSkKWBRQBfbgDpmmK60A1z
8gIczElJeuUlD5zuu9T7+oqVhdcL0R4lVEA1/CQtcHlonJRGm7oelJPUI75OoAsA50ffW5zPL4Wh
Q6yYHMvgruqfBmjQxvxX3KzETguzCnkGdY2/PHczRegxGz0ygb5yGpTh4FXVvofuXi2lveuuZITm
UwqfFuEtcOa/emaTw+v5btzmCPed4vDV9cNtVf+5fmjnQ8EAD1uLRy1I2SmvitUY1OwsqT1pcXZg
S2yLbFdJh9heGciaHfH7d54uN5JaiaBIP3l4ulKCRSY/uMZNslq+mx8rMSCad8hlEL9M795aQTW+
z9SWkkm6K2v5n7YRNHxrALw1M2Lh3o1HjfpoMEKlPaW1ftDK6DbOs5+2Fv/4+PIIeJdgGoJLZdp1
r6TcxGPeNKcwPFnwC2VZsgmNYVeVH68RCLkBgcQD/60jS3U5IAqrtVmjiAYX9TE1PrfOjenVGzt6
6bwfQ/h2fVhLs2cQQItgAmjLlCQBgSM1boqoOfmhvsnls3gU2/n+40YEZzyMmFwYM0Vf2Zdan1bp
9hTnLzVvtlR+0tdeUUvb2iaLIqAjyKlPXV5YNogiWVZHtjy6s3L90cmMQ96Wu9ywb68PRyzA5cXH
g9oy+CeChVmoDMVfTtQU9yd7bDZWctsFe+ivdlr3Eq7Kcy2tz3tbk6vcLZ26IxnZn/SORoQvZQa2
J3i5Pp7lqRM7QHCd0dEx2XCKRwdQzdTpKFkoXvu30mapj3L1+bqhJR/Kk4mciKirzNAmndc4fqlV
/Yn3El1wxSZeY+ZfnK53FibTZfS5E4VO2Z9K7Z8+u3NDyhZrEhkL1x6t7JCXQPIIpJkU8eV8pW5d
2vGQYqT/6g9fEvVujExIqWKy9eGmSd7q5M3L0q2k3pXqQ9kUx+vTuJBG4wP+6q0KHhBQmJcfYHu2
H7aW2p0qM39rLe2OFq7nKC+eRlvba6O5HQrtHrCJvDEpJ4xm+e1ffYAtmKVwUrPnRw4mpO1UdowN
e4D6R2nbXZkcCulWbr7a4b7Jb2rlQddWgsGlfUpb03+sTuI0FF+HKjGxOhj5pmhPUrEbgp/eGuPk
mplJ5gdl3sYIB7M7FfabmX7Ls0Me3a3KASw5EbpBwbmRv6CoMfHyZTJmXjh0rGEZ5lu5r3beGB8l
x94HsvcNYOnX62smdv7UaZEK/OuAge5OX1OaW1iDD6/ZyQUlqxa3QoSo6W+VDgYLqmhxtuLz5+MT
3buCi9SCaX6m/Domxtj5WpeefGvYJIGyidpv6Mkozi4j6Pjo2CC15F1F6yQZBZAGl+ehbA0r8tsu
O8lBtFOau2p8M6ycK7PZB+lBkte4wZbG9s6eNkljh2bT531cZadCbTdK7GwyI3jWE0fZyHly40F9
/OE0LjG2ClyAG4zX0JR/AmZ7x0h1OT2FckArU4gDDbdD7Byuz+Pce2KGO5qbjYc/QO/LeZTaIbGT
TkpPtmpvnM76raQAq3u3WytELbhQYYnYUDHZlIzq0pLWq7E/+mHG7o83dX4rFbc0GW9ks99r0o1p
3lbJy9gofES2Ufun+KMy0go1l/f2p/eEHjRNOmLfjPIfpa48JG5Yb8hWHbwy/aynaxxlCzNrcQhE
XU+YndZ5XFexvCYJ85PT+AdTLveR+dSubcv59QoPBTPKxUQGCvqwy0mNu7wqCOzzU+j9qCFQqfuV
vsQ1A+L370Jtua2MVrUxoJpfC/2Pozxf339zz3s5ADGL7/5+WLV+Z9RdfhoSd9Max97dOTCt5m/X
zSwcX7iZSTtSQRTqFJN5yrqkzUAvZqdELqHJLHXY1VL/BHPNV7e13ySvPl83uLj6NklqOurY8FP/
RDkqi2tbyU5Gi3qO0wPOLjzrXnLKj3Ivsq8F3Ipqguif4FF+OYOOG8UJTfL5ycuV/K4fkv6cNf4a
D97SPnhvRazju3VK/aEFy88+yGTpLur0T3mzJg44N2HCYm0DaKcsAl3HZCC6FltdQfb25MARpKEc
DppqJXcwXxVRhqT9VbQPQIEz8UFD4Ndy0nTKya5h6TD3oSUfUnMN3jHf01gx0QFgs5Fum1YLCpS6
bFcq1FNhdZvMupWGfT6c5DUWukUzeG2Q0+hPz3jaoPe3Bgel+lOmpDeygS8dvfiRKIYyrv3xcjGv
OQijeNjrEJ1ok8VpnQrysMxTTimYnC6rKbegdZAnW2kNdrmwRmDmbcEfJJIJUyh4ETYGws/heIJL
pTE/69H3Pvzy0cMpih5EKVQhFCZwMpi/CgFSVpL9C2240IqtNdzp/8PZly3HqYPdPhFVYoZboCe7
PbXteLhR2XEiBAiEkBDw9Gexz7TTdsW1/4tcxmpAw6f1rWH6pnT98jmw8gm8sNBnP9fwlQGiuqKm
Ag3SY1k93U2IfYjHh//Bk4BFgAkNhe4n6w7pJ8apFCV3UtxAC0JHWJZ/B7h9+SC4fKD1hdsPCHJ/
Ln1TDTg1QwBukXfBap2Fy431vpPbfK5VsTnDW9VbdXprRffnIGVTQUXUgGwL1WtQ/XCGQyoO/gwT
uLDP2u8aHV9sNdgpYXeE3usXtynL6hRmlKCs0DHcxDZ9ms13n/+LGxvaoGsfBXSSlQd7VlnREWLA
Xihy55H5XVlvY0RY4gos9w3uMmXY75Mp2ERdtPHQnVJIA/7PFSSScVfocrUxA/v07MrYQ1ADB6l0
uVPOYzhf+eWhGQ9/n35fvUdAL6gdVyYtvt2fX00j+9MBiXYB9Sc++qO+pun49PchvtjlVj3Aerph
U4X24M8hXOpGTDXrEP27J6BuSOGvOYfZ/wBNwutCTxxAEszYP1mwanyFUPZgsdekWzLZxkFG5qmI
uM9zKaf/vgWBAPSPzTwaHSB8/PlYCW9xFPYRuRs6nodjlTX8nvKy+PvL+1z2rDSj/z/K2fU56bgT
wkyD3AknvBKdyXRrMNqbw/UuIo9/H+zzPvHPKQRAG5I0VHVn+4RWiik+lctdZWB+otzcDcTGc76p
5L4cxQNWvp57SAM4X1Zl1CaiAW/JpQ4Df2a5XWwLknPHvtm/P6vXobFHWfV/RzpnLnWEzxKdTozk
epkQ9zR+SsXvkD8MoIYQg15o6eeL/M+FI/pFMAxdN0F0lc8NSagXTehJTpjvXAEsmzOlbtPq598/
1ed1++cgZ+s2NP0glZjBdDPkYlH2GH7rM/R5CEDmwInWitRFjsfZBPdHbmVHtAK8fJTzZb9855z0
1QAQgq5EkFUPfX5ieCWgoXIJ+1M51wU83rJy+KZa/Lz1IC0BbI81uRn9mfM7f2Rk1xM5idPsX8jk
reQP6Bej6bX/+8f4PKNxRVxdfddtBxmH68/4V2ndVBZG4EHfnlY8PuEczIsO+eX//Z6AYVBVY9X8
Q9haT+B/DaOaMV76hLQnmhIop5tNU32XXvzFklnHWG18VxP4T3JR4iFGfKjc9pQQJ3PNPkxoweSv
qqo2AnHQJUpTK0kmvxX1fd7oVtsXcGcg2AXCcE7dhPjZMGFhLROJNHc7/zVm9W4J24+k97KU/Xfq
wEquA+8DDC4QTc5nRqCroRsGKk5jEGW+7DKnh0rtP1sluhgFgn+YzEAWj0Lyzy82scapIJlpT0Zc
hhSJs73IBnsNE/zd32fgF28PZx4mO4KEYAsanIFb1gtaQENzedJieh5bt0CXCkaCDgx5x81k46e/
D/dFaYTDHHJi3MRBZfokrWbdggFVKk9V9M7iXExwS9Air8etJjuWQjtfbbr2miLN6O8jf7Gi/xj4
bKmpKB6W2KfyNDn2Ske2iCf/2Al6ABUg//tQX5BC14eEo87aPgbP76yiJRDl90FM5MkHFYhV14l3
FYxXlXwRJt1EyVuUPvjQVtBI5+a7zvXnanqtluBKgesN9shzM0V0xZirkPl5ksGHVpepf0QoxCZG
SEi/Z3b57lG/2IoBxqI6A4qIW8j5VUf16STZZOWJdbfzNOQSEcgE0W+shmtz+Cti+6CHZxby4EsQ
N/vb1N906cs37/uLSYxSBxlHa73rQ8b552rhEjZ6gWcVzG31QfVmyHD9KmjJtx7zHxBuvTWD/4zA
avTwRCZ8shmdYctmeitmLVAZtYXLQX5Tfvf295/26WuA6L2aq6a43+DieX5Sha03u4uKxnskcdTt
Pez2idpZB/axUdYG3yyuT9/CA0F+ZWasKdEBOUdRnME2I6pbJMi3L7odcuMG2//6OGsLDM7OqMmB
TZ9/7S6Ui+PyUt2X6dU0YWePjjb48OPLedk7w3fH1qcli+0I2wTwFIDTEOaeLSMHpsU26Sp1b8so
c4WG4mQbxo/U+Qbo/DR91nFgRrSS60BYP7/KyCCFUQg16p7opJg6dtP3InddAeFTC6uH7xwcPh36
CBVCVCQIQtBTryEgf87WJh3gUrRM9h6QV+baXyyG3ugbszes9s+zAfpzNC4BDMKb9hOZqldmoZZG
/j2q3B+eTOVVyyCimngAx4iYeifa6f7GRJ7IPRr7O4UA0+5ggShn6SImkacTmRHwmEb9bgpFc+y1
fh+SGFEYMYU1aZPqjStY/La4JX9c4JWnsrgUjcoDn9JDYP2fUTC1t5Po/QMcKmK4ZaVTVVTKkRtr
WmeXqmg6lZOZTs6cRm+r7WCfmQb2WtqVLuhF7Lfsy62JK55xjotS3yNYElClykcWo1BKJ/fAafVe
OXW5lRrCnTSom63vlv2venLNcVJzednCgzzrlcdfy7ZUBo4usJjflBrfu2HBdlFoXuV9Gb4qoRHb
Wsb8WfU6qjOHdfduYn80dujgGrHUTwLJM4XhcEvB4/tbKWAYM7p02XPIiLLEuPVGUgdrQdeP6Eyz
4zA7ZOMb532B7FNlo168MotZIn4781RmBjz6DWIxo2s5u48Qh9ePClTMvSuVlyehiZucNUsET7YI
bfqNyapVKVTr9Nmi7B02CeQ9O1eat7ofn9wUsWtuN3uXSYqXnrUpXCaUltNLJbsYH6cLlz6jQjzO
sluT6p2UHmbfH3LhVcFtzG3QZYlqRVO0rZ/cBcazmXZKkdNe4M5Tu4rdxn43/4S06Bc47MMWiQ2v
LaxLAWr4sCXJAlKGcEwdkx9WNj+mIXnylgXmX4CmyZ1GVmIGVAyEWWdmBVkQMJ+JkYFNFqVTp3Lj
OO1HlOCG3zDK8nGg7YmjStoHqXoAgPsautMda6vSKywcDPlAfmnXqox20XSTDovVxZCYsLsanM7s
rGp/w902ptteuwri7TF8iPjYm5xKNBALkADBLWRjguRtZDPwe+vNz22k2yLsnGjKZs+easVf3R4C
xErLIXOq9tm68udU9g48V8ogb2vJ4QPHbE4DHmdclsl2kJE6pI6JQOTmst00ElkHBQGGfqmXkveZ
9PvHYA1gzgin4yaKKr7rqoWhB6Jl4aJH9VvWkzzUtXhs5ollpKuDDWI4n8zg+D+i1usO8zx89JEe
xiySrL2AGY+TGx2+GuYvceHESHvbC764H2PIkQQJ75M84ggu88APVXeIoAfhrAc3R1hE/MIGttt0
nENszXBuzjr6IZCm4u1hdcrKwwzzlOCGElj1LoNasj7UXQFD6DqfxjQq4ob/jqq+LeKhwghdEsLN
hPdQL8YpWTCVQi/zLDlWSINpMxg09v1hmEWQgQPn5lGFdMKW9aBWNV1wjN2m3hMmWY7eii7IXN95
JVrYOpjeufD7XdQIllsahHnq9b63RdKuS/JhTj78xRnE0SJmswaT/aq1LQJZaacePSGOc+XcNXEn
nd0yylZAgUNG8Bb5A52aFzepsPFYDufRIuT2WYKEYy8Qg1wdw1FhWzPwHnYzx+3aTFRVSbM6Zv2V
9In18zqt7WNLBLMHHTpsb0PJ7me0wZ1CuUbiPAnbrHaYv0sWyg69Fi3fVE5s6A5T9aZWZKcpYrGN
Vz/HBL1X6OCQiYBfkA+xXG1jHGMyxjz4KiRTeatgIVvYcRyRShfaS0t6rL6WSwI3ymlKfno6SbZT
SclPqmA9tR0VrTfwncAC4BO7mSrk2gFYiFjWapJcK+4JXtRdqJ4S5c8PuuzfQScml0KPt22Dr+Eg
Ev0ZmEcCIyg+lHlaxz2sqQN0HcsSpr2LRTYn8oejIwuTZouQqenNaEV3/oiUPuJMj0tbvbjVKA+J
14dHr4ngBtp3zRbL2cnHcKQZwB5kpzqEF7is0IxP7byFAf18dGrqtJd+NMIfqxHLO7golbPzceHz
PvohTkA31EjlqO1kC4PdPmvKICo8IFSFiXo42gFEXkjeRF2aWRsgkTlpfo69b/PGGbG5tuijHCZZ
uuKqRgFHjkYoRFGnIh4K1ThBt+/asEw3nShhseRBEco9WHQ7errrF444YzrsfTO/dHOTFJFAG1Z6
i7hkC3z7bQnXWDiFwkG6eU+TEpukLG90vHjFMCp/gyir5JFY7KyhHWEuG0jnBQfH7zngnOS660yR
eHAqyJYR9MGsNURKPDrl7i7G+VcXS9NM9W6eW4F5WrIuCxbtI47I8CYr2/RujhDVSuZeyixerT98
TadiIv2+ip18adDMc9s24ww/kfhwKbaN9Xed43sbXiKfiZukuvKnWmSNaXYSJtXUxXfRI34Yjmpz
j+4AufUUa3N0IbFIg7EHD6MCvT/rG93+aEO32cqZeJuQ1xSTlg730TSBHkplf2dBUdv7oJUfAb+y
XTMtcA3R9veMV5njxJV5AiTkNpoRI7beeAqR+nbjBxayOe5R+9I3Lt9CD37buT3dtE6lX7AP2pem
nucCW3R30SXlcEogrsbmEEPcTmNbX3vNvDzzEqF1V45x7asRgYc0FOXnAGax3rRLX5QSP90hCrcR
NgXkLXEvHyeP5tIx9SFCsuoujc1H4OsTsS6Kq6AvhtRJ7hNZ+dvElJHK+dT0ud9T2GgHEd27PlKB
qSw7ZJURngeQMh3nMqrgKtAOB2zDbdZWSbepuYofcJb119avzUVYwyym9rA6jNch6EygrNzZOjA7
6tX2MkVaXJaUU+JtaqIX6Jbb/iqibvDij9WT9pLyh9VVl4VT0l822EMyr6rQ9xxQOMm4x8qZUM3d
Jkufyo0zTn7GKr/9GDSJoYOHTSsyaRqRzZR8sEbXbTFK8hDoaZj2TjTW+mYMYLE5wMcuG311oVLv
TgeCH8GdTQFm9SmCetxgGRU899WR8PgEg3tYPoK9mUWhemGJvpVV3+2dVPDcq8sd6rUknEAgnrbY
aHdqMOOhhrV24TpTdAAPT+dobfSZIiMy0ngHCpxylwqsTBzZ/izgYtWiF25Ccc0Wn21oUKrN5MBH
X5GhSNkblAsiN3DW3GCKgDEU+QWXElq1NFl2OG5/+7P7bqVF3BBr0YkCRlGnu6BKip6GH8xvSbbU
FK0w9KyzWPE1i0HgesdLGMBZPEQkdd7PyXIlR34vbflLqarZTrKGzNcbnvy653njRS/LHPKLWoc3
1vfKIk7kb9G1yXXFiPlAeDo5wgbJPCwJpTu3ge1j6NjqsYW96UZQMu+ZjGy6mYOGVFcQgPQZzA3Z
JcErB4l8ji6T2HZp4SkT6gwaTZReNTgLm9TOQLATHGdhazoUbw6kUgPOymc546zLSO+X9wHR05w7
vPffjI3Vi1cPr+Cqv1kWrc5McMsWY/VSJvaBzt106pVG1VdiezmSQY8Sni1RQxANb+FOkOBA+piS
JdlNSTW+oWRQBe51YSYCDpCn0qrflMzpNyFt5k1ae9Vl6pXqxhOW3A464ts+kiE+QlTXecUQ4pBJ
PtPHWkswhqg3NPFRm7jzMgYXvqVgseNtHY/8pqUebxp4GqsoEhtsu7gwEN7vEUZEm7zt3ARZ2YLB
HrTVqFBVpPB2hrTcddiOcus28WvgqO4SlwaoGhennOyxDUTvPTQyats9qNRcbiNUtnkz0mpbNz3M
Fnn50Gv/o6tR43VhlfuhmbHfGdwm0uV3mo4aW3iIvSbGr6/x+TeiTuqnBon2x0V61Waq0EaBgYu+
19GC+r2DExr3Qo0/q28bt09R18MVemSzyduhFzC9bARIi8ivfADAmuidO1e8QtHXjsy5rFMoDRqc
3I5nUJoC6dCm71EwIuCLWbKmejjRy4gP9EKbNGRXoQY0EQ/M7gmfuuAgR/ca4OEIduuIlHsRGLJv
qtA3mzJRuMCyGeAO+j/BdR/xpKjK5qdXhShmQeC8dlNuUQza8mJkQNQzFzftH47p2IH7lNlCemDI
OG0ETh16id1FimQwkcmmLp+miCWZEzd4D0Ditw3+P5qYrt9t0Hd/i8KlJmhnoQAOpuRW6kEiyqjs
c29YeF6z6oG4M3wyVHsviH7s0EO4CFKJ+o4tGuc79MS0FOKmI6LNp4WqpzZqbxe55sQQE+cQA2M9
w13z4OK8QEYiTGeYpz0sZj8p0EFpL0CKJeoEZz8vSwLat1fMlr24BgHnpCPyCvnhYI6U6SC5o4SA
+LYQ02S0b36K0DwQv3n0ehVivgbjU0lC+ZggWUhmjjcvTzIw0/XYq2MiWFTgoARnU6bJ68iXpyB5
b8sWZ6B0yJ5FofNatRXJYKaf1hmPe6/c8tiKEwUH7Sli+PVB18Xv42KSzAT+HeQs4Wae5Y+uMjxv
K6wLeAb9GkZkCoq6ewrsBEMKBAFl5dR3WYz4QcjXmzYffHTMzZSSB9S9j2US8CeIceI3PyzLiwXZ
TjhAh7jJmol217TzJpN3DW6wDfq4m2Zs5qMBD5Bs4alJT13Spm0BkVQr90tgTgMiwuyR1yu3uYlw
qStTcCeMpb/ccf5Va3M59jCXGCLxNsfLfQfYosaFSSJL0pTJT5+2QSZ6iP02sHLDcYS0RNNlUYJe
ShK3PUoLsBABLesOHxxCIu+Q6i5G7z3oD2FH3skUvgepqfKuxQYZCvLuDaC7eNiKsoXjZcB9XgCj
nkq8s57qHwv6KfmcwJAoNs34uw8WBCQiLC+fVbzgBqRKdtTtaC6Qh2X8rLbySBfm5HwI0RKpvBGR
zjWLniaJXp/L59upieICV3tc9SwcRyIIEhWhT47kThaHTbBbOKKf58WHIaxNym1XUYOfxvu7yLZI
kPfk2quklXoF0QrBCQsqbNxPsWGXc3c9JT6ewYL0Ui8N3OTt0rzV0OQ+g3TTjnvwIdVNFa+oAI6e
MbdxcL/QKnnsIbPdx1bxKvdKUh9BQw0fZQ332myMkBTYD9CKZqgX/RcZ+cFh8RDwVNDOiftt24lo
N5p+G8qWPOFCbAuBZtf1CM71ZhDdkO6E7741HeI69yOraYa7E9TcDDsFTsE0SzWBI1GSLjs5Jc94
9TRDPYLua4JCdV7IQ9cEdl9z3P7jcY+b4DblOr0gKrZ51cDq8VrrWgXHtIOnrgm5d8GHROWAwVUR
WP0jBlqxjxzvJS2ROjJ16WM54sHgMZtFZXikFbm3FN7oS81+xoN8QUkWb5bSTw9WBTcyRRdhimt7
L1mp9UYp0uSKWNXkDiFtAY8lXqgE9xk90/fYjDQPnUbkftDsRePtvT7ad84sFHwNPTh0RcumR2GV
Rs3eV8+Jv9cRTIfn8Jc3MbUdeule+iWcajIT0l8hkI+3Mta4f7eEGYTorYKEpr3BVfOHNzC4qY3w
rqFyqLY2jYesNkNzDGxwz+eevMwOl5dCxDFM9Kh8c53F7rCvwmmxXKJrGgT2zipGcaU0UUHi6kHo
5WfFunA3QjM0Z4NfVscK5OLHajHdWzOE00PSpI+tQ5oS7b8IiFvDRwTHLE5eazc99I0jigqUyC6j
OFd+Uhwij+gSje5+qaqfEhXCJZt8csVZ1BcTrP0ygj3mckmkd6NdEQCrEQ7JxoBC6JA4z6lnbwP4
8O9UG9hNV2l+tB4UGRQkjoyb9ndSrh68HZw2kgoBtDBXlqiUi4STd0pbkODpOBV04fGBhXAPuJgg
z/8RLMC7BoA5B4NbV8a64HEyKqqLEY5XSR4yV98EqlpAuAsl6gEkJAE+FXFm3FHu/aGSj7xlq7tH
/DSm3liMTeKerPXlL276UWQUO+iSoVJ5ljgWdtrH1XY74SoIAyJvzUGMpPw5+LWX2aE/KVd7kHRA
/oGU2dLq3PXah7aOpguctoD4o76ij0AwtwT/ADf1wGTk+8RqbE7RaM2dGbz+uQenDvx4JTZMOem1
iA3bIuHzVw23kLwCVynOFBUTcMP0FaAA8pS1GJ4WdD9vogkmP3mS0AWPiPLlIvJ6TuDSR+OtpbPN
iakgxPOSH/Og+K8UEOgt+KJPEeyd9os3+zkg4QUbSjkHm4VGTy4wvGbBRhtB9wbKd1n/NMpD4mVa
DTDCCsaKF7DKnOFRO9S/YsLCjFOLTTFl/qvG5fPSWZL+g5p1GpDgFr97KCZFZ1TdQMwKLzXjhsJk
64EiUTJzx/TkjSXNx6CLM8/vsDhbYbMm4EE+YRPa6qBjbxUl/UnEvT65w7BsvUVfjZH1b9HtrUxm
Pb5eNpw6wPTypwnbLm7F/agQlsUXYCCVDWF2KIFQXSx+NO0CIuZbMHCSq8BCiT2LEO7i2DxOWq2+
4xVpk6xJnTED9IzVxHwITlz0sKK8d/36m6bN5zYKxAQI3kPKDbrjn/R4fYc6riy7GCs/vKqnIhS7
ALi3QnX59+7Q58YGaLWg5SQ+AhI80AH+bGzoyPVHIVNsmsHCj3PY3gNoCW+kGYNvRvrikXzI8VYF
I7QgnzpDrATy7tUJuXfdXxOCLOxEMfE5mAbfxYN9MRJaams3d+1Wf1L/WQ6mHugOcCWePTiN9FaN
l2iXePCi4rhelQn9RjXnr8SsP6Q7Hsica3wcJJpgKJ5z95QfY3/sWv/eTXE7YE7Y5II3Cfqoarha
xMImMJIkXDSAKLHCmVxklALmzvTi9peLm9QHAJz85KKHkTEc3DtUt/E11sd89MVMnN0cwQ7JBQZ8
7U+vc3fko472tRvqbUMYgsEVeCicSMSq0rAabsgSs80UEgcuUbV7qirM77/Pmy/eMUSCoKfAiQRd
5HOxUgqpEokW5d8nAJHS5mH2kOu67HB/+Ps4n/vyeLWrRxPgRHRl8V3/nKBTDRcnwwP/Hqh45ttb
AxoZyul5QGUMnJ1NR2N2njjgAMIF9xsCwud+HIjH6MfD2wKERrQZ/xw8noltIir5Q9/Z69YVF777
TR/z8wjIdYV5whr0DqJ7tM6sf9F8ECJFp6Fq2wd0H5HkOV/Qxnzzqc5pPuC0AiUAgwyMpXVynveY
RzdArAaE6w86hhOgh8und+GYHzG0scYclnQuAPrhlCq/YUr9w1v417JYu6VYg/h4oGVh1Z978iMm
2XcZnfyHeQLmADpBHWQMF+PHdJn9HW+Bcina/eA6tL+o8Mwv20XpZSst/S3SSMBPgsD8KOi2wqNp
5vjwD87CEbCk7+DT636gJeqnMjmVsLnMU+OVN8kwWJHxVKNDdjH6eWwL2zPcT6dHJ4GHcyuHTcpV
usPtWO5c46NTADT6MADEgMikntC3FGndHNF3KE82DR9ARyDF3ye1f7Z61heDvj8oBgFcyCAZO2Pw
+JZzX8L46AFKNDCaaV1fs9iVj67u2C0J+/rCCRfIdzpaFTSGl0FYy/AKdTJO1tHGiFz3TXghvTo6
iaHTO2wo3u/I2is6N2JPPJtga3Wqoq8ceUiXwd1VCHPZu7FBQ94dAO0lg9yOGljPiA4o8L5yymeO
1n2OO8iQydqQj77HuzB0TU6aJ/8SgMl3pOuzw2d9DQCBwZpEqhFCC84ZU1LTJBUJ9R/Qv80CXFem
6QLdo7+/7H8CT85mIbzWV14WnAHgVHO2iMUS66lOWfAQz3HRNTs6PKe7EZtv8AoQD60ivyvqX2tX
DFY580fk3kXx64g8Emf8jqO6UsA+/RQIjEDbgtgMS/7P1e6lAwVHtAsePNNdqb7Z2KC8RXA0oCGo
qMrlGuZHeYi8TL9zN173nTHjF9NupXf+v+HPNhsgEsZUHMOPA8DXOkOn35GXLPjOA/icMQZ1Pyyx
wOqBdBAGkyAb/fmcy2BSJAe7wTWO4hukWKPjibVuZb31m77a2Kq+6RP+PDkbd6hvSfCdM/C5Y+tq
L/C/qXGrlVoAVtWfP6C28MoFzMpuPIOysDOpm3sOOpuskw+iJ80VqJfdoazqYD2NvQPmjgbCiyVS
wy0gJHuTNCxnY/p70VVYVPB/A9A4gQmmRrtHO+y7RJ1zveU/vxgpweCXrJxMtMz+/MVEjfUE8np5
M2gn3PDJ7U9cTXMxQiy/HXH8X8/SbWFm0cZZVUZJQX27lQDKiRw/eGvqb/ao87myupyg3se7810f
Yadnq8avSKMa0fA7y7z2IG2tr2KXh3lj0L5ATth3+suzgxALAuNB7YcRUUMFydncrDw5L53pKtC3
P1Lgfel39j7nm835AGcvWCE+a2g5BlAU3cr40R1Patx8s9ecL/B1EB8s5LUaXNMxzt5aN7ilAqWD
3XE7X9a8uw4cfxc7AOlhTHIzofnthrSgnN7GLtqHbfL49x/w1UNC9RN7yFNb95izh9Q64UAOCLtr
SlMw7u+G+EbOz38f5Kup8e9B1k/5r5olBnXHd8E2uPNm5L/yCuwcoJjOHcyv/z7Ql08DgREkRjCT
hUnhnwOZ0KbAvNPyDqD1e8m7jygCgSEdvzkhzgh//0w9rPfVyg8qw0/UdLedbMdbv7yrOBeZKcf9
YICKcfdeNha3L/937363Q301JqgYKJxhULKWuH8+Gj5PB/1rVd6l0Xsa7iv+IPgFkh2zHtayNv6P
etD1ERMQSyFUgJwSuuOzT8bSCclYbMS8aNodWktvsar/WyX7f4YA8y8KEL+EgOo/n2gkdBTQa7K7
aJ53QNAuFQgif58PsK7AH/n3AQpvTDwJLsXQg2KgcwH1KIFOoL+63DqL5tsBSdxovYuY4WbuKgBm
tcopIr0EOrnXS932hVM1TdGFqc5r1GTgmJoxn+QwZTqiyOwaU5A3ABhlS4tuLvAg5JE2EGnvR7Sv
s8ZvzT0zPtAP06g9F16yYXYIroPZwrptMn6hQZy66qZk3Dcu++HLwT6JwJ8+BlGhJHViEPe9UVWn
qKzFZpj6oIjHAVh9iLBDJEm8oyEGZMMnixSF6UyLMIVJUMSHSbGFzLk79HyK9ixQY6ZNtBRgQYvL
lM/zpidgCsQDWEFBXwUbUyrnppwHhL1z5sLiVQKpLKW8MkuX7hYc1duhMfEFHYFXghUj0f0Ogxw8
SgKeJkGId79e5UaNVpxHHRcklig5JUqYOwsR9k0aAGMPAva7SwiAz1A1N80UasRflFFOCcyXWd3h
boHmypXwQX6CGCctJj+0RQ9Yc2OUfqt8dNeCULiAWGe3gKVhl3UlrMljFpFr4bXkNIgA1mv+QQL8
ndsJDSAqNhwZ62BHKHaAz9IMpLW+QvXhbiGpxcZaJR9hKJaCV9CKwxaIFU3FyaYiIV6prZxNaob6
uUVXpWCmRnhS2BLsjbigZ0E0xe5Rc36CYN8H5WSicI9K3/2utvu5HuWI9w9HQBhTtuneCUwJbkr5
ks4KDXYwqJ/dhScWvI+AmVyp5QVe6+GQw3VN3DiJA6ddmO28Qx40BIVNvPSVJ4y8eFoPG8cqp8qd
OY4fvdlr3ymScx7Q4+qOkDxDfe6lvxRp9dPig2OB93OP2TFvqNC/4APm3C/o1dxikvDHRHRBctBg
/q2NMhUVQciTDBPR6/Y47n6X4xKd7AAckrMUaH4ys33bRmM+AmzbV7qBSJhUCRikaCv8SGHk/s4l
H3PilNjelWff6JCKO1w7nILavmRAH0twgKYmvvJ7e88b4OIdHACBrgeG7dDjWvByBg5W5sgOkxDq
mksdbFxdzXm5zpQ5BCUTUQa3MuhGvGf+s/bn6rVlibkpfQRLtngZjxVqy+hA0SrdAoqN7meKd59F
XsnuYvA1rh23ZQ9NL1+9WIqnQXovNQX8O1tQ2cdgAZRpwRhHE+d5caZwi4803eDdpk/+rL28TWq3
QJNI/y/Ozms3biZr11dEgDmcsnNLVlOSJVs+IRyZUzHz6vdDb+Afid3ohj9gMCee0eoqVli11hvW
VFiKbVJl9rpI5DeKe4YBnq5W3SJq0X02Sv5L8KgETeG86rRHqZVn+VoOtHpjDXKNiYaOP59jZcEn
vWpaBmojmYHO8jD+sOIfnRquAj8HbfE7SI2JhkmCBkqPRn6llvwPDVqMZm3FWC3H9crunW49mX6x
Nhon3jagBVY5RelVJkfKVutEddAKR6cPFVovtR7Lxy4CeJkGY0BvWdNXI2vO7SdEugH5y6upqivU
XSyQHm0v0WIxaa/R56TtEcFM0ROt+lJ3uvSD2m7nTjql3Mwqu5UapdKdGUb9bkrtbJVRsQc/2cmr
yIhBH9dtju1SpNfPVgoaVfUjeweOuFiJ1hr+ACyR7wQiaj/aIkoPgCUMGkNFEvDCBhM+imDcc/rI
K4jK/TqVO+UVDEtdrMaiqe9BUiY/DAl0uRuJwFlpsZhm4HF31OLK2JW9ZKHKqHRf1DbhQTvYpYLE
PF36YOztvYrK3CodQvULDyk8oRKRfFazJtqJiLdeZ3bhXUeN5HHw25IzXKJ742DvEiut/NAmsbFN
Jal+ormA5Htat+u2sSnK5SjTtnZSeJ3UmEdJsZ19g4vgBkhH8pXOe7aPx1GhOg1ysEll0PVRURzN
moq3nzTUi0PFTu+aTNfvwZ3Fa0lGPU6haxv7zmMgKf5ajetfqQ+jIepx1dPT9AupJK53gUTxENrJ
ugN9sZUlEEWSk08PSY/zjmQD+EmqituBJvqnuqJJDri8c9UUkceiAeEsdD/fANSE9hTSxzyKSp3F
YJPmvoubdhs1SftpUunryYUtNlppZRuQYONKH6ViHRqjvg8CWdn6eeBsBs3JVlWgtN+4etPNGMbR
Zhqy1LWkktJ8JMWbMmFNd4VuHoRuUIYwdSowUprQmVacT1XXpitT4BdkBrnvaigle8IOxFMZl9mu
1ohrtcLYYuSQQwRLhte8Sa111QOUmrF+DyBEAAS2sXxIHL/ZlVJdbkKrHY5OE/WbNOvMraChg/OG
bBxEIg8rSSTmQaew89yiJYGFHx47ZMjV2ipZPHViqRsr7Mz1lFEIkUacJVb0MmKurjpYBw1IZ6BD
+n062tKe+rW0N3yLLnJIv9cpoJZmPafGKCXiCCJa2YCqTZ4w4gh2Gu2/J1Gk5SETU/tS4WW4VkZb
fxRgBjZcZxikSV3zPWlntLU9Vq6jUMGMjabf5XgwiXXMbLmqE+QbI6VjkUCmPqSqr61BdFd35dwi
10aHBiCrmD0dNc/6oEc/UT+K1xhJdHsVXVHwNhJCiFP7q4A26lIDjF1VYZ0NSaHcsWd99BQUdTsD
rHcWvUR3bOxpT7mHXebbwTrOG20FOH1ytSnVD00udVgH8eo/8gocezeMQdJotfmcxAGKJjSPadnL
LFpzCtepXxSbspXNYxlo3bbKDMu1OzX7RM8lWJl1CfK5MDKKfuRWoUX5QxtA0PpB/pbk8uT6+oTn
ozojwtHu2fa2jq2MnNrumJs1bCW4y2NpOJtyAJCSV+ZPe+p+Cmuw3roOkpiPQc8qblV5J7oidgEM
YWEQlf6+EaV+h8d1APA8jHbg9orXZJL8lWq0zS5Jc22V1cCeqgDjYzkLra0hF2KXU2C7Jy1gDY5d
4Q4t2AhRdM6G0s7s1OUYrmKpgMWAiewiv6BWiScrKmjzbRM3iB3GM4eAgpT+NOhgk/VEksVKcWi5
6l2UrtCr6iGZJcPGr+ton9dh6030xfdF3dYP2UStShKN+cBGGsEdBcGpqBP5QeQFvlydKm1jRep3
RU/lYKT6Z7kZYLO1qirlNk4av1m3rdU+j2rwOzWKVaoZp2qGp+EZ3H8xUYwZV8UkiW+aNdaeUrXJ
L71skq/OZAYbI6YN1svhz0RJQHFJPaQAf9KAVjjaqu5IaFU8R/aF0TlbsMTyBh+SkI7brEg92cMG
jOuw8jMhNh1I5G0smY07Vb2+dxQw6KmEgXWqI2uldMXbWCDVFQ5OdrL1KV5reUgJV0czJTBL2x1k
VdsEeiFtQhBDG9MIQhn0V6kaOx2vnm4resh0eTf4rh4GX4JJD92gaQRggDI0NnoGKSLU4+7eoMaZ
HmMnnuG2hi4B02zadawL7WgIp35wAutXL5LeLQsWvQ4WdAv1hdS0D+y97/TcOzjqrCI8Izdj3DUH
S1bb575Qwq2FvuCbpoJ0o/bffLYaKT3WdTF5phREppvUGNPfiWAyELPO/WoV08Mk6aY8dqoHDoRQ
RYG6RfyTO4WSWTom4PRTI/Fqau6QqHOgcX6ZbkM0MO/zobNfAGj65Sruy/Y40E2O3caXeygl+Gf+
Tru89XTJyp5TUMh3GU34tV5oCm5voVnin9hbO7hFErK2IyeDgbhyNYGamlSl36dFFe4Lp6/XemJ9
a1gGn/yybD7FvZ+9DpUZ33chEIEk843VNHbRSxi343bQTHg36B26WlXJn221jDw1kEB6GVHIe6hq
d1k38gmzrPrcpRVG5hM4H6ckRc8d8FxBZzjHsJlyLKLLL1It6k0em9l9jmDBnRqZzadQ64J9aWjV
yUjF8GyZVXCQRcwqoRmPrmT8h/9XvA57DUVTlW1poIu0c0AxHXhvVV5VVmT1QrGpTeq9vwmToPPw
eJRcqbfijaY2KZBH3hhZGPQvmm+oW1MY8slhT39uZLPYhKGfrfO4D9eRnHVY1FbdHUIy+XY0u/Ep
0rPmSU9QVtYmHTR439ZbkfgrO7YP4HlfE1+X1m1McTJQe5CSWd49qAOPpZqTcCXreb1V1VTfzl3F
lVbL/S40OmUNvOW3nwggO2ZXHQsRKQ+FCgIgBS07mDLQvqnvKCPbzT20quZ7mtOlB0apfQJTRxPb
gjKc9JXJNT0kxxCqCuCBsFwnk7wLZ3VZJwfTNqnTsddNe9P4cXXEyCPYaoaPJ8WE+pajdeqK5iBg
5EZkd5rtOzjP4k1tg3O6V8o4WZex41C4jLjRRVF/1pX8Vxw19knWOOFMpyRl6eHkRJKWHsYgsr+r
QsmomfntWm1EczKzXL9Tcqc5Wq3827QKzuZWKMd40Aa3hhPhUmFPt5Phd9uQmsPKIfFzDVGMG7MF
JYcyvbmRhkHZgd4Gepfa8R9dbdVVrwXSqTKT+BgVbbZNgFTC4TfCTd0DueD0ljbAEqNdZNQgAOSG
BBSJq6Pt2ALYugFTDF6YGyalvUbNEKiME6YHupPG3TATBjANxQE9Csq3porHDWLoPgirLltNcjod
HXVMvlPpN7e2UIZ7xBz+jHGSvuiaxFwayWvvICldtP7PFt2KZ6HFpdekPs2zQVW9QrU6l1Q02HQI
0OxIwme7cQUfp1LtwXEWGsbfU3BoI+DWqllJxzZABcylZCI/yI7mQziCcZViWRwqvXLw8WXYBM4o
nXTcHyH26MVd7pfFp06P+8csgggCaOl5ajI6h6WcOc++o59wXZVeJAfFSPZqEblV7ISerlYk/7AV
7wrNKVax7v9x8qS9Q+lyOKpdlR90rqtVBCTXDaUEf3NZnfJXP0ifynC0jkkcA8/IUdrMI9kGSCOC
lR8Z5Z1WKfKuy2V7VZV2t81CP1lVmvEKM97eg6/L/yQd9LNpBPTVaVirJwYCucMoqhNgFWhIqjMZ
blEq05NJU+Jgtkq8IsOVdyCp/og0cfadCgx4CLAtGKJau8OtHi91SbkPyz5b2UEpexVqOUwbnjmN
IznrSEu+Z1kS7VIeW9tYpC1FBMhVsEZmIh5QZirMwjhSKh1eisHEMW6SeUEOcfY1kSTxxR8i8wiJ
rNlFmhPwJEwlTyJ9wl3KD9Z2VVHL6jJlX/T+9NBJFp72hVE8VRENC16q/h2G7uomKwdprzcW8Dqs
LEKSCSvcyoEAHZqmDWjTzNnkNTll0Fa/bbBMbsq2BrhfAq4GVeRaA0LsU1mWj+THkyvRgnArmVUU
OEaPSvugfLLbIb0PMxG9Xq/lzRXHRSUPKXVsUyykiAC5LCqSvugbSXSm7ElC/aby2qagcEMQ5EKI
v3V40zRwzibKx4pkQU6SlHVpeL6cnRBcjV2IKX+uD+O8Fu44sqaCoUG0CSr3/O/vauGtXuixKReG
13Im1Kr1bKQdxcj0m4VPt3s91nnNmFjo7RHQBJSwrBmPFFWqqURwvEmHfZJ1x8lvH6ETfwY7+FMe
W0ovtzq0Z9gBCq4AFHSqxsiqAMBYzKFROk6aA/Xw8s4Cp6v6BpVTcTR8c9cXIdQX4G9j/nnQpE2f
A1y9PuLzrhg0cmjrYCNmeBJqvB+nN55UITfwgL2J4m1AxpB7uehdqzxOJRhVEG8SUs6yr+8QvNth
dr3Sh9/Xf8PZKuInKDQy7dlVcWZmf/wJQhp8IY217pUiXGOrTZpyY51eGiUq0aqGfuXsF7PUOTS6
gJqwX05emLZr2Io0+HY8EVwpOubVCAnkIRqfe/ktMDbC3/vVjcr9ebuW3gC0djqmOJka6nKjdHCM
BRSgyVMMwPHqOpwTueFu4n0JUOIkxJo+aHD453nV6LZwSSt0dtSlvLKf99xHujx4qfpL0SLIQjc+
3BI6xG6UiTB7vNHEZH/P7aV3e1MNwFwGVT/w5XCBanowWSs6i31zkiYPpvubEZsbY6CUW99y4zzr
XM2hZykRe5bVoYX1MTTysoWMFevgaa3z2o3512Q0nymKrf99DlXe2raJOgttpEWDLBuVMEHOafTq
Su7WfhuJQ5qkt8CI81/5cFQzGNaFDhSKQOCtPg4mcnD37GJp9P7i0ZviTpd/y9RyDZli0Ph0fUjn
J84cDUP3uYNqYXS1iKYIOnWOZIye7DzbKch9M9211Vup9BSjcTAdaZzUW7m+YbpxcZB0rywM3mYR
vsVJ00EfS8CqjF7Y1lwUnfl5APOVmNQijHaH2eKNTXfhWAFhC0BKpluMkNRihSRyZfBSc0bPogiY
hNn9pNX/JQRattjUoDgK2ubjdyt5c/Bc1kavr8s/svCPeJfvrn+ts+tv/ljvQiwWoAy/LUhRofCS
5ruSK26Wn4YcJquxvR7n0myR0KEnqCEuQg/w41BCDpIYLsHo/a1FBXrmDtQJb9yvl5YeppezkBuH
EqnJ4ptAu4XonoFRFzVEQnfUQOhUAxyzPHZqDNhxsoVHVaR346BGLwXcqS366T+uD/XCQgQONTuO
gg5jIyx+RCahlgA9haODl7hlxq6NpIMKillT6lWX3MLqXAxHFAVBKfTgl/jKuKa4NtM8PHRvNlrx
dUCJJ6WKXLdf9OKGu+hZ9xZ8B1KxXKTIbJ/f5pbQTEspht4bBvlVNYItND/hGrRKyMzGGE51vo7M
9Kcy3dL4vRgZqSwucDrg8vJQ6XWtFL6iAB8F9tS3FkIa6BjkB1+7V7pHuJQrFIA31z/kWbrGaMHx
WKxZxFzIoBZrtsOLs1NsGA9qgabCmD2YWbkKi2pd2I3pjmQwm0xVb6GfL4U1MLDCyQlEKcvoY1i9
rltkq53BM7DigsyDTyY0fXXVygq6e7uivPFRL1x1uGWxN2nNcxos1yteSLBSUc32cl5hthOiUUBh
sbmVCl44AXTwkrNCIUAG8Nsfh8UKpRmv1oM36dZ6mIyTkojD9Q92OQTHC5B4kyxoecggNGwlohu8
pCzax9Gm0mjWQ/B8Pcql72Px3rFA+Btcb4someMLw5CKwWPF0CPbG1A8qvRYtu2qNfZD93Y93IUT
Gr3F/4Wbf867JAiaVjdilD54Skijf/htq58R7tlOtzQq5/lfJAnAjlSwRzxMlDMvqVYunTAw8sGj
/vFk+CVn5IiIjf5q1YqLV/vK6ayHDAjK6vr4Lh7aLHfgtLIMYGS53gtYikCA49GLClhMvkTpAGKy
UVPO+VU5LwUPlED7oWs3FsulZY+Qt0ZNm7ffWc4sSY7R1JEyeOb0At+UwtOfUvp1Y2zzWb+YVAOY
KEpQLBYk2+ZJf/fxTDmiv4XepBfIJ4MDUgXeIaWn1jchI0M0Q3Y038O/CtU/Un8ANnE9/oUNgSL2
fF6i08YY539/F17vC5Fqkax6VY5DCJXBILqFEb8wjdinqmwF9hxvvcUhGXU6pfVImTxH8LSpxlZ5
qYAuoFmvGDcOqkvPHFDwc9KlAmhU//77u+GMRZ1PSiFPXkMPUYnesL+ZpGgbFq96+As9Ber4qDwD
udFvPPAubPkPgdWP8xgbiRYMRjt5Ig6eJdPahPgY9F6j1usp2rfpjbzv0pYgHq41YG+RR1uiEBF5
1khd6skr1eCHmcg/SrXcUGKnJhpiYB7nO2QdfmLvhAg0Tfh/XjR4XHAU4ACPILyzwLZ3eRKNISLa
Hlm+W1Sbxv7zHwKQplEY4FVCVeDjbAZ1VMd2345eFkiv7YC+C+Jcxo1ccP4ji50HevL/giwlQ5tO
jmWnr3gO+ATgMfeUJ/AWJOfXEFIoleU3tAFgU9i3iDWXNsRcadBJlQDfLu+5whybpAn/ZtQ86VI7
/Jaq9YMibhmC34hjLD6TjQ6QPiG24xnkYoPaPAR0RFwj/EdHsfkRjj8EeRdoPUQI/6Lz3206JxDo
LiEA7QX0smd6thHvrq+HCzccdw4FGp2ccubRfFwPEq2too5N3iBcAHkPDwn+q18ee1X8h6U9l/qo
COmodC+vGquTkNavhwnxFdqrcoNwjm28/PtoeFGBoZx9dc/SAzv1ffB7gewhBrJxYrGPfaixjrKx
439/U83gfC4YXjwON/fHeQP5Q+oqjZNnCbvbKamaIWxgyTc4D5e+DpM1K/dTQzzDkZsZ3Rd/MiZv
1EClBNUqtaxNW+zN5sbxfmlB/yWS2KQg5wL+ap0bmH/6g0f/wO2S7zktxDzbX/86N4Isdw3gplpr
yzlIEazK6gsMVde+lepeDMKVOxeu0IFcZoiJMyEDgqIO73axyqQ/xHKr5vn6SC7c7RYTRcFvflWf
VahUnmIxFcHBs0EgHeupVHd+0N44qi88Lj8EWSwxHM2Q6MThzstQ0kmrt5wOR6m98WWc4r+Eopsw
U314WC0TiV7vMmeywBTGcM1cVRZ3f823CzR9YvNFALD6D/OHYQNvHmrC+Kd+3D1lKnSRVDplKgMf
M+XQl9qN00a5uA5oKSi6DJeGu/RjCNxB6LLrDAk7n5qr4FNvIpaW1l9wWGju/LZCz54aEs/1DE+k
Fk4KZu2amyEpt2sRCizCbh1b2S0+4aVsBi4fRurkaxy42sef1RWpgr4dtZgyEz8yJfpklG0I1LmJ
Vg2QKtfJ5G5X5dmNusilBfs+7GItjUHZk22EoyeMfgUiYXO79HgxxFwr5otSZfybV727qywnwv4S
eC0j83vesfSo8xEJkaGrzTt5VOo7qYucBwBvICwj2mRDLmWbOEuqQ+VUJWozRbWSWj1+u77WLi0E
GEhUkqFxwsZZzDjCZx1C8ywEBWBIgiapL70UdX9jvV06qaGHYrsGSRsx6kWUygbd1TmcbemgrPOp
OfLArhtAkNaN3OpWoMWXDOw8b7qYQP5I+08ukKOsTkM2QCZx9C/Xp+7SYoV/RuZBxk+He5Hm9FEw
cc5RA80l6ZPajyhZSzs9Kh4rhVJa2sdfZDn6dj3mpcYDF+XsqoybI3SIRVDZGWNVjOQJCcJ5BbDd
mn6uM6DUlbxa6Z1WkPqzT+Jjl8qHslHX1+NfWsac7LiKc4FQzV58yCgZqshsVXocQkWDCCE6ewQQ
cT3IpYnlngXnp9FbVe3F+WfHkVVgZwWeCVnOnSZJ071WBf7K1xreGklqbWK9T55rlGxuDO9iZG5H
8gnYffaylqel4MSZc15T9X5WoRAUNib1c4RytmN6inUjgbmw+aAFcQvTGNB50iw+pt6YSE6gwOeB
pltN4hfwuiZ8vT6ZF14btBfJ+nROHlTm59/w7uBp5C6tfb1TPT1NrHWLl5KP4JPUt3faYOyF0SSr
WYQCAHby9XrkC3sRUhB0TYRdKTAsa15a4iuxNYSyl8pt5EJOPSDS4a9CZ3oxtezfM3Xqvoi9UzjR
5yn9OEy9dyBh0k322tp8gor6PCOLXSmLT6N9q490YZV8iDX/+7splWqQ7uqQkEd339L0myJwaFlT
tacfl0Gxuj6L53nO7DU8a+kbFEDP1BAUFWWcUMTWyYjAfwTHwPkagcdHKXM9xN71WBe6xRTqaYbM
jCue98tZdMrRBPzeGCeQTqGASzOd2gDdLRxjjUOJ6KbZ/FJmCLl0pwCvVYbP13/A+Yb4GH8xsw4E
ZkCEiIRIzksFxFtExzZTbszoxSDUledKAkX0ZQO1c/q8mhIGqURPVQtINUPA9/H6QP6iBz4+8ufG
GzA1mgJorCzRBcVESTHmHD3xfq22ossQ8B0CzXgO2yj+wiwDAi6yJ2esm9e2VDVOszIKXSlVfLRY
S/gIjVPfDaolHvqYChqIzDj60kqtvUP8uL3TozDw8HDKDljkZTsjEMmu1OizyCN1NfDyaoMXbVsj
wJCPw3Ggnr8PSLzcmqrfYeya9HtXRcFjpmoD0oy28iWZBulLMBryFgGO0utCCIqtQLvMN9MQDb0J
oc5YSVZWBte9T1ol37HfkE0upvIhLuIO1IauvQyx89wUzZ+ol1RXCuUU8OAUNdOWjD08iHEMUMe1
pzsx2u0BndiIin5XmX8GGhq/UxWd5Otf4tL+4Qli06N3HOx7FgdDUfA7hjYwT7Lco9mzn6rfZYbb
q38MgDNej3V+O8753f9iLZbvUDV6GghijR36gHSyTfXG1Xh+pmom9HewuXPh49w619alMgwc86Qg
6f2ITCPsFqOSPk+p1j8YHRC56yNSVc6yj+tYhzU94zdobtFrWtzFftsG3ZSKnBpxVT325XhQbPDD
G5ROJxh+NvJjSv5my2Wy6aekfrAaeIaIjoQuRukyKMaiPtZ27TwXLF17Y5tptR2FnlNgtq2Vhs7E
d4N2xuNMDFgVCLX/84mim7xv6ArOBFxz+fmRDZR08IjxyZKr1UQJv0YYFtr99Wk6//BzFPIyrp8L
h3QuwkKNMSY4Sd2d4oSrfrq1jM8PLSI4FgZD1LnOAVphEIwDHtDJSUPxzbCArAM87Yc//z6OuZ0P
cpL07my2eN+iSzNM2UnN008WeF5wCtcjnN+dEHgd7hgK/xiEL9dThCVA5GjoCClqHX/qZDv8LEtd
eEwMU9zrftcfNEm23CHsb0Hczr/RHBnEgmmqlHeNxeZEOx42QyzqE9ojK7M5dIAjr4/tUgRqUQyL
3JFQi+RYCxQdL7+iPo3iQUL8Vrs5hDkh/LgbDdUkMZbxOseBdZnMKcjQJIEdoIBHrE2Q98bKF7DL
VnKaWc4+mNroc2/RJDWdXEeeGmLyymm6SgWwP0ZoyA2G9L3wHbFqZF+sitF4YcoVLBqCTgaEYLZb
idLNY9Kp9hq5U3tbOakEwH1M1zzWUFHR1Oegb4wH2zekfYwYbuBCcZ9eBkSxcGUp1GBfgzIoocei
JSNjZHDXq1X/kiGC6vYm2q9uXksIjtdCHte5KK1bHYoLK4zOEqx+TkpKCEtoVpw1cJNzoZyEnGRH
OdYB87Vd9wjPTdl0ZqqNbltnWOoZQyHvAXKaxxjhzm1dBCqJzWggV+00WxErGs/xUWwgEgafA9OK
tmXV4EN6fdGcn+jkCaDZeWzIGkXTxaLJ47EKOmQ+T4bWjetGq7QHVY/GHTsjv8cNpdJuBLywSulp
Ag4iKdFBvCweBAmZQBBMNKLKUHtUxuZpkvIbt9SFdhhvmvkBp/BMvEDYn8zGr1CBPoUlrNRU1oef
CK0auz7GdXJOMO8MBNP2gF5g1uq4bxh406wpTFa3fsn5/UVhQ4ccxEKAaL08b6q0H0WpWN0pRJt/
KzS/etHSBglkpyiTJy0J1c9Taf4cR7/YdhmI/rDEvBQuSCa5hePfskm9NDPcpJTGLTIFPsJi9uXG
kmgiS/0p1pN2DXst3eR2R91FwPQnPWJTqA5oUDt02mcwPPScmxrhSZ+L9d8XAr0T9Ls0bkZO+8XV
HmOaOMJAGk5j/jADgqTux/WlfX5nzajW/wtgzd/m3TvJHPnpapIPJ1v+lkWeGe7y4ul6iPPX7Yy/
BvhjOfMXXh65od9MjgKR4iSQ+tehMWZIHmStnP+qTCf4adbot4rSmVYDkuATQlDjv78mZr0Idi+g
qhlauJhFberDMGo0FFh68DYOrDll1tebaK1cH+qFpQOQF5+TOfebC2mLC4xmfVNMWtScHPVVmTZG
eFcPLyoeWOHOTup1Ze6i5phm2Y245+fFx7CLAUqj2Wa1QdhYM6ZDFprGccwQd7s+uvNj0FTQjyMj
BrSI0OH87+/WShaIYRJwok9jIlWrpJS6VdTl2YuUJf028eF3Xo93YVQkbHw1wOeI2fzNe9/Fi0TZ
17U536Tjc6Z/0Y3v1//++bNjTgj/9/cXx3rTKXGe6ZJy6tNI9nrR1J8UmmEIgcidBqciVCNU/+Tq
Rnp1vuXmiiSoeptmBcfeIqyd5lKhVfl0SmR0IfI0OeQqWuOYK7xcH9/FQGgLUi7QAZkuUZOJmkpO
nIzTyRYlHCT1rgvg/cbjTe/qCxPJM4KXG+Apct/l/dgapBO+qBlRNGzs6aWmhKRG+ScdPhSiWddH
dZ470O5FHIBWLy8G0sWPqzD0w7qfOUaeCVI+0P4Y/uPQfDXbQwRFDBWTf95aH8IZ6sdwAzq/AD/9
wpOMQ28jozz8uD6e81X+McBiOcSmUjWqwmt+7OJd3Wyhvv/zviVnIXsBwE0n6WwdwD6D2ZUVEVjj
XkZ9I4TSr/VuUFpbX0e8/5/H8yHa4gjUcaypkamIvMhEVcaOH0LjZhZ/vrJBXs2PHw0HWTQUFwWD
NgflWKEa6MmWDEj2KEr88W5JoF0MMr+BOPSAOS8VjWS06XDH7SKPVytwwPFBKaQHqqPVjQm7sKBn
5MIM0sa9+KzCnEdjDShWiYDo7Yb4LkgPuAPgP0X5ZS1ulbNvBVugJcKq01qrlrnp9TdqeDIS+Jhi
UDqSV7rx28cs6vpquDyJ/xvcYvuU8IaxZmNwCRoLPtpxdCRRorlRpL+wh5hC7l2N25dH3WI9ZMin
BJz1kZeaInnBnkYcLZyCXq6P5VIUxOkcmvIyZr9LQP2k+bMTWBR7mSo/qtlbk6qv1yOcH6SAtmaQ
NBcEyoXLq8HqomrIOmZLNJ+b/A5hUAjIqmtiWwWw9z+su/fB5k/37npFcs3qkWONPF96HnC1iAfc
HrFLK+M19pAwc2/UqS4tBRJq8AY0jM5vCQtbLsRp0tCbkATQ6AthPeFO2i080KU5JE8h/zIBONAo
+jisfgx4fXdh6MX2znGOivykKf1OUhGxiH9d/1wXNhOPV5hpFPsu6FwW8dCHvjYGXo4jT+j3W5SF
jvJQvyglZjOafMgScUuT+HwWZ5T1bDc/QzeU5aWuDpEtmbrUeqViYnc5VCi9d58DNbvxtc6TPeLQ
zwAiosjqGRlCz6iGU9nuvAIToge6s92aJxNmlENhYTza9TfiXUAtzgF5CNJWBPm2VIA0JrmTxQAD
P6Ko5WN9EQJ6an5GeAWVJxEMG6mZVo3yzzkmKQRQeZl6BGi7ZQ8gbaG76pi5ebk17UWRn7Br2Fxf
JRceBXMMGFRcwRColohFWx2taIwGtAXyzg3gvKN0pJSIZhVuijlWi5ZDhHPOgB2lnkk3DuC/1dOP
9ahZSJ7/8MimQ7XkITi23lQ4rjcerINPQxSuE2GvFTPfYs96NBEidB0Yw5WmbcYc2ZZAtI1rZhIe
pyAry/J3GeHkZcrrqupubJ9LSxmJUV6HczHojL4mYSlZTEbVAG/WpFVmxMZdGNq0P3zxj+bsFMeZ
BE4DiJxkjmdlv9jW0pp+Wu3F2roIE7fFcktZd7ekMc9viDnMDNqaqyrQeD6ePaHdpoggqbWXmcMB
oMyTIqU3rro5vV1+TspQXBAyB/SZ8zHCUQqlM7X1fAMJ9PD3gHnHFH0vdGtXyY9KOusp3bgoLo3q
fchFRoeCsoPDjNJ6WqmAl1A+Z1r7H7bhuxDmoste+q3umzGjCvLfmfazVP/L3weyyUoDr0Wq8PHD
NCzAWpeTzuvQ64vTZJ3f0n49vwtAgs1NGPBD6Ewvrx2lFpYeVlrLsyTaZ7rsNqIlo+vus9R/CbX4
e6Jo6xsHy3mpmZjAXk1Iw+iWLisrUaCbIe5qxEx2zvA1DR/A+2HGowNPCjZR85ZUYq+L3fWwl7Yt
zCIdKCzvPa6HxVzOemnaxHJQxSumLXjbDG453oBzXrwO3kdZJI62rbXKqMisc3tMv+PrqR8yPzA+
V5WQHopJAYWNXKMbTeFb5NThScVJ8MZvuHQFzscSVF4axDA9Pg7UMpJIkZyx9dB8RF9vk9nJzlQP
mrgBGLq0dGzNlBGBnqVglyAlDb2J/790ZDs7tn26q1XnZCb0icvxITDUU9jeOg/Pk6S5N0F/EpgS
5JmzEudU+CJFhcVLLKSTusdYHFpMfuXWRwr1Vvn8woKZ9depQpBIcMou5rEuUWLESLTynELf9GW3
k9XhPi/1fz+mqNUCnac8QHFlmUBUtmj9sh0rr0PuAbfKeNhfX/iX1iSJAuILzqxGcIbzqMNgNjkq
K0+Jn1LwzHQncON8wJMcb9pPVZhiNvCGt+uNfa7OJYDFmc9jl0ION5g8ZxEfF6Kf2KOWOqL2oo6K
t5q7JmC5yo834fBF+HdTsFP8r535zccUU8bPGDEgJX62u5cJm0SFB1daW6te/zOkA76lwi2rT3p3
A5dy6SO/+41LpYgw1bLSBCnptekXSg1aFbu1/HL9A9yKsTgTLJrSodCaGrLqo1p8y7QGz8IbN8WF
zchcQ9wn89UhmMz//u5VJEFE7doqrj1U3/oHrCKlE6Z7Gk5KCJ7hvKetsVZ4GRHO+y+r633kxVdW
S2jvZhPVnpWhUKPv9fIBTaNNmKru7PXebJPSm8Kv16f0whk3K3vQYAAzb1BX+zjcHk87rl219BC7
XEXVt1oz3UHadtGv63EuTSvPCcWaUVIQKBafTgLlI2qfAwftfNdQnmx8tJHpEa9hcYhufcNLp9v7
YItB6WOE211LMKV8dLK3sdoH9a8a9QDduJGNzX9psTM5PP8fZ+fZ4zbSbOFfRIA5fCWVJlmasWft
8RfCaZhz5q+/Dw3c1xJFiLCBxe4Cu3Cpm9XV1VWnzuH5R0AAdDgHY0FoJRowXTGhF3wuoEJHCPL2
vkkL+R6abEzzwoUAY54y8wpTgpU4qXTeYagY7AK1/Fi41WfFLz70reEYQWtXTfnoDgLEecEDKlU/
B95PSCDZtHwPYWQ5yBXcB0n5M1f1ExCg59s/cGkHJH4etwiPUl5ulw4E/RD60AjRngzYBidwch2t
bMHC14THg5kOwEEMl86TarSG0VouhZZRSyjyBq34aDbJoUAryYCFazNU/eb2khbOxEQcQoURQN+k
S3C5pEoGWWG1QXdyS0aJqmb83pmF4QRldNdX3fvfG2NYDsQ1ZGoTZujSmKLktZlIcXuCP/Zo+Mlz
E4JCG+OXPlt7iC6ti1zRgNqAQQB86dJUWAlmpY9JewrV8Ata6Js6jD+ZvQmVrfIPwQwlBLq6DPuT
I871LCyGR6En6jqmsqC+E5vuqReLJ0nxDgXQpDtuzl0rRR+0EFXIOFnxyYV7guG5iYiebIPZjMmj
zmI4IAi09bqhO1VQ/mb+N1E9uuEKhmFpM7kfQPvA/MbrchbQ8pEpFAtYDFlweAdDGtQU0bcuaj9Z
1NFuu8hSAYEAjZdMVFnXJA1Q0YoAvArxNBpF8qWzEncTq4a39yD1sxERT7e8yob7eoz0TcfYyCZJ
y+K57C1p5WQsHPZJD4sWPQAauoCzjU1hEwEBC7RcGsi/rdpOyu3KWhcuigsTs3jnQ55mgH4eT61X
OfXwWUyUnQGWZZIa9XdMsIKIeYEGfjeR3xUKuveVg8a1LWp7r+33aXzKRH3lRy18a8D0RHjEE0yQ
orNlG2aaqcircXDk7DExskOtfymg9K76+L/by19YPa1qcBnQD4D7MKYPcOa5AAD0sI8FQo8HRW7N
tFTpKMGTmT2gQbOJ+pVW5MLlQuOY8SVYAi2N0valuRpePWYUYAfwekmA10cxDpGPsrA8wucMMEUA
7Tok3oM3wnA6RoW/coiuDypwRS4PhggATYH9uLQvqFrdJW3WnuC2fuxbxlvwdDQQzFUis2vPBXwA
2RRNeYBZ0rxD0MJwWTaWUp9CaMsG7TnXPsXVu9Z9SYaDCKmwVxcQH0dODldmM5SbwS238d9XIeiR
UhugTcHxuaqpkt6nwsQrcRSKzjbNwtG1lVHzhQ1l6ptBBf33J52/6+ByqfqmqY2jnEO82pTbNJNf
tDj96zjAM5WbmAFlHsZXDV+xayw1jwvjmGiaIyVMdfb1StC7PgnQIoHT5eXIoAfD2JeuATc+8jiu
bx0B1j8NqhDZRYASgy7oPwKzOZSWcAeUb8XogpdcGJ0dP0rBYlaVkXXsCyDRgojW9v72Ab8OJUwL
UoiVf1PhXF33ZiCIbgrt4tFP09JOPW2TZOmpqpWJ8XclOV20BcfibxmnKWhfbqGkB2jUV51w1Kzv
VfOmKR9b+U0IVgr3C3s2USb9v5X5wL/MXExXJVgZUV7RocYW87vbe7ZkgYERWjkUu8iCJ6c/C4pV
XOeV0ubuMfYzpMjFJy+TPt02MUXwyzweGCJwLxN4Pa09ffbh4Wku5NS3rGMR0W9APtNJdGmrIZ1i
yB6syFWyUpZf+jYGWBoLl0JMaR55oYOAplRiTZKgOlWH5Dn8oUp6KvyVz7O4sj+Gftc0zjZvTPq4
aXsMCcGL3D37WbVhRAuGY+souGugwgVj9K+BBhEXaFDNL8rGRTdMgA37qJivYXEoAOj5/pcQzQ8t
+/uDNIHsCUNokALqmjtFYQpe+HvmRkHII/mRpNk9ZEsWdLe3XWOh6jNhoWlJWb/5/OaprGzUSmzm
nX7soTmCfjd8iPz0vtH1jR/13/uuExmaUl5lpG46Pd3+g/Wp+MgjfSJZmjOMah0EZKbLbFEpp9uo
32to94kncbjPihx57dxum4O7hhhZ+I6MD/4xOgXnM6fhydsLkOkax74ZHDFqnJpb2c+RupZU/n3l
8C2cb4DmvG5hrYJ86eqBp5euL0G5h4sedeFrEawhLJaWAzhgmvOBwfOKhCBNezOjuyaAytPt3H3V
vM7WtH4nxekuiord7U+2cAfjkH+sTUf/bPOi0DVhUzaFoydLTGd7LWIX0UNp/f3YBJUUGfocWt0y
dCizl2OSwk0SA/E+5uV41+TVY0BPPYrXMvKFrwMIZupv05+9xlaIY4HwUWaaR5CNd2WWb5PEX8la
rtNQCChABTDTMLUz5idslGAebv3aPVqq4Fjqa64/Z/pOsU5u/NWtPlTjWkdrwSGQpiTWIxJN73f+
EubaRZS5lrxTX6L00NSmXfj9ASVFQcmnhsa44uELLjGhU6aZjemfc5Tt4CZQXyEfALUYEgv6kG8C
t92KtVqtXCsLs8dU2HELaE/Bj1xl9PKIioNRgX7Iem9XGfkj0+mHBumRxJQf49RAnCXRNlTrUQYg
G/YlFF0A0K8CYaf0bHahnv+O+bWDMkWjjK3rneDPr47w8WvogCjys2VB8J4jZLAli80f1J7Lwqy1
L7Gn1w8jYGQ7Lwf5p1iYK4F0ycfONub3G/vsVBbTcJyBqPoJSMxOhNq2jj8B8fY8VAnAPiGz1I0r
V+9C7W5qd/Bog0EZ5N288ZEVKnKdeuKfLLMWQE58pcdkG1LxsadRbKt5W+2NLssdySy8XRNZuS1n
AVPGTdPaRZn0G7HKi03gNcGGlEXdhGEQP/BSKXeW+veF4Om3MhWD/CgcjfN8u0b3bMjBSZ8ys3vW
4u6FicCjp0Uby8pX8tLF03Bmaoo4Z59Caj09EurQPxWGQmz85vPCh9X9dhReSLCYv2HyfyK4mTgY
L43oKACJiSm5x05/qOKBiUzXicLnWF1ryC/FEvqvwKUoisCJMVtN6iJdJJuue9TcJ8G666Rwg6Yy
s9pHV10jd1y0xYIohvKIAD98uahA6cW0LVWBRflPlk/tN3/O64FBCfSC16Z0FndwQiROZQ8w37Md
zItYtDipwhGc0zYPk22uup/9TPjZecX+Hz4WV78JMhrc1jzDD9oC6UNVdI8JDHeK9yhXw1b2HmP6
LrcNLbneRAoPgIqC9VWqkat1p1pt5x5Hwb/Lk/CJYdpDNXgrdY2Fih1chGd2Zh+qa6hNulbjHo3e
+uRHwbcuoDTeyNZWScYnIZCdjNGrrFJ2tSjuayX5cnudS47CfhoMd7KrV9z3nibEKQMK3KgRJCZ5
Zws5xKfCa4xQZfrxti3zGobAYs+MzRab6X2dyYPuHr2U4bQYlUgivPETZcbmXnHbYF/kte4oRSA6
giKhtYOUI7JrZRKiAVkNttzWKLBQINoag5z9DHzjs4AWiOnqBOqxenR1hN+tIZYfNamONyWvjF0d
C2ihi/Q2M+rdjsD1YWtjbW0SrhVmTFLvRY8i9y6vSushQS3KsZBXsen6WU4aVe6hFN2Gu1B1P/jQ
+zruIFkPlpd8Q32ufBibut6M9Rjuux5xOATpursiVbMP6LpUWzdFQNBMdPepjOL3vgl2TdA0aNN3
SemIod5+EOoqd8poMGxa+S4M+VV9Jzc8jSlhqgPaWPFDOFotPAuD4mQufMmeHnqoZ3rJIWqDL4NQ
+xtGWfnB+vidG7REww+ZDhdyq904qpbdVp2/V8cklxyl795Re+k2tz/r1VGh6URlDowh4fO6AKO4
bFpTY9QUTl37FSRY0qx4zhQaL5KEyQTTZ1OnYLrAZhGmDhnlUyxXOIqB39gjipKCWa7YkK7C2G8j
0+wP5KSEsumonN02o1vJFBBCMpGeuSMG3NMdz2X33oSoZzd6nf+NvYtts65zJ0vCYZeKcrlnDDV0
NCkPfoh5jZ5qgJaGNkbRYAuFtcbjfnVaZz9x/txqUzktq9g7tVbxg95zvS2a4dkQpKexKB3UvVcu
4OV9/7Mls33Xxd4dpSjwTkbgb1XTd4Lux23nWVyRxtOcV7N2zUEj58h75b4gHHX982CJTp08aJK3
GfMXcEq3TS0uBkKRqWE/DSbNFuN1apCMZued3HB4jRP1I5N7u9smFo/CHxPzMjVUkIrW6DwXNP/R
Sv8TdCcO/mXDzkzMHnNQ9JZhl4m4gAnmu/rZIOBtgBgNvgSq8beX4ORupA/Q2pC3XD23jFqH5KWu
POSMAIqk9/LwXrvvt7ds0QHObExf7ezU5bRHNCVr4L/ohU0ytLbUfc/K3K7aB0SB/2VBU5eRBw+B
ZP4Slo04MA1GAE5MBm88+WuXyLtCdP/BisTDipcjSBzZVC6XNMJ+q04h61gmCF2J6vcq6L+JvX93
e+eWnA0vZuJkmgsiIbo005Idy3lPsaLN29AZhOYg9Wj45Nrari0FRghiIW8iBAOMnAXGvEOBL2g4
o+1gfUAb5IBg/D3krRuxU51/WBNjOlwoE8PR/IFPlAAa5OoEeulN93+6xsHvV1KuxW2jtj71R2WV
oZ3LbSsKSe0BBwnHKg/9u4FZxb2OAuA+rYq1p8UUjmfXlgyUlFuC25En28wRYpMx0jqjXS81w8fI
SjS7ybwvYxp8JE78Kkfy8t6U1uaqFq2CjqeDBArk6mWPgJ04alEtHaHb23riPkx7Wyv+C91tMT6M
YJpvf7KFA8xwJNTTlMRpos/frprpekKbWeLRzd691LDLwLU7WAUV46EAd3nb2OTTVzsKuGPqJzEA
Pvd5VxyYYA1T6RilnftgKLwChqCNd6UEjExFVnZIjUm4UQ9sNUTh+7b1BdehuDq9p9jX61IyCOqy
i7xQOrZSjSzZl7J8cX1hZYnXZWTeA2Tj3Lq8sKlyzRzUC3PfCipJOprysz/KdtPdy5loe+0uNDae
i3LuwYq+317Zb6+fbSwoTzrKZD7MwyjT0s/CcO2S+8dxoR3VLCq2DFgzM6II/jYoavGQiJWygbvp
NRqTsrWNcqz2bV2nzjjW1S+zNPuNHmTSByv3S9vKjcaORL3ey6VfvrVKVX9M0Ty3lWKInrqi9uxI
FeQXuUD+UPLI58QhwVGLPnguB/2tH4rk0Bu97Ihi0+7I2hPHADcUb7I4yLZ6Kfo7YUT4tCoGBSoy
C6r4nlfH0R0F1M9LiC0KKV/r+yw4Hr2XSe4DvA8MXrNrqi78kfH+1jzGqMXzepCUXyhS98Uxz6E8
L96Aqd3+ItcFOqgFzi3OvkgsC0JWZQghurGFHJHpGCGNJjfY1lZmu8mDPOwU3myy9L1Pto3+95cL
8I1pOopc+Jpbti8ML5eF2DwWk15hoT+4QfWpM4OVE7Xk7CrkXUDTATUDxZk5u18OiNEJdLojZAEt
1GyLCqIpApaQ2br/TY7uU1WzgTTc3t2Fk3xhdhaZgzEQgmYszGPiZT+UIfre9sG2T/4hgeJNRMBl
gbAkz8OVEdCczgfZOILZsXP5pQ0+xeYanHnheqbbCdwE3NsCjaPIKTP8nh6M2irbdECGcpSdPPlW
Bdvbm6YuWmI6CPApF/EVo5yWKU0aip5xpI9b7/oQ0qd8HNtXJbHASuhB+cVQA2HnSpBx1X3Q7TQG
OQ8hwr/7AYJH9AstFG9dQVDuuyAt7qD5zZ1GQUI11/zoHn3E9F4PKLl2gio7I0j9N03PekcvcoQS
aw5c01f6LixMLeRN36WenWlh+VK3o/4rRH72oddiE0VZLdpVaAefyPU0cHmu+egHAuxpZlDuwszo
P0hjGNwNFkKTfdUEH2qEjnnOSZmdV7rwFJaNueJwC5cyQfXP1k3//Sy+qmMpjILARyq6VwYt1Oqx
1MEKV/f5+Nwlu9sfavE7wV2G0wE5pXxzaSyL+k4n7OrHNmRiLDkk2TcWaHfSy207U9CbXRpgFKj4
cRdTI5un03QwyjCsVP04ohHtS1+tv+erIAhOandUTfnrivCtkwOOFsrQx4I5Pz364AlrNG8L6QuD
hIzqwjyPntc8uW1LhM6p1rpHpiOdvG1/Egzvssq0FZ/bpczrlW+zZm/mCHWbiE2FiPBRiJsPSqnu
U685eDIFJOi1s7peay1MkWz+jc7XN3sllK7lKUI5uEe3zktn5G387PrGL0Sx0YUdSmsXlDFEwZKX
bUSjfG+F9I0JDO8wGgPMkTBTvt72maXIaxDtiR4ERdzm0jdDMay0vqeFp1nHTvjVNsC5/j7DB4P3
x8TktmdnzUeFzkhETNTWkyK9xPVLZq5M/Cx5/lQxnWoJ9GzmXqOGgalbReAeg774GgoQTJhGcLi9
U0sFKXiXAEkw8c9ezQcyGfyuxlS33GMLNSATnwy6HhzG4304+UL0qLP7KsZXg3DvQuWYD9adLtTb
xnA/x7G6v/1jFhdMneb3mxbE7MyNulQRWyWLqSz6EqxfYfy5Qgj4to0l15iQzYzA0gW7onER6rLw
1FTmaGgTHBfhzqJRe3tEgusfDAEU4pFOxZvn2cxB6j43ERjGQYzkqZGUnRTFH/TRXznqMG8vHD5m
L/9naJbdGKooeV01Ul1vleChgGF+J5tBvI879zNv93EnUpYNhVJ5Qhi12I2D4t7VTZtvR1fTd6lf
lVtotFB/kdrCbvJIsplB/qFQed7HUI3dp6PRbGqXqrcgu8kWHIy69YNEApVotbw2SwFbuW69aV1m
MFVsJRu/yihbk0/sY0MMtvmAPF5Zx+WmkIPKiQuJwf6YUnhqte1DHPTBnVVbfWaXplrYhpvpG2MY
S6cNBm2X5ll6X3uKtVODESX3oo/BEmqpLfQxHGxgD/dRRsT2wqo7iH5o2DThxldzMLi4Ed3d92Wg
HUIJmlTkyA27q2rxRTWoZoyUV/UqYq5YHD6IrscwnTa+JvxfH6rWSrejMY77KlHfDD3+PkaqsZN7
QYcSI3xUxQS55ajdhlrmAQkoUPjo+thRii61+1xh4HL02sdgCAXgqvHgxCZzkGbjDS9iQe6Rw/rp
lHnobnRj5D9QEdlC7NJs4OvLXrXULzcN6kCbRs/ifdlkqgNLT+8AKak/CIGi75m517eNyXwV4PV+
E5SahU5k/smKTNj5Rhx/m/VlgsB43aDP5Ba0Iaqc6o0XeE9GlAebIuhHuwc4YsfK+KsYjNEpG0nc
dplcAE0pazuNSJ9oNDYf2jQTt2oPp98wiVrLido+VF0ggUtrWn6k+xVlBfnVDVvp3iqNznIgZWq/
1aknaZsUUfWNxtypVUeweJJg7pgSfU/atrdB6yfvXiN8k7syfRpj0rfaSoOXZhCY2Gq6zqGXiUCD
nxu06HPrBYVrX7rv3I99alonX0BEbtRql986GA/IETcbD4UXx7NommyyZtQeozRInhJfHJ22yS3k
VfN6I6dJ/urLRnEaTfTHJ1dK73pOjS12vcjDJyBJk8LcNhCEpuuB3PBODESgCmX0psb1u1GWyQez
aRSHepb8rhaeuVMTz9sjndU9WqFibppSzXe9muWbuEaxCoh8dYyLOuQUefkuLar2PoBuiWH3sUq3
OkJ5G4PU4KHS4BekiMhC+yTYxGL8qyvdZt92fvAshIiXwTfjvcp6J0207S31bA8uxjsji4Z9kpeF
Da2kfy+FgnWQxVpzjNH3mVaVzH1WSf0mk7p2W+SlSgMaAeEx7fy7QKnyfTu+tyjS+/htRdlxowCq
XSk7LOUlVBGhsiPbYfhjFuDFrjU6PcvcY6ZnE7dHU9hV6sOULr5nbv2ol2tD/UuxcWqDAyhnBuNq
IqoH91F6jHodi946KAWAk6yvDlnpEhXkNZjJ0vWFzhWwGuDUKmneZcRvylBOw4Amf6I2W7mUnium
L1d2cMHGb5opENt0ElEGvLQhiNKYJ+YYnoKksjuDSsjw6fa9tfCN4MfTgEDB7EF3f5Y75V6J+nXA
0GSuWfeB9R+ownDsndqgJlP/+AdbPCqhLJkYL+ad9t4UTFMfsvDUxgZ0mzv+jhzCjjx8k+YrF+Xi
us5sTa5ylrAFqaLnHbH7pAAZg1k7/DK2It2NWo8dOAc1Ow/Vz7eXt5BrTEz2lBymROOq0CyIg6fU
Qxie/DTYi+7jEGT3gft228iCizPvA+aDYzVRlsyuf9kKlJAEMmQ+DBZcgn8t/pDcbutaK4Pha4Zm
rme2gWnGOa6nSD9N80sqqLZbftKylXbgwne6WM/M/xgWktIgFfHw8WtGCzuHlydhFkPzniv52z/s
HWVzILW0oK4AGNqQ6KnPyOQJjYgB0HsS+p9gR/BfiiqAY0TJ14SWFzwCAUOdRPs3xYgy+1hiA3Mx
PLrhqZNdYFPhh9AU75DeWnk5rJmZosiZr0sqi4INnj1kUCkvaKmqj5W1cqCWiocshngOwG/iJZtl
uBnE2DXMpeFpyKWYe41pTzmgmBZr4/DUZErrcA1GANYTNXHCJhE3am+Fm8SLspVce9FnEHUjklDP
NOfqYV0XCXLYsd6+ek6iJ7l5caOTEtxBerxiaSH+Agz9Y2kWRcpE0EevrEMkIpmYcFU1ciLu+dtu
OV0Us+c0RugBTIxKFoW9y883tELjVvBBnpKYrKt3fOH72LjbCchVea3dJD+rNf21BY+ZOgJs3/Q9
6bRcmoRrt5a6WPBPuqvew7T8se94b2rl2pdatAPfPaNrEwurMds/WYmZpFHhdhWrclOZv2qS5LUJ
jTUbk7eceX8StkY6xtxgdV/aagtBQZDzpF0peky/dPaRKNVPgUOjWoNayaUVz/BVL3aV4KRpIx2T
96gudqhclGBtbnvDkiGUJ2BNos9Hu2a2nFCri6yRtACJyaOvvAvNe90bjjqsFanW7MyKRnJpUHmF
Lpb4/j2N77PgR9lujHoNFLxwgn531rgRuRKv8guxKb1EHWGV6+Rh41q+nSVridjiSmD3nWa1TCon
s5tqlOJS1KPBPwUgr2xdzA9mmL4qhnAQ8r+mE2HYCFXy/9maXVfyUARRyf10ilv0jaxJdSgfBHcj
a+64ve0ISwGXMb1JR5t8FgavyfHPHFuIQ6/W/NZHvtDcWCTOQTb+MivhXk6zjeb773IlbntqqLZr
WNvWFX9Fqvv3da+L3zDt/dlvSGtKzNBP+qdWanWnTM1tFaTPvHjW3gqLfnK22Jnbj9UYmm4m+kgo
Cvm2Gr+hXyGs7OiiDQrm1C7JAhBiuFyMGamBW3klixGsDjxc8Cj1AINuf7ZFbzwzMv2Isx1rmH6W
uq7xT2JxUpRvvq7sZTlxJPnjbTtLYY8G0MQ4yeTKVRmbN6ecewOEkLke2okmMUG6TbIvt40sXE2I
/fwxMgsSmRjDCADX7XTTatVJDO4F4VHID1H8rSm+1+1Kg3JtTbMnVR0VlRd6mMvETy40kIa015SV
ZGllSfNAnghjaiLMzZI0alpCf4Ad71CIzdaMm6dKTV7KTt1RuVkJ69NOze+Ps52c80nnBaCQqo8w
K3z1lMYO3ZMln8K02/dVYQN1uP3hVnbyN6vPmRda3dDoItJhJ28Q9pkw+iD+ZRcul2blXlwzNHP3
rnF7QhOG9Oyn6z/rJsWZNe6jRRvTpB2zy1y/80Z5aaReHeoCd4iq2kH/XAyfU/fv3yGTBtr/bEy/
4WzDPHjR6950IcK1Midtf43ap6rZieND7L3f/jQL2euFpVlIVYzK6ygjkq1323qEEAkwsSy1Tkil
qvLH3W1rS+HofF2zEwx8QoslwQxOvfQYut/N8D84NdGo/fEPZhj9Jn9FLUDUZ6G1aBpYSkYEx+TE
OnV+9pChJlIIoxNG6rd/MMUoPY3PSUBiXhPxCq/QjNYKTmOi014b5Pox0MdmrzZpdzIZBl45uUu3
BsUrQ1ao7V/XeaKsVkOR4v7J9EdIJwahs9XUWDlGi0aYyCa5ZBwN/fRL94McKy2HiKxPLb6HsDuk
7ffbu7Z4hs4MzPwArHWmhyWEu4FnHKaJusjSPyJcsr1tZtHdJuUpBlKAecyz11FrjYxxCh5M409Z
G5wetadS/5yO4oqhxfVAqwCSBDJAPO5yw6xK8XKuxfAEsgDZWQq4keRoXbf5+/XQ4QBpR0cXuMXs
RsqbvnOjpAtOFcRGlFoSBgVGbdNUsn3bkLS0IIXhGhE1bABBc7UNJcxz2etx69Jv976bfhIqkGit
ECZ0UqndZ7ACRKjqpv6+i0eEGge7SIynyO33zHrtjbWZrKV7kloWeD+485DQnn7vWUC0fF2PAtf0
TqOoHJWmGza+yyOkUrr7vFY3VpOfPLd5a9rucHsnluLjb0Z/3j4y1Eszw50gIjEkMaHFUdklXb9R
MnnXy8ZBluuPZbdG6b9mbuZIo5z0Zp5izgfOkHf9LtKFja7IjpYMR1p6/+BQsHBADDSxVjEpebmt
UZszfTkGPu+h8K1QIlrVERVQwdaavybKYIMgiOZRBAiKt+vMd+tIS2C/52E8FA9R9cW3/rv9oZY8
lsI32ec0ocFz9XIp0PkmnqkF0SktuMHU/kGVXnJzrYO7FBkn1nMI4oBt8Cq+tML3IcE1o+ikud9T
70s/7G+vYikxO//zZ9/fa6IwoUYcwYPx2EEWUIS/YkbtveaBR2QurE3/Tn/cPA88NzeLwxCODJJb
T8tRKzus3nwkF8dsb0QrH2dt22YfXzcavwwqlmXm7+WYAp99u71v0oqF+ZRtKk5dpSyOoPG0DnX7
EFkPgnsnuK9Z8DMUe6dNX+ryh2LdNdJOkYT7du3LXfvfRA4+jXhQKUFAdrbEbAh5mxpjfMrzt3Z4
KZV7Wfvr5y93PixbU3eEi2YO7A69oLMKQYhPQVzZtZAy+oQyVLr2+L32QZS1Ad0jEQSi++otp3uF
PkaaH1OYfk7cLf3I5zh47kGqJ9W9Wp9uf7mFfQOYRFSA1Q4M/vzDGYYwBrka5iejuS99y24a3w6G
lXx60QhAdRizeKES6y6PbWYEgYDoYXYyUKM+REHcvqlB2LyqXWFtbq/n+khRJaHICBMxjREGYS9N
RRLULAgH5KfMgwxYvxuGU0ZPeY3RZmFFKikAV5OIuNIVASsgYcMoegS0W4EOc0GtWZPKcmONUn13
e0GLljTo1siiJlOzZFoTw0RToPs8ydR2IuZQYVd0OtCrt81M+3IZitB3OzMzHfCzG941AobkFcxE
+X9F2dMks2xZO7rigyCcFKF2umHllXAdMrAICSfSctNgtDpbGEQeYpaManoKyp+eMm5q89ftJS24
wqRUZpCuTIXtOUqRCcnekOtWOMrWRzVkulP/XhuFPXbb23YWFnJhZ+bdQFqspKmwo+qdncVvRb5i
4Dor4XEDGwAxB8JE0unLb5N6CLN0SCtTJCj4MKaTIz5YVZJD7c9WyrWi8wJmGnv0UiBkm14580BX
Z5UqFvIkGSwxq1uCnUl2EiPkdf7aG1+MGP639JObr7ELLu4jFdvp/BJmf98xZy44yk1iFVbE5FkE
A6w8IWX+/ixxQdBdoQUH98W800EQisI4YHAqTkQY8S3/jgma6k5KhzXemoVTy2EFc85iaJPNnz5I
5WW+GoW8tL32ra6zbaRYD+z4SmBd2rJzMzPPqJNOrccWM4Ugv7WB+nFo1r7KkvPJpI4MmjEtwGIu
na9qlDDLFI1arDFNwMibMrQ2YXaf+cGdpHy8fZQWt+2PsSuNezHLrTQzqJeO0db3tM/McNttp/76
ezNQB/GCo57OyMXsxMp9nYpZT31ZrV8so9wDtnRAoq2E1KWdY1oNOiFyfJpFs50LxKBtq4yPY8gg
bEoGT93kpRb7u9AStr4QriUOS5s3SXtwVXB8rzCjWjPGaiMX+JyZhLbe+AdZyJ9MbW3qbCmuUjyY
OixT8J4jbMfADI3B7PGIUtiEnWs36nPT+RuwRis7uGyJoGcwu3HN1TyqMQK2BrI2XkcKKVp2QWk7
q6q92f932yOueRJwBRh4DBNqX5738xibudlQA9HyTgOxNeV5rZQ7nSkwO9jBw1htAspX2T9kERhl
fgOYqE7SN33Rs4gn5QJjhBkTw5b1FCDomhYPvrnGObXkFudGZs7eioMexjVGxuJTa6Dj694Zw1r6
sGgEJRDUaSWinTJ7mEFoKWcWXAGnRgmOTT/cTfW3llH9lc80/TmzNAXZTEjQYOfiRpwrPwqDXJjg
zLGTCxVcmQizF+5OEaLTqPXOMEwvDdXJ2gZqb0Y/3G6jx+H29o9YOtfnv2EWdH1VC6xSmTpH3UOY
vQlqujNGfcOgvo3axm1bS/vKTQhtDGDC60IQvJQIfYQjwk5S8tz1+pMAdV5Fc+K2maV7hFuXmMhE
FgSH0884c8Ri5N6QKNXRNh+qXQST4rtcatCI3zazkGRq4NYnhi19esFPO3tmhsH7HsAed0mpEnAz
aZ/mdxayMR6Qcx/WOi372GhrM1JLQeTc6OxzCbWc1DJaNSdzwjKnPkWzt8J3HV/8l4/FC3RaoDLh
mGYBv0rc1Mv8inKOmT35Aq9EKwucwGr+PnMmo/2fnTnRJdCEsVFauopQDmwgzN34a8RIi+HQ0iao
BgxMfKyrLyX0rlyN/qkX9Yd8zD+6iXlMG8EWW+8E9vATMxxUWPVThDCxEBYrR2zJ7akZU2eHqkyW
5q950WwHV4zc6Zv5H3hunyDw2rumskapuGjHgOuNKisv4Hk4AdXWUznu4OLKB6fu3/v6l5Gvydst
GMGrmZVi1hF86DwPyEKvVdFVpZskw5ekCXdjhQxc1N/dPlwLfo4ZHbI1Lmbo5GafzAOSnCgyexb0
BsMNPcAv3fGEZ6/5edvQ4npACwFMASJ+NarR5n4XZDU4nolw3GuVfS1pjlzpK73ZRTNAy1Axhvv+
aohC9vuwlgfSJ5TpbWOomYD50cp/rchMgsZS/mdlBuVJu67wgiigpq9VXI2WLegg3dO1S3jpTQWz
PpNmDLFTnZrPoQolCPSel9wpbD5bQrwrWteJ1XwDwbjdMo0iRR8luUBz+vn2x1q4rC7szi5mD9lL
Tat9oEp0lv3MB7H/6mZ36cgAgL8W3xeuEYrh5GoTDOG6yDy0/SgULQy8VCy+xknqVEH3+vfrYVyP
1i9/B40y8/KmRgxQV0fhKNVfSmilxeo4WN9pl2yEeIWTfOFAofXMF2MIC17w+YEqjDIz27DwTqFH
GmjCG+NuxyY4FOPo3F7UgqtPUU636AIAEFVni1I9lfd9pvqnZKi20SgdGuqXVqFtb5v5TZ03y54u
7MyuwlSvmzzzFP8ETOnJFTQHbr9dL1b7oHgBW75XpNhR3cZp6TxTnTlUZu702Vp3ayELuPgVs2uy
DqFkYXyC6wuyabXOnCSi5tg/RONny+0Y7QfqOL7cXvq0shsr12Z41bCSklEKyTwMvbKD5oOHMlHf
1E9NKe+1rDvp9cpLduEoGKQBIvh2bcKMzhbZpWFRp7npE/SVTZRXm2rtybJiYb4kpIGUVqktso3g
iS6irde/bu/ZoldSGGZCkKk5anSX2VreWVBPKTABucPWUx6M+KO6xoa/EJ2mR/j/kfZdS5LyzLZP
RARGuFugbLuq7jE9c0OMxQkkQBjx9Gdpzv7/r4piFzH7u+mYiIkgSy6Vyly5FmYKKXWkfGbet9Ya
DYwlJcJbx032now/8ZF8zHoigkEKcsi1ZO2lsmQScS5BAIpm3Jsc0ABhGu6OiGJ8u0qePeknUYpz
oVrR6jDvJ3/rDwX7/fdTCZ/l6wZSKLdUOk1LzBYMDzAK0h7efEfi7XucrPirpfUC5T44UhTGFn+u
16s1wOaARq0E+NrvwtcgO/YRrQ4rIfzSrsNSgYwNsG+86mb72mWo97O8QmSmf8mbY1qvQVGXRqEo
ERXdgGpqmBkQgIR2FTi1X2oHuELJUQ0Fov2xG+K1fpol/35haZ5sYlNqiYSB9E3V1qf23JciBA9c
QO2VGsvSnAGjArVP4FSAv5kPSeqx00scJC9hBXRXpfeQQjdw5aZfcnEXVub+oLSp35Xqqeh69Itp
9c+ss/fQinpLCm+P2zT0i5/3d/XSBAIOiIc4yAqhHDTbcM7EClRGkCc2uykw9OfSgPd228AzNn9v
SKV/iEL43PIc9Rod8pHBUGzzY8ySOEiJtkMHQpSwaS2NtjAq5GxR21FsCgB7qP+/eKQmIG8UXg+1
dZZKGgjsDWZC3yrpfzXtt/vjWooKUaRSQQa4RpGLnO2McsqLLnZaKF/38aPXsF923YUpmmyBsdgn
yXTqm/zoc7IRrF+LfNW3Z1fipe359nfomJGEwfaE1JY1Ppao+gz6g9CGTWV/qRvwnw4rW3ThbKML
CzyuqDRhxPP+srYa/NGPG4AQXDuE5w3IYEfUX0tQLppBIVgRRsHlzrMZaAkcM72Y8OCynKPRGRCm
jvcp8VeS7wsHDi5KaSaoJwpSX9cbpax73mJNkXoqytCud3G/B7a3d7yAMQ4UrrsSJS7cXB6ejwgU
EVgY0CO5tmeVdau3lVUgbmKhzAukeIFONPdumuwbd+XILW5NhyiNGhcJypsGNibips79ujjpLAFp
Kw9T6gdpb4SQngxMNMn6HfgPfpX2WkzwB3Q735hI96qoG3Su+HM9Tjxf3bQ1q+KEapD7AHEAGqRN
Qx4EHUcg+nWIe1jcQ+KPsTDGSxQd6F0R9PYgj55T/pGUfoyzJocCXOrmrwAFtkAoOf6mZt6v1JX8
2A0ERMKoQf39k9VThWfQbAMmcMMeVpleZ3stL+AQiw+MSJRlCNio2FpNZimQvzQ09/VOwTg0grA4
teOPAdOzQ1tnj27xpDPQzvV7g/DHZqgikJpHYN7YajY9tKCgue++ls4Zdj7uUBD74ijMni1WU1sU
m7U8deV0bKDgBrBaYv64b2TplIFqxiSob6NSM3fHWU2slBdxeWrGetvRbgM5tQEyP+NvpK+OQ6OX
gSy1NWTWQr8FqK0RhqHrBrQtPpkdthHV49rLfYrWShZa4OVNHMCNi192VgXCPYLszu/BKUq3bv0z
G8XKRlpcYLT5olMar1y0yqipv7iEUDqE3mKelCfLbwOAWfegyzrEaQ38HzUPA4LWQuW2iXeczP5z
Jc0Hb8yfQHP56/7sL12GnqcKz9hvitn0+ncIULR1ZVFhiWtAlIjf8I2WCL7JgCkK0sRif7+lIMSl
+jFRw4JfnflUrYKUautDiEiMVYjaXZi5r0b/4a8HpbI+nq8I6eAwZjkRX6/KUY5w3G2O4hXqgIFQ
Gjvg/QtAznTf1sL2hRlAJtUj8Ja73OpAbWmPQPPk1mtm2JuYPwr6u6ZPXfkV7FErV8Qt0b/iLvzH
3PyOiLumaZIY5jzzDCG1pj4YYHZL6ZOtgzRvfMokWk+/ca8LpHwTyascx6gCw9vwrY9/V85W83//
q/H/OWeXG9kCy0KjFRQATihqTGfhgQXj3LPXJP5E9a/3jS3gZq+HP9s+bmW0veNnsIa2Pzm9N8kD
l1917Rf3HtpYBFr8QFkbxKDNZvkLFQckeIKKrIQ5C4cGiwC4BpI5SPm6ak9cjFm6DljLWkpPhd2B
q1nb2jrdF775gjrn/v6IF1zwlanZXdmB88PWS5jS6UOZtyCrPAjx5b6NhbgD0b2tvCAouCGXcD0c
lCh5VtnwRRy6Wqnz1R+8SD7SsE1WDC0NBpUuuFyo7+BxOZs36rcTZ8wsgNgiEU2emLr5Vym/Fq3g
hkbNFTHbDXSLdG1u1/qASzop0aKsh7R/JM7KFli6P5TEHth/0CaA3s3ZpOmG2csqcQvgEb3HzsgO
TO9Ri59CjlZ9PGhCs9bA0pYYQV5Xb41TheBnX+n7WdqHQCpCZ1Wxp98grGoCSY9hKCk4CDp9CyYR
ewPGABC7l6ALEU6/xr9vLDk7ZH5RRUfwo/Tcr3eKAnZY/liWp3xwH4fSCbykfKZFuqmI+6DArXpa
RBUeGak7HS1uHvoKvYqk/2aL/Isw6XOX8Q23nCen9lZ8/lJFCzsKAERgmtAsMu/3Uw8tU5cxPUG1
5IdTC4GbFGi6DnQXx6TQe7TBEEj76TLbVUb+6LT1Di11ayLF/8vPwIZQoDdM0+zApvBC3KpterJk
/qSBI02nxs5K4ZvyioO3KX12RvLauPKlKKuPjuwP9w/z0u5HORknGUrRwJLNYraMlXUtSFHBfh1a
4rkCqlDPtv/OyOwgtwQ8PDrNqlNvf6/EXut/TObKvbrklFT/DXrWkZm/SePVrfTdJHHKk4nspF4/
Ss0PdWfca/RYN87KeBZX7dLaLGIQfTuSunLLk5t+RS4HkCRIeLt60FvAfOZpmDRo3SqPhDwBc7hy
py8dqkvbszuN14TrpQnbeQeiUvLW+2mI5qDAwXZt848tqJDvr97S0w/F+X/mVuWzLu4vFwG2njZe
eQLt23Zs0U6jvxljtem6swcBJ1lvDDIFaGtdmealvWk7YBzH0dBvNcz7hiUuVQrGdHRCzzpK+s3o
1uAASxsHiRbsGbxacOHOBjdwt+UygY+qp+ZtsqHJURlHATrhIBndQxaT6P5sLg1KVRj/vGCQkJjZ
o47wxZShwNjbrz07aO1rnK/4+aUdAveu/MkfSo5ZkB6PmcnSHiaqJEU7lx3xTjsjmAf2ZTpZTb8p
p/L1/qj+AHpmj3T0Tf9jc3Yictq7gJqhCIx2zC2tIBnpuLtE0Za1xaZAG1aCl3hX0ggAri2rwcrq
ZBGerXisInLwoC9JpxBk+VtPQMlYpI8AbR8qm0cYTZiK9GdOik1mdg8i5qFW1pAyEqDN9B+s2D3U
xNno5bSyUounXGn+gH0bO+NGbt0ECCzpUQw+ObYX2NZBNjKwBd062pm6m7Y9C+1HQ0Wge2umF1fw
wvJsBS1QCQBPglp3p6ENtA4a90Mynnh7ipkI/140F4+Ey3HO1q6MB8dMTAASStG/CWj19UWxllxf
DMUvjczcljOiBAalG6Q2nWJftU7QN3ZQOE2QZeTglAQyNtM70tIfiVlv89I7UxugLdsK0xEtIoPz
6f6GVcfsZr9ezPDsGPYFEkIexc9xs0dbCCSO1tgg1tbQufaajoCYktthVnPWhzH5IKEvlNCDLPpt
wX5A7effDWh2kbeFsDnEyrKT1j1YZYIwcuUxtZSHwzZB/g9tNaqxSw344hpIQAKaTmDkOyXgf+yb
9zj/gNhcj59H41z1z579qk0t5MU+9vxzSeuAsg0BqxyBWjjtd4y+G+y7GEF3t5J3XeAtVfv3nx82
i6Ey6ZZJLfHDCue5Z1A5A3AiaU66PJitjLgFaAM7deb3if/Uq299vU3j33l7qPqV98r/ssf/80Nu
WJAAUK6MjPLsRCcjrDXneUQBLsiMamtD5WoSOjokQRBDmkgbxQ5c9iHBz5VFvjdi/Whr7c/7e0Jt
sZtN7qEGCIQ7Ut/z4K6XIM7gEsjcVkIfQRwAONkPICRp/1rdW3mQC0OzrTFBVmwyRuCmiCmPFZLC
bdU8dCCduD+epSOFaibwzKBshQq9ulsvduCYa3GaUlxs8o+697l1hpDboHUBP9GQJTsaryGOF/fW
pcnZKZ5kmjRTA09M2z7Muq3vfR2RSxD+uYBq2KgDrVOk0di+j9kWoK7Q1MaNMzy3DBGLvyYStxiJ
gd5VURmj/oVumesJMHzwZ3IFHaumz5LvQKEVlMO+4y82ZHB7/o2I97FYqVYuTvqFzZljqVgbG1MB
m/bAocnkhRX/4jtaMLUiMshbl+zuL/JSQIbQRYmxIOF507kn2i4fXYlFbni26+sxGmIbSarhyVHY
nsLc3ze3FI9B+dTD8UAlCp2q11NaFRpe4DrOrJm3gd3vbGCFs2p738jyNrqwMrv9sBVI1yEnf+I9
D6h8Jc5DVRY7NIKMzVvVv5L8JTYfQd4HBtoPnOEx2r6OYluWK8+9RRd1OdzZDmo73QSbF35Imn7T
6Lm3f8InZNl7ITkYRD/V9knInZN/9epd7/JAYX7BZLUyGyp8mfslyJngd6AIDqjHbDYmUU0aQ+fN
yarOuvioyzbMxT7P7QB0oaEfg9zFJYHjnPN0ZbWXEumI9RWECzhWkI7NTHsTn7JkUtAqOtQbQQzv
VfTya27zMoBw+C/HqelGT414azsgaDVp/juTZvPWZdX3IW/X3laLhwtbD3gaRXo5b61yh9EtWwXH
a0izqRP9lGZepCFkzppiS5si6vq1UH2hNxfqoxc2ZzsenqWBZgqgh65uP6NytukLc0MrUD/rcquJ
PiJl/tKW7bcxj/c6yyKjjyMussfeMldC7LXhz1bD8XqzGlTkScDGbLgARzuHAkymTkY3g7fX+ef7
O2/xsF8MfRb1GVpfab0J36K32Z4D2u546W/p0m/3zawNa3bIvD4d9LxTsVizryw/ot0nLuBW4jpM
dOiUY6/dN6ginJsDdTGu2S1lV7WQpWovy5LqLa6rn+U4HtKYBZUUYCThJOyqfoPc4MpxWrSLrJVu
AWiMK3n2TvE0a6AC3bwnkXZPBm0fK51/QbP+pqTFg65Vh6yYoBb3f0Bi+kAAm1BFwtMMm/naZzPX
YZpRAdps+sU+m9ihRhFYoAjG7TUtssUdc2FKLfVFyMFSg8UkxWGxqNz0hvZqTF3U5+VKgW8pUkOv
kWpOBYYVpOrXZspRZKTWYaaoRNBmD/9fZadZK9+p/X2zTy7MzPZJJTuTaz7MmLH4VmjkN8RJVkay
vCX+Gcl8bawkLocJHg2NqU+plT6aHJLS0L+DJrAO6CNtPk+F3DAJCq/7h2BpcKgTQCwGFHyg9J85
EzFoudFPALAAwf2cJc0ZO2TlHl8a3KWJ2TIlDoMwnd3hGhfxgx/7iqYbBHvypZRdaJDiF1z4iwY+
9/sjW9odYLZSmXR0q94orLEEPKNVCgBLnCEDMYmNZXWfCE2egdRYGeGtKRMajCCURmZeESjNTnQF
+gkbr39wNQHkZOXZV0VT3sbumTHPWfH+CwkWGEMnM2Dw4Dgw50URDfqYfq7YXMADAG2vn+C0DyYJ
+li2a4fPusGDuMbb2ck2ubYW2S8OFMJ/DoIQX7GgXJ84txOTSZTyfeoMPOQAZYT6wK0dooPGCBzu
8jWLt64Eo0UpBC8lVJnNeQ/NCJGhhJt4JNXQOwZbAAjXCjycV5J/i+NS3A0gVAVacs4PEA9TXIP7
At2YEmRlnd1sqEGOtPMfTbmmnnh7HDCiC1uz69RxtMm3G/jhws2Pua09FKUZQbRxy5s4yspyo4v6
3JT9CrB1cYjw+2rHKE7t2SmcCoc76J+AInxHoqYagdBNhsDPxLGoQfZ0/+wtrRr0NBxQ1atE4PwN
PcUjt1mFdjGT//TBPS1w0sEeet/IresCsy+ec39ag/UbIJzZxEadtnio23IakSSoC1A1r7HLLBkx
FRhJkZZgD848s2t2ciAClzXz3gAbC+xyDcm/NFeXFmaX5TDYRexa8P0TusEqhoISIo8stjb3Z2vR
b4AlCZAQB4QE6Ee7PrtmZic6iJeRB2B5MPpR23wqGxk5EKbphmAwz7F4lmMbGOTDfctqANf3pwkE
zj+GZ1OIjmqDThbi1dxqNrwkQap/SYFI5hPY43EVOBAbvG9xeUr/sTibUk0YSdPbsMgz+0NXNrsa
woQ52l5X7Cy8UK+Hps76RaCTui2QPRKGynJXJx/0vAp9tjfM32n6vaFFVNOHgXxCg2BArGMJZgvS
gdS7O7jp2/0RL53uizmedzMyt0FHrYFKgguluUAf7Fez6o5FQ7ddbR7u21pZT392CWTQ6vAHS6U0
/WdDPiKX6UMHIEaCx5m+uGv46LV965vXc5y1fUKYjXfB5L8U2S/dbABdxIblPzpwScUV2l4qheb6
YawhbVdNz4KjDGJxpjmoWa0jnX0e+23Gfw3+qfdw3cZfrOkJdD2BM9CVs7qyf+flNQOgxCLVMGQf
DLT9mRuHsTvfX0R16O4cynlSrM7+cygRsnwqiHkAi+8+T41g7GjUudrKSVl2o/89kf7M+Uz+aMXE
w0z2xm+whQSyf78/nqVb9fIAzJyMl2p27jegZtMsJ4BUOXCrnhH1mUBXTPrQat5zR8Rp6P4PGBXl
AvCyQm4G45tDIsaG5VqpiN8tL90VkN2ajHLX9n04VCyc+LYwjzTJIlFuc+vBG1bS+IvLiE4SaAgi
0L0hUZ8MA0JtJRyQrz+PEEOKi5DJN0f7IAGKuT/Di8ceZAHomlZo7bmLIW6mj3mGnF+MNibjE2d9
MOkMqp+PJvntstf71haytpjXC3MzL1PbZV7YleLa899oBXgCWM4JwBz8qFs/W/epzPdDvfIMW/Si
FzZnriZhoCFhyHKAI8jd1d6jWdtBK55sfyUWW5tKdVourg2S4zFWm7DTjM2m4yZUd92N2/uR9LUD
dHWitEHd619O6OwIVjXp9KxEEtOeppcKIrFJZZ9bKzuiWTsq8Xjhur5DDWtvjDK6b3vxcKIDDiUw
xPI3jfAVQOY6etxxOKs2dKvHBBXr6lSkbxC82nrxd/b3XGnYPMj5K31tqAzOc6VATZlQWEPU5iXG
lpX+t6HMIyQlft0f16JXQ2JUodXBlqbP7gduMGiaJvDTQis/Q84zKJ3k+30Ti1vlwsRsq3haDhnX
CiZsWwZW9upN3i6BzhwTZyP/RMa1kGbxCFzYU1fTxdbMC3dKWmg4n2oTqYAP6aAFg79dZ2dduuLw
hlU3gmpl8WZHDfpkXVpID94EzTp+56HiyXfI6d+fvSX3CNy3UoT2fAXYuh7N1HE3F5UGnmu9Csym
28jhi5a0wUSssGhX4qKl3XBpbHYFMbxQcrOFMfRPbJvsRfO6zf3hLFrAk0cpuaLIM6feEjX3G+o5
uEVzPyg7tNk3K15iabuhSxsiiUhlADs/29ET6Z1mlOhMzMpfvOThALk0dDsHBbYCpCCsfKVOtrhA
StEHLxJgVucJBcg9DJk7wJ7EqsT1V26QMPfemUF2UBm/P3tLWxt9ACrLBRIuEDxdb4Y6tjRKC7wX
ncHeaGKMJuKC3SYL6+HnfUtLswhmBwQEELbAC3VuCbUPs9Phas3eDtshh3rkU8UeeDOoVPZzmhYr
y2YuWsRL+A/JE1jxZ50WPqNxXLK8OOWy0wEuoyhOJNAjxflDCnscpohnaGNFhv2zAYLCr32Flo/U
jusNnQY8w5J+CgdbGDuIAA0bDQ2qAWDgHD1LcnjJIPwVTAlFtO0bPwmTDJBfziPQb7RBq/kjKgKW
HlGt8770PJ5W9sjSrkf6G2p3UM4Gd9/MJfFcdLYDfomTloKNSwddHxbw7/OgIONAcIMKOQKcm8yW
VfndyNOmQBuO0x712uYBeBjylSLe0hYkHtoiFXGee6M1RmRDEuAJ0HKk50edakHZVxuAL4OJrwmO
LzlYCM0BguWCOA28h9e73fUUKX5q5yedcLkfHcpAUBC7ge7yNQ3cP0+w+WMC9X7ws4CWwwGhxLUt
i7pOQTUCjLQAtNGesHvK0bVebFKBSyr1Bi/wrGpE2T3uoEQSI8kwtt47pvqLLkUV6j1hUYtewIOr
9SQYrH6CmAiHoJjuN88+8ZrI0jU0oIlmeKcZKx6yppFHgOqbICGu+yOWeh+jEbIhLzUVX/Repg/+
2JcRgn8CHYoMqGnSeU8eMonhlHruqYSrDiGd944umvG10asJwhjdOx4p36Qui1cjAeI6RyX2QXpO
sRGANKIZEcGSLL7rsk52YspVixgq05Wc8Ag0x7c+bfJ9b3Xm4+jaMcjNMzsAndwz2FGcPbRd7UAM
jAYuLbNA9PSL7suvKTqzQhSgpm1afCrHD950ZidokQp3h/ZZuS2aDpRp1RSkcT5EAwq8IDBtezQR
ypAldhgzcPuBBH3Hoesd1S0Q1xazgPwneBgzi7KwNYV39EQNP4dE6jbnrF47PEt7Ddz0yLYjwkMj
22yvtSPTO9oDI0+d+JS4yZMj001H18pKS6cHiVMUsABwwE07u2C7nCVG5wvAvhV8pQIqmkQps7da
t7/vv/9k9eYb+tKScrcXUZADvtjYHjpYcpKXvBv0oNPMQwwaT1tmITHzqFC0xRDMtdxpM/jiOTWt
z046hpbke0HLSBvMaBjW/MfSdYleCAVRRbs4uvmuf1dlGRL6xJKC4+SbaN8S/8Xk27h4TdBWen8K
Fpf0wtJsBmhCstSsB3qyiQz88iBGBZIO7xtZXlCMRjlDQORmfqOdoL9EqxaNN3jWxWMfujwJMveA
dNaKJbUDbxf0H0vqjrlYUM3RmyxmsATQlR6iR6YJ82wCv3WcZ9vYakowqYEsNeE4MLpEku7+QJdm
08ebGZsWCpM3TZ4do1NX9HhjTWiPM2FtIp9Zv3JPLm2OSyOzJWMdNVuapFCoMfUQLNWfTOpvphKM
iEOyhUtc2SELqBhFZgryZhPAIxvN1NdzSgXGKiik/HJT9EGVxcPJTzV2YFBDf2Dw+qGRynHjaqb/
YHR6+tbW8B4h18fhCW0jztaqc3oc8SbdiYSuqRItTjk6T0FLhvTIzf3nWJB+kH6dn0Z/CqnOokwH
trr4eH9hl/YVBFrg9HD1QZFP/YqLfUWrGKqnDZ4x4AmjSpF3+ICY9gf1JohxC+K8JGXX7wyEL4+O
U9kr22phxYHIUVrAaMVCG9bs/JRxzMGTAkr6XAKJZJfe4xTnh7iy93UOiRCyJve10BmJxlK849GE
iT4kNH5eDze2/Gzy+2REpRgEn8X44KSfNWg75+0z6mYa1M3b9L32m8Ctfw9kCDP9yJsfnvWGuC7A
6YSmSPZieGut3GqnXZ9uxBygbPsjV6cIvq9/FkRTtDRJYvlcGZ/7gm+c+l1mFmrMv6aWHKF6fX/R
b6cd001UtIOtpShJrs2NtVNoGoHKOc9eh/J7XX6hPtbeKCLd+Hbf1O3+ujJlz+J68Ls0zJGTfC7K
GMW6rZ9vCgBhPPdjl5xqGaGd+77BhZw3StggZEemB2+km7I5ZXaNB7smn7vxhQiQxpkHTX5uvOdC
bFtyKskvOpylLVa8ye1VAAoUJQSoCGStG67nPrNpynNgqArRhKR+yDIFgt5pzaeV8f0JRmab5crS
zG05juzSrMiBHYRAUGAh2b61B/27lTTexxJkvUExMee98dz8UFJODgVxeNShh/trFU/Nd1DWo7XA
xs/TR7fdCqXlJqQlt6XefkLIbT+jajmFU1Y4G4CL3I9JnPwsOtfuwmyy4x+Tr0uwk4zt1qN1925l
7oe8Y2bIW6faJTbpP5TGmI+bJPezl4aZ5u9sSPp27+DaeAAEsP6o9U0dcnAxbL0h9h6zko+vdVk2
eKxp4px62qfULfzzaGrlxqdM31E54u2WVEX6PCROs0Me1y4C8ClZG7dEa2UIZeL+0LcFGFqcVEOs
3qGOT80kCXogRnZWXwBh1mmgkkqIteVt3D2U6cgPuWEjAK/76QjW9uQA7QoW5pNId5CJJKAAQodJ
i66ebU9rM0qEGZ8MeH8klADRNImEdxRtG5pWBp78zta996EqtZc0b2Qd2IPdfx+8gR71aes13e/Y
b74R4F+GTNtPuRVBY7t8TXOneWj1/pxqguyqse4OucPGDfQLCJgrlAhxW8uw50SELno3X+KeN88d
spRfbDPTfjKACbfZmPdvxNe0h8mvp1Bawv1aO3kXapkoX+xGNrvCkTlW2JhkaEg7/dp0hndmiCqe
0UX2c7LteNtOVA89h2TbktftxvRTdztlNgt9Nx6OcS9AzWqV8X5IfY7XQOZuUFtCBZ6ZY2gYRX4A
bNLBV4Y+bEbze8e8Cn06coom20sjxJoi1CqUZsKPemaEhTYWr7pwy48Ta7zXwmT5U4pm2YCBiv6h
chPjpY+pt8vipkTRBSR/3Ej457rsup30qBtSMA/tXBrbT4aVAEMIMBroh/BIkyYUWDtwh6NnxhWB
YVMXisSV9U2XlvbbEIg+/Rx9Q1A1JoemLLpNz/Rql3U6JnsoQZnlDfmm83Rt40kmtq5m9JFpt93B
iZlx1Kyu2bkJZUD24VmjSaMO6zbuQzPPzZ1DaoRipWevuLXraABKubgiiWJfcPAcxl0986MAXYCD
LTP8U1ftTBZmoHudVooH12kKZcLQ8QbycCfAFjrjrm8FMwYPYJvX2kkzgmqK7LUH/fWtA3QWKGQU
UAufRmYJQk7X30+seGJDg9lP+ROlL323dbFYcdiusS3MBwI6UnBD6mC8xExBU2JmKK0GPhYOyU81
smO/qlUQ0Xwt/tCdepAoAHQXoL15jrGIpebx2gWkQt/79dFnz8Ya/H5hCKpl28EeRKYF4LPruaIM
3NKDA0VA5+wjTzVG9y+R288jrwK4HGjIkDIC2fL159syH1N/qLvTwKbA++CyvyuXqrW+NjDbS3gA
atRQBkY9wCUFHcO/HYDapgZy4j7UXTCG6wH0fq0D0Q06c2RDmp2/Jjh2Oz9obQH1C/DiCpo5z+qm
mVFrvt3HLyiHIuMj11htb74PkkNUO5HGdZHXB9XJ9c9vinKqOzZMJ8P4LYo2qIa/ikYQxqNUpRBn
oGvAcw3+4tpAIabUkLIyn5om3dQ5UjmRnkXSXFNCVOv4Tyxya2cWSXYeZVqiww6vqiCFHskPTQ+0
bu2pNjODVUZQ5UCPBMkTRB+2eT0ctMvHVqrT+A3dgWDmRa+1dHfi7yjd8XoHHBFQLxBAK50VlPmu
rZg1jnsaj/VrLMDyY6ELNT024z7HvwZ7rQN5tgWUMfS6gAIY5CDoAJhz5Vt1R4nHO/ZqfgWTUfPx
r86H+rrK3YOvE1yTILGb+Q9tACfoFOvla6kftE2l7//28yCx0QkwywZ8LV7P1zNl2yPRstHWXvvB
D7JzVcUr+1dN9cW+wu9X3fx4+0GxB6mieaaszgbak9iwX7ey+KSn1gH1rxXI5M0CIFQHAQL2lhJ+
xtPregwFJ3bZ1mP/muxjbVf9HbgPm0l9Hs1qmHt1rc4vCUOrUzE0dv9q6tM3m9vvab3yeL4dAOpO
aArDDaGDxWEeEuSdbnh9nY+vsowQ9TdrxF5r359NUN/lXm2l+H49HWR5LJy1rOvcABIbqDBh6vFa
Qh/M/LyBqRQKh3nBzpwFwA948V9O0Pz780vI5GgVz/B9Ss943cd8d/8UXG9SlKoUqhdKc1ArMtBI
P29I0LW48KZx9J9rRI/DRqdbUWzum7h2fMoECGOVuDzCsT801NebtOrK2JCi958nPxh/NlMUt5uu
3/47I2qdLnJAU0kZiS0YITKkdYTY0spCO4/+nRU1mxdWIHBCc+im+s+AmE/Dc2yGphkUa+LTswlD
nswwcaUSlWJG5WiOZOc6NTswI2rnKf1WyKgr0Gp3KuRKGex653rgQcL3IVeGJVFNfPOmg0LXrBoP
3/qMm65QQeyK+1v7/mxF6paWRq379bn+KnhI1hoa1j4/Wwo+TswtNfx8Ijcu3bE4ur/U8367m/mZ
nTzT1lw9kXF99qeT98k3zkn/OGSoqeFpHvZkl7Nt6wfk86S93re8NrJZ3CNsMjLekfqs2QdjjHi3
MrK1788CN87LIcW7AwszbSDdRNa6Bda+P4unkCibNH3CylTTMyGv+hqweOX783Sc63fCZQLfTzoG
oPQz1/7OJ/7PyqvAA2JXYNabDaBNxIjMjlafPe+tZruR7Iz2x/01nrnduYk/CcALR+KRNhUSiY7z
BOAN20O6rflLupYbE7N4E2VH35Lq/MVuCCUh03js1sg+llfivxM1LzkbeZMYlQ8TTgKlogBM3fdn
ae376v8vZik2QEtQCHx/KPZNuene7n9+bRFmLsTQSGYUaFA6TxQN8lHZB8NaRnVtBDMnMhQlRUeo
h16SD+YIfxHdH8Hi5xUxH0CnaGeZyy14rQZFIKdpzr77ojkV8CErQbLyNf/EsP9zSSBpAwwDZF/Q
cXS9AqBD7YnULRyFnZeGgxOeLHmY1mjFby48dRVB/glkwOBFRa/YtRW7BzS4cjBLxAAf6YP1exKR
8/73U6UgulA6hZgBmC6ubZQmiNIQIDRnzX3qvS2na/CfpbW4NDBzq44lRDM5MOC3YVd/zeo1WNjS
LIFzGhkPZA1uK++l3SSYwYmfy2/tsGHjzoAuLFvBMi+NQrGqAQ4Iugr0YV1PU8q7vk40xs+2+yMw
/e/3F2FxCBdfny0C2KqsoewpP0svcpJDnEW+HYlu5VW0aAV1eSCkwYuImtz1GCpIYiA8SOqz3KTZ
i5f+IMX7ZK44j8WJgkYMUlw2gIDzpxe4AUTHucHPTnHkW8tZic6WfBPqmf/9/Mx7T14Lnn1N5+cq
6YLcPMM/gfnw/mrM4d1/rghokKM0B9AfTt7MAbqinEzRxezcuHvBd6l/sL1tmwVZHyBXXX431lJe
i6O6MDjbXRkqAk7ZwKAwgz5/SfWwZCsea2ldkO+CsDoI2JDXnCWZXacfILWY8rP3O2OPFllBjS+N
wNYRmoNxQ0EYZ6dct8vSAA81Pm9tPWcP/GdirYxg0QTAuDgnSCGA4e16+7akSXuvNtiZTWGd/0CI
Vq4qei4dEbSf/ceGO/PrqsxU4fyz82SFhHyWJKrJJrbWaF8WF8PygOTDSwNPmdl59xpKZZP57FwO
AAlFzuf7G/h2FDak/lw0OSLZAu0BZf4iPiCAcxR1NlZnA7oCGaQFntF3Mq0NQi3p9R0I0h48w3A5
qUTtvMDfGbyRdqZVZ7SP2WUwZpv2Xfp7au5XMau38wVTitAFEBLkROZyrkkMmHwH3ZBzeXT1zVCt
7KyF+br6/Gw5fIu3jSWRTND5Y1YHer7T/h9p37XcOM9s+0SsYg63DJIsKziM7Zm5YXkSA5gAkCDI
p9+L/vepbVEssfyfb+a7mio1kRqN7tVrJfvGXoHAXO/fy0HMjogLSjrXhfLMIy33CcRUzbvOfL+9
8HNSWnguC4UYQKNB74Nfm1f/88QaTG7E1SN5d/y/wgFg6cEt9jwHRmxvdieJ8q73etvoNDuzfTBZ
BNeEB7JO1ZqNqxodE1Rl2Ae698rLcOxDRXjoU9YDd1y5J6/2gaMjFzYdUFBg4e9sY0/6rYqSevqT
UT9W3sO/2wNZ+/VpAT8dG8GAKEpz/DrT2qgnoeJ50W0LVxtt9v3Tv3+ywGJbAxs5LDjaAUXGJEMd
+p6Et41cD2MSUVGR98TZnNLrl0ZIHUtAJ5r0ufPebPsl/1IpEaEvEi+ff3623OZIWtLr+HlmR3a5
WePPWfh6CFLijIO4SYeC08wDU5I1Riqt+Mked53cAmzw5dmZBC89xLsT9niefc4qlohY0eKnzPHB
Bu9+9WnmQL8GwC7Ur0CwivD9cvL1imqNo3LnifEjA9BsJfxZmh10DiF1jp00xeuXP09MI0+0QcZP
XbIfNkx+fW0RG8DNInuO1vj5Fas1tdXkSpE820YNpqTa//IJQ+wBdhnAQyGfgRLJ5ecbqclloTjK
U6YkQVJ/o18rD39szs8GrkQdOlsbKuYqT8ng58m2qr8a5mB5QayMAiKKIxN7x+UAZIK0odHWybMH
pIIBXQp/WNPwW1piFC3AJ4EKDOZq+vdPPqJRmxwcf1x54skf76iv9p9f+yDEZ6ALn6D+yKfOYXKW
0rbK0FgZeEHDIdkQ6hvjztO/vlEvrMzOgaYMrGWGkT1nVdQOAa2+fs4ufn/2likGgDS4wO+37K7N
7pS1IuvCKlz8/mwV8OWIBzIzex5enXQD7rTbXmhhEUDZAMYLhMwoFc+LxJnlxu0ojeK5rkIgD4t7
sDcoWXDbyNXFjC0K3CWk3CY8Awxd7iROWTFAY7N4VjvQz7kvcXXIoBiRbJo1zbjJ7VyEAEBIa5DS
QkMHSt+IAS4tlRl62Zy848+lewKWnyi+6a08XhcWBJl/XAuWDpjJlZBvlaqjaioae95Q+Z0o329P
1Ww9DIQuF7i72VSZsdI4jJH8DH67je59p9nWS2QYe79v23GmH/o0Ux+G0H0FqhNoEk8SZJcz5bAs
kaSS2Vkaqf1OLScvoYxp8X1s2B1gaGi56czYjRy1HXd4XiNu73UvbGzK9o5GUCkqiRJy8RO9RoEF
EcCjZHkZ6N2PxlQha++0UZeB+bYf2/EhLdX+l8sB2tLtbMPbXg841JYCqvbmuUrtYuu2AEHnPVg3
867kIXZMfWzj1nhCIx/dKvoYb0Rs0lDqY/+QdYoSNrx4GzzOdpmFLg/FzJ1QdAJKNRBg2uZl0/3q
2qLalLb3e6igtJxQdAs7Y+YFtRcbx4GiwYZ57ka3Ov6kDmMf4ZhQEIsQWzxTgxQ7qA7YESPtv5Ib
3r3JwBiMhG23FdMTGclUlgZlAUyWtFwr6hoV/Q1IYPkOz9p/baaZiN9Fv4252uxSAm14WvDsXGpd
E1Q8Rc60GtSvHbT/LCriUZyyiQh8XpjiJbISaF7OzoXhHOs4rUDAoL8ODvBDVbFN0vjx9i5awsEC
aoUQCTYBsJ77cCJpWVWqk54RbNQHO2vlgSISjHqr06OxsvJ9AqQ0shW17p2N1vbuuzFV9mg8jL94
9P8z9k+fMnP0pLPGVhN2ep5IVOuS7/GaehoNuXKfLB3QD+AR+mUd3Iyzi1frrNwRxErPePUG2Ag+
t1/ogM6//un23M78zP+OBwin/zU0C28pocpQamZ6RvScg6i7AHPBbQvTL8xdAIADICr4QEHMYwhv
9Gqeq9gtowIEozuC8r/ymaL4aGILITgV6GuCa0sWIYwBgnFwHoHVb+Z0ygGp34w3mLzCde5BquEc
RksdI62i3iltbJf4asHT57HVrZXBLk3nFJZBFRMoxyvotJbVhWIJDTt1HGqog4CPshq+WPn6WDPQ
ywLTiU8H/Gr6iE8hU5zlyggwanrWxTk2M78q197V06tjvmaQ5rMmkiW8O+etFBUQV3XKlfRMjfGU
DulL0fVil+b9vzHrH+PUQiehfgRX3IGn/d+Gypfbe+YjcJ19AOgCMEAE5h/kVZdDhJ5tbnZ5Fp+c
sR4yP7VLb8vBEv1i6aXhU0hnhnbLi53IrSHknUMPrCx41Dc9fxCS5j/As6wdHcOKowKa68FoN8lL
rTmAlwgsDNMSuYlj1dux2B03wNv+A9qTHqlX8LukTRoGRgat2BCLiqeqGO3HFIR5gcaL4dCnOnvG
mwibN3NkiFZLtBCOHpE/BqzKYzwI5xHCQsm/mLn1t0QFMP325Cy5w4/MwwfWamo2uZycYhBEdePR
OOkaHbZ5b+gvpWGpT44+lncejd2tjd4jSLLazSbJsf1SmnkbfdSSf7e/RJ+yqLNl8jyIz+AamIiO
58w1A+I9bSgz+9Q4BYnBeqo4IFDPoHcLItTeoZEDRTUkSlx32NKsrUN0jjZ7JQZpAmfJk6slPoBs
xoYIp37MFU2NBDqS3gmthh80wwnwdTo1+WnWGrfC7KCiJACoKOoCgH6hmHKFunQrNP/GZqedOiLD
OucH4Mvfbs/O5GY+Tc5kwsKjHpAadG7gjTlbpsGotcEbSufkpnrne62SAv4V9whORLdiamE0E8wZ
Hg8oDiSMZqZAMqr02KYCCPjEK/0iNbtfmQLc/5dHhI0HCK8FRCmCudmtJHQ0tiJuEqcO/G5lnQWd
eEu1tfBidvdN8zZ5TqRyP3Sz5tF1RoGJt6oBuBppRAX0FLo0stVDizL/7eEsGoLaI4LTicVxzkih
sTbu1bHtT5rWVXcNNOSjlEHcgbvpDw0bN7xtbhYL/2dcQEGjowYJB3jWy2Ord5XTAfDTn0RPfTOz
t+4AYETv5/k7RwHBMxmICciKs1jYhIiYkFnCpjCQIJ3d7w4okWXFJIxK5kv9wWYUeNCvpXo/RuZM
IT6YMNDnPtc5Sxyn431KxCnl3sYYBn9ATGjaf2/P39JQJt1MvIZ05JvmZSoGsuVEWtC6T/MXPbHD
Qvwsi+9ftTG1WeEViT8TDcbsIDVCJW7O7O7ktfW+afnR5k9oR79tZFroS8eAd92HWA9cpglI8+VG
0PqBdB3a8U8meKmF/a9D1wpaIGJTRIVZrOS4Fo0hvwJ8uYkEyDw96qaAt6pJKU+eVt2Vw9GDXM2g
Zr7aWr7KV0Y2LyViJ4ATAlnMSVwP+firfOBoVAVhijyhhejB0PEQ524TAH34BOY4aHow78Uk5FkR
yb41+pfb83q9QVAqQdFheiZgO87LJhRI4Vgpux7uKQsq9cTMn+a4BlW9PsWo/wBSDawtCD6QV71c
PBdE612R18MpZ0rzgNYaGQxMZaAScPR+nwKv90ZMM3ky7JLem9AZXiOPWhgl7sRJyRudUaiozd7u
UrDE7IyuO3Wa/lo06jfw6vw1eLziOK6vFLCy/J+ZeQHVtNkIWqC+O/Wl808dQHqMB9bt9br2vzCB
Gs6EL8E9Od+aRKOihXRhd0rGn63hbgbqgXyVh+CZXXG9i5aQ80AzEKq2QKpfLlrCAZHRAFE/EWO4
d6hIAmHRIGWmERaSr2AnPhz57HxPzc4A+U9dEVexRezFDTUcyU9N3dcbWOoDtaTssdcS597rdRl1
thqY5AyWjdxnbpXsc9tq0IbHyPMA2fIo1TPPbxp7jOrONv1YiPbu9twvuIWLb5xm7NMbwhxrraiE
4CdWqBFJITFT9NV+BJ2wqVVvQ9lEt+0trQBQrHh5gSp5ksW4tIdXsyvQvcdPCdWRa0+UnU5FBJ6u
Y1us0jJPDnS+AKib4eWAygri05mDZZ1VqbRu+EnT/47930z57hgvYnjQoOlSIbGyV4lyZzG8A+gf
aazkzJdm9rPxmYNguqJ4aUf5iVccqRy9f6dO/yKJ6gVjZe8MscZ8Nq+CTk53ws0DWY3AyVXnGBRJ
Jklag/NToVZowKGOtgOkF0L0+sAAGujy+6Yw8nOng6MzY1YSeAwt4xbTugB34VpCf8k/4UkwdWug
pewqzGlpURYiHdsT68E2zBvlTETxV6ZrNBJLO+qznVlkI7OJlUNFOqyiR63LQ6VQgrxIg7aqVrzH
kiucaiBgzJuew/PXsJsUjRvHrD11qZL8AmUv9wnJ0z+3T8jivCGhBj4RG0H2vBJoCz5Ke9DaE5CO
D0M17JxGRhlPVxLLi2aQUjTxUABpwPz6gBvmbtwnGIxd7TpneGaeE/RuvKbosLg8Fijl0CuJ6GOe
hFGQJHW8oWtP1EsbZObqe1ASbCq853yVOSvimQuX8hQQQoREn/BLc2yGlxOvHGXenpzSCtHMc4RW
/EMitTKIXWR70KGzUSv3j16vNY0tBTyQYQFGBzEPgsb5dBItttpB9/jJ9J5VZYdmdByxKowVEg5V
mCpvrE/gcVYC7lmG6+PEI5gHNxyqongnzbxpR2jhIOXJT6XWhOinFmBLgXZTpVgJSuzeFpj4dCvj
NWbjpYMw5dQQHAMVfVX3IF4+9gqFWQHHkhL7GSHSr9unYM5k8p+hTRrmCI1BbTGPrzhrjbTQDUzo
KMbI66sxQvMUCjqtYviV3bphgibuIDGa4puoijIaTGcEBINpIJNqLJ/qGrjHq6bdl536RZKc6eNQ
x0LjOB6LaN2bRyxaasp2yAg/VY7uI/PtG8le0ffCers9CwsTjfqMOz3a0DWDBMXlbckt1A0yATtC
fZPlX42t1ROX9u2FBf3SwgAqy7wvSnCFyE0DSjmn7nyRleBRemYaiML6VzwdwaQ1BrdHtnA7Xtid
Xc1libIGwH+4HZtXaiaBy0GUu+PkKY9fv25pAsniPQr/cx1xxFXl8eketsg7ZDxTeRLVX96f1PHp
tqGlxfpkaA6i81Se5mYMQxLFLdMTqPCsZSoWl+uzjdlyIZtdloYyBRXNaUBs6NQxOALJpmxfR70K
sZQB0fLN4KyMbeG2wE0xgSNw813LuuhWrHSgPOCQWSqHqKvNNprIcg/ogG9WdsaSKVA2W5MPB9px
HqNnjSy8WoNz8TxycFJzl8YHZq0EZ2tGZvNYlT0gK0nPT6hHQ9H1jTvvGYjrbm+IpT3+eSSzPW47
3FOFi9g6de+SqQxg70z9xTK+mV8E/n/4o8+WpuF+iuKFMSo6KsW4B+LhXk2sJ4cYv24PZuEeh3DE
/y3L9O+fTMjCKkHWicHYeMgn1a/M0AIdJBxrNMFLpwhkXEjtTECoq8qJ3lInpQV2OMkHa5+g1T+U
ylhHt0eztDQQT0NHLtg2p+z05WhKgkDHzqZnSFF6T4IhucyIWqP0a7hhm1V034qRrXjzpSn8bHS2
6dI+T2VcYWdrxQEllNRAVeCgVC9fHpoDSg1EISiaAEcziwlYStwE8vTdKRvq8VEfqdypRe3euSBj
D4U7tI+5162xXi29PYAaR8SKIhEwBfMkt0BvXD1o2B6j8mjzd+bY9wwNpBBKDsBEtqW2CK30GKf5
MY5lyMa724NeOM8QwUP+FsghOPl5nbTuPBAB5S07caPy+8SE5vWrbqwYWdg0MIK/uE3QETGvt0A+
UqUlLdkp1bx9lqAe37BDBzoIUewbsXo1z4pv06EGn8UH5xNorVD+uNyjZta3JUlydmJl/mgVserr
OduKlLxbPCnCmpDMT4T5UgrmMzsNZEnzze1pXTiMU2ppok9BAH9F2CaKNGZD6dFTU+Q/Pfoj67u1
jumFEPaziXn7Ht6doHjnDj0Rbde47TEfbEj+Putj7jd2+2SaK4u4tFPQwDQtIaCi2hyJYhSg4kxM
k56yqnm3O/kigN9RJMKe21O3cNhx9vD7CF/RUj1fvU5aOhtbm5603MTj+1h237r20c5+3DazMByA
3SdA5yQdfCUhBI7cRh1Q8jyVhbXnCg/GDoK8ZA0+urBKiMMBYETVAmd8PmtgHSIVLRIV5QP5t0nN
H3Hr/Wk791CWSuwPyHT5Gv5pJRS4tjqVzEBFiYeVc433yJzWG2QzqCcLYlrh2I1uSHXFtxMTgpYk
CYYY9KvasJaP/BjNZd5osoumV6SpANm8iuT6CndTU6gn6MgUPsShmmBI4zbsZHGCFHxESnPb9e1v
Pau/I8p9Z2zcNAryStpYBUrB43DUrI0c3NPYKb6X6uD0Nx/y2NjlrnxshId9oPNjMVIRqkb3Ar2u
bzJJAj1ptrUrIk2nz6RqVDDKghgzkVGM1GELTiqjs18ZlO6QHkDrcd2+Vszekd4KwKUUaK12T4TY
4lZYqR3M67twRRNFCV56yGbCC1y9q9GNl9ukV09Nk5LzSNxu39dcP1ZSE7sk1bWnDAAE4YMkqz4D
+PdbUVr2PCTEs32728b2cfzZp11ThErmkqMX21VoN+5v1jCkedtuiG6fCu0jrXC5hLY6SQAgPoAP
vSIycCgZ0qHm1rFy7TKgmRtZ+fCdd2NgaH0E1dbM12gS0tje2JWxAWPj3mIGNEFodQeFknfwavlc
tnkIWTD0CLp30sx3VcXu8HNhDX1RldQBSIwRNwytHoCa5KVySRcOEq8m5iZntW3JHtSMkIItzL/6
4N4nte74o84euiY5lIX3SGuW3MuaHbu0RiY6o5Fdg6Qsz7a5MXT/EoMCuxXnPGRdVvuNU9l+Ffdb
2bhvVd7mKK3LUypBtEM0Hilaca9PN19mUMPvU5P4nTfyO5pBMrvsTXRYuUUfSS8zwoyQUHeUf26T
BxJccG5WgSOuDtJWob4jQEMOXvjMJ0PWbmLkoKkfp8UP6doHUbVvmeWFfeXemQ09Wxo/WnkeGkb6
1LbpnYzVO7P17uPMCrKc7yFB9QaO4rvUtHcgq4P4UheOfAxJX2wAtz+Wku/ymn5zYoY+0uQwpsWm
Rr5rbH/UtRb23IqEoxwhJgvP1nuR1TcPVTLs6sH5ptnxU5EKses9poZktA8JQ3d5Rvt3s1LfaqMP
kYM92aUe0d4Dm1pxqkif3pWKCA3hykhPsRNcHV2B1i9IQ+/VpO2CysuToBq9xJdDkW5qDd0KnpKd
RiNHFrPPnzLJQ6M1fymV5WxMyA2HSDilft9XP43EYXua5Vu7gzY5khB2A6o5YwgJmHG2VlLemSAp
CDk0WgJwAiI95MbveZayfcE8LXSo6qNvqg9BmWb64DhMgy5pfsoW2gV2bK1Ay9wZaAOHGuxoyGKi
swH4IST8LuMLQJSaGPAp62gzpwLiC6xTuts9V5xGWmoEHrCLhteRcFTHfuNpmb7RG3TiMlX5rfMh
aowujElaRkkHSm0hUPny7Onw3wmFPKH9+HsnWQhCuf5ulEWBDZqkh7wlIPOTLY0aDiZCMtIXWffG
na3kAYuVHyptHntFBR9p/1SOxqMyVJAhMA9Z35Oj1EUJWenhyfaqSHTmVsf56Rrze0yKn16ZvhVJ
afkAY2qBxhicoiffq1z8tLT2oKvNcTC1MBPN0Smau6QfA5J6hu+C0Htos5/IksJVW9YhQ71lMyRJ
DbZF/dCmmk+4+U0dLLgCGpjCCFTGNmYq8HZEuT4V2n1s6rssH5+1wrD8PvcOSEY83/Zo17EnFgsl
YmhMA/d1lXFKCxepzEzYR6sVCXwBbfymG546PXuqVcWPbXslfvnIWM48KJrIkVqEUAcycB+piE8P
PryBipbLzjqqHldPGGIC1ZZefxuUuhoCsFnC81tGqKmbGBWNITwLpt+pWa5GrPwHCphtBdEqBSJk
8i+lYQuPcKw7jmq6Qe1TqTLAjO2wMgYR1SUdQ6grjq8k1/iBQAF4e3v2rgOJCXOIGpCFMhDIaGcv
LwJQeynIqB29sQIlcJq68X6oZPvcE4+iHymLwd6eDu2x4kO9EkPb049fTiTOq43uFbw0F9Ayro78
o9PF/TGFhMOBGoy+OGVb3nUtBXMInrlbIInTF9TMlAcoatq/CuAo9lraQe0lUY09dAfZ3lK4+wri
UOvAspZs3LYpTN9yUsDhJM0aHzhkgParQkYksX7VTE+eu6FuSKA3PHmQuSqepia6yCoScGojh6q+
6o2h/uYxFEVM0cIl41A/aNYIrA3kOn7EqtVuvNrxXtxYR/g6KBXe+7Q/OCOPDyZvxD110+yoKBkN
kYJqd4MGxiPRxS24frXsvuMSeg06cR64iIdvcWz3L6JqsAEQtPzVdA6iVhyzIANRZ+zT1FZKcF+A
OiKPBYvQzWVsITa1lpO5jpeBRrDAPwhM/URDPXtU9SIjLVU1DMjrS58SU/G1LnlTbciY3t5z1w8A
WEJtHrSNH2is2Z7D41xr+mnqHCPzoYS+LYwf7ZQFsl6+bAigWmsqAUyUU3Om/0aT3djWmjgSyxF/
slIdtwRSs+csN/RIQ3Z5raRz7YtcwDqmLjW8t9GVOI38k2dQrdEcSpyeo+C2fjd22bitmob+KVNP
PhutmgeO7IHWvD3M67foVHKAptvEgQyxjumrPlk1Ykk6qhTiaJmMRmxQ1Y1whi+SveBShBXAXd2P
Ig5wdJdWLIN10DxpxFEDr+cDlQNBQJ9o0dAZa+XEj+rMzDEgy4ks1JQ2AQJidgETVUsAiCTimI4i
P4nSBH8NaKzPnU05GEVH4zcZ2vHoOFZyYuOovOcpyXaQA+oBkSirH+3oZvsYniBq4nQMqha4CaXo
8idPeAj3ai3GSwIykEY1jr5dWnoXJG1ZRAWU83xZpCD8lS2EpGhNN1IUbtizMTnAiXRB47Wqj8PY
71LJf7eNKQAUUuBmuppGgwQLjioRzYgGckRGBSkQnH1/sGXEUhDc9y7J4NlkAgY3kMvnVrIxpYXE
TOF4d5nR4uCNqR7qFJRGXQVxTDs3izcgev9qsrX+enK0A960bdSaWrfXtT6OsrSl27yi5KxWHYqU
HRJBf8c4UY6F2+qFb2g5SJNtxvvHNo/7auUluuA2oCgGeWU8RsGVOt8WTZnoowos4tFs1fjY1zX/
ScBVfdDaelh5bE2rPt8VE7rSAG0j+Pbm4MqRxegEFaQ/cqWrNiPI5s4kBm8nVaA2DlZ1I4rbujg4
ehH/xU2Z/hcjnUR9AKBCwQSptMsDQDhRAFpj/dHVht+sA8razqFKmxRrvFAL/hEv7EkzG69LpA6n
O/vTec7iVAVcEJ7YtpuAyxPPgIFpnt0kXXkMLkwoAlzkJGFpIlObOQ6Smz0yNK44Grz9znSQh1oi
AA9gWCHKLS26GXu0xZZGeNtfLcQc4AhA1yp6wyb8+rSlPo3P5Y7iZnrWH2vAB7vsX529pO1dkQKZ
gIaH2nq/bW5pOiceCuwcD0nK+ShBsE09pTDEsR8fkXmFWM19Zb5pyp/bZpZGZU2bE5lliKvPybAG
tMm60onF0a6dIE7M0i+H8rsjyW+VmO1EI/46opNrxfcvDW5ix3Vt0KsALDZbwrTogWzOxXhsU9S7
kvNo/Uw0EozlGmvPlSHA6RAeOtj+yHMhzr5cNKA9PZv2ND+b3gHKlnH7vUJxzflxexKXrIDMBdgw
ZO0mifpLK1oMNDixrewsxHdJegAhNDQqOqhZr/VCLloy8VzAaAATnC9XThoT2bo4O+eWsdeKdGuK
2u+Kel/Y7u72oK5cJKbOA74DAQ+wuYDYXQ5q0Bs9LgF5OjOl2lCHfBvw8Lb5uIJb+UicXvjHyc7E
UDjhHoDWnk2e9FQ8HSW0/DyjDI1mY1bIlDxn5Bh3TwBT5+1zA8Z0pSp88HyCyH1lK14FPx/mgdqd
MITXmDK3rUnZqm12pr0zpWieG6n87FQe5nGzH4Hh/i9mFd7p/5mboqJPXgRglqZILXTyEd0C+TsJ
NNCurgGRr0Kr2ZhmU6qasi+tQWTnque+Y+w9vrLhF/YGfIUBtnRwS9pYuctRJClqQ2aPUaCZI/BK
LSjN17K+uz1VCyuDmrEJRDXw50BbzpwENoZKEd7k50bFQ0RBVvm+Skzx7jW2HeaFg7gI4gwrXn5x
ZGAzBR8u3ucA2F+OrC/dZOw1HDD0wAS6S4PBu0vTYuVSXjjGjgqsyQQihWuf18RtiyqNTEYskJH6
nflYydecT0IZK1N45d1xfcDKhGrB/1c8C2aZ6kVmOeTcfqAIXKlu2ib2QjTOvrjwjH4PBvDAzBtr
e3vt5r1MgLbAMsBEIIdX8Vyehx0KpQCEiLw4GzSNQMW3RTViA83Dn1Lnd6Ju/jLLOhJ7DE1aHfTu
323z1wcAWTATI0Cy38KfKVX26ZRVulqajZ3VZ+TmraeW0updEl2sLeOSGXz3x7MJwPF5TUh0XkFH
VjVnMwcrXN6bLFSbfg1iuzCXE1c6FGNsZMDRCDR7wxhSzwnTWHNWi+IUqzramNOo9l6N/KXKzYM7
QmlBs4FLQx63LVcOxNUYQRyMIjn+Awruuilt6G13pLk2njkX3h3PFb7xKsg33l6wyWFcXAIzK9NX
fFowZZKdK91JNDneZgOqQGMeloMb0fKuLrbm2Pq4GW6bvDqDMImHPBApyCRNLP2XJik0eK1Sr9Sz
I2R8qPCoOpcyzkO96KGCaLD88b+wB64TJN/Q5Im836U9z6v4mLN4PEtWZkHfWJFTlQevyX93ADfe
tnXlxaaxfbI1m06vrgwj9lL1DJGYs2vwrWASTDRa9N+Ygf8HHRu6VudwNqVJUGLBIT4XdND9kbVB
Id3Kp6xfuTUX1grtb0CAgowbVcs5htaUFH230LQ4G/phbN4IOxntO8/TlWm7Rj2g/0iFT4YaAYAk
AEhdrpFBW0JRCFTOag1yI0P6IwFWcbyvLAijl9CzE1oVMiatQ6rEfCdQ/ohcoawlta7c9vQZ8NpA
54Dk8KoRX5FDje5TyPSMnearSZTUkchidOM/V0T4zZoe1cJugTlcs0CbQy9h3hLi0UyxzLhTcNGe
FPJdt7f8y1X6jxH9n4lZ8szNamx4hokVpPaBV0HbZOHr/evt/bg0b7hNAW3AgxupkJmjNNW6VErF
jc+t8Tt1i0DzHvr2TlPuvQEaIsmaVuZ0imZOa0osQcYANw3ohmYBSpWnupF4enzuxx8ZxNcoW9M0
1JY2/mcT04g/+cVBEU2n5zDRIG93sEvjlaCdo8/BIKAUTbnjg/R80taM+ZYxPuheQnzZDe+GtEJw
gQRxbDzVmQ01brdrVk7L0rZBshAsg6D2R3AxOyzMyBszieP4XIz3NVrxJYo53lpWAWn1hVmGu5xc
NPhdwcx2OQUiBX8NR/3hrEtXOw8FMniVgL5X06Omx13kikrZ/G5yx9sI1+i/1zatIy4N504gEwEJ
JfeHlndQBsuTPxyxQqhxtLaqQKkEFvXyUJSW2NcwsddRatpRVe/ukkooSHgJpLJa3RFbReX1Vitx
PhL0aHe+q3a2b6IZ+w4iZXmIGkDmDxNuh0BMA9qkDQ10M1P92Mp+OsLWItmJCkk1yw45ioKFjVom
71wlNDMTTTMB1YA6Vp96VH3cQdRBwmTqN6MXlGoB+as8UfwhqR2/ZVBmBi2IfjIghugTXeN+oxkN
hMolO/S5Vh703ul3Krootrln14es9coAcCrlqFTZd1o53PFrV5bfuZBICcqsqEPkQwc09A1M2dKx
aSNh5FbUkrR5AEuXsUPLifNWJqmxRSXGCIcua/c9i7N9VdsFWjSUdq+4Su6rZTbcc7CGndPUQclO
NEB0gPBii+7x1zSD+mTcO3E06E61N0ee74hnsW1Xqk3kpQAIpng2h9yAaCX4N4oz4LBxkMVWESB8
w3yWdhtWCu6YmAgjYrZRbXr0A21aB9pDowu1LCmT/lC3qbnPDOSgkk4jO6nHTYRMM/LaYEX30Wzs
QXJO6uHgmZBoaaQMJfqK/FQ6w6EZWIcF6vpD7BJQQZq9vQVfT/fNVaZcae7EZ+bk8abHg//MHSfz
rQyc8QWS5Wj8RTXSVBV3Y1rxyYjbIuIxAZILMAKIdKrqy21ft+QZkPtCHDFxeF3BagvItIk2tt0z
VGkCJwV6ptfKEKCd17zT327bWvKrE2kRAFB4n19hODPXanAFJ/HZk5Xr45DemwU5KrpEZd2tgRkl
oVZ4K+12k/ece1fk8SaNLPSlg7T48tyjkFl4oyUhcFQW+8RItwXNw8qzHkBTUYNlyt7dHuSSn0GQ
jTcZ0qSAPM7iM9fp81EgF332xvIvxPkilmcr7SxLQ0JdB91rU74NeMDLIQ14w3bC6OMzhFyD1lQP
Tg3xR+0PtdooVbyvYqJx56ILHjRTuA/xfJ5dT4CmxnlZax7IoNBIgcYtYuWbYlzD5ixdA5/NzK6o
PO8FmCtG7zw650ynvtLf4c5cydIs7cBPRj6wD5/uwabLRylcGDG6be889vWTXUKHLzWg6v6PWys5
qZUhzR9co90qLOMDrAnvxVDybWsP9zE8zO0dt3SEocZrTmyaSNDPzaAJtzHdcaI2SuJAqDHovvdu
nQeAX902tPC6QhUMvEPIJUNzZN7oFoPtpGocKFkrAED0/zLcTEa2Z3HkZbg9gX8DBOH/z+IsNoBQ
X97FKSx6nG6aGq3izaO0fkJZ3O/rXapDrgr05rdtLu6RT6Oc7Xe7x+3PBtikZhmQqsSF9Gp7gE01
5YYXNOil+T+cndeO3MiShp+IAG2SvGXZttUltbqlviFGjt57Pv1+FHZ3ullEERrgXMyBIEVlMk1k
xG/+towz7TBexnAHJ2mLOeF/oM0le77vnrizRqxpPQPckPstDH5cH9niQrEpY0zVDJwPZ1tsaGsv
ohSLE3kltj0QtCJ/8+xq79YrGKLLUgMjAhhKe4XzlTLY/NA19Fgr216coFCf0kI/JJZ4LrqeSTQ+
VeGwo/0cO5MAGXIw/sEOtZ/Xh7qw9ajr0RCeTLXIJ2ZHpBR1nqEEiTgpA5IzSetlm2EMgVAV0ri7
HmrhNCYUyGFwU0Cm5vXFKKrkJuP5ehLS69gfvY7MKBLHAF/Qv6dHgVWZRjWR7CjOzi+zWNhFFVil
QF7M2PiutcWh8SCZ7n3rAluIo1WuyuI8Mov09GmAUF//eNUoSu319ViLUxhYTiyNz7okP/S28fv6
HC6GmdoENKpos8+PMDkfQgpkrjipeiE5kqJ+bVStPmSqkR//QyTkmWn4AV5HHPrjgDq5iKpsUMWp
CmvHdLW9PZj7btWFYWlAaJFMrUWEJmhNfQyDzVuVZ5YP8K2pTpWsto4GvHzf6r53uD4g5Y9M7CzD
YatpGK8BF7g0Np/AeHJgdMaptNDMHySzQTPNVZzAK4GcPhptu8F2WKJs6RflrhABRXA7ix2pzH8l
cpu9gvvsC0etS+UIJw79LCMpwd0p+rmIvO6ORK3fS0UWbEWYdBsv7vLRoaZfbww9M7b8ql9DpNCY
Vsr2s9dm/RaQbXrTFU1+E/ixcCq7FNjFeva9X7hUQHDy2IB/gB+JXnrx6Em29qS6PiBLLxk2yGah
/umOxsFVa//kZliNDV3t7VBZLrdGk7U7D8ORjQdw6RMaiOKmADnklLLebnOUvxxhZOlm1JvxwQu7
7yneKqD5TO+2A0W3qbiPgcfJmPvqfXQLqcPc5MokEemV9iEvZO2hbiusmov22evk/tBntIA9I7Tu
LCAJBx/19Q3AtP7Oi6M6d1IP7FvoHUd9H9Kxy5TizuA1HThgJtNdADWK54pl3uZUzo80R9tDCGDg
TslH+TSY+nBOys5+xitAvas8Q95Jkpzi5BDJjt5r8m0ievNX6jKgqNTGWx+kwzZGdPIW+94/aDv7
OSqx/gaUWh0mi/u9BQRkY7a5csN/jY4WNd6myTGGiLU6BbOoeQ4HhudoVgWo10MKP6wn22W9Vrex
SQpuurgNsXnSjZKF9VYBjf676U2MA91AbGQtsG4TmLQPbWHot0hkdo+iB27goWlxX5TQjF09lI5R
2ykvkS/XLCyt7zGLsJQvaVy6K1fN0ulL1RApHk7Gy3Z6F7pNHIjYoKidfROdO27crB8cN5BfjLIi
QQm9lXRrIT+gGYIkFMABwHfzLm1nWLmeVAJ/an/cpfEXqfnV9jhoRvCKu+95tUr4uQDkcui/DzhL
gjQfj3cJ6BVIylOZfOu176n7GPhHQztTEHMqedy0a2iThVcMIlRswqmqDQRplgQFYQOty3DxC1Lr
bcuZ/LeWgrBVgV3ymuDfoWBx0buPPExqelb3qdV+Ki725iPq0WKNbvNH7HB+OBpCod8x4f2N+dfq
1YYsBUzLKUoNaY+leHYsc4QnpCb73jeNfocMq/Ya6yLcDGjYbYxOLrdxGQKxicx8ywiqc5jU1t8/
DUjE4IhTkaIhM++K55ERp300/azC/A3EwbvHVyncaagsrySX+tJ6Jbuk0QoViK7BrEHhUdGK/HG0
ThjeFFu/A7WNe8+r3MTqRg7Mn0Bbk62rJthSIpEEAiaMDnUaTnxvpFhGW/ceRYOjBZVQhBKDLNiX
yijdB6R3FJVRq2mHyN4nSYT/qhVqjlmUFPKwdqeQYvebLEiUmyyHmkPNRNx5ohIHO+i9HeDT9CWA
lL8TktTsde8oJ7UB7ZZa07ZJM/4/rxiKM1EPdgtYGSWdntJIr+84yUD5yRD7dfDyHD0t53+FgplV
wvO7fr+uTN+ciCZ6VRtiV7FOZmdApHZfuxbjSKF6jiXMQzm0GyVF6/V60KX0YdLJwqicrOgCtZNp
maghbRC0He6HPHsRhXj2QqQ4rsdZ3Obv4kyDf/cetj256FNM608dz+AhCBwd983rIRYeHRg0/zuU
2fJT7RgaCcndCUa/Gt9VBqtc/+yTAlyPszJlf7hK74ZiAhpO9ZKheMULuvfciF+y9ul6jD9p28Vp
8u9g5s+KAjnLmHzHOuUZFKAgfY6F5Kh69dhUwc8oFZ8ZbQFPUT9GWvAQhrJjZPV2MPKVW295sBw+
NOjgoc3fV1KVDrzhKuvUSvFGgtiQQAdCAmW3Mt6lqwdY1wRVRgKYkt3H9WH0fhrFUmed5MjdutCf
48xwWkU/6oP2rTT0n3UI6WbsbpC0vrkee2mIuAvoLB7YuxfqX2qZjUlm59ZJpI9ylzDCT2n1dj3G
pZoIlxD3D7RoLiJQ37P1b0h2XiL6TcWpeAylb4nVwO46Gua9HD1a7q6hMNTZx65BO9p4aPKHPqqd
plt5q16qN8x+xWyLFAlg+X6k7iUnj3IfOqFvISW+izKIqNYm9X8pLvzelSfX0tZ/N/S5N0TUq2AB
OENPZpKduli8VLG1siWXBwaajRuWF8oFsKFIfL1V/dA8hX10KorhzsqjaKNn+Qn63FcjiP/hoYRn
gfsjVK2VWf3TeJ/v1ek9iRTeVIed7xHflN3KUDJSmEYr5E2NBO3GHN3qxmr05iiKPNgIy0u/xMHg
njDajHbg5VOkRKHQqa6Hanku/ahajy8Qte028Fz/qLSquccJudvGg5nsclv9ZxhKQS8Ic5zGFiFa
urL80gqDbiuYyH00WL3jplqZOJ0K8O36+tUWNwnldFAq9Jkh93/cn6lV0VL3TfOkRhwzzW9RSel9
2wn1aKq5ss/CJNo0GYSxYsxIr+oSS8NEzXgdDTbrWUrOyIhLh8Rv2nMH6ZEmxGhCt4oCYxdWDbzh
wU1sh3Kze/RILjboksq3fe+WB4X34QZ8obShY1jc8qzS7220fp0QJYAn122yXS4V2n1h0AyJxVC8
2OXK9l1cwpTNkNuZiPDqbPTw66qx5FI8BQhBaEazE39psvYnSaUc8f8Rpl/w7lIJaj0dDIU0WG6C
bRJVWymBz5autCgWx4GCign7ZCpZzfa/4fuoD+LCfLLy4llNstvRVFdCLG/Ff2PM2595p6hl2hjm
KcP6Km4E1Tcx/rLQMHX6qD3pSrjre+k2xXFh9NfY6Es5AJYY/zdAe1aN02vdTkK2zqlH5NPTvpri
nFFhQNjw+n5YmshJHwakH2n1hc4XWt0geKPMOimlC7vVRixNilau3sUYaJ6z3qbeyxy/LeW+54tW
MykgqY7IoB5KrbpGall61U730VTtmzL32YqQCxmeXebbJ08+2up3IDq7MLrVy/EYeSsrY+kIeRdq
zufzYTRHFIbt0+A9KGbqVI1Ta5//w3ehsA1KatpS82pYYcuZhXaxfTLl4YkuxdNQm+frIRZnDJMp
AHtgLi/afG6udIpIXEgRBUSjKLZZXl0sb5Ukkzdl2agHU0VK4nrQxbnDiI8iMzVuoBsfj4fWqL1U
iycmBmIDrXGXtXe9tXJP/8kp5/cYJwMdAuaPguVsLXh1bcATruiBpJTJCvt7OShfRwOkbJ19MuuI
0qx7lq36REXurEglwDANNd/Rw7JqpDqnfU3k6KbWwtYp9OLet377bQASWlu77pd2BvCqSS2dHhH3
0cfZII8aylyr7VOYjcV3u6jjfRFa6s31OV96j72PMn2Td0dyolsZuAKmw/B1pxlNeHpP9nhMYxQ1
BKIKK0t38eAEzAQcX5mSiXka0ZGhFCDRyENdteDiBJoiEE7c+oYJ6TkCom/FVXWXQqo/KGph3TDb
5fP1MS8t7ve/YTpf342ZAldlBW1jnYwa85pw9PmS9uSxAFNRPcdGsb0eb2ld0+kDjoOoJdWZ+brO
UPeT8tg66UW1S0MkwV13W2Iidj3M8txStyb/xdeZx+7HcdUyBZLWJU7vpY+eMbhQHrK72tZip9X8
pyYz/8my/q12jY1eJSuTOi3H+b6y3gWfdQLkGuJkZgcgH0brISzDGztMVu6jJSAg3Sd4c4Ad6DjM
D4io0KU0QvToZMhPdpptR/e26xFfOkUZFedkpzbdzlXtjSK8Q614m+vzu3TtkvmqEx2CE3E+vbZV
V7zviQ6kaK+NyW/TLvej4W6TuFh7GS+9FN/Hms1mJAC6Zy1M/3Kkrkz59FB7+rOajs91jUKC12c3
ed7szV4+jLVWraykywWLMgv7E48+xnlR46LiRGWm78hu8p9p3aF5dDSkX387m8QgzTTBaU94mdlb
UQxqhnBJK06aL31L1Rqp4uxeUqu7QuQrZ9zlfp+EZiZzLzyXEcmc/vzdfpeqDoqz3tBSTPBLYreP
b32uOW1+p1lre/1yG3yMNRtWkY1B2Hp0+NR0YvJXW2PN5vPyxP4YYXaB+Wh29r5gNGF19s1tWteb
itcHRVjR/FqtWSyNh2IFEllcRKA3Z2fKGJu1b/ahOLWhcl+49mHsVg4OJP8vjg4Ig0gpcz7R4b4o
i3gSr7paH7wnkcEp2UeWlh4TNW+2NddFtemNxrjxNGvcJWpXPndm629DgE83eQUWuLW98amXCuNG
Rgv5KU1zf+9Zkf4aBmGPA149HNhC3Su4PuMT6UV0bBU3PuaaaJ1xBMxWyFW4LQOAdeg7qMYOwnCx
iyiAfUZSmm/o+vrB7ZFHLOqiRes1bo9xqsZbS0BP0irf2qWVGe41yKTOKEf+bYQmvw85u4lusZX6
Vpbit0n0u0qJ5adalFDd1Mjegc36NhZyfSjjsN36ZZTfS40+7ns30u8gABut4xat5tRtNpziXngn
I6lg44EO2RS2ru0NP/zeDxVYpcxXNl6OUoheuNKjPaTdfWQH0Y5iTEtvLMr3difrW9yEsINGjPyz
BhPYKWIEUrK+cR018P2d7YYakpZq/slt/GQDOdZ8cSWR7d2wTo4eJiT7oqi6u7wIBTo2vXpTmPrX
nKIWjUtLd9DB885UCdqN5NHMVCpQLFapJHdo2H73OsXfppVEpbIZf9lrKv2XRzMrCFjVxHtCb2De
X2lacJp+iQRD6NZOJtNPtbwN7mVO9PcUGiQTqaKZk6ohhZA5WsxGMmHotdp7UkPlaId0NH33Lrfy
LU0nRwrlbZV051Lo/0R18uDG8l93Oj6Gn10Mjdc0QU+9/0kM1rfRUF8Mvz50rbpyAywdmXBcJ0Qc
rN4Lr1azFoGuo6D/5LbG3o6jO8D5AFvhJw3VIVXav341AfeYiI3wlCkdzi/22qwUo1MM78n0/X0C
s9GtvLvYXMMiLd1rk1QV2H2QXRcIfq+WBfqdwnvSe6VxstS/Zzedukbsr99tS4cm7pvAMnnTwj2d
HZpt6CcamrHuKbOyH7oBE79W3JVkaCnGxI0Ed0RaecE5LWs1kRu7kk7qQM1cg9UdrzzNF/JJUE3/
hvjz5+/uTaVJ9HIwYCC0IhdoXtutkyXR0avtL2rRnEVpbptquBE9p4+0Jpy0tKVtuqVc14gyXxQ7
o3C0jMDM3VNvxvsw/ienohgP/4TjyjwuxqHAgXXEREmeJ+e4G2qNnIww/9OBfv4XHFucxvykp1+v
r4kFEBfYFRkZCROjeUrFs1cABlG2Rc9fOrG3VKYUiaNUQtEaqpr30GgRInV4PSKQU1dHMPXKNu16
60inPthe/yXqQgaB2BCFg8mhBvzT7JdketlpPVSk01DTLlQDMW4yw243RoocZBgr8dehQ9Yf7V68
zYSZb8rWDQ95IBsc8q7/s+aW2/eRB36wKkLwHk180PLxm1V6QKjoPu+NKBpQzpO8XZw3vwPbuAta
41cTNfrDWKnNtg2DhGonFovXh7awwRnZ1FlRcOeCbPUx09MLmochbm0nyYwBLWg7LzbPcpodr4e5
VOrjEcCFM1nsQhZF3OtjnM7L4y6WfOnkoo2Y4nLc65SBM818SkZjY9UpujySU6IVjRzSQTebp9aw
7gaaH55Ib4TRbCS/PFh996BYFUKHwVGBfXb9Ry4c4XjnYFLxR1oK9YePvzEujW7IZUU6Dc0nVwYs
Em9VuaADbeyT4dP1WEsrCpclmj8wZ8nqZxm2iHRA/0HsPQW562TFD8kSWz86NMFhkNSNWLNTWZx/
Xg4CTdPJ9GJ+CfN8x59Z7aRT1xsKVgcYvPiGBtkzD4H7jGAfktpWzyNl0XvXtGq4imaMAa77lSeC
h8al5u6SybxYuLH7o48hRuSJ3jqdKdV7rWhNnGEL7/P1SVpanDBzpjsBPQ5Etz9+kIJ7Ru1imwPA
+uKhwKRBkkGNbXc9ysJ5pvBwQ1VkIqdeUHxryyhEn6aQ8ioUBEmtE5SWIWS7ZaIASUDL7Xq8pWXG
g4SzhLfidLd+HNUYex3ZXyadJNo1ObWUzv4dR491AYVaXllmy7F4+k8y81wMs2WG/GFiVxljk6YE
tcHOMGm2GTI2uSI5KCo614e2tKoBgf9/uOnP391/sZ6puREztDE0HE852PBxTPulVs9BqUIh+fsN
y7ECwnd6ek9v74/hDOTJShiV7gkjqKPkBW+tqx06KdiVVXDI43El51Kmf+9jxQYwMTge8hNSWXOO
5TFrWauUiVoxVPpP1dyixTcejJaDfse+9SMHHeKN1ImdnNif1bB4k5PWMZSYg9t86bvuHvPloysH
K7WPhVmfQM6IGHCGQ32cEp93sy6GXpWDjNtpsofGxDYubqW2cSLfP/ZesgGuu/KZF1bVh4DTvn0X
UBnCNgK46J4sCdmryL5NU8Ztc0sNw3aUlJXPvIB6IBwlpD+OlfzDs+8MFNBNI9RwTkNrDLS/mgdt
TPdy9SZwbHcwqx66g+a2x3zUD5GahGReYuWQWJxj2LQaBjgkAvONNEi1b+nY2qIU4Tq69Nj0hzbf
i/pk269xunLuLa4z+BRUOcFWXGRyZY5AHOAv1rWcbvXY2FnKvdf/zPDSdYHmJ9bGFStJnb74TScH
IUhDE1l3dlIoLU6MTVa6J198ynqghAJRyhpeiq44Zn02+694pEq67/B3UdOznRagYY4+faVkGymt
NtEfIgsZ4fgQmfLW9jqHDu1jaIlD1h/rstwgnLmpDNXp3aOE93moY3V2F8gDByB4uPqUxXAd3INl
PIZk6F73GAT/GO7RiG6E+o9kvw7GzVjc+DS/r59aytLHZXmhxESlkgmYrWc8gkncYCafvP6tanfJ
cEqRJzP90VHGH2JInUY5qqJ9kozHtAtB1/u8WYedavcgLnEhkUNkjdZ0a9SlLzL9JLSe/2gGz+4J
V48HoSTwnoSHxGi97ZtX23IdMPYwCbXdMEKmVPY5WLf8TVM5aBHU1YtvEnBMwxh3evjdqxAGBRs2
9ucWYxo9Rb5sUhX97Yb3dqZv3WLtFbwACOD3GiQ1rNoJST/bqrVbmE0YGjYdqcZJw3zns2QK73fa
jVtVuZW6l1SvSZ5f6/whA/IXabuW157qHzR5n+ghT2fNqZI3Q6SO694pUnyAOTqaz3l7aPVTlZ0r
+6XTj2P/1tbxjUh/JgW0ycA65v7NyrJQL4/76eFrA+6ldIGu4MdjzrLGtPYrV6froTit/yhVt0l0
N5RnUB0kTi918UsPbqhaRqsijdOKm900IOrJ1SY/Vpx2ZitSr6IWWerCOIVCf7B7/2AIihbIR1wf
4sKTeALuA+OaqjMX7ggm6A07L0rjZKkhUqj3tfLXPsbcl+8jzO6m3mvGtqoa4NH62TMqJ9Rerw9h
Ye9Sx1InhC1OAFhzfPxIdjNorZcWAokU/UHvG6A+1pewz59hm28H0zv2RpWsXEhLX4d3DCp0ApDy
xXPQ7NROaUO+ThtWHMuVWX7OWhClaauvEQYvQrH0QF9Pj0/uHmojH4cXCt5MQdHEZwRXy/RFtPux
WWFzroWYtsG721wVmdS2eRGf/XRob+C9UAZt/PiUqdZam+TiSGM0IAanJw/8vQtYwehlaehho3KW
OzTOu/ogh6HpwO+Gnw4Fq/HSw/XVcZHbTwEnXD5VGSpY84xN6QoDAZE8OkfBqy8Qr/2nrGKkuI/X
wyyNC/LGpD+HBDZYvo9T6CHDmDSNHZ3pQpXYtSf73KoAm3U/yIaPRm3+vh5v6ZPB7gG2TXpw2RMu
Rq3zXFtE52oQtSP70XPl6adc1f+2dsr0AQLhwcgRSC90tvpiQNmKPY7ROYZ/WCK/kv8o6tfrY7nY
wLMYs+UXeoGvh64cncnxf+JM+zpq4pY+F60anAy87BGe85rixXJMtDXgq1IOnN9SI3W6Iev1iJM8
cCr/s+jyba29UbjT2zurWiu2L34uJB/+N9wc+yTBK4awokXnrvW2yYjWbltsvLVFsbTWaT3i6grq
DX2e2XXVWYOroGWRn6PK9D/p3mi8hoWPiPNz4HIWXv9qi8EAM9HWnWTv5kXAwUi9mJcXdK+y3GY6
Nc4suJmki9FjXrmklkJhl0zdDd1KlTb9x80V67kW4Oqen5uKY6J7GTI4J+MPssjrQ1paFHRwNXYU
R+7FWzkxsibSNCk7Yyii7KVI9jbSaOytUPkp1PAzCc29XOv1308kJwdMPeR2ueft2QXZlL2WNmGZ
nrGEBcVRe9K9GZWDY2eqtPWGUF2J9yd1+JBaTFDFqXkoJsm7i8qTMSiBkFo/PWNzF9Jw6kNp09HT
2NDZs8z8qfSlXZh1yAvbX+pE2mEZeYqjwUBlooq64kk1qHTmgRLiJac2z9kIFa2xEG5w1NbLP7Pb
ldEZrFi7IU7viByVnLxN5PtcM4JtXgh5l6dB6Qj+yo2bYjAvqia48/zQ3fRlFz1VhfCcGgc386Zx
2/AV1hug0WyDvco25mEvRmhPPFFaJ477mDzXs4++LI/3ZetJN/Sp3S2TF56w0EqVvdZBOFPc0HOo
L7n4sxTJW2c1ykkulDcrc7/lgTRUeyg2NNSDSN51kgm3wrQqZFASU09hcFm/FWxxXzRJVh2799BB
IbN+Fjm2gDHEkrOs+Ha8DQX8BXf0y5tQ0QbHVzzlFvl69x87UlUA3NAnNlIUqJtYT43bJMZQQVQQ
ZhVgsI9JP2jbLos6XJUSk3npypUPv3AIgXOhM4UKGhUaMS3/d9c8fmLx5NeRnqPyV5K/ud2jm//9
Uf4hxOwEsiIFIWVBiDz4R2jBTWwfLET4e5s+tLdv/DV8ycKOBVyCkBa9gUl9YHZ1+MlopaoUpGdY
CE49gg6uQEMm7bZsT7n/QwpXXgRLU0iyiewl1zzltNl1WHq4pGF7E567rthZTXdWmgLkvnm4fhAt
hTEAdlKr5S1O0eHjl/IbW+1tv+PWbcf8YGVVRVUjdHdwJ+X/sCjeh5p9scKNQ6MvhujMiJ/MzodK
eTO2n66PZzrC5ieOQSeHMt00a39KD+9WXt6jJIe+VHSG4PZzlBCIdJVuZc4WLglMIGlVomyMhNMc
4WvUVppEhp6cPdTKg/FNiR6C7rZl+14fy8K3oQ7FRwEtRqVt/twIu7EpXYz4zvHQOxhBQt+gpbdS
IV4IAjEPJCNqfvhmz5P+1q+1xByS5JyM3lZT0hO8oqPbq29/PRbC0FwDuQ59c96D4GJD6FwPkrOv
NWfqZk7XqcfcGPbXw0xraPb5eZ9NKf+kLXbRqvYAJiaa7JUwwztHtUHJd+FOV1CXPwk48G7bOW68
8qZZWA4T3Fdm1fEyvFCaKPRGicPYzc92PHxu890QhHStJQshvN310S0sbkqCnAWTqgXC6LPsRG+K
RBfIoJ6roPytVVyIarpSm1sYDJfm5LJCgqBDRvp4HiDz1fg1pPdz51c3kdR9IcnDeCc4kp+vfKuF
0fBg0jX08+hKXQCLpKBMfLDY2VkXGXVOGgWSPayRCxfHM8k9IVuPWvc8+07MRsqEmzEevdiNVfVW
6fq+qZOdmyd/vw7QfdY0kGy4hF1UNVVcCCI/YzxF2gaPfaX+kgI3eKojDz8oDUny64th4UIiueKg
YxLpJM0XQ1YNbY/MQnbu4lR5GGvT36hRa6NF3pgbpal9WNqB9RZrgbrWelk4MwhNRocnIifH/KlW
UvazbTfIz1L1VerrrZl9qmHZXx/f0vJ4H2S22H1pBIhsEERo0A/bT9Fqa2FxGKo5pSj2ZNk5i2Bi
m40A3Zidm1bcG0N+i7A1KLq1Cvvih3oXZhrouyspaknJEZ3IKKtgk9keRvLfvm9Qp3vUlW+B/+0/
zBvafvAkkDgjBfsYLkUXOpMVRtUF9Qb4hqNWn69HWBzQuwizeXMzg+dDJWdnJbWONop7Cgoj4A16
80m3QidIvl6Pt/idQOsAp6FujpzJxxEhFRF6MjZi51EN4XqNv4euAJ3uSispl8m/M7s8uGr/jTNL
uYK+yHKjaLKzqWYDzlet2CnVUGzSvgGPatYSdlxd8vf3L7fiVKGanJEu+gFGD9SkLnkJhgAg21/4
jAZrYsiL43oXYjoj3y3APBkTCXG2/JxlGH4Z5wARQyF++tFPJdxe/1RLoaYaEc909O/5j4+hUhcP
KHQv0nPj2xs1ix/cJNvitFHBtcOJITH0lVNiaW2QJlOKQLaHk3f2zbRUkmN9MNOzmikYpAQ8J7Go
i9boHmthZpuq5yxSfJNxSepPHqyOVvww1lKkxbl7N5TZtqJWMxSlbhEDma8KuS8jPgdt4dSo2Yo1
o/ale/H9vM0OJcmDcOzFDMjm2+jlC9L321bNuBZXEoqlYxyvWcgHEIdg9s2yfllNEDRBOfSspsYd
iKp7zfdXQix9HNAUGvIduNtfFG1MTwxU9lgDkZ052nAapZfGXklW1mJMf/5uDxmD0FNfMfg4AbSx
EbXrtnVWJX+XvsrE6lJxrkavaY79aqlJFUL0yVnpVRqgp7LOt1ryI1vj0i6d4GJyxJjSZAC501J8
Nxrd773ezLPsLGHW6ufHZnzTitvWb7em5m31au0u/9PRnR+tfKDJOIgehjkfGNirGKR1nJ370Bjv
TMkYN6FUalu5V6RDaKEhINr2iysjQ5urxrBDqifctV0jO2WGLbFSiGEzaFoJGFrKNoFqZ7curMWV
02vpIyP6COpieg9fIENRne26obY5TNKXSM2dUXxVm5XzfnHq38WY7fIR/LeX2OyHys5vTbVDMnv8
kqnabRHmWxV8kKOH0QqYZHFcKGuQsOm4Gc6rmqiDwRUtyEwhRm+K9sZvv9N++Q8n8aRm9n9BZidK
jxS9OQxUadFN3OhS4BRG6VTh8/ULZnEotiHz4IKBcwHDMSVl8kgQTF92h7zLYVRJdpF+uh5l6Sjm
QqZPP1WxeJx83B9hXmhNN5jZ2W7hMQXPbnZI7NIZimc//nk91NKA2O9g1VFttWn9fgxlpkZsRq6W
nWsvvvcsda903o3kWyu4nWn25xuQJ+P00EKs0J43p0wXg0TRjulZ1nNQBbL0JFnW9+tDWXh8T68s
6JC0cvnf7FSxs1DCWEKiM5X/7txjLeyNLaGxm94Eub8FXFAMKwt74bz8EHHabO/OsSgiX4yYuHOP
6lakPRQeiBUekgKgx/WxLXwmWHuTIKgNfO9iCyEcnMhBRNetlhA5DvclhsCJtXKRLQ4HveCp0zZB
22bLTksSfzRxjzur3lcjyQ8oK4YVqmRZt/sPowG+jVIE0GpshD7OW1PyRM0aMzrr0qspgJ5YX+vi
7XqMpcFMCTuUj0msb/66EhmG01apT91kQLdoieA4uZWj3GmGlXUnFhY37VCUYaj90JP6Ixr4bhlI
Yd2OZVPGZ1sPqqdCNG9F4qYZYg0hAC0cmZ7Q9T0FcbCXziHKhFJs7DMuq43r59KxHhXcuxQ52tn1
WDlFDoMmMsb0a+IOwbEb1eh3rPnF3kZ2FvuVUrttW284WKNU7ozcqLYmumFHBPr6s1vlqVN2XX+I
JD3c8pXbMwSi7qEFKYhrcKf+zOJauhNAIsHzVZr9Q84bvd+oqdVstaZRt+NYdL9rPSw3Wj50v8pR
Dr54iRH+8LLMPmZuoNwaSPZvrSZuD4Csv4RtCvLfG71jIInxIGe+vq8R9ti0EoaIaobZleLSNIuj
IP2Fg+OkiAjL1RMi2tP2XTOPvPzsUMX4e1Th6E3z6T8uLUF9KtUrlpY7ZL9GQ9nVZfza+cp9gvP3
9RV2yTgFn0e9ZULt8na+WGK4Y49FrDTROZnMwSu/4tKhX70pM6ALXX3rZf1dX8pvg2vdx9F4gAP7
VQ6jlWfj0oinIu1U8plcDWZPEDlKSzmBcH8GzHnug/Aot+TURlYdLaDk14d8mT1MI/43lvpxdo0+
c+ls0d1txhJf7norxptorPd5+ckqYfauHRSXO4t4PK6oCaoIsc6P9K4pTb3JaZgnrbvPPeW+VcXh
+pAWQ/CAY9kAMrgoQCtRadeW0QKbkNkH3q8KM97rEZY+EMAgeNdwSEhQZseqJ5VqZrS0UpB+OcV4
cyph5DqBGT6Xlrlyzy7GogRIvR6QH5vg4wfqZNXGTtkNzyEs3ZukRE20NKt+25p9uvXtIl+pAi7N
3qSGzVuBbOiiwyqaQoQZkuhnvffMvQdBcNeobreStF7mQ5h7cXejbQY5i9z446iyWNGjoEnpEqUq
gOMXo/hujXuFipwHJuT611qMZSIDRxuHfW3MYlV1KWqj9iMKIkn7LHgUbwyS5gwalesekBkzv4/I
2a9s4um7fMyPGOG7qLONZXNfKG4Scr/7/XE6+DdCa5SNbGnZyvgWI0FKAXK7pGDrYcYRVaEHHiT7
lvag1LpPqlgpRS/EYJmj42DBZIDQNFuF8pDJUHuK8Jx32I7X8ms+xA+q16ykX0sHMD021gQtUSo7
88O+H5JqVDHOOAMnG+5jVfpsK0ayL7mwwI1y35t99r2UDONBtF1LJ71OUWuPxX0OYXnNt3JhK7Bo
gDZQw6NKOH9jptJQWF2vB+ceNEPbYyncuV+ur82F4xc4NjXI6Y14Wd4aulIpBskOzrH2IoS/jWX9
4Ff3RWhvFcx88zUtmaXvSDptT6oRgMrmNX4/F3GbmgmniVt+SozyEd+hI2KJX68Pa+HQgkQucz9R
oFkookGabWqQL+fSLY9eK7/5mXtjg+QNGv3b9VCLHwnpJxyTwBhSJfx4khSxiT5ZzgwimZv9D2ln
ttu20nTtKyLAeTilJMt2PFB2nOmEyM7AeZ559d/D/MB+ZaohIvs/yYmBlLrZXVVdtWqt/SRpJOtx
6mzcsS0ry4LPEsKs7euisa3oNFvoY8qjZxTBhqMXmVjIAsleKTxePER5PMbtiODLqZ+lmx5GNAaW
NhBxl0OJGhghEAA4XuYRgOi/X0ZdNlOK7mV4CpVqX2TOLmmUnQSjfJGOz2YoMcXXjb+gun8M9PGt
LLcedKL7TYeHuQAwCIIxVq5q2k5dFZyCRH02eq9s/8mlDmrLIXFbJt1jzTjmrXJAefrGDJTXRPkP
X/L8F6ynXEdD9is95xc0pu7Jhf/WR86G6xevchHNJJdkYnA9L2hGcA4xphCcpMzJv6oWnKfjpPS3
kt1KD5A2BkfdIIsuLB/0kkPiHsJIAwQeBFCi1fXh+g0R3HmyWWqiS18P2ZNV/BvKQq3l0QhPreKl
2Rej+hUUG+/My9lhzWZQnRc6MEE6yWsa/wImdIJQHp24Iz8pwf0I0ShP2l9t1d3ALPUBQfI3LVE7
N2whLr++PsHFgbSM0WFU5nm8r2OGnXR520h9dIKw3N8l2ojIeppt9QW2rCx/P/MAbaxreTlgBSo2
V6eK3m3OHwiCAQtZpiopOZs8PN+bgK6zcCx0CXngVg2k35MUvSKHU3+Y5zC5nUplenbgDN5r1rj1
8hE4bIAGiLZR0SHxW9dvK32OHSjdo5NUdffm2N6n9vxRHfq3YNL/VhFnOSpnppZdONtIf6TVmzeY
ogHmu30Xlk8qJKg7W47Dv8/TORVMIdAMW+aDVxvqRwwtO90cnSbtmBbjk609KGm3q5otBgDR9p0b
WiV7mjzrdWFjqE7ffGixpealzUcgZFt1b9FdBtFMOfn/qYGuNo+qSKnEUxmeOkMJ9tYclG9jYAwP
Zg2A7Pq1Enox8LjOAkGgD7Iu8pZT2cQlKqenqZEQ/MppwI0Jqo+W344lwELFDVEfGc1oTyrf740Y
qbEykc1f2tBt6VAJ171ELVRCaK2vr0aSxz1MknZwMkf7g5LCtNn7+zDdeDkKP6PFnLdKOsFTwXl/
NMOszEPkp8KTXLQ/7Lg4TrPzK6mo6LTNRqYrXBCsdExggPMB4P/e1MIRZgx2HJ4U0OKHoZrK586o
UBVkbnjDP4rcyvJUXTC6C8R6FfQnCcLyKeI7QiM0PjcpXQGj8ozGnPbBqKiPdVDpe62upq1sYzn1
qycQo4/gi5ai4FLAeb9GB3kw6ATHkB5N7pWhAzO84bbp5E4liHXqXKmFrIYF++sOsQrkZusbf0JS
4fo5Fn1UukQw0IErh3Jo1ewv/dryVTvNTmN3LAZGWk1U5KY7bYg3LozQECQqdD9woDBQvV8uD8mp
Ro0oO6Vhf2yqL5Diukr7Ca6r6wsSHR2UURZmYIX7aax8QKAm0tQjfnfSmPHzqcvR35doJly3IloN
RBzcf4Tflime1WrGoka/dshOyDm5tQGt//g9hk0rl35eNyRcjo1c6OLUFhHg94Z8Krq1WTXpqVM6
JEnr7KnQ2m+dkWzkKCI72GC8gPclSdbqGsTRqDmjxTBSPjfkXlpQuZpTHOesebu+IKHjPLe0+kCU
f/vaUcb0pGjVDUIFLhwVD4OERmhq3EWRuTcD+QZNgdfZNNwyjd70Qnm9/htE2cry+uI0UgWz11Wj
oIkbpg/n9AQbwjfAeR50qDfXTfx5/q6vN9hl9U9Pa6npvf9wClxQ+RTl2cmpjI96NUN+Ee2HiuUl
xQ7fBtxAb1xrGB80eg7J6NxnRXwHjG1//YcIPyz50sK9Qy1p7bXteFYzB+zfqVCrdt9IFYQPNkOu
4X8otFCzpDq8dNYIiasLnmRJFHUdF3wYk/hjbkTBDYQbQeb6HaOt1xe1nMaLzQWkuwDiqJiucS91
3Jl9rgZAgsv5p1XeO4AZs/xem43D0LSH68aEO2hTrSI1g+ZkXXBWnKAdGZXKOS3PwG1c1ENTa2ts
6ZIu/s//TmwlEEHosKZibZ3CCuS0yU+NDlzXKeZnw7ePdhSjXtHf6BCYle7kopCrq3t1lh6hOUO/
KIR1K9yS9F18ynp3DcDJS/+NEs+ajRBCvXIAswmqKAVOhORmuwu1ubxR7NzeW1afwa5cQQyUO29g
Z7d4qUTfdhmNZgIJhtCLYloGi0yQK1V+stP21pmUr1UBmcZEbncYETRhfHGLJUT0gan28OCnWatf
PJFieegTvwH4PUkPWdkgOfhFV7///SECJ+04pDOI3phLQDnL61E2lMIU1b8TPC7Hqs2Og6w8zekW
nZEom2E+GzU1yMNs6mbvzUS+QsbkOMDLla8O3Ox+8Etueje0vnRm5nbKVp9W5EkhXuZRS6mfWdZV
eMoyG15O3U5OVsWwDyrjZTVvJA4bJtYlCWodcxLYtLnzsM3uprFKn9QwGDasCN/o0PlTIqMAwyVf
BUAk1adarmkrGVFmfZ38MbqVIimDzq8fbsfET459Fip3MA/7NDQi/SbvpnSrdSI6iRZvCu6cAkx1
HYWDnnHg1uyJwtIMaWL+JUH1L0/HjcWKLjhlzgWuSuX2Qrgo1Qqmm1H6OvX6gw1OH7jzrqfyjksJ
pQcnRqpI2YiHooTp3OTq/AdkOFHh0DNuiQh2Me6y+k4tHFfrb69fNGHgPbe0+pCz3tI4y1oa4ZF1
m9fJba6bhy6Lb7rIuB8YYXJTBNtsRlUcqf2c5+Y+t6WPnR9vJPiic0vxmlQH0kAqB9r7q2gFFsqQ
AxmVPkKklg4om80baxWZAGJCDY14K5BQqWCkLDMasqC9wo+2n/kfbAt55es7KvIpiMgv0RboNoCt
9wvpC3jDJ5tJ4RGNpDB402PqBI+F8dDCymlJL9etidz/osmiQ1BLh2ONYwjkOWjGjA6bZqKPWvbO
bZY6d2GSPgaJ9sFJ+61UXlT2BQf0P4vLLp+5ZkdqDMOM6bZNcfPYl1m4y+X6Hr1gkCdZ9wFy1Rup
N92JGUTXtnSU7dotmhLhh2T+1WaghfLgOsUweo1hOqXCjQYvavpjRsr7+q6KHAtYoX8NrOKC0Sat
FNfsapTBhI2I4V0npz80fQt8L7rmAAFpJ6IItIxrvd/LdKQQGEr09QJZUlxj7l4UtAS1JP2uR8b+
P6yJ9gn8dlyxiyeLnYdWJ8OBfeIZ+GhN+sdIz/aWlv+8bkZ4IM/MLNfj7Hgkoz1lZsPWGabvhoGK
OCSovkA6JEmODsTNdWvCD3VmbRVQFTmXRkNnUQtJT9iGbhlCkW5ugIWuW0Fv8P2aOjxglkJfeZKY
iSdPr58La6MnKvQa/y7EWA9wlnVWt8j/4Ju07mEMFQSQqn2dGSdN8Z+tYHht1C1Et/DwQXjI5C0j
3hdstEjydE4RwgjRlyrFBb+/C2TjduwAD9X53fXvJDwVZ7ZW3r0KbXq8GbYs34ndKhz3ba0/9LN9
l+CF+2neyrSEizNom1DcMPh35YUzuy0nuQZ7F/b3KQCRctrVlkTd4T8UApbhnAVQyLzTmnHMSkxA
PiEZXe18l6UXrfzRx5+u753Q2zGhDroPYhfqlu9PXxFoaR8sS2mz4BcaGodCMn5cNyE4fTztYWyH
aJ+y7/qBCG7ClyVi+jLGe8fvUBEoamu3GoyXZrQfrVz6NMXIWFy3Ksir3lldvuGZqyjo35lWANaA
BtYT2LF7zupONzrIs+ff6ih9l6CpL8ItuIjgNsPMRWeUqUj0HNf7mZfG0Kd2wqSv/aEuExe6YJOO
4fW1Cc6fzvP+z4Q0GLD1dCxQWcQEYtr9ENqQwAWMTIS3U0SMrLbgwEJT4BwUqnjmMpH7fhujbCwr
FdW3k7UQTOXBvlF/y2PgjuoWhZHomCyUmTb1V/L+Ncugn8S1nIddRMOgOGmpeSu3jOxMDjMapXRQ
4+gYD83G6Rd9Lb47S6P0dFl8mlOtpwRQRic1Tr3RUT8MTf02TFv+QpTWgAUFnclDEGmXNdI5s4fK
QpF8PEnGXWIYN6X+NKq7prYhirzvnY9B/WWGZ1XTN8KywDPCJ8Mzmn4qr9113pvlTjnEiTaAYUtd
Y/iRah8y6W7Ib8tgwwcLvp6lQuyJG+GRecFgbWW9lstBMICzP0ndhymG2m7+ptZeNX2Wi2p3/QII
vhvWaEow544LXhdotAwxt17S+lPmhI9SbHpNbrxFbX+4bkbgHDkVwFfJoaAjVleZ2lgZsyH1bX9K
096dwk/OFopIsGvvDCzrPHNSsW9ngTUPIGWLj/IAbUfactKfTDk92PmHMt/iIRCch3f2Vk6x9dtw
MMyxPzmS5U4qzy9iI7/gJmk9Juyv757gI4H1WtBzIPzhQVktLnCQBbCroj9pw5PSZvtq/hSoWxUJ
gX+CZpx+EZTR2mW7Tc2Y8dFrtTv55r4vmL7QDXepcU72FvWBYJAHVmX6wRDVUVy5GLCfkjRTlExt
T7beA11D76/6kvv/+OqnIX1LavdTeMvTxPLCX5K9C80bACtGcHt9Ty+XS6yGwGZhx6Q+qaw+YNk4
IeXPsD3p/IZUv4vDw9winrORMF58OkIn/EYslWY0rEPLuT07lybd/Ux1WvT96kK+Qb+gcCG20x9K
ntcbjuPijmFqYcYDXsmEHJzx701NQRrqQVVKXmR14aFT+uJDmktbBGWiBZGHQvMANJDq+yqM9VmS
dAOvx5PdjSdgLR+sQTsqTfq3R57F2EwWMNe/MDCszUTIjGZDpPoeqZvn9MMT9UzXyY0N93dxChYz
ELYbCyJPveiZlGppSZkm+Z421jiKYWe00RPA9N0c5xsH7sJjYIppoz+0bmRwF3Q2dar7feIEpzzP
5dfUSX8jhaftq1GfXDs0aab7ztbEqehIkPACaASXR+l5Se3OTp9Oj9mslDo4xdNoH5zeMvdzkPuH
v7xKy8qQj0E9xqT5u46NjhJNSWsZwclRfzfT96n8Vsrfxvyfv7YCOQYIcpAycKaskZkpMgVxa6ch
cKNlGGHXtmByjGLfxluZ2kUsWfLOM0vLrp7tWhfNySiDTDk1SMIAzjn16hS7Rg9uzYhuYtV6zUr1
5/XVXTYQF6OUogDJLczz6w5vac9Ko9ZWcGrHBLiPYy7AOLM8NLpkvEaSOrjNVMa7SMmZepTRRy4W
Ju40hVi1S6M6/dvEePk5THYyFgG/2AUQxImTPAvlJjgVDijc/IUZT1fTv2rO7+vrFrgTQDQ0nUHO
gWZePwCVdlKVEVXAk2L68KVHmXKEcSXY5WXU3lw3dfGOWZZ0ZmrlitvUNp2+nILTPMGMO035rphT
+LVAJKX1vJuRbZ1ndGr7eqN5LzxPNmV4wivcAOuTm8XlpA66JHmJAeXwHJW/efYsL45nIOifYDH+
ZtMR3/iAwo2l7E/VCvkt3r3vD/FYxXk26GVwirTqmA0liPtq7yPBe31TBQ50kSDQwZZCS3gBNCkL
LdMrMwxOKTju3Tw1ylMyoa7UVdMEw3JkH6/bE33EpRDCoxCAI9XU98sqFl4zc8bXIDIJuy30FWBG
p+Kp7x6l8RBXh1xhNLGqxq0KvGg/IeT8w3oHT8AaspAz9qiGqRKctNw/hlOUuJUJZ7Ee/IcNXTra
C6wZKYE1gIa0gApDEoSnCgXkKvjRWI+OgdbTx+v7KIgMLOZ/ZpZodebjWjJAaSwl9jGUELRNk++I
W20EV+GWLSXoZbso5q/AAqktD1pvA+Bq7fYwW481jeys2wL8CVdyZmX1tKiqtOsm2tknragnL5nr
9C63aWhf36+ttazOXeMrc9lPPmsJYBadkJftCxLHltf1dUPi5dDkxPVSD1s/yHTGAnksLd9/dE6D
bByVsNnwR6K1MBlKDwdsMHTRq7VUiRXPDbhZzyb/cZUmzw7hMD1boypvnADRYuig2uaftfC+fH/K
EJaxQzgVfC8Nwldop7wpUDccgnAxTGssc1909deLCTucgdQWvpfVk7Nv9OnnoE3BB8bBtrQpRa6O
lNdakPoLyfXqyiQLhlwtQ99rmhQKf7U2jgUKlBPOdWemtr0RrkQLI8zT76YLTRRefaV6THutq/Gs
9XjTZihEmrc9tYDrp01kBBQPQ0Qo6UB8soqJE7k3OLogOHVJru4yv6kO+miOrtHl9uH/z9QqIFmT
lBh+EQUnGUdjpcDhf8nF3XUbovNGlF00UVAqAfP1/ryVvWZkc2kyquvIu7iLdsWW+LPoEJxbWB0C
M6gVNRiJ5XNyMw7KLprLA2IPO23c8AOiL8P9hKVgeTleBNahM3rUqw1eJqW092f1KW3fimgLoCNK
TZiiAd/EQ5hsb/kVZ2GgYwltFOWkJnmJ9AdiduYxsJDZmSapYYHhdEyjfgABMdjZRitZuEJeDfBB
A568iKhJjALsUCeSV1omSM1C9u/TuNBus8ZPN+6S6Kst9D4LmxWpw5oYHxnHMu/LWfKM0dgP8hed
51aUfOW4/P194lFsU7/jWcno4SrkqbMyMiEC8cLEFLY0Tzt/1p6L4ef1Y74csndQJnjjz62sQt4A
lF6edMkC4ad9ypzspkAtMHKKdBdkAxT/w8aqhPYgsaBzAr3EBR6mkoF/12Zhe77h3zgdBOF94uYL
dh/l7Du1pVJ0fYGCe0x+Bx0PHIXAeNejCYYlaXkY1rZnxcP3ycn28lR9vm5CcPrwbIyhLhM79BhW
7jVodObS5sLy2hnkzSuMP0a70Y8UbRsjtUtYopR7UfFv/GGe4jx2PFMqYjdPlScpZMaj07PPhuX3
vKe2+F7/VK3WJ+Pc5LKxZ/e5UbUKko7I8YZuOEppcwyM4hBm9tNAW0gJ6fnH9jGM209d3zzL83gY
yvTFnMKHWE3vDJiAmTPYyAEuMUicVoYdFfAisP1xgFa/aQxnDa4aPNkQvJZSdBqy5BD32X3rz/ux
L38p8A7QERn2Wqht3BSBf1MNXl74N4sIt87aR0z5DJ86ngYE6aibfrtr1bQ8hnXAjHOGHnGJxCqz
g1tENpeNimXV/M8gyLCOvMj7VcdpYtumLzke+kv6w8wb/XZsMvkxgsL0oa+MGJGZJHyATrt8yeAX
OLR0V+6A+Py6fs4vi63LD0FwgnNI6R3v9/6HjKYVtVGd+J4ZwaFRJ43uBnOJfGw8KbeRlfTfsipN
XHPwu+e6CeuHvGYSNYdF7KPfqAWaUXG+88uxOip8xtENa6l6ZJgu+XL9hwo/1dnvXF3ITimBnke+
41GdDuGTKie3IJa/tRMTXmVrhsehkY29ExZb30rkCs53aHVplAqW+6qLfK+F0toO71OmJKRkf315
y39ycTP55OQm8PGCZXz/GRILlc0hDByv1vQbB3nxMdp6i4vX8a+JNUxlKIMuJ1uwvWFOPmU0gxUE
F4ZhM2kQ2YE5ibwe3lWq28vfz5xMPtiSabah4/XBC6hzlxLmTdD9+vv9wjMzhk2v9FJSKlY7PZ0V
PFmO3p+WLKTcL9ctiA4cdGLcCh5b6OWsYrXl5LlRp47NRKgF20fpxs43pfsJsvzAIdtZ0eG6PeG2
8UIBNYICwcVMZuzovh8PsuOltm4cGMouyRBqUGBWnG753OWyrE8b+Ll/ba0uPRKVQVkrg+ONuv3L
CJ0H5t8edWdCwqik1WGchgbGc191h0K+XVQEp171Rkv9+7xrmbvA/ygIOfKMeX9S+rCBqn6a+Ihw
xtSunmrGD7QCwGSWSfZjVuItHfg/Yfti4YyhkyCZy0TOCgOUB1GbxHAseU1nDXfgJD7NparsQL6m
j32SFge5SaZ9XZnGG8KQ2l0KryUzdWBee6b+vSjs80Wcqb8N56w76mgN3TRatwinOsPOaQ39ZkhC
f1/0lfqAsyxcGmrh7fWDIsobliYcTIfLINU6+4lbaWrr2fK9RIuPmnlrGLeGXB2QGmAEbsMtCTJj
4vL/bC2X5OwuKwNaPfTCfC8orPLFVlL/tpuC8KcdFu2u7KutGQdRnVu1IDWxF7TAojf/3qDdjApo
RN33pCiYXs2iTR4mC8LXgWC60+rwez/75qM0GZZnW7n9zyTJcuBmstKf4DDYmoEV+QDSM5BB0EvS
/FwFndku4taoQskLpeJb5SP2VeaHtoA6Ey4et87K35G/BSUQ2qTYbQJ4WsLOKhJYvZq3ZcuWD9JD
WO87/XNZZTupJ5P/Xsl/zWtJ+Ge+V6YMzBsL4sT3+11S2Qksn8Okzd6s/oj72LXV/xLcbDqCJrLH
KDrbqwjKFFdJrIl9Lxy133ZkPVOF2zioIu95bmL5+9lBrYYh9rMAE5Py7Bj3wXDUO+/6vdsysdzL
MxNBp0WxZQW+R/fnPmj8b3MuP1myvfHuFaaG9qK6zjTK4hxXB6Dj40NAUPpenedPoV66Faxz/Ti+
Eqlat7IJdt2c/ermcR90zS4tlY3IJ3IwZz/AXDnJsTQkcGP8gCznXRJUH8bceBhy7TUNxj1ayFvF
U1Hus4yDwkwIcvyCryNxgC8U6D8h1WLdpOCrJ3NLqEt0qcA78cBY+Hd4qb7/djOUngip2JiIzJSM
NtbeqKypN7LVKvdBl7S3vDbjfV8BKLt+apavtY44jIdxw0glQDqvLGupFWehTfaY9/EXykMnPdb2
5QheJykOzpSpO8ma3bzZQuKLPDdlVcoaTKU5FzOuTavNmtXN1FaTqb9NJQ2nRRxjOFuSd7Xf1P8h
lpOHMcBBIcWkYPh+h5UWzx1HPOMi7WMQ/Q6dpzT4WJdv13dTdDQdNFJAPtHpQE7ivRWrV+I0HVTb
oyl4UHDEQ/E8FG9xlbmKskFIJbyIjKWQJTCQTRls9enq0dIItUsGKAd3RaLs1ai9B7z31hTSi+0M
HxQ9e1GS3twXrfpFzreGwkRH59z+KkurGy1tOVe217elm9pv2Xx0asvt+6cSbeVwOA3Tz+vb+4f4
Y31amcteBgx5EZJav99fnw8YtXlqe5JcRQgB16B9gmKOXlAJ0X86auY/K3HPe7CM/PCxtab52NR+
/KiGSYdKbfiln4YETjqtejZ5uh76Mp6fs9BnhiINPxdwNh3RSqjJM4dxA0ojPBpA/haIEmCGdf29
rxwEu63A9oyuuqECdhx81F6Lo844HyB59/pOiXwWoQwUPiTk0Cmv4k1YaJXSp7ntVY5259fNG9MM
P66bEN3gcxPL38/iTaMiRVZZke3pfukyuEA6uNP9D+348bodUVxzyLUQTTHNpYL33k7QQWcOzwB2
JCvepaYhHes4Hw+lI6V3100JvxEYBvga+ECAXd6birW+lSgf2J5aNo9ll92QYN33afgyT+ldP27R
/l2ORZHdMBXIKBeMHxBPrewZUi0bUVvj9rsp+TVRVdsVFsJR7igP0lFpHfV+5k0800llrqFqkdfM
EwrBbhUzNRg2JbK9WipvOBbhhtP2BFVm8NOMlatMpaIxe5PC36zqNzBn3Jjlvt4aKRJ5L1DzjPBS
d2G0dN0gKotcbZTZIU9WxmcjDn9qTIqYKYyhkQTFMC1QK2sOMBG9VLn2UMxbkEtRYY/WAawZPNLh
AF+rS6l9MlZlYVKGNm3X0h61NN417Ssz0zRI+5vKYMI2t3aytRFxBffmnd2V25zVMSilFNbFwpr+
cYrpS6nYtyP6gW6rxVtMQ4JvSeUM0AYzu+Ao1hOUc21OzChQ0S+D8tVA4Hky5MZt5Oz2+s0RLop3
K/qOC8/DOicDKjEWk0VNH8U+8y6Mp9qdw9nf69bwyRljc+OiqoKECdSNzFTTwl5xwd4UVGpndVaG
UwAF+dEwwuA5VTvlxco05Xc0O+1+IZf/3FYQpM+FqtYuxFnRI0VGPm/fKPVd2UX2ox1pwz6OrOCu
CuVuV0rN4Ja13u2CSh7dtk6sXdjUw0NozMpp1OvA7bO22VmO73ypclJBXnYp2xkph+v7Kfpui1Ym
/QOoli8ws442B5nZJrYX9ehdVfz6Q2L9vWNFFYg5YZrpNHvWN7Ag0PoV4+OejVpO4Iw3WfVsNPZG
JBL41EV7CKzGUsi+4DatZb9DqiS2ecHV7hDqt36gPwGcvAmTSHIVS9o4iULHsuDsFrEF2qjrQDvb
kd7A87gUxqRvfaS9mlH5YUyy0zSraHBkIZ7dd+VaOkSx/pI6+UagF4ReNAr+Z385umdxMcn9RI5g
yvHGtrvvk+BDa1gb80Ci2waIcCHjAfh+QbUwBO1cK5xyz29y9V5y1Pp1LDpm2M3EvtPCUd/YU+GS
QGFqwCQZlV97kUjte10J6UMo8pORgOALtnSXBbkkmTm4ETAjAlZJ1Z7VtqjIJVP5KfM/qdBzQDdX
IT06FV+G+Z9uawtFDoQWHdP/dHAFtJKSU8hjRpDL4+yGh/mDKmX3RWaPrlajC9AmvnGQ6Ldcv9ai
jTy3uvz97Gw4dR5mjUQZfcyUj6hUfelKinDXbQi3EhpwuIrBmhpr8rzc1+MoAwPi6XO3S/wBMaLY
leavWXvq9JeuiffTuJEKiryVClED5BCLcvG6dF+1zQCmVLa9II7/cTrltZad2Q39LWZhkS8hVDOD
j24LZFfL38+2z8givUxoxntDVP7QjPIu75NwZ2nmLyWmB+aXuny8vpnCY7Iw9C0Ta0vR673FkmcI
Z7Ond2z5IxDkdto7vh0dtDDOdjK0soeALGI/6X61EQEEdxyiDgTWGWZY3jqr1x2AcQ3qgcDy+n48
QkjqjopxyEcAthvORPDxgOxbZGIUu8nGVv6qpsc6zLFqeLoxeJWWfByk+mObbo0SXJKpgOGmfMKc
Gh2Ly3AjIbxRlsGge8qcyU+jPztf7Txt3Fav+oWmPNxbg1k/2DlRT8tyGbCw4hzRa4qOdmfjDGot
P1aOOT44w+ZAjGgTSPtBcoBXWnDu778zLY1Knq1W94LBfpUq+daAax5We38Lsi84wkjOLMA1RqSW
+fb3hrJUjkvfzHVPQ1AXI64BGqsmyivR0VK3tKhEhwg2CZr31FhoYqwO0ZyiJphNme6pkqfW+V5j
RtDW32b19a+vCQ8Fiolwby3Qh9XFtO280RGaNzzVeQ2tzFXlx1l+S/SHQvrQSV+vGxN9Kx4mKIZB
OnkJzCzDpDArJzU8Ixj6nbQgg42og8Spsv4DApC32f9MrXJ125dNlZFsw4vHV718QWx3w1kLj8NC
H70U/i49GjW53h5qR/eG1Aa8Zk/RPi3l6S62FMR/esN6WIAkG05NaNRZkjEmLPEtqzNoZmlnQy3G
jZfVvZ8Gh0Q/RLr90OYvYbwRGgQOFOoEYjoYbk0HRP7+vBu8pPOksQ0vV/Pfeljuciu/62vlk263
36ch/+hX6pZOseiAkPoxcQblJNZXpxEpimlwMk4jY727KvMU9Vaz8v31UygI5dTSKIATAkhv1+DQ
3M/yYKgMnZHDp7KPXHNLNUwQxzHAcCOVdsbnL+jslKi2ZuqnXgfzxJRJrhRZ+7753VtPfU6fKTg6
45fra1KX0vmqvsZ7g8figqdb5r7ef60y6poug1bVQyi5fZ7HPryPwsQ86gqEi0ZJQdM0AVHM8Szv
5t5sPtR21zzVxaTuwiT+VVrl6CXMBpvhTUFPmkTRt47l0AA3z2A0dMFTM/F9/UcLP8TCuLIU1pSL
UpfexzlNTXxcUMVunFFK09H12DAiujJLD3ipp5E7rYeEVBl5eKvqdG+WP08qN9Vy3L76R63puyv9
xv0UrYiOPmRfwK6Y6lqd3yYNs0BSI8OTyuitRqM8lbdAI6LAcG5iFfTDcJRbqfF1L6nV2XV66SY0
cQAkAoegzzauiqjUAkaBIXimxzUAJKswpGlS6gc84r2gCcxdMaV7TWo/hHF+GDrtm5Rqj1FWHdQ8
+tTN+Ua/SrhSXAGJGiGXm7o60nMmKUMtY7to631dj81BYtzLK3RluDHSqdpweCLnwytXXiouyF/Y
q49XGnrbpuVsUaJWEKHXjsOkgs0YN86ICCpAyGD2kwoIJJTqyo4yIzCjx+xpmhmpgX5hnHnVPJnP
6Ezr8VIA146NPE2ZG4VxdWx8Od47Zua7gxVKu0rO0iN6xuGNlVjDLgH4udfhXPti1nV8oipFLayG
D7iYUNwJKsC1GmTPX4s09O+uX1/R9wHaRk5EkgWR86qbFwPpC5W0sT2nkk6hb776RnkbgDuN1a32
wZap1TG0NF8Kk6wEl5kVzJ4Z+9kuES/nhTT98x8WRW6CpyBLuSjfTHlfAWWktNLFxn3FxJ9sHbrW
eBwDaSN7F8VXXnn/WlrWfPYkgstYk0ekk7ym/Z7nits7P2x93DOE4WrNzzg9XF+YyDWdm1udOtsP
iyjXacCkpgpn1+Lhb69bEN6f/y1oTX4LCLK3whALpfM2Gt/kSHetdKs9IsJxwB3577ati79ZVdt1
M4EJ1pqRUFW+6fr8Jbbrhx5iU9luX3W7+lX60hGpoQNaTo+FukUqIF4oTp44C8poXX5LYVRsbXW0
KM06T3FlHQMn+FoOfy1UzbOLIYx/zSxf9OyABEmo6eCYqMzCWpA46g9dcW7o7m+cQ+Fq0Mf5U+bT
LmZ1FWcsVVvqLC8KPhfRtzL4nUYbfQnh9aVq+0dFlbbJ6uzFoZWbYU8HLZQejYKREgMwSPxRTT9e
P4GiCiKzBP8ztAoZSdm1zB5SzPanel814862/V3TP1coOqrTZyhO285yGwi7pi2dZ+H9IscwlkYX
p2LlorSUye0gsNhG3/paxv1nFH82rrB4efQEFisGFXvt/YkwmrBUtFQ1vUD+GgTh6Epl1e6QQkhd
M2pA8kKpZU3PWSHd9ehqjcAxr2+wKLPl8cHENYRyADJWi/RLObfQhrO8QZVRRZT78p9W0vPPRWsN
L5Ijd9/zORgO8dS0bhT780ZGIKxEcCEWJCPqVBflzJSyvhpnpeUpo3kfFsmRvv2+9budotYfHcs6
TuH0owzin9rY3AFAPsVpf29nPZPU/X3W2b+vb8dybtdJN1Aa5091dcFUvf8ewxDMXV/4pjdLXeDG
Yds/BEWUeXLcTC9N6OjHQC3/Q/P+j6onY0a4ngvoGAPSeQrQzfRUOJAgMytBtuidG+f9y9zP8mFS
i5tA6W7D8T/Ad9DcAEcDOhA+8PVcZeDYkVzPFLba/Fur/6DTatIRN53bydjwSaJ5AkzB9szzaZkH
Xz1nZD+d57RTTM9Ky6x0Mymy98pUA0aMmvL7HFafCAGJq1ZycxhCOb2HaDB9GIymPHVD39+1cTjd
VpFW7iZpMg9Vap6uf3qR1zz7gevkxwxjyVQ7vsKkxfdtgVxj3ril+fcTk3xgZWmem7xW16+6tNFl
P9TwzfDMfGt0/943iy8+TCzXFyM6x/gU2ucOvJcXigcpbSRTMgloDrwGWVOCgp+eatP/oeTDF60u
t0BTIl95bk99f2+s1jFaaVTI7Gd5j8j6k19tlX+F3weoJzEHNC4Nsfcm+kmLJgNFd69MbNcsvptK
tVP14/V9E8U1qCc4ntAzIp+4cod6AkloEDW8GMq7Aq2ZMa9vq1iChnUL3yBcDsMcrOf/SDvPHbmx
ZUs/EQF685dMV1aZ5aTSH0Ku6b3n089HzcztSiaRRPVF4wAHEFCR3CZ2mBVrMdV6MVWfjHU3JFpH
61npf+UD9cDReKYmvPJBK2bmrONQv4V9UWJGUodjoQYHstytoq+904v7z0TI357RpCtwvjlBGvVl
wIj2UXL7P16c3cuxutLLWzzSE2HHxA12OeTnkSh4ZETE8VbiRKNiQ5ab++AzTO9WZc7k+kFYWDde
RYWKFbp/dKamX/MhVIM0RpLyKZZP4uc47Wy5Ja9bA96tGZkFN6IXNW0cUmOX/WSvjvuhpfFrrQTx
C1sD2pWslCIjEfvc8SZ6aspVDrjDEttXqNsg1vfXiP1WbMx9p+sxrViO4Cj61H326uHejMbX6xuy
EKgwKm0QQRMugY6ceZgC1eFcSlL92ObZDhG6u7bqnvo02bQKIG9z/AEW+Z2Bn5V3a+HU4QkmUIqO
374ANwQSw9oVErzHpBNvyPxUm1GsB2lodopfH5QxX0EOL72Tk+uBIm5STKTndH7wCj8SG8HM9KOb
yE+q/DX3f3n3ejxuCkP3n1zR82/r2AeuZjUMJifSMUminYvq5tZXY/FHE4nJDTC0tR1eOqp0S7kN
XHK0bWcXXC6bIpfp1hxl/U5w33uEtBV/DUO/uNgIN2oIh0wQ8FmM4IcKlDg1w/0S8JgJTrUfxfh1
TI03duFWq5WVq7F0poC9UnafyonMCJ2v9VBoQkiApR2rOKntSjc3wVi9gxvcpn/lIYU/khlpAOrX
ooCFZ4aY91/Ds9W0OotcVx6oxEPE00WN02rQpMm/OtPdXL82SzeTSWVuPkeJKavZJ+qVXLdD0ylH
1ShNp6KNudfgWFrRI1r6HjJbg8YzjdKLhZTMppPiNpOPOQlLrxg3ZiLDRylUG7zb2lGcvOIsRqeU
A+B0UpeaXpzzXQtp9/aAbeVjNSgemASYwxXja9Fk75B7Knaso5tVkjVcX8ilszKxfFNvBuJ7Sb0T
qV6vRr1CXz2/K8Rua+aAFZTwB6SHnYPg8zfFEhS7iaG7vW55aQtp5k14LoNy+dwjgN2KQLl7ylFs
mhc/se6iMVnxOku3mywb5d6JcxPx8vMlTQNUA3zTV45pdYDPyHaFTeO/X/+MpW2biHMpkk7yAfN3
iDkFSrRWplJjIaWypS75lSBNbMupnv4jw1V1iJlq3LgZjCjXLS9+HW6L8wJA++ItT7NKU3JRUI5S
1bffc7Ps30ykTDe53K1RHy6a+tsqolfAMPjMg8WjPsiGUKhHN8oeAjM5RJJ/62bhSvll2Qz7BEwH
mZ75FZBCo8p6vaQFUj4Uw23j/jCl1/+waBAbEm2DtwAscH4kTCENqiy0lGOblW+a2h2swP1dNOb/
zszfdsWHOGukMut2pa4cE5RYN5mM0NCAtDSpob+mQrz0utAr+/9f9LcO+cFUJUVNIA4eoIdAL2Sb
dEI4JEamboeqiRwxoRvRKf1acr+0VcC0YBKhikX8Mf37B6t5MwRqn4i0/cf4W+cWj0qcbDXopT6/
XR/NzLIjXfISX8sU9TgISfESBWqw0ZJEeO9GqVkzNYVacwcM1JP8FVeBLugsSeolMVEU39OOVDVU
uw3UdleFQeUUhhY3duCF2X0yDsMuS4tsY1au7uS50DsVpIVENQM4gaiODjV8idvek7TG7kQx3ldN
nzlyJla3JrRfdqjXnT0aTXCrZ8UpBB38RQzLCAIbzT14YIR2IkONmyFr7CTKeQd0CbdV6r/cSkHD
Qhtr1+m6TLd5AmPb6rrG6Xz03IVElu0gE79rgih8I+qTt4I/VPfV0NOupOINzloFQ0pVTLIjTVSe
NdeT7DDwg42atvVNqWXBTmzdtZR96Q3lQlMcoY+tXTSxsyLoK7UGfmCJ1kZRmFJBLkYYgJVHayq2
SzeBbJ1+FXBrQISzux2H1hjGBu4ja+t7oEjHPHM9aKi0L2lrotyirQ2qLT1hZLkUOYGZo849uwSN
WntVI6jKkYTrh2EMO1KQz5dvJnqo/zExuwBW4LltGys8YZK0GSTtyeqlw9Q2u37Pll6xaV6dlB3K
UiBa59d5zKJeSBtDOUII8VZL+e1Yjns9UQEd+MgSMh9mx9Ea/GBh+WC5pbOIZcKPeVUSwkokgfVc
OQ666XRmYJdusBJkLJw+IoypBg1FEDKEszud9W4jZL2pHHXT+uXJtfjcKEm+TXJB3aqdpK8EjItf
RMmXLgWB3AXXVldXbd+0YLwMJdy6srYp2pWQZvGDPliYfsEHv9uhX2d1MRYa331KNevQCP5d2SAb
1KSfVg/heSRwAgsJ8IpTMeubRvpAHC8TYAyh+8PTaQH3Xf7V7LnA10/fdE9mnpdWNmcPImC0ZubQ
B6iXujJ2XeXY1fkfwZV82xwV307k8j9ZYq+5rNxZ5iDPlw9m1EZFIFY9qlX9pobR1kxS2ufmSgb2
V3Br/kUTsQ0tFuiGLyDpqjyWdaB38rHuxdgexGS4YwJL25pm1RyDWtM2adaItlWNypMSVM2LJvaD
rfBkI8tUhhA+60ahIETjlb8TWr20Tdx2J2t1/y02e93pw8q8V/KS5oEpQOityJEjeW7+zFJGd8mI
s1CDSnMGpfAPdesyQoA4ZrKTXTW9cyNKqLaRM3pi+Kp+QLKj/MKkUHxnea6/GaLDWDc3JcBJ09uY
8QaE797r400Pm5fg9J67SXXzLvQK9YEHg0w2ycuNyFjGkw9fm5MJYnknma12Aurv/cNDaW41K6x2
ZdiNu7Doho2oNdpb3vEyNnoROKCEjH+GzAgQwAtlW84bYaOqVb9VXDPeUT4KnvpAUW4tVy43dSuu
CSotXSqKe9MEONRloHvPT0XiqUqQk2weIY+1S+nJNB+S9HsUvVw/5mtmZu+TOxRjrwyYaaXS1uQn
xXjscayS56/cp4WH0AKKOREIgIcj8zn/HmYxU8MPcvkYQo02FMk+a6RDbjJzko2Fnbva/vqHLbk9
FAPhCUdJDwX72TuInm9QaKkiMy5db3oteKzCcKVMutRRm5Q7oXdH3JX3fWaDIbGqbopKOg6Brr24
veVtjSwTX+O+7DZZrkdvSP3pGzFX85dWGLybNJcHJ5Qbd5MkBD6lH5SvaSFaD0z2BK/XF2BpwRnJ
taisE1rx3pwveDm2iteFo3T0lWgfWIm5EeXmQXbL3g7z5K4uV6sFS0sOiRqsTYDppgnnc4tmAqZP
KElt9ZQ+sfHTj2Tn89/E+BxajKjIA6+cPZ2JYdVqgErwUeiPYfZd8kwnp1s6qrdNt0aEugTfQnvm
X2Oz+KPs0n6gYysjDYD+ljBAMy8UssuXaTKY+EHcaXWaHrJwyClogeSSpmj4+gcvLSktrGlyTgJ2
OX+FWl3NE0/OFHAuxT+N0n5psjWOhqVzAv4IHmdmH+H2n+3aWCRSj1i5TIrhHgZzk4vGIUtfh/Ik
iGuojOU1pRVHIk1hE/aO8yOStQNkOnGiHHO53hIavzC2s2Pock+78CA17ZcQbl5VTzyHJvWKq1ua
O8Us/Xd4JsnmtdmG9nUV6UFG3KoUUQnQS72rfXMv87SHUC2PVaTZUpSDOjWFd7nXdNu3vD05Vm8n
0yTC9Z1dXgqwbDQ9GFW+EFiU/abxRx7Uox7dljS6XQ036P0Egbpx4ViTpWjj5w+B+PO63SWHr1I9
Zv6W4XloF853QMoiSxWAMR31sNHtLkjUfT1IcOWIAgO2Zr1GIzEdn3nUQaYAiaNKLYrrdG6vSIyx
TEdZpt6lbXz0NhJPdNpoe/2rlqyAWIehi2bv5fTb4OWJ3LuJdqz9nygrOVBdbaRx5UmZnqj5p6Bo
Ol0SGVD3fOmMvPR8II7a0Q9f/XzrV1t4RKOwc4IeRt683pgAGa5/19Ju0TgUmWbAhV+8mrxgQd9b
Ld8lkngHBeVyXzmMXfguqPHKc7bkaz7YmvcvgSOEA/m5doxECSalYAtM/frX/L1h8xWE/WIqscLj
QW53fhiq3ijixBypC3Wp/qVOjc7uweRqtiyMTY5ET/PLa/P0MLriaCeD7jlBF95G2kOnqPAGdKgx
OHqRaI9o2DLVKLeu6pB9lIWdDVJ41NBm+FJRgtwyF0gpJBiqbdQqZW27EvE1T67+axAN/2b0W07i
METBbuh1/VsuMgXtJdbgaOqQbVulkJ/yNmxtT87LzjYy99HCO+RN7njeXqj3sSE2f3y4/U/yGPyW
tdJ781Mp3WptD0N9joCpGQ/xHUFDZHdj1u3kfmxti7frILphvHKnl04/Q+vA8glGqJnP7lgSNlZX
yD0VqdHT7FjuYwBERLSKv3IDlo4jj5BO9XoSnJ+/FUJOsKZRnD9aDJ09KTHKCm3nhj9Gz/NeinL8
D9MGNFR4KviPcbR5qszYsjZIKmIi0FugPF2b5bbrymwlM1r6Kvgep04H80kXhQZiKCjpQXccBY9h
XUH1H5gA2Itec0+hfnP9CizaojhJaM9ThP89vwFKP8A0Q/nyKLRm6VCCSG4DyS33Y9xShJMh0zxd
N7h0NkB9QX8t8QkX6X/YSl2fqr0Gqs/clJUAIkG/CSELvm5murnnN1ui3g+aiyh4IruffZck9HUX
x4wjxIpn3FgN/Rmfzu0wAr2Oa7O/C/qu2ZR5p22vG17A9WGZjgP1FH7AhYvU9LgAAR9q1JrbfSaq
TlcItlsavGZVfZ8gdMPNEG34JCxHatOfwvh5wjwsc0IoFhhTqW/+pIqK0ISdrh7FMr9ReF1txOh2
ZZo8u8WnFeCZWZ8YkWW6O8Bz5tyojCP7auLT2umVzplE0ENP2lnjmvrz5VN3ZsaalVmCRGR6acxV
QKdxbewLzU1ggpXSt95P5aMXyBFl4LgObsYsH/4x0t5/XdnWy3PLLyCSJlJhFu0y8k3C4v+Ou7ny
S1O/MdYEIpDxH1v3EicZBgcdYDugZhDy+LbSrtF9+zFc4zReONYAlZlq0EwAm9p8rCErNKiiDPia
Al6eWPk5HoTv8DeiPQU7SbuWIy98M3OYIEg4RJA1zd2dUKZaLEeFxUyPu8ndfWrmu84VVq7qdBxn
V5XHApm6KTdm+HN2Vc06ZSLVbJKTGbQ3TCs7qnQM4hPRlSOOu5VtnP7YNWOzmFvqOlWQ6jo5Ndkv
VtquQBsoxUMweLc6PTsvpqbWDvlUPLKr1lobNFzyDsC+WEyIdKjqzhV6ejVMsrxGDkgsdpr7Kpv3
WgGM+jDRzdT+Ta5uteBBXSOcX1ziqWQtU27jXZ42+kNFFHElpZHRcjmFwkOrj46bvkBsfxChlOm9
FdjMwqHhegCegpJdvQQdlSVF5qA32UAwzVKNYEfNG/Z+fR+XjFAEnaI2KOHoXp9/UB5o5RAycXMC
RbUJu1eTGTjCtutGllbto5Hp7fywaoWZIG4/qPGpGxoni35XvUUA9isI97q58j2L5+KjrZnPFgcL
0bUAW+ZY0OMStwLlSebO7QFua78ZdrXZ/JC9YuNZw1GIaUv97751FgkbQG4tNdTj01AFToRERFnf
5+XeKw5quHIHL0MOKNlV1TTQc+EazJ+MOABwIHdKDJML1VPlsTScTtpp+oqZy/ThzMz8yUhiKZN4
9jkivmxbYWHX8kqCsngIEX2Dpp9+/EUqGciCn/iFzJr132sFviLzpyyudEsWbDBOyRTi1B2czJyf
QaUqMiYB4/jUprljwLyVji+W/2lMwSSo+a+R2W0CqiqKoDDiU5Y9RsHvXr7N1noySwccG5Q6oKJD
omuONy9juHujImc7SH+05lvm3tbeXUpm0ug/deO9Fg+CuBH97fVzvfBg8lwSiNE1IbydMwrUZh5U
7gCFNbmHPNwY6k3V/SitfBMA7a3GlcRnIUzB2hRITyoyaEud7xaV1CqJDRYSRveDlH5XwzeLseG8
/a2lX+PwNnX/y/H4YHC2c/1gtvTHw/gE/fQ2z39U1U2KxuH1NVw6g1Q3Nfq3UyCgz/xgZOVTE7KN
Tlr/tfXfheyPWa+07NZMzNyPXjGtCdtfdBqrrWdJcHXf1MF/CGcmDhESq4m0iobn+e4o+iAlZCXF
KTWrnTSIm9y8K+R6ZbUW3BuuDTosOJ2mqZrZGWgFNwc/XJWIurYbRT1Edcygw29EUK7vyqIdC95l
aoiMKM+jfF/oij5LKYuqVmnXg2WbQbNJvcGuhG/XLS1sDnNCODhAfoxSzvG3ilYnoduI5alIo00e
/ggoRdapvLJuCwVIJL4+mJktXNGnsunXHR8k5Rs/DCmaZQAJW8dTttHQHCBItbtCsYfPq3icG55d
oqEU0NiARf0Uj5HT6Y+JKtupfPMfFlFFhweqwSkKm1zHh2DCKDRPz0a2q2z72zbo9mP/6pYrjnzh
zUNnkQFeKnSTusssikA8WbF6g7PXRcONpcUbepsr4d2aidlNxZsqTWBhAu3dXwAjf8tUrj69VFQ+
psqpDCDmYjJuDOQmMXO/OA1hfCir5FEeip1qrgXFf5OlWS5wZme273EsU6vjBUdPOhpuaRX+LlvD
gJ0lUe4jI5BuRijIHaUOjO2gda4duYb5UKvGH6UVtVPhidoBZuz2dfSizA6FFFKXQg23nW78EfKw
YVZ70DalmLd36pjEN6Xq/QkbcotRFV70olCdSkEVo+rNt6Bt8UaG+jyKobIXCsM6wKvpvoyZKD+Y
nh+/qVIaOHplQbavDVTkBxl98qZIHaNwXVsqxcAJpcZyUmvMDr6elrvCR4m28kz1MCTFuEtbrXeo
bXoHGTjJpkm1jCnlwH/Jwqi6GRNk2/xOUt8sFdFrgGTGS9wY1R5xneZrW6SN4+p6s/X80uJfLfGL
z7jinSnljGSakvfVEj2dfjS8rrZKX4gG3/R/vVCNt1mw9bNbKCeiWwD+GgBdC5GQTE1vo7gAwsWc
vt0boWhrvSzsg0gXHWMog82QyiDB4wJEYKOuCYktxPZnez/5vA/XUffScLRS9r4I/6TeFuUaW2Sq
KO9ufGvt3VmIQciF/nLLcDMvKkKeUUliEbr5Sa5kRx9OhfBVGUMbxNJNaN1LawjRhRtKYY3GGSxK
CyDp3FLRHlDV7BSWxiaUgsewXoMcLpugRAngxQCcPFu9ZIwhIDGi/NQVY7sL1FDY1Wlobq77gYUX
DkpqaGvgzaS6NC8M+IEkNGLDFKBX1domMDK0LGsUIDJXuCeFWLG2dCIg+gCNAjYOFvDZN6nc2ABx
FayhszTKhwiayVo8uUnoIA244uKWjQG5pojDrNkcm68GqVLFZZyf0uImjl81ohDPoqlblHZlro7Z
T4HN3NFRC/wfa9N2fjjsgtl7qK1grQNI4ruj7Qmb2nw3i5OnPxfJuwcZaZv8uL57S6eeBhuIESDz
0MTNyjqS3wHU6azspKbwL7Q3ZZPYrio4dX8I+n2il851ewtRCrU51OCn92+i/T7/yMGVjVEa3PRU
jd5WGO57KPjlteb0ipE53Kv2yroReoz4lXineuFNJ0gPhTt+HpMHSOLfj5kTI0hF3WfQd2cnI3tv
oy/V2NsF2dEaY6A6xVTzk0HGQmxPnXwiDZwtmu95As9LdkrU0Ti4KqqKBTV/Jy0g9deUXtiPWiBs
ZFhW6W4VgQ1VQmL3gS7d1npZn8I6CQ5K3QT3CcxtTuOL410PY+p2hHrjqU6U0OlzRXWCQaTajhTl
Rvbq2MlQ8Hjta83ap0E32nJR8AQU+Y+8Dv60TRruu95qtoJoJhuvMD2ntLQCQBR0R/lAaZfipwmF
qJw6ErmYLcndSXXrwU7T0rSrpPVXRtUXCJkmaB9EjmDuqVrM/V0eeYknxUZ6AncH3CsJ/H0+BNBE
Bzoo3d4dukcpysxt0YjvYRslMHDrJ9EP480kXmtLaSrcgMvxN0lqPouqGm2Uxgs3AqOgd63XvBpx
tlbQWeDWOP/Ns6xNkpNKkxItPYH22aeN8NWq/Tu3kL5aQrArldZJy8G21P4ATuY+dIGZjWsx79Iz
8XHZ5qfLcqMKNYz0JI7vgnCrIM79+TtPUgIvI/nWJSRXt8ykzgmNTlmRbrTxIU+eGu3zo2n86Q9G
ZguZNYNpghJJT0n3PWxuIOHaNsW96mc70EUrH7SACTk3Nlsy00pE2YJi8aQO3yvhDhYeJxLe0n6K
k14z64uoZbtK/aeFuZe5o9DbXV/QxR0Dic2bC/siQ0/n/mAcM1NtTB3/ZrxG7btlrCQoS+8enQs6
qAwb0x+ePQqWH3tQl/D3c/NLO965kM6F2RsaEH2brCzl0vsDXp7+FJE7rFOzlVQbWUnViPfHmMq2
mbfpxRevu62GX1l9SLTvKwu30FhguAl+R+hJGROce9JiDCIws2xc7NatrXe53Doh2mAHfhu6DD0A
Al9j2GRMU3/XK2a1IVTsEFXvdYYXhPhgCaZkw0QQ7Mwu8W91xAZ3kWbGDmj02BH8XPXtRizylyrX
umdJ55ULQ8t4rGDlfxKr4oXJkgiSnPqnNsTNSxIHxkuqI1dCWt3f9FJgOIFWpQV0vma2aTyr+1UG
Ye2kYuHuB91FwLtuM7vMx/Qlkbvq89ARYgBGkdHkICylSnZ+tOhB67UsNMUJUw6Du0P6Wlmvrpqt
7PvlEebsAu1hzoy9gH7w3E4W8H5lehyc1PgfL0lsy/t0Jn9uYHaGe2PQS8tLg9MQfNXzf9qydMQ1
YOHCLPBkBAYHBoGBR82RDUM4+LlQCD4BQEtmQkMqOhT6Q5jeNO5rQlpao5lqfW/8P43+W7D+pMHB
b3ZRWa04hClqOg8QJgQ4Qi1cVpMIcnaLOjNOxxrCn1Pnp7uiFu0ItQNT+9Go28Y46eIxzp6u36TJ
nV5YpOtIxxEGWKq25/vXZOCvq07BonhrjvRd7LaDA+rbp63QbVRF/mNgiNnEcyui6ooReQcxYqeA
5r6zwmejOyRNsRLoX3ohtDs/2JmF3pIimG06KZXFwnfKM45gnWQr2+hWQMDzXc5WIpVL/3pubpbE
yKbXy5aHOVH5loRH198PyTsEsKEyrFyzy0h4GikmX9fBo1zimaW6DIQ07cEae/quibQnGG4PQrZG
wnj5QZihM8wQM2ht3Pj5PuWhJo5jVEvIQ6QHN6n3Qpn/lqB57uDYK6pm5bgvfhWUj/TXAQ1fJLZj
3g/JgEbRMRHaWy1wbTMVbVH8df3wXR4K8m9IYBiZxkFdXG5NKeDT8Lk8pd/fAfZ/qowy5mUYf3Wu
dpeO47Ppr728l9cKm1BLT3s1AdBnB973W4vZglg8iknu22OUIIls/FaK7lAq0Vr6cumDMTaxLlKF
gEFjfrtQJBq8oWzEY9q/ucl7Agrs+gou7dNHA7NrlQWSmY8BBsxh30063AI04GuCdMtGiC4NFZou
uvXnZ082w2TUa0s8Dmq6KcbaGYUntdr8hy+hX4A6A5XbC1yJZsiFAjGvePSDQLdh9tP3oAaYh4Xc
YuVwL+7KFH2BGUVpZT7CQc9C9sbC5NiJ+bMfZs+aFK+98n8VvM7dN1sPGI+qEKiOi/aHInZdBLMn
36OHHrwpODlfvC+K6lWAusKQRtXxyuoPQxa57fvBodWzAx0Tu6Ifpxf59vrqLn3yhGUGKYCrZxPP
txDiTaNtXE06hoqfHMxeSzZFbqxRIC3kWhNvO66QUgcdmXntwRe00POVQDwGqHJLz6ke7X1gufKj
HGT3EwBCq91NG/dONn5pu5U29JKLBJKEhC4EKVC9zFwkxecsj6VxPEY94io23erS0YSoeetxz7tW
FtMbTRnalZdmyZ/AJitN01si9HGzcktKtblqJG5gl0K6wBjA+KBVxLxZrTW3hPjNCnvWkj0oGESy
BrCRxLznOxkMMCiWXiUeK0nfJ7V5qNKbWN+F7uHzJ+ajndmlH5hD07KhmL7L/TZG5QFa5bfrJpY2
DBApV1udiAnmsV0RufpoScMIBDLba374oIkudMlt/xDL2h0D0dHKW724dh8MTv/+of4X+1LomyIG
0+qb1t7C277Jh5dW/XyjGEdFqY8W6wSOnQ8XB3kQeNo4nYkudxhVzBnMDqOf11dvwSt/NDInHALl
Vxqhj5Gsk3qmttVtnhgNs2JrMMplQ5NaoQGQCRDc+aqFeu9GyfSIWfWhEn679V3ZvVz/loWNIXyC
PYUwCpri+aHOJBRkBEEeGR56KKtvMLREvgaa8Om6mYUvAaA5lfiA803e8PxLKsQlhkpXx6OC2F6Q
dA91726Lck18fckMOl48Y39lvefEWbpgRZ5vhuQEub8TyvaYQB4LdH7lhi6awenoMFuxbvPJvaEz
KGg3HYvWyvtBaHdRXn+DH30FWrHk1HWVkVuQDxCXUBE5XzVIc6JSTz1ujWW5tisLg6PEwQ0Z9i6q
lNqGlvCQetKNno/I3We/Stmq7Cb0nq9v3oK34GewezSOmL2cO9pe9wfKKeF4jKEI62L/UdCStybU
vyquTw42fLtubgGowyg9DOE84xBXXNBetYCTXcDf41HrQnk35lL4uymt9hDQ9dv4Rd9uB2uMHRRC
429lwzhh5qodTRmDIanrP2XpdhD50y/HocDDOtsAD3JgUZh+ycSOWsJNM7gWUxGRY4TH65YWsAd8
NDrxf3HT08jO+V4PGm3gKtbGo6xnzYPvRV8joUcWZIwafx/r4KLQRtVvxVKtnJph3U0jGGviSwux
Cq0LgjOwkzD/zmfrUBLPjaSRxmNf+VvFzE+1sia3tLiiH0xMP+HDQ5B2YZpWCiLOBJe23iPmLmxK
L4I+eq2QuZDiTNh3BoWAwUzcP+eWrJCoq5WD4SjFOSWw70EsbgvpOfE8hqOfpPZ0fQMXzLGBbBzD
ySLPw/TvHz9MqRjNTmtirqLal3LJAG+7scwXWWshGimcVvY21y0u7BahNEhwaWKeIKg6txi1OcIL
GnSR6fg7omwQKGt150ULE7Ei0SuZ4hxIJKWwHZppZhzH+L0S/lj55yOqSZfjf/7+7DDkRSPpvpXC
r2y2TiduK+hZkG/Nh08jRkioJ2VH4FDShIA5X6nCbeRUNWHvFGvzq5/IB8NtflzfjIUn4czE7LSF
gywiIShAUWcZ70Ub7by0HejL9IdP28EZQZTB/2gxzmvKOqPRadVqHLOc6m5YOH55r7QvnzUCJy9o
Up1eNO537vZGHT0i+OSlYwXckxLVNpOjvefrK9ty+a5gBkYkpD+BqoFXPN8Wk2JwVkqMEw89qk7C
TjdOiXRfR3tZfL3+QZde59zS7KD5tS5GWYkloX+2ittEZq41OGXx52tt53ZmTjzXQyHJYks+Snrn
qMqXpojtvGYyJUVwAlWN7ec/i3Bncm8g8C5gHaYFoCeGw/qI3DvaHT46Ug+tIdnyuBK+XToCuiX/
GprjFrMhj01xMuSa8rZvvpeUYa9/ytJZoJwyjd9O9JPzUKcDMMQ0FTMtOSpOoxqFthx2P/M62gVt
9FMeu2/X7S180YR7+AtTURipmb3sQgFjTyP1/dHojN+xntw0xhoZwqVLmIgQiNxJ/3nZ5yZcdaik
RskoQXk/TT+l2rppo/31z1gIG6AuId2H/2UKe+euLY4VN25aEqs8fxi0YRfRRRFTHR3mG6958LLb
uE1u8uzTjnsiTIFGj8kcaDnN2TmnG2r6vUzWUEWW44/tr65Qt2KqfmeccCUwWlpFyPkYOaIMdsko
gfpNIolNRqxtHdL2Tyc9Cv7b9UVcOAvs0L8mJu/x4ekOYfCiWFEQZtfCJuqGh6qKVjo2iyYoRVH/
pJ9wwXVeCIlUREJASBu2aMdm9aMsdis2pvf+vO7FpsDNgywC6QKH7vwzANspY1/xGUJnweQbf0kK
09GT9nvM7BTcMq0dVMWKY5j+5swmFfGJCpBGiYzQ6rnNnFaxXGpCfUSZG9VMNDpCKbPTengsQvnR
9ArdjiTVhmxjpY27sKAM3oCiJqNkwvei2dn7ZeY3aYPrA2PoQ7e2VrhbSENg+FRoqTIpAih4Hg1n
okBRS/CbowImr8l2YqU/iMKhrJnTGg9S7W/gzt975riz+rVe7tKy4gh1CobkfnO886CA8bSMuDmO
OviVCdsZF5/Pbdg2PhCePBgXLtjGUUlGfzoiRy4Sc1dzKqVGv1E8czPGK4dkwbfT4CKLgleXhv48
f/SAqXYJ/EjHrnqa9Byi/IcnEP273i7I36/f5QV3AY0FlUjq2RNcfObXVTXR1bRm02TfOOh9nTlJ
mP2Gt2PF8S7ZYYgOQA4XbpKyPD/4XRQkbVpVzbEZ4mPvBSe3KJ8Mc63HtXS/INCXNbgOJVLv+edk
QSx1gdscxfSYhf+o7VdPuZGa+1xzzPC7ke6ur950XefXmT2igkLED+JxHpEJSpkCRW7QEw7t1IfT
9lcyUlJYi8cWQCYTn/W/hqbr/cHlWt1EQlhNhpJHBSVaNe3vx9E9KHr+WiiNLXr1FzXKdgnYHUeN
f4dge9kE5/rnLhRY+Bmw80wKdxMuYDq5H35GJebmWIt4kVRmBrKuH7ogJb8XnVLTaefUmzpJvopi
dF+1KTpvYnUITOXl+o9YXHMuIZkcKNOLyCfvJKvMmpAT26h2Eh/M9mQYDCetYVn/Hv2LzYUmiNsB
k/1FPNJCDdcLLldD6wyGLtO7bOhfcpQzqwhGB3HQN0moboL0q1l7P3sozjItMYglU6cUzV9MFGzk
rH9sTO/RkKJ9rsRfjETaVuIafGLpak00vVPrjlHn+TvWpB7FmIAFifVDVtxHICjMaK1QvPB+QDdA
eUnjqPMoTz/iw86P0HG6WhoNxywKnIKAnRbC9X1duLqTpDoPCAMrE6/4uQXmxb1cLLqeWUnFMYDU
DsWpHn4p2osv/nSHO7N4vm5w8ZM+GJy9xV6eWShIENIWwr1Qyba5pkm04MeJkhh2BYtG4Ddn5fXk
2syMQmyPShl+E0ZrV481ZHBg/qOsYmhZ81eS3YWr8dHg3+D3wyapahDVQSm1yLYwYN7vgH9CYfIs
fn72awr//ufD/kYCH+z0WcTESoydyLQexMG8LX3Irq1yd32D1j5HPj8RpdTJadqNLdrCkd3Ij3r5
krbvvbG9bmbh/tDF1cGvTAV9APLnZjK4cADuNv1RRb+8kns7puJVrbyzS4eN8rc2aaFoOnQT50Z0
dfh/hy0FeVxFT1n2+eIAQ5r0TCH5XYDep2atCaafdUddgyZGDRxPH+zIeBJHVDeala/5P6RdWXPb
uNL9RazivrySlGTZii2bcRzPCyrJZLiv4Ab8+u/Q370TCWIJJd95mJoq17CFrdHoPn3O2pSB7Avx
CbBz4FddzvLJBphAhmja4OM4Dvy9yUHPeADRw/VVWXMHJybEZmCURNG87Y7TkdN0B2Dj3ANzEXT1
Q9EcbDtFX5lkG6zttlODQujQVaZGcw6D9vijLB6m9FC374UmicPXZw51ARBZIbEmSpRCT86sOEru
RwXNA6xCETFZulplLY2rs4cSL94YwIZedCuUTQqNj7ibjm2nTg/5OLZfPNCrBKCarB6cGUQN5aCO
dw5l3l2SM0viiNZGiTgBat3Q0APAcpnrk/1Ba+CCUIJRj1r9zqBrq3mRhxLm9R2y9pZf6ArAXbCg
fy6YcFwyMdLwQcM79C62Wh/kp9VwYMUvBoG72v5hupXvpLIk78qzEWcMaUnE5iv8vq1pzoNrAHA0
aO9g4Nk0kENt9AevCkmnBQsg8/ow1+YSbfcquIXw74uXW20kzC50rh57AEADOJLicbbN8Yk3iiKZ
0Y93khDyLEgQtLgAng3w4PJbTtdNQZVJnZGCcUe2pfQpVZ/x1N/WYDK2wFGq8QAtML4xUb9Dy42i
bh313lbAJrapwNJjaj+bCWLYv9QBZf5837Yy6UdtbV+jwwjzsQh3Xrwx3cZjVWcAU8DNHemdoCba
kwGiLsTDQMcfzHRn0xBVVQB0f1jmPm+fc1IE5gyPbjxDmMxuk7ApZCTrK5qyHrjpcJzxAl4h4KVO
RXK3UNUlPDfLg5e6PrrjVWV6LuufSpU9oxGvRfte6RxmUJfUP3lSopoz+g3vdsTw7gdwlyldvHGz
p2nInl2qBTGdJL5nfXkxfUsCGU1T4mOP5hUZKw3L26LL3U18xh/V/oW37VZD1Nq4ePyRjTf/U1pb
szqUxn1THZMZlMVFBTbBbtMVdmA5MwDgxOcKRpU937zXUX5C/LekZFBAWW7Rk/1HOncCB5+LaheF
hB+r9fgQV0a7sSsmywWvHGM8ZIAxQGYAKQvxKZPFo2J1FEvWKLQ55LRk2zkb2b3FRhqAuIh+dfOh
eekUT9lfH+Sq5Q+EO57bSN0ue/xkkJaeW1qGkthxcvVwsFXIJzxS9lh18XYC3JR3klN9cbEtzVWg
fMLORK88Nv+5PcYVc1JzDTmn2kK76ZAnPgpvQ2Bxkt4BcC/r0r1wWII90fmDPYtO3tQfp4VXGW1/
fqUmXwo8jCUDu4ivF0NLNg0PQRw/EZ9euDpwptM8HLV2tANqx+4DEteG7yrpqz6ifR9QYlkNZmVw
Bp6e0OfBQwhzKiwetY0CZAG8Ozo8geh2W7xUDdcCwyPa9+vbZGXZFpYuKKAgLIUUshCWuqWN6lta
wRKxf1TUfkIT755MxWYsBhlJ7MqoTMAzUCDDxYx6rDCqKuWaE7dWeyzN53pAd/Vedb5eH47EhPg2
AaLJAZESTGjKPY1jv9UeJxnibNUGiDXB44mcMa6x851eInWapC1pjjQFL+RolSNu56J4LAl3bt97
yE0D2YbOU8yauDolafBYtbPu6I2lVfp1r80grW91NHYjZqz7pLizB55K6giXCZgPt7j0YyB97F2o
j4LtfEiNuOkALbnv2bEhD43z5GivtH4ykVvrv+fpE2n3pYztyMTMnQUGi10dYQEgYtiN4huJD8XE
FL3ujugUzPeZ4vAAlBqKJNS5jOgsDQ0UH9qyOGEXHUCtU87zZPP6GA/910LT30ZdC8BCHZIiD1Fd
AaHt0IRaa7HAS1TJi+Ny9+gfHMbI8QIdgIN3vns0Mjr5rE4lRKPGMFdjoF5Vvx8kG+dyJs+siOfA
NMoaPAQQhfIq9XXCq5ZwWaf88kPPF+vchHAMEstG28eklUe7BP/8ywDKe+CTd+bwZYj/apKjc3NB
CEsFUALCU7wFQQgnpEG7rDZtQ8nL46yFne74PJG9Zy5d/bmFZVZP7sxSH0eUBsvyCPnl7VxgU5TJ
XZM5O80mB8bKl+vOamWRQJG49DGgyo6YV/C9STrY0KFi5bGvwWBi5EGuyVKpy5wIiwToMWIdaPKg
+Um8vFRSu1M2zxhRTh5mL/0e8/JArCHMS/VB6dF1bRc7UxvuE03ZaHwO5hYiVXYvibgughEs3enP
ECbWcCrq1ZAhPHJrzIM0nZ/imm1o3e8cNL4A2fA77fj79dm9bJX6MGrhenPA8HSBDK4Tk7oKHUvQ
7UKF0ivuEpoe0PS37fTsAYSfG2sEg2rCfA20TwblQT5nyCRnoLBQA7XLNy3wbBLfs3L6NdAygeYJ
vKpoZhJO/zB41Oa6Whyhc+yb7RFNdSHEjyVWVo4mrCz8P2AhA62gsLF6p1Ym5jjFsUoPzEU35VOS
vSQVmIa73O+nl+5myfBlqhEcgUNwwamJBRGAbBRejll57KonZ6SgVN2Cq8RPky/dwqXYqHh25HfX
13d1KnFuVLT4Ap8nwj0VpeZj1sMdGO3dUGyYBqZPInnLSGyICIu4LoaytzGuZBGzh0YqS/9KuYwH
ZMUKCrKLgi2gFsvr7tztuBwJFrt0qmNcvc3tW16+5vrrzZN1ZmL5CSeerV/4bdUOJhL9ABr7O9P6
oWSDxNtcxpIAZZ6MQwjJ61HPNLQwVcdee+vVcmeUIJVOWBDnks6GD1cvuLUzS4u/ORmOmdoGzyur
Otp8CPL8b6co/cZKfJJsIWW5cYqfTotHemUG7tTuKrvw7XJXTSTg9RM4f4MCd756UEvu28qh5aCK
rN9BohhMo+N7Xn7Hcog56q0/099Ftdeh/ZL2X8EiseXeBm21vqf/ZtBcqvK3gjI00lZ4O4ato4Ux
2MOgC7Zzrb/V8VsO6p88e2Hqzxnvk77WUdN49ZIvqia7uVauEhwFnMGlDIDahrC+6TjrpCirZqky
2Hq9oVYmOW7rFpZuOx0x/EUJt7YgaGRbeXPUtRmCU0DReZvre3Tlklie5f9aEMag2tYwmzosgCXw
Ac8uPyY7XI++3WwVZdp4w89P2EMvMNQd8CCB7NT5JtJytVBUXa+B/iiDJi5An35U7W0zkVBXHuKb
gaFgy4brBx4I2X9I2QrxkoWHidlPpD7O3Hgw6XtRyljPV5cIaX90jIG0HoCt8wH1TO3B51FjE1jf
zeJnnUvilZXzbaHbbXmMgEfsIt9qFAOHcLiOBULPWz28pPq3okUySdahL7MjLAz09rI0J1pzJFq5
SZ1h1w4PxEVDu8yNYD4EL4LxgIgey4Hb2BGiEq1MDS+uMR5Qjm+bkofgMtyP1JXcxsu+vWZG2NcV
b0o3BbnWUSE7t4EQWBX2Gf+EEYxhiSRxFWIPnK/90gemUtNrjm7VhaOH9v2+33VZur1+ZpapF8eC
ijwaBXWojYGK5twMSCWJa+ZpeyR24+fDk5uAZvC+YyBnlj3l13aBBSvoF0T27KJ3zrGJkROraI/M
haavDubHCkWMbPT2IIuQxKdrJwc9MAiULbA0XEDsmZ21oxnn7dHtX1X4d8v4xLydGhC2Gk+gBcdJ
1gLDr4Tu+KBl7yZ0edrfjbG7fYUsdCkv+NOlOUTYCC0ZWRmzpD3GBpLo/aTepQUJwWuGZDbqBzz5
et3e6jI5kBtByg/xi5jtVeykUOuxaiHf9KtSf2lqjdfsTy3+dd3MxeWABqVF+kDXkEQFzFo4RG0P
KJMFmtgj19yDU2k+hMwoKaKJDLukUB4yw5VEM6gzipsdNhGTISEBxmBUA4S4rHAHxhuM76hnaJjU
OlsLagrmztp2yl07xvZGKao4SAZS7QlzQF/EuvrNLcn4MGUTaHwG7t1D1i3dmmXMwxFhS1Dl6BQx
vCLbgh+xB4ZjxF+9MbDnyglNWrzl8QTFocRW0HzhjhAZVQwIZGR6NDZOvKGc9mgG7qYNuvTae7fF
U8Uhiu4PM9PA1jHaPu+T6oB0rLLR03R47LPSeS9w1W0yiHmyvteDBBuwybcU9CHU7f2uiOr5oE35
S1c7+7dkwxN77zptULwoe6WYnm1F36ejXmwg7843DR8B/dDUxneAHwsG3SqDVG0Kn8OThHmC3zvP
IDFKgZAK3AJirDMdQH/fMNXXdTyqk7KmPnq1jF2Gpvpg5NOroSh9qLQGwC4ebbZ05ANGFOtB2ndW
0AILuNOz+GtecXubKtxFNymFAtRApkDV4t9OX8xhy6pio9R95TeloaDymBC/T0m3VUZwuesz/mAN
ShbShNU+MzrDbxrQqs020D216v0GZ1PltyUzt+iGg3qWayb7KUPw0cXEDI3c0H20LEDMttDYrpmK
bquaLPETPdWD2UrSQB2hxqG0qQVyAF7cNQMnvmFhhJmNyC+3iyKs8JO/W46V3A/lCM3OwRu2EOdT
ngAzw+uCuBy4pjRLfCW15x31+m6jzvb44NGkwdGyDT/LuHmXsY5ukJsEOqYusvRIW+MXmy31HeX5
ft9mkPpJJkhaznglSsLAS4wYDgUcpYM0P877RY5ubKG9pM92fnRYu3f7Bx31hPiQ1mkAqhG1rra0
+251r1N2KIcHe5YlXy889YIgNAAIAPoOshJiQQXpjGoeqV4eiXMcjNQf0Tx+3dNcOLRzCx+cXydv
i9mt+6I3kKuI9fsEvJptkvipaoQ1BK+uW7oIDARLgqumzBhnI8VYEoWjmcPemFaNp4kMVLU6IDSQ
gSkcqdwLHVcVT9hciZENyABo0Osf3fxSq38PsmbS1ZVBeRJO2rUX5M55aGCSmFIOvvjjEEdZ9Yix
Sxbmg1PmLPjA/6OB+QbNeHDKQIScW+BohCMjpFGOCe0O1tz6kAZ/bsZ3atkHy7L8rFaeG9t4cLLH
xtmBwnXXk/6FtTtVhU4ZahoI+PzSzuB8yJey88KMgtYOz8Yqga50k/qc5eEEdgJQjfru/D6Uf0+a
6k/mHHDcbNV9M8abwS18cPvF+WM8WbhbC98kX2PUoEn7pCeWb9JdCtLQxrRetJlKTt9F+LXMwILs
cYGuhrSrfj4DFSuQJ8vm6kibv42+D4B23RD+M0bzp1TSb213ntoS1tPp4xZeaUJWYjjog+ozeGOW
ydb08oo9G5BwrSeKCZWpGkao9eYUEXUkScC1TXk6iOVsnBxmtddS3LD4Pvo4/SH94c1fbz/DpwaE
gLioZrsbGPbk4JCg6RtUIdWQKj+vW7lU8Dxf+A/Ewsk4Wq8cQAgAuHHWqeYmNxXwA+M44FZ1jY1r
09FHXgD6f45aIo2pWJCUxQVdAza8AR76R5uXv7TE/Q4SaNkKrm6ThV4CiASwKoqQ/9Js3MbxMAEx
eeTlc2O8d/qtWbhl8HBdSDKCH+4iOi9rngwmmLXAG4CEEml80+t9rZZBQ1f3CggKcKvg+Yxi/fle
6VtzyB0lq46pm2yaeW/YlSSk1NdcMTIc/5oQzi8dYjxBhrQ64jljh7Sz2d6lpul3OipAoIxOdgbo
z6ZKyYKeN9MXiA2XdxabaKhnHZSdWeb6XEv+cnIAn7mFZsOWJiC/LGLQBKVgA2PtnG4QttobZwIC
dHYJC53JHHzPhV8jmpN/5gCfjEiIkWfIPKWwDhw8UssTfRrorY/0ZfHR0Y8s70ciXzhgzpgXcw6g
7jGzfvQs9+16r+qFZGHWl/5fI2K5bARHKUWFDPUJLdeQE4TCUGyOEiOXZdWPoSBLvpQj8BoUuhOq
vJ5aRpXymJP6IS1JmJt8w43spWy10JqLDRRj73OiOoHO501i4x1g1pvrnmT1uIIL/r+/QdjkjjH0
A2mgklW0T3aSIWX+OqGyfN3I6nR6aANaVMkNtNqdnyQSA17C7Ko6WgSvG9yGhnWzGPkylycmBMdu
Frmu5GNXHVUE9zNoMIlzj8MrGcjqbJ1YETJR4BMZ+2bEQKBbGEAoLRhTD3Le2+vTteoVTqwIW9zj
XQ+h77oCK9Zb7gF6Yd579dc8kdyFEjNiMaNyS7gUKJcfwcbxONe6z+PMN/WfsyHBD0iWXwRIYOcr
7WRiPJ1BMFspMuzKr+tTJlkYS3CkKQEugzYYS6c1mzG37jIQw5eZK+H6WDcDAVqgmpCYFjtvSphZ
KC8rIEy/cB5DsvIrOpSvD2V9Wf7YWGbz5Gq386k3CG+r46jbftZ/URQniAu2MSdZnWl9Xf5YEo5l
2ttxwxKMhvD3TFXeeo435/XByEwsgz0ZTOx4HVMGmKgZn1D0a1762pEEwctxuHgGeH+GITwDKo15
hWnDBjR7X+PuaDjTZjbfkfUYUzPwsiQwJgnsfW2NQF9kom8EgNyLlm5SgfMj17Gjc21H6sLX00ev
2sSFjL5u3Q6qEejKQ9FPfN023hR7duUiHEaaZxhKlOdHSMYemlSCQllbp4Up57+GhDlsTaUfrMaG
h1YPnUODiskaGdeOzokF8RlNOhV9FTos9M4vVX8z2odulGyE5UeKG+HUhHCX6alWNshuYT/X27FE
CNx6B4o37qC8gz8haIe/b9/cC6Ie2c4FvOMKm5vjRTo6SPYdx/HNgii1WUkaTNeedwh00F6Khkz0
ngnXjTf2Cth0yvpYaSDOsXZj8iMZ83DwflbQOLg+mNXJA0nJ8qAG0YOYUMVTteVebZdHqMGHxIiD
ojlW1U+Gxl1lupN2c69uB+hFAuGF+gS6M88dgzlA2C21vPJYp8yv4xdVqfxaxscuMyLsaj11PQWd
tYAhsO51HOljwaxAg2j49albc0CI4cHCa6LF5oKnjeg1JEGMsjoWLNvmyBLWfwNqBcRDDSX2MqBW
tWE5kRhddQ0nRoXNB9bErtPHHCVv75iwMmRx2IDAwjJkeNfVSQTnI5oR0ahy0W3aed5IxmVj9Nqj
RZFY2KWDxPusjgVMBUhGeSDqEt3cbPZ136iAjlV4sxLv0LW9n5ZPrvv1+kKtejmAcQHARkbKEavi
aswIGiOH8ti02mE22VfFZZJYZ3W2AO1GQQxsEhf0qeCnSM1aAcho9H6q2bcJCjf92/VRrG03ADFB
DAvUIlj0hFhHSdTCdmPcd6xX9zadAKj3Qk/7xqx/6uk1aR+tIfvEZjs1aZyfVuTxlD5DE88xjduD
1nZhiQT77Gr33Zy9Xh/d2gTiYkWZBZsBvZ/L6E8jBnDdjVCuRYidIi3f/jCo4Ss3wyHxWgAaCtV8
CJXh1ApGXIMym9aYQpfUz2pj72MXTVHXB3LBcAqhRFzZ8KTA+gMKL+YPZsVjnjGl/Zd20p70Jt4y
En/VjGpX5D/KGNS92bHwlpe4dq8o3yzjHVUOULeDt0zyQ5YNcXovLj8EOBCkS0DPDaK0ZcpPprRI
aa3Njjt8Ia33XKrej74ig5+nxPSHPNuB/Wc/m+ZdmcU7p1V/Ggmw+ha3B0lgK+7bj5+BAqSBexG6
niL20KVei/QhfoYWj1ugjHcjNZOwZ9Pr3CRIm+bIZLkgWPMN7srAFh9vjPM5QAukCYZhUEt5i3DB
+RzEIGCBOt7QfeEoZ+/AKlPeO7SC6CzIAJyU7BRb+QaVePdLw+g9yay/OmP8bcbd39o8vI4xsqmp
RyLVTSFOo5fqIwGx9bZDaWADUY8XoPP1EBwAFQpUPATj9T6xwOM/z9va4feGxx/hKQKHkrAYUuRd
5mo32P3yH72PHs2Hlte1nzbObwj4HaxRy0Jop2WBG6db3li7FPXFMQf7Mm3jrZqpe0/HKVeHqNSd
JFAAb4q1IQ+vbxvhIH5oz4HaAqcE9VXAUoUzkqCkNikNoZHBtp39BeiUXsacKfjjDxPgWQFzIvo5
UcQRNmZcKh5vjaqP2ByqQ9DLiJ5k3xfuSDdjUxqDaCIyjKAAQ8EgeQZcfh9IUmTfkdH4UNAS4ous
x6hYZtJI2yrGGKJUc/MaLAaWPjxw9l4GZdyJoZzXjjAwv/UEjFudP8oydpfrDBtAveCKh6cCm+P5
yTAn5NP0JKbRVO0gDFHou0kGOxbud6wzTEBQGvRU6Hi+CJC8eCajqcBE7YZ2H6pxyJVNLkMBrq7G
iRVhtUt9NrrBVLqoNL9nxpNXbm49EOjvgBsHBAVDuWw/zuuSoxZKIzY1oWJsUe72qSyWXFuNEyNi
A7I2GjNlhUOjpHni1s4bQ6q9XB+HEOl/rAYaO0F28MGyJ74qCPjo5jHDqUinUOk3VhcAJWBm4ZSE
aSM5IevD+WNLOCHq7CZF15V91AHarYMybHur+ps4HNGzZ6Sd8U+NQ64dIIEFAkfT20kbKCQDsYUI
qOn1dAA4rI8S5d7zQqBLgJS4vi5r+/dkXWzhIM52i34J0BZHrrlF0ZfKhOtk31+GeBIGdMPcc0Jb
DGF+m0mAJsRP/P6lsREPVrDAid06Spagw7w1aFRmb8k2a7594vMoDkLuA5RwF83l3axmwzhpNDJn
32gDXXIqVmfn5PPC7Js6N1w+4/OqrmzSvTKU29t/P8pW6L9fOusuupwNBGG5Qcsh4m7mHwnKzNe/
v+ZkEdOCTAKIiMs2W5VBHQDiokMEF+xDa8Njga77NB0kdlYmCvUwkD6AhwHYT0+IC5RsBnNF2bPI
jv8GYKn6cfMwgEIBeAzlbNytYpTYZTYDRYkzR2oRjtOWl/ue70ZFMoiVyVrA0XhsQqYY97dQeqlN
FeTmfcqiodzVfAPiGkLuM0n6ZnWmTowIMaeam6M2qRmLWjwuXmv+iZv7bBD6+YFOR5LlVlyxKKP7
KQ7QNmIUu0+sxskQBLfHmri3RqPEELJfS0B6UKwgHW/MEi8u/GwgwtnLZoXx1sZqJPRuBqyASl4e
stUWPJ/Zz1qMxiZMFBqbkN0av3Dv4MkYXdaXG7t2eZiDDV6wUusjYWpSswhQNA01OxnWVvb9ZZQn
/hudPVoKuBOLNA5hsLuskPjvlSsOq/Dn9wspOVK4peFoHYtiviHatgVPQLO9vp1WTUAkCihrcEYB
nHw+BMONywLwyDkCS4zRbKbUt7XNdROrs3RiQpil1ujmkgLxGpXdI+hdefvyv31fmKWkM3IrmTAE
bwicMcR5uP37C1eCA9S2twjank+RRhvgIadejbTpgapKQEFQfN3CSvwHsBSgE3jZYaOK+7S3LEB5
kkyLPLqZqjs3u9fj+8LcemSjE4mttdXAIxL3HojTQAEpLHiZTgwq1rEeDaYKOP3G7rLw+mjWzvap
BWG9QWIzEiBh9Wiawvgx284Qc5MsydqudcCcCcZC8DlfXEkTCHO4XZtapJYhUD1VfpfFd9dHsTZP
IIfF+whcKwC4C/PkEGLO3Ep4VOuKX+aVD5aRT1jAdvoQ3UFX9cW1rTQJB3QmQnu/n/SZ//ft38cb
fiEpwI2K2tj5vk3J8qrpGxYB5UoMIHs/ca5Pvy/MUF8wnrUewg4j3vUqELaSfbSyAuAWVCGhgDcq
WLuF+ckKygdLG8ZoAkK49BMu+f3L7ztJQC13HNgb8JhHpgedEuKpUw2GFmyznaO0DKGFS80XzYiu
L4HMhHAUui7NnXiACQhZpuD00ICAkJxnmQnB+wF3DtUzDhOGsmXpw0x9rZGYWFuIBdGIkiccB94R
5xspKXnNPFiJzF2mhq5y+zlAbPnv50VoT6I7VaMa+Pz0zTUf+/z2S/Ts80LMZ9p9OZMBn7f6TaY8
VE5QTRJfseLxzkzo5xOk1vGoqnj1RvG3rvd5jcIwOg8/cRxOp8k4N8Ih5giQeTdHgwMILITOs9/X
N6tkmUXSnVRL6Ogs58Gc/1J+FtU/n/i8o+HYIeO7SIuf//4Ecr8urecpQl2xGKifkU8ErYCc/7Gw
DPAkHNNNECrQChbSJtD3Rr75zACWKxp0L8tT6/zzJdNB2ZbQKWp4G6hpGcjeo8tRvXBIoLn+jwFH
OGetW4yuic6RyHUeC+i0IIEJMoBQmf3alWiAraw1Yj3wnkN2YxHsFA5Fisy/N6taE1W6z/6uJW5P
9nVhIaxuBmvNjK83QzAgbv2Exzj79YtPPFlohdK25C2+3/KgL/1Y9qBe8anQ7IF2DbwSFkOMkUhS
jv2oEcjsue9pe9BBbJn/vHkzwQTIegGPAHW/qIVVoKQGuduiiYqDwgEtvN2nnn1eWF/VyYwUdBhN
pDJ/HL+Pg+ylu7bEOAIo2uI+WPSGzpdgmFTNVBSjjpj56NEj6WzJpbNyGNC7gvozCo4g3hW75CpG
jdEq9C5K6/phTrNtn1E/txo/pu5Gb2ScaCsuHGx+OHoOCBJwHoRrFA8ttGMmcxeN7otSkwByFOGg
Rs5tcLUl5gClDCK+hYlrYTc7n7YiVZq4gZRzlP4Tdz79ZcjWZWXagBZBf/lCewQsh7Au5eSCE7kt
2yjvQPKQbgdoEHc7WvuO/XZ9B68ckoVCHmzUoOBDH6PgrcDc4cwTidvImiMXJVXiD9buuomVTYam
GMR/aKZAv5pY8ELXop1zR28i0w2Ju5O290i+L6b2017HEUG7dFS4X0wjpPPv679/ZVOd/n5POIXJ
CBJeOzYh2dkv73fdDfP8UI6SAEdmRbiX4mSspzg1YAXIlmRv6iHpAyIjPJPN1fL3E5+LjFD7/2Np
EnAXoKoq8ViyUQgnI1VsatYGRsHpfTpulPY+Vnwu27SyUQjHgxDSq60KK068K4tAb8LrK756/P7s
WLEBqqMNt8cS38+hXKUedOUlVbdZBhFTydG4Pl3I7gvLUWuEZBWuwLrcJFXQ00P+3sveFuuzhdQH
WEDBGCjWpbTE9tqp9ZoIPZoglZeCPtZn69/v28IgqsSYbKsjWHPzG08eQEhZJXd1/CAtO6/6Kgzj
PwMRwx3PId0wjHYTjXqYgyA29dG5en3l1xfkj4llrCfnw6HxWECbrYmotoPOoOq9VmST36hy/XF/
oCyPXCY6baA9LOxfUKKDjwiNJ5EJSGj6nA1DINnBi9sWglBkVf5YEMbhEkvPyhg+0er23nBn1oHV
fM2VbZtsYu2ByZpHVrfYiTmhHGmMnTfYzoQDY/us8cfbAQdLkujPcIRbqinAJp/amLA23731THIK
JZMlRnFIpuUq0zBZiRaatt8BjfUbQr5OfYiDz2TuTodiCLdJ4aQjkDwYiqUn/gz95+T5+hZePSV/
5soQLpK20ExqD6yJlGKLFlFLfZrH/XUTkuUWa0k5lDCTbMCE1R3zX8ZslkSN6983DegloYUGPuv8
FFpz7UHCfLlFujuWHdH/+Znf/+f7wi01aiUdqhrfZ9bWSvelDJexvgR/vi+cPsfDo8/Nl98fbzIL
vEh+fCPZyX9cCKis0KC7UGQKU1Q5WjI54K2MaPzdrgPFfsjz7fVZWh/FHxOCl2Jthe6mj9DQ88E/
M5UALH9ioUG8aeHtuqCxRVKL2SnrZshmHAZIqc471ZHAJNbc+en3jfON1IJHY07dsYlsa1tVPsm3
urMpu7frE7Usp+hsT60IawF5tiTXBng/XXlr2S4rUQnbplrIZbiuxY1eMySsiOMMVln3MATy6SQP
SH6P/jV9Dif16MqYzGRTJ+xhbY6RkBxpEwGBx1KUfO74/CWfP/GSOp064eKoBpUarMAGoKCFAjsg
wwvnE1c6QK8f4ETU8MXnQT2QeNYWh9vt4zsVoFc040kaZ9f81akJwacrFeM6lGObyC13Wv/omp/w
V6ffF7Yxn/t5yBJ834kM7mvv17ev7NcL23dA8RL5NlwYZQ2+9U0l8+ZrfuT01wu71krsIQMRfRPF
9bHMv6npiyJjkpcNQdisKUgYq45hG81sGxvBFP1vMySEHzUFds2JsYUGcFT0gIp2EgPrh+2/exTJ
+XM/FTfNYMTLna1rz7MJqeftnDxp2bf/ZRgouZ1bIbgveF3CCvg8HOPOuFFo9uNO+rPQoFg8/75m
p2BraRAW6C3Kq3tIe3zi9xvGota+cF+Idx53+6kfZ7ikcg41jvajz3iKhe4BzRIL8cpFWJCBnggg
xEgrg6zzC3sHslbw8lwfxepxgCOCaDHKeki8nc8S6FmLlHAcB9VDwOlz8tbdCMP//4U4MSEsdOmM
pECGHffEL176/e/rA1g9bCdfF5aZLPLvM0M+pI9fWj/LJWdB9nnjfH46pTNbvULwpDi7yriTBuCr
Z+3k5wvujvSG3qUODnNl79xt/f5syB7cshUW9lHcjGVrLwkpqwhY9og8Ti1zGOuTBOgyVPHABSY+
WVTWIx1tYRDISeVTkMvewatDsJaU4KJKi/T5+SIYU98WdGwQIRO0w2xt+p19AsIADDwwUIsG9tKM
d26iykhfWeNUIler3XnQpDCpZKOuDeLUgrBRa8LL2RvGMuLGP3H9aLZ7Q5Vx7V8sBICByNCCrtEy
gMb4IBQ5SRhAZKq1FBCCvvY5+CHe3Ire6pQEA8LtqZeZrilZ3bzqGfHz6R5D2M4T6FFvPncAHoIu
AXq2oM1EKlhYcgiaOGOdTPWrwas9OL3yQZVE4ytzBXI3lBQQi6FqIvYmuoobJxlJmtdKAU8XGuJl
rvXiaKNjGJ0VgB2iBQlFMcF19PnY10B81K8WLlD12Q+19NYrFBZw4JbuSqAZ8DY937TKkFeKR7zs
NbH2LKzr/Y2uFbUqMKUCyACYErCgQhxD7XLgdkzrV4Y+YTCVxKlkN10uAVSc0PCAW9RFcUEs+MxT
2vRd4zSvpe1DsqqV1dwuVwAkkqCmBsDAxXkQqfyUpMrQPdcPr9CHVZut3d1BrMftbh4F9DmXnDxO
neqpYsbRgmviHWnBB9X1VuhttI6a4a0rcW5CWGhXTZRJA6Tuq5W8lHMkI5i6XIfzzwuuiSg5a/sY
n28OmVn6RS4jQF8xgP4ZDxIxSDGaEKY536hmBbmMuW/dr2RsN+wxpubm5gk6MyD4JSjzDiM0ydyv
HERd1I39WdLxebmVcMJORiCchc4AGNHOMYK5piESWv4vr0QXK69vXunFWQBgBTpfMEyJLBpsnmqG
Ft3yVd+1yRya6s0IKBcZXhQKEVKCLBQX6vlSGExXeTd5+SvQFL57N6qyLMrFPfdhAMEkHg5owBT1
2WyLkNwYlPzVKp5QJs60v9Ihur7al4ux8BzjprPtpYgn+r2KanWZu2P+WrE+tKygNoMe5E2erKfy
ctue2xHORaaRgnkx7BDL85sfaeb51wciMyAshguty4YyGGhmsmGzGWjprckA9AhAIAPOCYJyuIWE
g5HHrcG00Z6+Aog71G3ochkU92K9YQF02tgui49F9+X5hipdr57dYpq/mkPYx2HsbKZud+M0nZsQ
OWwQDGSVncGEtjWsJ0+G5rrYTsLnBe+a9cSJ3QmfJ9r98A+o6Xy3ua9lZbyLtV6swPXhylbRKCei
AQorBwkhg5X0XlELfwJc6fosrQ1jiZTw6IULucABzGCzoqnBx6/sebT3I3kl7G1Ibt5POoBWiGvQ
to3iuZhsb7nWqUnL9Mh6g8ajKiPnvpyk888vfz8JYPmkoVOxweeNad506i7p25v3EiwAymCoQFwB
eS04csAY2qFOdD1KqT86Qc7DW1cB8BssAbwTcg4XpDFA7ZG4QVQSsXLTt3fFA23v0L573cjKNCGH
uEivASmDOqo4iJ5XlVcZVlSnSdDpz3N7vG7gci/h15s6kg+I0P6PtOtajlsHsl/EKubwyuEEyXIg
Z2zZfkE5XJNgzunr90Bbu3cIsgZF39KDHlTqJlKj0X36NOBKXCR0rq16rEhkXpvIH/rZLb7XCLeX
xu2xmo1x4IJgdUA6gOrKG/fn3XIb2mxZRSoZ1945qdJBE4xCJJ4bRaI6FV4rEN/IviG3bjLvjQGB
EgbUIiyFhiqpVbOZunJoLRNiXM26cH9bSSY40mvbCvAhgjKs8S56nvLrnDgEZGddal6T8XMNYuVO
UTzH2n+k0W6U7Vr0C2QrsTxzTjYnpVSM5hVUxq4DLtrw9+5VBgEDnHDEORiPDlumu1We1BwdY4fK
uurKqYs8XVS+tLHMeD1g9mVQcgA8xt1AuSoPWjSU1jVDehyP+2N83DsA1MGBmgnJLShZNZ0xO6dK
RxRZXDXiNfmhSgVsh+sBLOSv7jcCi5dapnOVlXftP2lxevz568OsOSyKyM6xig5k3PznztBYramQ
65BRF+2NPjhj88Hqv1v67u26VMTtJL22o95UoSgOj8WzNB5FzHxbI0EXN01VTXAxreD1I4gQ+rBK
w5vu5Aew6Zv657B3lUbebV8BEoQOeE5ACa4YuVrAkpRYL8PbrB9y8i7SBQ7sxoJDPuvqiv6SYNTm
JiotR7Vquja84Umd9JdYBB5fy0cuEQ4+mpDiPMAXX544J4sdKXcU+9p6yMy1onXeFG8zmiAGp0Rr
2qX4NqRl1avUuYa5fTJb5ySwSOz/F5lFPEtwdf6/fLYN7gyGiQ5cTY6eE9dpRhGwR7r38n7LvVTB
3aDGlGaakkAFer5JrVuqe2MnGAKoohBaAjYdtJvqcggjTdJ6nBLpajcBog9OTgVnbWMNEKVEsQkq
sVm/As5pJVZvOaVkkKv9JUapphztrtAABFeBAwAwMV6+aC2xHAGjQrUMqyXX5rnQHTCW7uySizZo
SwVshHerXGdj1dSkIVclTs5hZz0X/cnIvFr1TLW9EM0WmMGtGdMBxQU9DgrwgTNe6uvGKq9pBn1x
6mvFiymIEGyKd3DoEDPTUAbE3ULo80MRGy0Jylu/5c4JkKq/WHG0RmH8Ywp6YfArPlClqUw7J9e6
R5T6VKm7nRkdddIyUk6MHG71kKN6N3Vm4xhXDb1klAMaFzy+hrYmCB3jWVwDNOboKLWc/zGqi6ED
JdS1bjz5lyzCoGyKNxkhl44w+ypa2ZdtZ1VDYl6Vvj00xWlILcEANswS7B3K91gcC43huQ1Ulgot
AU/GBM2zV5UVSmaO6CH0F7N0p4QzTLqcpfrQQwnIdBDJ8jO6t0wDx+5+FJxTXMa5nYQhFHQTOnqA
GXz/a32pgDsIclNUMWXTBES557y3nP3uGMOhqzhkCEvjLc1dPzK6X+gRsbSrVsxPaAR9nEvBw2Fj
pRcauJVW9b4jjB3hSqTXqUFv8otgK21sVlTK6ng8oPEf0ITcKqsNRYWCTMxrGb3oH/V+vy0y8EZH
OS4Q7ojOcFndzGzI2Ku5eR3iL/ZHSXvdvUfxXAOVkIqXNLPiy5McFUqRDx1WGCTM2nc6/Xwsns0u
d/1baF6Kt7kFn3V184Sak6VzKUlX87tp9AcFneFLdOUtHFHkfmOZ0Y2T8bI7YHhFRHQ5jlmtZalK
Zuc6hK+VaRz1sryk4W5fT18o4SYr1OQ5DpmS3PhYnFIRWTHbKdxkocYEBSCMfs4Et9NyDMlQJzPt
iHNl5GKW89M0A5I+aV9iZXcWFuy0WG1gttEaSQOX6lKTbKItD6wiXJp+Otfw+pRaO2WNen68+uuj
YVjo+ocqJpTowO/gTjeKNqNaJ1N7i8zGDQaQYe2Xr+P2gfsLVrLVaxFtEoy56LP2lmu/s7NR/tov
HtXRLMYHJixUJS5nqStCaxxzu7k54yc7OijFf5TPWVdSzoVWN5Af2gfr8276HcdEDTybd3w/vErO
8A3OPM4jccLPk/xUG6dm992DmmhMPd4m6MYN53I5OU5GkO6zaH3rL5aZHUEbfdw7+2/+EdwkXUE0
g88MSOpEEGbKqpuloov3USa7X+pL+ZwP08qhSXS0pwN6PXmfuTSvBArWtg+Jb8TSwSyK6YEbs5yh
CKQact6nza0ZviW6dpgk9DdFYiCrRIHK9TmDJtbOXgHWFclR9vc799up62gwyhbnrD9XjluJim9E
8rlzTJteouhW097QYn20XPp770ovP5/bqaNhd1Y6NO1NasOD8X0yREDBje9H7pvRSQIYwvoqL+fH
HJqyIrbc3rI8cusnBTxwu0cAC4cXCXKi2Ko85KTI0Rpunpr0Fmdf22Pef9st3sIxcFhYDwuscfM/
m/ZkZmUZ3zrba1CmLjDT7N+X9w54T+/Ec/NPQwk3dwHxXmp8r57y7j9+PnfbpFmjEWmAfBVQ8h+l
HZ0eT8/W9xsO7n6TEXEgGrNc3mlS1HmWkviWRkd9OivkOIo62GzsIFvDE91EIxNQTvCFmXpfpGAe
jeKbPMjoNvVU97fHY1grQEtOBCUR1EM6FG7kcgxDQ4Drk4z81ic+cfV2txe8FM/U31mIiSYxAFMQ
j+ZTJ2MEg7cCxmY0y/1vo+A2Kg5gUyBElt8qt4i9WdRvjW3E5UZdjoLbqDNJBvjDEJ/qk2voX6Tj
1H1Ft9vdpxlxGBu0b/AjUSLL1xYj5Q5QNE3HW12gR2KKNn97ecZAlYEYNPB1CF2s03tFalpGp47d
zQTFqZ+q192rACYOhOjBkwZ3mH9UNRKY8fpMHtDq4qXInEMU5vvXmXnCSLyhpQ/SDNyJpnlUT1Pj
TDdKn8Nz5OwOX4BA4U4853hF8RhGYQ/xqvnaZTfzuG9+EPdXAToAygN09vC4OddFT+HHZ5U23yrl
6VOqXPZKh2SQJr9lSJCf5B4JnW3NoHemQxB9LexjWAmwbvwZwBW/EM8ZuwgoqBi9UoZAm0Aa035V
dU8pTtHeoCevhrNHiRzVSmhATa8fSvSsEvUK5+0dL58zSHBdQ6ehkJ87SGRM75pU4J/ylwIUAFOC
3Ql4zEbHD4UkkdyPQx8o1U1xPFvGMfB3r/S9Cj7XE2qRlNSI8ASK6tbVYWc3cDSqwAhgidAGGBya
yPgsbXbsaF2VaFkfdPLZzl+cvaF/Jh+ZKMQfWaoHcIOl/E6qlaKlUR8gyIM6rNjdPz3Isb0hMsEP
Cc90KV8NaWpr4BkIYjQJoE7iZr8ezz+zMvfXAQaACC2efYwIGSl0boJa2jfoSDE2gVE+SQQAVvRf
fcJtkEi3x4o2NisaFrNiMrhfayJ0IFZSnGi0oqSmS0JPEVzOIvHcWUBzNPAnlRA/pK/S8F3fi+l+
m6e7z+du5WSifT4MkC/L35Q6iIPHs7Nx0oAfQfALQUAEet66MN/5FpmWaQhyZmgnX52U/jc6Fhad
iLtnw+otdHB7qTDQ0AIdlrtAiTyCxszp0anQY1fgCG8sBLhWsGVNQFmRtuJORBy3ozOpmCLVt5Tj
bl4arANaWNgM4YuMlcO/EmbaGuZYq3XQniRyc0rBOmx9vc2KWhGRRxEG76NGqpJVelPVQdofjNQz
hsPjdd6Sj4g5zCksBtwi7tLPht6Sqz5pAp2+iy9d9vTfxHOXPokbo9AaiJ+Mm5G9VoJE5MbXM8g+
C68h4QK7t7RGU0allkpyE9SaZ8fH0BK89gXy+QBk1Ug5jQjkD4mnE3cQGNONA4BEBdLAAKKDi5iP
02r2mNKslPIgGS9d8hSW6JXlTyL2741BsHQII9XBW8TigfSznZfhgIZMQUlfFPuUiNDJG6ZiIZ9b
46qX4A8XkB9Xvuq8r+IPdiKYKNEQuHXWKjRS1yhUyGin/tGsvce7dH3ngA8atxkw+jB5qxZSaOOq
Rq2pjQHVXVX/htCprB7D6Of8+7Ge9TCgB1cb7ISmsWfhcru2M80sA8zNQRFf6DGpdzupKO8G4y0A
9SCXgoO0FN+oFUXf0mYOxu5PdKn3woTAPwHYogITB/AF9hJnKsbe6BM5dPqgAQ+B9prvTpn/rwJU
xiAjDy9+Zan7HjBZIx2CofmtWr93thNlPcKwxpgaoG0BpuLF1+BAzSppgg8fkkNyRp28wJauDwIU
YPbxDESbOORHlvM/WEmIrH81BkZiuGEd2PKVZHshyRgFaGlZ9gu0VbB4XE4kBX4xttDOPmjBUIYu
J63gGbu2SaB1YszlOAiMhpPbo3OXRgD8ZWZgvDTyF7tMj4lTHA3l9fFReGN4XPp50IMGNAiiwsvA
3bOcrJnopI0qagV1FCi/UAot6af6Tz/9RqnPJSwED4eNkwdtrI4IOb11UmHII7w+J2jrIhSNBwUa
9T4ez4YCDAaBeQQkLcS1ubWfQ8cu5DFvg1Qx3ffosfNX8hGuQjQMXZf5e7oH/0cdRW0bAG5yUI9g
txFsXmYcuPVg6VpE3FQg9oGPWK7HWMgWBcy6DcwI7dfpx5Z+bIp39mc05ElELKybk3Wni9tjeSZF
TkegSyrwxqIHqdoLNsApQT0IYAyoZgGjL0+JNtZpBpevxjPoR2ueQ+u8f7XhTsKcOIA0oiJkOVnh
0EZSGCfMc3U762g2u/0afP6dfG6CCiWajY7EXZDP79B1OrUE+ee3LBe/2kAHIb4Nz2Dd0sbopWEG
S3EXOGCpzfWjHF8af0K9Yyu/munBSZ/y9Ln8WVWHcjoMxIuzaz2/hwsKPPPjqVTYQX/0Kcwg3b00
isJxOlXSumCySreSPvTS94l+j6UPScpYOIw2mKOPKr09Vrthq7HTUZ4CkAL8L4u7K0Ot1OosiXBe
vzbfkf5AkuKxgq09jvwiXh6oKWB7fTmsYYzzSi3nOkBzMak8S3tBFtjh6BIJzwrhLvguPMavUQjN
oslqA1IQd7S8qN6LYGMakGoEeBoXDcDmbArvFiYFnCnsVbsLEmu8fJPMcb+7wvwIPMyAg2CorKX8
emxJr5V4OdEvys/5x97pZxlwcH/BVAIOxAM4kgyw7Zn0SWAlpya8hCJ7v94/C/l864oxm8zQmJok
mOxDXTyN6tkSBcbXOwgqUODEMIrI9vKvg1AbLSWrpyTof8f2yVEENmZzBHfiORvWoGbISecBM6S4
fe4OqKDaS0yJwk6UuWBpEdJBXpRPcelqr6uxXmEEpRcSD4SkhFwS4pb97nfaUhFnQzrVqHK9hCJd
8e3yffO0fzOh4Q2wtKgQQpSZ87nGoe4rtU3fNlOXnEQ8pMwULC0gvt5E7zJkuRDZ5PdqPbRAtBl1
EkhokGacpQ/aD9DO5CJqm60Fh7mDAwy6ZOQSOBfFpHpVproVB+jzZjmeih7G/enxRG2O5F8VPK13
XCiZ2ptmHIT5EatdqL5NDz05pkLjtHZTMWd3mjj3MSYTGUBVGAeO4rbxKe1PE0ihOsE9uXUE77Vw
Z6Qum8rOezsOWuoOg4v+g4/na3MUKKNHWTJiwui2uDSBiWwPkmxGSUDmg6a4zejm2ZNRBI+1bI0C
9U6M5BaNBFeN33Ql6bTJKPPA0lDAeOr3h/2xPxm1GM4GIKp8RSlN9cQ2Y7zOVXKsrZMt6nu68f0s
x2/hltMA2eZj5mrWIHERN1mgRr9+GPHP3bOzkM60311zdK5rQGrqLIjUT4kV7M9L4ZvvPp675bQR
IaoavkbgzK/O0Uw/P/76jUONuhdUHoEAGIF5nsB9ADdJOLVNHBgdrPhNMm57IUcw4gsN3ABmpPbV
pmIa9GOmH4fXxwPYWlzsHdVAzB/AGj5HHk9JZoxzFAd1fCIu4i6Pxa/nh5Vn4YnJ8FII0nInzGya
3MxDGD2tvkTl01y8k0WFoxseLHQARAAXCehm8NMtdxAunw5F27BF7de4QwdVL6/OY3uyT4N1aF4p
ddX9kfOlRs4uaeMwt8MIjT2rvvDK6WKhdauIeHS9NDqSzUhUvREaA1O4HJek10UXUSnFvRS5CvlE
Iu/x4mwqQMt2DWh89GTji+lnMji2DubqQCqfiSN5dt6dH2tYX0gYAqC62FkIsKIR8HIIozWpaOhi
pkHXeqmeHuz4pWyf55geHLp/MKgFRASA5a8AG+ZUOeGMroHSEAbFh1o7lpbgat2YK+Bg0HEP0QsE
GnhvWYqreCp7OQry5qk4lMluFweePoq2kDpkNUN8kWGuz1SRwU0fVMOPFBU3AiO7cQwX4tlFeGdk
QaNURk0J8Qk9kNg5xObgmXvJb4ClRtEZsPMGgiSI9bDNcKcEqaye2E1fXGXdK/LSm/LIM+JLq+72
CpZ6uLejPiZlJnXQY9XXoXSn4ffjTbteajy6kJBBox0NITj+6eiYWYqIdEKv7S/TfDe3Andg7XTg
ZcTCVNiqDEPKbdQutga5R44VUWj7mylPp/iTFNVnU6u+PR7HetGhCO4GquiwY8FXt1yPsErsiWYd
CRrpU96dwvlk7ncN8MBAhZ6FaDHi9/xY1EJz0LZaCq/heCx/FiJcxsZKLMRzdlbP9apQHYiXqlf7
Z9kKopJr6wT4NOKRNsoAECPgc4d53eRqrTbpFRRBmgYu969OejWpR/YbD2CpATdg2QGcDZ0bh4E0
nDUYbXYt0VTJMCXX2tt2D2cPhQzwQ2DOEVUyuAPe6xo1O93Orx9RL+6OICR6vJc2VmIhnzvbpYPW
xWlJ8qs+H/Xhkg+CpRDJ58400pQDkPX4fnW8JOPJFrghG+KRWoIXogG8BVgj5yKAMTOvM6VMr5Lj
Fr/2Mtxj8hfSuROd6I1dZGaeXgElBcdro+++HCAfxQusrEpFHpqb/L4aMPMOTa8zYD2xN4mgzhuG
YiGfm3xNIW2SGlF6tfRj3Z/m+ZCJqGJEKjg/cJyloUUz9/SqosUeWizbZ2UvWxbK20H3wPw/1lwb
hm9p7rouSjW1rDBLtW9WT9Ww2wNYymdDvLveDGMMi2ks0iuZLyBdEwa111O0lM8d4SKMq7lzsEfD
zCs1r3c+pHupJjFFMA7s8kH7NUDouY2UE2PQJsBOAjx2EdstRD0C18cM8vGWRsEN+JngyCynyIrC
Iguz0AzU+kN5MUXws/XNCV8YCE/Ut6NAAid5KT6t0m5UOjIFqRf9LKNTnx8mx9tr6AAMQ+APVP94
8AJvuNSRoTDZaYxeDpLy0zgeNWe3IV3K5y7lCmyWaipBfqQFZftJ1QTyV3MEICaqwlSkW4GuQovL
5fdHSo82spHaBTK6Gxa6a9SRK1tfwv7343na1IO4OuDH4LEyde601Vo3SrYM8BAFaKjpvazySr0U
wd1WZwKjQMmwyvwLFDTybjEZO6vK4gIx8PyMIGZkeZqoG+tqz0IFuGIQl2F8BqjlXk5Y3NupaQ86
MhHknLWXL4+naUM6UEMg8ANXGaAffNWz3aDCQJqyKZieESMLq+N/Es8zi0p93zfpDPGD/aKcu3jv
rczgjP9+PZ8kjnOimXUP8a10Co+Gfvqbr0eADxXhDDnBTX2alshCmuoU9C9KcenDp8fiNzYPvv5f
8dy1nKom6YkF8VNytNFtKH5PRSTEG8uLlw4rCod7zczGcvOYEp1oXFRyQBviZs+TI0rPbYwBClC2
iJOGRid8eKYtRrUcpkgOcoO4oaS5Y4YuN4Po6bY1DmiBg8HetoiBL8dhOHhP4azJQWZ65ejZovT5
1jDu5TP9d3fn2MtOGY2Q38gfM/opL04zFaSzNlUgdY5ssAabxMPnVbUMKzkhM2LFRzo8hZpbZYI0
x6YKFPaiFgmFADb/MIyMPNKVap4Dmp/V8NAnl9195ZELZvRkrN7JghXn+ehqYqJDemLOgVJ75u9Z
xIG2sc6omdOQTwQUEzFp7kjQAj3qqFQDgVEd5tQz99Zs4fMX8rnbsxrtFgvdWEGSHdEkFy1TdMH9
tl4DZE+gBhEG7FZQ6i13Uj2nelv2VA80PXJzctLpkZi/HhuO9SwtdfC7deiquka+JlCo53yIqt1m
D+LZgxkPNpSQ8jWMNnLfRTFaWmCO0nNzKKpEkFrc/H5EwODIoHIOT5PlHEl6UedtaOpBiBvZVoMu
/osRIC0K5AJyu4gec4a7KeShlbtBCbTqNkqf+vPj+d9aY9DmoGQLoTDGrrL8/rnpbC10IJ7Gn6rZ
nTL0GPcfq9iaIgZGAsAKBg9A9KWK1BzjLB5qFYjGizy9mz/tFQ+UGAqcYSoY7S0ferHM2TYbxEt8
Oa4PbiLk1DXxeYuUJXg87uVzO7RUeho3MeRP1Z9Bs4662h6n9Mlue8FxW8/TUhE/TxXR9HKAIg0N
s3sQQdPZ3T9VMHQ2SspYIoV38RJnGHRCieFXFujV2taV/0YBUnyMFgY5S57XRpLGaU5Qp+c7dXSQ
XQm8IbtHAKmM8AQdAgCm4EySo8SRofSm7FchrmjXUQSnbX0c4P/eyecWOwrb0axGyJe6g+Z4enKg
r49HsLGdFhq4VbZo4tCwhQa0/VbQf7V3w1+xCPCwsZVw9cDPVvEyUVHNtTxyPa422e4G2besj2n0
Uf6LWWLJBpNVciGKzs0SNMZmWFHFt+xLqHrl7Dq3x7O0tQ73GrhZAnGvjn7NkeK3FnWd/NIQZH5+
PNaxNUn3OthK3TlKoK2c82yGjkR3rcnLRMi2zTHg+gT0E5HCleUOJ7hhoO1V/Fn/oacvDrBmvcAR
2xwCKhqYh4H7jWd4yMKhcPooV/wy7d3+Yuv7nRjkue8UcE9cNZcTI2sbxR+M1+7UNgIE7ub3425A
W2t4SCDXXy7BNMy0NkpH8fvoaIdeFv2FuUBG9P/k8wjiMJ+riSSm4lPlHNOnar8vj+lBnFDDBQEs
N//kxCMhDXuC3jS9+dlub58fb9AtUwHCHMafh1gzIL3L2WnlfNaiSpP9yXCzDmTDLpiqelH1/KYW
BfFyFZEF1nGC04KIuZkms+y30ykfPpWDV1QXYeuPrZVG8T+w6Ghdh8wV52fYSUfNYZJlv26OyXMs
HR9PFZsK7pJm5c6oOEAKFI9D7iwnSe80khPLPkVXyuIk/ynH86SdDOUWimKTG8caYT2oQUwPPjHP
62GWQ1STLJL9PjybsWdEh92t2Bnjxr0KNpl3linNpWFQJ4yGJNcG/WJFfHobS864JGGYLPzSeL4N
Ka/ANelos29bpSsVrYumjqPyklDBqmxN1b0e9vfFOIY8dhJ99iX9GDUHJzsXIspvtm/4hUcFKDhD
EIzGo5pzCEZ4OUWrO7MfKk/T+Ix6mf7LIKKC3hwHctFwL9lLaPUYrVszsnp59iflXNfnOj+X+0Nj
rKAOLNAoqkdVBf/Wkp1esnUQpPvmIU6Tgz4X+71LFMsAnws+IzxV+Oo60oRlD/9v8uf2AOcv8R4f
wI0tBbzSG22vzU4gtw4dURNcFbLmN+aptX9ZZYSYwEnEoryx2oh6o7MPyAGR9Obhgz2CTHOVKJof
py9ZW3v1RIEk+5MXzmEIBS+7rREhUIb3I95eG7a9VvUoTUfdt+PmqBvPaDKudW66m9kfhx1FFP+v
h48rNoxvFy2udX+wP1i0crvdFWWcAs4ZLKUWr1QNCuTkGZiNNBYs/cbpwKZSsKlY9SxcwuUpzwyi
FWgKYvhF+1Kplyp/UdqdhApvc4TI3NvDBeAZzpAMSRjNrVwaPtWbo2IP3vgXjg4G8a8G7gLJqN1S
0ywMP41v43EUUVps3E/IRQDrACpfBq/lxFNljmheKrpvoksEeafTZ8c8xck7lPULH6yb63Gni7tq
p2bUe2SkdD/vVDdVD3bpddZfPCUXA+IWvevqKW7elLSHf+T9sV4YWTBPoeQEXgm4LpZbyprKUXLK
Uvel6lLGl8tjW7Xhi6BoDdkOAKXAzcUHJBLNTLNMCXEgUlf6kYmQrlvzfy+eW+u86MyJVlT3ex3N
qA5t/WLrgmQB84u5W28xAm6J7TAjQ59hBGF+RgC5yL1Iu+TSEcCNwh3N/V40DjZgf1gI9sPZ9sJp
hjIZE90fGY/ckXYCS7u5HqBuZJAsZCb412qRjMAaGrPuG9G5TF1HxO67tSBAHmNHgVkeOS7OeqAJ
Q2WnZan62nDq8pNWuYmINn3rsrhXwa15Gg1DihyL6kcoHJq9UX0uokOyu9QLlhwuJ4N4As60osUd
SCiZhRKqvpEdotdedIdvrQM8aE1D6tpGqRA3T8MsFYquNSoerC9W+cEQUaZv3d7wmvEEANILgWVO
fmsYZpx1+PzO+BbZn9PsRFD31H/WnK+PD/jWarBKGObpMKvLPWkqFbHwuZcQn6ifqHMs5ye9eVJE
bAtbh/BeC3cslLyx46zAcKhzmMdT+A6814N1psTV/hDyF5csg6QgiooH4apuO6yQsJqkFEtfH+vf
eXwRAvS3Vp8lmdHICK8Chydqz4x0Lhy2uXojoOhrLGrhtrkoACa+cTrhEHI2K+snrewR58YIvPC9
JB/q96MIdLF10hmPx//p4G4lC5yOkuQY7D3+PRpPrXLp+j+P99bmNAH3goAO+zG5VY+7imaaQRRf
lT5Z8TNaheyVj2ZVCJbDmYYrhSr95dVHGhlt4wcDjnSRuvWPQRadwvUAANoFEx8MLqAXaLu1VDDL
Kt77Enzo8d1cmm7e7gYqshIoVPkwCDpD2HJBHaJMYy0lBsx5LB/tMTlEs+D6WxsS1PwDRAgwJDzD
FblASMCtnXSZ7letNyffUBuObLMcftc0b/9isNSLinISMGDyFrGppwhtVVrdJ+9H85nkT38jHtFB
VE8CG8lHs8dWbXojxsUnJ+96UHg217+QD58ZeU7WFpgHUtc5eG0kioxCMx3S/tyq/mP56+OGecHT
m7EjMawl56ZFVjrasRMZyCfg1XoBu1AicqY2ditj8mAvS9Q0rHoYAWJThoYuyf6J6PK5oHspfvG0
Y14g+haAxBx5Qu44G+VcS0UOi6E30/FDV43Hx1O08f2MJQ8GCY150IKTu4oUPY8LOiSaL9nfer+r
9q8w3BcLqwBQKlxC7qwBRpCxrqKaD37fcvii74/DIx7xr/zV4zRMc8usbc0foj9T8RKPheuM5/1T
BIPESGaBqgXobGmQagPEM4YyaH6CDUS/N7rIf11vU4QKEFuB84RDgL26VCC3I8hfy7j3pfSUoVSP
ujQUGIotFSCdwa0JKgltFV1pjDZBfavU+tV8iSw/TS6aiLB4U4WFPi3gLUZJDI+WazqKDtm63vpK
etDRjlFxDVswivUVDRv3VkMM2MUaYlNHiTqSyhr8cPyO6rkxfi7ng70/SQjaCEaqzRgFbEBVlsuh
ToURyZM5+A4Y/6OSutHurAIUMBZbEx4/PE3uzDmZFiOpHY5++TUmn3URZGHt9y3Fc/sVTcpVuy8g
Xi6B9Y88KwRYTnUHU3Xb2s2c3pMlARpmvTAs/g8DwvL0ayui1RFVTCksfLTwdQbV1eMjDbVDubeL
L3xy3EUojmGExngJcEsDZFLe9bqS+4VrAtfuCLHt65sbwuH6q4AYon6Mf+oBLZmP8TzlfoQq76P5
x5lcVTmKunCtjwrT8pZ1Q8+BVZMsZGWimfbQkgCR6WpV5Iree2wilg/whQa+Dq5I+tQA93zug2UK
FEGxiF9nUz44SgBbAcoK3ATLMxI1WtOVyE/6qBbMDlq4++KGlUK7ZpAcsegK79eMaEiiGVGS+9Jw
tWLfyo9CGNrWCNid/caoxwoGlyPQ0dsj68Bj5Rdz7j5Nkcgx2Fpj1psJbeJQKKbwETU0/Y7tZgob
P0oPuVVfWmW6VPvBNzDqd0q4N8vcJV1DRyjJZU+qXBLsvfnQXwCkekhcYDXgRi3nqJm0ridtVvuG
S8ejLnl/IZ7RWSBJBWecX+XIAeczyacSca4QuOHX4ttfyGf1vvBckVXgCThricRjXEM+Kb9kZzn+
vF883kLIJQCYipwI9xKairKKc3Qn82nnTbd8cHeLRxQUvhnMEBoN8Mgn3SQKOriprS9/H5vnMd8N
S2KVmP+K575+rjBfEYX4zvSiT7O822mCeLhmAPOCwWr1ikMBfNxaYGrww+96900DNf/j2dk4XmBH
QjYKUHDAtfm1jUtbqqIp7XxZql0Zj9C08CxRBGXDRkAJYDyI0yDqxOPBLSpLKLjJOj8zykNyJFSU
n9+4N9/oYYFwQ7NFVPYsD1hRgDimM0jrT+a7sXym47uJ9aATnLOtuQJGAq4ZuHptBDGXWpwW7DGx
hLma5swN838a9R9VEhGMbM3VnRKb8zp6xDUKs8dcNcbX6tDlgrO8MQYGgWXvCKCfQRK7HMOIFE7d
yUrjS+Qcq4d63n/jLOQz/XepYKWU7awwIB81yZJzG7TDLOIP3fAt4PShZgtBMtbWi1sGNcocZbST
1m+wwrUyebr6tcmDMQ/C7vXx6dhYDFbHAI41XD8wrNy9IDe10o15WftfFcdPJ8FcraWz8meGHEIl
Izqwc++VDo3PWpXKul+ftOZCWgED94Z43DYI9SGzCcIjvrGKMqtGGeWj5odl6NZ17O7mgWBvB2DP
wNmHEqV1LliWrDE2JoRnwn+e++j33rk3QTMB4Q7gJGvMUNpXraLEveFP79PmAykFL+q1yUBpLaKg
qCOBklVv7Dg3Gqrniuo3tRsZh9rxSH0xOoFDv7EGoBxkADr4LrhAOcNk2yGoB0kj+Zab168R+fJ4
jtanGUlGvIFkcKCCHHuFPR8iu1Kq0vZp337uQEOU1xrAktLnx2q2RnGvhvPxaGroU2ZV6AynFq4y
u/24+yWHhWCZJ0D1sZv4hu6d2aIUU8Fa6/UvFe03BN/PZnnpxTPYNoI/zNPGo4QzSkSLVTMvVMPP
0l9heyq/ysXLqJ7k+UTHP7unCuvN4DbgpQEAlFOl2GiInlQaQmVHOXze3WUVrTdw1kCZgHJME50Z
OJT4bGjR3MuS6eeqG5eXVvSi2ljphXzOJNlUjidZoZavXGuSuHbYCfyNDQUI7sGZAVIbL1yVG0Cc
SFkzlZXsN89x/4lMuwEE5kI89/29ij6AUtLIfuJaxAVQfPfqLsRzB6HU0Hs7GyGeGl4cHagISrph
lNDc1oZVxXMWU8TtHhQikZgkAITJ+Z9CfSHRE5FOTi04DhtrsNDCvuLujpYnCzQoFZBtmvFPIX9K
yOnxLK1HYeEpi3gkRoLmFfxx6xJJ1lMA2/whBcrlWHWAIbmz6OnM5mJ5qKEFIU80TGaREt5m0CHu
ZjRZmXzLOWfzR2n62ImKJtYTxTLhYDxEqARUb/zbc05UMAbGTRF8tGvdhV3ZfRhQp4dvZ4F7Ziw4
9wJQRiTKnagIDJK7tpK4+1M0iCaBWxV8R/BYweCyXGm1NuIss2kedCmoQ07R7o20EM/79QmpcLla
EB+pnxkVRnR7vJG25t9AthhBPjwQ0Tpv+fl0rKkS20oWgBrIVTvFLXYjEtDv0TTeUlhwwHgqJTXM
0noKsyxI3IZ8LYrd1xpiOsATogEd2hrjAbf8/lnOS8se5SpQczDcNi5qe73HM7S+2aCB8dvCj8HV
yTuouT4qrVIoFbiyDpHsFs67WHHl7CWP0aV0dzYOkXvkc5HjQLQVLtNyNF0r5bOczVXgNc4Hx/G6
7mC6yrj7TEALjgOr8ME1yhMzZODsbcIBTQf0TPbI7Bya/QV1Sw2cTzbaKR7VIzSkXX4YqOwN1fnx
qqwNIDQgwcHghHDrVbav7wysA0r0pHDkMqiS56xACPfSdM+tCO6yPh1wl7D4b0xsSNBxZjycGrOc
cUaCpi1RYuKinFVgyLc0ICv0Bvh7q7VejsOK4mh0QrsKNPo5Lz7t5qAEwx7YjZCxQRYcr0bO/Emk
mJWU0iyYyKcxPuT7TzfkI+RjYUPB/ebxQCWyQZaTkhTd0MEpZmhuK112LzTaocObQeEHWwnusa4Y
dDanlnFx6adSem/WzwDcppXA69jYTizyiVpiFGgyNv/lMhBTSVN76PNAcpP6n38S55eoQemGGUEE
CG1jGG4fxpbbsAmCx6PRwpBLRvISD4YnDbpXoWnAKLvx6FbN18fztrGxFvq4EaVRRfo6hr4+mo6m
3h5lUfJp7R0g7I0TCEcTrvKq1WQvx/OYjCBwJNXJJpGr226lC4751ihYOt8CDyWDonDeYAhO6zwn
ShF003dV/WcWITi2xoCAKzplwidkAZvluiupZXWprYLk8qq1/0PalTbJiSvbX0QEINavUEsvtot2
tZfxF8L2+ILYQWzi17+jnnh3CkEUQd/xeInoCCVaMpXKPHnSc5tnmr3c34e1kyVsFLBguKixYnMJ
dQq8bwOi2c9lfjSKQEmuSDdqG8d3dZlAIA87guA38ilzIaj6rpy8TYvPtfsnv3bJxllaWyWReMf5
XUOzOVkM0qnJzD9X0x/iftHqrzr/z/1lWhOBaNM/JYPaohSkTOI+43WYf677D4597seDHm54IsLW
zb1ZZGgQaoIpEagaufzXrVsC6uUi++zmLyqmkHypdOJx/FbD1/uzWdkP4JrQZwk7ggKUhbKPOS7y
3oTRsr9ZKEDd2I/V4dHIARVGCNsgvjXf7pBPYdNSMCBmr7TzNzssLRZKRy0OEvAIiuNfiA3Nh49y
p4+nUK2vw3hBAMnj2qlpjkZ8VqPd7jkE2IL5CLe5CDaKmd5c42Sshq5puupK8tw/V9EWgdPaVHA3
iaceuOQWbOEWV7geOy3G18ArzA8g1Dqw36z+GZe/dm65WCrkD/CihKZgUvOZZGnSkrEwmqsFBOMx
32psuthyVASgZy3S/KI6e1GuoXfK0BCrbK5F86CoT9reFIvgyEUeGbhk0R9ETiazPA17I4uba0P+
Ex1JsaHda1+PWmnA8Ez4tXhPzhdnGgrLSS29ubr64Xe7m5wIH387ujgEN4eo6nKrsylprnX+07fI
xgtjYZmk0cXFfjO6kbRRj4YIzfVHwj8rP4bu696DAwgK4qOoTEQpHLI38/ERCnLLPuqaq0aPJT1u
0YQvl34+vKRho6pmrMgwfMc+0OpLtkVgsjI+EJbIbaHoCre03N9nmKI0HfNkvA72cDDL5qB/270+
6PcGHwC15CCGknFZUciy2KLdcI1dj8UfY2X/+Ejxif6QuHaWvJmWZtXcQcHVtT0xt0LsdSseJw73
7N4BQRNsKZLrCHEADixt8JSnGdft2Ly66Q8zuVLUcqmnLUjw8pQiZAnyFSjxKj2nGXLUeVHjyj4T
Mh5alh/jLSr4la2eyZC8jL61W7jokEGpfqDD15psvRuFLslLhQyygZCQeBPJ71+j7LqcapBQxYec
fII1OWXFH5U/ouoxVfvH+ydrZc3gBYD+AHl9AUoVP7/RbBVkrFkBGq+rM6kPqXoATyHajp/3CwGd
CSguRRdbyJkLqSpDC6OBk6vdf5vsY08eyt1k2MjH4k2BSxuVx0t8CJpGhnaUpwQqeNCSh6j17k9h
Zd+Rg0I2Fng//Cc/8kyEqUnMCnLNlSMzfW03S6dIGiAJJR706G0qa3ieqqGbMte5tuav4WfMso3v
X9nn2/HliL7FbPRVQSj1mlW96CVhgAbR2iLXXlmkmRDJadKaiDtxASHotFxbD8rGMVobHvcmiGXg
9yHcKH5+c1b1hE3AXlo2Xg9PfyJnQxOWowO+jlcW6HZB7YPc9Xx0NB0lCqEdubbNs/Lo5A/3D9DS
As6Hl9amNFJDZzGGV6sPrv3YT48DP9vp7rw+yhlvZyHZpyyfhipTWnItpt/T+Ep/3Z/F1iJJdlyv
WBXhdiDXqn3IPxZkY4dXFwn2COF22D7ES+d7AEBCYdHKxNerJyf1eOUZf0p3b8IaS4T3IaC7aJ+O
B7Vk8sJKi9MqwWWXj4bn8tIr6g1lW1slYITRYBOhRTwXxTRvDioIfoqcJq55RQcXj4L8f3dTNjGF
GwH2XICVlFNSIa9/7UjvDc4hVNu9r2lRFgvaALzZkVmBrLkEpe4J4ou6cf1aoSO1FW4FHdaWCFkJ
gcRH4HoR5QV9fUpJ1VnXocz8pvXsQdnYBLEG83sUfgDaReKBiNg7Wr/NZ9ClRox7urWv/fBpig5u
/jicm89usV8jZmIk11jJkzRyHYip6ME4RLtbL8JlQoILKG1ENAA2l/bBmUKOMuDWuMbsyPpju1Wo
/Hb3zpcJQR/UtUEjwL2DUzVfJuIUblE4anjVLsw2Pb2IvND8XRlfXFr6SuVrnVftbWiPGxq1EUgX
AdAJKKcccQo7q3TssQqvcRSdQ0U5vey1UgIvImokkLYAKELSvzJvXQZUCn3tuNe2R8XaiKIsDy/G
h48pfE0gamT2kdS04rwjKX1N0GwIdHz7lQPjo3cEeCPF33Ioy+2qTs2As7hqeuPZ+Rm4vHcs0I0A
6VSxcDQqXkNApZ7Yq6rvNh7wY/A+R1T0rTJTGl7tW9TwV5FyRbwvrYCH3EgRLdcf42MHgPQTHqUc
nEm1SGnLIVSuuf1caOdhqzB26SyhFembUggI28J06EqLKJpmpq/O9Fi4r4l1KvjuS2guQjIbxVib
atdChKkcEH3Lo70IBbjbImIMIiRcdQtutgh4y9QsnPTVUB/zp3KLzWJlBwARMRDtQRkBHlWSN9MP
cTbkk5K8Fr/j1s93c9fh63E54/ZBiQ3olqTVSetcz2vupq9on4L6hPLb3uM/H16KeOt9Y7V2j+Hz
4tnpPjb2xvlfXj2z8R3JjQGln5P2BsbXOr+yc7AmeGnppbTxqZNt+JUrZxUPKgRNkAXElS2HTsbE
suLMzYtX2/pSdr03jmdt2pjP0i0T4Lh/ZYjTcOPP1DlDcr+CDOVYDSATPGpR4oXH3ZsyEyK5ZQ5Y
+MMshJASFfVT8jwV+1UCwVxcPGhmg4yvXGo7sNAqwjArXr8y/nFM9kLwEMDFmIgFa+hJsQD6pVnf
jFER29c8/dWWPtndOgXjAx2KqjPsBdJB0h5kZZ+hXC60rqN6oI+b3Z5WFHo2vLT6qYJmmejubF17
Op4yei1TvnGIViUAHod0O658Q/bHMp1aUz8NWKDG9ihYJsxhQ8KKKiDbgEsH1UaCFEAySkmI1p5q
7dhXcCH29dFKT+FWm74VTUDpA/xiPNXfVG6uCSU1Db1kvXMFXtI3kk+l8lxFjZ/tribQkXpAXAb8
2iD1R3J8LqfKaUaJ0znXKKmew6d804VZMVEzAZKFjfU4bng/Otf0PwU9tvRkUt/ODvZWNaa0YIBO
C0AqntTIQCBFLpN9RLrb5yC7Iq/UfP5+LosP6fddZuMfAah1QeIESZTFTZQx1oLmviOvah8dbHRF
7vXD/yZBn+8Fy1tAL2JMAZURyjl8xwR0FBTgQQdXBv6MdBnFBR5aJdMwvKGcaRI/7HNWxQIhOC04
VPHQwhLJmp0glRJbo/FK9P+4PyPy9f7qyBuM3uAITYPMDA6T0DxJ6VyVdXkTlclLHB8qzWusF5Ie
BrIRnJFUG1VfeCmisEYEEYHDkxGLrCTMiYY6RuHwo9a8Js3XkexcpzcR4nbAijkgH5NULtWGGl6Z
E72EzcnRrkUS3F8oyf6JKdgwfmDDQFmv0O35MSrQmZq7UxQGdRJ5mvGq72y5+SYALjdQ5kiSgVBQ
mkBWFJ2iM8MN8uGonuz+uP/74bOioBf4ckGAPf9+zalsrkWmG2T9pw+9ua8z2NvHIy+N0JXo5boA
c44qKTS1tF001MLN8G3IN148K8cU9PII4IojCkUj869PLCUhPB6iF2Z6YfKbWL7uek204dWvS0F3
bDitiGvIr/U8AkZqGtXoJdKfCLrymX5cnNut5/OKMgi4F+I/SH8jcSyrHOmrukeaNMga0+ME2JPH
nUQAYjvwgAN8F1YJZ0kms9ecsJ0apGKDtvWN5mGzrdbKQqEaBWFWOB1w8eVga65SJ+WtirNagu5r
8FT3qQJH9bATn4N5YNcBNwLAz8JCOdKhHTPHjPQmcoPpd5tesq9dv/vcQoCg4yVgzAFUQLKukekU
jRk5TlBEH8AIa+3zKt++H6AZLJVozod/zY+tpjCEMTLdCWzlxD+ayYZZXdoksdEomkf5EaI/cpSv
GQfLnFxnCjrt0dI/TOVpr83ABoBpVjRzR3MHIt1tBYuY5RbjFLTdpzF5jLd48Na+/2Z8uZf4ENqK
o1GM716y0B93OpRYffxC1hKE7aKKQHZZR9tBLHoMpwBBSo+oT8hZ8mSLPXVtDrdCpCPKzNwcLBBR
BikovhRvZyxpMQdpC9yJWgz94qfANnyjRA3VX/u3GPkq1NQ6qLdAhnd+QrldcyutlCnI2Y+AkZ/3
R1+aOlQdCRCRoEpFuFn6ejwlXEKLzgw096KxoCmeOX29L2Jl/QVHAerLkDxEoZykYmqlgHXGqM0A
bby87CmO/r4/vvjEmwCr2ABU1CKPCxOE14kMVMr0dALuPrQDvfh7as855R44Kjy0I/NU7QDveCPu
vTYfcWQdzArGW86S8bBtBd7fCmBffT48JdZWZ+AtCdKW902WxgNqnYIIl3XueMx+vb9ky9sBUHwE
l2A5QFG2aEZWOm7hVIiOBWVuHi33NBjUQ8rGi7qd9FgElxAaz2G5gNwAVYUtvuQmssHRP68Y7I4E
rHD9mHsK2wrgL06wkABkPurC8BRaJHZHU3HCjNZ60JXPxh99eNZ2dkh8mwNQifgf96lAcc7noFi9
gybfmhHkmdfnj7mz14gjB4SVQXDprduTHG0dNAXP1FAfA6s4Fspz2l7v7/bKChHEZQBuRn34MnXf
ZYli5F3FAzVDS+aPBntS4r2+N6aAsgVE0yFAYATmS2RFZWYUVTQFaKX7QPID0u3vWCR4rgJlZ6Pt
mSpZcZWmjlOGOg+KHEQnFfUTY69eC38JyUSYEsFMLScVM3csrcYmY0Ci3MuL0nvHOQK0CChE2EL0
45b5HZy21tzWnPTAyRmaVZ2VLX4vKeYgDupMgLQLjUGyDlw9eoBqG08jp7h7HKrIT5K/On1fVu4f
UYBlA2wsogJyv0F1QrwgyQoS2NZvK/yZ7t9toWn/P7wuBXjH1J0cXmQY3qv0xJuy3bc2cEwInAhS
IxR4gItrfmDRTNIE34nKAxSDhZWXblzaKyoncgPo3CLq2xd9jJpmpIiVJVOgse/W4FntmewkfxI7
MBMhLpEby2owyxp7lk8BtQ/Gz0Y75s0D22JSX9xEb0JAg4zKeTypZcY4puU6YROEkOlgcr/YG736
ZxL/ji+FfkKugCU6quAAVqfePUfaaWgf9HEjML2+G/9KkQw4ax3eFT2kEFTzEo9+J1vzWJWAKkbA
ysB0uAAohgUDgXBn88AsPxa9P7KAbt1za1uB04roNEKWMIOScqetQzlXDLixptd65RYeYW0Gt8PL
wQ2ntdy8x/BxZx/0P/1Lj9KR+/eQ+MKZo4bDhPakUAgECEQB9PzEcgb4D09QqYoyHlr50eM0+tbO
to9vamGgZhsMgeDOX9QaqraCJtJUxYliJ+U4Tsf9c0D0R2TOgI9aILBTODsMQRweuPY5UQ5T9jFy
HsIttVvbDOEOgBsVrhMAa/OVMqewjAuD8iAZnuPvXX1Q43fMQ3S6Q10K4saArc8lRHUfh04zTUEW
XkrjxclUb0h8ZQt1J25lectvxMjUGDmqLUJFx24U2gGkls30rWRPmnnIdXRefbi/NSu3H1xBRMAd
ZJ/ECZtPqXHo4HYhHmKm8gJbkvNT1TwjCGVtxTxWNFGEuhClQ8tyxLskTWSqxlNud2pQTq/hdDKH
x/sTWR0fOQlxiqHwsp9QlVGu9WOtBcz1R+7VW9n3rfGl71ebKSo6kmmB7iZ+isrPeveTG3llgXlF
PBwJOxzg+VaobaznGSdqoMappx8mdycQUmg5QDWChRXAeTTmlI5v5bAhz5ENCZyPPCEeGpltOIMr
tkrwsCIFBTdkyWPaFalaKOJVP5XeMPjWV8U9onLv/kavqDnKdhBzR6BPZG+ke4nYhWM3Np72fQ2f
VgcfoaF6fbzVKHVtv+FxInwA8ldws0rOlJ6Ghh1ODEpIWt91mV/sDaJhN/DAExFAFHgDUDPf7iYy
zEKtLLgiIF0zn5NxC92+PoN/BUgnllgTAkktmQKjPlnDU/tn/z4IdD6aoyILj+D1/PvHZrBbHmpT
kPzF1SeHBOEWsdXqBERjcVRgIuAi+1GuPcRT4nYTXP+/q8IzQfB2fwpLAQQV9oB1Ci5qQC4ljStB
G2dqlFuXUnuizzTcvcPz4aXXFxhxLW0qMHzxwSl9d6s//VIRULaIZXlLTCC5LKmzXSRGqeamedFq
9L872fSh2Z1dAWfZjQgZ+UpY2BRxBRHuqUtPe0unYJAEDhLVl/AywRQnv+G1MipIDV2/aP2pOprR
xt22NEewo6K4GiJgMGSKVDsCGFWLNOeijdcOF1ptMhSRPBhbbsHKMRI0HHBtgOMQ6Ym5JrCERrWi
9c6Fqj/658L5fv+ULvdZxGjQ3VaUC4ks4Hz4KNPaXsmn/NKXnmr2ns2I12ykiJZTAJOIoIICNEtc
E7Iyl9w0UlJmF0798oXTw/0piE+cezTz4YX4m2dXorVDPJgYPjT/muhRaT8ch/Clbs9Je9Z24pxx
qpDksgVVA+Ir8GYllwZUf3bitCW7VPqBKeey3DhWy7US4GDxmEDJOFLkktWIjUpnWVuzS/t3n3k7
CSHfvh4Okkg2AmW5SDm6aVbXyZSyy+gpA/cSlEfe34ulx4cySNC14N21FryOUe+egW5cu/Cy8dvY
a9zuUEZHhkag6vG+qJWVgigBFsWfYmbzbWeIrbCJGNqFWI+Z9aLtxKOIEeEqiQCjaF21oJafXKpM
NWonLjpaT6s6Oplutdxb6h7O0ZtXBvcYES5J90LGGWlCQi6GeZqqJz6dOD3tXiSIgM8KHYcVl9M5
E8UCZswil6Q/l/GBb0XeV6Yg7k7sAUz5MsNvplGuo5H5eJmaR8U9ReQD2YrRLQ3tG18JCPfgKyFA
JPlK6ZREmlpABCrpQvhjD/bku8N+tROkKP8VIqm1bqLQdkRF40VxwW3lJVs1Kst1Qi7NQs9dFFgD
wiuXg/Fpmsw01LuLoh206sCz07hVprdUPZxCJGQF1G8F/G8aqO0YQN54gWL3qV/kPiI4aLzQ7awL
g2Kg2Rpyg4KGGoFZ2bdUtZgavVZ3l9AogVr8lm9RwS8NOq4keMZ4NwJpDpTNXLMdR9HSNG0h4Ev4
Rct9h5/Rz6/wSXFuht1uFCpwQcwBVxxsjouOPYIISZnsVL+g9VpSn2N343Janl5R4YtgP7hMQFsn
Y1WrIc1LG0b9MrAPSXIChE5jJ/5rr5YLIThcWDLRo0laMF3pY6vIY/0S64eaeN1+LRfsvuDTQsEh
2CZkXlA0NYqmAvp/4SoYop9z/WBvQYVWFORWhKzlLFJLZoJQ+JIiRxj5VAdeaONu2hIhrRIHqq1w
c4gg43P6o08em632T0sJuIpMOPzIGsGwyx5t39GpzGu3DLrph5U9lmW/zeK0JUOaBZjfx8zUlTIo
lI9Z8WCgQJp8u3+chEs5d6hwYAGhF2QZcAnle6nvekojascBzw+lE/QMfWj8Di4ue+HRl/uylre4
jQQh8i8wKXBM5BCR0ccdM5qeBi15vJrhbrOOJt6CpwZ4SCCt5BJWWnV6bJghDUw46aPv2t/vf/3K
ZszGl7w1tSQjQh4YP8of1eShUs+03G2gxBTQSwyRG1ELLxbwxrt1TAW3H1VpoFrDgZeOz3/fn8Pa
DgC6ZSKzg7ANro65AD3kWoGbKQ7CJ/5Xtt9fFvVu/44u7OPN5+tqW1IAxeOAKIb3qaq3lHp5683H
l3agnXI+aC6+nnYiWX7Uyx+p+rOPLvtv8LkgoTQ3E5mMIncqIegyKL+dk5L9/N+2QXIGE6WwaWJg
/IJ4de9vMQqvnFTRxQaljXBZET+TdlkLC7WuXTcKlOig/HLYefNBvHKOUJsEy4FXsVBnyTCludMq
dGqyQDOjLzl51BBj3r1EIv6Oal+8u1BxIJ0lQpRBoUYZBSF9ip7ccUPTlksEXxzpbISqkYFESme+
w4BsNyqq3NpAMY8aGqv0LAVn+3HvHOZCpFVyYrvBLZS1gZt96PWPnf+O4cULEgl5NGWSaSnbNA9L
gOe6QJ0+auZTsZOmFb4fPh/jwhGATi8wpVmmmrWFSHuQNC+uH+4s8n0bXlDRABphi19SpGCw7FhT
E7ULzOwS/xx30oIvhpdsacxNLencqQvC7JC0P1O2FxmJ1UGqA9hCmGpECCQdNgrQBraT1QWp0XvZ
yQTK8/72rh3RGwGudESd3i7tKDO6oLQOiX7QnbPRnO+LWKrxbA4y0laxI6qOI+kCo6VHnSmH6s//
JkCfqxnuehqnNebQ2r/MXyF5z/DoVSBABEjXyLgXcN+1ymSOXRA9aHrqdc4WWcnqAiEih+iPiHPI
xQvWAMRK3UEF1PATfVKrfYWeb2dUkFDb6CMENJgqbbELTHujFW4XuA8UBJ3dtD8uDbcOgwNQgwIM
WLv5+qt1rHe85TWc1Ec7eXXqjWjfyhkFl7bIkWrwhOHbzcdnTtm3VteyoGLHSjmU9kObHncfIdGv
BnVCwlAvXJY4q5sCDJEsMAqEmJ616u/74y8fbUhlCbA5YCiwoXIjzxZh3SHSSBUYxkm1vNz6QN2z
RjeqL9YWCjcyqIEcQa8nv9oq9MDM63qogqbz2+oxm47h/tQ7JgIYG0rpReZdTqOEiZqpk+NiItyr
ND/dqnpeWyi8aQ0A/YD8x/U/32u3wcs2RD1MQOKfYJf1CzwUEvNAmt0+KqoXTZB9IYQszq1kuPVq
HJ1hZCwIW8UD8/VWUnxFp5FaxE6ApQyvHrnSMM1VA61bEx7033XtmW6xNK0OD+yUbgm8JVjD5ssk
uCBBhVbyIPsQWz9s49v947o6PIyR4B1E5bbMNDUi/eGgJ8UYgMvNVwCxYFte9qoEvKHwCsHdjE7W
8wnEkaohxkD6wCBIE1SVtxUmWROAUlhkLEG8IUq45wIivYrTzlI6oMsa/sEtd8ONgCFE3220ohKM
RvL5IaFZJQZzumCqjkVyGpSD0Z32bwIAhMCXIQIjbJ80A8bzkKtTHzA04D5W+GP/+Eg0ISRt4lGO
UzofPy2zAQ/FbgwM/cUyP+/kMxfXDgoKEdsRDPnQM+lW6BtW8LpR+iBqrcMvpdnCxq1tMPKgIgGE
ejAEKeefX1ZdFk1TMgAK8rNPH/R4w21ZMaZo/yVScjiiSPlJB4iG2qg6zO0D3n3Qm2dCLx172b8D
NyJkJVDipnF5ChGFm3hGnHvOhvO+Yk2JoDwW5c7A7MphtpIrmjK2FiBr4cnJP3H909A9qBshkbWF
QkUyYpGIiyyLqqPU6sax7XjQ6S/oDMboudkfdUHqFWQGSDyA5hNPwfleaw2vUTXMeKDQL4rfjdf7
+yC2ch6eArRBxItc0W8WcZ358GPHBsca9SmomxNrfHBuhNqHFDap8/L0w6Ae7otbObkGGHsQB4N9
AqefFGEgDInT3AjhrzboTA82X7qFpVjZEgNWD6ATMFcsoamxS5Azs2GdIsXxa/1jpnxSm3L/NIBf
E+UqogvMotZzIAzmkaU9+MB/Zl7Zf9+9SrPhpU1JxsJO7Iyi8QgQa+xcZu8wUCA+AWcz7BRgIXLR
TTP2o0lLtw0AWktO2s5SfWH/ZsML3bwJ79gJJ7SuMHyEkgj10ps7KW8XAqRjlFUWtassbAM6OR7/
a9rsoLJyihB6xoMEgVRYWLmYVzXgEw9jPARW7I+OlxTP7bjftX+jSsfjFtkGUw4icfQ4G3hq9UFT
0XOBTMM0HMt3POBMPB6g4gAALd8PnFKbmjQagxqlpF5RbBjZFXWeDS9ddFFrZHxylSHQokNZ+O9R
MwSRgAoRvBsLPEXWA4U46Cmu6bY6aPi9cQmt7bIozQO9jTAVssdtx+WEMKQ5BsA0t+hJmfsT2e9p
4OkpKs8BnIHHLT7hRhX6eAxTe5jGAHl874h35P7xQViBiwGAYDjD8qOkdyKj6612DPTR71D9F2+c
0pVrVBQuiqetjT4ItvT9eDFOIwvDAZrm/1J/st6rtvphrxwiJFvR/EBQG6OiVzpEID7pVUCCh6DN
TlN+3tn9BbYC7wS4YghECoiU7K6mrkLCUbjbA/2jat5o7o/KzwVIS5R3bWsCBQx//oXrz/H4uPcy
wPAobBfvZ8FeKS1PoWkjYSmcPXsIvcn4ppsbW7zUgrkAyZvsehSQhkAXB0ZzGvtjk1zGnW3t/9kD
hI/E61xEkiR7PdC4dtrG6YO0/hQpF3PjOl6ZASg0EEYCYl2QhklL1DSgizMb1gW5Wh7tnJ5V/B55
fty9E6AyRAUVvGKohFzs53JGCyPW2qC9WKN71NX9zx4w9NwIkJapTXS1MDICAWChHZzQi8nGXi91
DW4qCvMRKEHJKt6Gc3NkhA6LQzdxLrlVeWVO/EzdCMSsSQC6DmcVBG5I20oSCHUHVQEft0BOiFxh
v5FY2BpfOq22Uoam2yfuxeB+mx3Yt917DH/o388n8wWiqt0PvMXwQ+WPeQHCrWm3xQZ5uw0kpYAX
oEWemODNjVBHLRhWUTV/aUDXj7ZXXrfVi3p1iW4kSAapaXg51DokxMXL9NXeotpY0Ta0wxH5bNyc
4n0+n0Cb6g13zdS9TNkpStBd7pHuv9XAuynS5aKwFlwY0iEa4yRlDCHFC0D2nqmWnvt1/zYLYA+g
mproRS15qC4pcVd0oX0Z/HJ8baONV9Xy1sT63AwvKXJlDpOp9xi+4BSdaR5i81TVj6mz/yihHgu4
HtB7Yp1k2CyNCMkGIw8vaunr9JNZ/Ny9SrPxJWVAq3RV64DyuEzEd+sT2e8+wuERNa9vgNkF1MYo
JqUepia82OPnxMuTl/ufv3JQZ8NLpiKJ8MgpegwPqFvXec502KIVWtG0mQRpgTK0JzGmDhJq3+mO
mXa6P4HV4W0kGNB8RsRhpHdgj4d0UthteMlN1Xs00v2VPqjxAsMGuqsgy7YwRaORK5R0Q3g5WHnn
O+Bq2f/9t+NLloJXsanGTh9eEvAwRs9keoelM0zhGqHSC0dJboyHnIyS9mCIuRTKTyf+uQWGXjtA
N8MveBiZwcIhhRnSxufM/BWZv3Rl40JesRSCagGsRW8gX3kGuqWU3NCwRKQ9Wsf+IZueuf33/m3A
dYw4Jzi8UMUphZDqMOoAj8V9gDpjeNheNW0R9K8cVBNJcvC/vzHlyHnCskudqCl669J9dPSr2f11
fwIriwQ6B2AKwR6FdJicZYsKNH+gbWxf+rF4io2H+JNbnqJ8J7G38FJRKojXpjCny+cgMpFG05UQ
02nn6Nh15/uzWDlNs+GlS2FiVpmEDYZXLpb71fGc4et9AWKAeSwPD03Am4Qqg/dChv3VLkEnkcZR
LjrNvDBw2gu8r6H1kHzef/Egl4fAPB4kcAPkyi7FGtKMGaBZ4EbtRa2fuhs7vrJWgg5GqDUcJWAk
5j5G52Y2LY3cvUTZwXS9gh81vrEdK2d2JkIcuhs/zC5q3aRVAUfyJbbOQ3K6vxkrwyNwgSc/wNzI
R8puHi2nEcYXtrv9zsDqjdO6sQcrS+QiJS+yziiMWsSPIrgYldoWcQBGIUN5QO9ahWy4MWtzQPQC
BT8IAIAQTgSPb5aoH5KhGAgBRuhpsk9d8bB/id769SD5DxSS/GyrtZGNg5vHweA8j36i7384IwOG
ijfk5wWUW3IiET2io9E1cWDbf8Y28dzX+5+/tgG340uXf1kAo1XnGL8y8BLx88xnO3mMhUVCthEL
Dx8VUVqZHczmkxoNbAovrNB9M3soi61TtLbFtxIkLVDC0QwrRF8ufRf0/Jg4GzZpa3zJ6LVNmsSZ
hfHVP3lyMPt3HKHbz5c8JK5awCE3GL4I4cX7RrX/esYewPNCmB/xC5mVYDAB3iWTGqJu5YnqhZe1
j6XZ+qO98WoWyyyZbiQsQFMlWPPgy0vLVHdqkSRg+rn0vWdMLye/13/cP62LjUDGWfRigMEA0maR
UlUcPNuYNimXLPPLyavSvTshjS9ZbIPDhaQmxleu43MZ3P/4haoJyDFy8sDLI5qN987cEBFOndxJ
DeXiaMo5Gh/N9IxCo40LYUuIWMEba6fQfqrU2lQulfOFp6h+/5RXe02SmAc6J+LyFOF4Oe9iEDxJ
bKOBA3Aeza+FtrHHqzNAgRKqApGPXKSlYviSKE1vosBIzyHaSejHqDre34nFQUXXBZTug4wMNwKc
MsleRC1RY2a05iXRyIFpp7j0rTzxta1+dCtTwaNHgIbQalIAMeabkXWGW44NKkJN56HUnsvi5Gy1
A1yZykyEZDsqoN7yrIQIRfMIQMLjU4wmWX/vXi/kkUDb8EZPhT2ZzyOZqjQdKCpOnRRthx6S2i9T
z612F5WIwjFBDwb+cBHXkxQkR2FXkw6Nc7HL1745J7HvxhuBt7XluhUhqUeXs9LWospBxce3Mnuo
O9dT1fNANg7Yip0yAH9CjBW4BpCeyTMxuyThXeRcYr9B7Y0LhoX7O7J2ssA1DCYplDLgaS1+fqPm
edi1BvhHnEudeUZ6SNIHdYvxbG2pbkVISkJcEBoaQgTTXtLIs1U/TD5E3+/PY3WhkPEBkwb4ixa2
xMwSbkyJal8a87MSBsk79sG1gBJD2gHaLuOgSk6cEjGn8BKj943qV9VeFBEI8xACRZmYqLFbVJPY
Reo0LqMWapTOKhKgyVHZIhpZ2emZCGkb+roDLT2HiK48OYXu6ZHiFbs9ECg3elgAzSBYnwHnmh+n
zA5LjcQ0CVxkxp6aZMMxWNllwbCqQbFRGw/GjvnwvV5x4GTMJMgd3zpYu90/kfoBPTya96FEafFK
yTUltmKu0YBFfhMjiHXafUhn40vKNmpVy9CLjQb2t8Q4jcr++xRvXRMPLQAmhY88Xx09BzOHOzEa
jCduXFX18/6vB8iNoOIXhxRC5sOHNuFqP7pJYLifTLTh2PL6Vg4o4AVgeUEdCXwzR/p8xQFQL9X0
JOiqgITnvgrosN+pgYkAQTz0GOxUMuu2EcetoVeYQkq/t8YxQR9z9dvuVUJiG291PHdRqieHl+zJ
Dht9YknQGMfJG4wNQyRO+Mw1RrLqdnjpQgjjnrVD1CYBmzwn/FHRU1ydwnDDmm5Jke5pykGh74Z1
EkzKk1mhV+ZrybBU/nuWCq24sFArZT1uUypRGWtJYIcHwo/KbhbJt7X6d3xprdo4xiPCVpNAxz4f
eHN4x+cDZmAgXS9cJ0mbEa/X2FT30AflD++9aXe+QXw+1AGZALzXoRNzfav02IzcPE9BEe8R86Uw
Np4RK8ZUuJPo6oWQEl5b0vfn5RQXU+qmgXFGxfWUblSsrJ0hEWQVvT2wvXKpZ8Xi2h0jPQsa86dR
+sPJ1U/WVlt0TYQtZH2A4y2aVyEaiqzAfJGydAj1mkOKiL011zE5WMlzFh1UdlDgyQ7t5HHFb8lW
uczq4gHODZmuyM5J4RRAXNDRapggl30IX4dmvykHHT0wrQh5CKJjaW/QV8dCY/EhC5IIqLoTpb92
n10wQQPiiI3Ht8pni0dmOzmE0iDsPht/1fXeShOg3W+Hl1YnTXkxJC6GjysvMeghHrv9yic4hoGE
wl0E7ZN0u2osOmhaQoO6hpVVXtXdbCmYAgoCcJsC+AaqKOlgFSzL26k1YlFCwfx2C5C7cn5mw4uf
3/jdtsXHCA2CUFzqHDS4Ghv7K86HpBa4pVFfIrJBKBqThi9jnptsQMknmqPy9tx3uucmtrf/EAHz
icVB3gwPLkmITcEs3dapKLD+TzwcInXDgqxNAo1oRLwV1+mitmEAbyvLEgdrVBzL7OCWRxSyvGMK
NyKkXY6LfMraDCLc+hih483hPcMLFjCYCOGXzXe5KEdwIzdJEmTWY2qflY3hV0ysi8zGf4eXrIQd
6VrTaDF8jehI6UNdfXRrMAie3jEJJHZRfAuoxqISJ4koteyxTAIFOKIwTQ7tVkBLHBT5tAJ68F8J
Yp43yqAppMirDj1i7LLyhr+afHdhGpT5VoAUP7F4A0JpJU0CtK0oHvotgMP69wO/LVgKoXTS8G7S
WiRiCg0U+8ECqG6LMW11fPCZobgakDdcqvP1oVnWMB7h85PhpLoeL/bfNlCyf8cX8m/Wv6GTUfIQ
xzT9CmSsvRv1KVYf4BXrraXUApDGYrulDcuTgKffjPbM2/co8c340l0wwudOW6XC509+1L9gHu9Q
gJvxpeXXR1ZZTgxv2BnQ+Pb4nqsAlWfiOsPLE9fZfPWjqBqiwoEfyYeH/yPtunbk1pXtFxFQDq9S
p0ndLadt7xfB2/ZWICVROXz9XZyDe0+LLbSguTDGfhiYJaaqYtWqVT+azfRDWPzb0aXF0fOy6rpw
wNH/ro87fa0v8JKOvh1eWhtjJLyK6JiiTO+Q17sxR+r+x+PlX9JycLLRdBihF8EKP18fcINnfV8C
PedSw+Nf7Jc284dqXDFmIr4p6yDAwnF5BdvUXc6BFsrQNOBJuIYRSnvNc2OfYnrqi0/cdUFJvrnU
V2zLjTgp3FpZ1TAiGZRe1eSrlXpq8+nxoi3tC0IZAk0BZj8EXeeLlpCqN5uujq/U2nXlcUqP7Zr1
WREh1+IoHARqjS0yfvkPtfhWR78G9/fjWSwpPsGwgkpZwN7uOkDlnKRmNuIJBDAuHry02h7FRWHM
f8eXFB8DgjzUTYxfu5/TEMTL/yrKL4uuBPfWZiEW8ka9InTvRE2cU7BUX8ZXs/l/TkKyPmTkna01
mMTQ+j31ivCTOR5XvYClW3izVO8PsZtJqHYyNSxl9Bpyfxx2UXyKpoMafcASIbWIcDeCQKKb+Xyp
YmZrpNcKetXNo3HJjJXhxVLIl/x2eEnVZrVblZqN4bPiZ2oe6J+K7kP1mMQ/tp5b0Bu9M7MiForc
lnT74tFlWTchskELAE48V+lWtNX9boAFBSB+YDZRlQjLPV8nnNrBjp2GXRMNHlPyvW72lfI8sDVC
tvs7DpcDnFOWiEHA+ZMuiGHzplcEhxL4kb0C1bmbaTlAwnsrQLobvTHmepFDANqMexZDtfpmhDEe
iabojYagLpqvyUuVqk7XTHGWXV9G/rXqv2zeaXhlyDQhTw26KblikORWZVZOzK70ZJ6TtUTWveZA
agZ1uXiHojARLGbzbR40NxvKKOFXgh4fwyen2R7GmAuQzFDR9XZvNRDgpLu62g3t/vHyLJzT2QSk
i5CTwVYmjvFz/n0wn/vMR+VYan7eLgVQONEPEvk+xL7ny5SkQwNqtLS8QovzU6c/VdGJ8tNjIUt7
AecMKXdRCH9HuswrNVRdFNpdzV+l+83Qvj4eXnzjXDWhru5meGkn2j5RikG1+JWzzi9qP2t3TrjW
enppDgIgjdoQwMmBop0vVMZL00wTyq8FfblqZCU7szSF29HFYbgxEZk1McukGL0xn6uEo8cb96p+
BYOyMAWEGvDxeE2LOmDJQphkDG0b2deroQQ8v67x7K0NL1kIgkpUdK3C8CE2ml/X7tvCEsFbfieA
FxgmOZ9b1nneRCD8utIh8wYdrGsXkm2/DcKxVAGBF20O5To+h1g5ZcA+XjX+Ok2fSN4ek7Y4KX29
YoSW1upWkLTfdpY6BIVIAFj4CW28fFizcgurBcQayvoBOEKUWpc2owPhL7rYjQC6aD8U+wAeP2Mt
ULagoJB3RRgUAWrocbm4v0D2m+Y8JBdK/6rMNzfc1/ExX2uGsrBSMJ/Q4ALBgVoRyVzTNEprHd2Z
rq3lZz+Gtf5GQjdIumM2vHSta1OhrlsB6YIkDRiFiyNJ/lJir+X70H+spRYngrpB3D7xGJPDrrpd
kIFVAnpUHXTqM76iQhbHx2aj1x46tCMxMVch+uCordkj6F39UoZjwnfbP19AgdF/AUEzgHbmw4e2
WVdt3oBUsXgZq9NaY6Clr0dWGuh1FIeiS6c0PMCJasFssFt2zfOfVFlxXpdHB/wHjNEINcn5Gifi
eq0OiEiP1q7u3shaSH3ptolqxP8dX1r7HN1XS9AuxWhr9OVA4r+s7fFikaAB+x1qyhARdaVj2ucu
1+0Qqw/15Z3beC19f+/di/FRjIWTI0ofJWdDyRRmJKXIfzfPVvfmqDvd8EJ3l/zefoogCCW0iNZA
y4qNurFzRI/1aigxD/5KO8dL2s01wNhhcODhRwTNQNU1F1Cgy/vI1QH1glW8d1AIkRor93hJ7YkG
oPBkhGqV01dRrTq104zR1VV93c68zqMATq8SR4sVlxUTaBsRhIATjjI/aSIcFOHaMDUQg3Yn+sns
D4b6ytKr1QIe4ofVB7THrTj5AFhlnMZ2HV115nO2I5s73WBf4P8hDg4gO5Jn0vjo2DD01IbBK6wf
TfdpNE7bDxZCDnAuwTaDUK+0XJaWmGlhlvEVfOeO8jJ22+PgeEig6gVt3997n0gGtR24zdHmF+q1
OU30yX7a/P24DeAyAcgc3PAyRWSmGgC4AP5zJc4pio9rb8UFMweTA+MASCdiyTKF40h13sMsRVc1
v7ASjPP7SN259EvZH/u1plwLugSyoMWRfAUsTi7DHzQS09g1o+uEHqPpgdE3hZ+Mi/0Bz2AmR/IM
SKtGRih8KN0NJu7z7J/HW7I2D0lXsUQvBGULdjzZ29qpsvw697s/7nbsEc4UTq1gzhGQamkeZg52
ITQdANVvinaXJvfWqvOWJgL3TEBFUByBrntznYjmSTXpahZfC88eXhL3xSh3afHXyuti6YiB7Am4
cLy5BantXArvXaOfFBRhdNbvxN5Hma/TnZt7GvOHtTr9BXsOjYhnACpfEGCR4VotiobctomQYSbP
ZO84K5dxwZyj1bygOwVtCy6ktCOl1pTVaBnR1Uab5LjxIs3Xt0NIhKMj6EjQWAQNSiSLHrlWF7HM
RfRG1fzIo7a6YqcW1mgmQHpiuAg6mp3iJNfeVPxo2BXdB3YBEkAAAKZBWwEafb7jE49CUkRGcq3S
3CNK7v1+fAGXZoBjC3cNGeB7ZCeDwnQjlgOokEReMR4HZTN9kYs4v4DRwyEBVkjeBGB7rYIIVKFu
n2owz6xxSC3NAK4yLJ9I8iM0O18hKy+jjhMzQ36qOfYxOcXb0bUCdPlfCdpcgj3wdmptSGCFVysv
rXHcvgfA7OK5DUgNiJilY8rB1prpTpiBf0HzSrJjax7hwl2DrUDQGtRq7/yn8wm0rMtNM7QRjuWv
YeXuMz06OPV27wZFgHjTi4oD8AFIF3qig5mFoUOvanYwXG+VcXNhnzG0IAAAWgsBX2mf9VafOoSU
2XXoDlOgdtv10Wx4If7Gay5VlKwWSsKupP7ccg9N0abNPAai04bgPkGqCK6anEmlA2rcGsdlV1T2
cm+1NfiC0zwbXjqmsdE0lYZ+0dcyPSVspzhvNWrd1h6RC2cJvCeiQR2KVmCDhCG8WSdRo97ojUav
PN4p7KmvUFzwgZMkaiPwiETXZTDpzkUo4Nk2etWmQGkn9mvEVhJSSwcJfhrKMQVdNUzDfHjipC2C
jCgaKnnrDWcKsPDj+7y0EQJzJ2r1AQ2SixY6w82NirPsmnSvxrjPzWMXf4dr8wEpMJ/QeiA9Q3/L
+TRUJZw0noY4TSOqFr5NIN6YSO3VxtePyIGtRis2gJxkVmMWj8hJRSa7usNnffgU6Z5S+Rpdmc0C
UhKmAWWrSOaIGgbZTNRMJUUPoM21rQ5J6QErMaFmyTkmFOVvXqcFzDo1HwgRIqOO5IvoowYaPOko
oJdj2+tTAYgY8emx0PaPl27ppCGYCjw3nuNoGCSpLJcZUa1ZeCiDnMPL+FtZb3+RiQbPwGKK3A4S
2vMz0BTNkDo6IG5a/pJ1f9mbiZqhsbAycA5gu++ZV5xunKLBFSGR7qkFW1NxzLaDeyACNg96A9uO
gMV8Ch1hqekkHDGvdgezQTa3fxBT+O/4Mgy6GMJOsacsuap1743haWo+6ZtJxSADIEBRYi+CFa60
DZYWM7BCYBtMNzlxL57iD+wzLh8QGaA7QDN6yQvUtS5tDQ1wUtKguOdkdCseyMK7QlRdO/BC3kse
JV2CuJdGwqZMrt30mn1DJ96u9hR9Xzmvln3YfifwCgPhNDpHWnD85/sdIfrf9TUQOWZF/QEpybBc
mczSrQOLPI4S3FoAQCVHpOdtqnaGKGPJn5ozT/+fw0tr5VYkTRIxPMn+HpOf4Zq/vGRgYVlFNhjV
oVBN8wXqlZzprVrhzjm7xPSzzo/XpnAvAmsvGINB2oD2XHIKJtJCsx9bqL0pfC7JU255Q7+iz4Ub
MA+tQQTS2oAbAt4DHu75LPIo5V3HW7yMrBeu+U2BZojH2NqZ29F7M0Hyy37UYyUGigz329z3zrdy
+P34vC6u1X8nItulaHSdHLQ+uNvWKQa+EdwB+u6xCLGjd2uFujSUBoJy744Zakgbo3NylsAv5H7v
/uRrpUuLAnAlwKsI/tK7aFEcdsihD0AxpK1PCi90Vq7E4hrdjC85bERp0hEgkuTaOn7Uf0Jmcntk
EEVj8AZxZPEUxjNgfpzqOMPajTZmkFj7ItxxFFBs3wQRMwdVtyg3lVNHPGFNVoKD6vrFnb6m9rfH
owsLIG8xdDfQMNCxIGKXrkNodzyOmgmle15BTmPv26Y/rD1hlrYZpbh4x4N6x0QXwfkiFfBlzCEf
4mupfm9e2vH34zksDY8kIVKecMnhpklzaEenK8sQoYIi36HJy1q51dIhApAOhZkAOMLbkIxoMTBS
gvMItfzkVNLUc9Cys9/MAYZ6iVshQm3dvF5Gu0pomEEIikudw7D2OFpaIgA0gRQHslG0d5sPzxl4
D5rGQieo8S94lOHXxztwb6Y11K/+3/CyG8DU2DCnGMOPyXM5PIfmwTYPHd/rya88WQk1Lm0H8pwA
YwjgNbZ9PpVYU0CnFaLEp7J/GcbfbvvH3NwPBzst/G5cCbxhYKnnIlRGtDg1Y1A36Ie0262x4d5v
BoYHOgn8SrBBd34AZ6M+jiabzhV4iQr1Xz38/Hg7FgWgYFP0gxJdOyWvjAOWbnKaTudi8C33U0y2
46tQm4ZEC8KkokxN1npj6XKrcNrkAlpZj4BWLl5rb3FvpjEset8h9oSMCDgJ5lughRGnxTjFF63f
gXWXmvsJxC/oj7yWvV1YK0GAJJqkAfSBTldzQaoz6n3UjvqZM5CzZMVzu9lFBicL/FTgGhGZwImd
C9DKnNJojOxz/qqal5ytFPssff/t8NJ1yHoyJLVOrHPTPTN2yocVf+n+us0/X9Z+aGCi2hM+X+OH
vPtN3H/rzS1xIEEwgCKkCwMHnuv5CoVWB3zsRK2zbX+iT1W1skLSDEBkgoAQwtSIbOENhFKc+fBl
YTeTZjX9GY22PbBs7YYp2hvm70137l0KWo3CBRAs6eCZmUsx0FZRry3en43E9qZvYa2tBG+WpnEr
QLoR1li2RqdBgPItBhLGQEp4raGJdOnu5iAdVQRiR8YmiIhOCpg0yW9/ChF8/+fxSkkux3+kIHHj
4kGK56mc7cyVxgmLFlKmziPucfAa62Ctrda7jrtxbN6lIMOC4AMYbBCBkHbdapyqpGrWnfP6VDuH
BJWs3amPY89mL9Q8Du63cSN/4Z1IYSVvbHhCeMb1qOjO45te7PuNRGd3w0s2vDfatNQc2p3rKGim
C92o1N/HRwRVhJ2QrEfp0fzzOZg61LjN2jN3Gi/mu1bfGNX6jwRhV4Wng92XjvBE7REoAdqea485
Nni2yDZl9R8BIs8J0wrzJ0N9mj6sM81WunOmPYfdE3UPTX58fHolfXsnQlJWbQWIUdqq3bmpn7vx
tJHsFMMDTYeIHywFHKo7tOyQk0TNm2E48+Y5TQ7OdNj6+cCNQwkC/I5ks27Kmwwog4sbPp6jn1w/
ORtrHsXno+0Y8Hogjl6oj2415OTZ2NbnSnsNk9dk5evvFRSiD4AqiYI4xGQtSUGVo9k1nPX1eYp3
ie3j/NSmH9VvabOtEFvMA1FXgTtElTRUurTLnVslgHtU5TkMGvPNWYv0i/8+V05oSfkeHsUcUB8g
XYQxb3ttSsvynJB9X7503c/a9sx+v3Wv4XTgoqEWG27HHZMnG6a+JDlTzlzdGV87dfNNEDlYIAKh
MnDfZCeQGC3aqLPMehud75Xzfa3l/P1FEz3twTaCbAvC4DJoKMsLtUdzHPPNIO7falH8FXcr63O/
C6jzwh1ACSHoWe6iTYlWO53TjuNbNoGn9dJlT6n+YjQr7sf9PCAFyUEYIYhQ5PdKaXclj5x8fEvL
AGV+a4ZuaRIA28C3RCIbqAXpba2nWmYPkT68qcNnRzvklQdawX67YsXT/UaKdGBJGdOxULThTSn+
TcGzVLwoawQw9/7NXIR0twfNGUyqQQR1gVgQKULSryTY7tWHEIFaFkTm3v2CuYVrqBGqTQYRds09
i+7a+GfZ+HXloUD78dVb2BU87QRmGQlJYBjEl9y4AqwoKqPlAFNG4NSo0V3NgJQ8rvxwWOO4W5gU
rjg8TpwADSVTkqhWZbFuggX1LQ69ENGJaOd0wZheuvzweE4LGzQTJPkf4PEy7UafBlyXU0H+oDYr
3tgUAGpXMKv871zgrs+XDRDmDlzimEsy+lP6hZeHcu06Pp4FglFzERws0AMHHviNZvupOxbkb2VN
u9/deNVABhckRohH4QUrb37bmVNvlVZ6GbMX+8CnlVO8MDxGRh8dFKIg9yJjvQm141YnDh7f7Edo
fVtjQ79bIIFkQCAQBUEgz4GVnS+QMurMaZWkuChBPfiojIvWSI0XJeBaIGaHVxnCgnMJVRqFeqxG
xWUYDvnvof1jOcHGowq/H3AMkMkAJ3afPqWmRfBCa8glYc+p86yFX9u1Cr+7XZiLkGssGBxl06h6
wYR66PMDXcs732kQjA84NvQUAlBQJdIi0YoZYz0qaF4RXaanL+GLvvYuXpqBAA/hpIqSahn1wVnS
0o6BW1r72+Fevn+8BWujS45mpbtTQQqMbhXM11IEb9qVe3Cn+LBCAmEqPCiEo2Re6SbTe1hvENKr
2aXonzIUTg2vvN9pawCiu/MqBCG6LLhI4C/IsSgQbzeazQb3Mk4+6DyQZiEbYaBwmdFeEohZZNcQ
n4V5ml8JtHKlRFdC98IrxdOcfdKWW59GQLgZyHihiAZzQDeruQTSMpJGdWdeovLfLtpFzc4t/2ze
8pkIWbVy1uiDCxHma+0wLxk2km6KVQKUAGYBpUeINstlnWE2RU5LTPMCCxR1u8r0TGurkRNAQAu9
k9HqAP6a7JmbPdXYEKLniul4hdL5pY1O0Gu9jRcOlCArh2MOigFEmKW73Si53iHc6GAvfKL4RuIZ
n7ZvBRQ4fHNENAXN13y3lbBROjucQOuJ9k/doVmrN1/QTgAsC0ZPQBtx/aTzOpVjOKrMtC+l43eI
qTTnotxpa6/JhRsuGoqiF7MIGtyRk9p1TJB7yZ1L+62Y+M6yfLsEpVu+Sz+yXDeCxHRv3LWUm1bX
9plzmQwfUY/B2a4MZxORtiOurLpLGoz/vR0Lb4wK7/F2Lx0ogHDB0AjeOChD6eapBlrTRVR0Cqp3
SvYp+t7kH1gh8RZDykV0/Zbdprpsa1gR1b7UXX6a9ObgWrvHc1gwGIK2HBSTwmuCUp/vgUbjRMuo
61x4VBz0+mcYOSurtCjhvXoU71X055AkuLU1RqoJFmVk5j1SeROQxR+Yw40EbT4HpFxsVkU95pD5
deKVH1BOuM/CRMC5vOtkGQMURrNwci5UeRq6P1Vy0jZiVN5VrChThJ5F3ByNs+czsKymTU0Tto6M
B8W4jmue2Xu6Yxb6gIIVdMNAYAAKc8fJpHCQuWpx7V7yzK9Uvwd9svFUjj41PiM0X/5QigPXvSbx
FW0/bQ7rQDiko0BSQwwM/8xnF8dh2GgpsS7x8FJ/1ZtthCXvi3c7vLT9SsiqKY0xvFFS72Dir63H
6z2LJCitFdxEWatXo9mMto0GOdRLzSdtYxkVPh/Do38TFght0+/QGKk+aVoZjdZlchsvZbFHf2//
fsRCgJJA+2bBrzNf/jSEBzKaqJ6zPXQ09QAo+8ACvbfDe29RgNTtXAAfGa/RUTm8hGyv0ze6sQ5W
rJAAGbwHBaEEZR4AIFiSDvUv4aXNPjlenn3avD4Ahomeh1DkAH9Kx7OfprrNNUouXb2z38y1VN69
/sPX4yUhWpkiSC7ji1EEoU0ADJELMP2eaAddrqQ6780QBOBhB830jmKW/Bq0PirTSEXroI6/WQ5S
25FXjpvvGBD2CAxifRBWuQudpm1e1iglIJdhPKfpqVw5oveODYaH9UEkDWEIaNn5CTJHAiKGBO0b
FPUytn76d9u/rBKjSXCJ92MEygpghuA/CVTxXIjeq25a8xotlvJjGb+pjkdd72iYsadsbH4sROHM
wnIjoA30ijyfqkdKO3aGEG8Xb2rObfZ985GdjS9Nhdl1Zo8Wxp8KD8m1bK1Ef+HMoqQdoB6BHLrH
xNfV2Fdd5BgXKwS/9RsPNn8+IiiI0aC6HYXDMiK+Nqx8GBq8KLQu8zy7XsuoLn2+4L4HVTNOlS0X
k+k5erXUUImXrPaaU/brA19/M7qQfuO2VlXt6m2D0Xn5JdfODujXHwu4u9DALcC5R3IeKuM+1NQR
GtGWVSxgwNXngx2YI8ot+408jQhzoJYTGWGwfyOpA6qQ+TxiktaKnZIiaLRXlby618ezuNsEaXjJ
u+c0afOkjHhQen26s5vd4+GXFun262WXKS1qoiHWETh/F6Xmpx1AN1vTUdIMpMxyalastcQMpmRP
6oP+/1wgSW/3qVFlIA/lQaucyFld69ss/vvM5cPXA4YO3wLxPnh80gIpvRp3qJ3iQUOmY5E9D/2B
Z9/T4lM+nEztCBrq4+MduVPisKDIiOAkIb6FZjnSfIZqKsKyHfIgdw/pZxjqP/nai25h09FKEFRr
UBpQsjKIoc5onoJjKg9GI0OQ9FQxVG5nK9dv4eDqIt6EXC1Q0XcpsBEULrrVxTwYTQ+ezc4ei/3j
lVqUgDIEvBs1sI3LDjEJnd7S47IIzPAQkT+9vQLWWxtfcshSbtAmH4oiMKjuacMfOq1cviUB6B4I
QB2KZOBUSqqjRbfrolVIGti6j3gQW3O5l/ZZHCLRYhkoZdl+JlRRSV5PaYCsFBAFhOxLfavXhNOK
HqxgKgNYBbdDuh4JtxLFRvPLoIn2LoLJKDveSFshFCycDeSHBFIZVFySBiw7x52qTqFBne9T/TRZ
Hkqlwn+2nyXk1tDWHGV4QpfPtTgIK9TcVFMWaCayUKgPWLnVS1sNNQFLIeIQaE85Hz+1u4HpMNEw
Qu3rn6xWt3qWukCgi0S2EIEpzMePVT3sFV5lQRY/hZ/tcftVAAWaeLZjnwXgcD58MZpTrZaEBXb0
taehp/ONTY/ELgM+AxJWADAWfCWXcyUhcZ4HSemb7Tdr3Po8mY8vk0zyLBmzsMP4hrt3wa+yfX9v
P19u1x25NDSVEcPbL4jBNemKphDXSLJCIiGLSiKBHr7jVKlHFlUx5SyYLDDT8/ZJ1y+4EZWZPClk
81MLS3UrTDqrTs/AjuoWLBjVFyf3dO3z47u2YOEAWRBTAf80XozS+AbNBgvERkzojILWXpsWXqbu
isNjMQtXTggQNJBAL9wh61Mjx4qpRRWAWiXL91XxAfuDPDmC7UCD4djKjWUyO60cuyjKQOcXxfDM
fGWdFjYdcCFRIQ8oCZSg9DxJClentNF4YGq77NOn4Vs17NbqopYWCVoDAWp4OAhfShfbzlWjTAfI
GDLut/jZ+kbB0wR1jmBMQi3ifZHMWGPhciWtgjFm/rgbxo9MQHQ/EpUsDjhopMOkEGgNc4ir4I3a
5Y7hZ/spQtYGlgdX4r78g6mFa/dZhQUCk0rbxAddfXosYeE64PX2XwmS6m7sUq0csC0EU8S8yNZ2
SC/vSfdPsTmEjL0QbbYBW7UASpcjWHEyjdU4GGUQ/Szjk8s/cN/gVMJ2gjAMXAXiON886GzSRcpo
WWVQF9/G0tfsNXdm6azeCpC2Ou0pb2MdAozsqCrHcCvWCd4LQkAmauShZJFrnH+/w/ik9aTngd76
3PaGtaqAhc+fjS9dNX2ox1CNMf5YeUrvqV8fH6MFZ282vBB/s/xFO2lFRXCM7OpEHC9EvGEzJk+s
EPotA5COcigk0OYiVNAPW4nm8CClr9OpXaPMXpzBzfDS/lpKGWutZWH4GjRVyr5W931FV27b4i7c
CJGeV6qVdQPKjHiQZwcHDuvp8S6sDC8zlcKH6UuW2jywcp8W64XXS+PjUYX0KBS2eRckHqrYQZQy
5YHb7MvC0zZj5bDFGBphDDw/gRyQtjjJsi7LIqcIMvRQ+sFrj6442kubjHeChd5TCCKCmmB+hsyO
ll1kDUXQ95lXHtvwOWpXnNU1EdI5SspC5aSBCDchnvUcfUn5RrI+4a0iFSCIX/AHZlO6bJXak1Dv
zDzIhh2vvEj1th8j3DLR/h2VYmA6mK9SHSYJ+CloFoTkU2I+hWv82As2B0YAAQ3Ex5DJd6Rd0LO+
dpPaygJlOjaMe21ceBU7/n48i6WNALZFQx8HvBtgpOezsFquEFUheaBoASnRpRMXYs3qrMmQdiJT
tY716EkUVN8z+1xlu67c/rRCryzh6QkOaGQf5rNIQQGkWi1CZMPwre/O+soiiaWWXHsQGkOninjP
/Quao5OtSiZaBLq6y5Cajg9KfNRRsqzuN+8GIgGYAR5ZeEbLhaxVEeUh0W0a0OYXS/eleqD2ylwW
NgNnSbDgi6jAXf+sSLN4NMURC9BqdCI7Pb4o/Z/Hs1hYLsC2UVcneo3d54GYluW1SzUajOOXtAO8
xctR1vpYxsLtgJMkaJSRQ3bADDHf8To1KEviBkGN8qgQ7zwQbyvhgdAgyOYiMiM6YYP5VrqBxcRs
vWSQkfF6f1byamW3xbmfHyskgd47aAH5JchS5nMwC1Smd+i8HITHsEXoZ7MZFZyV4OaAEhd9QSVn
qYtJnjS9ngYTwBTP1Vq84f4gIY8L1QfQF1I/d4l22o2h6/YpDQztSB14w3trrZhkQQQGFkQKCPdA
mLTJ/eDoYxW7SZBoB3XqQPin7Yy1XuELuzATIn5/45RFIkKZoilekP00HHAXppuTuiCWRvUhCCeA
2kWIRnJnEFBp64RpEPBNq7+S5PPjm7D0/fAqcRuwB3hDS6fI0brGQl4ggR2ivnXSkOp7LGBpFwQO
S1DZYb/lq+bUSW4WiZMEeLjZys4uzn3tPxaxOIcbEeITbvagGqpIiUobG01Pmn42t7t8cJRElQdi
lCb4YaUtqE29C8ssxBbk+6zapSsv6HuF5wDVB2MtQj/3nB+RXmugNHEIWGpOmvWiOZ9dEH0PL7a+
+f0GQcJCCPceEA1pnYD4aFyh94L4SwGOsH+278Lt6JIVZS66UKOpXAzH1S/yV/j2j8dfOEgIEMPT
EG8T0ftjvsuRZZR9X2lRoLivA3nLEHFwV3ZiWYRofYjKCFg36TLHjlXaTLeiIDEPdfY86c8kXJnF
wlkFMhSBdBGxwqWQrELjxCnVqRMHTpf4w19TEq9chsU53AiQLjSpxslAM4U44NOrSl8TDq9s8zsa
wSSEYhBERO4B7uV8J1qlD1Wl5tAZU7nvG9XLyi+P93pxlVB2DRAW3Ka7jMBkFjpJcwNKoz3mn2lz
2j48UBoipyugJnKoGH3TmjQvSByE7Fhpp3EbER8sP/LpeGLhhuERDQM0X58xYjSbOIav3XP/NSw/
cEpBu22LbAncSrkEIo0Lh0/gyYNG5R7VYy/6UX5ApYpO14p4niCKK4NxNKftVZprLFDoyTZ8e2M3
i/clEkyIouwd7IuyVQB1cY6IepcF1XiYND9xnkBSZ2xkFPyPFFGnB6Y3MPjI97lTjDzPIoUFqb6z
K79xvbD4OTbDiolbOq2ohRWk8fA17tob0KmKGqvJs0Ctj+65YR84TrfDSzc6C+3QbAfsd6daXg/c
afvX4+tw7w0DYoIkJXrsgBDvDtjFrSlquiHLA905anSvxgfNPeobaXbeN0O09oXCEOpVzjAZepfG
oOzFKjGfmf+ilu4D2yCMG6hgkSS7T2F1iPqUJmVBqz4l0Yu5GYYgos8Wcm+IQcPhlm61PcWJOmUm
C5Iw9Ece+f1aHnTpHN1KEL+/8WPGqM5j0PohbeJ6qFBozO32HzNAPh0uvSjfkcY3w9oBWStyfJPz
xnbt8AGzAAwF8tyoCAJWWjILWjZOUzJlSOOiylPfxdnmqA+IQVETbupQesCYSi8SUIBFGSswPuKf
Wn+sf2sf0ReilwtssyhYlQGUVsy4k7oD0m6ux+MjLQ6x5dXbM4mYB0INghIKzQXkgwRsZU+cEsk9
l3ynV6f4wG0WL07oPYHGlot1hrxxMmussUy6rw0no/d6c19Om2MmmAR4ubBWokea7ANEetFYWpmx
wBme1OTEVryYJZUEpQ0iAKwUWpdIly3kvG5ZguGbzJ/Mp5R5XXaa8o9IEXy5SHvjVMnhKxImbkJt
YALo6Bco1Z889PmN1/TSgkcGQkJEflBSD+y6pc2vdTQYiZk5CGiU+nGazsQ9J2sFvQuaw1CgOgT5
r4qacWm5eNOyHM3TacAY2pp348o6rQ0vKQ4w+XGqhRh+SlAe8lxux+EgeogiP5gHB5WRcmKp6eKR
5UaWBg1gMqOfr5TiLX3+7fCSAW2BZa0HC8NH2Z6lXwd7YwcRYdoA7gHTvIr7hsIjaflVreCOkaRJ
MCH1Np317csvOE908SwBFlTOW3UT2kHmrTYEWnVwfiQbGy2Lr8c1w7sKgQYROpS+3nUbbSy7tguq
wmuLg7EGglo4/7PxpdNTIwhmGmJ8J/snIrtB2dvR78cezMIOw4tHqApFE4iJyQxvidv2DDkBdImu
PptHtfvyeHhxQKRQ22x4yfK0rWKEmY3hR+Zl9JiiOhEsMaaPpmLlZsgydgN0sqITCmKGd1x4xKGp
pvCoDeI49xLj1/Tt8VyWlupmfHmpeE46Y4hYGzTXWt3RNUT30mbfDi8tVa/zjEYNPl83n5L0ZRqe
63LFD1iwDUBN4u2G1p/w6eXAal0PSmOj6jVI1Ocs8Zl+KsCFt/0FBI4blAugPhH+3t0b0dVRGUwi
t8ae215ZlF6yuUYbCfpbCdJSAZNRuKWQEHMvbUDXvdu604J5TQSVNBAmwVDP7Q7J7bJQUq0Okm8g
RBiKn4+Hv99pDC8AB6iXEXAA6fO1klUdV9Im0NKTkfioo96OqUOYCvUOeFKBLBBWTQqWdGkz4ulT
kqt1dLvEy1DL+XgOd5dBCABRoyBDwDtUdvh4GCnoLkbDK3stIl/bTFYgDS9O8o1DX5Z5NnYmhgeT
IsK4Xkp+R+bWOL0kQ1qjuk1M2oRpeA1b3QM5tNdrW80PJCAQg1JXuK2Cr2w+C1evI6JHrXstxp+h
s8/itTKEu5MEASIUI0LcIustnaRcJwO4wwr3aqhvqlL4JV6I/eagDISAlB0Nx1FogsCGdBv0SUXD
+S6Og51R/9LrX48P0p1OguFB6FYgrkURlpxV75PU0pDRiIJRi/wE7ipI3JTxLbHXihEW1goTQHEX
6HABWJL5etAopMedgCDNPJjduWr/abqV6NiSCB1LhZeQhmiAnPqeDNLoYxlHAUM7EuuM9uy0Ozxe
riURQLMChSAYSJCsnB8pfSioNaoJZhHurZ8hPZh/PiAApV6IAoAz7o6GNetzUytKQq6xeqbsBUqw
Xrt44sDMnAJsOVIC/ydC8ionZ3ovSIyCzPUL+sy7s8uea90z0DsQ9AJrL6IFVQVx4skouiyC1nS+
ZLnuDBomRK6ZV5SoMR/YVnOB+aCUXVwNOFB4xc8FaCGpUDhfQ0DxW+W/xu2qFuFucaTwKAUbteRl
mlRhjWoxcjVEjwq18Mx05dwurRB8WKhxAV4Cf8F8AnVTTE6ZYgJ6vLfBi7uxpxSMHBboZnxpB+pu
ilGG0pCrG73atWeXXx+f2bXvly8FN0lToB/aNet3bgeGS+fHYwHvbcvlI3s7A+nIVmHtNrWQkDi+
mnlq4qXfyC89IL/U95+O7IjhVf/q3BsTL9RPa9S/YgvuPgAwETRjg5t+h1AgCfhsk7AjMFZ7wEXB
NqWu8UAtaGIAdRGCQvQDoVjZpA9xH1psSMJrxjxb28fOoej8yV4JfyxJQcJUF2XaIpUj9vLGsltT
rWjoXAGbOJ24cyqtf7Jf+hpH/6IQlBRgy4CDwMWZC0nTyphcc4KQr5POvML4mSjeWlXswqkTBYwC
Fila58qRflJ0agpqg/CKuif1b063Bq+R0RSvGFx6mF5TdkJNwlle1HBPHPpiXVW6NSgrhkdLTaTS
kBkERc18iZoozKcy7UPc+Z1i+pTsHl+ZxdV5762JHCy6mUmxG6WwSFKbTnhVGuoVceZthrz+D2lf
2iS3jWz7V274O+dyX17cmYhHsrbu6hZLrc36wmjJEhdwB/df/w7a4+siilF41Mw45LDbjSSARCKR
efIky/jKiF06sLvM/1lOoEiHVusSqOu0U7STXQreSmvffz08Z7Msh8RzpWB4+iz3L00sWP6V87z4
es6gxGFBUTAfhUFSHELNDztP2AV7VQTr4wemcADNeFfBoYVWRL3lgOzBt6Vjb/tU3+5CI6jytwhu
FkXbNi2lEBHHh0HzEhHWb+0cw83B6UJJBAitOP82J2Y6jn0fBgMwzRF8hH0zf61FvG6rUpC+QWqW
VYjzOHktzZ3CkuswkDovfpfrLn3JRfyvq5vByGtN8EFBFPv5ldlLCR0JQIdO0CZuNx2k2dMkgZ/A
jBp3RaDTNnM8gX+87dmDnJ2SSqlm44r4lqEWSXWr0KtQvD3Ugutw7WxcS+K2RY3kwewHSOpVX7G9
ZvuzaTERznSQoTGlFmjrILVfh/rL5qAgDIfz9nDFwQAsiFNaiWS4Z0PTDgbiRuj0tRkKzo3P3N+r
re5bCYQbEsZXii9hkbtJKvKn1pTp7xkg4bKUACqGaBgq2w7M8lkzD0a4k8NfONlvXDE2is7gvzEV
uJpEQ0tEi+bUDozuYQAINtxvvx5QcMGakyBeh/Dscvwk1OE198QOSP6QkhMRBRBWVRQ4PCSvQUgI
ANVy/EiStCwGgiEYrVOTbqdzZnuMYhHW4obFP7gTIFlRSlOaOYFld+5zW23sMco8Zmwrc8ZNwKdu
uhnletvXcoMTJn9FXWcuCiyvWDx8NipeGHUtgtfc6ud2p5tTqFuBPXhNmT/vSvxhiVoyrewBwrEs
PoGEGhgPuUWSp1RT+lixgsGToy929nWzCiGfybrdsQAFeBiWW5xVvS7V2KZAG/equZO3+1/oXoQV
AjQBYB2+3WE8jqNTxIit9Dn47KfO/Xn/899yG5y9RmKLVX+hQydrEr38/kmSmnKwRycYioMZPXQ/
reJR0XeJ7TbTbvgWTruq9DLLlwTWe8V6oKkbEpB4tIJvj8dFDlbSW3Vs2IFdPOrkYDanLNvdn9vK
VYRcGkJSwDkhcMRHOMOsDid11AETmk+N6o2x3xoH1KuAo/++oDUVA9MK7jv0mEBCmHP0576Vw75q
4otqewNIng3Ba2V1fJQz6LBTGgDunBkpbIM22QRonl4+SpnviIolVg4iCF8BBUPxFl5cPEMG7opG
qfvBDEJ0sCqV9CSP86nTz9kvxCgQ0YYriDUCMomfSGLUulzKrRF0qelWreuAN2bzViAOiRpr7Dps
Cx9EGHXStTNKQ4J0eGy0k7qZNAF5WlYXi9Adwtr4c3lckloBvH1MjKDXfDIdyvbl/vczc8Edx8X4
3FanEalUY8b48rArv+aU7GiT7mwbLNJO527tXswsPJAeeH3hiQoqWx7H1aommQGZ0AMdnu2xIIf7
s1k55Hg3su5ujFH/BibWAQWnjZGlB5Xqg3qtVt3EEVzhK4cclHUI3KLBDmpA+bOnG73WWMOgB/YI
FLrbakfH8mLL7XX//lxWDiHj/MXxADMlcDLcPaJmVmfJw6wH8vzOtk6jCGawNj7rawtgI5hI0S+Z
06yy0BTQi1mBWQeh9JRdtn8+4yICCwTYPuCfL4cfa82KM5AgBfp0qP1CRNm5prcMUQIEOuIEN2lP
NaKqk8S1HdBhlxe+fMq/SCDEoR7AVr8wkb8l8UQKSqGOUpk2djAZflK5kihqs6azgCmhxpTVviPv
tlwoQw7zyZngE5bkOJl7dficiRZrdauvRHC+eZROaYPuAzYihe+t9psu6qy+OgXGt/LW3/emBZgZ
K6SrksQOivBpzk+J7qWba2VhOFjTxr9EcNqqEsVMyhYiABYz+kNcC8Boa1cSsCRw3ABHu4X4omDC
htuVWkFXu7Xhm18yeCGlQJXWbAfo6lD2jr8A9OUmIU0gYBllAgcUzbm0R9R/kNjT9eOcHbfrLFw4
QCeRK0Ham7s10jmszXqSTLwzDlqIcKb/K+PDRX9rWAwo1FJnY6IQCZXBuMBzXEm+JopyrZ1uVuKA
VhyIyt7kFuBAtihTtE04a14a+rTeD+YO1bNq8yiMmq5tCqpZoLVgqkaigSn31ZuvbgsEFsApEyi9
qxqeTXaSdG5Gr1IFV+2aijFWXlx9SH/fBlzUVG5oNNlBVR51NGx6TEAuI6LfWRGC+B0wmyxGCC+X
syZmYkSd3uCoZ/FHtfjUWi9t8WlzERCelmjpg/woS5uA+3S5ZJLZdClyTlYwYsmAGhScxRVzZYPB
DiceuFMLZQ/L4aOolme7b8xgGt1i8ktTEORcWyN4azZOIasO4cnDgR4bh8buzMBMgU+TXI3uFZQ/
ijq6M6vKuVZA7ymMxglPKSAGltOoaruc0wpKHJEHO/dtkPZXxEstb7JTN+m9Zt4evcCbAKwUjLoY
7Hzc3ufYtKS1Rpx6ywfnzGbSZCzZ9fDcLTK2xCpkGcMb3ZfxQbbeb7YpuNBZbzMNHiJIy5fLZRdl
34C6xgxy69Epn4Xg/lWtuhqf2YGrcz4ktJpoiPGzk6rsa1Ezp7XhgWFmdFGsEILPi5Bi0M2ssw2Y
rE+pfHEO21fnani+BGWo82JQawyfysRrElBeCd58a4cCdYOAMaPMguVglsvTxlEzR5WkBWp+yOb9
UB9VetxOzgIdYjhdEGMD4YpDsZRSTuXYVHGjs4ujBiGCCFm54okwOBzjlMYL/CZhGJtyN8eFrQVV
68VgIE3MxLVMwTW+JgS3OGw5I5mD97mcxEzDjL2Z4JnnO0k/xtFTSgQmcFUEmPJQh4qXDMzIUkQc
xXrtDLERRI6XmU9NuYvV/XaNwhMGLrgDjnUE4ZciZilSSZ+MWmDm75G9NbrtDwB0ogL3NuuopYAw
fjm+I4GABB0TtcDq3dqSdqGhCGbARuAMLIrJbGwBawMM/ONSQoWX/6xO2GzpS5vu9E80hSCvS/2q
2M2iAuSV8413GOohYdLBpqZw0yFRmStONarBqHqA77g6MbaHEq4lqNzZyBvJQvsuWQ2M/mVsPxqi
Iva1GaAOElB/PDXwEudmIOUqmeAWYgbGQ71vN3aGZU97uARAz6AY/421bbkbU27RypQj6FPsIc93
zHKy3auFBISNIAPAMt54SFU59T1NtWBSH9TmR1RUgoO9tkLXAjjHIxtyrSUVBMiDHz6Yk0BfVw41
qzpGggGHjtmn5QpJZW4otTKpQW4/qvMpah9oL3Bt1mZwLYKzG1WvVLMxQEvl8mP7hF73m23GYgbc
HTp3RVVrzqAGcfdFs75sD2suRuf8F6OulB7xGzVQPxlj65uR5v9nn8+dAE3vsgnlfNiA8QhyIRcm
8Bc0CJ0WGYcnWOaQKeG2mKgRiSyE0yplN/mRiD2AbR9v8ZC7A44EftJtG6VmqLI4LUYjqOlZji9l
+UibY5Lbv2CJYOMYhBP8kTecP6SqMyuNNCPINM8c3UoWHOS1g2AgKMRYYED3xt9ufU1TUg/UCPLq
2Wo/zjM6JGz3l9gDEvEn9phHqchyI+q2SntKM4jQX9RznwoOwupGsF40SM8jZqNzqqrX6HdpRtiI
MnPH93XkF+lOoKyrIhCdA1yahbAV7ijTsIl1gJ+MwAx3Vg48OS7pPP3eV6/3D8XqZlzJ4aaCukqt
LIEkDJxhn+guaDWiX4BvotYVWT1Uc4JcmEe7qkpSo0J7hog5cvXyPQtMAEx2fx5rpg+vBsZyD7fj
BhWsylOrzhViv6a+r+qX8BdejXCT/h5fXWqUVQ4j0a1QD+LpjL8khK/VvZMIdl00C863jPVZ11o2
i9z0ivedJViktc2G943cLeOxQcRjOYkR77dZNjCJuXVH80NbfIxrgYjVGdh4q6DVKbaCf6mU1Bzb
fGqMwAg/GE/a8PsvbPPV8NwdrRmt3NsjhlcUV3lURfQjq1+P0BJMODYbGK7lAunz5JSGXhrA3pz0
5piKIlvr4yNwBnpHG5kvbn9Vs6jgycJwTA+lFLlN9OMXlgdp1b/GZ/KvXrlUnQoZVGdYfbQGf3JK
wStxVX+uhmc/vxq+lVt1aHQM33+2J9eQD9koMNxrEiw8QmUUsKG0lgcxJhOl4TxDQyv7VCkHrSKH
rqoEQtZ24VoIt8tpOBmRoUGIWTzWHhkFjszqHJAVtBnaEylabviqsEJwg1RGoNnv1PJMVW/Sd9v3
md3P4JdB73nIWm4E6DSQFhxsI2jsk+lV5a/MAHkuhMmA9ESPleXwoTJTMpmVGciFPyUfk/J53kwq
zFDXgEkgf41A702uTss6qy0rYgZp+2A7D9tbWrLxkZZFGSReDIiJLacAnlatTQxcOnLtdbrfb+aZ
48bnjsKsNiQqVIxvwL/onw310olaGN3qEcvN4e4Htg15Lh7OkxmjrZAc3uQsu6EBlLqZ7ujmsjKk
x6+FcOs0ZzmwJhmEpM0hz71I1Pbu9qwtx+fWyU6qXAvZ+PLPvnkh9GXrQQCeDcRmePWgxh/Rw+U2
DwnRsnRutaClp8Q+br+PMTzCC2D3Adb5hnKZ5lLcpDnCYqHty8XoFXTyf2ECVxK4K7mX+rjXIksL
4g8TCuPV0382PHfhhO1fE0jn1B0rLytEEAi2wstHyXKJOAUqKyW15NnUEBmJvazeK3Q3IsPxavXb
X1eQxIKHCPtgv/kAQDWVJC76XA8M55t9ipXN0CoMz5pYskwstIlTpRzNvOom7nHcvhc6HKP323cC
zxGG5QCjhsynHSKnTvKwK4xglAMp/ayIYp9rB43lqUHTCnAYsuLLk0AGaqUUFj0YolPh0nK7ImFY
RgKLC4GxEyyHl6dKl+wZACrN7evarYbt4EUkd/EexH3GiLX5cF6NlgVVV0roWFB/+j6JKKJWbCkL
p7K6VlZSxIP/2gRtmkkxgbQmdNXeL7SvTv9h8wYvRHCXZpnnaWQMEGHspTzQGkHbnJVzhngzC9Vi
l+Fec4aCFakkaOKaX6R4B4pCKfekVyt+arXtFhWJV1zJ7GpGOoM/BuM0SXlEwReFVkyu1QmmsaKm
wBeC2g81JHg78+x4cP3s0TTy/BIPD9XO2kzOityqiWcHGtrh3X/DX9+USl2hTT20aPTkTnaNuPPu
b/OKJrFqe7xn4VswFOPyIGRy0w99omWXuPdSxSOJP4uO8u3bH/CoKxHcnUlqucjrHCLCzEfrXoS0
DfRJEiFVV6WALs1AwpiFbrkIg5Y7LUqBFZCzxn5ieWmyR484RbTfCotbc/cDKquQ2mOHA5K4yRR4
rVV6hWR31R5M6yw7Lo4gVfZx4lnOo239TlOBirGDdisR3FRINiGdeAN/QHNoK2T9JGibubPqOqhy
Hj11codu16r7UBfVha+sJDpYwriwexyKwakEMRyiAPlJLmrm08QLh0M6e+ZmRkOkdYFkRI4OyV3U
JHMWGF2nmrpMJQIy3Z+K/FEBNaao/mdFtxciOBtTDCX6IJcQUTb7Lvme5jt5/L75+FiyjnsIxh7J
FD7RKCk9uFztEc1EjMciPPS67BaicrvVaVzJ4FySPKOUtN0Mzc68onLb0i/k7VYAAG/G9o1kL+sq
t7QChUISOwaY5zLG77MCmf2XQRQ2W9MqgHgYypu1+OWZ0dthUgH/RCslR/K65KTWx7J/F46b2/xC
rZCwgV8CF5p1sl3OBF3xegTvenIx0CC8P+aywO9Z24zr8bn7BMWCgzGkE7mYlp92z3niC1EvKyKA
RIFrwiD3iCxzJyM3OzMKDVpflPahVo56fZrizZEPhmTEi5jhrZE35fZbb1tw9phtcyk/yTKuxUuI
mOz9k7FyM6KkD/gg0KExjBC3UGmTlInah+WlOaXROXUEMxANz0UlJhpH1ZiAtrwxXs9O8e3+x68o
KxYF5B6sbhMOFmc5xioxK5JH5WWmuzx3Y/IUT166uYUPYHOMAwUPe7wCcHEtddXoceTiHDT73ScD
NCtEcKjXlsgC9gFZdyaIL9NtUjtrE1kpLmnuTaYXi956K3rqXI/PHbWkrEqa6Rhft7109qfcU0Xt
b9b24VoEt0KjWuqZHGrFZUAEUDtm6UNG/HkQ5BlXpaBkGgVBwHLftEYBe1JYg2W/uMyZl6qeUh1I
5xrW7r5OrS4XKgQAAQMTByp2lrtthkjQjR12m+Y7YHacel9SQaBrbSI2ThuqQnQNSRbuWKMhFMXD
g6JlYPJOHw+aN4+HJhWgOW7VCg26WeER8l2gSOUTv7Laxr3UJOmltD3E9adeoLa367Qcn03yKiqL
rEcbjwXGVw13tvfOuHOKzcYDIvAowFIhj6Pxic3RSAsiOeC0jlvLpyCcjLeHHLHLeBS89QMHfym3
2blZyQC9FMmlth+T9FAUPskFxG5r63QtgjsbfSQRvEny5NJ3nlp6xNhF2x+xy1lw+jQBItdqMWZh
0n2b73IRvbtgCjZnZu26Qt4lw/hd7cnTIdMe9O1Gik0ByoqqWh1tKDltcrSehoUSxpdZ9Tt1b8e+
KfJs1mZhoUgNTAi4MVBFsVRYKeyHqWpBgGcPPko5+/ClSQ9bbQe8pisR7ExenQmr6XuLkDi5lFio
6NS1R2n7K20pgs3ySkQY67SRGohIrC8KoGDF0ao90xBMZM14XE+E2w7WaiHCexxrFe7ocKzl/S8s
FJi5WLU5PHK+JAch8glVQBrQBPKpTndVcRBSsa9O4UoEtxdaarc9zdT4YrUuUH92cbw/hdXxWb0a
nhQAgvEvcioppG4TM75EpivJHhW5BWyJl+9JbPTV+Nz3Oywu1ccYv3Oeo9xNi2cbwGERgnT1UFxJ
4dSpQGgwaRDmvxjZXk0fCWyUfbm/UKKJcLo0TK3ZNDnI3q0vNqDutuekD8UgECLaDc7KoveeEiM9
HF/GaR9au1Rkn0Tjcya214AuM0c2vubZgJsRwS0hGJ9PYEtJ4diJhfHBb0l/ZKJwuWh47q2itanV
NCmUCYGJ+ospcMNFo3P3g0pazYbliy9t+2DU+17UQ31VgxjDHmJ4wA/wt3Q7UNuatCm+gJXJqA95
8px0bqF9vq+nq7O4ksKp0DjE1qA2sEnE9oz8GDr+/fFXj9rV+JwKUbCYlZEFBBWdT32Q5qdRRIew
IgGPIOQo8FphjhO3y3VLAHYfo+jSlm6NYpLqMLaCKNfKIqHsFAzyqDCAzeOhClPfJnoVd+AsC0PX
sf6o5XG/dZmAz8KjF2BtBCHQk4q74Oo6nycSyoFhHs3Is4rnthPsxO0kmAh4+DoKp2/9bzOKtXLQ
CiUoVM+K9F0bixwBgQQ+aTTbWUrzNwnJ747pDaIXxNr4oPJljyH0UIdvvFwkommNkZaxEjj01M7v
KhHBiWB8i9uEtDClbg6xCdTs3cK3qu1Ma8gWmUh5AfG3Aqs1zN5QEHlQAqK/JMn3DG/T+2q0OgNQ
oiITj8r/G5uBNiwAdkpYId2kfhtOniGqoby1SqwKFK4qoswsC8ytkZp0vdyNPaDTmld/khRQ1Qa1
qD/U2jQQW0KKCpf0LdMMcYaol6msBAlQQdGHHiQn29fpWgA3C7sK+x6IEiWw0nMyPv7KPl8Pz10N
jW5EBN1elGAO3SH2RTzyouXhzkE990Zfyhheso59dSplwZ2wusfgvADUHyBzdDJZnrOuGguSd7oS
VLqHNmzUeecoZ3W7tw1NupLCLRL6NqGmEpXRgVOn4GBN/J/b9xisIGh3DYgWuBU4J69sZ/A21PYc
2HbhJ1Hhb3aFkWYBMxigx+iEo8n8LqhSWA+A5QWqgfbNjifPIsbmtX1GvSRMHoI/4JphP7969Wjz
VCWKPclBhmpoozrEiiicsSIBBwwvQ4QTwRHBB/kIIC+JJREN2N0vkfMjE/kwt3czcEdABrNGQUyd
uDVC9lopwUMyBwm6mbbvzC9Aat3f5TUJIIGBlWDslWBTXq5RpTS6PdmJHMzSkzxTz5pTr6kEoauV
ZWIEBCC4Qo8RNOjgVWksZq0FrWgQls/y9Jz9uD+HteHZWUOOgxGB8PdmPDtj2CnZHDiaF41uJkqg
rI3P6t7hWaA88qbKkwwzqiTmaQJPTh89W7LAO1oxFyAdQ7t35LMYf6+13AJ1tmKnCJspeFStz3tP
irabI3DwAQrBbgNAtLjV72p9bgvSTkF7jFCrED/P6nMS7zfvAeNmwzbrAI2gU8ByEoicjFbdTwBO
g9XsQ9p8/JXhARVlBwHcJfwa6VFnSgT0KEX+tQD/urMdk83q/PBOQDEqezNw1jQm9jDJCVD4DSAL
0SEXnAC2xst3OTrUA+VvghgF5u6mD8TQNwVtWisoIzeBGl2K1L+/QiIJ3EOhSyKVQgRoAcKdouzk
xqcCPVqXgCQfUnz4P4960ULNKBmTVBDTBzhgJTmrIgaLlaOAZfpbBPuEK4stFbU80WmygmJ03Fxi
R1knX4uP95dq5TwvpLCvuJJiZLY6NzMmkshHKzuoovAIU8abzQb/HfJiyMCBOHs5vmOWxdj2mRUY
8atZPtjjoUpe9d+bWRRiXRcE04G3G0wQf7JbOqpJ35cg8FKQnT6Gsa+TffjN6Xb3F2x1W2CfWMs0
RtbGHW7VMaQJ7y4zkIxvmeRR+x0BccYv7ArMFLLHAIbhpcXddWMZZTadwG4gle5U+1G4/YCAzRa1
9G/cizdFhfXsJMo49aBqdQ5Gfur+sKLtHg2avuGNi0QTa+fEL5NO+3ZA3+2gA1329yQR7MKt2qK/
GN4mrMMYyK744c0Bl4c+pmpAR2/SXGdzGzOgXgxco0A7ITiJvj5LtVW0Uqdppo9BaryP93r8/r4S
sV9fngrWEQ9csLjmYAT5Oqe2opUaRxje+ky6cxM/ZdsrFpYSuHNnWF0+5qE2BiEhbte+TCLztLID
CohdgPh38Lcb2gI5tq1EU4spSJPJq1rT7SPttH2VrkVwZhz969FgvoYIDbavnX3wBFmZCE711i+b
3wvgWTAZQKqx49xWR+WkqX03jkFPT2BdKTS3qMFxd4gkz1JcY9p1pm+KYtMrq4eXhAwvFiYRtIPc
HR71TU6atpUDRx08m3b+IFq8NQmI0JhwEJAVupkWkVJcsUU5B1obuYbXhn9s3hw4sXChWDcqGDwu
2FeaaG1qVuEUlMmTXBN3LFO3TzYHdVnpMAaHHUEoi+fGGMLRJiBfmYIMbcjTZvZykTlfWaaFBE7H
JjpLaa9AQm179u+diAju9rbAkxFmDthPBjPjfR0tNCe9m+IOXX8H16DnSTqMg6s5AnO4KgY3H04L
qyrhzSHYSUEMoJEuKJKPaELvZd3D1CFik1H3/q6vLRcYlfA/BC+x79xygZAvsdIqG8C7/lkirqUI
NpxpDXcY8bjAvQEqGdBZ8GjZmfbK0OlpFyQ/zYg+Nd+1r+1QPtXfve3zgDdi4T0MjOMNfVdbpnmm
VWMbkN5vXb0W7MfaMrE+kjgY2HZc5Mvrw8RLWB2AbwpmEvs/ImVz0x/0XwTwC2MbTLX4eD5AZ45R
mGQKdPmpUA7K6+bVQZ0yfFvGHAvUL3+2YxV0RJU6BklJ3eqzMW2PmaEQGgyG4N1E8u+GiwNPDgCY
I3kMDH3XOP4oouxauV91+E2sn5CKN7bF3X613hjT6Jh9EFmO+2yrH2NF8IhZ2WF8NyBTjG0TQVju
1lBN4E862vQBOhbNxjmkH7ZvAS4lJDCB8QM+lbsgnLhq5GxohqCLof1oQfafDc/tcGNrXVrOdAjq
0Z8tj4gOwK03zhiB/v58zk7ICUWQY8D4tr4fWjcsDoryUFW7YbvbvxDEl2cMTWkqqQ5BGvWbzM3s
izOh8Szu8M1lJhDEIKPAmqDQlCder3sSZggZQVDpz1Q/ONJwur8na0qLyn3c2QhvASXHqZQxETgF
I1IGZfiiyA/a6PfbsxIOUu0IDrG/bmNo5lgXZk5VOSiA3/Y7eavdwNWDije8LFgfC/TnWJo9oGtT
vUrzFp1HHtXp8ef99bm55BhCkaFbQNmKu5Tn8CydrMuBhWgDZTxTXXElNJ4rP1IRmPrmZHNiuKNh
jVbbqyPEaIXhyzpBq9DfN08EtslioEvcDaiuXy6TGtWTgyLKBj7HbrZPxnyk/XHMvt2XcjsPNNmC
ysICIsiCRrRLKXGlgdg9U/Mg1jww2LiSshn5CjXCFYQ0IIMcgVJpKWF2qpraLSSUP5vHbCv6jhuc
+/y0tQubTBicqI+T4vfh+/vLc6tNy4/nrmigLUdCEyUPJPuh/jCZxxwN7qrjfSE3R/ptEjbDODv4
k6f9jkxHigyq5UFqPUTNeYofTUPgMa1sM7uFEPNgFY/gVVpuAi2cAp0n4jyQAdpw+3R3fwYrw7Nc
MiqvdEYTxNfjJrNuEWUwiqCTjz/QMPz+6CubsBidu+XqpmlGzKwIjM6NNT+SjiDezkXsiiu7wCLt
wMeBjZlhwZdLFI04cKWVVEGpfOjDQzJ+NqTty7QQwWlT16J3id1kVaDY31T13BT+5oVajM+26SpM
17eNXMkE4w/yUzYcIvs0gfFD1PhjZbPhfOMRgYw42h3wyYNJ1aK0j6oq6NpzarmtLZgFM50L7561
9TYRF8eDDtAHPoUjpZTocmhWATHdzvTofCwUt0o/S6U3iwJQa7KwZGCEQCE8/EBOtfDv4yqpC7Ak
G65S+UO+AwZMA7YGvMyJIGtx4+1gXoiAgPWFMQni5lvuTh2GpRzKkGW8kMGvei8q92F3mscP97Xg
Zn/YqwiVRMgd4foAx89STkfGOJz7OQfDj4/HcLvZoHPjcxfTXJWhXkwYX057f54lVym3Hvg3CYg7
guAd9Su8W5vKdm30JgxiR/d1f4mMYxq6mYjqb3WdUAMJtlnG4cknMADnHVqSO1kwf5FSrxdxcN/Y
E0wCb2BUjgHGgzcwp1qyPiiNE7ZFEDuHwd5NFBkGwTqtzQCxG1TwII2EokhOhBnnNFSHESJQtDK7
lQjAc2N42RSuxuc0ydCJHln9UARj49v9+xLcyc0Hahzv6+vqQv0t5a3G8MpqVcU8mLkEKaT2aP2+
rz+FuuDoCSbyFt27EqG1xmBaM0TUPxXbJeVZ6nxVRIYgEsJdILZFSiObsBtZ6CbaXkneZY1nyt/+
s9Xi7pAZLQNiZ+gK1trJSD29dCVRsHN9Q3AqQE71BodZGhAkLNWwiJUiGGLPLj1pdEvZvz+LVc1F
nSB68SA2eBMXHlt5kkjfQ3MTnyRupLi/MP4bVTJqjmHWuZNRNF2rjmVcwK737jsZYbX747PfX9xR
7GRcjc+djDQM27SipAgqfHxxGO196A/dgyJ4A6wu05UYztTKWjiUXYRpdPm3MD0bzs/701gdH8FT
BOdx1aIp2XKn1WgyQjWu4FnNPthUB1HB0qomIfIB24T3MPzb5fhTN1cqjbBM4DlDuUHSH0RIBpEE
7tBF8pzQSSmKAGVE4x9xs283c9lgq+EQoigNxJQgXOf2YJzMsRtKswgc42GccA0Jqm/YGvOqxJpg
IieJFzGKoZZrNAwK2rwbOG2q9ZhS30hc6TU6aK+qKgCurG32tSD282sjmKTVkKoQhAYgMfhC5t12
ZUIGAZFl+B4Ig7CtuhofwRCilIXDnpJuFX20sj/uj7925q7HZ/b3anySm6DMK0L4NQimSV6Re6Oz
J/W7ivzKRID9QMYQNZs37zHHTKNsKqc8qCTvMxHFotY0lqFiwS5oYpX4p9iQWLNSx20Ot0ONXwz4
0KZgo0USOOMn91NtzBUkEDQkBp1Xd7bDrYFNdihwrhHbZO1b+ZIxsKmWoaQMOfLoDyR/rfqt71WM
jzoCRlCJdBsqxpZ7bUZdRzKUIQbEVeeDoe3vq9LaUUAYDuzIrAD7hq21zXs1aeE+gWzmg9G920xy
j69nFhVBGwav4mN0fQ6Yfgcym4Bmbj66RASJXfv86/G5kyCNVZZmERQU1SR24ZpbC92Q7DBRzwhb
h2ZwCC1zRrVQGoXG5tA+xRIa59rfUCAjOGLsC6+NHi+BM3paCn4zBZmVJzIc5erZdD42Z7RJ37bL
WH4EANlB1gGvgr4ulcjpwlmz56x5op/y6EGL/qyT/e/v4/+JfpTBn59L//U/+OfvZTU1SRS33D/+
6yn53pS0/Nn+D/u1//3Plr/0r68/iiYp+P9k8RsY+N+C/df2dfEPu6JN2unS/Wim9z9ol7Vvo+MT
2X/5//vD//rxNsqHqfrxz9++l13RstGipCx++/ePTn/88zcW/vvv6+H//bPn1xy/9n872javWYJ4
75+j/fUrP15pi182nH+A0gDoTtREgEWIDTb8ePuJov4D54whY+HMoLEwFLoomzb+528SfgfPI0ac
DG1DEpe5arTs3n6ma/9gdyL+PYoJ4Seq9m9/fdxie/7erv8qOgQSk6Kl//yNbfeVzgEYC7gmYCao
pwB3DLJKS3WYo1AnltGrZ2IrbiLvouTBBIWIVyrPTf0o6SLOb07H3+TBqwJMkTFyIhW6lFfpempI
9aScEZLz0+yrmn9vlPQQlyJzwNn7PwU5yDYAFYwyC4MzB7nVJIDpROq5oPapTioUf8Wg3/ev9vrf
y3m9fCtSQLeCVCioAxHp4x+bWY+YQ5mX+jka++FDO4XgG5MTyycZFYXiOPvGJgRRaF+FnDh4hPmn
szU2aRFljX6uB3TBs6xs9tF6LxTcMSv7g049cEsAtQSRo8m+4sqf6Eu1Yr3p9XMx1Imv9caHLhri
3VzZ1dPUU1GXo7fuh5z+MW4X2FNW14NKA06eHUk1Cof0M3LBnepJuZV/LEHKAlcsGaMEqwmuPjcx
GiQL7aGXHwiJmteuyUfi09KhqGgejHBwJX1uMq+3Kuu1S4cq2isGiODcOU7TD+XYzl6iyenPuG6G
xE8Ktf89Qp65C/ppcI5pRVAZTUb80L2vHjxC5m3TGMaHMdArAEZxWtjRQdajGZ3+tESOd61SP+sk
ifxYsvWjjOzhGEroRNx9rcJ2fsioRN0aCUaBM80TErGvYJ1rgHEAJBU5B+6QA2tSm22PRVY1SfHV
UXZ1p31KbRAs0yndS3K9M9AssHDkU9yANW/7IqDoGUeEOUcq/ljusV5actiCDfmsE7S61KJquhTK
e9rQeae3bXZOUt3Hi7VG38X0RKRGe2egqYuAwGFlKxhTEQO3wfJA2bivaG0V6bWkM84qime/mF0R
HpFM/L3vU3JMVHXYTZlMnrpp7g4S2LR3SpgoRzpm0un+ctycY1wCsPmAr0HpUWSLC+H6hFWaQ7XB
LqVHgBDMw+RY4wsY7EUwxds9hxg4czBNiITd1kWAYJtqVO2kxybyrXB+GK3qD4dIswsnzYtTBMfw
xkL/iCZ5il62zxAeKgMvInkDZ2M5w7FUyNBEs/RoKw+NkrmDKUgoM6OwMBoItYMrl7FLgPoGJnEp
oMwspXOo4zy2vaZ4SmK86FKzTxo19dM0JMfIzjb6ZuibtBTJ7Rq1UUZMCei7rHdZ/buifrTJR6p9
vL9wN7cJJ4RzAAcSR8Dhms5jJH8dildDOQ2iLoU39h1xHxRpIIHH+D/AubZcOnRSpkTSk/iMchAv
jVAQraInfXTpNRHlwYqeLyRxmzTQFH3G5jg+d0q4Lw370CF7dH+9VvSAOVUI88KFAa8+Z11rG9nm
vE7j81B18aGf65NNIrorIvORhNX0RONEFhiztVnhGmZtAixcWHxxYp9NXVtXLURGzaGeht8b0xK8
VEUiOFXrm2iqyxoimqmJXc1qIrcyRH4YO4PcEUJoBYTlwB+idoqn1VDmsGuqsIvPqnoJo/7Blg4T
LtoWalCAo65+aW1RM4o11QO8HJ6uDMoT+wYAJ0+1mmkQGalPMhpRQOuk4ZLQjfRe7KjCrP6vHF7F
lcpJrd4Y4rNJmgMSDr0bT3hw3lc9LkD1pxB4fABXohD5BuUs/z/SvrS3bZ7p+hcJ0L581WI7jtM2
bZMuX4S0TUVSO7Xr1z9Hud67tRnCRPMCQVEgQEYkh8NZzpwpUk6dEUKM926V1HY4LMX7kS17vwy1
VuUmSU/rTJqg6GWeeyutQfFVZuXeHMqjwfVfJVnCOrDilBkh75rImVR0RC9v4istOZMreGfG4o5a
nkIuJx/1tt93wRBn7bFhITHNr2O7xHmGGqHBQzoMUZnfkuI5IwdUYCKqfZ/4XUl/TqMdrll/l01j
ONUJc/NdGeT7znL2M0YpVn4WGtoh48v99ROSqtvZtwtp3F73Wr8sdHJqJrIz8NpjC+MZ00ydErHc
n4BPEgTIzNDm/f9PF4T3bnJ6d3AW6AIZ7lFsfteu5FfGv2SUmKE2dNF1aS+JhleHAtpFNAu6aEgU
0/hjMGiTt1rkNCItuvoHROJB991Yebguwzdr9D9niOLmFgW8uHTCtLhnTRUSjsGCmIs5VEc23rts
iSwvDX1vlzmF4m5InjEAav9+oLDzKRuIzv0Alr8ugh3ogdZ3A1jMIswaUD3LMluJWgb6DRAUIdoT
LgbVZ9doBoOcirrg8YAaczjYdnlzfctlqnQuRbgG6PYgaQ+ajxOnT93A7ybte7/Yx9L8R3Dni1Xx
UQXHIJ2te0z0lFnROTnCVnLK9c+kqePRVJFxyM7mrwREBpfvP9XZOvERS+mRxcoDHvr8/i1+DAY4
gycSSFjgYC3hVIa6X1ZOV3JKjftssQ613kaa9Y8Iof82C+1KwDoDL2dZwlJq2lRW06cwwVB9bXxs
1u9To4gapNuF+ZLIVoCmGRNsL7fLdGvdpeAuObHqDomzKO/2zGnj6+r1OjTBi7VNsfyfFGG/LGvF
CltCT7NZ6WHZ22bcgSjiZgWna0KZeedazdcGDX9d5nxzOtBsZRafFV8hs2LnHyEo+exkmA9hYqnr
3GlhW9hBvMzUwhie2Ql9LUv0+l8hqP8dIYiFQceJJADAM5fbm9IF/Q8DjvCmXMZwrOfQX+3INt8v
H69vsfQGnwkSfCpndgcOnBFM0jhgovWTg4wNHql1mRS7qBIkuPBsi1rG2SenOvjUj004+6hIW0cf
AN7rK5JqJiCK+ksUiaDtcuvwtgXWhBTHqdIeMuYlfHnQqMoBkK4G4Byk67csjchHOJitNXGN0RMz
f3vZGubsXeAXsd0TxaP2QjQpPmrgLgYt4Rafv4JczkOlebyj9DRabtgufexjXuZ0V/3ICRIT1QHc
1ixcA4wk2HXo2tUUxybZTfQEAJYObCyKEyLsJZ8KRr15W2jw0FsPBPGXypTIIvILGYJqmFzvMckM
Mlxb28ML9jBwjybNrl+Kw9J2e634pfmmQk1sqIGwrz5YbmG7kPxAPkAwLQOaKeCoZhTVrumeYdA3
OiNUZNDSzYMb/FK7A/BGUMXUG3qtq0p6Sgdnh9BYs/KEp61CRaQrOZMi2Ao0brN+tip6ImkRDl4b
BsifXb9TMhHIDwFFviHJ8XZd3qm63dhWg56eVv9uqDjmgqngVZILhUAVeW+w3oLrQaxrByMpsr7q
6Inrj9S8m+b6IzHvLL1QpPxkRwLTAL72jWQIN/hyJdRKO1K0DvTZfbbLj9r00BcqN08SlKBu8FeG
YFPrDiUDNHrSk03W4QhGPYydqe1mj2T7sWy8Lyzo8nug1u4nlqvCL9X6hLvUr3qrDSNkd/6HYHxk
zrdeBQN54WQUr875+gRtWH1qzHPn0pN22xnu3jm4S7iOYZqx0HoulxYtXHt7mEKEXl6p2lyZopwL
3zbgLA/fm9Y0kMmip3wowqVKWucLLXUQu/+8rvJSOaiOoJEIj78v4hPcytCIBeqIU7UEU+J09KPL
wRvf8dyK6KxkRpKLA8MJcihAOYnivNzWytaEOfJIEXZZE7v9sWhBDGOqNlDiziDjjQbnjeYbqRrB
KM223Q7cg7XlBgnhh5psilw6xPbMw3JQVP5lz9eFNOG+GUuatgODtJXH3pdS4yEv7o01RMGEdLcD
A/hjfphqGC0vwcDMcFlshe2S3kZUhdD5jh+wT1wqTDU3eWp4sCxzhigbGDY3GpbJD7k+2jE3AmBF
W2uN+ZJP+zptOoWDJb2QZ+KFCxm0ptEb23ZrwRIO1AtT7UGZvHxpvBCvJAiFt3olcHIgvrpc5FoS
X9MHvpm1PtS09+1IoaV3rPxK8SgE/IuHIQE38CVi1IcUoYAk44P+HAxeAgYQlQxHuJGD7iKVRAZ6
elzQ2kdoHRYjier81putneW9Ibq5ELfdpDMDUDOWlQWHOH0uQDR9X/DnlT1ev/yyQztfkuDyZ7Y2
e+CbpqdmPNb1Ex0wokCxa1KvZ+PbBxvHxjYgslikqTFa/gK97DCXBA5eWGcfs0YHMb72ayDNSa9W
dI6PN32uGikuF42Bbjit7U0XRTdTYRn19kCVDRrs3bWkIUCic0yNxt97ejGGWdpiBliXGieLd9Pe
LQGJuL7F0lcEXvo2ZAnFp1fzFZlW0BZcAFi/eV+7S73LhzZeR+tXSfmdhb23tPVmS4JZjZ4U2n6c
bmilK6q60oM++wghQ6X3nGfUnumpNe4CzkO9u1cWZaT3Y+PV89HwgqqMcDd9p8vHoq/hDnAjj6o0
cG8cN6uSoVidm7wZ7JAvy63uNLbiCZNZehswypceHhvYtMub4k52WY8FBPdNoR+N0d4zw1hBuuuO
sZc5fkzbeVFkhOTHClAfXGpYW4z0vRQ6NMvIiqGFuXW0u6F9yMeDaSV13+8MLQ6QXRv8xzS3E2oU
CXIkyfjtul7JXFXwtiEFuPFtgt3rUv7U++ngjpvPzdI7r7djFFsUL4pUac5ECErjM+q6fILDrdeP
a9NGq35nuaq+CanW/BUiJnE4IehlB334SSubr/C1WP5p9oaw7MBZDmrGQqErMv8Dyumj2WvrOhG9
AtBK2nwJGqypPIKKKyyKI3KnpFS8hlKVdOHk6Cj+g2JSMN6jsfpt6kIlZwwN7QMSec73wqlig6rv
nXRJgOBijglidKjipSYYBeNLMUMWm/2IUjPq69+NuSTOpDJlUoXwEOChrRq5AHFYRDAVDehXYMpr
kCPM6S+y7Mxh5zu3a5FGN4HfRCgd0b4KbTdK4fm41bibll/XFV/1Edvvz97FqvfwmBi4eIw9EU6j
nh5X+uO6DKlSIuexhbQb3Zwgo/QbogMqQE8B3CbHP8yYekXaDxnZec0uXRXS5Cv6K01QlizNV6fl
iDodgnI8j8sOnV3k/vqSpPbibEniU1/ZRU4LnF1vgrI9/Z41b7rJZxIEi+RZgNHUHTatGqLe/ZiV
aULIuivGOQoe+ariNHw5hFe+4Jk8wTwNs8f4nI7IGLE0Muf3ed6GrHtf05utsDHQYzPXeejoH5lT
Aiw7xKTuQ0z6nnIVtESxt6JRyV1jYrTEyknBIoZBOamKkkiqIhjRvHXRo/YsJibQTxYQr1hgJenw
uxu89WZ1na8VBpkrWoelxuRMkKD57dQ6c+FiU+f8ySjBhlLB1cV0m3RU0aGoJAlab6TcBhYLkqrV
ObQm+M34PYr2cVU/vUHzz5YkaL5fVUNj9RMMxppNIXWfc8pVuq86H0H3F7ucaj5Axuo9lMRKqu4H
5tgm1xeiEiIo/AuhF9GhZj4OJU9/o36udOLkpwLKILS/b3GWcP46+CBKe4ailUaxnzA5VSt/L/p8
6qlC0eSL+StIOH4rq0hgZ9gxr3VvS+sZ7KGJxv3w+pZJ32GMeQBTCuaDAtR++Vg0/eTViwnne84c
7xaTrrwQkNw6ZIaT8IIat35m/GN7z1bTwOTivzI3a3H2QNVFC5iiA5nD+KQbSwKNazCG9vrCpC8U
0HSA0mL4I4igL4U0ekYQca+IKurfeWGF7niw6fOoR9zdzZV+c12a7LC26fYbJhmknKJWVD0bWDAH
yFyTSt+3tWbHTcqmfZfXhULUS0lBNOsoh6ERAeg78xWzdTfkHJzHKQXABuQOgRH6eLTyIulIva+b
fdDvtiByyrskH5fYW+8db/jUD/ax0/so1/Q8XPtlf339slvh2EAtA2MEyLJIYGL64xrUOb6J0jmG
K2dUv6teC+d/ZNR6UR0w1gC8glIgcHPCpcDMuKaf/YKdiuzjkv1GSef6OmRac/73BVPISIqMkFay
U10Bp+KGlpGHefalwRRMjgeyUnEtSSNwYIgBA8SgOuS9BYEkd+x27bcFBVO7421u79bctUI2194h
a8w87Iogi1o3B99rNpdflwBY0OuLlinvhtYC0AnpQEzDvbwqlpf3teNi0Ub2aGZ6hMKO5j5elyHz
AFx05WxE1NbWO3MpI6/WoV/Nmp2qonzoEO2HADuppu/IjNk2mQA9G+Y2H0cwZi1tFzRgVezUdpUd
DTqmserAtsRj0/zsmhGPdeCq+vxkGoMCI5hpUGpEek/QSORr+aLXCzst+l3WPYxOEeX1NyMto7K8
W4JaYa+3sxAvP0gmUAdHNIM2JCGHQIsAGXcysJPPvMfGCs3hGzMPc3Wgc/rBaD4g/lRoh1QiGIfR
sbWN0xEL/LUFtl6tcNlpxBDv/Kn2K8QtSx/VdoZUphdm7fy1dVRd0S90A5cLtTHYFHcCwyC2nKKQ
L+6cpmzInAG78NPb2UXclrdGEQ0/0mdkaGYjCuZTuwC8FgHxPubH1e0iArBGpkyTS1Kq+BK0SaAb
FXRoANRequ5C9NbyTKDy8gkhQY/ZvgeNpx/cpb3RnYdpfl6qJpp4G1la+m4ZXMWJv1YwiEcdDLwZ
KFZZIjS9bTx3IWtHTngLQtD1hxPqv6PBoz7p7W+oYinkvb5EG8PSNtASzxl4DoTlFl5TcbTLkFPr
dREdv3fNHI3Tz8LdkVI1iEMmCzx2gKig9oqnU9DmotFKUmcAHVhjk5jlp/Wz5q0A3oal/c/5PTRk
GsAhAgQFuI0IuAkG4pG8xgOt2b9z0I8ExRHjWhU+x+urghGRsG4oz5swBaL9KY1eo+i0RwhJUVYo
H9qZRcHT4j5p1bP5JVBNVZJoBsRh2uyG7N2qmJeKyUtzdjo0oJ3qqUA1QYut9Iud7sz8xq8DODy/
rptw2UW4kGdeytOAf6BVhzDccItdkxrR2Dg3BfH2vjE+WkCpZvPvtf+u3RS0D1UZB0k+cdvcv6sV
9JITH81/C9IaGtEOng92gTXFMKnm2NEjy9O7YHCSrvEP6dTvTL0GU4oTwUdX3A7Jg43P2Aor6FlB
a/qrJiM99Wtny3y4wXxj9mZk698X9rgUdN8VXWRZ35YhC0dL9ba9fqRxKdFLjswxmqjA/3i5+Wmp
G1lQF+QUuHnoB2OI0geqqioVliQNANoGtG6DvyP/J+ow0qnUWQpgq9fll74netxgaGtuk4iAFQ1c
jQ/Ojbtfx0OlhcrJmxJzADOL5DjYG1HBEiloNgPRLhlFVsn7acxdWLDPnD8H7ANjPxW6vFkW4Xm5
ECX4PL432L42QVQ7PbHluXbe0bIO3eyjt+5t95j6u1o1DUV2f85lilkQe/WMBsUO3Ne8C7t3xDnQ
+pal+/lHzz8Sxw7xYwfIcO3fsFiUeJAVQVISVdjNkJwFXFnKsd0zrg4pTvb4rLdP+XOnY4YDBsr5
/Wfbz3alpgrGX4cEwMKhZxJHiU45OOuXQtPa4MMyI36debIlXlM/QM/kGpmVInEnKS1fShJ8S7D4
rma25bnKdYjQzaZ1XypuJgiJrAC9k1GtFdGi35KGfDDNck+Cj+ky/zOcBN+woWLQ94B7+mI2zrZ4
7tKV6dtqR00zIq5NTZh6gCO4FlPxj0qvKGIGdIoDlgCNEnZ2SbuVlMZC0VJZR7bVH4rmPfinHO/Q
2qAUtP1Hw0aXpZfGno1p7ajimUV+ImxNuJkqAibJk4d1//0WYe9dc2TWUKNuViGl11RBmAZPucdD
1/XCdcBgREIjZfZZZgvPhW6/P9vsAE1AW7gNG2zkD0Hjx1Pl7fzp+fq1kS4t2BgnrQABmrjNXeM6
aFkIcF1X48D9vTUEcd+7sW/zZ+bHq21FDMR114Vu+yXaJW9jn0efEVxNsSJbV+Pg6sRAbqQAKH9s
bC0qLWtQvGKyu3kuRXhMzFrL/HZCcsTUin1PzMPQ3lsTEgOq+rlUkAHDjQ5VVLd1IToqZ2cc0kGD
eiDRlQA81uxrx/tt4wLujC7zFV6edPfgLGN2CTpOkI+5VIx+dfyprW307CxAlqz3S/2P3FZIQGyz
vtBaB/cY3OdioicfOuD2NNjwsg0iy7kz9DrRsqMy+yfzMy4ECTs3LFq1zpsggzgnryRJS8yIzeMN
svix0Y1uSNd5pwfsJ9IC364rofTUzhYpqMdsORnvt3fYXQ9s3YFPowEBu5H94/ix/7eZMJjo48dF
E+k6/AadaamDPg34UxFaQ6xSRS4jcZHRK4C+ty14AimF8MxbBZ8KNCYAZ29WMYqYKTxl1/iKke67
BuVgb1Y8tTLLhN4EAwqCfwCTvVTARbNGho4+elr6j2yc4y4rQnNR9QtLz+dMinA+llPpplYDFD79
rnsQpXv3QPavzdN1Ldj+yitTdCZF8BoaeKJoC8daZpOHedEm7Xybz+9mNkSNiglUtSLhnMqgQjUV
COPT0HR3PluONXme2y8m4x+vL0oqCOwQSFECcAN+3MsDGnJtNHodqo0BOLHdPhqLddfp8Zzx6Log
qSacCRIeaWCTuJNtsWBnNHCcjS08C5zvadWqiPCk54RWRWCIMMbgVemLl40BmlacE5q3o8U65iix
fe4ZalJ2TX5fX5X0Pp3JEl5eA2jIeWUAVXh2t76fqlTfl4v/vveMZ955dF+Vyw8XA+YU10p6auDy
8JGEQaJSvFZGZ5Y2GVDB9/S+TrwMbQN1lX6qbAf92YTNiudR+oyAUxfsjhuJvAhk61Z9sVsH4goP
iUqnzvESo5srub6XMg1B2hczVDfSE/znUhVXnjZe0xT/4ddwh3vrXm1iVUKEi0Vzvxz9DaKSG8fe
4WiHvHNrFYmDbL82DD1o/5BfgddyuZK0aQHTDpCI6Dyr/WRgml7oaKxWQUhlin4uRlA+hrkB/VLB
7TOCoD5UrLUAVCu+F5yVu6IIGKCyxhJnfB2SORjcJDVzHdzOGokrjElJxjUvw6lwrYNBaADPdM2O
4PdQdjFsToZoN88/c1PmM+90zkz3PwQNN6PanVBy75M5A5uA5Rx8+zikt1aQRwjFemUCSr5DQDxh
+oSPbiFBtOWADISuyNDAWbgFfM5PuF0lYK8pkRoh7+2VKi6m1E3ZfLttXNVLlvRysdOCclS2wJN0
miZImkGr43LSwS5ZTXmSmzwP2yGrospHQNSAl/wbd+rqDaZ2Y1KAxwJmSFzay28o2OQOJDXxeBjf
0eUWMBDV5T+uX1aZ4UMmGo10ALZ6oOK9lFFluTmZaY4Clxfr5rHFRAANUXP1HdX4rFOUfl8yd69U
6EyaoOlGULt6ZcE0UFPfeWmkLwu8zOUeBY5k7Judxr+X1gKHZkh8s7u5vlTpbQYBrYVMJrrQRRc3
HReolgaTMadlbJh1uFKV47dZnVfrOxMhnJg2r9riTTCwdjvtcsyFM43bbhkOTP9cW4/OHCodM+nN
OJO4/f7sUoLJlWnWikUx+2cxa34YkDwGq03cLeSZGbvrWyi1umfSBNNe6prpTyu0hQE4u7b8/WZz
B5C0v0UMoh30VYNNRCSMSw1/1NkLoj1/atkPxo7qLgGpLsI9B0p4yz3iQbzcuQG19YLoyK4UbLjt
6zpi5efVBYoTY7kKzw59a0LHOEFcTIf9UvqqjKRsL5E9QkkPA35R8hL20nBbm9YTQkjH/F0A/oLM
/QDR13dScr3x17GHeI1RzBGLLJZVUr2qIYSPqONYGEwz7AtmxYiU45rU4VQpLpnkBkAgJulsbIg2
Av7LXQWWYPFSA6VK4KIilrL3to6XwgS92BI8Og49Dvqx91S1vO1eCfcO8Ec0HgNlDZJB8aHmmsvb
wW3ZiQdIGLmu9rmj+V2vtWlc6V7x73YZVgQ4Z6AE0fwvjnCo7XzGlLv8pVhfoC7WGHeTr0j+Se71
hQzBn3dYBWR4ytipR1VssdNj7i0YqnE3DY+c/iPF/BavAuyI5DiomrYJTIJPn05wgaxsZCd7fSnu
ln3YOjbZmale7Gp9etLarEZQ6T5f107JFUB1B3EsOldwdqL7W8Ox14NiYqdg8u+ytL9FDnWcFeBV
idnfGO1BwIo0O3qPhBeuc8dBDzII8UzgKp5rT9XBKlM+wMHRcAd6y9cjaGajc9CghUHmoAPx0SJO
dy4wc5Vq9oZMI87FCG9LZ1UpogXUq2kB+oxiZ/o35oHyMrbZ1+vHIjMa55KENwWJmNbiCxbkLTsN
c2cxRVX/Ojstyj9GWPlJYfmKG6XaQsFqVDbyypjLwk5W8OR4dy5NxpaEaI34/1vYZrzOHsvAW/oO
PhA7ZcaNPYG5RatPW4Yhf8xbHhYNVxhDqX7/1Qwxec5Gy+m91IJ+YzR546UdJp+C/W0of19fl+wt
A+cXSktoNUGCRqTFWnMnyCsNlNhjBUyNV34DXe2NPvF3rO5/tuNu1J/5s0OQJFoxt/4tu4pa90YK
jYx5IJgqno487SwN2CIfsKyuqWLXqNAGzIqw8cykXcEh8/P6gqUaeiZSMFgg+knXqYTIyTDeFwOJ
5wq0bQxMAl13YxdNQrL6DQZ5q+j/b5WCGQGTX9WMZp6fMDgmaoib7Xhp1WE9GVrISXEopzFXiJSq
D3ygl6l1CEKFVTYrqCT5Bvs0i2RA4ZUhJ9a5itSyVAiYf7d2lm1KvHAnZq1r0FqAxLw9PAFlR4YH
ZSFLeloIpraOFRC2uMLtLhrCQJeJOIZOZpQvaAfSf6QNYikA0cyDcga0/DacyROWlGtguq9ayGso
u8/aKVybo7/eGXQ3mhg7kZphad3kxbdGFTVK9/KvYLERKtBaHY3kFrKkxk1lo6vM9ROUgz9cV365
FIDBticT903YTr8v047OLtAYSMJ69ZEXPBzs/XUhslcTVHH61luCp1Oc1Q36MI/2JYSAi/2U8+J2
tNOn6yJk69ggUMjwgXYBZLSX1tg1ybSF+kjhANW8VE928ABWsDfI2OjqTWQRQdMkAHEqp6wHh1K4
o/1RQ29WufCQIeV7XYrs+QJC9I8U43IlfjaCK8PNYOf5fWWtyYzpsUZ5dDRH8aC8NHeJju65JMHW
unORZmXd46EkGb/RCqcMZ0CLDv1A5oTThseZ1Xv3ugZGt9Yu3Q/MLO67afrmTR4JtWyd97WR0bCx
/TomC21DfR3WcCY6CFe5/8V3MzQs1+hR7qwsuGkZRUcWLcjem/vh1ANsDerAl7nFnYrlQaoOcD43
YDMqwCKKIG0sUGEg6XlaGcPI4j6BWw1yeMVj9YInebWDaIhE183GhS0SLVnpimApAzAVZOEAqB4D
a4l8u9yQ+26ymOzBLD6Z9oZTBe6H3xOXPRqsjUYXo+1+DIzE61TfdNM7MKaW/j1g0DvdfMg0M3Kq
pC/eaeBZCqHUu+saJgFHA4QMJxb0pSiewqe4VLGSoVdfJw2czOaWTeU9HYHHXOsbh7BYX9bTwshd
XwLVW7UkCEcCgtV62LddF2KIVwxO8ONCzSRtFz26/mXSYzv7MOEW55bLms4ByNYd5mhmTUiPnZ0e
rguRWiM0egL8unGZiP1nbbu0OEwOx23+yAIW6aohjNIbfCZgW+WZZ0i6tls0CgFTEYMXEWdvmp/y
7PH6MmQPIYa8/FmG4FhzjFDBCeD2ms47T4tngEzB4se1ABneXzi269JejNsrVd/G6QK9Aa0Rd21Y
fRB8tzga+A+WuUaThzbBuQRu5GPXYTK0cYuwddRUXvb2vF4TK+zlNgmhxnAhBOMk8cE9Z8MLDJt1
jgzihZ0VRO5shIPRqiDEsgAJ0zb+LHc747MzpBP1i3wLy630vQ4ACRZmoO/HCRION/T63kploZF0
61XYONsEi790ANQvDk5y9I5Fn6dhbqD5uBgPXUqRW1Rxdkov2Zk4wewzz6GjzZHfCLInVADQT/1Q
l4qnUuo2Ae8NPjJA5ECdLrhNAS9tp54BwTbT2Y2MhhxXPzLWpxSNpSVIJLJ+35TaI5guK84e3rKf
f2SLxr9a23KcJ8ieig/p0h16u4sAqAgb/zmgb8nfnC1UHPxNRo3XjQdou4bQAb58Ue8HoA/vq3wt
3wBvBOU9WFa2xg7UxAS7bRuk5vWE1Mpt47SR2YAmVJ8VaXWpMp7JEEzwOoASrJwMdur0Iex7P1rK
J5ezeALLMwoz109Kqopnwrbfn90yXIelBvstO5Ve88XQaJI63i9MVIqvi5EbLzR5gjoCzdS6OBfG
HdqsJxydN43Fw8Up3jepc9uUx7Gub7R8fddUxyaIyh8KsdvFfWW8/I2laeP9Q+H5cnnzoFdeuUJs
m3ZxzbyobB7s9nM/fsaUkdAa69BCNWi/tirokvSJ8+HP4xHYhmQLFkXDq89WkNaDpLz0Io/O882U
6t3++vpUUoTlpQbaObm5SQHJZKR5zRKnOczXdSnS1xQ1+43bEAUssc5stwBwlzO8bosRc8sEO9Fa
6HiAFhLNaIt4kzgQ4KBah1yiu92PM5XMh9kh1oJ3TgetvvXbAcFQ/5lV5Rv2bsvJAs+DuiAmEV+K
WTBemU4TjHDRr6jG3izETq7vm+xunUsQTsfMmJWbZgff1PtZdyjqpu/bVukWyHQAiDUARQADANOo
YOc1OmuFNuGd5N0RnYpzFvssjwODxjZ8/yWaizujPGg631XZx7J6V6VccWAyg4UWGNQJQLoHIo3t
C88ObMnXEdMGcGA2uIPB1wzeoMFOBteJK+rGq5M/vGFfz+QJNssugj7oS8jTSv8Gva2RNTR3Wr0o
vFQZlB+tPZifBIJ/A/6WEG22WUGLckYz2DA2MffugmkJm/aIFE5keCNow4gflogWrCrWZpDxfh5U
TNtSDTr7AkFHKdObsVrwBX71OHBnt5ZB5DMVA6VUgwxAVtCS7iAcFc5vNEfNyXsEI35q/SCZ60ek
Mdb4LYf2V4hwaMwiepVuTW8I3WlrHn3nZ59WiiOT79dfIYLPmDtdZU3r5ljR5pBmftzMxkGJFpVK
eQGRgJIMvcZbXHCm7/7YstrX4XDUbouO+gG0Ud1YzBjbppW767smvVpoWN0o3gE99QUVbAyMbsoY
RBHDTbyv2pKHc31wpiyx37R3wGNA3baZRCL5Y0FqBwmIdSv16VGVfd8go12pSE/KnpIN9PE/IYJC
W3bvwPDD3QhM6obGOmFi0LR4O8suK/DuWCrAnnT/MMweFJAYAY9c3uVRUc/nGOmiQ7VdzUCqqGcR
0O9kpxk5j6vARnKbTqUihpY1BVroQvwjVTDJNimbtecoFKwdP5rdGrmGvsccxxgTBJN1DG68ZYzN
J3sMdjMNfgHZ/c5zspPLPqw5O1ra/YaW2NgariuTVG/Rv4bMMOBpGEB9uRmoqLbmGvjw9ZAnyb09
t7PIV/JBqKQIi3eKrlucNsBroCPAQE0reHAXVT5Tqkco174M5EILmyBkyiq9hHuVn2rTj8F4luqg
NQqWaFWN6pOv5n+CMHjmcs/SGgD/RdPYS1YzH+2j7vUhBkW9xTr+WQ+q+5diELnorBuxniaYYzML
Dq6dx4WSjHI7YdEd3qrc/20bGkUvxdgd0zb8ADqPU3OH0tkHtKQGjEZDf7c1+wCvrYhlZNsHyjb0
UqMTGG1owtPSTBNpVx1GhUyfyPq8jHcDVeUApTJQrUXWeZty7gtqbdZN7oO0FG5WxQ6ktg/oYGQO
UZyQbOuA3EJnH1zSra35cus0zeuyIWf5CRNZQ/CJJjkqqcgKG1oVae0aMqbYOpnpwqR4xCzocvMc
e1v22StjoY/OWtM+B7J+oGE1LOmvbKVe5LejHzUBKKLN1HiLvQR4Bcz1G9AdnLOXQtO5CPxxKvOT
bX9tqh2eur326JCI8mZ/3RhJ9/NMkqAZzlTxucp4fkrHabd1d5F0x/0RjduwSEE7ZQfdUhlAuUwE
FujxQOurSP8wtpNZW+uUn4YWgEcUuOp901vFzRrkmC2Sz3qCeC6hOVNNwZWGvyBs+CNZsFdLnc5N
BWK908IXNM8ZGfCGy90wGBjeFAECQ0ITEzk4+wFYpuI1kl0PuA5bWguUKGgJvTzSqkDTmVk7Odiq
8y9ztSw39pJ/pYubKd526SLR0YKxlGBmQ+1YXGRL/Lqg8COtqUnq1NlREo15vXN+dJZ7OzaP5RTE
nf/ruiLJ7smZVLE521xSfyxtOJa1cUf62wpjbfXl04yRmJiud12U7NU5FyVY6XIyQQPH4F6WKL13
wO20mL5JMxRXHq4LekHAiob6XJJgqDWsSc83lAuvw4oWSUsB1JjLZ6B48hRJC2/c5XoR2gvqOen0
dSj3bD7W09Naj+8m1VXdruKrjwEeAQ3FYHJA+fhSgwYvKz1SI5vn8ibGnJK5bHbX1yvTUTDG/5Eg
bCxFiQE0CpAAtr14yL0EG6t02+X6iQ4blFvgCb7qQNBTDx4fneHhEmdfoNez1tEJAI8wxXjzdQxr
azbDfhhutULVDClV0jPRwiX0uUHrdIUfz4udAfudzWFQctAZ99HkKkkptgN5fWB/Fyq8Vb5XOnC0
4fWS4AEgvcjN6K7vcsygMvV9Z++nGVRugf6+Z5rCxZSqCtqYUIGywJ/0CgWZMs/MnA0ikz356e8s
U1wM6Q08+/uCiWkopgvkHMgizDFoOH/vVXuH1Al4URULkQvaRpJtE1XhwFzqPFvyYC4WJGFts07m
YsXgIWO/VjsNaODrui9VDfhH4ErZeJLEurljM/h9G4qpL/WoK+g23zShnZ+0lhNzFUBcetPOpAmK
SKwuR80KG6gFd6mPCjrYnd3v11ck3Tu4Lqg6YP7DqzGRqxlU3QhWv5PNPvV6bFnfGbgPFJqwnfQr
Hf8jBCnlywPyMSGBNBqCGWiaBgJecICaLjq4n1EkOmgWC4tZlfyXdXCDpQulyQ1e6RliIyBLK8In
C7isYf48OR80i8cbCS9QrDsL0zbBxjBjPJPXJE5teRHpo7JqkwYsb8em/PeJHlBLUCwA8wwea+MV
qFpjRt53+BYKNuR+pXf1iyUDdZb/llz2uSjBnDTLNORDjoiO6WTf6TzsDEPhDUovAWJSsCEhMH0F
OgOTK5ncGfGP1d2ZxI9B4By27hoVlIVKkiepMOCwgKNGKwZ8okvVCfxh1PoGwnhHHjGftLf5Tssw
LRSMJA3mAFy/Df9H2nntSG4s3fqJCNCbW5YvVvvpcTfEONF7z6c/H/sAW11soojRL4wAAcJUMDMj
MyMjVqy1uOPeCDHwSdrgZ1e5wl1dR8D4yVY+uUa0KdNzjADRbSOL5y6yWcB9kSYBuXo9pLLLq0gz
gojmOuG7FhrDo0gz7sNtI0v7GsgX6Hb6LZAanPkB/aKFFil5dBHH1A6TO5JItd164M7TZsXU0hJB
VwWMGDlm8l+zN12nJbkQdkV0MaStOCqHNPa3Zjycc5JSSLzsbw9saYkMciKwhgAs4r11PXtWEbda
2nCW9KJuJxnSqqG1adO158diAPLezswVUnHwBCrLlBziCxSrtg/TnVF9KUDwwMS1l8zS7vM/VbR2
cC0uHC9wqgTQakMtdD2+No4TlC45K9L2XHUwUBVf/OR3PIbb/zCPtIfCv0VDLrX7aztodgKKDXgj
w32VR+WOHgjfWlP4WXSNd0am///uXdz6WRTIBa4epRS7wFnEL1KkV6B/z129xrf+9jqaXzMQ+P1v
SDNHdJO065phOiuGfSqgvqdB2eltpG95ddAz+TKM5kMsvujxuPG6J78GaVUVJ3rMRl/eBt73pHxK
mhNIDUvicn+m5ayZMkh9oT3fnvul+xCoP/piCmQb6HJcT0uQSq5eqcx9Gm8s4busCzut/o3AIPIK
Jx4o3n+Bs743OJsZs6vUQG9A0Iqlu62tfDvhWdNhpT69uNrvhjVzXUosRh+IWKmbPykk9EJ0FK1P
WriN8zXFr6UzlEo47wKFHnySzdczqICfE/qB46013F9WdGyr/tftNVo8Z95ZmF08odtLtVmQBejy
bJeXSQgVVr4Jay3Y3Ta0uOHpgdIh3SLHMm+G8pPKDCqZ3JEVfnfJ70XduXMhnVl78S+uzjs7sw0v
ZkHnaQJJHDLKfdsh/+D0gQO5xSEvW3S4N27805dfmybdDL1jdfmdEXpPcI8f06GnklGtTPDa98w2
QVlAHVsjjHyB3dMPj51mvGSTFHvRHLw6WENGLS4ngRHpMmrIhIXXDhMBlNeFNmPLWWDji3PZjna3
1qe7lLOakK5k5UircEddG0EZ0erGfowoIndfC199UoJqT0VQz7ZksfYhuN6VWGKJAEox4Q0mr87g
4JS5NjlGk74bbcgXz1Q2nXBsk7OLCKlBcbdw9CzbqiqETPTENBvd+Pb3nksYY1KC4oX+4e2QddaQ
CHGKbeFRGNuTldGVHDebVFyT+lnaI/9a+vCAQLutEkqR1ZPG4uynwh7e6s7SHon87f/LmEDfX88n
KaPa0HUsWXFNU/XwAPbqTkiajRhEazyfSz75flQzn7SiKAl8AR6lYESvXfhemo99+uM/jOctgUqv
F2ieuQ2JbFCCiPql7g6q6jtedRdlxSYeq5V4YhHda76zNDuStVIQPFFu2c+DuSF1YwF/3VnuVqBP
Sqr031433MV9ebCS5HEI5U1ipE9GnD1OJFLSKB4rVF7j1yhs954nkbY3DlH3ze/G4yBWlk3X38kX
6tEGb8kTSlwLu5Y3EixbmoFiJeoDs+OxS70YNnk+P+3G11BTILM/lMMvyfQ3praphMhB6PZeS0zH
92qbls+V83nRxQ0qkWDyp/Tv7Dhssibv4KJnMyVudJBCUz+1WaJ8VkapuC+F/yBlSaQ+CbnzqhJp
GZ2c811ohrJFHyI5gfNRBNyqYqPv65TuQwhJ5eNtH1yMpemQgpQHBirZMGZO2OoD1WIBW5n72Ar5
YTTMbJPF+QuJ8LNoDq+mV+50t90rSfV42/ZSoPDe9Mwra7/u86GQoktMBzyKIC04pVZey7ou7mTT
INk1vVGZ1+vJlAGPEeuRt9egc2UnU6Nbr4gseQgvblAuZF8tLphrI6OLrF+VuYS3aX0ajfTkR+Ux
aprKBm60kuhamjYgDLCjIE1JGmUW/WSRUhVGKvAQlqMXg/SrnFXhylG7NGnvbcw8UK6FVPe7aTwe
rLD9XT2m29WYdHHSptDKhDiHPtGZEbNAL1qLLU6lut/H3veckoMfNPsQwta/9zTrnaXZ8gwWS6G5
JpaUf9A/sMX2n9sGFufrnYGZk+WF6kY+wiWXQDyQzrIjsB+rIczafM3iCThtQ5dOZe4L4U6JSbKU
d0ML+Wm6/w+DAdwAZJwGeVAm186sdag2iTmDoW8no3YOrHq1iLDoxO9szMIxMEXREPs4MWq9bYVq
Daq2t0exOFuooLPuAP15e16Poq1qOneSKL4UUbYrq/pQK09FVO882mhvW1piaOStA1vzW+PZBx4W
una8IrUajpgq6GzZJ6AThKjbSloLX38je5HTeq4ICUwpbFW3/qoM7l2DTpGjtVGwzUTYOA2ts0tT
0P/eMa8+beaYhtD3IfpAvC7bctP15zrW7dWu/OUJmNC5U9YMWvnZkSR4bdL0DXgIWGu3HtCB0Hvt
0MxWPDtzP1Oq1fuzYLS26uWbQCe/QLOOaPv/QcydC5pUuUakARBPnUWIgSG1opGRZTBKYV8LOyuS
N0r2enu5F/b6lZHZjTmknvlWa7hMsoeBgqCFGdm1sUYNueC/dDTRukw3BdeyOlu52O8DYgQgBEJo
bFFwhOZgK+DKsOb9/U6B8IN8xwTO5B02Wz030apSF7DEd+wK+JP8Jt9LhqNB4nN76qZvnmWBVIt+
WrDrEM3Aa3y9J9EcUWqh5j1NRpn2q1o9GynY8VGovpE5yjZtkHsrm3Nptd6bnB0DVq4ntSaRjQD+
aefu8Byr4dYLpe3tkS2t1tSuCbHXRAQzD6OiUvLSURpYrU7u7BZdzGPRHv3mQdPiNWXThbOTZi/i
w4n4iWfU9C3vw8O0jRuNLtdL7OupnWqytumtcu35ujBxV1Zm/ifGOTKN1MwJafZ909vRJGPVr7F8
LVph0ugGgRIeKafrsaDzVaBNGMYXFGn9enymYG3WxUqgObnVzO00xHX/Z2Q2FDn2g8REPfRSZEa3
A7jyAgmAtvXD2rQDNYt3tdCY23AMVx54y4MjVTyxBKMgNAtwQ79pQCmSpBalPtiKRYUeYtdtjebv
3yeM7187sw0cC5YX6MgvXtI8PFrpZ9/obCvrN0Z7vO3lC/sXQ6D3pl5LwFuzzdSVBZxiZRlf0C84
uvCUbGX1Xo7lYytIsB5G/um2vcUJpLXgTbIUovCZPcVqSt8oU7jTEnnPu3UroPYVGyvusdRFCgeK
ynE6gdL4j2snpBN/lOOKYXWg/qkseDbi4DsjEu98WkeHxr3vzJ9daHz1andTj2dfBzYCj0P0CZZb
mAJezXRt5AvnydUnzUauWb7mkt6IJzrtlhdLhOQH10wL7cHtKV5c0n/HPof9SFlrDkNbxZfWfe1d
9ShVyEIb2Sbt90mTrfjP0ksezkDUEmnancLl2Xb35apmavP4kg1C/blJ4vBUdBLwJgBXGyFJ0icz
N5vnFNqd3RhG4RbJyh9wkoRPRZtaX28PfdG7dIhiJ8ZnyjqzbaMjF5CFI94FC9wnQSy4HwwR0R9v
5W5YQiHxVoMYidc8yirybDHNUa5HS2CO3THubHJVDQePlpa2mj/B0b0Hs3pw1ebQwjHtigc1+ieh
xhm9RPFT7684+9Kg333LHISkjG0U9zKOFVY8uqi6+322W+2aXPKq91ZmgdiE90eZh3UWoy9CZquq
jQqton1bKwovbZP3dmYnrKpUSaWY7FwxV3YJ+fIkrDZF8kqpbiV0WXRdCuvkjqcTEPrV60OiDnXL
E0Qmri2ejGpL9Y+zYdTOUniSq60vvAjGLpI2Yfty20uXMjSE1v8ansWbudJxtQUdpc7ehXjo3DW7
UbGzfq/Xb6Uz8EN2W8QrTrvoJ++szmY2b8rY882GnRrqtgCWdBJxXH05LFqBytEgpwWeXplNqlcl
Q9WOBaEMVEBeBU9ft852seiMlGwBeohA7+as0LT2CaUesf0gjPSV8hDxJqhgP0GwLF4Dbi21C3M1
wqk1oZ0k6l/XbgJ6OxFaNU0uptrsalk6gcc4euO+1l/gRnC7ducVO634Htb/YcGAOvLqoakdeM00
C++iwoBI1zOCKrm4+X3nUaRC6z5eM7I0lZOFqdN1gi7MjGillOiVYSWX0tB/N534CZ2tfZ/In3KQ
Qj36Frd9f7p4rwI3zkxwQjD9ULmBnWJ2XQw9OVkh9HoHsjqKe4Io7X1C0UpyPEU9eFW/ModL9hga
5/0kzgYF4vUcmgnSbH3Xd47cWNmv1AjKDQe7t0VNKNy3qfaDQo95zEJaUW4P9KPbMFI4hXk60B4K
P/pspGKhu30pdp1TN7SvJJofPfeR/iVQR+uYRtGDqBS/m1qUL0oathcfpYiTpaTyyiH3YXn5Cs42
elOn7fIBrdelsHLWgt87SaOQufyeppodW8XByh2RkvjtMX84u3lpArHReHTCTogk/fVkl60W5V5k
sLj9PTzqu0jV7oB2HINUX3GjBUvk7skykhcgq/nhzhPGPinREHIGMF5Dl20sM9rJQmQn/hqqYskU
ywe/PeViJnK2jsNYmQ0EfoPTA4W3ijPSOhMRYhp9vj150+TMdgYdFKDDJ92uCep1PXlGkunSEDaD
I4dfvOIrFOq3f3/JIWH1AnI3UUeIH84xi3JQokTm4GRlsBeMz6GUbsAsbcIsvZgx7PopoW9ubEb5
K8jbw23rS6MDyDlFZWQleOlej04RmxH9eqt3eAFDs+AlQADjYo33e2Gt4D0kaUWCjvbDefxX91JQ
RjUF9UrUdnotPpWBeJdVZWiXpFtuj2jhZIE/glwOriEhWTHzC1keIXOoPKZTz9tt3aLb1+YdvXOZ
nPwMjEC8wOtAoS2p/pp3HG42ErlE20CywDJPX/buXvBHIxiGROudHGUYX6ondyz+mi5tMkL/N+cH
KQk6E6+NiIqQSbHsD45I13xVaBuMyPLKc3pxveBP5QnKtQA/7bWRASZ/JWqCwWniP1FU2xIRu9Vt
zN3tpVo4BCctkUm0dqqcz9MrmeypZYNegBPrvwxhr1HJieOzaoEobtegD5Mjz7YxW2t6e6gGnADz
Sp+mCLUb1MHokAw/JLn3qR2T86D8E4ryRpY3Uvna6P3T7fF9iLlYK0UDekg5DBzHnIu271Kh4FN6
p9ZD21WfUjPekkBYcfilWeS4peF2aib7QKBngZPxs8AYnBxQRyTs8kr5Ew/5fZMbThenK2u2cGBM
pTBYkN7o9OYUc5molmVUjqOTBk35x0ziprXBkpnPt6duyQMhtoFvitOdVZuFq1Uf61moaoMT+BWS
v7rFmaFoykMbcdpnUi2vIMCXTo2Jupd/yWqT1r72eKVWO8s1lNGR0uQo5o7iC7/a0i6NaF8V4x6G
1ZU4ZMEfuZWnVBXcIoxydkxVYWMhceqLzqjVO18adyntjIXyWa8Oibzr1S0VlRWTC3OKSaA5kMTq
HFEzk3UTVgI8Xgh2Ff6+tpKd0MPW9UcpVuZywSGh55NoEYYoi0tt2hbvzsFhNMjs6I3ouJWEWtcQ
qt8zWG/3ue6bByFW4wdxdIvDbYdZWMApdQ8UdlKLJbc+M6prQZUa8ugE/ZNZNXs3diJJsy1X4wHn
2zRr37a3NMj39uSZvSE2SzdTR6fVTkb81NXdzpIPenyX1/HK0BaOEarqU70AxK9BLufaVKppRpoN
yeCAyzkIFSjVpN2VnbvSvrngHjw0OKkmGBXWZlug7os6HdR8cIZeCu3ALZ9oLwyb1qnztVrZkqk3
YQO4N0zC0pmHJFFUBmmScr/km6iOXgUVRTetkrcmTeW312lp8t6bmjl9Zgyy0kiYirVnKZJsTn13
XDmsFnwB/BdlHY1VmkgprhdI45Ej1mE/OHqT2ZL6oP5qWurrsEetJbgWTl+OXTLcEykrV9nM6+DX
Q7Uq4liErdAWQCzK45/b8/UxCcLDisCJ3mculAlPdz0YAdUyqVclBuPlT1nw6HpHml1z8VR2/58V
OTDOkfjpttWlVaJJhXNp0kUS52EoPgnxty9z3GvCYCP2elSUKLA9r/n7K5l2T/LqrBdkPfO9FCqh
4nUGo8MdPLeAhI73rrXWlLw8iRompicedmZb1tS7ctAF1gl9r+0g/BO5P7p98JBumlMr3A9rqIuF
w48awcT/SYpuIqK/XrPaI21lCPHoUDHfeiLgx8QW4EsI5XM5DGdfEXa312thA0/t8ZPIDj0w4Equ
DbpiNvpxlY+OilIuip7Za+BTgHfpxtzno/zrtrWPvDb0IYOYMlEbIybA5rU5S/Z8o+mr0SkKtTsr
Bop6PWWujRF13TGnhQWG+rCwA7RsnSjolSPa2umDbsR6aQeDVTtRMq6JoyxsRUq5BCjAaCEMmHfJ
yBJSG3JdEwg1vkj8CCtkW+RrXX0LYQKd3xMrF3pJxOLT0fPuLq1F01PFrCMucaG/cGn0eDbjX7ER
Qc4ViwD76+ik9NnKdlw40FAEnviRSEDR4Dd7FQoNe103Bsam97Zbpdt2gIiJs7oat834c2V1F8dI
/Z0/7EsOn+sxun3BsleMsTRqJ5fFI01Qx8LVPw3Nrzh+0NxXGj/uEIYxxm2RO4W4k+kzLhJiGG+T
aM+J6IvHQIns29+15OPkxAzgbBy1HBjXn+WP+khTYDM6ivKsyndhF9rqeB/+PeMbIt1QNdFHRrMy
jI6zM90z4V2RNTav3r2q1otBXbaI77LyH02qP4eBujGtB1c/C+7fP4kw/KYkC5Mz2aiZb3mouk78
nGzi6meB8LFHtGa2G137U373NduHAOz2jH5caNrlKEpxsUA18wHkP4jQB0N0PzqamN5zrFBka1jB
/NLIIN67U5hL3TbWhpW49+PlMpmFyhnn0unPmt1onQUZqFFzeujxF0E51NbLGKycUB8PYEwAfLTg
vZjS37OpLJuYFh8fE9DlDEOwHToF0oTPFmqZYpvt3b+GWuIzUzmN/i9yNuo8VmuMuBI0lQ0qxrJ8
zFSqewTk/ncpD1Yq3h9Ltm+m4J8gS4kUzodXwzCqPafv6OS/0iI9JEKzbdTqUta9XRf+Ftb5feWl
9Lj4Tl/dd3XxlIwwN8SbrPFaSrrdRo2llRVdciQc1mS/gIPin+utGZEbkSbKIkdKvgH7t4d9Q91L
PlbepSZvthJCfjzpeaaxRQECT9CG+flE0r10I1ViBrov7fhT+fv4nmYJuhYoPNEJ9YGdC5ZzPUWw
U3RA6O5hdGFf+M1nwQhWMo0fT3XsMACgemQdiEyuZ200Uc1RikB0ZF+2Q6nZW1awpWPCGTx/61or
a7S06wDE0JzIk1OmTnJtrRy0RKvNadbScOvG+TanRtIP7oqZj9VC/JMqJ4l0LpCp6nRtp8+1khuS
h5+A++uB3SkNEnRDCqd4se3836lVvkh9/tBF3kERIMFY5TOc5u06tXT9BTNvxA9Tl8uSY60O94Jf
XaYTwPKs8xDtCWJjsf4Mycg+cLfwIEf1phfXEGyLc40WOPMMVESaP0DcplK7tmYOxPzepCCbaReh
XmlwXbQB9SRXIgkSakXX86wJbZzXLQ9evfuRjs+0UKzmNpe2NSE545ha2kCtXZsQJ+WmOne5kHT5
TvDHh9iN/tCe+lmRj67bfoK+zEBwYCVdsTQwXm64KptjSk9fWw2FuI06MRKdPKo2YXknyA/Ib664
6eLQ3hmZBRNQW1BA10LR6Vvrc+41u6xv93TXbnJT3piRDEW0sU+y6HD7xl26lwhNqZPC3k578iy2
CFAR9LOuIOVTftKNRx3WWEV9YGZDhLaH8stta0szSWcD2VwqCdSbZhtBjvOBUgrWrLr/WgmeI/TV
BZWU038wM4XDlC0AUs4Lv0Oh6vAicY5pMokd30N45YvFAXPbysfwb2pLRwaACh2lkXkB1mrSogJr
KzpmcByA/bfKg0EavI1W0i5LkwZ/AKwIvBct+m6u3a90FS8sq5bTPyw3qg9Fl+fbUvjz70fz3sps
acpUSYrG70Sne2qqP9JEzHiQ14DgSxcMBzDpTNozqB1MQ333WBFYl3wYFJEmofuUX1ebatN7G6sd
dusJ/YVbeRKNRBqEnUtec/YmTHuZt2cvtM4IXZtTw7tuhzB0vdyet4/t1KQykdGGqY1jiZLSbOPy
7WIZDm7rFIlTGF+7dO9mUDZdTPmbIH0ui60bnoc/6iO8kEnqBHR1x8PFfAmEs39E406NbHej/lSa
bRXvb3/awqv4+tNmN2wYWalr+nxaTbPoeNd5oa1kW8PapcrJh5LsWxc9qcrRf8Whbpt+O+xnV97V
rMxO6oglUboW02V2CsST4h60lGyNLUtnrTom4RcVxtmvAnz7g7t3k03wKRMe8z3d/KUQ29bzqJOg
8C7RcVR3svWnlg+lfinHO4+/nNny3n8Nn3PPTuviWAnn1KR/brTddGWLv3UV3xrGzIdMo2tLpbVa
p6L1MDjDKm+6ki13r7Wk2xHJScOwQ96bjb8fu42PeNtdlWR7T3gOwkMESjDMTmb/Vcv9k+po3lep
eEzTraamdp2rNCVs4zHaaA2aZa+h8E/VeXZAY2+4cre8JdRvDWN2Net+b1hF73WOmj6S6+7hvEK0
T/eOU///aLeb7NX/ldjlyXC3IydMk9rRg5ZtdFahcGJKvv4xMO6FTeR9GcwtdJ9162+j8HMmbgrd
qR+Cp/7kneWdCkmN1eyYNJtlKc9S8pLts0eh38jDg/pkWk9J+BoJ9z1Emnb30n8uJDuIHtp7PbIz
2e7pvJAvovtgJVsIByx/ZSIWSunsCAr10B+j00Gv3fUBlA+mUPU8ORxIP8CSDEm108tiPCVFBnFo
n8pOmMWJ7Sn6Qzwk3aekaiDT6oe1Xr+3zvvrFZElgmmJOIbyKeT71x8ixW3RtF3QOSPuArhnI2nt
p5YUUdnIm7GsHfNPgcRnSV0wK6RdbOk7RTxZw3eE1OywU3a9Zg+8sWpbgF8pRvIXmpTjlH6JfZR/
Rcj4hE19aPTyaE7JMFqVzMSpK/0ornEjrY5lNqlyk8lFbvkAZoQz/OnGV+0osC2yB8XxIgSYTcBd
u74/QgcYIKiV+HA/ks3PTpH0ED4ohq0Kx2AXtIcs2rjyts1+Z3v/TILBUJ6yxuYYt9dkihaORuYf
NAXxAQlKngfX8x8oPrFynHSOS7NsAZN4Ih9qE8xitplydIJ0b7Xjrh6Sb41yqXLvbtT9tfTKW3vg
BycA5AzJODEtIdj1R5hhGYpJE3bUMIcHQRQeYTVBr81/zCLtnMIqmsslwDVOmows2yBvxWLjuvEh
k63nxhxf/Hb4xRP7zi9NJBDb6q4t3CO5yGckmJj3TSApW48OD2FvQRqdjt2uVvaK6RjNc5cChTP0
jSesbLGPURETC/aA5hLZogw8u3NyUWmT2Ew7B21wUDfhNktaMoQ7l0Th7TvmLTb9MH3vTM32UF5K
alF6Zce1qz+XXkprE1XSTH+id/pV0YJtnApg/pCNVoa7tou/tlG+TZ9r/09c1TY9+cfWFO1G+dGV
ZyVRN7LWH+TkuPKVH8MQJmSqmxEfkO6f61e7XmtmlT92Dtzrxn4Q2n2aStU28XR9mwoItGSCew9e
kGM5gmJeQJ+zVttwK1SDZRdxKm3GSlDZG02zLyhh7lWadS++l9Ki26fpLihMm4Ms4fk46rwaan1f
yWr9fHsYHwmg6aeBlgvZiekEpbP22lcBvdK3bFWdk0EtZchQSzWwkQmZdlLH9lBpJ9M89MMPVdhY
/h1cyXvTslMJHlRpOOUEG130Qy7WGNg/PprgdqfNh1Y3WtFBOFx/FIgRaZrazulM9zm1DnX2JHnq
vqmSI0CoonX8sV4JqhaWE5O04+jw804c3Ncm+4KuLCsSMRmVmzE8Q1K1EnQsDgoF8Im6HqnMuSBL
XhudUMcgH1PuaN8/1PK9Icebqj3EVFKaczasYPIWbkWmkYTP1GNKPnsOyistoe/injFJxjHMwiPR
yZ1274n31a/ycxu7e29NEGM6XmdbF+qmiSAQKBVVktksNp4aQVUrdY6Zu3YyfLdcYR8kz4rfnprk
e7uWQFs4lK7MzQ7aQVaHIhoYYIt6Wob+svfbEC5wcqw4x8en2iR9979hzaGAadFbmWoMHYmeY9vc
Vz0G16oOizboNiOjBVKJ1o1rBxT6IEVIFfcALneOKxwDsap0DXO+7BMTClacOkRoRrw2U9NZGdE7
yFAIw1t5PDZfLS3bGaljRiiqi6A382/wJWw61V3ZAG/Ynbl3TM2rYLYnlN48OIrHusprV+NeLPwn
NT5U+hcjbg9qehnFBw1N08b7Waq2GtIJL6OaiS6I5zTVoSs/DdPHWd9Ea++px78niEKgnAYoMkrg
MClEzQ5BN8ha6KFiAHzBc979I4zfh+7z7YN2aXlB/dC6CG71o6ylKKSGl0uYGPoflXzfZwfVeLpt
YumAeW9itrQabddcPFEPeO/FsCJbD4XDGFOP0A+leKrq49+3y0/zRp53qn9AxD2Hd1ZK0hlhnQAi
TTp6JYoHqf/pC+09vV6H22NbnD4y5HDtwOQCyPPabeXQVWs5wpIGkdl9LGi2lKcrgcc0P3P3BJVF
XQXROjxh5gVROsaBbqW908Gp1+0o2G2S4lPUPN4eyoqZNwjBu2RJIvZpk+mYac2jUL6048Oo3g+r
b8Pbg3nLnr+zMngZzc1NwWD0r2J/8H3JjsoeIpmVTT0dsR8nbSJRATJCXWp2VScG/DQujy+nt0Iq
h/eSXqwsy/QLHy3w24j2gPGaa0EknqCrpZb3jgmoQf+ceC/FI/Qt9moWa/F8ouuIHmxw7HC1zMYC
c7xctKQwqYvykra8i6hsleoUPvSKuDERuzWHp9Q6efEXX/9p+b5tRXu3OwX1r8hLv3jpa9i39/Wg
HIc1nMfi1n73ZbNnTUFDX6bmDT5TflFlwVbi3WjY8q80ePImOc5hZc4Xiivs7H8Nzm88yVXRBEMv
xgmLU/xYDh6goy96uffaT6X0u4i/t1ILLf1TvZpiWnSod5ZnIUSNzn3gdmLveGYmbQuhB03lCspK
bLS4Cd9ZUXC6d9sjkKUYydWup+niWMq21E6LeVbXTv3F6/b9PE6jfWdHG7Io8hpcivC/Pcntt0R8
aCRUXl1byfUpN5IJDwry4bfPmKXjEgAmDIHEszpl92uziVv6IWJhvZMNcGr3hxbFum54/g9GKOaD
BqKxDEvXRnrUNtOwUrjS5LOVS5uifpKRBf6/GZntST+jd0Jz5d6Jlc9eY9qifqrTlYEsuZz2biCz
3RXmautVMjZM98UNfwow+d4exEc6Zi7KCR8AhomMAA+q66nqTNPsakOCWDB4pa2EhLV7ro1i0yTa
1qxo/an+0MeWDi95UZI6F+lgLxt78L6tfMfCWUqlefoKYh0LeOL1d5Sup9ahobJkcYDYX6sp+Q/T
DPxzKA8xSk2xpg920IkkdaVYTF5cP1cBQ4eS1J+i0rCOLdC6eCuohRjRb5eYZ01L+wtSSY1HmjZf
qz0ufS/PiCkkxps/YBDM0IyFumNl1ApkW9okwq+sKOIDujPDJnU13zFGRTjcnqVFo5M/Q6wJyGD+
bOrlXgwgvemdon2Vux9WdSpylbvtd66+3La0sE0n6CNBP71wkzLe9XK00NPFXYylqFfUrVr4+jGU
SxRk68ZaiToWBgXNEMQxkAoAi52vvKfkQqOK1IGgvxOLCDzVeIGX1BXuBj35dHtYC69AikBkitCo
BfUzB3UOVqm66CRQWG3FLwS9pDqt+wkSo2T3YjhuwWWvhL4LxzkoCliRJ6A0up3ybCJ5vYHIlEQn
LS1vn4yRtTXh9z019PZVULyteMiiuWkiieWBrc2DKz8106xLReqd9EIrvD+FWj1EovnHM8q1A3Bh
4SZ9LurvCqjLD53tgZlAK9vFkqNmLgQN5cbvxw3ycXtdHT+V9doDcWntaMyBQQaX5GydHepF7ht6
TQmW1pxxHwzHuiqtbRAKO9MzzpWRfi106c9td1mazalfgJmkEkrn92zxDE8U3cQUnegfJVH+SeoC
xq1faBn/8x/ssGRklCTgm/OaeB2UBqT4jeQkMDRFw4/R6WrJrv5eT55E2tSZiH/QCkE14no8klxo
aVS3dNBm/lfDyvfdqG3pa19xwgWs8YTeA94GzFghYp0tVVZFlU62UXJkIR+fNC2ptwlR6V7qpX5n
Wq2xG/q6+mNaoQAVQeudWs1ca+dd8M5JZWDqrdKmDoXZ1dnIUe8Fgiw5JuWhOmr3sZnvTc+7qy15
50e/b6/gUjh1ZW52j0oqolkweEmOEYroJ2uH3Ci2av+TI9SKo4POBaQjFden+t6HK33lGp9+ffYS
wTpUR1QYKEDP+Qn6QXKLlEZ7J5My23C58kb30Fkm5cq7PD/Eovo7FvIVENrChuS+pj1jwlXASTgr
4JsQMFTMPl6b+p8g5U+/pK1yEsRPmRbvFT1fAcUsLahG0QLMNQa1+f43pdR3rZaCGX1C2zSkuOvm
l6CI9knlwfmuuSvYtKXhEXuBspt4FsU5PYEcjbKY6YnseP5mFEkIkev3irvWg52jvIQk9W670OL4
YJIjHoPs5sMjvx6GRs/qVnaysbEnRgvrosXBMaEqmshrvV4LJxsYkv8Zmz/19bHrzcKoZKdpQau0
UuGEKe+ZJAj8x7pdo5ReCGPpKQemBahQp7N+dgn6eixHBhLIoBToXiNqpmAN4dP29gQuWwEcjldy
yc9PHTGq3AZhG9mpupq6SqD/o6fBmuLxR7q7qRgBj81kAT6JN7rdd+8mQB1jU6sNy4TSWm6XdTg+
pmI5PPI0r3a8Cnh5J9rOyxEiyF0IfoUM3pewh03X77mUfa9Qzrk46jZXyxpz8Ue2mbevg41w4mmg
3X126plBP5aF3MmO74+0CsoQElqHSLdOHcqZSey4WvKjCRqnKp9E85AWhu2Nn8vkAHkvDXErQN0l
j6ZjFw1EQkmIAWdnoiCIYSJoHBCUupvqh5XQXJ0dXFRm9GjF1NLaU9lGExX+Ahk2heubzfdGrcpk
QXIAITfHCF/bxBEQy9setlQ/1cnzsUHf3kvzLrE4LfOkbTxcLIH4Khtl9di5fnvUeqY3MFPxeeQZ
s81M70vmss4a+KYD8M8TFKGfdFVvTo3Z9ftyMKSdVBfFvpdHb1N2rbJR+WU7LF1QMilMkWYdy/uh
c7Nt5UrxzjRB7qBlqB9bLdfsNC2kbd0hK6hEyclvJZdpFb9WTa/uoybxd7fHvXQUmtB6vVFVo306
27+FkUVtN6qyU7ihf2xM0XXUPI9+qX71rUvIFupSaW77uFRWAqNFw6Q9J/wltan569SPLCWrPUt2
RkHfl5CbpH66zys0q+CKULzhnMXSystnyZOoswF/I3QhtzeLkQR6iHtfjRXHJ+K1/x9p57UjN7Js
7SciQG9uyTLdXdVqIzu6IaSRRO89n/582Qc/dheLfxHaZy42BtiDjsrMYGaYFWsF0cPYADG4vZ9r
WTfj5UIdktgE/PbCSJPr4wj8Gj9C7RugVAwR6LA35K92vEcF2y0cMpIvsSy5afwHSMyG+bXb3+GC
hF2FciKNj8uvZSx8XrfBV0+SZM9AEPT6q59W1uzpMOXdZ0U5HHrZnPezrdCQC6TqUAVW8VAEur0z
nOpjLkGTZiptsh+ivD43mxi3lfQTBmzwCWB7oZxZXmORI8mmKsXaSSnt+bUAFLNXtdY4FtqwVb9f
c7H/mLoaxUimKXe0NNBOs7Y3EVs09XtH9cHMFfe8W2d1S6V2rYD5bm1EwZebPySTWasJa+v08mGq
+scpkw+DVH0grzjE5NilelK09CCZkxcOFVpHP24f/+qK30DNgl0PMcLLHwA4pUfdL9IoXdgFExPN
t1KWd6o1fy9NmBXiOTjm0VYTce1lEik3QtF0SQDFLyoKpuyPUhCTS0XaQzLaR98IPH1SPzjzr/Zr
8FK1VLTHx8AqT8gz7WZ+SGUNxwnWhXqLyGjtDUdah3eCZ5KpsmU53Q8cVMhmMldLoBiMT34jnarI
9KJ92n+YOtlVS/lBLp8C867OXs3cfw7s77IfbNxuK+8jzzUTbZwBg/7WYktCK2hSTR+Uk1984KSf
+9DfT7MPDPF3whzE7VNfPQBBssnckXiQl4j8fByqofRFQkS4bChQ/OXT0S6Tr4NpADAEMVnuojbd
p2pHNH2yrGCXZ8HLWDfPUd7upc1S8FrOZEGkYEJHwYAoaPBLR+wnM8wKiayllqsvs/o51H3XT7OP
Tp/tjQnu6dEOXCcY71vtq5pvIQLWdh8qDFHlokWEJ1xa7xLT7BxKxadekg7Z9KA0yT5Hk5QGq+K8
bmz+yqtC9YeADJlt0S1avKAxx2GnZaKedK2npj95DJC64a+XuAaGmrkDQrJmO3lTG3qMUFf+y8S4
0u3fsPYTBJ8PNXFaojAhXa7XMbs40TsHpw/sdgfHu+85Vhocblt5m01YpKJAjwgWaLyC7FjWKMHO
RUyIRsT6vX9Ugp+KZXzSKB2bNb18LXwoxvrU+zv03O7lKnd9ipndfCjL8k84KUeHWyEdIi8KfhV5
741zdq+U4bGv5Ps42OoQXl+EFK4EbS9ZMyQly6w51UuYihOSoLbuBoL1fRV8jtp9o93LPrpT1u/b
W7NijhCGsSDGDVEnX05VanS9lXokNi+DXjQ9nMqtjbua/C7qkbJoRS/LHLZU7VaAh9xw9MGpYVHJ
ovpzee6KE+ZcP4p6SgNw2ObPDLmkzNk5Rox28oMJu9P8b1r90hlayFCLTtqtSsz/5xcYZCRMX9HD
Xrx4AMIdaWA0GV2jIfaauWCs0j93sv9nsn9myp9Qij8GA6QVUvPbj1Te3tzrx/54e/uvayRiH5i3
BCnoQBWz+N7HMM0DivnqyfycGdY+BH43ZYcOxZPOMe6q5GXaCptXLrhLk4sLPq+LIENXWQXS0gFF
TbTqYM2z9qq28bC3Jyvb6bGe/2r0LjvUqZZ6bRbZrtSVfz+NdflDRED4LmktUC2JuGjVkyPF0mFM
w+p5cub0oNe9/HJ7m1cuAGzRVWI2gc+fE7+0ZUpU9AqTRdehfoh1HfCTHn2JnV3eG57UPEXOC6SV
BervpQ/guwAz4c5fWtMz/adsPNjjvxYNJsg0QeIKkDZ0bbd/4cpLePkLF7sRBGHS1q1KZafwf+mA
g4P2oDlobYF59ceHMv2oKvohkr/69n0G3WHhBcqHyJndTtn6KatOCWqVQjpBgLxEj4Rl6rTIyKsn
WWsGdxie0FSfh3Nd2m5sKPeq/auKyzulOI4GCpHtoVY+TVF1bEOLwO0wAUJKPDvYaEG/YZEv73CN
OI1KFApuQkJqcYSVWlaFVJIDNV2fflKnqNnnQT/u5Gl+ZDpIepqNGMFUgJuvcd84XCe5vA9a5QVK
gNSFkeQfq2uHneObtlcVYbqLHBtCdKf5wX90gqxSRiFK/aa0VkKzMc1fikTNPnRt2u1GmsaePmfT
fd81Wwqpa7sNEt8QwZYYn1nkPeIBNvteestjh96lyDO9FIpTe7ZeSF5hm8+aE1i5W8iK41oUpXe3
PW/tBWCmSpSjRfFoyZSmwzGpajP2zV7fVTRMwFvaZeQyACFNpls72RbiewVFC1saNX+AQzz6nOfi
a7Qky6/CXDtlZsfURy/XH0fwwbsuSsN/jdyazpreT5DrNLBMG4WceOWsnYNEqe/UNJp2dR04P4ay
VbwgqtLfTgE7Xp5W4VmqfG3jaxDf3cLteIhJvaEnEQNUi3eCgn0aV0qvneRgPla6CmVd1am7bkw6
TwV68dc1I+hx8G4EoxkOIw693Jp87JW4Y36UHtk3VY/oBf79i0M3lu4ekC14eJYIpD4Kaj1IB/3k
5w3TCdWusm1XM1/MyPeCtLtLE7f5etvDroNaCDmQBhJiWYCFl1jNIit6q2xj/YSAtHGXaXL8mHbM
xmihrXhyF8f7sjO3lOdX+j1gkmy4p8TsOxHGYidNLrFWTyPjVM/FNzPQ7yst/ORHzt3cdU+AooNg
PDZz9ID8ycZVtfJFkcnRYCWLoiSwLKSMTu5URm/rJ6dWmRHS53AfF8a4d/rRPESJBOarl6LfdR7U
G4cr7sCFs4pHDiFYmpIEdYuI3rfMzvbJ6U5p7zAukeGrX+pp4zG9jtlRkyBnEBhfvosljNEuFUo1
FKNPSS3F+2CKLNeRKm2jHrS2ifQ5qJuDsqc7uLjux0wq4ngyjJPc9qcBHnIr/DH692EQ7kuG5cpm
/vjXXkpoQJ8DuCR8mEuqXS7opiuLzBSgkzw7yMkxAtI/BZmXJ+NGzXbli6ADCS6fmrjBiIhY/LvQ
Rx2roKMobzKDoh4jFF2VSoEDVjpqaBM74bfbK1v7FN4CH1MXnBtAAy/NdUpT0XJHQAWdJn1+gEkv
j45FoYWumrz0nX129B1D1d5ts9cnCE8NOwqWngFhaFsurdYVSBlj8q1T5g/7IFd6ADQE0o5Zu/I4
7EwNXXOnHrfEj67dE7MGsmpEMAy5LQmHGiecCxI5+6TWyXQoFRBrSRzc317bSrXm0sriCZskMCOF
ntunrgq/aQHE60r0yvew8+3ioDU+ULzqefiqBQythScwn5BV/OrjaF+OG9/8tS/xSwS5A589Xc+l
L1lSFUtyF9inkgnMLHqkPltOzIsxNhgGG0d6/Rhe2hKxzDu/9Z2m6k2u7VMexs+zPZKfMpGXPpUI
n298/ytOK2xRCyQ2YXh5yQ3G6IdeGXVtQ+nElkp99CNKmtGTkzLZdUFNa7eo1YcgM0dIOSzr0ayS
4evtU15zJY2IiFIMeG0AOpfLHZOCieahseHM6MHSte0ADFHXNw5wdaUwhTKjj7vC9LrwJeZddYTX
O/sUxB/HsnTDDJJr7SmrcrBt2TH2K3cOkIPZYuNZO02qIRC2kIgbgDwul6da0DaVATtcVFl1T/d1
fDEC+dEKR/lRMwd545tZM6cb3K9v7PpXaqmJ1Dh5n8z22+MkSU9D/T0KySOUrerC2rG9N7R4BZ1R
K6aqmuxTn5UeuWRsb4Gs1yxwVmIIAsYbekGXOxfZ9ZBNqWmfssRvPaBGtVcqkAzfdr/r1xwMFl09
Rutp+1xxdfat2Y113VgnJOmKUfYmhDDTLV7tLSOLt6FMHAjSotY6xbBENL0s2Jj/z0aWJ6J1ue2X
HStJA08tP4CO2UVbnd2VlVA0JasQRDoqupeXh+IopIPqBD/QFAV3Q+ozN5N4lV7vbp/KyrNGZM43
Q4nubSro0kytDoMRSZl8Mpm4cYLiqWRAX9/Vqf5VjI+YzbgBaVn5bpiQBl8PFJZvZ6lKOeVzNnP1
gA+0jqbxyfIKrXadeCNoXds9plPgViL8ueYhyuVg7KZslk/EY/2dHaW7hCGcQzj+Pdga/T+ugf9F
IBJJXu6fhWaJ3KrsX2wU32uz8vLQee7rYeNWXVsPfTrBB8gNclVZA5ZkqoWPGS0p3NB6DOOPnfH5
711BDAqKGgm+oItr4t1zGJaJXOpOI5+yqnWnGt6Gft+Xv/v8q926Wz1BcRtfxvbQmAuooSYKp8TX
l8ZyAm3QMbhB8KH1H9uq2FWmCSvcw5Z+9srlBmW6oE/l2iFHF/74blWxGsxybLXySTJ/6v6fofjr
FJeFvPv7i2enUVQInQf+/jx9sIsf/93fJ2CgTSviz7fn9t3v16DlTc0KppgOCVwuTWYPE6e+u330
a+4lcGSCWo1cehkaVEYW1mUMhDYpfqda5Y30zJX839tGVo/8nZHF3eyjNUKfX2UlfYQ6dv+EHwdG
+EOTvxeQZNw2tnbNvF/R4o5WmyBI+haULlCro6b+yMfOTcxkZ2wBxtcuUK5ogyf6jWF24V/aZKJW
ydGdIH0pGIr/Ms6vOibNQ7aVD6+6ssCwwsrHJ7Mk4/JhfHW0xuGubuj5zK75X7BfvjFw4Wf0bZnC
XxyRbgzKbHY4c55lP9RWf5Wn6gHpmTTYmqpdOx8KNqJeJlQwli36UDJmK6S1dTK1Q6a7RkVe5Rbo
IN12g7XTEbczTVDow2g9XH79NqCaMCPyORmd43YfWkQ1qDsqSGHLcugO+kZQuPYd0e8UQHRyF8om
l+bKKAkLjVz4ZPnSU0wvkv9mXyT/3F7UCr7hDenHa0NqT1d3cVNnMeANw4pEX7V6zNHviWCHZq7E
PrTGg+l0bhsFrlJ3r20RnEc53UEhe/snrO0rPP2OEJWk37nkr/KZwYhqeKlPE2wlevelsJ+F0LQ8
QemzK9KX/5u1hVvOZmmil5wBPctCt9bLfRPIg0ulxg4OEPLuQTYUG9Hq2mVFbQEJZVFiAEB0eZJy
nqS10hqEKf5RZybIHvojnEWCOboHc/z364PomMwQfwC5sQjAkcZLeobn4ekqOcbROXUUE+xg2kFv
DDjLNaItNPPq8gT1A61qKntLi2YcaMpY4KgqiEE1Q/kwr1wtu6OSSZC51Rdf6dLx1oN6YZRHiH4s
0ffZHBWOkdCYGAnLgcDwbehea38aFGU36aqrI7/Y7Pvo37bbcNS1hXJlkhciFsRyF0kvz12nNkOt
iGLRDDdkEfw7mJI3TkdiwcPtY1z7+gXHrQVrhhhWXTwFSthr3RRgy6z8vZ8YX/Kq9Nom23DNdTOI
oNHAgeRmGdEIPZApURhlcIoXrXMbTm9Iyw0ja/czByXYt7k7SeMv/Z9qVyURJSqnIai8ITkGMLTX
9vM8bkDAV940yJJAAgoSz2sO+NwsIUIRgTokwbM70p+5U4tG3d8+mZXViG9YlCSoSzCwcLmaWVem
schHaP26bNwHmt7stVlx+2CECrWUNq6rlQMi8aCEBZD1DQB+aa0YCkMLBwIdPf4YW49z81rOx9sL
WjcBUwSeDbHA8vn0yWY6v+P5TEHYuHJgPuYo/Xlh1Wycz5ahxQM62k1SViz2ZJZ/uuhUhi+TsRFB
r5qg9C5KU+gpLEvVLU1ONRJrmeacKesHHhc339qwVT9jXgb6AIrUV2NpmRRJUTiEyklT/PYxmxz9
njbZ19unsupmYiBG17gGZHmxWQOodCNRSuWU6kO7K30j8STd8O/amQHCyAFteNve2r0qQkEoXhg3
ukYNz40zGEWXKyd5rrr7QZLmnW5UsUcdRqaQI4V7K8qMo5JUOHofA4ZW1HLXS8MWAGVt5aKqCWUy
DK7UFy9dvnUiAhIpJh5ABjxQHxvH/9LnO1PqXm8vWXypi7wRai2BsaGxSE9/EfqM1Ix7a6iUE1gY
1yjv/IkHGYUPqywPuv75trGVKEd0dcFzaULxfineWwbDNMoN21tkTOCcJBvgoPl97sqdrX3p7I1r
Y20Puc25nUDsCbTUYg/bmFsyY2m94krWzzL7PhiIBef/xef2zswydEsHh4m+gae/sb/2Zu3J4Y/M
2VjK2ikRzkA8JChBYWO7XMrs2FUPvxkvoVai79LM+V5H7fGe8KfzcoS4nmYUR/a3T0vsz4VrgLAi
kgF5R++fpsnCNZoolpkMs52TOs+u6gf3Q9B/a7vD6Dj3vV660fxrSMIvt41eXV6UMMStwhMJ4AbY
7eVK5TrS+7pXpZOUFU9SdQ/526tjNBt0sddFdWEGJJ3odItkZhmOpmUmObovndKs2inOJ/OXXrkV
4HzmPYJDF1X3Y75RqFtZGTcZ3S5kEAHKL3PBPJmBKetyeE6ATKCg3PYzcnAbjrJlZLEu+J1VLYPR
F8nNxjUpz+D05cYTtrZ5dHBBRTMeRQVlqTjXR6kj5xYrGfIP1Ftd46tj/ZOOh2B8aIs/QTahPPf3
biFqqsDg0O1jslWs+13VpjL1smizOTwLOczIqV3Gsryx3/iUr24Mcj+6HRBfiuIDT+illSEIKdO3
ZngmxPIkOXFL5MQUFO76P7e9/Op7vjS0jKLl3DalRtXCcx/7JCZfs+jsQywEzFHeQnRcewRZOlMh
AkbImq4ueOg+CrM2snOE21XzsU3hT/3rO5A//N7I4nj6Rid5nTEihf6D7GBBag6Igt/etdWlMLQp
ohokG5ZwSH8y4r6P9ew82z/0sfHy9CEPN07munUrlvLOyGIpcLYmlHK07GwFACSyYd9n1q4uk2+T
3T86caa4g1+7aqfvwwnUkVZ3sCdVZ3BJ3liXwPO3Usu1VZsi/XkTuaO2cumU+owqT6iE0Xl0vtey
44nvq2Jc9u/39r0VZWElCR2kRKPoXJufjaZ0M+Vjp27p8GwtZRHVCL3eMhJGnOA1kktPmdqdEQUb
99Mb/cLlw0XxkF4pTX4cn5rK5VoaNYqKOpOzc9Oj5WiHdxOqL4nu0jG1u+RR7sp9gcYYo5Znpfga
mb+1tD70TXZQwJIl6W8O9k5u9Hs1Kt25Hna3d/r6kiF1ol3HL6TuyJju5a9z5HAoAXIU51JvgPEh
83foFBN25xai3UnrouNte1eROj3C9/YWJ2uhWqwkVlicK/AH+tzs/O7/aGFxrEnaQSE5JMV5TALP
NH9HW3HjdSRyuYTFq9bL/hQaBkugD9R3gkMFO9JvxXypC3NHOWlvjhtx8dauLYOfJCHaL9PirBUG
HNSPvSVv7NrKx3BxLouLxhmKuuh8dFY65TjODhKWD0YSbUCJVo1AnWuiqENZYDkGORlRGKRjWZwn
atEeDa9vfckd4uf177/3MvE2kz3xwdGNvPTqJEI9xJqr4pyFs2AxjyL9A3MTW2iIlY/H4mnWkJCh
9gCDx6WZpoU5OyIWOCPRmpXyS1XIf/TmHmTnVnt9xQHYM0Y94N6kKrscuMoHBtp6My/OzpwXJ98M
1YMTNV9u79rK8YgGDpwT1EQFZ+LlcmRw1KWe6cU5loPmflTq4Cc0o7HbUvPYunzXtu69rcXWDehj
UE/DVjR/lqv63jD+GXnJdMhzby9qJT4UnSKKD9xxNECX9DhtP8GZ2Zt8O+gRp7yj3px0x7KuPU1L
d72ceUUVPKWhCY/i823bKzfFhenFhpKJI4CoOvi7kN/EK9VdSgAXFvs2/eXEtYvA3xlN5q36/epB
Ir3IwCMhFjXny4P0NZWJ5h73lwd755efuziEycLqt8roa15JRkuZkukv6pWL9YGuQpGom3CYNtQf
tKIYd9O20vh1eMoBwiAjcI5omi99X7VrI9H9oCTkoAkhZafR6j5QRvg3YkrKdXR1Ix1b3T3QzLgK
pBzwFFzunlZ0eq5ZnJodIf2VTHOxl9LaPhQyGku3HWRtAxHHFEVlU5AiL2ODpDPMWkvKs1P5x0Zt
mKLyjY6G/G0zaysCw8B3DXALkO8ik6CanPELivLc2M8T4ukhoX2D4OxtKyuLIZsUOBNAGWRj4hzf
ZUVtlNqzVrXlWZePqiJj4b8IVsiUiaPgWWOwfPl+hC3CPmHdV+ckKp/tIj0V4fxbV8PfRq799XvI
8DQocEJdSIVoFV0upkuzJFecKDvH8Q+p+IqEs2693N6v61O5NLE4/Dbrhq4v4uxM82LsIxeUsJJ/
vm3j+gbCBihhqlxwHF9xvsxh5PcoEmRn1AvuffNUhZ+r4dEOXlE8k9FGkv/a04B28p3CxERliL27
3DY14R8qhdm5bCATD8xTGj3qzMXeXtX1zvG2GwziMgTyZujSih0XgSnlY3YeR30/Tq+9nu82CwvX
W4cRBIDRsKWywMN7aaSquNQqkyxyqGavGNE8QJVh7v9E4egxxVMcm2KLoev6Ubw0ubhP20ltra4n
pYwNyVOGLxZQHQ5q2KpFru6fgwoSlNRgApfvA+iCyBxlFTuDvs+A3jsMlG4C6VZWQ/uRLjLBHv0S
Y+HfU8njkJhWdlbL1EMGjBQjIzuVP24e1fXNw+35ztLifpvmTC5bA0tO9zUaH51hi/Dh2gCwDI0L
h6EjVD2X1TLVlhQqF5OPYtAdou6HKdrC6FxvlgDXCwQYlVUQYItHJ8lDTSmbwjkh1LpPpC8oeTLD
lz/karnxiV5P7wlABggGxuaB15PLXDr2NCtlrWmVT7v2V97uHPkL9eLDbPmuik7zrN710gNTdJI9
/SxJi8v2HNT3WhvtEVv42+/4TeuS6ip0MHAkLhZdxk43a/0MGcpkD+fS6uG+Hajn1o68Jepwjaog
DcARmSSiAm+ihn656rCOAcAlrU/Ruj2W9u82jPdaW9yNkvowZumzicBJNTVun/6MyvlzocZ/nfwI
2IgoJqO7yXzn4kUZIGJpSAykU6n1O1U7R8HnHHml2zsq/shlsYFlMnlI2MJbTGvjcpVj4Wja0FLK
q3T/4EClzO0YTM5hCr+jmnHb1vUtAjxaVKxFnxIyrMUFaRt1pZV9EJ1hdPqZWt9z5SXJjS+3jax8
eVwgPGG8XcwILSmQ0Gtrk8pIgnM0Vt1u7i2V0XZ9qx++sm0OkSWAG/BKjN0ulqKmXTVPVEGB3Dwy
fP9Baz7E+ouS9Q/69PP2gsStd3lCJIp00pDUg1qXduXlCalZCEeBL1F1svtdFsJAOh99rTmgeuOl
5Z9NAcbrU8Ie05rilPjClsROXUgoO4dOdNb96U4P57NRSieHeenby1ruoCiDkmszDijEHvnXy2VF
+jhbUdJRsYsyhNUaqdppdpYf5EIipoVVzIvZjb/8pBgkoYoAzBh8Af/7JnP0LuLM4iDVSdzic5M/
SMpn0V5o/9xe19L/MCF0DQQ/H+2uqw5Q40dWriZRcg6tLoDeNPgYGNnW/N/15qGtJiglcHR0OJf9
hGiwYyeZ2uTsA5Wx6eH6lrqf+uHfIvKRjtry9qVLiDUx6wRzC6AMi2UtzqrXctmAQudsNdQbY5dK
XGT9c3vfltHTmw20c4SwEK6+bF5YnR3FtTMm5xyN8QlCf9Cz5vjMkKw7dp+y2u3r739vkTk13hLC
TpKqRVluhuMvK+0kPZe18m/dRfNzXOjDk83FvquaOr4PfXM6jtXQHJOq2SJDWX7WYr28KhB3kPEz
ir7wf5j/5bqW4/SsOwxGx619V3bGt9Yedt0wHrX5YTPoWdthsEjwVfJ1w7S1eNDGutUjFZaXsz2r
zY75Nc3zh/agy5XlplISe0aqFfuslpFrYch843u/iiJYMPkxAEWuMcpfSwid1EmdPRopAh+dTbAa
VfXRQCMNuUtKlFYzlEe5Lat9opbdnVI68egGY+zc5+PYaW5u5tMeWu3+tWj99BRldfGaZnL0fNsl
Vj5eBj8tAdl8w54s7to+MPw405T0PKZWsk8lvf6eGlK9US+4oud42wqh68JkPJit5fQubDG5rVR2
evY/F+Wf+AlcVXE0P8GB5T8mqleOXvlbk+5ur23lzhDYWsBVhDN8YouP2NF8W50Vjr9U/tT97/CD
Kj1kH+PPt62suPWFlUWEpndWkdG8SM9JfgoIjpLSVaxP0J5URurKW2wO5uJt/N+N/M+aFp+wobUo
qcRaem4zY/QGtQ4gRTDkvZ9qUIc2bbC7vbqVi5CmPnPlfLqwCSyDiz5IEkAoanqeCoiyeO8fMn2j
ibt2TCwLQg8xkM9fu7xrjTTpGr6g9Fx0ZeihGew8khSFD7mSWs+FmqIYV29FmmuHBpqAy5CwmoLx
wiaVnahNMvyx85+nvePOrjL/G1Z/4t+3t2/lBoLdnHoMGYtOXWlhZ7LDSrZq0vCml5gsCwL9Fd2C
5rH082o/DZJxT4Uy/DAV0k/QeVt9nlXrgoRP5MyMri+cRUqYtYRvITtXY3KAbH1yy+ofqwIHWu97
1FfmJvyeJxses+ahBNfUBR1KWAT0l8c56EMFXs6k8uAjUU8jD75zv/5o72/v7Jpj8kKjUUwwD8OZ
+P/fBTZ5ZCApVmMmbR8aWA604LHc6i2/4cjfR6Lia0NCGiyNyBdAT14aifpAH5yszM9T+RxFKDwG
sgdxZty8aLIr59AdFYeso6n8vfYRrSyfCgdSeWdfm4E7xEjC+Bogy9by8jF6aoZvSnjn9+FDOW9l
rGu78f6Him/s3W50JT+/j5v8rMErSFfUnbXDnGQbe359tCQZEH1YYmwBfvuFN8tdNQ1TAtBG7T8n
rxq58KykdxCKbj0X18sRxPK8CpCmMVO//DzbqgOkVcr5eUQXV4GkQ1J+Vl3synPhiclzYwBQ0oaf
leSjLUvk3wlQOCRfO+MQSr9uO9rKMy64oJGYx2uJm5ZJXD4wqTGZPoCM+tDle/9Diibf/CvKHni4
D2E73GWzmjDie7LHX6URvVRa7U3mnyE63P4l15cWP4TQl+0XofxSMKEa67iC+iw/V0lSHxJtxuVs
q/aUtOuOshFr+yY0/X2et1vh8MrBY1mky0IUGq6DS/fS5jQ21TjOz8ksIfJ7rDqvTt2mvb+9wDUz
MESA4xRzANS+Ls1kEi+EPFb5WTbSlCAYemG9eKzT0Iu2MvO1vTQJRA3geSCvFXF1vvtgnIlWgFPy
wYw1hEAGAK+uP2v+CbYWcAbVP8aW4PlKCAQMn4dUsOMBj12iG2c7nYCGhPk5re4NuTpIw2+LhcXf
kYrQ0F9Ojym8cMHZUO6GjWHQK5gs9/B728vkneEYvwXJliM2/a8THhuFWmbwT1q1Oz9yq+KlG/8t
+kOwJfa1aXdxYfhzGSdxgV3HNg/W4Oyy5rkI75UHBz8qNG/u4JiavheQSN/2pLULBOVMukai2ULF
8PJ4Y7WY836q+VSkOvbCJI9pY1I+UJpiqw2y5kl00MAHQtXNNi88KdSngQEaZPwiA2I/JAikY8f4
PxT5w3wonDbex6bVQXmUVxufy5VklzjWd6aXOlVDVs0p2NP8HJiGpyX6Z8f83g4HBaHSXm/vldZ0
gT3NcHl9dKYdqcYwPkTq17FOH32zPk7tMzXbO/XZrEg4bh/AVTFx+dsWR2/pkWYxh87ROw+qtWuU
uyAEGS1ISg7B9OygneyhlDk63m3DYrsvn2z2hISdEqaAPBqLO6StW9ORkoGrKj92UeEV09OcHYo0
P4ZuFTtuPTcbFq99TahQcBTg0KizLFuH0GuPagcBzDlOZ+Sd6+DkOzKSYWF1d3tp19fje0PUSRdO
XWuNqictwKDePvmJ9TWAEaTWba+W97ctXWeFwpIAIaLMI1oTl5ZgjR9IXelaO134k5S+8/o0CzcC
xRUXubSycJGmM7uwNXsgKJbDC99CJfDbqSqPMNqbitkNjXqvdJD5SntohBu3NPSNgsjq0VFqFLyp
wPbffuG7V8DQh1kaxY5azmeqY7XyKKufb2/ldXbDIqHjFP0Eg7xNbPU7E1Oi6VXcyZhoDZzvqxJ/
dJrOi+oHGxa427ZWHeSdLbHcd7ZCv63sMsBWC42Btp+U0Auq/X+RsF0uaRFs2oFdZ9mkFGcz+mOH
MfWM15SygWRuDslff8yXlhbX+NQlWV6mKiiNrjh2Vv4YW2PtIlbmqiD++vzgT8rTpAUbyO+tM1tc
6c0ACX9qssB61h9TX7+z4n5nDHekNsi3b6Af19fItWGhTgWIXhzqu0NrlDEAQ2hgbPzjR78MlB3R
kcM/lCzyrOdRGTa8ZH11/zG4OL58pi09VWyqYvxEia+xK6+59/Un8/W2N65/39B9/b+VLU7P7HmG
Q9hbznF07r4Ykv1pavdD/H2q++M83DnEeE7S3ZNG9EisbBhfvcLeGV+cIXxxqUKKUJ6Bb+ZuVDaJ
KxkJBcAagJMbmNM3S5mocYJ2svZx4sDopFXRV980452ZxfmD3UrwXEkwS278MnF5Xr5QOLUY8xLE
/PQWFzeCoWWNE01cOqF9jPRvKP9q/uiZH5vBa+V/VFTv7fL4X9lEmRpKYF2MpFw6mZMi+doYIzfD
YZKNve9866uPqn00tVdp+BzMv8dq495b239YW5D8pQrAyMHici8VpfH7jLtoLvPn0HEeW2Xa317V
2pdDKZs2rSgfXY2bDnI6dkNu41/WXcunOWSnsBu8QX7O/NQN2++VvtFNWXXp9yYX3442QxkZZz77
2H2T29FTap9IT4FQ3oF2OpPhkGx2ugOPavRqN6/h5P8tXw0UFcjC/GfRi4/KCaqojXQJFKp+sNqH
JDFCeB0aN7GyE+WK3bzF7yAejaW7qiA4SfjhzDKW4Y0uU140fZasp3dd73thdkdddSOGWnu5GH6F
HwyANZXARdQ2znlujz3Y2tH4haamj5oL6jWBsfUdCK9bLuZtIaTRjMEuM0y5D8KZNhKBTZDubPWb
46VK4SkIKsOWflR/9sXHFrLe2366UkEgCyF15Wmm78Ig0+XXJ096WUuzXpyDL5L0QC8uc+NPMgQZ
eb7TjpMyutUvPzpU1bGavFHfNd3GbSicYrlsXZRwGeYXZdbFG6N1ozYgt1ieU+LvNn2KOt1FVNfL
oqOqPZbBloLumj2oQUniqVVwrIvjzIbG6KVAK8/22H4u6s96ET3m6be8DMFzOndj077c3uI1JyXq
J9J6K/QvsSFKaZSFU4TVWUUx6cOgTt19OlgPaT0pd7ctXYFlxQeIbotIMWiZMFB1eZhKPSe5DYks
QPN/Cin2fPtb7D/GvoWiu3QoK+MhzltetI37dNWJ3ttdPBuNbs9ioKYC0TUe9GzXZ7YnOZDbf2ZX
FSiaK9R7gm9BelBeIf83i6c6aL1uy5XEDbdwJbq90NsxTe4I5qLL5fdmjNLpwM9InGHHcHeMrrYC
t4wmtDaKjdho7b6FjQnxCtCfb0Pyl9aSqc+mZsSaTjGIuJlKffTPbNAlteZ7OYYbcX6UbCZ/k2k/
GeldW1kbP2FlvYIfFSgQrzWN2sW3m+hpntlD1py74VW4L1oh032oPMVQe972rJWPhiYV3wzwJsEK
pV6uNdJDeUbpqDkP9odWGnda+tjIrZfPD/V414b3t61d+7Hg0QL5D8aNHil1qUtzaFmFSZOV4TkN
vqtpv0vubNtzoMdOVcuNEGwuyw++suHFV0+2MKqoxCAALUiXF7sZSUnuGO0QnuVETvZzr+ZnaQLs
bfV18phnauExZZd4nfY/pJ1Zb9RKt4Z/kSXPw63dU0KHJEBgw40F+wue59m//jyFdD66HZ+24Gzt
O6SsrnINq9Z6h+axSeZoow725ltSeRMFE+TXhEbiElgSpr45F6MgJaZZfB5gFXqJnvl7p7Lq+2AI
hDFml23ke28SIXIgDP6gQJDwAa1abJh4LHU7zcEbFarsVb7ydWz6LarAysAAYQsEP/Bves3i3y/e
EFpi27NdwoPk+32MtMo1pyc6x1KlPylbftFrCwfoFJpvCokXj5bFAdh38mQbucIsxl/qzuT5996q
jum7INml77J2Po3l68ZaFX/y6tARc3gRcnH2BWovwZIVc1iOH2Dr0nhpvWg0dubUQsfkOR21h84f
n+URfwvLm/XXLEmOt3+F+FBvfgQXuWANYGq1ZDP2TTyXk8okN+HkptnsRdbzjGbH7Shvjzwx1osw
i/UyJW2eU7jmWzZHtaiRLS5cB5tnJXqOdg9Kt8uLD/XsIgR0O/CbFGwRd3EeFGo2SKjpw0RWX0Mb
Y65R94bIzeotPe3/Y4SQuIFCoSFuLEbozHLQ5jOswsTGESQq0UUnB4o8Zy4+KrESeQDLvyrl9G/R
RpmnFQ7wmDD/hK6U+fTnY6Y4YyFMi8TkG2pfUodjPlWMGQzGvRHtbbvfO8PsShtx1s4ABApRxtIs
cXku5rZzcH5qCjs8G0nZHLtC/WINerVx0Ly5P/iAl0EWh0CcFUqsTQaDqZNXc/CKf0s9wVYCNYyo
3JllF3t/MXuUCHnjCSVDbXFhdU2iRaPKqBz5KZm+OlbpWabXqh9vh3nbRWBgv5R4IHVxEy+BQ7YR
mKC/huhc9LvQOlLW9uL4vpex8Pg4V+6ketKTCjvgdti16eQBKzCPsBwgqF6fqYEe5bmBnvU5kU/h
eKCUbP2ofU8u3KH4UwFaep30VX/HWqyPoQv9JMqIpRSlNyBzuwmFWluBlxEWiyPwR3UaJyI40Kwk
eFVptwHjWDseRW9YaEyCNVgyT1IcHuxJfCW4at5ofjOM0subPy3Y/pqo30EWF4Gs1oYkSwwjDF70
jveSXLnwYfa3P/36ZP2Osvj0qe+k+aRP0XlODDfqnjcrqFsBFt/b180ChsaMiIAaIJj63GAT//8b
wuJ7a3XbMgaG0FnsEAeGYrTRpBe/cXkdqiRzHJ7chiRW1/tDUpQwUW0+RaVYXqVO+zy2907zrSo3
vsbqRhQvZ1x3gXsseUa9gVpBlQnut63fYQrz2dEeG+0DpzqvG+WhT6bT7blbXckXARcjG+TJik2e
rGfFegkAUVT1w2BuEQPf6BaIPU9OKONBAsYUqd7r+UPDPxvVxozO6XQYnud/s51ZvXP8+7l8NlL9
PGmf6a8nj9K/QVhSdd7dHqP4/suvdxl9scSbMEXbhw7dWW6+a70NmV1GyuLBHl6z6W9ON4ouJN7A
gdCnWcRywiI0cl8Xq9103CIZsh38OHNjRGt7iitc6LWYrARzUeI0gNooRqlFZ6ygTo4T30+YAN+e
tLUlD8UFhiAwNVGsuv5kedt0BsYS0TmSZVfHYPofc/qMzPrtKCtvJOAmGqBFHYknEPfXUQZbi9Q2
8ImCR2XukqMcMIP2aB/h8+LOU+9p4aZAoZid5Xq4DLoYGrZhRqmbBM2mb5QvB192Qat+MZVXM5gO
NOru/C2JmNWHhKggmCB8kL5bQrgSAyeAognjszWOpLlHLNmsKULVNaR5+kznwI2R8Ry2Khhv/IrE
zoPiCeedKgav0cXZWDRNhQs6a1/jXIx0OgNdpnoW7lfUMKrg/fRFUh4rv7pXhUeip/7I7vrqUL/G
5ie6pRtrau1rC1UeRMNgBL4BoqhN00RyxcSrw0slrEM0mzahVyMDiFw3gFKkZzdCrh2ognzKXgH/
+AbNUwZxEoHmic/YPNybeNNZ3QNaZVXoHIKn7Mft1byavUFdEpxUMczl8R0pXScVXRqfew0hz8z0
DLP9Gfi9O+mYlCfVk7jONSd5CPyvUbPF9ll9bFD3VEQVCQzmEl0aNmUijUETn+t2PMnDM9TOfyP8
NApM8IaXtvaM3cuW5PbqBDOvSMBQdKXpcr2DYWTmZR8P8dkwPjuzf8K4OnfOuv5duuvrTT/2tetK
ILjRWSBLpUp1HQ01eQc5xD4+F1nqjeGhQuDJq8JTZO/Nu/7zqB2BRxafG+tBpSKKgsDtD7y6gC/C
i8m4qD0kluPPBqaLZ/VBn7CDgSqZP1jWJ1KB0jTcams9rZ1Ul8Nd3M7xaA9KQq/gnDfaaxxbx7zM
7lr7yS9Mzzfu/PF9oLlqupWFbMyyrV4PU+37cu4bhhkkkStL3/r+sa42stvVdcPtQplKiFotTSxl
vRC2plN8Topjpj/P4Did5oM2PBjTI0Dojefb2oUp2O7/G23x4eahMvPUZkS+nnX7xLBqzsFuq6q5
FkVgn4X6mFifi8/VlCGtB9w3z5jBeYJV/8eCWeI4p6uBHAGuz0Lm9vrLGJic6HrkcJzpr136pJU/
s61safXKuIyxvDK0GjHYxufr25gQdaWHJ/mh8NNjG0yn0p/vpa45RUP7jI/co+2E7/sBU6t03Enz
dNSUah8o9svcPUpbef7asoS8oVFcQKDxjQJakzTyJGVBAt+/3tXKMbMKL94iob4xa/w1xb+j/LrJ
L/a43vuNgbxOclbquyj+qYzhybJPDvt9nPqnEdml0HQ8tS+9OAcrpA2nUPEyf8JstHTTOfs0SJab
d+1R84vDXLa82/RTUkn7IK73raU9OnL94FfpRyfx3b6p9rePqJW8De4J7D7yQh4RS32TUhloDWUt
MnHlDFgYDRUt9FTIpVtqfmspDcxhenzc57RKl6lu1o76OCLedJbb6lTY6WNTYxG3d5B7SF46bdf0
GKak1u72+FYWAesfJj5cIxhrb/bYlNaqmTXROaCiXffhQTNBdBTzRhVrI8wyw54CPWm6rOXF0t6H
fbwT+KIWcfU/Hwx9Cd55iN9glCMOlIu1xofslBiY87lh/ew7+XXz9b2yHGh7/I4gxnkRoZKcotUb
3sbpnL9Dq/g+s8dDXU+f504+3B7MyomOaSGarNR0SXWXith+PcOaVXnoq+k+6aOdPSnaPh3nXRfv
R7NJjz3uW7dDrrzsCMnTUnAKSbcW76BoQHFPcZi/YdznIKXqZNjHHdgsJz9R/Nm4RLaiLa5Fuif4
7ElqdG6teTz6geXspMwBoZ+Nr52BhSzuvFtP55WMQ/CQweuRwAox4+vv15R6qQYFL+eqVj/kQ3hQ
At+TWuk0zsq+KqVIlAelcUu4Y3XZwAjlphGcvqX2U6pmtW80BlWhePh3NOajo4a7IUkLL6GXf/sj
rm01GMKwxlk8VFcWb0CZyqNuJ7w0jVg+xsV9Oyf7rNpoba7lxhA6fkdZbLWh6oHKzkxkqHdHmJKH
4nvYH037rGjf0uyYW7gGmaEbNJPX/KmXB1cKIgtCcQVfVK6WxTLFNEQyjYo2nDa/zsHzn+OPFn9/
kYNbmt+0/cDfD6Kfhvxt8xARc7N4MLOrAXQCM+f2XUr59HZjORNe2uemrL5nIfTVUXW2BPXXltxl
kEWK1hpZWhgl8LlIuaOkmoQ6++nJ7n7eXm1rm5huKEo+CNxBg1+EmfDKzNOOsYzx2aynoxxIrgqg
CrafFG9lLL/wbW9m7iLaIiMME6vz7YTyWhwO6MUoftHupjBQ4DC22Jx2ar/P5KT9VECzmq26F8iG
4X3X5cZuULJmN+TDi53gLH57ElY/6O+ftYTI2XNdWEAFqfpFgeQNkCEPSS3XG1HWzi6QMWg0c3Ix
2Ytl2Xf52LZdxRct9Y9Fmhyk0XcjdXDNDo1m3S1V/b7dUpRc+b4YP8BeIk9EGm/JZlfaUBElCE4u
nB/aPnnXNOVT10GHaAWkIQxOt6dy5fS6ire4FCw7G6uqIh5f2Q3pdlvBw1T9xXl8FWVxRoYQGotQ
IUrpPOgjHsQ/UVLqzI032epYOKJAM4mZW+qP6ai8JnJF8RLLu1NqxHeqK9sbi+ItN0hB3BozIJSt
ZXTinMWEdaiIm4nOQdzEXXzIg+iukcLgqWmL/RRHihsleXEorOJn0ifJOTYrKsVa8GWqtfmuGbst
jOEvvMBii/J70IZESgwSwLKAYQZGpGcp10/gpO9ys7qXg+9l4n+JouTghKZrltox0fI7OHfQe1we
Ra6dHnBYP1pJIsT/v8qx+eP2olpdxNRw8VQ3BBdzcWxgm1m28uRwWZXFfZ+qJ3nu3So07hSk3Ou4
ON4OZ74937mVhHYWMBXRe7hOMpTYaH3cOMjcsKGHNzPsUu0frd+o9a4cOkQhTwNVBqpgad9dNboe
dzMlUGy7O5xvDMuDYLlVY1zJQq+iLM53gCl2rqsIqtTOvWUPnt5oR39+auTYNdDhbKONxGL9U/0e
1eJTaVYTk2NHlGiM9l1sli9J+q1Mn2QTCeiw3shAbw4Oqu4ikciUWudhTjUz1lSY94kbgSuX/+mK
x0QNvc0n3i/VgDd7A/ALVz/WU1SirhdGr9tjUVfEc9og2seZVWGhEhbeVCWSO/V5/KlDOwRPqCTd
VzHA9sCu/hm1ZsBWO9JR92p8NHeZer2tfk4jFc8gRJhijvrMY9E53jwO3420wcRKyT+H4ZTsrCz2
31Eust0m1BBESiafStscTZ+drvS9XgnCx3kIlB0m0IlXVilSllUPecYZC08fzfGshGBedUTg90ow
SG6u1yZYU03bOMhWNw2oDoqewGTQDbieGzaT3VEmiCFwPivBWZtOqdzj3vQ3e/MizGI9m31bm8VE
mCD297X2Ug+WF6hPY/z59hmwevb/jrM0HVADbdJ8lTgWPiJjhOfzQ0FN7naQ1c1CTcLgYANguDxr
9WboWgi9lOHqD04qY7DRwVSwXevV3IJTroay4MyLdzVqR4vPkwIDlCLsUc5ormggDfLGcjMLG7jy
vjL/5mTjqcQ7FM44qLTrpaDOfebrA2X/riNrbRLdwubZf7k9d6sf6CLIYiFgU5/VlkySn4/vW+PV
KO7LKNw4X1YnDX8mYXFpQyhdTFrAS5vEgMwYglo41+6cKi6UZLeQz8OWz9ta/QjTKWDFmKCQEBiL
Wyco0YyZOV1g2Mc6+kbze2uo5GOAB8sumLrIoxH+oNuTvpu6sXRHWyn/Ys2LWiKwHoqp1JOuv5tp
h2We1PRLqqDd5YnpWvmPStv4bmvNb7hOzCaWVDT+ls1vrQJVGyKYdy6Hd6kM54/X7rltn8YudTO1
QokX7lOhexoTnmTPcWcfBqN1R+PJwovuzxcRBy69Z4CpYm9cj7grYtMfQ36LghTkjrS48oo0feyb
LWWMtdUKiR48kQPvnGfjdSCkC30VFnh07mf1dfZzZ69FUreL2Bf720NaeWVwOQlBCAe9trcw26Id
w9JCaswvkpe+7M7l9JjLd+Gsek3zTxE+SfOWKdvaNcwM/jI1FoKgi1k0xi4Z62bkYZMEh+xUO7kL
NXAKVM+fAtffAhGu3TSX4RbLNMzaQq0VhSdGZN0pTvYJgxiq00rl1nJ09xez+XtoSwOAXi3A1fUM
zS4+A3pzwwH1CQezNiQwnrVw3slbDcS1pingWnIMCkAAlZdrMm+rKJ4jmVfHeDCUBEt3WncfbGXc
207mpvEuxK/6sYq2uIFr+SjEaWQEaSgIrN31Es0V1exxJSHJrqLgJwWD1hNWSX9xxlxGWTyCUfiZ
h35gdGiWnEptV4bxYW63JOPWlshllMWjKksReegwQz9b6vRNbVxNne+haHiRvtUfWdvYdP6hKHCp
8mpa3HUNiyPUZfJdn5z41GTZD0BLsocM7l8UKWAikF8BcOG2XopIjJWd9b7IfMzZbvfZnIS7tKm2
yPurq+B3lGUJWZ0CS9J0XiWS9opYmWcZ0saZu/rCpGUB/JdGif1GQbzN/UTRWipbRrV37GPQHooX
WXpfBchCvHPa1268m/4DMs6Y/omD3EtnLyvu1Obp9s5eu9sRZueQpNnAahdL6KIToM1S11pVCQoq
uYuG4BAWd1X0vjengxZu4ZPWliMID05IqENAgBcnlmTVdVvWtAJ6Pzv2jfc1SwMv6s2NmV0dEgrT
MM5hmCpLzae6as0Up2mAPNT6Z/lsGf8kNRUY42vtn27P3tqyx04S5QuUH0X2ej17GY5fYSIQV/lY
fzAr40NYtCdDev2LKNQhgHAAi4K8dh1lCvmrLajwc9aiH8HDavhoTVsu9qsVGNiNdJ1+iRc7i+ur
GxK5GVP6GGO9ryhpaEipGs6nxLS9LHfcdDo52dEMj0Bf3Vy7l2TrcHuYa8sDFRQUSIHm2AgPXw8z
ketY7Scm06rjDtCXc8BuZtpBgK/dQArCDYr723BC1YpURGDy6MsvZnXuJD8rHTLndqy8voXDVQ1Y
0D7IRrlxe65G4hym0WBjOWWJVXSxx+bOsYKqBq/RD1RS0g7ssRzV+xEgjP+nbiNUh2QsTaDCgCqD
Drg88m2pzBuDXD0Z6EnHihaf8iJDlM+MHNe2Evv4px/tOt4io5uFpnfTdzQxJEBkzk8t/8n634Ta
vt1oIgxCbvAHeBssJdXaugqKXgcXwvi+02F/ypv0vRSkW5D3lYYQYnVUibnHOEL0JY/Iz+3MzgPG
o6S5qwahZ2Wya5IIV0FMzog0khOf0gYQR/O9K+/a0trfntCVxIdfIFSZUH82tTdqOnLe6BitsVrS
aN/WJXaopFvxLqgytmTo+nro9djV6NXe2Gzer00ztgy89MQkvzFpNixGW44tlaRO2hv1yf5aAo6j
qgN8dRdO/47TrjJ6D5K1xkx0CbwK/z7O1C8bcyCSrOsKE1VgHprgIgXvcOkHKztZMfg5XyHIWyBx
utcgUj0me9EENP37rsepujuH88ZDd/XrU+lEsAEhX1CZi5cu5u2gJSV2jy4Zrlz/i/jLPgzHo+qM
hy4sHuI2f0qjg6r0BE+/Gfm05cLx9vJi5DyRBFaQ/vUSEVqXvV/FoczjcxreoxZ7UJ3mBzfaF9SS
H5pe/7ox0+KUezPTlCfogSLUqqmLQ7ebUVBy8Hk813KxA19xH0lD4E6l/cF4sWOvkb/U450BPdBN
5B+3Y68OVXRAQeyxr5e0QIsj3fctha0W7mwcrFEcwRjclaLOq7baiG/zOdFW+B1LHNEXR3Bmzlow
WTrE887+t3V0N1KkD7eHI2bqzUyCdBQyiUzmsrQ05XXPM5YvN3NBaq20t8dj0cOeUF4j6cGWOrco
/jj9YFRMH1ZZ8E5YsNej0sx5ksPZ5GIx2B/mN+Dritrtbo9r9TNdBBH/fjF1cV2Us15apMKZU+xj
xwz2vSO7c5PEbmm1oVtXm8JIazcmPXH5F2RVBQF+HbOOMb2TMiM+j+rnXA5dO/lsjd8K+p9/PjaI
uNR5NFT3yBiv40TQQ0q1ZvWPjGRHg7g/T77R4znXR546JP8BWqpsxFypcFHeojYMv0LcNG/SAT/s
p8wBdThgtfJlnJ7MEIxKFHha7nhjem9Xz5m1QU1am1CdBid+RSwTVuf1QFF/63vNVuMz0g6S5Pkx
xSXpSS+2jLTWFstlnMVimRMTuWeEEs/9WP+Qi49NEh6dL5C7DpPkOxuJvlgFyx0HCZVWsij0mPbi
6+ErrI75kCXnav42BD4iuaNbSh876V5tQ28aX28vlrXL8TLcYg5L7kQa4zkQwMFwi+HZhiayyVJb
O0UugywmsHHwk0lr0eLsHcD4T/6Q7pTx2Rh3jr1P8PeUNzEwa5ftZcjFZsuldhzrnJBBcczrUxx8
hhXq9pR3pPpL2xwV45941p9vT+bqgrz4dot7p4RhNmZtmvBIg3SgfLC44RXlce62mgtvVSOEZbJD
F1coIZLpLwo6XaMmfjsXCZSVY21CrmhTNxicyuVyf5yk6BgZ5n7Eo7dO7rBtPCjZvC8+GvAhZrl4
J/vdRpKxtoxgZuHXLkBxb7wWRiVtDcmok/MkP1j6CwnzJvJnbXJ/veapYmO7thyyjk90NKZGcub9
5Cr9T0HVDhrTVZWt2V1brlSxqWFbuJfC17k+VxA1d6RqNpNzkbp6eBf0yrs2D7CoTt06v9fm5NOm
hL/4k8tdL4jE4j9h7bB4cfSWNsmNpifnWhvdmAx9s8G5gs8R/E1xl/Mw5LxcHCx17fhDVFGPt4NH
E5/TWHoQyN5hh3nE/E4pW0/WqAq+AHncN8OhMze6x6tD5GL/JdMggJrXs1qF0lhmATdE0tn5ISyl
l9zxt8Dva+uQ98V/gyx2oB5GUwAJiFzfzw9anbi1NXrbNMyNML9uw4v0IWgqp7U1Uvm0Ue+C8Zk6
yml7Ha5GoYkvGPWA0ZbJV1k6g61kGoOZAXHlio2gUK58l5xui+yxdunwsAbgDMtX4C+vv03pdPQc
bFKTUkq9ASHk0KENpRshTzJHOXZNILtBGW7Ibq3uaKQCoBCyHBFqvI4aRAbVYVnc3/XdJFl4pzzP
HZ+r+qvhCRUNqHAyxIhF/UDjc9W5GB6Qn1OsWScYNUbM0yDSDlkxIXWxlQ+tfrqLiIv9LAN1xg2C
JLZKpjutOnYTujbGRv6z+tUsXgAQBIR09+ISEC5EftuzPhLzH3B1zcHw75Thc1Vy+dRPt6+21d0r
iroa1TSbY/H6W7VhWmdUXGnJWkP7FGSq9FhkVbe/HWV1RYD+wkiEpfhGv7830FutQpvylVp5FPY9
gPdISz0VWxbm2toZD0UXkztEPwSJ5Xo8Mgt+VknIz3Yz2F9bKTF2k49qLR3Z8N4XKON4DnivBvM5
rmLVg4wSurreme/KXtpTYjN3cprpp2pUXkJJsWBHqekBt4/0Tpk0qAF+Oe/wXsFnph2NA3wS2bUj
Si3FnH7os3pwraQLd3qolo99zO8Ixk5B36WMTmM6RF5hAkyQC3Pa01NOjn2Rhe8C/rKrxbTcHciy
Gze42GzLG0ioP/H4gmtGSnE9IRCjK7swZuEzmnycWv0jb2jzOU1wiq3KIPwaSvWWte96SGEowLsB
iOZi/UaZkshajFNOuSuc5n60vgb1q6QFd4Pxcntdra1e9AIcEL1U3CByXA8uMYCyNwWD0ys7opWY
fKr9amMCV59AdB1+URAgpCzLeVQ5aqWTJox/bPU0tl8Sp36S6W4747FyTlk+uHJauV306fbYVmrc
nM0XcRd3XsRflXqH3CEspNId5ORlxpTmsTRQIM/GIH8O8iBGRXGYdoNtSHe+qvyTB4q2G6esvKPj
9OeSM/wglFcAuFNtQ1vweralplFa3LdY0zEw1PouzUCDZ/uO0d8e+tpxQbqNBbWMCTVPputAUahP
idNYyRltIJkyotK2rvU9fL0dZTVzEigRmD/CR2wpDZcaVhL3Q5+ce+vfek8hJNW7r1LenvB9QMWH
8s5kPxg9gp8oJVip2+db6kFrJz0Pder5nLGgrRabs9d6eC+qz2mFI2cM+apGF6WsPk+YWDYmyWKx
MbNr9xe3Mg9riPEkwovjntJCpCsZpk5KhFaGI0f/Ab36Pku2ntYrcRRuZNwXaGvhObuI0+i9lZtO
n56z8icwHxgD5bBxS64sElpMoOAJAN53qQ0ZREliS6awC0qtw9Q/CKBrI79ug3zElbE4QUUDEA84
jMxo4y5WI9WRXgsbOlpx/GIN99oweTNdfQclWDnc5eYujby62A8pFrT//kXiexVcTPRFRoouyByX
7PtzOvjH2tgPsnq058PtnbByYF8FWXytsUNe0ywJYpSfOLYz6YM8fkHU29l4R6+1C2g+ss55bBg4
Ey6mMvTlzkol2PMlAGXNRendT8C3tp+bdB9Ubpm6lpk9ZtYGKHxtqVyGXSQFqik1qRHRILdi69CO
oMGSUT0rZvfd7MMtAbmVPc0YEdMUb3hB8r7+YiYfLNAMxpio5l3cHMm1lTw4pCfHODTW8c+/HPcs
qT2bGnWARV9Qj3zfKAWCs8H9PcbihhfuvimeI3mEkryx41ZHdhFs8fWyFDkAvwc3oYXTe8NqHoLu
q2n1u6iucM5KDoO+peyz+uGQrQS2L/oLy6KZHZD5lzmoxLihGTmVVXvsTAB9ea0rbgw463R7Otfj
8SzDFRcc+RIF6cRSqjs9eL5Auft2F8cckeOWOcvavU6Vh26nKKeSEy92mxyNgdpYBY8y5bNclng/
YLIQfVSrf0L9bujuAjV009QnkXyt9FNWf7k9xrWj+TL8Imea8miaU79E7QBTCRfUHtYX80d6vh9u
x1nJxBmm8L/h8Uniuth0JRbkAVgAsJHaV1023mlxe6ozVKy/V8pTGmf7vv1jawcFkcqLkIutF4Bv
oE8DGBLAUrOD5veqt/Q9M7PaGNvagXkZaHEqB1omzUrGJ5zi+oiDxa7EbK218UPTzMqV0DW4PZfi
hy+voMt4iyUzR5IPKlOsS7hOkf6hs/9zO8D6ovj9sRaLQh46R/FFgPKT0YVeWXzUjY1DeGs9iNPl
4iarYjBSfcW6yzsEktLoWe+anSw/Qf7UkhQJmZ9auFXxWx0WjxBenCaiA8ZiQfiVnPizIspGjfVj
8vvE8xX/YRy3SNCr30cjCxHsSAEOvx6bUaWGnbeiFTu+mN1JMj7+xeeBvoDnI3pJqJNe//0o7AqS
fdp1AzS0zKDxQ6Nd7ovD7TBr5Wcgg7/jLDJ8X54SyRyoPEgKofxDlkAPBqv/kwfGcbBUuk6V7qW1
/RXYYevmzZORgA9Rx3MmqJvAum//oLXzmKKzKBsI5umy6yohJikZM78ndl6a8kdLiqcPT3qykZes
LpOLMIvtlQXm0EKsouCS78HEenimeWm61S3firLYY9aoT3lYMBgN8b1dJJnPXZT37iY9dHWjIerH
WuFNQ/H5erGwQv15Zi8hMOM77+LJsT0tQ3y1SnCoKLqhPtZOY98VarWTlHprlGtJAncbVU1gj0gx
L5KEOKSDoWV0KdN02tdWexcZrTc0/SErP6nNsfhzwp+okP2Ot7hmnBG+jiURz0KvSJcSr6BMZpZf
bi9EMWfLA/gyyuIgKcpGyZHQ4zIzR+bQeZgb59Fs2/veKU9x8udFOTrzcBiQrRXg3sVxAnbPmWL+
P9f6LHtFFoyeNirz7vaY1gob1IXgQ6By7GA8tQhTFgVNLZlTpTIKXHZPUrGrVa+2h+Ns5rspTXfw
6neQwzaOmbVdfRl3sd1KNGYk4ACgYrP3Tn9ss+bgQHClsHZ7gGsb7jLO4tSUnCFvezE+tUndWPou
B/LeThT3L6IgqCr07BHKXr5phhKR99GQ6CI75XEAuGxm+nardXUBXkRZLnMHcQZ5RjjGUD6byPK0
WBgOqbwvptdGe7k9otVY6KgiuAbxCID09QEiAa3UJ4ppZ9qCBkrxiLxoSSTvcK+Nj6Q9Bpl40hxv
B137WLBExaHFDaQsoexB7issBGzJFf2VKpOX9nDh/uag10nthR4g4vxLqJbPcHHUpis+6sr73pDf
B63xfpycjfRwdSxA4oS8EdWr5assGLSxK9uSXr+cCWQNCpVo/W/03VaDoD0P8Qg5eIZ0/ZW0Xqdj
KQ+MhdpV9T7Ocrw+Iu/2V/mltbM8+NBD5/JFOgGBnMVakKdGbywtSs9yjeV52s+DV8/KV2Uq5Mad
fdMnQcgoJZtNuB/9zvZAaJdeoYMgklv/ni5M6WnWlB9jfZCACJqOG/AA2vXajOrI2MOamrT50+1f
vXYHwQMGJyZzDQJPu56ato/joK9J+wLzXde9QAd/VJvedXqhavQ6aPX+dry1TwHJGRalkKvnJL2O
V8lBUXQKLdAM/8BdjwPLOw2QguvU8ZYlynoo6MGCzioDm70ONadDp4BM53rFs67JLC9EI8nZwlau
ndDoxf83ijghLnL1WqM/kupEadR8ZyeIbU+p53TfZ7P7+BdTx5cymTwCLsFTjaqgHC7U8Nrou4FA
e/C8WcBbHQyUAWp3qJjQK78ejJl21ZS23KZG/DIhyWmh0mk6z5uZyFrehYbgf+MsNqTuNImkzlxr
WaftjTLydKnyKgkxltH2wkn2HASYxnBjAldvcXgsQChgZggPzevhTVFgNNPALTeh4BymjwOyYkHp
jf1wMvMIDbd/1cDykP3ZklcVf/jN0UCKB/yU9BxvrOvAZaHG+NRwYqdxjFPCTwxd/uJqFQ4x/xtB
bIaLZQjqWa/Dhkx29F/g9Ps47wzd59sLcO2yA+FCuxpgJxCDxSga6v9TJIEYTEr7MBeDO+qPfnC0
dNCsOMLfDrY6ZeBoqH3AwQDEej2g0IQEHkzcP3Yg40id5U9FkW5QBX4pKyy/C3+alI5WK6fSIog1
mvXQ1jFtGuPZwYcRCckmuj+M9ndJ3bfFZ/1jrHty+sWv9/HkGg29R5bLuCtRd0nU/HB7yGvzC0mT
BYocPK4ai93XSe08jSm4t17O93n2rPbFbnIS186eh0030bXTET03DXQghhd0BK/nt/ARVUGelSV5
h4+6WzkP0Go2vuHaNhebTVglod62TM4nxSn9ETr7uWsxh4oBumfpvqxlN+mVmmGlOy2jHWxI40bg
tcUDfEn4szGPVH2vB9eaSatUNFbP8pB/zPlmw5jc/cXHugixOMKSDjU3yechLNsegrQfFeMh1upD
joH0aGne/y/YYudlNiQvyQC9oaWHZCjPdeBqdXQI9PGMasNGsLWU4HLyFkeJ1I1KE/sCKgK31kjn
nYm4Qzpke8t/36T5PlXV/e3h/VoIb/YhRXlqyb849YssJCucGhRAQz+l4Rnn5lNWdF4jZeRHcqhK
X3Izr2M3tbEVc+VOAeQXK027K6ZC/aFnLULwETKIJYSOsPsX4nzzlE1JFMOkmKJDOcOxK/x6eA2c
Ootcq/HlT+FoRb6gOvhPXarYPpu7r6MHKUnHjRfq6kbD6x3UM2huc5mGAFlKkg636HOAoTxPqqA9
DcpWKWE1iI5YF8190NVLZW0/mAN5mjg6JD9x1RmAeuXK+vfbn2l1VwFuFtU7culfTeKLOyaT0tw0
EgCl6uBH7yJrnvbFaPy5QBzwOEsmjA0ZFGOh670b204S4dzJ8815SeL3Vli7bbhxk62O5CLG4vCT
cRnU84hXRzNkCOsWueRWkd3sbs/X2nkuVO4wEQEI8EZfYZymcDJTQJRplE0YoHeNl1r5fCf1c/FO
GuSzasCUvx1zbSFcxhT/fvGNlE7O46YFCVHlw2GWy4eM2lJTj381NCjcsP1pJCyb1krUNPUwADsI
dW3n2/GuivWdKudPTidjrLMh/Lg2KCovWMuDRkVNZDEoa8yDIG15WVXFEyh0ChTGXoqL/e2pW/tc
KM3QhgcRxQW8iFJGWm5kvcTUGbATIctgZpg773o5O5fFlqHx6pBArNE6E+DlN9fvHPFemAGI+Bjw
KviYD5bbmX8zoosgi2tQMk2fJ6nK/VuMXtxjjRIdZg12om/vtO759vStj4j2FRhDwbkQb4uLlVdM
cBGqkCXRy7WA0Y9R7fbjX7zkYbH9N4j4hhdB4sJJBrR+EAVGTiOe/WPUGztDjjaW99ZYFvdRn81T
E9QArQcj9krIPnbWHKMt8sbaKXQxmLeqswYGyRWDsY3G67sGdfyNRtLqOIRGDZtHVtmq19NlDL5R
+JZY0jFyJ86POE5QPtlK81ajmHCjIBgLxMziTa/kVYuNF+Mw/oe0M1uOGwe69BMxgvtyy9q0lGzL
u3XDcLct7vvOp58P/me6q2hMcdpj3VkRSgJIJIDMk+eor0XzFNLoxX1940q3ZWS1JFWcwa2YucD9
BfbdehJiHptdGsJH1/cQcMZ06oFx0n/XoUfKw21zQEZ59MXoXwvjhKBfvaXNvmVldfposxtH0RgR
zrSnYt8kGjebd8OwsR/lVmi2AoZDBmTdB90MPCbQQsjOrVXc6dFD2nlHIzt55ffb+15M/O9z9q+d
lY+FbgxRWJVmZ6Hmpns7tULZYYQ2z0GCwvgrgy5i8/yWNXQKVgMOHk2crerqktDlkKwijJqdi+Xd
IrCGMKQp7X3W7X41sKp+a/6slo81JDu1YR5uj1iaR+ChDZwJgC6gTeGrF1HITlWt9RKyvpUZQLet
Zicznt84Q3vIQTbNb3sr9IFicKcsNgKTZFEpmaJMxBEFbGadQV8iLZqnqc7OyWjd8c43+/qYpXdF
cro9RLkdl0Iw1B/wVa9GWC9KldRak51dU/k0me33YXTuizl8KLnnbuxsybnLmP61tYrpep1ac+lg
a6iJg3ncDb5uJO+aLH1OJ7BA9RahjyTughAQ/eAi60xB7Hr5csOo29Jk+dToy+L0vpscb8+eZEtc
GViNKHOz1pg6DvcFcvj+gITUKczv3XegLo52057MLRV0+YhI8tB+ROZuTdlbNZ2lZbo4r0L7p6Jb
72jA/Hh7TFIT9E8DJES8h3rl9aRNrRrUiso2L6b8bnCtYzRtYKa2LIjfX+wqtBO9oIbi8OxSuybB
2QXVhqdJzhBC4b9jWHl1FNtGDqInO9v6c025MGt+kLHfMCJbfHKnANvIogp4/fUw1EYdTFL54DnV
QTSQoPc9e3dCelZIAJnjszarHyw9uru9PrIde2l25XPT3GVjAQDsHAVPavtTMcnnQOkWbqUyZcGP
a+u/41ud9hPpnsTWGV8iaFSDQod4t6ObcbDid5n1Npu1t3PsvRSjaVPwCPKNt4AkO3FlfnUPCLWh
N/UK803wdsk+DuPoL34/V4gkI7EbbFiTzyoJMt5vggpm5fXx0EZZZWDNhBxraX3d3CvZQ2Ftwbhl
nklAR7oJsDEPqtWosshpnVDEdforCEip88Uh+eIWW4FCakd09YneWsazds6KIjaUJdm5cz+5obvv
vfux2moDkG1kIUGP+DJdJbQmX+8AbVaaQOkYjKEoxT6vyVYpibUlWyM7NuCV5b6JfAnJ/NVmnrtC
LzUYQc+tZu+D8TlQ39XaQ5MPe30LWykbEIGDJJujIsayJujNlbFw8k7Lzl5VNnvw7fBLl+m8kXeT
rQ0ADbSHgRWxw1a+piy6NcQBKO0kzibfCL4terzPPNrkb0cK2cSB5Dd+ZXLQOFzdnWYjs6NOZzS5
9lA1yR2AcDs8aaqz89KtN7Vs5mi2BPzAOnFPW/u1Eaf1Yg35ua3DI+VdkY24PRqpBd7rzJmu0xew
Gk2mK9xAI2K6IKpRqtkvtqrHshiAMPI/FlbX9bwaJstIc+q67fc2zR+K/lXNPoVOthHBZet/aWe1
/klveGMjTicxElHDaeAL2HgQysYCghSUGJraONpqtty0n/uUTumzHhgnpUEWvI2OS/cSlFsNh1JL
EH0CYCfnaf4S3rk4zeu8bJxeI9IY6ueyfudxL4+N2PdyZ8OdZdMGSB6I/C8u83VFOfK6AA3PKTs7
3UMbG/esTboZN2Vedmlk5cdl06VV0rE3Q9viav/QdlvsZtJhGPCn8Q/x6DV7RGL2wdAPWBhhdero
/2ytn5vtkltGVuHfCDXF1nPmyoxRquxfxX7xxnF/e0tuWVldRUZzCNOWRvVzVYTlPhtcZze5dQs7
ReJtxExZLKP7yRK6h4IHRnzKhZdlauApxZLkZ69ZbDQlm/FHG1auH0Wq8jwXxffB7vUNh5N6NvgF
GNsE1ek6TwjNNK1vWZoTpxFNplu3SaFgLIa9Pf68PZEyS5Dd6XgF6k6/KXHESqTUZUHvmGYhxlHA
JvkMoQv0DRtdyMJ7V094sI+iARFErtDzWc3iME9FZeW5eBBN42P6vRwfQYXsekNopu420yyy3QTW
nfo/xHQQIq0iKkwMc2G4dY4bzv5im36/VaqW3RKpPBJ3KCpx1q3inN5C2Bo2jCitA79P60Nhf42/
QbvkoiK23cMlvRRTMxPVK0gy2cTXM5gv3AmqvMRe0L5r8+i5JKUTqnDEJ7biT9lfYfE6xkcNbvr/
7iKXhldT2Qy0MuYthtuoOSHJ5s/xcAzy52wL5yLb1NAzCGQx1AnM6WqEarVMLTBIoMuMJN7N/cMQ
vt4ejNyGqPmQ4jCwc23DsJLIBWab0wcRLkchI7hrDOfVmrXwcNuSzOMFZw4eQiIFHpFrSxBvVlox
YMmduhFMmDZwc7TAfXjNpEKhE3ZPfWDXd0vdaS/LoG9l5qUjFYwGuAwXyrW/dKGSuWRUWTa32rlw
lJTLztwCQMnCB23M/xhZ+YbijsRMJEvOcTiewnDaj8Nz7OrvNvsLZVHYRrWK1hX4vbU1bChLIdyr
rYAe1whx3eapdaERVhX/sHGwyOwQM0Q6Eyo9e43fsTq7LdzBJE7p4T4qPgX1q5kNx66FI2jYuI1J
iLx1Hf4tUcpwAEisAZBDHg8xWhmicbc/O4MN80RT7twCjZAuOsxgiIAwTKfR+5m26TEa9Yeut756
+rSr0y3iEOnAYadwOXRodLZWG0MNhrHXk6g49+rDGBnHHqUFp3jsrA/BaN7f3hoSW1xDyKvCkkxd
al3lja1pdmsV/lql8uy39azCehbmOZqyoBqdNi9h0Sqzjf2oSa2CwRHBk+Z0a/VmtHKni42wic8g
3HbB59I65rY/eX6tv6WX7eAZ8TstecqUgQ7yl2nkya990cr+0NELU2zpKEs2jkFmEOUg2B5op1tt
HHv0lN4aIM/Vve5YHK028m3lFNdbLcZyOyKZSwQitq5OjcKyIrXQITOfgqQ+Ar1rffQ+pwO4yfEO
rGi9sX8k5y7cFfT4wErMC3N9KipKOy4eE32ee5D/SxoU+36y9A0rkth2ZWU1e3Qnxg4dbEgfzx9G
xESj+FjY2YaXSo3ASC3qZ4B611m2sXLayGxG1Pma4uTo7/KKrv4t1lDp+lwYEU57cbus8oJ7vjuQ
5QKUnHwMjJ+IIxj//UlGzkfwuwJzg9V45fnw4S2V5jCSQTceUvXwc5l3bpNuJLJ+3alWd7wrM6sQ
Es8Wao0BVO9hGu1S7SG138amcqqseTd25gc4caBFfdaKT7N679FQ77XTPqjbvam/gZ3Tbw7eRE/w
d5Tn0UdtjDv28llJ2/tyTADjvLXuATsc+ko5BO2TuyXvIVttqOCELA3wavglrhciL/Vw6EwohJX+
xKG+S1PujJ353x8ThugNhrgBVNxviZEp18hvCyuFsQuyB2+BXetd0H0xnY//PcQSyMGBklWhYCL8
7sKvtMmBnbsne2pZC4gGN/zRdLG+X4JcOVnQpOxdIaVz26Z0Ci9srnx5iZQxa3sGRzDf2fn3SXuI
/4C7hgZWKD8F67gF6u96XFY3jbqe0fVMmtHv8ic6CUvnFB5vj0QWxUAuEpp5KZPKEHf/i9kbZmgH
Y4cW9bgI/Kz9KzJOtw3IqovGpYXV7VCZhjbTA9G9bacnsqlHe+r8Qf2Y6fVhyg0KRg+N9WwOe8cp
/WL473UQrLu/2ggAjK0zJ6HZDGqS0THr1CF9BFlR7SMIXTb8QSL8LP44bz6iJ9A0bxWm7aCoOSMa
GgaVo5W8wIx2oK/vrur91DfbGMEpxyenWsx7aADem+MdaVw7HY4gi5F12s+b+S/ZFeDyg1be4+VT
0IYhSHoHHoAGZNSk7Sbd2ZlIQi3TxvkhH77obcGHYHa1V3vQiqJcjfqCNUYDtArS/UIveRp8jVyE
Gp+Mp+KvSYfOZDhC2XycnrT36nwMNUHDlCFnddvhpCO/+JbV3qyTWUH1lRW37b2z/D0qNPCXd6Xt
V+lWdUrG5AKyFx4XkuZQjqybhzKDFLc10oARqM9F4oKt6/xUe1Lqh2B2jkEYo2iyd7yPVXyYqrtZ
NNyPw0a+QRaLLr9htdIRVSkzF9xxc5jvBb+tZe82ZVjFJl0feLzuQHaTf/aAdFyHCS9u5npaaJeA
fYfbjq4/tMXDmP+lGudh+G4HW0UC8fd+s8edmRgrHnVrghprqQqvsJhY8pB1TJo4Q+4ShQk6G257
iyzZABUewgEiv8Fd0LgeWZhUgULJl/bwdEB27n2tOTuRyw3iaucNILsIVrwM3m+YFQHhtwFCTsDb
n1cB98hrs7mRJg7SRoJU1zvWS7ZDqDRofoyNr53TxHvylk9asTwkG/cjGQkEHGWQP9jiCkDW7dqu
pkaVkY1w5Hn63wmyz7FRHiwL6cLysYjCfROZVFhnvwthJVoW347bOy7WG89B6epefMTKm6agiJPW
onVEdb5QRt6NNKgALL5PtnjiZacbGTEgboIaBe7N1WgnG8IEoVwcxNbPsmrGXaQkzoYLSdJjZE/I
NGu8tAQH3LURJyndxA0TgoCj3s+mSGn703M4aXT8DH7QbkyebL9D8O8IYCAOtL6+OW6ciPIZW3E0
4l1RB09elr0GTbAV1GWBFGZ5yC/JCbPrV2fabIehl6r0L3VGc2dpwz7PHxeIUOqdFj1m8zmsCz+2
3+jeZ/hKmvGYqfZdOyB+9jHUtsp5soVEf4WsNF9EpF257VSOagPpDc2uRpXeu06XHOKw1Tbu9bIo
h5sg3wazPViolV8W5WLM1WTCTj4EpyhTDkUMIihq9+ik+13x0NbDc+JUfxDAQcchpUYbKLewlf/Q
Wgcki3TdORrcHZ0qTpXC9He6HXBkE3hpRPz+4p6naaWpjSCBzkvzXC2fzWiLUuwXR806ol1aWC1R
sPD2s0omL/Lelna/D2gysPLyQaUhpnAWPw/FOyCHeDrK3ybpk8JNBC4wpC9PVd6N4DVNn2cJfFbx
g1U6b5LxEGbL0TROLcQ7WnPX6Ucn3sL6y5z88qtXS57OjQJ4XSw5XMPlIZxcP8he4mzXpX9QW+N5
AmUSzBKgftawBBpcrLT0CL10MezF3UAhO5Fpxz9YaHBF5Co5W4BlXS/0Qu/HkAa/SFBdMDnxTkk3
suSyAASn5j8WVguttNoyTR1TVmqgK0Z750bnEvmZ2+OQW4FamKejuMCvxtGHZpb3LbvCmZz9QNe5
eA5P88a2kMVuaK//sbIaSx4HdeRZbIt8edIDa++NP0lPD4gs6Pq+UMP/ziuC0B7Ye4rr0O85K28r
x3kyc48+p7h4Q2ogn9KnHgIEivHhn0wfpVoyYbBhUmO4doO4CdKiDWCGERwEM2eeN37aZhQW3/vb
nr+wshoPQ11KR5BuRH11yPr52R1Evv9habdg0bLQLLIVpI4F7a4p9vFF/HLstOmcgIXKYCcvqDvV
1s7KvoJqq8z0oA0Hki23HVAaGS4sCte5sBgXTqhEMRupLYd9oOvH2UN2zB3Cu7KLvjTBVtZW6oqI
wyG8KrQ9f1uxMs3rVHDOpEXj+VPUWHeT3d4XRVr5dRbG+xF/OmVTsnUFlu60C8OrRYygQJjignPe
Ft0M/ZNu/gQu+if+CCkzfIlCrmeNtY0pxAdLAJFJ4BknQB8pr+PWfv6DJaMTmaIJ0e83ZZowiFoQ
r8QMaht+byT30xdvWDhVypOXblHUy2oa8CST+YXf1hRg/WsHMYtgaDuFOOhWyNdryx2cCx7394Hy
UOajhxc9qQ+5D09pdnLsg7NFBibZfKBPQDcxUt5lvygULhw0Cg1FszLUARIl43EdVl/rqIZCC5Xj
ICw3LilSY0C2AKuSZUP853qwTt9MWarQrjaqc7GfmmzYlV1u7F0asVG3Rhns9lJK7cHYCLZWrOf6
whenrjVaY0e3zWQAOx+0h3xud+pSHPQ4+vu2LckGAEyF5N4vIXf3VznlYiLz2tUrlc1HJQxgXZhN
pAvo9NibVZBsvBW2TK2CSjuXSaTQ9nfWAt6Vce9rU+I3Wnq4PSLhequ4jGiKuG3QXS44Ia9XS8nm
Ie8dQNnNOMwk29xjHY3fbtuQRGQiPw1RpsdzBB2AaxvRGBZOZQGTNmukWejLelTD9LCUB6PVDmWc
f6M7tFNebxuVzR8VS0jsIZanp2S152aUohEvd7muAVVNm5eMXKKi3N82IonEQnpGvMtJ6QG7uh5Z
bjdO0vHOOHdhu0s9/aiG762HCE5g5dOylaCUHDPgKsSeokETdtzVNOZzbyvqgrGy+JxD1Rm/GEng
j0m+A3hwe1zSyQNHClhNMJT81shdVY1KwxfjSkrDDwNFPVHVz3dVM8/726ako7owtXrTKEvGU6DC
z2PKcGr3Mo7vZ/dt0zt+XW2dXzJnB4IpBMmgUyCXfb1c/VD1WT4yLC98P9ggUqCWvD0aWZKICC9I
NlxUvOmBvzaRpGPkjAahlpYBP/RqroYzFex5l2aKH7fLKc5/WOT+PHULZS+Lg4hNQyGCa/yug0Qt
K0JNirbXds4+Zv2EPlb5ECfeIf6DshBV2n8tiS+5iIIDUhd9YtPsGnZNtdNiG2XEYNJ3rpWpG94h
c8RLU6vwZCxuMpUlPW519Frlr6ifuObD7SWTzxunMxuLvOWajKKxcy8rHUajmsmuhEzQKR+KMjzG
/UawkHkfzdWCCgmmWMQMrqetMdI+SQvYiwdYseC7UJL8dHsov3Dx62gOuQ+vRo+UD9enaxNeNSpw
dYuGlMxvjfagH8pyB8YlvHOWD2P8uhT3CfUUJHlGBFiqLx08M8uuzl5Q0PKThyS8hxA/Aja+8WGy
ZYQ8BxQ3YEGq1KtlnGela1qX73JcGDyUn9P/A9u2bHrJy5IKpneKwLXyyrE2JmdwPAJJMZPB1wD2
bKVEZeH+0sRqGEGoo9mGTOa5y5O7UH+ak3FnIyVV5G+DJHwIjED1NTAbU/2xa1y//pCWe2t2TqWW
7o3ovRU/NtVW8U/6TYQbVp2KEhe86yWfjWpIUcoDIuuUT7r9IZp/aEn9qBfGm8Yw7+Hv2wJxiVH+
5mQUAcVdS2BmVxOdqYs+0MRPO0/5TtPqY+X86EUWLH+080+3HVpWNjEFVAxnJhnNMX49uknJNTtM
aT8NdPzVTO64LuyQHLiLVfeUzu2+q0j89E/TbO7cOH4u2umd27lfwAQdb3+KLEwwXBDVdFdAq7La
vWaQVvqkEF5749mKRl+fvgwVnD/vb5uREZCb5PfI/vB0JfSJrXQRXLXGRFfFIRHd1+YHz2p+eGH3
aGaoOSzxR9fcp+mhCP04aJy91th3t63L9im3Wy4Zon2dGHJtvO2VXK+h6DinxilYnF3dRcepzDcO
SZkD/WLM5t5p8UrXr62ExmxYkO0CvUgH305qBWxDAUYdyFw1mH9HrbKRrZUOC0YIeHdYP4L8tUFN
H0MoUEyK8GQSRcd37b3o7oaD3DZirctDnpIGRB4rppr4qOYPo32nuRv5NFmIAyn8v8fB1F2PQ7GX
fswEmEAZHhCf8LflpaRLc2Fh5X1LFESkM/A+GzEJg45vaJB+pP0DvLsbTrA1llUsTdQAdRnqEufF
fSqhMJ+jjWgte3VcTNYvtMHFRjKHCLRnwFCW3idXW8bH1vKHfTG/Gu6HqN+wtrH662TqFCnmFOti
aZR9HVVH1GsOtb0BUZAmEsDPCrgSiYTf6CuaqIjsMGF/qgrZ50n3vUVHydc5DR4p8maG1OkrAoBR
lj/HvUNROzuh83hy7Xzwu3SrmC9dwouvWe1jd9KjbnbxeCcekIafnPdmZWxVzreMrDyyHFPNm1SG
XBbaYa4/zblyuB30tiyszrPetLo697DgFS/5+FiqWxlJeUy/mKiVrwMriqyxx4JifE568xAk93PS
w119INcajw9aNOzLPNm58I7fHtv/xWN+1eZEYXO9C5oYWXRPCHCPetqpu6K3bH0X92kf76opL7S9
q5azRRRO59GH8Xl8TjQXjuJ6cRbonUqjuut1rYhPQQFJ/cHrYhLRXmFsdcfJjldgAySgeb7Q8rM6
6G1t0W1DYH+aNNgBxPGD+RiM9X5Qfm7MiPDK9fXl0tLqIFeH2HDDOaSk3Ga7xAZd4z0lysfpfQfG
7pPp+ZrNZoF3ztA+3DYtHSOE1wgagwQlGXIdvq3Wy5TCEDTkeu7HiaH5g+shwG08MP3hRv5Idi+0
L4yJ31+EPwO1zaGfALdE8fIyj6Fx7xSTeIZG6q4eYPGYofo7unOzddeXxl14d+HIJd1jWivDqC00
VpRTde6CvzwuvvH4dtbP4XhswrcJyWlynLenVTrSC4OrJ3dmaQoawBic2/EEBQDp7zcT3S2RxnvO
svbRsvFilMZ6FywIuWPgWOt1XGo4i8gUs6deE6N4mLX2s60BG7o9LGkqAYJjMZOAs+HZvl7BkbrQ
7JSYKQDBI0QT6X+X8WlWMl9r3oGY9MuakulW7VHmpLRCs24AMslsrTZi0OhBnno4KV0ZTfdcVQ9a
Gfr9+HljdOJdst6Gl3ZW75ZkQZa9SbAzF58bssNP5q6K/DiDAmoXvyn2qvMX3PA259ptw9LxAeIR
jxeLZ8VqVr0lVhNnYVa95hkMlDe9wE7t9BsntdjKv40OjLQJNyggtzUqaQaCEAZ5R0nIQjmz39kQ
MXr7JUTiciNVJ43wwEkAFAICZUyrqFLSoVbkBvU744MDB4F7HKlJu/HnSdOOg6vveD35PVVRpzdp
JtgF6ZOVf8+BGd+eV+lTzaFbjnwh2ATNFXH3IuAkam5PScCQNdj0qx+hfayrw9Dviq+x+tLQL2Ev
k++hqpJb58V42ErFytCj0ONRXYGaG6mR394ueZy51iTqRpW569O/zXnyTdroivFufM2T4wjB4Xiv
TQ+T92Nj6NLVpg1HQHpIb6/brVU3QgQoor6ju4OPM0/ltxhROFACinlX9uqxy08AZwScko2+68xn
tav9Za58wb6yRdkkC8Bg1AT7J83TwHWvF6LwjMyqMoESSQvXzxokvEvvQ9xBqual6XhIMsTxRuoy
9NGk3zamQpyevzn+hfHV6Zp2VdMoFbVQ+K72UaN9NI1vQ3im+ny/JOabtq/9KA8P5Wu0xeUg3dh0
JCBJCpyc/sPrYXO/Csuup2IOtUznPsUu+iBvp61eOdnkitIyknykd3lOXlspyrixkdMhPDbDYxgX
D3rVM7L6Yx3pHDzd96XRvipG/vfteZV52KXZVbQM2oXK/4JZ/dRRMgyr/KAEhR849VM39xtbWXa+
UU7Dk2HvFuiN6zHOtqFU3cJMptUrjHIl3JZOvBH/ZYc2zQ10oYo9q69vCa2ZRZHCVRvPCHel8Y2j
xiyLfZocZija03JLA0EmHENTPJhjYLiik20VJlW9Lv+naF5Z9S5uv4c1jBV1i1DXs3fXZ8qxinjy
1gdozf12ju9qnedVtxzcyv1eRerGS146xdS4gbtD1UFa6XqKe0XNTCViPQ2z8RXtU2qAlXO2kDHS
hweNAWj+gP4jOq6uRuOcVDoahOyJmCr3fd+lvpo6IJaG/ZAcgLmb1S4u0N7eOGSlwwPhLhqNKY2t
+VtQd7HyqIN8NR9cQRJiTfZ+DDbcVDo6EMYoONO/hpXV6HSt0zOj6imIxXH56BaoiKcGLP9eoCb3
3aJ3R15exuNc8V+l+80Ya8j2eRN/uL03ZU105CgpH4gEN6U5EZkuTr6uGRJP4U11HuZ3Ybpv4hE9
vRpZijvHOZTLwVKMJ4io6qXdh0X0TTfvAvNJgc63FAy5XXh3+3tkk3/5OStPh3HXaiiFQ4PlJHc9
MPtl+lQoW74lC4S0hAIuBSIMmnUV6JdOKcax5pTJW+fgeC/z1DyWDrA9m07NNnzj6LVfl3/QYC4a
Uf+xugq/WWZncwo75LlyXnN92LmgC5bPzmT4eb7siJC723MpO1TAJpFygwqAY2V1ls7t5HahDve6
l36iO/uIFJhbR7ve3bjFSdcMphYwq78gbKs1C+M2CN2ZeKCYr5ECQRAsfp2+lemQWiGtDHAVCjau
v9eOGpJw64aO+mfZZk9W/5NU0jFcft6eMtlRhdjpP0bER1zshrnO67oXZWrTaXdz/arCD2W+W/J9
MTYbEUDqgxemVrNWtGncq0mJCu9ofNFogs7t/jA15r2TITSgmvduMB3iZDOuSr3iwu7qgIRcHVEn
4FbnsA1+dCRirXj6sdjK46ISx29Pp/Tg+h+9RwfGJQAA1/PZ0JDlhEIRZugOZvSsTjvVflfkR3d4
W4TfXdjj3eXJcSLUgJ9C9WtIqq/knj9lWw97qffwLARn+etDVjveqjx9NEX1vIqTnaZ/0u3Ur5bT
7eEKF1zfH9kCNLLxprF4Xl+P1ktBJYUD3qOF4Z6+B3KZ9obXSFfvwsRq9eZlmG1lwGvCNnrT2Nbe
adpj5Jg/hKDx7dFIp+zC1OqECurSHAcxmrh9VSsQiNHPaqtzQW6DVn94zOhsXHcXWxVwbVXgnxq1
2LnKz8Ytfc70PxnIv0ZWa595XV717LezuzwLrnN1eBrmrfYIaeSw/zWyCu5jPs9mjEbJmTIrImmn
SvmoUb9e0Fkqw29/MiD4sXi0kWFZA/h1dZhBL+AEjQZorPlUOabfpBueJl0aFy4UQYcCQk04+0Uo
HOJ8HCJxQYH7fvTpUhru3KkMjggvef+fpsSnXJgay0zTgpK5C4rPRZ/vx/p5BjN/e9LE9/62Oamu
g6GxAXKtW4LmJi76wBiBmDTOp3Fxfyqb/bLSdIYnKr2/+FZp5LgeSO5Etpm3iFfkTkhPZDS80cz8
sUC0Iuz6Y5x37zq2Kd2BT0pFmno42OiDA6eI9qkRnkc72MjkSNfw4ntWawgSeggiG9RGK8or4zP8
UFX6+fa8SiIS9XSD9zr6aST7VkGvKQbG2eMnRd/fTaqbnGB6LPdR5sz+qG5ROco6u67MrQJgpXvl
EE4sY16Nx6IhXIx/aYv6yVXHL0LwIcruU+deaZFdyfMD7Jb7WNuIJ8LEypPoOKCFhbYkG0TMapWV
KTDtYkbYvkxQ54Tx3VL6XaMuB8QZ3yXTczT993PlyuBqGVM7UmfIqkC0wdcNQMOZD2ZQuBtWJBHs
yspqF7YIrZiFybDm8hV2/uqoIUpKiaHagm3Ksl1XloRLXex37hl90lEcg1PifWQ/V/G4742n5S61
3sGZtzdLRHWeOvC3/bARBP4vpsEviZcrRMyrtYOEy1XTFprd2P6QcjqHFd02vCtPqRYfXIgNID9/
cuf3k62/yestuK9kPzJwm14zIJDeb01txZQAK04h11+GfJ92DylINyV7f3tDSi6WFPABhgPxhVjK
WJ3bbpUBpnapmsWv8KE0z4H5mFloXi9nndtebv+8be4XTvS37fCvPXN1x4MXOWzUgabZKD+OxX10
Tu+i5z7b9+NbtUl95OAd8tT6x5mGQY3eI3D37Q/Nehtku8Lah6NfTQftrXLStvrcJBEfmAEbVZTk
RCLh2s0m4K1o0s28t8xXsuWluzFy6YahT4NKg46Oym/yuUnPWkciDTRpj9H4OYaEOtqH1itQ5Q1c
uqz1nLFwdQW+Q1uVt/LbSg9JGMS8HTUNDNqXMd9r5me9W/y5gUgu/wh3yz4znbNbhrvBPhbT28g6
1k2/V7ht2/bLlkKN/IMs+qQFfxMVl9UHxXxoNHl8EPRCqIza1T59Q+vpMdRf+uJ9lj3WjkeJcA+t
Ymx+0vdV/7KYdxEM517+B7pf1A7Q4WAlPDo5xUJdxBNHjdJljunPmcDFWtY3byvhJ91SFwZWh87S
GFrhTXhS0H7u3fk01tO94T5Y9d+N6X6bjM8ZHRG3t5U0VFyYXO1iLcEPqgGTRfbJjB/CZKC+ZOxv
G5GV6dgaiF05lB0o8ouvuJg5QlSpJTlA86JCGyUjcXpIPc856ioSOqrXdUdwQYsfqhO1UFMJToMW
DxvnjnRy4UWEqooaP3w219+Q22M9kk8lXlXfjS940YFnYqGCEDKWnes83x6y9PBmH1FqQVH2N96x
QTWCMEd95kwL89vU6vdI7vjteGcNxUP6blK7fmMhpVHowuBqowRqGTXGRHZk6J5CoS2gbbm/dAJF
Qp8uGTJ460RpGlealbooBQoS2CT7nvc7rd0Vf9npISiqHSJgG0OSG7RAoZNaAkO5ivhJlfAuEa28
joWSbGWek2k5mEl2CHNll1h7Uz1E5hYmQJYxRWleJydLyyedQKtdXndJ1CdhhH6QoA6vcy3eOVNl
73s9C055D/FXtxgLXNvOqbG85E535ub97IXxhr9KNw0gdfhjwepyvqyuL46atVShmG9OVfuklepB
M14HazzmzXPTv2jBOco2LtkyJ4KjX7zESC1A+X29R8bA68wJAtEzNN9+VL/q9rfb20JWAYWi4f9Y
gN3l2kI3q33jtrQyVIOfmMV3fTxMj2o/fCvK4X7q3uoUbqbPYfEppNVhUQGB2xs7U3o3o2WUrDgI
cLInq08w65ZYJHR97a76mQ5F5TuzdqQVZqd009vMyRDe3FsRvb7hXRvqD3qh323Mgog167sM2FW6
01FdIx++8rE5yaYqbEmZKlr0uUB9EHDLIViUXW7rd3qj7lTIJKwCmlMYcCZIEG7bl22sS/OrZUb3
hAlwiRVwscBhU9H+Wfv6Dw26CuoDarM3nGTjCJCdM5cmxSddnABaklj1VIno238vYmcvCmbhJmBS
OjB2LhgulKsA6V5biYuuVGctAD20ZH6n0scaHZrxqxG+qOU5t+ojpaSNt690mxo0mIp+BVj416jG
NPVSK2pVtqnTcpZ87SaPEt3XOA8g/V12PDGCcXnOh3F3exFle1W0UwkkNL1pa7tONOj17ND2Eaa2
YHuMza1nhOzJDReY4LLi9qWus2bDqM2I4RINKu/JUBI/jz/3U+1v1ouFt693w6Wd9ckc6V2khCRN
C3PaZ10Q74zM4Ial98thJhRz8Uy3qm+y8/nSpn7tKd1C95Zbkdta0qNbf55+uOVLjzb66GdD+wcr
xTmCegL9TjznVwEHsl9DHROKTX35qgS1b281Xcg2FxdkflD1oE1xNRhvmhrFWUhvLh+S9klBmDvu
2o2YIdMQB5QHggPkgoZy0ypoJCpKd17Go7KLO/0uDtx5P8dlty+8QUEQ09DuQNBBKlDE3s4Ysn7v
jB0kuVZt+brbVC/ZgGiO5+7LMAh2NICJY3VuDlPZuLsAQc2dl4Vb4qSyieHw5PLAV1OpX01M2htR
EquIjNFSu4MR0HV9e9gCock2IqcJG4Q+c9raVu4b9wEgpyjOzhlpUm14Lcqtdm+Zs/IWY5vTs4P/
rI6LqW0rM1LRk+CBvVO4QeZtuGvtJ2KpQC1tkuZKp+3C3mqpzYJXiMs7GhDmc5Obx6Ecd5sJPdmg
uL9BL0lWHoqY1a6IrMEqdKdFU0K3/Tllv2uUgdXp4KnNsS+TO7Mt7/57yLw0uVopa1DaEq1B2N/D
7yT39ir0xrctSC8XlyZWHuepdKE0wZjRmjI4J7sZQRKr0fjo1XV4Krifw6fcLadKpYNOiSue0Abu
kkeZ9oxUnbrVIS3zzcvPWb0KsiVTesdixBF3doFyG/+gKitKUJAQeHRO/kZWBwlpkOUDMjTW8Kjr
z1oPK5vy6fasyg4iiAhAzlE0RYVEjPLi8pBGVtMEmpjU0tsNxegn4DQ0D63rjcNcdn8AawPbKY3e
PC1Wq9c3RjUPhYmeBpIjy7ScTPUlsV6iwnoIonLfzM4hSrfeVVKfIbDSD89JC5/JanhAhBUFnlWU
L2AX+V+kndlu3MiyRb+IAOfhlaxJUkm2bMlt+4Vw2zLneebX35W6OKdVFFFE+6Ab3Q8GHBXJzMjI
iB17y4PxWOSDF6U6imZPQz/vtemvzEo8C4mCIhx2vgNu7voCr93ADmBWh5ohdItLPgICd+8rsy/8
hspIFL6Zecxjrx3t28nK99KmWtzK6TfhaRNqTTbSwPYixMz6UBTqiCpwLYnhyjur3PX6h2lOPBPC
oK0LcsU/2DIYAASyC1nbcoLfzzsm9lO+a6ie1eSvfPxZ/yiLh3mrSbFmxxLIC4VilQlUYbFR88Si
oWWilJHf6f45MY0PU9M8Gx3cb6ry4/pHW3upchWDHRJaf+9pvBInsq1eWGusTHXnXil3ZYPcVFLH
Do065yl1sv52SK3WK0DholetD8cEsOPx+g9ZOZ7wrADjBUIlEoOF11Wp1LLSoWgg1ZXXlz/nbmeT
v3VbM3ErpxO0PkVWwflEaX3xhmgRNsrHsczOtU79aGjdxr6pbjTHU2bIqV/y5A8SYCCiiJQS4EQP
ZhEOyjjKxkiIT8QmSaj8WSqjneKIyYctvq+142BTqBfKbBYhbrGEqJ8MVt4b6bnw95IcH5JYzV3D
DA9D4SChWGVUydSt/SOC/yLvfuW1orgAEgUQ9uVuVXMpDGwfpQFLGeIHZPS+KT7Dm77jh447pAX0
/2WSHXwwww9dMJdH1R7z5zHJQyinh3lfagqvuOt7aSX1YCZC8L+AHxVaU5e/SR9QbbN9FEzyoM8O
c5Z2XhRyTq1e3erXrx1WEqrXmECvdgmjqBMUpqADQJ1nfjHr6baHwH7Hq+DYS1ud5zWACqFVKA4Z
AEMcfeFWqWiR0kc5cil1PTz0oeXvfQDiYH/CYG+oSnQq8sLeR7T8vEkZaOoSPPfjIIighrrZKwMi
LmEqD3fjnI8HudkkfF9dDVCCTH46goBE/PmbO7bV8gyZ9jqjvVIUx6QotaORh84hKcx0Pxt69FH3
/fzm+tdeixwArQRgBnDiu7dzA7H+3IKGAobXPQSW9nGavtamXLiyv0Vov5IJmVxxsOYBSBb0E5f+
KWmE1ETOZi/rW8N8TIutI7ziC9J1IC1fZSjJIS4N5Fpgt3PAJy6NT330SYJ2RFG8Sj9dX7KV72RR
vTJ1KA7pui2hTm3ExGaiTHynkGvGfkjt2TVGyZ3U9qYaf143trJoMOyR7NB2gpFAXmxbJc+cwAwV
TmP+IW7vs3xLYHXNAHIGvNC4/4i0i0UbmzxJlRhvmqK094mmSG7btNbxuhsrQcXSIAl8ldyBan6x
tye+/ASfWnbumsTVxtlTxmeKRxuha9UX2qH0iCCfoR14uQGYF2OsLWdA29FpP9W0C/eUhtUNK2vb
DAVzak20oBgDXFyCTTZ2BT2ogtE8/4fjf/RD6zAk9ilI/0CQkdYulR8SNChZl1NA8JRGWjUjaSKV
lXVX603jWqGenSI90PbXP9CKU7TVMCGAnRTTFs+UqrbHMJccNG+kdMcAKzQmGqR3UJlct7OWatPB
AIlL1VUQFS/2m5HlpQVJQXYWNZJPkv6lM/+u53NuyO4g3dneDH1u+1Fqdxt2xWN2cdUyeySEzgW+
nuTlcm+Eoy8uMA15mKI9TWGy1/tPTj7cDQqzlWNwXxg1D/o7y5Q2LK+trBDQok+PoA/EHJeGg87x
KbezKcXbotUhKiq+jRBMqc/XPVw5YmR+sOgCAEagfBmWggbcXdlF+TlVf1fDPSNjSvjvRwoxQUfN
gUvWeKeq2c3kKrKV5edR+p5b30Oa/puTYitnGEi+oJCGJfZ9zyXMRjuMzeLVDYNeRLPF1rH6Pd4Y
WISiopTHGjqH/Fw798D3ZvQrqvp+s6S6ZoYHD8qwqJiZgBIuPzuESn1tKnF+Vvq70kbbN/m7D75G
xdfrX33VDIUiSmzUpcAMXJqRJlWuq67L0eLWjtm+CfBGbT1na25pbXyAaaL/Gnotwr/JTiYrSWqp
6Pn2neNqdrvHIOri0SNXedPfiWw0Gio3NZ7idBcd5sA8241zO0No1r/IztO/dpu27mvSQj+b6/HS
bWNWyqkNKYzn+Xe9/+abnyTzY7SlkbVypC6sLN4EQdkNhZLTp0qd4dbZGwlaA+UWedRa+4KhPACl
XCZCSXQResHbq5GlU5ymy1hMljscWctKlgW9sGEc58h0VS0/X1/AVdeoyRpUS+mOL6dS4qxUqhhm
3XMkH8OycmPpo9JuxPqVvQk1JqTs3OSwLC555+jGWFbeAZLU9WnXD4E3FcUhAefuJ+FGkBXbfBHd
L0wtTptTgwqsbExN8r0Z93dR2nL/3/BA96T8JWzyU7BF6S+22DWTwvs3B8LXcrkZWyCX9vgMgVpx
Z1mm2xjzTmFi8vrH2vJusdvDepZVycJUaez9L1NVfIzNu7z7Xpsfq+Sb75Qbq7lW14B8Dngria7j
gBq59I1D4deTAg5xbh5jWXVriTlRlLZmXdtNYejqgmDfU62AllRlb5AKr23Nt8YX54GXQ6aoJd9S
RUxQVVxFezS7X9dXVF/5eG9tLPYLL4hgGnJsKH2xg3BvF5jVhhvrJriNya01wHmLhCOG7bkcdF7z
glXsoQn8Zu8rknVz3ZG1rSGwNAjCQCrG/P3ll6LYpuV1Z8ClJgRJnMELQhvKJaok6temvUm6T/m0
9ZDbsin+/M3Ol+SprpsKmwVtAojyaea7dXxopu7E9G4nvzhbY9NrZw24Na9GeLZ4eC0OgBqRUUq6
A2BA/aYU92gXnGDxIvdI449/sJ5vLC18I/Po2RI+Oz8avWEovdG4m5u7IHlWcwW0qmiU/PtnCw88
+uUGiQ9J2nLKNFeDyJYM2lcNHYuDogyPQy1H//5MCys8WCH1EI2yxX40p7QatRQF6boaEcOQDnHv
VZpxVHvFbYKfUwf2f4zu+i++cXN9Td/fA1imtvD6wqTYvOgzmU0ZcdPQoNDV+yFNRbrVaM9MF143
swLKv7Sz8DAdIzmdVZpmaSWfiuBrDFGNDhNZAp6ibv9Sq2eFFBypsukJUsM+t2hjKMjYSOUGk9f7
o88P4XlIaR29HKbtLw+ILdWaWWc4bGYPWht6xvx83dUNA0skrpY5NeL2Be0Yq3L9/Hu8BURfSUpw
QQwTCmyDqG5fupDYWpfVFmuphvopaYxD2XzM5fs+/xhPHQJMt+kIc+i0RUIkwtXlpYpZgXyijUs8
W4azyUBdrldQh1bTPclJ/UuVPmZRtm9le7fZtF9dRXRjROdHnIzFfhljBY2cURgLLdeSPpJmblzc
768y3BHFIqC8JFvLCePYN9RwDrGQhAhlArbpAGYXxVZyvmVGOPomIPPoA98gzGS0L8UEV5PfT0b3
R84IyIag3OU9e2klrhXV6Pz5/0XImTEB3w01/vWNvTL1AbkSW84QT2U6OIvLP04p0+oytI3Zg565
E8e1IaF6iLujrn43Gs0L/NYLp4SByQCM1sa5Wg0hb80vVjIBcRP5GQfLnjyy14fM/KyiZ2zL91Kq
uFm/k0rmN7vvdmzsW7U6WfCQZhKM9ubmjOH7O0/QTFH+4W0HTeqSv8duCtvPdE6gfqzqn0FUM9/y
EjPqsr3o72sjl6YWScQYpIYUV3gdo5fpV4cweJii5IC8g5dFu8LOXGXw8p/XP/Xa6Xvr3yLClL7Z
9tOUpaKYYOnPRb91rYq/YBlL6OMA7yNl4HpdeFXVciHLM513WeYLWvsq+hQEz4F+Mo/jsyRtnI61
yMV0P/EeLSMGQxfupLNc5vqEtSjow4NSMg7oTxJqnVaT3JidBW1Dx8SQZaW76+u4YXgJprRqLTfs
AMOZKJ6dgmGXKj9H42gkn0MQFteNrV3lb7xc4pziFBBFk4GD6QvbNfTnwAjcKc9hEjhcN7QeCFT6
4eKRCpvgIuWzGHe15LFPzxPv36H9nQXtQxneNz8L6VbVfkoaWp/+XkbVrIeZbAunshZR6VLwcqX8
Ckv2Ig6olRWXWgneYcy+M1ESNfd5+Pu6h6smKLVy8dBIYJ9ehlN5huFGm9T0rBk3cfsgDwe5+nzd
xOrWoGcgJiUoiC8TSzOWAzWoNK4fGA/Ce234XTNVlp+06hdta++6sVV/3hhbHIB5rO3ZF8gNYwzc
1kcNIPSGLT3cdSNMEMBKYqADv1g03Yeczu4wYoXPgpTElL40db+198Tz9l3kgNb2P1YWew9yZCWK
VeAgFkpyUbfr/JOmnwfjW29916xd1doeE/RJ+kloXV5fReHAO9PITkK0BIKBMYnLXaEVaMlJPp8s
UrrxGMya7k52reyUrIaCqbK1rQ77Ch6c4E9Blzz19aQttjrMy+0Q5TZZsz7vID5Sehd6s25naPcD
ep/cCx7yQY7xmAQUHBKK5VvSuqvb9M0vEB/9TfqiME8dSB2/QPYG4686Cdw4P6a31OiteCtMr6/v
P94uNpBjhgN3vM8raGa+KnwZk8+Sz/xS/OX6d1y7fBhSggMVgDm5zPI0WAZdwjbOzsbXsLoprF1j
/ZVH00cj+KC27V6tpMN1g6+NuuXOgQKEjwkIUgzoXq7iqBqMVKYhfQan1m+bQcvcVhO6cn0/MHmc
ZIySmvOB5Du66aYi3IMnlU5O23QfhqTUPKXoy9uh9aWnwvF/5FbWUeKlmGBUCJXkQJ3dnKGUvRDi
OJp5Z98mYQ3DtT4697YSOXc0xIOb6z6tfSwonkXxxOJNvmxppEEhNTSj07NkNwdLA2fZRl4rJ/va
/vdTWPDqw/r4CqIj/xQh4c0e7I1oSEx4W85GM7pqDetQ5UryxjdafVUxQCh40GGjoStwaUXWEZUL
BJxlDlTfm4cp2JV2/03P58hziuFHnHTpQalTT9cziB76aX99Qdd/AI1+xpQAEaMvcfkDIt0sm2qQ
2P71jrni+a7NDql+H2qP9l9J7vbfrttby2EFruA/5haBNB7TCNABp42a5a86fVZ8xITUcm9m8a5t
N0YnxeK9OwAwcijAFGUo/hbGxhZWN8cCuKJJ3pwfpJ9pMz7E9o1hxx+mzP9rLLbY1lfdA3dMlY1W
D3f55WpOEJv1Tdhn5yRrd0F1J1QCHXBK+U4Kkz+4XiGqEmSNTAXJry+XNxu07hJ1UhKAGkVVHyqp
3MuFc1uUW9fBukv/mFlsEGvmKZLFnTADuqsIjz2jTjRadqo/30azvaVXuFJqptss8A00FC1R3Ltc
Qzn0YZywgJSpxZexPcXQKNR5fdIDQBWyV+fFkTJfWH1tmy0VlLVr563lxbWjpiGFU7PIzn2wa4x0
J2c7IxiPbSPdsu0QmHu8fhjWchdGe1UKtdy16lJXVUmlWK108D1K85ibSJ1G91GxRcSz9v3eGlks
pzlSl7J8tklqnUL46eK42A2d5yTHLvv38AQ+HZFZB2cJHGYJqVLMutC70AAzYGa61ytT7s0SJAyQ
PW65tbp2JjR/r2QM76airblRrK4f2JZab97FyjztCtm+UXNjK/lbu3PA2gj0KOkfNJ2X+7HQYBye
Sh+cgF26UjfuuvCLzGRuUm7E4rXtx6bHF/YCUWux/eJE7hnsB9kTGQdpTnZD/0nW3erZ9vO93fVP
1zffqltvrC3OdQgTFqRyQEnIzsf9HGmAQzvLG0srPOgWOe51cyvOsX4KVWYAzYgMLcyZ8WDksU4s
btDSmmZ0Bv6GokBtb/PqIUs2DtaKb1RIaAPTAuSdv5yZdIquKIdOHOTqNDVnMPChCT23vfHBVvYg
ZS9uTdq0r6f4cmckAI+CnObUWQYBbthe1d0am/rdK+cXBCrRkBQEj5ZqyNpkzJOTsP2ofoaBvpfG
7yZcyp35HSzBxkdawUSK+gjgUySgMLiskHRSxXBQneTnTKWYqz3ZdnHIOp3AbxVnp9HPWvNbAtMr
U8MOdPt3IuvH8OhTygiVOy2ftn7PyruL4SlaIEzTCcXDRRLW5lOb6wAtqUPtwzF0bZvGqlTfC27n
MPiop57m7Lr+a+BAKpoqL9f37Ov81CKBwDydatrxwKkN/fID61I7jUEDxCFPomPp3w7DTSXd1aFE
qa9/JPAcgmbi9dd49djJnpE/D3IFjdn9aDITcWdIL7516JLj0D3kdLkH5bbXXnKeTJJ6F6nHrL2x
twbbVmbCmMYQTQYQnJCgLnUo60yWunBu8nNl7dKImowZnFJH90CJhZ71KzPcMpj2kjKjY9q7/Kpe
RmTiIRnuhVJfM1tHkuEPQ7OVT4u1ereWCEAA+dcRZ1vCqeXR7MmogS1IahHsR/KkY6lX7Va5eCXO
UJ8R+TpBht6WOE5vsqJO8RvdqBlicD6Hw20f/rTyb2gru4UWe8h81cN8NzbBB+dHXL+02UsY9Z87
tXYJr6gJnvra38jSVkKRqBcBaabPBmZv8XsGPpEF6EEQdiVem3a/u1k9zrH1aSi3rsQ1U/A9gqel
RCZYPS9d7/1o9itBdpZFyc4Ob1Qjdosx9px8q4vxKge3+JjM/5N0gvoiUixbh5Q7pXzoEJSMVHuX
+o4npX9Ldu4ZgfFgjb+aY2zwZJn6g621n0O/2YX+qdX6Q0CFhqWmoSmh0ffx+nFd8/8VsUp1ToCf
FksdS7ZZlzMEP3P9VfEPCFSY5bdxCze4EvQ5WOCiyUzBrS7rMRNDclSRmfGlEGjPpUvX0PU/Xfdk
1QYBGBpazWbMQbv8kmYN2gKqRmo+6pMxn7Mggzp5I7aurZYAxf7HxiK2TXKa+VWNDYoVrk66FicH
drEbTVtI+5WTbwNA5Oqnd0gHb/FdOAJ9aYb06qPiQY9g9IUJ+vp6rR36txbEn7859L4DeCPLsDDN
J3mkdeccmOXTZBdwCkoKf2CM5h1VCCorMKhcGrNykkSrE43Q7xJ9ctdEotmQn2TrU7MVzFcesIRy
iDJFW4Ru+eIbFWoe2HMOriJPmw+W3nx2AvkhNSnC2bH5pCBvCRQc5E02/r7u48rmuDAsNuibBUVu
t0yjkqOkBuOu0VWKPA0CI4ary/VGgFzzkWwDAmK0dwWW9NJUoM/IUPfwLsxc7bNy4wy/yg+QkCnP
mtx4qakerru2Ql/EKMU/BpcJFa+eLklbbgi/qJSPhtUGB+QwkodgbCH5r7v4UKdq63aJInkT0i6e
RtPBc0bEMCPGLd2hj/rD5DfhUzakkQmy0siLg8rw+gEO2XEDObD2HL74uYvnhwYpBMIvEEPYmXYO
neewij7GvrPX/LsIym8KeHEW7Lpxcm3j36fRkAiTdoFXZU8vUQsJkMpEDVkpI8n3rYIGmfK3LVNj
N6WNgKeKiLa4UATbJDekDUsEgOLLXeDneWWVKncXRNiHsdrbceuOhr2DxOGkNXdadhdALUxh2Gvs
/IgQgGId8upnHp1a39nJ5dExvWKk0APLztS6sVN+1botmNMKVJ2t899f+Y41oJ2aIPULCA+bbN83
33jbutP0ode6gwR5BxCav8Jh/prXN03/oHXJxv22EuVAAyHAA9oODpplX0+dS6kKE2ChqZjPfDR9
GNDRMUX/OPC1HaiD/9HeYuel5ZBI88A3aaOzn6quhhhG4NyUbeb2VIClPzJHsxSKH4oIr2+TNzEn
kkJ0HSwWF+oEV7KfJa1xTRA5EiRxkvrUBc1GIH8VcH636V7naAQUn8vwctOVBLPcmCAjNAZK/30C
ljJG6Fxrb2vJ3JUMNWv5acqf67g+pYN8iHzLs6v5OZv8G1/5lM1ndMMga4k/tMWhcA6BZn+5HqzW
4rCQleL2FARAy36dbVaBVUc6cbjvadJJqOOqVnso1Wlvztq0AVBcC8UsvVh+sjs6hJfrEZZWpxbw
fZ2TotjrqQb1K4c9e8m04GOFIkzTqC9zbp6u+7iS7IhvDn5EMMTwHS6ttm3OcB8ADubwniQrR23k
ZM1fr9tYXUfwxgIUCXRp+a4t5AqIf0XSZsU/2tYUgDPB0hBtUYyt2SH3ZPBWNAshCb30xc+C+v/J
LdT4tkQDSNYCtMsOZrD1Ul+LBW8NLeKlpDZaHphkb02IIFsVPI32IxR8vd4ex9rfa01wvL6CIklb
nhVmUhFjoy4APmqxN+hwFn37Cs7wn8dAv8/1e7n3Stu6zVAF+wNbEFAwUie0jpY0OoU89EGrgJaz
Ix3uqaHbFzA1lM5Dm0QnmF63eFRW71h6+/81uNiCtd+mU2YCd0HlepYOaag/K/LfUI7tis5D9BcJ
mJ3PMYcl5bqna6AGRNXo+aOXRbFq+ZCCvcVoYh2gVm05wamXBKCoqWYkEDudGq0tHXPTT+/ypAru
TLMa97HdP4ZKgDBOpRr3CvMWG1Fx7TiijaCLaRvocZYll8bqQ6dKB1BGDeg057eN3lSwlfStrjg1
b1EO4H8geS8PStVaZt9pCh1efXgY4JYuRmtn9NmtEpj8vz2qkbNrJP3W6B6Tdj78ybKLNgPINQKd
vniS5LOWW+NgkcMHKSS+vtrvqilK9zKSKa4+VL1HVGo9Pcn9XdyNNmjRMfdak4dY35XSWWgJb2yF
1XUHFk41wIR7e/lKkrOxSCND9Pm71E1iC52l70m3RYyzdoz5soits9vhbV68KGwnb7piEKwLTbWb
6Tfu5bh0XD/q4mPVZQ9NtpFDrhmkHME+EjwWXLKXH9oxoVDpe0DGTWzeZ8M3Rb6lPqbP9a0ZJTfX
P6v48csY9dbWYlPNjumPs4CoNqHg+Fd9aR9MurVxX63uXUumAw21CkTCy4HFQrfTIXA4s7FTlQfG
0+J9GNr+gelfSPmnYTwZcjfttVHJ92Y6O4qb5359nuzMPF53eO0WEGBSKMcoQfM9LxdXK+rJ7FOQ
XvpcQkQiNLkC6HoOfZCMXqqFLaxnztMQtf1GkFi758jQmEMFem/xQLg0nAcVsmE+K91rv2tKno5+
33Txzv73CsjcNZDLCIJxRSg8X9pBBagZdR8H+3Ym/7D15ESltdq1U7D11l51iflTZJbgReVRdWlq
6mFJbUouHUOLXKNu7xPEQsPkNy/zjeizdtIpnTEGJahPifqXlvRS94emY/9k9SdGQdwIBlk1m/4g
nkAKqkF9ws6gKnhphWmMJq96Gi4FCfQ9mfxzq4XWaXYCf+O6Xls50jeqjuorZGJxxNUidALDptsS
i3BeuVbxMKY/jXDjJby6bG/MLE73NOc9UnkM89POUaPfwWC4zhbaeNUVUa+lfC5UxBafZiy0pH3F
l6CyGPrlTrdvLDiLw+zH9YO76ss/dpZPOdodeW3nXH9RUwtNkhC+wDLZiA5r4ZDXNM0jwQNlLIfF
CUxlwkVCOFQ0xi+znc9mu+7H+nr9Y0L8+Zs32zBJudTmgGRK/5j79k5XPwLBlv8A5EfO/o+ZxV62
Sc1qtcaT1L/JlefOuan9l+uebC3WIpSOdd0VAVjcsxLarlRVXiBbG0Fz/aP/48Vic/lp2El6JbiB
FKvwojrc2cB0Ic76kwDjkNxw5aKYROPs8quADnQCy8dQpycHTf2hJeWNYv++vmBrn56uJ6P7ECtQ
kRAL+ubTF2aYB8kAroDj6FjfG0Nyw7HcjXG7sY3FsixvdTHJzLvUAcm2DJeRWU7+7DCnb5IZpo9R
/0Nx6LFlXij9VY/BXhn/dcoCTg9YAegT/iV1ufSsSmj5WgOHMxnNG2v6ONuNKyM6V6nJzVB/+7fL
yEwNtGavzBHUdRbfKhkrZvVyOq5NDon676k4l8P3gPnb62beLyLkPWTaIEhhpHwnCCYXVuY4NS3k
QT9Epox8dnao+5K7Z/KswPQI7mhZTKfrVldSJcEZBNcBRB+o5i6Hig1tmIYspIANf0gcHQ3ttzb4
sQt4w5OYgUz0xB2jwkvm6Sxv6ey9P27YplzHgYM/h1GUy88YpTK1k5SmAPfeTanB1TOM4OG3tuf7
c3BpZhEC9SJqdbtkPhASYzfO0EylbKV8Mu3D9bUUMe7yGFzaWcRA06iUfGay5GwP2T6pgJcN94PW
euP0NMhb7PDra0dfD9gL4l1LNRulmuNYGkKSofxDmn5QmpbRrn89cC4cQmkbmKV4Bi7C4STXc2kr
AXdHLH/SKse12+peHbaqfOuu/NeMuchOql7yM1nGjMm7Km3uS+XRtH5d/zZre4BwC6GpDu6E7PFy
q3WmJQ8hxFhnOT7JP5rvThcwuP/yvxlZrFfbDHqfahjJtN41h09KBjGfnnib/bq1WGEyo0/Fn5YM
1M2X3lS4U/ZilnAQWzm5GQER9C+DYtxaEmN/meqlWbZxN66tIHg/HuQqUI93pENKbVrjLCgrrVh2
ueVLOzhEfbyDUfX6Kq5th7eGFsdIMwd1ULOG2lKTegmP0egXTYkNb1aN0B62oMknK15qSjvGzLCc
MKKGsORnL6163ExVV2yguEQBxea/AnZ3+ZUaDZ0XuZFhitNjWiG3gITcjEfS9eVa+S4KPXXBIihz
BS95MGtEuRnBBCWWD9KjORY7u7GB833bnC8V6cIivGFISNeAD2Gme7Hp/N7ucskCS9V2o3CHdtBG
HrESQAWsiSFW3pOQGCzOD0w1dTyUwOtAWybMcZN7eWl0XznBodkit1z7OP+1JZbu8uOMk5n0sczH
yVNnP8T7Vte3mVHXjQgRGtEghFXm0kiQhkrvlyRGjWm1Z0hr04NU9zKFuz7YuHxWTRGpAatQwgEW
f2kqzpkMUPs0F+QgbZvtyMCjeusxsWYEyDQz/aIJxATupZGIcSWtzSHICaLHtoK3uW1dqND+9buY
fgq0Y4KIB/2aZSG7tWJ9SgTbD5wqOs269Nbufl8/NKuOUK2AzAoZF17gl44ksSTLpYaJqJw9CTmT
TDB9GhuRbO1oGqIExfUMqHLZ04hzJfNTSj48J1ApjjRAZY8o4FhxtLFiawcHbi4ARZwfQVl16Y7V
N5WeJmp+doJPTPg1UAQIChqZ6WVIcvfX127NK+ESGT8fyFkGnNTi9WLVDqxCUX4T67HHVlNQ2A7n
LVzviluqmI6h3opboKAv3WLWG4rwksmHOUUFuLtR8tMsR6csNSAB2KhdrHh1YWuxI+TJtKVQwtZw
q0/RrpW9BmryrQ+1ZoUAR5WVgA2d4sKjWm2kAipy8KhtHriVFERuW/2cyct3lpz5G19qBWkId9kb
cwun5ikOE0vA5eXvTYjOQvOpyeqDTn2prY969WSMv+gfapObxQc7YGoZJrVmODv0xDghO3k6SVsr
sHLyLn7SIhHLgiLOYocVCPs7KLDm4UO41a5cuagwASEsHT4uk2XnYk5rzZltMZ4wZW4SfFLq5+sn
YN2HfwwsbsIiRU8mFAYsxCtg1c7rj4Nz+N9sCCffPN4rZoSnRmLyoLM/98HzYPtuk23Ep5U5QrE/
/nFEOPrGiNLpfcy8IitlmJ0HoWr7GQIwQdswBt7IOMkHrQzgfzJRBJnTpICkXFYOkd4mN+3opG4c
qobXITL56brzW19wcUyCLLCtRCywbX/Op19S//f/9vcvzkUkt5PuozBxpvi/d4zmrkO56A9MUC0g
XSLJlJf19x6gRCAlgkuOfpUa3o7N1klaXaQ3FhaL1GtRbvkT5IFFVzPzL6MMcbzuw+o+Jw0DLCny
12X6os1BF5jSDJdl/CMab+X8O6Rc102IH7lIKlFM+sfEwolJG1HrrDHRlfBSlV6nHuTPE+Wc62bW
1ooaDnOdFDqcd+wuutz0cdWJwY3uh9x+bzZHcteW6o2BJbvL5HeDIkdk4Y5eHqWhu89M+T4Okt/X
/dgys3xSmEkQD8jYnvXeclvrXgklb6sIurFWunoZFKZB16RxVnEFmVzFflLtX9edWPvmMNiJCSRV
iPAsTl/ed4bci7XKB/UEkdmLKT2UFsNj7bwFoV31hf4xwEcGDN/JZSi5boWhjC9N+WVEw6Qwtqi3
xX213MBievc/FhZfRCoNZxQEr2d/rn7nMC66jCAUVfNk6V/H5H62wi2LWz4tvk+d9XNnqcKnFLns
9Dnttq4F8Zvf+6QJOh+dqr6zOJRdFiuVNlhiyi7td7USvjhqvZsTodtreqgKQceyi2fjK7pRN7L/
B3U0phAAVYNJRk5uCS7Jp3KeRkYaSfvKwfXD8Lbq9Vsr/zIP+rGWafNf34/rC/qPvcUtCEc7qbvJ
Ldgbz3H50veP1//+1UMrOP55NKOOt4QyGB0MshQDoM+VDga0opN8l26q3YhD8+6biYcf/E9CUGex
K7SAhL+wAuaCpvjvKp3dmZkxszmlqr7bKqatAHR1OLvBnTIvRmlwWTRWki4Y2ojH5pD2DBfpUwDe
MJhPsz31nmJIviczevXZbplvCLUiPsRN9VjG8bfellqPEQBGD4MgQBYgdk4J2B4ms0o4e5xu3HpD
rC4+L2Jb/GIumkW+OaaFbtVZzj0c+EgeiB684Y5b1AHXrIA4WI70QDitS0GIlar7eyqf+/qhq//g
MmbGFwJmim/AbxeBRs+LIrbDOj/7tv/AzFkE/ZUcwvWwBVxbDc8OmTPoWWZilo9JkKrVLOXk5oNe
H5QxcvNQAVDs70HvXj8YK2VMVbyDxGA7z+PlRSDHLRMJLdvIagHKBgd72Nn+L2n6OdjxiY7uZG11
HNaO+luLi92Q2tMwlw1syLYsuYnzxd9UBNjyaVnD6suhziQsSKBM6v5jBflUa95Wtuo29Vlv90n8
7foqrvkkejeMVNFM4Z/FfZ1l8FbOen4urRctZlos3l83sLa5eYDDhUZQNp1ls7LpFDO2SkILdOPZ
Nyutas+0svAc9yi0XDe1QnYAxA+4HfJL/8/ydumMpbV+K80cJGNmKr94bHL5EMTRXlbPpaw8zoIj
1njJ7K1kes1HnKMfS80J2kPx529eQlVcWGUTMsZoVdO+jEPPiV7ieWP0bcUIY6jMisA5RTKyFO+y
wngY1RD0rmWk5ue6DMaDNmrjbdn2/tYdvpKXcIGD/xElIUQdF2/UMqq7IRDsukXkH6ow+qCFoI7U
djdXx9G69YuRQC0P8I08q8xCWk7/CN7Pze9teKjbRMlc1YnokfjdBuXDSni5+GFiO79ZaXPoYQNx
6HMqivMtRBcmopVqRvEptjbCywp0E5jGmzVYfNR2yq3Q6MCrJ910QIWhCqFDeO5syLC1D4p28suz
OaY7M9qPSXw7z1tAzXVXQRHB8c0BWvJhFUYvpz4vwXOSN+4U/FYTBjmNGzX9ev3UrO4ravz/sbOI
ahSyJzgY6eFmw+R/aIcsuzGi6Ymx2C3qh1VLkFkwJS4E0pZwNtuYJWMoIRnWwEsbaHyhRF2M5uG6
PytDzny4N2YWIa2vQNSWKqqJ5uwx4Beh8Cq7c+4fZqX/O+l1YkC1Bwd03wf6g1wMB8tpj7o6lm4m
z3s76Dx52GLtXUmwQLoBfhejNkD5FgcKTbhioj/CgZLt6ATfxS41xmezrh4zufsy2uMWyfiqQZD+
XPaiQr3Ubxv9oQpNiQmvgKGVwtjJs1t865Jhl2zNkq3GijeWFucEsWiq1xWWpulJVZ6kOHEVlEtN
m0rgdJCGp43Pu3JjASiGwQpQCqWFpWdx4sRhFdMoH2J59uQqi/dGOYS7VJMDrx1T3x2rpN0poT+6
sOv0N3kfVCe9hM13DpO//bIdd2Fd2huXz+rmZlRLjLcwAL0kkLMHdewNoXvZ5Ldgc91qrl21+3zd
+ZWYAGybo4OiEfRIS34kSLv6MlaYc4in2tnp02MnXtlB+RhSrd9ft7Wyzq+CDFRChcDOErCc+5gf
S+KCkWvf67o9hV2zMRK0ojHAk4NeKQPF1HEwcxnO46LvZSv/P9LObEluY9faT8QIzsMtWUMPbEnd
ktq2bhiSLXFmcp6e/v+oP47dxeIphnQivK/s3ahMIpFIYGEtwBXtXN2j4+IGPem+CQdo6hUqDdzq
VaSvcy5ccFV/qUPiheN4sCgeDorwiomSc7v3mzY+5MVvWr2FgN1TZLdtJsxT7c85nu8yOmF6HsOd
7A7jx1w13ELpD337rq4bfE3+mqjii06cSfV45yLeOMUXv2UVNtogUSc5BNwQRpl+DxbYcuV0Kh+s
rgzcbJby05jPw85bYfPDI8C2YDYIHvbqoxRxVA7twEepjKTxyqgh2VXk+f62e20lawgq/WdmtbYh
bpzMLllbPnxGKMpVSSrk+ocd/ghk26uZQIss7U6qdmcyttdng/8kmZKZ8L10ulJE1Tzr0NpKsaHS
VRvbY5bFII/LVkHJoldmRGGc+o8EAeH7shuld7xH06MkVaGnSEHi2UnTuSIJgp2UY9Pz1P9+2GpH
zK6ZAs43MBO5QFigOkzj998YYeLIvTGy7M6bDGrQU62pbba9C8NjGFpuN/1oIrC2dvTrEfHC0hLM
3lhqm3RgxAaW87F7qJhvN4N7O9tjydo8IaTcaBQCZeKJe2kk7SqqLwv8p00Cz+hOHNKk+eZkD4X4
etthN93mP0tr+gU1b2e+CwFesYaHuXtJYnPnSCy/dVWFoQDz71rWracw75OkTViLAvY5VR5yREdz
60Mif1ouk4VbgdHX24va3j7mgZjNBv+xLvyYAuX2aALJMjMBfp6bIHxu8uAcOoGbd0NMWtQln2+b
3PRyg2cFNTOHW2x1/IRaF3wv0rNK/yuFRdBMQCbuYQ02Bo5x8zdWVlF8Nu1pzEeT19IQ+froieQw
FJk76jKDIyNTiHrjSnPzsSNpGOw6coe0cdG6hPBhLB+cvDlCFuUORujp9XjQ6FC3xqHoAh6v3UdL
KfZmjzeyKH7v0u8B08809mpX+rFf2rv83riMXBPWmSH6W9MeMvnP9sm09t4Wm9/AJIFADGbB/qyC
QNwmLKVbcii7fpKLbji3nYpw3uDsNMb3DC3//k0M6K1RbnPBZUqvyTOsZ6slOwynHS/ewqHqYFC5
rhBVUFjYpRm0cm0nqTFTFQ9KVXhKcZ8WnQcBDIeniM1D2B4/WsVekr0ZEnj0/xzfBXe0nK43qxNZ
XjZkC4zvqs+6FT5ZvbNzJWy6xRsLq8dZZjHGpjMX4XeOcEfNctVY/hKHj+jDZa4d+aO+l/4sjnYV
hN5YXAXUqQjiclpgm1kk3cHrwURcf4QPg3wsdJvIuTOH+0SRD3OU/dFUwafbweH2jkL+drmjia5m
cmqx3tos7tU2vxPVThllM4X+d33IIV9aYLqUlGDhXqkGze3m8ANDqO9b3XT1ZA8muO2W4ANhs6ZO
eaXA0ceSGOYUW6LqvDrpz70wD9E030OEgTKYNniUrz/WTvcxqiM/6vZgapu7CR8btRjobKw194Y9
SJakLEjPZsoaVwV/+VJU9fjt9jfbAopQ96JrBCHTwgC3On0OHBJaljAtRsXEm+lRjLlymA0y5lD1
RPlI679FOEJ/0IdPcTsf015G4Ta6a1PNpdF9mpTqvk4UeCFif4jMr7d/3tYmvP11qzSkbIs8iUd+
nYwWSNjYDOK83rawdW8riBQsMHSbdGMVBrQOptqyAtyaZ/chyrFJXJ36genwOy5B3jL9XaEnh9s2
ty7utzZXgSE17UIwTc+eh1+TXvfCtPPy8lPAdqbNj9u2Nv2YOTjAe7QQmBFfJaa9ntWJhZSKb2mv
OcCHvHLuRTj+lfYGxKvmk94flRrSr8j4EqdiL0fZYKMCKvbG/PKF34RZWyRRbocTxOm9C3FPeqYp
A/66OveV/NS2L6EUHUYTwFH9WFFZLoaod2seTjA5HqKuPgE+OTmkGHMwe3oh7YTozYcMfB3Mly/S
DQAbL39emppaLRzeE6LKvCyIvL55UQzh5aH80tiKVwfBER64ADq2ne+y7Ps6Vr+1vIplStYw2azK
jJkNsxszzx0N74r2+1h+r8bvmja7ckFfvHqUyG2UQD82e0f/f1k7YHL4XKGlW5PtyGoIbwBjGH4n
l55VPQu7WGA+Xj/N3qyChHPyh7B9rOP+7vbaN/2ft+nCxEB3fl1Qa3Nj6PtwWNS7VT83irOOVEgn
ateym3PFcPltc1t5zPIU/h9zKxfMFCbU4kVwJQtfmIo6S9Gz8ztATNpL/xlZxdE5rk0FglUepho0
N5XzVCtflfwhdxjvgs379oo2NxDI70/CB8AUqzNti6EClI3vqLXjxcOxNhIvkb+UlBjmeOeG2LO1
2j0Gl+2iXl7ccXFMGh4VzbdJcjtScFOv9rTzti54dI3/XdhqF8t0JOIvxqK8P0nWg62oJ0BKXsZZ
uL2F23HxjanV1aLFvRzKksrjE7bTWjym6mNgMJSeCG+yvpGe9QkIvMovy34ni9n0R8amefQusqxr
utVZgkPOKQiJih15LTIPceUN5Y6RzXuNJwKgYPIHuhCXgc3OHKG0HTvJzOTZDh+aJD+kPaE2OLX9
p06t3VaRvdt7uvn13thcXOlNrLfMEsmBAZtOfZ+rX5CXcBmKOTOD9vIbhtg6OoUWt8vPyPbGEChx
GwqIigs0G6ezmPqeJKWcYaQKHbftxE5evfnB0NJF53ZpKq0p/6I2rKt24ArN4JhgIriPod7Zo6f5
mWldXQhAbsg4dTLONXedKSe9aBcVk8HJDq3ddPeBRZPFKBUv72zYxDLIjtB6n/9OmgzGlcjtlRMM
YHczVCiTvVcT3/yYDlcjWnCkDT/Lv2/2uG7lrOscvLTu3lVNPru26Fxdn49awhV9+3tubTAU2xQV
Fr5KerGXjhMaEHcF6iIUov7QMdX3n/vdE78EqvX+vjWy8k4oN9omHg2GzaLygCZaDrjh9jK2QuVb
C6u8ThmSQW0jZnsHkXlq94/Sn81Ic1saRCqA/NvGtr4PBHCL3g0NC+BFl3s2ObwmQ5IrWsrCqwo4
jcbpvongNuM03Da1+XmYutcgvASXpaqXpkoawyQBNkO3ZuLV6qFo7AMEXP83I6s7LbdgMIpMNs9w
Phd948bxMWO8//9mZHWZ6YEyWLFmMdfYP9iS4pnFk1TvnZzlM185Gvi5RUeOxGrNTDx3SWI4MwMF
vVl9ogjn1XP6uev0h1GVz40o/w4jZ2ddm54HwOwnZw5CJitn6NVeSjWecn4cV75h0tHW7uOSpgPw
LEphtzdx8yAxDQ3lFD0z4v3KHTQ9qJoW9gpFbrksZWs424lW7lwmm04Hg+3CuQOMeu10fa4VkTTm
jAukTuEtZPyebnYKF+ZQnG8vaPMoMUu7EO8s80ersskoJY5Ry0wmOExgl/prHYWnsUtdK9khcdte
07+G1i3AFmyVFQjQ7SWy3HU/Hp3hc7rLI7SznPX0IZTXPGpmpv8NK4B/1P5W2x+irDrmZni8vXFb
ngCZMcgWymgwcqxfT5PIGh3iJT9sZ4AOpt6lfwtT2nO4Le/WuXt/MtqAuF2ZyXpN7zqT62GY+sdJ
4g4sw/J71CkvOhJZTM98vL2srQ0kpEJpwPAWeLiVgzPEHYaVzPBMVddeYX9PULYPpeZUDM+3DW2N
YbCo/yyt4lFugZ0c5AZ6FlvYnjpBGGs5jfHc6Db85bKdeuVUt/d6mPaAR53vnRmEXqfJkgfLkZ9I
lek1MAD+xnl4+6tW0USKkxilTc5Dqb1a9j+K/JWeTJR3v3HCUYtbaKoZXUQ5/TKOqEORo+/UEkeQ
azDbhyXcD224E622ojEji4tYr4n0yzoRNjMbGS6VOQNVQAhsIx7diS9WWz00qnRMOgqj8Z7Y+Jb/
cCaAg0IVhhetnva1EbaFPYHTFt2suVH/QdVsT+ky2R27vTC5Z0u93ESgIq1tLCh0GvV/FvGxy5JD
yIs9CObDbWfdOoVUyRjGo9evwvh0aYnURsjShICIpo5+Yih+kEhH2AfOWWaeyizdaZ9vPWBAiUAW
D/ZQV9fpsK7Uepm3YA+n3MldszPfNSO8sc5jZCxqBmf+Xw/OaO5E6A0aWbDai6wBoG1IKddPaz3K
zFGKmN4xIso+UfscxM37gld8bmtnzaDgORdeLpInuRoezTlw46H5jfDjoEuJ+gwjfFAQXm60OiXx
pFqM9zhT9TBU1h95onll2t9Z1V6LYtN7KPyCFeTTgha5NIVPpkIxwOEWsHyMzvDOAvbTT8aTvZsc
b5ha9Ht0OCPhYUD+49JUARWR46A+6dvFq13PXo1aS1VYNH0/3/bTTUM81UBaQvkA9P7SkKqUBoTF
fMFKeUKH4UOR/yimB8m0fv1VCK8EWEWq5nCyrtHSRmOn1K3A++qSfB8CWMrl5vw7k1gXVlanrtLH
qLF7AcaXulJiPcdoeCZij9VzI0heWFlFEW1uozJawLd9L73vQVuZ0kdVapcuVdHGh8Bqd2L/1jnD
InNA6Hcsd8DqK5XTMBhxuWDNLbNz0XKDUfPZNF4nyG7k8ihq4Yqwdyv5j3AIXaDk97e9ZCMVM3AO
KuIMGHPeV54vnELqByFzzvXRLfMfvAR0sVOD2bOxeg82Jo0FtcNGrkNDbz1rtu4av05XtnAH0U7g
mc6ds0YBxFlGQ6xkAjxRf1gFtYL6OYG07vZubZ0pFUZ9AjLSk8D2L89UN1dyX4lM+HOsi3M3maUb
5Nr3Uq7ew7BQ79w0m9aQY2d4kgYc5lbWIF014FcFkh3O9zV872FVfey06FAU3c7Ctj6RyvVClYPS
i7MGZleyWpZmIBW+WYljEbQP1FWf0l57ub1/izevnoRMNP1nZnW+VLsZC0NLhD/0GZqdP7pqj0Rq
eyEwQCy8gryalj19U67pmggeqS4VLOQVA6bzWe5/3F7Exo28jGX9a2LlBNbY2nPMWI2vMGmEFkVf
u04701c+pvH4aI36QarKRyk3X2/b3cqSKWQCZ0fWAdzXGidUFiRUrWUw7ypq7eyUaKOVsda5cdAW
RF2bcEVych5H1XgdNItZo9Ly0iLRoKq39Hu6bYvQ+gTxz+0ftuWnzFzBC8uPWoZ/Lve8rIdocChF
+mo1nSHpJ4GfT5P2JOa9Ys8W2BI+SnhEllSIa235/G8+76j0DUk0fqokxv1kV6c5vdcq+2gNjme3
nkz3boidO4bivfCD0xqnwBoOk4g/DPboqfVHU9+DoWy5NDOCSH2yfMqDq4upnhjkDGMh/KIyKteu
9dCL9ODXmXd5W76xsjo49TCootfwuXFsamJObXgqciWuHUzl6fbX3LySuJOYd9FQcKe6cbnHmhBq
rMyFoIDyw6oUbwDAU8ZL522QGfZ/LJW7UX2cCnCVjnUP4fNO2Ns6wrxT4G5lTJkUabWj01BUedtV
7GgjHeLsPNfBIRp30uo9I6sNNcacCUurFr4A1EM+YU+VC1n17a3cNMLjGf0haImoHl/upCMHjZZZ
I0aiZ964XlU/Ff2vq5tz3S3zCFzfi2j8KqF0hnwWXOGlX4aNcK3sqeyT76rBYEv2O9cfsBPoZ3ks
Qg+7BII3p69Jws5s26pE6gz5pEL6Nql/K3n8yMG6vXGLi63uCaK3ztQg8QSGQ+3S0JTIsdSkLXpu
OqLcTimdpDZ8sC1S5WQ4GPkft81tfKcLc8sZf7Muqw1y6jqN8O1ucgPxVUlpbOyqXG5ZQRxv6WzY
JCpr0GAw5hXCoTJ+DRKyaJtzeBcb6c5w0dbID6LpvGH4PjoDMcuveLOWQI7w6LEs/Uayz4Ojf4jC
z2UXP5lMQc1NeRDiKwBCr0hqtwnyM1gCNMHbHcffCIqs8qeKGjOnIAoufwSo5SKLu6b0bVHei7p+
KPZYcDc8hFEUeZGJpwJL8+vSAmXyLuuSrPRrRB+q4F2kn0P4L7U8cgN0Zm77x8ZyKL5y5dOY0ZAF
Xi3HQhvBtrKp5KmvaPMB76++GFHEE+S2na1F0cZFUItRBTBIq6A06F0wz5NKvHDaDMkEtbg3hyI5
9QgMukHJRIo9R3tC5huLI7ekpcHqIAa0V4c6p9E09HCN+EZWHtOF079J1N+YoGTrUPrWl0EeZtsv
P1er2IbkjE4JYtuxz20ppQ9x5EgPuhibnROwsYnLV4IDipzZMtY8YEUtdxQpqf/H/Aen0ei1B73q
YtecTe1UFAgSWaLVdh7BW5uIQapCUHnCz73axLF1OikPigr23/qrFC3AXCc43/aOjfgB1Ji5SSpP
zOisodVxYMj1GOkVvPhPNkPPtVMyM/wbhBHMucIoi0SI6qAGuPpS/aQ29hDXXCfJnT3X3/Pkd4bo
oDZgcsHmSy3N/0sbWqsYdaeVtR/35jm0pINShceuC+5ub9iy6Ze3CIuA85uGEPkyRGqXZgpRN5Dy
hrzWzNCv9S8mGot13rp9vEe4tGdpvWlJmXEtRgKk9kcr+SsPGAUx36fSX7cXdO1lLIgDxKfhBcJ5
vVxQCW1A2HHX+1KKEoV1KFLzcNvCtY+Rw0Imyd1OxINx7NIC7dmpLU0s1MHZQrC0bV/taOeAbtqg
8LWICPNx1uhVuSqosoUWl3v9bMevkKfBx317GVsbBWD0XxMrBzPUugmr0eTL25Nb9IsW8m0D1x8c
RgVO++JaROu1a+mFHE2Zrgg/bVCCiky5QzyzpMVZlok3SsO8Uyfas7f68mFR6KNML8Y3RaB5tl4F
92Mu/VXIoOK0Oq93KjbXT9xleQyWMoCAhIS67O+bJCIPpKjotBk3kLThUCAs4urcCcpQH9X+n0pr
D6MiJDeYhp0jex28F8MLST9XLRoHi++8MdwHc2xpARkzmIEc4YoiRCD2CSE7L06fb3/CrTUutdGF
AZERgjU3IcMTSVeoXLaOVfs5dCTIMQbwlNr5SYX/WdiWa+5d8Nd+uZCdL0oRJNCgmVf7KlKhceHJ
ja9p31v9qdnTH9jYvou/v9q+Qk0s9Gv5+8MY80B8F7hJ+F7EbmrvbN6GPxK72TZuI4Aq6wHWhdXI
0Wa1IcH7Z8je4QsousDtupd5bS5oMQNfIHfemuc3zxvDmseg8SPTuCstRq0/dZLw5qp/yIydnsey
OZfXBR+HyiHcnuimXGFgBTTgsyrHLddF7Aom5fWIzHInhG8agXN3qU8t4+OrVLIW0hzaOkZC9ksk
r313yprXX/ZslAj+s7HKjSUFmgoETFtm1GXPzpKHCmQdypGHKZaPUfldG6A0b9V4J3vddG6UEaHf
/JmnrJyv7vXAnKa8ZWb6pSieh2GvtrfpdLxsNP48tZC10lxmC6ZVRNP6cvUhGwPe6+OBiDSq6vH2
Bm6shN6XRctpqehA/HYZheqikjU0cjo/ZrL1qKG1dN+0sbMT0zeearR6Frw9XT3QHetLpJXaKHA6
vfOnYvYyJ3sVkf3UK8ppSFs07YaXqctf9Ll4MOKzmT4o9qvZf7m90usgCKQE6MJC4MUbYB3oua7o
2phaz8R3UBwjuqanRFKp3qlD4NZqmh2jkLYjNL73xjjl97etX39QrIOgQTRQoa6wPt1tSabTVnbv
M9Hi9c7sZvKZ29YtzZ30fAPjTXOP+4QGB6xrpIOXX7SJg9puzH7w2yGpUugIs+pB1gr7WEAB5sVz
65wcJw88EKm1W46hcpLkRpxvL3cxchlg+BEg7HmTkPfSqrj8EbGSm0mLY/n5HBzGkLndZHSlWt85
hxu7SumMZhL+S59iXb8bg6CYjAGuIns4Jh+acBkR8qOy2DFz7TrL8wpeKfhpSbON5We8uaobSs+Z
ldayrxiV/Fhq3fwUSUwnaH32tbXgFzQnubnTs+kj4FRtJ0/Y0MW08Rz6qEvJWbPWiyznfrZHYSm+
AQvCpMPHPn8qs6fsnyE5pI/O/DKpiYv6X9CdjPShfeEPnafgU/+j0D+mwb1sxt4e28r1vtvL+J7D
h+Va5GBfbkiuFgaTdJHqx2NTHqdarq1np0j6yjMiQzBKU1IQ34lUG44NjQ60AwuImk+97kj1nZr1
bTbDqG31rsawSO50DCTZLnRcrl45B5FZx2lOjrX561ESGCTsxAwLUatgruZyvaGSZKLJFMXXcgll
hNQ0/CZuq0+3D83GroI/ADxCkr1ILa5ObpXVPZjYkF0tYuVe7s1acgUDNG6n8aQbmJHdiRXXp5Sr
5WcmQKOPFS4pyRu/rpJ5tK1yUn3moVTIeUyIOb5ltVHnT8koYnvHk39Wqi6jAs0D5yf5CE3Fq+6J
qCk9J6JRfNk85JWnWwgKuKV2gAgUjQHnXQ40f/zlwHtpc5UhyElg1IMtlJ9T2uXwoTsIo/JgU7z9
7TZCBBRqeCXwH6bbbfVyK9OKXJ9ijOJbud7X3my0Su5loi54TmRpJTwggjAU22U7H8JoZiwllyBp
uv0jrlNIUmLlZ9mV4WRaqZc/Au58Wxqlnh8hKeqZaoZ9GCFQOSlJbd0bc3waOj3eOZZbNpfUGIYX
XuqMcF/ahPJzHjWaAv442f5kRk8TDRRXaE4NqbDsI5W9s8itnaZB7JBIgNi5kj7NECLWW1iL/KIY
/o4iBpjglVJzUF0QTN0VSepJonGrtN7x3o3Dwi3A8ed2pfO+hggqdaTW8UjMA5gkHe1xaL8KNXe8
Nmn6aSdf2ogETJYvwnfKgvRes0g6eU7+By+rr8vhS9szeJpWx86EXoKU4bbPXCeA3Go6mGVq6MtV
uvKZdJDKuoe+Bk5TPfpamXV/UqVa3tm8bSvU8sCRce7XUKDQiMWsEIF8oJyxm09ld5eWwx44desT
8ajmD+EW9G6WbX0Tz4ahFUNmJZpvZ6hBy1r3Q4/C1qsAb+1ElW1Ly/ggaD+q16tdKzlpaZJmGkrc
xrdxMD5ORvtO6vdk0DbNcOuTfJA5w/ByuSA6hnS4MpTmm1mFWWIMnfNSxLgrK3neKVUtV9gqNrOW
RRWU7JiLfVUOmyPZkJrQVH2jzx7AYnha9UdVy17ef9Ak6cw/t/1uY2k0TYgaCpMMiCKullZZlhp1
TCn73fhXMWeuw8CLusdncO12NArxOEBfVPgse2VE1tFwhT3ThC4R7TWnnP5KzDHdCUibRkCTUAtf
KF/t1Q0j4hp/HkOM6E0nH6pK0JkZ7NKOf8cQzJkccoOC/xqF73RpKQqjMhemrspTi5y8J5yL9p9f
/TJ8flpakDYT1pkFunQ6ea71BJ0ZE02eJpePjWP11V0/kQK5XVEpycuvm8PvZNol1OB5716a69qg
bkQUWX5m1Z3bW/1HPbLvzF8frge28P+Tj2WCTFuZmbtqgG4ytvxIqvzFCrw6v1xVcYCXUfCCd3yR
4lt5m5MtotVSaCGPGn/m0RLQiLH+qTJ7bzrn+npYDEEt+bN2SNC+3DIdFckpsFOLvs+XJpU+Ccja
c5TklL13+5Yhg5YjNwO6cfZapKceOjkoI8gaTeF44QAXX8ioqwyH497nuW3pSm1mABUmdzKfBz6X
o9p+0ezyMHRwd9l7d+t1wkKi8u+arjS+o7ZyeJBiSQueFFG/g4OklJp3SljxSN3hU9leFUEBUQ+I
Oddv8aHiGM8V+6cmceQVoRqd6jL+IHJRPBZ2s3NwNwIR2JxFDwjgHiXl1cHtoGjtcnkga4honrqS
Er5agCv/vn1eN60sPRnyTDKw9SRmnKpGUKiVCiNHUlZuoan1WSH5+37bzHJYLu8jZO1/IkXZPnLL
lY9XpdKGZQ4VbGtl2SFxmBTIJFnzKlMZj7dNba4I1DlkCUDPgfdeHicRq0oxNC2ZnR73HoSDPZwA
lr3TaNi2suiPER4I4Mu/f5OcQBI423bUM/6e5M4L9CPJySwi+3B7LVfeDc8gQRsmZ2Rm+d+q6CoN
MESF0JT4XR66daC/NDTOGo3r3NI/aqLZ2borB8ccD1ZIfMFEk6UsX/HNogwxt+MUtJ2fwrGcEX+c
wvFyVGf2Tu3V7oHZXZgUHeBwP+cSLw0FI2C4RFE7BMn6V7huc4pY0p4Y1c94duF0i5UlR4UdgqR4
7XSdOpUi7JrZrxdWQc/UpixkEr3Xv2WQlLYHI5EK7d0o2X32mCRJ9+Joke2c097MrCcRCN0AFqfZ
s0u+E3WHRh/Nf7S2NMpjYFjxFxvyzU8ikBUkuscFSDk2nf5OG4a0O1SSUr3kdZHCyFsK51WMkfZD
TKL622jV+X2W2OmnIlXr56ydpGMWBnnCA1orP/YwWVL3Qm9MHMq5G14SaqnvhzyZW9DjjtQde8q6
f6uFSL/lUxB/SoIoK1yjKMVzkM565pWzYT5pIHujIwjPiDMGecKfUaoS6IN+kOlFRMN0Uuemd87g
6DLjlPcijT/pooiEq2XO9FTrtaSfoliVmHk0tG9mkMitGwE/kJ+UKs6e+xyq53dFLPEunuUJhqeo
CmgMZPkgfQrlOP1ztnrxZbAa6z6Rq+lPvDzNXJnOlfA09Jm/FknGSFuTi145SIHImBbtu+5jSOlC
Po22liiH3FCqxGvbgkdGFrVN7ladan5uZm3sjk2RiMDl+DtfoxhxiLtunBKHstksPfdyUuVuF1et
ODhNpEDdXSWwqs2o//wVF6GY7zv2zkR6cdDa+2kMc2XnzffzUbdyPhrRFBhN3rXLeMGli8dqEjXq
MA4+WmYFjM1TzztWF+YQneTZGbJDkFjyS1fDr+LmmRN/bEVrxWyIVuhu3wk+hVI5feNpk5J/Dcps
BP+RJipY1YRNN5SiTtgVymsHFRWE/pjJtsG4mRnnlqukVvtESiHnwHyZgfACjbTPgzFQfqI8mR8h
8q/+BrRTVwdHmdvvEiTh6aHobbgg7QEgzFFJ1ehxKJ3goxXnuXTHqEnenaymr8dz69TddNBArhcu
eBbrZWwGWT4wXBRmx36cJxG6RoM6g9tVmhV7RU2taCc924hVPKUoUSyo4iXXvNzfZOrLqDCpSQ9m
yUzp2dSiU199l7I9Uv3rbgeAUiYdGBKhd0Mzb/U6tKWiH2GqoyydhMoL7A+j60DafJqSUj4WORwa
cTe2iVsVNko+EpGiCyzpJCyQmTw5w+OgV8keL89GBLWX/gOXA48h8AKXy4d7PDVbPR99Hg8T14EE
+41p/vjV64ehPrYXTQqacleV8rHrGtHF+uzzpD0xxAIpaPvQNWa+CLA6kO38ujnqiDwaqAwvrPiX
a5pns9fFHMq+ACj4vlt62laJ8+ZglcmyZsvT4lH+5TuPK4hJLUYL6a5Y60sisxtraEZphvsvcY5w
jud3TS26B6PRBcVFY49jYLlDL+PCYo9PRhbOy2WNEO2bUfBRI9mPktjywlAvn5xe6g/G1Es7OcpV
EYCJBdocaFpQquFGX+cog0bdTk1kXzaC6d4wi69qaw/nMXa4bADsvStMpfUyRapOtz/kxpFZELAU
T7nhAfmuR6tkqYhDoWozqO/Kcyr1KNv93dA5z93CzgIflzp+6tsUxej7WDSjGy+SAWWQPN/+HT8/
3mqzAR6RyEBQyFTg2qPAwTRO3xaKr5Nmeb2gcO5ag9m7yVhUx4ge6rEra9MjVI7eNMel5yR9c8rj
DslplNTcfOi/V7Gle53SFo95J0tPsjzPn2ETGU7M69cHOr4ZMnKjc1dUUfmxmKrWnYopOMF8Vr2z
Q9F+vL2o65OvMcFDcstgKpU+c/nqb5I0uYzVsmEqydfG6V2pVn+0pbbXidtwUuZ5AePKfDtgH6uT
WE5oEJDRjP7M4MaTqo7BAX+Ov1lq5+zUEq9NLbo3Bq9SJD1pLq4CGXrLsYi0UvVFWumuY7TTHWQl
uaeP7bhzHpY/dekNrIfLGAALdx6c15c7R9kqYs2O5tdyXD2qbTMd5d4wX4pcax65rs1lSrX1jNEM
PWee+j1O3usBBW4RQhdSzPwDQnx1k9QO3Rgt0DRfGWnuQVIXODCjpt8kFGyd6djY5VmfG7eUh1Mf
LhTb97ddZ/sHOFS1OJ4sdz1kZDMD6+TUigAVojM7hse0G71MriBNn18V+XMFGWBhaQym2+/loQFw
uPfE2PjcSycb56WfvCgRXX6DqsP+1CvEJJH3n2uFmT3qH7buRUEAyvH2ejc++HJ181JffJk+zqUx
Romg9NVb2c9lWOLIn2dYcHpdP1lpM7wOUhwcG7VPT4WV5J42O+J42/51jkLhaNHfQ0MYp1sPp9nR
KAV4k+z3jeI8GlPcH02RNCScZvalKCSxExquAz72jIXsB/EQ3pyrnChQJHmu6A3QckzMO4hyi4cw
sDMEQtX+Q5YG+TspGPT3toAs7vZKr9u5KvvLPtPxZL7pKlVQs8Ae7J6lZmrkBcJ5npLpVcD7l3SD
ZyTOcySiT00CZaG+h67ZWDWmF6Zpe7lt1tdcHOrRaEusupKL5cb2gv4vkfi6mbqlVXpxc/6ttf5n
cPHxNxFYiwPKQx0GnWpwpeqv1E5PDBK/t0sJItMGgHj8UFRV4Q6WsmN74/iAGQA/wDq519dqVTNN
CpQlKNeYuZ0f1DRUvDTv6UT2Rrpj6ppZlNFrQFEUhpYuDB51uUyGe82RJ7PqjwIO0dItoBK3IZyc
g+wfOW7eIdJykNLqvqzil2GOjuq3Yej/SJzmCC/bMUAxJUL4Yk5+MF13DIc9aMzG4QKRQmkEJMUi
MbyKJDa1sDIBDeYbGqyPpvDi6ktS0Fyr98LInqXl37/53vS4TLkyqMSlELDJ/VNrtqfAoMW9p9+4
aYgGFPFx4Q1Y34WMGzvNGNQqA2TOu6H+krQlylqGa/yyZDKflusHrhwGMtFOWgVGIxnHBR+h+lmS
HQrzqyjNO00bjsCzd3L662wFS3SGCPpLV1lbhSQnsKze0EPNN5K2uAut/DO38B4f5ca9RrOa9Vjs
G8tZdx2UVDJhTU5BdECiDqV4N9wD8ECXEvAIagGxMR9Nc2zuagAS97Qru+NEhvU02E77mX5tv1Mo
vl40465LHFz0SBaOx0uHaSNJ76M6lf2mUSFDa+bmrFZ9ergdh65jAWI2QEyW4RfKkOvbLQUso2l8
SB/q+vvZDGBj7e5Dcydpuo6u5GYEGo3ZFx7caxQCpF5SKkez4qdqc4RO/FSVxgLMepzk8WtQqc/a
nnbt9SmgaUmjapklIqtcD4LlujM4PYNTvg7e/lkpm/6QFoH5YJvAwaTBHH/ZRXkgkPgs2LZFvXKV
FkrUMmwx1yRFrVo8RsJsIP6KYDO9/bmunYKJQAB01Hvox169RQBtCD2WR90XuW4cWj1tzoMIf/28
0d0nyTWWM+fgF5eul0l12kcNVqCUMdAbolghutze2bJr18OKg40FbE8uuypuzVZeBGOr6b49BhX0
s5LyjbPvPFdNox1vb9uSE18m7bgx1qhewVtzNdjR5MocJ1li+FLZJmejzLlL5EJGSl7VzlPST6+R
1O3dfVvr03jAEiYpIMMbebmLY2AFeSH+H2dn2tu2knz9T0SA+/KWoiQvUmwnjp3kDZGV+77z0/9/
7Qd4rkUJIjwDzJ07E8wtdbO6urrqnFOtcYhqvc/QMY5jYHAUT3VXb4pgTR/r3DXAvwGGI+YTJHka
nJor8qkr56EyDnNWGRubKbG7rmml3fWdvLQoKndCD4unMGDkUysOCjRzhSgnqgy5W8wPThLcKLG6
EpUufS8epqDEOUqwvhZtK5QyWgPtePMQ2RHY2F5Pb81UG25svwhvnJY6N7jZD0NFOLXsG5kvzUAo
2IulFbo59gCSDQQOy96zw3C8531VupPitCv+eCHTFbYAOrA6wWhbfCxtMpJa9x3jUEGt3BfZJN2n
8JluIGl1h86qg9s8DbubSTK1jT6o8X02Tsqa7MWFG4/mINqRCi1q2IlLhFo09oHc+znoATknpx7v
Wj3Y6vl39BdN5F/QjnUDk6I8xNIv1mrKfcGVKDxQCqUCK5AS4s/fZURl7ciBP8sG2n5WxMyXcPT0
cApdMtdyZb8vmuKlSmsKLBwZ/qmpYERGv+ts8AtmaMv3hgab/zGeolR1HakftRVB8fOjaJNKgp5i
iB3itEvgTJamYYUqkHmQCt9/rlOr+VuOvrySW58vSlghOxAaY4IkcrqoZjYloqtsov9s1z/V3tF2
qUYnx42Spls5kBdXRJ4H1wXxWwqWp7YKSzLSVEqtg9OGQ+1SEhuK3VBAyF+5FC4aooksRBh5o1iL
Q6hUtpE3PV+Kyzp/SX0ru5EluVxhaJ8DqAUWQ5S8BVmcI7hYTxPTyygghR+MwCm+ISYChDdupId6
qPu7bjDk+2Cclbt8lKZtDDl6l8Rytm+yrPtcKemtHscpM479dGvFlb+3pV7/IbdJ+xqXU/lghYPp
9XWb/LHomq1kABe+OgpB6AXyKQQBXITOd6fGGmoezlHjgyplonERUCk0M+OLkU4rn/xCjOJw4l2C
sG/wKl9k3Z010lw0VP/Qcn0priKH4TeTuzrdUnWIfleFEDYNu6r3NLMP852dDMVLnxjK2pLPRZFV
mwSVdBiPoNu77FMUKeqBchzazD6OY6+M5fG5lkKn9ewg2YGl8G96xnp5SUZaVw9SvW0n/1OUOfUD
2izJMU3sF71GuyMl8D9+9D5kXA1VOOqOQiF5qQotK13vtF1gI55gTs9mQMetyILyaaZUsXI0zi9F
XnOAsMCqiEEOS95w24kaUV4mx8HJNmb2W0MlsUagtCgd6PEfDi6gTHmxo7pK3s5fT91s0oKmMwor
Oxb2J8EKUWbErn98dO9ENZ3aGgVi4tSylMpSaBwlanKcc5qO2aj80ZV+3pjB6jCps9cA+lO03lAI
4dycS0triMdqYVCkR5/L9CFNIlG4DC1mPRjxHUdnber4Wc2QVyrNIPH8FvK4S6ZjKFtZ0dE4PuaZ
rH+ZKIB4vd6hyx8Of2e/NTaDDuhbCTXns8pA+5UcTcTIk2wX6yTulImJDxTeFxdDV/mtVrd9ceyT
QD/G+TxvmZg17puw/ZtIzAIuQrneIKCjfLn+Qc88VBgWAulkE9wVy7aU1qFCOmdOcRwrwWfStKBE
Dsr3A8WdVFohu2xu679xOX6YtYBhAhR1Wt56QrH11FsjCcB1roTlsZtRDIcSJ29xp8i106FdORjn
YVHYAkkF3pIIDHn21FZs5CjBall5NKrB9/K6dGAokKYphaI8gpkN/9l9rN/57RinrhVE6qPijPnN
9Z1+e5cvvzGXOwURlDngFizO52AHIV36sjzOSm1+gcaGYJ4xisa8pbEB0JHiYcp3slx0XzKjQxAn
SpPpaSra1J2dxLxrJcPatb7zSwUvupudaTdCLtn4SVv+vP5bz24ssWGC4UfbgmLbMnqXUW84zKMu
j4kf69tUtT/lZNn7Mre1X9ctnSUPWBKEZi5GTQzEWxQbaZokCsLDxXF2lMirmLaJXu6YrcTh82Ai
TpfgvduGKjpcpw4Q2Y1fRWal0dzz28Sr+lyldlqb2VPbyPGAnHhrrFFWzvcQ6K0GwpMEVpQ1Fm9l
3uJTyqk2Gbk3B/OXvErG0EXOQ6oeyrGI14hV5+YgcYHgInXVbdtZUkCNThtmJGbsAwMgwRBZNCTt
o+wAQnYjOQyaDwMRBLKKE8U/weEWW9a6Sr1uKmmyrUOgJlrkMj407ndIhYbBSmZ+aWG0rQRnj3rv
GeADl5nrJI/swwh6bYNwL1rLoKCSL4MfMu7qo+4IvvOdMeGu71I1Knihwehi+9ABXXF5URWuOcb2
h6M9TzfwaZSEAJagwnZqxQYpPWe9BPK36tW9NteIRONFcLf0MHaHwSJZMFq9cGvNTFbwM+cBnzSU
ihdtDAESWMKbG58pxoMROihNjF7Z+/fRGNH4bp7nXtlX0vOH95NBhyZ4SaDH6IAs3gZBOxVDTIZ4
6Kp0stzJkFNp09pm4nw0x2aaDm8cpMbBF4qS0emW6nal8AYpC0hpyU1kcV+rnSJtHXWt63TmjgtD
i5varGzNzw3k81Kz99T8XzE8WWW0clecRUWM8EKEzS0kA3GT09X4/tSEkVCVKMwWgnNRPOdyl61U
eC8aeUMSUThnIMDC1+tQSiXfRtak6yMwekbQRZ9khDvyj54psRiE3vg2QqfnLDI5KSUjx0YKMIj8
2yFjaDNd2WbFytKvudXxadIY8EoyTatFuA3bzK47nkb35rQplWTTdbHrwyK1pv0Y3F736qUPYAsE
GlyUt9l7UMlOP89gTpZRGr5xn8qPdjtuKs9qW++6jbN04c0I3G/69RRAQEicGpngblCpcMx7OTYl
4Jlh/DLrVv7S8yS6qyYn+NbyVr2bgZ/tA22ONjaUule5M4Mnc6zTfScxFgx1x+YuL1NofJn+uygc
DbX/WA/W5v29hY33yQ2/lvozGQMiZ+zM8nVeavNU21lq35NjZps+c4JdWlXKDiBwsUdoavTyqa62
7VjZXmxHySezaca91Jp5QLWu8+8K1a62vlWEn6ym8Y+WFBXPrVy0nx3GtN5gWb6d59CPPZRyZK9t
IWpC2O6MZqtboIrdUAFHuhJUlmkDi4LnKtigIA0paS7OOpDebB5n076HFM6bba+oza3U/UgoPVz/
2GuGFqlhKU8AFgCr3/fzPT37jTZobhY9JP3L/2CHG07g/sWlvXDcWc3bNmKi3r1lTEziNbdOHv0o
9Wo7ztbuuqkL55GX23+mFgF5MrtCzkLbvkdp7NFHW9aqdu10bA3ZVdVhJZRd2j+HawRaJ/k1xZ3T
s6KmXaTBbXLu0x6V9wFx79sGnvKNPXWfdGtSVrZRbNPC2WGwiwF87CI5ycKc3GuhrxSYG2pndBMz
77xajdb0Ct64BCdmqNgLJLECpxsfXGJmEipFsWNV4WFQo7LaoCDul9s+bPvXJugtZqtYg/qzgfNA
BJrScNyMzdR1G3lU22mTFE733NlyHno1StyBSzVaQ1phKhJdc7Vgmn/1ZpY+mbmsaNs80VXGLBuB
pvyWy1oDsj119WB7tEp4BEZqUK31ks7UgbnXkMrncS8GUgvpq9OPpkxd5FvKGBycGMhEbz+Bhr7R
ayNkgqLElLMffcWALI0Zpk32OvM/xTit3vXbSVrDvZ056+lPsRavkIx6gFJEQ3BopbtMjskdqn2q
7q3BdtHu3X/wZLwZQ7DHAGDrnMFdobdORthOwSFKXyNN2vbTvz58ZmLsfT9+u27q7KISpkRnBG4m
KsTL/rjEsFegvHOA+nDlqf7dCEZ8WpNHOzt8CKLwrCZI8sASOcvpd3SMgnGYhRUd6sw+dv6LryT7
gRHGereSup4hU/AYLAmeKbcI+HrxS95l573j+H6YjWB8FOnesIphq5HItpVWfBkqbdonYzFuU4Vh
D2agJI9jaDe7KUR6YQjtfg+XQX2SByC/hULuVnE1PvrkjQ9drn0uesf6DLgTzfrrn+CsY8OPFpxF
kf0KjbAll2eKAMVWWhwfqvhPGFSMd5o8ddb3EKZ2FlI11XSPmqWXv3IYU2teKXZeNE9PDmwxTRga
dAvXriAU1JNsxIh/M8i1gjvEyIO71uhdyA+wAEfiivFoGN+D+rVrdC+MgRVd34ILpwsa6n8/YeEg
hZIkRmKYjGWcfgYxbLbW9SWvb+WNtgZwEe+JRcgkkxVoT9or4nV16iHhaOmoe7Naf7oZqn+jP7tB
/yNjTKkafDUY13t9ZeeuD3mTnRWFV66eJcN/yDU0i9UuPCjRgQ7IprYjL3eMrZH9um7o/CBTQaCF
S12Shji15NN1Qe+X7ULXQl73qgBWu5n0NWtW4CuXViPihXiWUq+QxXd8d7ziNG+7Pg2iQ1X8laRN
8JQ792398+MrAS1og7jgcmN04KmRpJoMNe6aiEPYbNLSSxmVqExr1ZALlwsgU1JSzhx8eChUp2Yk
K9As3zQi0NKvlpY9ykGxL6zws10nu3Jm+Cpq4LX+zQnK0bXb+mGepH+CEit1K0+5S5vKZ7N5MtBc
5Eed/pB5nEpHABkQrLor1bcZpXXVucO4pl1yyUXwDkIjSQm5qjga775eGlUhJOUhPphSvMmHyO2M
0Q3iFYGBS8sBDwT/EcwnNMvlAdMLKZx1PT4EcudKREvIai7PkF5fCfZnORYdZsBNoPdpZVECXQQN
WenVMPDBczZx+1go2eCKCOtdd8ZLq3lvRD3dM0DwijmPdXwQ0shm2T6UWuEmzlNQ2//LcsSYcoec
R6ien1pS9Wp0nKSLD7GVxW4txQ+yNKzV5M4K3VAuYHwAa1IQV6LosrAyVkVZ1yk+MKn9uK9DZdiO
zmx4NXAuikn270nSZCrcRrpt89HZ+oMTfzjYc9kByBC6yUIucHHfkEaOKBbK8cGKjNCTHPu+hg+3
DWXt39SUhjfqXNTXv+Ilz2eaJvV9OijExsURQ/KkHv1E+GTs7HkkzDdkkskmZhrayuIu+Avxl6YU
6AtIYcumhVnKXTXkQYKE2L+C/SNAakm9EYyeDy/pxNDiQwZh15V6LMUHQ023IArv/ME4wMzdXjez
bHrhLyJxA+mL2orgYpx6ZQBdsM+iJGGWuVNtSz8PBneanV9mnDUbSsehG9u+4jIVbQigGw6rDesL
n+7kByw+3SxFzGysiuTQKPI3ZpjvO9l4SCfpxpfNwR1t/VNsaq9VUN1MHVPgKEiDdokZ+Z7FSIeN
aSa7qOlo3vVtufSreNsRdmhKQCJa/Kq8ADkBzTQ5hLXhWmO8TefPVml89NHK5lMcpUdAmUE1loCi
KtbCDsSBWHtzrKqfofagqNGNw6vn48t5G/8CEZ+31pKOEJWNGclOynK0eqvo8JSsX0314QKcWA6v
GtzpzcoyYHeaNfhNlhy6rUnHKsy/Ks3fArLX1+urET55muIxfYrwBggKqC2cg1OfHbTeiYeaYdWS
ynzRui8LMtlhe93IJQ9g5BkpihBNPpt0nwW11jRGSbhuvqnpS6ze1PG/6yYuxRKhfwXLCpwEdb7T
dShV5sM8rTARfMr8z2Ny2/meuaZYeWm3gBRxGdCigeW/+CpVh3DaaBCxtGIu/wLSbzbMOjCLlcB4
xvwTkeS9ncVNWjdlgWpBmBzKb2mSuxJTDZQc3rnvymg31ZW897P0Li0rl4F1qRV+yhV95TydPzP4
CeQmQgiL3soyAWqiImqMIU4OhXSYouxhTNuN2dwMSYiG7Br0/IKD8H4n+xfCe9SBF9lWVzNEx4qV
5JCNs9ua/4Imd1PLWHHDCz4CRBl0ED0N8Xhc+EgvVeHg1xO7av+S09aVgh0UcrZ1Da9zcTnUIkC/
05E3l8pecWB3VTOqXGxd7apFsJnnuyn/KBQaJyHMcW513JHNWyxnqPKoiS2LQGSb+EewkZv6f9gx
Pj01eXqTTKlb+GE6MPOFOboJI2B/R/NT30dcaJWb1F8+fHoF8QBSFa5GqrMoXpmxr4N7clgKmaM2
hFD8g42W7lHZWDlalz4NR1dgU6jMMvjiNE5QkqtH4ErM186QbtJfHUj21kclbsSXEd1V/io4yksM
X9JXvZ/1DUaQkg7srRM8KOGxSte6ZxcSDtDjolMtmgQgiBaLATU7Nhl2moQJnFGyrevoNjErrwV8
XwR3YWffAfTcX/9Y51WBN2QPqTEfipO0OKyJMctZ1k/pYVYek9Fl3ldJ43/3Ry9frxu6dF6J5zye
wfudqwvmcllJvOLZxj4A7/WL6QduLzeb1af6JacQytXAtgXsf9mZ6OU67JwpzQ5NG/8pgHQ2MxhZ
s/l45sB9/p+ZxYGVGnkMJ4lZ3mVj3OR5eDun0w9Lj9euj0vL4Sp8g0CRDS3djwaqr+Uzk8kHuDVu
B2hzlwyBqKMY3UqR48KFiAIfVXsQJ/j6cigJDQ/aaoqYGa7F5kbxoX+Y1lrF64IfAOQicwSdwAN2
GbfHoHacYcbhmibahIblSo26oR5Kp3UlOlwqdMAvEZBl1G7EtI3TE2XZlZ129pge4u6OYYIuCoZq
+lox7LGkM/Fb7u+m6FcW/KTeXCnGZmrXgvrFtQpiNY9OwW1eZBixXxfaOGjpoZBvLJLLEoFSP9oE
/8MVhfgfdB2HfInilPiw7+obilIYTo8WIGKN2b5AW4ASmBSulEuFQy+SS+ikuhCiEEtZEqU7swRo
1/rpIdGQP533c6psau2p9V+ktbE/F4IS9ywkRkYzU6daAjHaitaOkeCIOVxdt8+CGHmRONtnkz7e
lh0pZwbo/RgBef/4qRbgV1QaqKyQrS/CIe8tVc3418HSmRv7tzvE/ccbKuB7AQgh8iTkq5blDq33
izIMwvDQtb9KcE+yAfa8u8vgCjir8lUXogdFFRopdDUFnndxBNBDaExpnqLDHJabnAHhARJ309OH
QzvX1ZuyJugCst1T90MwKFMTQ4+Q2H/K5s6TjX8m82b+h26KANb+Z0cs9p2bR1Y4zYNO4dIyPpu+
5XXSz7j4DIpmJXBc8HTCHxVSETXwwUUCgzDlWCOBFaH4G29tMhgvMhSK8kriTlnyY+7Lj05XJ8d4
ZxGQxunK9EbRSrBXETKe6UbnhaDGn5mc6JpyurK2iw7x/9d2JqEXpmWcK7lP8bfxaS0OMgs0f46d
tXKXrNlRT1fkdIzsYWejQ4Y09KTFDPojr11jYl64sbjjecHp8Ld4Yy88D8Cwnxh2TvukNsa9oyQ3
vcYUievufdkITW3QkTS0lx8nGRpDRgkwFvXy2Qz+Wcn057qFC/GOZfxnYXFP9EGQdKmChURutqn+
EzWwTS1bN5JyhCjmkWturhu8tCRSc/oMb2+OJSOtc2I4FyYGqco/5FDR5Kl+uW7i3AE0Zg4pQLQE
DoDNO3UASNb+qGTEcKm0N0WYuG37a1wrb55vnDCCkgWPM9zpLNdrLIbcUeo6FKW/Sx3jU6x9jUz9
PhzHhzBr4cdaN9eXdX6lg6XigqDVypElpp4uq/Yl3QGZkx1gxbg9F9H4GNjP/dqMvTUzi7gdlX4b
1nnJDWhu09SI3KihPJBVqVs7f6+v6DzasSJRtaU0bkG0XJxU1ZFSO5aHjC7dgx+VLy0033JsPs0l
wIhwbSjZpS8G64rqFNmfoJSd7p8vdxJVONK/MKYVE/GOlsaXSkfDum7/Af1cf7+dOaI4V9SjScEE
XnupJYtcbTvKc9kd9DSuvQYwgYdoQXGjdeMabfqCKW51SGw0msSI2MWbwKLfWUyh0h+SyNeP2Zh+
G+NA3c2W0e2vf7SzA0wngz6WYDsKVOeyKFH7pipVVd8f6Fd4klV6YXp73cLZc/TUwls/5d1lm/mp
2dQla+EcSW7Xyd0Wi/VuzpP2hoZ6vJHkWt3pRuN4YzIqX6+bP/NKYZ75i2AmaDRRcD71k77yQ0Di
ao9c1i5gGLOlPgderX1icvp1Q2cnTRhCN46HN2V+tLRPDRVljPCPzTob8z5FEcdnBmlsoXz1+7qd
i77xzs5iQXNbJUqosKBWfkm0ox68pNoKD3DNxOJsFX4kT1Gs88m0x378NdjHQvtxfRWX/A7FCggD
QqAZFzzdLQTaYg1lmf4gR6MrMxpx1MqVD7JmQkSQd46HTmPehBom2viH2j7E/efrS7i0S++WsBRi
S9tgaiIrGA5pXnmFUm0KGsK5udLUPItzuBV0VsIO+AcLvt/pKqDrDWnTJsMh/0PfYRMbz0227/tt
He31NRzNhRXBGCQ3AUFD8FxGcLuzBvBrrKisn/L4OWVERfx8fdMuLOfExOI+KoqytBJUQQ6q8r1I
//BdquKhASj/qBQr3+fCgTwxJfzj3fdXuxJ4LjKfhyxtSFB/avb3ERVJZS13uGyHqiE1vTedw1M7
kCriodcidk3bOIO9yW0eYKiD6s7sXd+8C7GMFf1naeHRgiqiTBa+0BbxJkGzlUHN20TbSD6DlVZ2
78LpQZqIqYTI1IqRj+rpqgJ5Uie7TIdDBPgg12d34NVyfTkXNw791rf0B+L/IpIZjE1uEepHZlS+
y6pgh7aAq5s3+pjdXDd0ad8oNECQEPQkLoPTtdjVaAx62o2g4zs3Gm/T8tXOv4t3kdKt3HaXts0B
PfSmIUgZdGFKjYtgkPVmPCB3B5FSi8NNV+cfTn5gmwvCK/+mdIiky+mCBjuzCmlkQaGW3Jt/JDXw
oulVDbaKsgcG8UF2ELW8E2uLMzvx6nLGpB+puMZeVjDS0X/q16j0F9IEjJBZUX3Hx5dgolqhnNu0
9XiYqnsGszGgFbXc6nuNyoL/B501vVsrdl34VJRNKGlA5UWIa1mxRoigl6RoHA+Ddixow9dro4Yv
LOnEgPjzdwFIK+xU1rsBX0jG7ZDEG8qFPrqAaPykquXGbrk6qPlCBH9vcplsjUM1J52ESaUiGBnH
kNyY9/L143QOgRECCkwApPxObeNsBEGMHo1dkvUekvi2nwJ31kzS7mbbd6abxJ7MKbOY+SabLyuG
L3+y/wwv/B6oVAyRltNlN4e08ZD+UIdIZOE/qu6bFhVbeTTcwvmlJ4Y79bZrq+6QrKlmnPMwFstf
nHG/yGvVNjl9gaqDz7KPeqJ6zHNq+TmxtGlgtc2W52efkQnXxmd4pE3p0pVNnY2celW376td0fu3
elLSA9zb8651PjXK+D99JtgBVI3BQCCKeep/thJ0OoDc8RDRJh7T0q0pTKcUIzNjY41u73+K213H
7PPrX+lCWAdR/5/ZhdtT2ZiMLJyItvIXJyjc9DXQfdqqK0H9TP6AsPTODlSu0+WFqFjItY4dzflp
p/v0Uer301dmH4uPEH7vgx+NV/aaO7cq/xlthpV1XjzeQsKViht4pWX+p5ZGEKcm22tHCMZG0nYo
/zGqajdLzUaN+p00fpX82+t7e44BEIt+Z3RRNki7AaWRFKOwa59spt4acBLi4g42gWHcB/3GVl90
K72VcbmQ4Z1zsVKPOweIi1/AAUd/2BJ1rIX3K7NdDeqscPiNLN9r7XOnJdvWb34o1U6X+21nTbfV
ULmB5oVJiz55eQ+jvg8lZg8Xt0lwX88/LOfYpf5dFqwFCLH8k97C4sctUoqhjpksp/HjAtPYGX7m
tc6j3+210fPrI6JF4Wdlui39NcyaOElnZlHhEIgIdmfJbcizIvPnQZhFIm8O9q22SbPgWEvOz3k0
trYtrbwK3t5H1ywuvgKzFBKGYmOxzA1IW91NUG00Q3WNgxnvw/DY6Ap/9KLJSN2SuAWSWye3/Szv
m/rDSC6x5zThWL3o+ukLl2Ryj1SUgcpP6fZqfzTU51JbWe75UQM8R4MeXW/+Brm806M+T40WTaUy
CXmtZ6neNLzlsxkq75YZUmSn39Wy/3P9pJ1HMSwJAC6yaIgILWVeHL9qcjM1pwMCbz7ZDsw5Jfaa
VUjxueuc2ll8yARK+VzrxnSIn2XTzeu9BIr0tZafOoDM15d0nhycmhJLfpePVIlTJEpmT29pMEN9
fbNhvvn/ZAQULkGK16q2NDL2qRYMGDH1HcKm1TSzaavETRHbT91fLOU/KyLjf7cUZy6q0pSwosev
OaSSfc4oFeJuqv1gVp4DPVIbjZWVnb8iIHcgD0snh64zQuGnNhkVNPUqA1UOVrKLnd9DvLfaTyWD
XDJt5Wa58KGgJsMdB7cplCEXN1ur2JOTNMl8QNOHxXQPiGnMUbW97g5nQ0YZyUf3EHU8Dq5AbCwu
6q5s23GY4/lgFQ/F5/pQ+ombldQzUTN4GG23ZbBLyn+7bvbc4bHKBGKav5RSkTk73UYzK+ahNFhc
o0MgL+5zyGfjxtCeAwq5bXRz3dqFC/PU3GKRULYoP7WYm5OdHx71OnWH+rkf7vzPCQReS9rq2lbS
p5spHHl0/Lpu/txnTqwvKbttRbu0QGrzkKN/r8vfKvN1+kaPdTMM//4XSzRJdKBsvHEX546BeimR
RJpAl32Jpa+y/yOs/2n+X55r1w1d3lFAMUAEDL7gsldmO30HvyqcQUNYXhVHDICJXGKzxKuj6Xe0
6UofYR8Agor0VP7ogR1d/wXntwGbKvSDQAVS0F2GGDWTW9kJ+KQTqvKm26l7Zd7pOo2hdFNZd+rn
6+YuPHdO7S2CjZp1bVbbnJNJPkrzl+YnY3a+abJnRjbUjNsRMvF1i+JbnUY3DPIYRlddzERZ0tKt
CRxiIuM17QwlFYXBZq5dGmzhqmj9eaQ5taSeHkbVMVvFKLCky3udKoKZzZ4x7xL5uUi/5f5zGRrb
ut+rcrApS+WWAvtmam7bbuWYiEvu2oK1059RN4x4G51iPjj+98j5lYwrn/DiMXy3oYtL1p61uA3D
agY3nZWfbZ+S+YNaeYke7q9/uXMqIDGVLhhiC0JxhyfI6UrKJk+ntJmZqRqkRwZ/Z5tWa+wbSZZT
1KZm6ZgNXeNqiPltCrPcplZR3WZ1F/NyDbTd9R9zaVdBwgmCDWBd4vzpb2nlXpmqSGX8SvXbCh/y
tc7OeSSHN8S8OfRAdJ4E5uJc2KHi+6Vq+ocgSzxb4q5/NKTHOGFEkjt8dLA4tS6OOiksehCUppcp
thPOiVUkgX8I88rVW4ZMfdhHhOoagCTkFRA+XyoI2kMJ7dUmbI0qvK7qU7bVkicdlYs1qaylMwpZ
SlHtNJEqBD277PwqmdmPValJB4k6SRD9ycveTRkFDxx+U1QrDnnJGMgnMjF6e7SnFkmLTxnXLOY4
OLbNbf6IB95kSHfbdCzCeQUbvnQHsa73phaxpJ3qWi3TJDhqvn8bjTbctUraVQ3JWBBkboxctwz3
5bqPnwXn/2eVRjAQTUrtSyc0mQsXd50kgTUc3S54Nuf9MNwEx+h2LP8FswJW7s91k8vr580iqoZC
Uw2HMRZHfCpU32oktlRp96rhVaPsyt+o+7qW/3m6taKVB/ebMv374PhmD4enyID/c+JOj3EBHTWd
E/Z1jtIv6VgIaS1XaQJyplvta5h9UaOvgQ+R555WSiwIzuWm6fd9Hrrh5PblX3VeQ0QuLyh+En1+
iukalWGinLhW3qXfhY4Dd4MeHIN8n3UPTfg0+o/0JlY+7jKAvZkBdimK6fANlnPIaOlGOUEG57X7
735U3wbMDrr+Md9a6YvdJZcHnMWLBXa9ufDaNLerzlQ6Xsz1S2//4DmIqLfXTr/r73b1dWo8I0Q8
cyvVf5pDAtK4cqPsq7Gq+nvh8Jz8jMUNaDsRaixqHx5T33cdKNWO9qRLXtLdack+XsO7n6X+7CzK
JIA1dCKRpi9rVwNjcRl2MURHZ/yiMjtW+zQE9caiFxveJA+kNUdjTaLoTGxH2KQFA8YeQhw45MUS
lREC++hM0TFrDtauGgvX2tXWXcw43ieUADVnp1ee6T+n0Z9gl7nomsq+V9grPnWWvi5/xiIXkNIM
2LM5R0ct+DnAj2YUB736hwwBlW/DeN+Vz2rplfnW1LuNZLxed7cLsQMWgOg4AFwRPJrTgzPCxEtK
SC3HxHy1Q8v1DaYN+m7yo7BiN1L8bY5ywXWTyxSPux9JKF6SkNvR71oSQuYSSmxHzfzYl88Rc7DL
mprhzXUbZwdV2BAS63RuhGzwYllpGPbwiPvx2FmlO0DTSeK1Z+PZzmECNQqhESTmaizJIHYtq/0w
BdNx2s/NsyF58u8xb9yGuZjWrZOvvY1XzC0FbPvQjGJnwFxb36IXxxjQ6V/3V/ptdtsic/Nwo97O
2+Zef0ijJ6l0ZS//ttqOP49Np2te9i0b244UGqPTsSgfZSrcO8tVE5d5h06ILtNz+Efy7wswXY10
H1A74nkJLawrV+7184MLRw5UgBh0TspyNpHA73tnQq4yPWYq1ZXbpvnaFLlX/YjyV4VxhQ1NQfkQ
oMowHQcfvhEtjsZtG5cOjYPY53VXu/BrYE8hQ0ZGi/I2BPnTI0ROkTdKHoLazgsK3EUVHHHvxPNL
pMQd1W+3qhFUe2Ua221bz+1vPVed29wpsk+JGJCcTnm4y201glk8ZfuhKZg7Z5nBdo5keeVcnJ89
fqsOK1CkyExzWMSaUdVnq1Dj5lgW3zut8frsSzyukULRxReh8+QSE+k90jOIIPAi53Od7slYqEWl
1dL4rFlWqLspBcXZ7fxIfdK7QPkZ6H38ew7HVN7Ac+iPviS1f6fJNtN9m+lIow9Tlh/qAfa/F9WZ
8qNmev2naZKif0WamIZLk965mzVmw+7ScoyQWi78h3lorZc6H4D3JYORqG5f9wxm6mupD2403jT7
gcb0uFdQn30OO40BVbEZjppb+SlVGENOuv0084ldVPgk5TY1ekgV/WDnXgofC170oLd/KqQhX+qi
CrXbMpe0bqO0fcSQQyudX+SqaZpkY1VZMZUHo2zGKnDzSJHjfyHSFAEdZNt3rN4d42aYdwwdzovb
iDFp0y5KbOYHuHDA419TJyG0nGioA3ux0c/0DqNJgtgYtCiuuRPamzV5VKI3rmKGEKnSJoqNT3ph
F9lt4+T0c5UyKhPX17pu8EwjnX1wXzG14qRvNJmxwgS2jVYldrZXZ7OLbvgpFIQkJhj+aQNydwr0
epFuDL9R6IzIVBQhFeSG28dm+1rY/hh7idFG5r2Otg7yyY0S3obMvv1cpUnNON7CKA9hara9B6a8
eRozOXid46z9BSZNlUEm1cZRjROnpcQ1218YVeFU+xgZXGZRT3o7eMzQNTyjSPpkE5RN3OzH0k6C
TdwN9d9RgfPqoQVUp55tyxXhUJvieDdFWoK8OHTy27LN1L+V4fjSPgeUcmfEuZRso8IeZybAic89
ap3FzOc0a8NN00ltsEe5KXv2LZkuaNca0JnNRDb3Vl4rjtdGVsOEIS0Z9E3r5HK2FV2xY9o4dkD9
LikfYEqlX/h/Fakb6JGGvmYN1hXma1o/AWBT4vs51GsWVobtPhpKX9kUkqxON1bltP9H0ZVsx6lD
wS/SORIzW6AH23E8O8nbcDIiEEJICA18/aveJAufxN2g4d6qulUPPtDI2gCK9K8o1EjuUtVLdC3G
JtsZUd1YGlHR/M+kEC3TWK/m+pSQdE4bE2j6YlLfTy13kCZfd7OXsOfQG2UIchT8t5LV/rtOnYeb
FtmsvpmEgAZVS2Ux4cLc1ITiwEsbBrvTdigSM6J4P5w8zSvfj67IXI1OMBPmQwhohxuNcc/YEbmN
aWfqYnCNd2gzYMTMYhujGxFffTNYzkH1Y97TRLgITwjgbFNSKvxKCnyuGvFKzvD4UPD4HuHg26QH
2+O9RxoleSwhv6geN5IjvYktozJnmx8ZXHDKwv0McGB7R05D8eLxGF92auvLjLcU22Vy4Y+DDG5q
khEtaMuQ34k6BlnW8FEcpw8JW+2PIS943yQBUazN7gZ8f9VjnTVl2ItvVPoSb5SV+m8a+eKbyaTH
/TCN2P8WUKdoUguuGeyV3eb26JWyDZqPGh7SUOCC6w1efLJdYAY+xMH8CksId4zIiBFLmfOHpeQ3
14XKDXULiXlx9dMy4ReCRkUQ5djT1kzI7272ai2/Ew3BPHJb9tmhmZv6ozt6yU9Um9s9p3ICPRyy
ShshpP5Y11zu0DonM56WGAnOtTqRf2br9QhnzB0fdDyKuWptLtnYEmSLDm2maB0BrFf9O5w9NG2y
HuQZVLE5KrMSsUJ/ctP7rVs8r/GlC7jHNZhOZh8l1A2xQ91e/DIl8kiaY1PiaDniwN+XUYafq9cC
WqN1Kter5LeXCoMO+hXxi+uGqFWEld8WGU6FOrHmnvQGsi6xFDi1bDLny+koD5peJ2rErz2sNcbp
hp7mp5RpmBWBq9juqYh9f+Wo/nzjaSpYm2URL8L52hdQHk0x7wD7e7hfZoddW9rL9HvBrMow3rUr
19QwyYKfRxgSg7nUrUJi7YKyZhLDfrcU8N7kUpfkUu6L/AZnemLuqnpTl4OGfb3IXCvW4J0QcZ6V
rKtHzmH68wLh75B0ZJO3MLJj8g9hH+B1FyMo+MbMxfy4HchkuByB2Dfk9JCvwJTF/OYTsk1fCN0V
A4CdpRcw3gPkETj6v2N4EQGiKcK7f217iZgboLXjzwDi4i0iYzJtElflL/teWt1WS2neDzuLqUnX
gITEes1S8M6lpO5SoXQ6TnO9H+l5HMIu77LspgsO1bAuFzLC37aZMCv2DvuRlF5ZsZPisuWxfwoM
101bQF/OGpLJ8lfY4G79dOTa2RYeoGn6RnMDyCNLe70+hm2tHlcMYoA81DD47BBynwiktWm7d4nP
h/hArOe845S5otliuiynZbA1g9k/Pn3LsD7XtgBKiseIGI/+eUdS0zvKDc+aGQfG8SC5jvh9Jqsi
9Et2WFuWAANoeWq2H+CsylfY+/Efk/R+wi3N4Fid12MwXzbf6/0qJAkvAtzBdNYjBXQ+57UqGiSa
kxOlu4Vn1O2XdYZX0GYHUeV3yWBX36aIWa4/D/ivkuaWtjl0+WJ211TEHv8NsOsOTY8HDad34jHy
4laSQoNZpo/crTI584VnCSbhaR/ucm1q1wJ+G0fUqXsc3tZ1qEUnMdXpW8fhVIJjSRXz/RDFUL64
scYqWiUtbetW6rZmuBFpHc7zvL9N1vAFKgss7ravt/WzGgq6QpiJyOszmwdkamV2zZYTHczwL+Qi
rCc55eUTzIVufRLMPEQ3ewLTga3wGht0BCLd9SAGTUe8SvYZKZuE2nZI8Vsu+6Bh65YQ1DXBGG7v
8S7oEymm2D9sbJf8mu/46SX0tSsujin7Xo4Yampdv270rAsp9MMwjuSB9MP6Z5ny+TXmLobO8hmw
bTGs+4ixdOsrtOIq2+5q2FBhJgYe5BDgDUtZY0UG4AUqTRw7D4G5lzmzbnhTqdAGIZ0bH95za5MP
aVVVN8ipZ9tDYZPocJtHWKJBHaHp+LlglEI1PuuBVaH8wHED19rouwzpfhMGaA9rG2rX/ZvyjP47
3LwubQRZ768ghcahQVFds3Nv9YyCD4Uo0HSkHcP7HRFz7rwLNsJ+jy71CXGs1QpzHevz65Akeng9
ljrhXbXCKKFbxM7mtz7AJ6GjsZ8+LIXjYTfQfs6+lK48pu7Y9nW4HNyo/A7WYEt9h2YDfReDInL5
SYa6HN567CHZEAJlX+f3ylOUWQJFFKqFqvTxTQnYN35d8KlU58qQfrNYHf8lfcHWc3/gD8/tIF/U
iEYL0mFLv6eMBN6m0AC8bmQ4fueWVvzE+kq+SMCP98pV6CPcOIu3AWEd+s7skr5CUQ+Q9XbporZE
osAf9LD8v52LGF9lL6oBwdmDRvmAKTd+pnw51pbvjI9tvqphgmGb07xRqBge64GG39nsqqrxGBmq
O2HHfjuRwuAdGlxiaYNEmQw/TQb5B1at0LQh3MP8k7PqP3Tp2HbSOBpn5MrnlW3SCnoVYIVmGE+9
LFPeONizf0ni4uQZBxkG+MepHL5OY7KhcKE6ecYdUsyNqOLyQ0WUOQ3yxtFZxNFjHwVxHLGRA55y
U/mR12hCZhf/MltOL0z0B8QuVv5GwsLan/TmcDCOk+YQggPY/ZYseYEigMBVFuRzGh/rceNoYGh6
yFMy4TZYLUeieijl5xpYfxFLMj/WCJa6iINW3waCOXpHFvdCDe37ds56lp1SZ9h/NacAC5D/M+F1
2Crr6JRn4lqlvMQLVXvBL+VAtUV+2B6W+2SnqzuNue9pg+kiiFyBoyOyesus8V/xiFCEj5UBFjXX
hsz3tV7J/ZCjaT3lQejPPtmBHPEKtX6DQeo6hy1M8KHZbFIFWEGLujwJo6Cs9lq6BMVIn41dDuNg
1aGjORbU7wdATaBQEJ7ANGblLZnKWv+NvsQzTzf4ZKFGGuV0cbC2sTi2cP08ogdT5mKmXN7lgxnF
FYMWWdIl1KzbS7npQ2Jj4s6aMaVAIBuGTs+dt3JO5xY269OTchkABTrcKo0knVGj0QAX/7Y0QM0Q
sVaFscHdWXzflyX/ltoJXceaeVjNk2rSolms81/JbmDu6Qt4XwI4A90FGtoF00Y1VHOjhvU45Tip
WZsYoPZNgdwB2gqv4XIFO6L9YcihlJO5xLeqM6++JDvGLVBZsepej3sY27rYZtMcFVmPRtA6AIge
y+9DMsLCbkOyYMCAW5SszbOlfgqpytZm1kOBrLE9F8XNVFeItprHBPr8bI+/+6GcaQN3pXnquC2c
gnRvXV6QtED+UIxfANapnYwYETbz0u5FtdRYlPOiUKqO/C3kJnvZEN5SnbLNlFujyRCQdiSRt4rg
JyQ1xAzoYgOxHUBFbUdUon4b/D8DvBMS1MxlDxo/O1rq8vkJOh307jIV8q9LvPjKBB+WU7UabMmp
WKqxnVE1De08irTshqTMQe1PCz5Tnrn4TCmfzJkmOGhwoujyHSuPvzn4wKoGPxtIx+pZcWBniXkK
QQ0GHl9chy7ACBb9f6b8sxxgY3catBjRQrlquk+PRCBDrFiRNlz4ffm6F4ASBzYhqgWF2zGglw0u
bzgCI2HEAGr+m03n6RW5aQUwINidvFMlKPzQYeiRNHylOjYJdgPiMzIYITcyWcXfSRpGMXI24Bjk
rkI+fF0c/Df8z45XO/osdmkPnAP/ZJoe8GQN/GdYob7CKoNYPPWSvMUE87VMpYqeqJkKSMOYSIsu
gbnC0DA3IPO9r4LsxDBhzq3HyHnRVejsflRzn9GTnwr5JMcjwB+czPxHRLdaNcWe27zRsMCzzczn
CpaZ2wIlKXId4K5qyFi/eqSQqEs2Cj53UGhgms7v+XiCJyBzVwnUH+y9UTNr4A86/GBZ5pZ7NBOK
oSTcgd6NFUG7uiA8N0EfNmt1gnf3wE5DilCH1U+xPHk/8996dvJZAQLl10SLVF+13PT6ttbDjMt6
p5tqvVvARM1ayuFdscWMmOA4bNZVCrnZd5ZJ8z0IVeFm3PL6c5ByPdrbFVo22UFXtMF0RcsyINaS
XY85aHFRfW7TM+Ood6sxsBlBbm5HYhKw7bzdCGNPxTDh5A4L3Z5MwhSKa0ES7HuJO7bpFUn4F2WY
2R9ys6NhRJoFEOKM5zVq/Swbrn1E4C4k2my/nZQJhH0rzxYUsVama1NgCQLdDVOPx5VkyLtE/GJW
tWZEH9ABIf3Efxcu0J4AduJDvn87KqVCa7VRaMYI8P0nSShSdR3ifHGXB36s92nOkP+RaWuqDga0
kF6PWAlJy5AcwJpNQPvQlOW0wWQN7bPGCbUhLLeYkp52ivr5a1rLem3QHOG0O+iSpbBfH7KpTcsh
iY3YBlWeenUg8MPKRUMX2ced4egb05Nnk0AwjleoJZc9DVsT057odpsLwNbZEEEyVWhP/tJDkR+H
zi07F6iuLS7Nm4l5j7UOhWWx2/oJbhN1D3xZlE8r/M5rYIWBLaguEZWOkpBDSa7MkFTXOc3lfzXT
x2dCkghViSPhXwKff/Qy6c5El2Whaqs+9q+1JljxPhG4/8p0wDW+g/36RqbKob+Ad0fe1MCtNHby
Es9rhSO6qaG9x6l3QBJ3Rj+9jm0xZ1vxuGOGpL/scS7nhiQjzthd4I2eZpg8gtiK5b61fgq0aqce
uu2Wh8L+SLclqBOfBpMhUx56jIb7/fhZ+T39s8S0AHyz5Mmb03HzDd9QG7XlkmEzw+lWweq9UAJ3
aJ3K307ArAKORKjwgRAaiQN8G27B30btS4s0heXBz/WMc8yPaJ56+DQR9F3ulnSaCPXU+1gdp4qG
dejmSaawKgxIAm4FjoO/8ypq2riMqkdllhT44Ki2bwnL5/Sy0MM+VpVWYxcVcJpm5BtdHmshCn4t
SrexcxJ9mpwn4sD+cCEXbDLY8rgz6AUPDXmeWui5E0OHjjiWTleHs/25zqeZdMlYAGAClFSOrT5y
NT7lkUzjg08n5EpsjEH5brxak0bEaszaqHf7O+WWrV2+Ugmfq0RZ365MjtXJ6Sz5BVPIEu/mENq1
I6qd5HQgV8+0ziT+W+VK91VG5XALJKvaYSqtzX9kJ0i7WBC+t3dumXMUAHyacbuxtfju8xsOGaA0
uFM1Uf5uVZTrdoUZvzqRZc+vNdCc2ElIc1izwJP7Wu5oQE51PcvxskQpq+Y2FomzdCDVV20Jgi80
R1WlGhdwNHQlVD9QEEZc2CQCn9kHM79qKWbgxl4V5WWysEnHdOYOwtLFKsBwWcCz58whr1JNOmVV
3zI5UCDM0il/rrUBPKzRl/FuHhDJKHRORAexhASmZ3j2sGW6NNcBWbDwLxcBWwyTzFXfHQA0OeBh
aWzLdCh1ty9J+G/CKlOtm2eBoneFRzZba7523iXTPdkLSaCWJilAGDxEcb8J3IAos7L1QTkBKCcA
LP2a0cybtkbXdjXIk9k6oQKFW6mQ6ovlO8VHyHfQh1BpY6ziUOPvilc4A4dIPwHqiNgxFVMUTAu0
iChltILfDlSAtk0QUamBFNnqHxvrAsP6ym30kqzI9G2myKnrIGKnyxWFiFQtTA6xn/C6UBXEjJeX
EjNo/Puemv4nKrLIWz6FEf73q16T7aoQajcC2KWS3E9s0f58OPzVgOUBE1Wlu8bsPK6J+janUAEW
inssuxStmjkjV7V4E5qJez/MCMrMEdWRz0CkcXoNLoj1hcxuYLTxBx0TxKHWcFULAgIhHUKMoJP2
/mE6gKq0wFfSvKGzckdnRB/WrgRE/D2OARWSUpN/HQrZf8/5kf/W/XQs35G5tYfnDVdI/p7g0o53
R4/p7md8ysC7g245rra+XpMHmvdJ/59X5sALW/T6ha1eunap50G12F8Os09pqUU3hHT4YSirsBiy
pXrXvoIcq6dOojihoV/e4io8jjUpN2CsyRaHyrezVVJc1mq72YoiZyxTTz4Lm7obEqsYnEaRarq8
wTSW4V2srkBuyjRNpEO0XIE3bdT4Os9qzFDnsd79gbOrrQCQgzFAmw9SF5nVJl2QctFz+MSdETFA
6hb3nod8f3eIRbq3EykTHNgLJx1BtervnT3YB9Bx+6hLNHAXgSqCnwbjpvwR/j3m1zBXJkIyvGT2
azpTKM1THiUQbHSLaL1rVZXthv9J3knhnL7aIoS527cyuHsHygrHNGHziMqN7Y9yM3H93GIxj0Ae
VMG7GwKfdeW2Ztc57FRekR3JCWnyKtj+AnWQYCc99RXDpG8p+f0qDryu3RH6A7VuMcHXVyBQMqtk
DlIIw663z5ThdfmVYoZBKo+Pt8uifABgt20nVKY5AraXHbL8jBlIIgiCWZNWWFesrwY90nwaK5yj
XTqIXp/ziQ39Bfq79CMrUaXgsVUj6UYL/ziO2VHUkPva9+50QHhhL8y7ebqz9ZYtD4EhlxUxBCVy
Ywth5fjNHzgS76Ye5U0PjC/CYqDBNWHzvymsLOMDPVhxZ4fMFjCXuk1SAwD6Lsm2xj+jHcr+N5C6
UL7gek3RhMTlpqIxEkUSZ/r+yJQqQWCNM6rYBUgNSntOrluWKQBdhitkZ/SAtsAKQFgTA8Axg+np
K04qQ9ujXlT8Z5w65APJufRnvpbL0zYyDS0JOVJUaWY79i8rN8ncjnpdjleBOuSTTCjw2lgU8zs0
GaByWkFUJPf1WLvq2zonx2XWB2qJAwNN8x1cmQFnrhWVazdsiNu4FNKr/Kn2bMQ83yq2X2xMERTl
o59Fs7KMFtdqn+1TCUvMoombZSckPx2PPZJqEng9o+Q7pUoeD0FRUzRDX0PKky1m+pNwQctHp/RO
gUUBCEORWoSixYGz8fs0dca85ioJ4DmUpPw8TgLF7iBkBkg6VBIIp604WpFkRVmwyOMu0dX0zsGb
QVVKCkiVkDNgXzWMRF4dquvxDsQ+4IUFd2PRrKtCR8R7mnziYVbP6DDCo7C++M/VeFmNyri7lOPR
I5ylkNuPI68t4pJyOOCfuS7SAaug1AlEwaMFQOpN8cKAY0rgBUUZm17rKjQAAaJqmC/IuwDkTppB
BTg9TEuPu8AD9Q9NvcZSApQeM4NPgxSLtsQdjV2kk3gqcVq/+7guPw3gu+fJWdRhMAtRbXYc+d04
A3s6rRGdXsuExWcas9noTmaO/lskS22TrZp9nzlRP5GgSPZmdUG+Ziiwsm5H0x1OW2LMi8cER99g
HPj4ts+IZrNrteSng0cdWnUrMMFfFOKTFweacllwUD1FwvtPMW85VAg3oN6i8T4FCBJG1LJ68h0P
bvSdE3NRYz9k5q0GEQ2Myo6xaDcAKUu78bX+HjnkSHcziv+vB4S8b8PowOH1TCPst/cuPs3EAIJm
kbufQ1+i3OfjvISGATm735ZJFGfPlumu33wEpQZOCFMMgDLxHtHIY43CZugKCihHQTPJ4jkCA/jE
5ZD+hrQEzBByxRU4Nvi7v5MJtzs6pn39TPEgEU8kcac3xEgSAbmPyc9i36qv26xXMBhMa9GSyjoc
YmliPm1N+xeWYSygskf9HqteUFA7LpKGjQZA/7zPQOzCyMwLZMM5DNEE7mtAeEP+bU88Hy+6DPzC
ET43NgY81Jfg4VfZEBHH+zTUFuyMyiZn2gIV4F2oM3i1HmBn/gwlOJAG4Kf8QCbNAiAMoOErJhQW
f8Lky1YjqClSjCMyvqVtPqOIRg/herxpHtP7EqN6U6PD6H5zutgMbkI7gFqWe+2vqCFdBpAefHYL
Rb4EabZmYTqvW0+fda8RMOsDcK62UgHvd88oonXNqgBR2BGa2+ATZBFEN4cP4frpn19rvbTDYkuw
SJMt3heyqPTLJlP1Ccr/WJraowdul22u1AXfOvk68Gw8ms2P9WVKUTGAg+jteZPj+Gr0gbg0LSwW
VTZGtMBSj/Ntk0d1XfU0g9qIvXjjejskgpWRuHvKd8y1tTSN1e9jSiGo3mXvX6ESEM8SH/NpH3KP
FbHdWA00xfa7IlZ9ATAw/ImOb2gdUbX9RCDQ8ShFAginisW9ZDcBrLN1/pZyntOGLHPxbwlHUp/c
tBfLW0hBtWENxvVut1hWhmbJN/QWN8jclZA1uWFRD3rnMOs4qmRDPUSTOz7HvjxtaR4hfioE/1nP
wb6IFbhCY9EtxzPwydC3MMcMP0mGYMUzMrXW75BKoOqphnwsOpSVJIc8YN/ufRIxCo0AIqcBQ45a
3wkZ/XqeUPK+lTw99A/OIQeBGDtX8FlJCRRzrSyJPhMYjuqHfavBNBdpvK2ySbvjWviEZ1fwFQkH
XQ4P3Lt9dYgYDkVI0wu35Eiu01zLbxO2Wgak1uTpL2Cxln3MpU/ND9SWAyQWHgNX4L9Tfk7IpFiL
g5v9AAC/FBcbtpGeZoVUqwZtQ4E4K1g2QVghS0is9p1hOgS6QZs/U+gCUA6O/arv8wOVbJeAEf5R
LKDGux5nFD0ts8ggmQC9D/0luo/xir6s920VfF+fj8Niui0TgKcu9cRmDf121AApSq/+VjUIKCBv
k/0s0ZRVWO0FHqSDVk602BD291xVUkJReUATXe+eMIQocmrOqdwBgjdy0svHMoCk+V3hx+XDOlIy
tmZNa1ycUBDsoCMGmXaHGVcCV2lQH2Vn4LmFeYrYZ/XD2m/Tx7wDP8d50pfPeSyyf7uOtD/Ziq2s
GeJY/lctbAMWQXcKNhhM/LnIJ+KvE4eGGOJHNKRQNFGYF8QtcwKUqVWADCouyHbKfcAhGwjgyTPS
GYrthGUHVABcdWYbCIIW+EU6go26wLX3OVViHJ+2XAEbLYCeQAmRQWJzj7o120GcKlizuDGDjKjH
lSvbGfaWS5uaJKJy1VX+Rll9OJDGEa1kvmkB3l6W2qPZqzmgtJSK+QwZzJw1MYPuCKxnuYCq2yv2
IRJ24zlmjH7dhej7slGVKxjO7Tq37cxrND87KvqqISUgUl+D420Bx1e/sI8DRCPrbsFIBrsheALj
F/EjEQY3fiW9JSfop9bp3ox0wsI8OGgxBxlFcXIFutYWB2q5n0H3xbSDNceIBxQnqTohkzQ8DX5j
YHgN+LnjRJJtOk77CmPS52CGYjjbDQzUc55ClMdxnrpyf/ZA03yH0NeD36vVSfFkCsrpxWVz4u9q
4wHXy22i5Bm6qsCvYzHXJdrNsDwi6newKMJJ7aYPAHgCmbF0Neo1NRFGVmB8snV8Z30u6rtKlSBd
9pnkOZ4wYOZvCAxn+rIwCYy+Pqh/T9Ge3aIuTbyZJvBt7kKsfbzUvSqB301kxrcna/gDwRjgMJpO
pTvXXI/kArQyVWchDmSi9RFkq8qi/+VSsu9nRvpFdYuqYmjJYXre+kxBpRfxuUCwoLt7ltztA4wn
aY37afF9eID6zsoWQj3gRRzuKwDWAUEBuZR+qdsdURGwGxIZfKdmmYwwZrEHENnKmnV9HSQHUo+L
1h8nJnKIjfVY34RF1BeIcdOV/YEuZ3gpw3BL/ShH2Cdv0DFoIB8Y0DxZsbhHA57/OEuihwGDTCgs
vk+utL7JxrXqz3jJUMMtM9jfRkLXbLvVr6qGqiI5akAfS68RPMhH0WRwP51OIzK5K3zINEBZZrQK
32foFeHJZpLNfR74lupl6yHPO+25TPmr28Gefx8qIjIo0Xr4e+RMzai54dTongxkwo+ayNF+Ywm8
VDsFbR52m8Pl2yKLHEP/A9tgQbAOesSj6OM6jW9SgqFp+4z4GTAwyF2AWvzoH+OiMtBFcM7nDXiM
YrmDYDJk98uWk+MEwHoM53WvMVDi1jqwMyrUqjgBxFlcw/HK+7s4DuaJgMRSVyRN0+ltrwFmfdJq
5cn9gquH/9mXsrIPLGIsCN5wNA/X6EXxhanS8gsy4+TRLjwyTOkXEKI89mHGDBKklRih3I8D6Bwn
1YF+G6TC+IFw+3T7kkCgVn+1Nan2H9maTlhd2eCT+wN1TtGB7TOwAMWXld1h/QQ6EoKRHWOSM8Ot
Jfqy+oLorrK+7AH84nWebS2AlRao5lq7Yf9cwARvewNn3oydYRyGUHUNS84aq8yWEGTkW8bvkV2D
VekhsgoXrWix/GWaIi736FMI3exa1xKc2KYC+agyIfPTtJN+ukClEURHcsfWJ5zK8/MqGa5BxcrV
P8/4evV1MWHuP5edBPdKYf+Cj47rqn8Uvkd5G6QbfjOCuacvN7s3QPTAqMkD2ENY7czAe30Hj2Q2
/fGhSOArtCmkswxBZWBPgcP3d4gvwg0mtiOAkcLBHebTEfzMzhRns30noHTsjbYB34d6s4ImESB1
z+/2IRl+A4nwiMyE6CaN3WJiDyNPcHjz3Q4mAGxyLeFrSJaa+HNOc7i/xGSqhvuCKJtc8oMd7yUM
dI8riVPC4ekG/rvZTNb/FgUiok87prpmsCS4tlUDLAbALiQvaDbQHyOCFMD8undgxiEAJ84WuD5q
XNYQp5nkJiXZSnslaifmAdscQobqkJn4tczox5CEDp/yk69dUnSZQ6Tzu2bJWmCaNyzTQ6FK94DU
FLSA0RKMftrsgF+2CxMDeC0zMp5JFBCMpLnKsjbZcsh+cUviWqVrRFtgetTSGtmq1UVBgBwaiaLH
NNRVlnRyWWBWsveIHgPlT0rQGBBoZQ1uIEggp0UX0w+hLP1vybTTwBwMdHjQXdSmMb4sf4AhzspL
Xin2hv4oR3GtpwxH37Tp8StIE+kvYQHVczct6W0vWxqw9ycZCtBWRcA1bbJCt1oYkz+Qg1KLxg1j
ZPdkIAkWwZED3E5yMR0N4qHQX5k9SSN0Kwur7hbI4OOVHGoCJSsHFGQky9NbBbGhF73ZZNTd0kM2
gTZwrta7ZD9glI10oO2fVMnxbyimqThJcCsvhyqA1tT7QvUJpczxiZOjeMo0+tCXtAYZetH9Fj48
4Rigq9WyvQLQX5/qSo9IkXVbfBsxnukvo17McZ7R3B9QE+r074LVlDeAeVDZjCyNGShTBCxjVBrh
MV1fV/ZfTraYXYdiZ/jyedkLoENwfEQ7lZOfIFHsCNXdWrxuEUxbC5dfI9t+sVCUmYG6x4CrNt5l
qFDYlcW6RviMjREJIMHyb3Sskx/oztavDt6fptl9TUXrIDlmVwPaDW5l2bRCPV5I09KYi6ED74rM
nLWc9KNicQhtBX9IZFaDOPgoIQRU1zJCI/TLAO7eIQ1EykYHEfn/pJ3HctzIloafCBEJkzDbQlmS
xSoakRI3CFEGHkgkPJ5+vurZtEoaMe6dTUe7EAomM8/53SnTG2AKpyGkoBzEqp9qH1VZzDe/QTPG
5Dc6CD64nMk4oAutO/3whmJpcMC0yth28YCqYkpac2FG9iLuBlZPvma05EgJewmAXQXSpnjVbWrt
yGoIkAZUfmltKhtsbd0j2eWccew5ZZJWTeJn6uRdtavqtEvWLFd8cR6j5YF0/ITB2rZvcG56djFg
h2SGuhCXmbxaxUXEWcChhcJgShir2mfkPA4WRQcLrK3UphMWcsTJhcClxbroB12LsOJwrNEtwSqM
5kzmFjPhGFoz0/BQG4lp35bZcJ8gF6+A4qggVlaR4TTVQMvjhtI42xsE66ojFHrwHMD/FxvP6Q3E
8m3pyrA3isU+ZMhRpxuYA1aDsSCr3pSM8I3hH5sKHWsGLBS6adyUFPHe9Ml36Y9CUE4z3o1uAYef
t4FON9otHTMUyyBg+cq+edSZoNCQHjF8oysVktp5iNy91fv8Zk1osN3l/g9ZZ8YTkhzvPEQarYEi
QNu+4ceAf02ZVRShcscByXnj46emDZi/dQT+V58nrYRaedVstavczWJ5hqywk3qdlgYR82vS603r
UMDR8dlBLptI8dEab7Ro5fIp8YFvVyBQKQO8O9tOwtxRfbFt3UXem7ydIKylTpu7i5bmK5B4yay0
pUnb0K7q+DHKNBV9yZd1A1HCt29Lesotc3nap4SgOWclZ8jEXdfFBmhnK6LP7PeLv6UEXaJ1GSmg
Od2ywkOPkFxxrDx73ttLG6O1nbuKUjvtgJe589z47HmLpvPMUwwtw2g70VsHE7S/hH9JhBp8wvNO
irJF6K/z6ckwHAZXDz6Qx1vV2Zp+RTWY/IkcMUxSk9iJgTLy+aGM5gqNl6vJDfMU5pItE1n0dFOy
xT3Dw/jftETdeCj8tn9r0FAk60Y6rC4LffG4T7VX4iv02nl4qInam+6sZG6TV88Zk3HLsyWPmkLQ
eBnaxnM3Wcw+HDZFJ6ebsY4j7aHtcOy7EUvHgBhL25i8UoY9r0ARlmHr5VHgboc0ry+wTB68ecr0
36vemhQq4Mp+NkrdfnYaQ2BUgpjKNpUb9XPYp4v/0Ko847xlp9Hbws1MA7NlrBKqZJvAS1ij3I7u
EWSm7bob/IFwhKyXzRNsilusvZpCNPRGl0gloRSINnMfxVvvDMk5axObeb/2DNRYFLRr91awKL1W
cTqhhhmNRq+DqvOt9cXu0YBgTPrFGiurCdGHRM/jGMGa6iRNY44ENrINnXF5W3qdz6HmxKDQ1FW4
MICTi1cm4XTfqZ/z6VjnGszGG4fe3xjaqpNDylv40UmV52+OwBMCJsXOsx76EbTC1pojNFDGMq1b
GSfdxk3aOP/KC2RSbEqH2q8nfKPko3Aal2vXdvKviuPxJEYxvaHBzWXoLxL9UmMOsg2XVrhf+8lu
5LZj50xpDN3G+GTmF68Y1DOndFVHwfxu42E45Qqt2bvW2WQcWlTRYo1eL21us4Ft5mmJoTLD1M1A
FWB5wYM3OGnK4gCaHLXfKYMcse18d7Ju8mmq1MkwtWZfm5bRXpHaDz8itbZNlA5mlNu33SzbaI1A
EJ8nc9IG51GqyTEOWcYmsF84FwhNi8cULZ6yhmSnl3bMt4nTNsVetnHp3Qwc0cYBjBgC1KwbeHjG
0HbmmtMxEdvYkvDjMc0YmIcfd49pG9CtC+k0L2Oi3HmlXB/G10Qz9eQGXcoECMpvMkQsvKBIKxLo
0K70Gzb3xVX3ajbQkrtwT8MWCbbJr45mZPGkp00I7BabTQMyfKh2jTZq547P0Ys3U0cfH8YmQPiK
zFvD2bEPLn1YmjGTHgNhouLrUIXxeHPVhzEzut8wHDdPhe50/xC0he1s6lFE726L4iQtZBGtxypK
vseTE9mruLPT9Dh5swEggy8rubMIzXkH2Qjeh9qjBc4nIf3Hgm6fWRMVirZ8l0OXITGGKeyfIkxQ
SDGSsqX8lHJiLS5eJLZt2s3JYZTIf9mnRDKuhbabecuUMT+6EyKyOLlG31JnYu2SdN1rxipCIrhe
6785Br0CH2kxv46MQTR3pqkRvPuRCsy7wV1gf6Zqme1j5CCA2ZqetVBomKRne2pTYbJoehQ+BQI3
ULBqUslOprNUCBpqU4EHkMjch1SCM1cyEBlXZeAYR9MElo1ZvaZkFA9EtHouoRyrbQkgsIRNG1ns
DUGZf0/53pLQh21WL1p6qRsS7E7yYyay0f7q5TYZvnFgj5jXJKjKGpw2WUCeqcLGcdDvCgbsRzA7
lZtzfCNOM6a5YuqPMvwCAEPN+jnPCMOh/DYso77tRJ6zORWxetV43qCNBlF/WdQ0PGsx9/ZjMMXk
T9aqrz5buuydcCi7UaxkVZnuZ2LQFJrRFB3vykqmkk9vGRtAxIwyygrHSc7+1vbxjePS8ZZ6O83t
dGs5hMivEKgtyWkEozJpllOwmZ44nvqboxYg486vO+ac4duwy007+svLnAT+ucSmpKmUrcw7CoDK
8iZyoi6+Yyxx5m/Qb6X50RG6ih8mRlfZmsIpSEs0DBRWM9LJevIfZsTNwycocfNLK+CGNljejWKT
dKhc2KATjyMWZGFcxVW/gIybMnkmaCQf9oOJvhqCZ5rKkx1ZF6cNlruR1o8Yuk1UGJwXUZFk36DU
BcAecoE+OLtaKGIYfOJaQr5BThaE1f6Xrs3K59yD3cFDU5YAsnSu5rbNA5fvKEo6ZlPhSL2D9KVv
bWunvEf5fPHxTozuZejqLL9oTyzlGeaTumkicShee2ZbvoFY2ZxfsJCofnpZ45kwgdwHN2OwsFxS
F7dEdZE2i9Qc/TuUCJBsRe8xFsul/SrCOE/zgBNZwfpHkv/6E+A3jg8u+FG9TV1EStQbSOzZvzqz
WeP7NMtjZBaJuUmpdZG/+MWAHLIQdjmeYmrF9DB62dLvhKj0WwZvba7dxZ4HOn6T+VteljQ/Jjm5
b4loFBtEZWZhNvj5uY5G/7OJCeTNMzKNBDE28Raant/KddXXuEO1WedveuwN85ZpOTgkELGnw8aK
g/aQj530VxEqOXlnd2Paf8607KMVi9czVwg3I732GMRar3vHQPerApvYtKwqbFjwZvJfKaiZSuFi
R0hWmCBwpKH1RwkZRPPEG/L6aLq4NRihxKOn0hryTjYh9udOUJ5LPa9VW5rjl761AQaLsp7ive8o
B8tocPHcQSNRyocG5FGC/XEuLZxxvn6QerCP4BRdD7padN+qyfdw2kgwUIAmDDTLDyql6WWCZuu3
sVIUotvYQzlbkbZcjGvLTQryU+jsaLudfOpDP40I72uburLWUaIxWFROUj7VgZsoRCOlq8NuyBqx
qc3BqFFqRNUDtk0+tsAaxA0leuSvBdMvn4ihc4zbxSpNvc6mPprvWzcpqXq1Cpx1ALwfU3y57FUs
CmQdWpvdK+GnrRv2HlxfRLLDADfnT69R2ifj6zItwNDactMeUdflMx3j3PkBUMN7yHBeRnvR9w1V
N8uatzQtthVCG0repDMQgeigyVp7jWP4q2m8QBvRcimSmtjGqNsG8JlI6VNxO6dBVK6sMnWemV/c
RBiBLCQ4bhy3IGmxYfTreen7ZyjfCjVOgfsA5D+NorVn6fG2Q3wMIMqTPNGX5ye3izATgUHVZSjr
fuw3/pKJYdW3F5O0NARkborRk9FXtWvdgor0b0NuDuNqGrL5WNLuMQEgj6JpVw0XsSb8s3iYBA/l
fujgKg4QaoMifqetviGbVzToTIq95wFmE/gcqlYIkNTWWzPIaxiGwTGxFiFoxB1RL/rcGr0q1nFR
0+sbAT9iIx3tf7XtHqMBICj689KxeorwmOgncqcXLN8sh7JBl3ARdY4Gw0RC4VcC9y7ywBBAM3h1
mV79Xoms5p/Bs1+7QghGzVEshzV800scUSyHzrjUmAb6KH9osa+ZKx+9IvgusNwKITnICocSal8F
wPyN3ZdEdzT0mAV5JZO9ndJoMlfSLmbWexwQNEad1HvHdBHdOU6N+ZxYZiXWkNNls3PLYPrJyCej
XWWygzkkB73/BIOhPmE+4pjy7SKXe7NFf3+r4Sy/lXmEX2HJ7UFuEjfJHwmsGmj2G7u/lwqC/iIE
6KE72qZ8ciZdWBvSbdBMxsuU3UQk6+LFq0R+KFwlPdp+046qii04VcGRPdhA9hVJy0dFYBqpenNQ
IpF0gb+nzb6maCGRKvJFlDemYzTjWksZYBmJCQB8EIIO/Ow0la9v2LuGn2QBkNJOi9Unu6aU1Svj
XQyJsiur2+dMObWxTavCv09BJjlbU8GL5UaQ0w0CUGS11DYiBJU5UHk0qJ1za+KGbDA6FZMzbsoK
DPNlKWV8HicoPSbQNeIxF36hb7OAOW6bzlZ2ej96rdS3UWVfJNl9YCabYqJux4KUL98wEMMc0eFQ
0tAAQjlDEcdf/Jaqif8jkj9tD0SXt5vU3srkMpC6HXLDvV5GPwirwopORMKk/WaYgvZhNCbTPkh4
YvNzpCP72emy9uvimGODQqlXZP8XimYVqULQeUgnypz5ZX0ekBzteZE7H7QoxHKLD6b2H3BWz092
lSOFmLIG1/2lJOtuWuUR48iGj8EPnwc82lRkvrHOlG6QTqajHW0sUXJYIKGK9pAEw6fOquxXQJcs
W6GBIrAfLbHvM1wx1m8Lk5CRdw9iFivsHulXvQTdl6DKDRbg5GBEmZCdfreokCAQWxCcEGH0NLyO
Rt5D4vXsils4H9thAvlER4ybqGNgiCgwxwUx2xHte74O5npymAlbIpYegCBqzoQFcrBnmid+iUol
7tYRVPgPwTgGwdnDL4S+zxvjRwO8cDhN7hiQzWDT1FTg7QZSW6ycURdORoWcpsSe2oWiqbW9d+wE
DVpON+GtZyi9IGycuH2ucjngnOsxCMH5etFmcGzhHJq2VpA1iae/KG207W4oC1ysSd8Xa1Onrsvu
HVUNunwSoCm3xBdFyjBMdKVqoNbMLvcmSO/FwKbLDZiEbFk/01KGQ2bRwfWOlexHJqjENzjhI5Tt
aW6Mn6l2ShsIYKzS+xzpTPeDBq4KllURlYQUgY4WHud6Mt8r/AMvo9Uhm606aomVbVlj8zQTfoSS
b0FNys/1ZfFCTdqnh0blw/c8wZq0QqrUsD8oz/4iK2O+z8XMR1intcq3Q9OrT1M2lU9eWiyAEWMz
v/Uc1t8HBCruxSLVn6skNdSaaSqzha5foOf1/Ek+yWhGPSi1b78WibpsBbMXlSF2u6rgfVDqoQBE
VblKm47Yls5BELYO+J3eamYvepFETaC10mn80kVJnj7ZKLlg/tlXi6fGmpJPeelPMyrFrj+DC2vF
p7hgo+lj4Q97qCAgeBl3pdwKE6PuSgE9/vBm6sx1ay/ZfTdHeHPxmrVoXTDFPRdENkWocy0CVQiH
n7HXMBHzrVuUj9VyNBCqcjR+FSxvvUY+Wr15IO8k7+BCHNbYOEgwqEbhhZDT4yuBSrODCzHLTmUV
BcRO+8IQu44S84gqInlFh4SWXqolI52N5I5XzF2D3hK+Fze7CL1TjES8zZuvC+c4NZjI7Sc6TD8J
S7tC1S/SVj+gOpnSGxRLMf/aHafq4BL5Ut8tRdnvm0VrvhLIpJRv13GRQEMJvM4tyqHQa7vhPl9q
501byE1XHvMKiKfTIyC3EWDlQUrkopcCFG6fHdrzb3g8ym5XRtr8SWwHY1EnAnpJjIWdJ+d8iC9v
o7dStPXEFy093J5YJDYRpaB2G2XVdujlak629D+Vce/ppX4BGoP0iaOxemXTre4nagIRgtD6VEtt
yohwz0nSb+wAvbnCDjYFdzN5FVDFVhbcgBTbco8ItswfHfIABm6zBgfUfedTJgb5ePQcdFlseWqk
ymgoqVZpXrDhDIVs3U+DaTnJVwwrcbKr3CG7QzhlByCLJPvw0aLKUECV0x5YpWn2bdITqCAz5JOh
a2URpIsjPCtclDfiCpBV8P2irToO8Adit7T+KCnYm1nfXlDkrylRFTniBM/+lEsrADWfxsQ/1ebY
No/wVLjLSv8SamCkuanvC7vq8k3vVfJzl8VztsLinJ0iOCdqeSRPn5U5Y2cZrGqBLjfSuWKuwkyL
HAz5APZfx0UFZnRRbYC/8yGwFJj1UohBU+97zWzeV+0SnwSmm7vedHFgr9jgdP5UYtgL7l1vrEyq
tC7D8x0KRximuCeDhTZiW2eNjHxEvb1s35eS8HC9BrdFKLsqfccbpy0J/YPRPyDENxvz7M89zqqd
mVhpiZsHJ2AZPwYz2QrNrW+jCaZTpN+y442Ll156WFPwhacHosd9g2ER0iwM6lSdNF9d5S6CDhC9
0zpPB4UlvXK9aJtGBMlW61pbVp0iOqb6zsNmENVP1cYNmkz46nE8GjXj9J5Qpy/+xqrHkcpLpAQo
2HXnRaveNucfNtEt9c0SUXBALjiqeh7TqFQ3CTuhXPeFX70FRCqJcwuTf/Fps8n7342hHOOz5c0B
nI1v5QGBblNa9IfcKL1lx1TIriLF2h2AXMaYMcnL7OryMKsxsfcdaGd8DEZLuDdFkLBnWu2SlOtR
ZN701LGmGR1Rea6LK4MshJemt7LltvVzGR3xFuG0smhQ8W/BhiKDMFn9nbVCiocha1WxuiR1K+aR
DciHNh4BTzDtTDnU7Y1BIh2zx0h/YfUspBMQY1Qgy4m7YOaPhUQfVnTe4wXia4iaH8sKMRyTKs/9
7Odo6vvJXDARBxAEKC6yT3LQ7lcL+wznhRqDR1MtFSMoLMDOGWoRm1BRZlQ2nDsVjXgQyVXuRfPZ
iaQznKCmOMNYkc6n1vZJt49Z4/eDMQxEHfC6gxtD6uDblDTxe84DWDYJknAB0ACys+m1234rk5Hy
cXRSIFCPwWEEEo38mWm0jHjmHGv5opbYiPZWrgy9h76bXobKG7eV61rtrmujabivJk3oio+e4GkI
gPiQTeAB3k+Rwm9K+M/It+LlhAUOfIH3S80Je5t4SH+QTbI7kBeURRuIbr1fyqVrNnXX1I/z/M95
Z5vTp8aGhFtrK4HFxDpTuWHCdb0wGQNzAiOXOS6TpnemfVTnyStxIyldQ18GdxhZyTphkFPNaFOT
gd8oLVCpphIZ+grotq/3bO+KPcsZyP1ZkuQBsMvUK9p2gLpW0IFdgCvT3rR4MJ+g8KGm7aYwTnOS
ANnquMS0Hg1B/3Mc3Y72lAWkNhl6Clp1kOIaeBBH2n2MOTQi8qFmfNQEhnLrLx2i6YnBMMwmIL3H
uu1t5SOzjlu0EwJqtmFBlVO2SWzVcmtx1C13lgcMii1dR0M4tqDS5IqYCw1J61jmudD2lO781k8u
Bq2mEXfWgK8A6sAAt1N6Gqa1KOm4QvpfgXZiztBieXWLlSQeiFiAkctWcWvZ9drK4/EH0nl6vwjB
abAyE693dnXrxVhIOK93NRGCy4ZwMPmYNKQlrMnsGB7E6ENx91FE44Q+j++sQO/2qYsaB7I4aNu1
54A1I50T+oHolxQ8C8uCvvPIGXuZ63GK7msGOrz6zIVd55bVD19mG8obHH0OMupe+HrWNzwtRlmi
/9A36iFYQeuIKiQQkGgXMwOK3KA5QeNqEy6A4ILWzMSrqeWrurQ960h6TcwvdlV5CJwl+qSFh98Z
4lY+eUrMa0zlw6kZdLFdELrG6Ojd7jv2fbQ7OEPA38mpo9lYgH3Fhi5enAiaCS5OZXjSFQhkjlcd
87a5MfA3EdqBDhkNIZoJbKVqgWi3Sl285uVYRLd+URgTGu9CrMvMJSggMH3+PlCSkLNRjsuxoWn/
VmMzwKRujNljsmhpYaLDFrNCgdzb8JRoi7cZIfo231nQ3tbCjCwFyqSrR+XE4CiVqNqflTmo9xpo
mF+gK58mHcRgfh9kqb2NHzTTqQTaGldpFdnBD1cYUEg23PwuNvOgDNEadU/ER7gKz7hf0hV1qmJa
tNvYN5Oj4VDaSibxoXZbf1kHUFBq4/cWqdY+qvtb8xIxtJnrZDixsQ75BqIJFZrJdmDs7LL27HtV
9vN4ixMAw8RI9oh5aFK8YQFNNTpA0bbvrucFTP2qROCewa8DB18slg5vCoiSGgxm1ua4DBMj27tl
jwksdbzkK46BDEVwG4zdKYkntz3a/XTRpQ1melymSalTB682HsUQTRAmWFnSfIuOwefDHXMsgSbu
328pGPBXZpupM7oh1N4UFINHQFCA15G/t+qjh7XBONC1DBa+4K4uNg0sVE0WBBYaQIkUjdoqopYy
woAE83yrCxonVlYKKxim2jYYDVVEfnTDLkdspLSNi4iIbD1yaIZl7M8I8om35cNXPmEm8YLirwtl
6vT2KW6NCgkLTuJ05FBL8Gbo0GSzLh/BgBa8mQSby+3YMWZpH8gcYyJkW29vF4Igndt5hHS7IMEW
Hy/H75rWdEnCtDC772Pf2OfSIQa2CIMelOc4k7hPCFXlCqavERjUNbeIbErns0mUBCSwNIzxAYgq
0S+oJROs1B4qAmedIXdBDWNBD4INkqhSvaTe4H4r2GhQf9hwFN4yOPA9o0skI5I2r1iPGhk6anCI
122p8i46FKM7eDtSenS7C0YKFg5ENByMzMp0rtA6uwGJkpPO+pu6KnEjJ4O2j9MUizgApU5M+32p
HH1nVaD7nz0EXea5Q3pIwNcyd/5jpromugswSYJeKMMgzXfhMrsGw63x2XTaoWYaCn/aU+GB9++D
RkPm436xkN9hD8+dcm1FcfPQGV1lHXqwBZ/wJct6yqw0DtaLsCium3xE2WNcrJAVZIS4oeaNs8MU
s2L3CW/lsdMmXWagO0IGSs9P3mgwp3ZHmGV/HiyvaTfp6PYDMuXOiA94imMRqqGecXNhQjCNWx/w
nriuKEiihyhX1rdMGXFzUH7DfGzXDuhCsPa6b2wpHclCHWQdOU6xP+SADZ7tQ561SGKaz/XCAajw
z5VJfpMkmejefEG9DTaAA35Tp3Nj30ty6ZJ9naFEIBKN3KiVBMhjvEqRxfkrES1jfNHoSvFYN62q
T0xQIaFa207bntugQe628MrEAZ9QTM1uGdJunp1euVDUfQvoMYxkva3LNnHKM7D5NN3YLrIfY7Bd
nACeU0fY2PrBoVJkiuORcNnlu+MPMkWW22XvH4SL/h5ka5FgiIpECiaBS+sqLj0fStNH+dQd0Q33
6ZNVlJsSDR4XRNwkVosRP8dLse1r8+DvuzDkTX2UPHvJL73O8vRti6B78r5xDl5lhhpcYyi8uD+O
RTNvBk2auUYPBTk7qj0tOVAglby9y6em3xqu96XCP3YQQ2KdYvwC0Qd5q79FfZsWE3qxssFfXzJM
LwHz/4r6lj2hNkld90e4iM0w77PyRxB/Ji3rgyf/W1D9P9dh3A3CKiJ4/Ksnz/Ss3sIo1B/9h6l7
rsN5OnhHaWy60DOf0+qo13a8K0lFCGsGN5zKj1LW/3h9cL3LLHGLX3B9fS/1rFp0/RHXdLj09wsR
EtT/sdhhxw84O6RCZP+TTgwkdqMuKtzuMNs/rdHYqjr/4Cv4PTgWTEqIy0NnRM5vE0B0h+dxIMbr
COFxipstrNIxax7//sz/eBGT+G++Ms81r18ttKU9FWj6j6ZTPiBvu7X7x8x5+i8uQvcGMk6xYjlX
0bR5Fdud60TDkXjXl8A1f2DkfvAT+4OQ4ut74ePkVMYh5wVAbfI6Ktk1glb4UhEslL5q89HyPvnN
B5e4XglcwhToLcjXlZRR5tUXQrEnO5/64ZSphy5/zKOfVvCu+9N/9ryur3LZHv613lJStJdCm9mp
1e9W+t0PTstHgxr+8Kx+uZGrHUYZU5RMqZ2dvPRTJO8j57tTfxB8/NGzuvyEf90FKV6TEwzcxRid
ZXzPsxLZ49z+h9/W9bO6/Ip/XSUZbFw6gqsQQhcWJjkL/mfHffj/vZCrDTBFaO6gIMxONt6F3PhB
/hzOvQ/e+vW58793QmViXwZJCvPqTiCYlaGEm50uMVYrmJcb0eHk/Pud/PGl+LC5ko3cRSb16+Oi
E0AQSwD9KVEnnzDSjLRKM/2ux48mr5vXm+nldizJcrQ9OnHbvvqIvaEyRTLnxSnt7miP0/bO74kD
RoC2qC+zBPaBKCFgcbtYp8j7nBMQbTNnbwLaTxDvBeRI/f3WLwH0/z5Ur3+Q/eutT93izEbED0oW
a1OQn5VKC64wXmtD4ckaV/nr3y/4p2f97ydwtcaMoY7cFlThNAQ762tFNGHpQ4x9+KSvB+Fd39jV
Qlu8BtStiYtTTgBmiegVqxbyEvLCgh15bAHevXzaeojn/35//3yR10/Utz3OCNtEJ3z9xfZ+bgqM
BcUpqIwTzjskWWfS2ZCSk/xmPOWP3jutxnBX3rh3JXk/4KgfhfT/6Rn7jg+pcylQHPfqGWd2IvsZ
8ddJrZN+kxhyhQmPjO+PbvWysf92q9J0LSTqklkkV894Nv0I1VpXnJruEcxwRdxWQZVvfolW3oOz
JZEJLVgRfvCArycQeBaTMjj8XUE54lru1ZaQoxHSIBTz2SIJQtAItcQKOGuVDY/u+GzWtyBLGR1/
7+18631qivPlXaCgmMmXUnva5q0cyg9+1W8L++pHXW2GXZrOE5lh87nHuTdPzylO+oBsqp7216y3
f38Ev22Kl4tRD9okswQWwwd+XbSK+EhZRjwBL34EOlhp/eM/v4DLn38ZxUGCj3N1ooN5oVGRaj6P
0EC2Tcaz8eXvV/htPNHlLf77Elf3YAyT9Ont5rMC1nL9u8T5zj3fO/lmJPcZXvVAhsTQBB+8p//j
unQPnicpV4KrtQFoSHheNcznvLof1Bfy9NbGxfcVnAyfHJ33qSevsPlgpfy2ILlZHqPHaCAmRVDw
/frCWrwQDaTwcjZII+5KtPWsSaQPR+ej2e1/uhKTzUw6JAf4TFzt534TRXqMG3F2YrK7ySSKsgPB
0yhtjn9/gR9d6Po5BtWUO3Ehzj329HuCYg3wLqJXWbjFoZsDf/1fXM+zAHj/Kf39qzN6pjuli5vE
2WrzVdE9BdRPxKs35eHv1/ntQLQYpytdx7LA1zzLunpVMkbcgnBC4KD2Tp3Md13zHDeaTB4HfN86
D7V4+vsVrd/3Di7pUduQuUCJfr2hlZijW2ecxdmrCeYsHOO9jVz/U7nAFZQERt1Kx65vWnifG6dd
zO/ARc3eAUZbEzba3pcZnMhiYjBdRXFW3k4dMmniv+QNURSrvlNvHZYJvL2y2w8kG6w6sPPQGI37
0pfZgVDI5Ase5eSDlfanB2lf5h6bPl+8Ja++RNQYNQ4GS5zN8an6kuXsg+EyrDt9rz74FP+wpukE
CRkEG2A7NK8HgYHnG3WrApYXsdO5MrfKdTfpcmP7U6iIZ5kweYwLwUDLvPn7u/v91V22kYBoazZJ
j8Lu14Vdt7nF2IdpOXuuscU+T3yEsR3KmwQBVGu//f1i/zRSv5y3FldzbJ+Rf5K/WJc1+a+yPidZ
BpGlt5zjlvwb7Cm3iSv3TlZ+NkvoM6Jyidfq3mvMpthu1p29fP5vfkEAVsWbtWyayl9/wWRJBMVE
N5zb1uDz0i9AX4doWo+ZPOD1fcNpipzZ9fNVT2X394v/6Vlz5jMXUDJJkuLq12v3abxkLcTp2a7a
Z/+m9cKgqp7K5aevdv+vK10PAUsgLtH+u/+81XrlYDuG0rwpl+JgjJhE/Orl79f7fS+9wAxUxcBT
kgPi6r1WNsqRII/FmTu86d1oS44utnr16A8fXOmPS8UFxuOrZWAR3c6vDxHcLlkcUbIqT41bo53/
lrXPzHHK8AsZEWOpC7Fpau+jFfrHO/zXZa++G+LZ7DLXXNbw2q0edmmnQ8NVxyKLnqPIQpa7SeL2
GCtNzO6aoKTeGG/SIN8oAE790WzES116vY7Yb0G0PEm+lXv1JU1WPdREXIpzNRbpLhimnwxsGfdT
jsf672/2T98sPYAUgckoGHn9JZVWJREEct8OFEa+kHG7R3umxk8SA+jfL/XP8Nvru/r3ta6KtkVP
qnGKXJxH2WOZYSxHCIO3d4zqE7z0/WjZRpg5093S6Ad4gdtycZ7KgmnFBAKFhPRmm7ZETypJKF95
AYFHlWnjhxGnmKTdZOke4tQkAs7Qy7oGcSIeAGw7Mr8nvtxZKMTCxoo27jCia7Xaj7a+30te2C6C
A/xAWKBlwdXNeYxTRsGnOZYtSSis3d33ef8q5JKFZVExKMeu3kmTPdSN8wa9ckz95KbQtYUJ094j
bV0+ON3++HtsKV3ANRnwq35dRxRfIKZRL84dp+lqlFYWIk90PrjK78vG54SUTA5h2jEY7FWDpTEm
G7YdW2dfIwpX1l3p3S+MjUKOKvZ//3z+eCnJ1FpLUGIF4upS6C6X/+HsvHbjVpqufUUEmMMpJ0sW
FSxZlk8IR+acefXfQ+P/9zvDIYbY+8QCLEDF7q7urq5atVbQkOXDe3i1QNrmQ9BIPRPE/21D15uP
MRHocNpZ5PLncQHcJfGoDxgamwpaCLkYDzXyOQcvU7yVWG7RlC5Sn7PgZdDlKUQ5uy8FaUjyhjD5
qaTM9ofOlGDjBV36Uw/0n7cHdb3PGdQUNIIoklHLnZ1vCry3muVhKaXuS2V4E7d3VG0TqHqyeCXd
Kk2R0+VGxxiivyYqyijGz18TUaxGFboIMrXZHM5RwD3GG+o1R9V4rY1vCbXKIPhCmxWMjseIRjLF
X9EGvXZ+qnM6sSpHmknxY+YrqU+jUtGhRGAOIGYJAxKKeon+HxyFWN9Que4lIGIzK3AoSVTAOvmJ
0E+kAK8CW5LTjfxye+mWHP/czPT7MydRSzp+UYKUn7KYg+JOCJ6hjQRyctvKQuzGnE3XPCPC7+fV
q7wac8GF8+opVH4PQLCE6LWGsTFNjlH8G1yErSbvdQqU9Pm24aU9cG53NotDTpZWMQb5yaM0pSbq
vdEdpbze37YiyQs+eW5mNouKnivdmEjyU5rROm26yjZD7GhXleSIJ/AZkgF1eyJWLh3YgoM7GO6S
h8iIgk8DPdArXzMZm20Qk+NXVTmfOTvn0sdqndJX3HnG0wBAgBcp7yNoPGyvNJQdHKfN7vbgp3Bh
Zs4yeMFZnNGs7NycS7Jdj1RYxtrwmwJtMRmVjdc/yzkeW9NA4DX3flGt7MFro5ZIR6+mmjpJIELx
S7cFsd/SLRMZT0EhHYXUHj/HylM3SJ+i8MXU7yx9xd7CCtMSr1qES8gbm2g2XhpU3LAHutVZT7LU
7AooBqrguYhOMEXDeVXaRUt1u3lTFWlj0FrI4bEyy39jpctpBgtp0vk1nXzEbpMLnm1UC6S+GaqD
/5w03zXrkc44Ww0PEsibqN80oAh6aN6YcmjUheQZmNQ4PBg0Z8A4U8BO1OgJyne/LK1YyUwszYxh
ErlbCnKFkxzz5YdlNGiCGJDcpwhkP4gNsSLGugP/2oK/9dFvJH1AT+NXfR+sSpBOsz6bFFZjKrpp
RPOmMbvi2lGpAfh53nPXyF/y8pQjy97sSUNBs/1gNP3OggGyFGC5scZDljxowZMkHL2gWtlyC5cS
pWkCXR4wiKnwUL2cBED+9GJIkfdMa9ZW0b6II2/v8nP2U6Yq/QBOUMy8DWQe2y7/MLyV63ca5XwW
zo3PZiFPNdrXA9pho9TcFwM8ynR1W+o3WKU3OeAiyc1WFn1p3il5Kgr3kwil8Ww3BKgl0LWieM9w
xNDfFACega/OOsLKsJbNX9jpU3DBtgPApBrzbD4CQeNgDIb3rD/AXqcGp7R3jM6yYz3aZcWHYK5t
tKtgRqG+DrCBHAPPRHGeAgPFI+twH4TP4+B4x1g9Dd6DGv5pmdMofG1UyqNwYef7QfecuCP3t5H6
n+EWPhZhIwsHS7ivIEJ14U4scmFTdAd6hHxYjOMwWImPrwKRyy/9+yQ6OxI6xBtRD+vC56r7UJC7
bX7fPtmvLpLZ358dOZA7GZXu8vfVlqZ/s9jQrlcE39vm49/bMWWdVJnO9aHMIzqzLet0GIfwue7e
1bJyzJwdm+jDc+B1wsqcLa2uqeJOxFVcW+Ls5ZIWWlcLkcuYjCQ9iH0WQwFY8Iwa8+xYDU17ovtq
JQiRrheKChGRqkWpyNJUbTaRdcV1X1eR9JAkYEd9ntr6sxZuva9j96x5d1XyLJM3U17R/EDWUbAN
QV8Z9sIXyJI4fYRuEKfPD+kqiGrZ6guZ9o/GSYryDYmCw79dRf4uytREARY7R5w+4cwbGyQbmkYq
5YdQR+oRwhHxw0j+6MZa3W1pKLLIsc+JoACGmp09Ct3VAg3sMhTLYM6jfaWtuP3fv3BxngLPO7cw
u9FoRPYMNcKCAMRvgtlPLN/3okvHb7ZLW6dqD2X+o0mFU669m8UWeUhjJd5YHCRn+oTkNURljluR
VcEIkkCTHzQYbUcRUeFwe3u5rnNh0yjJKaASK+oSCJXL9VJi8IWZFioPSejuW/8TN7bVpgjPZfR2
/7ICx0SVQsmTlavy6jyfzHJDUn6SkZ6fl2gqhNHMUUloCko2YZCC4P5Nz29tngr/kxDeF9n77XFe
XY481QAy6aS6RI4Ybbbh/W6MUJQ0rQdU1zZhRHdanO/kHIF2+FIKqDiKlQFexwKKbpmqqlKfRZPb
+PsWOtsIURHmpkSh/0GjlV8okcxxYYiTYIQemm2KRIaR3tFpYgtQ5UklFSQBagU1sG+Pe9oGl058
+RWzM4cjtPGgxncfDPn3gIRS+lgYKzt+zYRy6UGCbNBXNcTuA92a+zA+Wd1dB3fafxjHRIjF+pE3
mZeHiP4HUjat+1B5FRybT3XxqbFWUH7XPmlI02bQpieFBNDmciAqyjVSPI6+Y0Z32lfpMVd2Yvir
sh7jFFHU8l/v7Utrs7fLgFjHlC71HQ9ho02T0DIvVCC4b8+bdO34U2hMRK4oOkOa5+j8zk/C3Ajo
6xzTU5J9DhCAdzfoYg/FQOPzlwSJFfrhd3TPluOpU9BSMvKpGfCR/rZdqLc7dzBXPuo6orj8ptnQ
CzkX6qjzQidUrTuUQ5TOOnnxcwt7+croJ9+7dH+TpkrGrRpcE8SOl0saQyxtql0UOmZQbwvjPUcs
z7fdR8/fWs8EZA5kav1vS3u6bVdZGKFkgO8GncEzg6fApd3RCms0qtrYiWH69OGXsxHesHWIMNLm
vpV+SFG6SX8p2iFEhQR6Oqg0bSE+Qj8kC9CT29E3urTM5l4Qdh1MeOF7TJHHp9uFnp1HVAzC4pE+
3PibUlJx2pjiuwX/x+0xXN89YGemHKgC1zoZttluCMlQyEWpx04RZ79M4BsqLXe3TVyfHJcmZn6A
/J6l1uhxOR4gmaw99fp2KFcShWs2Jg85O4aVNtAGecCGBtejeF8FO1legeddp7W4mcHOG3RBoT+p
zg8OEc5Dza0QaRDKYl8ZT1L5WeVBRLM67ZvbWDvRWmJ3VXTw1/Cg13HspeXZDLpd3yhjVqM9aH7+
pmQUjmK0XY8VDSG3l2ohTri0NPPoikJsmntN5tD/bkhbz0Tdxg4oKZuH+gEabX/l/lwcGc9K0yRM
nfbR5brlSpKEFn1zTqJ+CHVpt9AJy/lHQXtaAIPt7dEtbFeV+OAfY7NjQuzVZBK8YHD0VtBNrDTf
jewAuH4t2ppmaXYeYYjWAVUic3UF24LDdCyjhvXyO6QSpJPu39HRbdSA4sIH+Nd6/Qn1Awr4Wevc
HuLyApIbAS9FREkjw+WEIh7RSJlQZA6s8KUP0+4bYqNlRmPnmyE+le6nPlw5BZfuHhIhQKKp5xIN
WdMan+09sQogNwuN3Bma7+rvBFFD30V8r9pVwqcxO+rdzv0pI4NtPnSPQ2RBz77p+w+j3em6t7s9
/IVrkI/QqdfL3O2GOBt9iP6NaKRp7mQ53QNau4kGbwP2MZSPspfbnjKsuNSiQV01AH4QrxjazGA3
1J5PwjJ3Ku0rCP6N2D2ErrcNdafKOrCYK+YWPBjoLrEmj1pwEfPWlMIYBfhi5BxxPB9ANfLxpLwg
KgqbNfDYwr2g4b069HZTPW6e6IW+mzJ5kRQOTc3wo4WbrloJD5YsEH+RT8JZybZOvz9zGzlvaChX
0sKpgkS672mD2kGosXbALFshXcmRTUypzvb8pAWYp7AhOblZlZDi5NITbcdr2JhFK8A1JhcgpaHM
xgJGM4mraCiglIC7M7mf+NNve/bSxibtSdrV0qYKnzjbZQFs75VvBYWDWI+tAKt7hJxRrA/WIfUe
JG5WE9XQ2zavLlU4vyjHaiTi2Ny8qy5XCD3wJq9SfIBOmWxTQlZ21BFh2ZWq0W5vm5KnC/riyJzZ
mm0kxMNhQvaiwkn61yT89Rv5snZTb4X6fkAP1FQfKxr882c33SJyrdWP4Td+Dj8go23fvFMFV6Qn
rwz/OjUw+6bpJXHmoR2UUlJh8k268rX3IKg7+dJnwf9ALIBktw2pSXSgl9+DMmQ4jB1NSvvbs3Id
clx8AY+iyy9QLKUHaMkX1N0f9+i6fyaGm+JxVGBxGfea8SUbv0iFtXKKXl3KUzSr4W3E7zIn22zd
lVysUaBqGsfskl2uP7fSnWykm7if9HZ+3R7ilY9RaDE4Z0ACUXMhAXI5wsBQmqLQ9dIpkvhrHnn7
NEeComm+3DZzdXBO9RzrL+iIbk0yA5dmUtoGNWrxpYPU4S5TPgdafuiyhw4xz9uGlsZzbmh23kQV
U5s0GAIn8YqwN03S1sOoZivTtjAejYwDjw465Xj7zyJCeF1y2rsDxgNZLBKOpv9m5PsMEtB/PRwc
gZOTy4tn+fxCzaHWNtHEKB2DIlMVPgW7kVfybRvXXq7hbfSkWFMGnieIfLk4dQjnlyYB75R0YXjI
2kKhxieVNIoMCHqEUC1FlYu6UBtBwwilzARypM8cds/97S9ZcHyQ4FS3qF/zzxwsJSZ0WuY0pzqi
0dqo9BzE4GekphvXCLaqtfZsvT7zGDcdOOrU30fyaH6bh2k4CQR4lInzj9H7mRX0avhbRSY1thk/
KV12FPIn1NPf+nxvfetq74AKLcQ1vnjU5HZD9kU3GhsIedw+WojArqzLdRXy7/fxOJzQulTcZk4W
lRGsx5QCnKa0jjWiePpPH9kGRfkm3cGZGL3mhg19iyDexRG638op7x8qn1YEyD/Uh9Ky/fjL7QWa
7tGLW2L6IsgjJBVIDSWEmac06AXXsGZymw/FO10vG1qyV9JDCxsY6DWNl7oKQojL9tIZ6XTx+7Qr
aieXRnSP73rouSJ9ZfsuONrUFACSVtHJbl9d5k1lFGNU1U4W3Unjn8KytmFobWR/0hZZA9EsnBUX
xmZXawzZnp7qZe1AR7aRGzq/frb570Bfwa1dhcKawppwYSi0e1ncHZcTR06pb5HxbBy9/iEgBmTS
bySBzCevLYtvGsmn274gT4s9cwaTJjaecwo5GBzi0qDSebmi6l3j+OZBqcMdz1U4b6qvNeQ/iuVU
pxRiGGM3/MxexfvolL1a7ZsV3eGpjn5fqcfbn3PtN1NlmgiTZlogPNrkumfBQpwgjBurAQWX9KnW
f5vJpxDuqX9vgzelhMtAy3tVWvLVLBZgD2ucEhWowHtMs3hTtyt5jus9poLPZQeQFwLj9Xfazwbi
K52ak9hqnEaBG7SW+kcZOYuVkfzFb18unirzSjU57aETpYp0OV2BYWVlo6BOEavJQ/eqd0RwNRpf
xcYP3hL/eWzyr2IPQ1Tl3qEfNrgIIamoL6jAH3feq5/vOvjr4ocMIbXiM4R9n1Dm3COaJbgvtyd9
YT74Ump59F9x8sz9GvIuieC0aB3XrIRTHbdoLFTD79tG/tbkrufjf1ZmZ21eluhVQGXlJONDAyGP
inYbt4D63X9SExSpkVNDzNrKnnox/ZL/0f09emqeHK948cJg6WLAu6ZEMu3gs89oM91F+LQanFBG
5LeF8mhloAvbBJ0jQglluuq1ecpU8CHHECp5cCqE43UIhmlii6t6e3s6r488FEJ1Yj6IFzle/968
Zz6sQzKejT0kxlLaHyGgtDV0ltP0Xc5XDP29oy/XjasbsgByAHRj4B6Xfjyao4HWeCY7iO9Fm9QI
bFd4D1EvVX9r4i5Bogn4t+F2dvySyV/Kag9D3z5Ku8fABXrMMxFCt2MLZeGwk9cQ2dcnMpWpiT+A
nAFB4rw2VfpJoAPWUZ0RBr5NNkrqdoRDGiXrHK0ENdGhjhBBq4SQ092e/2XL3KMGYTfXwuwFYZgZ
b+QKyyWZ947sOJo5tggb4imrvgZo9d42d+21pP0VUAVUQIgPrNlhYhpiKIxhqDpBCXBEyPe1EKyc
igu3DYAnID/0mnI2ctddLrSERjE5Lkt1an+XP4W0fdanEZ3EQ/I7dpJPuQPffyTb3ScQooq6ryGH
k56kfbCVNjCM3x7vwmlx+TEzrwtdK4Xq2FSd4VmEElu/l9QNtXdAv0F/qlB+2SfF6/iFzpmhPsp7
qzmtfMB1ADPBv4CnATnmVTBPeGRm0Q2Ao1QHfm7KuBtFeg7uXSN9y0PZ1pu72H+Qm7vIvNMk2G1N
WKH3ofYjbF66H7e/RJnCitkG5Es4OGVU62i/mg6cs60uaIVR6HDBO8ZPM6aEbas1wt+PwiZ40oJH
ZOYa4ZAUD8W9fOffqU74rD+Wd/HL+Js+DNmW3yXjSEHKotVlk7NHVs6HyfPmX8fbhuyoxZFKbf/y
66KykrM85OuG+mcDuX5tPSfKnz9quy3hWM7y95XZkJfsTU0vcJgAC9Vm57dHD52M7obmKI/dREZs
10/9uPdegl2k7eE4iw8wFnX9C7VIxKq8++KLJe3lh/ZjhM71QdiP6k6u96PxrOnHFAaz3Bt36N4e
AnWth+P6Iph6Yv/3pdNIztatjkpko/VEo6bR2jokzVBcaOpabnoa79X8k5NTdQo21G9m6QXZl3rP
qDoILqA0KuEcU4loXgIZ8WpUJ2hJVdXaRlNtr+9ur8Q1UnLq+SVuMEGtqGSjZ5YtRAaGRGg1Jyh+
aveCu02lLUyQLfLow7EOHgc4ZhvxZQxWhrw4r2d2p7PybF61wZUarao1zqMvZfCasuL5f1o7EwQQ
wyOh/ndPntko6w4e1mzUHESonNGIjq1ZHyB4X3mKLR0yJLn/MTNzZpKoaFD2veZosXbQuljfGEP+
syTREU8ygdCL5isXycK9NV0f5KFYOxmc6+XkSTDuxZR0NCfOP6LyPkBiO9IQKnOh+AxA3QorXrI0
Qp1uDTIAvGRAbF3ay/QIyRRP1xy4iwFPv2tydwjdz5Mcew8T8W2XXLolJ3AAj2dCouve26DsA5Ge
Isckq4SSm2XsspQuxttWFrIaFOBJF5Cj5twjyr8ck98Ik7q4rDo63Nup2W206CWJv6hQpojqTsdR
QOqKdr/r4C80EL/9EaX7wjrVk5zF3lI+4Hqza1Gzm2RnlisutXiN/wXKU2y0lKsZ19AzaORIV500
jO8QX7ZdYHrQ+nfoMPi6bEMdv9FcYeO6kKuP32Pw9E11SKSNorx61hEMmKXa7mfkLNrmE9o0Kw5x
nXPm2KD7ySCzZ3CzzvtNymGsFZjzVUcCaK4pCGvaXVkd3S0Ug9/dLTCORnsJnjrB3A7iGzxut1dv
0SHPzM8csld5auPuhIx9gjaZP3S7ICwKxPKCxGY2C17Wg7Iy6CXHBCVjgMG1OKPnwG6o1ozOGLi0
XBlyeYpf4RZJqXj/74cGUpHLmKfBhAC69Evw/G1dIRUORAZK/PDNGO47o9i30qMUhCvTeA0CZRnP
jc1OfzfxxsocVNWBmX+Xl3fUemXjTU330g905FV1l7wpd+anML93oZC8PdDpkJrfeee2ZzcA+U2l
QvcU2/GHCnVrV26b/xLXwEnGqlHvgj1s+oazGyCCmRLtDQ5Kb/iW9cd2umhQwxofg+pe1PYlBKK3
B7XkI6TjABNyfE1Y7UuDRW0WkMJTVy1cpKqiO89fSV9dPxnJ91I7JilH3Epi4tIAktxwI7eTAe1+
cCBNJpr+Rklq5XhcWhwLaCKdlEB0r/qfx8I30wB2fKdFUK0Z7lrlmKFmdXuyFsdyZmR2BAtaXVq+
XOlOj9+ZVIklEyZD28i+37azuChndmbRbWWQGUGAQHfQ900hoakAPhXRsHJvLU+ZMYG7kN7mSXu5
MmJpIvrQ9rqjaIg0qZ8gIJSUtSfV0s1Pp41oWdxdOnjOSyNIRLQe4gy6M0Bgmn0B2pO/GT0Sbjzl
sh+3p21xec5szQ4HmTZptUQAwfGs+/GnSDsBXTNStRbMLL096NH8m8Sfegpne1RqG3hr/UJ38hza
UOVUVSItrsW275+55JD6ti3r5fbIFq4P1olnB+crXZvzaruZp6GHHKbuWMib3puSXyAlJx3GXH+o
eFPTRx2sWFxwQdqGEV1Ca4ANPAdgoItnJJ7AtlVK6V0KeQ+31evtQS0s14WJWXbBCDI5FZtYd6RI
tWHME2DfVMd9kvzrRhuYc4DtEJxBZCiDirv0wXhEKjCSMFQUv6i1+QUttf0KHnVhM13YmDnFWIuG
Z5TYqKNvjKUxjlK/woCwOF+kflR611jUOXTE0oc2Rg+V0yfWU/Qsh1dd5+mlClVsR6Chbq/OkssB
XgSkoOmGSEh3OWmylyZZNXa6IyB5umsnan9phJTDrXzxoCWBf4CmamUDL9oEBEhrK3BbysmXNhMU
QlIQ9SyUVb/WQW9uIrNBZJYMo2oNdqvRDnl7lEvLxhD/sShfWoSzWpcAUuqOCY62fAkRLg5WoGOL
Jti5dMvggkznpYku7RMYNCXdUcfHzvs8AvzrzJWttLRbqVv/Y2NynbOwwfKqUghqlSNp7H72Uv0T
Mpvd7ZlaWhtEC6dHFepawPAuTbQVEotDZjBTmqfuZS/WD16Sfc0RXpMbOXnUgchtb5tccngyGTC1
UYynm2xmkjApkjojNhzNeBviE1FfFoYbOYv+/UVIawNdUxDigMqYpzmTARr1UgoMrltwUmIKqX/c
UhHp0FpZ8bfFWfzHFCn0y1mMU60sNE3AGaryc6i2X9RefjcCqUZXb9AQqOvb/e1JXHI/rl4aXsnV
XEP3UuQN+lgtDccS7gT9WRR/W9yMt20sjorC1tRgyD0/p9URjEgbWi8znMKHTIN88lOVNTyoNDJB
ytMYHm6bWxySOZW4FEiEyJNcTiJlllEO3BqmtwSRzgEZJfN7Pb7dNrJQSQOfR/YTniAF2II+O4yM
wVeRv2kMp3QH2+/u0bxvOdWHP339hApva+4tEwSq+FSgjlOjCdxsEChIx8pOj4Hw0reRXXToicKl
MLjdg4dypBtvq+ZJXAPhXGPYuOAAqxD6yBTYrxq5u74uq7IeDMf1E0BTyt6v7+FQQYYU7QekOvVq
AC8rW/9hHQwWQYU1C2KReZal7BSTviDFcKRu0iU16mdBSJODS4pgpUqwtOK0ytJ/AV5OhrfwcsVJ
KKVaTPePE4z6K5fPq14aBUpHsrjiyX8jqdkj7y9lG/x34CCuyO+kAj243LMMJ0ZcWm221tch+yV0
B60+uOm9njihjz6mzkvXAiX4Q5AAVWV2WZ2GbKd28qYd+31QmbZUAOkR7i3lBOZlm+v3Q3VUwnsz
5OFAfzV6fgpNMv5dgvRrEz1Wzb4SIPUhzodswBadQCeHmlTbTndtSE20fNigpX3bxZdujYme7v+P
dfr92a0hhH3dj72Bh7eSHQZ0ka0VkJZOcEoI1DGm6JUUwaWFKopy/NUzHaN/qpGCjYNXU0k3WbNy
yC28MuD2kTjgSA3rij57MLWFXBsKusaO4n0Xh++TAh1aSEX6nVb9nWomu9sTd92gwoY7tzcLXcOi
L5Q6x55h/hC9B5eW3vioV51j+KC088IWi02CYka8te6DsEO+Yu+mJx8JEhpyaxnRjbKHVHmnDKg2
5vfE9xuXxoDkc1VsY+ljgObO9TYJcizFS9x+MdvPkYtKTnSMoGm4PZbFw2Oatwn0RhVuTovUN13m
FVpiOvHJ7D+g/7N9Eokn9dhG96Pq9Ct59KUUjnFubxZy+UakW36BvbauN2OWvGvWu9j4G/0RhlnP
es7Nws7oUxiDnR49I0bjamvNOX8vpPkuP/+G+Q3i0zMwYcRoPH8UfXR7PhsyakHowklQrh7A5Mnq
M/fcRoFGGSmXrt8Z4ncxKF9K/5j7ri2twrYXXpXUNEDpUVQB9W9MW+lsM9aQGpVBhEt1rL+jFLwi
s595vtHR7vKONFevLPu09a6mAHNUG4kKyJhc2kNQAj0yLzedRAP2vNOetNGhV7//QFE8qWyoDqts
5Ulx3dTJtpl61P+fzfmbYtCRYK+8zHS0fl9X+n0LR46etBtgt3p18IdqU1dQgQMnv4dfucrWgNdL
ccq5/ZnrNb0X1lqH/cLK7xThKwJAhngS0SXW/DWOqsX1JD5B8YDcK5mvy/kNVR9Fd7dkWw2STRfh
xqq2MXFDaNwL+pOsFJtoLXm4vJXPbM4O9FjJlVIBaOIoyk49dEayMZhckuxUlZBUeM/fJPfPbT9a
upmpaxA60+UGWmw2TNg/C0UwO+R0NXFbp19FKp1Z9HrbyOK6kW+Bsw3uGApIl3NJT7ykZqVpOGGY
bAL56HbxFhXVWq02grfS8ba4bsSxPHUwdxWh+wJybWnH8aT5KcKE+MUQ3UfNlghsHw39t6hEljL9
enuAS/cXiW2Zkt8E4NGmCTjb/KKUNWTwMWpWCiLXiQ2396GxaGzN0D6U3m5bW1yzM2uz27Koyygs
NNxEZ6Pn8g9V/jUQqd42shg/c0sCckbjBO+YecZgJVEqCz4HmvAladAX0n+01anpXj3va1wfkc9p
AAiIAWfsQ5g6iXTs0Z1LRNgBjB+h9TBMLR/NSDdCviuV/L326kMZHHLzkHfH29+6uHGmwj6NmhIv
3DlznSeNNTwjrelI3s7Xdll2SF4gPtZ4X/igjaSXau38XVrxc4uz495IVC8MIUFzgoCQ3RuFDy+F
iwVBnsD4WUbd14475/Yo10zOnKxxsyaMB0wOUbSDsx86rdc+fsyA7Xtxt1MFbWUrrRmcfn/m1Sgm
mmPV9pPBO/cuqYJPkfur8F6MQN+mQXu8PbyljUtalkiTusnEHXBpTWtkpYKdC+CDzhuovJfMYyfY
OhCEzJbg5V4jQZlWaHaBmrwOLUwB5aYP6tKe5LWDJUskRHCeneH9kPPqWBsmmr7VylZaOP4uLM3m
MRZytOAKLMXut1os7SnARCFtG0c8TIWVaVwcFsAfC7QxJ/rf8O1s0bwWsbaw9Q2UWikI+eFelRG1
0uHoE9eSIUsgP3M6G3ixTrQB1nRQndmKkLP2ioLEC9WuIDyBZxuNk579HLet8BH1u8jPt9FbI9j1
D1jJggr9UHkj13fNSelfB/0gR2up4qWTgE+iVsxjk1j47yeffVIRIQIoJHBkJkj7quNbKb2oJpr3
33IhORnZk+JlXxTl/bbrLi7wmdFZXBKRTNP7FKNo7KI3/ZtS/7bOfjfAHUksr3jTtA+u/JbzmEw4
Fw5Jm8tJFxE1T4MGY2KQyJs4puQuxMVa49miG51Zme2OZgyQBB5zXuzSHRSaEJ8HZkvDRxfZATqw
t+dv0RiDmQSKKGXNxQxGqQjjNKzIcYUfZs1Rpv6oqndZWKv/LU2dzhVNjXEC4l/FIZBWKW1CnqU3
X4PRMetft8ex5AcTSIRQB+5Xdd6GURqtWwO7MxyoT2yt+OjV2LbSL2jIQw/7/bat6dCYuwEAzmm6
wHhe9WMUSheGoSiT6FB3o1zamfw5HgW7fa7I5cQrV8/fuvUNa3M6BJKDsQwEyEAc2jwp2YOYSRs1
/CiFk5R+95V95G5KjbPGj+/D2N/mpbSLxfGuj8sdfFCoybz3VbcRq5PpfzH6xHatR7d79rNd627Q
QQh6NHiD+6i4k8TThKofqzuank5Q45jwxWcvIO5pGrNTAUhi+gnOmGawheTFQFZQHra3Z3bhIgLp
8c/MzhOHMK24AZ1XhoMI+UtXH0xd2IDqAqJ7D5a0O9XSWv51yS9NGvCnxjWqUPOscmehZxuRuHcS
I9yEqfhgCvnp9qCWthguCRJ70qGA+Pry1ICnuBlojDecKFMRFoxla4P6omyLCQ/n3POMlWvouvud
lCI9KKReSfeRfZ0dUz7UK0onuyR5+53S2JDTJ/p95B/15iSOp7aPNp1TV7DZ3IkU40f4wIBHUEcc
7HqtYWtpW07M2+C7pgb4ubZTpCqj3w1E51412Hr/obovNLGhaP1UIkd9e56XIMjUIOjcmFCO9AbP
70TLGDLWk3cjeUOSMcXR9w+jcRwYHLrrQOG5E6Jt1KCua/cj/wkrafiqda8rHzIZmm/Z8w+ZLYBl
IpwumYXpCMVRr4OjUOx0Bj68ZDBXWAcesGn4x1U2JaH9b3rmhrWyzFK64GIqZndIIfV9jMSp6fjx
t8zYV1VzahGsFrS9odlt9zwBJcffOeq3SXbq1+p2Sw+YCWsHxJ98DK4/WwmziVsha2sTlhsan0p5
3yTjZ5ViaB1/DpVH2X2QUTsOf9bJH01BGvw0/ByhV9JI8ocfYjBs+tyWlMouZY1KQGVL8q/6I/nc
GyuH65LLkBgHv0MuVwQeNdubjYqqpVdUpuNaX3lCeYm7bUHLm3CYawNywmqEBvM9yrf+k2Klm9w9
DuMWsOlWWpuzhYMIcnWCXv4BXqrP3nytJyVB3km8+dBwhKErXiMiW+hp/UvfPukWTXfk30U7i898
T8lyvdJMpzYPjbG1jkL9LGkPU9tk8Zzrql1U98EaunFhK0yc8f8YnTli1wRV4aaq6Vjpq2b9mHLy
tbJf2W/T3Mz228SMywsFtB59L9Pcno0ML2lzMxM4ZcSw2OoJlFJwLRd7vcze0to1Nq3fh/serBWl
lj48wrtQPohhYz7rUB3aUm79h3QZJzCYKhYUrbk593klF2ki1axmLTxIxcF9ErT7mJxo8nJ76Auh
CIkdcCZQW1Mgn3dtVnURqkXE9EbkI0Rifjm6h3ecHLA3epTeVk62pdU8Nzd9ztlED4h4u1WpkGwJ
Hmr5ex7AaButHONrQ5ptSUuI8mYcGFLYkE7NbDPfo7xty8XO+BT+h1ibHimWCV0jXr5z0kgTLeKo
UTPLSeiIiaRXpdHtXPjayGsOsQS+v7A0OxJVurizKE1pApXz9xjA7BDbaakeKndvdAipW7ZRfK8a
nnHbeg1JtnjMQVEMeTSyG5SUZsUkKVMqqwkKy5EP6niIoqfYeEnR3VLkx0iyKJWctOaltu5y5VWA
KiZ8U+gValbikoU46O+rnkQk7JYg2i+dRx1UJai0ynJa2tJqOgpHNPHM0ttU5kr2ZCHqoDIHAmdq
ndfBfV9aSjM5qMNRsEDvplvN+zQkjV2HJyl4Nrsvtzfg0o74n6krOowUurXeaj3XSUSk1Omxo+uJ
GuZtIwsRHeeaTERDcwPtTXMESeYG4SCEOE8Qfy60bRpvtOarVPH0CB687hRTNA1OXfLNEKiUF7BO
H93mANijFo5rzKDXq0h6QyK05AcXyTzJEYMqqVudHRPn4kcmFV+FUIFm0uj2sVKtPbgXcgo0KdEs
Q3IRDiUA2ZcrKRYS2JxOYiUlbUMTdV5OAZ3GY8AM8s0Q70VbzXe3Z/t6SbEJrJe3KsK/si5f2uwi
0sx9HbpOTTjs1ftG9jfdSlV+eWBnRmbXfVXLg4hKiutU8Z8wfLH2aWrD2KKfyvGnoIjbdFx7gV+f
q/DEQVdJ8yP5cgjzL4dFL9ggumTvHV8BrOV+ZIHulJ56aP1fcfqJEvq/n8Vp1ejbhp4OPbxLc62a
+/QthpYj0tQwjHfFJD+w0jqxOIvnRmaHaqXQyFcqvuWoWrOTlE+ISFSGZcu1fEjD5956191fg5Cv
7PmFSIqp5L4AnY12HG/Hy7Gl3MdVNLIHutTJ5PDOtYotfH92eWomRIOx73woer0A0uqVC3ihGePS
9GxarSSrLVMoLaekLtVHb8898k3HHqVR2w0P6db8ZcH3aLZ7I9sJ2pr168rnZJ2+NSqtjHt+Dhkq
vGqxP823lDZ22v0OAV88KPIxHbnNRhKdG8Xz3qpVKZ4l5yWrSmp6IrC+4uQJi0RpvZS7Q3/TOnXH
5SHru5Y8oyR/rKpEL3TkoFAJdxb8fxSUCSsv1xd+/ibTzRrfNWGKC3h/BNqhEL92rrUvS39jlntX
5WyQzE3p8rQc7F55MPqR15RWbYZgKza/xHJvxCSFIFGpDsZaS920zJcR7/SFUGDRiga/nTid0meB
mCkpkaf7o+Wkuv7kC75nl6W3Elte36LYgGIfege6mK8ImjMpriskLSzH+j/Ozms3bjTK1k9EgDnc
kqwkqapsOeuGcGTOmU8/H33ODFQUUYTbgI1GC9Dmn3daa8HXV4MNjYbnOu/sklByk9hqdYFJEswl
CDC8xsJDAYyWm5BZsq9rxYmlEwGYT9uYaeZ2LWd2BNZIEa5ifAgRaxHkwTH1A3qNtI3Hu9pE5sP8
6I9bVHorbx2d94oFkB6cB81at7OsJlWgGqHH66Psde3RI2Mmyaewbjbuyi07i6u5lat6KkX8FaFV
z3WYHYFKPKhEStFGQ+3qtnk1oIVjFEp5Wlg1r47exd/NIIaDFhbG+xf/2raBsGHuQ0b++A2oKVEH
dW6K8S6GFtgZfgEwDyX7ItayHXQbfd1rT/VrW4uLGPCUJHRpxlPdHwz1pUzfl9qGibWNOdNDGPgC
5LGWKcmw9hLPahhOMNDp4loRWibDo6ecJOVBN/b3526e/+WxpmsXSzSqo222WB+9zGipnmrvgrzo
Ew+XQwuvKwTCb510bGXKT3L/s+o3vOUNo0s2kSZswkJHqejSjhnNd+QJrcdKJCqAuquZktQeDcsJ
5GDLIVldPNiuYWKHaw3S/tvT1apZkUYig/WzP0X80VR/lcJ/cRBmRu3/tbE4walX+4IaVd5FQxQg
fZBP1U5FkXR8ieIzbCW5r2256rN3+GYJX1lcnGVFaeCRkbGoe8O1a5DuMGzRRBRsOPv5c0EOEOYf
XXoa+nRfycHx/gZaSfwRJUCQJ0NPNpfjFzsoT/ViGlPMm9QobEnfjemPQvqOVIpVfJDSo9UotqjY
SfwQj4qb/Ycn45X1v/7aq2dpmuYqedF4NC5Idkk/gjYYR6N30zNxzcalubptQXrRvG/pkGws+sFH
To/Wapz9kPfaMZraHULNcPLOO3TdbvjazKLr0mFjfteuam3+1TTU8s3LJ6HuS8ssUonlDRsnTw+k
zWLhOExuAr2rWn5tzD1ajKH/EtKXvo9ypyy/tNImufraRf76Mxa7TBRzegF7PiNuFdhWkVf6MBU7
fzfutcPgwn7hUbmH/qNkVoSNRV67EZFSo/WVnsf5rb49t7UZ+kMeciOO0bGJv8FCSxecXSCpWUtO
rm3BLFe39F+mVGP2dkii3NpDjBxWOpGFpg7uDHr6qVNPKJOrnu7k2VPThMj+4nuLyJWS3BbVU7al
tr06YqBcMuAN6KeW5AJZMUaiMHFDArlwpGhvFQfakr3SleUnc0tUau1anHFj/2ts4QmZCEr1mjQb
mz7NnejVGULf/3JLvTYy32KvDqqZTKOfCty9vNFeVbmx/JIokHhJX0IvdaTeP6Zge+y2n/ZItGdD
snWO5kVbXpNsHuZTNHAVli+d1yp1EqSGd4lIBiWqQzeDS5cuLSBkMNLHptu3yQ+zOGehdZTDvSF8
vn+Q126PV/aXjx78QiA+Et2DOX2X1IQTQ/JcOqO4L7Tug0g0FW52C6+dWSrTHB0aX+hqXCzsKEaR
0MkW56bXD2l80eSfU/Wl8h7FPDl4as/VZbhx4kjNj9KPdtD1nHVrMxW4FsKRBOC9BYBJanrxIsqN
2BSwmAlcm/Qqjx+C9mSWUB5AeeI30M0MnW2AiiuV6JLn0of7s74WsJs8xqTkgEwTWizmIGj7uopl
VZj3nZ7EbhDuU/W528VXK7ZRfJC3WqbnV2CxzzAI4xPgB1TrlhHr4BlpEieycKkN0WlKYUd7QDsi
/lIjk3gwij+i1TvK5vZemeUbs/ON8up8SamkFkyfcMmTDwP8zugExQay7/APJnBcDQ7eVu1WwRaJ
3foE04ZDtRXtnjfpOSkIA2UqWg/9B5RJQ5tW+nTaNSatmHbz2KpQIW2ReKw8ibDyzpLo0PPBGbq4
S0L2+mBWmBwF6OAUJwog5PS1R0COp/vbZ+UeNvFqAALCz6eDTL2d1SZvez0SePW63DyZBIJm+Jim
5tHUQ0dSvhgQCd03uNLtDscoCGwgsBApIvd0a7GIhrocVZl7UiCxS6oc9gl62Af9FJopSIP3SMM4
sCzupBwaDANeNbp0VIJk/E43kr9m/gfZ/6RsPcEr1QS+C9kAmIqZjDfokMDXQlnJIuHSJZA/Czst
4+9TpHBzEKlImY2U2MGvD3LaIyj+71X9W+uLddAk32/rNhAuhjeldl3TmqFddOTLOw1uh63GstVV
B6FJvoP+HigPb9cgTCoZxtcCa7DmBxHbOm2Po4ISX0u7b1JANSxtZhZXLmtQDnC6kiudcxKL4CRr
WqFlPQUq2CONLjLKSVer2efeNUOnnZ5jmKxITQQQKOWPcnnN0sd82HijVgeuz9w46GOR9V9MM6Lo
SSuEmXAZ9INZNnujDF2DIhinuVJ+wX+9sdtXPA/ocaC+h4kHdl11ETvUOqR8A0K5KG3oomsVpKRD
Qcrczsi3wMOr95TE5KLxwjkmyXK7qM0gen7s19giwnbYy0chEIdTF8RU35P87FuA/+Ik1x76PBid
QNK3XsLV2SV7S+xA7ZSU/+0XCGOQjG0gChePnWslxLoBSfjHFrR01HwLki8bV8naS4Q1FOog5afr
f3GVTFY/Dl7KatbpoxfFbv1H1R2t0a6QaBpabBOgilv1k9kVX75+r20uVjSGpaBVJGymla1PhV3s
Wjpfkh+ec39wa3OJsMfMKkcJTF2Ora+6rhE0S7hUuvctK/N9kcCYA8I+eaH9W238DcqANXuU9yh6
E/zx2C1ivzyW5DaNWbvWcKImPAjX+iC1siOWH4f0eH9sazfBa1uLfRKHoejl8z7ph8kOW/qHt67T
tQf0tYXFOS+RKc6aYhQun4NG3ulI+wq7WZzt/jhWPF5zFoed+YBxvpa09nqlN1Jq4XrppX4ezKM/
fDS9U1FCCimVPCC74P19g6vDoq8GyBLJY9K6twdMQzOwnsuwl2yCS1qwEOeFW1cRD+KWosbaxUWJ
kEZyuA8UqMtvLZWtVMhZipNXaJ97/SkzvgZbYJ3VF/e1jcVRKhN2Y0W68eJBX+ft6s+TeTRQwPJO
mW24ofLb+m2a+/szuDEuY7HNB7NJvKnDpiX/Sdo/pnUtum/3TaxexK/GtbwGdUUgk6GzvRXuIDF5
lOA/Uy6idyTLWf32v0zVFhnU2oEC1UXTJR0ywJ4W+QOr7JuwNUX/aiS96E6KNtpTlm3p9q3tPrJ+
0PgTsMtvENZl7RWepFAyR7gJsrRdZ/3oKgmqRWtjm6+V5Exg3DRbkrml52AxHrMIGtMMdWpTVuvG
oCbC6Xv5AKQ/62kHLtBaPAfWfuLKHyWyuN6THn1Lp+eNdVy76l9/xeIMaHlgTUJg0OKR/m7B1T40
XyvrE8EA3buDDTehCLUu6q+XIXQ8+YkvEdqnKd7qqFub9pn5BiJlXaYBanFMEhGSv14evAvkAHYR
02YWncvJsru42bjP1vJCpEn+z9TyEdD9yUwTc6KEjoCGqdrIIpsPmR4dQWhde6sjO/McZ9D6mdJZ
U5+rLQm0tX0Mh+oM4Z+JqZehZR0VtZZlRCO1eB6FAOzvxtlcWVKOydzFMvew8NzdXmudbuSGOWX+
tbbg7gh9jicvUPwSlARY9ZZLNq/Mja+AlsZMCTvL2cNEscwc+2MSKWVnBCiTUs5053KnisY70jbh
U2Hsy37jDd+w9/diehUil+OU9U2OPSnMUGZ4CWQUusarVX+G0N+tsodqSxbszXwyQoOcE+OzUCJW
F0eklRo/7z3Vv3Z1sisz9Vj1hyR+X1rqJ09w75/HN+dgtkV/wKxU9Lf1+Xbt0rL4/7botqAkfihh
9WgM4bBZrN4ytAhUzCFt/Sg2/WvrvSt7BZIhJHFS2S63kKSrhghCZPbGTOa6NETepsKP9q9Dp7gR
qANTfRdN1imXf9yfurcHe547iwXi2hbpHp8P3qudkUQivGd9EFzhjKh6VBSi0SX0d9U0fxiU8DFJ
6GFB3hJwAHtEzF82x7q2N19/wWKsM9A0b4c4uFL4Hbz4JHQPtR6eTDV14zp2uiR1Jf/3/WGvzS+k
GYZE4EVSfVnPMJSiThQrDa4iIRdwYBWhPt07bdbE1u0YUE7SmMNZmH/+ana7GjCjNhTBVU2Oov97
RqyDOg7+mXeNRSRo/T8zi8srKoHD6Q1mOn/cFSG0/bFm93Ht1KW4DXN+68bM5ua2QsrOZFiX+KKi
RHyI2ARzzehI3GHforC3PURuzW6nfRqFr3EkbZzx+b5Y3pjmLKsO1BmKJWOxT8ui6YZA6gPo12gQ
f/LZnGcv/CTIh2Brc8y/6o2pebnAi8/dcPOGfbVosTKFSpcPwdX3I146vdV51v2tJ+CtvM48i/RQ
0/qG4447fWsGnhu9imFyukpaZOv59w5Z6CCmuWT8iaTOpIaOnA4H5HnJiZT9sZkqB/IlR4w/Vvpz
BvdxL+TACxSXlobD/eOxOgNQJBFMoG1Ne+ftp+nCkISRNAXXGC6ZOAHJueFBrRkAEKWKsK3Ajb7M
+LR9rHZ9brGaicYRL9mywYji7f1hrE0xndpzfhZKYpyGZTjphaQjGjO4zoCjKUghw5R2RnMl32kb
x9+F8dGUXD38LKQJhHj2oLrFaMfFSZT+BEnC9f4fmomoor7+pMXUdk2rlebIyLsuVa9moUknxetf
7g987YSSQiWRyvgAbFoLK0GXdSE5eu7UOKCbG9LxI3IikfIeYZ7Yxk3dgja+RaHM43plcV7xV4cG
CHUTB4oXXJX4STQHXChQsiRA5jx1meh0yZ3VMXITFKuM1nyUlOAwNDQfPQrmrwZ5QW38UcjfAv9j
PwBZOXSR22qwUAShww7n9Ly7P0Mr18nN5y4enSjt+87XBXZGCa2N6EY0zrRglq3kS56U4Pby3X2D
K/7QjcHFSxCnfi2mKvNDaeBdYHluLT5aXuAK+cbarzynGEKAiEw1+OAlYYrS13IYtDEM8+K3smts
NXMVaWQvu6kCg7r2TZu+3h/aW6qcee3ZaDMb8NwEvgidVb3KoipPwqtSfZVMbiWpQWA3kA+ykDuC
Z51g3thZwnDSw0+qIDht826Sqej3WwQJK9cKDe+oQUCcPXdvLzZhHVZinfuMfTCkAIaiETaitPhn
nPs83FdWFnunycQxa2DEvnbRi3qItEMbfG6yHUx59+d1bSWB72KNjl7A+wsXOmzx2hqkda/NRL/7
JfcfvC6Dk6n7kaWBbYG8cfAM79tcOxevbS7ePk/3QiEVsGkd+/fAf3bqzm/PeaA5cIb+uyn6yYBh
oSMAKGzhtOjlGOJD59FVapxuln/aNVQ11HdecxY2A9i/2OrFo05LGZBQsIpUc5aPetd1EuDQBmup
uBNQfuiiuabQfxSKg+dL57BDSAVZHP29EOzL+GBW9Ihb4cchYsr7/lJ2v3tB+Zn+UJ/Qb6+G78j1
lOGXlgLFwMMd1adAPxqg/5tTJL9E6hYJwdr9gUAm84UPhHO1uD9CfWonISqjazg1BxLodKDo6VMq
QYO0VflbO0UQCyBOB50qCIjFwnhNGCeClURXOfxFYiraSu+t7WudUg89NX8D+sXvr8tw1KyYpbBw
qoRuOkXTuUyeoMa2aSbqm56e8n+WrOAUEXADO6SuhSeweBAjo4ZXBH7va6bTPK10dhQ9kMLZOD2r
M/fKysKlU/FPySX3zJweWXbamL/I8G1pBKxO3ysji0uOSct0yWqjq5j/GdKzZrlS9lk0j4GO6F7+
LdrCoa3EMDBviX/LwLO06WJQUq+M+FFMneS7QfyUiEiZq/A/ZFt0Z2tb/LWhxcCaQavRp8CQbHwQ
tXonGbz/19Co95nq3r97Vk2RvsZhmZM9yyYj8FJDKEw1p6mpXLl7tloKRIJjVZ8jYSPUfAtgICdB
Qp6JmwXCSNTdekZibBkIfeDny772Lh2zo1mJ9kxV7cXjLvYmV9HgzHNM4VMYbnVIrqwdtmfyRHyC
mf3q1raaqH0iyNjulOeiOGYwnXKlb8l9rczmjZXF3aT7g2CRcwyurSnldkHLmB49KahPDZP+HKun
+2v3Ngc8w3YZzkwWC27AWpgb5VBFbDEIr20ki49enJSumBijg9J3u/PFJNlpfT8dBqks7KowvEej
DqNzoBvenq73jPJInn8ee6KmxmjDjZ21cjrh8CZNyR09Bx6Li6bWfcnDFcb9svxDDeQXno5fjZra
QwooTvFcqW5e0Eb7fn9S5oVcPG/yX3oMHm/qMstWSV1AnEwdeEz7ofgYx+mHDFocRdnyYtcCC4W4
be7QppSsLBOJmlz7TWTEyRX5vfEwplZpt1OEVIl/QbVWlRsfhy+3IeVu8TyLLcGclWEiNsEZ+n/0
JstXsENJPi3TLrlWEJTGg6N/m9C5uj+VK7sZG2BvAKVAorCMyyMxCz2PXuxrVZnxjqUTz7UpWTS+
ZMFXQ6rLd76abvEpLI2STqGHaOZUpITMU7W4JAJd9NIQOO61lzva4Q6Gf9FoJSl14xApW43a8439
erPMxmjThq0akN/cIHZ7KyhCoE+NgjFf/Fa0w16UBFsuEIsDdW9eLcPtpG9t5fapaHuG5MT6BiBv
uYqzfQ0iYCR2ZzHfpSraoHvWkFVeclW8xCb7NlDsjbX/YmRGhbOMsIYuS7ApyVorpvHyWmm1rWtf
hqqxhU2ll9WhvLKyeLP8KeWljsP0OpJv7pm/fMYUwxB5f0++CbHmKeMvHZxzKMDy3S7ZoPZ11DdS
co1jaV+bKFMEiO3FH1XvKD0Y0kHUspOUmntVaOzAquH8QU/qHw/G/A0zeS1u2wxKXdaAKIz4qZmw
bHkTPMN6Q/KKneLtpWSXi1sV9DeJ6b/W5oeT7lDqfMvilhHLgahUrF86QTtcuB1uB2miucyVEKzX
8XAKrcEu8dUnWG2L4E8KCd/9aV87laSp5rOiwKiyjKXhcvbKCrLqq8jd6pg9z42P27AbDeBSXlF7
dpIP4fG+0TcAckaOZicBEclHwFDL9CpY0cnrTaxq4LUF7yWfjvKQf0tkx+pB/0K02rvwfSnWD1FL
XSQeI6ArXPbaRibhzejnQhjNBLOSh0nsMf/8VUpHbHMvCej9em8qgrgTPdHREXpxpnHySdxo0GTl
aX24P/j5vNxcTdhE35hMNt2NlBsXzqagBcIQK1b4Pm/GwK0DWaJPVZ5296283VyzGXiAeEdQ+X5T
FlermbIDSff3QLub/ndTlI4ySvusCfd6Ybl9/6VsHoOwg6kLAb9LkzQbt9Ob1CScOTdfsLjwBzpE
tL4xw/d6ApY9cYXxsYufNLX4Rh697SSbwkQypNCh/xx2AvF+9tAW0KHodiOfBe9Iv7iy9U1v3oW/
4ThvHn4Lyq3LPvFiEjojbVnwPpXyU5hH/SFOJOlB8QCulX6l2FNUSzSJoQMQ95p+jou8cZs6lPci
gjbv1MCcEVtN0z9MjYTaYuwljlCgZSLyjLpF2nwONPWH0CK2hnp7tAsCkkT3l3bp8c4Qdr6fygSX
BpR9i02Lhk+ZjHrSnJFtbneZKupoLprDIRoi302R/tnyRlcN0mCBDDm99eyb21OiTUEgCE3ZnAP/
ombps9k8yyUiINVzVw220b1UvXQSsv7gfalPffDYaj+4vqbA2Hgi/uZLXh+deeQghS0qttQuuDtu
P8S3OtT28ro5w2x88qWHpv8ChzniX2Xg+H64U0tIf7xHqzPsUoDSunvnBzvvXdL+8LVuX/jnTNWP
efUNME3A//BpTO/q6/hZF6RDv0U+9vcgv/laJFv4GDx42AZuv3YIyWU1ydCcSXU8DLlttSrEioY9
JugANh/9uEUS6bdOEzdp0wclm3Z1o7nQLaf6qS8e0mqmPb0EteZkMNxp1gdtHGZ+tY3C+d9IcPmd
9P7+bbHA4V3SjotV1cA+l7TnxEiLya56rXifSbOWkjwFLV0QvhiqblLpiWW3vhE8ymMSenY5oOsm
htTITEBaEBupSCF/LAvaEm29Vc2HqPSGbNemlXSJ4hbQUulFGX0Ngpn+nCKfdtDCb6OfZan1Piya
VXEecLRfgrgSSWrKVTS4ataY0z5TYoXa4pRu0bXMN9CbkZMH4rWnxx1Q0O0KqWoIMYVGNq6GSa3w
Qlfr/mTSC6KA4J+fzH/tPOat4a2nVQB+W+KLJTuMLg1wSAa5cPZD75wmHhujejC06TEWzmrc4O57
0pd/vCswSXVIwkUzFEhEF49NMPlKRQFNOOvRA6W1U9+cB6KaUP30r3ZIMwBRQKWDO4nA8HYm28GC
FXXEpRcmJHjN6liVDzDZ77pi3PAdlu7o/Ka8trQoeKVFn1V1ovsXhMkdWZhEW+ibX0JjbpRP5lv0
Zm8s7CxOb1KXnU8BAjtq+4Sf5haZ/6j5KdCw6GdS/WtWmmHNPtjMpoNzBMXF7QR2Sq60QcsEBon3
0D8r5c5rz3H6gtfCi7ixK97s+4WxRXQkSLmhUqJibFn4YMLuDPurXaQayDc6I+rJhrrr/v5Ymc3X
w1tmo3S/naAgwaKafghjsuGm506ASEFIBf6f+7bePFe3o1sCozq9FdS4sPyLSAE57B21e8rwnkd9
Iw+yshNvxrTYIUNYG52aYGfKv1GChVlS3kvF/v5g3jSKLjbG8gTjHw5qFmOlF76Euvml89LPmSc/
yh+T96XqCn74LGfgJLSpRaJkA8u99FWXxhex35QXllJJHrvS+GT1v8f0H/3vv79/bkcDfII39peo
6JX/reee16eT4F8SC3ztIGnhh1aXe8eXqmLflUV+KdthK2O4tm4gPykd03wEW9firupSYRr7sAku
fSL2dkS/5UNqjBnPjLhlapkqm8dHcD47LMTnVDZuTzWqcCGObh1cGrWMhB0AYjy0vE7pgiNAeJfU
qV/BqlTmw6GcynbniX63xZyzchzmCACNLsARKvjI229IE64Wfwzji9/34VcltOgibb1+Jw2N4IxF
VW8Uvd4k0Bg0WlBIgKIuAVJuWZnPjcSaBquJL0OHeofswXhEGguZFb/qd/EUo//sOa0eXmS4TzZO
y7x2i1sbZiv4iMglIPK2JAEo61HVJk2KL7D6JZ8jKxcPo1IiYmEpsTMkhQSgVxJ2pSV8baS+d8sy
9zceqJXLFdeUXBcZUri7l3WYxigiWRiU+JJbXZnuh2nSPtRdRbOFaQV5uQ90VUwcJSuz0PXCONjq
8l6zz9sFazafAfpmsd6N4WWCnk3RRRwVpCeiMjlobd19EmW/cGJizkcxEJoDyvTyViv2ylajQ5r6
3exFqmyA261WTuIoxW2bQgcr+dccIpWD1VQIw+fmvqtK9XB/tdfMEclxuACgQru5OF1j1Mq1UZXZ
xZ8ymEcI0fK0dRDSdehB3xJQepOfYluDs0HSiPWZITfzvL+6q7JONKs+mPKL3Jiu4bd2n+gnLwyP
sXxGDNmBnAHNaruVdCeVhKtKXbFOlccWMff7w15ZYKipNf5QI8DvX8xyXAdNoOplcSnJmhQGwNMg
P1ix+VBUQ+tEUfssC+Huvs03JR5G/xdqDER/JjZdZsaiOdqt5ba8VLl57PzvQvm+TL8Y3tVCd4vq
sBY1x3D84Mtb3LMrtzXdoQbZVJmVfuMYmWMONFHKyoukZn8aw99FWg/6KNoSz16zQ9V8zofDd0Fz
xe3y9rEXd55pFZc45oZUk1S39c9eoukbqzf/nsUNRQQ9A7c5IgrwrVs7EcVFJKvy8jLW4S6tQBuS
a9L6cK8mHxXt3f1lW3m/TaJ28HCIflEcnk/Qqz3rh60ngLkjvYNC5HtJyLKDDxHVhiO0NiRSWoji
zlUL3P9bKzk9n55hhdWlUBxu56M5Socy8s9d/akXt9qwVs4hO3BWnuM5nZ/xhTU2qmD1yJNeEP1D
zEQAOvkwtgRPzVU7pDu9ePGmpwwFqdR4iayt7fh2rIRRAGUpYMxHYdlMLIp9PupKVFySDpyd/yIq
Pnm1E4+Ba4WK/a/Ld2ts3rOvlq+Nc2GMi7i4ZA3M6hUNr1vsEPNk3e5GBUYykt0qAAvi0sUVGpt6
D5+yGV8kMdkNEG7EYAKi2ntKjWID2PL2gN2aWoSiLXI+M8l2fClgZQ5R8XmOk60Wki0bC39VqCKh
gmIrASuTAYDsijCBUjY1XT1vms/3F2dlJ9xM3WJxqBP0aSFa8SX1S3vKT2XCTjAfRSV3JnODNWrL
1mLPk8vVstBgmcT3ub7Xhs/ND8S7nCTdwtushBu3qzR/yastp1HPLqIUSwBf8skZAN9bCcmrUQk+
BEHlFsKHNHrqEwR06QvqpS3vZXWkPG/09dHhpiiLFbQarw3IK7Mh+8zJ/OpLVPd7cQzsxPeQD/h0
fw3f+uckZHhW2HcE32CIbkfbGOOkD2KcXJIS5aNzWxzU2G20oxCfvfq9Kv66b27lFb2xpy6ebnmq
E6uKARw0/k7MH9MACVPUpUYH4kO/gpOubmyLhGAxbClMrs0ruSc6hOZZBQlxO9K4Gk1lUmgCrgbB
DW1fvZgmWa7sZ7yFnnzTvADiZ05z/Z+pxWYN4tJQqxxTw/QFEdpJ8mxZ7vZejgDjMY/Hg2K4/tRD
u4fKOMpyobfX68GukWS7P92rq/vqQxarC9t66aPllVxU/6v0qE5f4YeBK6P9mP4Us41IecvW/PNX
58ZLcBt6s0guhn/IEJglhagK+7K001/QumndFhT7TQnt7yzPffUUuIELLKlPZly4JxltcpmE/bSv
Ud0QfqQ0LKXTUZqehfaX8tBN51BH8St1p2o3tnt9K2m1EupxQjk+EPNzithYt6OuBCFOjSZJYe+t
FMkmKhx8O4tg2XX8qJPmjIRRNpQI2vxPSsoXgQJRpLWvRDT2P1zH9IHjX8yx1xscSh0NQyOWeXLR
1HovpkeZ7T0mj2l+HZJhY2OtPTOvbS0uyVKMdN/gnb2QKffrT4nwTrA2svJvnXxmFgZ5SrK8isSR
tzMbK3rRtjU3kxX3Llp7xKluYMK7As3L8M2MtjIVa/agPmP+YC2HlGrhCOiNqE5ZVyYXbzr7syLR
b10/+d3jqL/01vH+uVx9ZGBDNqDCVOhXXUYwYRCa+SgKGKs/j5GdorIHF0rUDTA7SrYo2JmvO0Kp
7eTp57iV01obKZRJCgUPBMbJn97ObK5UWRh0cXoR0BtN0+As+PvUQNenjR3B3KFxd3+0a/bmqIJ6
L8+atkxHVr6ihIM0gD0LxQdNeJQqwfG8Z191jQwQewsFwH2Da1cRVAbzOWBqoWe+HaCadGLZpmp6
ie1Cj+zGe/97DPjvz3790Ve2GgjWhmfOvMXsHQKNJWppMNoJ8LWVcg95tg/6X/dBKWeOFhISZx/y
wNuIad7UlVk7EmWoQsI4BbZoCWM3El+SqlrILtNEbZlMVpsrl7H8pLSPjfKxs/r3iemdwS4WmrKj
kd2Rn3wqgTQ5FVMHXkxzp/CnED60X+7P+xt2n78fRkqYEwSkCuTd7cRbfoFWsJfkFzOLTmGnPVZN
+UOxil8aHZEwVPVsOA0IoFqLh1KQnYqIJbD9APcKVc29V+mOWE3vhOhAMnTj21befxVhYahJ+LpZ
IP722xS96hV9EPKLof8evPE6yZFtwiecT64vPGegyav3+hS7bRfYg3dUzdYRSFMK3WnyBnsiUXr/
g2Z7i8ADKCsJFUKoue9k8T1RWqme0PvpxTM9R1PBeqlGdg77SHYL/8N9W6tjf2VrcV1XXSbq3qTO
b7MrtAfKWE7JxNeJmxpbNJJb41ocvtQPE5O8F0+DEuwUkG3yB0Fs9lm/EU2tPb1sf1AwJs4WD/DC
4YhILpi5xTVW9bCTx2pBFTlHDghagFh02lh0g0TZT+BvjHQLu7vy/mEbVSj6tMgrL1PKgE7HKO3C
9OIjzZmHxikeq0/WJsXImx6W+UDNoqUk6iFM5n653bRS3AlG7dXpRaG7taqHnRj2T63/oTV+JL7l
Nro96arbe+HRr/vvqvop2VRemc/scp9CQyPODaGg+JYiUGVbKdPkZVxvupo4spkjCGPpv+9v0LUH
ETdqpmiksUGnFn87ULoE4kCrGGiY/TET/5QG6U4b9F9jNjxotNwZoeFofvak9drZFN26Hdz7X7C2
bXkQeRTphVLf8NrJRaepZVKmQHCw1tCoAP+8D5Cg9seN+3tt87BnIfKfoXvUJG7HKmcKi9U3c2eD
KNlmawkwJlryTvIQW78/qlVTf18JhPxIbyxqxTUt6zpIsdlUtht8BY+wrp9Cgtr/ZGheQbTdoKxb
jImgrmxCo2f9FBXew09hT4tkvFFYWRsNnfx0q4FXhVdrETwqQHrS3MKRECAw23WG/KuvctHWG32r
dWVt08+VK/KhtGLSRHu7RF6aF2Lh4UFUQk8y430eDhsTtuKjaPOpBrYqIhWhLja81nWmNZR5dqmm
LkeRdmhI2Htk+Q+FMDbeKRAUwkbBG63IFSg1HXioxHT3z9uDlCV5bYQA5mrR4iPgpByroOky2lOQ
FrX2NHRbyNfdN7KWr4RVivomyu4mh2uxbFZhpmqUlvklrisXolkYsQeo5ce83lXRqbGcoYPVZOep
xyL+XIUPAkSE9z9hxUXTZMjGVZk2R1lcjrPLE5AGSpxd6KzR90YYeLuKVnrIHEFKmEqxr3REJial
2EqWrl3g0EMBspob9mn3XJyLNBxyOeCfC49I8b0Umx5R2UF1IBzuT2FjzosrRYdiDBF+T0vd6S2q
v6EUpe9BAAlOomT1/t8ng9oYqhNoNNIQs3A8BvRlkgJO7UspxOZjlVvSrsZFeZCLUnzwS8vfVX0x
upoaiM/3La+cX5psZ51iEvGsx/zzVykCMRg72CWz4iJo094rumMWOWMpHu5bWXF2yPTPzStMOIHc
YruJVjANzZTnl9bbleV3uTt+6bU/m5mzNTN0LCNmwZ1H/mGxslTahjoXK6axiFnFJMKLG8RTPynX
vJs0l3zAFih15c4g74/DMUcanNqFxzOlwZBmcV7Azq88SBkwR6hJEuOcK5KrJcfuIMIwf38y1w7v
a5vLDrGsUBpoGai1Nf0H0z+H4ktnPreJeEqzgd15VZG7q+V3Ew1yafax8vNDsZWSXbmM53LHjCSA
F5Xb+HbbWJInVOD6CkKcyRGGlzrfciXne27h48C+DeCXoiJP//K6F2mDiLOyp6AYH6VoJ9IdXBC/
7bruc598lsbW9pOPSbzbUi1acTpoYeVZJoHENbxEOXWjPnieQiDXJnK9S9XmuwL/uBMboWinhVm4
9xdzbf/AxzCDUMh/4oDcTqQoxHmbjmOOj9NOpa2HYmH7cPG9lzpKBZ11KlFuPVVdVCLdJogbbs/K
JYz/iItFPy4MoEtESk661YhCgcKRRZNqHTgoBsTJvlKOvZDNV/FGq/PKtgFpiEtCZzvKSMtavOKN
cacUFbWj9ovUNna0pfOwMiASj9KMoqXJnOad2+mMEhoIOjqELpGiVkd/hDg114bxXa0k8cXKZTpd
BNmHadQ3NqohKxfpnDRCQ+Z/ODuvHrmRJQv/IgL05pVkmTasbnnzQkgjDb33/PX7sRfYVbGIIjTA
4M5cCFBWJtNEnDhxjknR6oaPPCjj0Jj1XF4Q+wE6strnvpvO8fwfym/cNYvuGJEQrY2rvBFWbycN
U0Kpdh6dMNDtQDnc35JbgT+lbXh/VB+WiuLqNaLZPStki7J6kAuPGGZ/6OfWqQzX9Gs76Iv3odEg
Z4H/7FCZtt+mxzbbs9Tc2igyiRaehXRv0q58/R0nXQ0w86PA7icRFZePTff7/iT3BlgtY9+YM70g
aXVp8qdR/DIW/s4tvfEW4V5EZAwpHvh33b6bh1UWR1NQXbJFETIUPQNJVPVQKOjTHf9+LvRSLJ0b
fDWi8evFyuZSNMuiqS6FgTF20cyiE6TRTi1haz4EChLSQypp7/qL6GIiF02pVhe1rJ1ull0RNWi9
iW1kVN6RKe7E4hvXMKktpFoVLy6uxVXEgCTWaE59UeMdh81GMD4anXpSuC7tcGdiWweXtSOhWOBX
npzV6mWhSLSf1JckNquDalUvQ9IV5zza2XFbC7h4aiy0h6VfYHnw/oi0ZpR4x6ZTayKt9DgI4UUq
TzQ0UZ4t3++qhW5sb7T9Ce2hqCzWn6vtrZd1mMR62uDQUnyerREz5mqnGLA1BCEPnAcESMCQV5FP
kg3TQC0L8k3T09tv+PGh79K9EsDGPjCJMZgFgAthwOoisHwuo1SCmSLX5lNvxLYwo2eiZ24fne6f
oo2RiBwx6aEH560IcP19BL1IU4XGmgv6Aa4a/WqLzyI6VLvaZLfrBplnkduGawN8s+bayEJW5moP
i1SfRfNl1MzhO+7MqXt/NrdxBaNQhoNHAVjFvXA9GzGS40EKiCvysH9Whzyn3d6XXCVorQc/pl14
HM0St7NGOJjtZB3uj367loQ0BIgwPLkwYLVej07PZ1nwfBWXZijRaU9j7Z3qG6nrFyPY0WiEO7Pd
qGEv/DdgRyr0IH3rqG2U0TwN1bK8KEMAn3IWWum5EWPTTiXBeB6bPH6ZG95ls87geeqNr3/V+xKf
hJzGkuP9yd8edD4uNz6/iI3EZ7iefKRnQ6j7pFSRNH1GhutZEb9hiNA1lWMYe9fyRjbLaMh6oFe4
CFu+PeZ/XCttk4QD4vELRUwuMrdpyuobN4w22Gqfyu/GogDzFfIKvYpciNSvaMKo8vNAUyWOn0mN
lJnSCxWeGLNR/vUTSEi5yH8hUbsApquFiOtAi/vMJyRqGv08BYV/0vxIOqRJrLmCH31AWEXeCcO2
dt6C4HG4YBWb69yon8Q8VmPCo7YOj6IgZItbz6NRxaVT6c2P+1/6Ntpc4EJqzIQpxLPr1i8pa7Ui
lxmsKSZ7QfAtBL7myZl8nIUT6wBGu/Msbh1rolpEAEhQuBJXz2JBlMnrzHXYJB9k8XspHULjUQns
9rFRf8X63u17+zYywT+GW33BoWssEQGX6jLE7StOAedR/wYlZM/RY+vEoJ2yKP+ZEMLX6KsaB2Vl
5KQF/PFpSINjM07e2BNGyymM4fg/7Eudl5gshBv4BnrqRiHqykksL2YinaIQmuxsdb9nxfwpTv+E
NOTf3yVbi0hdcEHqqQtC5ry+D5KkE5q+UUvobDQmNjBxaRG3pj1hw62dj7APUi1c+KzlKr4IA7+y
jG4iZMZqKG/E0p204Ns4qx8EVf98f0obRA+a82j4hE4NhZ82gus5SY3hh0IiMxj4IS4N53AojqPs
0PkUKZhek5qUR3n6bFgfxETFOoM4Z3gRDW+K/sNtyzGnpXFxHLrBS/N2LJS0MqtLNR1k/dJET039
0QjOmrgz0EZxizkDlQKW0baGkPD1nKN2TkqevOoy49ElgRoi2fWQ1sOD6Gt2aknUtcZPcZl+msu9
tHaDvgQUjC0ImdBCMF2jIXWG+FAaz9Wlh7dEQAxNv668tv6WGapdxF4qvdfkHyKdkq3/lBSo+GXC
K9YPfx0rc2IWgvei5bQUuq+XAK3mOQ19obp0snFpxciO5Ccsrj7e313LQl5DP9ejrA7MVFSzHNGE
conT9FHXHbTabLLqQ5vvfNKNk/mWYPJUUzfk9byezhAUkaZFVX0x++4gmimt3vJDq4y/7s9ncxhD
R6pvaVeG03o9jNAF1ejPzCcVFIvGORlGa5W2pxBofOeu2XgflqDy/4Zaxf2CiLUXQnz1JewH20w8
LQ6cMBY+RC3ygJUV20mFVoa/VznZ/GJQrkCuEUmj9ns9Q80viLCqcMltYhs28qEg0FFj65AUOztw
ayRKWXhwkKxx6Je1/iPc6aqmmaa4ri8BxeUo1V0leaRh8Fi1v+9/tK3jjjE6oSQkclgB68qW1eAt
OAZDfZEKqXuXFFN9lMpp/plrcnuqyyK2S0l96iNjPs6i/NhGxZ727sazuLStYLqw+JkTaVzPNUZ7
rqYfqL4g/OPqGcZx48dAOEaCeqy64/3pbq0rZQCcRhiJVpnV6yEUCDb5yVxf8uRTkCLh/R32mC99
uj/KRsBEGxacD5mOfQQrV/GEbjWC3ia8UWjhZC8hv+NbJhSPYsz/q8zIPKQtPsyYOf19WySVFVBd
KpS0bNDpcL2UQd8Ioz7Qc5B2h9L6poXvzGYHS906en8OsdqZdZ92eaiJ1SVJAWtzpEFEikj59F61
2oMovqbiQa5O99dza4csoAWxtQH2uE7zuwagkD+rLmzAXuvdHn9gy577zlHrYKdbdvNAIO9JDEP4
SUF5tR3FPoik3tTrS13KP4RIlI69YQZOrWqVC2dfOmLYvfiFBrnbBFBmunSwdgLurfliwUYJmFSP
etnqJ1hZH6AnAYbSNo9lZD0TUH4IougkBdJLq+8AHMsHWz9DNPmADCHQztZZHYkYjLfuo6jFayw9
cJUiBpL60s6FvXXu/hxkdXMGTQ71Tg7bS4sZ4xCfZutVGOxy/g/XJkaUVGwAxalxr4YRaCIK/a4k
XrNG0ZOlzMkm47GJLdUNCyV272/LrUlZcO/0RRwd48vlM/5xSfttDoUaV7kL26CiNR053FaqBzfV
qrOvt+3OcBsfimLNUk54q5iv8U8xNijBpX5zqduWvaeblQOCncDBCfcsD7bSbWqLFu12bAqMANeB
r+InVlh37cUIyxIq9b85tql2FKiKO4141bdw94/mLKjntBOVYyNn+cuAu+sxzEITJl3Z73zZjckD
ySJwAGOApV5LDVaROTXGGDc8EhBXAtNW+s7VlZ2LZuvwA2XTaLhkusS/q8TTkseqC+uwu+gnq3r0
zUNUPbVGQz3goSiKo2xEnPyH+9toY2rAIyIpBpYzRN6r05772cgd0PRvwUynvS8lxY470bk/ysZm
vRpltVmbNKiUeq77yzDb5fS5a91Ceh2ovt0fZmsyxEYLc4yMiSW8PhPyGPtpm0fDRS9+DeFjKDlK
+8/9ITZmAvpFtWHZCsToqwuLnvhCBCIdLtnsxdGnEtakn8gHC3nG+wO97fLV1QiqR0UfhHFJBVaB
czOJI5KrzXDpYti1U1g+19UX8D20o5QhozkHTj1om2Kdi0x6Xxu0On/rA6eTEdD/OejfZ/2lyGO7
4oPWKjnka5q/6P0nPdKdaIB50iZnPa7e3f/VW8sDqwc0HGsUBLNXPzrK6IyefWm4GFHs5paLHrzd
aJ8iPdq5j7YHYtOi1rjAXqsoZ5rSMtWNbrg0ZXZCFaGvlPdBVLxOAW6w9+e07JqbD0EihqQWcBfq
nNe7apzFcUwSZbhMpyB+GHTtBOQU64Nd7/b93cZuOJVwDjW61KnLrGONqE/HUYzpRdV7au9c5u1T
7EbhP5X0byn8e39a6s20aCRGcHn5VBTQ1n2vCm6MMxA2GaA22iMX7LjXhHp7HDHNgrNhggOBOa03
Qz1XetBkC3SH9aYLwGEPKuZKkvq3FkDsNRpiMFtApYqS7fotjJtZJzKLqQOmemuLIZ68nXkSIzSf
EtxVU/EyvPRJuhOsbSwgQAH+x7BwuW/WMKg/GmkzTyRkklp5qCR9l6x85xLYwNwpES/mTcqyijc9
/aPYmHoSEQ92yAm46SxhTG9kL3obpq5VoY6Hswau2zWAuxyamLTPmePTOr1zBLam+saXo/+b98la
HeuuTEuzEEnicUw8JEJ+UP2f93fj8jdcHzLKT7S8gBiy92EWXR8yUGa/DxujupRlaWeRghV90meO
XPteqUqtG5jqv74MT0ysdt6m2+NNnA2+v0wMUsFaWF/oNQ3ox6gxsk7PGim9HnrBQohJgmdF/XB/
mrfXFnweevfRU6NqQ3/P9TRlFcIjnWk93t2z8lAqqD/LZhi7YdtOD4ZSiDsfbmNyLCe0KXhTxBXa
KpRCHrmQsr5gvKI9w0P5UvqIPwi4Cdjq1D+qiXq8P8HbG4wJ/jHgaqfUyZQFpVz1l9wyzjItGWHl
GjA2ZnZo4ssnmkVO90dcLSmPPbwask2yXUx0blIISQ2UYcRE16tiCY01fcwftCE1HVWK56e01fbq
bqtb7W08wEHo7xLPP7Tt60+IUY+p+WJRegYNPCo1oAjwtTK+35/VmiDyNgzKZLRmIdgL0rxM+4/4
3lAbM6XKwjAx1HMsfbRHVP/QlI3L0pmNQfmnndLkfT8g7iVNk/HkS+royvkwPE6Rn+3kaat9tPwa
OA8wtTAYIOpZg5JWSXEnkuXGE9SpOUpz9Ck34o+6RhO+FWTqg+Aj8XJ/BTbWmeeW4iblA9Z5DSfk
WRNgVqQ0nsIOprdQCJH9CwfCnDnc2ULrBp636fECgk8iU8w7slpstcgUFChl3BlCKTGOaPj78Pk6
+tOsJBKIwCM9qSBv1fWXsEh68yBICHLbhSIE//gYUn3tml54l3RTbdpZN9cI4WG4p6Dqmhb1oUYD
ZrTRvRNDmwbCcgcUWRcK3n49fhnK4pHFe3sTkw68G0ZlNl4tpeVgJ0FcnQNjztyiMLD+afpBALIO
8mPT6cUpEUbxBzSqVrbDrhKOQhUjgSQK3WMcYZqn+khx9qVf73zOdXbz9isXaH1RxwFOWX/PJJnD
KcyNxjNoK6fvOq7fNUIAx2VMZycw0+ooNF3qaHpogfxj0xzgaLTzod9OzR/PDD9iyWABG96a5Gj/
vj5VxeSXRgBS5c1+gj9SJvta4MrjvPT/+caIeGURNZ853353DCEwdccavllr59MY/Bx6X4EnM7QV
kZnUVy9mNmlOrWnxI5oAeQBSb04lCeKIxKEZhnr+M5rGvnVyxHbJE/pA+agh1CTYouLP8yEdO79B
N2YUP/7t0Vls5tFiUjCAWyiP17Oso3nSk2FqvUKWikNeNxJdh6QOvWbtQrhLoL1eUd4V4mNuYHD3
1Yp2lWHElBsZC4VV1w9SWXHaJsb9x/JNtwh8/9NoFL6rCuF0rpWOgyDP33Coi3c22DLQ+odwW6Af
sIijIkdyPemgqKNS0NhfhTFayORHH309Tc6Yp4LDxHidxc3fPa5vmwk0l1a2xTAOt7jrEY1G1epE
nVtPn0tUPg3CrnZWUSzu9ODAPhtOMHrah/vfdhUo/e+g0LVIDvRFYHwVKEV9gMVWLLUeNlj1O2gh
EaoaeeEaVTcdiAabUyeF6imcptDxZz3/L8MTbnOOl/azdRlZRMEj6zo+t17qtaNq2fANIWkJYW71
V5I12YOuCo2T9LXsAJzulebXNbpl9pQKiNV4EReG6yrt00RKkaYv9J4uNtGHVG+wQVBFdAtNvO0j
lLUOyhhNh7ErOicgej82bSU4hDnvFVgSTlvJlVvkQ/DF6Nu9utAq9Hn7bWTqkOlgHsk3xthiN9Lu
IQ2lFwQgD2YLM7xX8RVvZsmuQNXemb3hv5appexEsLcvJW8kaC1dc7S13CgYUScpe4pStddj6DPa
ddDQy2UJeieecClVjZ0tcBtw0WOAwBgoFYgzn+J6289GFw4x3HSvoDj9LlXpI1H1ZnJMrYQxnpRa
9OX+ll/+wtXJhrrNzfgmHY6w3PWAURCH8RxZtSfI8XwUlo0HML1XCdqc1gIegbUAqq57G6moDI3V
B43Xjb6eYfDcK3XiAFuVwmvkpzORnuArw7yTRW4MS7EXKdpF9wTxhtVq6tEMlWmZnDx9lzQ4O3BY
M6FH37HdSbE29idhlLbsTlhT4JnXy2iUklWTTTZehTFMm2qOobcHHeO6DnJLaRSnJt9r9t2IYglK
QBiokND4AnhyPWY51HnSd13vcTNZXwIt/TLqaXEo00xzQw2TGGtUUqcnbLUTvEsc8DCKfpGqYT3V
+3sSXBsbCa13ehBJpbmv1x1ZY1yUfoMcqUe3nvo+HIP5mPbNHlS+cUMDDaLRhj0hRK91T2cJ+l9F
kdx7iZq9dJZ/TAzRnQTEQOaHokbRxlA+Dmq4E6Fv7CNQIxoRIaqx2uuLeZTwPjeGuvfqoOvtsBhw
qsu+i014rtTz/fO4ES5DW19kc3Cf4K1da2FlBVl442u9J0pt9EHxhU4/Z0LcW07c+vGLHnf5+8Q3
S8sOFe5pVywb6G9tXWW/lEBNjoNYGHbCM/YSlNH4SsXvW5U00pkYt3moE0F67RVs2e7/6q0FwpcL
SBXjgYVlfb0VA7g73VgGg9fCtB80q4fv0P9Qxqp0yjo93R9s46yBdC7a38TkC5x3PVipD0pW58s7
Nda9M9WzYadp+qsN5O9h37pNCYNNbffivq1RF+tfGnn5KmT816PGnd4ZXRkNXq1rH5rsea7+6dNT
4hOHtIfF1Pb+JDc2OnfWArm9dRGtk0JziEthbIvBa3r9PAYGEnOfc/T5yuRgKfkp/+UP0w7Cv64N
LY8shYq3944KKbDf9RTNiS6CREwHz5hNpC2yyXzoUx1Jd0QTT60q9idECYtzEE2Jm2nmV+LM9iCB
ddqZFZ60ydxr89zYVssjyDW3/HNDApYCww/irBk8bC3iJ3Ty2tMEMn2SuRgehHTea0TYGg9hPwgL
nD/exGUP/IELzN0oCR3PvCeps1tA9rU5eT8CpfhKLNr+/ZmBeUY0AyQHCiGuNlTWWq2OBdLo4Q3+
rQLCseZ/S236FOjVDqf0TWdm9ciDvdEMRhGKjH+t/xXzCMWiFXXepMvTR+TcPnVN/E2s+tIV43l+
CuTUcsNaMT5Cty+cdGjqFwxLkoMhRhGWkZEWZ/ZU5r/xNJ4qqNdW+aFhYkcfBNcOY1+24yIZT4gj
yMcB1GHnxK/rNexM3jh4HQtBmixkHT80hWCYdZMMXqwaMQ3FQpc+kDqYH4JAOSZ9H5+DrK3fpZEZ
nEMDoU5JhqI76DmZbpQZxzJURtTWdMVtqZqc6iq2jp2lteeizye8YaQWBxzdt8XUfB9mseCGVkee
g8Cyk3ELuUmZPkZ9DzOwb/fa3De+Dr6j1FpMoi/IEGt+5UhbilVn7eBVCX41kGaiD3HfBB8jam6H
YejrzA4b5RPtipPTzspwzI1pPMhTHbt9N8yHbvI7e2z69hEpVf/R5IJyagpcJ0sL9FM+ab6dixFm
Owqu3nFXqDsb+fbl5/cvAq5LDz131hJC/3FqalFOOl/TBs+fS5+WOKFEhAUbsfsX4u3ZZBQCSB59
rkXUkK9HMelTFZOcu0BthdbNE2l+DuRiOKaG2LvG2Mk7s7q974HjYZ8sGCHhzLrNQdIbpZnncPT0
rJedxDSGZ/RpZlsNlf5gJEXotq1ZIHet7amebY2MmAwoCqKpcKdWcV3So5Xpl9xCzVj6p0gOPsUz
ioFDr6EEKsrTc9sqp7IZ9/Ds2yeHgouyNB2C3WBcsfqOetbpGO7Ws9e3JyIwFwGQ8Z2mN4+ScJpK
p9kTOVpAg+tbaRkP+YE3IFIzlz//Y98YFJWmPI5mbyiHkxxFtiJhRxS8qyTVmXN9Z/9szo4KiESf
FJO7KWp2y4Jr3ezRMd65tVVBsrAEhZOuWbY0GRcBcqA7VQvqpOvzzm7a2L0A6SRAdHYi7bKmp7Wl
khb5hHZcLbXfGylzo/T7oP8OMVW5f0w2FpWBLMR/0DCGcrB6w2mNMaRBbGaPtoWwfhHji9Z9EpPJ
QZvn/kgb+cdCL2QyLMxC2pSvv184+oIuptbkBTVphQIJ9RCFbpw4DfiA6rRf2ja1a/nU65q7M/Ry
BFZbZ3HhXBqRSPBolrge2veLvpWDefYogvYOCFo7ODwP5pEPqT1ZY1jZghaBm2lh5k4G0iRh1Uc7
WcHWUtNrBcOSJSDqXcWhQdOFZqXyI7podtXUnsFApEctDR1u5J3F3rgTSCoBVUACyWfXemezNMrj
WKiiB0rxDFxuDkRBGv9WUMBqv8plvRN/3uIeoBDcBAsVlxB0zRMCqR6LpJowONbSB4EY+yPWjJFd
5sIe7/B2GRkJYX7s2iA3sJzX31Ivw7JpBl/yGnQW5Xdm9avXHxG1sOk+3VnFrUlxtYGwEQNR+FjF
d3Kt1IaVRrKH41H7lNdmiGWAoBy7shW+3d+it48iGv3/+3AAyt94JbaVVBuBNile3OflgdpI54yz
uTeh22sFyhRINOHRcg7XtPrRyPNMHETZ63r1g4xiuVhbdoQrbJ3u6cIvn+H6yDEUp1zhXpFJg1fv
L3G4rk+RIXtICr0qoiuJz0jTH4NJPNHqfKrBOGhx3QFwbj/Ywr4jEQKCgyBqrvJKlFeGxGp7Bb1h
H30/oH8BUe8eUbidnbGR+zDSIg3J3UzguCai5PUcpHHG9Eq9lTytb7/3LX1CXa6Xx6wIXiUVf7dK
QD6lN/CbSKRqtkFxQ3ueq5cqav9SLYiIF8gfsgoVQeIAcLPrUwEw1g+KLypemeR2nf1W/M/3N+gG
3PtWVFgiTpb4Rnze1ILanBtJwadJjGNb6pQGXQEfNVl14v4SG7n+HFXRkLtE5WQBilankGLhm7VO
EwndeBi6dhScUNaK0EnFEOUVq2uznYO0UdtC55Hof3H7oHljzZi3qjEs41FXPKNsVDtNUuPUJXX/
VARW5U5Q+h1tZtcrio/1V2X+7IRu2tmGG8cMmR+2IMWYpQCyuqIGLTG6oe5ULzZ/KN0iaHPOreyY
+fLOrbtxyFAkwd2MQ03H8Br8mXxMReKuURFNniCC9HippYagY0ecFidNLONDWY3pUUjb8NSPyq70
7O2tRWwNiIkSBBbuNMBe77pAKONa6kfVo7HkSS3wpxfj16ltzqMYPQUJXcvKgxr9iKQI1B05Wk3C
ne+1xyXn/ubcOPeQtIiUiDAMVmMdGvra2JGnqx7XNb0CUmYjhf9E9+jH++NsfdjFvWUJtTXYjasQ
xhKTto7lUvMs1GCtZj5NKLYPfYAF285ImzP6Y6TV9SlHtVkEZqF5SV1DPfsSZdFjI/64P53bp5Ts
i44g6hVULAg2rz9fXZaUXPFD9zQVZFAbxsHBmOwTUhc0End0Ik0S/rz3x9yaGLoNMHjxPr7lhaq5
3/COmJo3DoChw2RAlDBT9Vi21Z6bxMbXolJBXY40kC62dYEqDRW94X9ULyjLV92CfRaKz1r9q0Jo
9v6kbsMt3KLpk4MiQh2OJOx6IacyCq0CDz0Pq4pHwXgslcgNRSSWpZ9K/TuXj/eH24AAGA+IBkE0
qooMfT0eBLW+7NpJ8zJtFnHHJXKQ2fLSdJK6eaydsQqtpwBlyq9mlqPq21LCOxlCTlfwpFZFcx6k
SbtUkhWJdq/3yeykmrLYYNC2hQ6O1oa/VDkLoZQb6VDYQjCLz5NhlLqtxEb08/5sNhIDZkNUzJSI
i4FqV7PxJR03UFnz8KmQq8g2/MlOheRU0s5pik4soXgvvnTwvadhtJn5ztdbM/uWx5O7GnSN0fmP
NbSmKkRfCwziGQHm4oX/fkjpdmq+KGF8ab8Y4mPWDXbbHtNQ3mO8bT1X4Id8R2JmbvB1qXysEuhp
aLN48vgjmjUHlt33pHlFpZLCGv2zSuzo8ljSSHu6v+wbbweJDnAp9Gzi6TV3KksWGr1W6Z7fQ0zx
x6A/hFkrnPPeQr1cFouDWZtSYgvliJgwtaHD/fE3LgK8uaGJIZBGv/waBqqQ9CS+6olFkfd0g7FI
XQ26rVNFyp6t9dtcVsEobwOCbHSv0xe1Jkb44awpU0i0Fs/xAQ1HN7a+VZH/kkBw9BVnChs69zAT
CvqjXn8M1EVz9zzl51K7lMHvdDpZYWRLaPA2QA5pSNOBdDRa2t+Vh/uLsrUdyNuoWy+kY2RaVi+Z
b4C1KHqqeKr0za8it2qsX9TtXFN+XmCAruyP9aicm2RPkm+DubTU494aQ9HHZqmuT6E/F4IZEzgR
0QZnWQlOPu6/qvbVLEcH/3TdfBbxv1YT7WQoret35zBqz34+HmstPKeh/v7+Sty+TfwcdjlgAUWb
W5TQSGYtRCrRw/6xcPAMjh6TuFYPpJVkEbBXgQ3Mv350F2FPyISLhQ636yp9mJTYLH0/Qs2umTHS
bfzSjWU5s7N+is/3p3d7+hYZGaJoERUjksvV+16Lpa7XrYq3cW05Zaq8q6PGGbLiMo/K0Qw6MjKd
d799vT/s7ZPIsArE9iUu5ewth/IPDK0MtRBGlq57Qv5xql/D8Z80ADfcew83Z/fHMKsbXRbydBID
U/eUuDiCV/+W4F0oefcSD7Q/ECMi5OUOwk5r0MaWYXIIIhPpQaVfAyx92NWVoSNGWNUL3BHqwVM4
ltVDmuaZawplezBLNN/ur+jtNbas6P8PulrRNpx1I0yQV+tpR3MpRQD59sXXoPLbw/2RNu4GhqI9
gGwTMOsGksxbf9KGhD2TWz8i1OsN68x5duRUPOfyU1I/9uE5LPe+5eYEiRBRRoPTfyM1o5cqhJIe
F25yCjvFMln6rPt7EhV7g6yuPTmtm1zolg0zSm5t6LYfa8+l+texJwsIXYoSGu6/5ho6CqxYR/bI
4k6xguDQAFc5XZb/Am7qdyK05bK8fnAYieeNiIYvRo50fc6CvhwrWQgNL9bgvelSXDkltfT/MAoK
XksxiGwXRZbrUcxKrJNFhMMbcozUzUGiPmcSMNzfd7fBLeqF1FMJNReWmbLa4Yk+wwP1W9PLxQy5
3KwSndRKTbxOrOYRlYrZHorqZxoaex4KWwPD6KPIhYYimNVyy/xxWaELP02COJqeP8w4ueiZfqTl
K8P3L5oPY2ykZ6mVm5OW5MXOUXszbll9P5p/kNXhSeQtXut9KMoAQVgYTE8rP87iZ8z+jlk0nOcM
5a/o+whhMpHOqiYceu2xX4AE6le0CtuxOtlWU5zp/3g0EXeJxOjRaBbO2W4ZcHmM1j+RLbbECIB5
6C9dr06QpXFpRILu6W0a/0bbofzYCaJPpOBXL6qgFo5ZKYlL3q6eSn0GfUOmHcm30EEYS3DNUOmO
lTRoL5SpRKeOVfNTbA06VD29cjtJ+Dlmc/I+EoVhZ9duPA5Q9lFpI9om7l57c5ZdqZrpxDVmzJIT
T5or5m7RfwnFh7n4p61eJe3b/Q28cRh5aHnZYSrCnV/TNKdossrJzxFj0YTuIKXGd7+F83R/kI2a
M8kfR32xhOScrFUkjaov0CT0dS+dKq+wDpnxBHLcoiJvJ7MdWOFxnn7q/u88Du0sfAnoA/Hbp0C/
KJRepHw4Rubw1BB/13YyHGrzY2eeK/m5aOjdOyQh9a5er3fCgTcbktUmYlEo8sMMo2lrrWsrqGDp
PreiJ85Swd7GU/uDpNfWx6jV28wZE0U8yZ3RZ9jfqBxwVQ6tAOpmPv3bqRGNcRW1nvmI0k9E1Tms
im9+bUWBbci+iLqrkeaQUAcEXEIjkVtXztBSCbWs/WectRmLmSGJFFdKZvWfmPp66MpKlItOE6ZY
7PSR39NPVbRdehA09PfcMoy7DBpgvBgr5JP1Xasaw7Q1Iau8xTYygW/p04Etpxq6B20pzyn1uql5
JBTy32MMJX1Vw8Qn521kEuZCS6SOu8wXDLtLpSR2EN+zTqk5qF+CWakH2xq1+lMbZmJs132Tf0lR
5W/toCkComTN6pBbC8rEhVpHvd2XhcARrIjHscmmpnOnAW2nR703SGjqGlTwoHWFHp2QetHLh6Zt
uu9iL0jyQUBMQz3p2lR9LwBfv+lBn+WY1mp+4BhdPg9njOYMxU5nWSsPqPblH8SO2sROHryOnyCq
o2lPuzdP5NITtYrasNK22rkRgGYisTwVEtJ5UjnGrlX0/lM0yO3BD8U9rtz2oBABSf81STNWgbBY
S5FY9JHuTcm5+2wWqjsXB6k5ttHfJpzL9FCi5LUk/qXvYTW9WgzpIFJKYl9Lsf1Q/2xV3QOZ/U4U
uvw1fx4pSozcNcTX9Aou/aOrRzmLSrUUM5GEXuAEaK7so+gznBRlj/J+A1ssI3FmuZ/JWeh8lK9f
gDQv/bnvW82b4l9j07wocXUa+ucoz+y2115GUzmJ+bs2sX4kw56E2foSZ2woNpDqlr3CTFdja5U1
C7NPKOVPi7BPfKRWZue59mjEtS3R0ibhD9vtRCLrKHEZlJ3JlBF94z9WeyW19CaBmKR7XRXbYRu7
Nfz2ABH9nat8/bQyDh63UNsQwyEPXFequy70JbmWTE8qcvOUNiZNqzBZHVpkpKPctbIbpHrgoBHQ
PMShOX9t9KY8mr31NTHk7mnKBsmbfMKCtEZtcdJaxRN0XKCENokf1B71YF/L9aMvhXvCkGtfJjrC
ELSh3oYcIz3f7IvrPRHN+DCpTex7URrYSoIncyhkn/pAPIr+s2+eKvXJqg1HXKQMfOF5mOpDXk4Q
fjqnzFxN+GAMwaEOJLumCB6be7/vBusDXAOEQTaMnwZ/4sYYu04CEbTS9yTpd8hHjKuj1LxLDmoV
uLk4o/sP1KBwkUvNc1Hvfdl1JLCMDvEIo4Ml+dbWdGC5xdBAaVLfy2i/sYtIEO3Q13fCjc05Is4G
MrucD8rU199AkEKjRAuSR3Wo/lUMyrmxfPZ/C76jCF7kNx+1YDhqgXRELRKLvj3m6e0pUZBXV3BB
AV1A33UVr4eFDLRO3OaZam4HYnYUaWpt4M/fPyV7w6yuU0X3w8DsJ8GTo8lutZNQ/pJwyLk/yE3O
yxd741EjLE3qRoR1vZZNijJ24luCV5vJSR56G5VEfaC4q32re7RW08Z3zLJ10indoWvcMKuXoRen
CLIeKMr0f14PncWtABk+Di6+hP6V4QqqcWZ0TX/1pRbNy9qeFe1nqvQfhK59xeztnwFhylYlHhkf
5fx/SDuP5biVZWs/ESLgzRRAO5LqpkRKW9IEIQvvPZ7+/8A7+NlARyN0r+LE2RopG1VZVWlWrqVT
HnwOE8ccP91fk1Wk+fbDwLFQHmVx6MBd/7CAAmSsl6l/7uodVAiwkzuKHp7LfJ9oJ4O5W0YW/OxT
irQn1MsNLGhy/mkWSUDwxZXSowRCsI0+R/nOsj611V6Osl0xHKOoo8pXOWHxYNbqhm7O+r0gNiaj
4sViLVdsCuBvIsWTC36zsB/BlmKJxkIbQp0WGY4psnSFyVAHQ5v3V2v9HM+GZ+oOnnyag8vFCiJV
Y5rUP1uhfO6N3h4ZbEf/aRenwelfTb110WBrQgyd+22+fd7lq4lk+FKCquG59EzTbYxoX6vStPOz
74DO9/dtvdFPXIcZszFgWwQBYB2WgG8gNoogkASiJRtNja3HfpXYXs3gjyPLkTTYcUubVYEHb7AF
gThEDazk2RDQmbaDyRof8xLqDHEy5b3SgR63pU7qf1tV4n9J07zeOEzrXYAUAk0mogXopagmLJaG
qoKUqlOCUgk9apo9Rz/zHmj8zGNrG+dj7WrXthZVXENOipJ5EERZx2Qe/vV6Nx9H12KKe58F5tdI
UKd9IMbhyRej+nh/X25+qEXcBxSTWv0yhi49vJ+qQnIWoifR3+v5U1KFrtVutTRuBH+AIedClgTe
fR5Zul5RCqhVaqVReiZvclofVszqc6H+pSiwm2j7JZ3dB4cyE1wtNzYi3PUrqsEa/jZpMOe7Sykj
xRwSz0LM/swva16SUpUeUy1WPt5fyWX1B3IXi+iZdxTePKiNFwe3hKXANAa09bTOCx8G2jUO8McC
dMkgh3ycqHxOqfGhuVtV3sbpumV7Zh/lukCOgfbU9eImEAtlg4AUnAcJWo8ai1rGTiBA8QHbTywr
Hwul+PrvnwvYk5ITvjPreVybLKVWFqxWQc4P3clwwmeVgxF9ZZ33cd0wxfnlvr113gWAgfYbsw9c
V5A5X9sz5THPlEFLz1nHzDAliT7wBbfIhz57roY8kg9WbE7VEehJbP6+b/uWA81MQYjs4b1U965t
N2OelHU9oeeXMoI1jQ2tNEXN3H+3MiMSmc7gQgBtfm1FRmoGgIqIBGuTpVzFonSxCmnc3bdyI9oD
yADKkjEv+M952q7N+GkvpnHjpWeaWbahBU7TM3XSHUXg10Ew7AXN3yGSGKTmi+C1HxJzKxC7EfMz
NgHSk5h6piNdeqto+ClHaUT4DoS7LepRsy+N9Cwa6Q9Za709fDWBHecG19HQeE6mTj+MsjlGlTju
PajKD1mTvMKrlDoxeZ09A9Ycv5HbnaGk6j6U/jcPJVAJyuPk/KBxl+Nf5YT6bww7ybmxhD2cOpeB
gKSunitvSwf91nUMIGMed4Qug0bz9eYwGiK3otilZ7n14i/oHHouQmzDc59YKt6gyRvecOtUkQxz
rmBCkVFWvbZntIqV6SmeLSZ/LCu2AWekxAP9Q+Zv6Sq+iaQtIgDLAl9Jxkc6vBr/1mHZA04ssO0o
Gn2MO/g4ZF8SjxpCwE8B48du1zCdI6ZCtbNSgZsTxk4XQFB0iPQq3ytKaj2RLEQOiFDFMfqwcxO/
Ej6mvs/ssFSbx9FqDLeuA+3R18r4QBfv4peFsFOjrDj0keI/iEqv23JTdn9UE7l1ockTB0myEkpH
pTqNck2unBvmniqYxyRY3Gy8t7duasIghnU540TDiw3uEgCHlOCQrxKmP+QPr4Ho2ZIU7/FrR619
ZxQBXd4/8jedii7jPBYAO+CynpwKpidXQ5WdGXx+rKQR+YUnNcg+GM23+4bW3sStwh1JusqsHf57
7U1x04QCgg0IghLIIGCbSonbcKDjybik3fR639o6buKhhVaSkQcqOpCYXFvzJtJSSy+ys6L/6ozj
PPCQVnbV/1X95BEw8Se0Xe9bfAMBX7swJqFDogcOiBEJg2uT/tCEvShBhK8FaNKAKR2b3I6F0Prd
wO0y2TnTguR6ilXlDmULQN49+jgXBbXm/8Q41z7LcK2MttEVU2sbua60diHGymlqMvlb3nrFixVo
5Q8fMEHnimnqM9WlFdr3GtGzvQrCbuODbm0Y2G1gEW+wheWT0/lZCXCpz85Cw0hKIdrUjwESja+x
2TtaG22RLN7aMhJBemMsIX8W180Q+HVM9pbTU9dPI6OmH/xs3CdI8AWeeLSUmKm1LTm+9Ynj0gS4
B7OUydjIcjRl7HSUT0c/O+swIBXWPtO/l2b+QAe8DoKdRT5+30luRLoYnIdoGS6Y0XXzcXyXVpmp
HBpAaBGQFYWG2j3jzl9TENQPfl94nxlIMDsnVWLzJQAOrBM3JVQ7hy6H7SrQBkCp93/Pze+Hm4AD
wrgM+O/rnzNNiUWuVWY8KXHsqBFdtSDrkLnq4oyWm5V/9FXIilAMtDYsz3fZ8rRQciWDQGhrjk2v
Lbd0FUQx5oCag+p2uuDE8UEJxH/O1Flmgm8aNywd78q1FU8a0G3yxuzcS0eGw+0k+tTRGunzyTHE
HuB+vKMysoGYXkeEs1GIAGBvARGzrFnJVtwl4jhx9/TQLqgXEuyNaPDW4sG8No9zMahLefT6s8rM
tzzfmsVumXnPicfiD8lmq/zW+VdmOC0NefqyyzQ3MDxJIY7Kzj4ykTEg+FL4NHgvHhBMf9pIc9ev
0DzwDQXLjHInrV7EnY0/lMo4KCyZkuymTiXobB0lm3ZyV28RoM17vvQ8YEGQCpHSzedwsXjhWDVB
OcvnCvmj57+IxWdRtVUfQQRCmx+j+b22tkiqbrkEICWckGleGPAXNpmirIGroaFK58/b14Y2uRFc
B/v7p/lGgZEZdrjdOFJMcRNHX3/a2A01Ix51fpaCApkCuqzPQVY63viaHdHLdQtTs+OtCOKWMzIL
xxFmOoDndnGldUoTGxM65mfVeCzS10R7qMStCsGte+q9jcXbQG0l64IOjd06GuHhPE0Fs73wF8OG
pTBxtuGNtzz/vbX517y7pGH9rAyl8pG00ZJdG8tOZhS2UnyJ6uaoKVuqCLd8AzgK4BrIf3kbFodZ
7NsoEjpyLk0DXBE1xHlQQW812G6cMAaY4EK1CFJAbi2+KRmkspmyuDj7epbt6slQSrDJrXwYhzQ8
ZrDtbCzijc/im8hYmQBjuGA5MzVZUVJkSYs4cV4Ee58+sQ15yT8qatIioqUFvnPOG0y6/ouDNZhm
GI1mV53VQfYuXQvzjFkIhrtxsG54xDwazEwyRB9YWpgRQB3HsKLPCgsUdvvXYgieYvFVrXqSzuI5
obHcKONp/i+UQjsFsoYApQnY7u087fZ0A1wvUDdKV2/Aq6ubjMofFRZqcPwoJnsXe1rCtKnVfPO5
M9rhWzLGYeQUEdOhbj+q+bEplVB0WjoLkauEseB2kaYfVIUZJ1dq01KzUcs1fsRgCX40o4cKgV82
so0XVrUzRqP6EXakChB5ZQU7D2UQY6c2QT84ZVWDDBy1sgHBDgfqb6GVVX8vMICrO8zd93+i1hyG
faJ7ffspz/SmP1ZFFSt2CR1LbRu9JYc73+jmamLmxfzVH3XwBwUcohs7N195qzWi7EXFHKdfqd7I
sVX0VhHoRLGlctLT4uSJKYXzuhdPGShAx5gaY7TDIKhlu66gVOgscRaV6sMnMy+TDTqKdQDIqz2P
iwBRAYhGKeP6bkFohVwUlMqZbWrsPFFOedq4inWQEgU2Tv8BLt79xDSOH0cfp97bCIhWl/WbeQpQ
pJeAL5e8rWGWSGZrJPq5r/19VuoSeUroBF4ebkS6qxt7NkTVYNZyo3m3nMUuy6iNuqnQz7mZAR6B
QiOpyCBSu2oYVG6eem/jjG4YXLJQWaWlAIvK9TNQfLuFntCC4rQuXElTbSP+I1hfNjxrjkkWnsWD
DrYd5DGP7bJzFZpG0PQipw98cLfjpsoflVD9O7UA79MgQScszCf1tS6BlHeZku+LvtcPwqwycv+X
3NpTAMJsKnchdhYulaaB2iFxA/iqktzWOqjSjgLaxn7eNgKyhU0lqF2GFgRoqQ5Hnn5uAALWNElp
q3PvbxzXLSuLrCC1KNn4XoaV+qGh0GhkB1XbCADXjoLrU5ym10i9g79en0D4KpmHz1UFeeLUZVhL
lo5efIKqyVHQJg/NDb9865Jc+wknDfw/nY35NCwLH4GIOkilReqZECp1wM1OEO2OmrhLw49y/Dyq
30T5i0jZWFQzp6FuVXXjHn3RD77KfEey9WLe+vx3P2eZEjW6Pyh+zc9RlCfVg7VQf2qsL428H6LH
Ptvoe6wjUlBIBB0gEWb2flb7erHx/TgyNMFAmFXUn4Y4M2y/AD7oEc3tQWdWZzn1eQt4Uj52WjE6
JVq0+/vnYxWJ8BvQe4EXgs4c/FyLwoysBDFISsM4J7yPdJ/cOP367xaoyvMGAzWD0Whe83cBozkz
81hTbZ4LUVCdmMPuikmxJXZxY+coUQDHpB4D5czySq3zus0ROuRKbfu9oPwBMPskhB/UkxwmLmn6
P18rVEToaoD9AMmmLClKuhCNwE6IWTZTfNBkytoZ0oBqrm+JH64PPZ03Ehf+H6QpmNPr1UOEs5Bk
ONpRi+wes7oJafGHHyXP2jiJqxAYrPx7O8uDL9c0D0TsxP1km1BVxOEXwLu7ov/3R362BGqFhgB/
e2uzvPOHEBc3u5lXJeNS2Jttrdii7yd2C3bX9RJPOHXN5B3hWIWoyRuEfdtmGtdPZu7uO+Zq0J10
WkWyi/xCU+YgfBG4ivDmCYbvoa04CnaPxFOafgnkXZaqrx7zgOXBmNyyGC6Rlr0Uw/BKz24GiCZx
ufFLVtW9eUCIx3IOPbgEl0MEul+CIK1l60yOQo9XyupTmRj9cVSyeEfg3TEd6En7svGNkzfK0un+
Qtwyz6QuRKbsiEKZ4drHAr0sIivDvNBbMET6tVsYhIFZZKDwa50muJP1DHVGbeOzV4kDqQn9ZdqS
qFxSbFjcfxEvDXh/rT2r48ULv2pU2cLpj5mdPG0jG1h/oUrBCTIN4GBQsizBaN4oxDD8VMN5sqC7
FFp0DgZH8P6jZlj2KsU8wYHbduO9Xh8pjM5oJsSiULRdTjWMvRL0mi8PZ0n7BIaK5xQW7udMHzei
jxvLSHI322KMbmZuv96+uhWRrQmM4VwyVQa/iN2aGYPBYLOlFyksNyKE+cK5frFVBsqYW5wBoXjN
/KC8O76FL7a110fjmVmQp54GfSEg0ZJtkQ7f+ijKXoxOINS7TgUGM6oEulrjua6ZTO2fgwCYdGY3
sND++1jwnCq+N7a4/FoTrDsSBuPZmAIcwRHzyrVE/4OSpH8z9UdVP3VC8ZQXx1DY2Ltbq8l7Nc/H
z+Cz5SCiKIhq58XNeA70U2gIpyy2dQAl98/3zbV8Z2RxzqYsZwpRLMczhb+DoYZ20o+P7ZMf7CZh
a99uOD2CBfyPUgrsIUt2tIERMsuIq+msREAuw29KLTui+NNQNt6rG8ETM/E8ILDvA76h63/th5WB
h2d6O52FCnSTcTC/ig2jQ25OeAjR7i5LNp78df8fatn3FhfXZNzLMfP/WDTaaW+q+af2eYJoyaGU
gULmkD8hPH/MBlvu/leWaQdQMyeP4fRdf2sUV4Ou+/101i5elu6q4pCSn+8pWOrxj+oj+J96+pT+
a6V+7m8xEAbEmBnZ1aMEM3A/lhIyPlFEoS8UdnER//u1zKgOJV/Gw4kxlw0faYzi0JBykSa6stOE
guANmdWwamou53BXj+FZqRlPV8WNE3HDSxmA4KkjeAP/vcQlSPTupFGpxLPRtc9dfszSU23+jNX2
2/2Tt3533pSlmICaPRVy4uuNA9BUjVXkS2eoCOvmySo6Oy3QCHVHuXMySdkZ9e/7Fm+cCyb4FAWe
etyVGYhlljipSSPFunSGBEedUjuqJUeO/vYJVCnZo94+xF1/gvvyecPu/CnX78I8OQhYn1rSzES2
8FFFa02iX006Z0+CeZxUibIanPDjLyh/mftqspdSz3aS8c8xxGyWpwjYByX2ZYE9SlqOTWtK56hm
wj9+jIXvDaqM4SUUNvKYdYZxbWnxzHaF3EjRYLCXTWS3P0T/VRa/ZGXsBg8eBGgbyzlfX+vlpMEM
AxPZobjImsTOaCBX5bvqcTddLC5tRvM9Df2zSIJszYNx5LfPjXff7K1vZL1oM9EAUgmOr/01tKC4
0dRMPpsGk0zWPmieDfT8PKcNfwjixoLeclVclA7aTFMOFcH8OL4LJSoxjKfIzOVzCpa1792wttE+
hqppl5Z2WH4QuthO0Pa4/43rsz9Puc7kEJQ3FG7Ta6tFE+jjFCXyuRQ/gOBq43qXja9+22887TfW
Ejvz583ofKKlazullyhhqVfyeShqx8x/BAglRWEBhgZ1OUt7gAv+/oetdFbIY64sLnYvyYZu0oya
3ctjO07gI8/trPtKe1xQnHIoD53gqrWFaJlhk6/bQmABGndz/toMv2qtfPSsQ5PafYmYBG5Wh8Yh
8/VDIhuOpoB23wJt3fQAsFpcFzN/F153vUZ5lMqt3pbyuRD2kRfbclS52R6op1RCIFfansFw6xZl
4o0yM7QBRA1kOlyVAByurQajVNCb7vC7QPuNeIozWOFOVNyCxED8TcQOsXFltwa8ual1vL9J87+9
ONc8CXg7RW6gw8uhMUmr+qmtWpn4yNTgg6jz/eQl8f6+lRvvDjo0xApQzUCQYC3enb4qJzMNPDwh
yl68YTqXk+LkYesKesZAsMh2KtS06o3L+NbKztybJNYAmdjOxX7qQdVXAvWuc979ggGux8IooI5r
K4M7mjZKwMqfWpDd+1970+xMHvJ2zOj7LwLcoCvloq4Eqoig3ZEzr4XRHfTUNoeTLn0t4uKzLuzl
8AlWr38OkuCMfGd58drmgJNjI/a1cz6UFVOvPZFLgzTK/Q+8tZ08A8zHIz2DYN9iWZUkVLLIC7Rz
5NFHixlXbf6O5UmAsdnvul3/sYyMw32Tt44mTeuZpAnsIXMVi/hanDR6PRzZs1/b4q4ZX2To/cro
0OefxcTY91NsSxsxxPpsEMcTzM1FtZnWb7GYI7O/AgTz0zmRI2XXtqF+qgWjOt3/sltW6CgTGs2c
WqsTOAbqpORBMZ3liYB2DNGrgS73X1UviEd4RsleKRGCnF5GfpUHJ3VcltNZF6Z0b4Ywr5iDEm7c
Juu37NrKwvHz1NJpWZMYdIiYPhmItuzQoWugSzWFk+Wp/cba3bDHu0n2T6+Xoakl7G2wJjnx4lg6
e5Gif881a9xLnUl4oHlBZYMN2BLcXufHxLFvBHL/E9EuLrJZl6wiDyHootkNfNlrAiavoMsS8rLp
No7ZfIyu72a4ihGBBg8lc8yWRd0gG8B7Iah1rlLRNkbfDoaRJ+mT5v+ZzEcl2jhi68W8Nrc41UMp
9KkFwhOgUuRoyehw4Bx0e6t/r7heG5qvl3dxlkz9WG180QCEkv9CwvcpCKPJbmVbNgJbMB4FQZsZ
OtuL6n3rUYa5f97mqGO1qnNVk3lzUq0lfYVhFroVE+eeUwZpf4/+Sf9WJH9iuLnu21mfa/D/81jF
TBcMN+riK5M6DEoBgbnzVPk/U5DnPHReuvHCrf0RI8x80dEkX6Xsdr2UEjJng5mn5tlK0tABnsc3
0TECdN/0/5vveWdqEc3paWbqBfQrNIHMzDbUItuFA5Sf/4tVe2dl4YS9P0VdPvJBppfum2ZCi2+L
V+iWA7xfs8XGwKZcZ53PxqSGmwlF5qT081rj1dQT2Eiiz/c/6NapemdtWdSfSTBy3WPZJC2p91br
ta4/NS+j5T/F1Tht+MPbP7f0bkoYJE2wzs0F9GuHUKe6CjulNM/jmLkyZFdeU3+oLWknRqY7dQ9W
0x4QZjupcuuID/GY2GErHaS8/W5F3tfiU9wZf6zYs5XpoEgkPxT8g1i6pIpuj55rQPSDFxxGIPW5
andxR0j66f6Crbdn9mOZAgyBBS/i4g2ZqhBaXzAxEJINEwg43nbZbQZX9U6Zam7dsTeqaCa6whxT
KsgU/5dz6+qQFChXxwrB93+RdWQUNc3RDBHsoIKDMGxHxxuav4rwHKSy3abCP0+GM683czAS1BBq
gHG83rBamIGjQqGcO0j9XDpdiq1G4hbC40b4BG7axBaxw0xSvIhl/FIQmH4J9XOpFHZWo8S4I+cz
viCOV732lyyoNq7Ztd9T/IdDyYTOANbatyGSd5e8lTO34XsVQIcOBm7BLP8rUopOYvxNKK1uI+xd
D6UCriW1YPyc/hmruLg21DaGRibUQQ7F8q7MJvpzcnYAvkF+a8k/gUBF6LCajKt2ySn1OBdNEx+0
4s/ghSdFLhQYE5LqQZW68WGstJ/3XfoGrADsLzIARF5g4IgnrzfZbCVGY7zAOPum9NgL+lPVeC+M
Utu59UUmDUIo1tXr9ujVyR46yFR90pSHWjJ3UneRtzCgb3Hr9R0x/5p5BA8c69zrv/41vTD0lufR
LJa/DAQWJjPR3yw4ah2GuLT2Z/hL6h3r2WiP91dhdbAhDANcwXrzusIVsbh3Wz2Waxh0rPPUZbsx
+IreriPkz8b0CsvofVPzdl994WyKcjEc8HR06aZefyHgZDXNosYCN6Hv6vwF+m9bQJs1gQ8p/6p+
um9t5eoLa4tHWJE6v+A+tc6Z/rcZa5vJKaZ/v81igfcNrV57DKGDxvjaPKOKJ11/llTpo5BYgXdO
9NEueRjl4LvVbrHx3LJCPYomPyhFGqGLfRKjFsVpIfIIqitYIlwp+6mkGydiFRxRgJpRyHDEERqR
+1x/iQwGWRcLXzhrelq7vZYLttLL6en+eq1vPZkZXiob0huyjQHwazMA5SshU0ThLFZPES27UdPs
Ov6OsmPXZLbquXIBGEPa2Ka1o5OJmBx30jRAtUsqVSRbhFArFP/CFKLdTb+tpra79qchfUXqY8PW
2tOp4lM5xMmB1bJn119YRl0UC9kUXPrszxBKr2b7QYxbF2QGVFiq22/J/q0YoHmqKOvRTANwArZ2
+V62VVBXEwobF5UzldY/WicWL2iWAMhn8H16arRfPYRebfsJ5Dx6ayCJheYR6ppDODcbvqKRYBQw
m1qJ41fU4rf4Hm4sPhAYygTzm07WtDiM0zjpnhX24cX0nuLCp8yioSn9p/C+osW1ERKv2PpYDOqE
+BVTnrjxchQCRG/fe3BuX7LuJcq+ef3naXwatc729HrXS4dJ+10KdkgUy3Bi9iurLjJUZup/XaHA
XDKJtgJjfDNjbf0tdN76hBFT4PczjSG3nLpwDBH55XFMlegihUDn6oz6azJ41sYrvyI4ZgVwcQ4z
9XLghsuK6TR6lAsZUr9osm8zT+0mYnyac5ECHiZfeG7y8tQWomv85w25TT4uB7SUwVylPg2g5D9m
4xyBKHUsdmO0b96AfQP0HJqbhlvncr64rl8FsGUz4fabeL28xJWA4PGMYBTjSxs4dfai5tW+nMmX
9Z+t3B+9FG2GjQvohjOCxSKdoX1BV2+Jcw0yWUomw4wvlfUQVK9S+xz6D039BEBz4x5Yx7F0D+Y/
TACiz8bjd30RBH5aQpDpZZcg7/ZA6OwwHu2KL+1lzS786kIqiht6bjx+kbzsQzl0//yxrC2DsDQy
QPCBKL7+BW0YG0XvldpZECwnHMcdxC8JVQtJTg7mRgt6vbBQHs5dEzD1c3S5CKh8fYwr2Qx5PzKt
2YepENjjoMlPXi6B6ldr9aK2m2zet41CsAZ1OQ3olepiEkxpaMbCOSwkuLvVoDedzPKl3ZSAAhXH
unYaoO1f7j9i6xseVAsVO1rSHOfVCZNyvZMKeRCoI5jV5GRFqOmo9kKYww2f155dj55FDy4Ua3EH
gCPdEpi74VpvvM30+WcaO9j/rzeWKkeqSv3EL/D8ILeHhAl9QGDBU0aB2ekyDmqXpJkrQIVoZ2kM
j4teHQm/5IPWQK5zfz3W4YkJdgmpA6QVaGYtQ310ktG4NcXkEoiDtMsEeXCwSWO5aLc6WDdMUXpj
VOpNxNdc4v+znjppFVjxpR4UxY1nWNZQMfZQDuMW39SaS4FvgnUE0B1cx1yqs/O9y5dyAXxW2Ebp
pUDsqWG+wCxryAIrp3vUiVW4N+ThM+f4iUukG92sMo5Nkh6Kem9ouV1Vw35My581E2Tyxllb5wsz
gT2xBSRKIINWKy4pXRIETZpeRM9C55GnXjp0Y+p6BZjo71LVOoa2V5AZag6N8Zikwj/vOCRK5jya
hFwD98visHO7qo2cG+nFEx/UTOXMJW661WBYHW7AxnDvwWdgzgKeb6Hku/X31Rb6IJQqiGvUh0CV
nbb+aEFR0GoX+pj7+z68DkwX1hafpKlC2/qjn18mszuZZW+L3qkY3M8R9HmQGWhnWdmKFN+IXK6e
v9kmhB2kQ/OxMRY2Ccfqzhqq/FLDXGAHUpfvIjn7yMzRj0od6z2PVfgYdSHsvG06uspYRw8MA0O+
KVq5W3iR8CPIhK3u5611pxYLSwr8REB8Fu+W3yljM3ZjfqH/gheFBgODTWeAf42+B31S7iZ1m2FN
5jAtl4KuAZx8lF0I0hdGKzPS677W80vWo6ag1ap88lXmBss+9SmI1P7R9H1eL0EQXD1OvUcEWr/l
klGe+rIx/244w7zwq1/Dr0DLGHk5ICvXR78QYbs1SjW/DFN+LCXd9j9WY+HWXY06dWjH+kNrIQHi
IvNy3/LNtZ8TFYb4RXQqFhe7FY5Mm09+cRHb5nPdjtHOKxlNlrVJPUSZaEB4N2U/79tc3akzqJ+b
e369KQ4tr29NAAIlTFN+CSn0gYyPEOYqWsGpgOXv7ptahcCzKfqFoKoIwsgGrtdVn8aaoEcqLob3
XZE/69bn+//+7CWLfWOOYIZKk4PR0pg/9d2V0UsIUCSWUlw062KYp7xzm9gZ6k/ji6C5KPXet3Zj
s66s6dfWQnnS+yQxiouavGgIB2sfgx9++opyy307q3iDRHLOGGCr/5//XtspUSqJNXMsoOd2R2gH
+78lr7zov0Bv5sRD6d43d2OTrswtnN+0hJHABXMTkmXRa7vVxL21SeCVABAwdkngsCh8WoJpZiFF
z0siV7ZQv+rjQ+z99cqTVDo6AoQds+T//kWoFsCmxfgHXFcLizJFGgYX2CgzewwEf6eiWvJ/szCv
6TvHqwMR4hkTC0wmCLs09uEuGSkj3rcyO9TSvemQ6RC68iBSY7i2okfJaMVhXl58fR9ASZt8lNPM
HowN7OMtB3hvZrFcHZQ2eV3PZpAxbLKHQD7e/45bBoChg/2FIAEVwdnh363W0OhjQQRbXkyzdqT0
Q7YdvN14T2ZaeQQuSQsAISzOZoLUlUbhoboY7QO84K1q66fejYnZFGMvhs+SfEQTe9gNR6v+HAbq
Dh3y2O6dqnU1aU+1Nd2apb2xeVe/aHmssqhM68GoLoPQHMVYnB3EzoK/nbhVlLxxLxGWzcETg6Pz
0Mb18kZp28DiaMAC3Y+O2P3VzceQ8EGKfFjWP97fyvnfWrgkcyFkQfQVoCVaqiMMop6URVo0lxZ+
SYfSDhK2dZQck4jG57+bwmWQjGTOnx7G4vHo9Y5SflA3l6mXHBU10Yg8bzzcN3Jjl5gCnQMfWnUc
sYVrYnc0J6NpLilckXHKIHoc/zDy8aHsi423fp3FzQUqa2bcpzhA2WoR/kV9za0Eh/QFTYlHqT6M
Bq6pvijGixHrTqpG+xhWTE9Qj7WgH4Jki9pw/a2M9lEMZYgCJBb0Utd+osLUCE13WV/4IYDo/iTy
qye4A2Ke99d07SOkKcDp3tjQcMiFP8KhHUao4dUXSYBIOsvhp5QPQr5VcFk/k8Bp+CCKLbMK5ZL7
roFnWc66qblkamT30msenRDjHhXYncfMKdXT/a+6YY6CA0orgGD5s2yeDI2iNH2sNIRN+heh3YOs
6WpHbF8rZyrFrf7JjfwETpz/b25ZX5FgSoSLe2wuevZrjDqkqR+r8puE2JDnhqF5ijzVbqLf97/x
xs6hvPVGYUOhgUGKaw/x4qRKKzTQLiHCW2r3OCezXrHhHuvraiag4KhRUaE4uow/pSQtijH3mktS
MIvJ5HJPBcXLAJl+9Ixi47664fMz6TeCP7RCyR8X57vpKBSZYd9exij7PTG8H4HNqCYJycutWP7G
4oEgm8Fd9LH5tvmnvHvlpF6MikYR20ujfrb88udkxd8H/997h+Ro9OSpRJFGUhFZmGk1HX34qGwv
ffTBiy6a4r9U2k4QHvTqr94zLO1T2LekYzShU6rknzL/eN9J1lOS8y9gtgwqMIY14S24/tBJ9GAd
bPP2YpkJ1Gt2Lyp24D/K+d7TnqfJnZLMQaFiDKAdfG7IdAvraQtDdOM0Xv2G2cneLbYs5944DV3L
4acg0jy1SvJkoj5bwz+IENe3SdwiBb+1vfTkSFnpoHL+F7d33sp1D7KuvcjjMRj/ZEVgF/l+Y2nn
K/j6eWVp3xlZRHxdBouoGQ/tJekfOwM0jOQMGuO34idlOCT+qdL/C1/u25x3a2USgBQ+RfN+FTnl
MnLdKcxfuG3oKOgHIT+S/edpW0XMm3agc4O5h5wfWNb1jk26FaSJrrSXMLJ+9Ii8mIHwM43+G9Wt
mf0bDy2rqKNBDtUNProsV01dJE1igSkryp/C+EPTZruSyU4Kl26fGLt+ovnT9rbUedBMDJ/FrN5Q
Z15HvNe/YLGPQj1UeojM0iXpqudIbj5rwdZ63vTHdx+5WM82Mq0+o+l9gfl1V0uBbXVPqv5//I75
R7w7ZooXhLnfqlyfcuZ20s7otz5jXXadbxN4eUDfgzVi7vLaRNuHIoJe1nybqK9J+SH0GVd1wsAp
mgdKNict0R+y0FGBNwN5Psem9uTrvq0N9UksaKyona0Ko60hsmL2G5nROnW9/m2L1yMpeQ97k88v
d4gUk0581D9K8WfGIOxBfx4reSPGuOm5gHZIkRD3gvhs9qt36x3UcVsrgt9d2uaTONKZtMIPXji3
yOUP0/Apo2AzTcWHVKwPlSYe0TvfGqO8dUx5WkCnAM/kPVsEiTpEDKMuT/1F6CsbKdBa7m2l+qVu
URffct+Zux7+ZHDDiDVff2lWM74cW1LPA0ZaVJyKn1M52vevtluPBOIszNIy5T2TalzbUCAarmQj
Gi7lVO4i8cmQd0PzPAyeWwy7LRWwW77CdA/TI0Rt1DQXRz61WsGT9XS4CHHn9EF00Biz4ZIpm+yx
iwy7hLJRHN37X3grlnpvdHEJVAJ9kCSNB6LEP0G8Nwya2l/1/ETAeN/Qus38huKBxX+Gc4BaWuxX
30FvmetYMnLfmRVLM7M6tmLzyhSc68U/1exb1thlWF9CJliQlDvo0rci/JEL3Xc9NA8TjAp6le0G
KXEKxduXKA60L00J87SYHu7/2DXaix8LJJ0K58wiA7T/euMlLQggvWYvUvHY5q7+FckXf9hZY+Kk
yc9ml/4KGWX7A4HE4P0KSrvbSPXmf3/xpl7ZX1ybENINNV1/fCGST6UhvJhDvhWFzc67ssGgrMgV
RQ10WfEwqlBKtLIcLtMQuCgOfTeVs641H9L8EkymXQPbztu/oN52xqRtLfDszEvjMDTOHQMwXuTn
1wuc/D/SrmvHUljZfpElcniFHTtuprsnvaCJJAO2ARO+/i63dO9p2GijOVeah9a01IVTuVy1aq3O
7iwz7sdn2vl9aHjjSYMiEhrCzPiVZPKnZoIOIGnJMeMG36caxNw6N98Nk95vzMPKGbfRJo8FR5YM
NRXlzz54TEkQELdlji+xtG+8/qP53QUqYGFPAGD/rvlbOMcVvwW4CcokSDDiIbh8vYCNzLb6Vo7P
hstCPRlOFttLtw+HlAZTCpai5A7YipH9KK0vgvvP4keXxHc032JdWN3j6FUE1ygS3xj64t70qsaj
STONz231nIPHoksDw7x35dFz92N7kK5/ZOjqBx3gWbXmaNlBA1GU/qeyk43dvnZroQcEhTvUTkDt
ri1cn4SOZtJp4/jc1PcdC/M/bOfLYALy5cmQe/dx8r66yUan+KpR9CMh2weEGVCdizMWk2kEQ0s5
PTPILA1QAks7EFeDdn1Cag/oFg8pByMokilgUDKMXX/ziX59VQJHiZo88DfgjUEIPd96TlYPwrXN
6ZnnX0Ay9ND8wBTd89znIe85eJhZSLQQEltAvQpySrom0JPfsqp+p8XP2x7v2uGAMQUZJVAQYR3Q
+TL/FM8cIfliaNNzNwDP5PDpjAbhf6YvQZEQMD50ZqKZG9fp4rJJZW+bohXas50nYe0aATrI/1L5
+u9DQS8RZhTwKdyk6sB/ONBeDqUem3DtGRKw973hZoFZehtZgZXsCvrK8H7GewTAaH+5Y4kAugRN
B9pz2t3FA1R67zLy2OZPNG6CCTGVCanL1Nrqu1lbpXddc7gPlN+WJJ8Gy8FnHcMqFFzGAEw3xR5a
1ltAhrVtCS4ldJMCjq1YYOYTmBauTeEztOcaf18U8RHIhhdI5/1gabb/97X6aGqxIya/olpLbe1Z
t6a9HB/B+hn+/ywszpgHpTGTcwsWtBGoC14Hvkk3ou5rl46H7zuGEFlm7LlFyJvmmeEKu9RUlbKA
DoUGEVd9+ueB4GFv4UEKFgYURZelUDdtpA4rxnMCPtFWHCkEuW5P1fUw8KdxJSMvhCobIDPzdfcb
Qpq8oeazBhnNnIp9D0x7iRL2bTPX2wtBB94mqpYDZ798rw0Cia66naznEaKrhXZupyyY7Lus2CqD
rhjC4QRGWXVMIoJfXHAuKQ3ZF7r1XLX8kDvZhcXeX7MB7rUtv9we0/XBBLshSq6AtClQ7bLUgKdO
VYLu133GpRKk2ncGz3bbwnVHssJtAb+F3DsKJyDBnK9OO1p2NbW19+ya4VA+tHyMmliHG+39oMm7
CoBV8sPO+gYg0UcfvNcbH3A9m6iGwiUAmqtO7DJ9nQH4P0xW5j+nzWPXaWClfXQENB6yDazShp1l
t9UwyqRJZeo/kzQP4ywPJHBJhn+W9OftGb0O/NSAoCOD2UQtahmIDaNmiFEW/jPzH0fjDm/qIAav
Vlf90BP9jBasT7ftXXe4qO2h3qoAlALP7i5WsHbsqkBLOXm209aCFNSp0e+0ur8IT0NbkgzR+g2G
DHRJPfpTNNE0aMhv1pu489EvDbhPthEBrUwAqupK7hENsSh2Ly5KEzx1qtKTXtya7Cbyo+jMkyB8
n8Ug6O0BhdiEgV2tLQyhK0HJzqEOgprLfA97dg+N5YQr0tgXfwQRL0lEu5Mu+dtDxO/2dK/bUj4G
UT0W2JjbakUnytTrnafOs8e7rGnevAaqE4IL95DbJj3cNqecyexBo5qKweYEnB1COgSyc3OCQe+o
FTZYFeWOdaCmdI5SyBfLiT87stiydpUrUL0xCk+KqgQQONrCtSWMWW2DPumnzv3quF8kT+6hFtJC
ZbuChi48SWh1WxN6PULYtEDkjzcLlEGX7WCQ966RSUDTpZATSLF4e0HwdRQy5kFJRzu0fQDUb0/q
9ZFR48SpUeB0ZMyXfrUvKp11Res9cQE+ONg81a7THOtE008oVN6bXZw/pAVpj0VdfavxWg5BhALt
ynRyXmqfQ16kuaDwHT/HDgS9udwkqLi6NJWMIu4Wte5g1lnWf90eqt3o//aecgJ17xKkGElXolGu
fNmYChUKzTcYDIH8D6Ef3AcaGucbrCS6hJhOAkbHR4z389QeQV4noczUvgFOG2Qv5t/xjHSYBT3V
26avLjcMUTF/4G2Gbh/0BM4tN8K3UtkxkDnmtD/oAk0P6BjwNoKoa3AjzOAViPgJgTWmcxF+2H7C
YkEt/8nVhPN9TDr4fj21/K+uMTU/eVvCaY594n+d0CPJgy7OiiQg8DXsMIw9emO7LHXpKZ1qeSyF
12/xwa5NA4iYIdUGzlmUcNTvP74rkkYrO0URLqZkegCHeh2kxthvTPbaNEAWW2EaAd5CPnsxDU6N
TsjGiOMnoArY/YTo2A90UaBIDE2iwJmc+li4o7e3it5+0k1A1iqHJWHbl92eeLm7Z51BIdpVbLEP
XfkcYIgUK55KTCnGkIWHa/jACi0vyufSMGhkZal+TGLaRnGiN2GaoU8CqGKwSHl8BKYbvZm3d+HV
QXs3D9UcpVcCGNhy+tMu0zqWAsLslv6uklq2L6Y4Qz6O/zPyxoG38RDJ2ShpGaAYnq/0yDMKMgov
vYBkuP9NSwTcMtPFaWyoBuht2v24PbTr1yQMqslVSEf1rlvcxIVT2R3NkuziNL+s4bWHVhcong7Z
GzNA/J/yQ0xCYm0xYVzdkJDOgsvCJgOAFB52sdOSFIIAvPCyS2VaEGvkRnIQU2vtC6dhQTZWW6pz
V/HGwt7iRu6hTMDwrsUo3Xvef4K+TQHcqo30YliCnP/2nCqnNHOXuPZVoIG4Dq00UPGbryHRoR7S
oavpUtpI5FTQV8olOmQt+ydotH4W0J/eCABWZhOxFBgHFeem2jZzg0ZnWYR3lF7M7EGfoLk2Xd7G
ZqvXfG2rzMwsTqHOGwtU0SUFfWlyBJTbrZJ7PcmOdbGvkzikKOJ1pndiurfx/rw6/pjQj+NT4//g
/kDtTge3IMVFgzqgPdzn9JkPIFG5oG4RgBrTgXrsvy/hR4uLe6cnRWvhVNCLGJ+IL3ZQg0keCTsI
iAXetrSydsiCQgoQaWAXr7jFpLoEMh5GZpQXC0LIk8yOZfbZLPunydjShVlZP3h3sEqpHnIEN8vO
Uk/kfjsZRX0Zaxe0FXaIecyGEBzteZmDojqs6jawcyDZbw/xOt0JOLAS6Hvv2kXAsli/XtSZ0bsT
urWb9jsfwnEKGqR6/YOR7tvyrFMeCO2oZ/TkbBKpXM/v3PZiJX3agghC02F7eEnBEEOrU9lBX/HL
xhiv0A/vY4QEGNIxqDItKQ6rvG69vOD1heiXBhqqdZMch/gh9++hf4FsHdobLzb5ddvqtVtTg/s/
o+8r/uFglOrF2nZNfdFbsiOFj8NhhaU46xrIhScRQpTl222L10dxbnHhuEU65Ik2YZiyiRKN7vTp
sWoOPNtl/RPkHABePd42eHX3IhhBZR1bViVu0Sk7P/ttySqJi7m+CM0JpU52iWecymqDB/o6xaFi
HqwdFC+Q4wA6aG4mToYKb8aUX0gMVSakiuWuhzpMYJqNuW85/q8ZCm1XD9CRoeZQfgG+uQybxGXn
2+Nd2a+oCKELE81K75H9/EOqMc5wddrsklk9Hg1KuuUO2FkwZW51XK7MLJ6oqL+BPxB1xiXmq2Yo
dCFXwy51NwaVNlygzR7kgOLeHpCaufltiFsJGXfk3BAco+A2H5BvlYU9yZJfvIrKA0818PV105Yg
2sq+RKMGilqg70CiaGmlSSdeiGzkF5T9Dnbc36HXMsrvSTZ+04n3Y6TTkScbZ2HNr82Mqo/6cPzS
Phm72mv4ZST1ucg/c4FUibgriQwqMQSu3QGIeB5YWBHylojscntm1xYQzSlKpAXlK4hFzM1Lwx3S
Uur8Erc21JLbUMpu35J691+YUQ995EtRWlh673hCYsVnFr+kBAUxbnHI5XqHkTm/b9tZcWYABf7H
zsJTe2lm96gX84vtng0u0M31qldgrnyo6TMayzbgMeqvLbelp/g9VKcK8P2LtUu6rixSW4jL0FRt
ZNW587mrCz9EbQcE6bXB9rme/7soKEI0VL1x2tAZcc1/4FLk37hVioudpydI41ao+tn6LyTcCvMT
6CUQ5HdTdSR0i8JnZXJBe4jiFwAeqE8tK646SrweQ1v/ZbJriEJ4rxLqp7uhKiIb3S1Z67mhT1Cv
ur2k12dfZYwNGEXTMx7yi+CmQBG3pKRpLqMrUHHWafq5cZw8um1lJbBRmi8Ibmw8kZFPXNwRFS81
kpUWBleOxalJR+fO5n62MyFijl5yrflU8374nJPO23GnI4cCj7DTxkeom2++ofARSFJAtABUqCiX
zE+jU3htQXW/uZiCGwGE3JD4Ef4PHaxq52kEMsyVqgE2tsuwpl29h2a1j5Rg/s8NKyqPgRQZnnRI
2APyMv+OugFjJ17uzaXDc3iP4nt7mvKSb1zLayv70coiDpCeQCUjQ4YLTFz9HvE7WEPGpt3fntTr
Q6rGgotXsfCjwXFhJUZrV5OVmFO94/dmG+fgInB+5UZ6TJLEDlOn24BIXLtUGMQRhUmAMHFe5pNn
8Kw0iQ+DtjZCqC3Vfxl6DDHyRGwJDV7f83gcOqgQqWZaVTOeW0KazUVTiGgvjfgth89m94OXbyLe
8KkrEzizsniKVkg/Diav2wvyRyBqBnd1kEJ3CXQ54COrrAKI68rd6rhe7g2EI6gUqoI7xDXArrAY
2ijQQ+F3trgAd9CHjHGBLG1qbTwKr0K2pZnF2IyWVdPAPWBUPQgNGujmh8hX/yeW6EFtIjf9M47N
GSDy+h/3yNLu4tqdejZQ5CvFxXc+9/mxHd+G/PPtfa98xUdf8m5CzSEiUeS7lw4tsVAupE3SXNzi
u9FASQ9wPAjL7YEUB6UhgOuWHUCEasNbLzeLAXwz/AbqlshcqOT+fEuOEKCI4xjJ9YwG9q+qT8+5
5+w4FC0dy9+IXa6gs0tjC3fJaGqkZaK3F58io3HQKkvjQVON2p2QIP2HOH0x3g0D3MPJqgbX2ROj
atKw7QTYnmzXjrMj9ImlapdjBj3FvHG9kBYZ2iOcDPJfOyYbbToZDgUcwmROQ0M+yenv7YVanmKM
Agg2pVCALBZwr2pKP0SAeHYlTksneTFHmR8JigDHYkzvAbDPT/Eoqq1LZmWJ1MnCXYfMEurKiz2f
sbo3S0r7C1pDjMesbMlbM5bu2cl6CHcS2eB8s6kAdqeRoVkwsmPMBHuZk8sQZTEjrCfjlDOmhzYh
xjmHMcQ+ZbP1ncvXMOZFUfpAElZhEuBL5/OSkNEaIC7SX/Iu9gPHqO9tXzTfoHgpHqBfbQYDclZ7
7tTZGUB4/U6AKHkD2XV9hhRIRhU9gZLBNbfwQlVfmayujf6S9VZ/hxzEE0Hv5ldLsHafkaF+7rL4
zU3MJ53JLV7I94LU/ACrQgJcL3KqeFYu0bvUGCmF/MlwyRODPwsaDwfbMEcUEdIpRJCgHQoT7S6d
TuSDP0HpyCkltCO5z/ZlwvofOc2rp6I1jTDvCQieqN3jfQ/lCRO6z0HRQzcF2oZwdEy4dxDr4Pc5
k8UTCHT6sPWtOMCLBDRldWyHjjZ+crLJP0hNJicinRdRcxm2o7YnCNCCvmzBhl9V9ca7b8U/oyYH
IjYQ1qkge4lTqpJC0FTLhkvq/+xqY5eM0OdJP4PO/+QVxmWIAVoxDojEXvCFt4/lyjGZmV64aJQK
wYs9QmipMuwnu4hfhKN/HfziqZF3BenzDcd5FYCq7Y4CrGrlQ10UHJnz7d4wsKcMGh0uep5DHcHa
5aCFA8QvpIYZ1KQNzbY+EwYwQWIdbg/1qmiztL3Y51YlO1e41XCR7giVA47OgsnYSXrsyI8ydkPD
j3djhYZhqymOfXZwNS8E5tOkWwixtUl/f16AzwzQ+GXs5OfaJCGcjPXOuwAdVhouYgnpgbH5i7r7
xu1/HWOASQkeF63lOOSglJvPuDv6jdnICQcsJ6hAxbZ+soUv/n0fgShIJUlMPGAA9p9b8cy09L3c
Gy5OaUcyhRiThaab35aPXvO3jXVcmT6UYixg3+Cv4DvV7z9cJbWbtCA7dMZL1vJTltqB8D7z8Wyh
s2DsSaD7053d+M8VtExSVB8x1tFPg9o9Ne6vCsjVStDj7U9aBsPw3Xgp4tUPTCYyY8s5HgcR24xn
0yWJLTwPu6EB7xpt77IRF/FtU9fLCVMwogaPy3v5PPUhK2RWUzldCqUKkyH63se1We1uW1kJOnAV
wR2h2R5IX7zCF3Ms7YokmdAvRSLbPaVZe2aaVQfMs/pjPxIjGlG+Ba1gkhwSbro7p7fcHfjZvJ0t
Jwnl5th9KPy6OiRpyR/bmupHV+vdMBUdVGxSvTMjH1RwGxHnu27p/DpBpgKuxUYmFDDxZbuwZBTK
515uXsak3CFlYO1TyP/+tbrAYQfbDcQY5gG0TtDZm+1A0VN9ndS5EwHbyuat7AnVQ4xiE8RgQFOv
fv9hl05drSWOXpmXFqFoxT5DAkn4W3CP66jqnW5YQQKxUABTzI2AjkqmTV6aF1G8gaLlkI/NnvaQ
gEm34hR1gJcTi65ovL8UvgTIqLmlzATZdevU5oV+c8jJ3fPjmB8rcUD6h9xNddifbD0ot4j9VnY7
UnagEwTUEWiDJYFQ3mdYzmyyL8J27kY+WqFtF/7+9mZfWSl4LKXXo1AN0OWdD800+swaCuFdWl2K
nVu0NBiFeJjabEuRb9USnAXqSuA7QMw3t2QZkhpDYniX3CbZznazdmd1Vrnza/S03x7UysyhuUwD
AhjUKOgcWbh9zWzaMs1d70K4Bc1oZJ+grzNsaRmsDkh5PbAMAXG0tOKSxmzZQLxL2ZjiLBGvZfC3
Xf6lBQlxdHtEV7YQISo2ZZSJ8eJHJn4+eS5JGGUZ9S+NodVRESe1eSCGN+BQow9nS9Dwqv9ZbTog
/oGiUF0gQDPMzWXodPGY6xJExTTwQXDtx99ds4cY17HvysAspsvID1Yn0fDEg0TER/zXXhLI3SQb
aMurtcSnKAnTdzoJoCAXa6lDnjVrJE2isUbz89SIv8WUbBG6vr80ZicchQcNxwBdX4BygeB7PmC3
7eoSzUBpNGZfcCbPtvVMvkIvtWpAnEKng2md7eKVpU9VMoaGeEwM7X5wQuH5G4HalVPDhwB0jIlH
NAzc42KhNb1smhxuLWqt/JRmFPh20TL0k7lVUGTmxkFZsYbkC/7h8YF65LLfgcQ6oeiwzSMupwBb
HHAmudOgkUn3t/fvqiEQPSPygysGOmY+v/BerOhEnEeeR+6nqT/55fQz94rQTbbaba8gedi8wIgr
MI4JIhC8rua27JJaHjrT8ijL08vAvpXTUZMvHT3K4aeN4ERzglwH5TlA3RMSJcCpIS8cCCgi5n8c
Qi+3R37FbPj+OSAKRhIPmVYEL/PPqcpOHxtNFtGIgOOYNXllBr7fs4D16Z0PEeJPwwCFPcNHqjLX
azTs2UV67qXd32Mq0zCxm83uwasLDQ5YB1JS9fQoojTlbj7cz+gUgiDYYBVR3NNXSNo8F163HzUZ
GK+1MEOzPlaoJSJikZ6WgiFyCuhWaH79GlJkNEiKaCg0oN63VE0FlSpNWzDiR7Vzj2fTU15EvDim
1rl2z42BbUhQ6NeKjUfYtSNFflhlRdDUB7Die7Huw8hB/5F4eMkXEWK2IFP8puxvl24BQ1aclhLZ
RG4dsClcD4sIUqaJJmyAtKJM94aQVxqeOtIju42tpZzBwmtBHBueEQUFJci+cBYsd63Y9noaxUYJ
hbuDsJGzTdtzZR9NUoG8YQypRJt5PQR6m+2Edy/pb+C8dgKIGIs8lnGxcc6vip3Y7chv4ZYHNQF+
shYjd1Kb2XEL+B1N6Ysfe2dZi192f7Ar/xdnMhzjOCAjVL7/QKymLcbD7SlZm3gEhIr1T9Uhlz0o
hPSVI+u0jKoBCER9GMeDnYCF7baVFW+Gpm6Fj4GiBxJXiyOd51bV62VbRqWkocmz8zi9TmX+Qsr/
ajwAHKDzE9A7ZIvmB1WiYCVTy8F0VjUk3s5tMmxsorUDgbwXetRRQcFYFmFZpk+9aWRZGQlglsOm
d37FQweSRlJtde+snXigz9DtgsnDTbCMAAsKREjHWRWNRw3sB71zKMbT4ERx9qkzLmR85dq/n3Zw
8AC5gOEBILKkyXNNbypLAHOjQho2hFYkCXxinjXj7faGuMoi4pRDLg5XNsiTdWO5IZhfJ2Nt5VVk
ma/tGaTQGpJY/lvbPeTikzD4xrBWzv3M3CI8i0XuTnSsqkiza7TEj6bcdaz9k40DxEOlL+5ML9lS
7V7Z87CJhzfy/tCBWqp2O7LRY32CzVz/M3X0YFsstKco+2cQJjwImL0tnCsECyC+Xzq1OC6JRZsq
SrKwzf2DDkXdNzSeVHi5anhO3l65d476hQ+FOfwD3zYK3t6iwhBXXg6S7bKOcjolD2ZmZfu4LeTF
aKphp01ec+wTbdi1CUpHghnWgQvDCF3igB85KYaDhYRpWNsQeRDEbA4g3DfRnWr54ZAz58yHQVPc
tunO6B07yNO8vtfKRj/5cQ8KoQQqBZXTdgcBf3XI/GHcMzYWZ5Gz/KHhmR1I4JbfqD65YYxJAQCu
hxNP0upTAZ3qoyihsSc7VJgIb3cJMdI7pFPZnYGU6nMzCdBIu113vD1lyoUvZ8xEpVXJ1OPhvZQS
FQZuG/yyjkarLI9mrFcHAr2X0HaR1hxKqh+kcMWbT7utfX+dLMbegLwzInFUzpUjmbvDdPLNprTw
AurQ62zpodSNozed+ywa7GMh8h3X1HXHDrLszrdHvbb/0USBMBl2UW1emGbEmzze5nXUex4aNz7L
jEWu8skbd8uaK/loZ3GBGnZn1FAWrKOYH8zirXrWLBK48VdP8WLKn+0WNab67uVqfrS32P8tWk8T
IC7qSGTfPfmpB1Wpf1dQZLuwe25P4cpVgyQKEHSKzBY/qcv7Q+xVQzQUEBK/iriRWWfpZcj2e1AR
62n757al1UkEvRuyNeCLvNLMiGVZ06rEoCz5UA926KE66uQpaJJ+IbX6BVChZiv79s7Eu5xIpIDR
e4GYD1ygi4UjvkTgKQkcZLrTGeTG08ATPzLrtTe6wKb5PilPnl0cvDqs43TXI+DOA/uEV2lQkLuk
CxFlG9mu9R9Gjd45EgoVNjAF3uu/Tw3yFYj+sRSq+DRfBLebvCy2izqqWi9kk3NoWLGbkPQnXn9g
Md9rPP2MLpiNbb22zdCRAtI4BE7I1i22mcdLPTVzVkcewNmNLMO0+pv5vxz6mvufbo9wzT99MLWM
ATtWV0IY8Oi2MAX8M5iVdNo/eg4gduZkiD26xyFSR8t/ZSlVN9dHw4treUCxoSJNDcc4VC+T0wWj
/sA42w3ZV1r8vj3ItR2OLmhPcZPo6B9ezGdhVt3kSFFHaZwFjD/XaMgsnjUv3xt+9tTTR038c3oZ
w4MqLkrZCloK2Zv5zsFzx2BOV7Bo0t0GpD/8VNllGegmt0IK2dB7X9pQfC0mckyHaTi1aVofuF+B
B8CcQLnmZL+n3u92Dbfak6dLeqpiJk8G7tlYT8vd7Qla89cgD0H+HtVpXFbLyNnXYuTHcFXEgy/R
g1OWZ4+iLTCpSRIMqdiClq69fHDsVZYfrKBIqiwO1kQptG7jkkWm1xz0/qUov1H7HMfgknhGwb+r
f0gv2TEPkPaN5OB758bS9UCrAmIVgCVDbm3xHulY5Y/Y5yxqJ7aPi3u8719a0w+tzNtzo3vpit9g
fHCGu0F84rQL/MtE70ebhnhSIiru71PtSApoPfR3klLwYd4leVCSLdqG9SlS6Vbk0ZFMX/bzptbQ
+L424DtlIo+pGPBUpegogETAFObCoHcpvHUwGAM/tbY9Phn5WB4zs/N3KJwYG93Fq9GEi9ODVgeV
XV3CD6yO611BGIssluy5fmogvp6cK/euIuH0yXRHqI08Fb9u78vr6hKOETRFNAO1GjTkLx0w8jpj
O3kVi7RMPwADXKPJOvlNUxZ4if1HsKEM+eB9L6pDUUHz10se+74PezbhziJfEzDwWDw5MfK3MYvA
2yQ/WHMsaN5EdRpvNB3w8vkpZyDPd7ShY1HP+u+Ir/yQNGi3tryyPRsMrfxm4QFII4m1J13dHG7P
zvstudzKWAnk7sHxohhA5+Zbr6uIV3EGEroJ7HB8KJEpy72k++YjSn/ouRMr4P0EJRjs7pOUHLw4
vjSbc5vnBgtGN2H3mtUkX1jVoSCKDSUfBsNivaqegEW0NItvG9+s/PrVNyu8LLwNkOXLvmMn1xLO
LA37yBjvahsC7DwO8grBWp/syxfTuU/jcBJWCD6UjWt1dQ/jSoUgO9iO4Z8X90BbDIWb+waLnPKv
Gz+mnqJX/kTZt0l4ISqwe98JdK958rfixutgDrtXEZQqygWlOTlfKE4bXrkltnEGQBW4HNz0d7kJ
hN4ysrhRvYH6yIbCpxpRMtWBfG3ix6T3AinYLs9PJX0zv7n2Q4E0IaAwu5rhDbRx7albbb64eGsA
qIAKPyD08O6Lcdo8ttqxZ9Fg0YNZylepbbGzrCRG8K4AdS8ySlCmwKGb2wCjqCYHUfJIH9OwAHSe
QvgWaPRzVj6kCTiW3DHk2uc63hjb2vQi9aPQacBfonl7bresTQ+KlRWPGttHgJx2cUhsk6PrK9nE
Yar9sJxHG3cUvAfe9dCymNsSA+lAHih4VEFfKGutRwbFQhctuSSBd+fsxHJyb8Qg9vOry8YBVXf9
lW04elzPeHggFTS3zeNp5APaPiIfODw0ruKWdLXUAagpD3z0Qg18rHeNAwrDvGnovhoyEXpj35zr
RoC3Efpywe0vug5RseAqmkIOHOX65Ts2hnOwx17jkVkZL4DdfXJkhfl3f9X2CAXi6uQOW45CreVy
DlTaBkbBcIg9PZ8D25Bohe5rHskm37spmJMddh77CLlSg4+Qx0wCZNvDAlyH1QiVmnjaGPPaZkNz
iMrFqW4Ua/EBZgckOEoM2GxOh7CIOkFKHVy00P/YGut17Icu5Q+m1Kd8eGjmbVlPhQ62bVlP34ch
x836N+np34Tpd5MrQmH2D5njh5o1BkNR3jfSCpPUxXWvHUf7NLAtSMna2FENgIgmwnXtiharK7jP
C5fyCJ35gUY1KHaCGaHamOG1YYMtT6XoAHtCzDsfdmFR8CrjQR85sTw2zAgazf/DLHZCT+7+9gZe
c1lIxAAboxbUspZkOxbXzGzofBF5MdlzjYWa9CLaimAokYKZJHmtawIKTV48OunhtvEVlwxQq9Km
BQQKsdvi6kFquXZBzCUAonmtnV+ju3Ghr8wjHvJo0YCSMFrFlu6CGVo1aFMnInQuEgMF8OnRoI/J
Fr5jZVMAqQOczntCBEXL+XKJZjS7qZtERIF/1+h+BKsq1Apuz9WqEYRSyKmizgfoxdxIo7kZZcDb
RZMlQp6CHR6F0H6rm2R1xv5jZZn/1jLZOlaHGctLeXApCTXzLzd+eOl/szIf7CzjgUTLOO1hZ2rP
XgxyjUQEfn5kxZazWqnawi+jPGqAuRkOc5nkJFWX93ltYH9T1IlBcGBKZFpLCM0C9hD4IIIEOWB1
RGSVvknpHW+v2vp8/sf6YmvQrCp6DjGhCAzwoWmKAIg/xPpoawXP5W1TKkBc3AuKZR8t3+ghUHCP
+QapBiuL64Y22CCOdjA5oUdiSJB+ojBPe52BP8vQlC5h+egARLO/bX1te5rgy0CtHncSNBPm1oEx
qfUakP1oFJ+AhD9QmQfTWG9YWXl4qi4kwEjeCf2BjJ+bIXrVdIbDmohnOrqDuDzUpnGArMK9bXQH
PyEPrDyBxuLsO90un8yDbZPT7ZGuQEzUN6Aq+U4Pj0rD/BsMF5QjuieaCPSk35j3aAN1CynN/ejT
AHo2HZ7crCJQbTACw22qgOv8gUzmKRXJQdqverr1HFcGr1YewTviPpC5XPFPJTWke8HZ00SETMcR
QvHe+GSKH17ySdfQbb+xBqsr/cGaitE+3MlemhuEAsITkZahsagrgtGJSqPe2s9rR0c9Sf53VMsw
g2okR6zZRG0cWNWr701Ba3ytNj3EdUITy4kiJvLZJkjvlvGs1JiVdmgajBCcg2rf2CfpGcQdQaNb
+9HemLz1Qf3H2GLvZGVtl3YCY1B/9/1vifeG0puJ5NvtPbrmC1TFDZ3lgM5B3Xq+RgOvcSkOYxtx
xP9a9UvaXyXwTv1w1IpXI7kv6q+3DV4fTAW3Uu9mH+99SBEtrvLMlJNhJ6RGVMrDrK92jc0DDsQy
kKm+dioe8o4f7SILbMAF/rWND0SIqqqu2mQAgTGWzXXemCRZUSPVQf03BCy5aINGGv86p4C4g7IW
/SkIl8ATtli6pB1tbXIcvJO7T8M5OXfOwY2POrk3qYSK8AZa7uqULaypFf5wymhBumLUbAawUaTH
XdhbWcCNLXzlNT5QmUGErcDGWD1/sVHcyo/z2PdYBBV61Sfg8JC6/G5INBLgjWFdejMH+hgPqVPp
VfXRIAbZe7QzD2Js73GR8QCZhX6XqpLh7S11dS7VpwESo161ABUtE+MjzSHMkUM2tsnwmmHVwYQ3
o3bQN9qjmWwYu06/zK0tA5+O24noGlijDJ1V4Aq18jaEbkVY1N6jVstAIBXU5mmAs8td/XR7rFeB
8ML6YhlI20+0nVwW2SQG15czxWHmsq2KpNqhs3sCVoAOQWYbjsEGj8h8T3mIDjwZY4xeeZzYKbdP
kqAh6FyisOFunJZVW0ikKUJEHdQ6i1tCm3KnTnOCdJY7QkCMh0P86MmHRtNOvM5fgfjdejStLiH6
+yEF4SBCQE5rPjyTjXnnDwWPbDSEo4XytyteeK/vWQElpZ1w9X0z9q2qYezRhh3dXsHrd5SaXAgO
4BYBkSBqy3Pr1QjmllJgCVML7Ob1X0Cid7XVvqZ2HQ05eZQulIL75JMzbbGlXd0p75ZVwwCa75Df
WoReU12Xul0kPGq5dmxBz0J+iMY/gmbofHuMaz4JSAEdWhsQQAGD3nyIeSrAqyHw8NcotAgT7plh
6gnUflGd2TiP1wcCpxlYefAXKdryZfJadqO0vFrnEZ3oFA4udxBltFs6aStbBumyd+InvKtQ9Fmc
CEKpg/vI5VH62nR5UA9e0NMjmGfH1Ayd+DDwg1c+UfL59kS+s6zNT+L/cHZeO3IjS7d+IgL05pYs
006tZkstd0NIGoneez79+aj/YE8XO1GEBhjMDCBAUZmMjIyMWLEWdnEU0PrcKUwFXO7k1KFfq7Qx
z4JGpUEfkUEaEwlOLFfSGVoBle6bmTDfmo6HkUF5hsrQLXBspqrlIXsBLQgRVthUz5oeTcemkD8u
sHHezEhdeaM85qdcqk91IJPF6PJzqYfRu3S2NOg8shFOAn04xY2tuJIlNTsf7k3mAcUGoz1rw448
/U3DflnqwdayiCe91hyTJjqCTT+VMK8+UY/qUaVz1X44Xt9OkbPQGnRMmOXoSG0TcgPMc2rnFe/v
xQHpKjMQ2y1yvdNl+kN5vv1o0MkC3afzTfK/iS9S0ZSQW5SNrxr3YZR9nubWA5y5cuZSZjh3VXIw
JQdKnfEgo0kXhstjtDCng7yDHf/UzJyvyHRJ6VXUBdPsfTUyDEu/rqq/XN+PtwFBA4nLhBVU1GS1
27ss1fKKDmbe+Hn6YZnuw5eAgRdlZ97z7fWMEe526txoarzhnaBvOi2OTe1GDZ7qbnlI4sHrI/2O
2uTBiXaGe99GHowxMAEglel4GL0vz0sROMz+pw2FHEv21LS+kZOAJGWPeFpohv4LE4Br9X5bRo86
jo7ayo3fQXVxWEo7pmKvyTeM9+5xTAq3j8faKlEAvf/2IdtokIVMutL4rXoXOzLULDcImLtZ+Dns
djZPdCTpDTC4zvwkJftNkIvjug4TGFn8Ppb+yVeC58iNEJFv6GAr1FTl6rNc72HLhEZpEzCTAJCS
SYzLL1YuZQjimcKH1Z+DAA6/IXYh+Ck9jXwjt85p/891pxdtKFfS/zcIhPPSYDCaXZUvEhsqBdIH
w6m/R0p3qJo6d618LJiz1uyddoTQJJzWlCMIB6RWlyYbqw6LZC0E1OmtfswIcJ0CTPoc5rtzPOtf
tY09MLFBMwkDwuowl6YgQ1do8vDEn6dvMcmpl+gnNTUPinEb2caplp+dZo/UXhRWwRbxrCJnhLt8
szw7UjtNKevWp7tLU787KH/LLkfnnPnMdbB3LWnSd71cFfqdZaErU0vO9JwU36b2JgM57ERHJg6P
UVh4erRXvXibl2ISKpY/48Rcwes3ffWusqU00edGa/04NO6sL0nZn5XnDMpHqAE+8RbZuQ73zK1/
/spcG2a9FQR668vt7AYwrA815Bdp8b3R3inqfcUD+foxEBqkJ0XfBAjzG2RGFpaW1FdKSznfWE6h
ndqkF3Z6Rk43v3HGqTuWHQ2FALGZnTAjCp6kMmsFgKYUr7bLpdqNlkD2ZLKzbb9mTlF7Cq0kP5Rh
lx2uL1LkmetIwjoITg9s+7gYonqamyDu/Gwu62M3qoVrhQTR61ZE1+hrK+uvePXtNGVRUtlJOt/M
AjdOjKMePYfhiw6/zX8wxJ2zYkhg5tu2KcxuMJwu6Du/kWtPlaKDNrzEyufO2TMk2DdU0Zx1nAKk
KOCVyxXFldOknRUNaLMny1FO++LRCsL0b5vRjGqtQzkG2lMrTHATq4YsGKNwgK6ZkPsCpsFfIgSd
jOh8fdcE/ka1Zx0RgRKBuc3NCzPPCqfRKqvzh7hw6Ue67Jqm7FF7CGI84Dzm0BArwRm2A1aDrAez
E+e9H5nIYkp9kXjV2P4eAFWdckZ0HqrRbHeChnBlVGRIZqh7wKh1+ZnSJFeVWoqwGf/oovda/ijF
Oy8QgW/zwKIpBtMW8+X2xgRsfu1kA6zxW5nmRzYa6kGqQI31KPIcWqAvOy4u8DyN7jjvRrpksP5t
fAI4hDOrkdH7RevUp7kzF3grYKa77hKij8UZghESHiUafhuXMILFCsx07ClwQLsSNA/lYnjas1JX
Jzsrnq8bEz0eGaEgpP1BgTFLcfmZ2mqQozA2Rt9Bk/Yx6nLj4EiN6jOrZNxIPLy8qHYgS6sl9ZTJ
sXo3qOZwalK4Ua7/EtGyAbIz/0cesrJxXP6QWk/oP1rJ6CudWZx1CcBqo0wHsys+qmb6fsa9dzxU
UO4FMkQZiUFIJi7gGbw06bRV2zq6NPjmEnN3goQ7NEocn5wq7ehvVeVj3xXygdxCeuS+qe7z0OFt
LQOpli1pT6BTkGxe/JrN1SNRlZiG0Rz8qZOrg4Zg93EwHcmDzqM4TKkW3/WVxpRL3/Z3yhDuQTIE
dy5wDJIJUJYrB9rGvFN3cZnn+egXXLRWY3+z2nddbnpL93upl5sokPeUT4ULfmVxE8gZU3LQbcRi
FiFRMXytX9KguVnnDKBash7m6PN1DxOECyqGzCZSXqK7t71wS6DARWCWk7/AcFj4ozO5wUyRYk8j
VBD5dIo9DP0x0vp2IkWzBsOAtnryExhj+xrKiXS5K5Qv11cjsEL7DhVpoKsUmbbPPBvAUpOp4+wj
ovKAhO10CPXsKHXtHieDIOpx26ILByaMcbltZU4eu3CBr2fxk8GU7qDhbg91pdY7iddbK2tzGxVc
IoDGfzdnsTbHuYZ/b/CluARw1rj6Hg7n7YZhgSYZbzkw4zztL097HYVSGAa4WzvXR6cGD21ZiYfw
3V5YWR9pl8+c1RA5EK1kcrutcmtKWjooUzf68vxO0qKHuoQqa0me1w6S6lbL1yL6FYw/EWLeuZ9E
K1wR+CblTfbS2BwoLRwihXmwyW/mGj3Gjum70uvs39cdT/ClwOJSeocaALbJrdpDO0ioTyKE6cvh
+6pK3H75cd3A20jEVwI6zt8OuTwvgMsPpQxD0phFKPuNVY7HKpF1Xvvm9ARi6VDkq14Q2hnHaTTy
nctQZNim/sbDCiQRd8KlYas1lCxdYhm0rw09zcmc0A+RvEn24oF+dLbHFCr4XvT8+FIMclGT2zaH
YjtIR32IFr+eelceb8x0cKf5fH0314Oz8UYGAKhucYbX+YzNwUoppnBc88Uv55u8/RFpOgLA79ey
sFHumHobYJmM52FPNQ3NszfsdXNVTKPmNAtgbfs0ZcPzMpqHEX0dS1pur69K4IQ62lEUStlAmDs3
2QKVy8aO5UH2hzxzPKuXo0PT1NXOURZ8IHowzPdBbcB7e0tHE1gZJO/OJPthPnpF5i9h7Vl7xC2r
O28+EGBb6BHxeXhotmqIadxIXSBpsl/nx3lBzRox9jBDDfOsaVDe5cFRlb9f3z3BhwLrBdsuvDQQ
bWxpBsG3BmlqSLLfTwZCCm0O+WIyLm5q1rdd6sg7H0vggjTqoPSBngb29u2kdaDUul6bteLnj41R
eLVlnQLl3gZeMhV7I+oiW7BIqAYhkGf8FghR9qpTtYGp+NSM43g6tFPsxWn0vlLvxw/Xd/EttQeT
6kzpQp2sIzRL7+oyXmiz0idN1qp+JennYHoXSSGUT41rwmpWyT/m1oXxF2YD5aQX5btsCI5yVByX
sbrtI+WxCoeTHDifr/8oQQx7/Zu2/Ge9wcBZOVWqn1bxcYkPU3CSzLtOP+f2S693OwdE0DBcK18U
vkCR8nW3c01TZC+07lLZl8ybLMzdQPsYN9kBOh4rf0ylFxp5TDedrq9RcPi5HpADWcXO3ko7xmWj
j51VKH6Xz5E7WsPEmFmg7UQzgSddWFkP0avKiZXrg7W0ieKv6yoNhjeUDor8xQvV2dWSHaiEyNqq
FUkg4FHCUM6ltZxqVJTWg+K36AnDO64G7xilm7pD3u54iODwr0+eVUOZArOxrWyoRlrJQagrftxY
RyMZUtiVkwFKWhCFRbZX9BX4I1UNlWiDAq/GZXe5rtoYi9GYA8V3xvYQmOEjg+aJ8VEZvikS6jSj
f901BG86UjvGF2Cmom9HfejS3thYaVZkdMZVal318HEpf2tF5xXKfGsYx6mUTnYAs2f64KTOwxBM
O07zlvWO+Lb2KdBQWpPZ7ZWRWF1m2mHN+cv/mZPw8wzbF1Tvt1Jn3lWW5s5AT9JGO5M5nRJF/t5O
sxeaw21d+jBcvcSn6KF6Zkrz+ra8HfNaf5ZBvOfcrDnwJlT1GWIWtcW7vuyag5ZhU39qbF8ZT5n9
NUmiY0SxlZZK+qt3XCS8hwbUbPYyQP/Zyr9go31IGGcJnL0fJgog/DAwl8DJHJhFNt8rK6C7BybE
fvGumNGiSML5kMSVa1n9Mextd9ZhJsjmc7ur0iIIIxapCiXYVdYdMq9LV1HqMdM7e1T9vkczbpCG
GqCwtKdYIjpuDJnAZgJLwTpHdmllHA2lABSj+nr9aRqTg9EuVBm0U1Ds0fwIQsj694PTBXH0Nha3
SaxFqGyrfrFohzQPDyAa4KgI3RjWiMo+XncpsTWyZFslZeYdermuPJw0BvX5cHliW6faiJ1jyDTc
aYKDzp2oJvyWxqj4+0wCATYYaGgj/QFCXxqNTTONLGtWacx/MgrrAFr12Evvxq4/m8VeQUaAK+N2
4bVI+ry+d7Yz9HoT9R2ir6qvSMuxRACqh/zADLXjIs8Hho+9wKxuzPgxjL87VXLXj/9Uys2oMTs/
jzsHWORF1CyY5uVpzJzbZrcnc1TqRV1U355vnfbzOHxMrA/zHlW30IpONcEC8sSNs4kSyjA71tTB
KCon2ZMyTO+0Ji/Pht39CBxzD/DwFoJMTFqnNeCKomXwZgxlNpO8TIlYft5SlG7OTnoCBXwy2vRu
ktsPYfxcDD8r59j1urs48lHNukOWW/y/dbDqPT5kwdo5ofr6mpB5tW/FeJZinIqkyHS/zM/ONMJu
kbvG9BECluvn5i2WHyzQa0ObTQ4DQyuyKcWQfi+NYCnC9DD3qKE604NWpB9m+xkugEa5LVSkN5bs
U95KOzoygncNU5okGtzLvG62D8/EGpYK8JruL0UQHuOuHG6CpJG9UgfdfX25giD72tQWxoESZyzX
yaT7eSk/SFP2MYX+67oJ0ZdbRwXAdAEK5N25CQqwDVd5rOu+XHTGc6vSfc3HUrqdkDk96fsFepE9
PiFFHl6FzMxt7BWowxgjp8cf5uLYGN3BtF4qQz+E3U4PSrR3rw2tP+RVBqr0cpoQD9i7GlaFInZH
27++dSJH4KiDhyPCARxff8ErC3bfZMOktoZPn6ZGv9MCKrsDsREdc2rz/9rYbBeCFpUl542Bgek4
V17U3jpSeq8E7WmWbysVhOpSPTrZoZ+eHGO465v3Vf8yyqeGGYTryxV9udc/ZbOh8spgm4Mx4IbM
jqXaeuumxvDXO3u3vnBjuaRI5KGiBtF1ubGz0c68GdnYLIPEpkBh60VNdkqmolyXGjNZHU3kdTx9
Y8Qx65pZY8vwg7zLMjdVWvLMyqDqaDXDoQy08EFVhudBz60MhHN8qwWMIZS9VT3YerQHLRduLhcz
035Qa4Iwv1wybEjBXEOh5Zeq7lrLfRA9ZUHi/betfWVnU6WLe4Ba8uAYfpNWbp5802HhGqSdREN0
9Ogq/m8xm4NR9mERRg1GWEir/xztPaCvaLfYKfSlIAdlcnFzCwQOqBHZaUw/cn42ygLg7+ui9bz2
fv+1y9Mb+BMWYUqjpHr5VQKIWYZYL7ATQZPSIplwROWpOZZpXL9jzGZvXaKiyFplpL3CxBpYrc3n
saq2axI5Nv1R/qq2MPhbj9Z4X7TFYxaFngn7YTqbT7F5Tkw3N6wbu7sdXvQU4o9jscfqKdhkpPP+
77JFY29bWuv1ckkK+IX8gFdPXj5LTXCwmkdn3kPeC9zlwtDG9/umtyswC7iLGbo0E+Fv/fsrG0eh
2LHO5pMJbgqeKT1peQnW76hObpVQjm59I3i+7iyCqIWT8EakngMEZtu5gKyys4OqN6FvONMTduPo
GRrZnSAsaDkbdJzJq2V6COYb7rKh6iJj5vXu11kyP4xG8CJBYnMYapBFVlbI0Bk7EVSoulHdKoNt
n9MlhfcVAFB6+vv1UgYBG0HwXEF+l4dDAyk5l0Nm+YrzYhkIZ5qn+r90ZQB3MNYDZ8PKyrG9/+Jx
Gmursygi30Jioqn3QbuD4RP5+WsT23X0YZUqJSYcjZpRpHzvqy99BmJf2YEP7xlaH4Wv8oVIiSZG
AGrL15qvaWQfluEl7P2h3+s57tnZ3mxSYMp232OnvV1G40Mezo9VHP8a5J0US+Txr3duE4aNws6G
JigtPJ4BvcltIxvG/t//wc3+9YBtDhyPYxYoZWX5iUxfE6GqIb7Lg8N1I+uWXLYRqObRbSSlpymB
O19+GqvvAjObHQpt6JsdiUiqZ6azdmzKxfFisOxRHEY3kd3tVfjebuE64w8KEtYXktFtxWvRuqxH
XULzUdfzouS9RZMT4cK/Xx0DeTBjknZD2bYJf1oyaVagN5pvj98twFgjtfX4IQ1uu/E4lHugube1
DR4/3F1MIEPXT2Z1uZdy29SDpU6aTzeQEbIkPqp91h712DpUEGEv3bBT/X3r7xgk3vLP+jrcagY6
09TQgFE0f5yOSe83wOyL7C509hQ1395Tqx3aI7TAqUZt+ZC1EHLFkk6X34C28XgC2q4WKnuwafFq
/rWyOVRVPBoA6VUNNo/BNdrzWjifQnhk5p1wJHI9+pp0oSGvoqy5uXazNq+TBGIgX5dkLy97Ny4N
NzB3rIiX86+VTUYTTnVt5B3LoR10GtPHRkNoQGnc2txJ6PeWs3FyKeLNXjI07uN9bl88R/Un2/p2
/SCJPMBcCcd5/HPjbfPBZV5io9M4SEhD6/dJHg/vV6aOnb6QKBjxEmfAnGcyKcLmw5ROP2bq0ul+
73yww/cGs4fPDnQmlTp8CCWtdmN1mnZSdtGhhclsfXsQi+QtTkWrqz4ZUBXw4Vs82s0viKeWHPrQ
YT4gaHm6vo0in3htbBMh7GBqs6SS8An1XRV/1avbCOVyY8chREuCq399QUKUQ1XuMg5JQ9ctyM3p
vjomn4zpuDiopz0oZnTT0Ua4viKRrT8FeARlmA3afjItq+OeGKQzRRYP38wyd0Ptn7wbjkm1s3cC
F8T1wAmQZ8qQxa/H4FUSoerhrNtTYvphsDS3Y4ZsSJKlzd+vZ41yDIyAWiLUbU5tw2hY04cpaVfR
A/IaDH9QGq80IYCUguSHEYdfrm+gwCUAPkPQsnaDqfZvPpax6KkJ6tXyK04fTC254Vm1cZ/RaveM
Wb75D9YAsf2hd6WOt3HALh2h9myxNncG9ElDSKfygIjB1HuTutg/TCARe/oc6wo2KcZKJYmQEoRJ
HLRNXO/7WJv1hVtKqhle1rwld6XiNinsxzJI3jfhXp9XEA9VoggQX0a04GncrLFGhN3JW0PzA2U8
mOX3PJq8ZdoDKgu/2ysrm+9WaN1S1yVxQ11utEFxiz5kanyA+GPnHtlbzmb7EnlKjYQJHF/Rl/6U
K+V3c8xodAX1njKZ4BEOtoNPBZUAMV6RtzunjVHZJ6EOre501hdfmuOnOhzuC2olWffoaJ46l26d
FjeNPcC9+V5DqjH00Kpa8swz6lrbefSta3vjOoyrMNG3sp9uxw4LNW/koAo0sJfvOif4PWeqFz9G
5nkJ/Kql3p2O4X84IcAD1mYRhC7wm12GGegjmC3KK0pwmupacnEa0g/5/CuCzOT6URR8Vwo4kE6t
DJoUW9Z49yqeof9qyZ1EKWeWHm3Jp2MwmDuvf4GPXphYf8IrE8kyV0mrdbz+lyU+24V5S+FvOAQJ
VAJEm3JnRYIIvSJXV6wOBOPc4pfmwmGEH8UOuHfKOLx3KK+7WhHs8eCI9k1VKNtb0L0QTzbnwUbz
Je6G1PDDLiGbT2g6Qw+xy6kvuNhodZBVr+iDVWHmcjGtSRI/DwU1bv2YMD+fFfB5SCXNvBd5as7X
fUHg5ytsn3FoYEE0tTY7lwOUzfSMCnPgDGeGhrxxOHTNj2J+abPoJKOxnn76Dxb/UMCvMhaQCl4u
r3LGcNBLLM6h+qJFUXrX59pL23SWx3QEd1AWR7fDLEmMgsIhe924yC9hLaG+zwajL7MxXpO8BLLU
ccYQfM3Vb1MfuVnQeqnjXzck/IjM/KC4xbOMqezLVZoMfZn6QiVP6rJjJ//qtO9W89z142kcdzZU
AEkwOcdU7nEZkJnm5rB1tpVkSkqpzR7mUzLWL6HZIqX2qyxyj9qV10rTuQ2DJ/rtO+dOtJ100mnz
okPOSO1mWLEHPxmWzgITkVkglo2WozoGntE5720l/n19R99qsKK49NrY5tt1aEoybw/tkQnPZYwG
iinLx9zIqgdrUJyfCuDNm1iLzScnHe6GfKneSW2ffpvRVTtFir30bkDqGnptqu6B2IT7QCtWpT8M
pHTr00k0KuNkZ2ix1OXPufumhj1MAfm3PNjtxq6r3FxM1CxAQkG9jJjidmwtCer6/yJrOSNssBwk
5RAU1k3XwQWpuFFRu9AK/+qm/KQq369/AVH8I/rJoN1NAPxbOZjOXtoZzI3l2+VjGEEDrt79l+ee
BqEQED1alZTAN4lAZmQdFVXqW0F+XwJG7PfmsoWnhajDhByiQCAH1m/56mqalSK3pwHdHFkKz2CN
bzMHzRJb8lLI3+vQayb5Nm5GL4Ht8vr+ibyE2S9ybqjR+HSbwE5RjRfmelrK4Mi8xUFpLbfT76Bm
2Ilya9De+sgrQ3+24NUSnWyQ0gHGNt+MYEkYPMV4kBQqJxJMeGgmO9pONUjkGOAhAGpBA75CSy+3
tNea2VYqx/SrynBlp2QCNnDT5j8U7qAM+5+Z7eS30i3amCyYiRrLfp+3yngzjdNPmIp2LkVROgF3
NjOApPNgHzaRRoIxpqZKaPmdFbp5l3hjk53+3heYOQV7zlMZBhv1csvmRWOYdgk5SxLYybH1gMrk
KrwVhfT3MRp3o3vBiBofZwtYm6spkkj3TN+SP40kRktzHyjuUuxJAQluvAs7GycIumnp84QVZc2t
ZT/bsDb1Vn6wVH+2+p1yjcDh/rXFONHm3nHGHv2f1eHkTnPV6UayUQTXb/76E8HkseLSeNAxYbFZ
0DJHgwPjxZ9AAauQVsCkHi2NpzQApRvV2mM1FngdUCYFd6P/yfzDJhVzOsUObJUXct39LBUTCOiH
6wsS7torA5sFJeGyyAG9dWT1vqbZY6tFXFK3120IYhyLoL9PXQGG2W1VP4X7uq3mwvKN7lYxflfL
A7oKbersRLj1p24i3IWZTRDXB02Rmp6lZGYcHI2mTM9OTvG2KJXYa9v5e1/2xm1tls6HKKt2wp2g
IQiMhtlDCoas8o0Sveb0UbAUk+0bSeupw3xTDK6+vPA0cG2tuYmiD2r+vTcAMuxpAAkgFJemN6FJ
raV6iS1Ma9hUtO6uaZazEqUHRsPGn4WeeWEwHUNNvykcZHqCbKfCJ147cl90BuGggUrlMnCNaSKr
9ZDaYNnLUz+Fd3MW3fFaPXa0RvXgXjWj+2Qds0rs8rlMv1x3L9EZ4ZIh96Fmuk41X1qvMz1FEXG2
fXVALjjL1NSLZXkvyRLcn/RsnFUeBrpvMLeXVpgQyMq8Bm68chBMzdekzE4jZBkJPE/xaex/X1+U
KLOlAgyZIrkVMwLbF5+RmKk0BTLwZjCw04fUPpQlEoI34N5vYFc9dGZzWOyP0jC9VLXbIIc2OHsV
cFH4BtcB9IdHmcNVfrnm1EAONpwpckqjeRyd4SYku+7DY2Wat+He7LQoSoCl5AGGRRrNm0hk9bWZ
tiMd9WyqxpNd0NHJWs24zdXKPKl2vnc3iSIf7z0gHlQB15nKy8XNsxRKyP/yTnHAOshGpblURRGe
S9SddoVwZajD8hpaUQ/G5mayhww92IGVzUN307UWWPCxVNw6fIhic+eCEoDkcc9XxjZn0egANrWk
mv6kxEbijnNm3lRGaacuwJHysMjLAPWJ3h60MC6PypQfDTUpXa1DpzYoZbdYgK+OGhQLY2ApT3Zb
1ccpq7U70vziRpqTBEW/dicLFh3hdWvoDcmwh21J5iJaXnKTm6ApyvlF1tRbdmsnQItNkPE48Hqs
czeXnzuN6mKmW2r6cWb+qpT62yzPe6weovOy9pGBWa9UmdtBIjVM26nrDPbeGD3a5Wfa//eTHXih
0pw7Ndrp+4v8iqrg+nqgBYHU8eWSoMLK4xISGH/JR+WdoWW0O2ZnPOtqNP/Ipmnwr8ckoT3o3VYp
aO44ZxMOnH5uzcEha4w00zXm5RS3pduW71qnOF23JPpYnBem+lgYudbGiXMJqifQr+SngxWfwNkM
nmnWe4zkwvWQbWsrWJzR8E0EqFpjLs1qzX2K8Zyq5W03qN5S8TzKnJ0USLigV6Y2eZxtxLEymTRy
IBgdDjGMOa6dm3sUKaKQRpbIg8gALWds33jq2rAOoxgITQCzkGQiBxJZy3CynWDvrbJnavOFQIMM
9KXWbLs0z2Nu2m4fIyeTTctOgip6mzO3zzAkXQCoArZs6kHVTampJ7yKiqdk+C1ZYJWzczadYit1
EWs9OvFTuAdEEboGFVA6luStaEFvjpbi1ImTYNSoyru8X+eMyic90u8Ns33+D77ONb/y665yOBvX
iOpgnIcMOJKsZ49aRFNFLncuBdFqeLaSlYJVY9hzc7V2WWg2Tj5Z/lB3t6PTnJIg/FRF8gOadD+u
r0YUAl+ZMjcbl412Wi82plK9vTPMX7H2We3rk8PgSZLv2BItC2Yt6KZ5+DG/uv75q5IGw7pKpeRE
CbXPH+L4Tg0ZTZtqTwIRcn1VAkuUwteREtI/8r+NpRChUgjvybCraik8XhBfFCZT7Q66cNup916y
gj0k66ISRUmKr7YtnQCr1WatiRx/auNzsTjc2nDAerNUelPa/8q1INtxEEF4QtF5JaPSqCLq24ur
AENU91Pp+IaZ/arjPPbySXK865soCBmMNHI30sbifvyT8b76XLnC5WjHveMrYOVdOVFDtzXjj5Vu
nK8bEu0fhRr4X8A+w3m48cHAieol0hpn1VVuizunkU4mxrISkWHt83VbwkU5FKFXknf+vfEMMstq
dprZ8cP+GbRLobxL+53MReR8vAP+Z2Jd7qt9S5MoZrR/YN8c3aP8e0KrGDKJ4hCPe5x1op0jp1/T
cOp2ZIqXptQpzuuxZjWD9WNItLvypckad6m+k+v8hyNFw5pGEyT1FD83H2lE3RsSVtnxrfihae/V
+mH6bMr/XP86gpIA3GcwxRMLwFFsK2oMbEqtzRCDP47f2viTor/kzmFsURsJ36t6CiPRzrcSbuAr
g5sUaTBGww7VxQE/gW6nmR1l5Uu6PDE2NNTtzqEVuR6UYSSAAO7ekk2Vg6zMRmA4vqn77fhxKJ/G
em82XuR7pGGrZ8tA0LdS9osJtW4Oj5w/qKMH35BRoiyq/1bV79c/lGgtjFavkE+HJ+CW3K2Is7ZT
WsXxg6hLD0CvKmg05fxdoRbn65aEK2JEnbQSghbmIi9dPOyoQS96gN9pn2Rdccv4OXfIaHccQTBD
DSqcjgg1L5Xm85tol3dI5MpyAEexkZxYentrK13rNTrEdV0dFQ9KlnyGUK85Um1YvNEapbuitIpz
nyvS+2RWhoO+RMs5jzT5qA0pMAMNMh4VjU+3MxTzeH1f1jRjUz370/1kNJNpWGOL/Kl1a546pip8
BlPeBU34VEgPRfAhG4azQfF+dr5etyfK614b3JI8yBILUYwg8CND/ccJFMtdOSob3pY0at04VUju
Ang9UrfR915OIncD5LD2JSgcvXE3e8nSOdVsx4/H7zA6uVL3w672XoMiT4OrcAUzk0bSBbz0NGvM
bC3uksDPZytbCf7Ts5JqXzu0el1q79VOQBWEHlhGV+ZK2IVh7lp/zqtrQhmhj+gijqphPKvx77pH
BzV+NiP4hpIdXxGEVfLVtamJn8D6uIndTrWAPKsyyWfo/aCXyTnKZ08ZHuaBoZHE01O0Ocu9C0Pw
zUhdWSJNOgbdtyGibiTI+2dd8pNRPQ+Ai4NCPTnpztLeWlmhIpS8uJH+iHBe7mKo1MY0VXw01WnR
n9FdzRlcVd+pCL3Nty6tbF5PlR4oDm3pwDeL0Qv08hDtDSa/db7VAt0kmNgpqW0z1kBeYSljESAg
xzT3F4hAD1L3Lh+erp9i8Xb9a2Z1yldO149yHmhxiY8XUnMfO/pypwTFTVkw3nzd0lv3prRM34V3
INzjePilpTxuuewG1VnB83lge7J8smjcJ23iptrOzSooaFvQVmKLkRoGEbbsXY02dblSVXyf7pT3
7+V58Az9YR5zT8pOZvqUqR/DUTplTrlTCBNcG6vllcnyD9XFFi5IKlm1lcF3K9sfSvLSaG5hLW6V
nyrzrGrPS3Rqa4Acsf0+eCqakywdJYuh6/dylH7RA/tjk+/NEbw97PwiNkOGypjt347XRsFgaDG1
Q+D234phcmPTG8o7Qvb0ovaRF+58Z8HRoIvzR1gPJC9n8PI7U7RoOrK5wA8zQkkzQMILa8eedqrA
b9eUEB4RRlog8V7//JXfjpIcLuPYss0oIgfpkfQDYeRP111WsHMAhInI5BEGCIl1qa+MlFacjpJE
mFzq6eS0XjZ8isBPcd9U82Gef+bWP9cNCu5URJeom1m0omCp2tZKFG3Uu6JrJN8q26k51pKyqsEC
YkbWeummH8jbJ6oLEjf/KFHw7r0aYBUSTW3n/H3ncnVg+NrWkj6qRpvFG+1QozptSL6SG3Tj6vr7
hJ76zpNSwEOAlTVU81ahUfLmFTEPkzOXGgu2M1dV81vdKg4MrLrabHtOd8qKY9u9s7X0PWDSUy+B
pB+P1zdd5EqwSoJ5BYEPY+JmoVUzp0bgWJIvVV9a+0mbC+gR/zpp5XnJhIhJKRQNlu27bBl7ZVyU
PHxOQvjDzUNavXOWxOvTnaRMtJbXdjZB1kJHtu3MLHyOEqAhc31Xr2MI1U54FYTyi9VsLo14qdvQ
MFNWkyxUKe9W5gbDdAvk+Ia9nRN6iLWyYBPGKa9tx0HriZEK1LrD56X8mmnHTD8kin2DSt+Tod9G
VXZImicjq93Jh3Thtp/qPYSK4CY2YB4l2aTmgT7HJqCNkqGWwaKHz+vzXdJgVtMerSw6707eiMIN
8lzgsEBLrynMZbhx8sK2oriJnrunOb5r419Tc99VaMCF36EjCOR4r+27pnmXTwYYdv81uE0Di8Vo
9EbuoufCNJHf/VVLybFYFxggVys/lAryS/FzlSXtTqr79q2CYYo7yNrw8iW/vlzpWri3+gXDaVOd
UtvgPvw80oeYdYrC72z0g64fcdEnfG1v82Ysu5wAabXRs9Mrbjv7Sxq4yMrOu6hN0cng7uNpSvjm
fzYLqw1Vm9pijJ7V9MaYP1ftfWT+HO3SbawHwATkPGX4Tm3XuSpl+TYVH1oJYq7hHNc7AUcUCF7/
kM2KrTiSQauq0XMz3Gfht1b9FE077iM2gWLWKtFlqer6569ux8xJpiVStei5wk+6QPXktHS7Ya90
K/IVCsRQWPBOYdJks5KpV7XEMeHh6aKDUn6bqvqTkt8kz53VfU/tj3/vKK+Nbc46qlBNOnZ2RJ5m
k0/o96nyxBS42u6xroo88rWhzaVT5wqt69aKnuM4PVTzLwXOO71VeFfuMblv9w8QOPfOirvkPezw
uS4/k9VxmrUASvO6ODqJfGqVQ1Wf/h9pX9ojJ8xs/YuQ2JevQK+zZejMJJMvKJNJwGDAmMXAr7+H
0XvfdLt5GuW5ipKMFCmFt3K56tQ5AKSE6bTx4pWr4Sryls1Jd0OnmRmQ7rl4NuGpkfTWy1BL3yfn
V2JHuq2F7vgxkq1FVkqp8sFD0RkN9IgHP9sFoNp7OUqdWcSyYkN9nni9pYqZ+aYrIj4oRVA1+aEl
6p/bO2XJIMJqPKHn0gWg2pcGC43z3s4LDZgoz69LEE+qr06b+7FFgp4kKw5syRqiauQgZhJY3PCX
1nRROSAmYNrzkJMysBrnPS7Vbczd710/QoDFXIv+5LvIwbGee0lAII7HOmAslwahAVY1DODW50nN
A3CJ35fG9Koq1RHtugGkWL4Ydbxp6zUdoHmZzm8kyaxcfRqJk9hjDrPIZv7x0jzw1Ob19sKtmZBc
dIa2U7wn0vhZ5PqxoO0WpYbNbROyZ5zrZ4AYIjGIY4R2PGm1OEtS1jkkibyk2E6OBw5dbU/4t9tW
rpfo0sq8Z878L+jlSR9TxJTqAHZ36AaWhhcU2onS/JDi8dl6DygBnG4bXRva7G3OjFJSxHrfwqjR
oa0kAZSoAo25tnKa5wm63AYY2szWCRwRsBGOlJ8ac3NigwUrZtn4BgffcSMC0R1ptlbXXxwP2OvB
54cUH6C7l+MRVtkNDSuTyAJdYemh6bkOV2/Kq2cdNgSyOHPhFgcKKUvJSq0w1TUHI4nE4ADKmCh+
46Azh35ptmWefjYE5ZpNQzRUPt9er+vdDsvYXggokZAA/9Xl+EClajZl52EmU71A2AHViCEzne1t
KwuziIci4jlEAWjNlFN7dmkmoDuOEV/p5QENhn6rJYfcXiHxWtgVF1akY5UoqZ6nKA5GmutCSPeF
2ce0ZVulXulzu3pyzMuFzCieHHj94+U/D/dskw8GywyzQMhhxD/zrti6IBmxymc2/Kn5Y9H86FTN
H62DGACF7XdN8a9dw5/2kf4DSAeTitaCS/sAMALjlJQE95cWphYJy+FlPAEVuRYXL63bjLqc8ZAg
fJApuPWkcBsvRYyfxdOu7J0HtVf2jvnl9u5YWjd0ZrjI/KJEjQzU5XAGwEJcmg4k0iyCtmcHtMJP
jQpoG1tJvi0aclU8K9Bqhw4myTlBsoU7nTuSyHJ3DbUPg7pJVRY4Q7yStlg6VRA5RSITXCAzaY80
oqRO8rJXSRQb6Y84KXJfU0GgeHvarkKpmYbd+qxuYPawC6WbCh18pVKWLI+K7qUYn8GYFk5ae6Dm
1s2rrcuTYAIBJR4Xa0Dsz5THpf+dIXb4BRXezxN9OT69G1U3MYwsmoXcLTDHTe5OtdF+9jQo0752
yM5hQUfuTKfZqm0dcvqdZ+ba+K+XE0D9+d2NAtznzrn8itIUTMmchEZJASTpwasOeRwNXXdP+nwP
Ks4cSA7y6ORs56Y7rxyevHRfgeMWTmFlva/PySzNA5JFaGlgF8scrNwkaA7vxyIa6S+DfXj9phYr
TkeO8LDYaC+fASPA+EDYSfI5aUqtSudVEcWW5Sv1HfM1yNxZDxmyjbf31dJgwH2Fqj1k5lFDld44
Yxa3RSfqIhLdcBDx3q7AimaucdctLN48EoSqKNQC+SVdPHxqOciStSJKISFtIkmr03c1rr8U48ft
4SxcriD/xYTNr248EOVkgkOYmoyxXkRgwQ8IlG66722JPt78WHVNoI1ZYJsIkOI1rMUVp+S8ZOeG
pZfplNjuqGQwbLMoFbXfVy/EPLLB3NGCBXmvhAx/5QG4lg247m78g7DMbnatF92eAvmJ9/khSBbP
3EvAfhjSioLzAAi3yS6iuu/8JEv8RHytxMHG4TUd8OsVKzto0d5nbAuAJ7Bb0sCdlLoOHvw4Dtr4
YrLW5D5lJQ+KerAPwtAydC2WdJtVZr+/PdKlU4IHlzdTXOCSlrF2tOqVAY3aYKUxu6NNEeU6oauG
xDW/DcqwYmzJDYJqwsNVMqdzQGZw6YBqavGaQ3cIJ6XAdY+K85OZMRJ2LA4zRbCgaEm7tQoTkl1e
quwq16H3cS34QauKdJ+0Yx66Q0lXoAlL048K00xYjEsVKj+XnyXQrlGONSsj7pX3Zmy9FDY9GDQ+
jCx+rMsnnilrVdXFve6gMwTd1XjaoKx2adPSmnToiF1GjvY4fE/FrjfgfYd6h+pVnez6OvWr/ovt
HHWt8ef6eP5Kj2yN8Ga+V6V7CbUIILNnFQ/gHKSNXoEs3U3isop4ArT/ZNTuRuuz8b/w9lCOsWfB
KUgvfrbrnIV/hgUp8UmFlRRXLNE/oI1jrizh59aRRoKUxSydOuP1gNS6nM9GtLpAYqGMJtXzkc82
le+QWBG/zJ07QuCBhWa811PVh9wut4+U/gRBhriLwW1W/Bmr7+UjWj6nYSPancCLwtK3ner/a8Ee
bgUTAGERgPDQFWRKx7xVuqwcNHT82Nm4G9vmg5kgnEr5Wobvqv/p09AneRt+Al2ItKGnwuq00uxL
PCpNaAwzNySZGgAFuOmso/rOyCtDAY5ZQR6Hymp9dOGmQrkNHTogBpmtz/9+ttzQw55EmSIjq4Ks
wH2cxKOiHXPy87bnWrh1gX5GNO8hGzcLIV1aIbaXj4AE4dDGCgL53G/rPMzStYj+M50nbSwkSedH
JppQ0ewkBY1q6cWKkuKgJtO+YamvJE89ss6NB8byfCOyB8522STwQqsCz41Ksm2Sn+DAgBZ44RP3
mL0Q8pQM23YINNb51Bt2pXsPBcijIlbC9YXTjMgfeUm0niO8komlSCucHE63jGgFQgPLRTtHx/Jh
JYxcWl4AQdBaDzVd9FrMX3G2vMwbpqG3zTKqxc8E4vIEdH3VBCLPP7cX+DodA0jLzPEEgDYYX+Qe
fhWqXW7e0iqqnZMHiBhp/kBaKxiBQvHeBX0Wsb1yDS9chhcWJZ+cDS3NUiTdIxdkInUZ1lkZsvyP
Xhdhr6zJui0eUhAUAKwIHCEQStIG1lKjMCZTVNE4BlklsFSvlfPFaxpoXrVBQuzXvDvw3sSb3Hyu
ycrbf+kxhPt+JiiA9wcWVPYRFHAbpBkQaVXMB02+r5L0IXb7be0oXwQbf5QVVI66/msxNH48NdPK
pbC0WXGqkH9FBRABiOSw05HEfTpSFpVqrGybti6/jY2irjyVF6zMdGSgvsVjA1eddHo9O6UZrXMW
DXXjbIQ7DYci49pKYLOwVfHqR2iDl6uLEE6ay0axa8/pTRZ15neaPJJS2cWqtteIBtVRJ3AEasf9
PyKm4FuBxAGkCXhhXHm2dAx5Xdm806o6KvLWBQNzZQR9b65xTi0cCRjA7kD3PZJRn2IaZ4edTmmZ
KEpTR2i6/qrSDUn6vZOIgNi/i3rFfS149Atb0r3BzMytK7x+I2tE4Wsy79JmPFqeWNn514uFTa8i
JQToPRA8Mm7KgtggaeqSR6q57brB2Jt6bW75kB2zjD3qhP9oW1XfOm661nVyHWfCMhjP5kAISFgZ
tEBxEEZIN/BoLI5VhgeM94hMh5LloeFFarzWBn09n7M51L7nXiFkfeUd0usAtzg2jwo7bPo7pXoE
zGDFZS5MJr4Y+Bi85lFHkTvGOGxrHi3bSBP1HTA2T27zIyd3JEM+xXZ/VGRjrIY312fa+xS5QtiM
9yKaMy4vIMGFXjtN1mLKmLUdRTaLXwMDdvv6WZg9NBDO6j7o7ZsTCZdWepuXVKN2F3HnlwJtAasC
Lf332zaWZg9IclD9z+R7uLMvbXgir4nDrC7KDC1UCdRCkL0+9g0NjhAx+5MzKM+Zze620YVsLJir
IRUGoC+e9/h9abUSpd3kedtGVmE8Va0HQJRx8PrER9mhTq37iRA/z7PvXZ6GdkzCPnvMaLPimBey
DPNXzKrEc5ERb4/LrygmSrK4q9oItLihPWxwUfod3TTjm2k8aorqV1Uf1ADrrox+YV0v7M5rcubR
IMRYCwElo6j7I9zQNf1ciRiIAKbQekxfnc2YbgbURQzfKwNn7ZmycOtejFrmri+SycKlC+sqUX/y
/kOIXZKY/qA1G3jxsdmDoAN99aGJS/f2wK89+VwngcYQELB4bsrsSwOwOE7Wc1guPyzroItDzlBL
6/ypaTa3TX2m7y5j5ktb+uUcg9Yqz/ECwA6beR52LH5qzddSoAMTDMigBRxrxWfvb4Z4KpsE+Yb7
wvuF8hcXm2Flm62NWnrgmiMqyk3St5Ge9gfogUGjZ0etn4Xu3o8mWTG28FaYx41UL9wS5lN+hIKB
1wFxUtFGzKb6h2sI9Yhsjjf6U6XyP93UCR6QMW6nTY6+1M5340zVDjnnZbU1e9Ftpjgr2Je6RQkm
KSzzvSkzRn0yUOdUFaXO0FOaC2sz2Tp5NjOuNyH4SXNlp6mUFbu0sjr1MDR2Zty5Spk+EUOUa3Sh
i+4DiRJk6kCjjZSJ5LQIsMDQ+5zaqP0OtTvTT571TZHfDcOvSd1ndec7B16HubYSL14/OzC3sDbD
1lCyl2V8XSayvEtHnFvS0YDZcex3elnsByfuvzlFnEQrm1jFJr3axGcG5a2TlxX3QFAQZUPtF6Te
6wBgOPohd6qwRUquGF4LcwqUtbaFhesN6XnAivEn0o8y7QOOCXWZprcRKXQjyJNc+FY/rSk4LblB
YGLhf8GjieeVdAkoVstb1aFdVBd3LXmL9d/6P2sEAWWILMBfG5KLd+LEURPwyEe29V3to5oee74R
m6q+F2jcbO6AgGhebL+705sHXv9MCN2trOG8F+U1PP8CydmXupiSTuQdguRjmnQPvIGGHv+d5uiw
27R3rtHecdF9bfO1jtWlRUQCBNt1blMEw8KlB2Rpo3sKr7tImVz1VGWIHoD9jV9uj2/RCl70SFPP
gsmeNDx0tydQgeZdZFmVeqA6rw8W+tJWcGn6vNPlWUTTKBq/weQDcWZpMKnRtx0jehcJgqYtiww5
mNmG7ocp7DScWNbdM65MT+h5cYLU0Mo7w46RF9FcaOYRB4K1U9KGeOOrj+jOy1CxLNwDHUoI5aaT
2DYKOrlMPa5f69yjj5U6dXuRkDXU/nXAAajwjHhFrhuV4Cti0hFPAbMhbh8VCks/jJqmQSm49qUS
iXY/NRBPBn0VRXcniGvRS8+m9qiBse3X7SW7Onf4Cjw7kKYEQSCY+6RHTmc4fTNmVERmbhwI2qV5
mhzado344GpnzGawL5CzMiDaJJc6lXQEZEbvBI6eRb8nbmsPAasE0NK3h3PllT/tIN0KLsI5WSM5
SUMp80SMXEQ1WHRDahR/yh6sOyYdQdlPqvC2tcXJAz/N/1qbR30Wu+mZa5UJAojI9so48GyqbCYK
/k6OxMH2vzGFosjcDoeUtXTLlXnNh7huRIQEuV/r8ZEWfeiQaaVKubxOf81IkVINkEdmgAIjSl3r
K5oj46Pee+nKi3dx2tDfCbI+ffbJkpsgaicYSXtMW8Z3pTZs7Jofhattbk/Z4l74a0YG5XSembs9
eqyiVv/d9kfhjUGfnWp9WLGzMhxDWhonn5ilWFgaFy11DrL7GfqX7XZN+Wz2ahdeD3kVnCGk54Dm
QL+PdEMyL9dJHg8iUrM6faucGKxhKY97X6hQzTSB1g1joo8hdBbWXtULIwTzBWpR6DQGXEV2uJSB
n9Yp6BB1ShO4FA8jm2+grLzyJFgaIUjK4CnUue1cRhmlGsGsadWA5M6GmZHejD6hgxbwFEPrXAB2
i3/F/gOIDyls+AlAAlHqlSuAOmtAB6RPAyAIRuHXvKt8R81+k7QCSn5ox/0/b8kLc9LN5XLD6DNb
DJEQYus5U+O3aHT1WVwMoRW7KxflwmEGZwk2DLIFaJO7gsu0Oi+NVB2ikhZ7U+13KPb8K5Bvnr8z
E9JRNjtdgPpFHyKbfjMbETbKQ27+jOM1rvDFHfjXzudleuZpS94BH6sbQ5TTb+CC3mg5FN688d8d
E/wrIguIUwBoIDOSe13mOk3rYAOCU9toP7TmJZ5W4vilkZzbkGaMdekgykoZoqEZg7TOg44jUxq/
3t5oszOQnQU4KT9hNUiqy86iVBhAtjwdIzzu1FPagpgbIVm2r5lWbBRO9Ec7HsVKCnjp/KLxF2lZ
lMCAOJuHfrZItdd2HTrBBtRVTVuEKFQVOLNpPY7biZj8l+UQ81tVDWwrUiVuDreHvBRQAasAcBgg
yioC0Pk+ODevTJNSKJhZgbypO+0V496iyNv0h76ffKFnUWftPRHcNrs00yiXIJn/mWuX80a2BbaC
TGRjZHaRqUAoGn283Q9hH0X69balhfsMbRJIoc58sDZa2S7HR3JUTVIvHSLHQ6zoxnwbV7ntO1Wh
BkZsrlWHl1bTmduhPISpc2Lu0pxT5KMoFWOMxsRoIq8RA/GtjNv91kvHCfJi3DUGf0xGsFfHdpWs
FWSWJhY3DjhBAL/HqkrXqkmnXCt7fYomxu9FTUK38PZo+/1NleENfnTNxVzZw0PetMAcbAICgWK4
NL29aqJRBwCbKIX24QhdQjBoBbx/V9JfZfnzH5dytoVUI3QPUMlAUHw5t5oxAcukuHiJErEtAaNI
B4iO9MlB11e25/WpgCkUZiB/APlPgEqkYVW56J3G4H1k293GFg/YrjszHrZd/EEd5icdkjgp+drZ
axTG8xguXJCJNPycMwCOBfnkK9hWgdsuF2jSoCwJBvLupkc0LQUUd/hbH1u77p/jPfSa4YpAvxvA
HeDXkGJ/CkKwqSqJGnHtnoFAO07Zsz5k24quNdVfncRPS6A8BxUmJK7koblo4uN5lamgcfgGHrd6
3GWJ7rPVgGhhCsFTC9S6jhc7iqPSEUg0MgxQvFXRRuc8Mr3d2EWGRJxfO9xvwfPIhuy9KlaihqXB
nRuVngBaAkAyGjLVKGkAZU8PavKB8z8a7/98BNBziQLbzIWBZ7wUCmVlm3YgMlKj9ENVO1/PXm29
DkZj5Va48mJwYAD5QCEMYqMIoKVLgYHZWGh5o0UsTd/00fTbKixM7dFM+/tcD7p0jablOqUOgAC6
hiCyh7co4ghpYEmvJaoxmGaE07id2jEwKmvnUi8odepnig6+ySFQO3aqVWQpya/b03oN5AJl+Kw1
iVmdaSDlxxV0JpXKsic3aptu16aPJViWSw50SLGp1JNH/rDhLZuey11t7DOSb2z7h/LF/VfVFVwX
qCu68G/o+MG3SGfRG0tIuVA7jqjCQVhtl8qdQB4Cc6GtpfWu/fbceo35RvM1Ip7PJPjZtU/cca6L
6empUEEGcu8pT6i9jQkL4vxlZW7nr750aZhV7CRsWFzAV49wgQ6Fwhk7cjIaah2TpP4uBNEe8xFE
J1apFN88qmvhqBo0aKg6HWrNfmqgoXXMyxZJKGWNt3b23RffA1AssgHAa+BNCLik5NstZqBcp+F7
evep6b+KUmxyx9iujPoq8TxDb4HHBDAQQB5wfFxeVkzXYkTePTkN4Kjtpq9OcYKQO5jiNrn+p2J8
o+u9Dw3Q22avHi+zVSiAfXad4PaSdpCqJ06lU4wtr5ONNZpBa5Xh/82E5BtMS8krpWvJCcQ1fmx8
kHRNhfhqb36ilnHJI0JEPVoWpCJQy7VzHRYyeO4ZbxWmDkhg69aNIIDwo9CTlfzNlfOWDEo7gtIU
8LQEswZlcb/wkmOmv3P7u836FUNLWw/3OiBoyLPhepeWpyGc5ro1kBNBQ2jY27HiU0QYgXDVf4Zr
fo7pr6l5p5wdcKCRdaWoYGqkp1FxoVUR+4hOV5IP1357NoNQE2nr2WXJl7pdJPkw6TEOk/o7qbSd
nbbPTWE8EJRfKTsYPwXoB0AW8pg7a7XQ6xqWZFu6c2lscB3cXuRkOsFEA+KGbKt1AY/fa+WhhrBY
fkh6f7B8hMG3z8DChgGHHxqqZpwQymfSOibcIrbW43CrDtov6jHyzMHzaak9owFwDby4sGkAzAAs
Fk4EyEDZGGCASi4IVpIbNAnwuogUi5a73jVWRrVw7pBcn5EMSGXOrS6XW6YULsWHYC21J6s71eYG
IkqEb4ppxc7igAAYQBcE6laYv0s71HJSoyQKOSGC2yveCwQaMldbyUpcRYEIZkHdj5gMqBmgdKT9
3yUdTztOsxP066fsnkBlXtGiTAMcPfcH1obGWm/HssWZGQZPE7xSpE3RZFYNUsMiO/Xd0fvG6DOA
ymhLNuuNbu2Uj9s7cM2YNLySj0qboSPvlKXehsWIoxM3cIbQUU6Fhx48F0FaEty2uXTYMad/Ryj5
yd7iWUczjDCJgXQ0v9aqP6BP3wAruDFs8vh3IrYcr15rrQ3oGmb5uZp/LUuXDrWpoQ4jVlP7BfHE
Qw9suPJSJ+Mpa+/7IYErdQK3TwMve+yafiUanudSChguhj2fmzNXatK+VguOuQZNW7mhrJ82pAJv
wMrsLkQMCH3hVtAQiKKSHDHwgkHwPiuzEzgUTdvXnR2tDkSH7vmGQ+l6uhMrzntxD50ZlJaTpa1V
5AoM8vhhBh1aJ4FQX8OjGlQd1dcsI9vbQ1xym8CZAYMNPle0JUkGFa2vQEKA/SPY4yC2WvmH/uDV
ipH5P7larTMj0lapjSQbk6rJTnGtF9tust9TnWtAbAAAcHs4SxcQVmyWn0K6YIbKX26MEh0nTY1D
cWpRENWc47iND8Z917xY9jHJftV8P37lOfRBBnXlKH5Wrq5H+de0NEqn0a3SYG12coenmP5u7Duj
DZoazUaJP6p3jR7y+pf9tfuZdYHZvCZm6se/KBv9pn62vG+mu83Ymtjm8vL+/SbpnBQFiFohOgH3
kClxaNU5SL9RlQsVzzwp0xpB1eoUSNcIcjTQCXAquMAm3XJTwM/THtD898Tqv7QtgTtEM1TA2HH4
k2baQbj7Qdtm+R4Kr6wCtH+Ce342jENH0/D2zlj0GH83htxfbiEbbtnV/GkWR1P0yEnYmChx3rZy
jdCavSLYl+Z80cwjPx/wM8ekpJ3SJi3Kc3axUb3HeKS7qv9aGdwf9W3tvdBDxl8guHXHPtzmbuxA
AXIAm4r2dvs7llfi73fIngtNHEOnmjhyIPyopsDadiWUbR+oPeJUPBX2o52FLWt83QohJOEPFTTA
+mRjOvd586zE+075iW48M1r5rKssxuX0yPFM1k/MoDamp+/TNygjls1+TPe0fkKQ2NDq2ezqYLLZ
kbN97v3SszeoKhEtQmJqNED51Jl+Gu/ZuC3rkFoEyIyHpABpOXfuDOFTd9wUZC39t+i8zmZSiiGo
MQLF7eoouMbJtB0bd/DNOuZB64g1+aorTkaUGmanNZcn4b4gMXS5e2jBUTd04EJKI/GzqghIkRyA
8DG8kKn7Np2Qb/lqTFu7DSa39+Pi65jM7bdmETSIbJzWL5KVnXSdd5W+SXIhwKdYCmtrRG2usmum
NxNMNSQjYaVMW6P9lVPXZ/0PpL62t/fKois/nwzJmQhDn8y6xRZOk7uqPBlV5hvkyakhHPNUkS2S
2vFRsJA592StbX4p7D43LZ1iJmrDySaYZqryDUuhZMl9wSBw+d3V17rnlxzTmS25Imgz7mUtfp04
lHpMlfjD2g5eugTOLUiPCNPM0BTZYQULfdzTUT8UYAifwFGvOulKq8HybgGPB6id58ZEuSVxmpyW
173ITg2opCmoUMLeYXdsE+vcz7u9Mn0f7TXBrOv213mLnhmVjqhiowzRoCB90vvCHxkkYPdcD/hX
CMGOxyohPt4YwEzV1bOjvDbFykZdchDn1ucFPnP55dBQR2+GObpxq12C11roDSY8O7SN1q6X+f0s
xxjntqTwJkXzclml831e3dlTUKgPmopOxwJUdL4y3PeCBAl/Qo+AuhJYzTv+lmHJM2mDM0z5CMOp
sx+MPzWeUF4w+Hkb74jz4Xy9ffaXronzYUo+J1c8izNE3idSPnKou2WdCBLjR9yzIE0mxFXhbXvL
owNeHm95eF5ZFaofFF1BEzT87sGqD8DO9WbAxK5oQ/dk8LUsyeKJx0sbqVd0ByPndLlhgEruCh67
2Qmt2J5vCDL5k4Unxe0xfbYQXS3ZmRnJf+qkBAyH4OLK6FNq+Nq0deqnrjviuPjm4AvrtxlvDWVj
l341pr4BzYo1IfbrJP58Ms++QXKkA/PoZGX4BgGx5J1xp2m+CmXogDXf+IfxhYV2/ki1ry47NkqJ
ksYaAcAnZct/ngTw1FzOdZL2RKGdhttLRfL6mLz0pW+5Lx363YtdzbZmvm/zKBf37nP1DQQdnnIk
FFwlIGPo9WxXOMRv9C+kfhNulBXj7v+0RoALXX5eSbuujj18XqHuaLbtu8e03XXt+5RvwQzB3e0U
Pyv5fav2B1WZwmzqfbdeQ4AvJhHAu4R+UGzKmZjh8iuoDuEcNdHJybvLM2Tt9HFjko/CuS/bHxnv
0EGphdzdWP3b7eEvXUwGAFlgewYoG5fGpV3WjmlRlw0SolaGvu0ntXgBX2sAUqMV77V04s4NSUeB
0KkFuKhG+noQPiMisNzX20NZ8ljnFqSNHve15bQNhpJbUNQF7HkS9zl9Etl7XW6tfg2GumgORBqQ
38OjHR2SlzNXaMRULDGSU6vVARgWwjinftGMYexYWVCBzyQ0Mr5y0S0tF/rPVdgFsQKwDJdGNVKU
whZIRmY0Duz+DoLrbfJseyvOfzGGMOfmOsAYIIEsd9CiMmX2o4GchJ13KkI9ZQiJTqoXTvi9Duqk
ZxAhj35R1969odH2i5lb2eH2cs7zJ7uN80+Yp+LsTvca11CKLstOjhaavPXT7tCXo1+6d4r5X+xN
IAxQjTORrgf3+aWpTm2HUq3xME3c2j0WjFs+nsbKyg23+DB1EJZh4RwI1cgtNE7TV7gQEAQ646lP
jqJ+xaY0pj/17xKQCvNZ63KffEzWNnuP1VB4+5htxJP7fntelw7i+VdIx6QaNSAvGwTWSaLaO7uC
/map0jX85WJuEjgRlFIBbAAbsjSnU2f3cZMhJKPpxnCUYOj1jaWgU/NLjOeb5Qa1+wChnPZjUNcC
pc+6tLx1zm1LW6edBuFwb84ADE8ltMLiVjl2VXEowGKvHnvVDlieoUvjTWe/SE+DUdvmELRQkNc/
9M37aKEvcG9ph6YC/38XJvFPhWWHXMv2JimCpFAOGfoESL+7vTL/Yc4QRQNdA0yWPGe2TUvejoiB
RLFJ2vdKfZgma6+AmCf2p9c0P5AevFps67zeNjyvxfV8Adlpoot81p++3P/t5HmNirv21KRm4zPq
ocfKSOvdqBj29rapxd03Cx78P1P6pSmbCqSjxJSdBiD8NmDfmvZM01bc17yFb41Heoz0kNF2vFbF
Y4Rpe3TH8DGwk9xPk/gUJz9j4W6cxF2L9eZJumV0HvmZv+qBd9fVAovngs8wia3AArGDY+AR0pEw
MSD7AfSCPd2j+1HNxvD2tC6toGuiZR6BHup/cvRMbcDbhEA8aw5Dt9Erq9wqeaqEeWaX/4VfRoQC
MiEQ2eLmk8apAG9dea035wQKUDh3R9KHYKzcqL29Scrn/2JcaP+BY0ZHL9L/l5OKzFJtj1man4w4
bXyUUceAiAasSuW09iRYnMIzU5JfNMsRBcSiyE91S+1djkfOJs8TslULd1y5bxYdFIpv/zssmbpW
7XIl1jObnlTGwVPfurylfuI1TrflpJ/qh3jSRDEeFQtJg0AVhsl8QQSoEKEMYG1ylBLIhqFT0tgb
WZxrh2Jyku6u9fRBD3WS4efEKI066ISjFM9OUhH+R1PTGgkbWx92I3qVKt8quT3euUIH4UtiD029
5yprOLgWVChkTGNazbIK4I1xVsa/dBMiiEGsDbQW8E1yw2495RQnsKUn7n5oNj+CIn8Tm2BdG3L1
pFS/G8iHpwqSbnS678byQZCNmX8tRQyx4t+DcoqtD480H7f32kJAZ+DFi5YBAFOsKz6N0hO0HVhS
nMyZxRtd2qVabm06bjy2hfCHz8TbbYMLOw4VLQRzwG1CeEoWW6lS6NfrPSlOLahyg9R1fqcs/Wlp
xdqRXZzvc0vzl5z5JkvEMUQaYWk8inzfVTukKuPxxaiqECrjlfJQbhQ8OKxNDF6fV1f9Zol91ocZ
e7k94v/wIUAfolkCosLyTVO4JXNYURengT8M+iYfAqoOGw+i6i/6dx7V9aZ8hthhhq5UdfQpiUrd
TweIkkW3P2QhuJyLif//O6RriDv1lNVKVZzQ0ex7Y6jVdyh8TEOQrBFjLJUBZpjX3Js3Ky3K+NyW
mmgytFvMffyFH2z3kXXBEKrQ9el8/sb7QBO/2tdkOJZozzM2Vfel7n1t5/Dt9KNcgyktZSTwNZ80
v7PsqKzxV5RTT/UaX9MdB8qCKX7rlbvCRRp3ZPtWuUMhKLXeTPtp6KCG1Dc+VcjRSlcozZYSy2h1
A1840OBoeZOLEO2UD4pm9MUJMo0/pxIdpC73nX5DLTBRhDo0QrSTqbyh/0MYa95nvqCki3rm58NN
CZI6wAqlfISa9rxk5lScmJujFNXcFaBVu729liI5XMToA8KdBfI5mSfMomMDQSAViz4dbRaAhrVB
ZvA+tQPrlb940EBwNtxaSU1eOzDgOnA1zzgV5H7lTIbe1E5mmiM/UbBtGGrue+kWmfMO+6wgPgjg
NyujvK7Ng9wIaWZj5kcBU5kUN1rCdAvgPtuTSw4p6h8dOJ3vhTB9Z2Chkh/QMD9aKwiWOXa/XD3Y
BLHS/AKe+b6l2K4BmUddVVV7MjPrTsuAQ/fSD94b215nf26P73qjgEUKJFJ4BCNa1T+d2ZnXjIfC
JK7F2lPSqPfgtkT8QVZC/ms/dGlCCjrcTJTMHuv25KAvlzYM+c59XYOjUkNFbeXQrQxHpi8vx9zu
LAJbQ2tGCc23RryGSFkzIW0IldlZpXXzcMDPZiWWnyXfbq/J9R7H4iPARU8f/kQD8OVNljZxVfcW
xZqwMfZ17X9I+7Idt3Wm2ycSoHm41eCh3ZPbTtLJjZDOQM0jJYp8+rPYB+f/bVmwkH3wARsfdjZS
ZoksFqtWrTWEPQi3BcZxraKOspb99dRuBcW+ZnN2WaAdaGJ6taSnMs4Cw273HHOzVflKAdQfRrQC
zd39RS65ESNAGM+REmyQA75eZGZkTmVWcKMluB1xJ7P8zlbf7xtZ2nr/awRjTtdGNIa/klAcJKs3
I0WcLG/EdXAqx2BYE2BbOrOXpmYfjeUNmrsCB8ntfzWglu+LzRdllXh52YqDlj+EKHBmZ5FBM9uk
T1NYEZMSls021YxNZ2QfdFgjoVyzJL/fRWDwvCSbap3SU115lR/r5C0FMwB6fF+Vtl6ZirxNEuWA
LnCBmCGENt8cu2xROuWZxemJtySsEnS+tQ+BC+T+Zli4sKQZfAbwLUjoxGzLMWaJRhMwk3RPBDKL
mt5FilftGzf1nSTSHfKcxEZQE+PdakQ0kemfk2H8ADmOBjw8pgznWogpKTFHVan0VOTfaw/LLB5J
soZAWXTmhRF50i8+nD2AWK5MNKzSUzYJSw6Fwl5LZVUsS4bt60sKzHy4+zEqgn2Ict+1nZh4yuCY
MTZI+SfGWwZg4QCtWBU46i4D323pF+IPhFpQ/isBLYuysYyGGiWpOnux8jrQUx606bkRyUpk+Qzy
937ZzANofLXp0DmIn0g5Q6UL47cOWKi/sYjKZ2fHNABiQueL82yNG/u3e3Lj3rfM07Cyq2+DDxyE
ngMyYtB1oZZ97aCBmpUbTyPwtLkXJPrrpGuHonwA9bdlr9ZdZXyerxlsZ6ARwVgIatqzNSuKYvHe
bAYJxBGpz8t9l/+svcj6QdqfyIh9oCqU8g8GPldWeRvH0c7E2OOn9DmYfea3ezNhjssBajhxflj2
ocs/Vk7tbQIGA3KExERFF5MBs5upA5N3XZjZeKI9G8G53+Sq9jTm6IQ8loPrpVv8f+9DU9zBCM3S
FY5v562z0xU0YMP7v+X2aGHCQrLIIvEEIHvOkKDmguRunEwn1Cm0NMSgFBiTuK02IYh010aCbgMw
jEE/BHzWmK0G0Gu2fZRSI3pbTSelKPZmyfug0RAzpmzi/lSt5YGLS4NQKwZI0HtBmLy2Fk+iHty+
mU7oyqkP3I7t58lUjT3Ia7LX/+BFDI5CSAkoJCS6M1OpreZgN8bCOKaLAQcvdrpVGwcjBor5vqlF
H2LYSSp+yUx6dgQ7NwURd6xPp6xOe5/ouyRvLKDyJhApcxHdN7aAD5Gjv3jwo1UmsZAzH6L5wpAa
NvykTor36hG7h2K1RTB8jJlPTwTE4U3+iqJjAVoo0m2ckjrdQ9o6xUczjMD7OnVcTNDH1cYzZWVR
fr3/A2+PKn4fnoMY9wRbIR5t147vhqEWFbDGpxhAnUPpmJUE/67pq936HCMzUsUQLzQ5sThLURxB
HKU1FH5qgfk9YPCFP9hgYAbJcJ+eVZOtqtPcxlkYtDG3iCYlRhc+6Y8uLjyrzIwhN0wOnMNjQQ9F
v9W+ZfaPqdtOwBa65tsE/gPqq/smSwIUI302Hbvkd2uuzYYsvPivf8nsyIrGtkgzGcCmk8gYDvZP
u3nS8T5uf2YbyHCqleUXW294+Xn/uy50Mq/tzrY5WLwUgQIcPw3eewP1kXzXi00Zb1CT/0Z+rbFy
LX1gILglrAQKn+BBut5GxggB9bKvxCnNdXQZ6pQDGRS/eGkb+6Nedysv/gXYADJC3CxIMaCjDDmH
a3tpTwuOO0CcBkMP7fRPnvrtOd5/F9puGN0ApLbu5r5DFw4KWqSYtUVqgwlJb3aZck/rU4OpArmv
3W8yNWs23KFraAH5t1xf2ZhovbAy82NbeAnoaUZxcrs66LR4Wzfb4Sk3gNc+uF628sBbOiVQawHp
Kh5buMRm12hBiyrTGk+cPJeUzyqSYb+gTrvXlN7Y9mZ9GrOs3v8HP17YnH25UesYQySCTXXM0Axt
pm3Z1u7uv1hBqwElDKBLbjDISCihfZmiqK6b9KlwxTtDT3bFyNKmlyQHHl6rSHLmUW3KocAwqKjc
63QiT0RzNnpsvBWOW4U8hfDu/SXd3sbYGhhlB9mT7NjPbxIUnJQ6bkr1JBDHfeYO9BfcXD1Dna1d
u7Vu8ytpCyzeKNuCyWFOzEhGU5h97IqTAAfYfoI8BzoUfR1AApsHVa6SryNFndphDQiIu4I/OMyz
V1KCRe+iJQH9KGgEImO+PuISVqk5DA90gUrXQ5a71E+NgYPrz0LqLNzf9927eL5dQHHkVQhrs30p
cr0E7STGu51x6jei1FTf7RplJXAtWQHuzpGSmHivG7MoYpWK3losAX2gw45VnrcgjB7e/n0llzZm
jmu9QXHSAns/LxXNT0dKgtFbxTksRSpk4CBtMUBNgdTt+vM4uVO5RjnBygjmMcw39AfH5d4+niSf
pwpBttztvagjDkYhzQ44GsJtX4sJj1rB8shKFW/Detb5WstFOCh2eiaNWQRJAWHn+x5ZOjqYLUR1
GPh2aJLN7kK0XtrKK3UVOJc4DkH2iQFVikHiISvy038xBepnNG5BuDLn74HUUUX63FMhWjzwQC+S
8Uvdg5HY4miw3Te1uJcgNwOqJTl1a89St8my0rToDewldSDPAjrjkalT9b/spgsrszuCdqXhpIjY
J90dzE0yNPXeLgZze38ti19I6pejNSprPrM96+rFNOY20U5aCR2VDOSUUSP07Bl1F3vlCC60goAy
+V9blgx+F7lhY6K3mSmueirxbEbN3u2q8VGbeM12xBDq8Djy1OC+0ouxA4t7W/KdkXpoXGkgG0MX
q7AG1IHA/A55BasnPu0sjLbUZqZS/794xQEFjAracjDMX//SQa0HhWqxCnh33jxo1LHeucr6Izi2
vZUiuXTwPPEADSgAC0jSgQSbHRG0/p2GerkGFIf+ZRLWR9fqb4l1IhpAmcieZS+SrqRUSx8dQ8zy
jvFAYTJXre4SU7RTD5uskyIsVjsEjZIkG/QT16hxlzIdkJJJkV4bdBrzq5ojHRi1utFOSVb56YHa
4RRHY7/p2EpOsHQoLw3JP7/YXHEc56C0rOVGrl7LJA0KUq5UVxYuRlxP6GWiqANamznJEjPle1Lu
CtKTh4r22wxTjr7FysCpv9zfgEt5NsgxEDIxh2o42B3Xy+Fjl3jTiOWo4FwLdDKGNk0gQD9107Nr
dkpA05o90s40g9hyn2woS34rFaNZ8eoCmBs1AaCDkatir0Cn9fp3NAWGcciUaehb2j6pi6fJxOyV
/rVzCx9gzqB9MCnGY4kesgbPWG4/98UQDcX4Utb1XqnItHI0F87L1Q+aXX9NV3sK0+V5SSCdl270
oj7E8MLAmZ8zDj6jR3MN7LSwt2QPEKtHOMAbaxaK3akx1STtYZOUoZm9qiBMvf+9l1f1vxaMazdP
eHJ50CRED7pL4k2BHow3nQaWfunGDi/2FPKu8WPrrbERL1VJrlY222YCtcum6Kh24tVvO/+mPBMP
ZRLBz5lqbuss9WsKAfg08Iw2wjzIM7REUm+FeW+hFQDnguYddO9Is705WVslKuTUCmIEgApGDEZJ
hQW5Y4FRWAMGpipRYYsfMptuYm2y/SozHo1pjX9LbptZGL76DbNt5fS4UTyOe7ADw/VPVVHx8qvG
cfg2jciUBEjHHlk+6qEoq34lGi+GlYvlz65gm7mVlsrlO0BdKu4vZK+B6XyI4t8rptLPUGlH08NA
9jLbxl2cgrgWgj0nmz6axknpNyZfYVZZCPdXJmb7eBz1ouCsRbiwfxWxDzoJvfxJmIv7ZX//xCx7
7X8XM9u5tGQWs23s3FIEoyh3llv6tV2/QJPgvqEFCNG122Y3NJJA3hAVZ3NAVbDN9125sXszMMw/
OrpjSsJCTQuUzHgVebmZ3G0zsheUszqTb/hofzNL44+Vqr/v/6rFgHHxLaV7Lq47DY8lrbTgaFf7
nqQh1Ft8Uzyw9EevvFTai5Gc7ttbKmuhX4a6ng3CJowCzAxWQ5ZmKBrgIh/9LvYxrsGbn/bvUvdd
3e+at34Nx7QcFi4szq6eshYqn6Tf+ySOmrb1HeFtm/yYcrI1lZ91/sgGfdvUau3341eLrtRoFoP+
hflZRBjKlid2PEhYkNdtE1fL/J60WXTfr4sHBn1IVBdAk4Kb9vo7UgUcXIqLbWyC5pODMH1w9UjR
vpdNElLxft+Y/MtugtyFsdk3JANtUuHBo03d/OiHogrcTNP8sijy/3KfXViafTvmcIfxCZaERaPS
OuZu1Bm73n4Ej3XTiAC1mhWLi/HgwuLsc3klKzPmwKIzVls33vHxvS+BnR83930o/557PpxFa7PT
tcL6/GBd6Scnlm1VCt0Ok/h52oZa+c/CU6DSR5r+/zbIvKAWT2aWUwvrgnptD+pEM4bgtbqS2a5s
jDmuqtTqNOYpdqHOvAhojNwTfqx+ue+5hS+EHqyhy0oP3prz9LlknjHE4Dk81V1nPXpAiL7FtaV+
JFOXhYR51r/XsWRTHJhnZOueMUfumJnh0qSFvdHZcuswYdRa0asNV5zd/YUtxcYrS7OLlXlq3aFg
pmFCN4LabetpflU9ZaHZfu+LF4BpUHn99zQYNTPHApmufMHNx+igX6FNNRTQTk0l2F7tmuINKMNq
4+EdFtFBFW+guy0wMWWa045M5ho15cKOkdI8mF4CJRaIS2ehRBkLatcokJz6tAGesYsKCjlJTqMV
167ZmQWS0nPqxqhhB+3m0ErIy9C6IXHFQ2s8NFQLctBDWKWl+BhleWmYt3fz/EFN8m2OJ4nG1yZm
Fq7dq2XPokwJRQ6SMAvLJuJMzAetFk8p6Ly5ZhzSwgz6So2UbE0DavHkXDh7FnOyPEXro4ZVVgwb
apNNjHnzHLyNdOQrDl/x9+dWv8grJqXOPIdpGoYMU5+Z4t3pn4UJAoaV7yoTwVkYvXTk5/v3ws44
Zgz6CliSWv4tnfexKx7A2+oLrQapE9KsQtkliKvoV2xqjN+hsBvYebOy2JWv+ZmBXPwIq6/HGiV3
7aSUjZ8y68Gdumczsw8WHUGcM+yhYBJRY83HS497LB6taSm1iy7p7PC02Wi36DjAyYkLZhO8eFLg
sAGEm6DJjkMVCAGBPMsJJkMNem+N/2mpEAfGPOgYmhL7dIPJ9rzcou3oaqdqYBB9yJ4YRp9VY3wW
vY2SNduiH48HtX3oxaPZ5yeemb5Id7Yi/GGNAXXxG1z8FrlRLr5BN2l00jJsBKPYMDULelBfhQ6P
MlBtgRcj/y+XgkTzov0GnsT5U14lSlv0toIH7/S9NQImNprpV8NK7qjLiH+zvS/MzFbVa25fMXCA
nqqiB66+TKF623Q0AdlHNioYroYoV5AxzMFgMDIOSmtq/J42LDLc2gt7V+QPoJeIt6AWmqJR599T
Z4ImpNfHD+VQmpHQBQWxYi3CtDfHZ1JiXPD+CV1If2U5TbJ/glJSs2Yxh6EQYJsm0U953L7Qrj6R
wV0jKVkKNqB0k3gQiSeaD2ekbjaMjpbBSzbnu9Qgzt7tIf2MdtAagnIJDoAKKgC8IHtAHXI+2FWD
U63X0kY/ObnxA1NqGLTZMv1ZNzLf8k55qoeF+jNpUTfM+8iaahJUQGzd9+lNsg+iSlRBUc/DjSmR
RNd7HSB1EadO359Vq/FVzIGaaRzGxt/GJiHR3+4bu0lUXUCWUL3GuAPaiRC6uDampAo3NWXsz2Pe
nJRWP6ZTvSENHfwG7L6KaLDvVaZu71u9jS3SLEbUJfeipPedFflJqzBRGlN/7gXfuHTcNsVjlx9x
0FDX31D+3hWPjXomNBq1cct6MG9sTWuN3OOTjfPqAOJnAKsP8JTUG8KE4vXq8z5LGHe9/izSL+IF
wn0QACjGrTP4seWbEd8SJXKqx+EvhJl5c0jtTalFw7FposR6gHSKyvz2MdG24N4c8kdIgmhlOEwH
rfAH5aU/rRG4LuwMTOqglYRcCgXfecOhHERLPIBRz0CyTXYdDPo3BzJnWo1Ygaix8o1uLl/Zj4Mg
K9hILA2fa+actucsBsy3P2djs3Oq7lzl3zHmixlEuqWEPNY5pgE0C9Oj7C9V/gzuN1Zo4cqPuAmR
8keYQK1gEs3F/2b7M4upPiqN3Z9z4MABk90bbXYkR6sOM1MPOAXZFMSivDGKW+b4wBm+r/yAhQMi
kTOYx0H3CyTus9QyTkG371YpPZvZt5hRn9V/wIS/N8rKHxzVd5qXJk/209e+27PmqSnIrktA7meE
FnlPtTxodHNl1OS2HAufoOdkYNoV7xYwpl7vWhS2raEtDXo2wA/XGY/A7yhkOyEvAslz7YG3bfib
Tls7e23VyXfLJsoNfeUtKP0+OzkG9GxVANrlGZqrfNsMdEMgqhnOpG41P/O44WNicwpWvC+XcmMG
c4iGZKA0oHZ2vVT0N7iqauNwBuNlT4Iyj3L3a2o8Oy1IlM5xHap1OAy/V6zebjrvk1cenx1bD5Jx
M6teNuRqhvYaJFZEueHPfArMafQt6wBlUdyFvu1P006s5tU3B1zqZLt4K4GIHCduPnoJFgaqT+no
nZL67OpPrQI6/e572jwVKLLfX+TNB4RkDgq8csQT6nwYBLxeo9ASYQxWq5wcPfHb7KNcEz2+XQsO
LWa+QJKPLwfY2bUBq0W7ouvG9GzQxjes3nebjet5ASJcoJE19ccla2jBgjUJ8+aohMySZVPBdADe
CrDmAoyFhlv9Xf9mgkdxjTdo0ZDcjYDSYefPY3Bh8rGuqJGedbeVigPlucFTs9216coxv0l5IeON
iINGIip+eLrPTvmAh7vlKGl2dk6gHfcTs4jqmPqtEhRor6h6NLUrp21paTZ6OZLpAfiXz0v7Ism2
M8CXbbWARZ+jOOwEJsadm0Pene5vvZuQipU5Mn4BHojYMd8Zvcltu8ppdrbwoHKrxO8DtL19Rzuy
fbF2Zy4aw0bHSCVonl1HnvWLRU2MYp+nZnYeB8/P3B0dREhbbQduK8kmVK4BMm5e4VgcuvRAmyNf
BR3+zJ7u5l6pjG1+rnt7X4HpvI73tuI8Kmuvh9v34cySvL8vVtYNLe7LCZYA9TI2pN20wyZ2DkW7
NUMFCcu7ugYOXFvb7EgnndcYStVgbYPws+R1mJ7HdPLXauq37WTc9ijHqfhoyIUxkXG9srTMK63O
leysO2E3HMriTFiIdDQxct8YU7BZ6z4Xh1HZsW1+Qsm9+dN74f1NertW/AY5e4QTiJBsy1fJhXdV
wRJLU9L8bPNd57zE6SFun3Tt476V2yOH8IuNCdgTElH0TK6tFAVhEBmY8nOibOIn87nPdzyWsvD/
ih+RhP/ozyPTB4U7npzXdppmTDvw71ZnBTO4wj0axZPFX8wh8LovkhE8W/HezZttZm/mvUYZncky
YU+Nn/WxCI32kK7Kd8kffZUc4H4BFAYQFVQ7kKTOjlpqE244nZqc++5D1b41a9nHwiIwIo34BL0E
3MVz/qWx8uoRYOrkbDm/J/qqVNs0Xivc3yZzCLhAbriAHAKphwb+9ZdBMlcpcVNnZ4281VPhu9mr
VjypfFtbv119U59NcjAfrZ/eWAao+dzffnMP4nAhwcf7B3PnGNO5YcEXLO2ha1afCViGcguYkTVe
yrkP/68F0AZhebAyvy7zemqbiWf1uRZFONHHIsH1PH69v4wlI4i5oMhAkVsOTFz7sPVy7AVbrc+O
laL18bu191m+/Wcb4D6CvDSE0/A6nye8pFLytlaU7oxRpqzwfBVdI7JG2r+wEJlaoI2DCgDmbGeb
ITeKUhuhZH1OtX2GAYg82QLD7N9fye1Hx80k8z6k1RiQn3vLKryuBeIS9QUHxLVZYSughSuK6P/P
ymwp6qBUrFZhxUyA8q79GjNQ9y3cFBHgJixEogWRNAMiPwueVu2mWR/DxKA9CBNwDG9j64FtC5+8
gjydb2gw1gEUYhTDb6t9Va3AGBYdKecoQdmBuDrP1rXczi2DlP15Gqnnl05bQumSa2vLXDaD5h4a
OFC7mtdKwLUTc05Qoum0ULVAQBmAthvib3rvo+ytv6v5j1H8GPowGUNtjbxhfg1KH6NSI8HQGNhB
Mfr6aEFuEuXhGBWShnc7S/0W21nE9a99trYrb7f+tSHphYv7VkMZlMvW7JlWeOeZmj82r9baIV5y
pZzPk/AsDJjN51ISUVtlqTX0DBqM5A1jg14oRNLv7m/Mm7LSp9PQowQLBVgvkLxfr0WwcmIqNKbP
kPmo6YfzbeofYuedJhvnW2YGWoIw32/y1u+1baUIsCt4kRGq1W9utCgwPIJwz3bqxzRXQmgjBJg1
wfRp6eHfireBbOvpj8Uhigxtt3rnrclwL/kIkQfvG8nahW9//eObAbzBraIOZ3X4OUKPRWNrQ1dL
ewoFFUtiRMDqZss/v/jUoAg3nSnLh3PSZ8XDROtq31VuBwZzz8PQgtaGK99DJgKXiYL8HsgkpQwl
Osqonl0bVLteWN5QDsjl/Nw9ZA4qRW9qsvGQOSu+gkL5sfwitnZzBsvh8F7lfo3Hgc+csAUJfWj2
Ef1iZAftLwX5nv7hhTqYDx5jHiZredPns/veT535Rp9GVdHjejizcsvzLZobtfqBygfpAim/c+yt
B688luylbYRvsANkm1L1o4F0AjSrkR4DzGAo78IN8ienCz075N7biJ5JHplAjpgPTN+ULFDY32bf
MV+rfE3ZdvlLnUdQofHySAPPLPQ+4tes91nTBzGmAvAfFr0//snL7fDoNpGwN8Y+/ZWR9OAC2QqW
rileC3rzwg8+mQRRIitBbAcp1/z123UlBj44YquzL1T1V2oPT+a37Kej7GxvU3X07A5fs38mMv00
a+qoW+A+QUyXUepiaxp1WsQSjXxmFpA2vWh/mJn3rmbkyUuFurIvbxAB0hqkQ0FmCmYv+dKfWcu6
tBpsBFfdKICKPfdWHzaqGTrIyO33zHiBxkG/Tuorw89sj4G5Qaa0Mtm4kWxjTtqYyojaHVgnU99z
N3pGQvoF459gOgNiS4uQ37yYzUoGtRBY8ND51PeFxBNmpK9XCw7C0uxUMpwV66nWCdiT12ozN+0b
6dBLE7PToyStq4sppudW2zZwYlJhvDHZjmSTKw9NUEMI1mcf45awr/dDzGcT+ManMvlERRZdlPm8
DYjYwJhmJsO5MSKnCOJtXzyXu1w9lNDd0/34RW0jlf1esSqTqFurECCSw7RQF5ldNK6ixpXRI7Bp
v6a9DegD8c0famQam5Ts8yBWXzX+CAL44WQW56H3lVAPaL7ytly4uWUT539+xCy6sh4S1ImN7eQW
A4sSTIUFLDXqYLSbb/fXu7iD5PwXaoQuJodnljwyeXrdWOh/gKaiflI7Gtw3cMOKhg0kcx05NgX8
/o3Adlah5V2BpPlM2yfcx4ndba3sS2d+6Vqxo1NU1+em9b0CZTiM9Ks7QMohQO8n6MXUD10ZY/qu
2tXVBqIp93/Z0ta++mWyknARmQbWGRo0Y1AJz3Z6e7BQ8B9fE/17lYemeI6VTfudPomHIvu4b/hm
i2lo0qGsKpGHiMfzomDnJowOrdEe0fzy8k1jB7pJ3gb+CqWTSGMx4DxrpenbxB6FQTlFiS8A8Cq+
yPVaU9Kbk2k3/TFRXgg/xp4STuZLRR0fs2z8G+jKDPuxHjYGg1JiiIkkdfhzf9U3rXkXPwFPfhOz
jaCjQxHo+ifUjZskqUf74+AA4+ArNODqjwL6xEmtbjRLCWwHl/JzyvdFu3eSsC1fdeWv4MDEj+2L
Bz3a30TxDSi7KSsfZF7Q/PxlaPqAbwqtS+MmubTo0KFJ3R+NPglH87FV/tL+zPg7tb2dEa9NUtyc
bukI24RKOaqnqObPLmIQ7ysA62GqCVS1gZkcvCkN7P71vrtvd/fMiszgLnZ3DVx2wcH1eWTlX4eO
PqVO6I1tCK0QW4E4dL7J9F0Vl0E77CrxZUrTlfO1/MEv1jkLpRigsSwCrMURzKZZUm0dhYK3qwoc
he97UYdaGph5A3VCv8y/f5/aRzP/QekXgC6jOAnj+sGEZqaXvaLdp5Fq5UWx+BGk9A96kBYIZ2cH
ogYDUWpnoj8KFGgGspviPijWlPOWjCArR58NU9mgcp8ZGVw37agT98fRVT5AWN/tckcUmPbz1nBd
tw8kfG7otKPwJQ8X+gDXn7s3hoRCOoAeR5X+sNM4ItOTSPuQmludQG/KRC570IxdVYa98TYOb8b0
YA279LU9ZDHfNiV9FMUpgag8GiM/0iCLGJrvYDQY2309bmvHZwD9gf++XatnLe4TednKwjCUVOcU
QfWU267wHHrMFe2QMytSGKSBE/6WEts3azMo3Vel/xvjQyWYPiydD+Safp++shQdh7Lw82Kjvw8k
9GgTFqYaKtjV90/TQsiWA5RQHUdJGWQIs9hFtYxYdsfoMQnG8mlA4VCZ3gx+HO1Aq36y1Xap3BhX
WQi+pqzYox+B+tgNx06KYIVnAhmOw19KgYoB489bGb/xVzZ1PrKAXWr948QwYiBq2BrmIUGIKwtm
1/tnMlA2ryyQguD1IECqxpLII3oe9Ou6RTJlnC1ORloHTxHAm5C+XptSa69LNC6mIwASYaNDJM0j
Qd3uBrIy4LRw/K4MyT+/CIHaqJOuoep0HOnWKRqfZg8DXwME32RQ0nEXq5klyG7f477rsRqWfyPZ
RxOv5MG33gKaSB5tFQOxNixdL8LUhyJ3QLd0rOu03iZWkx8oU3noCl6jlaOT8P5Wv70MUaAA+gCv
NeAQQPl8bU+AMHrM9W46ktTZ0ZcCAPs47qMSbGHgcu18kq0hUm49iBIwpGswPw4ZCByya4ujCTj1
qOrTsXA9EoH1AZB+0P+srOuTiu162+mahtcMSs1Sl2EeITmmmBM3teDIsXX2XVG6G1SC9YCpTR4O
kB/dTYqS74rO7v2eV39Hd+BROjmjT8qJRMA2E3/s8nGDyj6J3HwqtgbBRM5998vF3vxKOekqH5Pg
8Zhtp3S0Uq81En70GuZ7XhqoJYjjmBu6bJOtsgEuuR4h5n+szVzfQw7A0jkSwrGtQ9JbO7OvVpru
SwsC9RsogB3Qx4IN+vrrcryMB2bm/GigmRB/SS1soyfb+Kpqb/c990lxNHcdCJBA7QKmCQCMZiEs
L2JwkJQDPyZNvUmKH2q3cZXGz2gwvXSvDpk2nvstcVnYTlqQ8B9p9laSbQYdHi2EfEAx/rK+V6nj
uxIZN63kmLexCGi4zxopJrJRiJm5gTlO6fGW8WObk8fUQjHdazE0m1TFylW19EnRkHTx4gJtKo7w
tb/tenB0plB+FC59Jma308vky31PL5oAVAJuRjEJhq5NOIo59CbDWhItQS5faRYWo4qVhdwWACSA
EC003BAS8zIfT+W1rbWdbfFjHYO6L0Zc2BJHo2GHwfwgkYPXVtqPu0pJuqDkvI/sySofaNf1QUkz
fSV+LH1APFwcHbIuAODMGWKKgtVNl2n8aPXOi4WNUwzlC0DG2/u+XQj3eBICmg6MOnDS86ZYUTjY
G7bKjylEiCsg9HJRRV33k69h8JfOpWSUwuUCVSh7ngBDBM3WWyMXx37M/nS5F1b4h48iYagL7wwt
yLXa3G0OhcfuhcHZCaBUJ4bLCAwOdMu0LNCaX2Z1LtR92vi6+8sYo/uuXNxAoCvCLrLRakbQv96n
AoNIZYlWz7HMHjQQI+raQwxdEn+kPsF7k5i/ORg+uCAv4Pfb9xXZ3f8BS+cEjCgY/UE1Egz00iMX
+QfLtNbAzJU4Ok4hgs4gzVbRjTXtuRumT8CrNQcdO8lp5eCpMTuOvEuUsk0dvOqdfKc14cjDLvV1
Gsal7Wcnw9limglY+G2jYI5zaEND6Afga3sUt9P8B7N3Wdk+dNQ43V/+bTFW/jBAIzBypgH3dzN4
pve0qyz8sEl5sZs31CeCRIl0CNB+MZpNav1ga+WspUMKR6BNBNCaZBG59rhuggQhNw2B00MiJTY2
6Irsq2KNl2DpkEq8FYa9QM0AWtOZGb3ypkIV4jhNYwEcWaahLtF2oA0HjJklv+/7cSEjQyYMRDVK
N9jIc2JgmjS5N1GiHrWaqts6zb+4hWKBY9agj2WVlduy05xohCDMSgRe8CYMY9LNBAIQpFiz7KBU
S0NrMhj2IFTRWvYG6n6bhDuv/74+VFvlkICEBX0e44tjwkGrZMZ1zY9dvvHsP2haBp16zIFkU91z
vzZHuhCGQOAkN4gBFrObWQCSNCrLvI4fHbWInISgEQj9NjfkmGNX1beqQT07Pv/7CpHAy8avJPue
w2r0TmDMEoKwxw7quuaRKxi3iKwKI06bMVuBES+FAwwfAFMBrT8Js5ltTtCCOKXbmvzIPSdyhvql
ZlVoTdkmzux9XjxmStShE8VerZRtK0G/KnjExr89+1m1ghTV1yN3fw/i130XLByZq181y2shAsEU
JcVlPhEA3dxxr2csZEDcg/N6JYVeOi+XDpht29jFplUHvM6JbhZ+Xw2+rpPfKKL7HvZUxuD8bsXk
wmUq2X8x0mVgOOfm1uYVgZajSBF3qHqMybaJ1chL9mPxYdnRfUcuHUo5tKMj9CACzQWgYk3kY2fU
4ogm77Bjscs3iokHTWaIdn/f1ELVGK19rAmah1gXqGqv41zN7T5RRSOOOQR89K9l/qdwftEXNwtT
8Uy7r4XyrWoOtAzRbWcHmm3v219aKq5PdMwBtEODaxbNVVfpGcjR4FVzyrcgAPnlpoJEoof+4n1L
S0EBtTPEOPnoQl3+eqF64rQe13BvsCko34xTzV+Mg9BT4Fo3JFnboIvrurA226DdJBqi1LY4Wi3z
KaakhZtG7UBWXl760pnDCx4zmmjSo2g1yz8oR5pJwIp6NMcQbB0g9PKao+d9r7oG+pWpL5oos3aj
0gUs+931YYw3fv4aG36WP7T9vtUzP3skEI/RxbM1ndPGBdOP82SvadUsHVhU16C7AdQhnuez7xxP
rTm5Viz+D2nX1eMoEm5/ERJQxNcqgnFq2+0OMy+oIzlnfv09tHTvtrFltHu1YbSa2S4oKnzhhCPQ
JDwlJTk04N6zNioFpvtwHatAdGaZVv+HWgewRqg7oNQGSdWfCfx18xRDlVcq2ChH9TUCw1+sDM0D
fAWe3b2RvNxfYjc+OmIFyGYiIgJOZg6nj7jGG5DC8EcoWuim4CfQ2KmzwCybeEk86iennmXC6GLI
Ek6JH/ubacJ/vVcY6l2nqJ1w1FTvrMR8YmQu4r+4F0Q2DiUPf0YgSPuSC61xVBJzlEfBako+WXk4
yE5l0KfbSAmgv9Mo0UZDDGepbdtZJAg8WsZ6swtFKTW0WCi3eZRpZlo2eUxHxRVeSQtfOhQwiYnm
ZXKIB94/9b6nUT5uMyNuPH/hlLqxygFpntIyVOLQV5mt8rypi9BvUnLMmm1Sl7tkOGjwnUCKvJAB
3joOf480P48gbpYVcFUix0S1xjIFkGREjFKafpqthGCvxuCWtAGLfGjjeVb4d3A3DYxM1Z77c38t
3UgsJkYjMhseUqwo919+3watnVLX8SC8kBqVhJrtErLgCjCOPXExxLScfy2hmkvGXk8jcozkjZLt
1TKjHGKJSflF7WFtuFd5Q0BpMB62tQLdx5LG4WRC74an//KuCOoR0uDSm2MrhaiKqlopyFHmuS3h
WqZGwUKicns6/2+I+XcVW6Ae4wRDBG3DZDgoAZR0/yVupEIEwGB9avzCIuxqkZK+zEct5aRj1Tu9
8l1JLzWVhq/GtZKPAsIz1v3xrg8bDAckJwrs0yEwV4moanEsfTmVj1goVpA+9MmKj5f0s66nDTbS
vEoAzUANETjKyyUCf49KiUBTO3a+UtMhrUG4Rt/AuP8q0/a9PMuA4cZZNnUL8K+56CdXJTA15BT5
WFtKUdN23HIMumyl/PokhEvUlhvzBu7WZA0M6Ad0EGY3cxy10DINPPmoFMm2APSCM1LSLpDUb7Rm
QTRERQK1bgCxrkovZa/yHVErvJKbl1Yl1CVEQ2rQHPkh2qa9H5iKNGpWEXXCqsvVhMWN6u9VUmd2
IcK3rpOjcGHBTC82n2WAYVGlwB2MG2p2Y5RjCH5Im8vHytTUV1giFtJHJ69kzr7/Na8Pa8BesTIU
QAZBxbri8tSjArZ5JRxH35B5QrMPpbfkYQn0d/0d4caBnBJBMnDEKFFeLk1/IqEMiSIg1SpiGwys
jIol0U0UacrV/Te6kW9NY037mqDTA2DD5Vg6bjRermThKIwvQaW/kD40YXISRXB2rsxWDVijVhRI
4lobAXKxA0VcRRKFSmPAAQ5zLiUjAtqh/bz/XFfyaeimAF2PhTzNNKLa6VP8OsELBYz+AA2RYwcq
U+3SqukOefFaFeN7CwGXAoWwuAUb0+MZCR/gDYFu0kNZvGR8d4b6KlVS8ZOM2kIeeL2dgT6RMFE4
DVE+nh8aQtt1JVS8xaPArdUko92Q0bRiWulb2fjcczQfXhcm4tZiQOAFjUNMxXSrXU5E33mpEOJ3
jslpaOFJVbhGmMUh9fiIcTWucT7UaLsvdHimkAe/M3nYurut6nhls7DNfkqOl/sMrhMgwE5YYFBE
5+tfK7Ko7QZfOnalq8NsCcp1BdQVV+1QVMdMynmaZ5wLbI7UUlfLlBUneSng4V37vTAr0+l89STY
7oKMyAnAr1luF5VVonhcIB1VAS7dvqlyf2oQIyoNllCRWcf7mvGbIrRy1bw/8vUKwBT8Gni6Vn6t
S76OVFJJmIJIhy2lMYBqXydILFmir7noUPkLadCNMrAMUum0G1DCwoaY1sevAV2NEwA5KZWjv838
M/RKwXC3uWOIghrX0bROISVLK51YfL7QVL9xNmBoHHfQ8piIBnM0YUQSl/PaRjlCUpoGCaG69Ldz
S6gZ8gaUTVkQc1S0ytwkMGb5wDGRlWYer3Q3Xw3SLggdz4tNXesXnuv6tJ8eC4c9OETaZK5zOSMw
iK3TUOqUIyeLK1I5uQfO9ygYaSZbsIG6/71vXHcwIIXSCBgyEpbanBfd+oLUEXlQj01M3WJbgmc7
ld3CwQrDx8GnyUPZ7TLJ8cNhowoLsd2NQBaa1tj9KGTg+wPSefmuTZei7q636rEmZgdmrOLC5GEb
No9x+xkXJ/W5N2ua9qE9TvDsF+Bkhn6B1TLdNrOtdvEIs0CJ96Gy0AedeoRBqMBZYvQMpB+qjDut
3oQgwd+f7+vj7vKFZxubaMKYctyoHpGNKqzLoY6l5gOYLVq2lD/f/LToOiAORJSJCudscru0Hv06
kdRj7+dsyJ999HOUjTDSdiNltYNiQYhuvmrE7i5qDvff8zqUwHv+Gns2q5BtCmu+JupRV+0gP2Qu
rC633cLh8bNDZ98OcAGCbQLqKggos8MDfXE5rWISniSOxwopYhcSo57qtqAnpVVYGHoooDtZFwRA
gaCOomxXVEL/EuReXkCtk6vdVc9XwVsBLaIXTtchGITKfboPkx4kqzYbIEOl4w/D84+PgWtuAz91
V3UU8hBvHeNRgw4KkJNG63XqV9M2Qc7ANs8SFvRC+aRBBftV8gfIco5Tco5dMKp2SBLc7nI3qso6
ajyusSQpR9VOCIDAYlwqTT+05mLWRXX8Vo8VZKdAxEvXPXGhgBWXsoBeRtS/dHzjdkYaKC3YE0RI
GESAYWSX1YWaskhJstdQ7RvXiOWMg71eJ4q0QtdNZgN0DbVDXyJ2/xKqDOoB8D1FQQF42+G9TLoq
pX3iyul+xFn30kATc6QSYM/bSIjjguWlmxhKFnaRITca7KC6oua2I0+8iHYoeFWGgrmJDJgZdu+K
4lfwpE1adL0aUcx0mxtlyXtLdEjXU76Rs8IKMgks5yHJWvIEi7h4O7jAIC2U3m/svMmVANJNk8I7
MDuXRw1uoMoXYVtyAun/EKKm50VvnNovBHbT4TxbkSjq4+dDZEgBenG25xI5ATvT08MTJ8svnFvv
tS5QFs6QG3sLvZjJ3giUImzt6fd/X5lEaD2p51AKSkLWQl+8W2t6b5Tt+V/vYTDCIMk2ndA6mBuX
43DErUF+j6NTHaIe5fmWFmwkF/DfYOHT3Jy0XwNNQcmvF+p7xIDwZwRHqX5306exfLr/Igs/X5rF
mG2QgyQ5ZNFJV6N3neeorjT/Gs0Gy6J/XmEesHkK1ypYudGpB9ONh8MPrYPG6nUI0tx/lxvLGANN
IEBU0ybT58u58gIJ8SZXRKdGyrfDWKzyRCxo1LjO/XFuXIuotCM8QqqN95or0bhFjn6pq2pHHHuH
UYyom8vQuVPWQ32skz+Q+ll4sVsfCQ3NKf1AGAJn+ssXA0sudVGA1I+kexS0NfSy/8sAeBGsZmAC
yTzTEPkWoAqvBadM30raw+iFCwPcmrJJzAZZjDJJ6cyWcSPXfVyqrnvMapG5wgM3DjSoEqshkOx7
kgp+qVRxI1KcGi+oj4NRD8vx2YACVE6JWPjcFLslA8Q+JaMJnsvuOW8HB5q7fWE0zaOeWdrwzKMg
KiXU1S25yFm4ZM1wvSxRlZnK9BMxGY2C2RbLsjbKwHznjoBcMFL2gCSCahUuUG+mF7o8XSGs+tOH
0NA24X8inl8HhSoNqeTLcXBSauTlkBouRjs9xN9+IFheagX8whe9URlUcfahd/hTFCHz41zleLhN
Rbg0IE7DKj+xJf1F/5BRHhFYI8TrUfV3I9KE+3vv1rBQEEBagqhGBAhodsKHKskyBX6Lpwp6AwYA
2ImVIEo2XVJ2J+BBUkfVux6RSec7EFgWnvQoXXKYu/6ikzMJCpQAyADaOtfj4doE9ZtqDE55MGgg
WapYzHXGObnsLhFWrz/rJIs3uUhAHQQGX7NLE7pMbpy2YXpSBZjAQqiXov5GU+04jvEGCmOgFJr3
Z/jWiFOyA3YB8g6ccZeHTesFiRbwcXoqRXSV6KjTlGw93cga1kpwmFcXvujSeNPv/1q4RE4FEskY
T9KMhB8hM2SKsgk9SxyjWnwWT/df70YzBBqV/7zfT+r7azw3zscgCjAeJzCtflNgA99sfIDV6nyV
gKrmsjZw6iLDVpWYf6wDBtW0+89wI70GuEgGpwx2aajszNmeSRXzLcDR6WmqDMvbcti33Jvr7YTm
nGSbJv+o8ncd7pffvYB2OdpUmcCqIKakDzZRhkDXS9ZjuUT3vvEl8FS4QFV5KozPi49hHQuFqoTZ
SYA+Ug2nL5xUdp/jfou2RbxTF7LL61gNkzDZ46CBCfTXPMFNmyZUSogInXyg6aKTqOHOTp68fInp
fwNAjaBTRyYLnjl0QebCgVVV1kMI25dTV79JEtAU7qYzsLIT8893YerfgQvfwXMlb9UgA9Z+UyzE
cNfFMxHnBKgPEAyZGMxzPJms9X2Boq50giozbavHoAgoDHpyQcUvBxUuEUr4oA8pVVp3Yaldn5fT
2OCmQNITqSDqV5fbqwO+1ec8jK0IOyl/k8Q14TJKeAclcpKdatlCfrOwpa8uXxCHcNlNyiJwdUWL
5XLMCGDUyIsj/SRCHL51Ym5TSAzMObIESLg5EBDDQGdOl958YqMhBjbLjfXT4H+7R1DZe6+k4Ez4
pXV/x16fGtMr/Rppdu0kTelVcMDSTzkMybMXiIHKq0Khzankt73E9OFZ9P/6soSZXTUJeABL2h9X
u2WioOIvXQNmEnM6OyaVLEqDkYsieElFtP/M2scB+k3DotbnVawpofGAbgCqa5NUOxEvv53fA1rb
eVH3qHF++NCABmeIBXqm9+fz6sPBiBBARPQTp7FQ5JqNwtdc0fmpBOdDo5VNGQfeps4Oo3S8P87V
TT2Ng5bwhMVGDDanCUvyEMch10gQ8d0KNdJsjgXan/tjXDOFfwYBjR5IEMzaz9r5daOk6PFDxnGU
Hmurj/5Kf9OW4iDXyUfiHqLIkfOextGmSxiAy1Q4AtRFy0kkVJepgsL1dlFw5+bsokj2vw80W6wo
LgjhEAvSY/GcDGYG/YpQ2naxaMES/P67X60WlM4U7DsBdXiQ9+Z5sBTVPdpGkgL/eMiD5C+oZN0f
4CpxkIGIQ18PRVgwXAEuv1woUCpDXxsa+ucKXZJzmeGQLLseWsu+GloaRCUZWAvSqdX9JYPfqw03
jYy9AOtMXFHoFl+O7JPAa0cQaM5q5mjNii92+uE/EOZ+RsGlhFsBkfR8u7kucJ1hiPeTCx8wFROm
57RGWym0pWp0FDUyYluoPfvfz+pkxQAsF3IjIIku342geFEDpeGdUZRhowIxO8LyFIqxvi2EHwQ1
rfvjXW1DiKei5gmCJ3rh0BabJbCcGNRDVUN5MZW3VXgY5E93+NdJMsbAbYM9DpQhWgOzRT/otUfg
shmfFUBXetLSaMmj5notXo4wbbtf+zxuwrAIxTI+t1oEDeh9oqUMuq/cpER4QpN7YdKuG6F4I3Xy
1AXvBqgIffaVQlENm0qWonNFjn3Dag45nel1J45spVQwZQQTbsI7GaAtpWyF1UBTqTGy8tjnW8WH
bk1m/fvPiB0BZDWeC1qks89YiknTiYikzooLT1acpyBcwgrIBLDz7f5IV1p4qBEgLAZxEHQo7Pu5
VmcehXVeB0VyRiV5gLpz5uVfUtcEHGt8LvtSa6CFDV+txy1R1ep1EPtBgYOj2+0UoYYfhMbpIXZT
xcUf4Dk2xcIGum4gzJ5vNhWgYA+eV9TJOco2fTrAnYaj/ig5Hh8YYvyZCRYw3CkdPLAWnvweEVe3
cLVdH72YIQWAcJRrQECe12xkPuC6ZIwn0VkIAfUt7NmkJeHvG2MAvI/KE4DnsBOZB3I5WCgenL2S
s8bnuY0g2mMQQtQXltWtj404QJ28KwXknfN0SHd7NR3KPD276PU/6FwpvgJaUR65vGmYPz0fFfhW
0ajYqzlmNq8En4pI7qHSruD4tGstgftpBfNJVJd8vfIXnvD6ioeuG0A86Bah6ICq33TA/dr6tasO
Xq6p7ZnPmYYY0y+DjhXjsfC+6tDqMkvUT13rhGLwyPk6LRrfGKqz1/gMjjKeaxDOhJkRzdFFXLKb
+/kIF5Wf6dlw/SI+FDF581IXP/IFhPvK7sxBetgTrNx9hx8tVKtOcJ5h7rga0sqM5AIEdCvgAsdt
Yxtqf2lSUC5jyWuvv6JHgdA1iy1FNv1kFfvfDcxctAcYCZv40025g6FHgEaEDuAg7EWVoaZZbnKq
yfGID/NXTrIqeVfkFYzlPlI+M/198JW00JN6V8JXHW1qFNjuHxHXpzEQ1hN+BRiRCZg6Ox1xFNRh
K8jdOSm6lKZKq5h8E/OWFAbflVRMLhjaZ9tw0UJG9XORzOYbaTL0SKabEwHf7BoQAlcBWl7rznL/
4sqAxfFW5jlZehqyEx8ciEoD91nvnwOOMITnuS6Y+QN5VxyRWydb/jFUjVCDmce+h7WZx2Thwa+Q
bjvSRtIsWTGE3RCohtAfYWqSm8FB1C01rGle0n6XKTaAmgV50r9E3bg/oddVCdw0qGthG2pgnUHT
+nKRp3LVqW7JdWc+glwA9E1L6UGXYMLGVMn2x11TAFwTGOpRZnC88R4VdVeUPVVDW9snPvWjpWIf
me7s+VT/fqJZ0tOXwM8PvtudWygmCFZXQCnvEOnQf69ZrkMWTdkOniGhfrtVHMV/a59dn5bcQebB
pHzlWkPNmKutsBh3g2+OqiEmu1TC5WDANIS4qygusHLgHbCB6pW/0Oe9CnpQIQSRDHI5aOyBGznL
vCNRDaQ87aJz6HKy0wMFzMqx14wOaJ+FvXB1Tk9DAZ2CYBKwKXAeLr9cpcEfHRW9CNYIKNPhVmyY
qNUhu79AfoLRi8+BYbDRJlrFlL7NwziIvOeJKlYZVHZ7bpV6UiaynA/cyBYKJZNZNqiopce1VNpj
3DQli6U40NCsHYBSbwuAByk3BlrOUnBzB5a6A1wKXF/tWqPPgyq0w6ZpoaTDwVua9iiZg55GXPGx
yImODwlxqZYlylDFNG/GIWWgtnc4k4BICixgObu3WOdC12rG1CcMYIL2b5CFUEnny0HlFo6B6whg
OnTRxgQUBacAfr2c82Yoo5x4/hQM7WurqyyUVbqONlbVmnX6LG2qTwBlgKNZ+NY/EoWzrwBIMUrv
KEigfjiXo/YQMfG9gppZ4rP4szQCo8rN1ih9OzE9adWUm6xgLbApa3hAQxKgN1rCeBNaoR7t/2QJ
VSdj7RFK69/JWjWLNbEAM9RKmuy0nbgGxM/7KiJaQt7mvSRA+9LwtdumcJxxIXUBUcFdnOhUWPFv
rmbDlkB60SLm92+4MoLyXI92m5ph7NQKbb0F/M+tSUf/eMLgYfahbDJthF/3sMyBPOYXNRj5gHvJ
XWsR8jVIRx2Y/pQ3SigZlobSrrra1pu3Im8XstHpvJlN/XQ2TqxuaOZe8S6wDPuMhz35mWh2VT3n
zUGrbfmJj5/4xkqWWiw3R4OcNY4PaDwBgXT5sgPqPameSthusOVbeZBipG7z0FUrr9svUZZ+oFOX
r4bDA/1/ABwB8oNe/eVgaZTUge7JUOJkyqkCxC97Osan2oqhFLf93DYrjQ2bLXmuZabufHgwgmIT
Lq7tGx/44jHmmWkn6qPaQfHiXFDH0KnTG9x7RD8jM2PViqNOabWGBSBHQSW0ufY7w6eyw5mOb22c
gXkGaivk/UHev9Ypa8TNuTdoa2WrxNzJlIeauunl5mpcNfZrZT9ovEk+lKOAdMGWvLVr61uCrIn6
Gg2YZvTrwt6hCbETTj5LqAcZn0PsoKFYH5RvqNIaDjYT/gA8tTY9hfEaLex4+/INh6je0PalITxW
qREeWtcp9qd0m9dm9qxaGavxuNyH9iaHFPZpFEb3nU2s4dRXLNu6a5UmtmD71u6QabbPvna8U1t2
bn3pVDYy6mCVM35dmDtonrEgWvVG2ACQyFwmv/PmuOkfCto+Pmimz4zUMnWmMN/ILYBFX52CwhWU
QosW2hKwcrNQQ3Qs2YYArQ5RcQp4LYV/y9vWXmFnnwBQMk0Vpc5opx+9TZ5Sjx61dWJG9G9n5bRl
IAoiJYOeqAFtCv1L3YiOhJZGQnN7f/CNrKeOEqBnhYgBys9HYDNPnWt8yqyjGi06tn3j3xN7/VJs
9oUhPz+IrdnSR8/Ejk7OKSMOZxzddf6knuGAZXb0s7Nwf5vc0TXtjkIbGAYs+7YzYMBkOs36KYN7
CZNt32Ba4wROYKn7mDKzBpSM+QB0wS+DYo2EkGoZjZa5jpmvHjtKHJ6m35+dIT6sPp+6F5lQ6q8N
tPQd7dSb3lqi/oqWX0pH7bVCRToC/LljFL7uHrwxGPlAtHRWCbVKy7XDL5XpTriXIPZIzUdQTMzC
iIxtZrWMsJcWeohMXUfGdyPAtm5VUmdNdmw87gOLp8KpfPJpTM8Jvq/A2v3ewf9sdRSi9h2lKDng
WQyPYfZXyudepjllGn4oZoJjr76Rvo+2pdB9iv8UzE1CLYQ9L1xsrj5dM3vvLFQjaUIl2hlBbuqx
uV+9sPhLsh+yzb5heNMiZiqLDTuoTPWc2/pBEDawsTKipy8HAldY+Vt3y+p1vvu0V6CD5PSTXwFA
tRpVa23H64ye9E8vpf53YAyvrvWkHt4yK39qMiNdZzUNDWw0nvZmz4YVJfba4VIDVgca882Gpbu9
SG0mf75F7ATq1gmALbpujKpidBVTTO2HBfyzs49R/n6oNrFZRpSuHBMaX4ZumCrzTPEAroURPeR0
NTAXc/P95dPIRpi9efp8TR6e4bt99Hfhm5H21rjisRmaeLdW8P73Q6af82p+rE79xkk1cRJDml1Y
A4Q2hIpo7VlAn3owMtUUXfbHc/jK1J8H11CntXd/zKvECDcFeAKoCYgoHqlzkfAYzBPRlYB8G1j1
1DTPiAK83FB8s3W/74/0k+rM3g4YQzC5wD4FoWaeg6V+K+ax73VnrTeC4CUgWKVwG1Y7K2tXvmI3
IEoQI0A4KNNQeAgGOsrMh6QEz+LEdEN8ZcD2IBES+kY4rsv8WBU2nz8uPOYUis0fc7I2QCkISjYI
kC/vtjZCs7yMMmRsYIKSyiQQ8wP7LMkJbfm3XrMUToejAgTiYZ+S7d34T8KtBvUt9AFrzNcZ+GIk
bVuqgC7ne4bGL62S6QHuPeAsz1HCtCUoK3Rn8sg9FOu4wh6qIL+LeNl9VRRnP+70lEHBrsX01Qa/
lEtfg401MBrAvMTf6MlAvu1yhpQgjpKsEuGjZdefoMn5e1F1qszCX4Xpr+Jd/yTboznQbgkNe2uH
oGkCRg2ETvDPvLFFIgXqVSqyTrhEYSdrDdeOICdG44OSyBLyhibTawOJx0CQlBZBQeu4FMB6HbRG
Md1GrL+BwBA+7q8Zch18YUYQeUE0R4ahpTj7JPwYcZnQRf05FiELzoQGNcZ1TGjfoIHsAzcE40dI
NUXGREMItVM4fkCrvSBHOMDm8StcOmJcSnLxHqPjk1JxeNHHzKzKXUa+AUtjYCcH4jvoKhGoEz0a
hgwCs0PlhEiolYWw9caJgHdBAQ9dBkTN83fJ5JBXOxL25zxmofLVPqaZT8lb9Eie7s/a7Y/5z0jz
s6dQBa8URYwUOrrEUBL3vfehX0ci4/H1/ga+HY4s7xZOPHJr/wCBNPXYofpxJVijoaUdIWzs0auh
EfRTqDKYg1lC8vkxWI/bXqetA7dnicmvou/Evu3miOdkGqMj2K+QSlRMhOo+0L59t+MbaDvgI48A
hjuaZ3NrJJmtso81o8lX+hI07rpMgEU/EYsE8AXh9TYLvGsuypOhlbqz1LoxSto4ivqgjhk3IqO5
/3lurenfQ83OwW5wYeLXoHLF2+QVMKJCNVTEQFwCaWxrlBZGuy6U4VBBz2eyagX9FWySy0OlLLqK
cARvFkN2cqyZIPlGDM0O325GwLuNPI3N+LNPdlAIZE1j1GY3vobAh3bRIUzXRNrpkNpwY5qug8qR
PY8CYQ1qkwuvor+Nfo6zjaugPvlR+69VvtP9zzFakXQ1RJYfHSQPDskdLV1520kPfLUP+5UbL+AM
r7XbpndEtwmwjqkpcmUMFMtlwWuoUA1PxKc15yhrLoCzAAM9QuFfswOs2YI/9XP9XQzgjiBFtvTz
CPn6PXT6U1YuaTRfF/F+Hgjq47BdQkV4fteVipLoEJPHXjc42XRVHll4S3vREVREuI+9v0oLmq9h
DgBNxAIxOAxyAlauvdBSl/pFt7I5zA70wCGijXLFvKKojA2vSgUepi8N7a1vNuUBoKqiZLWpnLOj
bMEHQxLbhYV3e9ipbYvyG/xzfo6LX1UC6LKStoqwzqNoVXlHtX4MPxOP2CQxUxDp+K3so8nJJDl3
lroyt47ayU7kf4ee1VC1PA1KacB66PQ916CPS/vB0OXNkBvCEln0GtszfWugNBDnwfMIx+7lBosa
QCHHqWCLi5uErI9Y/SANdp2sh2GrZk+A790/QG6dswDWww0EgSU0+sjlgIPPR2471WNr+RM6DU/5
33Rk7ZNeFwsh261DEcpKWDFATMF7ezaNnVBXRBqi4VzzLTEj3i2NNoCMaJt3+sI7CVMIPg++FAnX
PFStESXOhR5lZQD7NU/6c5NtpPFv7OJaMAZ4uZuaa0T8QYHAcuRMMBiDl+z7E3prbPR20VNFcwld
znmUUQqkwTfEbvVPZJJzxE15f4Tp+pi/Hbr8uFoALsBszq4XL4tyKezhKJF24EQ2HZORdXvKCsoX
CxN5o4SEBhk8ehUIBYjAEM4+mtBVJXFBUzwrtsxTdw0CKMCjj6OBvaZT/R0mtFCoZ/k21ZGS0PrN
+0gBhamoVOza53CJLHgjGLl8ntnkcvVY8/GIYCSLdLlF7lXojtDIMDzhcyStlaCiL1sKRXHWh1bb
T9x2cGq7RgyoK8Ehj3ZSAkX/+9/jxqYFOQF9OtBt9MlZc7aH5IEHUrsthzPanv06zQkgQ1EhoTcI
vkoZgnbtaolvtXxS2lKeSyu3i5YkKm/cEpcPMa3LXycklFWD1iu0HglHqDtxyiC03kqstRoZnCjL
/aMODFyrmOXPiQGPg8iSNbT2mLykNC5cxySXTzKdBL+epAEAB60CFaFbYXBbqWcZsdVsJUVMMfh+
vQvRQh32qucE9SZmos2z4V0lSzfG9bF9+RSzpQuvh66IBB3zIVIE+aKQ0641A6dS2YBqSRJRaTwI
+kujf4atpQQnuEADfl7Ux0RuFqh7P5v+csviYYDCRWaNeAwJ2eWUcN0QNSDsY0pQIFRR9tRX6qOa
/q11yLtC8deSY6ttbc5KIrDhIXNjEY2W4hMR1lxISfKCMMOvLHRd+XGj5ihL1rs6cvKSeQvH9I1p
A/QLGQXAzNBc/kHe/vp4kUAGuRz64dyIx5SraKzvpVKgTY3mENyR8wUm0Y21cjHc7CsVlYdUMMRw
BBPDaSqV0mMztVKFDOXLF1dvWB4839+v1yc09Dv+ecV5EAuQZaLHUTecfa8E2MM3ysFf/f+GmCXf
ErS9BzHGEEkTsLR8R/PkPwyA/AIBIbCI+FyXC0pXs8prps+kRajFIkeqsoUNdH1fY5Z+jTBbsjHR
GgIk4HAOxL+cGBnIdWmAcuj997gOPy5HmZ0VFdfknjpNlAyXUq1BVu0i5El1pscfcrWwDZdeaZYs
uZzYZ2EgDGd+hPUS+ehaGWxZd+F6vrm8fk3cbElXsZwqRcwPZwRDyEc9lGcV8f3+tN0cY4JITxg8
nCqzzy8FSYOOFt7ERUaskU+/WeoM35yrXyPMPj/asIUcqngLvXyVi5c0NRc9xG8eNXj8iQgDs5N5
RAjjUBl26MF4FsXhQwwDo9F75vXVZ1PwtSlEyOHdblj4OjffC5AaqPdAAwCKw5cbRyog8Aa2yHgu
i50b7cv6IHBLEoxLY8xWQJPVQpBV8XgOtfesaakurrlF/t3SILNQSNJjN+b1cDzHQMwS4rS5YBYg
RN9faDe/0aQSBawBkqD5N9JGjusbvhzPbX6UvMcuLbZ8/uTKYPS0uBXcJarSzYWNfiwKPpND01wO
opY6z0+GFOOJXxl3KqXz/fdZ+vnTrP663rygk7i8zfBpkr+R9qRwC8SQWz8fJgnIqKAdyOvzqmsZ
imDc18p4VpXslfjlq579aylc8C1BrwEHBIABgOBn0WYXteNYQAvzjMop1QenkZ+zwbg/TbcCbUga
ICWE5RoQRPMwgFfDRMwaHDBdCO4163SImsMSV0f9T+qkwgXVpgpclpCxETbKoOtQCBFU9FH7VnIp
lAFiq4izcYkycX1dgNCKVj2a2oDPosB8+fkgIVbHjZjCh6lhsfunpuXwgEKXTxaolzfqDdNAeHP0
d8CinWdxQ64HJOczhEGJwYOdB2FqeRX321h/JIUh7QrJTmvAwyh6WAtTf72xMTSYNgSESLhyzSG5
XRh3XISj8BzGoHnCSa+Flp9si60joZUorAODKBu3fn3ixgNUezttIbS4JleBbvr7AWaTPCbwkoC8
YX+WAkfjgdKKWGOLH+VzA9AJQIMF7e21+NlvRlP2X6G3tjAB0wK+DJYvxp+XmJDRxrAwRiZTGo1q
DFAxPAGtVrpmizLXs76rfNqssqWT5/qkw6gqwKCovEB5bL604h6pYSfGwxluYLFsFpkpI3EInTDf
JEtOdLeWsQqYIXAZE/JUmk6RX6cQPjyXuZ00nAtiB7XNuebg8C96vVDKvFEHAdVhQqvBRxlqn3MA
vRr+D2fntds4FqzrJyLAHG5JZTlbcocbwt3TzZwzn/589MbGtijBRJ/BJMwAWly5VtUfIq+EqCae
3OeB908yVWTdv8mKzKCfvXeu7Y0r3hcg8azDoC6E9jc6qSNvrZPFmtg68zSF0AgN6EMaj4eNZcfd
g+6+i0fjnzWccEKCgIfyOWEQ5PDZWFIoSMoiNsRTyetWWg8vQf9cy+/ehBHbWksMx2sE/9QcPBwG
lJoaU3g5dUUuymWH2uipcTpcrHb5U544eQFy1lr5ybEf1y0Zasz0VmxROWdalXCdLZXYbixWxGnR
K5g4p0ztbIsatSQOPcv1VDaHbhvImxqx2q0Z3ZnGAib9xk1gIKpImRXo/geB7LLDmZBUWeKO8kmr
12L5FoVbo7d9wSkBrQJ/xA9zJa/y/vT1IXCd40INjOsfSOJU4ZrHAZ6aDhDRS+VkSQjLrzNgIZ34
WiwBZG+kboD8kshGDBduEKWmy97h0mF5bjuKp8GtxnXM0ffDi+rct8NctOxuDOS7zLSGXWDhboQL
iPxQVUO5cNtcn/h8BBEp9GyUFAizLj+ijLEtEQRZPGGKGMZTZXptZt++HtBpG1weqiYXGQcc+xEx
jbnghIEIjphVhXzqoxPidHbQqAsX180WQMWCG6AucMU1jjI50NIml/GEh0XJLalVS6DYGwNF5RbO
EVnAqTIzi3k9U/bUppSVk6ICQ2h3LfCqxZfPjRVPfDHhYqfq41TDvpyOUBPrcRAT9aSU+9DaNZ3u
iHdR5YQvIGf0u2ZwGsOWlyLt6+MSETRehPhBTaG2ODtYpEbtxRi5idPQrlJ/FcTH/qjuA20h+TEN
0WwdXDQzW2thrSZeg28f5dxmXFsNcAkUmd/rfsKaLWziG2kveKDo0ONVAwxBnWcphAqyTta51klZ
KXa6Te+SfjVuR8c7C4/1vv2mbatziG6xZhvaPQ6UerqB4uU1TrMfX/KfsV3WOOqdPG3r/vl6O1wf
oKh8I/pJbDep06qzORbr3ksy33dPYwGi9q42kn2mAoFFK6CJ442hr75u73pz0B75cyo6kGHYhJdr
KgERGo2l5Z5UsNKhzpN64Qy5nlekJDjBgO2oogh56LIB1UXsuq1E9RTZwBNTKh+OZtjoa0f6o75E
m7teqzQ2KXWIaIWYFOQuGysHBb0fQCenyH+Wk7u2WQ2Cown2wlq9ZtmzJT63M43qpzgpqbNMbl1N
PdXYAeWP5t82OSMpZ/fpujoNx8Y8LIqgXF88l03OblbLHNq0Ivo9BX+/V/FbJhwac+FKvbEWCBy4
2aCxAtD9OH8+9coTixxvI0U7qTpasBpyOd3u69V2Y3VD0odbPj1fIPfNzkkRffoaFzntBGvALB4S
9zC++/HWWi2JO9+IMC1uLk5LLi4AcXMRUR57muzCizsNoPLek3wjn9qd6Dte8q6CwdPtLLRfh2Kr
BNuvu3gD33TZ8mxtmGHn6bGvaaf8NyqO5UmV9zp3Z4NnQAro84f5w7Ic0T0igW4BYHztFp4pHziA
y5MU92LKcBacW16iH3CjT9NYZYbZW10lnEwMyHvgl8bJ/FUK2zJ40jLblfJDp/zIRsOmPJVkm6h5
xmYksHo7EHM7l8Gy32thaYcMU3yo1F0U3oFKSdLH1nTafo/BDYyPUyk8+OMa7/b4D/pnC2M47dMv
uqDOTqUhz4Y610vhBKz5r1LvZVz9kn1j3ZPXyZ+FPbnRtjktNDr96FeNzg6P2E8MP7ZoNG048F+j
WFx5T7ryQj09K0o7F17kdIlkcGNDfJ6rec6kwBIJX4dcOGmyU1Qb13RAiFvNn/YImW2t/CnKffPb
tX8bmj2qdrQqsFFa6PZ0o1x0m3VCjElNGlIPSfvZAa2JWa/rruyeijcrsE0kH9pfolP/KpJVab0K
YmMvK+dfDfW0NiGyECthb0p4eXl+Dmi9C27DEq3inVZ/60X0Go/dqyfZYNK6O2H/dR+vrgUeRRTb
eZnoVCQQ175sLhFRUbZ0weWpQI3tLU+Pgslt/mAtLaEbY2mRHCS04G9ITkwZhE9bLzMLzITSSDgV
uPI+hNZBd9ey05v4ef+uHbTA8u6fn9JT36anH1R3bog5KkiSsqhpC004xd66yd8y/Sh6j3lt+9am
sbZm7Oj9Q/CDBHbXbqslOu3VjTE1zl8gypBvAnp12d80RCUEM0XhlEmPrYSQZJYuHAXX5WN+HiVH
CDCQBclfzpaKlLtePzSNf5bNB64/Jwn3SvScC991FUuFdCM4yRoLb8f13lLlh3lURofODvlBk49a
uEY7c+GAvw4epw5rLF1CcUL+jzLzp0nGsr7MAtfwz6Pw7Nf7vnhWu3Pff6u4VKDsZo5cvMmwVpXq
eyuDNcZ3bLTHt7B7NwynBQeI4Cf+cnYe/xE6J8C/dMw2nX5PqbnteL4u5q2uQofpgycHUx5zGB3M
hb08I3chx7XeGa83dyVt4u+q4Rg2os5jg3m0YyqYk2wLzxk4crAj8f5+vf0+kvGzIwaTLRhkE/SF
AucsqDXqDhmqQvPPyMHa+RMuYvXKh0i7795RkOvexxpiS/U25vdS8aPOcxvoHqH3ryyDWmejhLDS
NolqpxuzdsB5Q4BR15nwPr4U58RygEyL+gtBcrBGIkHU1pCPgYBKW/fOMh0LoZS9/i0fnfEh2Dcu
whOYKa+yg69v3HgT/Odyt53qe9gVPK4TWxHIEq/8985bhe5/Xw/ENQIBATfGXwaCjNQ1tLrL/ZLI
vmp4g8piHu/JewUAVJ8acHNa6e0KkCn3AfDF2M5eTfgLwk5zXyG9ti+17jRLcKBrCM30LcB0gO9Z
BElzMOhALTgdhzA41zwr8v0greJ3hrL4o4WbIertPDqVniNLYPsO06kMsTqcPMft3AvWcrwREJVx
0mgttd+6pWrFjV0P05E/WLQc2cSKs4HKwwIQfRKc/b3wHdl796kKd+JfrM29B5dsKy8i4LfC7/FP
Ev0MxXugssIzzJCFx8t1MMcgTYBS6vKTsPFcEybre72suzI4x8OT9co61e6SM2FkMzwLE2993EDU
IbgbV6K5LV6NduF4v6Y98AF4nE5cAnESsp0NRIDHTCn5QnjGCbdvnWp0MsPJ/lTut2wtDMeuSFH1
ae2yeeDyFMqXPtsU3roz7eyX9xhp967AjbepMC94qUtHe/p6QV897mZfNzv/y96vRmX6OsovUAZC
ME0ZZx0UguzFBQ5ar75u77oEALMFP0IFlotOSmJu3FeUYzOgp52cQ/ku91f6u+ium3BViMfs3nU3
7OXgJJY7SbH9cxY6Y4GDwULANPXp8jCbbO550+IdTEb+amnqed27YZSeU/GvxTHP83Khk1Oged0C
eePpOkeVZDaqkhuEke6V6bk1981zf1Q29dE6EJJ75S5bqUehWVhl0x06bxDVDWp2AHmhXc/OZyRW
akFR/Ozsln+Byfb1W5v9Ky8AWTx8OT9EnymtW7M+uVbiyXVbZ2euHDzD5dFOw5NaraU3YQm6cZ0n
m7U1Cxnytghjbayys/G7Q8kAutrR9++i8E2oH/XvVeNgmBln669n7eNNMh9ESjRkvdHtkNCLuDyy
wqZQUisw8rMP6W7knsEwLd23wiZvHV+5a6tVEq3FJ+VvgeYRYXwdIdqxE549607QfgZSCBTMLpDZ
zGwdYfIQAQEnTneGgWTGW1PtR2xnqn0bQKA8DFxguIUNhBOhkzWv7pK31fWKIFnK0TstQqKuuS1e
jqOPH3RdcfaDlab9zNJ7dcnn4/rsoAk4Y+R9gXBemb3FaeUKrjUWZ6+q7b5/LWE6Bi8ijjrDPn3W
X76enuv6COod7Ft9UrCZVPxmiwI6hDKIYlWcFReej43Ge7v3y63fPMBSXZUv0ou2zm0righL/tOL
rbCwAW5115oCMPYA1bX5Bsir1lWkri7O2rjKXbvrzW3UK6vYwlX6PagdrVqiemnXryy6TKGWtw8S
G+TwL1dkbCm1WzRDcW5XSr/JeN2naAVK8tr8W7w1JFZh4q5TwXHFVZyupWDTICugOuNLLON6fETl
aJJ+ei9Cu17LQMtD2JyRU5q4tzll7IyeUz31f9Lc6dGaa/Z5/gumUjPeA/wvk53+S66cVthRgsoJ
556yhVzSNROH2BtcKw9JinjkxKfuf4rDpV4OzLHVoLAqtgiLJS6/hYnjFZsyGhylQ5BhK6KO4m+i
H4P20qsrtXtV/hjkPbRVFzqpZVcjcMa1lexCHEQq01bLPaXcUV6JRO+yExo7BN1949hIq8za8B+1
euk2+UAqXx4bl72Ynb1SEedIaurlGYGBwFoZ46ti3CNVbY131d/xF1loHuHuNv2Txbb3YzT3YbiR
jK07OIa5q0K8zw+yuB1Wg74K612Xbq3xKRbvVAExvk3pOv6LpjxmT8bP4EVB4kX55nU+gYIdDmvv
Uf1du2sju4txHfjWC8dyi7S4bj0bxMF/inCL07kQvEXWtooeI2kzCjs32siaUz5kPFPyhyHMUeQq
HNSgxi1ZT59f8Q8CDEzdwb66vKsKanMbqXWG7sn/hVRRYcm8RPnzqSPH6C+pdF5nZlkUcAamC3oy
EZpnM4YyU6JKMMqzCBE8rf7iWmTrr+mLtuUbIessPAZvBIgX7c1ZaEoq6gnrsDzLz9Gbd2y1l/GH
et+ZTlWhuPhjHPac69kKt9BM430hv359rH3UfObLR59gUFR+JyzULLWhxXLaJQn9tY7Fu/5cOf0x
XZXjRtaJCY/oLkHgRFlhD1e2+St+yyEJrQoe6g/1f2LoWL+NXZIktob8QNau8YpzbbC1VuFA1LKw
xGDMokfknqRtN965Tr1CQ/PBk+3mV/jcsiBglrtLKs3Xtc9pDpF8wWoNTA2SvbON3Q2xlRhBdcaG
yO+5FP/qmeWYabxr5DtRLByEVh5K459jWVrlbiDSx4+diP+yVVNsEy3Q3PIsqWuIYM1b38Pi/+kf
vfZVX8JiXuenpz6ak+qjSSh75R5RqDJJTiGszj5vruqPX8sbvb4vs2+kWtV8N4a/tRZ5RmAY3gGW
YBovkTWuMo+zD5hyZp9OT+xA/U7MouqsRvtYmnQokH6I8H0+LqqG8UtXS/RTV2dLlGKJMiQqXRWj
vYTwdYiyd79wvd94MHLD8awmlKD2c7UP9FQXXb32PtZMWP0otFOs7bTHJKIiapz14Vg0WyHfGIMN
AIPXd4GqmL+u+x89xbxhKwYLkN4bL5XpgwyiQT6H9NzsdipMLx5anfE1OPAa/6HfYKUgccdAf4jx
ackdAekoEwBKCfP6KYafHh9Szfn6fLg1ywSllBKRTiXumAWljVvreaHVzLJKRbrYuP7bmP12qwMJ
j3+2cGJFUXMzwCqR0lXnD6MijyIsdf36HCLp/ZtjXyCFwiOZBBepla/7dSPGpzGyglSpcAsmL3i5
fH2javtsLOqz0h1N6bv5V2hl8OYbiSy5t1U0dE29dVFFBzlaeCzdiiQvmp7tHEnPkzxA1fRc/pZ+
RYriKMNKRZGqNm1suJ3KbtRV9qpr2/6hUkHZBxGWZUdzKUS/eYR8HoLZvmpVHJFEqarPLgot3SqS
7wuBtE1Iiu25xsG9cZC1FyXHaHfGyWoXVtbNm9ZChvdDbJwjczYDljK6mVA39bnBDTbJj7m6VgvH
7e/zWluXVuhUkj0g9uLqp4W5v85nknT91PJsAoYUykpFJfEcVohgTX5lRuIk6JWKpH7/RNVqrN/T
4ncyvFbNUbb23vANpFz/Y+Ezpmbm5xovTUklD6AA+phdU34UNEqRca610c/hvkW8YNOb08Ni6A7p
enwXsmOk7g3fCb5LjyaOevlSBDxdSVdfQOGeNwXoLzbe5SaQ9ShQ5CqpztJ3UIFPHe/pWkYlS1yL
wTFcp+rWrbYU+qp+Mxxdu9y6Mco04Z+aAO1Qlra4Cr4L2/4eqzmtd4xgS82n/WeaKsfChC7434+c
jqhPF03uFrIVagwT9sgDDGWoQcmxyEmGe86iusTNpYGO6CQJzxKZq4Q0Rhr5GvCOM+ZgTkbc6bsP
abgKjYW469a5CtQOuDMa5pN74WWn4jRujbxpq7N5kB47L0Zub506YfMYLwH7phP6ao4/tTQLS6Sx
y63Yp6U6Be/TpYK28ari28JantbqV63M1rKnhFKrgtM48yo9C7/0v2GxS7uNrNzpqS1me/++cldf
t3kjxQCGGF1L+GUaptWz86PpAk81Wg2gTe2vQzZolP/QlH+fJ6ZoUhFGDHoyOL2cJ6vUki4Jheoc
d98CA72h9hmRUTT8FOLzru3/f/r0qbnZZHWBHxej4FbnIv3TYCWYmb/yKFg4eW8OHHhS7j6eOnDh
LvtEDBSOtU6fGsuJQM0iBhBH/wzmZ8viOcWxJoKx5D6/bCSX+kYYwrA5ey5Kf5rd12CklvQobl2l
5BstUkATTPaq9mxEo9WkatqcDekl0J0sPgrdAcuUFWR2T0U4C5KKUG0S5HiV7jB+l7e6E2ze9GEh
OXNjk4EIhhWB5Sxwx3la2VUKs43ErDn3pItH6b6Grfv1ar9xWUy6BFMlDmoUqNXL8RxGtcqTsWnO
CqJhXJJ1fnSbXVw9qe7m65bmRxMZESQ+yKwBEOR9MdfobePGxblXbk6ox8ldcsg78d4PLWTs6+cQ
Q6poCWszH7z/aRCI11QowXZrtlT0QJTDujSbkyDz0m6NU6tWC/vqZhMTWGCiHlDoni95cYzTyApa
5D3Ijso+MIV/3FQfnUBYapIlmhLVs2BKt3whTYIS8axR3wjWU6FENqrbC/34yDJ+PmenZhAzwGya
pBU6JbNmpNGsRu6V9kQaJNjp6sosbDT4hHUkHX1xJ97J2b75lR2r9WLEPD82aBr3iylVAH1mcni7
XIGNGIdmaaEypJMZCdbDfSY6WfjQvETqq1ad1Gbfyve6/KQhqflQonj29bKcb4CP5il+onvAkQV6
dda8lftFmBX9KQh8p4DL0JhnckWVCvF5ITJTFH5rNsoA9CBrmRM0HDWCy7ZMuFSd5zW0RW21dHFA
e1ZbLGlsC9/oqUBFbspokxX68sSO20RF7ar+z63WulLaQ/nNrw5R/tYh+AZmTDlG0jZLkRCz89rR
pQO4glepPugZVEAZGJu6cBhdRdb/M1T/9/mzmdJKtxNKg6Gqjb08EFHa5OO8l8j6G0e2pUB9duIF
TsSthcmQgRJAaxSk9PzUCHzVjXy/7U+RuaqrHcJlzTE/tgdZXeffMul1iJ3G2rfRg/ajoQr79dq4
3TpQXOJYbgKwApcTFpZ9bYhjjS5G+aLiP1BWR39wUWI3bJfysiLZcr5LJ93YfC+Ea+TTsu5NMpdc
Ha+PGVxDea+TkUFMGbTC5WdAM7SIG3sR6fVIcHIZIfE4GtKFQ2Aeo1LJpWoIAoCsNRfCPGVYZLIw
9JoJ/wRvByW+H4ZNJz5J4frrQb26Bz6amfzTsaSansiXnWmNVgRoYokn7c7r74NunQc/WkmxtQ/g
wbjQ2lUi9KNX0LOAaOO+QaX6srmh0XtiH5qT8lMh7YxiV0HNVRIH/nyAtkE95jtfHZ0qye/DpnkP
iuodVLkTDttF9sTNEaY+jCTRVM+cJ0WVMcLFbPqWHoUAr4+3Y3iPVHekLPZ6GsSLk4ZBpg4M3R0Z
BY7X2SCPWqGSAg6kk1at1eE5PampYwovyYs8Zb99IqZyWHnN46QvTblrFUXJQjri1jRP3vTEtzxD
1A8AwafnlW66uYGBtXSKu7+jta3jZ7mhSTFeqzFOL0vGbbeGlmFF9xFKE1tl1uFEqWTLwyfhFPcP
TfVWHguAPAgxf712r2iO02pie0wcMeSu+NfL1ZR21Pn7qJJORrWuzgko1lgvHYWUQoimlIxLvMxV
/dyOPxIjPVhPC83fmlaDciHnIChlbq3L5hFJ8+DDlNJJ8ZEtBTlR7ko/poD0bLU/+y6xec72WAfW
GgZZ0UpBUTCZGAJff8YUDMwX1wRll9lQWMrNC1wG0LrIV3vpJOubDF3XjtT0e/4mR5u2OwfcX183
95FXn7cHyoV9A7OJhOEsOCkbzazySJJOevYQSbvJ7x05O7d9GP1V3QGuGbWdggexu7HcVZWfwzcC
UVuPtr1+guCte3e65vRpYIfjGvl0eBNJ+YtiW7zP+vsRO+shWefZwiBdndnk63nvW2w/UukcQJdT
VXRGqeTFqHLutLkzQQkd2GL50g01zfhsbDDhhfkNARya0hyHU1boM4ymMZ7yqrC14VtYvw7htlC1
7bc+DhxxUolMlxbAVSWEpUeOkxMMZz3+ac5mJFbrvJWLVjyF2l/vHZGv1twa4ybu/xv+q93KMfyl
4bxKrBJfs9wmaAv3H1TQWagdJW1sKCMrOh8pCsbKxhrfKp9zjNS1lzp5W77ybK5UNPLPvrzwdrnR
4cvWZx3O66Lpi1ZCNrBdjSRuCojEbhbYubrPa9XRjV0ZyUdgPV8v/ats/Uev0d8ECQ3rRpyTNbt4
aMzBzAi5hk3cHgSjssds3EnUN9XowR/+ltYm9ICg9UdNq6hiGi+8W7c1VgHtf3WzsBNvTwKIzan+
NYFNZwGs6nmyEVklsjy/EY8dy+di3GXCz/av3lLwfUXEs9n1S4fe9U3C2H9qdNppn26SQAVCIKmE
nQIqF6ZUrZHtavu7woDjEu6G4btQA9bZm1n3K1sN4WMngSFFgXBM3wf1vk7PC3Myz25+zMmn75nt
bLFou4DV309UqCE9GpFkW9laTymcPHvS02DLYbZajAGvcJH/0+zEwuLlAEh9NvZj3GWF1Hb9STzg
QWSoL0bVbz0ZSlj+MzR/KMam0JOHEGMI4dUit99n93m1j8a90t6jPpYUT73U2bV/Uoatrj6aQbFw
4l1fTtM8/d8Hzuap9UG6VCKvm7BTvueW4G+Dxj8KqTwu7Marotp8KGYzYGCIIoC97k8e/Fr31cC7
QZJrqsZRvhH0k0Hif1gphJQMQXIoC0d274XqJZSey/hVwgPQ+7GwJuSrY1ib9KqmtCEXFSnlyzWq
BWNuKp7UnyzcPvp1muTQ8tRIfbcGc9ykWvGnJgvzWGqFuxal/iggFWPD93zvYjNZeKdd3zzTt0xp
d5YJj5fZSRlaQp+GFYJ6cZQy21qqIuGqxwtnwa1d+bmV2YlIPjsOlJgea9/DbtviJyvZosKj/V3o
vi+M7q2V9amtec1SD0slEdAJOUXCnZD8MJM/o/tT/ymnd4HieBQu/WgXPmT9qzw8oEqvLXT1RgDC
iEJBkYhn4RTMo+mW/6lXmtyfTPFHbD7WYmFnabvOwh2slC48Gjqq0FLw2ET1qsx+6PX7gP3TmO5F
Ag+Tcov/Bw1pPdmo/bHOqfCOL2O6jSrtwRTcXWV2Ti48VXWBYYh06NQOm4mvR/AqycHlScRGzgFg
LCrls0dQPlhapMkCIqSANdRVnhXh2gTwDVI4r0OgEgPWRuNQLgycfHNbfGp3+v+fju6+8GpdjfT+
VOF84LargNy9liuO6j4ZsROpaPoL36R867X3vOI7D79n4PJ4AXfayte/J1GGRDFcBLZvelwS7LrO
Z0yjAhWNvALppytrt9hkA44tunuligtF8F+cP2jxKiapG+6xKTU6wS4PLoK7X0+GfOsCmaRDSetB
zuYTLkclFtROCz1mQ/PbTagDyNHNo+4Odm5iAoAAu+fFCEYi4nwsIftK93l+CquVhOzESN06GZWj
4W1S/WnIyKIuhpQ3Po9MrYp67pSwJZ9/+Xmt3qUgb8mblv0DVQo7D15k3+kpGUctdhTDyUMZcLjT
9l8Py401iuMh5UoAKBxa83RtbBRpbFZCexrFt0rKtqO+rbJi06fJWukWpmA6nC6jZpgFiFKQcoRU
Cqf0souWlZidp2JJoPZIYvt2272Rftblu9Y8AidUX77u2q3wkdfLhFelfEG8PLu7W1VIMaRV2hOy
htlr33vyOqfdDasE1Q0yRwrdfw6YzFfZ64xDnKZLAfSN89pEcRPZWj4Cr9pZl3M1juUysNrTi4mk
f9OotphtM+G/eMSjaslK58MZdj7AOvIQuDBMdJI5qjSmfkLeWkd+WB/Sh1HVhJfYqJFOKSKPaiFO
oYe+YcUr+ZSHqLEsS2FwpIPVrINhlO+E0Sz+CLoyOIPbJGQ9AQ02Rmg6DZH4sQnMcyT7ysqQAYOO
RqTvWjfHHQBpxBVVo3qtlOY7rhP5Vmh8aSN0cUAapFbthhTwRhUHrbCrRuG80ZRi/PfDFpFZmAAI
TkEsUmfbu/fFwguSqDu1cfpNk+tnVfhldM9t8VAp54WFdeOANXkVTwLcJHuuFlZs1oDS/Kw7qe7a
Uvdh5u4tspCpD2O2+9vG2apKkm9D1TmJIdjDGNsLH3CddyExCUWfkIxtBCHkciflbeONBkbWp0Ld
uGCHGzx8Ze7HHCpZNx7LcZ8Gh0QAC6H+FpvXrIEsVegoQn9PQ2/hpXBriePXTa5JQ04QWNHlt2jp
qLWqlgMLdH8Wze/BesRboNRtI3vI0oWO3zpBKLPzLlPhe1CMvGxrMCjg+mnTneQ6/DUi5BUZui2N
waP+uxVybFidRl6Cbt2c7E9tzsYaaSI5h9+P0LUr/MZ+K3S3Wc4V6h2yuNoKI2Dbpt8EmDG46biS
8fpemOwbcRgdZohZ16gZfORaP13nY17XTSzV+E1i1Bjui+ZOi++j5lG8l+p1gG4txlFlfpRCjtBx
ld6PSxSKmzP86QNmW6tskkIdptUGuWetxYnda+nGfUJfbdsE0YORqguh51KPpw/61GOucD0MdaY5
HKSHXqr2RWLdaY2+xOe6ded+HtlZNC2An8iskJEdhGonRchsF1y8+j4AOZUakAaH0TZbfxNqdqJt
v57W24OKvAK3L6mquZqO4Jam0Fb00Uh+FOKujl5TwxaGFwWQ+kJAeCvkQo2PRIYytcYL5XI8A98D
HS+W3alL/3TBve4bjjv5bsNBuYsrO3M3f7P679f9u5W1mCQAsf2gfxOf/LLRNqtTsW7ZNyjRDGa3
Vjaauo0xj2ocAVsMbWc29R7BXv/P1w1/5LivbsFPDc+u/bywzDjTOvbLuJf8l8Dtz6MY2ROTtORo
8vUcf5DQFgNkM7xjDO+0A6Vm7izirQ7vyjHI96F68ounQnyVcSPt5S3Yud4lzyLj7q3uzPbt62++
eZ5/+uRZmFAVXd03GWOlt+RHTVhRXrerhaWy9q2hoSoxsU0hpU8O85dz4vdd1oxKRbLAutc2/hpt
A6VCce3N1bYQF2NsMjw2QPIc/6rOVnkSEFQF2WdnlvskC/e89fTsHu7MoXzQm6d+3HbKrucl+PVo
3Nga8PIpYnDAo8k2l2SDmuZLuTCNxjYZD737rCn7IsDVRn0stCXx+NuNAVwEFsQFJs7OGjcY+0hI
NPYhFOR05yl4n2HtFv0W8fBI2yUxi4XmPmLWT0db2GtaPhYiCdW4cgpRXw/pu3fwthrU5hhbya9H
8lYmc5I4+N/ezQMFNVfqKG1VLszw1cX6SzaqLTap+xQwQ6nWq6p+xIjPqPcmi83tReD1lDmN8rF0
y4Mc1Pc4qC7M7q2wnG/CXZf6MqCHeSFDS1sZb2++SRezJ8twczKqMea4bS0bjokGOYVJDSNQzzgA
FEQ5WAPVuRC03Hj28AJhhX2AIMQ53Rm0bGP5CrOeF8++/CI6nYv9pIelnrzwwLp1Dl40Nbs9w6LP
rFLRWWCF8Viku/p7MSkRBdWdKByC36W2CkFfw7VYqixPh8bsHJxeWaSNpwuT0/9ysyuR65alhEkH
KhSmLVidalt9uCQSOVvQ6FJRVDYxX6AoZRIKz1pBn8qoLb+T74zHlB3k20Qk3fcsX0EG/3oxzw7J
q5Zmh1cvjdQxlVZGBusRA5l9G6/cRRDaVSMaZMCJ9DGR5Cgjza7KYfRKMZKhsMvyczIc2nICOoja
Qpn2RitTAzyKsE8nYTg7dFh9ZiT6mn8nfdf7dwT/1QJV/5d/HC/e82AoYBgqxI+o/1zOf9areoic
jH+nGLgabANHMo7xEkhitpHQBkX4AmayNNXBqEvNemJimFywnoO7fKXK96m8LoSdOfyppIXcwWwx
046KnQ5vO2xZplLsrJ3OH5I49wr/zhruGnElLSmLzELO6ffRTZmcD0z+BsTxcrCUGBcGxfCDu7Be
Dzp8OyKyhYPvVhPQFOAyYe5mgRS4bEIqXOidQRXcgSxCOnHYLNVIbowRmsOw3aYa+YR6vmzAkoLc
pw4V3KXtFl5m/+9zDWqWhx5GfZOly3xvxLEVNeVQB3dUgPvo/ZSaq6I69f8onzhNBaeJzN0PUIVX
5awbtWrGoynk4R2wMNW7F833RfXiG1MxIRaYCS4BnWf8bKT60FJiJQvvKqq1wlsBb9VcqAdcbwzi
enVi/cA8JJCZnVZZ2GZphVjJXW/u0/bQ9YcYha+HsN58vctvdoWkoQJYlTNlPlq63DZxXybhnWFH
5HGspoH8sJBbWWpj1pdaVENdr2hDcQ9m9y4BXMn/fX8rCkZ0k2GpNMFXLmcki4KoNwjLAQ1sAsM2
xYW33q0ufP792aNAoX7N5uD3m/JhgOWrrzphKTtxqw11SqOCveFOtGZtJG4UikLUhXe++NC/SMmK
p/K/TzbZHlGesExwqmaxRGWNbh6GZXSnHiTXSX/+o/zqx9ZDRZzkIUVFLo7Z7Ve2QlZrnhXepclj
GTxW/vqfvx+tXKqVoLsJS+c8LXfozMILXb5/ONe7WDuF568bmNOgph7w2Qbn03SiA5aYraM+8TtP
K+K7yG5weyu3f/LKGWSQdfbwauQI763+uu8LjV5d5zRLORxwEOmv6XS/bDROPT8aDIMy03f10N0L
uBgHZ+8c3atP4YNwKDGHrn4NL1+3eqNRJDpI9AIfBGk9l+nIk4rdlCrjEWnGZD2663obLomPXK1o
SiVcJCBBgdQwbbP1kIRVCuy5GY/dQXwe/nMXlvM8MUHkA6KFxAT6hBNT80Oz4NNrqCsbUJVpOx7V
g/G9eOuDSdUJ62bYatl+yY3kujMk4BmtKRdBpnIOKx29wtRDHWciN3vohL/ILS5qZk4T/Snkpj+U
Kfntid1EA/NTrG7A0kZegMKI4EwuxGS9cT96ADGgP389+0stzS5JNWoCaWhpKRQOf6jCe4qjDetc
2H7dzFVIMXUImV8Vfgk3zLyE0olpTS3RGo+oke3Khc16vYIvf3zWh0SVK280+fFaOETZS+7fj4hM
tOuvu3B1EU9dIDSdmEXSVBm43JyyJ/h9HrjjMS13/4+0K9txHFeyPzQCtC+v2m0rM52Ve70ImZVV
2vddXz+HvjO3bVpjou6guwvdaEBhksFgLCdOhKCb5Q7gGkjh10/ubUFby4G/grKmADoidDFdCiqN
uG+auOYPSekoI6jpDmnplNnrbSlUCvykYnjsETkgYYESD3UlIyOTAHRv+UPk58I9Cqbq4o5OyNml
x+yr3VqRgWZlZHSg0IABXq4Iw2BzFDN4/oAJxAvGO/JWOABewnia6YQAWRIIJ9EsQsjHZJn2vfml
64xZDcdD9TnucvvH6i3uB2ZlftzeuevVgDeLxMHo0STM39TjGddIsElqMR1+yrujdLz98WstQ8YK
fjcaehDXwdBcblVZp6VSVfN0mGYHfB3oWJoVb1GckeWEX198IgitGySoR6MpVQIJcz0sEAhPhwQ4
CKv6hYdmh/L07dVcKxmEgEMC9JWnF4DyZEq5WOsqhpB8h7HEqqU/dEDaYxxux/AsN87+UhIx2mcv
wNDlaqHp63SQ3gtv+B1+FJb0R/YT3exY7KpUth9qdimK6MeZqFxcewQEEJUe26PEm5wzuIWtuhhB
W5qafXsHN5TtYgcpZVth12pthrDFKn7IqT09TCyyGBoWfbUgyu1IMfYs1Fqydw/xcezN/mt8G+x4
z7vDDgRSw9vtJW281pcbSLTmbAPRS9t2VQl5vdsmLtgWPcnjA/DH7IDqD1eGDtLtgPTyaJ7IZBx6
I+GF6YDWtSaxCh/JJVTY1oOI8cV7GDvA3Dzd5U1bG534J0sziY5fvuVYLYkQgVk4IbsuV2ukRZFw
HO5AdFglu/rdV/ZcQZQ7Tq6BHumlwS2PnQXjJfzbG33tqFxKps5V40TU8jJIljNHT71Y8fR1Ye3u
poLinQKuFxhvcONcLq8uhijtRxHWsNzJHkK7AyiFVCt9AJm9OpgVptDyaLd8lFvr9upOeQ56YwEp
/hcRBRIh1AuWiknctxgKf0gDRfX12HLzQ3yP6rTP3UmP6pM57STvtswto4ksFZxzoCEJPO9ysRqy
hs1g5PMhfAGjld+bxv28j1mmmSb0PGkssC2kbQk4FyDXLsWI9VSUqwgxeaA6lR85HcZo3jd3yt6w
Wn/cz3vtmHytrupFD9Lu9hK3zvNcNnWeWlHqyrqW80H1RtBjY5zbXn25LeI6uIIFRWIGgHcMTEAG
n5JR5IDpyR1ktLZgrr6+S7zezzzNqj35B6aCujrDNSCv5pWqnAmk3qGCz+S5ryFwssBlwbgC4uaW
nX2d0oq5DZdwHvF17sltftTPnRN9Vua6G019t/rJvrGzvbprdrOX++J7eq99hPfLoTuyHqYtS4OU
F2GHQakGCfVLtdHVtaslskrDTV76J3mvO5k/+knQ3ne74W9rQv/S0jNxlHmRUjWrqrKeD92fzjee
euiq5CaOcKj96Ti9x/f551PxxCJoo1GJtNjT63L2eiwrYc/UqvkwNmCZsnWv3qmNaZa2bqu2sO+e
ZBM9BtkRQ60s6XHcC3v9P7Crp1Y7IMKQPqE5SuIVvk7V9fOhWT19tOAzL7zDuCLkClxpLGnn+x8Z
1OZWST2miw4ZxSMYfsoPBdO5yrty/IFBxr9V3sRs3IQ1yJFGZv/P1v4jlHqYVS1ShbzvIFQ1MZfn
aw2WT91rfc4E2O2O/4XXQ/2V+nvpA68mV5sV6628vWoE9JcaLPfDnBldix+wPABYue8s9RsNtt0E
L9gELvxzqBmXhtzN/3ufr5FAXTvyCbhXkf1wdM5LEqfrGcZn09+BSgKuqGnQzav5FGEzdWHXzIfs
FRwuO0CsdrUf+rXVepnL0Btyx6/WgycK+HHkQK866TDWKeZVgOsPIAl/kEb0m5jS+3S/vhmRqQba
fvpWByv8RbjjzDJiPcmbFuhMOrGUZ3czClE3QJcLnuTC0kBv+Idw/++i35loirmlPzXf6NdiQU/p
JtF/qe2ZVEptqwQZ01UYsb+hg0FMAkxRY+3GQ3uYUhMg5NIP6sJOng3GU7n9jv0jmPYsB85IYuB+
5gP/GN4RmjzNMazamWzdbOx535os5uhN/+NMIPXSwOoB/ZhPmEXo9pll3Ieu7oMsuGF46GTDaCVS
yDAVcGVjbgvNRT+1E9JbgoiJTJmpY/5T6XC1oza7BvWaysJsqNtKu/U6o+AA7DpShAgVKa1J604Y
hAri0IZtlQxLunXBzz9OPYpzrKToeMTHMx/soe8cI17f9ELPv08ZauIXY+Ygvi/eFebj/DDbwCY1
j+mn8Bg999Yf/Afrjm8EoBiGqmFQAOgMgWyh3KdGkWugdyXxMJTe0rmNF792H8ZqJiCA/Va/mOez
FSBeCCTX/uxa9z0vDGIIgQgVzahwhC8uM/NP9QnTuKXP6BhJNqHAZ61zw5qARx6wVAVkdyjhUW6w
XGea0I6aeJjC4whI0UN2pwaj7GJ4iHCveMbrcGxZXOAbqg8oHeq2aNkD3ZxI3TCprWK9bznhIHT7
5RXDDAja4U0N1H6fdN5tvd9IWpDiPTBUBkqIwM5Turm2qmKs+P+HAZMTnsbFFXhrlHbT6KNtoajt
Nv37BxY6g9QymbkGSm4aRz5ygjr0ta4c5siOfoD6AJ1ONchpIrNfzKaw2p9/wCRze5nX1/tETAJ+
DpC6ERLVS+1RkmQZpmLRD7wM3rTXhcWWem0UZaAHoCfIMyFYotc0D1Mrcz2vH2ZuNcPv8XF4kFav
r4ETZCRjrpUDkk4pecTzIFmgFLIsMqUAgxG6DKqPsASPkDVEdr44VolJBspfeyaoxyC/CMMIhBOa
1i+3DTWGte3FDu508qNW92iCU1KWZ0L8qUtDj5QELteJMZtAOy9liBMPgD8yD3hP2mAFf6Pkx7np
Zc98bLLGs24cE5qpUW08FQZlera2UA9qE7eQ1Qo2WrZnFwU1+btBCKgyArKNYzqXRFe0onmasm6E
JMXUgbH2Bs2571dr+J5yBv7m6nEBjQApn6K/HVADFGwv928ZSmFs0MsQJPwuTpwITfv6+1/eHkoE
uV1ntpdrDL7MpiUO1H3ptj9uf/z696POTFxShI0Ar9EjjOK4rxC4JklgxEGtaKbaec3KuDTk9b7Q
MV1GGRXw6FPe5ApxI2Bw9sQNeRUUwCQDmPc+dS2GhDFuy5YUsHJgRi28FjjaRCfOtknIwk7I2qoK
OhODkXLejGNfG3e3t4vY48ulnEBwkoTeGKRm6ABbDUPS35sWgTG7EX+3WJjXgIHUPAtoTctBoQnE
YSTyI0EDxs1dLmaSlGFaQAEdkLE+Pjz3GXybrTkxY2n6/gOghlZoIHFwPGT8BWVjVrWpOZELi0DV
bBlTbizuYXCQmQS1c3zU9+NO+lEBqTyaXe7W1f2amQ0LsHH1CNK/gbpDtdS1SRtxRdDb75MTW5lj
Du/9PWutJ10+PzxaDvUMJW3PcUVvFEHjDI7gjkG/kx3h2XCrfYG/ssdkvx7GQ+9rzhFFfpfzVB9M
/nv0Nz788YsnkJubuj96mKHjFG7isjL99IQ9FHtONEXApwF+o2D4FXXqat8YTaljbOgP8GrvHiIw
JbyqlfW7NQWrNHUTk7odEemrt4/Iaq3MFk3FqsFch4F8+PfMNuzQCZ3bKk9bbTKQEgxsqEMClIl+
R3rXGr0rQ36qgulR6/eNVWNkXGyF71nMMNrXOn8piNJ5XWzKVFsgCMMv5cHmam9UXeWZZ6WN6cfh
tKDT/oJuhkwyuNzldGg5OdTnKlg0K0KyeHRBUo3ZNuhjc+a/ZZ7AmWJVKuhe4MIimKLpKIvIGLlw
MmD87pMD+M/RmvGSHYcnzNNdWZHI1g4SkiQ0c/HwX3XqIvGrXIcSB979af+AGQwm+QdEG+Z7Zboi
pi3s68/knRUqXiU/yQqhG+hMxCRkGU7l5X4KmaGqrZY0AREW+f0u8iO/3U24YlFnYsTArt7p++jQ
7zIf9B5gvLmL8oC3Z2cKYhbk79Qdf3nJ0R2JNhF0tOEeIYV++WuMSOtlTq2b4KCRHXjtg9FWMKC8
8hX8988vpJvN2I5AqvuvvzLr92it1mILDsbDW4oFSKg1OwvuE0aMM06IfqOwVeiyUwWcEfADABVd
/rhUm8R6HNcOaEFT9FCBKsA8xrhGV/cV061QMABpOaAWgMBR6h3K3TCD/D4OYnRlKA76VTTDDV05
/xmxiIKv9I0SRX7K2ZNbiUMxIIcQAyZqRmh9fY++w3Gv/yXFH5nYhckmMImAUSOBRmMsx65vNYUT
4qDS7KpzEcbfadyRY/gPxLxcKA6kAMMJv15HvRU7d7kYHWcj5t2aBIkZ2qxJkddvHPV16uTh5cel
OpKvt+b6holy/i/dzR3V9G9ba7pJ4LRZ6CcFFoo86biSl8tYRblR6gjQ3fjI4crJ4BN5yg+LDd9O
wPhRc2Q1Jp/CEHrjcNFAiUaYXYFavJSYtWXXNh2fBOKjih7KAw+m6JfIAWjJyQ7FT+VRdnMTHXif
2j6NzF2Tuqz2uyuLjs3FDHcyZJiw612BpcJMUMPUSAKMNuBggiJnDfQjqLNy6/buXuXHiSpiFjtq
Hng7SDr3cq2cbuTdjKRfsDjzk/xaPuoowg0/osfph7qTXc1fvdzOgvGxBTn9F5OU6qr0QcunTjcB
U5TBSZAPyhSEg7byaz7ONmggHpGoSH4K3nowHM5Bw9EY3qOyfCh3uc+q3m1de+gW+FJISwjs2eUm
GMmEqnWWpsGyT/z0aRCx6cyqMlkJrVUYyQbWVBLR449LIVUdtWHXYkbwQmY1Zo9VapdP6fvam5M3
HdvITR5Ay/5RPXEf3MfE8r+vMvanjVZ5pIFAMH5N/6WJA5pEFACV1cd5l2AaySsmODXv4TE0m/L9
+7ZabeovydZjN+Er0KzfWieiaGeMgBR/av7wklnVA9Dk3YHlYG5aITJ8638FUU+1Kg5cBQ6PFJ72
n1m2nkN7CNb78X5imeyrh47cE0DLgLkH2xeGml6eXsmtU1gTALM7f0keQIVft3eMDltPx/PP93VK
O0ZhBrK5wI5JbhbsVYbLu33Nzj5PvQVVmaQo1+Dnj+7ihJ+9K8MD33Wv3LuBcmO0R4oEAebyK/zQ
fsqCiUDQzRVTbLzbq7wqL5yWiWomAbLDc6CXyaUxtJCc12pH+w/NXyzl0L8lFohFHpOnxmHxPmyr
/ZlASkEUrh0NSV/SwF5FE2M5i0fZW2u7CbTMUupjyxwzTN69q2t+JpB6F9E8l/JyhBWC4cBZHg03
2nfB92oh4nW6Xciw35sX7UwaFWJUkjri9p2k1YFoycACjH8U68/tY9tU/jMp1IMoDZjFqrdzGhS+
fsQMjwMrkr2qd9F6QVlgEI2XZSxBwvCJsoY53KFe6tROakuoJ/beYM/e8iNjdSWckgG3Dou61WtR
YmpaDO2QPYxAyH5idK7d2Z2ZwXXO9oaDBuDmebFj+43zeF/6ACGzV/n8AY6AD0IgM7QWl5VU3PxR
oKFFowQaugjI6tLUwDGp5SxBp4HmjhweB+DmMXVq/M69PJifokMZGPA/OsBmuqD2+j/Ve+cVz5LT
O8NusOv76FftsRySTS/s/EcRRTzzjKVQTKJ8xo/iHloXZDF2Z/WYIxx/knhddm/r21V1hqjDmTSa
+XcRkxrox5CYK9lKrASB36/SLJAyyL3F5Ozb4mga7JOLeS6Oso6ruOAsCixucEp78uf3b8GNoQjx
w/QpPfBO/7W+tU6xVzzBDx9qGMf0DgzTojn5kde/6ASf5RWIyBi/a8uDP/9dlPFKcgxOCXn8Lpu/
4x64nWxJOwlNTJjEBDDOc+JnKOhIfvnJOcJeBQeTqT3GDjBHv8Hr2cGJeo5+SRZ/5AOAEO9ZRYpN
Y37+8yhT162FwlUZTklCIPrakL8162OFW77/nTHOiKWAdDOtHtV5I6cQxu/ByGVKnvsumLKZOp9M
T23L3J2vizJGA8encqYT7YMpiB84c0SeLHYXN7Jn5KgkM/Ve/9w+6k0DeC6TuvSY3J4a3QKZxlOG
8H5xJH9wCg8jri3OGh3gcd7Lfc3aVOJV0PbvXCp1qwcMLo2nFQrGe8mP1R+s5FG2C7ex+5+317f1
Tp0JoqH5oHAPVX7A8iZHCdDTYhpe6kxm/HhbzIYXRSjzSRkQYDH4npdWSgBOQxOqKQnkye7Vzyz8
ClmXciNWQK8HIZtBsAD2AHJnzwyhELcdx+VyEgi9xcd3IIFCfcEF1/LtlWxECyguAjKvIQaVgY+4
FKNWnTg1vYrwWtgB9MVbDVhJVhTemRNsWZKoPeNkdZE6DOQNMHZRiF7ayMQwm9RZ+kPJ8P42t+5s
TZQ50zHMoBoE/SQpK50u2eulFWYv019OzCH2HC2GhJMXLHpI4VHPOoi1pkQVMqAEjbss+92Kf9v8
dRKAVl8QXUlIENCxXNs1Sz+qTRJk0mxhx9gSNkw/Cj8o1qOLDW3kFA7nti5t7DuGPABVgTQqMnUn
NPmZykqR0Re5BF3iODtZHeXQjM+FZMcsG71hN8/l0FEfj34FZRq0JADX7IQBWaEdhvuGVXtnSaH0
tdO0ulhiaFFh8uHxPdNeQ4nx8G6LOLV54oCvimJNrMXZmONKoN12xgyQwMichtWjsGGryHkAsEDY
q3DLqRuOtsIlbxOYxNrq6mP3MbE6PrclAMOOkgDS2XTvZaw32VqDjBkD4Ce7jkebixgpxq34G4tA
WxeY5UQJ3dzUIoZcSyseSQ11XxhOjqGoihXK98MA+g5uJ7HwM5u34kwcObgzTa7WVDdiDYma+GgO
jK70zUM/+zZlNNAz24shuguCCtkv+aHdrx+3ryFLAPXYlrkkgbYbexXme3Tf6rOXdHe8+PL/kkK3
cg7VwAuFhGWEL8O9fkyeZwZAYOO9OD9yyjL9l8aNVd4gWwZnWUhMDOPWIz/+mnrHSF9vL2XTbv1z
Igb9XmixJK4FJAm5C9DnoDswtaCI5Vlp/82Lgr5u4HlQFES37aVadVxUViU4igOZ93IdziXGKDSs
HMzmviGqg3MC/vQrGJbRhGFRVUjAdYWTJg6qdBUGeRXWEjs1KwuxeU/OZFELSqZxSrkBsgCHAqAt
Zlz7rf0S0fUISB4CVLTbXe5XqnSkrFGhF379TqPnmVVc2NoqZKMFtAxiPDUO5PL7saAXtcYTN+5l
yMC9a+rf/EeYPmSsrN6GWwpqq38EUW/JPEoKGFoWvON/2g+Iymbzx8o5amizEu1bWwZ/jlRpQdl8
BXDUk45spZAED+3TsJsYILjrrxMKdhyJgj4J4KSp816BNu3qFNnD4lXNUc02JdG7fRfJFy4jBdJN
D0jQifr+yofgCnFS17VLg9R4EZS7DP1IDhO8sbUMQhIBpwc56qvpRlUk6WFHcmclsoG5V2KOB0t1
r1rn4AahGVXVT6VdABGpoFXN66lpuz4NstffwOLvW1sJvsKP2K1fjX3jcnv1WDxpz5F9e/82EpGX
csmVPXu6mmYRFgW0J0H0GqH3WbZk2QTtHr+rxT3GCCC3VbJYdTaCSsgk9Qyg7ghhE9nvM5lq249r
IWCtlclV5sOoerEtH5uXmTdH1ex/NDpmkYCr3Jzelq/b693SF0gFjxlaytCRTS0XU7nWOB1ExLMP
WGX5IJUOC6l2beTQoATXGMVx8MngRC9X16APN+P6JAu0NwHZ7L8vO6NqCgInMjmYlG0o26CoFWgr
Enx++COhXjOby2Rikg/ykLd3akvpz+VQrxzfaVmy6HEWiM4HbzLywxs5GnDsYNo03h3CR0WP62sj
tVYTaSa0IiZwiUiZWMab8Ky9Zb/5X8W3oNno9+/+djI9IjCIxflDNo4IvFSXZ6OPqdxwspQFC8q1
gfYVCa74a/zkzQGTKDrz9g5e+wkQhnmKIP3FFLurvu9u6ZSybgcogvmF/Le1zxnGb3sXzyRQZ7QM
7YBmOEgoXtHBXjz2/mrVvuR8x5jrwNk6MkO3l3T9Al4uidLtPBqUZSZLmpAD1+1yB5Iy0G4yNu40
RZG26uc7RxkIMNcWYdpBzEzaFhVgW0Ca4CVm9BPmwXS7YD/Zif0WOZgtgLRrs4seRufl98rEZG1d
AowcQusr/CPU2aj1Lm1RGniJ80DoHud6L+s7o2OkoDZEgIwNlFYABWPc51Wja7fmeVNNAOo4yhva
almDYDe0ENwG6KMFoSAo9E9dFWfGFtZ9qJNqzgGc9TDfe/Sb8Q53S2Qxw2yuA70L8BdIKy0NcI4j
g+PzQc2DSfCU7m5KHY1FB8ESQZm+SM/1uU0hYm6drtxDBMfK1G3kc0W4dmiXJQBqILsoGWum9lw+
wCEKPeUQuqkLDn/AARf/+4X1Dkobj9GFLOrNT6Kh5BoiC7Tfxi8dUMhDdD8G/MvqKkiw5ocvwe9t
cBQ5iTvYw1Nq5X5jVy+DV9rSYXFlv3VGUoZACe9pcWvmPbzOw15uBqX+pdrWGHeLH/gq2Lwzo9EW
U0+RTFfN1grtt+rIIxn3apgs0qnTtErKAFzsDFHqM6WdE72SMQgA2Ux7MJv7YS+4+k61JDwTlRVb
6U7ws/vaXW3toNqNJdz/7PbtLkZO2pNsVPRt3pbdygUS/YmvTNHNHwVgz2IfXZX4sRIQnAl6n1k5
WLId9K9GIgtTiDW4pLjPl7+6NsKlEeUYfg1Qo/7Cgndv3WRRAI0YHhNwd9JJjaVrU06UED3Vxxnn
EFnZ5GeS2deft438llqCxI9Q4qBDDE7a5TIkbm6WDJM3gjoLYmUHCBjQyDoL+bG1WYSoAZh1JMTh
0FxKyZYiC6NGQzUjML4wrPf2Gra+DrpkkmUFdAZm9fLrSp4JYtXwyGLBQXqa/Ntf3zoJNNEBdUFI
xEA5cfn1sSjGRcwavOyLm7WfmhyUkY2Unc1sCNsyeeeSqBs4jQAKcyIOQuzMXRybAHXdXsrWYcsI
bBDloXqA+P9yKWrO8QM/VFlQd06YOVW010pvHRnJmS0p6Pg10A4FXjLMaL2Ukq1ViLqykgVt7Mjz
nRFahvyYic7ttWxt1pmUq/S3UNcA6kHKNAZC42FaqKAeb4vY0iskq5FWRHZUBKHT5UJaTMCZMVUd
2RJHc1gVvg3vCvVlOBvohwP6jWYjjBNVndQUV0IvPR7gE86UBMfo3HSxMMvx9kK2TgQFAnSnoS8B
MS21kBSM5a0u4Nyb1hwmOwQfnbLvhd1tKVvbhYHsoM1FLMTjJl5uVzx3JRLjuChrYhrW8Hz761v+
L+whrAewY4A/0RZx7blwVVaivKsLj/5dv1vMMbLE1W8TTP79ofh8kVr84CkvDMnEOtGmXlNhifFM
Icq7wl3xEwipoxELM0xhvMeIlWbflo7K7QfV6999g7HULdVGbsBAzQ1wSCz1ciPBfVr1iFyyoAe5
fewhz8Gi091SCMRhUInT2Aq6FJrVCSm6almgC/vmMw8PQu6wwodNGYSVEMxkSP4rlN2sBoyX6rMC
vu5P5GuGeyADMpk1jHprqzBNRwWkEJcdT8DlVskYO5kWBkJL9KMhmd20d1ryevv4Ny4qGD3BSUgy
ZqguUK/LVPFSPkQcTr/6QAYDtBEKcue8lef2n9uSNhYDYgpIQM4C7rtKdvTMEYr4qimyss8DtISA
NwGctPHICEA2DoVkFCBAQzx+BQCd0RfLzQti4n6wyu+6P0SGH7FK+lvrEICU1gExRe6ChkkoKerf
UV7lQaEd6i8QdLO6ZzYsDe7iPwLIDzjbKHWqFxlTo/NAAmBXMifWKNetXRLA9YLON+CSrzgJVTUU
YtkoT7HHOuyVal/me9Tf/v64ga4mQ5MlVNhp3eU0OW2jFVyoEBFOjxxETI+3RWwv5N8iaAxTphlc
xOst6FZL8uAXk7U2rsEaQLMlBb4qtgp05qTn+vI46rHXKyWX8kB2UFPKkCqXrERjLGVLqQh9Nrrp
sF1gv7sUkgtV20doJghWKO/42vHI4TAy2BuVRORiDXCAozkUHgrd6hNHWiLKZZ4TDy+M9gugf4/K
iyqaCzBgi91ODMeV/GbqYQFvJ0k2IwJFfwn1YjaLXMaDjjWN7+qf/KmE6+2Dx69r3/6DJ4VwBSL7
Bh5HNH5QkuaprUcjKgsUzMLG+mp1+7aibZ3O+fepG1mXI6e3RV4EvHYYqgBuZTQyvLEtESqaMGDn
0VOp0KnWPlEUjELDErjB06o9qC7H+a9rSjj2MxFE0c/tSiOl0cwXBckAIeGQJ3fazHDFWKugXhM1
j0Oj1SECq4D/jVXI1X+yCsRDAJ7gyeLp5EydJ2qqaA26T/mfWAXALf/ZKnQNY5FQ8UEHMhVI5CGy
aEuhFMSu9GJmwnZprFzZ1ruryUAO45WCcaGLJEm5GlrHSScZnGjKjRk/6c9jfDexyIq26iKIgZED
IoUC0CNRBmwSlVyGwkHUH7DsrUEnglD3CJbjJTTznyqLJpycMXXtEYCJBBABtwUo20s1A6tfU8WC
dOo3ablDs8NIld91yjAup/IGLQZdcSDUQxM6CoyUqglpXotRAXBH48jeGHA++uMwSnNXHytr8soU
XFRoXyK5J7NA317mfLy8tZa0fxkdxY+OSMkDXLrTvNLKkALKdpn9igKRlXr5bvx923xsVYnQV/Xv
30rDdsIpi0p5QDZFfNTetcQcVrP7CQrH7EV/GD/D9/5zvm9AKfkI88gQvXUaOHkModTA4QFmlMvT
UOskEjgBdctqtSbwO5l4JLu7yEwwZvW5/2PMtvAzNZfIXJ67Z926LX3jBcBjhoAJBB5gvabhMSjy
K/ogRllgiLbeu+tnn5vRaCW/dMhjPG8bF4r0kyHNScanCHS2s8umtYh6oDJmxRHnx7hxpM8qDgbd
HFi1l609PRdF2YdUFbM6BRU+GhCqVyHIn2o4mqyD2wjLLtZD3Vq5itcM3TDAqIv2z2Ey6wJ1l3TF
oFoA+piwzi0VRcsIigMIQRE70TOJpiipF0WB91GrPxIzsSo7e852vBk+VEFtja6y58CKzoIhbOzk
hVTqEq/znHIFD6kLUqGa+VvzWIi5jRcJrHs8mSmARsPrOUScmk1RipCglszuY2ysPnVuK/mmBAx6
JZhYlONoHOnQ1JinWiPaBPnyWBESnvrvwxr4Uf9IoO6wLtVRhwZlxLOL9WX0bngoWCrNWgSl0uE6
NEMUYxGh+IFBou34uf5HJ3G2Ckqhx3Up46KFiLVG26NiOIZ/+yC2lAlYUZF0/BIyUqoiqtZLbCwJ
ouUIiNGhNsPmLgt3k/74fVsO8Sapl0cmeVgUxkE+hnG3lyZVDxWj0mYRGUDB1kClJr3e/v5Gewr4
YQg2FaETWvt06gWtw7WqalHHed+BvyXgff1OsntXOYy+aCuPGdqe1Kfkrn9Yv5DWtoFyQC8650Uu
RtYAW655GCFXe7d/1FaC6vxH0Q8JigV92MlQQu6h8DnULIp96Apvoc8HYpB6wy55ui1xw6DL6OEG
vBgxPZrgKZUsCPyYi7EL8/gkNlZSObhfmR/t6v7HbUlbioO4AQ3VpBdIppOVyI32/awCvRvv9J2C
corVPjIHiG1pzbkQcgPPvO81HuGbqUoSuKz+7RO9GK2Q55+mHPuhBsChJp9enNwuzOwgeSm6U37K
dh/wv7vH8rgehHfJTdHeUlgouaC3Q5hfeqDDBYYx3Gj0ETGK65+9pC6HwbcwtgZ+iwHGhEP8HVvK
u4La44zHMnfCvRQIblFg0gaIHPrD7GESd3aUD8XH7FQP4a/iob/PXMy7fDHgKjDCuJNTfWujiMqd
ncEYr3wYRzhoaK+DPCe0yomQuHMWMHxHpr6vP4zeBDzRsJZdspu5++kbFUu0Ifja7v+nc9Qd19AQ
laxE5wo8rPlrYqe7+O8rFWdHccWLyvF1HwPIlgQg2rsD0/wdYztva/QVC2qiYDqDwuGoecdhkYLe
vpJIHlyeVCmHU6WQk1JXC7yjKyg2WHHRiSjv/9aGq0mfAmhXo1GHDBszWUTrDzg/P1I7uxed5+gw
vSSN+RucwKKbHcXDAmpSL3sfX3KfNVxuKz67OCdKK1eBj9pmQL+LjPiFFHSF197L7oYHbjIx15Bh
yLde+n8uKEhfLnd2wjBFqc3RQlCi0fptYA2sZnye9oYkNe7aiCym/17uOWt+yrwcntdiilb9NOVm
4rf1/VTdLaywc9ODPVvYaZvPLrcYt9UiNFhYZda2gT8CNCNHvvjRgUV78oz7UjWngDkwjuzXDS06
NVqeiW20GTz9JcS2NjIF76Of7SJLsFg4gk0xGPFBwDuo1tGA3VwbjFpa0ZPRwq6CX6owJQcAGwx6
P4SMSGoLOEI4ef4ti/LUNHmZQj7ExQjvcnsFQwXvSoEewC4mYPli5Yw2r/qZNGJmzjZQX6RZRScY
zBRwXwi+dxpaKTT3trllbR91x6pcTfmOLKn4g9n0Xg3Cce5F5tGhf1vOltMCmAF43hDv6ujVuVxM
PCK6ghuFYwJ9zowXpa1NJxKP88QQtLlrKD+DekZAcwtdhagSVFj1GWBXV0NxdfZE0UllM2LlpU9p
elq9kb5HgggpIgQ31OkkQ1yNC5m+Jz7OweKr+9ib7qKf0w9tMofH4hHzys3kC+1fKxjcy8fFreCL
Dk/NYGLwmI0pNObtDb6izgXuEWSQ//wgyo/qp1TPIvKDFktzDSdDM27ltYfUzV5kN3uQPtLHlZlF
Icd2axcoDyvOF2lCcwFpjY299PgV2q3DeaslBL+KI8tCbx3t+QrJ/z+7EFrbF1rLnba8dH+Dwc1k
0RtvkFVcbiJ1HdZOBsHqBBG1Xd0bwGLcG50VyHZ2EI/tjwYs4wOIIzJX2Icf0a7dDzv+jXGOG4Cs
i3MkN/ZslXkB6IFKGijynWLLXrbvTVDX4XVlWc6tF+lsO+l3oSuSVZzCHBkwB6hsyWINPj3NPbyh
HCdzeraSMVpbXS2xEumhQUvxjFAttOoPeY/xG9W9vAO10H72pCfFmtzFTry8NGWn/Erd9X6x5/s4
ADYcxN8g4/uK/dJiMp1vZJLOd/oU2Z39vrmL1H+1xYjWZPFmamnoDtbtYieaunP7VLfM3/leU5dz
LcemKGpsxeAou/aI9x/c5gvD9LFMwMkTOFtQJPfSyJOpo3fz9zHbzWZnjs6Io/2NAvnOeCgYTg1r
VdSFHIV+aZIY8npbdQzgF8m6WM2KxITc0iLqSsp8rSfGCCGrYHL36z6DjNuHs8FEdXHraYZ2ZUwE
LANNWKjAI9ypHxD2VHvRUW3ltX7gMe3DGu/K+/m1gnkbvj81lh3dihjQqKChNoC6OegNL+88qDSb
uZtLQOVFFDgxSrmyGUvckKCcRjVj9i1AbTQUDzOihT5TAGoiTToYvPkReiGGXvgY3fxUP0dIvXv6
oxA7nGHyjQXSdSV2eP5YhoXll2b0wWL73zA+ZCSjQCip0NxDP59SaaB9YogBazdBzwk8D8OMXjMp
grv2XAB14yKJm4S5Qg+FCrho8QlOSk94L3zNjX/1vOk9V8gZO0ugePEPxZIks3Gy+3SXIT3wkDMq
c1t+48Vvoe7JvI5cCWxBFtyRnoT3u7W1l9UpE3s69l1mdjH5+/aBb6WlIBOU56S4RUjRL1WqajlJ
zWLSQ2LF7gx2Fow4EOBKugmIxgxwPHShmSwJQ+zWsaKUivY5sBTzIBm8lMoBNj4mGQE3JEjMu+X8
U+4ZBWHyCcoeoOQMWmINFMjiFZhe0Se50SrAZfrqsTHn0BZSENlXAWn/ZTB6k3OhRGEuOOpTp8ZJ
0EBermaqurKJhboI2sZGmi0DW+sb3++BmmIc1oYhJVRisEKYEAH8CZXITnI5HNsQ5eEu9cvEFP/U
xxBJqtjSMajmR4TDe1u9+Y+agKPWz1N7Zuzpho0FVyNKARj4qABnQV2WTMWcxDFciuBnVVlGYUap
mbPo3jc280IGZePUEhW3ZoYMNKGiClkAl1JamGX836R9V5Psts7tL1KVcnhV6qQOk/eeF9XMnhnl
nPXr72L7fsfdbFWzbNs+Zfu4qiGSIAACCws8qzmLJYhyGHzTT5lfQBBq7WjoII27mBxVIFHKuNcs
QZSy+6JacYMMQcO0mnlMSCzfh8lWZ8adWjgcMsAUAAWAYDDqi1pPydXqWAlG5gVVbALrXDTbrt4z
87BLYoAPFoDbA7uIQYeDZSCUeQzuPK8S9sXwIGk29JxJ+bFkCwEOFAmLCeGVpeGiWhsqoa6jsgUL
Ica2+sGBjRvjkXhTR4cEiOA4M09XFSg279+xhSt2JZdSv6md/YD3+cRrQpTBkb9S0ULQbFjYngU/
eyWG6MxFCAZKwjQOAwFFr63Lwqks/zYYFNGZjMETdPmjMMYGGOsp8dARKHosrNAZGEBZO3z6/36e
bt8vGrUX/BTlm3Qzvcir7DvbGlb6BLblY+1sC86aHGPTWixQ6hL86kqueL1lmdGkdZpBbmOi08Ee
TcI8JJupw2qEXvAc0DggeoFcQRqC5mbhcr4VggTYcX/f5DZHxkEnjY12VP3AErV4VH+LoktugRhy
uAPA8qJTKmlX3GDd1+alpB6gCyAyhNcAFzZtFDA2t/FzH+VbTbIM77HcJVvO0T6LVWP+kSo02PJr
2Y3s+1IXvPuVUMrg6TlGD/QahNYgfX5sGWtaMEBkti0wt0gEqSgkXuuBr4WCEMZA3GpogIpG87PC
LZUz9/4abqVgOIMoEWgR4k7s4LUUWYzUTs8RofSCASZvTC2VYptVYbg9fiSLCf5ZAdMk5g5Q/lyv
xRLz/Go0ykVferb3J8ZB3Boz/D6GZYCfB4D7G1DCLA9FhrFkQML2ZhRsYCyFx8ZurWr4vr9bty7u
WhBlzvqYw9wgBZ2L9fjdy5bqYXh205kpHgz/TRB1+HE2jd3cYkUx+uHDCb2tkT2zTM3S2QNJiiYV
DZSmgChfn71eYOa4kQF42TgcKP0Ei/WOW9yuCwFELy6sf490QjIStGq5EWwk2UEgyDOS0Gfw7rWZ
xpFcyKBiNY7X0rGQIKPYquaLDLJINIptT4ZTrjHbILV8szMbp7a+clgCy9ItFDgrB9ObOcaXnK/K
vS+hlCMpizpuCnxJ7YmT2eyqXfIR/pF+mhHdirVTur2lYCbSI/eko6eRVVFZqKhebwSlMl2ih5mA
wa7IqWjgTAa3sZltQf6UlRaheePQxFi4mYfgIn4tndqMoFLoNT5GrrDKP+ZX8TP7FBwB2R6WnVy8
nhrUzCAzmm56B7oskeKOAzIaHI62gqDdE9bqRovW9+/Mguckc3JAEAlXAkwUjSgkjy2/CTUA1v90
73jfFauyQgun8Di/MnGZS3fnQhbdVl+0sRwlon7u/c0rAo5XhA2vMEqzCzU/LAnrQZs0Om8wTOn6
BhVAlc+9kGRIwPKTmXrhswjWgP4zwNTjwe5Z7a+3Ho2IQ8sNnCg2kX74iHolFwGB/mbpGk+ficBv
7h/SkgSEHJhagVIOxitTNqfMU2C9JSHzpmRbyGbNb6J/4dEuJVBGp+3yFrUiMfPCZl8kTl9bmb/J
WXxbC6YND2DomATCa3TGEP24MG1BqoyKxOEVAuxvV1tTv9dRF668nDV1YkHR0OwFtDdkkNcIZd9E
ccq42OfwqhJWaF6Ii22v2/+iW1G6kkItRyuVRGhmSMmErZKbSAmJGDPIUq+FTcOsPUA8cfykmZCy
kMEo16FRIglTpFt+NDnpg8C7tFPH8J4LewYMHzB2aF+AMJ66NYE8R7pc1on3qzVWQ3Uo1V8TK12+
ENMAQwoTAHwXafGkzG3Ol0orqgj+plW5ZoR+S/uEbkvcDhW0LTejABShb+bWxxOgbbZ4tYPu1tjV
+u7n/lVc2iUFyQ1gppAFRa7lWoWlsc78qk9Ak/CIPqtJNsV6yyqqLK1EkdFlBVAxskY0tR6XlLU4
+ZAh/NL0z+pR616qwEOD+v2lLIgxQF1AmlXAiAbU//VS8tTom7HzkTDObYyIkEDlZWfGP44yMWqQ
dCrhaECWoFIPMy4V51msoVXiKsL45wCs2IKVft9fye2jDEIIDSFmrJDsE6VWmZ+OfByE6CIC1mQm
ySfuI+Ycwk72LLOSAAxhdPdwVuuFDgBx6vkgX5jNGemGwfRTC/muGuj4gHFKt7YfpBzofcebBkNQ
AFq8PiU5yFTMv6xyz+aa9aeQbO5v3eLPI2eHygES6ODluP753hiA5sTQcNJxDWIsdN/8i6YSrIA0
Y8C0IM6gX0tqCgBvEwi5NxWOIRMRff5xfxW3dgVT8/AiM9DHT5j5KXvfCVw5B52ae4L5m5WNub3x
179N/vuF04rUbJbDUss93HdO3iPb2GR7MIvcX8HCOYgAY4IuFUP/CBzgWsrMNYna8XHuje2qf+KE
7cP9319YBdAtSPiAvA/miy7rNWI3FyppiXHFH/nXb8avL309mjBAW4wmKMzKo3xUpoK/qGoT7FGv
mM13zHcYYMrQ1MUVIO+COAtNbzed6EbbSRla7HKvDOx2WEXyYa5f9D/3t2l5IX8JIV3v1HWI0ck7
oV8wJ1W81nCj4amNGSLurYOIoDwIr8boWMmwDgRBSC3n8r5EDwDrRrAWQpkNJeYkbRiIFPEBVsoQ
tvPs3N+rW/+BLAs5CxCknceLXKtsGsSYg2lgr0beE8AkhW4gUD29y/7zfTlLG0ZmZ6ESBYpBuJFr
OdJQzFpZ1bk36+syPqa7bnaThCFkYb8ANkd4DcUCb8OZaebilteqOlfagLxo1LemuPHRBhIzOg0W
RSBswIRhZNxA3EitY+o6jA+Bv21MzbdlxKbW/Y1aEICAFw8QpIyAjqJ7UPlgLPUuMJD8CldGfFSb
Te6/3hexcBYQgYwXKoJoO6KrWUkn1nk3RPC0/ErN0GT+0b7wLIrkBWt+JYSKGdKmCPOhiEmKpT9x
P/9tBdQp8HlrhDkH9z1jYqi4n9c9WCAkRlVn8SSQH0TdDxEWCiHXR60GqNFPIk7CzvmD0J8K1sin
xS0i/aYo56CpmaZ8DcWC61MVec6EXyeW2q3ub9Lyz5PHBsIptIFSJ9CF3WgkQoAoF6Zj3z39t1+n
bFOH0dBzOkKJKkB3GPmMpZ1HZzwh7xMQM9HcSkLYDmGmNIidgZaLDtlzwmr1XtobVKdR4gS5Pbrv
KQXKk0n2yxpJDH6wkJNiQW0XrCqeXyhOo7wAfkiN2npeQSwbyUHhhcZL7ZtztokxGmNYS6w848JO
kfl6ZOohOrtvRmePMd6bopRgPu9swZ9qmWkMDGzPgrVQgBsgAwAQ/CNZen0NyiCL1SyvC4BRtpO4
zd4bkGky7vPCMjAzAUBNBP9o67mxSIof54UW156ECFabX/r+peac+wrLkkFdZ3R2i40UJzWmvEnW
qkL3hJAwLMatVqGihDF257ISqCOoCKqJNbWdpL4AyZUwmS3rsFk/Tx41F+5NrtQoCDv8/OA0VseI
zBYSbojLDGSUwXGDmbR0Uawch2xU4ae9urd0PO0xXuelr0B3DT7aKN8L/3TqM7pdz7l3tPIT5naa
nVXo9dwPfK33EkAdUnco3UGx5mDPqQyPSrblKjuNCQkgQ4S3w5hQ8hinti1sgLgHe4SXpq5Srd+n
ZOWvG8kaZCdilftulAylGPDawHcjDAFzNHVZ+Fwt4rGZJc9QHHWwGn81sGzLjRagKgY6XVx3nBfU
jdKCKYrCTqpy0XNntLXdvyM3dov8Nhn3QFjCVOjC9VZ1c5D5+dCKCD6ckrNjzNU9henu5b4UsgmX
B4KDUBVClKoDgU1Yga+llDHvg5IqV3fBq1Y6LiYaOf2+/31fCL0UCEE2V4D1g+8GkI6YtYvLwmlJ
14mFpu8SDGsK7D1XP65bFvPJzUrQs473EhL7SO4TMoRrIZkkj7MSKxyGcTXVS49J72tesLh45bP4
ZW9S/GjgV+BIYIrPIyLpfHjZAJqjIzIkdOqtWx0qM/+canubHVn0PTclZYgiFPF4gSOIxnOf0jAZ
eJYsGkAcEPqmIG+EAB3jG142s5OxFTAZ6KP58n3b9R/ybyE53T82+rL+JRspABhRMhmbkq3mftgI
Mpq6u8zmfKspvPmhEEwjXo2DWbEKV+QleKWJoJWAESLcK9qZ6P36/HQ/CsRYQxM82rfRf1PtU7Oy
QhXtMayA48a8Qj0kWDysDxlB0HJQ+hgjyVwPdRDBeI+ev1WtR1UG5xaHShSL7u1cSqCXhWedjkME
uwDCm+tlqfHUREXeYHjsqnqUfvFOHJpmrbkP1WeK5POJBfC+PTQSg/wtj5isi7uWKFMTcw3kYbJL
5LiZgrnP9YPxLTPGY9xghsgmwq2CBgjcftBRSlCFyZillgECrB2Fo/qqf6k2et/4dW0F+PO+Jt6A
qIkwJIeJK8Qft23rg8IHeTMTULP+EJ/UbYC64mP22D8LXgVK1AJ86dO6Y+kkiUPow0MGBhREoJtE
tYDKXmgxGWxAGnHQFapO6BoZTikaQ5uN5LD6KBb381IWFROVczwKKQdZg2WQQd6N+YbXP9oMWouV
gaPdFtnNS1GUTjY1L7Yt6SVsHAVTt+6fFe128eMy3CHSkxg4gRQDtY5JaUtE2zyqhKklOWLOpDBf
MBRw6oRojkyAx7Fca3jRpB2mQQC4qydm/lXptvqt/y5RmrDDwvnHvMRYDiE5JH0CSLejv/1aWpp1
9TQPApZD+FA8ozP5VX7U8w/R7r76xJxY0PpbP3YtkLK6JR/Xcp8Qgc8iOqS5F4CSHWlz/5AWXBim
Q5D58eQxQWZBXS8rjvWiUntUw3XVzBw9f0xcTDDUXufvILFAsMIQR86EukhX4ihjMReBECqcTPjV
drOWrsf3AKC1wWkx8iSx+mQXxW5T2l21Tdz7om9iD5zf5UKpMKoEU1o2GgAkqPsy9EDY/AWojP75
34RQDgVNNXMUaNjNsVm9xx/JbyBb/cf7MhZCAYSB8Fpwk0hGIUV4fWQh2shm/C9Dy6iEMZiz/Zlt
R/MbnSSBlTsKJhGyBmHe4NWh/FciKS2Zk2BK5CHK4Lx6l98ODu9gekxrnkBVuRnBRqTY9xdJNupa
T/DeUQG71sDtAtYKSqDcGWnLdQX4siZLaB2tO8zlQe0YEPJbW4sHCJLreKXjgUvSe9RW6oWQY5BE
7/V/ZPFBtjaCZgab/LHoTfB6g22Jcd1u7vRZHtQQb1LUVehihJ4ValLpQg/9sIpv0AmbhV129syZ
97fv1k9SgihFlDo5Fn0DgorUrl4zS95E34aDZjUnsl5+eDtxGe+Hm+tFCaSi7iCIwqrnIXA//zmF
trBluf4bjSACMLEC1TREFDcIaF6Vg2aoxN6b/xQRuMQL0XYYm3bjDikRlEPhC7xOKkXqvTB6jBs7
qk+ybLZrz+/NMjX71+BtxNhh5Ytz/6NgyiqWShXMaQDBylE0MPsFLXdhZb0NrsSvle3v+gPtuAyR
N86TWit1XgVC3ywj25mEmMiX2UZoyb9KTDi220cjX/kiQyPJTbq60JAnIZ+KUiJqG7h01zetCQH8
i4No8ETMANyoOxaq69ZEUQIodxlKAtdUcjh4/rgpy00xOlV4kD6GZ2BhDvzuJTqCvf/h/i4uLgqZ
GaBV8DiX6cJDGeViluZYlD9aookQp2bFu0sqid4PwMdIaeCmNhfmqS/2SNp7k/DOkwyGK1i1GZo/
KbCD8juWxJBItunmnP5PIKmiXZ9T2CdjW2tEoFViRHBkaZ+tZs5obp9RlGdY+SVz+L/VQRjlyXi1
SwY9LgZ4sunHMM3x54Nh4RckAECGIFEDMgrPBupKp0U8RJFUjHic9M8NuhcEp6ysBnN7MoZpv42k
DODIDMShiA3RLkTPBeJCeH4l6kevxURWsIv4xYrn1qNqzuiY2BSsGeVMeZTRqMdxMCapHT2xPggY
S2dphtUf+GwfNiaHycCsN9CChb9aH7kMFw/KwRfUYVC6ER3JvdtY8bF40Q6V7aPTWyAje82vDFDt
f0qPRYqghBEbnJY80mt0Nmeu6iTt8gG7alf70vzYshT+9mF+LeGcJLhY1xSAObOUcW6An7oS8Ljt
p6dsp18tZr37VvF232Tc0B79taBzIwdQCeBcuN7GtpbbTB6wjYMVnoZVv8GVxrxqZdUg6SbboPbZ
NavaKbzDPEKPuJ2yyezC/br/GQv3Atv6f18BAMn1V0wpXydBj69IN+Xz4Pi/O69EV8J9IQvm8UoI
dfl8ZBorBUh47/lksUB1C9qI3wZ6nxSVwS1CBTioovZTa0AvOn7VjDZoWxvDbMGozOKGYgki//1C
PWo11utymKAe7sCZm223ZmH3llzX1VrIYV2I4EaxH5JwJDouWjHUQXDRM2CHH30KykRM/Y4ZRv42
8UV0HuhnoIZgHPFP1xKlKRTruRNGT3ni1s8+wnh08p8q29hEDH1fXtyFKCqSF7MoDasRotBZKLjP
vo2+7dXBgVlcpQePxUK+ZBWvVkbpXF5FeYzYe/Q4AW28ljDbqsf9cJldPuQWa9L97S1C6Q0gDSRR
8ISGfbrexqIpRykohMn7lbqtY4FbhBE1LQoAqAiBL9pV8GK4FuBPPBDXgTR50i/0Fo6xhbz5qTvG
rGktNxxj6PQG6e3fgiiFEPlW5qcJguC8RKv9DMC2tp5eJUz/irYaOOyiTeN+146mmhXCHNs4DZ9P
6j921uQjdAXoYsDxwIZ6vVoD9PKjUmM7RRVP2dqSd5ztM1T/hqbwvFJAmEkpBT8oU26ME9KobHlt
8kYQtulO67aEx8Mctro1HczZUhyAgMH/UDs5ehQSkO6o5jY3tzX6UTR8zr84YlLiQ2oRGE5021M6
NAmZLJVNhfwzGH2fffT27nwMGTZO923xTQMhql8AIAOGAxgc2h7ogRnaIM5akicz6Bk585hvWpd3
CmeGteGc786VQmvyBGZX34J3vRJLl0iCROWGvM1mr/2jvwyqFRdrTnPXrVUT5sfRjDhMC2HcmtsM
CVkrnvOk1I+YxaCcw5zOYjm16QxqxMJpQ7sI1yXiZsd/Ch+NrW89dU/5Q/idsGzd7Rv13DcLwCza
QJG0oAx5qUlZoZXFjNJF76rOvj4maDLCnxvZ9M0vTEJhsgPeWohrkZT66J0EppShnD3eEnayrW0x
L8pkpXJvmHfOyoON/P8Lo2cW1FqQgIYQUjonP4rW82yG1rw+Pn725u/AFqx8JVnpqkAPj2QxIpUb
/g8iGxViUiXGXC+eBjrnteKjBxWyRxdv1Nd5PZrlul2ntuYec1PaCpiGprr5VgFJ/xvLwi8Yxmvp
lD8Zgq7puRjS1S1S/1YFKsrQjfb1WkMmZbTwAZZv1ba8j/fcRt6BqdpkBd7kCK+fZPgEFKfgtjAF
Afwg12YxAztFETQVrpCL1rjj6OpO4Cp245QbdHYJNmraeKIh/BFRsTdzZBwdhu1YUjJgXFFMEgCw
w0P++gsSRZqaPuxnr3jFjJLksX7OT+KH1tv5YXgTd60lWT3MZb4bjsy+U/Lbt6v/Wzb1zNGUVM9l
vpvBmF6Z00pc1aDoGTf+T+81D3Dvsl2CGDSwPn6X1qsCE91ZX5MZOy+rw8uLDk5ow3pMzY/A+r16
xggvTCZH81ljOR9eAK4a71AfRFex2tXTy7BTH1nWfckiXO4c5W26OdXEIsPOZegza3eZl7I6csjp
X+8PQAdoxcEoLPLApW1dikmrvhwqutfK1gmEIl6+ZXE2LPgOFH/JNF1oAOKc8xzFiwA1Ehs51YbY
9/SX6pV3QtClNVbqjhbvihuQKphOiI7wgWFOF24+xAKUALQZQBVIdl+rnRLyfd6Ite+5ZejMb1ll
bvpP+RmmPG2sVWlOG/ltak3et8Gdxp1YvBsLVg/y0RuA/gcMBwUf/LV8Lgukocta39sZKSZCi6/c
IXnPv9DfvzHejf1gF8/VqV3F62YNlpoTf2C1xJ6Jf6jDBcgR3Imk4Il9pxyK0JaCUSiaj8ci5qwe
ow+Q5rnGUVwNjuJGj42ZuslKRVf+bEbm86NqB+bp8KaabwfByk7DBoRPtuj2oFaOzdkRcTsYluH2
iYfsChnHg6ZA0B3TD4mIL1O/HTnDk1ecq/xqVsVL6QCj9AaM3aF4ylfCKWQFqwsx/rVQKk4EFYuP
FvTA95rHdjevoBsOmYeQWyzUxZIGGmhIwulrWByat641wC/aoUXnO+dlk+nvw1O/kXYgXdiXvClv
+I2/Dg9gKXqRd8HRP3AeCwtBW36kxPC0AH8AEY83AGV3xykoa1C0Bfv6+ajHdrRXNwk0HYv9ZJzj
siSU70mRm4z2uF5oiQ6GvAw5LAGJbg+sp25qx3a9Q/gL9lN4WPQMm2jYPRqnZs2QTVuw8yrRU4oU
JzQJhuxadiqMNUZAYJWg9ENwevS33T55Qe+PvEFvnhcf0kO3KfcRbzJzWrRjI6IBrzPINA7Snke5
VmBac9BclcFeMYV6H/8p3/zf5RGzbCzga7az5IL6ifOkl8nlNixEyJk36PJy08Lpyz1U3aSXEF45
nZM5GDN7zD5QB7WSfeQpIUaAfEy73uGfDtyp50wmaI32TZCPLgMAeiQkLvEsos5cygcwz3ZysG9+
+u1sMXCXN63w5OclZMVJbxqmeND1/xB9BwjbMBsm3uir0tW3s51tm72y3nOO+oVuWEwI3Br2vC8f
Ygxs8BE6rtd4A+FBlu4NpCLuq9lNJIfvIZP70BsJbCNgCdRy6yzUqqAYo32IgXEW+LbeWmBFAOYI
zUgGHBh5zNKRj6ODSO5n2vE2xmoXO7+xGPp+Vqqrc8dzHvlo1BtBVottp5ROUMSqTNJq3GdmgWik
sUB2A8IbEZh81Zp/4f9+/zz9nuwEHzmbbzVqMiHAH6MDwnw8UFXzm7N6821GEQwpynVnGvYA+27Z
PIzgLrBLRKXgIjKZdvc8+4r+ckSgPHrOMPgemJ/rm9q13JAaYTjtJ+t9v+vttfWrtuc/nROsEZuL
Fqasv0XmO8jczV+yYx7d3F6pGwXd/8fnI+Y0mubm/XnzpzdD+61HLfLp4UEy7a3XW79/MnM7uLKp
mqfMauHAUmtNMioHYYV/rO2f3vr46ZzEVMCiMFg/6hEdoq6Ef/0iOLHtYNXuk26Olm4mm9Q8IBRU
jniOrDxp9TbYv3PzxUtNp7Pua9UZPHpnS+j3LdcXQydrwbTf7d/3vAU25dfC3Oy/3jerx729P25q
B395znb7sfK+69WvNcMFn8lk7n0BFSVl0Rhng4AvUN9bu/ZUa/N+dL9d9+TYKPiW5pPTmyvVXJnO
2jl41uvac0zzZG7N1YetM9MZN8Ycyn2hInSrjDrJcqDN+JoEpH2/NNA43d/wM+T53nKpiDrvfR9j
iSDAfc2hWvtfxwIF011i7g3o2TOKSJaFdf9y3ccWV9pbOaftynt6A9vG7uUBevDFivHPnaLUJwE/
ALQTGetEiO+ur4XGafGgcHO6/8WZvW23m2AHBqNDehztXDeVNejZrcoWVvVa3+CT2pUemD4uiV0j
HVC5P/G+fclHRhLkxrUB0XMG7vOY/QqiPCp2qDQDBXkjbvZqAlD9s4GGWrCs6abKYq+8wRoAjopG
AQUT59HyjGCZWn6l5lo5GmW7x5N0ghUInMTSbd/O9tkGTtUKXJYtXxKJMjKsKKQKGgb1Xe+4Us6h
qHFFt88+kDErW2RXFAdB2fSl7AfXN/m1EZuh4IYGY1dp9UaeHvgDxEfoy0PzxTk0vXgJCZjY13K9
GB97+LTWqTuzU9d1um47hp6zBFHHp4RJOgL0ja482Wq6o4TWtsmpRVetGemFmxgXtVEkfvHSQV8P
0I30pMhsCoU67/v5VP8xwLXwe/4SnvitgekX6KXbiJs+MPnBND5AcffcPYOyz71/o2+Yas4fAFgs
2U+FoAavD1Pm5nCS9XE+DdvgUUYaC+6YOyh4zcyr8vUQnTJEX8amWcf7TGGc5/nALu8uknSoLKLd
AY1NAIzTiJyyM8aMTzjhVMBpVdthVQxOfMTEr7hyUyYsh4SyN9JQyFfRuwMsBJ3KkSYhlMrZF05C
bQ+qG9vaO14Qqct7/cvIkkbH9GTEKNCRaHgABw1G11KWEoOy63DOjeChBGlDAJ+LXvfOzgBcLG2Z
GRzQL0F0LSJBB2QTCiLnjpvrU1SMyOf1pIsfitfwd1GZ+qn6rl5Gp9ukW33dvviE6Z2hOTfbibQY
yn8ApmOKPYI6KpLiJxxoJanzvrM6ZwCJLJLJGwFkQseMcUtu9hKSCHKbDE8H7Fij9jJTikyL+oDf
S+ZojxvuEFm6y69ZKBY6JEeDypUYKkadDA2EzRyHBW1HO1knYGFkRJ839bi/RBgEVYfhYkhuXJ+T
EWkZz8kRv283uONIGOhmY/8JTtYWJNTe1/0TWl7P/4TR0VFoSFFczNi2ZB3ahiV6rMkFN2byvGF/
C6B8T+rHozTx53MZHDCyeqLNItq4qdhTO0Y7m4o35mYYQn6vPbWFmVUWGQjyOHrYvjf/iDHxWNlg
R6dwFx6GP8aDD4ATBjm6Gth9728n7dPpL6GcQqsEYpUNMb9vQOhNxBrbyGbmdMieXRkpak8pezyk
it5kRNdbe0DOVXF1W/5jimhsYq1n+Vb9fXrUrSoCP+v6GOuZrGAXg6BcexDXHDK497ft1shTK6Ku
FZc2cl7nOEH0PduzHSKNL27yj37FUsdz4+W9vaMsEvDaQ6n0kOQ/GGdW/WQtmMFD8lLujIO4kazK
Fd98Hk82VtsT6yZQb7OgbMIoEiFZxFDCciehj4W5jyz9o2zHDH6eKhtxXrNruNm4lj79U2Ll4HMj
qLTaUg/GSW4so7MD5vpuMAtn5SfPd6S7ScRCpYmqHBxnSpgStcTA5G1qi5vK1lY6iDSZx0jix5tj
vJBFmRVR9Kcm1xMecKbOmZxkra19O1+Ha8kpbBbB9K3nhNG/EEY+5iKmzMFqMDcxFrZ5XD8wNJ+1
EMpi1HLSVFKA3+7hTiIng94P9ugArRjYTKjHkjtGvKEhXYqMOfgYrhdiSH3GcXnF7zFUCPU5UBLt
klO59y0mfoUliTJRMtcjaJQgiXjJxvRt4BS3OSq7rFu1bDou1kSZKCHOJL4iaxqcftOYgGftO1BM
1Kvi30QYF4IoG1X6vJgGU0ls1GjLFnGX2rb971tHW6i8mwpdwYJ6u9+Mm9gGfO/HwkjqR4bqsc6I
MkjG2BsCKKuhDW5hVkh0GQck3Sx5zULwLXqRi52jrFKXqmnuJ1hRB6+Y4uGJGNBqH3jGghaN399i
6B4wv+Q6zL3EekabOF9xg6eQxbI8C1ZcwDtIV9F+ralIn15foVLvMWvdOCt2aMUQMnnZ2z8/mCsZ
1MHMsawEnX5W6caMbWQkTDIjl+UtFvbrSgx1LKWRKJjcUZNjadDBycP5DWumJSA3nbLUl1JohFTA
p1M0Rw2/rwhs3mpRuxBQucjXkTWJyAMQnDRj/4gZuyeScg5dUoNTp8PCpKP6QOwqZ+XrNDU7m7e3
Pyy7sOT3wIZt4HWDEi+S9dQ+Cn4bxEWvEb8HZDsa3EbcIu0jslNmPHabC0CD44UsuhQzGHGile1Z
Vnboeyt4RGes3eDtCCiUJz75R8EqvjD2YMvv/EemsV08zL+XSmeSsqypDSk4iydmPbWb/V+3uXL7
fW2FeOcxznIh1iXlNYU0VpMebuouoOInpHGvY3MjU0bYhAoAEogSwGepxXpD3sCSEMGQ1yoA4nia
g0ST8o9CWEVJpMYCfIlopTZm+32KpTn8JvOjSktHARF440+eZyzyptBEy6W85TwqXC4NkEvgI4YB
+F6EzO/sDQc4NU98JWNEV0OHEWj+sf0gMLeGUQy6zfGQpRP8NsHiIzSglLgXRMxSmTC8oNsqxzK0
w+foMXokJk5zGvAAT4UZoSzwmB9IuYNlJRb1+kI8bbu5Jg3CNkmEfYgWm9be1568bb1o7brCYTVa
4YdgCT8zzp3Zzbuk0qitoYCPkpOEv18bdEEZCpGfGpz5A6ZLrZt9CIfrr8kdFk0R1RqWSt/U3c6n
fSGR2mpe7adAilrMiQgtFcZ3sLSnYUXiiXzdYEwAXnXIlgimtBsxYJK8Iv01qB1V0//j/0Hiq3LZ
j5MbKAX1UTTlfsxFYcvN2AZjrRz1B2S/Hrrt7IrAkYR2yoM3ofkz2f2qRHmrx2u6YtLj3+SM6U+g
zPbgR3FXyPiE0U7tEGFCsfdP4ma2QHWy53AhuGeWN7/pL6RlUqE93kqNyk0d1N4BQU+yls6v3Mae
bAVtUE+sZomlaJUMbfo/baMtjFZLyiDptbB/l3YhgmLSllRaKKauGXZz4V1xJYgyKe2M6Yopj4VJ
uE7FobE4FO0wwDw10SnEjIqWklZX4qgovO4yw5/JugaUykecXYxaco/lZScf9gIQxM1/XCAVjuOR
o2FWGzk5XBbyBgSA3dIe8/VkY/gzK4RlKgoV9xna6MucD+UE7YWdHQz3r9Mb0F7DbVmMMjd1XFot
KaM0ttLEdRpMRAdH1G9i3TTc2W5tzgwcUPStfRgB7kFBfFtaGpQnsFMkmph7TCwRHUhdaitlqfRA
jIJaxal22/aclPFRKOuPxFjJNrcXrOZE7IBhc8xM2k3NjtoCOm5U0ZVgZORm6g/+tjrAFDqSqR6C
txZdQCV2/Ygc2xFVl7VhoU+336avKmrdVutUvaltOzsFLCWwyn+ZgLvUdho5kVWDbig9lKFwXhvQ
Svn2aaU8kBmIDCVfin5IU6EAdiTM7KIBbiXGR8RowRP2Krp2tbPF6Lc9QAXxmplFZcmiNLzmukFt
op4EIb0tPI0u6X3qbWL/83Vwak0N/SDELca40BozfURU+lbX/l4qpfLaXHRRFEB8tzUAuUDWFk4v
/qcE+X9p1d9SKI2OVcmP8hwbOlgIm638GD0QswiWg+O/eoZcHB7tUmHrhTEHIwWyLSSp2T/7dk+8
J45PNOV/99LCbChw6YJzDnzGlP9MpRTZnUn467bGaCOY0RwSODi8TY/7oLsstu7FqA0hI+jywK0F
mdSZZYMGOteBE4Agmn5GW3yV2s0zKaRXHjc5UWmuy33hhvsCrzxupbBi1iWNhS8FRgcVQmQcqYRj
N/mGkZWhuDdwM3RoKCFYiOBsEKUzkj+LjvtSFrW5VafzaauCNnNa4bm8N6wR6AUgedmPEHLP6Itw
KYkKScQoGxs5xqpA1+M2H/2zBnyCj7mW7U/9kR8qF7NIsMKJkT1ZDL8u5VKPH9iZuOp6rLC2/Yfi
0CMmVXaYSPyjgSpA+ubNFlCBf2HfQDhGunFVcIXSRt73fSGplU6EnwMy41hsAyBDpNU8mvyO9Xhd
MjCXsqgTFNSijaq5hbasSSUy+m42/YpVH1zymJdCqMPrFbRHJRUWRO48MZ0I61cKArz7G8cSQ52V
UjeDHxTnfUuQ+O63gy2avqM698UspjYul0NFkfVUilqW9yKqqv2xeZB2gVMgTdSv5LeIwZjJWhIV
QbbiIGpzOhBRiP8x2xDj5UZoO+uEmGuiAscIPk5XgNyATyXxfuAQszxi8I+wr/5NJu9y/yifmmRc
VQgBFlXboz0cIidEbj9cI3j7jwpBWeIinxu0NWFRIEbzSEKI2H0simUGySncGKeLC0v5zwK0FOD5
wIK6LfFpyVr+mA7kkdqiSN3h2TQXK+OLoYULiWrAX/5nJWiiU6n3hbYJIZTUO3kkZjJr3k52jcae
+5KW4m7gTjEcDJwEIILTqfPSsrkLU3kSUaMbDskaSAJPsv+0KMEDoeibHy+4aE719BTYDw+srV2w
T1eyqSNsOMzC5JVZ3O9+lSfRSXbgcwDAFNBLYKfAGxQ7mZuuWHtLLAV1oFdSqQNttUoqxRErRv+O
JSZ4Z/g4x8bLTuNBRZApPd/f4qUc26VAOtPTtHovKuj/22vmXrCDXen+P9K+q9d5G9j2FwlQL6+U
5LrdveuLsKt67/r1Z9H3INemfCwEwZcECQJ4RHI4nLJmzW65t7NtuX9e/Ezs6R2bciOLMfnBoGOm
aoDF1baMTJaPFGlA0B8+cfnu+UE3chirb3SdX8kF1vSWk+ydNznU5Ifl8pfi8t/fxVlqXahHHMB/
J3bzjguEqQNgBkMbDGB+LB+sD0SMgN4veh87RGgAMm6ydbWl9etJ2IF8R1WuZTEWWilDKREyKsu8
5EfRDBAARVRh2lwzR7XSMrjpCIhaY1Y/QSyB9lu0xYJ+nXnp6rgOYyGQxY08bxD+ou6GjNTyGCLO
E2dI0Fk83r2JTb13E69l0o24qvcqoZzIMAPiRtg5h/hYA8fK25J1bsil6/glArl2tZXsdjEh+J6+
XgtmzI+DEaJoxRVE4JSdVbj+Cm3X5jfU3jUEI+Cs1vIW3dZrAR2Y1KSpRTPmpxFrHgPRJPHS7BBu
0UiDkSLcFjxbmCja0ZGC6kzCYDxcnymTMCWasUGykIlJpVHL97X5kizaKDWf75Fo7uYntOxPGfl7
d+Zqly+3+ep4QfGVylmCXe5NdQ5ytpzsPiJriVZnGFsVlr6g8dm6JT//dZMvhYAr0V4laY2AaWNo
Z+lRdOPIsNyd53saVX+mloJk4GEqDJ3QqUvi90qkXIhah1oYtRBgwCYBGgJrZG+nPNJRCyIiaxEs
khSoSulTdcbWagXn52miUP2JUhKgw3o32/nkF5wEha0KtMHzb+K6ULM6sg1XIhmzK1WCFPgudhOF
N9TK01WOtEG1Ko7qIjMnKyT3zN/1AhlL1Al9VXs5Fuh5yHDONmf3cjXEN/5bWXHWVGvb3YfyWh5j
bo0GzI+p87+6Ipvg3bZTE7tJ9TMCeetfDcbdxzt69yICaGsImFIGEDVjfzgE1HnFqeImeXMxxryx
slcgHHPJVqd4Ju9q5ZUkxtqEddoaUg5JkkBitMwoiHB9GPPv+sefImK6+4RcyWLMC68WRSEmurjx
0Xb8dGwzNDP9p31jHdSydAdZ9bGarDY7kfQhkX90g86Bz6ZMyMTGsf2ciu9GiuZpNHrxY1JuMIQr
64nkmv1CnDqky+M6umCgvUDjMrrbwdh9+xCqZZsYsR5ImzJHNVLNSeyauU/4mY4/SBTu2tcpFbyX
aMdcBoPnNXSlgfyGuWYK30aZEHrSpu3teNHCHst4dsvvHByJImI0431K5N0tlQ1MLKG0hWi0u11l
GeSFXAehtDFyS48IL1uJQvyf/hw8d1PTCO5Fn2DWR18EusjA6cqyS6V+qYMuK5M29Z97jBfNgttK
2+4lPIczWZvwDu8u7B9ZgH/fLqxt6kFpjQRbie7JlAhnVSLu2f1JrX9Lq3ox/leSGOPPuaDe11pI
0nVTAfnYd/eX5SQSZ4/v2b0c1dXuAaB/u6JQLlQxpHI4wm/8D/ifKu5YjIpkuO8XxXP5pS1bEMo/
P5Y7tZGMQ+iBXChzIohNC+IUgOfPNFTB98GxWHH7/yaKuXK8b6DxMIB+cKfwGCIf5iQkPYO7OLX/
myBqNa/8AocDGahbpZc16S/Cq8MR3yfcQXBNYSr1dqfkTUdGUpAv5ZgEUdKtMAkAoArsnegTtvt5
b8Y2QaXOCmbu3LUFi7NLS7dQnCTFPIZLj37PuToD0eXsWfjRJziM7hg1MDXCwGAINDpcwbhz+y2y
1rhqVGrRlp8r3/V8AD9BYHfJQtoMtqGYNYZgZXY/dRfv+EewZbQvic6bhEVl9lsrw6zVPTXb+p/D
LNl/cWa7l9EeaetYsbiGXx09a9bUKd/JaNyKZR7aqnMrGdTK2ZZb8KaEnqHwWVz6825t2GFkVgE8
pgG5Lw/d47QlFYTSgLfodvoqlxPW6A7E5PZTGDs79Jnb8xl2IFgOmMWA2Wx4+4F5aEz+zdjkT8Hi
b5GY3F7HVOnHun4ne49eCrCpofcFlbQRumWQ+BhINz/fgqwdNUzQ+KHd1N2JE+Wle3p+LYdNbriq
hDlnAeQ0s+hcnQfkAwQS7Dg7txqQ/3A2FH7jAa/vgJvjsyfuybP1RTxL5vWXezKWU61bF+/+9gUH
WxfUHc3MOtqrWTItAxOhhSKvMNN2iUkNoKMOF7wt28q6I6BXUReDHR0z87kFTvs5mqRnuGOvb8Uz
DqWstHFRFxAvrpIz9+YDa8+hTGrNATN9AjA8IOn7RM7nDhQBMkXa0a5RHJPEWFDFVXK9Crt8ayzE
VfDd58R5V63CLsGe5azVL9eKvybUiy5jtMtXIpm7DdiM7Kdln2+9pfItvWG5L+Bm+ErW/rL3ibEK
jrT4BpTHVOQ8zoxSMjZKrg+SQBAksGtNSk8P4cBswZGG/vTZPkLUvJrqn71ru3BxqAJhEDMGBtya
zAizcjmpx2RkVODnQI7POBuQIA+TRp4klIPrtfRD+UX/gqkOuXvGGqWhfyRfLvbVK1XESY8p9ZCs
oFe3QIyuHKO1vBvMT8Oq19rEfo7OUZFAnoSLgmEjKEbxjLoKvhwGctsX2/5Fxlxgs9jnsl0bE17M
WApKlkAJA0KgoOalMd5ElvBqGdQZGNNnaFeSEuIitkNN2JuQM4rmYIqu5TDKAboSpZQryNF7WH7e
1oN5EM+bgehTLap3JOFpR98t5Tga8wCVuesOgBc228Sa0Yx1QOSJV3vkgYEP8FoC82jXam4EngIJ
8GRnOSg4/KU+O0z5KWMgJiwkj/mRVAEwT5f1zhugMPksbnpc5EQk0lt4DM71C3g/96UZg8cnIu7e
3+so6w2YLSKSn8mK252tRGCAyTqY5Y04iE3otlWi8lVZDNsecwM6sNlkJwr56QC5S+x+3RN/j0RK
MB9Oj20YVYYbE4aVX8tllMWP/TrhuXzYvln7iYTbOOZhfpsxj7IYoE+6wG8bRJ5/NesKGUXFPITg
d3y8iBGFCIjnb1bBXOC+0DiMzoKk3vyK5wEQhPpSXiaLYV6+ldZnuejBgqRu8dyCYQR1bjtdPP6C
8euD3prLcDa0B1BWPMZUcnKSt2ocKNuumWur9mkLOkPy/Lk9/ViPJWl0125PDKwBCu2MVhCcI/d2
a5S1TFK1sJXkbXUOO2IDF300zKejS2YfBpl9z32CNPIS/6ltOcu07afVq/1LPp8+n0/1GkQlPx5Z
LU72/Ol9sTgsFm/nv8MJ1BjW2nK3b2u06qwP/dT5jLX79psZLXMdPsuqTpO367cURFmIBNAUMFgp
EecRaBFzgrqX3REdaPa9S8RqVT5BTTRLmcx3X6YesduHMY9oQBYEsCayuY3ecBMQRkTqdrZccuYS
jIm/qiWTb83WzF/H+t37oIQAcRpoCshpoS2jtxdQxJH++DMVXV6csEefwmhtqbpen2j4lJj0q5i8
vRnka/eFfhxSPL19zc5L3fqNTVBSAAq8/27fErApZAR2FujR2Selnglnh3Vq1+uXenLQx6WlgPk6
XCs65kOWYJLYLEKdOV4txLy67WYxQdVOIy/B/AUAYZt2DSE9aO5c8qvZ8+N+/77XrSPpZwl5Anza
Mltk0hd/00w3lyBt9FFgw6VzkUFjpDFbVkl8UfugEdqWq34FDF6NLpIK36eA4bcGUUDxtgZ1yupN
Al0RVO38m6Ioh4/H5ByCGCA1j79LsA6GSxURmG/KyP1rpuMBCiaD9iZcBi+YZ0ZeG7OcEZ6gYniY
tFVjNwB8BqCpEOjYQDqy9fb+upGuFLkfa9s3mr4uoP4vPtLyETrKEASjzhUB3QhUDOiWdGDE30RA
wsEusYgV+7ElkWlKjd1MjJUE0T8CJDiUzGYWbZ2VXCBp29psZh3+KLCOPQjtcC8RNAD5f0yWnYUx
qTjwHU67IyH4txqbMhxFZO/Of12bPPlmKRIPaMzV4VCbxsQYM4nas9FXgsaOjllHLpLN/XhDlEV9
bGhwATQSLUMwuQgzWkUBv4y7ECxabGjId0Se0mWGij3F2bXw+RXTI/ieiT0bv5dg6JXAHAnue0RX
7J6BVQsDVRJ8TYF9SckbclCWBvWLiURwYEhyGIi2VBNfdXSeXPv3Wyff35Q+KcfGgYua/6Ya1oPh
+BBaCWh+0FQxVbIdh3+Yfoj5YTxGOmKMHt6jWx0D7CpzVDfVcXdBJgxiVM/sFhxGA3Vkr5PXBF9A
2znAnbdFMGpNNdSMuIDQaQpuG14GJwv6TdFCeytf5RrMKy4DfZvRiX3LYMmDfqYEGaIL7jgOJu1s
YPM8EZuXkgH13S8X81zUpz3GtVLAxfOnQ+Ll0zNqcZEJenDcRWTgwCv1/PP4PMV7t5HycyLU4HUd
PBm3X9oWbYLXSVW2tPiqo5iOOUOLbC/NkJ4iHzLa7FXUz5BEJWdKGdyQc2kOmsVXdjLVbnzHX6J0
PRjxiVngyFGxhC+tFBhVzKfaNnqreOtrcInkIHQFpPPovkQfj1c+BlrjzuuURxMpafB6s3aIDmiL
68rRtps3hVgDjKg4BzmXRt4+Nl+B9ZVCq9/wT5fAXJr0Zsn4M1cjs3me+BRq8m6vONaMNiS056H9
asQapCpZVfhJaWzR7HU8e6YAQ/2tmSqyg5xJOTSRLrdd8jEQ/CdOYV4crX5N2dUS1D/MUJ+IoMYu
Fr4HwER03Il0cCKjvn7hKUJQcMa272wF0wviuedNAz5HQTwIlK+ksDBWeejlcMggZXBMBzMF5bkr
meHztwbyj3rfaxOLuuMkQ56uAVYOsTTSuVV1RQv4SOhjZxsS7sTDTnlnYHdxLc+IryucrQY2MphR
bbVt4Lc+PuNxIGeg9gFCHzTa4ZAN5p45WGkaFoUDi4AOrwx7SobedAR0tCn1hDNOf4tVJwy0xV/g
wgPDDiML4/kSjHIPnG3kYSqvNUU9PU5owqDBtAJtjaw2LhDz+6Le5qXKC9w2eKJJ3Q5t1BwRFiWK
ZCZ6qef60re52BbbWWLmiynjOk6uQTy2ESkLOngWiYvbc4x9R3SLLDO2jZWD7ruEbfKJZmf2+3MG
j5BfTD1645I04Owo5ODFA8sWAEeMo4DCXOnWUuTt4j8ZbJHcLlrqq9gON90RZJHOyYWninrMZNln
9PQjF0OTekho0FCHTdknfZ9XUQ+5qQ0a20V7wJTdpVdupbk6NdDJGDlDVJYmYmgUFBXxAbNGl1N0
DC5pvN367QOk3fZuJxBQI/7MgFObwTgC1UCO9hGBFTkeA2v2CxxACi/Js86/9v78AXrf3wrIgCe8
qKut+b6194O59eyfv8OLsTyse3OhwUVdwUF+X5wOPwgtDubpYNor6/FNG71ozEIY4xWlGZLCdCHu
Vt5jsNwCHJpT+bmRF3SRYWBUNIhpQfrB3oA8UZuQK7wdvxKs5HMilTsyv7g8yMJAudHVj0QZ472o
KUYaCo4OdTuSPQXHPN6gywzzG/tAfx9BBC9jMC6q3FQVrpKLLTLIkeAY3m74xtNCzrp1/tqBLyUE
xAxMgdTPbUi1en16tzvT/tHNFflcSN388WeMK94AnMqwhgC4IcMK+qrbzwgHTeMqo452bU/yHh6k
jDFYW5BpB8AEla/iZN/GiAQHJOEiTAdWDRwUJnkwL4AgFFxT6268A4JAtyoHoGTJrPC202a208/P
X7xrJ6moWX1EPgTTIiVaYweBsXJJ9V7ttjD0tepqTrUBg7ED1iIMwyaxuny8mVThro8U6UcJRGdg
i8OwFLgSVKWuhdRu04RD4ILJgvxbJBW6hvBuAQdxYVlHPHz7230mh5qbae42exIHe9MB9BzPlWcd
t12YeKNHtt1AyQYjrzFVDsl91EsZ284VfhVrjR4ikWXM0hUmRyzzX3QnU/JhuM0Yfyl4q3yySMk6
YFQsUJa4ykgsQS2Z7JUWiWkfK2FEXQPC24m1O35nICZHhWoigBqlWi+iMENGBXk7ZLIBlOfIQ62o
abRNljltc7c4AYET2kePyc7bie/upt1X9gA8hk9CZDuSzszjCQsgsK4X/Qg4d2jHhV6iGsxchJIv
/D5QYwA6AX6WUBWN32KRxGiv/EEPijvJxMl6P5CHatxlmi+I6gC0ulWhOI08Xc3zdOvH1qthNzRi
Rapr+/xq98hNvNQowqpTi2RfTwiFk4dYQqM+1xhRk3GeFIN/ZZtEs6TBeAYDvJFWWi4wVyG2BDAB
Tu0ra7gxhgQxH10fqJHwlDKGuzQakPHlPAbCYuyye6iCQ+GbRTtRbR3FSVQMoloESggtJbCx3O6m
gK4wMH0I2bZ4CsO/GkT6GC0dfpcYGwy6gOeJ6ORioG5tC8Ij0ASocJ11zDpixIVK5KSOp+XbsCCq
hq7jlETfik8SjyzTljg18UtrmJqVMzKbaPzEE4X6rQhubETSt4sU/QhDM2NIjXsVCQ8QRLVYnmRN
eAvsS469FEDUKuMRpxTzLP+D32gOetODYmv0L0q08L+dqXLUPQkwLZjRjbOi4xJuF6JysYNZDU2x
1ecNBoHvtObr39p+mubA0DzMANcx65MRAGBc1paSUGyHap5mc0l6f/z7d7QaVSgMS4e6QQ9Y9qxS
0wIpzaN665MBNL3+Nko/J06BEYHpIEjWoOwDuB1mfcPrud2jTqo7XxuKYdOKsx7cT96mKT6m3jH2
3lykIKsgGJR1WMRc7VspkVwXXakNwyYRLenVOctWjEy3aOnEDKamAjPqC1kIv5AqU5F/wu1hHzIf
Y81iL+rVTeDbLcL47VbsX9PM/ldHQ6Xg7BUQHIPbFE8ms2+aLCdxjXTrRjBA4tBpG22lexMJSEZ/
/58MOKOUKASiLm7clWuRZ40Sd5WsbjwgIA3e7JSGuMOEy8v4L/8rBDUdwFSQCmHnXWeCynlurKgb
FZZ5WEy+eKyCCdAuHiO38BIIGq173B69pLhqGIEGZiN5n170zHmm4nvm48NgHjlMwkNgimkReHMu
sATmkQMdZ2jkaGba+sVMFVYlMF5+uwqSeWKn/MTjxqqXgAo33hjIQuaKBvm36ymLlFcCvA7b+jMP
AdwizrqTyVSoPVoRI4XZNV+OY+DMIYU/8Gazr5+bAMPKjN9cmNg6VsfY5VD1uNIxoRMrOR4gSEqJ
bHkv0e/jo2EBSqh1yRR6ilga+4WTYl5mo/OcMOPDHjmD3s7e9Zx0wJ8hfpVJLZNQBU0IyOjfUSJ8
LebcKvoAFWY192ceZnr9dr/ZIVvRXPXjr7oQtF69rPSrQLqEqjeMqqwqLIGrwsW1z4stis9vG5/M
NihmkQ9kzhF3x5caEyhhehpjI7Hi2ssQ/OX4F+LNvr4ob51AE8r2/vj6dE7fMF+gsWnq2ENyXQSi
MJ1lmECDjAjx0SR7wAQLDr1RJ5sc509Pq7/DGsCVn7/HK7qAjB6tiNGYwtA7DZy0A4oVKVIG63Uz
E8FREqAn2JgBtb2uFsHOsJ0n1TI+yqdqriimv6sO5qIFfgdl/oVEJkwLG/XRXUZ/twirgucd/gSj
XE6l86GjpDyGEacoj6OaYwCK5aOC8/qMKiJPtvJxYhtG5oYRSfX9Sp9jX26G1oBIWXpXTco5SWlo
YvOMeklOPnwcHcil3qR5vNyaf/pWWnoAIap2TRu7ZkIEMnwigmN59t5WE0rH+v5ASyH8xWAk4JlQ
PwTb9+235QMIh+ohxF1Da9WL81fsOoTblifOcx1zhR/vxGgjIEyCZiO8p3UQnv7/q41QWzcAAN13
tppohYaFFGHsrfUpJPvdNQENgGcdmUmU8pgjLuBWtJEGMQPqsodhUWGAQQz+JBTLItM9PV4Ti3Wg
OwhLT4E5CLk1oFpvF1UFkRyiX5bbOs/FXjjLwkwHfvYX9Yq+n63Uo9LYApAqysResmlIeLd00B4Y
4TBAAQMH2c3k9bbVykxMd8pJo4xNmVXRjFv3J5kdbvkyxQiHmTAVsdJ82c2VhlSkPxHBaWgbldjO
C4HzFBUUt9lOxJTRl6AyBY0UuZlgrOKUbo7eG2oKQcMGGjo45SPC/QgeYOBEWrYL/7Jltg8xB9XK
wXN09iYZ2qkhYlYFlxzuGR5PEOyxMVSYuk3lhlhVidE1mOGUmxmqg08+UX+cc9KTVF8GqAZMgYHv
bCYqXCir4AxBgc9uJhos+Qjpt2ynAAB+juSlBDbBcBGAXaOePVbT0ZsKnDdyGYgG4fcgTmTuhMul
GJooaCXmMgb6c9Q+ZVM545ETgh5b2FRQ3MOQoCrMWpLO6QYvEKpd/uceSnmrebPnBnyTj9cxMiFU
Chwr7Bl9K9n4qU3LzuBiudrJc8nSjvVT8PxYwFjrbgUwCWP4cgY4QCBARPVaRfFNxXQejAydOA82
jsb1RTICoQAgupiri8GIjNnoebWVXbHeeUvk0pbNN78qzu68WoWgOHHemvnjZY2NIiOPeYT42OFA
iS3UO4wSXror8SwvM1uylWXVThzR3aUBOIrZEchrAdvBLK0etKj1SrneZTMJ9UKr0kkGdt10VgMf
G1k+OhwA9ngvF4+XeJlbe3uLASdVYZMMPDMY6sXIjeu890MOWyot/I8STeg/Xx6qQTbmNMvo2oL5
XzeLCEYSvTFvokvKRfabfiGlpuI1xlhWnWCWffDrTxmy+xuiISDAeOwL1OX2rIVhMLRUwoYEaKkF
uwDpPEBdvsVuVjfIb4dLccLluHNLMCTl/wuk///qofWlWkh8FQL7VbQE6sFspYnnZywBWWDk0jCg
Wjco6PVWghAmiqcpw7CLqhXSDHG2ETBa07EeH+koSMdEWdqLhhBN05B4VtmFpE1cZ1rB7xLQbpoG
OmRqzNIVrWRVbZKPKca5S/R6q0EodvHIw4L0Aon6C9rwat8MvRI1jCrlduIB+XnuTanI0qlM95ys
wOy64WaPl8cWoemENxkU8bD8GGgD54vZxbKqvKgsBX/fApvcLAw7AmGOYEko9UegreLg4nPmrIVu
vovf8b4WTCUx26m3YRwPAYGFpATtkVAQtPNMrNr3fqclaZruG4gNn4uT8hUeMDwIzRp0NG06V834
KZ3x6xjUq/0TelfsaD7s+aN47OfVTFlOJWdGrxWF/eIlwTDTS7KJvtfX51DmwK+mA5AnIKTBQXxM
30nWzuMdpKEyqMKQeMdER8ZY5EOMqjH48/e9PAt2/rP4rp79TbNynpI/zFVcASoHFBwmgy0jdxVM
lrvoa3itaSgUoosABHk06sPQG0Y8MhQap8SBtFdXqpmAR3FfgNLWn+UTRnGk0lQQJY3BkHH0JwLX
c7uVktGCOU9KpL2EWCO2c5Qog9m3tHLWmM95eqzP9KNvFkV1GNk75DUxKQClrltZeh5wLWfo3mFn
Tyxj6pfF21/mOQPjN1EEPQBaYE6FhKy2IZuFOiBsGRhJgXNhC4GVpxteYMTpIbPcElBcUSVpYfIh
wml+Cch0RtKaeOh4JPXEht2TjOcKuToMgaeluttlNfqQRQMXZ4duBnD7FDPcSMewLkxDvnSOwNVg
iemEyC3TsBOzg/AWriNAlnRwwwVYxuNTZx0/eGKXpCMyKVAx/H27CCCn2kyQ4vygquuhWHXCXDbm
gWZKU23D493CdaE4VwSsNOJhBHlyXWeKUBeH4k2y5H19fryOsY7h5ymPDArDdFQTYwXz2tWFvu7w
85ZMJvbo3qfTTiwFaUeQBLK8EJ6j6mnn1uXBj8iAakkTecQbJg58JASPMQJ5UaaJf9R+GdfVyPUy
9BonO2AAffhTDGf4Nf9yi5CPR3MLXAuUYWCcGbucJpzSVL6aHzrRQqtsnluPf59+4Y0Bwe/TVx7d
RwjERpOyJKc1+mhwiwP3Gj+HHwZKgbGlTDqoI9sPMWioAtKPYo+B3mA0duBTkUvU4iBitE7EWZi6
KM969No2QJenANUVBEPz5tJJnx5SP9IyWtIAjQ+dkwxyrYuffvW0ZW4JLfS98qAIVvqRP6fP/XOw
c4AD1YCv6N9E5OWa5eNtZZ01HBYCTJoMQdCkouX3dr2yH4myE5Xdofv2UW9F/qm2hKm2oTtCkFFT
Yc1ofylimlshClrsU4y9VA5dPU/qdVNi4nSrHx6vZKziKDpdCWEUEAnd2A8LCFHjudgtfO/YhBNN
VnfWgfQUSBeoVaMhJrOOytdLz83VQyE+9dqTFq9bEJ9JE0cy1nQQOeEkBArdR2sfXeiVGiR96ILp
O8VC5JnifEpICfL1oq1XQTXhZI7MM64pLDTMAdI1BrjdbyUZpSBpoRqrB4GEG2SlEO5M0d6MdRoz
QBB7wc8A/c1ohrLsJ72a+Y56aEN7HrX24zMfH8jtrzNvv+IonKBG+HWXptTmoRkN8+j538tALQhO
IeJHpIcZ0+n3nasJea4dCs9WGrMH6lnY+PWEao21F7+uIdaH10+Bp8yh96qThmXfQbXUuQdf7zR5
P+4cNtxKvDQqwHuAHNC9vFKrrKwbua5i47Bxq5nDL5rC1Dkriqx/vV1Ai9BgAXUnOE7MXY+6rHGG
StcObWq7/LqOTaOxI27+36Qw3tEg8G0A3Ix2EEAPPxwzkEc6ZpZO3I/xY4BWNSA5AQ2hiAb2aS7j
QonbtjIORW2KESmWEOWU9oD8wcdkifaeMEDMKSEd3H4EALfnExWpajSNYBwan/ia6eX2NlgBO9We
3Kl60ih2RuMWnTv7jyz6LVe60Id64fYFbxwE8POuhi+hIsbRX2KAhc2Ftj41yfeOciM3hnAd6Wgk
Gg3mtDK5ApsRXziHAtwCyICjaqWdHyvEHe1GWQw3B9AJYChY4JATeG7apJxzaDvbKG0H1qZ0P92p
AsKdlcArQFB+8aVwUrcb5yQ6YLaZ5hyqAaRCIfE4d5JkarwU4NqAn1DR/owVjUD1YDdG3SVxDlpC
FNRbLGVuzLvuX99TDVE9fCmYHcR/l8TUlQooiaa6CBC4QwsSgOLVqed6aSpTwez4LYMUZDIBNqSY
DRaCXXNVIRRu6B7d+uhH87nWPgep1Z9SdcLBHdU8MB8WbWJANwLQRLkmGQOqxp4LB6pyjy8++obA
5EDU1ooP9drXiBciaY8bZRaO+WTG+YTsOwdGA2iZsrrBB7nctqutzMVI95ymcY9I4DmoYZbzCvyE
9bzrJ6zeWPuwRjShIbWGPcW/3GrfwImCzqmSe4yKXZbZej332vfH94h9UYHa5JGHpGTlCHsxKPpW
hGP0CRf2iXusuBUuUcfbXToPlYmF0Gty7cwDf4R0J32OUOtDjMu8RYXvYBiZ74TH9JAcpzg92F3C
j9PSiYZoQdApJv52Cb44CI0Brvdj8ZbXO2EjT339eI9gaWBA0cEM7wxZ7FsBlSDHIvYpPerzwKxf
InQ5TXgDLPgTJZ9LywKCNorVQnLmVkRZG4jOlb46KkCZpvMOxXCJjnBc8Xa2BBGRSNp6rq5P6ReY
55SlpU1geUa5IfoBKgWX07TNGIzmFE3gZKFUH3tTmMmfOvJ8KUYvZi/AQW+TySobaydgJYBJphOs
MLCK/uN2vaEQy4LX1/5JQpPdn7ZrrC+s+c832/cU5EOYLUUiG4M8AtLtnSkE4eg5vEhHlRswd1wu
OHm30kWpS5reg/TmrUMxHSyxhu2npPnLSPY8ubX07G6Un671ShpjqTg/SsSGr/wTJhthVDeH9i2M
GzWF2kJDk24/vs8sUBqGl0qDj48ingr8D6NJkmPEtds2/qkk2TJcuwdEeas6AAaEt4pNu+DOlaVk
E8mAUeUbUilBCLqn8LQg7GPWGEqe6PaJF5zSvzYzPfR/Jpb+/iv+COhWI6JB1EU5Baod6+xFKDD0
CJNxNRXGPArJgBYCjJ8+DZIZ/6XbGG2J7XxYqmYWLuPG1Ceyg6zHdlmkBkMGyD4CQtY9jOEDlwYP
eao5LAIPoBGVhAnpX38en+HYGtCFXQliFpY7gKWKAgT5L/1fdtLW+m/8WbuktaOdENOWXmn1/iSi
Q7QzkyOF9j7+gPs7e/UBTGxd8nIX9FWE40QX7LHvCCjzZvwMU67O1VxbWhPiqHYwN+Rmvcx9TFpU
j5oO4kDZLJsf4u9e3qEiid7c+ZOxt4LfKYLq+ycJkAuAkHhYWe+xlAu9QG9lcOLjtYisexcvwWX8
7O75qYzo/7GV/4hi87qpbHh61kKUYTyLmh0+NWgwlpDL0l+Dlfc7sZP0YEY7CV8BvZlgwcC09FvL
1kZyFCZiF5zk5/QjOoWHfBPPO7s9y6/eITxxU5mee6YUWECkE5BUxgvJvo2ur2IkAo/llYk9oMDK
fWpmhqFo3abZTLFl/B/CVHADIHsF682opSuFZdzqDfYyeoI/5G6Eo2YqPVGB3ZIt/9RPlebvPFPw
KuCdo+8EhTme2c7B6eSmFdXg1M8Nz4rR4Xs4RVOoffoj7JlJwO+oSJeAZVZhAsGhDQHnbHv/5IQv
tfcXn7ecSlZ8Rdz+hwOZ1NdhQklG/gzMC+UelBG1w9CITDQYCJyWcYLhn1CP/+ZOaWeh92gfIxW9
yK3wR8Kw5cZcDPsJsXfewWuxbOox7LKBH3KIrc0INBQ790M68rPhg3/lptrw7r1HaHq6ZL6hKAgT
b++B0ceRn4tSCFm5/TWALPwXI5TIt2uC1s8MpwwYdVeYI0QKD+EOvGhqThj/tlXbrOw5Pz4BUSGQ
xGo4k/xKn8NzfYo9MrGP94RRvOoF3otMG3MLgjrWEF5DWLFsTvG8zknzEq3MeBes8okXjxpedl14
6JDlR3Ya2X5GlJolagu4YnxKZv4hneIhZvuFqa9C39F/fp6x+5rr933i5PHJ700ttYJiHoTnICL9
OvnNv1IMMfsdApwX/9ovkmd924Lb3p3YznuPLdwkNMtcestGFFdd7uSFrnfxCcT2R9kGPdLwlc99
IDC1Q2M/G/PK5L8MuPzpolzXExs8qrfTLaAwSASwyM8A4XWrqEopgYyZH+JThnJ/iwYzPyTRDJgm
0+nRbllb4Z5bSfb7stopT915nhybLRjvF8ofwmoiH/2vx9rFcu9czuT6gxhr5KFmVeopPkgh4qr8
zGZfdMBA8INxxYAmYZC9giGQren85otDugZ+hRRr7vhdYiyqOzeedRRO/GW1cDcReZfsao52qmxA
B319DiaHEF6cWVY/rz+WueZVmleu2OBjI7jxEYkPvmpGp8rkLPHVFo6KXS+cLf9aLytz8Xifxh4E
nfqL7gokHeFDGMy5ZVKYNHmRVSf9GYKb5TdCtOIlnpwCd8d/QHcVeChU2jiGXDEjqHULOcoFCAKw
+3lAV3X4hOQNGVZoVLC6CRs9fu9uhTGH71dJCrB9Up16swez2qfxUfVgJnt5vHdjd+9WCnNqsVFg
mQ6kdDPv7L1MwWHHRguUOFBTFB9o4ysTAf3bT739LTZO5WMRfDFyf1IP0hfIkV4f//wdj+b296lv
cJVKUkXPdTgfvy96ZvgRrr3T0ihJCM6A5xhsTFNl83vyUPxDmgHFLJVm7W/l5UUeuJqbCifhFGFo
YoCBFoNGgpf83O7kr0l3dHzS6A5Dwgf5dESHiNFuxWlph5gpqYWTqpvi81KGJAqGfhIxOy2Cf2jy
x4kNpRt2axFuJLIOsMh5fdAWlXDiD+VnYuXzo/NTLL6DbR6azpSw8UtMC6m0UoT8ENKBdPlXpye6
XlBRPoxT/BL85CXpzsq2fYv3/BNyJlNJ9TuWgEpDszgaHw0oNiPNzUOZ03xOOGXvXUWQwm/IYK6a
eXIAqX5LmvfHW3lxA2+2kuYQgOhAuEv5Y9nsIxo7pTLMnfKcLbWv+Ne3GzSZxPaA+WrVmt8XtgTh
5aKYVbN2UT8Vdnxq15U17Phtvwjsx18z9hWYr2FcES6VQ073jfIsYt5gbpdoN3XBehMAoEH5mr9/
ezBt/LnWhJ0fATY1IHKRXkSXMPqExtxDXNAB+5iL+sniFrPllw8+Pmy+aarrCUks7xCq8reSmMsS
iUqlCAUk9fPsqVgmVkd+EwDdBxCvymaFhp+ZgBafCvzQ3qKx/bluqSAJF2zf8lYxIHnubNhPRcos
LeDoqxitSxWppqmQ/yHtunYb2ZXtFzXQObx2VJYtyfGlYXvGnXPur7+LPhdnJEpHxOwNA/MygFaT
LBaLxaq1dETSEyRC41/6Kl/mUDMhTM7SWgD5bYpCid8mGDVAWz7gj4cyDueJruZB+sFMvQQNRykj
B391/lKTRUXccyrxyMVgsgYLxRMomCDUXaSPiWF2VycihUMdv0JTGEUR/+AUz4QbiIT3YDj5evkg
xFvNxkcR1a/7oNdhDQFFyQuuFD+N1ZQlGDw3ZEqu6MfZJbKs0kJZzIvIElbxbkJrag1GvD2I8OwV
5tW7j31jXuGxofeGRDTiUVr7YZB6NazjkkNIbhaVNfJmgPxdaSLthN54nvW+Jl75awhMQNQCb62I
oggVwKUL1ZOkKOMkiE8tqOu67ae8mqxvyGbtM7RhBXjhR+8ab7cecgpoWmNVK1yVwqOSGB0shAMA
Zb54+SWfd+bBdbnl21FK45P6BEUPsJCXi8a1OsYxL5JNcuFKKRjKeQ1CFdcxMpWnzPQ9BfxhE/jT
QgsXU3FZI26WzXDXgREuAtuhZBK6ogAUn/dXVry69lMfQU11iqoNrYnwEeVrsODAZwElbVwwCgt5
GzRXjuDlQSca1NDN0tNNmHdqKXsI3Vv3v+MnxqAnA0wEyFBBVYfUdF/OedV1UTH4TXxqPhIHKRXX
ANOdD459EVx4mps5+Cq3BLnjCEHFz0MLslqIBFuRV2wUq4YOJqQV31SzW4L7zuM9nAfWN271EIHF
zR46byPRBWfWIf80b119to5ONfKsiY1JfXYYx32diHJ86l0J5PVLtFgS4qLHGY2MIqgPJouHKHi5
rDzIODweOndwUTy65F0J9C7mR4ZC9XE0j5HNPTCJt66XFnVdPIrl0HiGKnI63TGKY6HWfJKcRtfY
S2+Vk32XD7EtojNU89pF7YA1BOSkjNvC1Rss3vjPYFEqebmSA2rng2ICbLvpPPmxeITkpWs486pD
srhcaTbWdi9+3refq94OoCKW5BHfkxc5lX694SMkRsqAT0/zpnl8JSS58MeRE7szLqMH72GzefF+
P/z+7b8O+2TPlWbPCqOJ0780BRLyoR8BT2YgP6DTx1lmxHi2rfKT/5673IfgJMzdeh3vYJSo1kKe
B5EHppm6JE2lUPl9PeanaSU/d+9grXoPiQLxgjtMv1pnOPovMKltAiGU0mbKghOHdDVCUAeQ+loR
rcjUvacepDarQik/lVD8lJ15HXgvAh7lcrgDBO6s0IcYyj04yg0LU9KnCboJEWpmi+xxFKzM4pfG
rl6rS7QhLCS7elJ2jds6SMd40TF/Mk6+A0K3Fw2KizvuLX1iucsbgR8W4GwKKJ/NG1HMlQb5JhuP
sGAurbzQVaA2JtqF64My+75Z37ApnECkaQ4GRVqSL/fSqGTGKKtFfNqjoNk5iGbD0OS6anfGvjlD
uNqtylhkojgBQX4PKmt4Tn5DlHOdfg52sDWlxRQ78jJCe+UTSilYwtY3HBTGhXINpLnIZZDyFHKe
S52Ey+cpy8wBR9+ifmRWJF9tGegUoG4PKMjmkSYH6oDLO19rgywoTvlm+Oa+APZcPYsf2So84mHZ
VlaJb87f4DZ6GE48w4Svbmf/AUetHanlEpEculy/vh7qQp9igJ/AUf8SWuFR3aQO95B7UWiyNigd
lhI0ULNC6w8JO1RWUIdR3Btz1cl8AePUVbd6SjJrnJE3HRj5yasAiQaihlUNbZaV1VycJJS6WMG6
eErXwqrc6QuWE2BCkR1yFoupM1/qIuqxT9za35bLdA9tmE14QNrwb19cfgaF5zHwysB9o3DkEgmc
IlLiC0JxGlayEyLN/Fm+GE8xERx6UGImW8ZV1gV4SBAgwYzAGk/SMjWJNS5ZJXGoJ2mPZOFwaB71
fXIK19J3tGfttBuWcYFFzWI7c10Qcml1StbRqjV9aGt3LyxWf9pZ0QOinFWo6iMIFQASLtMHacHv
UR/N2FA3x4GUCvowELeClOxyjSK/T8SkrKrT/DV8SLvwU6pN8cX/uO91r7L/GAmeIJDmAP0HyedS
jkkEtxuagIvqlL7iuXl98Fx3XJs453a++WI9Log88n3IG3P3UzyAti7w6KL54HJgGbqwuoBvqlN2
CMDvv29RwcyqObm6tSPjhtIP0nwFPiMQDFIgnCIUaliozYnwFn+CYGP8DH7njaVC+0HG6Hhwf5Te
QhsgOlDbj6K5Cs3OVGxyNyHKxUfCGn9/3FdXvZ9v0lEOSnrCr3OP2jzNoa5zLS5BOgj8soONbtTc
FdZQGPCQyUoX6hrZArDkG0uGGxOJ6z8PMGhsKp7pqh5tLAawwUj7AvKUGNJO9VJd9fvGRXjuFsuP
ws3sZ97W3dRhcfxe3f9oeMrhpH0pCV0QdKfZBSeEhy5/RK28Vy791MSFx1VQ8aVZAwosyoO4GXf5
ipUvueFdEc4gV0k6TPFISSvOKUOshlHXd6egtKJy0wSOyq25RfOSb40Ny8ZveDzCmabjaQutdCjx
ogbcTImWcmnW4XxSzG18VLYLaMQvvu+b1A8VN72s5zBUjIbuci3nYsBMXrwRV8pR+RLWrgsddfWh
XvgbT3k3PfDS9uZhaTjxh8MtHx8h1PT+2CEzdSyh+vH9t9dsstbn30RtvTpr2rxt0u4kJuum30ql
tQBKAMJIg+g/DOCy+Z6goRFDwL72LPFgP6Ysusyf2wE1MaDKwO0aXYyIKOmbWWM0fTirXXN6fd9/
IlfEme2yMvMHEMpHZoP7Prnz47bEQVwkAAsP+UO30w/FK4dc2m63cla8ufpIF0+SA4UyeAxIs4XI
NU64AvznbyDqdMvH+2t6a6uSBmjENKiu5a8CqUqq+FokiV5j/2yY5YMM3cwjhB+fVHtASlFyIKRh
ckveFhDTcctmnXvVImSECDfOBch74N6FsmyUsyEZduml1TIWDZQYdyc0Ybs15M6R3f+RU4BKATqm
oE9dw4ICGxpmNksJ4+peDRO6AKeOV1EO8rkLw+4kb+VVfyyhiOUEK3B2ozXYEV+R7h+9yp00loem
r2E0LnXnHEB5GOic354ap0YSJSSkF8g8JhsFuXYpw7nhm4WbQ5/BOGmmyCiCvSraoODps9jI/KAv
JMBz63LD7bSdcRhftJ22Hb3u03gItywas/+xykR0DIE7CqypVa7xeKwGY9yd/NHMnpNDeQzdeWFY
xRd47dXQRE0M9yadjo3DByjZ8nescs3rKAcrTfrw4JAJjQ/lLAyp7LRY49vTuAHFwEJJTDTOPqms
mb25sGcwVAAqzHWOEiMBwkjf0hf3mvzGQ/1GPlb7vGBk927cgy5HRE3pPOXlHEmAmsFZ9T5jDrcp
aMqQrl7zm3FrDGb7dt9j0Gp8RPoEbzP4RyUNdKgnudyrGj8LWZXBbsDUU7/5S/UtWynKarAhIwy+
BKjiZS9Bbqoszp6rFAEFTPc5yg3PEcXF9iTjKK83qme8GutqK0wm95250QOzzogcmxduHSlTtDyA
JYDQhyC0uxypPE1xlSlD+1gNdiggMVLkUJlJfQdFhdVR+4Vs28Q4z66PcvD5o8AWUQN48oxrlmdf
UKM4mEd0qZqCtug7K5xcJGqhWqLaUBbrn3uGuZL1uhwlUVVCmwAhEEITNjVKhOy6PDUh/ygcRTDh
DJ44WDNoPr6FjmE6t5AQHyOPhwdVJPOosFDO0tlAzcP0qG9TqwZF2POhUCwUnjJ5Ga82OqnJRG8Z
wnJSzEGreKeBrvupIUzgS0QlEW6cemiK64IR595YLBHbATsdzTcIAGRqK8R1xwttW0qPk5VLdqp6
mVWklubVq6R2Kt9OXxl77yqwhk0gGQvSArxJE4bOS4sslanAY1IGaWZT39Z4mcSfsA5ddUACb4SY
lFXJCBMYqFf+jEKlwku/UlJO4orkoL5DNO23/yAvk0238V/mvzYQMjxoH6BcQkaNKzU80jHRIg0L
2cMUjxOQ1xYHswYh/Sb3UJnGGBVx9pd2fwlGjaoPlTyeY4CV+j77GHboNWsqOzWgzausWpTU5t5k
2sxYnQTJl7AQJELKCt2oCNTxFHe5hClXaZWfx8Fh/Tkd4ldFXc2eMjrFMvqSoWhaAvT+QK9uwKRa
H3yoaBBG7f4V56bWT0Mv8HF+0I5BY7oj5GAbVj/LDQzsAvTzo+6E1ABRB2tXp0mky0Z+AG8sF2xU
fZO9CR+SFWomD2VhNCPUnrIdlo0rbpgqENdxBSjqsQdBUw10CcO8nNKpk/hIRRX9oXLKTbFLl/Kj
+oi+O7Bt6cv50XgPD8NJ8XxXxmOusWSJZl499RGK/HN8yoPWZZCPWAH5IFr5snSTVea163wBjk1k
N9Ar7wVL1Y0XwV5Zio/SQ+IWrriA5KDHet+9DgeIpo0B8nPwaMDt0e3BlVqWYxVVygHlhN9lgcfz
bBtssk3wgFByz3q9vvZ/aKPHTR6CaHBFqBCnbJmfdLXpRE49vCJ9+C6DmhX88ftyq8/mHDPbtq4j
Dwhaoi4FtxXi+gB8uc5NXzV1V6TGoV+AUOwlP1Zb8c13h42+SPax1zjhJv/NFA6/OkvgjXCHxw0J
hJakNfAS1S/5WJuk0T90ihmB7xECCIG3U5/u79Irb0ShUN5ISP0yG8AJeshM9+WvHTj148QnneV6
9a7geH7Cj3e7CSmq/Wl4QFFjaaIwzLs/jOsgjUCBzhRNrziBwUV3CVWlsThyg+QfwFVcm9yX4eZH
/41fSooZR5b/YjwwK93J9rrwqOi2R/cVWukI9zMUJC4h/YkP5E4RgiO3CNZRb0Nc3nBG1OgcuwX/
WW/1XfGCXBsrUrs6FQELewCbBBo/CPnSJawyVMocymF4zGQ35czGAluYhAdzFNs7ldswYo0bVgja
LFBKYXNDTopOMaJo2qiGPAqPOR5/NTzrSHiy8qFf+v63C0h6IsAiCblNeFJs7sth1YWvVkETpscA
xEWe+rtGAuclfOHgUTYgYv6t/BoZT2VXQ6MQqYkcRT+AyEKQHoWvHM/HLxDkajY5SANZ9DNXpxQF
RBmKPIxVwAcYWkS0dZQDgmpRWtyfv6t9TGFQPmoSe4j6JBhM/2A4SB3c//Xr7UX9PHXQggAeXF8S
fj48FTsUitvaLlEX3SvqlBRknWIUKrKcB/nii+1FQVKnW+9LftDMgBycz+EpFdFQqTw6eguJ3l+P
vsRwIFd3BAqNrOGZqzL4ftZqMkDQAOrIFT/EnYti73lrPMgsKbpbWKD/wtGNlmbSR3mJJYidUQmN
iLWC1ijKG0EK/TVBynXBQX6I2X5BNs7lPOJsRnAEx4jDEr1Al2hZNstVNYzy8TX5wOCiQ+imL/mz
+tV/JC/3zeQ6+Y9mI5QREBYKFMuCW+MSSyrnruETRT6uBwtyvsECvZozOihD8G2P1ltz+vhAVhTP
DqwOteu9fAlM3YjA3pMnbSjJKNRPVFRTxh/BMmRsseso52J0eOW+HB0v59CsmkWAbMtjufz0l4ln
rLglyM8cVk/aj2O9Wrb/TiVKBS/B0I4QRkKIqezrBV9Y/V47SAHS3O0q2qjQY+93qm//facfouWz
FURt5SVsWszGzMeYyORZOomoSI0c4VHbcluUezr3reXq/KSgKLdolFUqxDDao109LvtnjnU5YP0+
5RI1YeyS1hfko/gInaNYtMOHKbO72QogF9hASgp9HCv1a54cOWL5yxubDtsb3K94jSH6WZQ9lhI3
jEEeKsd6w5na2t+0jr+HnXjNmkUfcR0Nk9TiHyy66iJG51alKr585L1xE9vmF0TjaqfYsNpGrkpL
YBsXQJRJNmE0y1ykyUftWJ9cCXTja/5NfsjXKAgDb6hk1U8o3kSB7kPD6t+6cQBdYlN22VejNMmZ
IR/B1xSs/YcHc/a4d8WbwX4ehCYT8IZDuRgrZZxVaAQJeMdkNEjNEBEGVatHJIPv74DrXDg1o5SJ
ZiV0x6qRk1HfHC/zh2qLt2LfrjGhktU/havuhcWZfB2LXM4jdRqg0K5GLx4MU/cKczM6jD197SMV
3MVRawGKG0EBUT61TpGRZiRU1o7lK/+tueg90RyugTZ6itgHFXQhKzS5GhByrz/UhISQBsWR1EK1
khTW0iSGqKDj8XwSLAXn78tjCAbuFLhvGqAIoulTMm6MjKiX0ca0lFfjZkS9WrMBi6zDKoe4fhOi
kKjp86Vq0hJZCU+1yy24BbSPV9W2XoDpxvEXwmO0RHX4qmbmpMjPXhw2FCw1iQkfR90wA3ZYhQ/R
QrbyB+HxDe00S93llgyjv7rAUGCU0edhN3McChdOye4UJKZ8nEHGGG+rBat+5YYxXq4bZeyVyAc+
tD/CE7fQPc0NVv4vxVFWAmoKQya3801DPDMSKl4dMl0K0xzDinZ74SVHpQFrPFdx48/EEfJ4DcWa
4Me+PJtzyUiVhJfCE+i9HXUVLMaF5Pl7XFkYK3Tl/ABECkJJ6SvCRtrekeMp1ESto1PhoO4ZFfOp
raz7tWony9kijLKEHn9AzcwzA/jaNIgmIWr10SIPMiE6Mu4KaHf5pRj/mH9wUJDDSr81T16z6qeu
CyWUSyRqteQRBFZpD6TW7lHkjZYA50VymnXBcojEmi+31iUQMZuzi0U4FJE/kyGBGT/YvfcPX65u
K9vJDQ/BG9KCrKiHNYVkbc/wyimeubIF3gRPRThGO7ezkZQQ/n4bY2B46wA9L2nDpAkNojSTK2hU
xajD7EjHqrDT94IT4oWKpadzXVhDFusMijL8IkIJCLLa8aly6k3qVlZqv/cQJc4WkTMuhtKcHsS9
vq+WisVDWHg6jF+/KjxjW/fNk/UdKnUBiDOU9lYtvmMAy76AndFu9EekO3lrcnIXr/detBzc7jVZ
ps/xzvCIumziakumUV2FtpcTolKRWKhXOkIHfAg0YGw80TUWd2hfvt5is97W0K3yHd9hFaNep0EB
ilJ1+B/IHoNwktoySSYWvTLAsnpXrU1pE1rzGtrtus3vq037sbLix3JbvQgs2qFrx3qJS+2gDMRK
KH4DbvAho6JMFJBNZ3WUXrvWSwxq14xlGJEyO7JrOFTNfKq2f8zcv6b/RyYXUl8gFgL9OEqXaQ76
0hfKupvQXcJ78sr3+BUE4vBa0LgRnig6z/car14IqxmlcqpboAJ9WLB4aK+vC/gGtASTCA3lefie
SwcxzLpeqEOZnbrvZocCPWsTLKsv4SneCg/398t1eEsolH7IokBOTdppLqHwkoim0znLTzVoD2Zb
wIGlL1WosOamsUJWeMEsgSAfT3lb0LnLYEJFZhakX9SJn4NxDHR6eX5qzApX18AxrAfng9RAPrCO
kBuOHVBgjMEtjwhYU2GMovVV2fpFfkqsB9bV+HqRQOMOanJUxZLqUTxAXs5cMiTlOItjgspOG+SD
E4RDbOeILn3Ux9xfpCvLJ0hInYPhAIEFOhMukSpf79NqnpNTYtra5PYWMq414Zy4D3NtC8ABvQge
+gknHJi1LnF4uc6HzBBSNC+hSG0n2Q0aLSCP68S7D3mRggSDFcVc2QKFSFmf2nf93AdiiqbDcrON
pFU2WGBDtarZJdwR/oH5DHZ19hIpJByFePxH2xuYai/HKJS6PwlRlqGySjPl1RbVRcvWmU72/bm8
cogUDDWwVAunrO1S7GAre3o7frPy1dfBEQVAedzGKMM0KAHge9q6NTc7yYlN6+9fMigYyunyWj+X
ZUPGgT7JGKanm7sQ2UHGsX2dO6BwqPBBiWa/MTIsS+uOLobkuoEpL3UzsLRVjPq++6tza+9CEAvF
jaS/Fi+01I7qa16vI4nAgeqlXYq/GxvcPRBPZjHIXYXpZFxnQJS5heMcT0MZZafXykTvFmpNM5dh
atdXKIIBgl88cOEyAKu+NGmUuOBCOhXAcPeYtuUm2RwfmbHkja16gSJeosR6VaGCACjgFBRMV1ig
bBV5zie0yH4/3l+eW5OGRBZemOC6UdFCGcMo6OgFiIL8xIXmazGiaiYOzMXiPsgNp0q4+6BqQJpP
QOVwOZ6iNqRKljqcDab/Lu1z8M7xrWc1jPb4mxv1HIfM61mwj0JvjuNy4LzOvmlszeDUpubqyKR6
vjVp5ziUSRepNEpGBBz/UQRPkLrHJdBhmBrxWhdHNyztHIOyZrkKofahtvlp7RP10PTXyGq+u7kz
zyEov8Y1WtEbXYPpSpeix1ucw71L1pHxZHrrqLsYCZnNs1Xh51ZSIgEjidF74NYbxcz1pVYf5BzV
1U+s2/qt0+B8UJRBCwLYxacGg8rM5COJTItV604m/s7C0PWPqZwLag2SsFO7lO14xVj2m9757Pvp
JtQyl0mdPX5eXfmlqTiquautxa8JLfLVy/1tyTIA+u1cq9Wgr0O09E5WZ2lmtuKsys42AjoEmMHv
rWDgfFzU3jRGvu+LvibrgkDAFWMzcSOXsxnWxtiadBgaD+rI1TOMDQp7x54UAVqRHbAWiWUD1OYs
0nEapgQTV33Hrrz8bayXBrginOQ4LcS1uA7s5/tLxRoWFeMMMacE5QRAOzr8zjarBWtIjG1DM24V
fsr7Eg+AVxnl7/IXKBmW94fAQqDcwFBWXDfz2Jj6dj27o4nSF9beZ5wz9GEWysGMjmos/oC6xcqr
HTR4hSbjxLwZA/yxZBR5XfqzqUs5UWt6YsmT1W8qc/o1uKuFjraQX/enjOEM0Pp6CVUHs5zVEjYN
2hJi43HjPIGrdTDllyZEQwqruIVxfkIQ4hKuk5pA4Dni2lxb0fFQXYLBIV2VFmsKbwU451NIOYNA
DAQ/KH+cgQJKF92q3dlWFvVahl6mZaUWYx7JPP1vn43incuBBY0uF7VEtk9ivkMrGBxCm6dkz9pE
98/sK1Gb1q/ioZ0wf1C3kJcNuDoWjIHc96Koqb4cCD/woxjVsD3cF9uj/hCuLcfSWT0xTEMge/ns
yM7Lph04AQPhv01oc8+WRXTUWV70vkeA4tglSp9LAoRzEEYNFtI/uoXn6H1oRZAd7D9y0KFo392G
83KHdaG7jUte5pBSgAoWNYlJUI8Bx4Xw3uj42Tak4eX5/jrddkR/EKj5y5Ro4PkizU/CsThA7Hwl
IYEVe/dBWMOgpk+olKHmfYDApo3D4C6kh38HQIVSvDpGSF4AIJvNFH1Q+lf8dB/hfxjafyeKTiFD
angepgkQ2wHEXta8c6TcWUF/iHELJXNx7QD+4FCO1A97xFV5kiNHwD+DgH7/lDqMvclYc7r7E7am
y1ULqxpAmIXOn5fRWZVbBsj/CNn+DITynHHZK1OtxXAxaKnN8BjPmYnX2PEuXbC2J/H29+aMcprp
UGdS1uJqGG/WYEB1dQmERG/zNrcWrOTUbcf5Z1RUPCVUbT/ESoQ85eoVouNHxlCuXyp+LlN/fp/a
8bnRRELdYW2EZqWZgmgLiinsuF1j82bm1iaogkL7cEh+R5Y2miKiK4ZDuG3oILxGNwWeC3ia8lZU
eqUMO5IeBQPVuBRMbYEHEvRVWKyzjljA1bKdIVFuAcWkXVoqyDKLvyswPyOlE4Ifaj1u0ZPLCLZv
X+3OsCgPoWV5mkU9RjWhBiuwhs2H5aSL1fezhChFZNj+zaD7DxhdVY/c2DDnHMDCZXi0Kve+K7rp
Tc9+nfIQemUUPhxEfnom/XuH7Ot4//dvugekQklXANSvaIW1CpUMCliGcXKPtp0tIHqYmYis7oOQ
tb1a+zMQaj3KEuy8wog4R/dwkHpPKED6dwgSFfzWHOrhwgAhdvgKikaYVuvxC0Z4eHOh/4yC1qNF
e+j/R70H75FhsTdX+eynqQhXnCK8PTeYIPEZtFIryJEvGOvMQpCwRGehU9mWRoLaWbgyvAe2ztE/
/MshUG7Zx8uczhkASB96NIM7zCv0bV91NkmUN0bj1DCFGky1c7LDZ2E9gN1yU1uMcTBs9Yd67myi
UqOWgASU6fH10/hAhPnrX20G2uWGYL4QOhEA4Qnt3B4EvGvvPsLNY+tsoihXO01tVih4yTmly+AJ
7CLMdPPNe8sZALWf9aLkqpTck2TvubalNfon4TMiMHn8q4HQrlWThzlOKmyLaheYyQnK2H8ff6EG
GrTvsoROVo1+7soqHxeKVioQtuBmXliTa+YBy6JuBUcXKNQxX6Ji3cA/BR6cJPdTMJfJcsRTzcQK
72/s8Qsc8v9npisUVT7yZDS4/y/JhE0s271hWeg+hsQwOHpwRaErfxJZykMQtRW4ibtgTwLJX8VY
8uuKatQJnkNQkzVDwkQXOED479Boet6XbvNUQi9JeLaSX6HJ2O03jr8LNGrKjLIQ5rZUi9Orv3X5
ypLRONMj+ql/37dkFg61JcEkPLRpQ3BQFwMJn53l71gXLxYGtStxhnCK2mPmJkv1oJKIEx31PmhG
P90fy41z8HzO6Exz0mqDlhAcu+7NomcmE254FxAw4AKM6gcUCPDUXBntIAjcjLmKngdQfejLaAmN
pRiZJdb2v5XIuoCipsznBjUuREApKMnWcGlxQ7AdwgJCZzL5F1bC5+YK/RnZzwl3tkGbWOqSmIxM
MQ2Xs3prl7jfjOPltrc5A6EiRhCWjF03AiQx4+V6cuYd8iRPjFiIiUJFLJPSGlrIA6VyZG+brCsr
eBK+n6YXBhBryqi4BTo1CaoVfqas+xAW6tHJ37/v27N4I3uFfljCYor6F1DDUaFLMQhDPWgyuSL7
22RXLqdVtvO9k29H22iLioTN2/g8bQob5QjOfewb0QZks8F5hq5v1PvQe6nPc3Tt1wJugIJdrmfF
fIps+99BUPbQa7jeScZA8sKi5aqbjyOrYOpWZHYxCsoYJE5UJ7Hl81NRm68VuIOlwMwV5IMfWR1E
t3bsBRRlD10rF7paYzSNEy/L1HpFD3dtValF3h60JYuV5oavu4CjTMMIRaEPMsCt+d9DZApv99fm
1ja6+H2Cf+YRQLqRtjNaN0/zHi/dWm2BnyU3F8/FQjzch7oRHFwgUedqhdd7KRCANHmitW08/Wvx
7wCoo1ROlDqW1Jk8pPDWJzi/GAO44QkuBkAdCyPo3/M8xlZBenQpO3Vqfiy+GeEAazuSbzhbjmqI
xKFLYMgRamXdqXMmacHKudxfCLAiXGLUiV+rhQaM7ntbeLJdPvt/y9lCWoD+61Qg+nyJkEjQAPd5
rIT/BHaT02CYVmFbjHOGNQxqz/uV2gt6hWGseySrn4a/bfulxkDt81RoRpCP4UWhMLeRGdsHw0lY
6l2sIVCbu5PLPBibCbkPHg9zqV3ZPaNs70a8fLES1Pb2OWh2CSlxH9HKsMBvwdTdJGtJpVYuEKht
PSZRI/o+ELg1v9qSlwN0q47uE9jQGDXr9/cG1EUvrYpHnnpuNKxIVZm6aQV4ja8WTP9+4yy+GA+1
y8sCYtZJizV5xf1CtHhHs6qN9rxihBX3/ToozC8HAxmCQsplDOa0bE1WIM6YKTrMw86UjTjFj/O9
DSJ0yLVs24qZUGXM1M/RcuariiyTmyGEPxwsyX0n9dCqGT3ErCvffbcLtsrLmfJlLVT8AgammK7L
H61fhcNwujcRoD0AAnuwvslX8b6qo6+pl7BJNFQUFbOpPJrDL0YUJJHvvNooZyjUije5NEeBIWKj
LDTTbtJFhRu424IEBXQ0Bcj0Wqv3eNS3Fggskp3qLVq00HQv384Hv1+xcok3Xc+fr6FNBHwwkcTx
GHNiFu+V/YZGHcas3jTCMwTqECjEoggqHwhtaxoW97AesF3vn/g3vdsZBGUaSV+XuZgD4hnLpgKl
8M37CKxBUKdAjAcSTm5h42ltu5Gpb0Loy1sM02DY389rwtlGSruwEocBIIoZ9mbj9Laxd2PNLk73
B8PCoQ4DudObqGoxXZP1Xs+uYdWz5ShP90FYM0adB/WoR42KVTmt642L+jy7fq6t+xAs26UOgqgf
xqQYAKHt3X4dL1iejWVWZIhn69GoWmFUDdajLSA70oJX53h/ACwAyhUY+Yy3Xfj/03x8VSAOwqwt
vuma/2yMnwvn2QjkeAyTLMSFEsxWS8N8TXajiae9dBW490fCWIof7qszoG6UyhY7JD/lX4W5x06P
fjH2+DWRPwnEzsZCbfKG6zq1E7DaldOCfpW3FLytgGsWj60ROkX62tIendo8/mIVhDMsWaT2viKH
HZiXsEqZKdhNbL6sBlP5dX/+GFuS5oya5qqcygoY8XJw9OcvwQP79e9/519+XoHPFmnUO6ME5Sc5
qJUCjdZgrH2rd/8ShNr3kl9NKdolse+rZziwXbYEK67FKlG59bJ6YQ3U3oehtFNPDM4eDa/rkMJa
tqfqNXHlz7W8YMH9rPGdQ5t+nYwbvx/6Bsb32m8E1Yk229PklA/JiJ6hcSU9W9Y42hinkDjfXGH9
w8zGmfVTriLuglQRY3wAykODRbCSj7p51Gz9n9zY/sDQz5dyPw55SA7rV95bTz+FGlNgF5/3rf12
nuYMhooJ5lDLy8rH6o04GlAL9uvDt3KPsaduZfDPbeQnEjuzdwh75ZMWYs5QTzk4Smj7uo1UGh5X
QnELNU14D1bPJ3NklLOI/EgrJrLH7DY3i9j8QB4tchegFvyXUyhfHk7hEFeTHGEKcSvNniLv5SO3
tAdWRo3h++h3qZTnfC0TlJ+yVxCBL3uH1UrJnDHKYaDNbMyUERDbbOG68a8cWmssRtKbwwBPLaku
gTbKD1XJmSVAIrIaocSCSAG8SW8FSB/URfRPHN8ZBrVDyyRSOSEFRi3aCeiLhJX8Oq1ZSdSbB8Uf
lKsTvYJuRSeqJHaL36RH1KKTgleNMZbb6cAzGGqDqvqQzRrit5M9WeGDAbFJ6Fuu2h3jUL+S7UID
IQhG/rswPwxRZwsD0kI9aAvgJKUHxYd3yM+CLcC0HJCaLFe75rSOl5yrrxoTqmrYsehZYhcskz15
5dzPPoLaswXIW9QyIoMVi3Xw2BmosMIZ8hKanJfZrLPktsGfwVE7dw79cuQmGMp6K9ao7hV6Uigi
eozMAhOHCvOjrBiyotHI1S7D9L32drCav7/v+yHGzqLJp+usT6OABwhasarntTiYuBmhIeM+CvEB
91aIOu2j0Qh9sGmhLIXonw9gDP1Hsf7ZopBxnhnilGfhVPXEEFXIHvIRK3vBGgHlHSKxRYvPgN8f
0Q+xy5lP+yT6vTND9MEt6u00JQpm6Oep0v0MnGhpfcRscUwWEOUZwkFEVozDQMjbvmjtZ6KLkx9q
Zg08w7Lo07sfVb/wA4woM8HEZXVm+PjcoVGW24cPIFbnvR4vo2hd0U73bY3hYWmeTk4fcvIUS27h
xpHb9ycdEhNqyNIQvjk8kASQejcUWtNFXOjBquFfDTid7rldJ8unhK1Te/P6d4ZB1vLcqIco4YYB
GGvVyzf8SoB68CRZH//snqmjhxU8M+AIoLvCRS1OoiCKCqzVMyQYXf4Z4osK2D1YzvPmPfMMiPJp
ap91TcVDUA0eDVSm6JBjldreal8Bn8yfsVDxSJALs5DOCSnFERCdTlCV/j1aOMvt0GRlmW/a2hkW
5dfGdpxAhYx56xNrBzYO3CAiaIewTvPbdvBnSJRzM2Z9LrUYMK+zPW8e1H23eWSyzN90DAYPfmsD
1iyrlIdr+nlKYy4nz/29W3wMH4hLocs6FabsihCIub9Lb0cof+A0MuYz225isDpzfAm5Nmt2p2ew
i5gP0Px+FRzGCXf7HD1DojxeZeRGHytA4kFjvw9tGZTEGQbEMoabtn2GQ+3Wccw7TmorlLOAC5PD
Ocf9g/5fQ0OVAkhESZs2/cjfDXKfDFkNcwMLjGqRuIOkm9nV3LdOu3Mgaspy3x9VaG+QbZrsIpBF
95CO2XyOZmWLX7CIZlOdWuufLNQ5KjWBPNf68jxhAiVzfs1wr2zB+tcjJ8QCumXq50BUwDgKPTdO
WVecNOQF0zfZasxDbs5OvStXR4ads7CoaDGN+SBvK6xZ6yKCmxyB7Cq3gSAzfIV7H+yWOzofF+Vd
lamDEapYtp6wXEFS/q2wwZ/Ickcs6yD/f7Z1tUYySjUEDERUf9jCwEe0B3UoTL63WgcE3AHcIJPs
hQVLOVvUiQpaazT/R9qV9jaO9Og/tAJ0H19Ll28nsXN+EZJOR7csWdb56/epLHZarmhd+/bMANMN
DGCKLBbJ4vGQGqgR25uAZuOo76qL/t2Lm+36N+lJ5y+lmLvUU5EypjfN0MKbXr5vwngizdPgGp7h
WS/de2SHKJQZpi1qbn7HHbeZ9WNTyow9jlulN7Uz2D1Dyhjisss10EyA+VT6XEAGqoRs9PmH1g+o
WyXPdDlTqeJ4MkU83HjSRrdzzSXDgac9c85sSouxLXhmJ8IFoyJQ0uxTdkPyq3OaZbC+v30XZh3M
lA5jTbqu7C56Bjp1Rj5yN/J+X9xiJwPV8z9eOE9fwVNSjD2xxrQMuxNIjZ6K8n+PaTJsVUbnHze4
mReeqmqAv8RWYbbcnBlxfI7qgTb+GajJYKswcUu8uHnLWObV/h863z51csUR8WpC2HzTqd86T3IL
/y96GC3sspPhx4A9iGUL11ZEMFXhkhk91QPM31GZCVvtnQ+gT/WJ1W0T8B+olWNhK/ZnXtMJO0uo
QwW6fcE98gqczp3mP6beJ0ff5gz9lA7DjybVQ9QaoAP8yV81aUm8HDzLl1D8DR1uw+mcIkyosQfU
x6qaBzKoYRUJ+ejXv8anFQ+x57tqcUN0bGfAGHTnKqJmoQMKe06wZWzfOjo25OGJvX8YHQ+vx7tw
qapu/5UsVtaSB187WyaYsslc4iwW5bwV8QVju9JO68f1fbhrsLZw1y0R9pj27TOc8zBTasw9DsYm
NYQR1DRMviOR0Lxc3m9TmLtXUwrUEE/uVa8OPZQURj18R29bG9nG8jaBn1tiYIumFJgYwJAH8aLV
4OHsyBRYZXQK9CIbRFvm5GUb3mOzGOm8OzV0+kfXeV8V9hfPSs09jaefwMQHjWBYY6jRkAcz7ykS
qTL54mEi8mgwwYAR59iWQUOd5mlZuhf3PXR4bMy2iE75YCxHVReXwdS+1cHA4o1jTGI3cFp0ezyK
a+vu9sHxGGLMR5SJ0imn5kPZe5RMbw8oPNymQX/jxn1mk8+X8BTUwwV+CokY+V0lObDsgUnK8fAc
HWdryfIwynEfg0oHteuhgZG9+/p3jDBmoVD72hQECMuJEWyS1B7tFB1LvL6+WXuAJSimDhQ7VWOf
xFZSSqdTi+Xlb4o3LtM7dXGbjZ8Ym/Sy/iHAPoJLIS2kmC5id4rI9fSVbvcAIsBCshM5w6vvirPN
xY+nJuaHEkxoMvFXomRhYlTwuymM3InoGBim0aXutLbo2dX+3/LInJVcncpzmkOIiJ9VW8CWCPkx
81JbP7b2e4TlvSIdsmx9jhZ+e8CffNLZD9xhrGinHnRiatsO65krHfvgkWl0ktfajkRyOq6SnvAi
zVlfjD2A/0uJkaigwhgNCihp2KBILh6WI/cnZ/QbmTvSwiPFCLMz9FMvRTL1UF7ipNvNim7u5VZB
6c/ckh3jCLEwMjZzBWdWpwuka7F2SCXqL8m1u9Hj6QePFuMSEdAWZZKBpdFrgeOZRIA1U+x6fx9j
TIKXo5mtKZuTs2LcY91pRQ40R4ybAAVIcfONdcZD/OLTVwFa9tanBcpVduRzLjpVgZ8Cpcj1Bpaz
6N+R1kQZ09IQBTFVkHHYLz00oHXbTY9+qr+pYSId+Q8ZhjtRVUoA3qk0b2ORRiXSunzTP3g3i8cM
49/TCyBSpRDMoMutItELHRHcBMR4AubdbbnNOqwJP4yXb8SLMNYWniGim7u/M7Khjype1Df7UpxK
jbrmyeGcrbIJK3o4TrbZFg6QZOF7FZen6PPe5M/hsB4+MFRBj0CmuHO83mnc+rFaiof+vSOJfXaa
v+jbnHDFVpSE7HIyTgHu1ctYkHJXot+x4CIPfVvRH4qtYnEWoCnpbiPGykoCICmjChpHAdYk7yV2
7KcmttOFsog8+Yhe9WX7kLkBTwlnNWNCl7G5aAhQ9TID3TNy/G/V4111d39b9+ip3+KMMbUl+voS
rQaFdbDFSJoNS8s5IR4PjOXTinM4VCIoKF7mSA8iKfx73lwYvfHXXGjYsYZpXuysAzQzmzJW1fCS
nSy1OTpLnjOin3frp6+P4Lawf8aM15/JCFsbmyEKR6UB9kXt5dvOs3llQZ4gGJfWAay3C1UI4uPh
jtc9yftt5iD1/pLrjYHfzm0uCv3MK+RaNKxNDy2hkTT8uOI81A6AVdxNCBd1+Dw83T6Dmc72a0qM
XS9hnYSWiiglS+DLdmSNS3zQHeLZh4fCX785uAOu42JAzuX0rX2XS28pE2PpA8z9pecWCrD13rrH
+NF0c/s3YIK3Trt/iBwBUM72Ij64duMcFjtsbbdDz1p+3pYA7xwZR4BtNonYnvER3gMyeBxf9tP8
X0uXMf9Naw7YZIof78lv3i2fSRZPf/zHLJjZaFodhlpzfEpdYZf75UdGAHqdPDoCD5//9rVnh8L+
jcB/rPGUpWA8azIV+B3nKHlfyVz3SqiDIK6gy//6lynlSbTQjo1iBdRUAeWXF3jfVkCdXd43CGIe
dwO+WiOEcMaufm7rM691hLlinRQMhkm1G9unbIWk2KbhbWjetSbFovJeHgfiL9yvf3kQzJ0aDKNo
BREs9cTm/LTCO2TmSvUlGgNTHb+NR0NakfT+5K/c/WYgD7Zz35DN4t3+PDRr23co/tVKSZyKF9Vx
PoHJw96+Dd+Zkf/bCP7YXB9HEtr9R/CzfmsIKqCJ422D5ZnIxP0NpPTb1Hhffn1D/t1vUVqTO9Er
JzlpS3y488CJmn/GSFdK+/2em/xyFNbS2Yjxy+jmIamr7TRgnnaEt2tJ5tFhfB/QG05CnYHOiwcs
CkK2e8F+2x5DV0UpZwGc+qe1K5LD04IHTcO58t8pogmDYVpXUk7NCXIwPHPCuyBs36xh9mUnUHvy
tG49L3KOCcofBXk+LrGi/YEs3KXmr54iYgNl83OwV6HDq/J8tw7d0mnmjgaqnFWXHvy9OM724XO/
X1Tk9VgRb30iuYvau+cB/PVkY+FU4AClH9AZIXFG5PTsL/++t92Du1LXh2y7Inex8/CVkMVy9Xvx
eycS335WyHYbYSHPwnRva7R8OyLV2fSRYLU15vzgUSVvHzjb5dbp8KlvnraoYU3Q45x7CtlgS8dp
z0s8c24mm0BNRqnGxgmcWm67PHX7hjq6cR5sx67eRUVfURvjHEOyXVJJ+7b7cUQlJyJo3C2w3NH5
jOEiBgRZGF4jmmP/alDqhkXlPIC+EVBvfcy1DfovpdQzIZXxMYCsdZYvD8/hvbp88bfOsrLNuwtx
F75NDvgTDZfIhuuuiw+0/cUh8U1MVy542sq5jGyaRogMU2/poQOMhhNdz8bxFt7IWKsto5VLZXiV
oyHML7nRIjezPUtYptm9mAtMFwhOzd13NmfNprQYe6xFKIeKvd7CasZYZvkrIAd6lrevyEzeRFOm
VKg0J6ZrCOI87XUNwAD2Nn34yO3sHU1wXPDMmcmxazqMbbYysz5ZGugY6Lbu3Dfl4ww0ZQCFFcB8
FNDJFSFb7j5+nb3bDPKkyARMTZ0gMZl9SxG7Jt8M+J6D0f0Fqvc1e0yEFCXWMMYl2HOygCg5CX7l
UIoMN/A2O7MBIPo7FezrtL731lyflxYZ6Snozfb4spXQ8wt/cF4IQCOOUNM6Ly5oiguxgcpYZr/p
YF7FuexzBnVKndF/qVTKIa4o9ebhoV4W7udt9mbfQHQSQaQrDDWDdXbiGKTCYOGCbS1MmOurBK/G
izu6dvH4LykxPk0wFKVRErDiBE/J6NTOKnVSp1nQbXTcvcZULqyNnLDFOiIgIRbnNgZbpaORDqtz
JBIsRTSbAonUwGA54TD3s8RA1fEfMbLeJ1X7McwlMJe9jgtt59syMofRKjzcpjPTXHBNh0n5SEFU
B2pstcdwXZ4WqqO0nuCWa2Tj5XWOPQPZNoCPt0uywuJVou8qg/Au+EyN6PobGJ2MAGJdR/QgB/Sx
pe5lYW4k91B9/GuhMgY5SAQBA0Y4xAFQ4GgBBCK492ju/mIY65ohxiQnslxZ7fDNEAUiyTEr13lY
EuBzOaJW6ZZaMkY5xkrPIevBEV17ZAH9oMWEERqgd7QBGusIYb5SEqMnnkuZp6CMWS5E4YxtxPSe
e0AfutMdwQ9BUbq7raDz1v/PPWDMcqJGhRCFYQd/3TylfgbouPeYW5CamUy9PjHGljSKaQE5Hiem
3neRjSkcqIa/RfatRJBp2YEXAy3KbwP7dZVthWW4rxe8kvAMpwAO01VZRmgC9DBGoHk3lOeTgE9o
vZca6AtntJQdeN5HogrBKMwVFUaeemONY4j1c8cni0R22pMeUFghqR0ZtZbMjb3wMHxwqc5Yzyuq
jHjVPFPUXIWytN531IXXnOQS2/RWXFjfmRsxIfWjibIO5Dis6I3IiYihA82VnQOvt0LhEblOuv8X
FtBXYQj0HHTNWevitfDi1WWhutW99TDeZyadDUEh0y7hyk+Lr/O9vNjAphZk9Vj6GExAb7+DsWBH
XFjc7qm5OO1KAKxFP+VDUdAThqxF065sCyWhj2Bz97tcP5co7RJ9MRBhOQRIP92+rHOWXJNQ5bdU
dEUa2MR2HdsUmhimSYLbOthosg42m/eSG0B9jw79UOEJEcZd5F3SodAPIpWb76ydum8ew5W+rHzN
je9TDEtQT7Ur3MW69zry1aCu91XcCw7+NqCDjve8nwvAr5hmvIqVan1VG/ies7eVXVElfu+2uwvq
fLy5Ha58GceSC0bZ6DVIOYFPU20Al3s8WK+8N8WsKZpImPEqIhopMi0Cme1HuLozoTId4W3bnL1C
ExqMuZObSqzUATTKu2BzdlXvHq9cTrDL44MxdqkuJaF4CeCjkrvY/SX4ZzxS/sYTXp0/Y9zQnykn
ZxGcVG7tntzGRXcNnG7O39Y2F1xPSbGdSlko9RrcYQcYNczyrpV16Bru7uRdHsstj6+5tMAVMcbI
WSOaXFQB0pP20osIQ7JdGsT0JcdDF/ebuhq24SpzdNgT57VZ2sW7tjjZgr1xFZXAtAXErparaKug
NUbGWEfg7VaL9vW2xZl7TV19JGMMEnyifrkILcaKgpX2HK77C9Fy4rviGpBmC2zQBOWPzwojnLH3
xCE+r8O6oaAtDdtvTUZCva4P2imChAa7e3+JVphyvjg0CotX3TYzMRg02uVI3Pio7uESGvzflHRr
y+EtQZ3LWQOGDA3hiB9M+ceSG1EWlFDAPhjEgUmLHK1EKr9w8t/V8q5fxGj+fEVu/pAQdY2+YYfX
BjpvAtGcZ6iKCuAvkTGBhXIOrKjFK0Jp7PQ31gXlS2g/b2hh9jpPqDDWL0xLXSpCiFu0z5+Cnb4i
IcxD8po3sRMijO3LMMQumwmIwEU/6WhrjPH46Y4iub+tPDMPcQ2YyP+IjLF/jViJZ7UEHaCkPcgH
BQ+exW0K89ZiQoIxf+M5N/MLVU94i3b/+zVbnJwvDo2ZZ8AVG4zxUzQMQ5wL0Bjs7FNalOt2VX/a
ic9Dbp29an94+T62SZYrjFpANnxrGLS7XwoPutciPXKbm7nX8JSbbz2fUNGjxBCEGNz0nuJ5J0B7
v8U7OmyUOZecmHvdo2v+rKUtuasYt52TPOHSZ+InaayVc6biHj29SbktrePjEaGlYDceDOjdaVmi
3q7cWZihLbYcY8a7w9+Z0ynveZSIhQna1UDejhYQOmM7IOgA5KklvUE/4rfJUTLGQhRDA1CHMNkv
Tuxut/JK2VUviJU0rJj/fzxUqRG+RY61GuYlG/UzzrQsyfOr9JSQteQt+E2h9Hd+0lGwMheZZf1n
ZrlsI7kN4JstgkmaQvQqRwNM5OkOOA4J8M6rO+6GgP/DWP2hyYgyrZImD03QRPGmiGCqsLs39r46
zpHNlWFwLwxFxW5lOJfvCtdEN2JVjIumTDtksjElHDxZqa2sT/YF7zjTyxb2K32Wy0RwVCSLtKez
/+ncvpnzr5rJFzCnqGI39mVUou740hcEoEDhql1bbvXdoJ8QcV1szR0QpbBHsPC5z1d67X4e7R/2
GZ8wWIoq9CmI9w3GvZYFCTYuaV33cJvJudYf9IgZuqZijReW0DNMxknUKJF27uB71BWwfmPYOozF
2n2BzSLbeKGuKqKNzuW5SUh9xE6cdVnBnYsJYJ/05/SA/y5KXn1/1utOPophHtU3Y9SzFoE6NhBk
qa0eHwHdWz/f5n1elU1JQWOupCoSi9oeamYRZ4ACPw6rEcW9V/uRW/uZvaEmwiNR1NElyS7uDABv
3EdBTzkpXvS3tXqf7fVl/9DnpMDmubd7XrPRXFpJw3CdguNELlc1mAM9YRJOE4KsO8Zf6RPdokaT
/bG98Z5/7VBYC4mxle5HG+uQI79MeK9xGvuyagt4MBS7TBk7w9nVNMNJPPWJmHcIMQb0hZ6PqQv0
qY2IVWS9f+DNPM1MiWlg9g85JtyIT1IZm2nVYXAcKM/VzusBxhuQwbEFX+MBm8xGvLKsi7pmGLgu
bEtlWJy7qjChL2en95LjJbdDw9ZBLVu49ub1dcTr4/QqYraK46RnmtfB54QyE/VfgjE4xW3d/Q/A
beAnG5pKw0K3T9mTSYVELydUnLuBU4JMVBAOSnASGrAaBWSrbDKiZUT0LpzgZ54v5G4Uw6DHqDPn
V8unWCmpskJTDS9dhSTc/g4w2/oa2uIiq/4GHwuSxI0XLV23NN1ggscoFhRjSMCYBlylzYOFtsLe
3gncZPX8PfxDyKRR7MR/md15GC9Ugk9AIEWr8ktKVNfyioMEjM2ViiW3zu5dXpd2U5BkZd1dtryU
4exDdcIr+1ZUWrlNxQqfsKa4m+2y+11ty+diPfr58h3TFlhFunATd5H4wY6Xl6Mn98MQqLqOmQfJ
kH8At41ZIGdZOSBDUdEkZOQ23AaamSEqnOWEBnOWqplhFe8JNLaXuyK1aWpqBbfsPyLNS9CzIzi8
DNK8wv4hydbkAqkqu6EbO1S+tXWOt/ci3VruHYBFo63gSMvqg7dd+jsIviFJtiwXBGk5BAlciEPX
b9T32K4IbAyM5EBr+EPTswZcU7DQStNVSzUZmYpj1gJNW4XDWnqxaBcOxvT1fbe5vCWrgZMrm43/
UXr4X2KsQQ2aHHPGNYg9GUhdoRgtYc2AjAH6jBfnzEtxQooxaFaTDXqXy8hWeAbZJ7ILqFt0R2T3
F3RiaAm36Xc2uJjyRgU9uf95UeUpwK1p3iyRkDaFlQEmBxHwFuCEMXMxhqzpdPuLYhqyzkRLKZ7D
Q25pNMbA3C2aqGiY2tu/ZGcRufxugnnOMGqMKAPT9Rjgv+aMGvPQMJMe3eISuqJQN1Ls1YWbeZ7L
VtAdYSjoW1hGZDC+IemVURRQaTzG2Noz7uo7bgppLsaGSiiiokpoI9FYnVA6Mc1LXOazk39tW8HW
lyWwiV27/N1uRS7w55xJnJJjNGIs1O4sqB1VQRobbY8FxvcN95mmuk3364B0HfcZMSfEKU3mtTYE
Wl/j5dthzx4yWHtM7p+AhawvcwzabVLn5MD/LDTe+Oys85uSZYLQomzyeBxB9gTcN0yK7TFcpQDq
Qe3g4FWHWmdx0aGLq1qf1mcn2Z5cFK44D7i5GIY+a9D4ohtYN8eYspPWBLlZi7SO+5E5hjva75nP
w5iefSVOqHzflsk9LxKESWGldLgNFfnYCwRZcRtrLS7kckg3ydqoeCmbWSc0JclcwNNFzjDODcYG
V/09Hh3vzWk3qhPetb66SH9FLsfAzPmEKT3mnvRCIaJ9DfS2JbDI49L+Pe5SLIZDjp2GaJ+8xNts
FlEDaodqAI/MREn/2sKEFz0OIhV+wYEXqh9Oq8BBVvtBXyfc3qE54zklxViZph0ECRuaafmQri8e
KhI4qKsi91W4Tn0QliiX8uRJz4f16FOajGKK1djHaH6kMahoN7vQ/dU4I4rGBbdwOev2aJBkKrJp
GhDntSS1ujFPVhIgBEQ1JSTNLkKXs+yFduSe73v/67amzLUdUzv6DzlGUy7iKBZ6BXIdHTDvyVbP
SI7eEFexpSdx48qvuzM2SZyJvTFs95HmjbCmOnVQI739Jd89Xz9kPPkSxtieTqdC6wYBOmsazpv5
O723vD4gD0a5th+/Lu/Dxv5/1OVmTfyEKmNuray5tHkJqk744OWkXlA8EdmNCtJ+ESWx5RajftHW
4Ex4zFq6CVkmAkAKOUrrGmQB1VIQX/RM5GRKHlSpSr/+lkyZa1lj/13dnkGmddLRLpbiymhIuEN6
8711KaCjtu9Q63mgF2kkhm28xX6+lV92oue/Wu+Yt/ZRobPbL9HrnN2r6Cn2PQ+6ZjY6gQ4iJyDr
iIp05uCDLE/TQgxpdNIiRQmwLrfFuzzkAq5wKTGHHQdA6S0HUBo9p0eDfUbSu4uderz4btZcTDhi
nKmhYiNHkMT9sTmTt3ZZrlVSxwSdh4u/ABeC6CakGEVShroptQws6dhi2Oya7bizfDRwwG+S2xd0
NpkCSgj+aeraZG28VWAKRjagTOVma46Ah6gfJBQMt3fGQE7el7lAFbVeJuvztltwAoPZW6rrMrpF
TVVELoAxiiHi2r4F6YvXrEYnu5BqmTuftxnkEWEsr2oFwAg9wxTKq8C31hlBHSDnMEKP48eFnDDC
6PponTFV3oBG5ZafykqyFZ6rmqu14RL9IypGxy+jJZ+zCyhoxKke0MkDLe/d3k+929Kaj2kmhBgl
D0qlVjMFhExfk9G7PhRIjNivMppAG6d5phEyL1U6mz3Euwk2AoUGvHUZb5UDDiIF4iX1VoCXD760
mESvqXuXvRflOnf+7hE6JchIM7JUJS3aqD++fIQ9AX6h6qBC2i3qRX93W56zcf+ENUacVoHEvplY
cETac4zdVA+BXf/noKQwFRMarLHAALt6oZZW/EofI+zBAqpzsw4dgXOTZtMEU0KM38mTs3wZB4gt
/nrJ3cJbVkD3RZ5gzblO8xbdABSyJFJ9MBiOBnQFB0Vw6vGSTnfhYm/Yz/kRgw23z2be9E3IMPy0
SqheEhNkGo2Yka1lyNKffP34nH5e3PylFoi+2WBXaOsLqy8rItX6P9/viKObfAE1XpNHSzue5fCs
4QsShGnII9ee5JsEUFq3OZ0/uQkdJtJFX155MauSCjSyEy+4Mx11+Zrdd4u/aNqdcsTadICfJEpQ
g9LJDXeR/RAsUsxP8sLK2UDrDz9sRnU8ZUnSnEFFOURHHSmryhE9LjT/vGGakGEMkxgFCbYWg0zw
W9kDfNTPf1suVqB4wn3mlltkGznnRB3FD0cyIcg4klNe1qGeg2BLs2On7WUR+spqh5bS5ZqHOcqT
IWMExVTspCYELWuRAku1J5q7UV9EDks8KowB1GLsaTboVZa3QoOaZkjEg7E1ga3FEd2cn9dVTdaA
vYOq2/d86eQqFdrYZmKU96h4hev2rtxbpZOggmH4kottdgHRUZ1Zm4Edvf1VuDahzSK9GKaGacEM
tL1sH+2D6K51m2eRvlgDbrKMHgurIlNajE5eAqPIrBrpuNNXsF07ut35qCUCU7B3L+g+te45cp2L
bab0GJUcROy/RBN3T4ttofsSu4ItLrX7Yp0FeE+iPvR1CmzeNPBsGKLT+imKl6KI6PTaMFZmEDdJ
Rk3zw9bDCl/VfsBOzNZGR/fhS+Dpzlx0NaXG+JtYyVMJiI39MXOGXYk+Yj/EC2k1DjxXPXe/p4QY
j3M+hUmq60V/dJTRObsyQS/K4itwdWBqcs6N6sEPPZlIkHEtWAxzluIaPL0UGwMg4uq7kiPh17o8
BeHxxPiWVI+jTqLCWwPmsn021vHy8rbA6GrDTebPGZOJ+L5Ha6d3PAyloRxAKnwKK2CgCw63Xjib
R5zSYN4LQx1lcdaBxlNnv6zT3ZuCplcnfgTGdEnsA17XT7dP6jv3c+OkVOZGj6EJlOQW1mO9r+3U
/fioyBIgLErkHlUnGdxmY4vrQ+gs7H5rA2D7Xlt+chPU9ELd+gjmmgdRniqBRE9xW3ppaIfLfiD2
YhF6n4uW12w3G49Mhcz4nnN1Vs7NCJYH+wUwynvd0VFzSlBm5hVfeSrDGBItyC5iVYFSSpx4h+Qs
Jtw/eUXWmS1MiMANWhxBnxTesowBMbsyy6qzhHutvl/2mew2r+2HTuQN3ksPChroF86h3h/sbo2n
tTeg0AC58vITs0c4+QjGuFz6s3QyInzEk7M9b6I7yfOa94q0y4fnHC0SPKi72ZzmlGnGwqSn9lwb
CeiVzhOQ9Su7+rWz7XseX7OO3VSAnoXZEk1jZZsPQ62UWHCGRYVHw+2WAEvgDT3Mu5sJDUZ0ZZrE
wymjNPL33MDAtuXqzkZ6XGHifntKbN6zcDaFhx0p/zDFyM66WOdejEFQfHsziLxKQ9QLHx4eRlLZ
4Sr398tj5FShU66qw9fi/vRxjxqi/WgD57l1QzRI2Yd72D6eIlM+f1iByWcxtjxLzUrPKhVOQ/f7
9bC8belm6wkTrtkaTRadNCMv8fPymYS+elhhG/P9Pcebz974Pzx8256Jk8hbQ6rOJog4eWWrzhk4
TNBKDidzgsKUsyEZlqYqgJS8jk/QrWeaGZZYHF/Wb6JunzqiuPa95XyVdvbb4Q4IzvqIKT3mYAJR
OdWtEoCplwETyBYC2ifMGTjLh+WDYd+5z69I19manS1WF38geUEW4R6YHJ+3+f6OZFkFMTDhhflk
WdEMlfmOUxpUemF2w/HlBa00I/DvAcs8LjCQ1AM+hWyI+55gZqj1D0h8+18hiolAMeNIn/cVLOZh
K1dNraOsgCElRfdjYmB0/vdDbkee5ap3PuA0DuLz1/kt/WWfsfHuq8PK7LF1eZ2ps72xE2loTKzQ
XKK2qdoe0nC22N5G9ukKENUqwacIog14FGzTBZww/v3Kth3pW5cnCulneK6ju08GsKCh0hFSxm93
iR61anDpjkJEso28aje5q2JFxTreXFwLD4KLL2Pmj5ez+3nJrskyDjzQz+3YaSCrkQAHYC43Jsn4
u9J+XjOQMXVNRGpa14ErcH3NciORA9FAxZP2FQrAH1qdRaLs5D2atr4K+7HdHlCzfr6t5D8dzjVR
RqSiorR6YEjIGPvVY+0F+wPCksVtGnPyU2VVttA/bJo/UDuxkKET9Mqg8hvc1I0czcfMEiZHb5OZ
CbTQjj6hw2holl/iuipBp7EvXozuvvOzhI3CJZYW8ZIX3y3K17bhmhZzWFI6GIl1Aq1uVWyOVk72
FaqPhhOlrrJ8wcVYAdMQu7PtZm3aF0dfyVgC5Z4eln4YOcn7iEFArFGPN5abBI5x3wFGTMP4OqzJ
1uE+2amC3vpY5pCbPlWzoUG9WSHZsnK3WFJnuPJSJ6vSD2zOMcxp1PQUmNtyFkctQ3MEPW1qM7fY
NMtl6Od771r6TKAbJM1oCSqkT8+5w/hzCDQFwxa2AnBa/vP82zUxJt6tjKGKuu5benRb+TrwsOSo
5gS0c6ZtKjVqHCaOHJ7mhOYnEKm2ko+yIa9EOX8HUYzH0L1s4Jeufz8Lu0s35N/V2n34233/qtdP
t68fjwIjpqbGmtK0BwV0YbuJUy5MCvHi8KK2mUicHscfThhJDY1unAXAqx41b/+S2XDNnvnaPuUe
N1Cm9uLntflDiYl7wgAzCn32zdE+9hPgWyDSwLQzv6l0/oL+oURlOzn9WhQTxapAqXYToJUhMO6I
etCBR4IRs9Cp1rxBypmqw5UU2SzeUOWllliQ4lN9X6G3xt7l+9Cxb6vETAx8TYWxyEmkpq2lo1qj
YYnWR+SIrwF2EKMFw3BSjiPjcsRYZGzkjcSAnhYQNFwstRg+aYf14u8kh5cvBf4RVVlkjKkuCmGt
YecEXoJv4T38c4npIMFJRcLrsJh5qUF8E1KMKe2K3qhS6ZsUMgeY04ueAyfxhF2IMWQ/r9HyxTmw
WZWfUGTMRK2HclgWqHoly975SLf9akTLSugBje02pVlrMSHEWAsjqItaTZFprdyX3iDYk5XZvC5m
agl+3N8JDdZSCO05Tqy0R6n1JcNtylYccfGYYAyEdpLPRlAiw7nO6AI8ki5RveB1bs2AcFxrAWMc
JGXUGqGBqIqXM5o436LDtrbRDYNoA9gfK9GWsGznDOi8Eg0w8qf6SudDVM/03Fe9wV+wVfMuXa60
ZRdyDpHyd0PA7BO3kfToVFXQlq26GvHIxQ4ZLqTjDFbmFfvsE9fqL80lV0HkqS3I9i2wM8QsmKF0
tuZdoGKQQiSRu1s9EAxy+iJ2m/zOfO6l55z0t6GbGGiAggZZan0bMouIW2B+AfqgXLzmy92jfVoC
LPCBF5nPkEQGCOBpKAkb2FnGKJeV9TW2OTaYBBwBpmlfMCx2OnCijjkLQ0tI+EdTJFNk+TL6MIsD
2gGRo61ackqvXcMXYJApcyPyFfBm7GYSziivYBiMIgkomKFnHEKVFqowFNDldY2Nf3hMbdEb3DoI
SMMYm44kO3cK33zIL4QHVqXOmLYr0ox/EOQi1goVxrT6ah0Bqad+YyYO/YKXaAtbjkUMRNhVgPe3
I8ewO0++Uw+9/Z4e+p26xoDrBivHqOaFXuYbd5zoaaZ38FoyjFuRtfas5bT0RBEoJDwdUnyN5nbA
XPMO5s7dBTttySuLznQFUKoa2lEQUmFqhvEwhVafqyKGBVNAke7LTneYAQ9dtA0awOozVoeOFCvB
0YDKNnB7imfCnivqjLfRcsnozwHy1aIv+8CUkRaI4t1+VRLjrfBPzzyclLl4BI6btlogClYtnWnC
SoOybQIV7GrkvJScxse7gWgrASi/ocd7N8jUhzHmUdUlut1YtmDDNMZwn7Omb1MDZQY8uYy1h1F7
GeuPkv15DcDTneCXrru4R2smce1XwEo+ckNlKr8bH8Cyi6DyFF1oneOCt6eEyAFQ7et0iwTeblVU
RAHazY7bm07vEUvUENELSfc/iBKbJ+pHPY9KxUT2Tl4NLuAFkLLa3aHCGP66HULMFCJ0dUqJudG1
ZohJTPOE6aJHv0IGFzh6FVJzCkWzCI8FeiNHG4g4rvCWYIGfHBKgXNsL4yjx5zpmgo2rj2ECmvNF
ThtM48IXgmkH+61csqHr21pbX8NZ3fOy6nPuYco8E9wU+VlNzMKgZ3uC831+bZEKdTgS5jHFaHAq
otqfFfQssU5rm5OxsQEUkSy3xTJZnj8pKk9pOPHS8BunIK+aLzuumdvcCTH5Z9EaR43cM0C3RFnS
WMAtIbiIgRaHAwYbX97M7RuqlBYGK3YOQaxD4x2KUnGb+ZlJv2uajEUugwTzBwloivca1EY60Ml0
F5CpdxG69TvMIaCvPOC2z8/KXBM1E73VGHhi8fFqUUeatYoH7GnBAjPbWu14D1seBSayGMsayfwu
Go75InEsO9vZ1udt2c1ZPmPCA6M3ktgMlnimPBDlw+593tnMKv8/v4+mCdigSTgWJOJJvgzgwKE7
cMv9hbzawcdtHr59H2PIsMQGQ/SygVSz9B07TYhkFQULMOXhWK9kX3U1UHpIN5b9W0eDTXvPtdYz
x3JFj7Ego3rBPIwAetaBJjCRUKzR7KUvQ7/DZlcDHfYiqrlHDpcz5lqjnYdoPsG0hvkdsU24DLG1
LkI5d8Bz9vTU+M02R6j5q/5v0r6zt3Fk6foXCWAOX5tBlKhgSQ6yvxDjsU2RFJOYRP7697See9d0
D0f9Yu8OFpjFAixVdXV1xVMrGSOKvFBm4j1SsawLeHmob+qY4vt5bMYswkbhoO8fQ7QenuyOc2IT
kyDaj+8zEjyLmEocUrF/9P31rUaBVMrj+fdjbpEF+b1qnVWyIq8YA7AyZ3m4rDNgOn8gFcGxHPKk
TEd8MuofmxGWGWP/CvoL1m63jwCmERJzcyXxYb+XKzxOK0wNk0OUkXR7+DL2X775+OHzkDanUiIj
eRjsNdFnddJeU5RshN3p4bpI9+1W9NKPEBmLnMPz1GMMgDIRtTJ4OtRO/zxbNTYiLe0h+4tLF8Gu
t8PiMXMfrz7CpPncWXV2gQagGt7OwVx8fTxz1HjClQSkiAmMBEHFjufbkYzUeNCLoRGHfLhlmnxj
PgM02Ax4phmZzXOAdvPyF1POnSrq8Jux/gbvkcb4rl0y9HThwQATt27h6pikXV0epef3bb5zSWmv
9At5vezThwvpF4fM4gF4TQt89AMYZVfUa12m52p49I/XiISYl3jonfV74bqptY+s0nYauygBV+cs
JSAOATVni8Qlr0XvljhmreRYDtSqjQRfKUOoyVU5PD4/r4vVW0Xe+9wKyXxmzdGcHT5gB3qLfYd0
jUaMd4Bz7txjYK7aVTADrCAGeR/lht5525rue7W+ksVnZM2dGHHTxcoPB8Bi7rjXfNKcfZ8Ai1Ko
NkmTSial7R+N+Vv88aY8DbBsC8DytU5nvy5/HZad97UEsPQrYHSeYsIN4KceDWwbBaoEBqF06dZ7
MRL/oJhVHKsDxK+6miWc0Vl9OTy+pBImM2unAwTKoUmJznk1JlAeUKFUALEgohCLkQXm1COtu2TI
64q4bjPJOqGu5JbrdI29DvF29oQ8UEyW5hLDV0vPa7xnj3PbJwwsEFFkzOpg2krQWMAA2YjSNMTm
CnQIrBUrWpY2DPrXjqNcUwXFMRkWKqA0kouhDuASCKwEhYb07eKEr/z0/4Q784MOkxUJ1POpTzvQ
mXmwnOvt+xUzg9Ywd6C95LDzeJd2yrVB/hq5ZWrCTADI/7y0chiWfVuq4qOewVaftos5bgsAc5yl
df+k/swQ6tAO9CljGtoU/gBMNM6aVEZNAkfNrUj/urIGLvrPn6HBTxKMIQ6MPrt2lzMeueXgE2e1
3Bx6zuM2oQg/aTC2NiyjYVbqYIOCqpTWgqx62+GIaiI58ZMIc6ekCPb8VIMRf0aU1w3ymre9Ujyz
NeEV/KTDuP8zAZXTvAKd57WMRrZszxtp4R06Y5ODvs6L5kIPvdr1x4O2t/8npboxOLJ5JlaNDEOO
71dwqTKCfbqH+wQmaow/RMTmnCO5RZqyBQUViEexG1knz/M+eCfBkRObfA2LIS1bFQeR/DJ/YSyZ
1xw2kd39yQZzzU/xLK0HtCrADwVm7RyiWkKrerLjDTdOADr+pETds9GRqHGOiE8BpWG7PjbW8fh2
srxtbr1v126Bbr8r2rG3eIZ3nIP68yH4SZe5/EIRXiqVXn7x+PbQYoud48TkiXMz/zTPlAiajkzE
SLCWzIXJYq2OgkuODixkiGGY4dGR4fU+JxPoFT+JMJdmMEtpVonZzVI+7bd0d5a334frprb3q10y
2GYBCLyQwsZwKHPYU5hg+gS8puAigfJp1eyRiF9VAM9wozn2U0Ck4n5FXpx8gf79JxS/9devcEAz
pmHJ3PswkeX5IYNbCn+kRcVM0s2LAEE/G0/P2LdA3AV50C3AZr84G4untH8xhP+cK9uLXhmVGZ4y
kCuxJAzbsTt/Z/8rU/VNgrmBV0VD6yuNrm2gmOfWC8DSY4VzgBNFlZ9iYy6fWQMWr6txgGvbdd1P
6WH+sHJoH2hsPfNgMrhnxNy4q37S9b6A0BDbDu7WFXFI84uXeStkRbAkCauyeP13f/rZP/ljXt9W
OF+6QoUQB79xLfPxvv7/xUp+nxHz7qptJmd9WoGjY7JZYyzhERlFcvKKDVYbcGjRn/ozWvrJCmNK
EhT8YimH9Oz1FRNbsYtOLIs4hwhlL9PmPQATPZs/yTFGJY+VKhAUaIbvp8Re47gWi4fWmn/W3h7e
5RITCCa6zngP21/8pX9Eyvas9kKlpNkMbKahpb4toYoGqleVxylfTj+g32QYvznHbgYVcxzIOeRE
WGhb2+u4KfA/y4Y/RMjiNfVpH13ME9V3++hWFkrsCG6xpRjL4Q7FHC3dvKCDxxRjMtT+1CV9WfaP
2pOKaM5dYDWxYs/RcwqsUIsnQu5RMcZD1sRaz1WoSAbMMDtcV8clxm92O85RTdQ3f8qRsRviSS6w
Mhh0oIawGciHoVw/x4Y9zwTcDXfQiPeeqozRiPVyMAWAAT4+YwPe2+0tefwkv5GJQkxlYak0D3uB
95yojB0xAR4UaSEoJgTrG9eVizdly3lPeLZeZQxIHCD31RTQjqONwtojWSC7hp5/DBf4hsO7xxPZ
lZ+HxtiPKqmkTjTAkg9yb6B3cvfYJ+3OnQxFS9zrr93Hh8DZzj1p7iXJQD4PALbKLXgdeQHo7Kzg
30NT9IbkR4C33LfB0uSNHn2f0URgKWaB2uJGy+QZbVVvb9sFMjZYZ9JgZNDCGBjvRtMb+4fRHxFk
VPGKMSZRjECQAhtivJ8G9pZrOLwlEfSq3qPDKOBZlQS1bSA4FQvOupf7Ypsoh0EXRlwwmldol1Sf
nW9is41fmDxYiUtg8HnmA/DheZo3aQRHxBjFa/S+0tpZikrBGWkDJMt5iYlpe/RN4ebnjLQsbMJZ
rsdgp0AOaQuz/knNEZIHmDnk2b7JFMWIFvNOtXIPJMAAB2O68bbwkPUHdu4Hz7ng3Jtbzm7EUX3+
7/HLh2iuzu8f/0S6+cfx3+zt6OthJbTNmTrLz1ilS8vsb4nnPpbzxRyZ1tVgdbaz2aR26nqI8nis
TeQbf1JnXind6OtaMiFBH50Uw+IsYujjglkToANb1TtwRrwP7/Ak+Nw+RY4i3izkiG0zm2VJCMSl
R31rLFRkMzm6Me1Pj3SDubQXcZgldU45s5FEhve5RcxTI4Pc2day9/5FwvinJJlrfGmBUwWwKprK
Ahyk6/6f8bMd1Vrau/s6M53RGvHG3GLVzBQ9M3CLYfgc3RLnr9Zyt6tfOWQ414vtZb6oil4kVITR
lQivNSoNATZhWZLOC7Q4hpwFtuvMsj43NFL2bcFRvWC5LY9P7Rt6Hnn2j/dIsfWsayTmYlpSUil5
Lkm9ctUVXnsdaVpMZjvJcckNhydzKd+nxSaFe0AuAXgHp4VsEbErbMy7HMy10JKK1zc67cWMSDHX
uSqlJlVj3CpEJTQo+QQMAZwKx/K+/B1v/Gg6OTWixjz4ghEPkhqAMRs5/LWbOigIL/aVPX9dOsue
HDyEDf7HfaWc9j+RLcLkoGIA9pux+VJ71epCRFQpAwhkWxweF4gbpAXBtkPLwwzB11d3y8RxyE4/
At9k6SGP7FVxkmeFId3IHo9bDGsC/s+Bs21htyqcbevL7EiBTiHBQ7lkxjFmE3UFaly+qTOxS9Q0
+lm61D06rutV/Pi2XpCrBfqPmw1vrP4vN+SbFqNDsZzUoTqAlv8MqHFa74+wZX6O9d0r2E4HDvF9
0f5Fab8JMmpUhgpWGdGglkaCMJvAFdLsOfJSO23DocXVHsZllFOz0jSdvrbC/IgG4DV1UgP3Ze5s
fjnwUh3b43BHv/in8/jNHfMOtUYbx1fqFeOFJSlUBjXs+a/LnIv395e3/JsS8wKVqVAVxQym7bn+
rRMZt2Mxz7wBHvgLADoH7KrFvDeHvb88s99EmadIP1X/SXJWTm37J5TqjRWZozG+sawPdbEL7Y9n
Ls4EVcG/yxSdRD8vY12flNakPubFtrFZbq17W3QQVfZ13nD4+4t3/l/+dIE1Nyc9TVMaY7yZ28Be
EAW5cOsW6fJaLWQqqntcMSamjjrMRZ1oUGi79pa6zvt07kb+G5KPyIyAv9XK8UTLOng2ABK8yN6d
n3iprems3T+mRmfHcGDS9fSi395iNNk8RgR5EjIsEddzZUtld49hxtK0Mx37Gy5UYTHGhK7szEPg
a2w4L4bGI8PYF0MO5e7SgYyREPOEVtVjb8m/UyzTO0f4L9onD7e7IovMwM9Y/J7PV6/LJeKVg+OQ
xckN7N+/X9APeUSXk7nLV9ZHgGB2uXQQ1jY5L4yeThyNDoAxUTMtqOKAZp1t4GEUC4xEzOA27Dhm
adq3+9ZrxixFaNm+BjQZkKM/35q9Ca6183iz7dTi3DtgxiLpYpYbIQ1th0VpB4SCFN1nYzqRMhIW
Y37aUKql6go2EoKk3u6IXg0KerFHnzCpcVU3jhU9ABPmsPO58FLTXus/ImTLpXGhBqZAI7c1qFaW
6Qi/rWVYc5xjjlnXb/oy8jwSo0riK80VAZGF+ljwVuctBUlwLtYBE2S80grHpOts+TTvr4hIY6TC
/LeSzm3Awdo/AE2fSORrCQzPQ8yJgXkqfysbj1hsiutJGG41Om0ZdETcwQ6oHeIN+766cAkxFqc+
CUVf03A3nweveO4B1+kduIpx31fU2QbXWLgmhnyFYjz7BQYmzY3wGh3O1u7mG97naKJNbOwZYtTk
51PYzqQwUmdUO57XaxFPfgoQvjm2p3io2R4sT8ZyX44UOe8U26OUqEYnmhmE6J+wKhSrb8LHHc88
3feaAO37k60Q0Iw11jnQ0luEpZCXbXr8Kl8A4oqQgotbdVtkdcdO3TzUkf6darnLxAwaf3XtNx9t
+Ovt42IfrT8fz9s9eoZ6mXx+EmJVaLIE7IC58g/Jofc8nmQ5rrDOJs/iCtFpRq/exfaPb1v38aFN
cY5I/eiLs8Vxhnm34RYJjNju5Wg4l5TtmecWJxJ4gJ+hoFKcw+S8Amz+TI3iUAUYK43YNCymWxsF
Gc62wNHKvyQe/zHHbCItboL/FEJc7DFBgdu09sT6tURtHXeP54Jy7sAtNB6Jbgj/a0j8NSrQwQPQ
Je5fbJ7jebv4IwptjSxPpeGW9XMbCaXtInZr/zesPm315TW9ciwWm427ngt1MK7QhGj5WfIxf3ka
wDgbapHKYUlr2zb6WOlzgj7auUNPBhWx5/9RcIzpOF3PHV5L8IKxpbdH5DOxRv5WfvDTd146icMY
myHL2kQUWhG0/O5Ler1svjhXZ2JI94d5ZzNjTROd44z6rumvNXpvE2u+cNfK3IU+7MM5arNk46Db
HWvq0X3EUUEucSYgKWbojb1U4C53jsjlP765tq+sxdLurKFwgmZnbK3+xd55X4fzOs5hO/z/0USx
ubO6ibXBQBsBbIcNSDO4quiFOOMPh9fpIuO3I3kbgRhdt0smi1iuQ08y+oUeK92Sjmjp4lDhqQsT
iSC0ivMrDSbL3Co8jeSPfc8hwTFMMuMP9CfdiIQEPR0IjaOlPvd4poKTi9LZrZBiZsZqWIHCcZ1u
BOuNFEgMAU5vPltwbjLHKrH9YY2s1I3WglJnATd2FZJkvp8/bC57lLU5pMT7kcotNh8df5g0SdfB
pj/adqeRAQ3W5BfSiSeOp8tRAIVJXJxnZVNHAzhCRJcDiAoRg8Kp8nJSXAD0+uk6yTOhMM49MpWd
hVFUe4t9JSH5RFBLMKCzwUJ71OgrYPDzIBan4wYZ8Psm1ltKxk1xRjKUQjHQQ/rOm96zmziPmv2J
bImDkjZNWTQYvL5/aJM+4ogec5uC6+xUxRnOTCX+1TOfkvf735+OvEYEmLtUY83lGTNc0HTMQLhv
74i8UJI7E/K6QcFq5/87LRwRZN7JTNYTowmoBMliMQ9ctBSRwOn39/mavFYjKswDaRRpds0j6lsP
NpAdeCZ7MrMw+jy1UCM1OIXn88ks6VXSdtH8TG55eY6V4+ka6ygDj/U/HvvRx1w97Rz/REy8si6W
d0B6hsfTZKj/zRPrKXeDbJw6mqI+rd5xNDq2IPka5nNNW3yteOWwSRM+Iib9FKAqmJkk/R8xe312
hd+ezeNn0tyNSDD1hLOWmGZ0SzUqlrh/QaodUSLPR56AFYTzMqKi/GSkObdVGsmQ2tl+Axj25xUD
68SJFuhvCQvnvlJziTHWoAy7vpcNELOPx8sqJX5nKWibdJVXwdiWC69qXA5F+vP/iBpH7LHmocwk
AF+AIl0Wl88JUrQEVQtPXfC0nXdcjF0AYD38Wdrtiko2pljQLzRXUfddoWKB2NBcdBjDe77PHU8J
GSMxQ2dFltf0FisXMkswmMGt+/DkxxgKOTKL1qRKmC2i9dU3rSuaa7+ocxfjX47KTydKvk+LddWb
4aqVpglqz2sk1yFCoD7Ze+AI4A/KP3R4FRCXDcGqSI4op+ukI9LMi5xIySzuTSgKVlMi4YxNW0hW
dpZ5KLYh6R9+d267HJbyOkzgQnve/YOcbhYYUWfNSVLmbUqbOf239LNyVWjoznCeuWPWHCVlXXVl
6EMpHyBgmQQAodxgoa60WnqHiJcRnc6SjDhi7Eok1WYXK1Q317R3DtiPCe7CEsUtgNVypDfpsY1o
MWZFSeVUFU7wAS72sXFQa8LDXBPAomKGDHUYDjXOrfvDe89DrBWipt9GX+B7CMdtsUc1AvV7LIDj
2mfOS8168qqmBrO6B7XGWpckdMQ54KE59266njQSIGNIdDDUlDR93SzPKwCVfsm+mpIQ23o3QKD+
4vpQPKYYq3JtAkGIdNC7zY6ebfNt9nD/lHh+IevFD4lMmQIJd5s6yDS15Df6Xw2yQb5158mP98lx
dIL15w0DWMlyQBkCVLO4yYi253nSvENiJzaaqOulmgoNLWhk/0n79B2ECc7uwnk06XW582aySMO5
Zla6XoDQGnuRFtH2vqh4X2cMQxHLkmzQrLGvAYGoWtz/Os+S3rBrR57tWTKLrJLw+cbqlvaV7pr7
PSzLheXzXPRpq6MhklJMus2MsdmRijalMkYMZ3w2NtZoA32Vt6+E+gx/nsQ3CcYFDGaalBsZSLii
Lz2cicQ1LzwmmNOoBgzDpgG8FvQDr9fNW2zLhSO99NiaiT0GaElCvohzQtNv0DdTjLU2jKS7yD1I
Sm9nLKdaPTivS8u7T2Q69lAEgQJQAeqKHcIQB+MktkVD/b4UG0HX8MfQtFITDAdhSA7PEMd/mDQA
I3qM+yB2clrTOcDH4Tc2H1vyEnbzPkvTL+qIBKNv8qWNytZs6VFhqB29XFsMEiyQbUS+DQ9rwisJ
THtjQOSWTdkEPJrJEFSrXskHirLUWCmJKjJ4FNyAemVvJ9uI/OD38oABhsjN1nLs73hdZJOqOSLP
KH+vBVnbnEB+G+7gogBi/r5Ap5MwIwKM7s9OmtGKAVCrZHJarU/W1o3t5mlB9sIH2vGu8wMmk85P
vBTMdBZzRJbRfwhbD/tBuz5e7YGkT9Ecza5VDa+Ww9+kSo7oaD8ju8y8zoTUwOaJ52cdp2bY/bZ8
uS9CLi9M0EP7/Gq9BC++HSxnIXpQUHtWXz84ZOhJ/GEHR6xQVRkZdWw3upwUurWj3EeAV97fGglR
Nzr0PIaoTt+jRIU6ooSaUXfWUzAUtwCuqSuLuMlnOA/VBS+0utVr/k5KYhukJNU4ldoA9fPRmal9
JhIQ6pRofgmRPc9PBFjLFJfv5AqbD3unxxhc9lWOikz7FP8IVmI7p7KorqpepOtQ7HNBCLrsMpLt
DwcuQDZHUySBMSZF0g6JGWBZh1+0PspXKWyHpy92/5Om/Im5INenIYupUNeCVbxW0eYMbIxeR4ou
cPSCFzZOPtAj+TF3zOz0QOsUYMSlX1FCoodlyHvJps3+iARzxUJs/tKrGEeEmVNgvCQ+XjIC1GV9
+Ut2DjZ3YIfHEnPXEjULBf1MJWh3v7CgimaHO/vqXIhnce61xKPF3LY2BMqzEYHWs02BSXMHYMV2
vlm/NYNlHEi+WK0Kp3G1rXrBYDv2L3PeVA79m9KObnt00VK1qaCUmV2/bxxY4fvqyGOQ7Qtq0rLo
zITa4OMxWC4iB+bLlRaoW9EI384931tqrmfZ3Eifat4d68I2CF2B3xflJl2Osy4+Flfy2HyGxC28
QLGAFuipj/c5nfa7v9WUbQ/CNlB0uVxv9HLSOScAuSYrzc2QJeJQuv+uSWwJo4hULP1poDTULekt
7C9aFd7vM6Fdn5tfOban2RznbroJY8Qc82TnuZYXSoRrnjvPyle9LM5kyZ3zue/vSLfk6UgZz2ZU
NcoAfwfT0bPfinVdpi2Wit2X3mT0NeKEsSbX1hiKmN5ud/91/8tcDWAus1HO8qyt8ftPJzgbZA67
gUYgJJh4ExQc1WbrCo18uV4TKqjkV3wYfv1vNoEtI8iZFslCDwmtg7mruynH5nFOmW20MfSkjBQq
JTSBJSgwvwKh6v5BcI6Y7bFR+5kYFjkYCBYYBag4my05UQGQhH96SGLbtL3eUTU9rrslbc2tV1nk
VmcLMGvoO9wdLMt53eznhcq7+ZOR47fysu02ALCWTLWmN395NHbw2IvO/uANLE6HjiMqVP1G91Ap
WswCpWAQQIqi+0an0OfATUQaH0jJFredjMrrjqG+PSEjcsB3iLooofI825eaWBKBHJG1RIGM6+7x
BEiVc0RLnIUYypnBjjUXgr1e6aHw4uchOJx4sQfPYrJLepOZVl8aamcubrUOEHRf5ny0gMk04vdJ
seUCScyDUG4guh4Q3S/lumyJhTVzPOvPubJsf092rSSjkRATdMu1ZhkPidWijoThnt6G5Hz5gdvs
yPPL2Qk4IZGFc6qApO4hc+kQtLZ7FjZJ8tqHpsGeRiJkgmxTFWIsxMU5daqdYwHT5vChfqCwQ+tV
PN+cY5jY9h21k4WhrKF9CQor0XOLfQ6t3QKEvgcQ14UY9dIR3Pu28OYM3LldMvNyJ1GSh8EZNOUG
CA/7M/ldA08H+DCcV4PHG2M08kaWlFkMOG6zJlFAKp5Rn241VNHNAHRRw1TYkY8yattMMikINMYG
M3e2T9avFjYGLA+Ra3NB8qbT5yNyjJVv9NxosPWOJrTpeNku8R+NhfI7wpIL0/aWMfEO3o7zNP7l
sL55ZA6rKQTRTCk287D13YU7s4Y9Fvx9cS08Veo/leKbDnNYVZ+2cjujsvSBoLhdBDb6hyls0AU4
/wA74xKkwe09gozXVQNvsDgFIHhBWx4dhsK0HkU5pC4r3hU8K5ittjmqPx3cfHPJGHsBAyqNbEAl
n32QdNddhy0tD8FBsgVyDq1d6fN2zvzF6n+TZFzAUijrUyfgAIECUhHjYUXxyIDExOFs+sn8hwwb
tp0AezZcaATwfF6te2twkbfI131EF1RxZwM5ynLjefRmmtVMVqUYC0Dlg+u+ZY/KryQhgfsrbxwO
X7xLx8ZsYSLUmUJh9DFEEvqq62IO2VuQJWreh6dNs5DhGfDaTKiu31FNNm6bFWKgGDm0JNXtAIvL
ThGHK57lYuM1PcDSMr2lpgRbeiRyVOaoMD53xlxzkda1Oa8MTzcYG5KbSdihCARD7GPuK3q5r3q3
t/6euBjT0QZymCXqzUTZR2mJ/WtYT/NOcZGuGD+IrBqzxqt0gR6TMzCS7POcuyWZK0/GmBS1UkTJ
FRwWq3TzntmwIdVq9bLCc+Dx2jsnY20dK2Ax3YEVOayzX2JBj1QUMfoUK4BMZU6KldYUQvG+VCeb
mFUN202BMYitCiyeNEbFy5PW03FmG3ajfc8t4D7BJpubT81+QOtq6DZ+6GqbjxBIkYbDKUlN3YEx
eeZQM7U0UAMBeWzEydG1c/rk8DdlQ8YEmCMTg6gfyhOqQ/7afXc/tUXt0WZPlL0yKMjH88y9T3Ay
2zomyNh+UU8zrUtRKwLAi684hRc9eLydh/Qb7FUY02CM/fVaK6YQgcbx6NpXAPvEJSeSnUwpjEiw
INNJfelimR4MdtUf4pfyN2r3YWV9cFdcTb2VY0I0cBoZ+bYRWyOi8/RoYQ+Wgf2A5pEzWVE/0dOc
5/unw1E3dtetcW2ucnQFscrBPK3Ds+iTwQN2XaoSUsOofbIZDDFsROD1CrQErmNkVqyJAcSqC3jZ
zQpsZeWlx6YUYUyPej9j4Ulo8e0i0JMjEr+cyWmXAVDyvswmi3VjIvSKjYiE4qW7thKIXNyjDw+q
cd6y18iRXiuTRItaRUa8A29fXiBgbWTJndy/pd9YdR//APrwjH5AF9aRps4GGIkEOY/1ezknCM3E
ORkczxM57SvcM2Sesaqbqcj6g10Qc9Y2QLG1R5pQ68Elx/pNut26IqHuKGq6LBk0zB5xJkvibCg7
en5g7Cj+xwjGG9K/8GzGLST/Q4ojWsxF69F8ngYVaD37WOr4VjzoXry9hqSyL8C5sg+Bgwaxg6W5
AFjDQ8NNsk4LdvQDGGVNEow4dSJ+gH18CwAgB6/fg4eq8/yQqUs+Fiqjr1qY5nJagI4PcI7iJTzc
vw+Td27EBqONeTK7BtcLPn9G7CIsGtvxLlxw3Kn8ypgHRgmbU54D7UCErNAJ9LYg0by1FHv1kmHc
0WqIuOg4zttkOmJMkUp1pIpDmOdlkIMiTREcXXfmVC45HLjzMTzOmAf5GimdhN0JFIMHA7kmqFhL
ZX//iCZfrzEzzCOs6P1VPCOXTL0azNRhvaBCpBeOYZx0B8dUmGe4K8QhRHEZVAp0rg5QB6zq9efO
09ILXZ6poLfjj+sLHw0NNYaBERKGmJZnmMFRZRCr6fYBR0RV0INB5EiOKtYdMmxizwzMWBFEBWRo
r8vxausbhaDzGIWrfyW+b47Y5F51PauBMeiUI3ed2Vd/uFgPFjnBzf24/n/0bE9b2xFBxgCFJymR
1FCioz8YLzq+y7Zin9GV+MVjbbKlWR9RYkxQehawADaBFHGVkAE4PVQYOx/QXuA/CCjrwr5GB8EH
3Q/N4V1kjqKwub7cKCoDe72BTW4HD8N8dVh6X+rCsHjHR9+Le5rCmChAd5vJ0IKO3y3N25LgYSda
OxXtbPd1ctoBGUmTMU1RJCVVaUKazwly52i+cq+YdTOt+Xy+wV372nk86GeuqjBWqtDq/FomUBX7
Yqu3pq+rK9vSInuW7CVPkpMmccQfY63kkxQapxoXwW7poLm8yY8zFVae2/zLu9yMDVEGrcxiAzZe
QCKgXcw2Z7/6vfnqkE8suetFeMemMM5NOxOLOL1ChuWb/IKZIEUmtUOeHCygPONvaEIxlPkOyW+Y
mpKbtZ18pr+FyvYFF9dYicQLqD9XDlYIhht33czllJQRGXavwsvumdeVOv3qjEgy9iUAZmMmiNRE
H3MYzf0rrOYX8POfuQfJueNsn/A5xRxhWakQrUNxMYuazBzlxfu4f/EmHSk02WIZnYx9rQJz7+Cx
GsYgGWgXnQ8bjz/PN83F9/eZS5bUgqS1Gr5fOjYQcSn8f+P2NoYH7/Mx7XmOGGEuWITx/TYwQQid
yZad7MNluB4ES2vIZb1DmXyjPl45vdZ/sSDfzDF3TW8v51iUQVMFnDARHOy3Q8X2t0GWp5J8fHBH
wafiaF2ToV+CCLkZjDCVpOvbgKoENlTP3rNt+qSiGb5G3rJ+KrCFtHvhz8lRHv54AjTTMNCGjUTV
DVpq5DNK6CWvzSAa6AQ8EI1nRPVOoiUtrhes/OhJ4nq7syUJFuc4FQ5Z5p6dLkNrRlI8wIWE8oux
9fJkeY3vyVyLqdKH+h6HzEMu19guIsUgZWtvOZHdzMY6BXePzvaXT1QjH5yXV7o+OiBPy+USbYJH
GnPAt0Cp6OMDKFjW5hVBzg4WgPMoTuvXSPZUSCPZh8iOJ0aOX7aWPRWmZoOdX8A44K1q5tJhnvlG
AECVQM8YrK3ztSSTcGEV1pf8kPuawznZyQdqxBRjcTql1UrpDKbgEh6xxwVR/kaEAM8Wrxd4Ek4O
S6j+0V3mvgTDqTW0npICfogxP8pA2Q8TJ1h5FBPF8yzAgtZE6zCdjfls6rBhVQ568hsfgTI3cTRp
ake/hrVQ+ilUz0ICKdtvgy83rmnd3uXTkxIS7pjJzQe8p9aMcapnei1KMsjRkuZgn9zFfnHaGpmF
dFUU2x6MYmAZklcASgBqfFjSHTq7Z56rOvlGf3PNJhmFTj6JSQTdwhF0zhv2jrrBSp5jJBrFQLqZ
6OPfxTcjktSrHV2boYqN/tyD8yAhbrkUYjKDczB3Iuwf8NTXhlt655wsm3IMgxNmJGYg6CtzeAVi
igLFUvAj7NQByMAHL80zHcePGGQslhJfYmloKT30NseHfut5gEHkWB+O4dcZ45MU0TVXdRBBtTEF
+CJqmtzEMMf06ozhQQ5dips6pJsufdd0VcFy8JABMZMHZMAzcTpjdZoZ3s5ZBW6e4ShiS8SVhEAW
p5PKHLHd8r937p3OGJ2001v0pAa0zN5Z8UrHMAmsDlKp4kYA6HG1+NqhxhJYmsN1GTmPps5YGDVo
KmF2gTgTrB+wo528p8NymBmwshn538y4zpiXWNFCXGxK60L841rKLOGjQD0aSxmJav+7YO1b5dks
apFltZ4l9JF+q+bJU7gGdN0BmDsdma14aZhpN+ufZ8Ng7EeUndKiy2Gy1rBZ7nuGUDTzgQ4ZHTz/
X3rII84YTweDlH0yAyQK7fg7bQfEupAgb9qHp/8GYzKuV1My8pCaYTvZXXUULNBNaCOQ5+Hpcykx
dqPpJENqLtB/zMXc8n8ArVkhi+9z7fxkbDGSHGM99CRM5Fg5Daj0oNEEeEIUvhh+C6/BhGdvDcZ4
SFlxnsUydN0/VuuWZF5BACIjcYdQJ1sURg4L6+AHSp5laQvZ9fNTTuCMRc7M0U0rWGU1KXq7uBCN
VCt4Sx/+KdqYrXX/Vt863+4YL4OxIDPdzIO4h5ogC4O5Ps2S/RmgCOzIAfbVIiitADCxbocuSily
Qsvw8KKG8CVovMOHt+HqEmNkGlFKE63Ere+XrltaZo9tw0ClnS1QusCeuPvMT+d6v/WJ3cmaDNjy
LAvQJ2QO11iBswA27nr/YhBsYzIXHxxqVGlYURsKFghosiFhCTyjvWUjqe2gn+EOyna+ljHdNfei
bWZ9xOsPhDkcalN3ZUyNUeEB2bW8NUENsyAksyPrpYd3wo1QpxKGYzLM4zec8xYtHOnNaZiRBEh6
Xv/OK/5MqsWYCqOl2SmLsk69+T/oho8AvAVYb5SZuJXryW7lMSVGAfsyFpM2AD8X1O3qAUusMIxs
0a5AxA9fiFlMLFDkndVUhDQievtRI//1rGZBf1LpWR3tVqAr3U8U3A4B0gdPCXmkmKdONYYMuBgg
RbOuR9tE+qIj1VFJQe3543z837SQbc/XRWQvLvTggvnpIA9ES1FwpWWAmAe6MNlKNBYi8+BdgB8d
GhU46+clBp98F+OgBnYGoDEwJKppl2g5twSfktcXOvpxg1s2lgsKMukPjn8I8x4mJ6k91fTm2Wu7
rgmoY/Ey/vlCzgCZ0Y9njgM62Z1iKIaJ6E7F3m4WOPaUztRoVmB7u4yxV2jrf+FxOGdJf/ef9uub
DHM1QrNuZkabwX5hIglT0sA4e6J1Fp43xqHD3gZFHMTaoFcQcUi4C7HoJQJCHYHg7jM0+fiO5HY7
yNG100+o1IcyGMK761J4nKt3BYI2snn0zUFawOclXyenD8ckqdUekSxUbAAyziCJLmDgj7ytZTdd
qutmIaBEFuFdte/zONlCOibI3Aq5bWdG11Eez9sSALTerp9zSPDOi/7/EU9drwznpinA03FYJSUx
dzG8JdpkaX/w9q+I04/oP0rIzqycFS0RhBa6/nyEybI1lOqBSeNhXJ7DFdXmO9p+GzcecaUaQqhJ
UUnjR1uwticrL8nFUx715ddBf6WbLv8/dl3yuGNe05kqaQDfAdFh+wwkfJpiju3CT1bJI8AweH2C
k/DBY+VgntWwzqPsLFJtPLrtIQ5suHlYdoRi7cvH1xcX8nzaJfk+O8aACFWI0rACchRE4mjD1/R0
q3vkGpBJn8SQJWBJm/C3BEYh+yq9ahfFQCoZkFPdTnXUpRVL7nnOjb8nORpRYly6RkqU0ABTEKD6
EmPaCJNGswWGyzmmaqoKpaJdVFR09J8ZWL73845JpzSrg1rBNVbmj8W7ue9eLyX6efzw/b7eTxX4
flBiHITrRZvNMkMFJf+4dd8f65e96Xz+Joj0Af99tjqicj3jibuGmRlREA1To8UV5sAC4ZSXeWgO
jxpyNc8zkltlZxlAQHVK++lQrIv5fwYfP3jGa8rfQw1MBNyMLisCOvx+Cjbq+1RMlFygPeLB8pEu
7CWvvb35hf0JXEC2Gx4YY1R+UGPMf1hk2C9+bYRbijbHMifc8F+mW5H3kMTu/2Ptu5YbR5Ztv4gR
8Oa14GgEUSIp+4JotUYA4Qjvvv6u4rl7BFVjWCdmnz0P+6EjlMxC1qq0Kw8gH0mv29reflX3hov5
uMICacZ6h1Dr9mdeCn00CYpLoA4Qde1qBjN4O3dq0eZ9JKB6tvMlp1RQoYZXLUDi+svc0BU2HIkU
TBjdf0hkPnIjjOdhwNKDU/qAiq2ugyQT6WA0I40vj/Crn/mJlgVf94dE5naO3SoOpyAWaCnSl+3g
ROmqkG7hrmtd8iR+SKK4PjvNPM0mMLMmsKIO+dn9NNnS58vaatfm6RPvoERZ4Sy0cfJeKWXhwdAk
UTLBcgJeHpjwT8HVRZIR5qUwKJUMbgcjnu7AgeJgebdO8ELGFq2OIiuDtvrSM94MlOs/0hfTs+LB
6ndrrAkBj7EVPRcHK9sf7Y6XNlzqRf/xC5mP0EVZX2GZEH5hu0VhAiT/PuxtqrzGAcEbjsYilnGX
KUSlWwqND9DodbyG9CX4/PEjmO9TJkqSRQKOCRzEKsGkK2oSrkFirrtFz/sPI599D+YBj+PQvFRm
Dm0RdXdH6S07OU9f5QcvvF+qdP3QiHm6+2mCaxdBo3Zr22uzAVs0qrXBo79TiUwiTAEWbuKbaPeH
R+thKa2PDQ8wiNWznqwtbtV4Kej58XuYt11K8BJrHf3Mtv2hvE0fmp0TERSFDekwH0hzRrvA5CRw
lmK+uVS2G2VVB1KdilTqzh/vz49SCS63yH5QNl54NyBNgJ1GkTMSUO6jr67efYb2uGs/eNC2CDTf
X51tS4n1MBpMAz9jRBERWRDssA/cAfspsYb9kwOj1GG/YWEsTVofXlJTS0sB7zOuexDb3WGNxAR3
KmwZ02ZKMZGD1EZKtWqvglykxVOZiCHS4oO1wpwFJi0sKBfm3C1N18O6pSADaQkYdIRLV0DBCxmd
ZHuxpnVIPvZuVBAVPTH3aUouNpzUwjtuB8+6B9GO1Z7BYUQRlgb1KNkbVvLyb4pXP6yNgbKivkxm
pOHOAU9fUb3CQBS2kvHfrQWv8occBkQuhal0QoATQDpIsFZnV/lUzmignC4uz3I574fCwAjm49Jc
1Olh23TpoRNiuPyOBlTtOvJ4oLUMw7KsCaYhSqouMIrpgxhALZjUs2sHMUECQUC/K/1k/+aSzAQx
avXy0JtRXVG16NuXbFv3LQJQ3haz1BEKz+lbHwb0kExr1CCAmNZqbHe8l3cByOruyO8NQDcn68a/
BvWpz80jLJrIt2R2ZDNWjLDrWkgesGvpBVvUw8+YTIOV4m5ydzstPmozYYyP3GrgVBBNigSSU1tn
QHqAG4iNLEduoXshdJuf6NWCZo5UWnQR1kVAL5n4OxHN16rzVnm82J53egy0qXqgqkoBKas9HI83
TNWiFQSdCZznaSnb80MbFsrMCoyW1N413bKlvwIb/MBKgWnXdrOy15+0C+S8f3y8bZVLjXE/pDIw
ZUh5mfZneoadle6Nu9aVXpt7u3j6WtmfkcfdibuUnf8hkPGuMiMTq0KHQAy3i3btty05frUfABHu
LmNxEbBmtshASF3ngpGpVBY23byXxN2EJAV515GbOlsilPuhFgMiwhSjcT6DqMJuXLo68VxaGFA1
iWYlzuqQnXeTVT1+TU/rY+596bSrhgPPVMIfT+FMWQZfsDUlMk1qPzREu1ja72dec9ZS/DtX8vrv
swtngM0hKxuIaK3rWlEEoqsJI9Jfa/ABWp88ypRlrwIpGQNBpyCKBnMlskRd1T3mK07atipI71/+
Svzs6Xe03jaJfWz3CAd3tNbHOcnlSzGTy1yKQW9jsWggN7rbvVYn5GrkLWJ864j+Os4FXMhmaNJM
FHMdhHCozvUKohKSnsR7VMKPn5wrvojIMxHMLUiCsCoMAyIK2993L7qD8a7jOvV4qbTl6G0miLkD
RimkaquMCNqrNXJ2GUm+UDDBrBltr5OcyiDioXJaOzk5ToFZZnf12CMCJk+8dt+lqyCLmqDLsBns
WmESYGc9EgJVm2iepkgsuSQ21zuhh8beNlmSEKiI+D+FpQavkySshcagt809BJ0ToN+18qyvxx79
GRhb5XxDnjjmaGX1Eo/jBeISYr+/T2TvgU03JfdPa24zzWJ0NleNAZLVuMIjXlPVEB76r/uTC/pe
L1grYMpAXpnrfy1+re+jZOOyFDlRQ03/5yg1a8jgDCEIPYXe4GzP4JiKeGmGa9hz4+OxIVgqB1Oc
hDru95nIH8m0XYnOGQugt8Zu63gYSfuL3AXkfksoW42mbR9tZLk+tQPotX6FYLmwOV93CQRmJ86G
aZJRrUqRnriQOVW987xDBD7S32/WiC7BL6uR3H81eKrNZTJuzWqUYzWtcQa719cI+VPycr+V1gF3
ofiSkzaXw2CpLmthiHYw3MVTSOiqJceMrY3nEfQrr+DWW/FfQNWSy8Cy9PbLEronRJFmLjVGvw6F
M2wmCBA+rMDdSl5BJ4aZuctAhtJCHYH3CZe8xLk4CsKzpzHr8F7UNcTBrenuhtiK19ZjgGGozW1b
Wb4s32oxxxnol0tXU1PRD0d002Hu8PbfX3z75oowD5IUpGdQKa2giD1IVnQUPe11q3xgvfU63HNH
hBa93rk45nEKG0mLDXr5sfsyte1CWY9uaDmj+1Zuts37mjuEvMShB8P/PkEGSrO4N9DPDwVRVc1t
LBjBlhNKBug9UHZyi5Zye2I4LdEc3tku34Vv0QyyjlISSkYaiafn0cMDifVwSU80nulzTITtqa4u
Ri1fChxpc+xtUBygGs6JiRZj2dkZ6lTRmbWXdV+MExZJwKWgJISgULboSN7BuAMFAbZ//TpiI+sn
99stFajn345tpZa78zhgYzYO0G6dFb4cUkwez5FeqnT+kMJARz5JatXlsJBn+z2NCdaxhg8CeRII
Cv2hTffv8BxO+hf/fJD+Ngy2pjUYQyFXJs6zrYhIgs2U0cYCpLtRIPzifLzFxIoMZn4UARS0gbCE
L/FUaeWgZuKpHS1beBJpceX+8mAZLo+Ybak1UpuLYsCkaxqp08xUpI+MLYSbM0bvnHa/HUWH2xe1
iMAztRgkMaS0AUN/Dtt4tROnWsuWDUYqjru+6IfNhDDgofVDL9UthNhGSYTf2vqYvXAAmL4Uf9jC
TAQDEp1STGlS4fP0sIV16JxqUlrGRn8XrW2jcQlErp7qDXnsXc5z0OHLSOyddrWDSeWiw3WmA69t
SJ4DD53wJP84HFBytGNXBTuQdjq/YtJos3XKjXYh7QYOL7dzYxEpvw+BvehalhetOsbiqTBI0q+n
yULWZSRfWsZ5T3kmqjOX3SxV2OgKJppLdmRi+HAdPa63T9uyIFw6M/rpbh014ySoaatn5xFHTVME
vr+JwR/VEe/u7m275RLfLXV6zS8fOz5xXk0ZspqQ5g9ngjV2saW8Bi88Vq7FIF1WdRlhOqgJNIm9
Em3YyG18gb1a4b1sl16wkQ/5ejgodJ9mhfgOVRVk2eXPhGhPty/L8kM0E85clnPcaYGSlyLcBzDG
+nvN2sPNPDRI81TOYNEa7tpWDv8Kr7/FshwJRSqWDRbdiCe1WOfre2sILWWH4jvdG/CvyoSzA77W
tWaP7RCIjRxg7zkqCc9+514INuuYnY1U+I7LXbVooZqCfAsox9DawZynKoM7IBgrCtiu5GgWYr8D
dmrXm+3xC9yTt7/e8kv0LY09xrMUFG021iLyLLR0E26HDzrImBQ2qs0cWYvIPZPFuCxmZhaTKkMz
349DW+sdRUKrZek+Ne/HBBsfPN5Tsdg1ganp/5wlyyMbV0GuThW0k0nn5pJ1twVjqDM4kok6hv05
HW9ryPl013aSmZnEVRFcJrkXT27v5WvFPQqcxbncz8XA1zlLplXaQ0K1sseHBpSdCZZjbHa82bJl
TJ6dHBPk5FGsyG2Ok7ORsTo7KCViWA491Xy+aQpOfyDyTBLjoDQ1JtzVehCRV3m1aYh4EsmpfLpY
G+PO+2VZyX59TJ0j3D5eN8Yybs5Es/5Kq/aJ1DdQcvfuv7unsSRYkkasdB0R4bqufM2DLd4dYKB6
SrIiUBpoi3NVRUsoyfkp39EZ8ePYkGO8bT8uH7etcjEHP78FDKJEoh7JhQmZgofQGE1MvXP2zcpa
eVZdbFOLn09adAS/D5bNJ7Vyn+uRCjN9BvdKZKGrevLKTf1h8OK565W6YT1sHimu/nOe6gXcBUj2
uxSdn7s39K74uWse1MNfhxMWxrVPw3oVoY3kstF6FHJ4gSU101s/hB7J7O5Ll0apBpHaEmb/q33q
5mBke71+VMoaiYo/56ty7g1LP6GHVXVJY9zQBv3d7nuzMUmNDPauh6fhbrUPFKw4EhdDpNlXZcAn
rdqzKQ8tvaniHrtrx2ujknLCKnJeeCvzjpPBH6mOTMGYIKt0Kpfy7L/md6NlgO72QjBqJXrg4Hob
HOfFU8AIgwkM7LpEFcS07R3voHnGzACUKimaFoW4PvkdtbGP2tL2FS4sN1SjOt0yIQaORDRKZ4EJ
ncENrnhgvQNpVvxS4I3MHeu/tVcGiJpAFLHLG8Li1PJ37kepWkXhGfc2ehdj6/xvSIu1GQgpDAhd
KPWeJsBcd/AOEVCdiWnhhVwHSPPcttOru3vjHNnld0U9KurlTF+UZ/uyjfZ1jNmgzWafYwn3SiWN
Z8FJ3KVW5IMwMfU/ub2T16UFt34B4+mEWRBrWjvimXb9HRZp+Pva+jiTZLuhPNtOut4WRHLfno7c
2SSOC6IyMBRmg5F3IWDIt9G1Wb/wHrAlMo75d7z++wzngk7EVkaxw3fsXB8dTbJbuJen3nRMB/01
iNqO/UduWZ23RaOg97uzHg4Pmdeib/EpAtMLeBy8yRP2952DZcaptX4eem94uG0BiylNbFjUaDSE
dm+BubLnutFX5ShQpFqtMeaabga7Tmz17K5S0m/M522FTcq7R15iZ7E8OxfMXOGhi8xGDK+ChUeV
5GeCsYBXXxgxor9t34TSxwA2DywXvcK5VOYul2FqiiUoaU5Iyb3u/eyQhJaYoedK4VytRbdwLom5
xdm50cCnQyWZ6IZWrLyxOpzlVnZEX3+7/RUXuwVnwtimGdAit8olgbAdBlXC0k3eo712yiK73VgX
HW9O6ayx7iiz75172drmzhoXW9MJ792jtUr2Ns9/B3ObhQiB96WiSleRvTqkI7GKLeW6ua3vYiQ9
l8PcXTHMyyEzJ+iLYaP9vrQOWCTk6ZZDtnjb6BRvbPGqqEt4MZfJ5F7a5tJF5QTdhtb6cGNk4dHW
u80a67ZuPBO99qTMYKNUkv9vorvmKHtvYIx7NCzeS00dkFsfinEasngKNXwsHKC59/0EE7vo64xM
2vz4yS/f0c9xSxoDMnF3KbUogLQA2+dja7vtvF/F9pFjfUtu3vwDMYhinrsmb0JRPEnJZnVAaXaK
rGDFmwteGiPR5mIYCFFbU+pyg9reM7p09ujS2RzIwwtWiGOY9rjj8wnzvhWDJNMgxnWc0m+1a2xb
BT3AE7pw96UbqejS5GZVlnzXmX5sP8LQpynmhCEOXDumm+/QSI8VHugT4Nj5kg+naZiN0VRFElXW
9xAnNRJlENCdLtNap2nc2Jo++sh+2qKaHcP34GZwljzluUQGnRrxsoouogyvcVcFJFyhdo9gEpmw
x8fV3W3tFm1xphwLUEU0tW1PjQSnqOSWikN8vi1iEY9mIhg8qrRuBbJ4STytWlL66gt4WVrr7KJx
+bac5ZdsJoja5wyQ8klI43MHXXrLTh8uVlUROm2543J38SyCAaUmjPQuOOP77LqAwMve3mNxa7J/
PFKOGW4JZtHOZ2oxoLSSV008rBS8Vfrv4k0En38m2olgI3nCZdfjWR4DTVHUNYp+NYed+76fSAlz
QOkWQ/Dc6IGnFgNPpXAxMQaPQyxscNlM9sXTn1ZbwASvMkdvyx+gPjs/BpYE8PtejEalGUO/O4mH
rWQ/0Zf3tvUtZp5ml1Zj2qMuxbkyzjnEIKGseK/++/t+g2Z9rHG8c1AKfLJ2kXdb5GJXwVwkgxNd
sso7IYFlgCfQrxDKSk5UufH9rogJgqH/8iA1Bit6o2plU4C459cVUTYo66NV4rZKHDhi+0sivRwa
MYaIKCb9XwLaFaxO4lnE8suIUq1OJ2911WQQKRyzXkpA2IqIKvDwNm7czV8PZ8vDwwiKHgs7Hvn5
s0WPcyaTAScsxVOaKNRwizEk9N7djfcrMLTzfL+r0/WnsX+rxkDT0AxSVNZUDN2o3jsTKdxWRgcd
2mZ4XS0UDG7JYoApq/rOyBA9nMClLh4CsuUGfcvm8K0NA0dnqVLFqNQp9CE2efVLxx8icLLKvvKa
7Qvva833YpbB/Vsmg0tYG1OBfhxaId34WkmkiYjupL/CghyRr+a8jct4+y2MwaZJarSoSaEgFeaf
N7dv02KaWPvb6DR2IffQ9nGcyNBFdz/QVXw4bPI1zYajBe6ClVkWR9yi+zwTx+BRYSh9MKkQt4I3
8do7xTHdVc9g/LA5gpYgXUdxlFLoKuhjZOxC6KM8HdEGgWFPO3h7yGxQtWC6jSNl6YWaS2EsYUBD
fZK1kIJSgomkvkIc2cGKMY42i62hczmMEcRp2ctjCTnXNSCgpDht0BqKqdBfv7AkmtcXudinORPH
PlSJNIFFPYM4MLTYbgh/4uTuddKiecQfH9GsoJM97eonh/ptfChU8uCMdxX2UGJwdJ37j+ULWHFu
H/VikmX+mxjLybBlt4xq+kEH2z9hDptgwya6dYDIoKz8NO84905Zwq65QOYtUwc9kVFjl+B9SF4y
EuUd3kH2hQpD7/h7cvYPFyt1T5vDAWzogxU/I8enWiDYzkz0dDqi4+Tk3kLtjMfltoQI8x/GvE2F
Oqyk6oIf9lyhDcTks9It4dtcAPMQjXl7aYeCHrXr11YqENn7H/478Y33Gi2mP+aymNeoM4e8Fug9
RbcohtuQAcntzQm0qMLb7/hFwzr0AkPZz2XA6/3inSL991kooDT9oHbUxmXs0zbvU+e2vS5mI+eK
MQAkZWlUj9evtHt9j7BP96A7d7DWGFu0+WmJ5U9mmpKJbWIYMme06YS2GXPMbJx24Id7f89tMJI4
ppfZmDrlgN7Si6vr36IYxUAbGw1qDlGC9+x/KKfE5aDdYgPNXAKDqpPaYGQ4hYTi2DlofadkAJyv
swzc30owgGpScnU9hAib3mZsptygbYbfErro8s9UYXtCh6lQ5NjsqJW57uifov1f5DftO8JQ5de4
Xsce7/P8A1D+rRrbVzaBv2UQphZvxavvgi8PCOU9wHGlk2W8PMRi1WWuHwOSgWR02iBCP5AanC6P
IQm3aYRec4IKnYcddtaxKMkXSKtXD7S595Nji4sZxrl8BgvpGEo8SZA/eugjAFShdxO+Oe9FpObA
+rFzMQwi6mqjB1MDc8FgRk1Cv6FVDI5N/gMUfn84BgpTA0wBcQldkJzAemCStCAEjEnm2oXXWNsv
zHk9fp3B7M65C0s+2Vw5BjsKeNBVe4FcmAuQ13jr1sJH/cETwztDBjfG4T+AuLONx1eT+O2vZq00
6BWL8dXAGuvRnhaObksx1Vw3BkoycYhS6QzdQFjvY4PahUS/eIrxzo/BEk0LkqKgT9iFpA8K6hLX
ySqedSy7I39bB0u1q1ZV0hoyTBB2rrqbj2SLJvrpDk6YaeF6R4f7rdXulJ20w8gA5xQ5GrLUu1qu
roD4gJSdK+7CrWmV7tndgSaPI2f5Tf7WkUETFHClVpxwkjvUF4eG9Cva2mAjwwT6w4+sQY2av+Ru
cTBhZiMsCe9kDoJgttCOMl6hI+hKMoeFUphO+P3g3b05kXOdTai54QPnSrBzlkKhjigY03MdJtvd
oOEPjAnH1QNtdwfbMLdGzvuODMIk/TTqFxnni4YJLOWU11g4XVtoen+jPPuhi34rLNu9/VF57xFL
05tKeoGcA5TE8Coo/PDWnv7yQHdy52BmnHeki9IMUTBUWRERZ2oK49aZcbYKEqqiP7lI3KAHgJT2
i+ptoSGaYQlHu6Ujncv740gbQ0lpWAIWsy1SejU5oWHbHmWiWveCu7UwSWeiPYWXWVnywjCeq0uq
TD0+lQmHpLSIuhHLa2G0bvuuo2284F37Jeuci2BuoxqXZ1GuRVinbe8/evfIAedF52gugH28JzOU
1BQCkImirj+aJRDVYhzIwQgGdtFw5C0h6FwcYxqrS1c2qzOOzKhIF6ID/C+OgMXO07kExhhaNRow
DQEJqOWinvZBMuoBgQDuttFx5TAvNqikuqDtIAfx9itYDyPr5OmPcH0wYM8RRX8y6/nMVWJe7eg8
pkg+XVWyAYypK3pgPMNV4uW5FgOmuSTmqW6rMsKyzomCE3r4xBr02kpDkT8iW7Cy2nym8iXnYC6R
ebgNvbtUSHXgc5VEOcGh479onGvKZlIuTRElag8RLW2bg+8Ibxx55Bd0Ljx+Pd/+Vhz7ZncC5UUp
x/p5wAGOTnR2DZG7ZZeDCGzu/VKNZt5TbcDrEIPbZ7u2eJT4i6mu2UdhATzNs6qEgdOEwOurZinW
iQAT7pzz6R47Z7lmt5jpn8tj7qzSJonRUVSwX8VX4etCqs0ejZyZp/TWhOmb9fYikqcyIo/HT67N
L78ef6M4G7ar9aRM/UiF2z0W4FDaO94FXvKp5vqxF3gox1QScK0wWVAfaqxqz0n2cL/Gokw0AXNM
kIdMGnOJuzEYpTSiFvLqD+C3c0+GffDI4D19cvyKxSzBXDHm9tZFjp2cMswdFNnyuv6tvn3evk+L
juFMAhu8Tx1457E5F8r4eADl9ZlgaPV4oIMZqOqjsc079lglueMVPjmYy0bwuTpMkxjjEM/eI7dX
kIez7IiXKHdJKbT468+2+nsXbZDORbGuOymqlabgDEO+hVt0+ge37G9DZ6e9ojQw1FV4BXckqLAX
AmyaH6HzBnaPX45Vb3hPJAcL2cFOGfzNgx5T16J6OD8ceaS8PJRiZ7wSUa9S9LFQO7/goU+cbF0T
n5xDIodE6UC63SZ4jXm3mXuOzMtfJMkggzyAmiR2+E7ryKZriX9hler6EY0t/+V1ZrfmCN2QaVOB
GwBHw3dF+1Rim6qKPcgbQNUnD6o4jyW7KCdQe7WMpet9U13/PfoMH5OH5HTZAKv+Dy4CAyCFJoVZ
OVBxNry1V/9Z8F5NNxat8EKCA+pFZ6zuuw0pvMvHRvF6FUzg2byiMVIg7v7gKSfP2W6v82tcTjDO
88LG7aVxlsdch4Y9ek5efT9AFfbirM3YeeQtEeC4BgYTLJRZ00yKfP12wcPlDnE6r+yxWLiewTEb
p3fGBRV5Go+AchtRK2ip31D6OSKbzntbFtOac1FMqJBkZTEqOa4ZWp5AYYUgGXnUEJskH4w7Qu7e
sGwCK0+w8IRuV+GRzvDAxWBcEjTbRqEkQlEQFbipXa09z3LQQIRQgjYecKKJK/3sDRefDdA7Ne7U
ZIS41kLGGDlq7L8dCCYQHzzycpf/gt91HF+O6WNB6c25A1mL5ALzw2Y8lDTTtUHXIT8hORpUFDs4
ky944xw9eQ4Du0UHbCjn1Uqm2InSc+ZEaEXn5Ym5NspgyqitdKyqoTYKX39ay94TGits7iPOc03Y
pTgico5nsYScyn1FbwUCwFOKQm1gHzYNUWyC2qPlWOtkZfGyAjxzMZnMQwfWyCmRIfqVtqm4Hxts
ksKrMKzpek5veAxcTyMDFk/cWfeYCyD1bnX3mfaEm3pZquHM7MZkIAfsZUmVdle7QWKp22BKZ3Oi
2R7wKrzdqxjVoebKAXBOzMg2Bq1ksTClC4RGm8a2z9vqawvm79tCOC67yaDPYGhKLNMLYb+/rG//
6cWCyfzQGGwRG/2cBDTn4vrDZh+iRQvdTIHDEcODMJPxU7qVFNSmCjHPvorczn5AEPf74Q7kQ2jA
tTnnxUskmQyCNMFUVTr9KDsEce673x/2mwOGOlfefWMNHhiBOGbAvX9MnDMaiZaU19QVhlerzWSj
xIuWDFKsHbTido5sPWH+nrJXcb4fvV03wNpkAGZShDERKmobnd29TDBy7BDnaXdbiM42BQXaf7Tb
pXd4Ad0TbjdIEw4Pv19G17JWb9wHd9FTwcg2cN5A3pZtHDTqoQU9ygqg0qCSWJP9AexAHgKtgtAd
v2ACe+Z1hy/b6Ewmk35sxz4PgjiQTvlGmLz78e4NtAXOxa731B07HsE7w2t0Xo6PZzKVn+npc9oP
stlCph1t/KKzJqJ8itsLeGHpxjbKqcixl0W8mglk7nvQtzj0yaQuYKgQCRXgALvMrNtSFgPWmRDm
tsehDG4nCUIUS3gIDv8qCpn9eeZ66xctjw0Nf56yHtnJ5HSn4WOM7yiX4pNVPdHFBLcVWqQiMmYi
mfst99nq3MgQidHTlLTT62/Lyn19A4oSqyrcR641Uh3+uNczgcy9Tsy2iqRzKGPd9ef66/lfNaTP
FGJzGfo0VopwhuHt4C7UWMt4sbw3yUYud23zzGHZff5Whk1gVEkoYIsebnNCegvbQtDVs0fiU0MP
7QP8kl+/IHZLl0XxOuF5d5pNbkSrqJZXIiTvXtEmRttuNg/kziBvIWYQeYRVy9H4TE8GQTCqVg+q
gI8GvlLQQ2KhLDaZPWgnr8G0GLZBhh/co12E5plIBkCqSgYRnaBBwR1m3vfdMbVrL7KlmIiIWEHf
kdBKno2+Et6jwLnkbMqjMi5yioKbBBKdZ9+PHvxk7cLlROOM7d3p3p2F/fNYBLnmpQU4N0NnwCVM
Eu2SZLiKHyeagGv821ed+xEZdFHOTZXm9Onx0VnoumAN8B4IrUFhFxzPU1l2v2afj8EV3cjOYd7D
Ynbv9aNpXR6w7pE3sv8PlwBeIljGTEW4DgXMWtumcyzGspjI0Ogd8eMEo9w84C3dxlgc84gFdzxX
fDnsUb4lMt9IrEFuMVKJu3Tz3m0wJQTHq/NpmYiXBlh29maymO9VnVuM5TeQhSkK+x05KfcAZPkN
YsvUwWz14+fnbQNZJOrCGMDfx8l8s0AR87DUYkCz/dEeMPKStXYIbrBywB6LDZE25I4Mzi/sMV8f
UT//ikj6SEOP9fSQELxRnDiWivvzpfj+OcxLYfaFIiY19LeT9diTbJMdbV425x/s9G8h10szM6Gm
zAN03ELnS7IuXtTKJWtMbz6jKeH24XKUuZryTA52EuvNdIEy6ge2p9ElAyoHtxZnvmaf72pPMxGF
UoVZmEUy8t17LaaDrlu7J+sOaaPbuiwnMr4N5VpqmknK0jyaihyHhuI//kN7O2Issbdtnney7C1/
fx3lpxfZYe12HBUQtFsdo2PQggV5HR4fzwLhcf3/w1P+LYrxH4shlZJzTI3fv/Z9jxbUQkpMcN6z
p3QXnpAV6jEukN6jhyTmYTNV5IatSwyu9K2RBUJ9plfv1X13N+B0oZEkQef7ljLTUcpQnr0sv3Pf
GjP40ulhPelUZms9a9saDV1buCurh90nd5LkH96eb1kMtFzGtoyTAra5o3277gpNohsPzHQOAkiw
5XNU4102Bjn6si/H2IQ0OwqI+Ng8r794DhgPOFhqMVU0WinE8PxpRxti0FyLZW3FLgWbicLDDq4s
JhOlXoRpGER6s31Xs6oYO1VDd3XixVC895QlFBubQCu061fC9m3N898/yAlj0m9vvQ2qKt5X4qrF
eJXmmGeRllCjF+HiGYgN0UREuxNuw9UiX8kMGK+JvhlctWaU5sL1IXn1i837x4ogxodDh2EmD4MV
KM2BvKOwRrTT8nLOiz6damCNoKAKoC9kVFRl4LGsXGQECLUzobeD86xQS/4DN2Z/nwFITR7krB5T
OOYmIhBQcjRE+Bx5YznLGeWZGAYcFWBwoFI1nuEM6z4S5Qiub3+lxQlOYyaDgcDOOAd1YkIVLLdw
ae0UHXTdzjiDzT/2I6+wuSN1iwA4k8gA4JCEAZaF5/TjSF5jo05lJkjoXmc5eS8Z/RC3PhQDgOe2
0ePEzGTksSubfqnhrkqxTnINlhbeSdKTuiWLgT9jCrNeUXCSLeTYbmRrKJ0iTOO9mRzju1rN7F7R
rROTghWxp7iw69MRvaO8/Z88w7t6IjMRapHrfZFBxDNK6eVTR9LRKg2Xi+acz3OFqpkcKSl7Iw4h
Z/R2r5r3nm1XA8nRPFLyDm3Zefq2uqsbNxNlGlV2CVR8HfBEYsGlA6+iJ7Tbl5v3W0yJzSRRpWeS
0mBVZq0BSaXzau+v/NnXIWwHHq61e+ZVYZefj5k8BiWmOpjErsAhyteNuj5mTQ669dBgk8Qbxgiw
BY2X9Fv0D2cSGcxIymlosDJGPp2ftRVm09A49WiespeE/Lu3cSaKAYtLii0DtYzDTKjHq2OPF1o4
MUuDKgwm8+jOZw4eLjoxM4EMYpSX4DyuNAgUPO195+9dFLym+/o3NqL+L3oE/jxJA3wekmJipYkk
KWwc1AVmoGIsG+5MlqwnVyfKY1TanbRtMtt44aj2J3D8FMb4M33VKZ2YlLjVoO0ebCR2sK/BfETN
BP/jvJALmeifwqjms1tgrroyw+YrCKPsetNdFZHI3qCzqW5pSYgn7k/w/SmOefHLWqm6qYe4urpr
7NGStiXdIGzr/t3ZQvf0QDe52JwD/dPN+CmUuXlRfs7SASRZ6O1DyNKbWItWjy44o7A7b1px/dE/
geWnOObaifHKFPu2grGA/Esj+S8BHX3r2zrxbIS5b3nVncM+bwFeve2CZVN5ELDXzrJuS1lI6PxU
hbllYwW6f0WHKpgAFqwkdy4hJiLGvdJarQhPgGce9PP/fJt/ymPeZt2IG21VQ54t7/3qlKzI5CNR
xYUPjhmy4ck4gbynkq6fKPureuIZ3J/g9EMNljK6wNs/aSW+DuaFMX4n4GbBpfkNOjjFyaKDzpHH
sW82MFlhkmYq6Kn5z+dfkds/5Dy05XyXKxPrDCW6MKnFooVCGPvexSelt7WVmz4XiPh5TGgLnu7P
w2Pe5ZV61rPJgKxn316hmS7YdBh/uy7/4pzbgv/0UxQDDHoEVgUjwMGtTIItY+1DBDm8NM1C4vCn
FAYPouyiNBcDUp791/b5fXRMMhXb1q40GtEdHUsjb1jbcb962/m71d7f2Va5p9wia/tfuAQ/fwuD
G9r50qM3nBr+WSOt91eykVMCJj1emWAh3fZTEIMciZAa7TTixaQbre0+3uiWqVu5RmxuKwoHC6/r
l2fG2YpxWDdhh+Qh2dlFR4y78XfCm1LhPZQKRf2ZlKkWFbnvqVli+NM2PBMrDfcn4nmxhh7gZw7w
/hl8/Tg+lto4rwJsKBfwnV6H0FFJdQfOxRCNV4762EU+vyBBL9UN4GVXYNUSRiCiC84QLc5Rub1D
mVO3bPHBxAAa59YtZO5/6sb4AEIp1UJKTxKPSvCOJixQGIMB6eBhQcnmDk073NeS944pDKbobdCE
ZQ/1bMDx3ieZ328srk/KwWGFgZOwLo2gmSAFe9y32UiQjWoyQlZPqgekRAWAB8scT0NhkKUeRzPt
ZFjJtH82HkvUkFpujmYhIvv5uRjIqKJLE/R9TT3tV3tCKmoAF5KfRM5tk+cdHgMYUy6FTW9SlATN
4S7n/HUe1LMUxFkRVULXQYvs+aIRY3surNrYYFXzxTXfzPVtXXjSWCbAHHuxTbW6nllnC8+mK322
EpHWNX+DF+fmshOA2N6lm7IMUXQpNOpgruDXbvmGl4yXrVuYTP9hCSy/cDtWZxV0/fJJQzH/VavA
tGSSPcpPNdmEW+FY5c7glbi+YFvieIY80GCph8tcq+WxwHsio/7gYzkGGq3OCFUyXwfBRYtWe4k8
WS2oq3KfA8ac90VlwEPKkzbJ6FOWNo4yWaeVlRq2OnHDFN6XZOBDDOCSthXkUBKDKbIRF6Uukolw
sTgaiRQYbsC9ygCHWE9jJmPpFVppnn0TU6MH9X56RxYsRE2MmwnjOQMsC5PUDQgzaQCGbgW/+DDI
kUrhlp95WjEQYuhKlgkqxPTW86u+d23J6VsHVaLJcdaNyguO6J+7dYhMsFJJlzHRaCz7rIrw73dT
QQQPpA0DtmtVawt8Buu1zt0PysNjdpYwTJWsGyV6mFFHisAChUhif2E0wr4NYsuADM47WQJvlsB2
/yWXIa76ZIRz3FLyn9Xj/yPty5YbV3Jtv4gRnIdXjqJG25Js2S8Mu1zmTEqcya+/K31unJJSPMq+
5/buvXt3VITAzASQSGBhQa4thlX/D2v5J4NKdXSG0I5R0xPntRreHOQeTHbr27z9/hNCpTguel4N
UwAhJwLPrC0/t4AG2gIKtCwwhZfl+4mZ3qvFP3FUeKOlvcTXI6KA1QYjBjdWbZNxv6ytY0mhnJKq
FpI6gQ7s8HrmzQCzwh4f/kz1ifj6f6ugnFHXiHoqVPj9FFOPJFvYotUNoB6GmN/K7aPNohzRpeyG
YBh+FaD+NNwJ7UX4D9CfzbdhFdtLbPZra8RIFjIe7yc5MlY5H0D9WyUV24xaHshVC/HuDlN2PQxH
ZqZ9WQdFOaW4AFG0rJAVnnBBAyG8O4C17SkEu9479nS/xNyKH5Zdzb7XMQuMV0SYr0r7CC6V+6bR
JjyJIjNZp9vsnf8r71q/cFI0Ne2TBQtYKM0sE5AHXRRAuC+LgHnCKq6eR7oCuLp4qUSEougxynyk
gD/CytplKFiF250vrF44C4OR1m8q5pKdzSzEEIR2Xa+3zrHz9qwNmLkKFF7meYHXFMxZVKhdz3KF
18ImRLjQWKfJTiLTAMnlGcPsMPca0976xZDY6jZg3QkzG68I2HVDFhUMKaGxH83QZeGlNHDau8tH
9xasueXyR0pM5Ynhnefu1BtJlANAO3k4nSNIqlyM+E4OhpOC7Bfchq2pW5X72FDmQj/A9BVDwI6i
50ij7royu8i4DKDFKTqdNpfC6URzCvEIlgBVeOksGXD3etpym0E1O++IOgOzb2fmPgJsgAeJI8Y6
yJJCfcIYDkMlBxzCo6W4/RoWTWzGCwRjGu/lPmiiMW1y2vUsb05uIMpBYdG6yEvghuGF306+K73m
+zTntEAwDshGOt1K9C9+ZIpvzywDmpnerhsChr5hc3kejpdyRTmXqMVwkSDIHjEY9PLJk2pr9ZqZ
OxW9NZPJmflnh3+TNkJkvSUxsubSkiccDLpmCk8sxzWDfb79IMqEEsEomowTjUPthNtN5sbL2voI
F5ypbbPM7LaJU6IbnoXTIr96t99X20CdctBHgRLy2IYsNo2XdA2N3rPOdMY5XG21ylNRh94adS2E
inFYJX7rjIbV9a6xlc36AN7GwiYT65dJyXINj1em0mCHIkwV+XJWyQGLy/5TsvvaTNzcUlSMOpcs
Rz2VNjORxBJKeYmoz7hkyrFUu/I5TGTcEk6hx77hPrwyeKA0dFmVZVgKTV4woD+yKS9pcDjxzuEQ
WUgonlh451+6h1u1uBVCWYcKiJRxriDk9bT767or3SLde2hFFjozX5TexkVnMmC7Ox89YOEi2j1h
pid6+z632620zJ8QJD9jlLC5XMYupjVgkDzrTfWbZX/0ieQorjxFGGMARaDgE20gUr++SFtvh67R
U4+u4oO3XQJkMC2XgjU56NBehqB4enwOMyEb9kjRdUOHo1bAVn37AVMcKmJVBQGS9JPbdaaymBb9
+3k0s0W5495ZNd+ZR+SNPJpoJLxITdl3RoAbqPDj2gTNEu9clhfLsKJt+H42h9fKEhnGOxMxGrwB
Rk1NUjC2Hmu9XWV8OetDURYyafIiI7lkC3w0oIEFOcj7Gqd9RAGYdbYzAD1cArjVAf4FVAmR8a3Q
sM6CpI57+YCwRrCBj0K1+WIHu+1nb5ZO62i4Ffefj89zpsPyVigVG6tFFAjgJ5XhMKDUmAeGOYx/
A9t3N6cVyKS+v8uF3XeLCyYvLZcYu/Ss5qZxNp9fH3/H3DnfLJ6yPZ0TOq654DtkQmBaLjM7fg6f
gyffHE+Fo77JX9zhsch7r3W7csqURPB6jcmllQ+YofRxxmh6vwpdVohIFIWy15tlUeYSJmKdlQqE
2MbuQ/37MmXgJ0Hq+fnxWu7Dlpu10NCBqC60oRI7+aB70e7lSVpy348FsJSTBk+P8VkLeAMSph3/
0eD5JNkAyAIeK9vrYdmfMtBQ9AxnMwMIxrIwpl0TdUPkNZpZIx3zkpuyEbuHzkdAcsmg7M3B5Ejv
y+oFg4s8S7H2/Ar0CQUGIEo+Y9Gz23oln7JITgZ9fa4MxDhywtdH2vMvFgih842fWk9vpGVwe9xH
y8hBrolxpjP8Dberp0wzD9siTlKsvjvFn+oSljksBvMFPtd5eluX/hZ9xxGreDfn+m72nDJEPGjw
x2TPST+V7e6UxcFXOUChwSlMuNqXP+MX2XEwPzJzv7PWcrXflElKY60WLdgQSBEzRAL9Ndv75vTs
OPnTp7wmNDiW8b+pIt7uM2WjsqR12qThlGvHLewDnB8IZU3nXWPp80x5D5I0XpARyCDXRXeMqUac
FKEu4ERhPl/CyvcwjgN9tWDxXMT2aLJq9jOEU7cCyUvyKlwo41BrhAkCQTsCukAfOvQCkiTVBp87
ctmFV1h4yjFzpLOu9WqdVEBYosgHrCrEoiq7ObuC7Gdbcf2tHVbP2QfB8LPSiHNx0c3OUpaqTXmp
YQCtjKoYWOTTxcXrFsNbaRkvf1FzBwWk6Xwej9UmxS4b/rOy03zdyRx5y3D48+ZztXTKaMUmwoyI
HB+Sok68cTt/wMgk+Ml4vV5LGMq4LG3U4/n/oHoxf4VeiaYs95KouaCkEH1xXoECAUy49KoR8SgP
vh6Wn5hJDdyqFmU1IgYBleczj4VOVlfANfH792UNvM4zSe8zwn/W2mguGyUCo1MQTFDkDQJy3eyQ
KgZmnCDG0ZPO8LwzKMqbtdFcNnqFoRtSBT+kby5L8AiYpge8OtolCGtq4cS2xrhpZmp5txKpgLOM
0jROG0hUkAn9cL3UXzy+y1i+h2a0qacm17MeEs62qyxCU9iSgbZ4ICAYYWVy5q+uf6qoUw4glpRK
UgocV2fry9oULfvwe2U/Ydwg52WL3OVszmbxlM7HC1diKS8QGXkiCinEEgZmwvyFEMX1dds0/5jr
3sbjCFMO3e8FC+7Nsnqa1iaTND0bSwh+PZHJAq4rwOjLIwdu8j9rB++w5Z6zCyuzEoulq/fJwFvN
oaw+abK6l3uIBt30k2oJhNYU/n0NvI8DurM90ifPOmtKPPFid2Ht1UZTF3U+6gkSdRDKE9A+zvYA
CmPfAx3LVgQ8gKG6rCVSriaJ0syQW7ia1UrtLZAhLUhJhUl0M/e2vb5EaKKbRqn0NNJF+RC9R3vx
W0UxgHvH/AQmoe4vjufB/tG8NoOBGbd8KkFforWyS7fo3tu0r9VasL980J415ssLrqz1VkSz51Y1
EWGvHc17D8wqJr3l6df/3w7T9DZJ2AtTS+xVdASQT5lg2QFnsmRFjvzyWNRMjf1GX2lSmwYzyVQw
NBNPDnYA/tP1B9M0YwvqegR1I9T1h2Ui9wWYW5GUN+oAXMj4QsEz4uxmO6XZ8j4KcwswTBl2vwIZ
PCrSxju3rnPz8WJ/IT+PzplySEkSKlXWYLEpJphrJm81nP3iHiS79S6BCaAaAHgk2Q24F+xoZa/2
i731/v6GaGGy3jHRhWVKROCjD6LCk0i+VNGZxy2gYnrVF4fHhC94HQY2LH5a8/vx6llBGZ1t1vlz
HY019j0F1WnrIEXlgm3Fjz0hN8U/76QhRlsjv4ARu59IG8JRPv4A1mIpL6VGaVuMiYxL9etPypzv
KDC2kvJKtVRKPaZ6yIcEZmuCAQi0ac7jBTDid8xnv43fh6mJMV8Dnk8JVy6mNExg/Y8s4KM51EQ4
s289vIuaF8y+vhgL3iyODNMhO3SnLgavqTyqbqAeJ3tw9X7ggzaME8OAsRZr5Uv+A14ShoT5yO5K
BPVE4bpAi6QJSsJbqsU73tPbmwCyPTLn0WYGrbMP+ithlPpXUVIHQq7LaI85EaoQ0uP7csTEbCbd
LmvnqGuZH5pQrUcsaxUX9rSS7Um3bWacxVoPpeEF5gZmkaCRgOcE2PeAKWpfg4MW4tj+6RcGCB9e
deuxTs4HkoaGZ7oqYdzZb43pWicSA85UjhTA5+1sB1OGK/3pVwjDF9/MehyJe+8V8L+F0Rj6Sum4
sk8TBXGxvbEzHekm3bTQ38uUNHtJ/FsWDae/6GAlDMNY+UUrAQhbnphcV/NvpisZZLVXWzdWhgyC
/eD3XfzRYXaNZ3iEfZ6zM++VcUysnaPsqpwaQR8DyDIWG1tChd4V/cHJ37ctq51Omo0Gr5ZF3a+o
2BYXXuTIm9fekHLEx27TOmffri338IKZZQaGfq8x3aJdb9Hpu/z5AYsSE/I7/4a6+gzqsh2MIAqD
CoqJ8cuk0y7w3dYXVyw8xwwfG8KJKzmUE0ljuW2TIIQBrDr7AleMxCQ6mYsVkgwoSIA6s7Cen20W
GclMz8KtXMqlCH2XBdKI9b2eNifNbTfT8/ZI1Mdixvdz3otU4VVd5WVRpNu1u7a7SEGfKYd6iRJY
aaojHvjca+zLJ4QKCJe+WUMUyW1JG7qEgWKqiJKLxBvU4SlFGJQaTySaZ8HEfL9P4S/PCMdmr9Nr
IdTJdW2UcXpXKr/jpT/qz3QLPupV/rM5xQAZIJVgj+v/gMBvzhSvxVIHJ8ulGpwnInbT2FFMWhdB
8uoEh8asbQ90Fg5GLkFlGPHX7Cv8Wi51O8hlO3H9mBOXppmg5yF0D2DFWjtHMPMw79a5aOuftLtY
pamVLhBFssoTsFzSW7pedkfQGrEEzWZnrgVRQUmXp0rUEkFkhg6oCV1kNkEbiGEeJuA+Cpskgfzg
/6ybwKbcuu1E1hu5JfuI+ScZQalZP9/s9tZZ+75eF+WxK+PcZTXeKRBT2Sfd01B41ICIOK+ilzAx
bZu1k79NK48WRjnuKQlbRRIhEVnT00ZB0vDELfiLORm2+seyF6+EBG9c4m/vGZ1Cx+PSmay3IgOo
zELfPOt7Zu/H6x2gnIAkXYZulPA9yP+7uVN6wwuG8km9yboc505URoOcQnLxKPVSJ1qBaKYd8h6C
uMLcGCcRPHVuiEztnmWDcxHatSTqUOWO042khaRpj5iTyyyMDnY7OABAm+DlSP7ShDIxLv85/30t
lTpYQxxzbbgMyiExzDG1c49vkDGZMBfvmdBsiEj6fbMy3+Q3aWWSVTIFD0heQaS7iboW/S/VqCjg
6hXA41ACO2QKZuQqhn1eXCo7MDGyFKNIrHaRByAiG73Hi5717tcfQG11Ug0cN2T4gKK2L6+oWPHv
hrVet8j74ZY0Ne/N4gH0iZ6nhLXfc6esEbgYVi5oAj1ygDcKyJ0iDUk4UGbsNq/lS/gcZebx2L9F
KLMwtGqGTsVAVP9PHnW+eQ5QZqtB3io5I7KLBEu1OzAyl9b5DTg15P5Gd73sTWOtgBesdCJvBH57
If0v4OkYAyqJsoyxUIao0U/8sOdTQo2jHTKAj3nZjLTn3lWWDckrj4v+6/lZnkwylIpx1jMKfiOX
utrySosCQNQ1POTA+ojO1xMGFQuHrwkK9yL78uFPAV695fSxbDYLzv/BcPPHXzCDXLtdOfX8x4Bk
kOeI+IJwobyhl+gLjSnPryd5eVrVy+/QHReMQ597KRPIp6YAHIIn+W/2+/r1cEZzbA7UyqFPn+KD
aCOZPa5yl7yUn+tV5Cnvj5f423BLWfSNQGqJY1bEYdZx0DJgBYUco592gx0v+M7hjrn/udwH2/3S
MaPX39w6apioYDagg0wBDn38KXN3vixC5Q0VDRYiaoe3V/A4qUKv5xfuwPF2hYvQTb45wVFWE+4m
1zL1nSVs+MORR4n4mYlBmolsboRT1jZlnIHXMIRLopWI1t+XHcmzn52BcwDuB33vgrFacv3cbDyW
qUqSLgDbKwDpTKV99FbnOb4agkOoW+6m3J73spO4mmZmSH5vHatzUDG28h1jl+/T0pRcapers54o
kQi5teA3b9UKI1bBuVlb0gJvKvuw4ZEdzlzTq13vUNiuF3oJgoIk8veZY6gABxVeZklPj3fj/l33
+1WYPoeNQMs8nXDQuyYoIlkC5k37I62MZ8VaHlmtX/e5ylshd4mGErRHOg8heLvmC3gUzTytznYX
OepT6gEZqz9pgaOMJo/GaRfuDdnjHzTaiRPrLrnTNvIlQDmKqqBIAv7Praobl7HLxELFcqUAlaTd
147MQE9quwgAh11GA+PU7xM6lEDKzPmLUkV5pwSHoVo0DYB13Xe70TaTU223+WFyMIATj3ZxwZB7
f4ndyqVpgovuXATY8eCwSn9Wp3RbmhiUUJjpR+C+pTEBRqB8ReIj4+kZEyH2LA8+a2X/NlqjtF3P
ygwzB/XgUComX5sNbzYO95w/4cqAF3msxPfIa7JYVdZkAby1gkZXCNuwNRpejrjDSvaC5+SpWAfO
aCYOiuWWvATDITBF4PMNvQkY4fe8I4UfAK/3P4+/4/4Sob6DeosKQL+XpcAFaLjy0otZao64tlI7
tmP3J3EaDFBesWaM3LdtUDIpjdYjDgNG9JA72FkJMqxh7WZ/Dm6cYkDdxuw/ZMn8VN2FuFqOb8+L
ReZon5+j/XlECMEKG4gq045VU2RAySSBBGuUJzfCS1gHY82hA919DfH6nw7dLjrlW9lKl7rXb3rB
XGZOjWBVXhjL5iPB7JXlRTBtFgRdIKKoTzHA8oNAjXwLQKa3Zn7W+wZM5rA6MlRzC7/mDODMReo2
Qh6VFTrMrNtAYkUQMMBTwuopYU2ctNVFSziSRs1f2o8uRf5B3Sk/n6KdOd1xgYyVxmxLun/PGWBK
/yeWRm10qVY2VZ5ySEDYKdYoJ+b64qouIgcWi/qcgRmiAuZ3Cf8QcWne7mc69EaZlJDVkeLac7dw
pUV/TD8OxK5MVFPB7u/s5bdyh3Qr6ppfUK9+1VoszNX9o5os+upDKB1LzyM/TCk+5HWFsXTnb9f9
+NisVqvFGSQV9a6A6qnWbvx7qC9me3Tyg0DeCZd33CkFO3dBbOtOzeB58I5HEQc9JrfbggkictS2
PWxPM4NNARhzbIWJ3bsiWKy+S8KCyyL1m90BQzJkHTUjQzHoR0FUt4HCB2p05BIr2l3M5CRa+jKy
MtsFqZuV4Q51UPAtzKedbGeL1HbOL8vU/dQ+F5qv2I1rLPqQGUPel/cNNNdIpFmLxzNVoDUkKKqE
76S0OLYeZv/oT8E7ihey3WPyVutnRz5k3OT3W0/kybA6IOZVhUbcDHkhaKFRFEd0sIeY1vHTf/0H
WLu7ugVWJRm6BsIw5E4Blb094DImMx4uUXk8+6dGNPlkpR44j19VI95/jMtDulMmHbkSGRB1Fa/8
u46/JMn7XIiHyzEkM3jQ7xYiLEVxqze7TVBbxlO7OMv2Y6H3XWHGrVDqmtaGnkeBAUI3w0E8frlf
yT6b7GwleJO1bFA9dx1L89B7sVd8K+kWDPEkJ3xrQEDio8tOU9CfLAr0tJC4qSW10uXqKC4Tf8Od
dq2XX8yssZBUsScni0w1Nnlz+nsGJzjKLE7hVR4mojKipV+KBfo7VFTcoMCApgu/0dTV6+/ScRFa
ivTqKO36H+1Pub1sGz9yBcByw0O+djFpE17Fmtx0G5raRvGSLSiacYkeM/PNQgckOM94kBwCasJb
ryALPy4UT3TjXcLIw9y/jA2MVbn6UuqyuZwHSapCfKmwq9waUQ6hqJ4AnNbtyA38wBW28i4DWXnL
OqsZ/byWTNfw+lQNLshSVEdjIVpxaA24ApAgOGHInmjGLiJJW/LLVWEp74FVL0unXEk+ea8+1pkZ
B4gdANUs/J+kqUCv39qkOhVVJOlJfeSXG26XHCaX/9wBOK5a+aIhNWf4voYgxKy3FkDu3IfBmplV
WI3zeTYv7k/mL8A2oQDrFLpMdO7cLukkaYMnhga9pr6uLPoSVLJ1cwSfq39I9kpo1u+at9fx3Ntp
tvjyeDfuUXnQBwNqK6mwZF76zdtdaW4qRIOSaW1zHKGZT+iIlW2xsC6bMTGN4/njR98+K3D7sStY
R8XPV7qTOK1ZLxRfZHB836fYyacYoo4kJW8ImGt1ezCKkIOnr67q42gVh1Y1MUyptCavtcdTehj9
yDHskhFz3ldhKJnkOK6WX7VJCdLZX5kGEEDndYuyhWTjRnCQsiM9PmuJkC47BTjpH2/976uVchpo
KpUFQRUMRRRkKtpvg0GPgYmsj/1ytGSn/XsxecU82+3i4jR29hSupK/BzEzB4t3OivFPyer9zuH9
AWWpYZvuWcmU2U9CLIIcKSZsizo95pOrVJmTlLo9VnbmD7Zgy38j9BlMKHhUSMA7uh9bua/vUr8H
9coLGv0AYbakHUIJR15g6ofJeBLNRI5Is+BO4wFkQbcz7VmNPtCNS1m2R6EwL97lKHzxGLrgGFbt
NvCamnU2C5SyZB6oCltZr5DN1FzZWnXItg7mZZWxtPQ+WscHSQZSvLhjVbSY32rMIAyV3nVVe1zl
kzkBA+h3O4ygfBl3I8pbU4iLJje7tX1eCpuK9VAlJnCtMgb62ZFpE9CAhogR/3IrPO4EXWvlsD+G
vd2cRodPHMkr/9YFgM8b5NHHdQgci2719kJg5tHpYAb3rIw0D4JG0t+v0Q+GaSjl6ZxdukOZ+KcJ
2tB8BTv0nvXrcv/YNO4gu0QUwkAFJ45cKk/jEFu1Fboprjr09qhetdY9fakv+1d9GS4Eu7A5R3Ni
9GFffMEyvNI/b1s/WoiYemOwApy7HUelneTy0RkiSnCU1H2poJsyjfHHh2Fn7MvKrJeDX1sXSz4E
a50zq9Dslvl6/d774ypaxgLDSdz5Z6AKcGtqOp4IaExRabB2W45FOgQaDxARyjYmCGEJgmOH+YYd
gNPrt9aeYAL7CJkY5kj0u5Tjr3BdQXOvIMjAGpDw68o7tkke941WCIcNpAKTJXsnEZVPwXQxNAp9
G56XAlnsHwQzdSYTGJKj5OC/nyTTO5o/zBrknX/6rw+CbqAsCHwTPRCx04Iku6gBj6F3gOKW1uFj
8wE+t9SarNbtvYudbStvtdjvt1twhqZvj9XyLi1AxJPWWl7nZQFOgArnx6EpNb3CfuiVGZ2mVewN
W3khoO66B+cwQ/XoVCOEaaCuwPMBNyJCWyoSQMCbZpxSAw53wlMIgNS/j1dDOzL69ynNntTwUkhx
A0D1tw56CuRX/G6lKx4j7iO32I3Lul0Gnbs1WumSdCOW8SGsInu0W8ahMLaJDitzbQwvFw6/L9iB
bWyE98e7dEdQRG3Tb276ygYaZcSUrQ6/T6A2Gv7ut/Ky880otkqGLPo1Q4uighFD6s/a2YCoYPMV
O8omYVwfrK2irq5zHCjSSH5f/Ilc3TBFVucBSwD586u9ise0bRWiUoQDXAOXtI6pr3a7Rq6UzCTD
X6+M02Eo8S/67UriFERFz2tYUu3U6MIGGR2GoeOv0PyDl5UzusOWPduEWN4jlaYCt2TSpCrPsUx0
sqgW97nQX74Z6yJHTYmAj8F9ixhDUmWaKiLl1DodSHPrht8Ue8Eqlx3IaRM0ea96Rgw8Y6A3oiit
SOJ40OQCqPPiPV1pDggRxRULs8aSQSmG0Wk6xs1ABn8B/ZYZbVvWht0FJyCeQOlVI7kPCQ8Zynai
TOMbLhOI6uE9aeG15AHtN5osOTPxwI0carfQFiLKnApgeYj3kvzph77kpU+VGWxZmXnyS3cqcLUi
as+49BxURYwVAZofMB7Bs+dx9dvUxR5Pk4IZ6vjtvDaRKenXTCoK1j5RNiKXSnWuSb/jIR/sF7Ss
yK6EhuzihfWen/EANwdCXZNqUQjVFEHQKnxxv1JLwmAvRhA2Y+83IsgnXDmZUEFWLeEA9FeXm3AV
2J3T+zzjmpzx/dcyfkOxKxkJMHMqRtDKh/il9bJXw2bRZswKQNyEUi0CJ40u6GlJKAY8mLsOkinY
IdJgjz0W6+eJPlx9PxoYz6Wc4+frn+Sp9KYRJFCPJcxFXzp/tQIq+tIDQWwCOACSLScctC8vg/l3
aXiEW++xKNZiKGeijWXRDWC7OdjK6PatVR4e//5cUAGUiGLIMnIdQBMQb3a1W1maRx3m8UJpCSVc
bP6tbZHZdz1zG98IoY6kKcZLl/UQEtlnx1j/fy6BOg1euyiXscWvl3iYiJaLEqmCjlVWFHxXGEBQ
dLMK6izCJO7SugBUHmjH1+fXwldcYYFZeqxpMLN+5OpIKMfeT1IPp4X1kNglB+XW4ezZjD2bdbtX
MiiXjvPgyzjBWl5fNcjgLcQr4H9qwIS3fv4PpnHOOq4reUTPr9TMUOMG3IpYU7zwN9oLYKFomFyd
tvb6+PN4aSxJlLsvp3PVxyl6kcTnzJX99QQMDCs3yto98g1Xq5GjtEz0BqtJ/NqM10tWKyLTKik/
P1ZTC5obHM9mFW4L/3BAn6dcms+Pt2pe0QwAVoCVAjMjJWVK9aJqFIUwhxSBWf5tI/tYslBKc0IA
F1DABoWKGpoEbveqK1st0Uu0I4yW7o2OgJdRCKBlxYgj5hzltRjaaM7tCCeA5hLdixeBa3jh7vFm
zenVtQDKYoI61LhmggDkSH8uR/H0J1mOLLOci1WuhVBmEpR9Mw48hPCZmTzVpvRc+upOWIZ2vWCR
6rF2jDKU5IK6uzpAlugJ62BR+qxwfl4AKEw05CmRNaW8PmrwwPoOaJWaMGQiNmU/mRATPT6Vu7Q5
ccqg+UT1FC8UVPWpVTRql6RVIJFZdCfJrt6KlWIN1hkz1F6fJbiY9n/z0AO1KGB3EhJRyHxSijDx
4diUGM50AF/7xgyX5eANy25rLficUBB+c25rDTvWad21E/0u9EospRpjGSQBl+gg2T3ZCm8mewwQ
PAORZP88A5Pz85OBNiCz6oWOoogCHAorur3PhJKdvvoAaqfBrBd1WokPwE5PLq7A19fGTkF5bj49
vbwI2/1P5ETODwvPetcJ/rtwkudGSZnUyijLLrqgz/lzQq5DSE5yKz+qAJGegVVebi1HwHEHh2Sr
oAW/NZmrnnvN/WbZ/6906rSVToyTRoT0V8wCOK1cIbUCHySY3vsSRdP9hfRQFh6r/DEba1yLpU4b
LUhCo9YQGwCion8XS7CXkGa4x9Yz55uvpVBHOsRnmQ8rSOFVe0dQnJhkG/qg9Hws5g7gQx8hdV9q
ddNyWQc5NeYcYwDRpn9pN0pmoy7y/M3wob/FKvq1er0o6lZLm7ThlAzCZEwGQJIsM6VF8GS8fAFg
89E7yVtgI1wnyIQBK+5WufpUCgSUfLbiM/phGwzWLf4Cthna+5/l8fOI/DHj4lXIpXf3jaCOxdA4
5NMVmq4QQyxUJdX7/wrxTr8UxRrSVLpHMJzDghwFiJnlp1FA7RPDrnLH/PMnBXofND3V4uw0KMbV
duLoUP/l4hvQ7t4MwTr7c/Z+fr6ZPm/e+aAIIoHxVlZwk99e4pIYZuWYIwlUO+LzeT2gr/BQepEb
vVW+W3u1GfrBn8KTrGW8AybOLm2grn2GFhFTu9u0q4+gtCgZ8jKdMnyEtMvWEqAN2T7fpEdjc4G0
0I1WlyeOJXPuQpYEiUd0hJ5bgMZuF37u9VLnuwvaY0+1VfiT38vmWNnLc+8wdOIOD0GM5FoUZfJi
z0lqrpXyAdW0yVfeCj+yhItnfPxoYAtFyBQgd6m7IaiiH2/sXGRzLZg63E4HvFWazqCvW8cO7AJ9
IcmS5WpmhABLIInAZaOABD263chikMekazr+sDIUp/aCPwGuzx2DyWHG0SgyiTJxYugBAJbgVkoU
6xdpKpQBFLOiKUx23jmmUZmKn2xGU9bd18c7N3M33cqj7ya10GJBkYeD7GXNXpnsbjGOLoyQUKYB
878Yv/D3Ikabx4j+ksyzWbm5O6yCgd/XUILRZSDokFGhNDRoVLVtIw2gp8jircAjf1W+5JL/jayh
cgfRi5YMJztzPwHYJSHgQi2cZHKotEEwiBpIotr+0GTuRlXRuG1Eln5ypuO+XjCEEcW/tXv0DEFl
gMUglNQ0BFYVCiEvW7k/GJg9FXiuNjKuQXJKDwT8vsaunnMX7tzL9QgBK8XsWHffvdfC10vk6asj
Z8TT51MPxTkZ9aA/8ONCj0e3q1elNZwrs30PW69qd+1KB18H4BUjxrAVn0wy73vLu/0Ayq80ZyGp
MiUaDsBRuN2hTZHlSZ3Wq63maae4kvuByYY2mXA72tsuWzTW4JHGLLVk0Y/etRBAVxFGybL6SxOC
BNqteYbBmLejlkJXgRpprKxG/DqaHCAe1SlJPDVJzFp+uZyaujGlyQqmrdG+NFYbvDPsdvbErz6E
eppc0rKc8rgcDsquQz0Z+y+81ABdoZ1B8HIkhzOcyIuWWF0IDpp+PaUvQuU2k1Wnrd1c3Anx9S4S
QguwzcefNqsusGhNJl1MgkqZc50kgEehEHKQuhLt5pfvsVlF+edjIcSj3ym8gmgelkuQp5RK6FIz
KkKCcygGgTPLIrb0gI9tFb1pZdCsjYTVPDK734Co6ICSAcTPkz+/srBiSLs+b5MBI0KLZCnVU/o5
RknBcP+ze3clhdq7wZCCTBMu2Lu0lddBL4ersxRFbqk0xv7xDsr3ERxUWVMkg0dUANwaJUtv+aKK
G2yh2tmdizHoS9ETPd4LjpyLEegnaIs7/LETn18C2zjuSi9cv6X+6BofrRv6Z6d1Ba93i5/oU9Gs
uvXxz87Zxy4hf3v8rTPZpNtvpY5bkgdJVs/wAIkYmSU4GgTVHIJNeH5ORdHUL4sgfGk2LAqvu4as
X2u/2iIqrgguiRSrYCY6cOdNzH+Uwb6TfL3YKWDsz5/OArzM44XOnv+VQCrGKFNdADFbNhy0Lh7x
Lh8qp2y7ylf1WGFcGb8mcmdCGqDr4KJQYafU4iqxaPIwroZD6fTLxhW94kmwuT/qnpxu8VOuVbfw
6sXjBc7a7ZVQaoEdN6ho9y3gP7k+WCWBFFvnqpTXVR0pZlRKoZmmaBp/LHTuroeq/1sq9aDKy6LW
iwhLFfvSGRZKg/kPw65a9KVbFXjGOWJgdr3D5SyvMX+e/y2YLhQJ7aAogQQvzSvNTsSUlrF0dK5n
OMP/wTz+iaEvA2BbsrY5DwfdeBrLp9TQrY5fxoEpat/he1dEpibsOVZgIJKfvdMgDKdR0bEI5L9B
WWUeiKnQhhAb84swNyytkc0m9sRLbMMZ+8owWU3gtjyChCK0gR+2ZeGpLt6N+vOi+dxnyP2Iw0ou
OUuVWdH6XFQJ/Ou/j6PUW6i4rkglmFIeOGHi1e1zkxx02R57P3e01tJTt7SVdJW0utlgjo3x/wwF
gMu6kk9pOhcbRd9wOPpzEaIHKS/XqeY058rSziyGNrLP9+cAmC9QbSh8/nr6q7uJk4qukyvcGoF8
EseF2r6r/4ezK+uNVOe2vwiJ2fBqAzVnLDL0C0o6acDM8/Dr76Kl+50UxS3u+aRWd9QP2bax97j2
2kJMg83tV/R/fO5/xMxMoKf7KRjaKihhwVHVV/TbICB5rpP7SsOkAm5pcHmAPu8NK8Zd03AhDBXQ
b/gfCdmK2X0vYFBReJCilsmhtPLG185gZs1CQS0Mua37c4soQo0ClnqOJmSPTb+WUFtWnJjm8r/H
Pbv2Pfh7WklsYBWizOHhMTLvioK/5+aDybepnx9G8V0ZnxJxz+ut1zQWF6q9YBwLU/gvNq2CtlsD
qFDUyXyEZGgEda9lA9QLKfoPNWwnOWpv9bkuHdskwSS923dgurTzm/ZT4ORT/LhpVW2qPCgQnfp3
lf6giDWNMLs8dMJsn8jxirAlWwGQLHqYEHVLV718BoZEyn3m4QV/+NlnFezEzqBNQTbd5+1dLQlC
+DkF9wBHE3X2QT1B6ww574ZzXxQW0gi0FhoXRbjtmIX3hrqmra8TsphHZGDiBgrwKqCoM80wRHGt
eq0ynMeMbKLG7frEScaWGc1eMQ9mLu2V8I+ZVvbtXS7Zop9iZ0bQl2oFfEJkOIfyI6n2YfEWRc5t
EUvX44eI+aDWUetR7Rf04dxWb117X5aAvQdOGKvUiM5ltGZdl74bIKQS0ANT/USbvXkh9ApwcwvD
uQ4AI44Q9pFHudkaXbMNyrXK1rUwHahl+MoSnGWZzLGLaPPpeRCISJQgE1I6rfyh/MpkSqIVu3Gt
yC7lzJ+YAabD0IccAW255NdI3vKMDU+3P9R1NHMpZKbK6zbW4oHL8P1VuWCy6ol7IRvEleuwALiG
GEw6EwkwtxPDxqW6MCNpEFuuIEjtUeQwPuH99ECW9/YoWH5FhbHdZW9y+CUML4l2IMPXgAxCHgiW
5qM7SOXboP4dhN+qNzX5pUa+ldWdnFk+LE3XdKxYO5br+3u53tnZZ10YaqQboXGyh2F8rLeV1eo0
ky3d/9cZy0tJsw+Q+FpXdQUklWQXGLtIK+zIf0UJkolcdFJ9BWGykOaDPBgIpOsJbvC8OxabEoKo
N7GzKD4pbbCtcrtsn3sFfR1d85yKm9RwukqkHahXTfTrqyLzfSRavE0t7pqWSekHTz8CpaMJ2pWC
ldL0tW5Czy7SgOjhwcQl868D/8OudK1h6H0lD+dmkDzbKAuw+ORoqm0j/n375i8UASdtgbFwU5cQ
WsRnalDJJKMioAI8qyVMdM+k3vEzmwzPpvY06nZe3Ld6QCPhufQ1hok5WvaYC49oONXDP1w78ID/
TowvIj+q6bvevOkKExrfyeqVC7KgBn4uc94g4ksYsT14qnxu1Uh2JH20a1KEe1MzoodgqEPr9rH8
xXReWnbYPwDx0XEpwijNJwGUsEpJRFSQ2qEnQgAhG6hfPj8/Vfb5cHx9fX1/f7+7+9i704Q81Gpi
9nVb/sJngXzkcaTpXUCpT+fx4wbkga53pjRq5+CYADSkb3pHcyqWnPxNuKkPCijXladkM271nWRn
97otblBUiPfcbba3l7IQ9RuYwDaV/KGyRABgL5cSmr6hx2asg0MgB81VXdieb6e28F5tV3Pf176A
oaBlDTG4jDYgAA0uZUkBJ2HZEP0s7oN3TGzdoiR+hzFQ23Ils7AAM4AktKOhF5Co6NqcGctBVLiC
sW86MGbonm3AJvWGgum3islbmPUFOoZVQPlCHRMiFRwgHjT8t3nXBWlIl+fAYoI/9FQ+nO8x2QjU
tmxgZkg/nd3Uok/PDoVaeaoettst2+5te0M5No+ROyt2dSEgvFzN7OEHY5cKYpbrZ0JDO2utygVL
Q3jmW8YK8M7HyCbtV1uErxXbhdA5OBE3WjL7HkeAgPOF/Ro+i9hWXpXjeJeicvtSA2H97D/fvsAL
mb1LobN0gBhyhOBBgXMHlfCv071zfw8So/uACdNUuc/p0IGUMxSa7co7C+f+DJKlDxnVrO2j9tDQ
fz3wzZSmBaH5BlGKibGGs7tXprHuD32loxmjeTo55TEOneOr7Jj2ZgTCWPoGMiD6M+xJvhJCTN90
rtV+Cp5plQBYJEmQIXiULJllJ/O5bDdFhPjfqZW328e+kGXCLkEjC1oMsAKK8zCiN5siC8UaLyxB
u0Zrut1IPf2h90/eKwkZfwoO0fByW+i1V4qqGTi7JsgV/sxbOknPhS7sfeOcT7MvbTffrMF2lt7N
hYjJafqhmdPQ7NPO8whGYKh7E2+HO6EtsJa+vvpM3YI+ZsUWrUqcvdRRjBol9kHH1oP0tGOYknpX
HiJXepKtzMEF3aantQbiv+pvdlNUE7gA1AKRREFN8HKXulQMgAhU2CWApO0hYKZdsM/ACqyJxyOn
iZOBeeAJbbP7YlOdOkx7ms4g2fhUdJ4wxG/LLdAaaZsSzAgc5JMcSJ5p9Q1+yjdoe8Y0t9fB8ll3
0HbxSdjVaHn3WLArbBCrCas8Cos348eGZldfT8okFEhJplkQ/qOb3a8Bu6/YjvCqJ4Y+oC9BkI7e
75m3TFDVrMFMSM61pTLl4D0IT7kDjka0lI7b6FdgjVt/X22k18opqXHIgG8IaL2pNxE+ovck4xxE
UCN4d926XZ1kzz7nBAZHmyXyYRNV5eXn5EYbpkYcGkDoD+hl+lXuiDMeZZv6GIXLvNfbr3AhNYaj
+CFu9kYgLonHlBvnxm6PFarWDrGRB6Km/ZGh359vgokDa3Xs2QKM/1Lu7KX4XhWopYJt6ujqrXfZ
XQhYUEtL+7XYtZv2zrNvb3RBn04IGoQQiCWQwJi5RmMZGhWPe+PsbbilbOsDPqwjbosVF2xNzMyA
KUYhIWsKMXADt/3OfzTBv5cz8n57NwvVXGCXfmxnFp/GBuKEouuM81uKFuDAiR69nfnkn/TjRJWQ
UgITiaTm+2oj5PSL59dTMVF3AVWEaSKXeHk9dbjyWawNxrk+FnsdMw9jq7RVi2yG5+i39nB7m9Pl
mwsD0ziyFyogn2Te6C5yrwClemCelcIOVQoNhSKan9JxlTZnwZudOM3/I2l2nn6tBNnoc/NsYk4k
0wKfYSa9YkXNs253EpNXXLpJhV1vTAf1kjLRtxuz21+Bb6wek9Q8p0f+rD/L1vhfndx/BMyr/XU2
SIM3CdBPwlZyhCf/KDrqymVfijc0FYEGEEyaCSUy06O675uk1QsTcD/xo9jLX+Uf/pTa8tNqT+nS
94GXACwKMRDkzdl7m8RTG1J3GJqNWb9P/DepKbLkMe0COn6QlcNbVE4/pc1yHHWkt6HmNSbSc1QS
qVzQDJNuweRwIHdixMpfCqdyQtci/AXDN7lC/9nkzJLzRjA8WYJY876+58/ql/TdrBHsLymonzJm
xtXMciKFUWvCoQ1a2n1od8Z9+Sdz6jWGjKUrjiHUfwHooCyYww6k0EOHZpKCIzOqMBKnc3fyw2Bh
GGx1lGxAFWP3tq5YSBQBn4i6N1jDQAWFWPxSM8VimwpGDYHiHrTsAEiOW+3QwH4GqAoDHg3i+QQY
AAWkrDlrDt3nWu/QUqB6sYLZ2aZ17fcDGDPBV5FR/5ESO3CUz2qj717vZCvBAKvY5ZviX+sS4CCm
4hkwJeBrmfcMDkaZSCMBSyERR8eTd0Up7cc/Qt05tw/4+oOa06BfnK0BCjPUbC7Pt9SLqmpyEDOK
Zr6HH/q7GH2yTVLg/HK5F1dc6em3XWhIMH+YErIYiBAk3KKZGzQokR6KeSSfYwFKOOrK1Mo8rbRl
pVHY7Y2pV28CaXgdikxBoA8vel6MwgDhhg+jop2F8U4q9mJ+MPguNynByGJPePW8rzDcmvwkAmbi
P4/9gwY2a9mFl8aIsum/RP+j2RLvOY/Z6EqoYOPf7/Ijy7am8dyVTCweQ/8w9CFtPMfzraayasw+
AZK+rOw4oc1rFNO6tfUCjnmCGpjbRwfFX0HoXBlT7BImFH4l+PuVK5ujNmWdpFNEmQaGZxfVgMko
BGlEnjeCHYe82AZy7ttFM3grN2dJMtg6ACBEu8hE7Xd5c1StVzQPrEJntLxIG7mPQCKkyPmu6nHI
oFVJNqSK0kfNHNYK/UufVpsAgHD7TNA0z0GpnVAWPkdWDPAb4CQkKngeFaO9lroK6KFPSeA02d4H
upufRn/PjfvUjFgBouqOidI2ENgYUO3THA7j6FQl9fUHqQmYnv+S/W1k2EobYiqBkL3Ef8LilNQe
Q9q5id/9hLUabSJmHOS3dK+pj6IxThy9XueUxlHBT7fv8LUf//cGg3MO0+lVDaRml2esq6EGlwLp
OC7KD4ifSkA1YwyxK3J/m1f1YJWgLLaiUgFlilY91rEuWtFQPPt60liy5BlMMz2rS9I/ybRD1c8y
VisJAQ+Akii0MDWVthhhvru97msAyIS1M4FMgz87obxn/qQSyJ0++kbsguY33pmylNzJgr4L4rjA
xPCGtT0o8xWvd8wcbw0uce5oCa9Wju/akwGOVwPlLILBKZM8V25tplQ5L0fvnPMko7WUPXI8WbXs
KCbo0gJfMtLrh4C8rHL7XCdfINpA5I5x0ypYjua+oOrpSiGWou8m2cbrQOTdSU4rbrraCt2u3gOO
qXnfqrxSt7iGa09isWcJbGvA9845rPUoU0S01Poub0zDFgWUizpPBONx1gabKgTZTNFW1XYEif9e
DoTW0QNCGz7mlqEEnm12Rb3mTl7FFir6toFRB6O2rCKbPrvDalunoc4r3y0jFZk2XjFM4NSYRkzN
KZVscBpACq2oLoyN6Ysj47xKHRDn8p0xYDzI7Zt5nSTAakzcSdgekHxhEMnli/K5GOYN4D+u9GwE
LIlOwx+xwnw/JmYbjjgLtKSdnYa24t1Lql35DqA5mVpQMbmPs9/yUVaYmm8TbsfoJ0R17GtoNxrf
Z5pNpIOmWKb5QlxfZURYO8fJPb20nVg5Zndj1gPyG8hzXK480bTWz5ION+rF02ngI95VjsljQ+4K
1aRV/ZZ138OBj5tEX6NG/0u0cyUb0ScqVPgbLLuXsgelk1t/zH1XNu6gPDzLfxoEQONokO8bdFK0
20h9qDVH9CwQxX3Ej+JT96LaQ29p/CAxMI/IVHnQzolhdeBYECbS+jVY9rWjNn3aH4ucG6Sm0EhQ
ZL7bQ6/cC9WmV2yF7P2ThrphfS/Z6iF5Hd8Uf0seBWj90gL7nrbymf4WhmZHhaYBvMIJxDrhNy6P
Skkx07XRDN+tusjOHofiJS3s3t94GdO971o4tvmmaN5TzEJR1GMw/C5FS5c2BLigXqNSukGOASQU
/FggHBFzO24tVdiMw17jd3Fsc+8hA+FGaQvRtjGpFNvao/KFCqn3bD7VfFdWETBvjAvfqv6Irmra
SKdmP9bvxKS9z/xwFz5HQ0PFdI9G5ZXXpS/c0YvNz/S+KiStmoSq7+qnSncGoaBV/xT6J7MFzXfI
X4uCptskeu2yBkab5uF7+sCzbaRZY3D0a0fXXuXeGr50f+cLTyqQ4dmegFcKGtus7nUPnWflE7QN
TXvXl200cxUqC7sHojuKSskvT92R1o2jXZHeA2UYQN0NRx2kgeMpzQ8xcKUhbYUdpjvkKBxnL2lp
5cQu+gOYY8lj/uYXKw7vggVHoUkHQB8uGnIr2tzjRaeeLwq679aRoxcM2PjC34F/s7UA1oqpHG6M
mg2nrN5Ikd2Bs4WlVuzvdYPpw0mtVpazZJYuljM5dT+S53FqZn5Xeb47nBKVRsSpIqtDET0QaRa8
1OCqVG1VjCxDLldEX7vjlwcxU19NLPdjogq+i8FPSYLOyzJnZkWopjtVSssUxIpxuiLzOuSHbwzv
H8oeTS4TC/Xldht/VNSy9AO3Fu8EWB4+9qfAN2iVA0+R0l7J7agaKGjh9hKc5tbAcwyGnWmsUVJf
g/SwEuUvflue8mvzga4Jz+VCbZTAzQytozKqGHdaI/eboiUS64YqPVYkNs6Z1D34tVgfUtPvrSwZ
eqoHkvyW6Y3JBjGOLLmQsq9c8Nag3osrROckmLNlEWQxZHY1Oi8gYVIFodt4yrYMuWWSkgHKXpFN
XjlB09qVsEt5awXZExde4vJolk5EAFf+vG2jr+stKHZP7clTNwXgW/pMkeu5qgw6WhNdfRMB0iS9
Emc4QVlFKpO9naxtkTF8j+7Rg+belnwNEJokmxAOCwsIozbzVVpgMeTKDGJXL+5S0yn9A9G3WYQJ
JK6i/+bkBE4lD+0W4l2t25UxjQYR33L53OeZFaQSgz8DoOlbB0rzIfaYkYd7iEqpUDNF+wqMjd8G
KwHgVXpptmT18opLaqwK8LsiV9YTxe2hhhzeVRVQPLFsJyVPmdpnwYqDP32BmZFDnQ+eCBpXkcSd
ZyeEFBjfUCxjtwQk4lhlK+92umq3fv3MjIRyVwKnjl8vDXdkeOm+iLLP71qDrSX2F/xlZCHQrwMw
0sTFNu+6I2XiZQrG3LtDPO59flKHvVSSk9ccC7cYVbvL3vNh2zL4Fpageufb920hQEHsDPAD5m9O
uX1j5lclmN3aeIEXuKU09VdyDCUfaNw5bXwCaT5Nyo241rtyfV8uRc4eVzwYgie1ZuCOQc4iuaGx
IqEB6x20Yd8Ckky3dzht4PJLAnIOqkuViGjXw8SNy9uJBuMe1WkSukrQxVbQjBUVM5EJHYnYbUl/
P9WVKER6fzkrkCqcnWVWVH4vEc7dLD0M+qPfjqxX0WsmfyOjo320rR2nGKkD7tzuqBv3Zu2Mpx5m
p6loKh+itQrugjs6kXQg8Qt1Dzbf+WBVUuecy0LM3Vo4dT3LcpklwpP26DnCSPN0l9wbKEkOtHpQ
XFN/KNGkniPN11OSrhzNdV0JWUSQ1yE1C6Qv8iaz95SLfVJmec3dUv3K83NbPlbCg5JobAhsP6S6
V+8a7mq9paBWrO49E95ZtJUbmcqZffszLV2/SWEAf4naD4zN5YWIsqLvJLEDTApDJ1lrNmDtV3gN
XG42bjkpYgtOwlr8siQURL9gVZ5g8qD6vRSqRVUAAvIwcuPAMLZqW4m7rnmX6vYAFNKIEI+bK57w
QgYEoLEJCAEgt4itzp7ZUHghBt7gVEf1tzrsBgLuygTxhlrR5LmHM16FttTYxhoseOnBaRpGRaAY
OmXHZm6W3DU5RxDOXaK340mKT1GUoNelLscV3TXZlflzI9Lk0sDFwr+zDSpNJw7ECCIkOAIqKiGU
14qRWVLO8k8R02f94ax60M1CovHIDSqJSgYmv4IPufsCM7nwIqbvg0IxnbWKjhwt9itwx6Ub81P0
zBnSfcWEO1RErpFr5I6kvcB4LAGSlBOEuyBtYTFPks2/fxuYUzX1LoESGObgcr9jEEijaFaRWw8c
DbNnTymsQPEZ73O8x2Ttil5bWaT80aKDwi9wQlcUFF7WRsGYYY9oV5WcDD0HtMa4j/0ojU9CWAq0
aUhk+fBVt1KTAxnG0aqLoTahVQslOseNMbUjYOydptK/CB+UQxMKIajTZXntJkwK6uqyodyERDc6
qNAif3kyNYgQ8mSU8DmSQ6Mh7YpWPWood1WGruY9WlPFahOtcZIt3j8cEbgqpjEkSKddShUzbVDU
QYtcM6ksf6i2ZvEsjCxJz8h1K6XTIELvjUMlWuj5Ff01L2h6qvNNo4duqo2aIiYJyJfia9GT81HO
MSAna8OTkBlooTbi+IGrgRt5oXifjtm40QwvYUPevf/ru4j8BepuQGiCoOSvj/7j7WmKH+V9Xsdu
E0botj0omtUVtorxGfmv25L+0g3N9nkhaqZJhD41vUipYlc+oedy90Zip/bs1+YtZCoQK7GDJsx9
HjECIvzknkd02Pr3+mo1ehIzX8Y0FgGW8u/khtnra71EGaMwTlykpysrkyU6jBGNyb83gIAz/yNm
+uo/DrYwsjjhXZS4ycjRpbxXRyuQDyOmQa3lOhfiKGCY/xE1d27lwg/ExoAo5VnejGC4fjXeMXPE
sASCgSdIgYVOD5ab5/F55YtON/PqKOH1oJGbgJjgb1Lkxx4DReBtGeaJC7iZjYT7x+BWJ+5883sM
DOeWAXBJZ1UP+sFH7uMA+7HmfC0YJ4Cl/1nA7Ologx4CQ5gmbimmGMSsm7HtR0Pq3N7nQjYFB/xD
zMyv8NUMyP08SzDQRfcems4qaC7bRkpzwxHkbXWWy72eblekLtimC6kzZagbVampJjZH7r/K36CP
3zSRpb71DJngXcmUPbOHz8fbQhdsBWRiDqcEVD7mo85kir7sg8OgTlwhQkTZF/4njEa68ZppoF0b
Cpumk3umptkaoPS6EQAGCrcYWEgROEgE55fvBRUcH4WiJnbjpgjued3nEkyxrzbMzwUJYCytGI3n
Kff24ovRUNM+zkrtmGdZnTGwlicvgc/br0gwq/arxy1o7sMwFz7xBDV/q7SNAHIO0ygDNJIUIMgu
JTUvLZHrZDz52ghGkbCsch1lic78LSjwmp0+ykAdGSTg3ZHiPvhU+tAPrabnZXRqq7hPWZbqsA2q
VqeddftDLD5qgKYmPuxp2t4c8iZnraYVeRG7yCnUQmsZFZV8ECV4j8Rk3VFD6dpgmOIZBx1Dpy96
XG8v4GpqC+I45ecCZsEEkEMpj0GA4g5822giwKRNqNMk2lc+VRQWFZT8NmSndzB5IEeRxAkqqh2E
BiQ+9Z9SeAtecMpx/QRm1EQLqZk8F/oJdZf/YpkAPWsoP8LlBxPU5b3p0AI75HyM3VH8Dj/ELT8K
gUpDuXTCxmo7Ry9pa1CES6zwG1Zqb4J3lwCT3TKzjFkPNz3aeZ6NgmUkszLatf2uxIAcTKohmPV2
Xlnt0ptWUUgH2he4TcRol6ttkCoXxl6K3WzYFvqhKTBeDRPcO9QIAN1VvpsutGtk+Vsu0TZ6GzCt
1duHco/FUR2lzGJnKC/mwPQOfW2vA38aAHRIrLIQaLdWfl/SBYimENIjsp+CuMu1CkEZdgM3Yxf1
/dbyGz23imTwqIkjt1FY1WkcJ9m2LIU1WqGF4GbCDAKxMrXmgPjmUnJcZl4R6SpOSRf9bdUroElT
hvFOS4p8xUwveQMoQRJUjsFfDyN6KSonha+VYwjVrkgqSJ+aweZm9oKCz16MirXCyaIlgXsrA9uH
ZBBoai7FCfA0wwaMLq6YoOFJMh3e0LpiXn3WBzAk2uFrNFpDsGbArgB4eMs/xc7spGcEoceLJnEL
nerFA9FOjXgwHDxQITrk/WZYoxK/xnNNEicrAgiZDjj47BP2WlFJQTAm7tAiGwGMEfWqTxmw9Yo2
8ivKIsZDAL+I28JgtRUjjgibCni/yXfy+Eca9p66EnUtuNlYEermOgGIBrXqy6MXC0kIG0GAlxSY
7b4bAFqQau1ZFirtBBLW4CBlhc9EIQlZA+zuSqC5lCjAbFjw3ehIXCFFMStRRMQLIk3GcEyhKqjO
38iAOp+6FcheUTZpX29i/7E0Kjus1xT5tLG5lwahoI+aZjFh5vnlxlUpAZ6oheROo33xWImpZY6A
C3A7ahNWihmr9Ne2PqKrn/qJo+kYNDlFhbmNhvtRQkkvcGLzvkjv+vDFiC3RY+RfU0lgTgauy5S3
QRyGVMPlGoWh1riUSKlbezETlJ1ftWDHOJlrSJuFShEEIfY2p0SlDrjIpaCiaHQjj5TUjY/ls7DD
wFg2kXeChvXpd0nlit1W+EvZwQt5s1vXjWlbY1Zh6oK7M3DUP1P7xtP3ePcQHXX6mlOFuRX/f1jv
hRd/IXdmaDBRoTJGLqdu+xsRQaQe0uAjJRsty0GeEW7U0qCedgJbl9g/V8LBw3JyK47sHk1EzSHL
7Wxt6trC+7tY0aSJfwQLwqjqHgLQ1EW5fOoXwOx3McGt76kUfFf9Km3IojyA1kQN07em+VuX8oYh
DkmVQ97Qo5FyO3GD7sC8+dzjmwNjz0TKcswh59RuC8a2HbW+koNX0ZfbN+CaAXS62j/WMXt+SYvm
48DEDTiAkAQ8+wpKw7TCaEp0QTbvm8o6pgC3YtCJ+9x9Pj6uJWKXksIX8mdmvEpbpZCK6dwpgK1e
wMoj4peMg3s587B98PA6ofXof97e91LN46fcOQdRODTgmwix74YNGkW7PcJtFnt2MG4wJPS2sOlb
zlTchay5WVW7MDYC7NEgh1aKKK8fvOGl979XITJLyaILUTNTmhiRmg0KtqXcY3igiZwMeoTbQ9Uh
yKWlesd/dQArnry13Pay5vrnHs1LLJrvw6kI8KIHaZthsnXGxJP4Io776BsYnTGyBBCwZHbxLOsr
mZsFH+liyzMdhuvTdfGI0xWVR10CqI47fc/kVed4UWdNSW3QVQJCMefVKDtdUHUf6E5NOEzoR81J
JLQ9yBhGIGBsH5mqPJFTfsivotYw0XBMfodMZYJyoVmuIeymK3N9pf5ZzExdpY0UB72E78zzUxvY
PeIagUWCg4b4GAieQ2IJaxmy5Vv8j8iZxprCX9DM4JwV7Shxpx4iqr4BYSytkoosuPb4ov9Imukk
WR5Lbqa4S05qocER7Kf3bPS2tx/lUqUOhJWojUzs8gCVzY6wE+NcinI1dV+cjPL7wKpOYU/rhLL9
pHYmZtdu+8w6oKFWzO4CHAdK94fo2VGaAvH9mExK13Kab9Tf0D+aOiM12l26TUfG/sSn7LPLwX4c
Vcy6vfFlo/9D+ux49abrorTGxsvflZ1jyqoGo3pmyoto7c3GLp3Hjj4i5W6tEb4uKwlU64EIRR4H
jfeXRi9UhADzHhHOxKB5RtZaySwdTOscUwTCJ8N4qcCwWMdokdpBS5UxuFT5ysNZwFYYCBnBZAA8
LErtc2AcUeNuSMUycfuWcmMD2E1dnXwbKC48XzZ8J5EzcEuMNqO6MzfRqbwvCzD+qo5u7NKj9D0m
NlJq9YGH23StJW1Jk4GHABkmKFKUF2bXouN+K3eRmLimVKNfNEP+ohhSiOY5OD/qNajiQhyrguEX
70wFJ5s4B7gMyDEVuqkhB9wP2zGJUwqU0iPa1Te3L9zfWQ1zZYVTx5OGLABqZy9NGZCpavU6dXV0
K362Oc2Eh8SnJgqRL9K7V1Dxu8p7VnU0z/fRrgwcQMzHkNW/+34j5hbhFizzmFixuvdRBpL30at8
BKGs/ABiPQ/K/o+f2LAxQfd4e+mL9vTn0mefxOuUqG6CBqZbt8BIxYqO6RmwESexRJ+PwHdpQbNt
d782Nvqa+QN+mTFdBoL5zdAVM6sWRgPxfAId6OmMHE2Jotpjha31kDGVaWD73NQUKa3iK9xUrsfp
0Noy0Nzsd1zR6hiqu0Zb+YxLQfPFkmZOO3zYIGh7LKl2rMEGrvbb2ekPmxSttb/zP+oWvaiJg8Gs
m4bJT7e/gzJt9+oK/TiO2RXC1ASAaqUR9m6nP0Yfb+qf+/CJHPRdcgxZeQCVYW3/YZXF9gm4VrXd
ncT8e6Yw/L8jW+GKFlkKl1XoL3OaIoyOiL/ZyR/RgghaqHooksxVgyEqdpw04ParPSV5a0GC91KH
UweMEg5FyTw5TJ+bMRFfhtpI3jLFjP0Ve7KkN0AjoYEcXQOQ5++H+7GaAXACDfFU5jZ1gFnzVZay
SE1+V7WoPbel2NPbH2O687NvgbI+KoIq8hVobJ257GZPeKNVJHOJQtSdEUqID5C/sIhgakwpjITG
ZbyWH7mm0QdwB3T90+xwIKSghS5thzxIkZQ3debKsaVrtMSQBN0qs63yVKJfcyMNT6pVnEr9oEhb
ktOohG9mrBz0UrSC2XYAwAOcCLKzedOwMgSDrOVN5gpbXTrJJe3AFHMs0Lo/gG6ZNZa4q1Q7NWy5
ccac5r/JSiixdPOgRGUC9DsKWwDhXx6DGvgyCbQicz8/I3AxJL+yc80KJ/y8/Y0XcJgG5JgYj4DM
B7kyDnkqK6MYYKcAwFFstBrPRVDQGrepQCpaLWiio5dFY5GPZEzps3G0tZfIbFihhWvHvmCpQNKF
9DlImIgmXW1aJy1qLSm+PeiXs727fxasPWDrFE7K18tKz+OSzgdlCOAyYDnSCazj5RGXbQDuEG3I
EJLCMYELcCgTqqdMuys8jKIhKXxtuuaULUQX6K5Chw48UXRazqMLZMAEqRHFzO3EHKPnioFQuZHU
ba55YFLP0oGSVvFtQIfOnel7m7FdxeT9pUWZPWw8LnxsuB4Gxl/PjF0rFdzDy8caPE98RTlJ+Ep7
4JisVPZQSJLKLDApHCgw9nddmFMzA2nYnRdpZrApvDaKLEA5UqC2+tgfwUPXNPxoKiHA3eIQya9p
rqivpMe0cSYGVVdRFUMWYDNIJh39LhZNaspd8OLlsvZSplVbOQkRVFdp09ywb1/vJVsGKMU06UmW
ALKds03GGDdSemaeu1nAuG5LOY53tDJ0LeQpE4pP+R3LEfYyqA4eOkygbySmf3ZvhaMDTwuoNAcZ
F3g+b69qyT9GwxTWg5IG3EB1plknbHqJCUG+a6r/Q9p19baONNlfRIA5vDaTsqxAS/YL4cicM3/9
HnqxeyWKKwLf4s7AwFyMi52qq6tOnZOakg7Rc5Cc7UTJbF21XDnLRmskGwz2es/NJID/8k33aw+5
B7RPIjgHRz3KDfebPqscXg7a2LO063unx8ttr5VLMCOB9wwTQfaDIv2gh+5qMkghvghRT1CoOqgr
mzTaZjMQZtWghHlDrgo6gwfI7pxOsXpKITgQQ7ZrtVqpp7n3xOO9hwMzCEihGINvH9974HaOMk6x
7TOTvcWNg+6jZeC+uO1M4PN4392b4e6nxrUTQUZpzD5XtKA74a4AJhY8pmrUr7loTu9uIiF3b23k
fZwkw8UTwJrTaJ2aLiXw5RS/6Wa73UKbR13+fKGo1q5alWz63+BFmIHKTpyMe/ujKI9BQrihB/ua
aJYe2RqfQw4a2Un+5eVCIxMoIqBC64takWrGzz+6+XvToyBPZgNZCgbTkm3w6S8T7ANBnLHxGEje
2xjtc8dJnQhuxT4DXp9V6AOdoyicuDlhAY3BqE4P5QJhtIBU09qQ+kyocwR5qh/kMevVDo1D31vI
1gnaXDHyMVcyWENkPBTD0akwmjM6E52ayyvqDOYH0pZL8IOSjtpJ2WcpXhphJvCdXKGhZxHX1NBb
O4o+bDbne6qrYU0A8UJhRtIr1yVzbvAxuaXQQ6v80KuCn2N6uK5vgEaLKQoc/IEemfJGJiuodgFQ
MGNpyoFgXnhBGlgH8NC6P9li1shS0drUuUVlqQXRXcGRothm6KB/7tmnXMitodG8cQWEX70UhkB/
jrcbR2qeJlwLzj36Kwxnk7Fz5kYeqygqvrBzhRqEb4JjA20vCicY7+svRgVno7oS1zMP5aljhZAU
0BjES4ApjmYy5zIu7HkMMFTANUChsR3v9udzOLH3EAAyQ70Caggox90vVhoWZcV6kWOFYn7JvXyT
oW2BuF6kP7czcaLQGAXUMoaDJ8dfkfzmNSVLfuPXPTqF4yJZsQ6zt4XgqsTeJwf+1SyqDTD7zhyr
iazU0Iz1z+ZowVq+dV1ORtPo1gD9pK85BD+gPf2zJOaS4LKFGpy9C/GmPc1Eu39NMqOL/870yF0x
OSqqZQPT1yutvor6a6N2oMsTiGYYS0XHJ3yeB/+PfEPukHjNayKpNLU0kSUsFutU035nMrMTu/fu
i4aNcLMAEsUpvlBmjuV5ykLsbb0W6E3WMlqUl2pRzHWrT5qDkxleVcBcjkEPPpOCGSdyHCtAEp/V
vUpQRXkRlGtA6mbcwNTlCsoRBrgVoJdQ9B4NjYXQdNnyaMutVpmsFg4mlCOxTNqlvy9fYk2w1cIm
ZYgL1kEhDpJ7NphJ+Y8my0nyhvLf860+AfgAbvDme0a3B/D4TJZRrGNplc5ctz6v+ga3bX9BguCo
9kyMOUSv4512a2xYiJt1bZ1cCOpCQU9yb2bHekMz6w8BiSRh26UzUcwEPg0DY9HNJKAZe5D4vLdF
tSUdZUHoDmXNbU8YRu++v9evIXJT382CmwO5TkVtd/ZGOXXfdoWa9mCv8Zd1uWYkK1i7tYEudehv
efYC+QGvB5Q91EKX0zh+XXt7hr5GypIt141OA8BGraRYlwRKa+NNYEszcc/fA/Jh9m9mZPS26Nyw
t0E77lqgJcyIYqDoAaYZgvDy21mpO+ad9bWSlPrPeb83jhvKDHfq6aBdt+vFif/09pBDVRe2/i1p
gyjlIrs834rTR+Pf941Z8mNOSnsIcLsWCzpp9ABcCvR+QoUbmEdp5QvLZAVlKWQilqwWHjpxm53R
jtF+lEcqVjt0Tbsvzz9oIuF0t4WE0X2D3IjnNQWWVJC3pf3GUJC+VBacnWpNqVhCYiQFaTjknuhc
y4E7TDVOk5SfXN7KtUNCe7Z5d+KOBSIECXu80dFLOWYrpzuxzWI6ciEcKq/ACmH2F/bFU+lrA/4n
24ZKMD1zYqeuwluLo2upi1klKt3EtaR8gbbxrjBCLe7ekZoHid1/Mt0oRHAD4bmEdOb9ia2Q4a2F
DtOd8QYXqWyk8ad85wLsqOjNLiSxJrl7NDlIvtnr4B8Me1U5z3zDEIY9nBGotgJ5P0B9/pLyNx6q
6sQ8UpIKS16avQh2A5pb+c5H46gZi/xu7C9RYDdZWyIhXajCXElyIrn3B+OG+hjiG1xFI68l1GId
hzHsd6ZAst8ESCySAIinqoExc+9PekhMNnI9aEYbtM7u57vuXQfbqXOtiIoMp3gNej2yXaBeDqy3
9kUet73qceCiestS4lAaLYEs5XVmwqdiutuPGMXFfarQbhv1rlVJJzB4KPKC8TdyS+RE6w6Be+i6
QmMST+NRlVuyeOKL6E99/g0TxVgQEw8sNSKui0EZ6X4igrRnwr7EN6AUakShxpTkjVPjXbyzLCsy
ArDrugO7+6xq4uTgh0wyGvMAKx+3L7eFIIOVQYTHU6G9hI4ESrUXZq3rH4L6nXzO6exO3lEIcv7X
3mjFPRD8Z60Ae9VKazf5OX4J9HIjLZKtqLkf+YLb9SvK3IEHIVVDUJ9Xnw54yeeWfOqMoZcI0gV4
r6Lla3TOcyev2CgsPIuqTyGteQcp15mEsM5KUnZRsHG+qRU3BxefjHJvrY5uP88V/DavYdXlVOP6
vnW/BqFM9IEM9+AVL/N42akSWHFFT38BCpV00DhQd9ZORpt/TqxTd1nPiXFNeVdgrQWBR9A5COje
bzwlDUolAvDS8lLTLc95tY7ZN4lbu20yB/OayGkPhHfI5EN/EnRY4zbgAAJMfcjRSO81ugdx+27r
EVB+qDtotQgq85/cnXAsYD8eYJ3gcRgNLY+ynAsoz0oqRxf4L0ciHKunwLMrilGJL0B1eoVOJb9l
9pNtIl9zIWsh8ipazUNl7vE9GBt5dcyugFwv+rHx0h/NM8pgWeY5aEZVSlMMFwx9aEDUK8xcYINv
frDCIRMDA4wAHrz7IbcQEuDCjvOtulxRnFqC4FXv3Be5/37ur4bfM7IDuAo6JgGZhmruuJjO8oD/
lgIVWkGVai14/5Dw4ault825hcei+YH3tecWJ+YPZNaQwQC1NaCC9NhvMJD+CFog7Vl1X646Y05f
Zmpz3hkYeeC88Ds7rmAg2fXrWGN/QJKTE8R7RNGU8zyZ5vSABoYy6Gog2T5aqixGCFDysMejlaG4
oLU27lfQcXk+bRPlFCSmwecA3w46InR63e8IJopytsj8yHotdADESk0iPqiN601GmA3e1D051kCV
v8RQHIhjvXyF5vvqtHj+FYOR8Xa5/YjRi9MFwMmpK3wEaF90vm+hPPf53MLEbA7EQtgYiE2Hnpz7
YTZsJTFNgQZepsXF3S89D9S52cGZ2YUTAxmI7BCrgCYDagnDZ9zEZnlsh2mXYCB5Hb1KdCkbTJ7P
9VtMRWB3VkaDqRWGd/lyQCgp+7pecRvbg3BrdA2ZbZdcud4EFJgUc7HYY/EP7Uw3YxvdiVXO526f
uui7UAMJcuO/RX/wwf3inJkC76HlbFP7hBNBhAuhZKQ9kIcYhx554inQgURPJkD3FeQ2/ODYtW85
pG3ZiqTuYe49/rBH4BBhCB0sAyEjmPHvF6+W2DBLxCS2vM6HtlAIzg/HRI+Np4YBO7NRHhzxyNZo
CXlw1rYQQY4tppA0v1bAKmVERW16dqtV9Nfzzf+wK2EMQfSQllTQtKGMXEkSS10hecAH1XBWTv1Z
58X3cwuPRcHBxAB8QDM+cv3jUmXKhH7NMDVwigBWuKgJ1dcrY6u+YDgv7HpNzW3Gh7AUCAccL0As
wLAMePporbg0870g5FOUv+GwlrVGAQ8ONLhIJLNXGw3B8PMRPj79RxZHK4Y6vNgGFJdaaPZZfzrE
M2vVU398oyZ9p6uHinwv1OBLmwWfT6zekPTDpQZ+lIEh835bJp7tBb7jZRZeN9q7srYpMH8Th9U+
SlPxte+5esPDscNAAaaQkVgGGA6PjXt7jpeIst02mcWbCYrdoHAWXBXt3elPO5NRfogtR5ZGL3c/
UpBmlGCp8r5DUTtVNDl1cywfc8MZpvfGJQs+xcb1YCQifKfG/EJUiCXb2uH5/pgzM77CRCpgc5sB
FZIO1VTHRyJa0QOwp78JZ88znht7DEaGmUO/HYoMMhzW361+MyjEiUKA45Fh+4vv8rsRvSvFrlp+
1OYJCl+1/h+YG0jnaYiF8KCpHQ1OhEhjmQJ3aQH3KpG195ElRsFrF9B1nRxNBBH8TJz6mNfCAGEJ
/oRFIAnHcr9qtM2nhec0uYXqWkfAP5eGBg0qz72ErBUaZfkzFN4STbLBNX0qqWP4089FlI9559E3
jHZO7UU9noBlboFroXK2UINNI1K6qpoCKNAK2vNJnvJotyMezXEqSbWdKW1u5YazCNfh3BpOuZHb
3z/ymHThylwiFrmVeUuca6JtDTkjdPHWBtqCe5HO+dwmHULuu6huNH8jjykUQcAmTpVbsbIVRLO+
Uix2jx8dMnulFIDNkrlU4Oy2GcUovpQKQclh23DJlqG0PgL89ILWycjwv1KW8PU+iSoSQTgzBjCQ
MFSgcm+AygizR+YhWsLgASZGDwaSNoisR3du2QRAIFJRYTHOMWq1EEwHEmjpbbVsFn5z6PW5Gvsj
Yh63ID1QSACUjbP/l0u78QmI4TsQkNiF1eZX0KmzVngRkJKMBpi6v5OJtI3XTUP6lWxwSBQ9370T
8QyaY+GPwJjFozt0dFZouub8UFEKK62uPlhBNLE+RSmR+Rk7E1eGSIMaFJp0iGgeeH8A9otkJolK
y/ePPbcAf3C+xUYCK2c7U535o50abd8/Bn4ADFGdkcf3LnIiWUUhd27ROnjPjE/gjCTDWXnWeetD
O4d8rFhkX1Qwz5LYdPaxqurHU/6zvmZEC0gzM/Cp+AOfg1wUDTwlPP7o/PZZpwh2I5Ygd1DdyKCM
KNPjjbeW2l+s7CIkldkr66BcCv2ChSQg8u2Uxu/k3/CaBzPO5DEdib12+zGjo+30nl83uVziUgVf
xPqz0WvAXElvgKyLoOJBoMIJ0mxdIujp0tZzqZsJXwbVRewBBJrodaVHIQpTpGJNpV1l5SIFHQGF
A9NQys+OcrhkxjsASEe8igekIQK8+0sobyLOrqjBTJ8TZkGxYPJceqZSkyLSfXA1L6AgIknE6XW+
MTOAqUHfgJaR+kNuLi6Il/h1BUps9+35WXukmAZNA/q72EH1c/g5uirwmPcrKWJbUCES8WhTemfW
uc59BZq0CNHH5pigb+hStck2Pas1ic5w+xAUifRCirUmWAMMXpkdo6XFtw0+Jh2c2H6i2/13wPYz
F/kfZfn9HN5/62gOozBIAsahW6tA8y7Oaam9o2owIAd69G96+jlepztBPYUqIonv5xP1yL8xmqjR
NkWW0ZOTrG/xZH0P1W2nI2cJ7mjtc0ienrcKeb945O1DMBnVUneXjxn7j0hs2Ee7OLJ6KKTj+TVK
SlEK38ZyJrQI05qQBNBWiwA/DHL0zjqGowlQ8rTxZ8bsMKXjKb+1OjodEaeUMi8orVW2u05AfBaC
o0lZRGjqfD6/3OM5vB/fKEpjhZ7nvQLjMyJi7LX3TgXDmd6jVawE/EJXN8hSf7LIYEemouYEfOfo
GV6r8NZkLk/92IsymuvhW2+uP5D8tGLG2C043+MNd+HBvN4vjiFMufBHmVpiwznf6IbXDigbaPos
P+rjjX8/GaNTCbVQDtpF+AAn+2bASgzBPH4TVDwYjN8CPx2An6Ezd+tPni/0/MMRAnsObtThq26G
TXlOwtIMhWET5stwTy/vS+qrXPqGSNKPD04CGtbe2zuOhCaYding057vgUdU0DDvYHZCOnIQLxjv
ccHxFLaXnc6C+S4kW0jDnoOVQ44//Ld5XIYnE72Cgsp+8rvvxa+aq3NF+cfOreELAE0CI8VAYjPm
yaBAHMrbUdRZr+vrfuutPzkj2+1RqvLIMV2bprnTTx1ZrT6K5c5ahRBCAuj3MKeUOizvw6m7+YrR
8jNhySY2G2IeWLXOLyB8IUnlzZy4qQOH5QTLw6AHDFz4/WoDepBKoFjqLK/X7ULSQ0bRn6/nY4A1
1NL/WRgd6bywE9HNM7CQReDHgcAYx+HgBqbDSJoAFQOxm5OeEx5jx3uTo5PLdH6rgCeyAzXY63aL
YkFC1t3het2+u+r+nG3PuOI1MEYfW7LsydJeOuTMrZeRahKi61bCEMtd4bYjysvi5JOVHu/QHGv9
xuq39nxypjwrx6HHAy2ZaA8dZwh5aijQRjhsDcitG+Hg9+8pr3uRPLPMk3bAZIi3A+CyUDq/X2bf
7ns/Gs5Uilz4kPqUEVzRIgAU5e/zEU3t2qGwjhYaAL3AGnZvKbW5tO6UoEO/tNIQQUDDoMg2pEYG
9P9laEwvXzSYu3A4pEr0ZrPrkgZ1zPW5iclZ+zeWMXUvcjxFWvF+Z0kBFCGdTYSHARNcnHSuVjcz
aWOAcV0JjoLbtLMqvsUDK8Y5jJMeLUfu8vmIpo77zeo8kPFCxZDqJBiyG7ypFNT5kzku+6mxQJ0O
IS5c59BRdL8BKpnlEzrMO6sGYykTAjzq7CBE8nwcf2DosXO8tTIKhBqpbdgshhWkiiASj8fJdbun
9b3xki5qcmzXx2OtvtX62wfPkg+aaOjPeP4Jk7Hg7SeMXCewE7XN59iAqXYFbxRohUEnYxj7I64q
E2Qy3CEmmw890U4L4ChCdcZ1TC0l0u8K2nhYGfiG0ZHuWHQO/u3/qgVIPImJHMxQTEyv5D8Lg2e/
iQQg3yQ6fosBFgEwC64mOq8pM4fQ+z9W8p+VscMQIlYqQljx/EVEXrfJgE7YL48gy/SsY/PyxRMQ
xhHIsmg7RHvDXKIHY8Y/zgz1jzflZqhS4ys0LeMjysE/Kj+CFTrG8/0yZQJFPLz9/ptXeXQumLrN
KsnpcC7QvV3EgmFn8jJT5vDiEy9pFAuB6QHNN9IaaBS6X7Uw8HmuYuseeJcS3DIJULZoPteWwZbo
Gxaa0/lK+kjVxVxz2UR2887wuLo20OmIQgnDHMldU/zwgnXxTr9kNfhtzAzS4C/J5/MpnQotECTS
Q7cmLrW/SPJm1Wgm90suKXorAoipi3UeoAC/OuKd/B74M9mbYdrGDgd20MuPFlQaj+T7aY27LM6K
hu0tGfx/VXiqmFRLOUJfKf+gcOkqyuZ6diYfe7cmRyvpl3GSRAXX47G37kDmCrgQ9M/fOe1sOBaJ
KlBMEm4OM/S31R8GitqQiAwFehrGuYCGjQNIWMu91QeGEhpZSxNwbmoRd/HAZ0hvqgrCTnMorYn6
A4OQ4Z/V4Sq+WUqngrC8ktm9VYOZSCRxrQNELPFqXf0yqhK9eC8MKACiq80unu+hyXW9MTxyo3lY
ZzSbwjCrvHgrhiVh8EYnby5n5isQTj43NhWY3o5ytIkSyQbtYTwYcw4N5RDhJ03MsD3MYUseiVvx
ghmQfTS8AJQtxtWOAI21TsQJvbXdFuraQBZpUZ8zi9JNdDGqnkFrFqN+dYb+cYjgIqpFav76erU+
zFxSkwMG28agxIeDOu6tZTKb8xpF6S1k6jnZKBecq8bqbGVlchFvzIzntUgqXulgJgYv0L7LSANH
EBNFlZXXkp07IpNPZPBE0oPoPXIx0nA132zWomI8IMtc2mLIcknpR0c/7z/fIWH6vv9cLo9LkKsY
DjWLS3688SWA2VAyQ44OZVR59JLKqiquKtDOWnTPWpSQqgI35+UeJfqwAZFuR/Ed9cBBj+h+aAn0
mrK88hsLEQ1uYlFVPpk1bmIS75c/8eLrAqlw4OcGDcXTwrKJu/hYgabtIGnO5flZmci/3H/KaJaB
MEil0Aka65Uj3B7kH4Qx8IADhCgygZRe0kvz8oYeuV2xPx2yOZzqI45pNBPDfX6zyDIlRXEXwLxs
Xbtf9P6re4aADh10meQobr4u/F4kb7sdWLSJ+/6Lav3z8U+v9r+VGHnEPuALMSixEml3icp9Js3U
yid28f38jjxfCf4wyeExwFTLtdq4GrzaD91XpUNedOiELTcrdbH4lnVlxuVOOPt7y6PjKld0I+VJ
2CCwLEA9ReNFqimOFkEoNgSRiwSy/9B0mX0uvITxOkpnu42HXXx/x91/wOhm7UuZ7psAc8uRa7B7
RzHG1c7cYrkkvGbqtLFKVyd4xLkocyI2u7P7EGa6fRswg911jdAMPF+hcf45+hfdJivV1RfUywLN
ss/30URy/97o6KkUUZIfsQmMNqpQEa3V3ref9ekcHM7Jark0Bf0SInkdE9p4Q3BIKmYowYN5cS4y
nbiU7j9k9GDqhCZOvD/fkunDcW709/fyrBAo/uLlJKpnXzua8ZpEm80bND138OEE6AO8nczvmS04
d7r/tujN6WaVKkuSGJufWrxewXeRIbYSVWNpa+Xa1Y4/kr7RJXT5QwHNWh0U7TBzumc/YDj+Nx9Q
tXUXRS5Whd2WGpjIEN3h/sAkeGTZEjNdvEAo4KLrK8xAuD245swL+vFmvl+MkXvrOlmIagr2XbQX
2s1aTi0G1CZ2rPrZzDvykXPu3pX+9Y7fjNWXlapVBlea6RFKelte3y91dvmiM6udyuIi0eY2/ez0
jpwbmOvTCropjQVUgmAw2tI9OaQe4gK8K4+AO202kQbHvUJH/+UbKp7ica6vfyKNfD/FIzcnBTbl
eexw2kFqsB6ACkAr0Kt8g4UO1vC160FX4+VyqTQZFBI615FB2RYK6fuUAKKOpV8sZpb9j0Hriev7
K/rfrEUQR5mT18NHbRt9j1wj7nakP4/mF4Hj817g8x3s9jky0L9nwxO7f3vkxm6vuFQUDHbBn7iN
iFZutoaEXltbOx7b44ZQB2wFoOzwLp05ajM7/c8p31i2waxjBzQsc2BqR77K6NJk7ZWQ9gl6I6lZ
/bm/nYBN3C37GO6W50XiRins5do1+9hyG8SDxGwMlOheMMSTY2gzizrxZrs3OY7aQEFKBSFMppq9
tU3B8Fb2gt/b627Obz5mMe4tjdxWGP3PDTb0am239QZExvt9rEWqQ+yN+YKUWyySHaefsI3Wc6pA
c0s5clql0haJMpwoMTLLwrTRcR/latgvqWDutpooQ92PdBR/BbKdprkCW52p+R654orKiIHyEwa6
PL5I6pd8ekvgxzTr9wB6g/XMtuUG9/BwYsCIzUGASBRAOXZ/Q8hdWPh+jCiJ366vFVKbmWocg+1R
PnuNarrI6ByWrlGuuSOqFpDABGWwGh+Gy2oh9wNmbxbIOQEZwZzcfNJo9TPHk/PSxyd1Bx6KYOoW
rpwspR74Udv4Ijuk6E4q3gIzUzG57DdmR8uO1sAoizgsBeipNFFN5bfIS1U7MyHq9vzw/qGonk36
aNUTCPiFtYJ7QyDdoYbAC8okCP5Z9TNGFyiWHv8y63OOXbDEqd7tWA3FX6jooE7EGvnr5sIBxkuD
LKgmP3lJjuzyUhlv/k5Y6SAJ0g5oE2C31Ebs5iZpmPtnXz668djQZVuejxpIyLK7KqAtiuHm6vPT
bzJsxQHQDj2acUUks+PMU+QhbEJGShoiFmSjbJx+Se93QKShq0NHD8siRvFs7Xwustn2sce9AEk/
WhElSAmiz2pcX+oztqgh74hSCR1qflkuK5vKVdqOdlBjIjEthdrzLcEM8fH9xN5ZHBeasrhmGt+N
O0ujWBL8+L7qQ838QGnYjDOmHr3rvalRqN6BpyqANGiHUJ02hf16LavrLbiwELO4WjZzqoat/DAu
1GXhYYb81xhhx9RJmdctxgX6cS8j6HfVZk7TBHoS44HzGmCiCmgMRzlvr0C3X9ejEAt6jaHp/v3d
WYCWoCeXbi9XZKce+jldqAkfBeT8oNoGblcI7o7rTwpqdq1fOj3msNIbAMY+98d+IWqFAZxvsiSq
5esN+fXVuXhv4hYGmp5HYwRogtC2MO5jtgO8KKhK6Cy/WnWNnkoiqIl2RQlIF3hfpfILhA0kTueS
io/3xL3ZUZhZs6zLehnMInOq47dTCDI3PtSHls935yOXgnBvaPRq9rNcql10q1uvSLLF2h75kGB9
Bk8eev6UdaF+Fube0wuVQbYxBK/0frnR2fXK0yzQDZtWYoiL2lytanOXGadSxT+rxDjRhCYdem/n
gCxT2xsUR0iXDV3GIB+5vz7FEvpDqeD20DE+xesssxTPCBp3ZotPPDQwKTdmBrd8E10yfJEpeYPt
xq6qQwaRI/MrJKau74ZC1e8p1NVFaSxOi49AC83nCzLlCpEPhCvmIQqG/X5vms3SKI24uLcc21FL
ZW9zwKP5a4qL0A4pzxibeDhAtYGFLjjkwECSKIxe74rtowqZoC4Qb6h1CpI8bAEKj4ejpH6iRneR
sYo2obbInuTmHBbqMcF7b3y0mKxd5HkVIsHrhAvxNRUR7EjI8rK/BdxWniEAKWeJJ6b8/u2ARysL
mWaldiIMmNm0aOFNF5KkehT4j3OOdKiGXjLp8HxBpzwIGpCgRTOQmuEpMgp0mCYOay5kaku6wOWD
0jgxMl7jlW1t2dESd/pzexOzemduFOxUeURlTkvXFr/yNfTEgXOTiVSqeHFc0y5nWDUmduudseHv
bw4KH/ZCGRYYG69KlNHFWpZfs33pzNTpJucQkcGA5EXJFo3J93aUuhR9OSkbq6Wh1ykKwVZuIM3g
2p2gV1lOLRs/YggPBuuochVT4Dtq7hofdsboZsVBgWIC+NUGRO3oGgdCVYQSk1JbXgsxO1NIByZL
ahVd2GPymX1yDYk+n6+kOBE53JkcjTryRCatbZjkaTPN36pPivnkPTX11nRMmEzzAuIxS7d9o7HM
rSak2yw+pOCxjc1W2Yb2a9TtS8ApBXDe/gRKCb7XldyqbbdN7COP/xsqjtA3o7F4wqF7B3WB2Bpu
r0UQKspUTzbD2KxS0pz6FYeqZPntgzV3FdNqVl7c8EsUvuLmKFYq1yyFArr1NqRt9FZaeqvMr8Fx
UqogdhW7zfNpeWQlFEA1wMJZoakJvX3CyG/UbYUaSY6SCZ+u+1PBqJRR8fugG1qqEndVtSBy1jkZ
3OwvMVqwL5DkfP4FE5fz3QeMnAgSD13IxR7SHo3GdyT67dxflKij2qzEmZ0/0V+AwfLoxEdzCIKu
vz1yc8I4Oi3ZEpeRxWaGQNJNraUbTjP8fW3kRmyGy7Xsqq7RryPLNnoI2m451TYiPGFP0nur5pB2
NnfUzL0xFQPefdXIyYRpS9VMh68CveVVsMkWsNkBPkvpVwpEfYW3rlxTTa0ZXzrhbsCpAz0/0JVD
0Xmc54rEVASdcNhacS9ii9JqXCE4Qko5Q9uef32+yhMHnoPMPCCzMnrfIWNw73NQgJXDpMlaSyop
77XG65TwYmvP7OaJ8oHMMdCmBmctwN8Ad9ybEZTEZW0ZMH0pTAatTCO0NaV1NVA1pTXJJatHeRVV
eqiINZHmQRe8a9SwkVS+O4n5qijAXZdTi9TVGc54PgNTJw19dQrASDhr6HAZOSBfdpgu6KXW8tEF
1Rp5tOGFlBwy94cFFwaKlWAUxlu60GxKzTLToWcO2sTTFHKINx8wPuqR78EhAzoevYLhy3hv9Kvm
fAbk8LtAZWUBXlcoybFvNU2ibo3/MpeDmzjpYAEYANPAYoHJaXS/sVkNpfYcz6kc2HVki+xG2wYL
Y98Tei/um433Uiz91eL5tE+A0DDqG6ujLVE2PficWACX1qURAjFBgl1GOGNvnI+R+VOSTWNsviQV
sNZmuWq3ljrzAVOv47sPGD0KMBcIT/nhdYx7gDFA6VNr7QfrAKJ1mrlXp2YYhW+opgP2BrG+0bXa
JTQlOh2NCBT9ZwIKFe1r3J/7aNEpS0meO2wTNyrE2aHYgtcD+qPGz2MRoUJctExvuZHKXauPADAK
JN9eiKh9XS67Wkd7LKgTf055gJHOTeuc9eHvb3y55FKZ3EiwXmZbcHDCb3Jo/CEKJKw6DmTzegVi
l2AhuSp7drOdqz/fVxMlWjAzAbYNyRppEGgc3VthEIhBWnaAVklGtnUZIju/AAKsXbxkQ3vjCPu+
Xjgl6egZyxOLfGd4PPC8kcDX1OI95S9YZuWIhJU3El+ThFXdZOb1NvFGRCcNtEYAShWgAzm6m5Qs
rSg5x7Oi5Db1J6/85u1ZmRMdn4Cj42U0pAVkCYq4EL+7X8sML0SmVHA7cOS1UxtduPrf4m+7YQyw
3auCkZH33qg1Wu03stl8MMb2bALa0KvpB27pbFPrmze0Oax0c7PRP7olo/OQbVpeenXztlr9HmY8
2dQK8BLI+CH8DOagsaaZFNd04ydsZ4XpAXSVSqYpATptSgjOIGh+vs8mykKQErkxNtpnOZpaacmD
sfV2L36EGujWLSIdy8WXaeroigaBJAXOdfbSzDrsidfPnenRTqsVrgIEk+ks1swQFnnk01h/v24H
FcDwVTFXH9RSmPFgU97yzuZowzVFGtulAJsRyV4lcvWXW2aXvvoz7mPqsc4DgQ0BeFAmAag0shPy
ZUH1NaY1QQIs1hJVxJsDlNL0Eg/YAvGXbZS6fI20bE8tpZdv4Qzai/OcnM9EKQyre/MZozuxtn27
cxt8BgjjGfD47kpMLrvqrzq/p6z6E72WLZr3wPm6PDHoJxRmttewe0YPMUDQ8UdEiwXoBkZLzNtF
glnAyeuSn8LfFfLx+fb9A9M+GsDjgkV39iMCtfd7FFPborUA53ivl5zWb/hXeQXsvgg4QaihXGDm
erDMck0yrRNKI4r2O4gEgFyNeqnRwFhCPahD6mTuFE8P/d+Xje5lPIEzOmrL1vIkulgHjiDvBDk8
PR//MH9Phv+H7b65pcpGKTkmzWHEZt9Y1qlesxjRJbqW4u1zS5PDQbsboO6DJPQ4t+p0aFyoMky0
67unTEavPTd34c+ZGPzizWA4oRBq365a67Xq1AgCEFjSfWr8YYI20RLthyKnvq1OqFE/H9vkaRVu
BjdeK7aleubP8pVdbQ0OfWaJefRMBO5apulvLPbH4ldZhqiqzGXWJpfwn+1xulyMObnOqrq1alFY
NNCuVD5psdefj3Dqnr0ZoDSK3OiSasFPhM3oJD+lrUnthfEM3420/8AMWk6QhMdOeVCSawsQ+NRc
21pp6qhy+elwRp2eCjy9n9uZeuwgXvhnaLRVoj4AjwrbtZbMFHoUo1tbsHOCHZSQGI3bLoDDgYdk
ms/+cr6kpmDeq2uUp2yBNzKpXTos/6q00cwOHqw+nMabrxptI04AGF6hsZQ9iphntpADww1zACVL
4E9cNwsOXc1/5v9F2nXtRo5syS8iQG9ek668VJIo90JI6hZd0vv8+g32Ym9XUdwitncGGDSmgTpM
f0ycCE6XVqCEC7E2pgNVD/QQom9TmU7WxclJIQ3iKxy6ouuiOfdiZJfleWTPSibuoeG94rMtwOJR
3UGrgYgIGO2h80T0kHGI+kvkZf0aYJnIUiuSGUCMkxoieuyX3KC1b0dfGjC5gK5j+FZTk0lgPlzJ
Zy6+5RMxxlQ/wxs7PzmK0hkQrgEKuPxOg1dfkC0q2Xl3jKUPTXbiASI6UNVhxuvK5pvcxfkyTyRm
U1FNl1G/u57tMBQ73u8CHmAP3syRJj5yp4Kk9/5LuJJDWcqlgsYSeTOo2KJIOKeIyMahCzIxZZ4l
vAggNfl0WxS7M1K/tCt34IIzhhcUQjwoEirwk2cOi5SorPIz1DLibdOag1UDATeMhD6sRTYgjv45
f0BPo+NVAQuDjET79fy1SS03SQGn34BiydEYmK/adYNksAN6Y0EntGzE0CyZLw8OFTXusxxk/3XM
h45zeT0bVBJMgSFJQhwJM5dCBTSyncrlvwcpbJKnNoOwIXokdDkgfADwu5nL0Jh/0NSgBuioKpGH
iGhe0IPeaJFqq4Vs5HaeInv7K6GJzztQk+N0JFj1PDJ1WeFHq5I7PrsbwlSZJMfQsWxPLaWZk7VA
shJRakC6YEAUQiJBMo6RNfRBrG571htnKe2odJdr+UD38piLwbEKo4qz1JDzJZIKYsG7LEcdZQ9i
BTG+S7NGqV61XOvy+y6OKmM7NEBLulVNpQJPuxoBI8p6KjvGQCUBsuTjWO3EVPWnGoLoq0dR4Es0
p/S+JDgZrYMn3IHh8JiOEa2PoaKEmllNjNCkUkoQzuZVFCPKM2SQnhuqHDX3SdoXscOAGGvdNDf0
ypJZMaI1Y0yhfhf5XAImHpHyra34ohRuhEofItA6lXzi5TLtsi9FSYFkJyFDluwzFQsRWmaJn3Ph
CfUBuTiraW/IG20AMf9ZK9sQPWVjJXFEbMQyt2mt0RFTXw0RM/U+zdP3DIxVqh0hYVB/NboYVF9y
3aYB2KtYzWWbNpeNfhdwnBI/g9EmjO0QXbD0KU9iMSlJVaOTDooGaayeuk5TIg/yCwHa2FADQhO9
kQwF6j1VZyApHwStNslyq5nwEOR9yyyKP5cNKZUW/y2MDKrhBjR87b4IumBfV0iMfNNAiGi/qzuq
hCeubVXlDT9TAB6Ran333khN00C+LjOeKKPjSAaIGYp22aY0t/wShMy2iJnGFxmxNpyaigtDux1j
UXWDnEbxoRWNEDphouwnygEJGi7a+5XPZ0eOIiHm4gLR8aPoMN9LTG45knZdPthjlGeBzed+XaZm
XeVKYuol+oFBf1VnY/UUQN1QiqGcYvTZY1EUGjtkWgnBESoOlDNlDu1RGylLRMlWNUySQAokK3oL
39IE2wb6qhnYurNMsFuuktJ9mfMZJi/sGwVqqfBqBLS+NYk+EDRLGhzp6j4tt2naC+U9GAioBnjv
WI7jxo+4mn9U9AGQGWaolf4e9JoWf7K8KhQ3GDm1RuFDjTq786kxmqIYdaEjqEEiYamkQT4xFSxJ
OBttuRPCUQVpRSG2vEvrimZgbCkF44vLUggi8EEbKBaD3ttvAyme0IGKZRDehVURciehyoTEpmlQ
NjanR0PuCJHIFxXpeI4yK0Aziv7dZxlng66FvQyg9gmgetQPv28/MgtdmVDjnWhG0MYr4j6ZZVNp
GaX50KBTCYmelvi+re+A9KOP9NBt2CtXuvWzvlUtYZ/qpnqsoaHhDoOlobgUuHq9a9BhXtjPoYOQ
Lj6vPRYLjg4AKyDrgWicpgvK9PcX/kaQD4D5RB3v+aVamX1XIrssJOCnwBQScfChg8lA/RcNXLni
yC5VMyAQCb5XBVyRoBUXr00brEyyXuh5xCFEPDP9YajRXzx+arsqcQ3BiWRz+B7cvjCRim9O0VMY
rfgdS8/XJJSHpBUYpn9wCMliWSUJgjqPKrS3WJeORCzRllv43Vq3uLAQEkEiBhUNeACKiJag69Hy
Cq5GQC75P+Et0lSAIb7XrwXZFe7t/baAtpyEXP9amkZ9saR1CxZQiU95JEY60NiA6oJMf2rtwQo2
qgsBRhO1RIJyVtSRHYBmigsujPZptL5vf8niCl9+ycwTiaiWqY2CL0EOf/qII5q83Ht0PdXWYRej
e20l3baUJLka+ixJUjQ47Jn03wYntmSr6wjyYNP4OjswTRP6hyt5kZ8yCFjRy0HOTlBcB6IUtFhY
wMs+P42TuwssE2SZq0m26Z6YOatXhmYxSdRrbTvgWkbHi2OxfeHIWzO1uqO15qoubVXU+QwR5xI8
F/OORyVOC70DdtXLSRCZ72FlVy/sIUGd2idTh1Zr/YpXLsmla0gVANSQUWJBmWO2cDT2c7GqB95z
FM4UHjhm7s7imqrZmpHZSqlw9pWSwgjdQgDxYOBUmCjpG9bKtl+I4UC483cws4WiGlcPooA7FUIk
+Qt9g8Txc2ycwzsgA0FHsYcgB15WGtuNbocakddOwdJGUTW8NkjHG6jbzi6APjfwgI+94KEZpvFJ
AmlNUI5RR389eWay1o6wtFt0JEdBBooAQJmTlKtlqeu9L48elwvbvN4LKe/cntClzDba8P+amA2o
1NRUYZw0euzRT8AS9vHuoH9wW+1B7/sAIRdiHCHklpETipNnOIG/VuxPL9H85F3an91jecLpEHXD
EHVPqdB3Y70/RXbu6lbkJv1uavjC5bLhcLf4tvJrrdVtbYJnZ4MXhj6lOrCCBR1OuppvWg7R+u0h
TiO4NcLZ0agLHMu+0pDADxzwyUJOaqsXpVP75dM/GEKJSAVFIZqY5wK1ShUqMpNiIMHCqbxtNN85
c2R5e9uKtLRiCOyRqQaCY+rfvn4DIxoNaa77wFdKBO+A8Dqar9Wr9QqcJRiLUlNA51L/Fpm2XRAI
zI77R6++N9eu7Glfzmf18itmK1cmWhpXMQfSm+IcKkdO3fdr1D1LC3dpYrZwNBKA5weHOMBKOUm0
EaigkVQtuAWltWTRlFn8MRpU3YBCBuE1wCDXc9pEkphD33fKKyiv6UbYA5Mff6ZbUIlSgDU/V5Zw
ITcDlZH/mPuREyp7PYSWK0g+EEoBuw1wxmChz3Obm8jmHsBhYntv/t3LFxw2KN48nluyKue09g2z
ZGufRkEqsxAV1PFYaiAuKs68bgWoSfTo7VTqj6i1uWRVrXzpAUH4yyNLBEEEwFOuZ1pmXYK8Xc68
qME9Exv7LvZwIrXIA6qRGMpxyN47/alMPoHgJ2UYfQ9DYRn+7yiFMoTxfXslFlNXf7hyJXA+AyI7
O0xVyjJA0ydwbOBwDYHMteACgKITQbH00r1tbWFDA4eLdwsoM4x+TquUGYLPQamB9zJVTx2J058V
PXIyvo2tmB9T57a1hbsVSTII38Jfhlc8l2iTqill34H2ZIyV0sqaKLCBtH+7bWTJ90dSE4AjQOhB
7vinPenCI5eaVo/5EIQnlAMlFQp4bXESWkxfAziP8qQwtG43BKWaxqYBSPiMysp13VJXGW2Wsu0o
YcKxw0MN8d15FwGAskGSCEj4pif1OZhQJu1Oq/a5E7MtGAjQJ8z1pnFIKjKugYCXSjMTlQ5uD1Tw
VZT4rne1RilV47LlvS74GMTHnL5EjYwXgMjsI42gl9bfh3WyCxP5sYm6bcz5bjkxM7+2gLaljalH
mxL9Mc1HGeaWEnwrDHigtf7ahYcDDigwYZKA1CkaOq4/kjGViokMzIR8PL4Cmvm+h8cxfA0OImEK
LzgHP+gJ4Ceol6O383lloyzcN5fW5/nUMYB8H7I5zBvqXfvQayTVXnjOGaRzVKPFtlpTnVwgGoK0
C5ZEQW4a+YkfWelc77pOUFEAGMioxeYQGLYf+faYnHjkeOTwCFTgjn9KRVsEFn5luAvvIxg4gBVB
rDGROc0ulljlozZsuIlfqbZfB8fKR5dyNmibgVPo0Aho3za41NByZXD2ILMxY4OuBLw3lEB1Al3b
9Gbe4SpLrOGzTRjRqVkB2Vh0X0HgFsWJE+44yVIROatuL7tVZCOxJw+GGazVYhbufBWdPUhBg6l7
Uv2+3niQNuEaLgX1HtLh7zpoBD7qZKWotWgCGAL40kAiQTbs2kTV+LFRdTiAKeEMwjaGNzxTb2WK
F4Is5A3/GpmtKRRT20ZFug5df5UlguE02qUunmzVtBzmFIdsqxycXjWhkYEN1bi4AsrHcMfvs2Pk
rGW3lvc3tMDRYQetArCFXQ8ZFfVODLSC9wJN/orbyBbrbdUnNke/IYyr9k7M/W4jB/pDJFtFqCzE
YSruOxEs0Cit/YBMaHk2xBIrea8fODK0rxHhW97kVZJQwKUZQdKJhJng5CEjXPFM4/vba7FU3lNl
0JGiewtFVDxz16NvKUv1LMRa+PFjq74WSNa77bMemGEIkQb5UUJZSK55yHK6dQghB6tp7yRwKd3+
jOnKnPmNQHIiGIVOCo8OounKvXj94OgUakRV3hNVIvH35XNlWNG2Di0ZsqfjCnJ72sM/jSGTKckT
md+cx0zTayb3yOB7gg6YPs6RJCNBvhJhT3v4lpHZIzGWpTjEHYwYtTuoz2CcF/Cud6+3523J78LE
/Wcs8wcz6cpalDkO+2fUTM14a7rnNN6H4VlXjnSwO/hgwva2zcXpm3w8CeqhKP3PRpYPmoDkeCh4
ENszTl2w8vN/xEh+zNzf358PqUlK9BHwuehJQaCOpObl6MzzWiE6Aa/SjEQBy0aSxRn7EPoqfeQg
pSAT1Gay0oqRIUD1wUD+nsgBpL2dfiyoHSs+iD57A5kdO2sT4zCAxw4vWCzAN/abFrEyg1KrQni9
hFZ24YNt0k57Lvk1pLR9D1GL78lQMbwISFaygOg9OofMjDWGCFq4MYlJVPdC5gpK1zdmgfgVZPoc
cixmVqTKHd/BObFTicrPuZDpsjWCNRas2krU5G4xstCJVQauXl8pudeqr4bBub1my/vkYlJnl1zd
5amBmivyPU2NzJa2AakTEp7MHEOoH9w2tpSLQf76PzvkT+R9cZr5XhpLrosFrzoIllNDTYJumRNt
9N+OaDZ37AHKy6fxoIMXLdy3TzFaI1a+YMlJuvyC6dq9+IKWl9HcW057lL/XOUjsohZ1p0iHktoF
u0f5bSg2eqZbtHL48lVWDatTM0v2z2PoJA1IFfR7g661cy89e5cfNQUaFx8V5gqqnSquBFrbuHl4
ZlL/RVyFGC094ZdmZk/4WDeo3hYwA7LyWDpood0ZroQkZlqvHNVFdx24VXnquQEf3DwQM9gkJSxg
oRWiQE0LBYM9+jEgTpDiRo2BpeUP8iYk4obu4nP/CcXXcipmrObXF9IO2HB/v2M2s0kRZjl60gUv
7azmvoFk5V4/ZIzYKCq/3N5aS7n8Cd6I2snETPlDcJEP6dCOeSZ4PHRcXTRICh3KYZZxDl53/ld9
V0DL4nGzYnQp5Lg0OltTn5XpOKq54IVbuGU1ydRpiiugUSz9rvOqwqFr6hmLD5gEeQ5tQlL/AGuL
QehDOrgQkFAVd3lmtbUthivP/uKJuLAxcz6CoKjTQoANaJnyZzWz+czLEdeSca01bfHRgp4PnisE
bOhUuj57WLNMqdEG6unU9emnou75fMWtmN69H++WLk0KsPCef4CAm5z10oB40ctzu4RuAZqfgkOh
Ev5eGbbRGoXnmrXZ1I1h0FIph7XKdwcA2+/8KcOWoM+7WEnqLd4nF+OaFvHi2uJZkwRiB0s6tRr4
wOF9Gdtd94mWw9u7fGk3AMenwR+ekEJz0KlYjUHYwG/you8kABliEwHS95bzYAFX/+U9vLQ1G1SO
pGuftZXosTse3oQREU74ktC7ZeRmflftirWE3dIGvDQ4refFLKptpGijAYMJmivibCMpr/T37flb
2hIXJubZUJ2BY0LyYaIFdavNDu/dPnvWBStcSYAsRkyXhmbORNGDTU0JYEgpwQUU6GbInn2wzlcf
DGsGAvJBfmwfy7AlQ6Rubw9y0ZO5ND4LFfQhDzqaZ6IXGpDjsrB40BIXUGA5A5yyJim6OtSZI+GD
AqnuRAy1rhzamDndBsU9V++KQ5Q/MH4waeNE7aZe1Yhd3i8TtQVYNSAUMf39xX6Ra7lMRVqLXgrx
xim9Y+kg/ZQ3VXE3PFFHyYATC2y9sABDUh22irldynpqEvhEIJ7+RwHo2r5Y55yPM4pMXGNWzWMG
xghrMBVbyndC7PLqoZa3g2wZ90a0EjktFWbAN/PX9OyocOJYNQ0iVk/5cpKN4rAtjmd1gDASCBwd
6NdnZmkmYCTaamd5AzIguhP3Ik9E/Mu5nCsfmAngZOPe3nlLD+LfzwIQ9XpGYgWKGqh7QPgA6nvI
7KO74LaBpfOLFhIAqQE2nRAn1wYCriwGv68Er0dq1S1Cqy8IOtmDJ2RdVxzkpYYz9JqhW3BKw6BP
anb/jTnYAQJ5gC9qCZ++BVrVHYqT50nN6P8+KDweKPyCNkPV5syPw1jRJOgFwQOoqU+6jW/k1iDW
dt8lVlWVBPhD8IasGF3MpqMXRpFQdOWFH0Ifha/x3VjoiL5Bcs8AQxzt+l559oHbtZPHfb5f8+2X
4MkggEZXMjwmgHfn1cROkjo2Aig4sYdXh2PvUo2UjhlY8sPtCV10QFFpBlswglkeyf/rbVIOVQJ0
uS9A5vi9535z2rYPfqn1NrMLt4pNMbR43q4qM3qL+30prDzSS5v00vp0Si7uJU6uR8PPJ+vqvs1d
+aMMXhJ9WwV3CtLCq23GC9cQWuOQF0KbN9K/c5b7IarxV2MkghYuYaYIUTSDlOxVymx0cACCjkSR
XR2zZJN+1aX9KFMbRLdAgm+ULfQjh+A7CyYG7Lfba7DwVZNqMTpjUA0B9Hf2ANYMPE/51MtmIIpn
ZQTm9rWK/tIJvbIxe+faMe1UMYMNrpadnksdmZMPau317WaojnFwHDgrrHSzyHsnL++E6v/9BbO3
D3IfYssSQCryERWvzq0YIvVatgd4ZwK3b/xg35WA3fsNqfvBkY10W9Yr8LvFmQbHAmgFNBmxyGy7
gYinHtqBH71R6t4HXzO5OF5ZzAVmZmhQX9iYudK6lhdayTDTozu68SHchtvafofCHf51GzI8ILu0
/UM/vXtsyVoKeKngAPOoYwIX8+dkXZ8oIIOhVT4AuwHBpM8AHXucCbrFTWK6wIx4E1MTeAQ2oXte
k/5aeNAuDc8LfWMDCJBqALLSQnFePWntR5+9UnWlorBmZXZW9JzlfVdhFzVplJpG2d7Xqb5hMXJu
fMs5tw/m/zKZwK0LBsBGUGy7nswi/J/JbM3GOh7vMqd2I5uRB4LZBH15uwUZ1vnXGn3l0jZF4AfA
G9rvJ0nna7PxwCsjqLoAWVF3SfAgQlj59sD+XHSz6BIx0X8szJ17QRriClktVGVJP5r6EXq8aIK8
e8LmhJ7ys3E0joPZkK/UHLBvQSBvifawBX876iq/Xwi3a1zFFEyk101OIv1aAn+JGeHq+2bLzNFG
CbII3wccJ/KLyPpRJ3ZyNz/69/6k9WWfwASXOJWbOtRG/hbNdZyTmXA6bs/U0kt89SWzLZDqvQFE
DUMXTbCRTbByvKMj98hOY/wvm+1yTWYXpKpVAprNUQhOMeR6mnQMWd+GVkeA9wK9Nwi14SX2e7DB
rHg4f5zBW/th2pEX73CC2yQ11D+2358YbINgiYTblMDtIFj0gdx/tU5hd6TZ/D68gLaLoJUyM+kx
sOr9KgBt8blCBUcQpso92Adn3yPLtST5IZtarSv0YWzys2711UmWHlNBsIDOaHWSgMRyu7LaC5le
iKz9tTvzhqCB0+oNhV3RhYLia/3bNwh6fDfW/9POdM1dzHcX9VIfJLCTkMbhd5bCQG3Yk18rZpZu
Sw2kBWA01FDIn1OSdRDwEEu152FG+bqDep4LtTw+ttgz+sCg+uyfVqKtxeNyaXE2MIaWKUnoYbEs
7jMFfS+y2VOkE9GN3x3Co6Gc/DVA2lIMr8OjQ6eDiIZ11B2vJ5PjZbWUB6Bsj52F1N97BH3CraGS
Fg0r9sqMLm2QS1uzSCdCXlgXkxFhW0uOr72O7nyNHS17VTJ8gfkf0QZGJOo4BQK8letR6eHoG2Uv
AL7P62brltrBwCkUdunWJQ+TXq5TO+Z3dtTB6eGe99LTs3x6Nqy8xlW4tqrTcZtfD1CiAY8KSNmA
CpoHqzVjmSBj1Mf4NThrprAzG3fS7/3G4V/ZtNJChhAD/2tsdvf3GvX7oJqWc8+cz3fnvXV7V985
2LoPD4bZEbq/f/ptv9gfpflSuYNHzQ21DSt4XI83l/D9Or6Fn+StdUWZgyT6QU+owaEW0HRyth+T
1KoMqmPNGfoO0bSxU8Q2tAw25Hc8F0wcL6O2TzI1f47UjN8qKM25Mc+0U5dHU79Z0bvosdLuavxD
ojYwVm6wRZdF18HcgyZbBX7L7AbjWBQWjPOnvILluxpPZKgK81a8sfA2Gttz/vnNWRCq2LZEN9fg
LktLpxvAPaCCA7jHHMcP/gA97HNk4GtmM+FTEp5GzglJoYwrD9aaoWnDXtyfepxKoY9kv9dp3rvc
FmbUnQtMaLHGKb3ozl8OaTafsSrlGBLSKFpGIBUIf6RF7deu3kKdKOjig0omSe71fWFyHPm1eV65
b5ZO3kS+O9VMQIQ6X84UbYUBTWG+qAKTakdF+i3HYO+OIjTYff9hT0arXVei4kjqYicEdiKzp9sf
sbinkB+Y+m4Bukef+PVsN1nhUz1pBC8L3En7wPh4qR23gdQMuFKDt9Nud9becOsIa2JNwsIDBgJ1
8EYBlIrrcO4J6yknaawCerDdJQSK3XVvsxHzDUKdzVm6b8mKu7e03BCG0pB2mSYd/bnXQx0SncrR
NN97Cc3SA3mpvifRJEg6EJRCMtOwyn1mStvnzeb2JE8+/eyKNZCkQ6Axsd6hX+vacDng/pEqESjU
3jGy9zL4avoDhboOWjek2AIRykoMMI3klsHZEVLEDB2TSLR58ZeQHzWhslR9De23cEwRaAs8GDPR
0YwL6XpQqQjSr7yEjbQ7jp3NzIgB8rpCYLAEOrqyMtuesprXRRjBCqvNYHcXnZMNb4PI7ks0AmgC
qRu8iZu0f+YLe2W7LGUGp0wCUnQATot4Jq4HGKmhHBkdbls9gxKH/mgIhzy1U3SBZqQcWqviSjL8
Bpf0yJm09tY0FBeGjssBZE9T6xS81jl5Q1TIQtqxRgR4VDxrXxMUI7FdQTvxr35ENkAh1LZvs/vb
e3VBE+ba7GxdmRxyGWhaRS+rzuoYWGIGVN3RcPR+U3VEB01+oTmGhU9Iww/lgUeeQ7HkQ/dsJGCO
XfFOft4R+BgRfekYPwrpc2W1LujrBLGsCPdvG5Fwv1KIXYhFrn9/dlCQQpd62kK1DXhJompbOQpN
pBZNhe2z6lFWoRVXH43YKsdtzo5Nt7bHfh7Ua/uzyUYSYujSaXziSPKX4b5WnvzE8tOHxP9gH4l6
p/Wm9isHzQwArLcXesG1vrY9O1qFNnZSqWDslKIF3OnqgnD5/fBS1psKQGlbrtdKCZMDfX0twaIM
iB4qFwAxzvvyWrEZEwXMXp6UNBRwTb5LNaK1FL25Wq/Kj4kv8o9tHXVW2TGmmH0WKpCzr0DqQuSS
B7awSxVpdIZSj/YsTYoCfM/98JmwfvzI+ZT9yrWgTO3bE/Xzorv+6llYwMCOIBoqEEKVHIInU91I
AG4n4V4ZajPW6Yq1hR2BfpgJuDuBPX+QiAhCU+g5+vC8SHmRy60eP6Wtc3tAP58jKAlCHhFg6Yk6
ZN5j11K9l7KxmzAw0LeqqTmW9ZYLE0srniVq9TQ183wtBfLT2UG6C+jViaUcHT9zmVbNaI22lWWA
RJIqBhEP/Ri6kFtxHRd8ClgRUVMBNQr4/P7EHxe+Y9bLaeBHoeipNfD9dFdXJJKPbQh9COo7XVfG
pK6YpbdOlL5W1G3TcwruPCX+WqNvWii+4FMkSQFHIzLS6Ae5fj6COmnVpEtFzz8WT2DPsxQbpMrF
vrZsnTA7k4m04sstlKBhcoJ8oyEOj8Y8JcCF+tjyCkp14zkn4HKGGqNsCafBPCWW8g/+G7LQ6PWf
SPYFEP/MzgWCJk2LegoQATQFbMAYi1/8h2imJgg6BEgLk/ZVxf986F9i9/YGXojcUI3EzAJxBH43
dKBfz200qpzPwfnwwpygjgUuwo2/bfYaaOygU9fYu9/lFrh7D6Hj9rbphSvs0vJcLQsdvykNxELy
hC4xucLlQd/XA7ppM3DKrVHirI1TnLkgnMj6nOMwTv67sMqTZG2DXWqi0di/q2wZnYc+EoiNm4Sk
XKunLR6lizn+EzhcHKVGZ3LqJ7Bd3A8Nad3MCvYS2jlNPrRNDrwse8yvmb78Q8rnanHn3nIDD75N
NBjWCiv5kE16pwwHxeSf4GDQNb36pVcQeSXo5iA1iD5EbbaVsgbJNd0YgFAZ9kNndgb5FShOYVgA
R/fhB6vXIDFLF/yFwTnpqMgEAwL1HZ5dIPhBzSKCu8VSD2BPUHb94cN/2VHEIGvR+5rV2U5Conto
ygFWQW7GZ2bdgub8n0YGRhIV4RwUzudXPNeLbZPEEvA24nPDyVtJYFYD9khF9EqJ6Nw25fV3Ifuu
fdA3OWK84fxNX688AdN6zXwMBT2OgHjiFRVAyX19NdAwyQs+yiSvN4ct/Wy3gYP5XPOdpsrADSvz
RSzA2YReU1iZJPPk98FqXeG9fM23KOOvJfAX4la89whcJwYFECzPQ/SxwTNDwQeIIVnpBjRqYmYO
UBv76r/0L08khkDUvXhkd+glDx0JFOcP2Vq0t3DvXX3D5CRd3AZDzZQkV/ANCfpvDDOK7qWdD6XQ
z1Xq34W463q4s3clonystdNwwdCt/nIDl7wQafedQ+62XitGLRyLiRZc/jO1Uzr2elhcNfrxMNk6
Kvav1V2y/OuI4VR1Air+AUVfTForqkFuSLkE5vHsSTSddAPuyNriHTt/wzaxbj9NS8EMBvPX3PQ5
F+aqRNMBxJ3WiFRO/d27AFbjOeTv2sNju+nifzoE8oTnBn6GB2D22p6iC2WRZK0ECZSY9LtOskX9
GH9GZ7ADEfm+qx54dqizVTGuxb0IGSn0VaKrGbyj13Zb6N0IfdKLngVWToZQJTZPIRm8/hGJo/Ma
XmcBZDblqPAKQCsd3ObyLEZs9KQdw6YAsCS1C95KDNNvI4vyFE2MiR1Q3UKHMebgUBQR6YuchNJZ
0OCAhb3djZ5A9yHbUbBk1/mmAQikOCQihDUee8GUK1N9l6AgNlp894uijrImRbTAmoOvR5XBmMrc
yHLPJissgJrulVb0nsHMRrrNNjG7DY/LEREeyG+zB3Fv1RryxeBqur0fF6iDrk3PDnLcl0qSBnhz
xrMINfvKaiz/3FkGUSIivfCVbb8h92bKEXl7c0/dEeJ0a5wJSy7xFAiIqJChcQ6hwfVeGQJ0dRki
nneJQCsyyE1fALMvGkLP/T/E8lemZjOt+hFwwgymni3rVd6VAUk4Ihx5OGibjbyCdlkQocTkIqto
TFJqiKdm1pB904IqwdOqvNYf/LO2H6zuSTol9pNmugcB7ERg2TtX3uOj5HkVhChfss0Bsui7xzN0
Tm+v9EKW5upbZgutDaOUobcecGx0moLty1FkLLe8lrFYOvfgMQWLA7BzkA+bVao6pdSSUWeS1ygP
sUHSzA3sAa5hZkeJd3tES543GC//2po9DCM3iD7o+3B1W2iOMR4hwf4ZeZw9OofsA9r2u01hfpsr
Vpdyb1dWZzdqh2pHHfei5E0lANDUHvyduuueoGxwbx8OFYQsPxgzw41i1r9uD3jpqQJVErICKtgS
AKm9PieR32SsTVREGrrZdQHpH+P+7baJpV0CxgckNEVAX5Q/AfPl88QiUObVGBwdAco1QMvbHuJ0
F66kDBd6yqawBTwtyEtPWabZbhSbQNdSDkPp0U42Pgcv6B2+r8H10W0IJMy/sEEREn9BBpSzP6Wa
hKMrrMymujSdl98w80JrRQ7B+6hLXq6A25KISU0VN5OY8WKUYek1ST6CY1HRfqu+obZW3vpoF5e5
UDsOAUMvoFF2TWo3/QgGxZKWo0SUBC4GUYuE/xRTGcCcvENRiZQlVyumFIAWEn0kfobGWyGmyFMF
SvZFVTmljuqnml1x7SdDy8lpDNsCctsVa9+Ax2+3TBja0koNTvE0sVafQI1L78W86pCyaMSiNME1
W+amlKlSYNdANAX4czi+xblWIVcqFMWGk1M4Zo1mAHAexvoxUSS6KajGNmGhBr9EBTVfs5UV0Pdn
TSYQlnbNTs9EbksLsEISKhRaZxYibTP0y1O+t7MKfZgEXAKATmdh9cHTvuKJ2vetb6JTN/lMMVU1
mcTaun/xav4uHdRMrk9CH3Xo7IT0hhc/lTpAzsqjAVpOMSfcNtz7thE4QbiSkFt0eS9tzm8bXa3H
DCVXLzyoZvh4F1vBWXAFEENQm7rKykFcqPnhhKCCjA5qnPYfHQNoSc2MOPOxO+3wYHXOEXo4JYBJ
OXlV7kCu95EXoCS1VGqaXO5aK6/F8mhV5DZRU5n4O2aHQ5Ejf1SHVPbkzuq4M8vPybOMRqGK8Fvs
KU0CF1Z9bIfTuIaNm355HrZJfy3PX5AgF9OCKZHsGa9iYSZEqlwxP+SdW3f3K+7A4g0A3wJU0LhT
lTnEAz2hILodMhkB96sxHtsOoIGV6sXyTXdhQ77eqmkxipHCw0blHPdgFwEdVWg9/Pad4NBBWWi3
efzeaNtnfTX+XRwcIJOyAEz1f3H2Zc2R6uqWf2XHfuc0iLnjnhvRTEnOTs/2C+ERJAQCxCD49b2y
7j19qrIc5e6O/VThbQuEhm9YA3Kn889/Oso1c9FmI1+suy3FMH++Js6By2/f6Ke/fRGxDSgdu+b5
b8938eauAADwz3//y5DwjPf818NfRE6urRi0cDCAx9JsVQBY+ChGtPQstPPcJljMkxicwBe7qf8m
aPsRbf7p3S6uphbasFXTYmgR7/fPxwRorWBqgfeBkOVu164Phw0JohuXBfBo//NrfxmN//zaF7tO
5axheaFbZ9rBfv58Rj4SWDEIQutrvl01nw9P1e1hcwcEySlFDeH/a9P/e9YvUama0ejmxPDq46Ox
O54TgCyCQ+l8vOmBflyxb1bRl4cMEjbE/UhPAbK/mGoF5WzDoDhSS6Ad9/CNsKM+nm83ENp5z76T
Cv0qMv15sIu59dXE8mW2UUaw4nLjhvw6NZ7+/P2+QN8hGgVGA7pSEFyFkOave64ey7zPBm6hVJE0
Wz0J09N7+p1V8pe1JqT0qFfAz8sm+mUEin3h2S5OSNqF2Wfy2gZ1hnvh1d8e109jXFxD8/sQQoz5
brwro5s/v+NXESKAfmcFLVjZ4gl+fUXuDpUJtzbrjjmv7fwyi9tKe5lJ/OdRvgDEYiZ/GubiHTXT
rLkjTZxej+dTswjHKwbEVBu83sLOG/vBCoKddvKCaRf2oVNCF5XCCkaDRQxk4QZ0HP78QF+uHmBD
gE41gKi4vA+bgrQ6mV3rTn/WjnxaOcNakAgMCueb3v7XAzlwTvORNuLz/jq/LoHYtfAK+66PPCcx
X/Usret4LNPmO5U30/ziFIesA6S3z8Z7MIX7dSgtz7WmqjCUiCWcjrSbJVnMkK+f9/Bzam5A2v3I
z8UpHhgn/hnDluMWKq3VFVjJNIJq5N2fp/irbgb6zRBCck2UhiHO9uvzZJXmG3mBpRXtp3Df7USA
tn7YPfBttbM3hQPT8e927BcO1FjFP415cT17dlZoPceYCDRQ/YD+VvCMO+YmwTILVm/BLu7bME7P
6r6n6P6bF/7qA4B0BPgK0E6Az14cF7K3zkoHOG+1m4b7ickfveLahE6QqmMInzHVQPF9hfBLw+r+
rgj/5R378+gXd6xFx0VY3nx+9X3UXfkPrg7qb+Cx8BPCiuk373peTJfXKqIC54wTRn38skK3eJky
NOpYdxXoMP0aJpZdWBduVLIRvHAvUizqi7c/D/rlXf7zoBcx0EDnWjYIbxGz3z9me0C5gv1RBuuP
6erq6kHsdmZ4CNM0vP/uuPgiQIJmAPABiN8htOZc7OKyZRlzZGXfkU+IlEwo80YQq1Hf+cOen/9i
Un8Z5mLHCCvnZQ/7A1Rblma1MA9zqlEWzhk6EH+ey6+qLYB2I5KFjiCkji9T9hyWhvYytvYdapHB
WYz3enW1CrugOBs4br/ZGudt98uL4XLDaNgXcFDBJXNxy5SL3k7czqe72uN5VAx4sWEqhm9umd8L
r+dh4JEHV4nzdXrJR5tQibe73Bvv1LE8GJGZVnuUxT+g17Wiob1/6GMrkpE/nr55Pf+33XAx8MXe
s6nNaijaTHe5c8i6rXbTr81qTYsEqNaxf3HJezWHRejsQLoRSVkkr/4Lt2IYRnP/iUioR0bVNYyp
9+3dPKxL+gB9Ck5CvitWXRbIEewMGUmEzXF+K46Ch+POvzPYg1eFRQQXyo4fVbOy21BS6IGlzY3T
XnVGH3QgqGkBS+sXGBeepJ/kBHmulTag+W4oQKBsVxnRRKIqLNGjhHdQHthePJmAo5Ae/qnqzN7f
t3YVgBiEZnuvPUDNBHUBKy721iuT31Lbz1vpt6Xy0zc8X6g/5Tl+RtGM9tzxzgah/x4+qmYPpe2d
ATU/PIx7srVYFvF35nW/XdM/PiB6UgYa4dD3vLw3ymIe3fMHNJLi6KJWlcG09Zsz87sxLk6vUaC5
D2OL6W5rrcB+a7bkuz399TL891tcXEDQkJ29Nsc2gw9CVB/hLjbel1giQbvNXr45P347qy5m7GLJ
T3Nb26NxHisAWdAWqclj+3TIgiYwwjaZtkZ44/8/u3qdBwUEBjkwgjeI6f+6OKrZaWWvlxi0l0My
ZJwHs1GqWEzrrgLiSPWwwS307xSrfseF/hgX8Ss4roCmWhcTWwlWwQoUn46xZ30BX42ADXOoqXHG
E0s9MCE5qVbOOyW75kM/dl4Ex4rAGq7+POm/1VIuHuNizoGbnGu9ZtO5218nGtrgHV45iyn6Oe2x
cr8zsv7RLf1tM6KJ86/3vtiMzBaLpXrMt9UmfRHYPswoKFt3VtS/CTtwF3hTCGi+hc4VvOOrdemm
4s34GGGxhhQ71t8NoAjFw59n4duvcZH6yYIOwoXDD5ae4Gk5XNtGWLzmza0fVjAWWg+PE92VmBKY
czlRqW3pfP3nR/g9s8eXcKHOgFAPnjBorv66EOEDBsejxp7upLOlDmrEV/WVb4Y9rMibJzurA5Xa
dcDXrQ3bDlBGWOBfG/RBmckMUy2QP0F+sVHLnQKTrcxp71hr+1uczVdH6fkePCtYIgi/rP7P6I5Z
pHbwkF3gbJjCB3ROtbV2+lWuVpxuSvtZ+le2efPn2fm9EIBBIYFwVsowXXjCXXwgE1ml1BxYHBY4
uOm1XFS4KCibt/SKmc/K0SHps+lIYsCcXYOFluM/d8M3yNfLVAAkR1hfeODqwexUR3p7sXZLLXOl
PYBk9WitHrFCPBZ4T0gsV2JVregQAqk2p2UCGsg+uwayKnL2NaAk9o///jwh5+Php23026NczIcG
SBnQ/It+pwPWbpZTUOoHgLmz6pt3vswBLgcyLs5HExIMY6lhoA4Kh9R4V9mV1zYBtO1iu7OTvgqr
rTnAHb1/noc6+fNbXpxOvw1+EeTldBktIXX9rhe34iWrbhZ9Q8eUGpHRJ472TXHt4jb9bbSLkNzQ
Na/XZnzeEs0c55ZOExyZhqjqjhVMxv78Zt/O68V2h82VroQNGma91uNcJq2e1nDmg+AOC3uc/qkd
q2/lNX58rctlA7wFhBUMB1opPxL+n0Ihg3azuxB8TbRDR28F55+EQU8bRiRAXxqv3yncfPmWZ0kj
HBXwdALM89dDbWA6VFEBxb9jVmzz0O5TtvbNtJ2vEEQW/FP6qw43rpG9fTO9X31L1Jh1lA2hRgP8
7q8DL2XrwhwZ9DNzKLJ7Z5inlSLoqMEwjQRmVczPMx2re5h1srWhu3NaaTNoeFw8VUv3WRrVtJKu
JU4cWLjjIghwS7r90sxMpH9+0q82MhrhYDKZxLH8S6yzqvRC8AwPSmUy4DYsjJWITK8O/zzMZbns
x+I+RxpAkDhnrNRFODqOmZzQzoAgaBehTxSyK6h0XlUnJ2bv06qHg4IW2/HOTejaXk1RtdaTFq0y
iJueyshfww8D8TpNtO8CzPMWvlyRPz/X5QoRBslME8/lkg+n4umY9JLGCmWdPH92J6QxZh3a/zXq
/3hT/zP/EFf/9fflf/4H/v0Gg8SOQkju4p//+b8G2XcvnL7UfwVD9/Ey/CU+/7rpX3oqe/om/+P8
x/7PL//nr//E3/rvsaKX/uWXf8QwBOjn0/DRzdcfcuD9j6fAU53/z//bH/718eOv3M7Nxz//fhND
3Z//Wg47v7//+0fr93/+fb4k/8fPf/6/f3Z4qfBrP96PIgb/r7/1r1/4eJE9ftX9B5SrsO78s/Se
42D7TB/nH/j/QE8R4tgowpy1LVA7+PuvWnR98c+/Lf8fCJUBosL1i3wYNoJ//yXF8ONHzj/gFAeD
0R/mKvBqNf/+13P98jH+/XH+qofqStC6l//8G9CX8/b896pwoUIG0Ub4wUDtCNy031hTLKd94S2K
hTq4WxsERqHP51hN7mOWF25iuu3G7+RKN1dmo6dUWcjD1bNL2RCOhMMa3KiLW9+eB4hZgxNxNzER
a20bzrkKpuJ2JkUZFIW9ykwR+pWZhwa1YY9ZAvsFb8SE0ls5m0DdW/16NMa4s8zAEQVkcKB35+VQ
PPU9wAEee2mLnem/dt2wmYkHrUQ4A1gQbIosSSORlxEKLkGumo1yRh4AU7GvaxLa0ju1vh7W1oNm
IFOH4yGHrFNbLSzk+nIspklGGVx1SUbacFLgdrgQte32E8RAu0WLqpJtdD4/KWOC3wqs8VqjSVoN
pdAaEbzMHsdZS0mJ+BpGlDG1s6jLn0UNlMS0MZrnvveDhnqPThlbDaiq5tNQvwNiFtTqYdQGEs0l
MVPXh5OYJCUiXrnpBggG8GpVy+luKK03GKDABtCHIeiyITNcj/wS5LKy3/Fz7sJqHCem2vqllrow
kUQpNxmsMt9MpFtCnxWpNaGMmW2molb3QImH0rt1/aPbdnhPG2z6ygiVUMeOFZBUNmBUWp5BETA6
PbXMSWALnIJ3umoJcNDquRhhpcUNX78Xjdfeooo47PVM3Pc9BOK6/rmCAaw+eQ9g5QRcb5+I1cBC
ES3y7oYBCl9JCrZ+PkGvu+jzyMktKDN3IgXaL3b918XT9qVctj1XY9SoJpbLBFK55UXlbK5HUCSA
NaD33SDDdqqqJWAAxXmsuK6X+WayWPu6tMP04TUP2VAFtppfuhIlk8y7Ghi/6sgEldwTrs5Ag8m1
xrPIN1UeVVUjwqpxOxa41bIjCwfnxbpFBiHvIW56N/NSBqqqq5QKKJ2gnFiDiqVzpI/GSplGiDwj
QoYZ2vWd7aIAY+zpwk/EabZOpo1htYiw96ywYP4hM3REjtAJGWhaMfvU+Nm9EJjSuQ3KcmNxAuUt
lGh8GB6Ian0Gijr5vnHWmcNCWOsFemGlShNRrg1BR6o7j0A60H1n+ZmDtIXl0VFWIHmYTeTZW5sM
yTyOWwJeie/LW1L4N5S/Lfk2n9kdabb4X1FkK4eYjMDUj89L9erLk2OxjQmfOSVWA0xQCgO6N+XW
JwZk9AWe35i3k9a/Gpkb6KpVoVWcQEQLMjgKsLbLwg4py5LX4HnKsG7pXTvrV1C4ephz74AKewLH
WxSmQnMGELtQbei5G+7VfOfTJWh9kH+c/NS4a1PxtZuNqG/ZRlpJAdcChaYTYQiKyZgPsJBQqSa1
T0VdurU9dmWU3d5sh8+J0ueqGwrwo9mjyBd3VRR63I7mwScM3AyNwm2G2fObsbT549I03mmC8OWK
Z3Uf6Tg34hp0/cIaxw0cK+SxWvwh6VpQkMARw9bqoB3ING9Eya27ItK+6UxxXXrTHiitFeOs/oSc
iX3P3WlCkSEH6ohktzaagDWsW/HBGiqvy5wmtiw2uS5TELv2Q6lHIHcHnSufl9GD52blgFBPXg3e
pTzrt92s3WQ9OgIue7LAoWF53cfKG/OzNfEQat5sxPngTRHUzOD6nMd5+5KpARjO2oXNBjnW5ufU
VtHEHPU4WFsBZBxvhvHBMyF3OTp58T5lk4L5u6GRYOlmf05VOcd65snQdLsa1tyL/jyBa7IzuiIL
C9BeoV7W97Fb6v5K1limrecOKHfaWiTbY8nkHLHcgidc1udIntrHini3hdFBB8LXJO6JRX8bWw/4
LcGtUC4thJ9t4GzbB+K2j8zlsGHNHrtqo3W+d93S90Zy7Gfuhqjqw1TvBFLEiM3RKOg2R5p7pPrG
Ahd/8Fe9+Sa6sM+xNSBHYLbbmYs10LXPDquKKPOylOfmppR6AmnBoBFYsuYLLXBw53Vs0jnUgRYr
J7CUZpiTK2vPJxqoDAr1rlGs9PlR4jyDqfaTvrDIbVHHlZVVruxFwGQQptPB7E3XRubFbOp2xFt2
TcWuC9u5AYURvo46F3zbVN7BbeizVApeFIPaeXi9sePB2N2gGiVRf4DpIxYJ0Zdo8U4w4n6qKPp9
Ux2i1BoNcmdZNy3O15agX6TnzxaTESnHQOuh+yJUOPn+0XeQPIu17HYS7u59+6xJbOoW+HMXJhht
MMASaTTc2K94VLiIWbX8ADjdyhXa3lb8ibpq7bR3Fe8ePVhkBzgFt6CYQfkhN+e41t0u8DIB+pjD
k8Lv3YPTwJ/FAie2GDtUknoDKmvTuNOm8kQw9hoe2H1Y5fmSNgqS3u6hzqeVW4AlkRcHjtqbGPGV
Z//dmrskb0nkeZ0XMBvAh4KDgzjSrWLteoBodt4gzEATM7TFOK79Grg6ytkcNVb5JDRxm031q8Wb
rercMpgqGBgxMO6wgrXFSUQvxpsBFiBF6b0TVToRya333vEfesNv8Hr9xsLOD3JJFoDwOieZCdT5
Ms3K4FeCpeLXXqi7sA/hT8rRcOCpxYwryQKYYDwa+azWqpXYiwS+zZ4Gjb8KL6OPt61ia+H7fdhr
NDFcP2Zu92ib1a1mZCcDgnlJ2zcJlCj9YKTtHDYLpysLR1XRLwkcfZISlJJ+MbeNA2sktRqQyQoI
fzBnuO+dce1WFia/aQfUERYV6ASRySLi0oPJuaiPA1ujq84CfSI6tHQwOzCqdupyU7tjyks3yKxp
S+sVogMxmHSNS4yEJVhIjLurpfLhyEOPokMZVdc+RrMLGt+N/Jme4IZ305jVadaGI3HUtVaIWJlZ
9QQIYsAH56Zs+ydd/6wqczWIT2M2NxMsK/OX3B7CwqzXk47EXJtSt+Wrsu9wIuwaHWFdvS+a/eg9
Z2Sjj/cGdnRWWyGtoDmyseeH2kePVkdBiKU+qpq1UcN8AfpH/r05Q/doeoEuHmooKiHlgeIXR5WH
+Jz4dlakdPuWcTushUono8B1UT2zc4DX6zV56MAxIJkdCtODMwVUTjw1p2SCzhBC7a2xQMZmBC1N
GwD/9WCr3iHvzdinDkHvYii3uTVBzdhDr7MbD6xYQ9poq/gc1U6lH5RC02iw3rqhDX2lW4hkRGr0
WqIDOapnDSChfh2ShkatDRSoJ05OCRCSp17rpk2nZaiDboRfq0c2BGLQPOcBGtgqsR0BqJaEv2l7
bcg9gXzlUpDTQD9dvYwWo8Rpq29kQTbmgsKnQWgEp5oi6PoS5/xw3+YG4o/+7ERlAPGXxbU9JQ31
762xW1OETgeN0wY26JkRyhIHp2XDBWJWGcgdY6VQUAVeGSWXQOFbME94Sa8PsEjYmPZ+qJSOQ8f8
dODIDU94dKhMC3ZOg3vtMzNLnRnmRJyRK9EqdN+qk910r46n95Gv8E0cJbaUadfAYz6ruYeujnYk
nXEET349iXdbtFFmI3GoCktsAIxFHqBCabObYbmrLfjTd5hQIddm6UcFTBoDV3h7ncuN0XX3vbWk
1J8f7GK6L12yh7vjFvdEOBHENULfQrsjoqTYEyFSohFopy/DVsmWhI01TjizVaA5bpXUxEqKghEc
xKSJG1ZsW0ePGws2yAtcV9rOQKUb3hwSHlBaifoavYX1GKzfqkhWOFTYUu/GmgDT2aNg44z9nVcB
h8AGEEmBCFsxqzmbr9tRw/oXSZEFTIP+htC1e3JqnP+lMvRDXjkWDo+xXlFpwidkMKw60nLiRA6s
6rtQc8ECBlV262YNTXMyr9rGMFNQxO01Z3lE++yGO0t+xZVWwxm+a+66pcOJW4hqco/arMqjWpgK
HKPRE9jXV5EPyvSy6BZi6VVmjPiJAxe92k+gWIDQv8VkFLX2oDyRXWkEqd5oAq+79CqZM3MNFHeT
uoN9qzTt4HmtjwXvYUWCOuglnQbyD4zMx4DUSyo8pH1iHGLPLbSHwkM6wGo3e9Yc/4rpWhcQGxG7
QcrjzNwlIVMp1+jNe0FTChwHlhs3QmxKP7t2O1NHE6Q5FBQQ3rqur7oxA+GnfqfMjnnXk8ixGjNu
aamFrKpfDIexK8py+W7ANzD1OCzL0JcMJ4rQrTXNJZxcpq08ocld71p16EiOyAD0hJYO/s7pcZF1
uRZ4Stc29mjdEo0XEYTC0UxGpmXXdeQq8jISaSaiHtqUWgTOtu0ExzDpQIIQep9rxD+rxuhw+DWA
F+gNOiX+AhqCTJq6A7dxOfZtuaZud5K6f4Q/aVjQLDDK8d1d2mCyliFwujzKWuPT8TjcPCCbMYDU
f94sZHBDUiF67A0N2Z+gTrhAVuKo6kWuhIUct+/x2bKldsLGrmQydyYJDXs+y1PI56YjjxAJuTYb
ks7S3Ym2jXuzPiqs7G1JP1vLe+r0IZ1897OmLCrr8qMbbXj8ZC9QW0tJ9eb591C1vjcNedNx69ZW
VbHJ5uJNc50Xu5PPopJPrjZcUxNvr1nkWBUdj7vFeWlybAWdxrNfIGRW/VqSJjIFlLDpe4Ukfls4
gkZeBvvZcTSdwJY2xGgGtMHgMrRIBBJsWB463c4ToVFE7TNHVQE2dJq2BHI5kUYV6JQ+N8YA/Vod
znXU7o/CbR1UXDmPnEHuFy6Lg8tgdWTPXlh5Illy+CTr+r3EFSJ5dSvPKSEdXgtVT4FbLw0OGljc
eT1bEdVvRJ4/8Lq4ETU/ZLY8NARaBBzBVLO8j3QITFy8YdEZWdCWIML1uK6Vg6BtnuLZ0yOdsxWy
8mveoLxXWiXqGfMLGqMbt8vGHdgInxRhjpGzLW/HqxosOr932ghfFkm/C/m8pX70FjfRnQKC0K6J
oL0GvcB77FiFCdK9PqgbnwWwsgxdEuXMeKasv6JFltoLJFDPFwlx2ph7jMfoMSFZBcOXgNBnoQAt
bax8Y1Mb5lafhkDnw51NKtSnK3eVKTcZ4alQGlNEaQmTbjO0EUoGPk6q0pnTrgcHL0d9aDDJw8Ly
CVIVKG8YEmk2RDinfl0MqLG67otFRVp5MHGkuAn7Zj2AgYHYHfaf/oD+wuzzXY4QdR4z48pszEMP
KEZvaveoCsJxRmta3LjM04MCYWuay2bYuQL2RXmr1iOfJbJW1vcPiIiGnd+SNwt3HXwUI2NC6OcV
ErW0MbcP4zypHJm4MtaFOdPD5J6DE80snAmkRk+d3CkHoGaynenE5Ficqxk3ZtvA3UQ350cwKDdT
U6IoBeRn0I8AXg9MvraOHfvqncEhoKz624Kqw0jND1FbPU7MqT3kZqM1oW11812eORO04PMKhaYW
N68Vo6U2Q4CId3nislakTJP6dZvVWzx2HzJd3tQzviAQYgbYNJoKlKmOo+jjsZahPWIGTac5cnx5
za/CSbT7QqdJWTlipfdeHYFZ6ERWf55zCDx4UxvmVMYFL+4zW8SehbLMMNn2zkYx5wDMmx4aSJFN
Nj82HFLnzWwltSWh/dFM1saR4robSrobZjXHLq2TCR3DVdWrzWLiUi6VqwK7ZuVt2zVdVM2jHhgT
dFm0pvRUhFJQQCv1VgkZ20bTA7Q6J+65SlG7FjKRdOrdKBvHBJ7peaJnednGVGHZ9yOQQDjkyweP
oLDHkAvgvH4a5r4K8gnxS+9Uq86mUOzg/XwYbKnAdaXzi8b1/LOsUewcDm2lpRTKZSbp6SpvzAyg
AzB6vALJFooiG9504DuCrcbvbQN5tMjCHP2/wBvsm8EtQr1XaYly/mo011JZnyZF7aOctRjWZicl
6gQ23smY5UjI/HbZg6X0oJn6utK66wmbOBjb4lrqYxbkmf3ZF93qHKOYzgQl+V3BtpqhR8KxQsuW
K6Pjt575ZvZjaPAm9q3h2q/HOapac+8O0zuZWtyirViPXbmlLloHZMmumdXuW2KsdIXS1DyeGwo9
lj4/z0vB6XVX6fvK9VWi56MVQJSDPvDsSTK1I/21D8SUU6di6dZZ5uRHFKYcO0edk68apgBOcFvj
eZGzDCUDX3GETmvT8gMky/c0e23Mm3mwjHC0D7QzH+cm7uxHgrIcSnpqqUJvZAeqtHDBraT1hRbB
0zi2WjkiFFkeUfPYoOWcGgYqIGinbVyB248byAWM9mbMNORv1H7S9Aqu9qVTBg4CdFTp4VPqXdPG
DljvPM/KRr/E8WOnIzQ0+gpixKzdMvtW5m5k4yzrccUOqCXUOd1yYWw8B8UeigKQ1Fma63OoIdgj
FQQdAEdd58h6ZljekWmcg372HlTGusDOAKoGXQyZNJRhtBHo8v5JakeJovQMr7yGxA4untlWK8Tf
gSNZZLnQ3wyWzM8jPVfTY20Zn6C+fp53lTM2oV63K63TH3uOA3isl+sG8BfL5JupjroaduLuRrr2
2in0QLNpyMbV6D+UWDvokZ6GSjyXlm6D8pjFpOFrv8dxPPU34nxUaLcCdm/iLESFiYeAxn4crVWr
nw9nf1XDx9fgwCwU0ZI9OihKDCM8BL0PhgxHQ/GzHKqoWgC0m/WV4wLfpvqkqOAqGJfkplAfpHrh
3uPM4StYvOPI3sJONTYGAsT5k6R3qGjoFV01KLXrFqT18ukAEmEiJVIGwzhYvpaUI0dJrZbbKv9s
BG4Vo9p38N4Vub7yBj/I5hkYytaKattEwAZVb90LsoZ5iVY8uE6ZIMnFBFr5hhTPBTHXNa/W2ngF
Qp4I0cpOu8pKqVYGre1c2fWNZ77wwQzIDKM4Qa4rjoS+s7TVQEb4LnflUdJymyFng22RGRsOj5QJ
ivmCCnWrDSdnmV4rK38XBm5BJZsr7gHm3uYne/Q2C068tqZr7i1oTFRFvel08tAYReC0D+14qNEF
yaZ7w6RJk38q9BLaMuzIQz0dp94O/OpezGfLRhlazlJdLdqgbyarXmvquhzRilDSWTkKltiltwE8
ead3gB2KPBrNR7r0a9pMt5w88wlOeKN7PUprxUA/c+ATb2Tb3H6yqJfWDUQUet+9G2wx4SHrnVXS
FW35VvTHzB/ErUEL1Ju0tGVuYEBispJ+5GY3lGVbAHfCGihdk8wJs/N4KaewJASXvhf29VVbuHDv
yXAJXk/WLYjkgUcIIKM0zvvngWxmFHv7tQa3Grfrw3Ji4ahv0OMxuh3yKMvYVs1+0TF1KE4WG/hs
SHp2XNqA1ovrPS4RKNK4ru/5cuROldjgGuAKZ7tGbFTupqAGhYW6tUa2n2jM9RkXCMxk0CxrzICW
eeS1bcSxZM5poaWJlC7vmaki6MqcuKggiPjgWTN8eGUwckjmDYmYzmXn5WDYSCEnM9Hr/ApU/Jgb
5oqZKcQVD127t6H0zUWpQmYhTEJljXpjBObC2m3tIyj0fvaA4z/IXDi+tVu73tp87yD41FLRo1SU
mNSAh8eHqu9N+UCAPiO4/xr3uq3wv0L7MqMohxCe8tFJtAVCSZV23xks7ikaHSOMLVuLxN6ymhsz
FRMw8bDnEN2hI1i3+ar1pyeTnRbYZUNRBeWVwGIwHa5XHjA7KA/3Jg4WijOKwNNiieCS82os3k3h
1oDBVldAGUCdxUf7w7MDkPm3GtHaKK8qtACtaj9ysNgL332Y58mMxTKkUChFjDjFpVjWMBCC7acR
SSjoFPiIvBWgnlS6G3tm5qbg8UasWcCSLTyCA29Av6bA5cONoNW9am3NEukZ3zUGSrZ82MmlF2mt
Nce+yF4mRzybGtLbfngAVaZ9YCOvNz7xERQaZbOH/dhTqR4XHV7yupRvgtNdVy2hOZSo9Qwh/d/U
ncly28j2p1+lXwA3MA+bXnAmJZKSbEmWNwhLlhMzkJgSyKfvD6ob/yirblxH964jauHyIIJAIvOc
33SGZhsmm94Md6VxzZexHkDk+GT3bcBcpRaL9XyNTb70/N0sHtJuJtG22Q6yTh9d17xidrmdZVzu
Jkbe2nO6mmFtF9D3aw4VIXXnbcsMDR9xvGXD35yZN7Eto6fZepLZxbFjhH89Y1PltmaVzk6xi+3b
0hnvrO5NOcYxrdujHf6I+vQhA4e107vYZOR70G4DPe+F128pFVReH5PiOA/bJP5mE73vfQHnvrSl
QwXeM0LGsxEgm8BQney/6CJL1kbvvESe2iCUDseGkX3OJmrg2SQCqkBiNIDjygp9NmfnZyVeXeDj
zQBSSQKFXCVxkO5kUF1ADBzQqGZaM+HtdjS5yM5M15XyDqXX5dcqbvMXX8f+Lp/tuyW5aZvBlGx1
sg/BJCLjhU6blyqAB+qGl1xX6yTXWDyce1Emzcr00/e4k3Rn9jkahT6leD4YzXeQndMCzVUHERrN
JstYz9ICnwYQ3RhzcBgDI4JazuF4W+O1NqJLpWFyCWG/FHkU3oRpP34dtfsDnQiTJaPpwQIfmqL2
19DL45zFxmrGpQbxBeYfAVAyDwxWZJruoygzf/Se4R86PYQnv6Wp1P1aej9mqPZV5FoTYBEgixj9
8hhgmO0GR26tQPikq4gJVDCR94YXP+iB/mPwksfIFs4aLLJZJzGxLAIP+iErLee+tHZx5CQU2FeV
SNaWgRyrTJ0fUaJTgFQETA4EyFWyK63CflaHGlsJe5eZxs+0hhFLKNI3mSX6fagi41TKwfK2ZKHm
uwDwfeOW7aEJpmcx8TSkcqet2z4rFR6MxPuBfW+Xk7XOqGj7SZiaJszedUwaym199Ud5hCPeiVDu
2i45NrZ520fmJUhIPs8Mf1Xb03TKtLlqhii5nfLW3BTaMPcRK+mO8UY3FjPtEG1WQhyr3Ct2JjGe
zWrMiuLZHhpc1DY4yb7r3GW4k02QEo2SYxvsKuJrmg+NvQq6BPgyT/jcTTZne+UX265x+pPheP4W
Hse5Iadx2nbwDqC0fR4TvR6m3i6Om3rfmdUDSUDVQ21BkUZzHFwbYcs9ouN+m/up/Rh0zTlXpUOe
81ivdaCYZ93Q3YyNOW3KGrBCJ2b/RYK7bMH0rTtVmIlYT7Pfk6xZwFYPU6lRTdjpfC9HCUtOCrG1
a2y6YwaDh6vSsYgKbd6GcLAQPsdMd1kXonZeVBnIX+MC8wrbUutGgTUVuWx/6dTMV5HQwzvv4Mhx
4gxIs9pg6+Qt+EqZQQc3hjyX/Du0DPNIY6UNfgR8jIuHyIqmLWTmz7GZu1WRFPZd6wdPBDAQ2tDE
hwzxxi4ZKucF0h1qum6G62BrY0vEJ7tHpayN2ZiM4tNp9E0g7weX6NV3ot7fk0q6/QFdrHcrO+X8
aAW0t0Dx8E4dq8rVLCnuTQvNiTIOUdyXSO60BGvzk4HqQ1cHZbrVrW8AO9XxgWfRszdO3qmS7Xs/
Wg3DthJ6RwhJTt0pWDccUKA9xsiAwFKZx8SgOjM7NVysYva+jVVE2oPVddEvM2X29co1jXFvM/0Y
4EN52zSr501CT8PUOQPkN05kF5COHLZ0wsVcvLdukH8Z+rh5GKupg0LR9SZV+nsfV+WOiNbiPcrq
tCVzCJHD1hwbsrjLtMruu0HgE9QUcEuqGw950SOPYU55UNoEYij7xaoG+yrN2H7paW2OTe6VZ1tp
ubdbz76UtBDUOQ11Vc0BY2+czLLWDAl3V0DgMQxoEUuf99qqb7MsAiBUSbhv5JRu3bBCpBq1UCpx
3vj7yjzn4Uy+8zC54c/GG8stnLZJjDb6lqtZV9Fr0RrWPtNGsB2b1jvH5HLuTKoEVKYVpRTn6bUb
jek5GBEb263t33XW3O38YqyAKxvGyratE13C3Ak2Y9OjhXFoLJzIAJOYpJI0Ff74WijhtfvUMOhc
4sJct05bmae2Czk/bWE9WL1gokzjBPU2jiB06cHmTZ0aNdhc3kP1OX13RhSCNr+uZ3E3AAFvaTXH
u9yf+H59aMBLWwG55Mi1zp4FHywc5Oq8ynRzuU24pCM8QdSl+RzGsW53skynA7ki4fcx78W4NvNS
E1FvpsaDnSP8CQLjJ5M0EHhnc/yzbF2bpB5oJ4YWW9sUOVUFSBFHl0iAm7RFNGz6LAh5LAy+tTrv
boplyalZWek2bpgfRhaHRbNYB9azW8TOHRAP2TGd3xTWxc/zAUtRHJd0CcwHyJGRbA0jzCzeWZId
QDdAwDNv3ASutwnt2tg4cxbeB42Y90xQzG7MNhtxbCAaEoEfHEIEbQ9xMaX3DV2GtIPyklFOIvtQ
8a+0aWe1iqUIz02d3k1RM++TvFpbVWvuhsCByo01OHFj28wsaMQ3lQfuKVPes6oreXX7arqz7V6z
XdvOlq9lc6/j+ACM1N/IPLa+LVvhzovopOymmh+VOfIQWBMPIre9/dw2/FsG3e18tzWPrkuIjD/4
4C5TaVEVIqNJQSjuzdYe7sGqGgPyfU7VKjTHyN8kKmuDVWa4HqNA+/IxgUuIQ0WMaFGqmzifCWVR
neSNEMzDC63w3U0zeBov7Hd1A+/LOwStIul5VoSlzT8zlcxnILnXeoAz78JmH6G6jld9DiBTTLq6
BHVEE5V1FPl9XrrHpM3Ngz/ZLGHl7OcI7UwXhccgYGRNFwZyXZvyJOm275vKHc7Qlu7OktN8duZu
3mKm5R3L2moThZH/MMWVf7ZDNVwZqDUdylrmT2GdgTk1eEQHhArTcCFpGpwpZrYL9c6Y32HKSXfJ
gsf2dvIwl61znXm2w4rixNlCKAWHIpmeUoKd7/E2D7ek3MbPtTGbYG75NwuoYV0anbXR01Qf2rrc
RaOrdtbYNpuYqvEx8oZvZPOG20Yt8Gg9F8MTectJsKql8KeVZFjxAk33zaFlMMDam3L7nGUu3L+o
zR3lD0xSMcO5uFCVGor0ijwaYVYJEASXfDPlyrl00m/Xba6/g/UA0dRqeo1jx1y7xYT6QvnM0/Vt
i9n1rSYgFi6dyV9zbG+bqSzoxc0YvrisEWaQv7MNyIPZUDD0HBoUIlXeNbt5GI8leF6x6i2aGB1/
t0VuuWzYPrKhiPGjG7IN8x9WxaOLbaQFTkms4ypPFwWGnFSD0AvVSS/L+L0SVnhL2jhD//p+ox2c
gzIrNmZUB2vTVOaJBZofIlsFr2UeIc6Elrwi42B8atMG+0InPjyPZRsX00743gyNivuhBYcRk380
1QgNNDmCBnru4yurje487Yh/1lOcPvRIGykxw7HeZo2dHnrqjxUfGz4XRdsdJNq6mVz7kcciMHuN
m66zE38FMDhd7XzoAY7QsV0Cs7DuGAU9HTMbA+6aOGu9doMue27oEVB9ydTeNJaYfqlSple30P66
9kfQ6TyZOrCLaDqhf4XTSfh5KfWxHq3bMGzkXe7O8Ws3Bdy62h9ojwpD/pwZE/4rL4r6FGlzzreB
MOAKnHHhYCfxHQ2GdzXYyXc2MNTJHse0Rh7jJffGjKlfC6u/UQNAuUp666CnsXvphRYbEXlU007R
PESDTM8gWfWWabVU0cn0UtA/8CaSOQzOgczj6xBP+leRZ+U5iuNxVxc6Kle2baQ0fFi6BxPtn66n
djszPuchsj3UsUUy602rJTrWUoXtdRLRYcqw/jUcSUc/rKwTmZK4t9RUnWXXVJs0m+frVCPoadPg
IYah3E0MxnhJwlz6aF51fzMYQ70xJp8gq0R/l/HUfO36CIFWVkO6BlP/ZHYsKsZImy0wXR/c+CG8
UqYIoxSAhgyjDM25vRQyc/Z9ZQ/XyYxhqNM8iB5bf2gOtU/0wlhacmvUQ3fvGMvBMI0FpxBxYpux
1xo1W0gcRqfn8KIrZFe8M8Zt4ljuayu4mYljC85PISHaK8C8EHJoFQut7nWWdTw739RIfPysWk94
hLa5l1nPbCavA7ziEWI4WrkADHi6jXlXpVN2jrENBPg/M94F5Wn1w4/m6D4U5yKG/EhuIu8uLpPy
JNqo+yknl9MpvpW53oNorwK/pwRoY70LrOU018aNFKCV7lBBudx4I7rDtl8ReYmotrxxq7Tf9G3k
0U7G5BjCmjiihQkCbaBA8d5gJdwXTo54j1qxSKFLAu8tkkb8NJRVciiAM+DPIeknMvtNg8I+88mU
J1FzUxRVvTJd2a7tMNmXVnsQefpkAgIOa6aRi7vQOYWBcTPEFfheq6CP61Yfi6AAqRFgMSm0J4ai
l8ETKyPXt3E4PBk1f+IkfJoNlu/N7x+i93/L739Tl/+PWv+z1P9rXfLf7xL+380B//ucvrV1V//q
/+vf2r/Xi7j+/wtzgPNf3QFfFuH+/7qpMT785hBY/tW/LQKO+S+OOAoY8GRiN13+5C+PAKEj//JN
ECXCcnBOM3fofzwCTvgvCh4YBlx6mG68JcGj+8sj4Dj/IszewTtArh+1P5OC/i88Ap+M+QFuGVIx
uDqX8EysCJ8D3rzc8oU2DLFUkvNdgiQQ4gXNoDco4xID1xwmAZ7dhnABqVDwl0bTFwdsPj1TdZE3
xO4i6ovzVp2X7JaNyzQLwPYoSPaGbWK7/Jv54t/L8O+mhk/Wq48LBihcBnoiCaHZ++Quw6aNOQf6
5S7lFb53BFDWxMG0K1obs+tQfuPFd766VRSBUAmoSwqNPzncFjfv32wV3DTwSZs7xn88PvuTma+X
ddK7QVHcGZnvXmMd2D/KkR7MTfNocR0TCeDKPvmTu3bx8Pz+sTwghkbwzZdfLCvp7wZ82OBOginX
d0lXpf61V0H14pW+fZntGglhoINb5M4LtFFyfCNhoKYm2ysMV0kQ5+munKrw3u5VjLozh7yyg9b6
Q6jX736x5enYjLEiW5ZJSOQKRZ+eThk73TwsoYk9te6tYl4XmG6HZNy3x1keTBlYR9VP3sUZk6n4
09pYfvqnG0QISYABjHcNCf8nt1pH/8LEtq66S9L2kplN8tXN8+wymJZ1NjJ4Wd8vKm+l5YTA2bXa
YyedaBMVaXbK58Ta/GGpLs/jt8txAMHJgwuWXDjH/DxiC5tF1Hg9zZHbFIsMt3HUG+eNdTEjJDO7
xBDeDx0a3WON0GCN7NNB0+Y1860w8Nedc7zMyWYY5/4RGe6fntQ/XyROYgIPCcTBNBf4n4MVPCPz
0mnow6tszPqI+E5fQmV3L5Y1pvsqbNFoDZENCuX2N0WWGafaqvM/3KLfXXssl488nhADNLMWlwyS
31c0AXDsOl7cXYUSzQvSDfr9ZrmcdBiaF7fqvD94U63ffXIfn7h8X7Y7m/2TXff3T2TAATi64akr
mxkvSZ5E7amoUGKkVmcjD0Fp7qUp87vMYFwNsAHwxvPOyJLpD07CT1bsjyvhbXFJECPHjHSLT5EB
MRpIYqHC6ZqA+N32IRkgzSCZ6oM1i4Qkz0zPRdbFW5WX+W1fqXRC6kTnOi4a9MxAd6Sz8VuYij9M
GfvHK+xwrpDTwrZmLo9n+fO/eVtLNYuGHc68Br5K99Y0tid89snWzmv/xaobyrIILFTUOj384YX5
xwbHR/vL+Ek+FbHH5yVpeYMIa7d3r2HXBI/NCMtZ90tP1WaRehttCdPbjcEdAcv9GqeAC+vhYdo2
OoVpIDEbmCmlDlMy14dQBEiK/vsF/u6j/nhkLBwfd54PqA/y9vutkSb8tpK2ezUd1T8OvbNgIcPw
vbeS9jbx0v5K7sLSNLLgN7Mu/Nf//vmffMAfF7DcG2zHLpdB3fD7BZh+gVbKSjlz6sh47uZSrtOw
6zaWLaYdaE26D6SVngV9AWReNounUcSZg2g6Uo9RDYD+3y/onzuc89v1LG/b39bKEMpyzFXiXsvS
/yaS9GRF2a///hEfWQi/76J8BjsFJz7hIv9YFKE1Zm0oQjp/4BuTArkfQN+n+li1MeohVFa3WR4w
E9usm5eJ7KSD0DAL+OXyY5IYBVlmrtX/rCu0ShaDl/6waP/DmsWQTXgrQdxEOiwW0L/fgi4jx3j0
M+fKS9I/tqqV+9ktmCVVtrRt2z/cjP+wAj2qSJvqkGnHpNb9/mmG1092FY7udf7Qa6VNNz4N8Ds3
YdkhhvKwHfhdCKDjGCI/cHaMW7ry8ZY9/jFMUdOuPOFJKJeu2iR+1+UrS7TQfqboEP8j8zHR1v8p
aPZT3tzHsqX8dUmdRxX8z6NGe9CEnt1ZVzk0SiB2NsAtfCFv62nikqrIn3CYtA5Di7J0wJzn/owa
ipdhsJxfvfLVya4HcxOVOSKEzii+jlbXP/7h1n7yyi5nEQUwA5xIESN4y/20ljWdF1USF9lJc8zW
CsD8UgV5tXOtYtiLoomOcxTFX4sRrFVbg/paoSMAN1q0c+k7E3XAJ/9wTf/hfPRdZpOZJt5CbuHy
5397v/hM7RrSsq9MHPFuus7qHyeLSUBxWgdfMnbgmzmumexiZ4idjKL+PvYLcmOQSRCamfPF6Afn
Nqv7/tFToXpzk+T/6bZ9dDFQeAFX+mn9e5Pp2LIqkOnjh7tI3Cx3XhY/R6qZboaum9Zl1hSHoCvr
G3LcHpq2YSfXfni0Gt1fDZH8IWnjH7U5j5E9mhrZdZZqdKkR/3bLhK/COI+UdY0a5S1tfPMyxg3l
FxLsfDUHNjJMwPY/1RXLzvtplyKzzcVibTJujDS63z82GqwBEqSyr4Kkrleb9HhaqLFYc4xA+toa
FaiuvJs2aoJ7x9aQ7R9F+h/Wy3+6ihBmchnTuUwI/7Q9RKBIwpgy65qHCLhWqJK79WD4yTbzoRqL
oX41pY5/ONXk4nHk96uh7/b/1xdBX0rULFIxF2O892nRBkML/D9B8JKsmuBJIpUJms19y1PXugSx
qm+bqbhoVaTIYz1K4M4N/3ANn1KAlh2Ha3BtOgEOa5eJEL8/jkAhCQ0qxBUTJYWzJdimeSmXF1dU
i841LlPO7yLP/V016+TiJtL6MlWyfq+HNNH4ArzmBc0okZSdavvH3BkYCji69n0gG6y3S2Eq0rE+
tpbfPZaVqo9NMTPjwZtFke6CcIGJ6z7F3h4GlLMf7VagQW3/tEMw7PofK8/9SLzwLZYeW9inmqCo
RpmLQf17jyjqmSIJ3+E+0V5wPweBddNWhoeLXv7IhqB4qJYukAAlb4ERKXmF5+5T055v28r+IgiO
JD0RMqyOymlbeJ7eiM5V7y187KXuvW+tM3o3yaTVcejK4C41uu6Jg3FEqAc491enM02Oc5VahfNm
jFTGpp3Kca8T1+VVmOaHmS2DEEqcwkOmfb2ylqZoyj0aU6N2vBuUePllxEUifWC6sc/kaehgLqK8
97a5qapvWDKDO2ZwV9vZqmv8dm1+77mTYOFbrK3cL39i87MeOPdqhF/pePSD1EK/Ncuvc9QMvzSI
7rZBo7wqR1ucE86dfYSUfddhwH4KRsN4bcreRO269AUO/08tarfsI029MGgM1dpnSSDPDIyeGAJl
sFSot8L7UVX1MQQeIJqgSxCizbtW5/HJFcEztOD93CbuXpiiRi3eDOlb7Wfhra4iSFXdWwvBFp4c
WWcnvMLp3qMxnMos2eVBH5CNkEC9axQGdjxON1rZxbGiLrnPhlElSIXn9ypIsMFltHBlFU8I6AqF
t4mRllPqGs9hpd4rnUcXNdsZE07nODm28YINO+WPMh+iE9WWsRt6XKZhZiXXMBqM2zLWPQmEhHwe
3Nq7s4ps3PiNvsU3E3X4k6z66C0nC5Li8aHMFkoHUOkpsAp5U4SdhfIlCfjNj7/kmkV12ySt96W1
8lNMvsW2DTK/wlaZipt2ioq/ziq/mey10fXsmb22LkbFG5xk0juWmV/fYbA2946X88pJL5juEw+B
Kfo4ykIGXuIFHlzvRoLp78uPh+ZIbmQM0Paa5bl7ps8KyGCY5tUwRpUNHSTkYcaGpLEs9o1AEBaP
5wLj7A3PtF97XhWvOeD8ndt55SrOio6ZR7HYe+7cf22gv9aJhMFNiaQ4tXkxrfsGDj23ZVethFsu
igpOIyH9tFyRea5XlVE5XwvXbc7WnDN4wg2NU4NtGP7JdS+pDX8xu9P4igq/vsNZXh+FhzAJ8VK6
GStL76Aym00wIsuxEWoFKDFHY+sgsTzLKnoYR0zJqBemQ6vcfJMak7mLWcnYRQVClMZNrJdoDNtl
6p7sNiSm6WbTD0O2RpGWPBJ8RNcwpwaCT58xE3bTus+dTKdfgTKORuPGR3PRQCV+E+9ciX4sUeWT
1QU2W2n8oyQt9aGfMGuoIfkWdwJCtnLLvaiK4K6QBIs0baUOH7tiwmv2yDG0Aw3hwtJq2JDUsQSV
2D80m/NFEly66rrxu9Mmtk9ibz2+tWGXH9n762PWm7yTBmZkZ9OPzg/lqe6Rsrd/hBXmxVAlL+4k
CxYhYT76WM518iNv2f2MDCKW7wnmMgbh3pJJvtaxrHbohMVtHEt3748YGYnrgCGYBZN2yzFmWKDZ
3S1k727GjH41yl4cx6BqLqNXlYvynj0+rIy5XoUuWP4qcFF2WE6Z7USLtjDMzPgSNz6SrTpge8GK
Nm2Dfn6I7UielOk3Lw3eYJjGSbClNKzrrVZIpTBCc8p0bSZfEunwnT96oI+7V8y+f6eH9pRkunyL
JYI/xJJJti8LjQAuTPKzYY3Fm+va3jfH69TPUkz1eTLS8OqXtfHFHuR86pTt7dqpc45m0CncrMsw
sRjJmk7LZger7a/EjPy5jLNmPfYtsvms6B+DEBlAVWhKZp3QgX1sZfNk949NExGq5qaFfUhKolps
fHx0AMhxOHLsJ79kV2cg3Fc7Nc964pTVaP2wQhkomO0U6eZQ57eOYelTOct6n8s5v+3CnNUsZj5t
nq3myTWY17LY1xTfk5zwbujbW3+KvpW927w3fQykFiyCq6oazZfaTx8qhR0SO+YuzpLxJhSOOPh5
4e7aQofn3gmdxT7tHUJU8Wt79LExhUho0qb/Mtsq20Rt6G1tqwzPME13vo9qYhx67z5c3u9oCHhy
H9hVlwmrWVMRBnub7VaV4xfbZE5NrKMtRal+T6NAn0dyC/4CE7KlOMpSw90bSRascQZ6+2J0aN0Z
Z6PWSYDOIBIF/lsjMW9pbovNsLDDo1kba1tmgrPNSL7BoCJ/8rKdImz0xlQCb66qza8lcOs+7OX8
VlH3oc0tMDJkuhVYD8O+ezSQIe3dIZLppomtny5k1LNbNwbK3cycb5zYQnVk4BKpumw+2bhIsKkF
5X6ccYrPsczPbYp7RcN2tZFLxO+END6ucnkcJvz/cjQxOpbqvfan6UwgeXhivBIhbdKzLkXgpl/s
3PRP9TywsdljvEPuHT8UxtTf2EFfX4tqpnl3Y4nFbHnrS7b/Rz91CddttQBjnq3xOxL77usHCPJR
7kn8gPfSyct3TTwRwrOKzOYODQ0BiP6m9tBmhDk9nqW4HIJHJrzOswyuATDyqnIL1FKRmp9QHxjo
8asOp7TdXmq2ZhSFnDMBXoG1Y0rCXyQ38jhISs2N7XT1MeIFJ6WGECOkGdEZfy4npMz04vVBqUXk
fgu2aGM96oaMt1wPEadZrVHKOI26ZuPyLtsUbULWzsMQBcF9FZngcNis6swfxSZnTvtuCEPAL6QM
NRMG0zD6MjvKvxmaxthTBlmPpuGji4QpZdl5IcBhiuUvHZH8VKJequKFBFDC95ElTwZfP0/C+8m2
eGeiwrRfGsqKJS6n5eyWteKd6+njGEwzan5HYVx9+6gjKz02L1G7NFlkaGS8AX44IOPldzW65xsR
zN030ZFsGUZIVPGfa/cEe5Cc0szy39AD95c2yvFqhl0Iz9kb3U3a1faAAq6Tr64r+TgyjgmVMrX6
2sOUfRVNaFxDHKw76cDnM2RZV8c6ntl9bSMYmg3+Y67HGv3ZvXPz0WdamZyM4ZLFqmdiZz49qCpF
re1IjeGFj8PvGYxfgI67n+ZgjN9620tv6zQq8TlLqonQnHRw/EB5Cpvc6KqLjW8mVS9crnTgyIdG
vuPfVGgGEqTUOLnpx+0AJ04ykpW29oWdHqve3qWVp29bLueFnQfOefQ9oConrM9Sk3MVto35nfF5
KHqh1dG4MJUePZH7oIvmbs68x6Dwo8fZmcIj++iI7VFx8ZZpUHVVvGXI3eoYVYdNobGd/czYsNaJ
qKZeEcbah2/Gd40YtGSAxsoJmgcvNnMU4uG8lV3rrQrD916SoFG3Vh7idndGRVJY7N/oOjm5OLYo
ItL0G/7sH9AwVG5JDIo9B7Wztm1032KCk8v7We7dBL9TkRLgvM1cp32bwqbCMCF8PW/6ymhfmy6T
PbkffXwhh8CpNv3kuD9Ze3F0nLi+7FwnOZHkPnaWQ0DA2LcKteBFJEnzq4oaX+2MOU2eZRm52XMx
m8sJEE7Ihyy8Nt/CMemM21zpkdF4Gcbn22Aqje9JOgZoUzoStadp3hddwWQr6POVCMS1hHufVTmc
0FJNF+VbGbN5C3nOYvNdph3tUJalxX1RhRzenAP5D3ZEB7dROuGZ9FM2s60/ePbtHJZWtFJNFPzo
Rmr5NVM2ku6UV5X7VIjeScn6GrBfIi4d7uJRJJjiwRBkvl8mkTxZc1Hx88KJgAAi4+yV5+h0r9CG
bQtJczHOebyWY4wgF5w5uNemU6Gfikbr8lf9UBDIHJJu4sfXJkXhW7b8EQBOfUSjUG6HceBXPn2s
PU9U0SWyd4aHlyOvjl3WvDoffy0zrRQNpezroykySiknseATP2qPZsGbM1K/9h9/tYupt4p54H0f
FeEAkVuOO7e1F6DR6e9yzdJozRKd4gevgByDCQWpfEmzVr2xnysCo2nlOIb5xHjpmkXZUBSEdfRs
1n1sbpTvguZWyHVehnwu2lU0pf6vIVUeu9GylxXV0hBUYshuHL/2bnwfi0YhJ1jrqkxr5jDT8Aoi
DghySTz1RswOe507W/TpURokeD6nkK9O5Ip1wWDNtjM1ft/wUjVRv6VGyYNNEE73blx06I2C/tHx
YnfnR9jAoyS2/7oM9IH8QEM0H7uky11TSYYKqZm9eiUiPFe6JAbGJCbvIrWsEQkGFbioZSQLgsY3
TwRKxASX0Q7z/3SYy+TXMIa48ZD/HTkO7sh6MtajtXj6kgjRZOMGj0K1FArpwCHFV0Rg4oqDkcfF
yRij7LZIqK2MsBBfOiTEZ97ZQK2jaFzMRr31UPdD/8hj5/5RbeZbUrCICci1wGNql/elG+OndLRj
npA679TgoQ/vu+IiK4NfiOLHBxJiKY9mHGfqyjZzEtg0XURo5eJnZIT6TAQ64tVImMlrlZrcnI4U
EoJAlpsThMsSq7rxDizYuZkMbCzFnKbQX8uDVV73aBHT9zYGuX8oOdHpTgrMUabnPeRNefh4tDoz
TTqY3IyLbeXS26uuL18ZDRp+GSsHH64qn4lk4DAeBZlqKrNKzGKZ/7U0c+tI/2cTC2gCfuST2Nao
G4h1Id9KUyF8MVLSttkuY9aHiFN7NzFheF+qJKXdZgVnOaCeyIGzgxnN+erjoPjrRHXQ1q4lnBoJ
WiAWCc7mI0j5fJpU/ZgY6WvAOLxrJnWfcAK6M9pcWnI12sOt6shhs4C77oe5bd8iNw4fukTmDlsD
N8yVkfHeBSCs60JpxyUj0Qru6fiai5jjfmv4mkRanaXOm5fa5iGcun5lRCajSZtSTq9WMOTgWiZl
4kxm+06GWYrAatQHNynMY2ggOVIhaSC6zVqxMo30+wdAI4plxCLBsIQBaBnMTxzOPM/A98t1PBbO
IzAWAmV806ucubffjS5fEk+cZN5YyezdFCKsfhb/h73zWI5cybbsF6HMAbhDTEMHZVAmyQksJRxa
y6/vhbiv7V0ys5lW8x6W1U0GAgG4Hz9n77XHIDidH/cq9IO7gtoCgfPydicYbNZ0Q+y7dkwfk6V/
LZwiCGEbVA58CoOGgBPSLakGg9XIjmjCVY4R8YCjD0YpywLXgN5eKXcuaXGVTeuuhhZM0oIkeXKW
vvFexFa9HgNkpi0ur4VQVN9FaA9B5hsDpA34LIwpZo7d2cZuW2dVY0dQ/IuKYkcktPkwHy9PemBl
b2PQ4K9mEHN7Xt0kc9KDpdRDVEfeTY+jxN6du4TnIxKdDpw4kYuEMrDJFKmXcvJ8vGM/olnYDryF
FhPxO69ISB9jlwyuCpF4dwMzxqf5vBDXgi+dB/oybgv8UnoER4BO3L+QxthfCtmS62kRTjKOkAeN
GSVxUfXfVO0EANAqcRKi1kgYjeRVRRPon1Fua0epG5pjxj3OUQ4vS6evtOfhe2vmWDh51rLrAWbP
ayrhK5llDaG77sb7c2fbh81z6WQDh5ox2w2VksfWyZtbpH/mTbe0ts4NSeQOxZdU6vHCacKCg9hk
rOsyCNEZLi2ipi+g5zVxfgOHkl0Ox9ZejF1/0zEH3nvusrCWrvpqW256KZaNT8MXutF+DItMxMMv
RjeCtkhvrkQ9yp2yBWUj2Jdgkw5U0GMmspOoUhAS7QSyqbT977jg6NkgEUH/232bMtEd1VTcmPZs
btwOMjdzi4CqyMQp3BjunYsIHFhURVXee1NJcJxU+kZFM4qFseERaYlWXDcyYeFv2zTaKhYpfCK6
tUlB9tPuhykB5110U8y36cZ4+N6pWV0m517FeZ93w549CqALT6NbCZ41x035HZYBUOFHwboAK78F
fgtLkSV8T/cIvW8gpvvzs4QIyNwVPhl+NmF+F3YHuTCnB3vs8tI7eJUqj/gNQUhXw7bMYQaYoteP
fVJ+naJOX1HQUJSpmOCRdj4ksre+NaVsn9JlwuqVrjyKwLd2fp3pa5PTwcpMx+kxsfzxMZAiuQF+
Fu3Jkff2Km7lRdb31o4ApBuXQ/WVXxjWD56n6LVHHXN5fuL/MoD4Q0cc5Q0JYh7LDKq2Dx3xqoVL
NRUt40a3TR9pnv/w5qi4aIY8WfWmwkxdCG8/IPq+j3T/pe9RyaOnhlQY+Xnw8x8hToUCY586Q3D6
/OqWedj7QRHDIU8g65MOMO+PI5purIFnlMl8K3he18A1XpLIsOmTSG1l6x5azWXX5TrHJAUi7urz
D/99nojYz6PP4/ouxOKPAqmo9oe+CwzvtnSpf7CTMicQyxFNuHThEsli+fkH/kGxQI6y6aAKs/H2
ImV+P4ihvO3jMguN28lYwDH08HCfR8L/YVoT2u6ykPcGwuI9O4J/rSNzAdpxcQRBtvWFEzn+8+cX
dP7x399/Logp3TJORWJ5Dtb413zQiiR7cDsbt7OkJ+UG2v9ez/RTRR0Mu7ZpfqV97+9D25uO7jzO
lB7h3dR65S9fDijpLQXFbnKgyOSGiLdjUweXIscDhjjHe0JMXB66oYv+Ms/6w20EziXg+0I4Rx9j
f5hqBqnCFedW8rYPowXm44/l63knpbsotmaUVNdCi+chT2NOf21pg74p9M8EB+N16mbR7vO7+CGj
apmveVyNcMmVRggJef79z4qFxkpbz7Jv27xLtnNTtgej0vSNklxssJC8oTptT2EOPH4lFxdHkOfG
FSz5dN0VzHxzf7bnVVLg4A8BOJxq0daHIXSTy/N+4eGouvvLJf+uVeGSUVuRpuiRJPRR+VVI0Mea
sv/WTdz0yhVAuHoN1BOTPCMaj5NQO1Bde+GkXsexbnZJOLyansmpeDno0FPysCBP+i+v5Fk09P6B
5LrYMUxMcUs64IefFq1p6XAWlvhzmxhesBsAgYu6p8ZN0k2UhtZdRmRbXI+gLALHv3AZ80A0iVvj
2uxm58JbCiEbLdgmsJ3me4cEc9MHab79y/37XTnnCU6e5MoJ4pIJPnj/ky+yuSE0Igvy6zLhOffA
oikpXyPK/BVXBq4Qet7RrtOveRQnhFdhLz+Xi59fye+LGHn3aG6QLktW0I8iKGouNh3BwPM80BW6
n3/4quJkZYfZTbBMjD7/vN81N3yep8jgxIjh2t4HYchgVSiN+9S6taE/ChqJ3xnH5PuijOWpHiAx
D6lfH4e6xFy0tOo+//Q/6J88sfDlEVpBkiel+v19j6qpn9OcV20MzPZmaB062pPj3XR+ShO7xREr
5+TKy2S0HseWIGdVVXdKY00p8sz4Phblozdk4R1qpL/dmT/8EibSFH6ERbfniA+ih7rQhRJD49xG
KXq4s4ISnwZCFTmUr40dNE+f34s//BKsOS6ijmX/Qt7x/lZMFL4yY058iwkoPiibE15vRsVDlhaM
cTLbYK7USfBknn+hpHL/Nmz/XSJE29REjbasIssS+P7zsfhC/C89dZsYqjs6xRgeiM3Lv1cBTmgz
VhtzWsSBjHif+9nLryG6PzZ+1a3jZHAOYd33f5Fb/+nh4IIY1sNbhNHtfPgFcJGK0i4d55aenfOE
35pYDt+Ow12JoIhGhuP+wkQDI7DmBQmg2QOKafem1gDuRyDmW7PV0bdBhMN3gJ60ov/rH4y7xK1G
Lsmi8XGzLaWdGSGRB7fSTJaedy0ZYXUZp+VlSJsQEPb9XCyf16txnBlNfH4Bf1A5s9mj81VkG7q0
Qz8IQdqxkH6kO3ULNmq6b8JJ0upP8ERPyWWh2hZaUAZ2F4j+IRpHwLQObdu/PDd/qDlQpZusIBJ2
gvebRgotc+HMLOonX3UXiEVz5nFju+/ngHGoMc8v3gh+tqpp+zCMlKBsozvYVN2lTVhCvElr4GWN
1XztQjPfjF0e/YjRG906Bu2UKpjx9yUuLcLPb91SmX3Yl6gQF20Jrwsamg+PVqoGTpJlG5+aZY2j
Y+XedZaFpKp0llPJMvbr1F+36fOf/fCxDEUc2s2Ljh+V4/t3DPgeDEs8hyfsmuHeUV35ZFaMvweD
o1eDERodgd96d5ADeFzZz5NwDV9PrCg4itOktQkWDJZxs0rC9HmS8iHgRV2VIJ2r1VkWcBYV5EVD
/2+gW8JIplxLFt7dlIzQmzsa+HbhyjVOjO4QwP0aBFq1TQdJLoIbnWfP+XnOMC3SfSFoKFTzNEOO
htXEzLa717NfvP7TEfln/lwCj9jMSWThkY2mWz/Mh++f/1h/WBl9SirHVejohfy4Eme9k9TkwcUn
GQ3OlcpFAlNo7F+0tADSpkl/owtt7uapXIItmvwvItg/fTw1AYIuJFe86B9qg9BPaT4NQ3RqDG1c
iMqEfLv0efAtQAcZit5YhTqtdujyv5eJbf3lTPWnj/cskwSWRZT927GmV42dD7VKTga2pA6TuEAc
ZNrhkRGOeTCDefqWCw9ysA2sy5hC+ZevL3+/AH9RjeLYIlBZkAj1/qGFNen3BcDHE2s/T+W5o1n5
1DCLsXX4zpWXr+dO1zgJ86Z2df7LrD2NDKRK6QEUi4anRBC7LwIPok6bIpCBetKYN70z03CcrIlm
ggw0TR7ZFNXRiEY61JWAPthF/F9mQUN/baN/mVesQ/VDYIzTl5k2DlneXQp5k1Q4um+RGrkoI8sZ
Nheaj8ZWwKKTz21NANu5VVMHYlznZOk8nacJBtLx78nS1tdVmL1o0VdPrT8HFw69m8t/VIzOIrUo
rAaNXbTodj9/tn8/MXNmXTxFnoNdgkPz+5sbDgUWM5kWp3AEbCQTWlsrHWXA0CZMEilDQd+bgK1K
74LiwP5L9fd7jUMrVlD+WYi78exa7z8dalQ1p5iHKPUcep6pdpjIpB6YmoZhgtvaeOA+/77Wb2UG
DSNUrB77FZQp56OkXCeWlWZeF9+pKCWOVy9Y1CYu7J0H4H17LrOwl4FJ78yW0x0o9bRS7anOO2Pr
ltn/aDCs2iX+oPGB0Y2Q8QAcFNfn+pSFc7wcAlTEBMM9n01gHMTE4+ffwvvYhUG37Lq44yjVWcp/
W8hdK3BL1U3dbdhE5ZVfW9WlklWNgko+TAv8miZVclVkeIlX+PmT711SPdUmXTTEWNAikXhDKoxk
vGnODZIiAD/HZOk0TH52XcT5S5wQHEEFiPOfHmGxHxd5Hif36tHT9vCT6IfpdH58mZkzlHei+X5k
Ef/hgz7ZZcKp0MeNanzLZsv6knRuf0wYlF/mEUwP4UFtKr3KPlhTZRzMJAl21dA7uLiHfJf1pOwE
Js5c2HfOpp2I5mXETPSPZmC8LwZkRB4qxq8Mi6CNgIJpJXTQhY+31Md5LIaT58YJHp7yGY6We8Vx
rt72quseMhgh/qxuLTnHMEBnnzih3PiaKTbgBi3Z1sloFnpta5LmUwuNq5gZRGm1yS/tG/nTecYX
tqCFr8OxL56svBSXMbk0Vy1qy++etszXKAvcI1L4aucHrDR5peDEf/77f3xvONJK12SKbzuIgX/r
ECh/yKfYrAVkKTQextix06pl2ZEq2/p9PP6zA/5/g/Jf0suspaHw/44veyi/Ru/Szs7//T/WZPkf
mgtkl3lsWS5HF5uV9x9rMr3s/5gEly2dCVuSEmBShv3f/DL7Py7nPQ5inMHQ0C5Gif/xJlsuhmZU
yKxcjkmXgB7Bf+NN5h+yuP5vMagQ8qPfRsnumhbLP2eI94tvOQkgmmn/q2ON6e+0K2GcNv7Qis3Y
+mi+4OIvTMxpmremYWOEj9QMpsySP2lQp+FrkAedvXfqzO6go81T8iV0SeDYNNYCLEimOVmbiKy6
rx3h09ABKtOBo2lPxBGp0gXZ1qeqc3ZmNFv1Q2lA+IxlahcnmKuAG8cscvotVCQwuzNHmIBQBLwj
K8uhZb+GFsc0DEujq5DfZ2g3s9nDr2XCuDAs9t41Eh/qQlHFdb/SArIdk7qgk5sqKI0nTdACqadZ
FNT71lP5LztvtN1ipI2rm8hkcO5ZiWNetuPk73mJx2btDMiIV/S8lxhyVHqMs7toJh4EXWa6KQtD
AKFs9FVQh3Ae03yY7gdRZsHKHsvp1bAKEW7Gpu+MB5KTigQwJ6Sci2kchglSaBw9RiYnxtBJo2Gv
83BCzuYxA9jUBq01xnvERb3xr+FhdOXYD4/aLxzjDhFqScBSwF69JqRR3MdZZarrPgqzaQeRCYh1
P/sozaomqF5b9JPkHfUNaAmSv+sfVQYq8EHnOWhn5ijlfPA6sUyth3F4VXmUkktDOlK4hgOi51Nn
m1Wy8yqDYa2qTAgUpK360ZoZt75QQ0952MEKvAmFXdn3TFj6aBPEEd+ija3yFViw9o/JEFh3g+kh
SKVZ2V4AfJjDLYlRmjgDf6pRfIX9WN202i5LYCbnmW3oV9nWVr2ojqnjoAqyAXxduFYV2SsA9d5L
B4fO3/RAgdKNrTr9RZNr4K5SsuNI9STMBotBCK8GIlKeVa9DlMW/ilITMQD/OzR/FDAET26rSbfr
epi8EXkJ8qtZcZy6ICh6CHY0vzL4qd4UTdsGaVmF4GKxbopChfoJLenwzSriDmsCznzepBSmJdCP
oEThHATgxOaa2MsLhsj8MTjrDT7PesrDZltFRg03puKLcXfx7wSXBfE3Yl3JwTN3uO1HVMqVMDeV
O/TGQypbTzI/NnnZWtODu1NkGX+0m0zqJZNm5gnwUTKRC3V+Fdu2XoxLUIn4EyX+ivFtZC+WB21M
4EJWhbbh065bDsTZD5nYKYfeFv2MgfY3iYoloIiWl/88ahSGchM5Ix987pKjFG6t2zRBu7v753FF
Px+oFw7Q/OiZgbWDNJjloasHnRG+V/ai31jNnOdXOhlAe9u4LsGnN95XV4a92siIVvemhgL/YtVe
gcZODjH0qsm10evGzR33hIFOpCf5arRBcqWo0W4dc0BYADdTfgNcBM89D4ofMXFwBxqd8aUOA/b/
xlLYKgpe5RzKwgbXI4j6LP8VMjbazLnlhDvHyJIbFwXaWegQ6V1c1B0ptEFrN4xA1bCl6S6+jL25
oOATaxvPMQmHpefeIDjOn1B9J+z48JXeAGz5l4vIwl5PRq6HdZdQ0nZ5kG3qokifianxjxWy42vq
OI77WVjGJ3towZTADbMP4eLCX42Tq5/SUT14emRsXqAECNdS9G1751lAd4gOGQqm56FLOlOpGnfi
I7rIhLqNoN0qUmDWTWDhuU78MEJNSv8SeZY73RM/Y4CVmXp1csysuDK9kt/ANrrHbvRx5gSNuphc
0i292iPtvWwHFJOqju6nUgPRdXJvup3J2YB8ViRbWkQTyzFjLreNQSZMv5gX1188REdqOyvI4Ggq
VG4c+6wIvoxJTK4Msk4O9PUV357sLq/rXkeffEPwSMERkxkBJniq9mXCo9szdGnwhcT5xcwZZRv1
usWZDDoM/QFQOtQBHm9ubPYMXXEJp6xmKbKeYsoeWLGRPpSBj5guLqGOCT9EqApqR98OfuUn26Gi
clZhk/msF85crTV7grWOqyy+mn0JrxjGf0dxB8sAnlYE7cxHHfa1mH37YGa59QZBqgAeabjVtygy
yKwJGBc/VEPlQJgKK2OVKstPNu7Utt4aOZ21LVCG3sxpmhxFk3l7VpLuKoPihop2gWTjjT+kuTu/
9VOOG7uzumxXaSiwpGfExTe2RhjnZEJFh7iIW4hkMK3DWcOAbDEDWBeRJNrrkGaxUaxQnS1zwZYU
E6aB8qej+1+gs+vrMIVK3VKKPE3SD149kbhvBt0yMMNN+Q1XPMF18cRAvCbJDoC/25ubiOeCj0pA
DMdxGfvoBPrqXiLt2HDMHKMNU9Dy5yTa5hdJStWJFb6qEN5Y6kbZTvvdNFv3odN9t6kHk7M1mm33
qssJNtvUqZVyyra8u9Ka3K8ZIs479NTRPQsmkpMonL8kaKAuW49mS+GVwbWXJvP3Rszml24GmWo1
TXunXOmvy4n00FxMxYYowLB/bQMsRevS9evmJrP0/DhnJclfhB2wMLQN04VDQufFfy2oyMKVxZkU
W19iMtMmjpper4j76VozInpNkpmX3Zp7xN22yoetgaQd1i2col8e7TW5ioeyefZqh72f5QDOMsiD
mf0kQCGjIySquUYJuLZayboYDzxERPDltrsbkDaNO3aD5EvitGCkkYj1l1Lli6RS+Om+aRviDSsX
N8Qa60or7qbCaw5tm6mfWRwWF7NmcUfNaI9LvKyTznuNm1CvZ2si8ouueyfhtfEbeE89B7gGM0WX
iRisVcEyF6K9eLGqhYRJthcd90yNjjwElgzTjUEfsNlSBBEgJHm5NqZJnMmmCHLjp+V2WuzI9opg
taWTDyDawITW+3DohxEs1VqXfQTBfSpZu03D9fuV6CxCOSsEmlelwhi4SYK66TZNZTnG/YCfrCGo
yHdDkNk1+bOZY6bmW4GQ/62z3Wk8dT7pghktyHKvIkoh9gBBikU+9JXGxtWX3cmhUoquzGAEaloG
k9XijegAR1ks58mVH/vNSzTJ8o4d2etBtdNKg2hOOA6xdKg611AQyx9kV6h0LwrXt/bJKLti5442
20fqm/bBpgUZ7uMechsEZhfrBl5M5uuDckgrsMGA0leKHfMOWSmei8jv+5Ma3AwRnDZL0ucSHxMb
Qb1biwIPq1A+iMMkPAEHwogcDMilEmv01PHBBs11bwGs1RtZSvWL4ujGyWKz4h5alXth2g05Bq4z
56glSx9vMAu+ke2MYIwvAVDbl9hESrkXXdBBOg2bhCDLbOT5N4SHRsNHlxWtNHXGK8xKlINyHqqb
hD2UzIKxQJWps3gjOuFrklkERcfY22O7CcjOwAFiyMlee8nEy55y7tlm4SJUnCkDvtZ52D6k8cy2
PDc1Zgazc36GpksCkqGndaCotpAQO8ZNkmblm2+GUDdjJHL8GlXnEKkmS/i0Udtzpk8m5FNw48pp
iVKKSAXTjeIhzXOadKuBQBfUQxliFHoQc4WXzw0tpJ2zMq5EHnvATjtlmBccfFqMUnYXPXNcbtQ6
JJHwBdUK+V3YzuoV0kPvuULglHHRrD3r1vHLY9xr+8IqMYKQyOwuZY1DENBK24X17JVxfuXTTujB
hLcqWbtd7F45PQ3DbSg6+WQT5/sK1bknoM+P32RkU8ybaTH+sFqzuvOqIpn4xjqQR2zFRCRgdxiO
IhV5sqZ3Id7weqWLJXA5BGhMV+igk+Q5pikTbGtYvaSazEPhHVpvKDEtEGaKjDUIBrUazOAXGrjo
UkRiPLL/4xC3PfDZTV6gnoTjUG4yjQJ10/mGIKTXB46rZ8uev2iznp87c2L0Zzrd/OAueustE1D7
MlVJ9MOyg6JdVbAGTgMOgxK7EvkiSJ6W6Jgl4arAun+AH1U/UH6Tr8nrv2K+ER3wwnAg1EUYr7jx
ybVveQywNK2a0nX1UZf6h3JoR4o5Go+8dDgIU3KtV/RlwNqrFsQ36VzJzvBKfScjFf+sZSbR8irj
PgMM/uaPhKMg1Qy3DHDsjeUa6HpVPnsEONa5e3J4fX8S3Gpo2mXCfmkJHSnXhZ61vcmjIa32VT25
r2Zd2HgyG7HEvnHrvcF0+N+FV023vQUJy9IkBHgJTVKsHdjDyGA2CATM7f7QWzK/mNpo3LNZIsLm
TOmlrttil4RPs3LEeCI0qyHUtf4SuW74RIKsc2nVksUC7/9hzsYD1dt0C6nAelHlAJc1qwYNnbsh
MZPipN47k5WfLMOu6xVPexLuRzl2x3FKm91i3XkaU9PduyEFfCXIRstUf9u0FuKQoLH9qzl1fxSj
SU5Xgq+BV9Sfs0sPjcGhxTPrIFjtknjtR5Z3ERWjdWT3+akxQP1wjKonG8C0t6CMRkipheFcCfI4
IdW7DhbLVsU+Pp+01feskuk1XdcldjKCh5yWPJ3s9T7pBTbapt0wxc4LfpBw3TUM5ezSpLRlFrDO
OPitq7ivT8S3Iu+1h/56AO2sWv4V9CbjWDt2eiljwzr0gbPG4pjJbWUa2U8vJn8ucpvq1k8bZ6bC
K2q1i+usVwtMt72RRdPc5UGQ7EEHGhe1EYYAyv2AypIcIZeMyJBgAWYOhIikaGp2qZFRXwdol9eo
4EiSaYP+zmryr3NYjheUF+0hmZz6Ku1csUJqJG+trEmf+0z3FYHDNZQhxUb/ZYixRmjQTIs0rm3X
kOAjbCBpxLPE80kqbx3ZhzEf/G8SHuF93oiWHx/bLCAPDB2X5pBCwEfpKvxta8X9r7SuOLiYVDWs
kz7hE3UZJfvBcKZv7oCTqynLsgPlrfpT4xq8RNqaWe5JVq1/iJEYuJVIkCOaWWt/qVvOhLLuzHyf
uC641yT3zFVM1cHbO4WFscqQ8x14jEmrcGsJZ3QYo+5BeplxpBgnykgLFaxtrL4DO6JQ25IYMblt
OtnvKpjasoJbmeOKWzMraXeqIll5hzGeTjPWYRyjkI7jeLzUgREeR84fq6Ql1IEahb21jlv804kZ
HKtJczYw23w61K5tPo2tG6Ukw+L42Tot1zwiU/tSAtIkL3b0gZH2fsKgo6jeVJiTGRMlTfFI/M9j
3YTtbTo67iI1MXhx3ER28WOd9xmJSn6H56Zz4uEUyd4IFjwMmYF17z/nIiVG3RHDfmpCghEY90iH
04qYNiTVpvfLuHVnDjjyyT5W9bdE5fXXLglrOmZV/30c2qTedDZOIuZMIEFTHIqxNgAb+IO8GPuK
IPesN27YAKtvnWkkQATDak0gHQnFhNxYRGpmGUrfqQ6OQ5oOR4S+8R2i0J3rkm+zccMp/TZHbTmt
2Xr9o6mzywT53cqsA30wZcZC0c364Bb0UAaKdSwgTuf9rAdBgpRyObRtWpcB1ZoOfN3uR+HMd+7c
dy+VmqZD0VlNe5rqZNpB7XtjO84eYi8ftx7e+FOGCLjj2+5hIfCiewzdf0qAM+pijttZXISu1wxb
4tWMt7lW1YuXtTdlbGXbgubnerTd6CUKc3Ff13G2VnNi0UAT0asPNfhghB39Qtd4KAJJCBCtsulA
zUy4AnF0VNuckwuCQZ3squ/m5MhxMt+TyOq8GVlEUl5o62u8lxtyjJ140zo4/ok+UfmRXk+7GRpr
OnZaGvdNzE5EzaN4Fex7FP3dBU2/EIStUZOtacjrQLYTTjbXAOKFkx+OQmOTmDyjbaMEUF10I2rf
fA06KruhKSAtd4lRXPpFP9KbK/M3V9vUcOn0y8zGYVdZafRspXZHYRVEm9ZX8cVIKuN1Es7ODcLs
J6hc+TonaNMtPPGoFm7NjozI/Db1sdsMY/PcylxHV4aXt8+NVMZFlXvtq5cLokOUnRTWKaaOGN9y
5RF30budSDctdrBuw3nIod0FK8Cc8TBIviOtvrw6RXNGMxVq8KA3WlTNo5s5VIB2zfGFUED0koGM
RLXHzkbjskIrpjcoBnDNRakhnqZKkg7Ra6gpoe7lJbwB/gMO9s5pkkP2yI5b9zsH3wqtrAFoxqpI
Q9oDPYeRbIMWviov2xbf3abQFFWYdxKig5i2juUVlYkfbxC0ssyM0uXQxW9KYgwOYjgL/+run/7p
jf+bj/mnjjl6G0bwUtDqdz7obatCBoNl+z89x50uvKwT6jDNEmv7VITtWhZdUJB5XE83bmKUL59/
9vsp+NKtd7xlBo5SzkF//VEh6Dl9g8Fn/uoVTX4d+TbUpMmMNzNN101kVt2hsNPu3ggSma3jzhC7
zz/+gyiVz3eYbaHOEr5Eb+OKD9OCwetqbHS4QBT8raXHZQzzwQXpZ6+7MnP2HMDpWGLqNWuyVhlJ
bUannztaBdNyxsYAQ1HPKLJbUqEpiWXKEWHbZZFXbyPF9AHZUM3ctEAtXUKjIjHh/r/9Cpj5bG6i
xGjO6FR++Pm0qzRcZ5rhs0Cktc0EaYYH7UfR9D3IpOofS0+aSxq8z1M0GkJ8i8GlN7vapUG7HdCW
x2uOLVVMbFw0JsegM6b0EsltYO0VAnNjI5OmGk/FbHrOypxi2/ibnnXRBb2b2VA6SRego4cHAcnT
h1/B0IDLJlOmuCODxNnrWtPKN/KcEHuE9p2Fq8w0U6q9hN9I5x43N0zN5dYb4/AsmyTL9nONiYWs
seVXMCrA638RjJh/uEhS7IU6i9JNrvP9YMm22S/coCKBuSTzYB/YhlNcZn3IdVF73LV6iH5Cm2Hc
hK+Lm3x+KvzC5zmxYLA6Wx2HUNZGt8ZfNU6KKe3nT8IHrI9y4B9y7xSvE5JyCYvx/RWWsZpTH6fX
ypJ4Sg82hkfvLQ2rskfBwhv+NQNqkW4GAw3zdWiRf4Gc2tIxxi+n0JfKhXIFhbok8Zhk54hQqJzD
2QYjnUQiUqM9KeNlLERLQJPp107Ws1KBg6myTh0yMZs4kbuKApqcmowzB0V15e0Nr8gK/mBm/OLo
FN/bwqbpGmG5gFMDy/RrqQGN3Q2Ndh790VYYRtu2LP72jL3Xpi03B/sEhy0cHhZwJ2/5ef8l4mdw
oUugA9Gq7VK/v/9nUUUhF497s6QHecO+oEiGiJjHbNyinpxjODZzeuPnGKWA/k8kIK+aMaE8TKuc
d6nBeNzsgHKa0yWuVBs7ZovW1vsLncx6PxZfrlyCgvak8FHNu4768ILPzFYyl7kUYQN61DcgODid
dVjTgnVE2VdAGSikfd3ULWfCOoqs6XL2nTC5UCTWT4jvXPeWAQamWz9nRLvOTSXLAysjvhHhTPi1
M0coMqh5pppNlXRMnzySfKZLi6StiCIvF/6w8eou9r6WTpbMRxpH8QszCjE9fv4Mv98PgJqi4mMZ
kctjjFT7oyhND+Y0ySSIV5k3kLllxeEam3R6xINV4u2oaWmIwqEckuSwTGTO/o2fd9aX/u9axBVw
kx3FCwTcWjn+RyXNrEc1kZpOS1zj8N85oSmpg2ePtsg/UylusyvhNUj9Qk4MwFBsssvKaobWd6VV
ma/TUkVyY9FfBoOT0m7dZfbQvWGIyzg/cDTDPzkE1Vah3d6rLiESq+K8Hq0w+RtZv8qswNgqDHPZ
/vO7e5au/vvLMWG3MVuj/3WQ0KI8e/8SKO2EgpSNHxyuqmuaRTlp5V3K1dPk8K85CHckw5mufRG4
if5aipyOqOvWSbBF4BzY28HPW3NVoHq6nWjubvopjh8sNOSEwxqmevAxqF06Xc5rIwKSeNcMoPJ6
I8RgXkejR1rFbNL59yYbsX+Z511JO1I1RNOV9T3EgbJcf/6NF9HBv7YW1+IbI1VwLJcMQRPLxIc1
McUjmKoi/dHay2jQZnDDMQi7MaU/qoR87dE963c8Y5he+nAEn1XQOuZYwcmsrYDj/8UT8UGfsFyQ
ZyHjw0WEH8LCzfX+J8ikjKiDSLBqB7bzI9EixgNpSjkhUJ0ZQKaxnempr3qTYXSbBriZ1eQFVz5g
nIiGWdt0q4FZewyFU/m/cu2RG0aqoXPj2olt7royyX7VkWLaqsoqu+4IF04fBI5cjojLjPYsLLTK
Rj2qjpHDasL/zIF9kRsavSqZN4geZ+AUkkOwCQ0vSXdQK3hEirbCzts3nEBVg8l0pcqMenfKTIyf
A5P4cB3MdgQ+qyCWgMI4p+GYcq7Q/MmBbMuMVaR98fOCP4aJlFa0lUlYOlgoq4PtSHPnoVzgLKzg
oGwLj0M5k1pglVsbnEKxyV2YDUckQrwpnWElV1Namk+NP/GXVMHxbZUQ0EMmS+Zfp6J0zHVumam/
tduMCpxEdoeBH3eXkD2zY2J2ftL+D2/nseU4lmzZX+kfQC1oMYUgKF3rCZaHgtYaX9+bsfJVeLCc
zn416GFlZTrAiyvsmh3b5/+bmOj4oO8keJuY+yg2Cv882H3v3v/6H8cWzW6+7X82893PFkPp/5HL
HP/N/9f/8//8/P1XLumEFI6a8zqhh/d4fP9bKHT8D/7xMJDlf4miIdL1Y7KN/Zb8/ONhIGm4G8BL
VRWmP8pj/pt/dEKy/i+CWEuhbYX2P+zbuKr8j05I/JeG3lQ/KmVpXidI/N/phI4h5Z+dUJA5U1Wd
sP94GfoQBoyjZnSL3Ir7JsLNiCRAgDFM0nhJ3xDPG7DX3dxqpm2GXdxM6W3TUyrkiitOq4zsItw3
IF95PxlcwxMMs7KKay4VahQ4oF3lVoFikefcoGr6nbWoRkU7VNmK/lLTG4/n6wJFz+tHiCohno6+
JUaje4yOPbhotPY22DL3URT5UqObVJpxLJY7M/wu4Yvwa7RS3TEqNjIY0rmLojd0BjHPXWvGlnpO
sB+yTYzEfd3IDzSE4qYe3nVItyG9VR6Rre5gZRrRgZKadjoI9YaD3/LCibQGGfnvFIhLhSJFz6Ye
19qKFKh5HzaK6g/HEltXj90PEXMXL0hAs+UJpzPNaeVLTWl/B/Sn8mXg256WmildVZnglgZpnDaV
39NpFHzKxJDo6Eg+DJFePMzNDNwxjMcdzVDVPgU2ZAsBCJtwbi0ewdHa5bn53UixrtFU3NtyCuHO
CAR/k4pG4ROq1Ts5CqBuBSO25xSTQMcS1ZZKU3lZICmbRKlfcykeDgnNul4h5f8sexZj+LP85PJ8
0qjxZyKd7OPGbIT1jEvQnqzXjH3aIem96SYnqSr0W2twk7uo2Kl2DNLKrvHlRMFCnXSLDe4yXLoC
Ho/tzybzyZUkEfohaKZa2hvSnqRNbOyaZR1RrJpa0xUMYCa3Y7wxrQ2K7wuXjb+TBn9+9kkYbQWF
FpVCpuAWO2LvGA2y082k0pueX67T94bX/cR9AwbmhZPzROP855Ent0NCtFqzBGvZ4xDlWWH7QKmR
/lHLjerkwHHqFTlGq6WCKRVRBcndVw1Chxc1S7ltFtVZch9OE9Uiqj4BLTMgCEhHOotRvo5CtWPJ
Xxibv4PYPy96/Ewf9hYD4kOGAcGyzyh65sPtqNGj7aLIwExrp/3o5fWH7fazufd3cPPnQcd//uFB
Ogg6PZLDZc89tGkeBkz1uDvjcfxijHarrxTua6npcacztiOV+mOXpV0/GsJN16+b/L5KL1yOz82G
k+iKyn0pLLMw71W/NN1+dAtlr1ffLAnL3nHz9a89aVz796897ZQwRbQ/Rws8xDy+KHqWZUv6Ie8L
Z6SY/gtOG0Zhxbil3k/satffLjz2zCCbHFMfBxmsRjEsWrLsw9gBFFpTn50sr8wJfNqr8rGwaeDR
zeSClcLvjNcna/n0foqtD32TGODtSVbZi/YeJ9eJ4jXmauT0iMABJuRd0Uc6SkxXnJi6PWC7AWbM
hWG2jpvGZy9wssyA3ZYFGXgYoEbkcEl+osX1CmjyytQS7obokIzNYO2a8q0NUUiQCAGdtMo0w68j
6HhkX73YxBua4m7SvWcNJesO4gQg07R4tfCxR92+Aoi2r+a3xYwdYgBXtozVMUmqDB0gsY3Zb4Rk
35Z3ZvEgGwP54129kIkrt0L11Ip3fUJNXrmNtecE0+NweRrh7olgInnDUsL2O0ajJId30nytjOgd
9NSd4+/GnCH82gTLS2/6yNt2VKdvaHukgomITghWo9GBFfS7xXRN3FSV6CZUu83UYqheGCh5N2F7
6Ap9PVEqmsY7DsZxOozYeFeBuNHKmA9FeKvp9/okPVNkfpsG9tt2XAg9sa0Zo++RhBkjDWEXpua5
T3Wy0YgmGjHEcsse4Z9TS4M/SW5EA9VY0GucH6T8tUvXDbPjKPPE5s8A3FCiohLyC1mVcy9wsgFh
/BY3LQ6V+1bXnHxyi3GvkB35+uedJD7+LPiTXQV/KauiB1bex00tvk1JtByb4GBLDaQFk8aiDDQE
2qqUkAc3ySRvKTZI20xKLX4tntQp3c1cvNHSmXTQraQAY9I2QEhRqRYguxC8Ht6eOT2AKFNJlfTe
2EntnayYk+mrQ9Z9h+QZjRd+zt9pnH//GuN4WnzYrJdcgLsUMlbskPOwNtlAosWAF/X96+E6tz+e
3ijjfh4QpHAahMKNvDj87EKN7WYD0Up/KrG4akNvybfH2TvDfFDeJvn260drZ/b/05yoZHSW2eXN
sp+y/rBgI72IqkeTOTLyaPSZgTdLolGmwgZ5eCqq0bWoyFuQqjQGGiJjW7+01t0ygXBo3yKEIkm8
eJPxoEE965NgJUr1KkHWuKBSaHu/Fj3y61SL2SSGwJ3Uwa/q1Okbkds0doEheKIxOXBWbBPSoNzh
HQmYjpFeLSGKKVz+YOCmr820F/XroKeAex+hzczL9azW3tERupcJN2W7StMLX/8kffzn858ETDPd
berYZvM+omIoBW+k8D0xvyV8DRq+1V1haZRWUZVRnN6VyXWjXHjyuXl3sp/H5NIAzHNs1oWP5DET
ersUrpvpUrRzklT688tONgEd12UoR8a8T6WDOn6fy5VUrskWxm/5U3s7ACDyjR3NpLZpNz4u8MMq
fkgOmLE33KBEF6GI9Ct/HcI1jOlo219owjtJ5P15rZPdY6DEBnY/mfcJKVMUSan51CUrOLM+dqBp
44yUB636uwIJzNeqLaWbOPLlGZGSxfUD3qqrtUgOvdk4IC3OtQsHvHyMGz45X0/LbNx7SafN7ANz
9mxFficD50BWrakOAgpd9pdCYLbix6jbholF+PdsnQRPy+SSfEYXT765Rg/0SmO/2+h2+43GEH3e
9xdiyqPr4Kevd3Kf0cC+5ZOpzWCsseoVDt11p3VXy7xrWoowjxktp4qnNHABhhUECfqsG09Dp1ah
Bb5SwLhGiIVWU/FUlGAWtq3ugiu3s0LcZMMB1fWYY5jV3bTFVdSotlqmztd70NlxPVlg+LpoM0lW
9qA42jX65Bvma75saP2OUR2OmKwqV02JcHZMvArhw9zgFB/bSSeTucWuGzVnmLwtwIejuVhrRQac
tLI1nZBrwGv3diQbRkqsubAsTyAu/56f+sm6TAWjNMbGnPe0G0QOMREWtAIusN/qq8RFky4qLrfz
4koEz5hAUHOlafv1UB2btD79xvLfR1FeZbXYL4JEC6Xbr2Us9hx803MXuywrcs0NiBKQ0U7w1D6n
V+o68dmV8NpB0Speh54yQ1FcJS/SLgRseT97+j2Ux1/BlS7cVMmz0oJsv/BRz51ppzWPmFyQgZJQ
OgbfOsZIhjs2T60tHKZ1v3jyxjDcbkdYoKu2fuGeqRw/wCcL9LQjXR/kaYioe+w1mgkqe3yZkWHl
q9nvf2Hvq0ge0Z83aXZ9bw6O9frOYWJeN49Mo8TJZXt4omZwhRhAJMaI7WmvGk5rOmH68PXXOzEq
+ffE0Y7B2IdAgiIztV6JMZl6PwI53zsYQLSrxHA1ZOurihYjeL73i/mY+oyLNj2jFSI1+zMk07pG
RKMw8W9LwB+9o18Vly4O50447WQB0tI6tbHMe0UDXQiAwm9l1tG9puDVoXEXvY73U70zxKPY3Um/
fT0aJ26kf0bjZBnlfSAKihpI+3E741tcyqt20d0Q0/jeUyT+gfK9H25ixC+lvst6WBnKTb+BZQDH
vbxw1hzTnJ9OmZMFFSlpcay9s6CmtV77Rb0tA7o2VuT1Krfq7JJghjLVL/lGXKGdPboxhC7t9Zqv
Sl5zSIaVNfwS5Rsa2jBRiXEmxuA831bVSoHFI4GOsLtoHXbU4+zl9b8bOfXkpcNswoihPn6v4Ftl
4iB/IKyOndaV6elStkrkZttOuI98zPLw2Y4OwuJb7tcP/72YPllkv2vYHyZxhRrQhAsq70XrCno3
7hGB6dZ4Z1ETF+wiZos+QFPBsE1mTK6t5iCUN6NO+dUOnuTxPrS8oxQD6udTX61kVO5Q/e2q9ox6
Be/DbdNVnK/U5PVId2pdugAU7Wbhqmytp3Y94f2BJ8ExU/SzD+jFT0nFPmmKm/c3YUce8zq8K2sP
rF+z2F//4nMXe+UkTEqFierJcSurwsUWjWtsMRf7Rgn8qCWNiVXOu8RQwPFzaDhSyXReGOpzJ/op
xyaikVOXKh4s+wIR9mFpbe171u+6CHfzdS8x6DfC1bDBSM3CcByT0/VwNzgobWJI4E/SJs1eldLl
Ei3eBFwsV0XBhMTx86ZnZneXxufMXfL3LfDDjEjyjoAAFs5+Mdb6z0C57+tbpJ6Axm81OifcihDZ
7hpXRXx1YSs9d7zIJ1upPGRtkimmtJ9vrWu2+xxR8Y8BW2CbTkeaapW3hlmVGnezfojjCxHguR96
sk+OaJmDqdWkvTq9SdqTRWU9S+YLw3jmaJdPFvU0jQ0G7Do70ZwZ7MG4btSR+FJ1YutYZgh6DKxe
NSVP/92s/i2s+vDVrEnLdLyqOKCvrO9Y3PWjPRFP4LIOQven/Czfx70b0R/3I0T+JF3Yu84M4e+Y
6sNTu0BSkVypJLzFyBmHu6h+6lvtwhAeL+SfbE2n0BCh7y0aBPjjuvYSVKvMeJu6u/BVpAeMnu/Z
/3rkzhwZp+Z3mJHqHUbx0l7rXjIEVR0XWlxCHDjUhJnRhd/y+1bxyY8Rj4//MFK91WhhIkrSHh7p
RozSwUFqc2iF2EuN7wEGWkZiHuiaQKWMtrj2EsoUZsdpUL42w30nCx7NebZ5XP79WoyTDZu206Xf
kLHhTZBRZuoc2HJHx/vksSKUxFT0VuCarqQmri7fVHGVayFQmNQOJgx66llbSdq4TsyVpb5CCx8L
cxOI8nvGJSIbKE6tk/DJMmyd3DWJzml+a5AqS9tAF5+KUULbrtN4M2AFIW+RSftJ9pzW12kUYqhR
rlAhuYI6cMJq8aUY9NyXOtkkoBeiT4EbvW+Eb/TSYi2CoLmyZ64CWetNBdjxdXvAX0WQKPfR3ZLB
e+aeTXuhvPp6spy5w5/KYcSuMTR6CaV93yCWSvdRsoKotO5ghXz9APl4Cn02T05OpywCAl6hLtqP
8vygzcFGCaeHeYnpXdBcKzkei8lVjf8YnbTOMuMAgt5WUn7M5oJOS4HU1DsxR0TXvKnkTmO93pTU
AS+83Zn1fqpoywsVje2sSPuU7PtBeTXWyv1wfeztcZX8TS/3BhGwE0R7MKuB5vX3ZKylFf0wy2PQ
0nNrIx7On79+meM2/R8jZVjWSR6vLrokpctM2pvze2M+9BACvv7Dn+47/OHjlv5hqcYgepIpqKR9
TduYRMMG9rPF06BtWuuRJkAvb7yvH/TpGcGDTvaEPMnSppv4BS0lhAj+2agIXmLsujnzs+jQTr++
fs6nC4fnnGRgopJG8ipkTmXZmzL+0G7rzSi60XDhHD3zIcyTow4EQCBYNQFDit0bvZdw7Ndfv/hv
Fu0n3/iU25ksgtwdbZX2ZeYmr3R4pneK5DTXgfKaz37T20np9pBpF0friEnuQ/XOkm7Z04xH4BXy
OtgV2VV/TRmyV5zkVur8RfXCX+3PKGYx0Wa84kK2TUqnXWtgi5v7r9/7BF34z2UIyMrJ3MwT+iZr
1H2ci4h+XRUCfD7WdlGi0LKPkqHIerpY+v48g8HTTjbGJIjVQhVYlXROV+m+SbwW8+JM9wv28qrb
xNZevsd7UR63Vh+v1JtmTonP182FPManuyLPP5lf5qwhuGsovQfo9LuhtekliY5Wj+6F4Twzw041
gG2P7c6cWuIe6ZjbTlhC1e6oe51+dexlCqBErCeJ0tdV+RBpD0V/e+G5x7vrJ9NPP5nZLQyTSU/n
Y1iKdkrqHQzF6PoQdnRlL3fQpLJVL7l9d+H6emadaiezBneitpEEWO6L3trd/CTQI6wh6XWs/x1E
/N/z8jSlEuMh1UkjO04z3+hk4mKCttmjU/pCmHMCu/7zgOMX/LB39iUMBasquTxkb/E+6nZT4Btv
Q/0UyC4y64wbFy2Bl2K3z+8NBjXZvx8HkFxoLGFiZyNPt3jmLbQAu5E2SwSmwo1fDMxEXQApnZM9
RZfi0t8B6CfT4pQnJ3S6mLYTu1I9fntXmtUor2ijrzcJvjtUgNd98xy8qfmFMf08qcGPPAkJdJnW
8KrgcYm5WayNJv+SCzoQPTWlhckRwQVmBc23uB+lNdoWdSsva9ygYAdxCjd4x0DuyN202ccW6W2E
gnQml2OEFQwumIZDw1NNLQL/QC8S9mS0k+5VVd5z+DPkcepLHSbn9kT1uHt8mBqwnpQFJ8HjLmWu
pYEnbvD7Qh+4lE4008rtSlgYfr1yz6ykU491KSggf2ZsGJHi0PY93AcZ2I8n+fnrP39mPzrN2Aia
Xg94dqh7WU1gRRXhocSg/cLfPu6an8yuI5vr4zjlgQZfTeNaagL7SKpN8SDKq+B9UDeKRafWajAf
g/pGryHFu4vgoIut78zZKernsn4yFyry+YuZbCZj2wf40o2aQ9xVLNuB0zPcjtp+0OxY3Uw+N8NQ
WMtEyka+q5pVRNa5Hi58gTOxze8T/cPXLmmzQizH1rlcdyFN6XczFfh4paACSC4sjHPn3u+0+sdn
tHoPwZGrW9Qbt72ifpeiR5kbnLbOLWeaf6lW6qRj5JW19NrG+R0WHXYq3AAyAFxTXldWcPf1N/ud
Bv/km/1euh/epC9MLepkUdqL6U6jI4/GqKF8gCNL87YeQOuMJsd4plGXfGecIDrzm3lZlVd65Svd
NqeDXqaNociOSokut2fSQeI6uc7Vn1WS0e/pJAl/k0TZtILikJciPIL9IjwfuxOxfgag1nfQYhw9
c0LMy+SfIjUCCY6Mmh1oqfWCMbYVdVvEhwZiYh+61cKFkiIC3fmi+vb1KJxZFaepxFmddUsKGha4
9l3s8N6+sCLOhBe/82kfBhdZYohXNIO75NeSti6jtVUeMSIXwtdP7zSGdZoP1Eu1lxo15c8rKQP4
Sj+QPfSb/2pMTpNpUVMOSY4Kfq/CAFNIJyTaw9d/+dzsP82ZTV3bKUfjgL3U94dUaYnoIm6iwbWh
oOvBklZpDacMHmmm9eoFF9RAcTWB1GoOm6rs9pC94aFduGKcWe6/tYIfvlEa1VVJ8w6BBUBQUR6c
diq9oV524FxdgAmYjk4XhvQYDX2y1k4zXbMJYKyREq4bzaqGFySu29RtV1Llmd22j/yvh/fMCfI7
4vjwgzra3LSEFru9Yjwq6hPkMQUdQnENBOLrB5wZsd/Vmw8PqBWjNwQQZ/tZ8vu7gDKnxYldk+x2
9ODCTfakrfLf4dhpCm1aikQIOx4CcxThSV++R5ljEsRulQLIyZXEcYHynrJGiMO7V/+CbofWN7aQ
Dqy+/p2f1/8NQJR/n2cynKBlBCK3T7mlqU6XX+PdQaoG8gFJ0VF8Mt1SeCrj0aX1q+9eTFqsKcnk
B3M1xI7CSVYdMDAX3R9fv9DZQTm5rjQRNmMiHaT7bn7G666ZdyJ08Q4lzKK/1XStq/06jkrOUTeh
+y2St9BOZmFnTA/ie3EktV+SIn0uWsbX5yTix1oYcAwX9r02yjd92Kzi17gAcWbo60Fbxcp4SJRD
rNzOia1nmyF5QkOWSxux41w45GAjzF1QRBdmy5kpf5oJhXCPD2HNywhzQT8b+XYZeT2MCRFhX3Rh
tz2zmZ/mQYkKAO9G7FqVsV4WkpHaXR2t2CC+/rhnNnPx+NgPq4omfGTmFb+h6Mm6gy0S0KNG2gXP
hnMvfzKV4X5mRT+wyw1kIdJpg47dinK3Si5cAD9/e8j9f7+9jAk2DNFF2Zux/Avu4H0FB9IpquL7
16Nz5nqGJcnfDzCwAE4AcLJNU1d7R5aFup/cYivY9JY400/TjsLwQnj2eTiAF8Dfz+rNeZBgQigg
AvJ+DUdwcdq0bi7sz+d+yqk+N1VBrPxOOiCzNrfNajGuc9869l7a6cpIvMatL3yVz7+6aZ5cMlsJ
xsai9mQfiLMWsYWvc2X2Eg3Rl2punx9p9Nn8PVQGOJtwlo+35mCF+K0R3DlCK5UndiQUcDiu9OTC
qXPmFkbvzt+PmmmpWTqD9WeM93D0AkAhNMUbiHv78FV4EaaX+JIS6PMT7j9a/dTA0jI1ZLIVsctd
M6o2Xf6jt1aTsZrazP16Sp/5OKeZNjUH8SoGtbIPpEh615Mqd7IJ85QWFGgPXQIG3NcP+rxubNDk
//fIDZEc4AffL3uwPGNrhyl+Ye1LFrh9D6bLRe7qKmhwyhrW60ZdoMS+Fk3kkvq78AJnxvPUhw23
vDYzkmHZD8F2LHf9DIcOK8XCEymCYJkQNBRk/HoLxyoPNvN3VnUf/syzfZWLF6bP70vofwZf5qm2
Nejo+UPfOu9pc6AGYktV4o7Lq2jATNonk7cAR0rN5aqvrtLuba4DXJVVRypf8C8L6hIYc/04TgVw
UepEwJGr2bhLsjVUOdfCsLXpay9X8AQJ1kRE6K4yDghfR5on5Tu5qrw8eR+55NBISOTgyfFDa/yY
+9XXI/y77fazX3ey0kspMCW6lNDcxWtdfmhbArKiuJZx0M2yx1ZHvhreqBpAweWhSOA74WSqF6mX
xcVeN5brun6giI0elhnSARPUvVAhvRHZeTI5CH362a1UUJlYwJC1so3IU/urGV/Sr9//d6Lws/c/
2UdMA7qSoYz0oQQdhd+jVaq6WrR1mhiEDQ8m5MK2ZdpqGnX12ZejH6lwVZXND3SYdph9X9L3vpT8
OfxpZs+FRFy4wUHGbtR1lzwLyXWPEBMBonUPzCrlGhFTU9aScZezCEBfia1lK5CRa+lZz/Dc1Ipr
FbRqJdiCeKtEPzv4rFWEriUC7lS8TE12GASfjtBWWneAgGKIBpZSHHD/c4zG06nejeWFy+m5xXMS
9CX6rPc1zL29SWpcTTexDVHWDkvql/ODNbx+/QXO5OpM/SSgg/c8YXSManNwxwOtDNYq/dX4JI+1
texzZLQ2t0vAHU7vJ3vjZZA8up1ohgJgN1a2jNO5s6zuhMyT7XY9gBVoidXfxfVw1Y0uPLqvX/Pc
XnaaUO8lSUXGz0RnH0mLb4lLa9z14on0Orrpi+F0HdVi6isAslzl5uuHKp8ntqDX/L2BQqboxHBK
RG481XYc21t1CR3EnCHmY/Cz3LC6XqSHsfretyvxtg6c2bQn80XFULLtymdZJf1uh7jjLZj57isx
Xg3jYZ7xnndzImftkET6+ut3PRdd6Mfj5kMcCUfcqAWlxla13dbhsrISxkR2TJliq9eGr8BHheSm
bF7FursQfp+5KAFdOHnmXLRpgaPGfijtxB/Z5K40+vHNzfBNBSULxNFF+7Wbd9qDdVv8Gu6azFlu
JPSofrnTLgXQQDh43ie7yH9UPUyVtFAno5DPkwcoGLfi/FIJ6bdi6G9L6LoGWaVIsqWUhOFyNK7p
XxTpLtbCbRO3bgM4qKzxeWYtF7dzcGPGq7K5Hcr7RKMjEcpkzR2ULlFboW0phCIeoJSM8/lHFOCs
Fc5XjZavzbJ7ahL45mGCjBEbaAkcF1LhxIac5+Q1Hbdxs1uCjr72EfhM6MGMyrLIUwKENmJ3h2nI
bDcW3KChXGG7BilNdZFU26a8KXLYefVhtO5rSHyKuGlH1mFhRgAfrqXA6ybTEeR3Nm6IVeOqN8v3
Pt6IGvbQ/FzNfIXXQ0oPkbpoB/23vKS9JcteZ6tyCuNX2FpHk24nhfHhsmmm3aqankUYqR3XOPjl
CVzUdJ2kA7Te+SYCUWQrEm7fedR5ICsndJljtVq6FJ7RtOVENJsN/V5bLNregjDb0aL8PCRgX9Li
UYsmv1LV18jKnKnNv0XTeN1NuCJbfl8hHuwKcd1BKaYkC1plX8VNvllU5uwsJ8WCuAOSIZxTjWWu
6F6xIHHv7ViGP+zn8jYJf5TQclXks1jS2hHGpJpRAF4ar011oAjXV2J3W4/6W2sqV1ZjJX5j9Hru
Ae5Kvg+5DE6urPN1HNeI5gtrYgQNraADRgDlGNKnCi6fFoC8bg2bUYSB3hj8mwN0nlmFEaCw1CnF
e4WFYFRoXiK9CV+0snhO8jeQj8NeSzVfmjQgvqm5ztT5TWrnDEiV1r5E+IpBwS5+LWXtL2OLLtFL
uvsAHnf/2OjXUdQ6QuGh7Zxp0YEyidabsM0oopuocdIAUEHop5KTBNu5yFHNg0kA1N+TFNg0Eb3p
t2k9U2L9EeBHF98omi3h5B1ucpiW1XZqrlvinSiFMAL2FG4EOYYhtKPRFjsXgSdTN2LXwo1G8KeK
ImK8V/u9CPlRvUWmm6lrbhuI3kzhbpj2UUv9Ufe1xuHqaXjE9YoTpE/icqDtAKK3nTei20j4qs+7
TKwPAaqXnKs7KrMbc4nuLFpfZ6Oyy+pqTO8r5q3xAtmYQgb90Pea2e/L5mde/5xYcyotL6H8Xk1M
EmW4a7vIN1P1mdxNoIcGcacwuXj6kMkXI+ShvcNVDMBqcytVD4V6swQP5Yg1IJSaa9Qy11kjHRq5
8WpaojZzFz73uHCHumhry10qXeXDBhuItyUt4Qfb80iiSuh9qX0K6sUZrG43iyGFKWsLx9/adIV8
r8zqHe37yoOJbcMaOLEjRK6gTNlOwy5BY/FWeUEnWhFvNKaGSs4EZywkyFUpOmr2rID+n+bkAXHr
OPPNI7rwa2NV1lfDApbdNMQNzt35kHsTpvJ9s8qn5XkAeDHSqzhYAhGVPYVX/Ws26wxqfj2M4AIg
c9CK4ZoasMiyXw0AwBL6GAWmiob5NzE4hX86b8aHSUqAfS1uqSlOabR8JPwmJNyIZVweKG8jWyr3
hVAApVYOguEOGC2JAquKdjj3+HewCc2nfaGhuZctP4k1a1WLbblWIkp9uFviU6beQDcP9nl4P47X
ff2zA+QOZKGb/bR+MPnqejxshM6lIMvqyPXSAdDntMpOF9YxKEu36K8WpL9mXO+FCN5Pk7ihmOZO
E1sPARwFd+BgArl1L3ct6nsh3TLAo19nB4mQKvSQpDZ7g53tWiwghdwMncbuijQouxUBfGZwAdEA
39OEIg7fdJznbcHww7fM8sV5TWcIeo5EB+vqSN/4L+tlk3RORcOIaUujI1EKofCv2AP6dj2+Gml4
KvfiYof5XSndxLRRACsiDA/xq8NfJbgVll9RXnh58R12066jp8NA5Jz24ePQRGvMBjd6lD12CUiV
AgaX3+bbSKb62ea+OUTGSkF4gB+SM06633Je9YqMdDx12h6HmZQmAJTEGkeaxi54lK/uQuWBnTye
6b+aUcG9aaWvh9rO4pagFuN0XIyOpq0jvAedoqx4Qth1h7ow4m/SfROvJs0LMuQNuiMfM4LUa3Jf
MQx/DpDciZPhSHpsM3m8sFUdAbuJOkYzEN6MmuwuRmcLYKQy49DmrmyGbKLLJv91dNzIqYffVQIQ
bXoRNh1o5K6koS8pxle17a9xn0WQb4NxCmevyPb03aVyRo54lWCTI21h3YKgrBXSlOjOOp5rWg6k
tY7aM6P2HqdXreRbKcE9JijCAcysknIjUn8qOC9mqjuXV4n4mC+CXXLd67aG7kntslKbR9SIvtbu
Q9UNo2qt1P2tVl6BSmujt0rltjc7CVrHqbtfbgdk5El3B1q2gOZmhoVH04xpeH2MVl99nGf2o2Ja
6Yh72iMnap5gc7iwrc3khyHZXUfQv4p/9iabxIjxHvtUhtfkuqe3RNqUluLI8kqSPKt5aMJHrdwq
x63C1odDWewkrg75lT6Df3el7iVX7dJwqop97lWY7vPloSTEh0Q5BBs53ES9X3RrS/cDEjkvS7gj
c6iyOBZwThRzYRPtLb0+tOYMAWEkG2dIndfXOfsQZqfVrG1Cvijg6GuVu1RWxd0+oQOsaJpwHVBs
c9R68axl2iZjMEMAbzli5vQa1IpdSLgL6Pq7+RYBPywWJm3igGZah222Q0u5HY6Dj2DCHNMV7PL3
eqExpVwNbPQV34LreTdN224MHciPbjFfZSSGh9q4aTrH6rZZ1LnyVPszTCOnbuq9xm1WBxqiKvV1
3e1l4T5Qsl0rv4PiKGYgYkU33CixcDPR8lfn7FWT9tAbJA6ErS5EB9Bt9K2NEm53kI+TwzjV+BPV
hU6TednsetkoHWuZiayktRy+9AZ5gV41CKrElmCPoCySjdWcT/m3ZeDATwzFTTBYHnEqaa3SV0MM
QuGmKB0M/AVeuyIRXyziATAzZGKg0ytDRTxVLlt1NldywSVMBn9Yj9fT+EKm167V1hERIDf5CGCy
9+ZSdSJtb2Uadd1i3oFHB/QAN5aDLdbvqxGAHVGNOoQrgRutJeSAKMTopQgMXwjeRS6+pFSgYW8t
45Y2fd8KZTr3j5O5W00BqG/ztml8LQ+2lWX+mpUQxlci3OQF9GbxXUpo6Yv51NoAg74aGTH1aXrE
hx1PBvOeQrSmmTYmGhSMa6KQpXmb58m3MKuyhqfcepPFp255UmfCOq/Kbhe6l+C8zrTBpFgKbCKc
SwgFHFlP7kCS/hwQvji4dftIiXuKb/l1HVcHDBRkW8F1Ra+YsUKzNoaVXPpinnxXjRqIO+zQNo0J
xBc4OdAFmkL3xkyHj15ztyvGcAe/b9yPeiuwIDug7PO0HRTiLUtK7oZSOujdHK0VcXgtOcPX6KQs
v2zepSXBKcf6OU1AAiDMD/pTohO+U/InmYpVb1PRwSzl3zC+at0hp7l31NbLULttRi1vBlVtFJs6
EHaFlKzBEfr0ZIOvxA1DFfx5JMQZiviXgv9iGbabEZMEmPZv4mwQpDHt9B5s2JiL+6osrjicdwr1
+LbZL8lbbL2KGlsFjFacDFIWfDHQAU2fT+pVpEpaIGtCzVYyTEgx41Letcuk/l+Szmu5VSwLw09E
FWGTbkUQkqxgy/mGso9tcs48/Xz0XPVUT58gGfZe64/bwQ48Yw/xw9xbQRtq19psH/S6c6K6OK2z
jbaHZaAN/Zz88kop+fpqORB9NYD1LA9zVPjJSi7Z8iYL47OeWdOU8lQovFDAaqn+m3YfMRNSX9QE
06Ak8Bqd6pyhu6pJ7xDcHqvfXbjFipd3SXmq+6BupxcM5A+FyG9zH6FUsPidmjC+DPwJakd8FzZa
hjbtrWurj0Wzg6rLXukielVBM2b11gwPcxn/EqtIGAImWryf40KJxAJIX0iojHZh/RwRlaDwBN57
SsN4FzIvqy+csMQpqt2J5kZdobdrX+R3m3WAWWN7d0V97G01UEpssNz+zcRTQhbLMwFmhybh2G10
d5EiL1O+JvnZWNwhxUUplF81H9716YeHkBjF7fxwwqLw2jh1w2x2w+afsQW3aL/V6K1m87AwyHVT
8qBo8k7qfw1L2ilEj5QvmvVYJG5hYhwCz6yQX84gglr5oenpzQ5pFJGk7LAgR2mMhTNupLaF8F7j
fY3z42JVL01CaGpXBCSrFlS3tehjct017aPJnKj9SyOXs7XPPoXJl+QkyDhSvrkhqBNPJM+hRdHA
e6xRilMyIj5YclB8w7NssYzYh8qPSXvXrQNTwjrvsw5QgU6KCStiFx9Nm0R0bmrWlJM+D7d1ss4R
QlGkRHJXulI8ck8y0uK6GA1npHyhzzBeMBP1P/P6a9i4T7X3cNmnbbVrtyzsIvLU9CKaL0rsSNlK
caCz2o2+bJwz8Ed8Ffho+8ynRsSoLpyeLTfMmD5oiNjkRxWvwsz7U/euRaKzgSlckN1lfUYR4Qmh
J6kHXX4ww6/lJW5oS938LIXqm+vrPPpKRyI7EM3qdsqh5oVqLqHm63T32Nj9HDadmomvl9zBvPRa
wVl0yreSpNW+WEzBgnJuJdPJItgPLb3H2YAPkCObKbsrogMtIp5Gg1PEtqBmvNYyxMnTUgJd9m69
RGek6PuuZ6OY+6PUx76tYMNINiCBZDy98aL+NyRmIskXvxnJXi2rXdLux2jf6jlWhpdWoGLeF4pn
5iEfoj2leeRWqcZsnLi0N1ynyjzo0cpNov3IUb9fijbgar/RQuZL5MJm535+D9Ebt2V+WGRPM45V
8Wdy9MzUbHSeArgYpgcVmp1Qe491hbzx5pPcTArxdtXy1dU3QX1NuYNE6NvDyglAyVPuZKOXL7vy
F4fgrqmM16I7qPGll96Jp9lLk+QUFlpYsX16x+pdgj0s+6zkTEbhyeaqpVJZd9K6ArKq9OSnyLut
vd00h8e4mij/a+T5Q4RNB7BnDeIoSZWvTdRYlIQolltHVpwR+UkrJA25o4pcNa3+LN61qGwxoZFe
n5MNN0XJXrWxHBrrbVVUFFeZ3y/joVTan9UwkjMj8LMtR2UAp+qY0/Tca/VTU0x/UcTiBlG1C8PY
3Pdx+VRb6K9Cy36SF9sg2j9me1nopkol2pGJtye7g8/lysvwbeVjvI9C5U+yFFoDwp9lesqay9o5
9afW/IMIGrKDyc4zuFru5P8MSdpRMeEthMoBFPWn6o0SSc5Bv54cydpvlIHFRibOdYJ2zzMlvKeu
Qp9H6Smz31dfVBlwLgnlWXSUWzgxLQByeOCNFZWX5Eda/PSO1MfWx6INxLAU7zhIGARL9B9uL5+o
rceaSZrRAe+hbd/IAU7KP+NbuYpX7UNa/P6Ms4dSDMVw687Pk/uQnge9c6AH9VvPZa1TL4l9zApw
eRGKl1WXln+b8/Fm0LZdl5+H9FBGx3h0ynTf4Emxr1q6N0gaQWFSml6DK5otODpKDDrVi4FsP3wa
G5WM7t2Y/UsMP1zcTDmIszb6Q7Xih/jeWnbzEF7rtUH11gUpLUMFNTkGWfsuCs+p/44J/E4OYfor
xV/h+hz1/0ZicWvFb9H70zpTenRoRVG7U+UdiRtd49n1lYxKjtOUZR4MLDsyyK115ROqS1nPJdd3
PTCUDWay6Nea1UO0onTmlEcjO2R3rY7YQJ+a1OMuWVJXLTEZpPG5YHRuaOgU1oNx1YnRU12r3G2u
GPLG/0kjpXeaF5mvBchEee3Gg0J3Q5LBx+r8bIgTHE5temRMkNAzk/I0oJe0Xwr7UOvvMYH5WT49
GeKfiecrBWAiZWniMCvfBaVCq2R4onkoSuLzf2hlpHjr225dpfirx5sOxavZOy5UrDgK3UnjWS0+
wJn6+BrWh0a/l7Qm6Q/07CEljgpkxUhQZMnj0lvag6IeGAjW6qcMvZyQl7wgiRbbqYdhiZxwlG1z
v8kYcRjGdCzHf1xJIYlcs3ihbI5j1qduyAEp6ocz40hN4s4/Zjy3qQNF3ptvRbWzvrlUutfql1Lj
qHnOjYNArExQk0Iii3CZm3a9Zo/XsKgeCcOgIIovM+c4frLDPcEMsfXCZzGrx/Iu4tdovmJfk9aX
VmOyiRMnTcpLTZ4kqbuOERdOTYKNIfPh1nP4VkorSmGVMrKDaB09q0FuyEEkTLxMeeMVJyH4Ib5J
R9GdYopDloeiqV4puUN8TddXzDKbv+oUnC+7qngMex75s8E6Uwp+As0ulgWOQvIkFieybkt2t1dq
O6sz9OnYXlUTmMB8WKpbqb004UVnoKXhR899LXRHNSjyU0L2xKABHmY+uFVaHrqninMQv1+n8siy
19zr0jeNz2E9UpDCkdx8dlkwoek1v6i7c2QuTcWT508+lxnvJ5mEBOVfKQLAzV1eHfXEHxg+BiAK
f/jlLZMofRGU+zkTE8h6S8yXuvwd8i+j6R7B26Gate6B2lGR8bMjfNov04+Z4JGmhWAznyhwIXEU
uF4OYrCIunqci48luazxxYjeO5o6Cu0xDfcl+3hE+8mLmF1gN/uStuBg2l4rDzW7Mu0vDOHqDhAo
xwttvinNyUgSms1OI6Ms54jhtB3P+0PKvT8YrPMKZ8oquUBDjBRteWACYllOeB8xrfMshDNiaZKN
dqBe9nScbZ+0vj76EtW/KX/vWkeoXoct0r6WVelgoiPLc1ZOHTWGmnGFqR5LzPB7M72xO5Uq16aR
70ztlQy1MXSq1ZGzm9Q9NhilCy6Pv0y/0Tdc5I4R7SPtR7dzVzeeM2IP00Pc7gcRQHJwDY+mM61g
wS84+wjY3anSeSnvHVlB9WVIb3H3ppcAuKdOmrwRmVqaf872QZP/mOgaKXIMphSVOSY+UR7oVJkr
zQgtnKbBcEz3H6LP7fQbOLhb6zCF4t7TJ+E2fD5CIogb0Xfdz1TRdgVJ66bt3kqDtmV4ee7Iseii
39A4GeFxDRGnUNKxH3+oKGDi1Bb1hVaM+HUO3X4mcvWK7phZsGPBU59tEPcHjUQdixUFcEnmXU64
AomriZGCHxpK//L2NTPaoC8gPE4EvzoM1FL3tZJPbSRH2oYcYtVkM6CBh9Wcl1TjtbxksyfU1/VX
S95UStwllt+3EAU85zI50nLBT5/cATcqXZMTqzijF5D0nw649XkRFtj2riBypuUczQl86X1J31vt
foYRmH9m4fUnDK6U50YZ8OIzN5AZhrtaDVTjXza/t7eKiyUOEgwtjGnhr5G/TSsY6+rnHLW0TvWh
ixBjNBjPgR3BP3ZTd1gIxtPNj0g7dyJ2lsyfYr6k+UWdTjwJVIEZrBGIZRvX7i4yTYIUrJFiK94S
wAfzRpA/Qdkae6TyKsEOE6vpS43hjjOQGJICc2c2v1V4mTB+2gfxQSSeGjM2B4t1rchjGHaGhaXg
dZIqd23m3br8bHjgB2Vypvwgz48zuhFW/7qiacirU1+enEpyw87r+gPGUjn5tMZDlpYu8bGA0sOj
NoZ0lRIzGGFdpuZq5g1j/dQvzYgU65rWT9HotXXQTMf2pSFSA9PyH7tniCJMvEWjM1teeB+oGfow
/4aM1DynkjE9B6q9Q/JpTcF47OEPBk/ljv7V0qPyWwhf5648R6HwhujT6t9n5VE8azgM1PGxe9cW
wi9507yVTnEaostIoUJxv/VescWHyeeqyY6GLgdfhF4Sotg44DJsC3wP+2yD7Dh6r5H+pSSclF5f
nADrbfU3jty8+07yPUgrYUvW/KJIp651szkI5T0Ln/EnqFZtP1LxUw9fgLxEIe3ST8zY/Z12Kx6y
elMAaNW+AHnPL+Hc0Ct2njN5Rx6Z4NaVBlBYv9bAB2cCW74GHATWo/xXVU+sErkRCDK4m/mkV1zT
M3vrwcz+NcqPpj9t+D952pxsanH7D1jaHjl6Qh+SODBus00mdwA/gFRHBhiK128jpTeg3MsvOT/y
acvtXNw2I2m43MG1muFdvsObdGQOEeLUzC96fk95pmKKJDh0relJHPr6Umt7c3HD2QctQfWDvxyb
bIGEjV2Gtwvj176VD43i87yZ8+fAtRA99Lpnhs4Q7cO6dAlYqab7GmOZONnNHah4+jfQP1W9C3Hn
xy5T8ICX2NiPrQ9UPU274Xs1Tik5w70BljA4DUON1PBTW1516JnktZN+19ZReXBMgurk0+ZtF5tY
ibrKwtFqj0RUdyh+cIvQ/Zne1vZNE+ArCjch3vF3A+Y2C5ii68WjQESRuP6JSYONTy59+00YjK1T
TLhPsyBXHJvZlcgFS2IN2lsWZ7RPQd92CpHAJRVBNux5NY3CB+GW1mDLocl92X6Nv2j9pB8ebkp1
xjjQzYuClks9901gq/8m/uV6GM1DndF8+RbWL/VXqYbHMH2BOdmWHnsI3aYd4AHeu7MA0m9nzdHy
x9Y4KSOXuYLa/8WmCTlGQrElU/rMagqD9qq7KZQYJ3HH5GzAkFOVOm7OMBpSK0qo+ae9MlHVz2Iu
TjPxRarwcbCqGWr7nfRsGFT8/QpNoctWgn8Hy5shMhD0tqrGzXFaSvqu6rP5/+udEICqbZyFiOKY
AIyq+hIY+Ad3NR7NRn2XACB2kj5sHHZFDmQLa881ZIE860UGShSdVHKGW605drR9qWXlGEMdtHVI
AXT9SR/2t6Qm+wZqeZcZNMV3gZHR8jAJz6T01Bi5WOgS8gXb7A3ZDyrBnaVQ8/Sjxt/UAavqKbT2
rOCE1LTaQalPGwwXu7LxB2Vf/NiSFiQa9XzIxKtrQyJK5A3L3zBqLhKRjosLzDkQ/M6y5ikrrUlz
38QOJcX+qHut4q+WX0K16EPyNxtHFepktoaPUtBgRs6qI6zpnDXrPuzH09LzElPdGqqpawBSq8ml
erK7j0iX/XSyTl2T+ZGZPQIB+NmwRZaoT+O4LfYAtTNFzHW7zckyBnyuoLmdvajheK3XM5hauI4f
inVPtPSxCg9bbbNOjaWQ7hOoRMY1gRX9Fsdn7s1pIYqTGetB/4um3wk5bQQCQKqxU7zQFKyIE02Z
NNM7WoTV0OGo3YZemGGyW43jAvDd36YoKMfjAhILWQWVoEWPdgl/Ac9z0JXTagC5q16dcQqux2oB
JjqsK2zcmVs4GRzL8MV8L5MrU2VoeNXoSiHBGPtR7g7Vcql+TBRKmTneAJdBKWi9Jepbelp7IhYB
MuE3Pigf49t1c3VfmIFNJHai/hpYraqrep+1Q5Hhsz1EpCpl3Snn1BsHn4VbtM/CfkLtQugNcgJJ
vas8+szJ/Iwm4c7RKWXKkBkQ8HtZeEwhjKL5gciOaeQ/BLzuvnPzY5gCUz0s844QMm3+GVG2FRB4
15GzXAxMa4WXQROHc72jKS7oxmuRvtrGeZkuGSwrQK9+FD3qNMDdZgsEmhs/J8lWH98TkpXt+c6Q
x4iiYEN+GZdro9z7P/snT4zdkHhG+K+eAbCS5D4bw4fCzbDwi4f4raq/cnRT9nQa/4spmxIfUlTr
XSmHpB4d64G6C0aJj4zpkTEy98HvtHlnB3bhxOE1z/Z5ebfHh5Zg8fwqwy0P2YkcOAqx3pZ3kpml
X5ldG9xzX/9U4a9uUQzP0o8gNZOp3ENLcyFIUef7np3pLzcckueVzClfk8krn5XCi5OPujnL3xb/
zZB5c/ETVq8DpnKR3VgBISFhj4Q4rxW9eoL7U2H2Uo5R1Z1ECweI2RCKsZAPxExqJcgxUJ/Pu9wz
O52N/DVbodORswyIAyhiFHy9+RvWuVksRBwDExg0y5EIeM0bh5CqstqncemLU2hu0VjCW5qPWYbn
d4T2u2xyChQ1tsf2oSFbaRg2tv0mUxksUJHkTgXix8iA0sfGW5J+dM8Kq0lNi2Awk0r8ZN/G9rV5
S22H5wEQFLBCiSC3pL+8/MRJXBe+/UG3uKy8t8AsURrIpe0u5S5C51m4mrmrY9lVb0kJHe5us9vH
svhhGKDml63vhpyuK+g5fhuYoqvNdVApfOnTXvTHemCjsUnnUE/N8I0L5MEkVYFGSQprxfodjqgl
yufpQyKkke9EQqXR1vEh6n3aV7naZ1alilJg4xxpaDu3ewZWQa29kAja6JItH03yHsWeLX/KUHSJ
eDMye68/zLI3G3CPpxwE3ob+IVpDTowXW5G/h0I6RQ03TYhJneDrdUfTnZFyzLrx8KUQMzF+NQBg
mcuuUaLJsx4WHfeqwQ8HNbb4ncMjrfR7Gf46Dg/yxBeU3oex8e0i2zcmHA7E3Xqtt5JGCNDqEI8P
dcg5EbkGr3Zd/UvjC30GThQ5LSKSqA2stnCWHLQFS1D7rUvPWjEhDpoQXjeUZ5s01zO8IxQsYz9d
S2YIcG2DW6oxSLydvEVHj5NHAA9adu3zaUdB8nmA0V+vs+Ro6uMQ3YnVguuObARSO+bt0WxZ77On
uMYeNuZ6iwYKxEStg8ygGt3acoRzP2ZXhHkGMenfrPrLUvY8lyzjQIrSdG6rr9zmmUgAXJhOrbi6
KJbqlNaj1LnbVz0+iv5a8AdG+Re/m5miKLQec/ET1qREvKUyGmyFBVx9lohni3V/XntMmCy7zMkh
2maOiiJQ/lRAezv2QUboYUCZSKG7WxpvZP5q9qnmKFy/Kvu7i6Ltl5x4/lNUMUbEmnAWJnM3CeTi
aZoJehXFB1e2pQAnmvScIjQuzOyzM4BQ89lXUPBMvPAxAjKIgXe5eyjjvw4efmHbHf9W0bn/CVWu
q34ZoNYjdrSGM1G2rPeKkShp38c8O2oWmqw4Par8xSPLPBEFdipm5T5gUJuOpXgOs5tAyxiFr3JH
tP1qK9ehHynBVrdps/qI83RfnKT5w1bArxG6OQMfZXhN7CdVHf05P3YrPFX4WEYgStpjHx0rFebw
SZEC3fJWO3SN8betvBh2xTAPBL0x7RKQmEgviToyaf8zqm8BxJT0BzpGYBDSllT/EuQ9q/2ieKLe
7JIW6lMuwKoFzH9x1LPHuvgnWuQS/SLDOpOEWa5fU8dFGtt32a555+b225iTF8mGa69X3S+VEf4J
5aPWVodm4A3vB51zzfw39CAl3MDKJFnBkFlfYbwc58V8jobjrL6YiHArhPBJ86bTudcBarcsGPSU
jrRH8t4UuiU7ZQKxmzG0+Lomx36t6k+mESV3TSAQauiS5m9YHYQd3SuTeB36rcvqnxplnqprB6lB
zVisb6u8QUAcORG19YN6yWOYXIRQgpYWRFYIIez2rbArX5Ks8SimEUU7vuydKNVgsOPQaVKTaGq5
GfdxL76j1ox8mFBUC0t8tkIEJEIbiWVTmO7Layj5fR4Ixd4hFkM9P2nTq8T9Huq3ZXxm/WzTk23h
AGgSt0SRVH7rBtUSRM1szXysU1nOiIfdwWmjv0R60ogRYgnFD2Fr0yMhSpBwCsKGTMFINPcatSRN
9ZRb0qlRpMmxJM3TMWmqvKi2a/X3QU9cpQwW7Uu34L/Ufd7zNKhf7by1NqGmoOYsRlvY0TresFTY
leaY+H/Xurm0cf1mGApRjSNMlOoh/RbHVNGvo36qgAkWplgLCGvWJcbgIDHgCrQPERPNEMfjoe1o
t50GAasVwnbFD1ls7ZuGAE3yHAbHtChRC6VO7NqGEM044vs2bWiSQU0XF4Ln3JXUaqu2QxEg51R9
0bpPO7WOBa7TZhwqMpZ0d7bRoepa/aNLD2ZVHJJowAA1JOD7xV4Or/ropy0Wd7w3Wu5COl81SuBb
m2SmS6oxODtMkaYSEPOjcVvM0RkzSsLUuRQvi3GkYla1j5W+j+b7aJ0E6XiI6Xnb+rp/5LGO/H5O
j9BZYgWrTyXwSA0NGI1VleKlswbur5gvpCJyzZfDuUjWz25uj+ArbKNV7xTtc00uEY298hV6WyJn
O34ydK/D3di51JrvWojehJtlYLPI14ANwMYFo7khPUQD+n+63IzOr0j2GBbT1SI+bn2IGou+o9gf
UCAMKotl8xpTZTwMQZNrh0b0Au6NkSlFc4jomfP3tXmqgFMHWno4txl++/Er723cy9pH3f4AnIVt
eemj5EI2eK5OD6v9KyzA7oINpVWPC3Vsi8H3UEsHK/7WiGEPJZrhNi83if40i9ml/CXb+86a3bZG
/mK34VdbNkSTpiEiEtR4syJcqTK+ElNZmXzImuuGt16RAzWN7wtllmFjEdcmHD1MUEJUEjrcsVv2
XWvKIK3VYP+MbS17g7zQmqNEiafo4a9CF/XCS60N3eilNZXWAOph7hS6VvF/QB/ENTf5WshIOjsy
u+iiPyHB1lwYQN6Obij8LE2DobFPFEjC5Gluj4ppgpCvaNTGLKbPTkzFIFBbVQkkZyPwjTWW6Sml
08ep4luDc2krpx2y8ixBxmmjEqwoEeeB6hpiZhMruyLPvWS0Y4ebC00DdxoY71dcHgWqG8MwZG/r
T/GNelOIXWb9JIvUelqRdlaTYfvlJtpF506tUnRZwvhgjLQ8F4FN7JDOQCXYTigiBr7A9Han5BRN
MsdS0TKy9bJnjF/j+imaQGXv1JCT0ShLj3ySYcSS3Mh46tTLbNrMOrVLmmeo6ju156/419WjT7P9
Q4YCoWVQLk2mdOMrkxo2GMlw5+KtrLMXxVqM6wLNDZaQs5pv6m0l09x8vJr1zYhfpRaU+iiX1fbC
lQm5FYXxXRs8aNo7mhZ/yDBVySiIY635q5HyZ85ovSdRtNcSyIoGFC6The0svXWgZJbK5b8OG3I3
M+PYdyQc7XillToLv+MRuJNX2Fp+ERlMTNhFWtDRB0qxyKT5Gv46+J39WMi3UezN8DFULlrYx7cM
e56GCvGuz+tPUo9U1XSvVr7vc+NXL5JLl4x7HbkYaXs+SvlKuxqTQAqUQ6y4fe1k/XNiqI5B9Is5
OTlq3Ezrg35T3hEEhDaEJm2PCz7pcyCGW9WclxjBE+pVS6WlSylcI24Dgw4ZnGNQHwvhVTxdu4mk
gW2oLeEnZJg9KbBzCYfcO5cvshMkXC0qEJmtu/5MaA8pFI5X4bXldFmnQxKeVOva6akTccRk4+vY
PkE6QS0TsDyA8NB0ZSM6tfFeOnRD+qPMtQZDQ+/a5yjF14xpnMoDatKHyfY5tB8T0fjS9CI0QaDY
hDdBc8tM0h91Zr2Ccp987Dhp88eI/vagb9f2QkNb5VXhAG+qPPL7j2rsIGJiQOalrbL+IWETK4r1
HClEGIFT0Cbt9mMKrbpcrdzYVEzKvpCDvPpaF5UmNEHyr+ooykcfVkd7zvkcWB2zL9NEO8Uv7DY4
EB6S6oIBAaza0XcA/IFXg6bqxAUMXxcDXyFIR74ebfJQ1dUt6hiChISjwoomdAWsvan0W1gGClLU
jQjtk3QfR36Ns7sCwM6SYKwXi/3u0NChMcsL7paxS2pCWSC0yxziWvSsn42BxaVbwBw0fxz/4sa0
nlAGNLsxLofbEIPoc+zP8FpRrCz0cOLzsAGq0gd5SBtnrMWriQwFg0dl6Le61PYJPpdji/UU44pU
bm0l91Fi8B4Wixd2RUQ5qzSWbyEC73VNpM+yvmXrKCHeCJRephWpAB1pk36vRueZrLzaFNauUdNr
KXm0EzO3kqNBmfLimxLMgmzh3cvbQB0lJK0zGCCD2OMgRfdozN1l1qyHfl6+ZgnckCJvWoRU1MOV
aT81Spl79vwE4pq1b+22KXdq9FeRZdwnyk1jEBX1lDmVbd7UDlY5v6rhMyr13MvSz0bzs/ltaLk0
6+YeWo8auU3oCQdZchPrdc7+hSxfbfMWTx8Kh1tsPffG26yD6iovMqBhuimC3lIBWazx57g8Nhd7
wjsQUsD2QOdQ+xrquRKYSax+hXguC4hT2u6J4g1D12a4krfeI2aeAeI8XBuanXLzMLWZ+OrXxptI
DRJy+DwnY6CFpltks/IsWz/UcztcC3qTJK9IpJQjBcKL02q1iSJ4kr5bOcKBkn51XfEbUWMR9m/1
2h0auiQk4AV5eE7oE97FBoKbTs+zIDZnldcHVW8luwWP345ziPh9BSNA9CCMgGLAJdbw/mroirV/
dJufAS+G1ZKhk5lNsOUgfeMc1ysOTHNfln9aaUAw9lYFkTmc5DlWCBv6V01vxoBPCExeCJv7Ltt3
SxEYoHjR8FUZ536In3FiIXdHhTjydXM8TC/DhDRUyCXbSurqICrqCjtkiiToGaNB0MGmpu3TpK1f
No/QsjmbvG19dKb8FJX2Z7HVPrTgl8ZSUP7Zbg5+RI/7omhfqWxzOwC31BjPBBqlko9uPOppkcAQ
hYJZQIhYbtuy7bTpJlO32VYoXLcdCO2CMl+aIpB/070dvgP8coA1v4Zaf4/8ZNFxKDHSUZJXshtB
SMAk0pM0XKxiDp2O/cJdmjczZajINZoLJ1BO0pYGbF3K1kbBMldU+mPBP5Vs9fqxPwwyIpDVOpFD
usMcOyuIWlrLyftkn5DvbKvAM9LbEvETa5RzbT4AQZ7bEeDbMm5KVAXIp4toat9nkl7LocI/hFqN
hCiz53+XsB8sy8u6FyYqvpYXS+9IZPubQoC8arbfh6yFeo7ZuiV8uoUhwGUEYfWqOxMNdEHW3hy6
3LaC1W6AX2PxUKagfcxCBJ1XdnPWBpRmltIiNpaPocownHZumlLmlEY8hZ08MpfiROl0tOmxDVso
wkdjMgCQTP0imdbdzBpHCS8VNR4GE71mxT5lh01kORxjp8xmXoEAi7q3JkOcMs0B3djXBcUo3gt4
yAWPxX6aftXGPBWp7QmLnzD8F3/eM+huW0xBNDaHhL+W0qHhH18oFvP19JODP1iq4pTYZhB2e5bj
eDjrLyGanbo2tk0TykNxQrDd1RwdZNjHOPwIW05HHhTENXFC9Vmk+z3stphnoFjrpSaVpJqks2Lc
DKTeUkJlBOLQZv0VKLX6cDg05adN/CQe/21ymtDGlT/28CaJ+2D+oAOLk69IhkhBx0aRjfQ1kfMl
DJuPCqLRkqmXLe5UU0epp6jH4dyA+DNx09KPcLoxnlY9GFbNW4zoQjJ9meB/tWoDO9b8lmQ4Z9m4
GG2ODmzpe81CAb9UwSi9TQ0lEwRA2Qkt4a81ZiR1bI6KkB0r6Taaw1Dy1slHCTBye+knDvZ0goP5
Z+tTHAg1PGS6+RmTQDs2+X42BUnVGN5KjDcFgjyVplNRIUwwlFPCHCQwb1JGf+7G+zQl+3rB+mfU
Rw0LAaZAj7ifzc09CL4pWhZyblh+yx078ogJvAItY02K9PmYofbQQemK+N4a31Jyp4UOfxHytY9F
/Vbrfya8vNLUzP0fVbniAU2pNporHOJ1+aFU6a1OiJjqtP6mzOZLvMq48IvVqe3lJOWn2jZcsysx
bR4UULGUrXL7HqKYv6aJBbHl54ShRY7iH0RJ3McnsGPeLU7Pysz2UYX8PIPKPA/1LQ7vLDNxBSl8
KqLNNuk3Q+r1evpPBzid7ov0wryfNOFt1KGuZmzscjQhtg579g0gefb/Y5+hA9en6VFGkrqitLWX
MehZTiwroTTSKi9qs7irXhyXWFefQjpzaUnu8Uwm/exZAwpcRYk4u3NlX+vLP9Uyv0v1y8xvqzU4
eSshcFE7JFmFTTeAPn+hYK8y2xtDROThLIMqV9t0VIXFi9KC5rMCu1HaDzwX5caEbxkFTDZzvbDr
kq2g0WLrLOzEdWQGsuUrbbm3EtSl5SVpgEnU1jF5m8nWE7TOZgXkcm+FxznT7iKN/f9xdh67jSNb
GH4iAsxhK5HK0XLsDWG7u5lz5tPfT74bj0aygNkahoosVjjhDxFuDp7VQ8SY5+FcEkCWAm1vzn7s
8zTcCab7ABmiDj67zjh6w6vm/YbqSyufLFTXBFv2HyTtGArKoaLOXhr5TujFqa6as0wX9Qejj0BC
+YYyI4kzqUR2M6iIv4IO1lWHz2tihuq74UbjLmgLHIXj7v/huhADKpUwSk3MQqBxVkAFbhq+k9bP
Rh/MEYTJPn0xzXeQf6PymdMswEBFbG2k/KcZB0r+bOrjIznTUufWSSV6I5Yn7lpIUEL90Y/RzojX
Q0Gnw8swLoyhVhiAhoZF1A9z3/R2AliDog+3WpivZE+DI9NrsyaXZRv+jxNrBVUncVW4VA2C3H8u
I9FRQbTBsEX3HMRwVs3qpNt5lYupDcC+cQCXP4a2Yhp2nHVg6KpCes8x1PMpraD3JbxURjltLE7U
BeKMFK6XMuC2DjVBHbaaHXsUaXFqfOPgbaQXc1iqLh9tCs2SYP9hxPChB7X+QICdeyfWh2odwXOb
1dIiZXbNxzzV6cacRn3WZ5uaSEIqKBqo9bwz3RP7KxX11Sj8wdeeIyyalmrDLolzgIlWDlQqzAVb
Usx6GngVEyylySquOry3KPKGoV2SuXuBXdCvKbpuZeT6A0K5uV1p2bGqToM/VxRbDZR1ToVYUp7q
IiOE9kgEnCx2lUlRQEnLZjji0afqp/FZYodsRUn3YY9HDRhAN1hiCjb3pAj7L2n87PWHjtgsHw+W
8DvpX2iHk6KfGaHonaPSppnj1M0wM6MNO2jgNs1VAfLBrBaiL320VQ7IGKM/CjFyujLb354yAj/H
AVOOqYUL3H0W8kjPdRZs+xB7mTY3P/yRZM1VxrVKB38klmj6PXyXs2K/M3CRD3uBjd2KGlQEaRI0
/SuUodr6HSh/JX0xVtUBizQ6mbSJB/jGQoG/V2orMPJDrdzG46FU4zmq2k5J70hJjmX6ZoTPQ8k9
CNfcXMcdWPYSuDguXQgQRSXO1NK5XzHLDKhTgR2fUYj0ZzWCVlBo1WhsS+GvIs21GN6wXkKDOYOU
muDsOW86MIh8tKWqeuHBWkwCzE7GxSCB/4VxOwP8LOuYMrWtnY07VU/5ZzpyLg2RgLtVKCgtAkSF
kpjGiyHfJPJGJr4RMQddIVNGYX8yInZj4NgWjM/nxpfnZPkShm5AVVJbUjBS1Xnd7gvcmShzeSfV
c4qUIBt0tvqnOIsGUxgxoycBdAc4CZBK/gYw+SRSPkzyZ7oJ4KuElsZrCUNX2DU+UBQExiPAeBZJ
uazwjegOBHs6moLG9QqyonAxbanSWTd0m7yiubENmnU1vA2qHeLQKUfrOjxW/VYHMCoH+1wUWJp+
9JYn6tIwTWbv08oPpZCudIMub2mByoQaKXwQdixJyyn3QdSmjuRUsW+PtbnKLHzCcOK0SHGzmr52
rz2L6l8tScF16avAG5/C4t2SmgTeClSHopNs2Kn2INfAH6K5EAKQNXES442aD9J0vjx4KarTUP8a
1cXpPn8S22YT0I5pDFQEy7XQetDEBJydvUcvPK+K4KhZwapgpmVXmtF1mSpls6yVrSkO2tTMCGFD
r8JlKFqIdYVR2Tm4ezS97BWiBgAAGgKzsOKilJduhDZfqwEqGcbUHtoPTVMoFzWUB7x8jvgR9dSS
zL9rIkiTU9kalpI4DHbRqcexTDdZGKNj4hOFpW1NdUVvvX7mmjUi1AVpb9E38xHpZCUqYXdSeWr6
6ikoM3Z75YkYGGsokqi1LB88QdKfzvJloq2T39teqzVLS6Jw4FnUElQL3KbZAxOFAgUlRRheinEP
tDOSXqMym44VSgXg4Qt6z28GV3vvnQqaQBrECaucuWH5rtaHUocsMcAH6/rkT1pBdh4qlxi1Adkv
Fc8GsvFl0hB+dfWnr8ibspBW5lkLIk/weuvWemYGi6w9lhSO6amNUjTxKIKZNI4NiWsRykyvabNC
/41uMWo9Yb90MSKDomz5JHC+e7RawqTUHPJ9WgJSg1/fknkWgqjB7eukvXvOHnNaIYr4FkvaKwI+
QtYskzh8Uzz4uGkyPBgofZ6omi4IPWt8Nbv2gJ2nTqEqHp2KvVY2DybiNsD2A/9zqJdyIDii7JhG
s6S7Ms+RK8rj5OTn44a4aQSqFswoVdUImoLuG9RfXrRPEtsDng0qNBhANwyHAInLCXE2+gFAf33B
OCTjOFU6dxpWjl9Vn3Kdz9lLdlv564bMSYmEqUb30YhpXRfuXKYy5PcndSAw008mVVe7codxaiQx
ITYaT0LS/k3OCy6YWboxV/QNgJ3CPXWqNiN+mOfn8IKqW5H/gvLbdDMTxyZEbkKdGjnvCvWgkGeA
iMyMLjXqP5mxF8HwheQXElYwog7/GOf4nlACyhv8RT+I7TFNucfHamd0wpkTeaS6k4WPRTGDeAsX
/xDQDB3I3p7Ai6IfIPLWvSfDG6PIMPOSR7Nx3OFBQpNFWLItobTm1qwUfnU1wJpw1mjTvvwF7tvL
Do34ULkrv3scpGXrLiJPsPvg4IabGOypZffyKS5mQ/c7TRwrfQ/oyuu/Ao3m1HNNFzV48zkrumcx
dgz0pbutTIFTSKMA0BXeH/gdmMmhT6iYm9IZ5BlsPIPAZh9xaFjtUdfstN/JONKqWPnhh+dpv3Lu
ztjcEQPbYrujNVmJzVPhrxrrRSFYzqmDx62bOZWlu3uz6aZyxUcL4Hg0MiQwkhW00NWuMfZWgaJd
Bco+iw11rZxJtUWBUVJDW3xaIquZSBWRaLWzNKA9Iw5Q4ZhQY0yUfV2CxlKyYdEIJp2orFq5Rsax
0AzyvAWANS2gXUnJSyF+4hw1L+CSDDnGBOU4IoDTBvyTth4UdymF5bLMi0UswJaKhbkECcBEESbZ
+FhrWb3jj799c2q64V7MaosSs77KJUzFDQn0NFXNpUXTv6Ksl3dvfhS/p6lMAKPT25DmimWc2owo
HjjwutQIiPCLgTr0K23zjS+SRGdwgkP/2Bopx+8wN9HI6ZN5re8VeS8r2HyvRTqQorGJSdWrYWtq
0kQrinKlGr5rh772Sm8CwRHa3KWP4BKNRZ8v3krqpyebixCOVzTS0cY+raHL4bcKW1yZ6DKcLOSk
xPAjMUG9+rRmBlmdU77NVYJac1yVSrRNlOoUqEB+hfhJ8IK1CzZDE7ydVgXKxMwhodXhwjL9hTxC
iEAnrM8GG6mNlgZgekT7Z6KUz3kIn6FzMmHjNnFpD4k2zc/0o4gu8bFhqbYcrsqZqaxHHHRFoYPu
1hXM44v6geo2rfkMx1mIK3IPWSCokklTiK9C4b4JIW1hOlO6jtqBr/3WuazL2JEA5lvVssdXNyBc
8Ye/XhiuUwsEO0QFIigto0g3nJGd6byxGscAxuZLqePqR98LtjXYHE2kSnGOz2MYuKluraRyGwWP
soEYmgEWKKKwS2etLuwQTjzeHRrswkp49uTStugM1LEPYOPo8UTAukOc08aR3m46/C4sYCACLRlE
X9oBQpSZbLDlnpQATJsASBGowIlCPzCJU6dSiwc3S/d67OPQWC77xDzkzTbsEFVqmj8AaUJhYQp7
L9JsJDdeJddfu4kuTiMfcgJRPm1Ia0INaxu5YJzCHkDxz0JcNxRR9QvZtjwKW02UNbB16swXHvP6
oXaff/5p6Sx5eUXnSrvQaitUXxxiRZbWothhcSgqcrkdZD8EJKjRt5GGvHhrog7SqlZqxNo+3dA/
jWfS8FFHH1zAnee4obf1Zeb9TWssquW0bC1wM2O/O6uXxjDNac7NRhvkFQwi2SniKWYqdCNdYRtS
CRDvDG3cmoILSbayVvRRNzizexVdU1S1dM8Vocr1DlU2cMynyKLNXssQX7HfWrfKspOWevPe10gQ
VHx6oZjXFixCeBoBfo2x7ISC9Zv7pfIX7CxKZimzebaLjEDlHmVtmMoDMZTFSxUP/vCSckBW70oh
LQKQGaIF/Tv09He/e+J2g5YEWXJqwv1yc/x5xmYRasIqViuA7+4wHRtiTSjtLDkFlnwy0b1HhKMN
zCKtgj33LrYQHtNF0ZQLKapXqS+AElIr+k2K/xvDwalcrGT+1sdw4hT6qz9/Ulm/9U3P6/nbN/VN
Qa4Ew1M2ntwu0GoSwToIxWtk+q+lgZ+5pVCm8xxKWOdmEOhO0JNB2MHUwaMZRPBIFR9HNy1cNbRt
WkKwRaFM84+wegmIURP0KbVD4R8sKV4YIJ4bL9+0A92WDjlKUZN3wD0P3aeYP8Xauv+rDecBDISr
xkWSPoTKs4C2Xu6A6vD2WPf52blNvpM7E6LPSwtOLdVX8D7VxgH2d8Q1xjFOVGdH/wnfOBGZCMyj
g63Axd7YBqEQnVg+4Mp7qyWQ0cBiIOk5owr3eJZ2lH7n4qZ/ONMKqVf+7QwwH1Dwpohqi1vlEym2
/NA17wrnE2c4nyKJ1jGNjzHf03vsc/juwgpgYmn2kw4xr3bioomUUgegutI9Gy+0MTVlo3CcEzc1
7YISPsSvqlvq6Oc0eCdDTkiUxx7lUOBU8u8qZ8mRC7q01bURzI45dh+aCi7Xb/ArHXdQ9ThpfV+e
iKLOsvIOcenBjVGfY1k9BOHWy8CGWPsEGB7E/JBSSeXUw7KSVfCMJ1PeNe4fdMTrfq/0haMVH2O6
hlpDx/a5hIukl5MoZzsgKAQ7RKKiI58iFrBUnEo1aJAZNk9y3h7KJv2QI8O2iP0lrr4kJddBrw2N
hGEdadaUiDoonR7GPEkXkczEDD9kN0WIIJ/59Boxw8m9ReK+V+IuJaAkfc1VEyVSJKBkVD2A9yyi
mD2u7DjLR6rUChDUlKeKujkoS+BpI7a4ck6wpCDlr7wMgOJhLoXVUzmsmnQt02kvwfyCJStC6M9B
yGmlNX9NxMtcEdqf2k3xrNFHsuJo64LlN/pDo24TzKop6ntLS0cqJsAD1e6MdVHBx4pgiHlvlRy8
mr7/HKWLVJxa+VNUH/NUtqXWexCIf5K2hfqL8n9qTv0GhkWl+PM+iyaAgHOggE2SnX7ezzduIe1C
mbFBhTDGKkfeuBFFmUBgB7No6GRniFv9PMSXbvW12+hCezYVLdCOeBpuKGuCrke4qkTQCCgX8opY
R05MEFaJF8/ozm5Teo4YfQkBzpH0oN0R+ENvJ+1uBFkn/Inw7YmCaOlVFEtLYWamKz/iE0tUU3Iw
mxVZctLaWmLZCmCz4IyOLdK5S8mcuAVdqqgyH/z4U5JOftja5JlTNnQpbSvkdZSK4kIUvDXpLgPy
CP/cilmv0q8S14emn1nCc+5/SpF4LEdK5WFitz6YFgmtTyukxCU0GAE8F+qxxXymTnY0KPscdej+
Vx4gWItQdEO5cbBWgkVvnHto06Wf/fgkl5Q5/WRX9oC+iZzoLIQUeYM4N+4IcH75pV37BBfyuRwE
rWkNOQBWtGcg5aBTKbTvQUVUDzazBbar09/0CU/HWDoK6j6R4Lijk0nXv/PLCZCeXoFnGVHhid1t
Vxh/BRU0d1KfqSfvOWtHJIkma2lREPePwKyRg1j7wLdhkkQNcE29nIJaLQxiNw7BaClVFc2pbSes
6ngrmKs2WVm6BJjkMaa/GAMFiqtjPiyGsDq0lL9ii8ZE3tTz+Ow4q/n+UQusz8zVppn5u3LXLuAm
ETJDUp+ogDt53R+jvvtQ3Hah9sNUQS2gj5H4lb2dOv7q06VSb43xrvfyrXjj/Pdv16JYkyJoekXR
s577ApJbsARfBdV7Uj2g9Ss3QQETem575x4+R3LXPuhF9Mh51w00e8V17eX6ySijak/lHIBzkmUW
6sZpiqgB9rzAQSIEnUxDu6N1e0tgV72ILUVhFJU8HZS1UJV0HUY3nUWDfhIabqUUFEtq9NjMBntN
xOQYke5CdFqhAn/WEeY3VGUykn1LDMw7x8uX4cyVqVAv1Ms7P6lazy+Utd9VAqyxuHYVNJxT4S3I
RNRnAroUvzsZZKnaGpSkdVmkL6sh2afWMWIEhtp/llF8bvTH+VJHTxk9v7RK13UHhaeI5PLYG9xL
cuZWj52lh6D1Ool+3/lYg7YcAB6KR7QoGrNy7yQHyg1FYfUifG0kOQxFlBK3eqOjHmaQIWazDBE4
aB3TxjVoF1BUFvNfAlg8zcy2Q4DmyLD3lOBcPabLXAV/0iY55fEwVwFQJkB1fIxSTEw1PFBwZdks
upLiMry5rswpJSI1ZwSYlen3fLJuvcM5gvy2JXrVwnU3sjKkajqK6iAApuK7+44+bkjREtEGU4Gr
ZC40hTTXBsSVgyz9o53yY9C+d08CESLdh49ux7ZCXmQ+rgXAFbw+SFheCCV8ZD0+9BKRgIURvlNd
QQ5Tnlgv9d8o3gCHZR3+ibGiIg0EY/hSoiyvOsInEYVAfxjVuz8AIITKiVYVlGe4mPhezMG81imS
TpPiFxTMUpwkB1T1TNWJqiOyCqPvgWhaU/xL7+h3X8/WTEm8ODpaTzIFsRcxDtlI+35jHhBNOkSk
8+v6SZj9fAmf182/NgljXJwXqlcCjYlQYNaPzc5/nnQz4e3nX77uu0DP9uJAMKwoEISRn1Y2xoO7
aV9g8M7ED++veseb5KrAOQNc7gWV9gx6ZFj9bEkObPh/yly2oRb//ALq1aPbFM2LF5Ak3ZKkOBo2
yqS2o/UezvwGSUZb20XbdqnNaBFOk2VjZ9POQZVygpjZrJ/uYLLPrWMxO9HBWQ7OiWxutzrLmzfr
e19NOt/P//5sonmxhapGSOqqoWYM63vhTwHUT1D+5e2VFSJOd9aGfHWjMgEXKV3rabFvWoyCluO8
eU6X5QYm6xQu+8l6SuGpU16dug4yho6wDO/EJNcvElO8dJ3ozbhJ1bIcN8Oq21kzhA4cPP+mqCU4
kvNX+B3M/FV6ZzD5xjc2LtaQBQKhbkbklsx5sNbIfbaoqyyg9mFCc0Cj3xnfzU8yuSf9BaWgk7yp
7uitX3de4DUvQi+ra7PYo/uwSZzil+iYb5/o7dlLaaI/z5KVsQ5n8QTxT8dcpJMDMICpbH9K03pu
2M1H9BFOjd8/L/Nb+/RSwL8AvBM2IQ+CnUEwFd5R8nXQUH3R+ag/DyGfs4Yry/VSfF+29HFMWp24
cUPOuOkeqm0x7+igrNHhX1hb/bU4hAt0KKZUoefJs2bTV51Jh5+HvzXV+sU6To0UOrOJRQGgL9t0
wqk2IReYGDY6lHZttzbqBlNhgpjHJJl6S/o3S92e45gwBVWzYolPcFOd//ww1w1cTVG/ONUTBTNQ
1xQwu5yDhrEBIMzg4k6hy0z0fWSTuDjavRDonEldm/fL072xzJDMCWTSrl6qK82OH/MNPBS2Ezpm
jxSq5urEWHkHMqdHrry1ZRt3xj4fkleGviw1gqWNx7RlaKoqG0SR7N4JF+PWuOOQeONyFC9LiECO
/LYt+H0LNZ3H/mQs2hcBjb6JtKXXZd65Ym5tDu3ia9WCG3fyeQaBdD+hWf4uLYa3DILZLnR+XhC3
JuriG8md2OiyxQjmUbIf+4m6x3rFMe8dcDfO8Muw3CiF3ivP3yFcqhCeNtkaqNusXSp2tQ0otM/o
H1pT1sByOEhO3E+Tj5/f68sE88oKuIy/3dLoZCti5CGeeLvgWZkVD3RqVul8WOQ2inuz5D0+SGvs
S5+FrX7I5sETidCztUIPc+dNI7ubeVtjXiyz073pkG6cRJfxc51ag0U7imVzQgrAyCbo9065Otl8
r6KdLdkK++bOEX9r8agXt7QsipmYndcoFR6htPWp9ZA/IwAGwWob3Nln8o0oSL043NAYRSi9Z5DW
jhxy5ZnsoJo8y2coUs5Hm4bZxH8YlvVatYtNPfW39Vxca4dh/it28qefv/XNNz1P97eQXvZKvQX6
zTaZgXNw/hjz1oF8vbx3kknX41RRPZ9w3wboZLGJK4kB6lkxOb9XNddt8xHhpgm1oymagrYw++3f
2ZO3YpCvkPDbcL4QpR0C5NLGe87eu4dx2f3tN8ZCP4mf2SOiJ7PxuTnFf36eveuZKhCbiyPAozxl
liqjYbcy11ePD+M0JaJ7oErPBSXN9ri07knRJoi12ZXz7Nnu1LzzqjcmVrkIckNLNkerZGxwLU4y
ZTM69w5P5bzOr5wAl27F9VCFpn5eFfUMxVR1Ps5oP9iwepxyiYDIA7j3Kdmao0+1hTKTJqUTsmoP
mHe/yzaQsIm417b9mqga8LV9rwX09WrXHusi5lOVYKzD/+8YOj+zftM8t5N2JU1ARy+DBa0VR52j
gxE51TPlu0n/N9u4+2aWbHqnni/AUi9l25jLM8pRTrcAgD4z7kVKNwL7r6n8tvDGOIJ9cV7n5cxb
tJvGIbNc5A7dBFIMSBvbchcc1FdwzVt/rs/NaXAn2L/uEWqKysUWpv6Xai1Nv00zxYtjX8yRznEi
p3nynBfCz3k/V2fiTFqhGnJn3d+Ky5SLTS34UmVEIkNSWFnCZpw/S7x147S2PPU5lf0ZHZXJH9T1
j5WN2e0knxdObT/1Tj6XptXSn5x+3oHSjUP06wm/TXteBGE2KDyJtAeH4+hzaGR7UP42QofLyvam
3dI4Fod8G96p0926iL4KPN9GpFbmttCPpU026ZxkF62y6VI7OrIdO6d7q+nWa33dGd8GMVp0XqQe
5Mf4KbyOj7Raa3i5v5FAeacIoqLxaQNZH5bKqVuqH8XLf5tN+WKDSZaY1+V5Nks7eRj+jnbOEvbP
G1ua0vfjEEPkc4L2873JvJHFyRcLqRbCyChbg4UkQQmZyFvvIZ9FW/UkvpZ8xeef3+vWOf2VRH6b
TtfQ0kSEDrABnoZn0K7Zuc/FFr8jriS7eSwXaLWugiWoqb/VQl6AcZ55c9h+Tz5X7s/PcOtm+srV
vz2DEoTjKDR80u6vZrtbYjrlNTyE+FLN6WDlf5VV/lDu/KP+8POAX3N45bT8WlvfBvRTIx4Dk7nd
t6fsoT6/bPUU7zsbW6W/1so7pfOWKV9nToS7EtFdsc+fsjsh1K0SxNc0fBu9QI6/7jOmXJ/Lq3oJ
8mpaTc7p2kiq5r+/v4uL0Rmd8zmc34movq7da2+s/TPWoBHsDW2vsjUf6o0fbtRxQW0yIYRFlOuQ
/IL5Tb407fbii/tirGoTv9pnnHce4OfQfVfMCe1a8Pz6FJDzX+U5BjawMj9yzYZ9VjNV/jG5sxzO
j3TtUS8O7SwcPaQpeFSKF070GNzZwfKNpOSr7vRt2j0jTYTua0N9Bg+01pfKTEbYb4mEKLjYR4Ui
5KO2NfcotzzpNsQ3OyePQAKRgkW9RZFiLqzCO/XiW7HfVwr47WFGS/DVomINDA51Pr68PxWn8Uyb
uxPd/oNU5t53gllxb8ndOEy+YtxvwwlDANMfiM/GmAROwLU7zvyZTmVUtw+QcqZw8Sd48Kxam6nY
endW3dc9e+VTXhpjx0OlCsbAp2zo+5/PaVkElDWNdmc1lLX10K7xiFrLb4jSbIMDdKRj+Ykw76/8
SDhCFx8CGDiF13qVbMt977hr+II/HwHS+Ri99mgXeUyu+6JEi5Lb8VNVJ3luCx9eMilP9UqGwvgp
uvi4ONmdtXcrEBEvDvO+y86a6YxWzlp7cPCN4yivF+2H4KjLz/DhfO+D518Lj/U9V/JbRRnxHI59
++ZqQjMzBfq9UecQ1nb9WlqHJzS9bWmlz+o5HYphnc7/y3QalnUxnWMt6KGbFV856D57L1bdk3c0
nPjdfB2f21/RnYmUr8aSjHNxjlF7qopEw40YsfpduYmX/jS2TXucWqxhnaIXtwYCDRNxDWZmEdni
y73FfH0+GfriXGqFHgi0z9DlQcHEkroqgbb3y3hIF/1K/lTezXriqvdrxlfjN8a7WDNSGfT/d/lG
Vn6PHaIz2v3Cn8XEb2jNzwP7DdPNKfood3brrfEu1gsyLQPmQ7wfeMelNXnEK2Jzr+9wPZnmZS5q
TqopNFos8uM19cFhhwjjJFz0NBCsO09/veqNt+xF0gf0FIuj83JvZ9mqX5T7ZFWsQhtp3V27bte1
g/PbHpSr46/ATXbrsLhzlNzoX1rmeUK/bTStrbo6VBQcspfWa4wiw4Si++jO4WdIGNXgI4TuOGWp
Bc4BGnLSuFUiFfjm4ZYAYmit4J2CQAYVpCG2RWNq2EglHu7sy/P++9cxx6wY/3w2owuL3O3Yl0hS
SDP0Xpfu7wDpzwdrl66to2y3WywrbER57gx4/uFrA14cBAVIebOg77fJnsdN9At1FhRvZ8YWWUz6
sxNrCZNX39Xz4C2Z3RnyajmQd7w4E2AhV2iMMCQqN8docf7aoJxW4C3+46nzhfb59oXpi/eRKzNC
vCSH7o71MlkpL/0Cm90NuIBFvkDRZKqtQHQTtKGD/3g33bn1chengBEYXVe4EHE1VNWzx2yOjwqk
5XyN0pG/9u/FI7eGOf/92xuqnusNw3nzFw6x8MSbhzN5STNjbj7c+Uo3FsZlCywuujgys46F4YyV
074ae3kVPdRLIBXL8eg/u6cazZZJ/p7dWRc3zrPLNtigtWA1xPAcYkGhhjyMg+Ok/3MvibherTes
SxN1VWhHacjac5s5elBefGo7+Rb97qM8+f3znN2aMvWfH0VsI1UsJJrBxKnoa57aFYjIe6ia61kX
z3+xsiRPHPwcZtAG5cK9+46BZzaND/pT9+AhpzSR5j2UIlR28YL4+Pl9rkbgjHhxw+A72ovw9MRN
i7oj8SBX9Spb1qgKH5r/kjwwxMU9E0KI9YWz+3Ll9B/x2lfvHPK3Zuuyo5gjuWflvSlusCtMdumj
eYQ1526sYzt1N/Ag59hS7oVH906T5san189//7YfJRlVPK3kPSg+P6mHclvcjdWu5leGeVkHtmp4
4aU8GBvXQjOqiHamjDhH2oPC+PkzX79zzMvSby22hdlHnbGRhLMSakONqwhZW54ws+KiubO9b4QU
5mWVN1WsEvflcdyMkB/zrrHV4QmwHSxkY9bpWH5Xa3P8iK172M7rqxdy8T8/SZN1beHGaGC1DY7S
GNUJxSoRYY+0Hl4KnZ3Lja2lTz/P4Y2PpFx8fwWipRrHwBRAY81H8V1B9lm/N3Xn8+Pfd7R5WZD1
VD0fIlUZN4JnHNsChU680n5+7q8HvPbbF5exYSRmpvsNnfcyw8AkKiHYRr6l11Pk1HC97fVRc0QD
9dwcsv1e6iF+BhqeM3h5+06i+UBlxzHC81ZBQryBfODGmeVN+lFskAuS8QgY0EbJVWR1SlEI1nol
i8vY9MV1g4C83deo2bUIO+M9k5pvqoxl2wThNDQngtEyNmYiYffnujjixKL1u8FzchrnPUpesZoh
Y44z1c8zcWMXXNaeIUOWI3Ijw0ascMTAarcfoZEqgAG0e2Cq80l9ba4vTvCg1HR09hjCV6JgXiKY
QWjga05roD+hSYbodL1RbeU2d/eBXzarOEFoEp/FEIXDfLTDJurvBBC31uvF0e4PCexTQ+/5bgUw
1mBlomswBMX058m89fMX4UnVumrWK22/CeISAgmmidW2lUXn51+/8am+KkbfDluxDpK4QDxmo5ud
OlFF61eFj6BcdR9xG95ZDreOq8u6NZqs/iiPIoMMIHcBpyD9lrWrMFEBMvpr0xr3ozIYE6yBsQqB
tf3zu93Y65d166LxiqJw5R6JyKcmecvC/X/73Yt9rgd1U6TZ+XcFyJXmLIjSO9fHrSe+iHpKxNSN
MuGXz0Y/dXTqxDv4ihuL6Kum8O0zlxX5oSBL/UYz/AmO6q6M9/D85+m4tYQuFqifuN7YxlCZVZnS
lgJtUEdq+xMU+M+/f+Py+SosfXv2IO1Gr1aSbKsjDeSJozuRDENeqi12SoGomKsoZeNbMWzKTMb3
7edRr0ch5r/q5DFE+1FNs20TNB9ZpGgwWJRkHsXIaWdRg8YVHoo/D3VjAi+L4nkQmHmqZeG2VrKz
710RYOdXmB+hgSxHjpDxvcrf9bTA/CrvfJvJuA8sSXErHPHQF0LyLA6ejX4tDOgDVq+tn9/p39xY
xV89sm/DFIkQqyrSG9tWNIOngm+ydq3MXfw8WzeW8ldV89uv+17oWV5ehlvVm7XBY9juxfzOSr71
0xcnOdRBAEJqHG4F7NISo8e60CnK/xSegxD8ZwxlxSSaUYaN02C9tPFbTBvBTz7/05yI55X1bU7q
RLPcPkgSlIoPLeKW2GD6FB9+/vEbn1M8//3bj6t107ZtKiXbpn7GFASxvDs/fGO6L6u0huvnTSrw
w1noS0szLWeI4il2f9aI+/nRb41wkRINaW7mfocdhzb2GOl9Vgg01v9plVPXu5iWOB9S0xijbYZz
iSDvlXj580NfPw4o6vzzhyFYq6UeNBFqewnfEVC8ocIkQkZBS+Xnn8e43gMwyBb/OYgikQiZYRBt
Oy/EUFNP22EvCWmDAgZkB8kHOT96ZzNDKwsd+OidY42pQjmv/4hqU1hIXtvd2RjX15dxWT+3NNdv
Uj2Pt1W/F9SN0t9bX7d++GLh5qPU+GZSxNsQOZTCeK6rO9vt1hdS/jl5jZSOo69b0dYchbmKeHkJ
6SXAfta4d8hdv30M6+IkamK1FPKUERoBZF2NKvjBFf7WJT5gSmj/vAZuvcXl5vAoektawPQgDNqo
p8iFBgmDMxvrO9vv1ge4iAwiPRt0qffhfckJbdMabYt7dIQbP31ZeK6Vuo1RCI239aBTIUrkFxBX
dwL6G5N/icbvRfjsRejF2xzXYoh8MOdlFTHyMdQdrcbgzo2t/zZDl/VbI0/0xqt5DQSWvGTXoAn8
88e9NT8XU69WCcUzNNsgDMlIEn/E1Z2T48YPG+e/f7sNQkHURdMVo62Qwq42HEsR7jzydQyNYVxW
5fzOlYf4fKKC13MxrM8gCmsEXbhowOKqRHQqA3x404Q0ukMnzBZqAxiRXjW7usrUeRbX/+PszJoj
RdJ0/Vfa6p4ewHHHOTbVF0BArFJoT+UNplRK7DjO4iy//ryRU+dMilIoZtqsrLuylGJxfPnW9xGI
ds7R6t8aQ3sxho4Utg7sanGwE7iu8KVF01x41zOjuAypJbWOYloLK0OHq1/aBtjW0QWv5/Mzz14W
5+slmRpoBBUHZ8bnqTSofxJVj6DJDNL/emDO3WJxeAjdhoTsrNA2A8V/aGlC9pchrnDJCzp3+dOG
9dsUK/tqEpCdK9BgjSDdbkrDIbngS5wb98UnlX3Z2mOBS8sOSuTauu/phS965qGXBfKZboxzJOGm
K83XjMbLtWcBQfWvB/zMYy+r48mg9bMDpbx9V6NA1kYHtHH79ZXPhfJ/6T/8Ntgap6BvQKNzD7H+
x+woHgnKuwiUKV7y60t29eclHzjhT4P2202KxjEyWhXGPtlYK/lg7+xv4ybfmrULTmEBHoCb7OR1
Max5DAnBC4P2ubfjsNNg/nZTO87mXtcRR+42KHISD0ZYrPsfUJP5euQ+PyUctjACEKvIRn1AYsxG
++AdBAMBYbd+QM/t68uf2Q3RE/3x8QWdpcwH5HBsqPn+oIcBHWeZC7jnTYQdMYDw1x617RdssM9n
r7NUqZm6ylZ6i4TOKdGOgugLvho5Pezfw3TOcuKKUgEhmNtI42zB+1lBbGybbrv76gidhBBK4zfQ
ebhuUacMZTZPR28OC1IfgBZkyOdHoAJXQENuLtVGf17wZzt0sW+huooPTnaqyUGNchXoWzPMUYQS
3de7fo+CJ29aJUG3Bd95Paz7NXTbfYCFUZVLn7/+qGemJF2sg3qANKDUoAjguOggv0o3IP8cowtL
+fO2LLzeYnOD2nJEhD2iN2Q/o0Z7hNjarR04qDNudkMAiN89CstQLQKW6nv8PL6k19CRaR7b49cv
93mlj+0se1NGyGNmcT8Y+zHQH/vH/irekisUlfl0BaW4LRRHXyFtHVa30FO/4ISdy00tu1JYi3oc
+1T6cCo1Bg1oawfgR+1SFJN1nvaMxvmbLrxkEHxePIk3XEwgUM6hJqSwTIzgUQVIfx66exlmt+mB
/oDC00bsk7XYlAGqLJow9rIrCBheONbPbDfWYjerJbrB2xaDGw0+qrVAoej6W6hqIKL/9ec7tzqW
PRllHXez2VC8nG89zBswsSFqHUZH8nTK8qFQAg0gE5ozrHWGubTNTi8Yfq+QIu0vPMK5w2iZ12K1
NsAzTY29/pjckzX8HvSZtZBTPWBHuDCQn4cTnWUGqGhnh9Y16tF0r7lj2ze1rbYqzMKvR/FMrNtZ
FsHPLDNpZeE8HbINjUCvVVuyBbYe2lhY6xducjpjPtlWl/Xt/Vhkmo2YDAp+VAAsnltvjHW5yYIo
QB2BcywujNW5mrNlWbsj4lbHiGGwGte4NoCbAvgTG0q5bjaopNyh9gN4AbdZV4+oPd92j02Y31+s
FD2zXS6TEyZvusQSyamoviihRu5aj9WO71P0cp6qahwvDaEwujoJED7bF7boczvKMlkhcnAyOW1O
BS8qiMI2VPvsPt2BtumDrx5AdZq/Tnv73/yUyyTFNOnIdVeYjsN2vEYs+wAz2jpqt4VrePqTc5wu
nA5nIj7Or1PjN3MoaloJfRicPZ0/rNpbMMAObx1uYvp8rQ7JpQ3Z/HxqLjMNg6Wbp0rFUz+stUXX
xxZlnu5eC8GoCuiFCJl5xlxZVu6biPM7dtqdys7MFdSJcZN4lR/MZ+isQTUAYq7NztzYYXxXhNmD
fdQ2CbgyOAmcC09wbpkv6/bnGpQNcXrNHl0lgMx6gPm46Df0Lq7xz21+aKp+tP+amebcHvGO2rp1
o1+DCQmfLfqY0MY8+fn1pQLWMxviL6P9t4kxazMiKSbWeNeuUFwKDS0YJumxuSmfvt6uzhxdy/wG
jSCZldu4AdtCos+bb8bDpYaCz5UTbAg4fBylKUrjsh5w7fkOcOWduDJX6U0IKW9IiFxd7B88s9/q
C7utkkrrnNPXRnNbWO+BTtqRK6jeBtC52RQ4Br8eqDNfYhlp1xxmdiXHbVTQv0CjyT0V4ev7S27Y
ud18WYoNATBlGaejz5zc5BjfIf1/nW/Bl/hWvqgn8xscS2jVe/EBgn4AE0JBzY+LE5zq69c7s50v
BVCKDFpdSXq6Pboi5RXWDAS1YaZ9ffVzTqa+MH/bOdZYp2HjBkYesnfDYxXwO+iIrDgAW/687Tz7
foJ5Rm+K9YVbfv5GfJkD6OdkBoYCtzQHn9MgXRtryF4BFWJmLpDlgbluwEAH6CfMjydRm6vpwp3P
lPzyZZLArDo9FSbuPL6idwl6sRCHhR4hgGOhdV0Empc9ojkYb+oc8nvIGOMfKFVdmKef95PYfJk9
cFKkBnI08MKti78LfE0gYjzIWTp38Tryp+c8nA79AcXokAdzq1sNeuYuqJGHbMcCsQbFBCJFbxe+
wecuJl+mD+IEcTSTYJ8Ew9SvArWbb9oASpNhu73U+/554x3ed7H+G8OC7iVFKXF55XyrFEbTU3ss
lUfoUHnFTu6jgK6sANpjFA1NF3zyz+PzfFkEP8HbSATDiznXCRrP2v2lyugzjiJfZhfyoclAUIUp
UO3NFzgTmLlP3SsJUKMEEc6jPKQPmEIriCQdxd5s1gXo9Fv6bO6nC692xsjizmKtTu0sk4bCkVLQ
QYbok1e3XvRTP9qtO2/nyY1faea2T8N22LJLhv+ZiApflsmPtqZH0+krdt/KR4lukMplr8wHwnTT
rfRdHlzs6ju9xt/tc77MTqiaGLMcEXrqbzX0drtQCMRhUR0kdoZLhta5eyyipFwyqIEY+IjxC/Qf
AD2CPr4bew/GpQDXuT1mmZxAsHRKemhI7+27+Dar3ex+eLcexxsJyaQU+tynNi3jOG2rA2S2ACfz
q8MlLahzE+SXwuFvRgnqOlI5osRxD6Lv1nyv7hG62NreFBRXUMK9EfdV7t5lDxf2kM8PXr5MaqTO
UBnQGp9hzcVrHcIpw6pGdXZ86qCHikTyAjMZkj2NN7j+hVt+blKg4fKj4QIwl8w7ylEjB4PC8LVb
Y135MPAe5SZB9Em7UPhz5oRaRl7nuqvHXMc3RFv8bRHEG7Zuj5d2qDMRH/63GCgjjija00vcsG32
zEOY2wdjAyb9Vu2K6xJS4K6Gdu/yp7W7uHecGbllYDSPq7m0nQFKS67u/ZifRhcJa3yfm8FFW8mF
73OumJMulpeq80KUlY4S2+tkf+2X2+ikaOL+8B8hN9u5egiRLt190jzh8p8wnLaDe9f7HBI8qReH
77H3GqOpXy/dS9HLX7mhTzaVpTKIORlSzE1sQtjJCcg63wLIsT+5HSi/DzX3nuNEsjy2hZWNVnsH
+E9Xw5FYBwxbHdQ1YM1F6OyEHNYaBqybYLZV7oCADtTAMYQvBHpNkN30cIxfA+B9VYQwAPeRGwEL
GwKDsynCft3vkhUP0J97wSY800HEl3EtxuOoYQJvBbfUQ09qaIb6zeiDoNIhrDD4qWev2AYyfRDP
sKDolHtvzw+xnwfQ+d+hWupSn+gZ85Evw1/pjIpQ6LKasCPA2/EdeCqnIWJo10q9NkANbZBc2m8+
d5K5dfrvv+1uDeQl8/x0r+ig3VWbH5l/nF6VB1r36tIEPmM9/IrI/3YLjRGW6WM87TV5yPPQHAPu
hOmllX9mW/kVQ/zt6txuaN1IFCrGBsrvVpCzBb3RQPw1WbH5whI88wa/grC/3aOHeVBGKDjZA6ip
k2AyfOD8qvHCxDv3Bov9F7SaMc5OV3cAP9fR07iCFmR1yy1v+Dc7//jSs2Z9L1A5M2cH8FTzK/1h
RlgYgLqb8YG40wVb/MzRtXSABxsF5IZCsR1k1uiqAjN18iPDjytvZh5Keb4+rs7dZWGvUZIpAJhO
JX0QIFdh8xPq1OiO6SN3hCl8yZQ/Y9Ise6YnbnRqKnCXTEC41IdZ2EKiGhrszO21bQQ44KXGxTPv
o59mxW9zK0+7HAYU7gR0F9h3kHVGDpK3qylyG+uib3Jmjv0tbJANLTHBXztYh5i6PUiskLU+6nJl
iQtr5EzEHDovH1+kYkNEewu3mG4yKNlAsuGtrAMTNI0T3tpjEFoUFxzsc2O2mAOV1gwZqBE56oV8
Vvo6BQjKRecMGX2JNN0ls/PMKyGP9fGV2mQquDzl6OveQ261sEA1A/jb7V+jby34vzN466uvp/Xn
kSk4dh9vlSAi4TRzXhzmV3Vv/Kjfo2/Avf571z7d87cp1kXoQLdT1GH079ZqXmePLEhuvr705/MK
fUwfL13JWYOeAx4bqMxW7JDJPDrVrn65VNp47vqLSeX0La14fCohKTzjHrEMbXRh4gj4S82FyXTG
GbP54ghUtUgT/dfwUDSVtS81Yt4odSTfiRc/8zV0SJFE+3q4Pp+4Nl9s9YgJ/fUldHwJ7Yrt6Xt9
cPxLO/CZyDqKKT9+jshpBStaURyo6YorgkAMhT6314Pu8z7dW+APQdrlKb7QfXDmbZbNpJoYxiGd
UNmVwwJ6bO61WwBjT2a2+DdvsJi4I28GVKDiBhXgvnwDRT2IVDT6Zn65lAY/O2IL4zqHiB4nGW4R
v4yv1Wv+br23N9otIEedEfLX7mA8f/3pz8SHAYL5+G2gb2+b0DEvDsN7PnvgmIAunLnk1rRWiGo0
2+TtkjzgmUWz7PC0WCs6Uhv5QRYu0KvJt/iBnhgZLghcF17m8/PRXvqMrT6A6cxQNVa9goI8Ii/K
3eLJfLVvom847b++y5k9cekxljpiaQxdQYfhJjLDNASoaXwp776++LnNfVmUM8qUanwAAQK9pOO9
OgLFgPYGdt19b6/V9/bHhducGamlY1rIFBTxHC9RYEnOqwk4XJRS/wDjM0XXouVq5MI3OfPVmflx
fo1p5EQpWC4HSOIng0s7CBuEQ+Smr/Wlg+RMrsleOrwNao+sjOAe4NdqxEMqtEiwJa/sJoAS/ZC4
/K8+z/94Hf9P/IagXTHFomr/9Z/486uopyaNk27xx3/dixL//Ofpd/7/3/n4G/86pK+NaMV7t/xb
H34JF/7rxv5L9/LhD2Bupt1007810+1b2xfdrxvgEU9/83/6w3+8/brK/VS//fnHq+grQO1u3+JU
VH/89aPNzz//ME6Vbf/x+/X/+uHVS4nfO7yN6av42y+8vbTdn39onP3TNg3CGOcmMS1kF//4x/D2
60eGwf9JbIqMPqMGp/RUE1IJJKb//IOY/7QBCNBRyko5jItTW0Yr+tOPDOuflBCLORANNYhlokP/
/z3ah6/z31/rH1DxP4q06to///g4+ahuE5MQBo4PMyzT1Jf2QAMN4rSqEnlIBie1fSkQK7jOLWg3
vGoNePJuoRGQAzvbpFoQFU02P/42Vn890O8PsFjOeAK8N7Fsm1mgfhL4lh+XQTqkRZJ3tdqLVkoT
5MCGOQDVEqPfTNRJ6u04EZMeo6YZW83NMjDg0ZFJOgGBZqOJ58FlbRkBQXrhuU6Wyn/HSvBcnOCl
uE5tnX3yXKZOaGcANI4ETQfGLfpzU/RvpXxQXp4B3uEm2dywq3YkVhvk5egkPiflBN2OVqXZEdCv
HOEAC0jOLRVtb1ywOxeCOhQq+pRS08RpR5mBRqiFJZeTwjJrQus9+GNz70NglkAVpdb4EYzwsn4f
83rudgbaz9pAmU06uKNlV/zHlCeg+cYObW6d3ORqFyNzOAcFVU56HCo00B8vjOTHnZQauumcJOMJ
QY4VVMFlmsUQE5RpR7Dm0McJgIICTTfaAHCJshaA+DpzlbCyehMi6W9yiF5OPsqNwVFFb2mXXsga
nCbTbx/VQE+fQSmi6vZp4uFfPk62Kk2isWDGsDMjW3WeNMoWp9UwE+rOeZ/VzymTXRJf+FYf7S0M
AKjjeG2m2wC8mBAGWNx1FhqrsqnbCd2gCjSyRjpodcx13Su7mcr7mTYZkNaVlY6hMEv890nLuLr9
+kOcDJaPLw+Kp4NQK1Y8sehyxpSVVYFzO8idPmamtpVEsX5jlRm6ZiRsanEhbnyagIvbYfUYmJ2o
GDH+Ji1EprpIElmXgGSJPJ9g1ApLSmC/q2QMv36zjwYH7oH9EGsA6Sh82NPW+HGAZRQjGGiZ4zbP
tKmHpsCvITQSRnal3WrlQ1OV1ryZOkGt9f/y1pZlwQWxMJ4mHmMZWtWYVRBnauWWaUY2hpyVgOnk
tcmuRTrjRbVsipqVjNGNc2FWLT8ntSxm4wSAJjiWv7ksvNX0KW4bUtXbNoZ0EHCsJVb6f21HCRsw
k75+UYMuahepgTPMMAwHP2GWoxvLoFSb1mMktFqFrdAmsYq1dnrvyDypNYkdi66wrkXlZQ5aRBsH
HS9ZoaxdWdgRXUW1nK6J3TUu5FmcDUBThW9Li4HmJ/gualJzNZjV4DXdyNy66VCtYpXkSTpsWEtd
Y7eIe6ZA9lbGivTd1YjOrzsV2UMNhSgnko4WyHRMc2sL+tDYaW8KTZJe28j+HVTF5kfdtyqINQPK
ZwTdxZgOP0CU1kKq5/AYxpp7NdUbzwG5e13MvATLR5p81wCqHEIVmd9rI+XXqQBUrowF1JhrYQd6
Upf7ZhTSTzV9TiCiBlgQeqUrD4fqA2FGc5vYZu5OqswD0YNnyCoRh1VUPgygJt+owRwR8xSNr4w+
AkuyZeu4FckLGFbvdjcz3R2sXHoog57daNBmv2RdHjrOaHmSApsZYhggO5ZY9VXHMRKGlhkJVPlA
qyDIkw9Urx8jY0BTPhtB8mzqqnlp8t4Mkcu0g4pG4j6WLdi1OqB5OJ6NH3wwp8SdZDOtJhGDSU7z
Y0uYfaIgooIPKeUb4IHyWyV09a4yOno8o061hU4OkgQTHaobSHqBJIAnUa4RT3rr0YrpCUJYnHyn
kQF2INMduTfFRLdj3c0eTaIupBNzwp7Vd1lZka1IGCiclhygyy4j8Hbx16q+7eSKaega2plxO++z
rOzvI54nz5mqisjH9gABVjR13QGrQABSTtRjaRmzKxLlrGSfazvJEGseU44SWOAMUaUiS26ESiIf
qRVlh9BhrlvMd9SUveYj3ZlGW7TIf9h6nDmBrcmMlncy1jC5rkZrpP1WRNMrNWrQpFHj4wKE3G60
Kh53ChXA39SgpaOboJ95nWhaH6ME0u7WQm8ezVgvfpKJAlDI2yHMiEThCSsU6Gca1JyGLNBtVAr0
ujz009jF+KgQSZmsOfVnB19IWbMdFGYKECCtwSPsbagOma1CO+E0H6xIANthGWplmCZK/muaAACG
4m6TIkdji59MClj/dbwx6qm8M2jyNBl56+Y86wK7IQNo7KP+bKQ8VLQkXhf39X6Ke90DnvE6EmoI
TTGPK1LkkKOLR7VKzTz3DC0CWXGw+BAoQ2u9QWXz1dDZoNGYWb02y1ocKzCM79gcQUMVjtYxhYDW
PosJdMABpd9pNdN6r7UVJRCSbHqkqRwD67I2lYpX1C6jxrWnooZ6UJKMb6ROQZEUfe64EDcuDkbS
ZfmOJ3ASvyWg8YLvBVI1yrkdPkDFanLsLDlAkKjKfhpRZrxLfDnzEc2pzW01VZT5QyW77opnYJ0+
OXaTRo9NjeO8hAhKCnUOxUCreudCQYlJM6eW3THYGT8bXpSgG2eQLjkqi8djaKYcnFoSt0YR/Jdh
Vmmsr4AT4Z2yNmNi4anaKSOrcdDzE2tlHEDW5SB1p8GkQSoHNmYCq64FD60InEyYyWZoiwj09KnE
FRTRwNyDQCk63ozYsj011j3fx8g6Wl47Vmm+pROGoPJEPopmPxqFpa5s7MQWumgEL2A2Gw32lcc+
yaFYVUamDT6Z3juAxxdl3K4s7KMMrHYxWKDLFhTBCUfI+QhtLZywpjbM0ds8YX0cyjq3XswGhuO2
RnXGA8AKtkCBt9HAPGYsxqlkyzSi30aoco1hy7F3eK1WdNvZFDWJfRIxHTtuPRPVihIo5bmYo4AY
na1uy1LG+bZPWD0fu2rk7L5kXABATZzBgT45ICrUlQOvIZfk1JHJsaStuXqr5iIpfWlaVOzMNm2S
je6oOs68UuPpwAIwRls9WdlV6jRNkNoMHLVuMElQtZLcEjhDWbqXejVZ4MEUUmblwSjaIo93tC8B
HffkMCrsXdjldY9PZECTJ76wrALL1J0qTHWhWqx9xQkEL7mejb6SeV4zF4VfrVn5gETaP50y44AS
CmNC+4M7qm7SVnbWKjuksSxAc0tiO/MtZeV9SBkBoVYjCRd7Whh5vHVG27IenZEPzVsJ2l/va1yv
FShlSZLhtBzwP9Bqx825XMWiS7O9WVV5/70bhirF5if0AgVvE1Dy1ptV6l2NIOoc0Y4g7Igt7x3W
R1OjACvT5w02Sau9jSNsmF5VwWxfi6SO04cagHZ2pYBdx0glhiTRc9UALwe1oL5Mo1toOOiT5bZM
FpbtDnCqrMotpkRm7ynMlgaxlaICvsUrI0uKDhI1EHqR7lSNfXavSSd5QjeWsdLSaETMygEneWxz
uYkbUIu9XkbWVUfo+J1WbfRgTMrZ1lXCvCE1ap8XBnuEWf4k2zjd4PUqoELhA7kOGZgrinzHrGgo
AtnrSN7UpeiOTj++SNVBVhYk2jDiGUegHDzMwZowz8y63bAx0u50EVXhbNY4W0ar8Zhlg/yVjvpN
jX0F1D/Hvk5tRTwnBVQdreTUTyQEoxqbM3CsHbtfyVmJINeos51MrV/VTjwTj43YWLgYc39Welfc
UtBHfa7NvelqcEWRLHGyYptwXhC3p1IcbBoX+QbdmvoG0mfROi1ztHkbKlll5RAFaTI8GlOZ2i5z
4tZzKiZdvbToTo3A11pApu/MEqJ1+CbgW1eY1bTDWCe1YByAw5r+MOO6CEkWUbcY+9lt0WC56Sou
b8RsjKDziQlU5bRdVW32Zs1lcytjKFe1hg0W2oysmzGK5FZkuFxrxPYDLXoDWTOL1/tGryqkMpPa
vs6GxoGVQGiMA282gGDpDOVRrVcP81A35SrtBPI4SoEz7xE7Vfqq6Qbj3Yk0vs8mizyaEZxhcJtF
4bW1hlIpR8/SoE/bDhxl2jRylSQRfcwNEwRn24lLSFw1TpxdqQHwUBf6RSm8TtpmMAHbBNVdlFcA
VVe8gTFk9gg4zjAPAF0t+vouxWG9jePU/EFiEe1yMpgbcyyE8pQTq5DU3HBcTs0JxR7xpPmNcLIe
hWpQkhrjbngSXSOOHW1gUOHt+W0nBSowa2bn91WZidGfYmU+pSbhD6mdjdukaSE/nkZkk5wce9+a
xnajyxGhhqZpwQ7O1XgiUlNQGVhds9Wkhi5CW34e/ez6yXmkRiq5x/q605EMnfB7CPA4lQsgkKxc
yRP0SPRZt8aF0UQplQ6OdNtZJ80ruzOCvunjbekQx60J2BCuyiYH5aJpk/ZgZNf9fkqb5rviaX5n
FGMUAT/ez0+ExAwHSl1kgS1GB91cnaa3rqGXcvCKBpI1NMey33I+tQ8dHP4bbOgIThp6kV03Y1Ss
u36o/XHUiyloBzWkqziTBAmlAolka9Kh6+aU03iICYvbdeYkA9ogMN6l60AGBAyvKSt24K1rKyOZ
EYZWtr0am9S4Uz1Sw4rMlZfkFNCRZqRhE8UCEdEyvc+r4sUQubXGC1LlCbhYTxhaSf1prlvfFKlh
+/rssECDTFkYJ8CASvhNIUE7vi+JTVBu0hSJunJgHx5lqg8PDHKkFbbjaHgYSdVteSbzfd7n5aGu
yoMmp+51kF10YIXk16ZKukAfJ7q2RIQqFTLYTTil8RaVvBliTLllek6eNftZzzDFWrOFT6V32rpm
ZXNNxay9cDgqo1do8/yKxWoi4UpY9QydpfqFWtUQWj3/aVYwMPE6PQfmfCZWD3NlgHOVOtnaSuGO
lQ3XJGqD4zfJM7ZF/XXiN1VqhFlbzKBjo1G5bar2YHZFszJo/aPv8oEHI6e5r6EA447BC/ZVWSZr
+OT1qproGx01CGm35S62+ziQQ+Tc6FCIve/gA2x1WLGeiabPK0gSo4SdA64VsblbpSqzv9E2aq+0
TGHX0bokFBbSx7ZV2xuqqzosrZaujDJFeyDvUCdhyb3BDRPWTys9OQ6t10F1y+U5K7ZiiLBGZGU8
W0OmQxMvhhJeZelelyKvo3i7jiJGYI0pkOoDQmFRzXiggKdl5M96/toQO/GyQnNWSmklDJ1uWlcs
KvyJ9XBHtRzFf07cyXA0yPA6DdZDbTX5Nm9ZvKUZCl5gZd2ygtjv8LHEnYIfeZXB80ANAZtQEjNw
bbiNLBjIPm/7+tqEfoF9mEqsLqjFxHyXlCPyn8irctq7Gu2AR9Wgl3FMK6rdU7hXPOQqSrN1VtkZ
AAS8i77D9jF83jlz7E6svNWJbn6bGtmGIq0Z6KVxDqfMMPJHPhaQH6aoC8+riN7qOR0QG3OKDYrG
n/tB1bdDMsKOkpE6VrUcttPsAG/d2MYuYlPnRbAT7iIdENoMVXB+Ohow6SjhT5I13GtJoV2nmfmY
dYa5ZsmEIKBeJMyvHKS7dexh6NxCh29i4SFUXb5iK4OwbqKNT6KvVe5ZYPBu5gr79dTBCvIqxqBJ
yNV4NTb2tMfaBgdDWc5+lAkKC6P8B1zj7CaHG+KNmjRvKqgS+QQn1HqsTBbEOvDILuZJggCEzDel
GDMA6Yv0LnNqdWXB/K/XSp9MT+d2+d2SWv2thjgc0LqceEZdStQ4S+0FgVNs4nOBjDps6XzNTW0O
ELKeJy8mkfHeDFbnzbYN1JZlxasCcaxV6zQpSCh5Q1xsOShgrmvsjCjxqBQmYwIlx1w8JV2TH828
aG4ZIyDhEAVXUZv0yq20/OCksM30amjXda1+Qkim6TwlWybCtkqJW9t5/X22MwBJKdon3ArnNubf
2MsVrOEXisuWXjqlhgsVgqPRCrGNTmetLs12RyzJD6MyrSuEFclNq8wTXKS0zbVKol1ZxZb0xFzY
HryahLhjZpCwS7VhXFEYgMCn8+q6R1Pmi1N0WIDprL8nCGjAso/grg5jHfsI1EV3gA/rV4Ip0/RG
2IT7yjKBiUprpXuGUbFtHen2Cr2XQxhb2kbpteHGhaYHcd1S9LN3xmy5cNG7tx6x8pM3qfxqVECf
CWt2Zytj39tcN19mxGJa1+6xj8Hex4Dx1g4amKwrDMBbYTlPdQxgYF5azq01G/XKGKCpMkVlsTag
Be4ZMgcVWjbZJrZQixXH4zi5TWugTq4wDQN2NKVP4It3N6OyFUIilOIR7B1cWvqgNdP4wtq2ChAB
Lq3VSJoZXpRdP5fxMB25hPCyq2klHV2nnWfqI9zYI/+bF9+LuRja52nCKod15KB5uMrxYlUjrFen
jMc3HJaQs8OH3bdKy3wiHJ27dJisu95KiXJtrot9oQHC59pmr2qP8BjVkULl6Q4hoyjeR4xHfpsj
cvRDH+LaXhNsdr0Pt4s+mRQnWJGTZkjAxUocrXJQ9MQ6ue8xsfvuaWSGGiRzU0uZRKbIw/OuLiHG
lbbJOMI0HIfDZCTGU6ZMx9Vr66nBSXvQm7x8Q6wEJkcda8o65p0hRxEBRS5ygXZ+gmfbql8+TAN1
YnZV5RK+ZKK6wgoRgUFpF5tHB0eDDTNpJ80UPzXrukaxfM4b6c5ThP8ytUlUabAboYqAFQYJDFW4
jdCdqxmaObOPDi1L3ccQ+D0UnVYxSPc0OvveV8TMD/MwTNEqYgUHIjTVuyqsCq5hBc6S47cmWSCI
mKQyd/aOxAe/nUwyIjNV6SVK0FI8GHyEtCaJFda/3Gds3NH4qiVO3kGjNaIyemhy0KsDA4kASDMM
MS/fUqft5lt71gsE9eoZsGYvh/hsE8592UD0EpTabBdbs7KPROvMxitJkiLCLiYzwf9ZhpzgQukx
l9gMx1K34w2f0j5b20iMXBWUwI+fMxql32dREoQ0oxnOYz+RFhKPwmxtvu0yzRyvTdLC8c9tnZg7
WRtjjr0VStGl6U6tQHiiljHw6dyJSHkcZq3WA2FbLaIg0GHLNrIvpnLHtRihb90ZbGvdY6dBbkNF
8fhE4+z/UndmO3Yi27p+IpaIgAjgFphN9mmnm7RvkLuk73ue/nzYS3tXpn2cqpsjnZsqqawyEwgi
xvi7USGZFFPV1wdogoi0BDHI4URpClgQ58y7vlhT4hUDWKGBMFtbreWlCbxAaDEOewLIqqXOnoy0
a2iCJir0i0ZUrTgS3qGNzAdjHpg5JdxuY8BjvLn6yUGOSAbxMvasJyGSnTKrax68ZXT8M/ImPb1V
ZiHpSwe9wezpyO7T6yIx2+yqFBbXrhxK20c240zeUwtlHRWyaN/IuhBf8sTSqvVLurWOHt7qGDQR
0xrz5TQwJNFey5iaaPV0mHZgt1PoIC3P0E9tjxbz3Zx7Fq+umFyTfzlK74tFrTYhOYMSNcVT6UR0
I02E9yaJKDHf9YIQTT9aVrfxnW3OLmWfOPaxizI2KdENm/VmjPGaHduokRVKA1qeg71I4vCNWG/V
fZZl3GfS1znA4ibxMF8WaSwe8fwN6+L38awS6jhYskCzNM4cgbN3vVHqGoed+LJvqq23W3In7U2+
SezeSPw57SBIo1LTDK6ud8zzsWReo7lx14Ad3pXoxsX17WLakbM85mVqV4rqEBGduRxTS88oa8us
isK5F3kSzG1DbcXGt7SX1WTzf9kOgb3UfHBul/3sbu6lisYquaDimabt8IsVtX++1s5aOvEgi9Er
g3ZydHsRdcpsgzUnjf7a6AuNAbdshum4jqUrD942zdXt3Ld9EWbLyDDciWrvduzs+mLjit1bOxN5
88XrhWGEq6PzE0B21lzSasr1Cg5udI5Z5+rqXMixNN8meb1WIRuh2kLPMKfstt208oAVRF/dLHbl
haovm+i4UexTw1ae9q5pjBBnuWa+lIcG/Di7VINMAXdtr/s4eSXiU9PRrFpgmsELdgl6/83OcrsI
hT21X1dk0PdxySs6r1J0/XeGpdg5RWnN6x7jrlxDy1Lyo1OUfG9109BMyS1uvlu86i9gRDkxCt5S
r0e9eG4dyrSOrHBlY4gO+xfGFu3S1J+Lal8aJJGtX399nGTNsUZds/PaszlsTpL7HbHA27maRLGG
iZYAg+VYb/2lzEo1H3e7BMN1OpBESKGmkoc867MrMcUVw9Usa6jCxGS81SUhwF18Z5nMzLnKjAq3
JKXoOIClJnVGXzmkwp1EuMe+BpmuHawALFzn6AweuatxbWRX0+q18YVjiubJQRWVPFm1EhvIs4x0
xoOzQXZaQ1rOJaRIWT7a3cg3n8oWFi/vyhzgNK4JKWX6lMXN3Us58Qoaxy5Qym9lfJplJ+OwL6bB
ZTJZnLfFSQ1OvV7SsUMP+5IdN3vKwHbyS44Bnd+oyWXmYKhMlukR+hdk3VCNro5N5q0f2rVacd3m
ewaXC4pvBp4l2L2WvKLuzrq5ZUCu5+jyEo++2R4JqjfW2R+aWkYfUgfv4ckzlMs0lXqk0mafLqP5
rrDBxO68JU3qo5t5rAg5DKl1WooJPitRyzj2QdHnBvfQlEZeYlysi+KyL13DCWfTJWVHeqk6i6QY
sgvaDe+9bdc2EcED5F4Yu+bA95rVHU6IrW+/mlNK2z30qVBHAST22LUueSR2nhXMOv15RvyiSpcy
KbJDnWbiQaXYO254SKp+U9sr8QYdZOrwoVmTQd/+2jGdVubi/dSZdXZchIkOcKWzsDbfsK0pORn9
yIvzHBfi105sse/AZpWc5bZs2YXkVV40U2JnwTpaQ/9ddzJiDDgnHruPLjp9WqnD3ud259qhWRX9
p0Y45nSYVner0BjXzSwxyy6jplLmJZvUbHGbGefKGVgWYo2oiQ0x1s39bENfgHwOi3Eyq3Tx7gyQ
T+ReNVn/nwvlquLGXnL9DZihXa97Y7DtMONYnN5REanpbUzluxG/PFnTO3JrWj7fpZ4u7MzQ03VR
EW/8trNc/lAjLRqBQVhJ6UVkdIn9Lav0aopjanJIXlnbtrY/OE+KnAPFTMuU6SxmsRm3PXx+wzj2
wjTPyu53QNgYpa28kBY6WuYgmeJWf4vKjjEOrh0n9bXbqbJGR2bmYgsN061RmtWLNCKG8XoQCvNV
1dZrM/mKMSYr6LxVMnJq4qT/3JWTmsNo1ruIB3LAgyJIPXQovgA2px7unKSaHvqOfOY3NBOkucHH
KvfaKcbZDrJMluW5icrsU96tImOJjm63Y9gLLMe5KltX3II/le2BTm+wLmNIU8B25h9sH/5bIylz
tKi61ljb554wbo4uVBnOwFdcltttbObTd5Gu7ACGFgmaaZeisvncKTnYYAHzhA41M5rlwW2aNA7T
eGSdVW7FSzMzT9UXQBdNczYMI2ZQq1ry8WEzqWnOZkHXc542x/gA0dSf59lcm8Aesiq7jiY1rXUQ
62llPrc04h+OA/f5hZ7VqB5jR5pfHUNm7TdzZcAmRqwl0c7gz22yUAPAWSbE7wyljL96DFlKHmdv
aaMvao1YGxHwpvcEwbIQOD8k0XTRkTsfWpuRE7Q/J1ARV1aVW/lNH1PIHyJy+syHFTyL4Uv7gz1b
fWoM11UJgnIbocVojls5yPyjgudno8+LieGiIkl0Xxwt/Es29CFF1/ckSfXk+nVUuyRorS2UYpH1
dFS9SJhovJX3VovkCX5y86bTyk+eU3+08mx7wywmjtU6HXT/tazGbkVYFc8pmh1YqPGqa2RTn4kf
csVOsqQY77pBytsGpLzyDaeYVgIYZ9qzyN+Melgfa4XME3SkUvNN2Q6V/XYSHI7nshPszS0dOlYF
b9bb5TQVFXqgxhxI1AiMfO0JuOij2rvPIsd2bt1tiCRUCxULbuOyEftXP1jGekXPMI4HU4CJfHSU
kXoHYOBy7A9FVpu9DMZZdWCFRVxGTEIdgF46kNNax8WhRFNhNHeWMQ3CuzFqK00yLBkUuuNh47Lp
a96cFyrAvX1XktrfVrbUHoqW5/oZRU29j+1eTlNdauthsFev/1hl6GC/LImCtPMEjPv9VvCGHr3C
4/j5KS75f6YafaY0Pf2od2Vm//+BtHQX5P7flaXhj6pEkPFPaen+P/xSlgr1H6RsFILoq2CZPXSg
/xWWuv9BvCgt3qPpCcdDtfM/ulLl/MdBNGh5UjqkhPKv/9GVKnSlypNM6NOkUdiCCTf/Qlf6XJyk
PQ/1JJkjEskryk7nZQRNXeXGkqXbHMw16JbXemkYDU17YLjFawEuz9V1Py+FqM/mKkiSLOulHSRP
nWizx34JJKQ427sljymzza4XYq6uqRs50LqyeJ+RWn1q0im5+Mcruf8laPungPXnSJL/1bn9ur5j
KUtqBKwuT/35xzPOCRhRvA17jHOc3AuZuAe5uKl7zKypan0jhbHnEawMEImFbh30LLF4cKzJ+RZn
TnQvKeidsCtWhAZZrtAGbqJz2mOUG6U4yg1JzMkR2fzUzi10cKWTNglal0faoVoBip5qXFtJ11ZP
6LM2JmTIzAEj40B4x/pxka3abfQ1dtbp4zQp0tl6o7pB5GIMh7kqXrWmvvDB/veJ0JMiMtzfyEsf
wNqYGHPXbGBb9Hbpj2lL8FG1o2mNKkvfyLT9kSZbfEFdI60Q3w3y1KZuTPT8m9V+38pZSj+DsztS
JMVMqEzj5luPUMthcBBYAXRh5jpsnrHKTkU5Wt/EIpU4xSof3kWDnJMwyYriqxoTeHRjcrvlDCpV
Py5ghHWQ6mh9q9qy48Byqd6Yr2NkReiBPX/LENy860Fjy4PBXcy3Yh2T22npW3nZ202i7pJozEh8
KJ1y5+EUoR5GtuCfK9kXSZ0jiYdWYfZI/e06O+nCpEwXB86mGr6YhYltgWJM1Bf9KB19A83hGGHf
W+7nSLRufq6dZGZG9tSJ7Zh2i+OEItql2dU2Dg9a2XF8TwOxSIB2N/lC5rrUZ1Kt1HKanaWcAt05
vfRBGrf2kA+R1fjApP0AZ5WC1yZdauZQnalrA41u9CMw0fY4+lbljTbQzGK24bDR+5FGC1N91UcR
FAoHffE2ZYqGeXAWoxKhHON9dpRbdM4Z7Y0nv3HDWl2tEQmhASdjnL7JI9eZb6LY8GhsGVSRHtOM
DvBYsCrKIDcrWVxEFu6EMJrgsZAPSq+6y0S25bTjmRxChZTHCgukJHdSV1sdWoUz0zarvtK+iqY+
+jpudpIe7cFyYkQwyBD8zGiJht1mwl1CBzxl9c2qdOdwJ82agz0W85GQ6CU9mqtrTuHfd4M/bUYE
yWDYRVUvKJefbwZ9ptZ8MseBZhPdk06EHfYMX72Dep42f5yH5bBNRs24S1Ix3GKMnv5+/ecC55+f
HsoymyRtUms19oHn1x+EgfnOBQ9usrg6wDTbyF/G9FLapTjVwsteEfm+kKH/uiCVlSNdLTk51C6j
/4dXUbeJqBsBWTxXM4lMNiOruqXqrtKudr+MLSOiIrnhvldLFq5wyxdF21hf6xlE5LisAgFoFhXH
TRnWlWVk8WuBUWKX/j7fnffYOJtIU8czpf0yhlBToIqhLXBqG2t1X3urOo1WZh9mSvvCj5dUBFm8
JGATJEMg55AisAZ7O9alMZzsLjZf0Qs/V0Xvz4uz2sTsoTzObeulfbgy+gpbB1K6vrRbycytOfbQ
tGXlKx6sP2zCivrA5jzyHBt3yX5C/+PFiAbiznRXM0gofe/pqfvswHYGgw5Z6vwwAHbwUWXQhb7Z
JR0IJTy+5ds6qQkQHOeMoDgq7Uei/yxEALprzdAx7OJUGsD34VgjN37lN/++eNEYYxDAV8eT+W1W
sKsc5UzR/pOnrfkqrLo/RUtUIs+qkod0M+zXJM3PnQk08YhapZamVFhf+GZefK2Gk9cjgl08/Myd
+YCYyIPG6PSMCgc9TqjbuUpO8K7xXebl+Yd57izGfwM8HP/+1T5fFNQtVC6mhR+IQga3ycuvNtlU
IxqRtQETf+c3BVYinzGW67u/X+WFYfbXZcTuGzFd7TJ2ZG8D/rEk0KpxMuYJ/DiKjLdrWxbMqmlL
/TYFqf822gCQQ99t78ummK6juNoJObPCmQCHlufs4WVenpA8uod2WF5LI3q+c+4/Dk05ZSM2JNfd
rUDPf1yD6rK3I35cN5fYQ0CsDkshklOVT+/jMc8OEC4ijNo8uTLXqX/4+7P509UFLhUQOG1q52Ws
RgpAGdvojwNnG0R8GIp6hhROgb/WJO7DbamNm3yScxmKhpF6HUj7K/Po9p35fzeqX/cvsWCx9Nm4
1c/sln+8HAjMhCKPNTBVWQWe2qDc9oesXe7rRhek/BfpGc3p9IqL4MUGuV9XoWmm8FfskjZf2PPn
btFyyq6ZAR8yq04PyDHM90XcUhpNVpzfUKs5B6OvxZ0qdaaCaklmAHqV5kVIG72REWOqZHnlGLV/
Bhw8fxzUjnhUsL4JDWH54meN9Sj71dMtgq75Pm4t901qLH2DpKgAYxspq5yiGZgoNEyc6beoMg9e
XoYqM07uLmkNdIYWuO4cnLQxXYPpW1bHjofAERWcKAb9rZRoIoM+sY06RB5hOWGSi+RRJ8rLDkVP
RdVEyN94FsheY+9jhlbg2mEXiQ654cJ4j2bqsLOqYvCphMYnlXjJI1anjhHAQ5JuB1M1fRyUPTLH
Y7U0K8RfhNZ8mF15MY+qXEKwk2kJo1yStF1pxSp31+YTynfzzmiEW/ploidk0BUXv8onYJLA9sSE
BGmI0jtkuFni942QF2bdeP0FZVRT+xhG9IzYpVEPc+3NaMHmlpyKzo5kDPSyTsbOHEwVtVxpdSdE
PUN/uaIzP+LGEEVIReU+ua1hrL676PaDFiPZBi21/BLGfb70KAbb7oeMEqcMLFXCajSgE5dV1lNg
xUa1hcU0Du+QfdSPRZT2P1wk3hspY2UFs9132Y+EKafRBXuy7fpWv4sr126Zv3KSI0zdOCTfmXZc
Lke9eUV3topd+5qZUR4fM1dGBMYAVN1VYyF+jO6yfHUBnG7plybrHTfjfcDnlFMVpr3NGBxR0Smh
oE79NK1rPCaL3EdnGKOXglYz/DSQizkwKdSpKwEZzbJGHL/xy9gsWtKMGit9LAvtraEUKy90MBPM
2UM0dsynlIl32jRC4gAKBaBUVOsWRFiWLqqOkSRA1iMJZzOl/fd13JHHiE/Mn2YVXSxtLxC0zSDW
Qd6sU4etw2DEryz67INbr+OXbBo8O7Ay0/wkKVW+U1muoEWi3J507sSo3BPIkdxcxHLBRG8kAolR
We86I28/1eNsvtnjbt8YBfBuaK5WdlnWWdz4ecUzDySKu4V2cltuhwnyKDAaa3UuuC/nG35VJtV4
pUNglaxt65JIWc1wdiFp6LraGruDbFSMe9Ce6BgM3bvy1C9GzGQ1iuM+LJNcR+E05Pnkryqt6UXy
ZblA79wgJl0Ni9sYXTO9tDSevzCd8pG1CYeISiZK6FSErtsvusyRjignaoiVEinzw3DemCJgKkn7
ZBdL8sWtrYYh4ss2ugzWy93pUJrA7X48gUrwJMcuZ0QdEPslEJddBIiw0ZBAlKP0SIo18we2/q+R
YSNEcrZWN5fcebPcjquKxSlPVs7i0cIlGnbNkpnhEIlI+NNm0c4h3aGsOtlNX6JsVKqBpx/w2Ydj
ZK5owFGY535u9LGFV6P2WNio0B7p4eYscBF03uYs1sXvzEGXZ6lR8YXdkOnmEOHIkaFdudY7D+I0
hr3Ovduad0ROlxObDS6qRjW8wXS4ZipA3ocxc7gsv81sl7+wjOVjnLpEqLXKa1rK60x/wD8gp1AP
TIwNIB6yR9sq6hWrjjsaF7nynM9NzRC7MPNq8W3RQ/PGmNqeMAoDhvNkpOSdHCQkzFW3xQmiXHQi
b2vdERVjuBWfUjFY3idpWO7T4HnRY6mqDZd4Me7Pddk/O8vr360rsulAbo1bHcRieIrAg1g4R4hl
45NQMSfwYKE286NEWffMIdrKY5slajhLS8ibIbYbF88Uj+agGqRHczO19JXNZL/1VLGoEFFcv8FA
4OnxZT7OD83K8eIzcbxfD/aajeQoStWxQLapvCYwXjWs2CEho9CrzSvLRBsxLWnxYJpztfpNYUXk
Jg8Q9eFSJHF99jKM6cFoIvQ4uKoxztCTU4LpQsM21Jm1HAEG4rPY9pWPLjr+roQdk7mAoOEyZUV4
YVkQC3ojVptK2xtKfAxONBnG0R00Z29f2DQmeb+9MbDE/TA3K/vI30DOhRGNM4R0W31yS4LAGM6U
p2mYRikkQGylTRKuLvlAZqLjyrcSghB9dAjpW4EMfbvSnpLhiB+8unNlg0K4bi3QI2ha/XaJWka4
oJpyAjq9hSmD9dJcrj2L5Wz345of1LTLYV1YIzfsUVYU50VsmhYd1m/0BRTwEzunuPWyiKau7VGy
+OOUxBiWMgvb39iY+mKcFwdReNdiUPLNutjG44zuoIlJcmhyeQetM87XO3dwXyQRzqtNoAsL+qxg
0AcG8BZRR9WUnxmi5sAORCa4xD5T02NHEJ29ntIWwvtGtJUnfIHSQ4Vxau86BeTxS7AmysWxxmDf
6FibIwZguxEJ+4ZI+ku+HG2FpaenN3mtxqPIU/2hlavxdqsFEy9RgBMTvvSchIlMTGA3axzHk7Hl
h2Kujet5jJr0bEd5myGMfZuiIUVcPcVlgO7opvSq/kfJbOqPop3vuwlhBDXNZROXdfpKF/V7KavA
IrWA01TS+a3jHWvDS4uoZnQ07pxDLNgQBuaXUFE6xhXQQHVAsmuGeZaZt7oa5Cu9zPMm7mc9aVG/
msqzgZntl1MMBNpJM6JHDLrEW2+3JGpOxtrZIZFm5lFrVKl/r9x/r5uV5Wjc+mQZWMJ8OWqrWTZ3
zns+yWpp40e3We2gEiOZdXzk7xl2PrObRsWbv1/0RWrBr7tkBDitFHYeZb8MJgde66YMboyYsRQi
y1uMj1lvTperR4DLgoEhmJmWGhrJGIE8V6BPJEUEidd0r4yj+sPt2xgKcAMA9Hm2ubeW/2gbjCp1
izRK+CF1ZgAqDPrgzfN0nlBLBU4imI2z5ubF32//5zSNF9U50IKEKVDebqZ/0Tjn9uQUDm7ywCLt
4HvFatiVXJ3nhXPaVMNxMIacUe+AQNGp0suwu16S9UsyyMgKWnbQKtwaRFaHZdgQgjNLkCFIxTje
eLLSRSCdjkPdnt15OOaNYBiL1XOsyKZ4t62IROIks4Nxy9dDXnvWDZxxjepjcIbKR51T60D1Uz2B
aboLITqlXRy2SlZx6EICLAH0eqTDGCy2RxpR9wCbJjFVs5ku0aEeGIXj//1x/d7eK3I2TA2e65p8
ki/67qycyKtyiYMYuyr6CN+aq6AoKsRVf7/O/ve8eCsO7eueF+KZJp3ki7XAlYeswXbDfAMUEBwG
HMNCi8NY128ie0ZVySmIm0V282v3+IfPnq9wZ5tYErb0XmQc0NWbVOm4N/nYkJza8XAxmsv4wS7s
7WpKOvfj3+/1RaTNzy/QBdInOGSnXXDeP79ZvIIjcmVrDMaC7X/bUiOEcxGYqgx1yKnMfKNzh4ey
QSWGRobcCdm9Fo37Av389SNgnuhTmBXEZ/DirmdP6UK13RQUTVKeY77EG6tDpd0y6PPdWODc6Efj
64ghisE+xJckqRO/94bYvLHh7lHT1PlF1tnVFzUp9xVI40W07v7jMB+yLyICsMgJeJm7UdSUaWlX
kI2KRKagJa2bOJjXrqkDpbr8W6qyUQcyy7a7TP6U6Tt7g9gkqxz80pAogFbER4Y/JvOYIV5Pxs9d
UzS9P7SGXYXKM9OK4YosaB8QtxhfAQH+AE2Aze0/HQLItOyXQaTtgry+WPQSeK3Z+2hbshN+ZTaZ
EUz3u+m0D3aqxtpP4M4vwJvNb42yl3eptUAkIfOxlleOVq762ycGQMkui2GB6B0e8fNVNyQsyQo1
Y+B5VOeXk9ntldBcW1+0qyFlvCb1mrCQRvrBMQnCC5oux3wl5jT7QD7WiFTAFdMbr6rNzZ9jEyqF
gg5/HHBt6t71lkh+EL+AdxXR/IQiIHG7FfBHTmTretUK7GEYyfd50Nl0iJDTV4EcJXVRbDXF17bz
InG5VR5auFQ5DCnEgEWzIAzGzU/TGj2MpZjQedRr/C6i7PnSm9GC0yIerScIHPNTscU2/jAsXMhp
qqiqA3O28aRB85bczLZiFo5mVtwZqaJIr3Rc6vdFuuBYTiKr+4TEyn6wRF6qoMTW2UFbpdWpcGOc
udYwOARYwrsZqG4zewsVehlyJ3Ue4y9c86e0z1riHxBT4A+gr1Shbdll4feRqa9NOPDP7tRtX3Cg
ZcWhq7sSXW/vmUZYYTts/HJGmh24RZVFoVqR2CJ5m5kdg47P9ktMm4cC3dTH0etEHI7KaSzyV6Br
ggrXyOcYhz41pcJdbEgMTCfX6fMnLKKRfS7GyT4OgAeUpJvVJL7FtZsgzfImCgokHnfe5pAPBmJc
XNPKuMx1MRkVxURqpo777JfNDTiFEgEBGrnhz15SvzYI9vcdWPMJuNoB1nY1Iq/nS5OZy1LpJYEB
lIk4eWqZD7GdkWzhueulgZzllc/zD9ez0RLYwLV4mrG7PL+eOXX1xqx2HD+xh1TKatoUOnmJ7gbK
rzQo4Rdem+/6+0EKqYWWUVvQOVrLvfT9R7HjjDX/vRkglrXVBcngQq9TUTj/Ltv1585pu87+pYtd
u/BzZ/3HddDr9T1iX8Z+oPe5p+rKEMzSsRI4ZTyOJRCNopO44FCYDlZpZPd/P9ueiyd+Xl7tiVhg
suwaNLbPb9M0o2QzJxQF0zK4x3G0vHsxNgthw2b9+PdL/eElYo/wIAVoGQiw2f/8H3eKCz4m1Gvm
Tp1tfUjGWO7jc5364Ho0bSrJ+w///oIuTCE3B/OC4uT5BbFYmEZXC5R0ucowe83lOQL+eNc6er1u
9Zy9cj2578jPiyKU1BqXOSTlzoS9KIrqatW9NlkzXUlXGORtZXG6lVjTSHhxTqIX3nbK53F912hl
9D4aJ/uDkWcr8YJOa2aBJoqhOUZqGgn78iDr8epj+nbRyL7NBkNlodkw0sRfa68xw5nQh9cw+t87
Om5h53Op1Rjq/nLZl2OCy8gCGcNQsF6inM/vSryOvmwJrcElEMeXy2xYh77KrItCLttrk2l/bzIo
K8k20mqvuGAMnr+0GCxwrOyIVdJHSdC5JUJh9IpPQ5Rr8I948bWJxODvK+UPHzu1rDSVhT5EyZdV
c+M569h3ZGwvhJj4G2zMpUXm2itDMP50FdRDEI9863sh9+LWaizOsuAqyMW3Nx3tKtNYneZf5Y79
/KI1mnDl2ByNigr5+VU6uvDR7CMGbXRujSwYG3eUWeA1FcNKiOXRr3QCf9hBMBDyUbNepGTVPL9e
qRpTzR0eTKIm1JU3GOnHeh7Ko7BrcJm/vyfxh5rI8SyH8AI6YvRXL7Yr9gwHxKucA7Clz+D83RUK
ZhgKCoCLtMGOi5PLuQech80Y2vWQpYm8nVCQHnNTMyIgnoruXwan/3zirtDsbJRZ6JCUfP4Epg33
QZovI+pTI7pz7ao5u2tWfxhEs46BNmd9cNEOM7YmS7NPLPDKV3IcXysY98u82H1cNru9VSZjUb2M
3CUHA2vWVFIvjq3t4KC35fs+L+VDS3qXQ4vSG58wYrt4Oepl+eGS6rTeF2kivgHSSORsueu+Fkf3
h68ZEQJUM4Sf5BG9eDT91LulY/VINozoS2XH64XVa+vSnJbt4KWUazMahVcexO+t6a4NgccDXKVj
s/c19I9zxi0Mt1jihMSACt19HBFswWQkUvCWrQ0czrnDlk3mdTJN/be/L88/3K0nONwsC4yIX/Di
04sXzpvM8yaK3ty8T2BD78juKZHH6fi8EsPwlXqx/vL3i/6cvfj8veN8QmdPuud+hr/cVuq0jHcA
k21F19ieDTXK4ZaaLW3CntoBx0o+jFuQtB5sWgTyMB4yc5+W2TKf66OzSOyDdWMnVbCaieyO4L84
EGx3xAMO9TBnYM2NuEUmRkZq7to/koFINL60iE4pVos6bq1dGqRXYJA+JXOK+52JnOtNuUX9KzXE
75sNggQKlj2PlE/9ZU9EGpbb1C7ALokdRCnYeXGgaOx94m3ri78/198u9RPXRKcsPQeF6sv8xjzK
yiyp3S0o5fBua43lFHWzomVN1L9dsFQo7CI7bgGn9dugq9QtMdzP9J7QLWk4iza6qGjAAtMgWWbB
dEfWQ9O/tWTVH/9+j7/LNFisrtjVW8pSNr/h+bfCwWAx+DDeAk8X5kOFw8a3yJC7xlBWn7d10/dF
hWLP2OBZYbms2z7r6zciaW1/HGLnIs/a/pZQcbaPv/+y385KzS+D2OAb3oXC+sVZaXqlVXPrW0AI
a3STuKO+UnFuXf79KoQXvtw06V6QL+/6YQdy5uWsZJWPsmzJawiWGo3eMRWekQSD0xTy4MCdPw5O
UT+axGugolKEbYRRRYbMqbLqmOgy+vDVx43aF4GXcCb7JO52nwkFcb/WxKuQb1PNlXsjgYXJWsDu
8WAY7XTH9MShParUJImJ6q/dwkhm2JELep86EK2hmUA/t5KReXU8dAEjszfoQNrB5LD0ZdsdxTS6
N17Wkrq1OVAQvpkndPmrnWIL6ucO6DPfejr4NB8/9UIg05Rlh/qI3nrsfD2CDIQzmTDv6gTD6VWX
jHaNayWHLJm7sZ8AUU2zv5hzPeF99kibu2g8Yw/nYa83wma2xv48wlk7b0t37UiriFkQT1Y7q/de
u0zf8eBs1Tkpy8zDMU982qXsOlyf7D+NdQQWhc0ke6VmnNQ0DV+jIpKfofl6z5+MuKRsHsmoCjCw
t/dDSa6iz4vCL+c4eFSUE687GkSsG7x5a39LW1vWWNjb8VNeR/YTagB5tS0SdafR5Y130MQpYj5e
i+oGdk5kl1uWV6Wv0UqhuLHi4QFWFu+pSQcLTrUWpPFgcNejj4WWCCSz6un8nJQECPxJlsPV7aZ7
qFTcMRmrRigcqmlAdjoP1fahairzvdsn7SeY9oJMC9aCi8kXptZHFNpG4djPzV1sL/M3V1YLsV1e
t34etiiVfotB+b0xtlodCCt2jSDROeaNnG6VGXhENRNSiGcUSAdBbnJmYimDc0YZV2eMhmZ3Bpl2
i2OOh9oM7f9D3XksyW1sW/SLcAPeTMuhHSk2jZrUBEFKJGwCCW++/q2i4ul2Jdmsp5y9oUxkoxI4
ac7ZZ2269AbKrtwlwEJliEXacl0ajtWD/c3Nhw4/O/LEI7c/VrjdgtakYxewOpBM3tmweLabV2jo
RLTzOdtYXGbKOd1noj6TNgSAztt2kDI9ojeb6QYvxtE9JFltAohM0sCJs2pevkgq8c5DZifRyRz9
3j2Oa9cWD5Bqp2BX5G73sWORe9P48MaAhrfjK/RB9VORtfb7EeVEc+yB/dA1bpyzNzQ9Rm8jYWfv
i2iJ4G+RF/liUur90tNLa5MbivyPtOqGPnBJCzMbAgz5pZHPK25JYet5h5BycLZb+gRiknWGJQo6
TT8AP5bHrtvaP7nbjLeidByQD2KdykOWjdGfnKQBJvZTO5xquG+oMjyXiZn6AVV3Nwdhe8qo1POK
VwM6VM3hHAl5iHqZZmIicpeJNvrLa/z2Iz1R3PkgWbiojGxL3lvrEH1d5yllKfBhSO5MCPrlAWQO
piVTXmeU/l2Mxw8O6fD6MITeZJ76FHH1Pe1FuPZ4ToITldGgo+NOkNpXtqifbRTBGS7OnZCM5A93
6Z4CxkSVGXJNBtbslML0+VD7IQmzgjTvPQXIYtsF/rK8JcZAsVHmvq1pkHqc67Qc78/6K9Ano9U9
kYaDUfXrdfwnezV3VTDLPJ0FaF7JD3Hcqmr6Fea9LQrny4BEYN+4df8J0POV09aP+9L5vA+IIvJR
jGHle7lh4sgjqnzmtuOm7XQoB5dGD0Nu1/blH86wpNZonYnIriFORSt3+WeGhLYvSusoGcaZ2n5H
3PxRWZtFo7sR3hFU/RsbEs29dOUaV1nTfkIQQ/A0VbivzHNpZLPbGxr1xc5GIxYjd/gkG8P40PA9
dldm/8f6CE/LeReZccjllkLA5dOicGkqI+np2aQUf7ATNPYcOsPiKwkf/7dxidq4GVe4YKmgxzZf
mvtpdsd/e+/lIciWUyHkJGNRirh8CE82DnsmJQghbCOGpWHvwnb5dKYAvp5GeQ2K/uPBgT/HtZei
t8WLUn/zMlHiCgMKbVM2OXRvCvFlcbfylt4BOpGiPLnySfyQmOHnccemh4bTGm06SjWgZJMxTKjI
e9toWgR3QgLlFPX6qjZpGsTfIbiZky1825MdPnZhwtb36xj74XJzfgBSdwhH7Yj5VY6KTZiu87bQ
+2RC6jzkowjuAMsEn72i+DoVYv4IatR7+vXf/DGu+ZucykgtuDbKJ+VHmwZkTbtvln2Sl/iTLbm8
XZDsoBxNgysr3HerxItrFFciC3w8NT7ub3ZwfpZn18YkWo3MpRCyJ5mR5/scYdGyg8Pgf5rnKBjv
g2zqP5F2qPAuBmeYH33AWA9bkrC1s9q5b2WWjk+5UdjvBiNFsUWDyDbGkyetDwC7E1htufeabqXk
0VyChO5gT9Bu5DQd+QBjk+YX6LCQWX30n3FFFvFDLaPsc2LaKco5rsn3M9zEV1s+hdnJdmnc5cBT
iDdhUqx4GC99HRyk1W7x4kVVfigqJ0U83RX15zWwsvwoDEd+8XrOtxRAZuDEK/iUw2AUdIfkhjDt
/WwamReDHJm+kVang9rucXLcD3PUpViqjUv7OIksFPt1K3J6+R0EUfuW3r9rWYOfxJbFV+Zzq7V5
GeqthLr24HtOy4VoqT4J4dsPi+DXGdOMTA71zbWe1J/8PdYMcrbc81A4fJcgPHv1oRPlG7oxDjCR
NdA55iYGorlAir3BynbgwzavbCM/VnO5dtDFQgqL0WloUVYr2qw8OJsb6Dy5ba8X1vFdKp3mNSqm
/nMzZOUpa3rrQAW0eMAHGf0fV2p6jPyPMjLXGzSF4RG+C/hUQxT/DvfOBnd+OPY3i8sv86Iajhnt
HEaQsZZ9ay35kwMVYVcME9Re6fvblWv2T5YVFNHENqVXNDxqo8AwijkzHBqeAY5Ou7xt2wc5buY9
CuCWf2yyOGmy9fjrdeW786MS7A4XbQdBCdsrVKrLYB+bIssNj184ZREdTO3q+8l9XfqZe5KuPfkc
0JM0PwVzZT9lrUG3Y5RIc2cNiFQPWZ5PUBNq+iZ2MD19Z9elovxTggKvUJkU7RPyueGdRwYOOj28
moW+dXCLjOkGR9Jy43HyirKNpSyab8i2EaCMNGCHV5a0H4va3OvPth10abk+ziXKkj0RuEtCgm8f
+mP3O05m8DB8V4Dps+roiKWpoH3OMfbphKowqxwSxCUsCDph/P6ha6Pu5tfT/pPDE8+DizAETxe2
gXKq6SyZRAjbUdDVEiIk1BJz2lEVS69c6+kfVlKhXOVtl/MgBS1ak9X6ZEe7aCT7ed6b6ZrfjJbZ
DMcVEfPjGtSztfNrBLYU9ooMUpvrDQfLX2ZAwKNIPxcLietdhcvLbd4lnty5zXeGoTsHd63L8Zs7
eW+1+zFYl0cSR8sT3fJmt9/yGaNBt8+MHBFElqT7hPrpfZmWQB1hfTV/cfG1vpb2EnAXNz385rH9
eggAnL4pK2TeO98Y+uQUmib6+WJO2idrk2gpygCN4Z7Svv+tStpqOwE0TgkNu4A8+uv38z19fhEW
KC6psrLHk8+HN+hchkU6BGGR5CDmUZpbzcE3aGM1tsSZKVNvE6rQwHoiN2e/DcEJD6xOyyLupAjd
33PsAR7Lya3TR44e/dll3mzGByNZxOd6pXH5IMuAPAVE+XY8Bj2E73cgy9rgyI6ad3+3Cv6rHv8X
bZ8uGvh/k1/rd0P39evw6rP8f9DFT5Pzs3d6NqC6MIi6rf/K2Yr+9pr6bih1/v//7uKPgv+4FtlM
ihSU1iLvXOv92x7KD//DP+Obcj5scY86/5f/dYfy/uOdr1TEEhpLtCj8p/5vdyjcpqjUORFqQGpN
tBva/6aL/3JtMGyq33QEUWy//OQiO0faWC3BETArTF54MetTZvvLFe3iC8O7Skq+COBozEsdHOlZ
77q3cDbM9H0Kv+rbs2l+83eMPG/NvzxC/PP4auUQ/5EyHEsorygikFFLS6AAz5zCs3bcVqDXuQ64
3dOv/9hLP0ZZP3ty//Rw1j5JQOQZgHAc7nLQWMN/1R/23x9z/pHPzkEB2qczB8o/jpZENG7Nrng3
m1DkHtYQIn5sBJvf7cCxyLd6P0g5c8szQz44/8GpioIFL46RXBQicI6rv/4Dl7en//6i80w++0Uh
WAhzGB2P5GsfzEC9nMTeS1qXsgfyW4X9yhqBI+/bvq3XADosrJ4TzKbp2s6nXJH/+wDKiipp3AdQ
uHrHMU05LXMc5IBtfZOk9OZy16YzlcpxDYwHiqVWeRztpjmDZFJQylfap1/6aOzLKajSVUyVNzMF
VFb2Ttd8C7w5/1c7+39/HqvD8/ltiNQ5XAfvuK598NFs1maXTGNxxePzpUdX1oYqLHK/dzo0lk6e
fzUx+XuoDTLa+19/HC8Mrx77G2P2ZJvhR10NwfS7NVPUWJIt0Ft51JwUYshCSmQTx6GBjn00F2Pq
Dr5smms315ceX1kN7IVK/1rhfbQ0LppJjrCLS/aYUDrozY+yHNjFatQNkPu4bmjLedMDWR1+F8Ng
fNMbX4n+PjRHc168MKbrQRzXFIIid+Syv+beex7nv6eafz7O7zSVZ8EfgVavRtqI4sagmfE0c/6c
aKBYrfzQ5pkbXfmMXvozSog7sNPDWRpBPAxUXsFzN7WJCByE9lHmw7zohZqjxHHbTG3iLIJ8o11u
70tqKb/VlLTe//pdvPQjlECeyyW0Zo4HsW0sOR2pXeA8pO7atE+lF5bXxK0vfbJKQGchrTdhIMO4
q9z11hCb+VuE0K26co59YXhVvNQk+WoyOX48guoD9l0s7idMr+Tx13P00vBKmnOcgoabJDXuqeIN
DOC0aAeGq6z59Eo8j7lT01dZhLFLqp13sIaLsevNNd80/4ASzyVsRjQAzH5kiba+lZZXz8euoL/8
jd4EnT+uZwEX2GB9LWPx46jPECWHff9mydN2vfL85+f8STzb5/fybHgR0clajGkQi6pvk7cBhj3j
74iAIvNuAHMcPOIn6/hX8hMvvWwlqoOVHkKTXsyYW/yQ38C2XSLwsWL+d5SOf1anMx7r+a9Z8rX1
ASoHMS2j0r3thQ2yrhjd7trefP4sfzZdSkivKX3cYuZ7apNVdgdg5UHwRhjb5N+lQyLK45Laa/2x
EriljXU611dm7qUzz3eZ5LP3hPgmCZptZt0FDyPvMiAewJ4B+3OsC4e5cAcaBIoNaDVeS+IETTYN
Dr47O2eDgsG/ZnX9whtUlbU03hhBWBpJLAIDDH8+B8isqeX++ltX2rP+eX8qdoxy75K3dhvFjrlB
0t+sZBqOXrJt1Q1mDsH6W0rLxTdpuMhO3S2svdeLg4TjlQ0Zu/gYlghWrzzKSz9UWTjCuqD4Medw
v4Okx9pni75yMZ/bK/vbS8Mry0YFiMRalyKIO0PCxR+sc88oXPe/fj2RLw2vLBqUBP2wQOYap3IJ
P3lspbBBDaG3Zqup5NZJ68Iw4CN5NKYX+xHOAWykvFv7K9vyC1H2XbH47GPvc3D6lNjCeFjnxL4N
3a4zv5DpIeLOvZvNrs5HSRVu82X6p4RPe600+9K8KeuHA06NjwhsLEB9Me5ka/eCFBZmapqflbJ+
bFSzWlg8wXHEvA6ez5QeNr8xDnqvXTkK+OhLaogjG11L6RBvuIfs/E4WV9agFyZHVeJRo8TGg60h
Luxc7O3BKg7J2th6H5Va++PW00AIaLbY5t64M/EbwKDi2qn1pUdXotnyZe0uVbrFQPQGLBlrk7MA
6KtCL5xVuSDegbB2u3WLjUREtzaGToeEDqRY67Wq8m1KQp4cSkaHVeruUcr0SCisa33HL83N+d8/
CzacsrZwCnitWBHgW+iMFL7KwNX74L83ZD0bvUC9adJKu8WtlVenPqrBvHnwuX49M+f17CfbsanE
K0YD2bZZxhzPhveVa2c5gZIrZR0Pc3BNk/3S/CghC+YRok+ZzLFD4L6NhqY4ks0u9a7jphKyQ81R
aN78GUckz7+lOXM8FCtCpF/Pz8+fHc3f5bu1BoHnJNKQOIVKcJ9XIngll0rr0anyXg7ORp2UJez6
uG2ABuw7z+7pWKZj6qD38ErQegmsGmMjzSPBbd9hxjY8jElSaQWVrXZXkh81JgvbtBP2aHP/zgG2
Vv3modH8d6rL/z3LkPy/nJ7Syqc2nbAIXlKUwvA+Pq3RWl/58F96sed//yyswCSV1BiT6dhW2Log
BkfjFkXXJEAvja6c0x1ZuHaCgTkzb3zqbM53dbQkmq9ViVls7TvD6Om8+v7ort3aO29CFKj30ajR
ijZ7DDNaeIDjnFEhjN7rT4wSrSVeZUl1bhBaMKzbj2E50v1oF3rPrpaIkXrgrWqDp19c+2ubu9Up
za9qMl54pz9IrxdRhXnK4BEuNHEVgLMB8bNonQ0oR15+jwv8zqQCnXn0hgQYvDXZOwqTg9b2SmX/
cnSR4XzSOHDb6mmDl57lX8cC3ZbWFxMqcYocA7AsHdJHUWbuzne9T8bU25qDK3FqJkDCV8DzR1rR
zg4i+ed+3HrNwZUwbftoKTgJ03rgR5Q6C3wAxs6+huB86YOxLyc9cApYpEbEo0ej9aqnPPImCdLq
WlmZUX7cue1QidNldG28XKMxhpXc9LutRkN0MIZz563ea1VC1W6XCIt4DD1XV9TIuhzpxWe3hz+1
hg/UnTVP7K5ZBDtr0ld3UYGupEd2rnUY5vZ6Ofdjl2CsvHpjPETOH1ZhP/au86j34GqkYlstVtDR
cZ4Zr1keP612oJcrRPx/+dg0H4nAwjojLuYsxH7Me9+USaP3QlUtWV32RofyF2RPDvavKoKHwG6v
9Z298LEHSpxSvp1lv8CsrKvlr3y1sE0TV7SULw2tRCl21SlNpgZwI+y2Bxya+gwVde+kektvoMTp
lALJxuBkiBHlmB9dyAIIqvPN0jtpqLKPsaWBAhzRGIsGy7tmCb5kuUz0VjAV/pOEeRtM2CLE3tqt
iEwlj15eq7y+MPEqkRO7ZDeXhhjiphuiV3RKW69Q1MonrTjylRC1BzDhAx66MUxIeAJoNYMw13ul
vhKjm4vlcJKVY9x5QOEgQH3CWfaN3nMrMerONEjkDmMbRf/eHddXGMX8q57cf068KjceY9YkHej7
OJqJYexxJnzIN1MvP2D7SoRalpTBZtgGEtHoN7EGnwBrVHpLi6+EqJFxTgdDNqL6rh/xdD0lItNb
yX0lOl05rw49V8ax2aabbrbvXU9vB1XVjnL1Br+R3O18kT7gOh7XXaJVZrV9Ze/Mq2HJxpGHpmtm
w9O8CH7X+vjUPuoqKjq5lbxENyu/dEv0GG6+3jrlKfE4tlO5rLM/xGtfWGCmBjsuMAc66D24EpFO
nSx1kUdD3ANL3Nl1eRMl0Ue9sZWILKu89+jKNI5ezunWMP3P+L1obmwqRpwPu22rsyMS9j3Lzutd
44B2c9ILHFUMGfZTMLjeZBxb/13XHEKy2HpzokRkltIN2WbrEI8hYo7Z6eXOav33eoMrMTlT7wKM
lPQ4i8ubuaK2jzH5v8Mf/LMIqmi1DkxeaVQMHlbeG2eUf+bueq055IUd7Qddl+utJsYh/bETzhuP
sZcRxpDWpKiiLghH8PkWi7QxTQMPY5gWSDMXXy9+VElX1rsTeNuRD8Xb/N1mFh8qP9M7YKl9PQvG
F/huEvmLg3h/b7qJf3Y73Kxcb2lxlQCVs3ATajUD/sXyszFPTxQfPujNunL5nBzHRFjLvIxj6h3a
EeQr8vZA7xyhMta6bKInIlp48GV5Mzbm3TK1mhGqEgEKugHdIHP6OCydVxWCw2OIcFpzxpUIpZ0K
beQ4DTH8q0fXqPBJzPQOKd9lzs8yZ51n1GvqiD6mS5r2DGF1e8stvum9TmXjXKkoAGcYetQM/qe0
X+7ywHunNbQqrIJJmZSYknfxatH9ijF1e6pFoSfDQMN/eXNrvLmOJrRCMSUkPJW35jWEiWsagxeW
LZVrOEq7LzOLDu8GrQ00sLEz7o3JXN/qzYwSnpBzWBXdkTc6rX/1nOCWPvyiN7QSngMbTyZ9fCxK
P327SHlLS5red6gKqaYkLP2icjGFnkDKT3NqH4yq/lPvuZXtM9/cpO8W/M6jTO5Ld30twmvHzvNP
/0niRpVMzQb54ElCRsywf6RHN/CLV2C34W8W9rju9Z5fyQ55Zb3UUHy7uMqdP6rMfTJkqbf5q4Yy
C4rHyg+Sjvif+pupxznFmly9Uh2S/8s4Su3Mw4XF5sFd60lMBo3Lhvxda1JsJUazpZVlZ9K17Nm5
Ox83Z1yxaA0repr1/oByyHWzNA1HLKHibTEec2G/z1vNu/j33qFnq26Vey0XZoZO1uhxMPPfEsfX
K0PZSoxWIfZt7YS7upMIOzZCe3i0cJfUUvqCy7t8oXYwmd6U8yUm5rZictDG9FzpqdNw27scXCyJ
MSx9BvpiohHKnIJTC39M70CnaqGGzgUcgPtCzPJ4DzH/Hv9SvRhSiVHRnFZj0aZdHOAyAx5+vY+6
XLNupiqdIr4Sc7HLLraa6Y1jtQ/w9fWeW1UvdTnVCX822rj3w6fc6h6rstW7xKnKpWRxRZnKoot9
Zga3QAAF7SqudZ+dv7afLLoqD2xwitYoGlq+q+DssGOXj6MRfdCKehWFbZrcsyBAt3GaO6LYzSQq
jqNp+JoTo4RnUUSo0sBFxE60ij3MGf9tlZub5hs9T9izdWUqPD9Ba9fGW9TZ0JFpS59Tzeq5KkPC
rRfj5qXhc2lovcP3L1zLHq/kaCr1cjjfmw2fPT5aYDNKl5q5T7M52Nckz2J4pUDW9N6tso+uJR4d
nQDhHhp9iTXRLMW3MQpmzUujio6yBHCdOTJk3GUrniGpT7Njn3l6twBVcBQEyxKauGbHY+Xbe9NH
xE4Dqub6qAqOhgoFXu/UMu6x5KAXeLPLz4Bc6mt8vRdi1lR20wUjsm5emJsmK5pdPogP+GHp7Xmq
3gg3klkYwci816G8WXuzP81Vk91ofTWq3mhyJmeV1SzjIvG2J7i76Q2IZ3kNfvDSxCgx67BOevbK
a43wi+lPAZaeLm6QMFz0dj5Vc0QxrmxqOTHzTj/fdl34ARdRzdy8KjkKgP+hMe5kHLjDuzztH+dy
eKc370q0pgn2fhXeXTFNnX/UDU21mete09a+NOvK1bQlZR4ao5Cx0xXhH1Bzl5uxFJPWJ4NJ3eU6
PADgXzfHa2IiFa4R0pedsRqB1jJGT+Xl6N1qUKOvGB1j9XGHx/1dWV9TMX2vNf24t2LqeDl4my/I
60K7iSdISMmOanHBYhPkeJClIkrLGyHXGfB2X8FZdAw/HrKs9d7T4ha0b4CZ9N27KBD+TUldsrkB
geX6u4D22+R1urShCanKLdruA+gxEDImtuvl5ybLjHbvc7C0D5ZHrv0YyHEZD5VFlmzvU6VebsfW
CIvYDgAl3CYNQKC9hV2Z99FA2bueLKfogwMt/ow5V/mwndI2ynq67WxMWYQNRPbQT8Kp/1joY0/e
YOxpFF96y2vbONzsaIITxu89yGHzIBdCr9/XoIqwXVuDdLxJISNED35Y0xeGo479zg7xTZlsv7uV
ORaDsdlApT7Noprcw9S5qXecAvgXRw+neXefVhK0tzlF0boPu9wJdtikdNb9jG1RdFs51uDiuVWC
4vGccrrdNkO8LrHWFTEK0AJ+VdIl27sKB5hA6xRC7+3lSxYL5oDl6DSx72Xw0yEr2qlzjeD989Ci
6/dycMdNVg6SlYwzX3xN3PJdEuSaz62slROVmKWyeW5vTGIo53eJZ2klB8EHXD41hkDOapFBipEN
LrvEAEgRVVajtQZjcHI5ememQOAp2sUpBgVA0NpvftG911knLZUXVdDeOtWB2cTjOsrXdIPlN40z
CM2lTFkoMx/cX237fZx2pfvgcn5F+T8On7SeXdV4Ye01TZOcmrgM0/H3Lmw3kvl1OOhNu6ryaut8
oE0kauKIpDJE3OIh21K9TjN43Jfv1CSEIZvIJl4b0LuHxpyLeGmxRtHK+liqzAufP2szHL5ImFbe
crT7eoR/Znhle9CbfCVQB9HOiZENTUyh6tss3TvPwBxbb2wlUuU4d1O7Bk2cmWArd0MPZ2fvRIX9
TW98JVwnr92cabRlDOB8C3cB7l/U2OH16mkxrFCJ2FnWlWUuKQcEkKa7MZiLYw6URS+qVL2XDOYE
Eyu2cGo0HTRly99LYzZjvclRYnY2aZX28rqhq7aq7nxn8ga8HDpfT98POevyy+8LgHtJ07AM12Nw
l9WO+Qd32lUrFYzx1+XouHi2m+g5r5LKWm4TNxnjwBwCvY9eBcSAAgH3eN6dCqDG+x4vHTCzQugt
OKrky+qsZVy4J2MSVjtfM9TmXzeB56FeVKmiL1g0dZHh0hF7fjBhcxjV1t5M5tm7Ujt8oa/OUoVf
9LYmiV+FdbxVltO9B6GDv0oS1LY8YG1nvKfh7LVhwGqF+9mW0T6NuIyeMsPzGs23rwQ2TcG+ORac
P+e1xcwO9BQACpHVstK6RluqQMw3nY07y3llSgYruRd5St/Z2q7DNUj4eYn7yQlalYhtJkS3frLr
GOxYXu6WuZjdXYHJmOYBS5WJ+f0mOtys63gdbWTL2/iEev9PraVDVYlVgwATOm51LLu63y+p820b
PM0HV0ViabtZfV8GIp5MFw/R8s62e60UAHSxy0VDGIaZzhBE4sHFx63E0GlHI8lbvUlRjstDVmF5
ABovxiM3PI6ZDc7VyzW3SlUnNgd5U9e80TjvFuOLKGbnzw4nZL3LoioU6wu3hlNqiZiz1utg2oC5
pldYLi986KpODBZ96/pdU+OUa2d3VtWFuzRvZr1NTJWKgYXOw6l0ROyUYZPuijBs77JgrDO9tVQV
jLnR0jh+bYo48OoCNFx4U7rWqrcPqJKxTtZpCoCvjiM3mx/6Trj7YCimK6Ll8wHtJyuMqhuL5nKF
U8j+Xm1uy5Hf7NPoWJlW0xx9bnW13hlL1ZCFqw9fzEmb2BydQe6wrS3OoWVGjd5erJq1CyPv2ynK
+TY9+904mG9TzMi1QvY7ivNZKhmSxRCaHc9Ods075B2p/A0XO73Xq8rIaj5Go0QVeLSCLnk7rYZ8
V2eeXjcTl4jLtazKcfw07b46r8HhoxSOFw+5F2pOurLBSrILOJrWFcVwshJNGz4aLk5hetNuXz76
uA6Q2Na8QiEAwmlP82H7aasi3Cv1xldyggBpkkQOXRVvXfCF3NErEWRPekMrh2aMv6lW0yFI02qT
QDHvx+nr7LR6xU1LFZTlXN/qLDlPOxBHEo59eCt8b9T73FVBWWMX47J1PHySZqSdLFvC7100dyhV
UobdcrB6Pfk3ax6s9VDn6BH2RV0Xk17yRZWUhdOcSE62VWxl/noIU9N809DP91brzbrnZfTZWrD6
ORmuuTUOqZUuzV0Bffu1jd/7eOXpnRfWY1VY5sNsXHx/5NPxR0/81lpWPd7k5YSLAhex0T7hMer3
hxZL7+bBWLkVPEjAhOITNHT3NPr2dhu4xurtoi0ZoSusRoknVu3hwCjads33WJQn25cmWfPxVEv2
3P3oFcufjnDd+0kWw92aZ9PJwVCbIWBg4IEgcnd7n2GQWjyWZ07Fe6x1cfDjwuZu/NcOkraJ8vN1
ITNjO/B/9/krx06aSe8gqQri0DXi/UJDMgxQq3g9RWX0YOd2qrnBuspCg+2g17jQUWN7Mb/6dvsY
Wekbvc9FWWO4a67C8OcydjZ0tpXt3tpNfw2kcT4y/mTrdpVVZhwNkW79UsathNVx2/VbhZvyiurh
MHNDSM8ufFWml11TRXJWiyMfFOcyNqThH91yrk6brNIPWvOkiuSyNRm5IzplPDVudjCS7Wko7Gvz
9EJIqSI5y0zzsezGMvarMX+Hqtr9LczS5fNSWMaVHMxLf0I51ZsYo6W2bMtjD/DbP2RD27X5bupI
tt/mMx1tVy7VL7zy76vGs+UHeUI6Tn6VHlPQ/uVp9BYLdZhRHXOxhTYG7rplJ1VEl2bkTpKuYtJq
20Do5j+xEGluYKoTugFwhERAXcaAff8YnPk0ONaVBfqlN6EEc+Cg5dzowT2UaRsMt1HVe6cmjKj7
+7ipmVrqAuuMGX2+DXiM7ec5jofJGSRIr3v6MWoh5epFgxLY/YpBW77igxAE3nBCcx3ukszSvKyo
QropJxXpjFYW5xhnneS0ikMY5Xr3OFVJZ/owgKugSg7WlN+ZuIjAI9ab8+/GYs++/dUxq74ZGHrb
XBwE2pPIbb37oaqhW6Gu5X1UJocyt+8Dz7hvfc0snqqhQ1YIWNrPk4Ms5vau6PshNjznndaHokro
Eg/K/+oYfOxW2h+l7NzdGlXuSW905XRvRtjAeKaRx0Hey3tUr09tuurBYeHnX0ZQ6gepMdljHler
XZ3GaMAQqK30pKiWKqMz1oWrkOjyOC+K9iCz8MEIuv6oNy9KeC64FI2900SHQbj5crLt+QNe1qVm
UlGV0mF/PLSVW0cHXKKp3TZx0TV6m7gqpVuzZcHThINUNYz5rh4xM9wq78rK+0IKR1XSTajzNzr8
CKJ+anaoxvbShyisNeeqlG4D0tOfHavoWhLrvk4lriJ4QUV6gjT8fS4/x0is9FyUXkSjVbNhxVIl
3X2zlLleH6Slgr1GH8fwoHWig5g3araPqACuzMz3IX5yDFS1dK6/WcCp0iy2VsOZ7s1ceDQYpYBD
30NKauLcizZnF7ST8I4YsWfzvh1KbwLHKf311I6R2R5Bt6f2ZxF49hQnoZMHehl4VYW3GK0Fd2M4
X5e6Ib3NHTMcj1lf9rVeBuI77u7ZplDn+eCHVhYcli7zWaDWYqz3GV4Rjt7dQ9XhdUM5blMix+PY
ZPIIO34+yMjVyzSrMjyObJ4jHTEerTP3a/ZaOrXdQEtfbakqPBlMbp8MDD5hyrSrMHbY4Xyop/Gz
VA2em410w4/1eLQLS+6d0ip2ZCS+aEW7KsI7W7uaJhZhx8nOxC40DBq4FtfU29dUEV6K1tR0DWc4
Nihr8JHt0tdV4Ay/6z27knFzZykdy2+HoxFR9XDLLT3mq6c5McqWnHez1VCIHY4wKu03tVjKL765
BXrHIFWAh6Pg3A7j1B/r2q/2kKshwriJHvUE1/HLJRYnaWdzQq8/5sHSnbwE+2Myn5o1dpX25cy2
s1Xl0B+dWWQorjBBncblyhr7860Ni7PLRx/nFmQWjvdHvIm2XWmW3T4o9c4qpirBw9PTN5yWWd8E
uJZ5WL+ZHcamOl+jqUrwMGoSbVI54zGle+YQzVm2Zz3WK95jMnc5LxttEEk+cbAKpP2lF847kdl6
7dWmKv3KBCllfH7HY27igb1IOzkmCTK6X8/Lz6+JZqREaWWVrV02Tnjyk8qb3mSjyMVp9e0KQ+FO
sgv++s+89OEo8ZpMTuJaBT/Cs7EhnWwv3dfLqKcEM1UlmMySYBh8Rk/TOj+EyMD2UbP+pffoSriW
BcsBesbuKBe57nPRFodeJFobn6naw0XSNQfhed1xKsfphEuXvQNgvGntfFgUX36Wq8Auauvm7jhk
W3Wy+vLDZhWe3itVdWBbJtytIddzlGEW7EW1FHskqXqyf1MVgtXBGuBqk8ijIYxuX2yy3jly1SM3
4Sl6OTGJ61adVeAbmg9ttt88UWEc1utRBU0V9zVaKynnLg1PRVFv7zdTLr8XZn2NW/9CKIVKxOLq
M1sjYuWj11n0o5wPHNK2ruUIXxpdCVTXskhXr1F0cg1S55PxZ1PV77UCSVV/ldxOE/wzghOcr6Ta
TVgP/z5kS/9Rb3glTq2qcZrN7KKTJ0WNABcH6uzBt6o61ItV1XxM9uHIKV5Gp6jH6Smy7ypT7yRm
quIvQFztsNoMLVy2v7MeotYTJJqq8gsziDzJgjbCywz0UTlb7t7F71NvW1WVX4VZZcO2Nu4BCtcN
9lxvTF/PJ8NUZV+4SnJMEsI9+Mgfitp4cOv8UetT+UHyBUYo65zaPdj+KKzYlRV919ksxg964ysh
WkurLaqxCU5uYy0g1N3evTu36l3jCQYsUz/edM1ACdLcKKUbzol/wtq4vxmSaRKv+8BMMRQVbZDc
pmKbs1f4Uv8fLtffCSA/+6P25ZoZrHZST0VbcW1d5nrZW1Ve2fJYlkRddcqSpax2bSOwq9nVTsve
vhRrVwe3TSX9TJy4WBel2FVbOa23WbIayf8w92XNceNqln/FcV/miWoSIEBgovtGFMlMZaZWW7K8
vDC0mfsGggTJifnvcyhZdSVV2VW3sqZb6YqokDKFBEDg279zrikFCfRhZaOkNfdpNs3G+DBymvY4
545oToYuMg7fjpbrtbmv5iIGkbMN1kcag7Hda2AI1RyPDvTabR1fNyope8d3cy8tt3TOAfccTnDo
vTgElbRRQT7RbLwAhJwZUp/loPgBzPeUgoLTdyRYql3QnAEaPt84Tc4BfV8iZqlB+JmqoscEO6+u
PjakhCOTeZn4VjYlfq361h1CjnJf6vfYoTwYQGedHs5TP4J1KbdpV13XCNp6vT8qeAPGZ4LHyZcq
dXN5W8Y9iH7QyDnXqvSB9pVNn5civU0zl9MIlmlAFwbGpJ2Thx4aJ6PVjJQNAbFbNIIFXOCkyWDg
ZmJlSIaZ2UeOGLhcp6yfS/SFtfW0AUtAFXi8GfhJZvepCO2UGhokHm9hhYlShKIEAK4/tjEHZ11n
sjqJQy3h73sBIiRjXGNmbaU8XxDuoW9kSA/BiQizEbKEl/0OT6tOUl8JWHa+dKyiDPuyIl9bXfLQ
TPPo3fbpPNF1o2qWn84KAJxX4An3vFOqI0rBx5qA4TgsZvSouGtpegeICDP3+uIEHRoCz6tJ0waT
i+1Zxv3aBqoxrLHSrud8M3E6mptWlGkdB/WAYPDWQweSvHRGb+ymoKhcMInFwlpgIIu+qIyFLpYZ
RVtA0PH6oV+BIxxG9pYwBNLIlueVSPyc53LN86QKatAMlgrRlMnqhsWyHLoju+/ylVGQUae8jvvs
chzB5S5wHGrSrzPKwLhbx4lLgBKbTEUIvyYRX4SmVX0kxxmOX8LsflS+aTSC+SAcZx6BBaU1pTQA
CxzN3ju5UHwNgJV8PKqIcRDVtjWw1WakmfUQo3fLnjquUcnJAbJmF/0NKSz0zKjBc5sLj5WOCJOo
Y9kNfB9R4NKUbj2EXcbq7jTv7ZhfojyrLdfZ5KFNSNZ2zXYzs0h+7CQmn+/SqqjBDO+CoNw9bXFp
k1XVJBPZNuBAbD8lVilsAvGWx5z5XgnyxlMQ4ObOjZtFkZj8KJZlfGjMMLCdrVK3/pwZPjGQz3Y2
utFjQx0JaGfGi9tImxgs8XmbixtGedt8Qnf5nATILkF3oc+jnk5Q1dcJ/HFtubd1poZ5W5Jmmi7z
2XacoElwk24zF8d8E+dkPtXSjtc2aUV2JlTv8ZUt0ib50ObJOJ8bNHgQC5lo4AaIcEEi5tvO6Kr6
liNzkxxlvKXTYV1nRXQIrlxHHfWt9EiQuSAC/SI4KFHvHJNHp2ght3ZII823aG0Ba71hcRgDIMgK
x3QWZgcOiWHeADyIfi5k6sqwKdDp+N6bkqI6deIodbamTvtpZbVJNm7kpGx+CEb23P5k8yiPPiSt
jJugmbQFTMTMlh2aaEreDbth7pg66exZ21va8Kb4COKOqD7rQWCfrO0kr71Qj9kA2WmYUMka9dOO
OmnlwG8LYAJUQYSQoTlLRltBlCT1aFac1VrFoY1s1XCUZwA4Xkdx36C9xvKG+DIRnXS3ZdM03NeR
pfhNksisCeKqy3Xmi8qJbBAduXTcdkXZ6VAbYluh7iri+FUxm+YL1RIzCBn4RAFnOGIWqRV3ys9G
q6tW1QLJ4wPQbs5PW4PGtBVrlPlK7Mlw0KuBnzkNQAXBT2AuxfcRrrAXZEVCyoCXhtWfppYyBoCj
EnTvnU/zeU63RqNL9nICP52K/KTV3gh5PzemrkGPCzVtwGWaD91t7mgdfxiSWR6Bh0NBK+SArJEf
Cgy1PM1G92rFJEe6c1UZUjIfDaAVOyykI/PVMMS0mPzYAT3qEYjeY4QuRnBZyY0dTTAU0c6WJNsO
VGuWP6s0tS44yxUJE5f3VtjZgyNDD9TT2ZWyZ5ptBj0bediXtRWFrSHRdEzBmHNuO12WXiB8RKbc
T4tCyzWg42O9kzncmNMJcTGxdvMUSg9s9KxFsbebjMdlbGd5UM/K0YHbKM9C84LqotSghW7unA/a
zkt0ZFSu1ufpaHtkUyNvnJ3WgLtLW3+YXLDoAFzcb42SzhZczJ0+Yx0odq9JOorimBe0w0GrkrJI
7mghZhyHErht3aqORTqssbIxW7Eyd7uPPB+SaNfFaUa36KTlxUmvCFi+VpBJBQ9BzkSj+xl4yQA2
75KMbbo6jWMUOKMNCwdFAExpl2R6ajZNVlIUDhMUEturrgH1oT/oqSIXlSXFbigLeSVIjoAvYNJZ
dOk6SWF9Q6n9xVL0ugGUCpnWelLeBco/x29119omdCwowGDIqvxbg+aaqxJtGGzDIZ4df5BtPm0c
U33KlZuFgENOP8CrAUbSbFsgJCzUXHqBHAmOfmmDsOF0aMYhAKdtxM9zgrThOtYWCU2WhgSonu+5
Vw3mpJjJ5IZpmnXsopStsMAibTVBMtbEB5uEjWNQmiKwezZ3X1VG4JaJDEAqgYYveJJp9H2eJy7Q
FEOUOUVHBr84meMiDlPYTogtkJyOYeaq6XOuVKwDsHLbYEJmHr1OlBp9N+MnSZnb26HrLHqIPtuG
bhfW3A04mN2L2SkBBpNI3PpL28Fd9CWxBpyHAoyzBHrflllahZA6XXs6Wz0orkFEHfR2dNyA5/oj
MHuHM6+HiA9ZUdIQ9NC388ITPZVR+hXcKtmxa0CoG5gOKZFNztUELl+tQe0d2opR/al1YrSPwtCa
GeALNRAHgdWX4xz4tbHcSwKuGBKmBvzIt2KgkPcWeveOmqxDyXqGouH4SFI9Dt9QXwOicIks6xza
FhnYkfD0PN55VWnW8aBRuuwnAOg/E63mSdCOVtK8TwoIw6+0LiNfdVZDk6DMpx6IKlHsFrWfK6+J
dzNxtApRc6T7Q9Px8sSUMAa/Vdo7p3ounbDKnLjEViVoqS+k1UbnpGmicY3CyKr6gJo1nV0APIEf
J3YaDYdlO03TqQf0hiZUIxLzWxdQOYNf9sQQn45tm3zuKxXbX9OEDmcZJe15o9Sc+AYQ7N2AJMQ8
8tvaSVvnQoOQ0fpMkQqzPrkckhSwTVozdNG6BWdT4KVqIEHcgIF2l6SzCtq29xDv5n0fBd7MhrXQ
fZYdwjmZmxODmphzCWXrKX8wJUqtYnZKZFkFkwfGRBWhLA/yu/etrI9Qfpz0AVGztxq5TLdTmQaR
qb6UoC/zvTE1W4M6uqyuPqEabwomWrtgMXZzDnATA7oEVcsC6gsNXaA4tgHS1k9hXLgNLPuuAe/g
IJ3jtNLWFCYqsTfMoP52ipAUdSuuVw76foOiUOBdfmDJVrz6CKv3K8/ZWe+AmMHRuKLutFRil2SE
/ck/x6k8GagMarCo+4iH2IdJXgxVMGcZskeW7V44pWm34BjLle9kBT3M3UYGPVpczzu7EDsr8yoF
Cuv6FH6GHg5J4TE+4JnZZXvaJG2C9nUHULDrRmZFfULLxljQFUBYOJI8BjV83epxzZzUHc6cylYA
dEbiXl66ojLJeihAvXTekoR+Fh1og8LOjRBbEqml+elUNZG3tlVmyBkSmrT60Gk+nzG3KJzDpqhr
a/S7JXxRuZC46LhADaQ4HJwGvslcxfIogsgEx7Zw3fh8QmWVFYwct/dDN5sWDffoqyYmAExmlAee
dNLmLO8Qw8TmxUW7ohP6tos1WiCdFUjVqypUdkSawEmTwjlx+2ZhCubdYlwLlO4mcSDFwEhY9q3t
9BgEPeNVqb1VJgpAc/lzidbYywYdlPQq7nh9rKoeZn2QxJkVOBmgB3F0xTj4nuEQEqQHtsYm5qaB
UemNNnxBMGMzyApLGXAsUdfS2xSTsd/3NS5mQBhvw3xK+uowH6FPvjBbmWFNvLxwwIGjAK7nuCkV
4eQVya0cWOx31JnXvejHz1UVJQQuD4uy7rRHtR4knoJJn+5o2hjk/qPpTEwL8e6sZnrUCZHbKwHm
pBHmG0zdUM0uZVemGKx4m/OK6cu+iJzhQ6V6J0BuriVfpyIyQ8DG1AINd/JRjn3vD411P+Xo4qqR
6fHVmCWbRDcAdnHR1w9jjwbzrGXje3DIW5T95qDRtsmG5MQcjnUvV6b06FFOpfxUwKAKxim7iQFk
feYgpHWeOITHoCnQF8wMu7qGZtgJE093TpM5V23FRLIhaYL2gjnrZnnSWkSd2wb4w4C/ZydADu19
wSegqPT2fAizpb2KEXJS54PVoMBcj17QWyi5iCx2JUTV+VMtTpCGBMYAOHep8js7PoKIG7aTEuQj
pHu8yknGc78sR43aG5CdEGasIDZggAhzXB3sT28gM6J0k/ZevMLBAGEYj6fdzMWdELF+7xLX3XE7
x4GjhQpSm78vmCo/OnMxngneZO9ju+lQSNUXed76o51K0/kx/LdpPYF8cdrwgcRX3Bmbnc4mIcOs
anlQzv08riuVsd2Eglz3o7GEdxEXhoJogOjKszZR6Q2m8CPcFQHghymx71IdTfojY5xP/pCWo0Bx
sjOYKUwXhIttMY0zgICEcqYGXNFt2+GUjSmtszDmg2PtBscFvgAapY29U4kTydPOGju9HoBcYV/N
vCA8kJM76KPebVj8Fb5Y2YI0g1hk06RN6h5n41CAvjiuBohWp1HiivZFY5+1tKfNCsAjUwWQjY4n
29oaZPHFws0ECRubUpaGdpcl2u9ZCudK6t5LA1XA6jZ+RC1KC39iU5/ejoLR9ngY62G+Ac2agYGf
aMGgvQtcZNb4GVrgshVwoSJyqESRZu9HB9GsVV25tFxrD4IvhI8ee9t2KShdtV5J6BnaxDJ2hIpw
6oSOHJncOmgEHL+l0KLlWd9p0djBJOMh2XVtR23uAyJHwP6bM1JM7xHs8QjiOihCno+6ruggiZLK
gw3VlLj6FznCL+ZLznK5dWskfWlXGu+L09Hc+lqiZACBn7Fm4BBFWiUJcDpg+ftRP+RggFH9GA5l
rMQnDpQKfSVMYovPXddKkoXMay0YK1HFrOGCmzkbY98ixKOwciJVBjKiBTntZjFO31wAWBR3KkV/
5kpkIOL8MBXJKAGhwWp1DtZylo+ragBe8aFMLVKfc9xPyGCbqsVAAD2Sh/B3UqFRf5NROzEbmie5
XYburEZV+wXnPAaxQQ2PGu5L1gYTjFQY1rB7tHmfaZiI5lDmca6uis6qh3WdWVpuu072DE9slkaF
LSnG4WsuGbrreJLL7qs2eTusm9gurUDmvXOUtnHEgxalHfp4yjI3xiPxUrS3dsgbBaoZWnhYLQdA
0lU/u1Kg5b+NjuuYtIcmGsWHlpJJd75m89ycTUVR+Apstz7aHOOegjFPZPV6MgLmSwyC4H470w4h
h0T2nt9pA/vZ17023XvPMV7ybQBZj1jNuW0nITeA86r9uANrymbmJbuZQP2YZj6tLRntQDDucjfo
ijmz4FxNtnU4zjjBhx5hjrfT0CzZtZzTJJwqAJ+c1aRTq9Rq5x5VAlZkbeGsUR3YiIxDKgrdRgEA
w+hHOmhUVA4miZutTBb1hN3SDvCK6zoNoAOb8oohKWWvsySpdNhYLDWrYURrDsIYFjpGZy9x0lOR
GRshoHTKT9HZ0G+LKOUVbmTU72obobsTSWJNtrC3i68iS2pzWuWm2+nWq4okFNM0BoxBcCC4GEdf
AeQCZyQuIU3TTOUnWtsSzRFA1jHbwhNJ0MwTmHbQz2RvUk/R4qTVtCtOVNR3R33T1Nk1UaPIV7XI
1SXCKHRVWhRWGObDxXaaPVcFxeiaKwZ4nXsFKHjbTwAok+IQw9DxC+OVawoe9T5o4avWgUCqfgDZ
oxiRr4Dc7GCOqjEoesRAAsBGyTFAD9cU+06Cw9tOOSmCBqVfKDoHYg45qWWlETDU1izLnWcGlnwe
zdDOx7MLZfcRwDU1OS552qddoOnQpEe1QGEYQAHHMbR5VvcgQ3fPCEg5w6H2xgxICBHIpysYFd57
J6EIx0Qd/Hyfg8xxN2eRNaJgti3mMEcSHVZCpNEWdxtVIJvZkhwhRD8C2oS4rzXCalBlcFxANjna
qKGYNcTbiSVkrS+QbiPq2ADIAHavAQnqqdsDXyoQQjXmrEQ29Mad4dl+rWKmk09JHaNbLtdNU6AQ
sHQvSyLh3YB/GE5ADpIUxIBABgnZNzSfkhRRD8SYu3Xe9ZPjQ0aMUerPiEWzMPd4khRHk/EQOPHR
YOZ8VV1T0aBGaGU4m5p4Nu/tprW8zyZqq/6sH1KZ7kQi4dKsyj7K0+0QJ6OTQN4S9i03sGm/5lNs
ymE1ywYw2Xndzh+ROShR/TYgxFSO/ggVrzZj1hncbNJeEZrQNZI8zhHQFaBIBAPGuV8Z3nsfcR9M
sZKJTuC0CKcaj43oq/yLKRGN8eHD9u6JYxFe3TeZlHmY15EilxaZy+F0skU2nEY1KN7eC4RUyUMg
qT9tOkqrb6zqpLcZnbiwA9cFUvYxFFkMZR2PjJgw4t4omgAkWaj7DWYH1S8XA2CN7B0HRJN9hIPl
5bueU7cBZ589VieyQYDV5w01ADpvEnVvM5omp2SOKhQURXZebYA4b5FzNDx6vA5A3zQbJG6qqVmD
eNGoNUrUmjJAOoT1N5UpOwvMhrMWW6tACOSzXZQtHAgOyzF0lGwy+C6wZ8vTHoG/PEBjhO56HyAq
DjmyOWGw2pm2qk2KAonhxpBJdlgVj/ShiVNhQsWaJl8VlIo2JKCS0bnfqnJK1jCkCngELnDTUDVZ
LLxeoDmrwyxJ5biLNHKNARo8YslCQCjYHQDRoxKJaOQw63jHh5HOEM26cTeQkzXS7C1UmI8AqpP7
6PScs7Atq75Yu2PvtPdeyvLCgonkuJqCqBboI9+avCzQiJUjtaW7YCihDt3AKpQ85KQh07jNHUHF
Va9AwXK8nLmxwcJTN3ODzBlpfca8tBg/WViNtPwEzl7drxcYatj3g5gH97RfXJOjyKrzEToGha6z
n01RHJ9NpdPBJlM95faAnBLiTF6AJAkz2re7Ula36QSRjaK8ySvte6UHq133jsdgF+Kaw/cHzUyt
dp2se3HGkmyIoRFFNt/lCdIIX7PM1Pnajd3Kgh/cNrQCiTJX6XsXVg1UA5Gey9YNRHt7nzQuM8LX
jgTMsvHcXlw6iKml4G1B4F7fSOCw5leN1dfWeR0jU/N+kFnbAWpgEgUJvKEFIDH63RpVbJMSCSsc
Ereha+XBvuMrECD27RFa92JmghnJn7oEvJryUi+0GdfiyDRIAR3DiBD8OO9dt7uoiixXOy+mpt5a
PRjVv1LbhnvOq5GjG6curd4vPGKs49oGrNR7q+/69LM1g1AwkDAAqtXUl0Kdpp1Gh0rJbG+4nAvU
IgbC7pCdSWlRARtGxZa+FbxrokuK2FBAKhATZMO8s2bwbquQApCw2JomppMPMyObA8cbdb+Z6krS
jUJ43BwWOZ/tKyfRjO3SHCm8oLFLZO5XaAS2FXy7ChF6xO27kVnrVhHSB5SXmeXjzp3wpltCURUD
rsXadlAT3a5Ty0GihlfIzUx+AW404U/t2LBQJR5zN3rs5bxp3NGyK2CxEdNLP6cxSM7gfDnZMXNU
112xDnDo917s9uWxjaC2ty5Y0ssLY5BTCYsY4T20FaKS7DytqoIfRXFR5RdGYGOOJiLybmf34MJB
oAKl5aAin2Z2nvVeGe/GTMn8I+xZRJEQMeRT2iKiIEqEml2Aq6V20OMyN1YA0A4+NSESeJ6Q6xx1
fAv2sPcF0IN25wRSArmyXJXI4XT91iuNwsZqL2vU+aiwaUh24iSAjZx4crqg2HZ0RUmW5PNHpD0Q
2Bpwk9dynr1j+ArcOiJWhAiiz23AzpEl/ybIoZ1x3hzmmdey47mo0TLtkKnWX0zaS4Tu8h6YH2sN
hukp8R2DGCySkwTVUnbbiQHodqrsvpaDK8h5DbyEjqwXjFYHrtvIwMou1CyHLJClMXk4lWqhgtMd
P2UqcqutixZcs2mrpqdhPExNdUw6AMz4Y5TbztadG0aPrc5xrDXSijoNCxFL2NVN2zWIjNEypdej
B+L3o2iOs/EDAsquRqQ8idR8RytG45smr+1ia1N0J27t1EztCRr9lb4sgCKdfKwr5o7Hjmt107ep
ZVlznA596a3mngnEPiTS0z5ydD3SIWnXoT6v1e5Jb5edCfQErs+twhSysJ8JyQOUs3OkuV13qYgd
xFqiGPm0GEDm+9E2edydKD071c4DUx0sAkS8I7QnSD2BzL3z3OwGQRMLkScmrKZDdBAmWNBVOOfl
CnmkHIEGiNDFjzGLJSItNdBgsixH4ZqIVqHDoWHL3skGbnrsI2grzzpvKCwgBKReetcvmvHO6xFn
Q/s3i7dtLWGE2JB0xQVViug+cGNE7pXfFy4wGAwFtZOHUKgdUsIsFMTQuI1OSeJps4b8BHrhUFTp
cK+zsRmP69kr2SdYAdwd/azN+t2EWOT4SXhlM5xBXcd008FO8UvA07Q+6HviMawoYvNQtkg5nsMq
lt6uS9AbcIqsRokWdRAWzHDd2xxeOQPVpMv0dd9brfDRCkQMwplNjoCFapMPKGxw4nAYQKP8IUMt
IhQiWDGAtigHEckrr7ElasMrGxkoRLgi1dbaT9Gh5/q1QOafBshWq/4ejnKMcBgcUltfwxubU8vn
GrUPmc8gXvXsx0WN/gwfsPKNidcjGjpB51ONLk++oCcaQWm/N6CdaQ9L+BppFpgWiN9mB0d4ZE6o
aILii/Cv1bi8Krfik1uVddUVK1t+ztxLPvylonT7NRAPK+gwdvDNVzT9IODzpOyvtZ7Yr2F4aqAc
yij1vDW0lA1XVQ72SQdh+UeU8j8AerJfQ/HA4SYalVywuy1cgjapU31UGqsGdmCHqhaEw4YMcPqe
bMn52CFAFIAG17IDRGXhc/z8sSwVjL9TpfMasyceEWNLLeWta7CAFmGKZpATFN21AcwlZOyQbRPb
n3/TD4qQ+KsaStV2U+dSytdopG+9Cz3VUR82McxMdF3DE0MEPLEKGIXjVP1Bd/EPihNfo/pkqKuC
MCdszQW4LDTgWlYtIlp/sKAfjf6qaqsBE17nJZKh4qK8yZVzZUQT/UGZ9Y/GflWxBSu5LZs4Ymuk
uWCvq2mb9gX9i4O/qszSjqOruudsjUjXCgWPCK86iG/8/DH/aOav7nk0IofBZMrXsW11UKlDBL8b
yvevjf6qhZDkDUVVDfYFnhowbbUEO+NcX/x88B+c0NeQPlwhUdOMGY5L4kly11VpaQKbTwR8PIKU
jd/0qGLeoDmINX+J1s5+De+TiNh4wDpha9CIsk9uq7rTzEF05ucLeujC+53b/Rrcx8smyocpdtel
kAniXLKaDEK4+Hc/OZpfuTB88ZvKdSp+mDbZZTanlw5OGttEXdoncBXiZAVWw7txoElDfO3BInqc
3X/cjv87vq/PH+fR/fM/8fNt3UwqjRP96sd/XtYl/vvP5W9+/czLv/jn4X19el3ed68/9OJvMO73
7w2v9fWLH1Ywi/X0vr9X04f7ri/0z999nCEWsAx0XiMneFn/Zog/9aGHdfxwoHf3D/O6nJr7//rH
LaLEepkfMLqqf3x/a3v3X/9Y+iz+4zcDPSzmZwMU11hzf4eRmXMAo0EiQoAunOWFQ1/UFeAOHt52
7AMqbAEXHA1iywvXFt/3bC9/tAW/mdTvbNPPP/OzBTxuzrIDD1Qke22Byw+E7RAqgS3z8IJQfbYF
4gAscpK7nD1u0LJDb2sLHHvfU0DIgUscCCsO/3p54TE/2wK01x44fDkhC5rW21o8WhL2vALOAWUc
K//+ePG/l4u3Kc6HIDaC9Y8feXNbsCDs7HUFGD2QLkVZxtMmANf12fO3yAFjiNG4KJZ/fD1+4VsS
Awuw0157QOUBWgGY51LvcY0vxYAl5QEiMxTn5PsxePzCN7QHuMB77oFLDxhheNbCfdyDV3KAQAws
b3xXBm9PG7BH/fRoYvyqof8NfehCHUoJysZXT98jB9IWAvVT39cON+VtCcLFTdzrAjBygCQNCAeg
7x5euOTPhYB3ID3pouj34QjgE2/OFnCWhv+99sD1DhyB6DpSJo+y/pU5tMgI6EGKnXibuuAB+GWv
LaD8gDPXYShE/XWNz46BQ5dzwKEx354psOD17LV2gutv28T15JOx9+IKLGpSSlc4YI15eD1euTek
ApYuzr12AMYweg4Eep9fnnwYiExQjz/di8VIwhe9oaU7C0DOXmun9oFwiItyve++0EsriLoHCBSi
qeJROgIw461tAdlb/llE4IhzSlCa/+LoE3aA5mnHJd89zjf04MneD96Fl7t4f/zZvX4m8ixYRcxF
jzuKdB9fb07zLfCRe519DhPfo1LwJxP/5eO3JOSCLQB6w8jjFrw5D2ABpt1rCyzqHHgAMqIeUo2P
rxdXwPLgKYJKxnPomzP+FkC2vRbP7AO4d8AcfRLwL8W/e4DTTwTsou834M3JPmdp7N5vC8gBcRlk
3yJPnl1/Bo3IYfx7T6fizak+skCw7rX2xXJ6tuQHgD8M+Iak/AJ1ttcSLagwjwjbFegG/Z3rDdfu
wIUW8Ch9dH7fnJBfEOr22gJ4N0x4yIUuKOHPHzfCe7j8QtDv8Z03t/SFAWKvpTN2IAlHH+oz/fVs
BxarByxecnH739i5X5CC91o6HDrE9ggR/Hfj2w7xDhD5w7lYkOnf2OKXbPBeiydw2Shlki7gHM8e
uOXYsHgQ11/+vbllL5iT+y2bIKhNEMdjTxHdF6v35AECmRwa7d+PZv0JnfBr+gvV48XdQ3Ysve+e
pdj+8ANPmaHfDvAs+UU8hOX/8eKjS7rscfB/pc/++SJ79qDTnr35pOMevun7n39f4m+//MV3Pa3r
6Zeb9F5dq9tkenhj+j7RJTf5X//w74t0vn+euVs07r+m8ZsU369P/2ejBnWnr999SG+vn8ZaMmIL
J8m+I6+KdxfXxXB9V6unwZahF6dw36EP+2t9X14XL+a8hBP2HXhTV3e9uu6eRlomDJ/u6cffzaT+
qW0+xQar67h/MWMky/Yf+fy6ui5fDruAzv18J37vdP5qqv32zD4ltR9j4v/++99n85BrpQxsiE/n
/fmNweD/mvQfXLiffPYxif9spP+e2xngMdy9eAyLP/2vafy123mo7u+r4rq6expq2cLFwNh34JP7
Mb2tn8Z5OOaLntx32ItrFDO8O4cUU/fvMO13J2nb30NnPg39cAT+jgv1Edyu93fvLjQkwYvriv7J
py/769c1wEao6+LdL+W9eiUaHzXGj3cKk/lTEiG4VunNzf31i62BdYUAygLn9sMn8Tj+/9wFdhHf
2P8CP5///z+NCcgIHMinzXw45fBafri1f/bJTY3qX5y5pZxr31EPr+drHGeVNk9jPcx3Afzdd+it
enXKFqj2vQft1PV98TTOw1yXoMfew6rr9mmUh0GXsNS+g+5qdfdqCxY+iX2HPerNdaqfxnmY7RLW
23fY4/ub6+qlyASIzf7jnpWv9mAhi9x3su9RwqaehnnYgqW4ad9RL677u/TdL+r6Jn2hU8kCDL73
4KgTfDnqwnSx76jfFdIy53erMlW/0Ut/h7X+6b7T7/zrKn+a77LjqLZ4+vGva7wv9+X9C0lJlnjJ
vptyWr/Doftf3bvXNgz7O+TaYY1h3130N3dozoKefnEVXZyVv+HSXPbVzTsghMGYeSHyl0wPmLH/
hj365aZ/d9J3L07k99H/hmP5fz6sLlYfrlbh/323HJ57hQ17ff7RLG67jC7ReUSpAaiysBf+/NE/
19+rpcoUzvl/jwOBLBsaMf6MA4FpVVjFb7z1l85DfQsb7A8+88L7/x9yMH759toS9ZaavZeP6fuS
/6Qh80sF2X2rXxm4KFz6zeP/N8ftXslXZyG02memq17VzYvYh2OjwGS/QU9rpZPfNfEffNS9JvwL
AD7gQLzaBwSb9tyIi7r//TlTmAi/sT3+vcd2ttyElzPmVIj/x9219DaOHOG/wlt2gQxmRD9kXwJY
8nNkeR1LdoC9tSSO1CNKrfBhr3zKJT8i55zmkFuOufmf5Jfka1LtYTVpUVYXxhtjsYsZr1HdrO6u
51dVKFk8wPy9nSYCgftl5f66Na5hLoxR3k6k3f7+LpLj/g7+Re6w0US/Kvtk0+/Y9dwBykMR6yJb
uDPCuoj7KMHe9Q8O/V1kpxCr31lrTmy6UEuEeEMVrmjzE6aKHB4cIi20t4cunBn0mT6DLb6rG8Rq
oRIxo0yEEN873EMLk33kn5qAIyPMYl3hbRYTY7QFGBhK2txAcqup/wHeHxC2JprscSz07A57V0Ey
CaKSwj3YhWe8Ay7q5Oonv4G+s2ZXFVZPfnZvp6WqmLSJziocUUknFb+m3mcu/vYJHqnW0IXwOdnM
q/7/6lJltn4mhAmp1caojiX6s/Rda373rXRtCA+MPq+SbC2c1MbqFqHwiEg+ZMsCfTbLiiu8KVWt
aehedZLXlSyyDRjBOjOEMj9j3TvfcLcthdI2kYUGz4PoMRirezknLNGYUIbNCytEU7ZAXn+AKPge
I2pHtqvHvbpu9ziYz0REfDoO5+siCmy3SwO8XXd7Eie2AteV0a5k24/BcEJ5q/OtrmRP0Rjcip/r
yRDOZEWkgiq/cK3W3fCRnCJeNyTWrsbkum75TA5gkVrRGj3lx5kw6h7ncbA0lLSsqE9B1RtwZ0GE
4AEly8EH5FQod/V4L1cmtCOFgkgiGrLxfq50zzERQUSECVmJgivdi2FJOACa6s6Hi0SEdLe6osh1
t5+DyLpgKLZkIIvwUVcsaeCrwaGBLgX6utHboGfBu/LhUiaT1DZNGmVHOP3uLm0oc3qhuhdTe8sM
PL6UkOtJMEfsyUrF7DKI98v0t2A2UBhhZZib2aUanObK664KR+CJIZTR3StFXF7P6a6aCyv1qmvz
nberZbshk212n+H0XnDGMqSs644Rf3kQVFZwqGZ0BbAUfoMjTHuNaFE6FjTjxZGKv1HQcvThAR9v
TnJ7x0C/6MAmrCGwrufWy6RmJOcEP+BzeB29hZWvzYDUzhu+F3DoopH5dP06fJ+DxQ/BiCoPnyNd
2XuQyWMeAqFbZnjQt1OdEifGJaJhZpntb9sq/dWR8/FIUbexHKZOX62e7mBcDXHv2vCVzWazY1wb
BdpQ90EiQ0EF44heaA6vphdEdgqzycBtJKQCT32B8UJydo099EQ37Nn+LPPAeFcMg5Ht6aG0l8Oe
66hY3RNuAzu9u1+Ojr/+pjz9XYv/KtcMZfkovj88RAX2AfKPKMM+rONVVRDtx6S5dHLnPQbWxgBU
ETOFwaM7mo+h881ZarFQe7D13mdLJfEDQH1Fsg0OutDJ5NH6DMZfK43S+UgW97rDQLY9EURpciiK
m2CRDkLkSyC+EOj32ugURCTBLoOWOw5maggIBpapX4/hBraB0I4UxezUJ9HrL2FbzRQmARbPVQ/B
dDWInuGNWU55/swjQ1k/IQ5QSVssAu8uiEbE3lib3dtQZWOeFby+hNz4fQbb9gTzCZIiG3TXQld2
n/wVeHUFuRd6ZymMLyJTdO9H5wUimUSULIeVgVncUi2ouG4yvM4+nv2ZmFmGkZ587cqIMzGgj1AP
63YmOrHUQL3dUP+yyxcB2F/3vbaf/p0E3ugPF/cYBUteHRpOuJPvBPMlub0VyI701cb9pRzYVgG6
BLjv9hKZ8mRClAuMTAa6cmBxQZe9uV6zLuoHxiJGnYihpcVwg0ONIMapkoReBxbHCSU4D0QGN/YY
+NsFcIbwgENjdKFIh3bcjeFJdEUK6SspIBwtrswHbO+G5ZTt2FCDQ8111aOWv6jNMNvM7hpHevBK
wsQnVDlURkaVaiK0WDLLbM/jXAyji38ci9SQy3hRRlO9XrDdPH1L51a7TTTKNOtsv+0beCa02gi9
Bd3J9oLlcBKEYUAsTv8Tw45XwLUSiDHrN+MqOns6ekNDsz5HMqunC5mEdxkoK2Kmi2udN424rw0Q
5CjM6KVWrQOwUu677Svqpfk7DAq69/RP5aE579O3DBFyHT39C8NKKNDT32HgNVDc0sICIv7DwBUx
f7QFNBpguhO+HZceOEf+EHGCKfA23qmIiVmEpiXue0aZsrRsep+lkBhxGEC5iUmA0VzuG/615IOg
hSsDWTkbiMEDUa0+R61NLkPL71u3rXGVRpiG5fVhzJH8FgC/7pSPBsuAnF0TfSQa6Ie8iz5BqDkA
TKL2wbxdHDZDw7/DQGwl9B+NKevO++1Owte+5js8iS9jxBdQwERTOQxy6Ag5xIGQXylhBkF/FKFW
jBrjDGEWlLWNQzEK4om5g9oO54D5dJdCAywJWY4NT1L70BhMihYi+VRe6s5cruIdAeqBGtEz4zAo
epH0LlGPSIJCHLEbdIaguRcOCwXtPcZeR/+nd3RjmJp5exze08Uc6dLAMjMbKJZ3Pj1QpkfX4HBA
PosFFQ1Z41/Xm9ZZRmMMvLdeBvS9OxvyvHRHWaHuxg4Di3PbqoI2w5PuoLR/OimzhOFdXwqaHUJq
253PyPwLVXoiui+66+UA0gKpWusuc/gICBmOMGItNlvMw1kMug6ExdJ+0xxJoatgQSMWjSbD0V2L
CLCNsAr+0DhgoT8tmSqYZ2zYvn1E6xptvuRigewYOcP1xWUbJgt7ACWJBcSG2WZmWOihH673uT8R
0kYbYlY6A2HxVZY5DceJg7RE9NDQyW0sjh0jtKDNQlvM+RwS6fZxEFSwgwPmeyeDBB20CD84RN0v
KMtS995FAmjGwvvonSADrJJ09TKLy+l+kgwHsFqwk85FPIE3/9Ezf5RVizZ3OWIdvQVQFuGySt6g
9pXD9unK0QhgtxMRJ0Wm5W2IXn7AkCIbtWFaca03kVPU1M7Btec/5l0fiouiMh6ltbXRivrsb6ZV
BA4okuF///aPeCqWwjuLlkgBYgfnyGLPhDk1Ig9RQY753bVeev0O+hLIkg/IkNK0oB7YsKO70rtK
RoTkp2Jqrnv88VgKtYS/JL0/A6kkSPTxsIlBERxZomM1HSkwsC+mcCMlbYuHiRMow2Y4vI5IZSRJ
uV5Dd37HZBN3vl2LD6H8MEQl3Ic4Tg293EfJ1mA4ewC4xxWUGWTQpVgkE8usyVlTq7jeLrD03HTN
NbhU/ARtCa3riELWOlnVZ5sfrmtrcBSlA+JtM5jlaAQi0ZsyS8K0RDRABql4PxgyPYBopjKkIE0O
A0zvFh1GiYzkAChriFJLTNBZk5DmaBTVFksUfFRpTA5zpm3dDg48xrGaIf1CO8RyGA+GbjUAUY/U
ddVC6J9pt+XkqAVC/9kRulqmNFPJgRg4R0M5kixpcCjjz7jH1vlhSI07e7si0ok5G0bCAVHVNRmx
zr4Tqw8jpdx3fY165UTpnsfECvE5WpLlDVA7MkniTJpeBfeSShAOUz9f5TId0kiKzyL5UNglR2KU
bb+vBmjXY1ie+Yoc1bF9+Io5f9q4lyquEoY+R8eGnFF3EuX06Eur60I05DyXCqVQAweIr6WxYPHE
u5PRWFYKefRaM/zcPlpy21u7AoPCbqFK1UKQ+hytu9voyoToomFBdqU4TP+eoFaR32SQbwgcJd4J
GqwAf5DSZ8wBPstvJ0yYZPL0LQxmyyJX9ngATPiArsAKtExRTyNmMPfzD8i1gPdT3rbi5+JH7KBV
U63DUjSbv1vCVT/l7l+kezm/y5yy7glkg8s4Sn+RgfmiwmlFPAlTP310rj7c30chn54CU4+8rzrh
H1NclzfLM95WW0+YWPlrCJx8tzn/75rQH0VjvXuaOOUIwrWQtLH6WXAUmrYi8UgRRxyoQn2eQVEK
ccTL2ipUdsUKR5j4ZAhfgk7I4GjEfwrHZzjR5UZW7QoHVuxUhNMXi2wZAmxnKQAbJAKB+Jo50O2N
ph6irYj0k6uBSb3uhHXSDeETor4bBxyeShClZntZCLBeqNZHfm+j1N6sz/FC7gDCfsSwB3Jw6Ndo
PuClg3s7NVDV3fQdKoV8hgX6PouZIofDYWG20KTLDhcyODg9LW5VpQPFgSRpK+11/tQJMFNpPv65
yv/k8AYzwIpuuQ0TWQviqnU4Wgq1lTI2GfFSOPoKncqv0jxhLYM4UAqnaJuiG+Sb+S1ZKws5jMrw
qbWjUDZM8a10IfoCLUvwLI4JTCv6GYJIH7YOMzy31tbouBE5FA7FgAAkyViX2zKnr67CPA/QImd1
Q7Nv6A6PEQQIzc/IR6D9trkUL8n1ek3UQRptANfaUMpUHEe5R3sSAYeA2H2Fo9Lg6Nh5FTx4bRFW
9EfhaBpzJa26PI5i7jsxRxU6NSc4YiRXqH+kVDnerGbwrwGwV3T0Ffq3mMuy/bW7lskQsa1K5YKm
4AwLiAWSafoTKqq8eZLEoV2tyPAcoaRiJG+rwWPlmQCvlzB5uOg8CJGU+aN3FCMoG6M6Mo806xeL
tBgAEO10PiF2Cnq1ux9KX01hm5Kb6nOYEn1AGuluOeCo/RQ9y6zNMtzMv+B4ZR55P00TIIUMX7M4
LEeusGRk+hyQi7bGBuqsjXm0xX3vIciox5BiROshIBK7exxdBG+L8+Uwxm6uIu+XFFAn2IuVZlxT
w0s+YY7KAaJgGJdQ39fjDR2fioELro5P8Wu0bF4Pfij+9skK/cAd3a2a9vBjvzI3gbL4ovlIs4F1
EI+zQCF7RN4mB3b3Jo0tILPPkVzuP/0HRaXLoPgkMcvD/PUlPV11A35M9LdqkoQ5lm1jwcWv+X3c
/qrhI+/wKyumnvzOvrJ4NYwUKIi6lZwchnC//vQ/AAAA//8=</cx:binary>
              </cx:geoCache>
            </cx:geography>
          </cx:layoutPr>
          <cx:valueColors>
            <cx:minColor>
              <a:schemeClr val="accent2">
                <a:lumMod val="20000"/>
                <a:lumOff val="80000"/>
              </a:schemeClr>
            </cx:minColor>
            <cx:midColor>
              <a:schemeClr val="accent2"/>
            </cx:midColor>
            <cx:maxColor>
              <a:schemeClr val="accent2">
                <a:lumMod val="75000"/>
              </a:schemeClr>
            </cx:maxColor>
          </cx:valueColors>
          <cx:valueColorPositions count="3"/>
        </cx:series>
      </cx:plotAreaRegion>
    </cx:plotArea>
    <cx:legend pos="r" align="ctr" overlay="0">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cx:f>
      </cx:strDim>
      <cx:numDim type="val">
        <cx:f>_xlchart.v1.0</cx:f>
      </cx:numDim>
    </cx:data>
  </cx:chartData>
  <cx:chart>
    <cx:title pos="t" align="ctr" overlay="0">
      <cx:tx>
        <cx:txData>
          <cx:v>Tenure Analysis</cx:v>
        </cx:txData>
      </cx:tx>
      <cx:txPr>
        <a:bodyPr vertOverflow="overflow" horzOverflow="overflow" wrap="square" lIns="0" tIns="0" rIns="0" bIns="0"/>
        <a:lstStyle/>
        <a:p>
          <a:pPr algn="ctr" rtl="0">
            <a:defRPr sz="2000" b="1" i="0">
              <a:solidFill>
                <a:srgbClr val="595959"/>
              </a:solidFill>
              <a:latin typeface="Calibri" panose="020F0502020204030204" pitchFamily="34" charset="0"/>
              <a:ea typeface="Calibri" panose="020F0502020204030204" pitchFamily="34" charset="0"/>
              <a:cs typeface="Calibri" panose="020F0502020204030204" pitchFamily="34" charset="0"/>
            </a:defRPr>
          </a:pPr>
          <a:r>
            <a:rPr lang="en-US" sz="2000" b="1"/>
            <a:t>Tenure Analysis</a:t>
          </a:r>
        </a:p>
      </cx:txPr>
    </cx:title>
    <cx:plotArea>
      <cx:plotAreaRegion>
        <cx:series layoutId="boxWhisker" uniqueId="{69F494EB-3280-4A90-BD75-CE3A021DCA13}">
          <cx:spPr>
            <a:ln w="12700">
              <a:solidFill>
                <a:sysClr val="window" lastClr="FFFFFF"/>
              </a:solidFill>
            </a:ln>
          </cx:spPr>
          <cx:dataId val="0"/>
          <cx:layoutPr>
            <cx:visibility meanLine="1" meanMarker="1" nonoutliers="0" outliers="0"/>
            <cx:statistics quartileMethod="exclusive"/>
          </cx:layoutPr>
        </cx:series>
      </cx:plotAreaRegion>
      <cx:axis id="0">
        <cx:catScaling gapWidth="1.35000002"/>
        <cx:tickLabels/>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axis>
      <cx:axis id="1">
        <cx:valScaling/>
        <cx:tickLabels/>
        <cx:txPr>
          <a:bodyPr vertOverflow="overflow" horzOverflow="overflow" wrap="square" lIns="0" tIns="0" rIns="0" bIns="0"/>
          <a:lstStyle/>
          <a:p>
            <a:pPr algn="ctr" rtl="0">
              <a:defRPr sz="1600" b="0"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US" sz="1600"/>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chart" Target="../charts/chart4.xml"/><Relationship Id="rId2" Type="http://schemas.microsoft.com/office/2014/relationships/chartEx" Target="../charts/chartEx2.xml"/><Relationship Id="rId1" Type="http://schemas.microsoft.com/office/2014/relationships/chartEx" Target="../charts/chartEx1.xml"/><Relationship Id="rId6" Type="http://schemas.openxmlformats.org/officeDocument/2006/relationships/chart" Target="../charts/chart3.xml"/><Relationship Id="rId5" Type="http://schemas.openxmlformats.org/officeDocument/2006/relationships/image" Target="../media/image1.emf"/><Relationship Id="rId4" Type="http://schemas.openxmlformats.org/officeDocument/2006/relationships/chart" Target="../charts/chart2.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3464</xdr:colOff>
      <xdr:row>1</xdr:row>
      <xdr:rowOff>191654</xdr:rowOff>
    </xdr:from>
    <xdr:to>
      <xdr:col>11</xdr:col>
      <xdr:colOff>3247571</xdr:colOff>
      <xdr:row>123</xdr:row>
      <xdr:rowOff>124692</xdr:rowOff>
    </xdr:to>
    <xdr:sp macro="" textlink="">
      <xdr:nvSpPr>
        <xdr:cNvPr id="2" name="TextBox 1">
          <a:extLst>
            <a:ext uri="{FF2B5EF4-FFF2-40B4-BE49-F238E27FC236}">
              <a16:creationId xmlns:a16="http://schemas.microsoft.com/office/drawing/2014/main" id="{F1784773-5701-C347-BC0F-7E5E8E966C09}"/>
            </a:ext>
          </a:extLst>
        </xdr:cNvPr>
        <xdr:cNvSpPr txBox="1"/>
      </xdr:nvSpPr>
      <xdr:spPr>
        <a:xfrm>
          <a:off x="737755" y="371763"/>
          <a:ext cx="10587016" cy="22225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Times New Roman" panose="02020603050405020304" pitchFamily="18" charset="0"/>
              <a:cs typeface="Times New Roman" panose="02020603050405020304" pitchFamily="18" charset="0"/>
            </a:rPr>
            <a:t>Executive</a:t>
          </a:r>
          <a:r>
            <a:rPr lang="en-US" sz="2000" b="1" baseline="0">
              <a:latin typeface="Times New Roman" panose="02020603050405020304" pitchFamily="18" charset="0"/>
              <a:cs typeface="Times New Roman" panose="02020603050405020304" pitchFamily="18" charset="0"/>
            </a:rPr>
            <a:t> Summary</a:t>
          </a:r>
        </a:p>
        <a:p>
          <a:r>
            <a:rPr lang="en-US" sz="2000" b="1" baseline="0">
              <a:latin typeface="Times New Roman" panose="02020603050405020304" pitchFamily="18" charset="0"/>
              <a:cs typeface="Times New Roman" panose="02020603050405020304" pitchFamily="18" charset="0"/>
            </a:rPr>
            <a:t>Subject: Portfolio Analysis</a:t>
          </a:r>
          <a:endParaRPr lang="en-US" sz="1200" baseline="0">
            <a:latin typeface="Times New Roman" panose="02020603050405020304" pitchFamily="18" charset="0"/>
            <a:cs typeface="Times New Roman" panose="02020603050405020304" pitchFamily="18" charset="0"/>
          </a:endParaRPr>
        </a:p>
        <a:p>
          <a:endParaRPr lang="en-US" sz="1200" baseline="0">
            <a:latin typeface="Times New Roman" panose="02020603050405020304" pitchFamily="18" charset="0"/>
            <a:cs typeface="Times New Roman" panose="02020603050405020304" pitchFamily="18" charset="0"/>
          </a:endParaRPr>
        </a:p>
        <a:p>
          <a:r>
            <a:rPr lang="en-US" sz="1200" b="1" baseline="0">
              <a:latin typeface="Times New Roman" panose="02020603050405020304" pitchFamily="18" charset="0"/>
              <a:cs typeface="Times New Roman" panose="02020603050405020304" pitchFamily="18" charset="0"/>
            </a:rPr>
            <a:t>INTRODUCTION:</a:t>
          </a:r>
        </a:p>
        <a:p>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This report will provide a financial analysis of the current compensation structure across the organization’s global workforce of 2,000 employees. The objective is to evaluate the distribution and structure of compensation, identify key trends across roles and regions, and propose data-driven recommendations to aid pay equity, competitiveness, and cost efficiency. The analysis begins with a breakdown of 2021 compensation, including insights into the number of Directors receiving performance fees and bonuses, as well as the prevalence of overtime across all employees. Employees were also classified by tenure to support further comparative insights, particularly for examining the correlation of compensation and experience level. All compensation data was converted to USD using the FX rates to help make accurate global comparisons. Pivot tables were created to examine total compensation and employee count distributions drilled down to title, country, region, and organizational levels. Special attention was given to senior management compensation (Directors and Managing Directors) across the Americas, EMEA, and APAC regions, isolating only employees with over five years of service to ensure meaningful comparisons. The report also includes a detailed salary change analysis from 2021 to 2022, capturing both the percentage and absolute changes in base pay. Using this data, we projected 2022 total compensation under standardized assumptions to evaluate future cost implications. Finally, we estimated the financial impact of a 10% USD strengthening against all other currencies, highlighting the potential foreign exchange exposure embedded in our compensation strategy. The accompanying dashboard provides visual representations of our findings to support strategic planning and decision-making.</a:t>
          </a:r>
          <a:endParaRPr lang="en-US" sz="1200" baseline="0">
            <a:latin typeface="Times New Roman" panose="02020603050405020304" pitchFamily="18" charset="0"/>
            <a:cs typeface="Times New Roman" panose="02020603050405020304" pitchFamily="18" charset="0"/>
          </a:endParaRPr>
        </a:p>
        <a:p>
          <a:endParaRPr lang="en-US" sz="1200" baseline="0">
            <a:latin typeface="Times New Roman" panose="02020603050405020304" pitchFamily="18" charset="0"/>
            <a:cs typeface="Times New Roman" panose="02020603050405020304" pitchFamily="18" charset="0"/>
          </a:endParaRPr>
        </a:p>
        <a:p>
          <a:endParaRPr lang="en-US" sz="1200" baseline="0">
            <a:latin typeface="Times New Roman" panose="02020603050405020304" pitchFamily="18" charset="0"/>
            <a:cs typeface="Times New Roman" panose="02020603050405020304" pitchFamily="18" charset="0"/>
          </a:endParaRPr>
        </a:p>
        <a:p>
          <a:r>
            <a:rPr lang="en-US" sz="1200" b="1" baseline="0">
              <a:latin typeface="Times New Roman" panose="02020603050405020304" pitchFamily="18" charset="0"/>
              <a:cs typeface="Times New Roman" panose="02020603050405020304" pitchFamily="18" charset="0"/>
            </a:rPr>
            <a:t>FINANCIAL ANALYSIS:</a:t>
          </a:r>
        </a:p>
        <a:p>
          <a:pPr rtl="0"/>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This report will provide a financial analysis of the current compensation structure across the organization’s global workforce of 2,000 employees. The objective is to evaluate the distribution and structure of compensation, identify key trends across roles and regions, and propose data-driven recommendations to aid pay equity, competitiveness, and cost efficiency. The analysis begins with a breakdown of 2021 compensation, including insights into the number of Directors receiving performance fees and bonuses, as well as the prevalence of overtime across all employees. Employees were also classified by tenure to support further comparative insights, particularly for examining the correlation of compensation and experience level. All compensation data was converted to USD using the FX rates to help make accurate global comparisons. Pivot tables were created to examine total compensation and employee count distributions drilled down to title, country, region, and organizational levels. Special attention was given to senior management compensation (Directors and Managing Directors) across the Americas, EMEA, and APAC regions, isolating only employees with over five years of service to ensure meaningful comparisons. The report also includes a detailed salary change analysis from 2021 to 2022, capturing both the percentage and absolute changes in base pay. Using this data, we projected 2022 total compensation under standardized assumptions to evaluate future cost implications. Finally, we estimated the financial impact of a 10% USD strengthening against all other currencies, highlighting the potential foreign exchange exposure embedded in our compensation strategy. The accompanying dashboard provides visual representations of our findings to support strategic planning and decision-making.</a:t>
          </a:r>
          <a:endParaRPr lang="en-US" sz="1200" b="0">
            <a:effectLst/>
            <a:latin typeface="Times New Roman" panose="02020603050405020304" pitchFamily="18" charset="0"/>
            <a:cs typeface="Times New Roman" panose="02020603050405020304" pitchFamily="18" charset="0"/>
          </a:endParaRPr>
        </a:p>
        <a:p>
          <a:pPr rtl="0"/>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Our analysis of the company’s compensation structure across 2,000 employees reveals many important patterns, trends, and correlations. These findings provide insight into how compensation is distributed across roles and help identify areas for improving equity, efficiency, and transparency within the organization. Out of the full employee base, 143 directors received performance fees, suggesting that this high-tier incentive is reserved for a relatively small group as this only includes around 7% of all employees. Meanwhile, 1067 directors received bonuses, indicating that broader bonus structures are commonly used as part of the total rewards strategy for leadership roles. The gap between those receiving performance fees and those receiving bonuses raises questions about how performance-based rewards are being distributed across similarly ranked roles and whether there are opportunities to make this process more consistent, or if we should simply dig deeper and figure out where the disparity exactly comes from. In addition, 60 employees received overtime pay during 2021. Although this represents a small portion of the overall workforce, it highlights specific teams or departments where employees are regularly working beyond standard hours. This may reflect the need for improved scheduling and workload balancing. This breakdown suggests that while fixed compensation remains the foundation of employee pay, variable elements like bonuses, performance fees, and overtime are strategically deployed. In addition, we analyzed employee tenure to understand workforce composition and organizational stability as well as tenure to compensation correlations. Employees were grouped into three categories based on their length of service with the company: less than one year, between one and five years, and more than five years. The largest portion of the workforce, 1,053 employees, has been with the company for one to five years. This suggests a relatively young employee base in terms of tenure, potentially reflecting recent hiring surges or turnover among mid-level positions. There are 695 employees who have been with the organization for more than five years, representing a substantial stable core of long-term staff with institutional knowledge and experience to pass onto younger employees. Meanwhile, 254 employees fall into the category of less than one year of service, pointing to a notable amount of recent hiring. This tenure distribution reflects a great mix of seasoned professionals and newer hires across the organization. However, the concentration of employees in the one-to-five-year range also signals the importance of maintaining strong retention efforts as this group transitions into longer-term roles and eventually become seasoned professionals. It may also be valuable to assess how compensation progression aligns with tenure, particularly as it relates to employee engagement and long-term incentives which can be examined in figure 2 on the dashboard.</a:t>
          </a:r>
          <a:endParaRPr lang="en-US" sz="1200" b="0">
            <a:effectLst/>
            <a:latin typeface="Times New Roman" panose="02020603050405020304" pitchFamily="18" charset="0"/>
            <a:cs typeface="Times New Roman" panose="02020603050405020304" pitchFamily="18" charset="0"/>
          </a:endParaRPr>
        </a:p>
        <a:p>
          <a:pPr rtl="0"/>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To enable accurate global comparison and financial planning, all 2021 compensation figures were converted to USD using the FX rates provided. This allowed us to assess the true cost of salaries and total compensation on a consistent currency basis without large currency discrepancies. After applying the exchange rates to each employee’s base salary and total compensation, the aggregated 2021 base salaries amounted to approximately 348.1 million USD. When factoring in all forms of compensation—such as bonuses, performance fees, commissions, overtime, and equity awards—the total cost ballooned to over 1.03 billion USD. These figures highlight the impact that non-salary compensation components have on overall payroll expenses. In some regions or roles, bonuses and performance-related incentives may comprise a large portion of total compensation, which should be carefully monitored to ensure alignment with organizational goals and budget constraints. Figure 6 of the dashboard displays this breakdown showing the parts of variable pay that make up the employee compensation by role as for example it is seen that much of managing directors compensation comes from commissions and equity awards. Currency fluctuations also play a meaningful role in financial planning as can be seen within the heat map of figure 8 showing how international currencies translate to USD.</a:t>
          </a:r>
          <a:endParaRPr lang="en-US" sz="1200" b="0">
            <a:effectLst/>
            <a:latin typeface="Times New Roman" panose="02020603050405020304" pitchFamily="18" charset="0"/>
            <a:cs typeface="Times New Roman" panose="02020603050405020304" pitchFamily="18" charset="0"/>
          </a:endParaRPr>
        </a:p>
        <a:p>
          <a:pPr rtl="0"/>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To better understand how compensation is distributed across roles and geographies, we used pivot tables to assess total compensation and workforce size by different categories such as job title, country, region, and organizational level. The data reveals that the highest average total compensation is concentrated among Managing Directors and Directors, with particularly high figures in regions like the Americas and select countries such as the United States and the United Kingdom. Further compounded in figured 4 and 6 as it can be seen that the compensations of directors and managing directors exceed other positions by wide margins. Regionally, compensation is most heavily weighted toward the Americas, followed by EMEA and then Asia-Pacific. These patterns are consistent with both the number of employees and regional economic standards. For instance, average total compensation in the Americas significantly outpaces other regions, reflecting both higher seniority density and potentially higher cost-of-living adjustments within the region of the Americas. From an organizational structure standpoint, the Operating Platform and Client Businesses Platform are the largest hubs of compensation and employee count. These areas appear to drive the bulk of business operations and include many Director and Managing Director roles. The employee count pivot table further supports these findings, showing that Directors and Associates are the two largest job title groups by headcount. This reinforces the importance of examining how compensation scales within these roles and whether there are any inconsistencies between pay and responsibility across different geographies or business lines as it can be seen that these could be considered the most significant positions just with the sheer amount of employees necessary. These insights form a baseline for identifying compensation outliers, under-compensated departments, or over-concentrated pay structures that may need realignment for both equity and budget optimization. To address the CFO’s request for a regional analysis of senior leadership compensation, we examined total compensation data for Directors and Managing Directors who have been with the company for more than five years. This analysis ensures that compensation structures at the top tiers reflect regional market dynamics as well as leadership expectations. Among Directors, Asia-Pacific leads all regions with approximately 842.4 million USD in total compensation, followed by the Americas at 287.2 million USD. EMEA trails significantly with about 18.97 million USD. This large contrast may reflect a higher concentration of Director-level personnel or higher compensation benchmarks in Asia-Pacific, although it may also indicate imbalances that warrant some further review. In total, long-tenured Directors across all regions earned roughly 1.15 billion USD in 2021. Managing Directors show a different distribution. The Americas again lead with 126.5 million USD in total compensation, followed by EMEA at 71.3 million USD and Asia-Pacific at 20.6 million USD. This pattern is more aligned with traditional executive pay trends, where American-based executives typically receive the highest packages. Combined, Managing Directors earned over 218.4 million USD across all regions. Altogether, long-tenured Directors and Managing Directors received over 1.36 billion USD in total compensation in 2021. These figures raise important considerations regarding regional pay equity, especially the notably high Director compensation in Asia-Pacific relative to all other groups along with the large differences with managing directors except for this position it is more highly concentrated in the Americas as opposed to Asia-Pacific. To assess compensation progression and budgeting impact, we compared base salaries from 2021 to 2022 for all employees. Two key metrics calculated were the percentage increase in base salary and the total dollar change in base salary year over year. On average, employees received an 8.02 percent increase in base salary from 2021 to 2022. While individual increases varied based on role, location, and performance, this average suggests a healthy rate of salary growth in line with inflation pressures and market adjustments. The total increase in base salary across the entire organization amounted to approximately 183.8 million USD. These findings indicate a significant investment in employee compensation going into 2022, which may support retention and engagement goals if aligned with performance and responsibilities. However, it's essential to monitor whether such increases are sustainable long-term, especially in departments where fixed compensation is growing faster than revenue or productivity. To estimate 2022 compensation we projected total compensation based on fixed salaries and historical bonus patterns. Specifically, we assumed no overtime, equity awards, or special allowances would be paid in 2022, and that bonuses would be distributed at the same proportion of base salary as in 2021. Using this method, the total projected compensation for 2022 amounts to approximately 1.03 billion USD. This projection is based on a base salary pool of around 375.95 million USD, meaning bonuses and related incentives are expected to add nearly 650 million USD to compensation costs under current structures. These projections provide a more streamlined view of compensation expectations, particularly helpful for financial forecasting and budgeting. They also reinforce the critical role that variable pay plays in overall cost. Evaluating the financial impact of a potential shift in global currency markets, we examined how a 10% strengthening of the U.S. dollar would affect total compensation costs for employees paid in foreign currencies in 2022. This scenario is particularly relevant for forecasting global payroll expenses under changing economic conditions. Using the projected 2022 total compensation values for all non-USD paid employees, we recalculated their compensation in USD assuming a 10 percent stronger dollar across all applicable exchange rates. The results indicate that a stronger dollar would reduce the total USD-denominated payroll burden by approximately 117 million USD. This reduction demonstrates the company’s exposure to currency fluctuations, especially in markets with large employee bases or high compensation levels paid in local currencies. While a stronger dollar yields immediate cost savings, the inverse scenario, dollar weakening, could lead to significant increases in payroll costs.</a:t>
          </a:r>
          <a:endParaRPr lang="en-US" sz="1200" b="0">
            <a:effectLst/>
            <a:latin typeface="Times New Roman" panose="02020603050405020304" pitchFamily="18" charset="0"/>
            <a:cs typeface="Times New Roman" panose="02020603050405020304" pitchFamily="18" charset="0"/>
          </a:endParaRPr>
        </a:p>
        <a:p>
          <a:endParaRPr lang="en-US" sz="1200" baseline="0">
            <a:latin typeface="Times New Roman" panose="02020603050405020304" pitchFamily="18" charset="0"/>
            <a:cs typeface="Times New Roman" panose="02020603050405020304" pitchFamily="18" charset="0"/>
          </a:endParaRPr>
        </a:p>
        <a:p>
          <a:r>
            <a:rPr lang="en-US" sz="1200" b="1" baseline="0">
              <a:latin typeface="Times New Roman" panose="02020603050405020304" pitchFamily="18" charset="0"/>
              <a:cs typeface="Times New Roman" panose="02020603050405020304" pitchFamily="18" charset="0"/>
            </a:rPr>
            <a:t>RECOMMENDATIONS:</a:t>
          </a:r>
        </a:p>
        <a:p>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Based on the findings from this financial analysis, there are several recommendations we can make to improve the organization’s compensation strategy through greater consistency, fairness, and discipline. First, the disparity between the number of directors receiving performance fees and those receiving bonuses highlights potential inconsistencies in how performance-based compensation is distributed. To address this, the company should conduct a detailed review of departmental and regional practices to ensure that eligibility for performance fees is applied fairly and consistently across similarly ranked roles. Clearer guidelines and performance benchmarks would help eliminate ambiguity and promote equity. Additionally, while overtime is relatively limited across the organization, the data suggests there are specific teams where excess hours are common. These pockets of overtime usage may point to staffing shortages or inefficiencies in scheduling. Targeted workforce planning or hiring adjustments in these areas could reduce employee strain and control labor costs more effectively. Furthermore, the tenure breakdown reveals that a large portion of the workforce has between one and five years of service, indicating a relatively young employee base. As this group matures, compensation progression should be closely aligned with performance and clearly defined milestones. This approach can improve employee retention, boost engagement, and create a stronger internal pipeline for future leadership roles. Regionally, the compensation structure warrants further scrutiny. Director-level employees in Asia-Pacific are receiving disproportionately higher total compensation compared to other regions, while Managing Director compensation is more concentrated in the Americas. These trends may reflect differences in role distribution or regional benchmarks, but they also raise concerns about potential misalignment. Regional compensation benchmarking studies should be conducted to ensure that pay levels are tied to local market realities and organizational value rather than legacy practices. In terms of budget planning, the 2022 projections show that variable compensation, particularly bonuses, continues to drive a significant portion of payroll costs. While bonuses offer flexibility, relying too heavily on them can introduce volatility and limit predictability in annual budgeting. It may be wise to implement structured bonus limits or tie incentive payouts more directly to overall business performance metrics. Furthermore, given that a 10 percent strengthening of the U.S. dollar would reduce payroll costs by over 30 million USD, it is clear that the organization has notable foreign exchange exposure. Future compensation planning should incorporate currency sensitivity modeling and consider hedging strategies to mitigate financial risk in key foreign markets. Lastly, the compensation dashboard developed through this analysis has proven valuable in identifying patterns and discrepancies across roles, regions, and tenure. It should be expanded and integrated into the company’s HR systems for continuous monitoring and strategic decision-making. By adopting these recommendations, the organization can ensure that its compensation structure remains competitive, equitable, and aligned with its long-term goals.</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12</xdr:col>
      <xdr:colOff>300594</xdr:colOff>
      <xdr:row>2</xdr:row>
      <xdr:rowOff>445571</xdr:rowOff>
    </xdr:from>
    <xdr:to>
      <xdr:col>28</xdr:col>
      <xdr:colOff>38100</xdr:colOff>
      <xdr:row>28</xdr:row>
      <xdr:rowOff>154132</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1215F0D-DB5A-4924-BA78-008211EE0E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973164" y="822761"/>
              <a:ext cx="11521836" cy="477332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38100</xdr:colOff>
      <xdr:row>2</xdr:row>
      <xdr:rowOff>361950</xdr:rowOff>
    </xdr:from>
    <xdr:to>
      <xdr:col>40</xdr:col>
      <xdr:colOff>209550</xdr:colOff>
      <xdr:row>28</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875CAD7-A8EC-4AC7-B5EE-E018224640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3495000" y="739140"/>
              <a:ext cx="9013190" cy="48552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76201</xdr:colOff>
      <xdr:row>29</xdr:row>
      <xdr:rowOff>110837</xdr:rowOff>
    </xdr:from>
    <xdr:to>
      <xdr:col>22</xdr:col>
      <xdr:colOff>346364</xdr:colOff>
      <xdr:row>55</xdr:row>
      <xdr:rowOff>114300</xdr:rowOff>
    </xdr:to>
    <xdr:grpSp>
      <xdr:nvGrpSpPr>
        <xdr:cNvPr id="8" name="Group 7">
          <a:extLst>
            <a:ext uri="{FF2B5EF4-FFF2-40B4-BE49-F238E27FC236}">
              <a16:creationId xmlns:a16="http://schemas.microsoft.com/office/drawing/2014/main" id="{F0F00047-13F2-D5E7-3610-1B36C3DEC514}"/>
            </a:ext>
          </a:extLst>
        </xdr:cNvPr>
        <xdr:cNvGrpSpPr/>
      </xdr:nvGrpSpPr>
      <xdr:grpSpPr>
        <a:xfrm>
          <a:off x="11771746" y="5756564"/>
          <a:ext cx="7659254" cy="4806372"/>
          <a:chOff x="11674464" y="5777347"/>
          <a:chExt cx="7611063" cy="3920834"/>
        </a:xfrm>
      </xdr:grpSpPr>
      <xdr:graphicFrame macro="">
        <xdr:nvGraphicFramePr>
          <xdr:cNvPr id="5" name="Chart 4">
            <a:extLst>
              <a:ext uri="{FF2B5EF4-FFF2-40B4-BE49-F238E27FC236}">
                <a16:creationId xmlns:a16="http://schemas.microsoft.com/office/drawing/2014/main" id="{4814BD11-4C83-494F-A3DC-B9E72FB329E2}"/>
              </a:ext>
            </a:extLst>
          </xdr:cNvPr>
          <xdr:cNvGraphicFramePr>
            <a:graphicFrameLocks/>
          </xdr:cNvGraphicFramePr>
        </xdr:nvGraphicFramePr>
        <xdr:xfrm>
          <a:off x="13997158" y="5777347"/>
          <a:ext cx="5288369" cy="3643744"/>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6" name="Title">
                <a:extLst>
                  <a:ext uri="{FF2B5EF4-FFF2-40B4-BE49-F238E27FC236}">
                    <a16:creationId xmlns:a16="http://schemas.microsoft.com/office/drawing/2014/main" id="{FF2E37F9-A78D-4ACD-9432-EBCB32B7AA1C}"/>
                  </a:ext>
                </a:extLst>
              </xdr:cNvPr>
              <xdr:cNvGraphicFramePr/>
            </xdr:nvGraphicFramePr>
            <xdr:xfrm>
              <a:off x="11674464" y="6040583"/>
              <a:ext cx="2287907" cy="3657598"/>
            </xdr:xfrm>
            <a:graphic>
              <a:graphicData uri="http://schemas.microsoft.com/office/drawing/2010/slicer">
                <sle:slicer xmlns:sle="http://schemas.microsoft.com/office/drawing/2010/slicer" name="Title"/>
              </a:graphicData>
            </a:graphic>
          </xdr:graphicFrame>
        </mc:Choice>
        <mc:Fallback xmlns="">
          <xdr:sp macro="" textlink="">
            <xdr:nvSpPr>
              <xdr:cNvPr id="0" name=""/>
              <xdr:cNvSpPr>
                <a:spLocks noTextEdit="1"/>
              </xdr:cNvSpPr>
            </xdr:nvSpPr>
            <xdr:spPr>
              <a:xfrm>
                <a:off x="11985568" y="6234803"/>
                <a:ext cx="2139972" cy="4623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22</xdr:col>
      <xdr:colOff>304800</xdr:colOff>
      <xdr:row>31</xdr:row>
      <xdr:rowOff>27707</xdr:rowOff>
    </xdr:from>
    <xdr:to>
      <xdr:col>30</xdr:col>
      <xdr:colOff>83127</xdr:colOff>
      <xdr:row>54</xdr:row>
      <xdr:rowOff>171450</xdr:rowOff>
    </xdr:to>
    <xdr:graphicFrame macro="">
      <xdr:nvGraphicFramePr>
        <xdr:cNvPr id="9" name="Chart 8">
          <a:extLst>
            <a:ext uri="{FF2B5EF4-FFF2-40B4-BE49-F238E27FC236}">
              <a16:creationId xmlns:a16="http://schemas.microsoft.com/office/drawing/2014/main" id="{5BD5FD3E-19F0-460C-914B-C48B03426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28</xdr:col>
      <xdr:colOff>571500</xdr:colOff>
      <xdr:row>47</xdr:row>
      <xdr:rowOff>171450</xdr:rowOff>
    </xdr:from>
    <xdr:to>
      <xdr:col>34</xdr:col>
      <xdr:colOff>666750</xdr:colOff>
      <xdr:row>78</xdr:row>
      <xdr:rowOff>133350</xdr:rowOff>
    </xdr:to>
    <xdr:pic>
      <xdr:nvPicPr>
        <xdr:cNvPr id="12" name="Picture 11">
          <a:extLst>
            <a:ext uri="{FF2B5EF4-FFF2-40B4-BE49-F238E27FC236}">
              <a16:creationId xmlns:a16="http://schemas.microsoft.com/office/drawing/2014/main" id="{F07886F2-8C3E-E155-B1C8-DD6CF19CE2D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193500" y="9391650"/>
          <a:ext cx="4552950" cy="586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209550</xdr:colOff>
      <xdr:row>53</xdr:row>
      <xdr:rowOff>171450</xdr:rowOff>
    </xdr:from>
    <xdr:to>
      <xdr:col>21</xdr:col>
      <xdr:colOff>304800</xdr:colOff>
      <xdr:row>75</xdr:row>
      <xdr:rowOff>95250</xdr:rowOff>
    </xdr:to>
    <xdr:graphicFrame macro="">
      <xdr:nvGraphicFramePr>
        <xdr:cNvPr id="7" name="Chart 6">
          <a:extLst>
            <a:ext uri="{FF2B5EF4-FFF2-40B4-BE49-F238E27FC236}">
              <a16:creationId xmlns:a16="http://schemas.microsoft.com/office/drawing/2014/main" id="{36FF72CF-50DD-4BE2-9B87-7D77A8116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400050</xdr:colOff>
      <xdr:row>56</xdr:row>
      <xdr:rowOff>133350</xdr:rowOff>
    </xdr:from>
    <xdr:to>
      <xdr:col>29</xdr:col>
      <xdr:colOff>571500</xdr:colOff>
      <xdr:row>77</xdr:row>
      <xdr:rowOff>114300</xdr:rowOff>
    </xdr:to>
    <xdr:graphicFrame macro="">
      <xdr:nvGraphicFramePr>
        <xdr:cNvPr id="10" name="Chart 9">
          <a:extLst>
            <a:ext uri="{FF2B5EF4-FFF2-40B4-BE49-F238E27FC236}">
              <a16:creationId xmlns:a16="http://schemas.microsoft.com/office/drawing/2014/main" id="{ED5541F2-4C6B-4288-91AE-575C0D3B3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304800</xdr:colOff>
      <xdr:row>29</xdr:row>
      <xdr:rowOff>0</xdr:rowOff>
    </xdr:from>
    <xdr:to>
      <xdr:col>40</xdr:col>
      <xdr:colOff>476250</xdr:colOff>
      <xdr:row>46</xdr:row>
      <xdr:rowOff>95250</xdr:rowOff>
    </xdr:to>
    <xdr:graphicFrame macro="">
      <xdr:nvGraphicFramePr>
        <xdr:cNvPr id="11" name="Chart 10">
          <a:extLst>
            <a:ext uri="{FF2B5EF4-FFF2-40B4-BE49-F238E27FC236}">
              <a16:creationId xmlns:a16="http://schemas.microsoft.com/office/drawing/2014/main" id="{79FD6F7E-2BF1-468F-A434-158B8554A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0</xdr:colOff>
      <xdr:row>48</xdr:row>
      <xdr:rowOff>152400</xdr:rowOff>
    </xdr:from>
    <xdr:to>
      <xdr:col>42</xdr:col>
      <xdr:colOff>38100</xdr:colOff>
      <xdr:row>71</xdr:row>
      <xdr:rowOff>19050</xdr:rowOff>
    </xdr:to>
    <xdr:graphicFrame macro="">
      <xdr:nvGraphicFramePr>
        <xdr:cNvPr id="13" name="Chart 12">
          <a:extLst>
            <a:ext uri="{FF2B5EF4-FFF2-40B4-BE49-F238E27FC236}">
              <a16:creationId xmlns:a16="http://schemas.microsoft.com/office/drawing/2014/main" id="{31A2EA0E-7EA2-4F65-B047-9AB875A9AE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35</xdr:col>
      <xdr:colOff>186690</xdr:colOff>
      <xdr:row>71</xdr:row>
      <xdr:rowOff>114301</xdr:rowOff>
    </xdr:from>
    <xdr:to>
      <xdr:col>41</xdr:col>
      <xdr:colOff>628650</xdr:colOff>
      <xdr:row>79</xdr:row>
      <xdr:rowOff>114300</xdr:rowOff>
    </xdr:to>
    <mc:AlternateContent xmlns:mc="http://schemas.openxmlformats.org/markup-compatibility/2006" xmlns:a14="http://schemas.microsoft.com/office/drawing/2010/main">
      <mc:Choice Requires="a14">
        <xdr:graphicFrame macro="">
          <xdr:nvGraphicFramePr>
            <xdr:cNvPr id="14" name="Length of Service">
              <a:extLst>
                <a:ext uri="{FF2B5EF4-FFF2-40B4-BE49-F238E27FC236}">
                  <a16:creationId xmlns:a16="http://schemas.microsoft.com/office/drawing/2014/main" id="{AF61D827-01B8-6200-A9F9-C80FAC7DECB5}"/>
                </a:ext>
              </a:extLst>
            </xdr:cNvPr>
            <xdr:cNvGraphicFramePr/>
          </xdr:nvGraphicFramePr>
          <xdr:xfrm>
            <a:off x="0" y="0"/>
            <a:ext cx="0" cy="0"/>
          </xdr:xfrm>
          <a:graphic>
            <a:graphicData uri="http://schemas.microsoft.com/office/drawing/2010/slicer">
              <sle:slicer xmlns:sle="http://schemas.microsoft.com/office/drawing/2010/slicer" name="Length of Service"/>
            </a:graphicData>
          </a:graphic>
        </xdr:graphicFrame>
      </mc:Choice>
      <mc:Fallback xmlns="">
        <xdr:sp macro="" textlink="">
          <xdr:nvSpPr>
            <xdr:cNvPr id="0" name=""/>
            <xdr:cNvSpPr>
              <a:spLocks noTextEdit="1"/>
            </xdr:cNvSpPr>
          </xdr:nvSpPr>
          <xdr:spPr>
            <a:xfrm>
              <a:off x="28713199" y="13206846"/>
              <a:ext cx="4847706" cy="1440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512618</xdr:colOff>
      <xdr:row>3</xdr:row>
      <xdr:rowOff>27709</xdr:rowOff>
    </xdr:from>
    <xdr:to>
      <xdr:col>26</xdr:col>
      <xdr:colOff>55417</xdr:colOff>
      <xdr:row>5</xdr:row>
      <xdr:rowOff>69273</xdr:rowOff>
    </xdr:to>
    <xdr:sp macro="" textlink="">
      <xdr:nvSpPr>
        <xdr:cNvPr id="15" name="TextBox 14">
          <a:extLst>
            <a:ext uri="{FF2B5EF4-FFF2-40B4-BE49-F238E27FC236}">
              <a16:creationId xmlns:a16="http://schemas.microsoft.com/office/drawing/2014/main" id="{E47BC62F-5779-3537-687C-C256571C3EA5}"/>
            </a:ext>
          </a:extLst>
        </xdr:cNvPr>
        <xdr:cNvSpPr txBox="1"/>
      </xdr:nvSpPr>
      <xdr:spPr>
        <a:xfrm>
          <a:off x="20961927" y="872836"/>
          <a:ext cx="1011381"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a:t>
          </a:r>
          <a:r>
            <a:rPr lang="en-US" sz="1800" b="1" baseline="0"/>
            <a:t> 1</a:t>
          </a:r>
          <a:endParaRPr lang="en-US" sz="1800" b="1"/>
        </a:p>
      </xdr:txBody>
    </xdr:sp>
    <xdr:clientData/>
  </xdr:twoCellAnchor>
  <xdr:twoCellAnchor>
    <xdr:from>
      <xdr:col>37</xdr:col>
      <xdr:colOff>701039</xdr:colOff>
      <xdr:row>2</xdr:row>
      <xdr:rowOff>458239</xdr:rowOff>
    </xdr:from>
    <xdr:to>
      <xdr:col>39</xdr:col>
      <xdr:colOff>243838</xdr:colOff>
      <xdr:row>5</xdr:row>
      <xdr:rowOff>28749</xdr:rowOff>
    </xdr:to>
    <xdr:sp macro="" textlink="">
      <xdr:nvSpPr>
        <xdr:cNvPr id="16" name="TextBox 15">
          <a:extLst>
            <a:ext uri="{FF2B5EF4-FFF2-40B4-BE49-F238E27FC236}">
              <a16:creationId xmlns:a16="http://schemas.microsoft.com/office/drawing/2014/main" id="{9D7A3E80-2F46-4E9F-A931-3194344CB274}"/>
            </a:ext>
          </a:extLst>
        </xdr:cNvPr>
        <xdr:cNvSpPr txBox="1"/>
      </xdr:nvSpPr>
      <xdr:spPr>
        <a:xfrm>
          <a:off x="30696130" y="832312"/>
          <a:ext cx="1011381"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a:t>
          </a:r>
          <a:r>
            <a:rPr lang="en-US" sz="1800" b="1" baseline="0"/>
            <a:t> 2</a:t>
          </a:r>
          <a:endParaRPr lang="en-US" sz="1800" b="1"/>
        </a:p>
      </xdr:txBody>
    </xdr:sp>
    <xdr:clientData/>
  </xdr:twoCellAnchor>
  <xdr:twoCellAnchor>
    <xdr:from>
      <xdr:col>20</xdr:col>
      <xdr:colOff>457200</xdr:colOff>
      <xdr:row>29</xdr:row>
      <xdr:rowOff>166255</xdr:rowOff>
    </xdr:from>
    <xdr:to>
      <xdr:col>21</xdr:col>
      <xdr:colOff>734290</xdr:colOff>
      <xdr:row>32</xdr:row>
      <xdr:rowOff>27710</xdr:rowOff>
    </xdr:to>
    <xdr:sp macro="" textlink="">
      <xdr:nvSpPr>
        <xdr:cNvPr id="17" name="TextBox 16">
          <a:extLst>
            <a:ext uri="{FF2B5EF4-FFF2-40B4-BE49-F238E27FC236}">
              <a16:creationId xmlns:a16="http://schemas.microsoft.com/office/drawing/2014/main" id="{8C1BB0E8-FC98-4B3B-8415-5FA9B7BA9944}"/>
            </a:ext>
          </a:extLst>
        </xdr:cNvPr>
        <xdr:cNvSpPr txBox="1"/>
      </xdr:nvSpPr>
      <xdr:spPr>
        <a:xfrm>
          <a:off x="17969345" y="5694219"/>
          <a:ext cx="1011381"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a:t>
          </a:r>
          <a:r>
            <a:rPr lang="en-US" sz="1800" b="1" baseline="0"/>
            <a:t> 3</a:t>
          </a:r>
          <a:endParaRPr lang="en-US" sz="1800" b="1"/>
        </a:p>
      </xdr:txBody>
    </xdr:sp>
    <xdr:clientData/>
  </xdr:twoCellAnchor>
  <xdr:twoCellAnchor>
    <xdr:from>
      <xdr:col>28</xdr:col>
      <xdr:colOff>332509</xdr:colOff>
      <xdr:row>31</xdr:row>
      <xdr:rowOff>96982</xdr:rowOff>
    </xdr:from>
    <xdr:to>
      <xdr:col>29</xdr:col>
      <xdr:colOff>609599</xdr:colOff>
      <xdr:row>33</xdr:row>
      <xdr:rowOff>138546</xdr:rowOff>
    </xdr:to>
    <xdr:sp macro="" textlink="">
      <xdr:nvSpPr>
        <xdr:cNvPr id="18" name="TextBox 17">
          <a:extLst>
            <a:ext uri="{FF2B5EF4-FFF2-40B4-BE49-F238E27FC236}">
              <a16:creationId xmlns:a16="http://schemas.microsoft.com/office/drawing/2014/main" id="{6C7BBC4D-3B31-4D7C-AE26-719FA920A487}"/>
            </a:ext>
          </a:extLst>
        </xdr:cNvPr>
        <xdr:cNvSpPr txBox="1"/>
      </xdr:nvSpPr>
      <xdr:spPr>
        <a:xfrm>
          <a:off x="23718982" y="5985164"/>
          <a:ext cx="1011381"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a:t>
          </a:r>
          <a:r>
            <a:rPr lang="en-US" sz="1800" b="1" baseline="0"/>
            <a:t> 4</a:t>
          </a:r>
          <a:endParaRPr lang="en-US" sz="1800" b="1"/>
        </a:p>
      </xdr:txBody>
    </xdr:sp>
    <xdr:clientData/>
  </xdr:twoCellAnchor>
  <xdr:twoCellAnchor>
    <xdr:from>
      <xdr:col>39</xdr:col>
      <xdr:colOff>180109</xdr:colOff>
      <xdr:row>29</xdr:row>
      <xdr:rowOff>41564</xdr:rowOff>
    </xdr:from>
    <xdr:to>
      <xdr:col>40</xdr:col>
      <xdr:colOff>457199</xdr:colOff>
      <xdr:row>31</xdr:row>
      <xdr:rowOff>83128</xdr:rowOff>
    </xdr:to>
    <xdr:sp macro="" textlink="">
      <xdr:nvSpPr>
        <xdr:cNvPr id="19" name="TextBox 18">
          <a:extLst>
            <a:ext uri="{FF2B5EF4-FFF2-40B4-BE49-F238E27FC236}">
              <a16:creationId xmlns:a16="http://schemas.microsoft.com/office/drawing/2014/main" id="{3986510D-4DF3-4037-8080-F70900480A5B}"/>
            </a:ext>
          </a:extLst>
        </xdr:cNvPr>
        <xdr:cNvSpPr txBox="1"/>
      </xdr:nvSpPr>
      <xdr:spPr>
        <a:xfrm>
          <a:off x="31643782" y="5569528"/>
          <a:ext cx="1011381"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a:t>
          </a:r>
          <a:r>
            <a:rPr lang="en-US" sz="1800" b="1" baseline="0"/>
            <a:t> 5</a:t>
          </a:r>
          <a:endParaRPr lang="en-US" sz="1800" b="1"/>
        </a:p>
      </xdr:txBody>
    </xdr:sp>
    <xdr:clientData/>
  </xdr:twoCellAnchor>
  <xdr:twoCellAnchor>
    <xdr:from>
      <xdr:col>19</xdr:col>
      <xdr:colOff>665018</xdr:colOff>
      <xdr:row>54</xdr:row>
      <xdr:rowOff>13855</xdr:rowOff>
    </xdr:from>
    <xdr:to>
      <xdr:col>21</xdr:col>
      <xdr:colOff>207818</xdr:colOff>
      <xdr:row>56</xdr:row>
      <xdr:rowOff>55419</xdr:rowOff>
    </xdr:to>
    <xdr:sp macro="" textlink="">
      <xdr:nvSpPr>
        <xdr:cNvPr id="20" name="TextBox 19">
          <a:extLst>
            <a:ext uri="{FF2B5EF4-FFF2-40B4-BE49-F238E27FC236}">
              <a16:creationId xmlns:a16="http://schemas.microsoft.com/office/drawing/2014/main" id="{CB542975-E569-43FA-9805-F3F728917E60}"/>
            </a:ext>
          </a:extLst>
        </xdr:cNvPr>
        <xdr:cNvSpPr txBox="1"/>
      </xdr:nvSpPr>
      <xdr:spPr>
        <a:xfrm>
          <a:off x="17442873" y="10044546"/>
          <a:ext cx="1011381"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a:t>
          </a:r>
          <a:r>
            <a:rPr lang="en-US" sz="1800" b="1" baseline="0"/>
            <a:t> 6</a:t>
          </a:r>
          <a:endParaRPr lang="en-US" sz="1800" b="1"/>
        </a:p>
      </xdr:txBody>
    </xdr:sp>
    <xdr:clientData/>
  </xdr:twoCellAnchor>
  <xdr:twoCellAnchor>
    <xdr:from>
      <xdr:col>27</xdr:col>
      <xdr:colOff>0</xdr:colOff>
      <xdr:row>55</xdr:row>
      <xdr:rowOff>0</xdr:rowOff>
    </xdr:from>
    <xdr:to>
      <xdr:col>28</xdr:col>
      <xdr:colOff>277090</xdr:colOff>
      <xdr:row>57</xdr:row>
      <xdr:rowOff>41564</xdr:rowOff>
    </xdr:to>
    <xdr:sp macro="" textlink="">
      <xdr:nvSpPr>
        <xdr:cNvPr id="21" name="TextBox 20">
          <a:extLst>
            <a:ext uri="{FF2B5EF4-FFF2-40B4-BE49-F238E27FC236}">
              <a16:creationId xmlns:a16="http://schemas.microsoft.com/office/drawing/2014/main" id="{612C29FC-D955-4976-A912-854617414A59}"/>
            </a:ext>
          </a:extLst>
        </xdr:cNvPr>
        <xdr:cNvSpPr txBox="1"/>
      </xdr:nvSpPr>
      <xdr:spPr>
        <a:xfrm>
          <a:off x="22652182" y="10210800"/>
          <a:ext cx="1011381"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a:t>
          </a:r>
          <a:r>
            <a:rPr lang="en-US" sz="1800" b="1" baseline="0"/>
            <a:t> 7</a:t>
          </a:r>
          <a:endParaRPr lang="en-US" sz="1800" b="1"/>
        </a:p>
      </xdr:txBody>
    </xdr:sp>
    <xdr:clientData/>
  </xdr:twoCellAnchor>
  <xdr:twoCellAnchor>
    <xdr:from>
      <xdr:col>33</xdr:col>
      <xdr:colOff>401781</xdr:colOff>
      <xdr:row>46</xdr:row>
      <xdr:rowOff>13855</xdr:rowOff>
    </xdr:from>
    <xdr:to>
      <xdr:col>34</xdr:col>
      <xdr:colOff>678871</xdr:colOff>
      <xdr:row>48</xdr:row>
      <xdr:rowOff>55419</xdr:rowOff>
    </xdr:to>
    <xdr:sp macro="" textlink="">
      <xdr:nvSpPr>
        <xdr:cNvPr id="22" name="TextBox 21">
          <a:extLst>
            <a:ext uri="{FF2B5EF4-FFF2-40B4-BE49-F238E27FC236}">
              <a16:creationId xmlns:a16="http://schemas.microsoft.com/office/drawing/2014/main" id="{9D1272E9-9FBE-4663-B270-26D7C1E2EEC2}"/>
            </a:ext>
          </a:extLst>
        </xdr:cNvPr>
        <xdr:cNvSpPr txBox="1"/>
      </xdr:nvSpPr>
      <xdr:spPr>
        <a:xfrm>
          <a:off x="27459708" y="8603673"/>
          <a:ext cx="1011381"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a:t>
          </a:r>
          <a:r>
            <a:rPr lang="en-US" sz="1800" b="1" baseline="0"/>
            <a:t> 8</a:t>
          </a:r>
          <a:endParaRPr lang="en-US" sz="1800" b="1"/>
        </a:p>
      </xdr:txBody>
    </xdr:sp>
    <xdr:clientData/>
  </xdr:twoCellAnchor>
  <xdr:twoCellAnchor>
    <xdr:from>
      <xdr:col>40</xdr:col>
      <xdr:colOff>138545</xdr:colOff>
      <xdr:row>48</xdr:row>
      <xdr:rowOff>152400</xdr:rowOff>
    </xdr:from>
    <xdr:to>
      <xdr:col>41</xdr:col>
      <xdr:colOff>415635</xdr:colOff>
      <xdr:row>51</xdr:row>
      <xdr:rowOff>13854</xdr:rowOff>
    </xdr:to>
    <xdr:sp macro="" textlink="">
      <xdr:nvSpPr>
        <xdr:cNvPr id="23" name="TextBox 22">
          <a:extLst>
            <a:ext uri="{FF2B5EF4-FFF2-40B4-BE49-F238E27FC236}">
              <a16:creationId xmlns:a16="http://schemas.microsoft.com/office/drawing/2014/main" id="{36F3E029-F8E1-49FD-9543-37DCE58950E3}"/>
            </a:ext>
          </a:extLst>
        </xdr:cNvPr>
        <xdr:cNvSpPr txBox="1"/>
      </xdr:nvSpPr>
      <xdr:spPr>
        <a:xfrm>
          <a:off x="32336509" y="9102436"/>
          <a:ext cx="1011381"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Figure</a:t>
          </a:r>
          <a:r>
            <a:rPr lang="en-US" sz="1800" b="1" baseline="0"/>
            <a:t> 9</a:t>
          </a:r>
          <a:endParaRPr lang="en-US" sz="1800" b="1"/>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111760</xdr:colOff>
      <xdr:row>2</xdr:row>
      <xdr:rowOff>63500</xdr:rowOff>
    </xdr:from>
    <xdr:to>
      <xdr:col>1</xdr:col>
      <xdr:colOff>10494818</xdr:colOff>
      <xdr:row>73</xdr:row>
      <xdr:rowOff>117763</xdr:rowOff>
    </xdr:to>
    <xdr:sp macro="" textlink="">
      <xdr:nvSpPr>
        <xdr:cNvPr id="2" name="TextBox 1">
          <a:extLst>
            <a:ext uri="{FF2B5EF4-FFF2-40B4-BE49-F238E27FC236}">
              <a16:creationId xmlns:a16="http://schemas.microsoft.com/office/drawing/2014/main" id="{1017B698-2DD6-7CE3-7EE7-1F7048836B49}"/>
            </a:ext>
          </a:extLst>
        </xdr:cNvPr>
        <xdr:cNvSpPr txBox="1"/>
      </xdr:nvSpPr>
      <xdr:spPr>
        <a:xfrm>
          <a:off x="340360" y="396009"/>
          <a:ext cx="10383058" cy="118583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MEMO</a:t>
          </a:r>
        </a:p>
        <a:p>
          <a:r>
            <a:rPr lang="en-US" b="1"/>
            <a:t>To:</a:t>
          </a:r>
          <a:r>
            <a:rPr lang="en-US"/>
            <a:t> Financial Analyst Candidate</a:t>
          </a:r>
          <a:br>
            <a:rPr lang="en-US"/>
          </a:br>
          <a:r>
            <a:rPr lang="en-US" b="1"/>
            <a:t>From:</a:t>
          </a:r>
          <a:r>
            <a:rPr lang="en-US"/>
            <a:t> CFO</a:t>
          </a:r>
          <a:br>
            <a:rPr lang="en-US"/>
          </a:br>
          <a:r>
            <a:rPr lang="en-US" b="1"/>
            <a:t>Subject:</a:t>
          </a:r>
          <a:r>
            <a:rPr lang="en-US"/>
            <a:t> Employee Compensation Analysis</a:t>
          </a:r>
        </a:p>
        <a:p>
          <a:r>
            <a:rPr lang="en-US"/>
            <a:t>We are providing you with our company’s </a:t>
          </a:r>
          <a:r>
            <a:rPr lang="en-US" b="1"/>
            <a:t>compensation report</a:t>
          </a:r>
          <a:r>
            <a:rPr lang="en-US"/>
            <a:t> for all </a:t>
          </a:r>
          <a:r>
            <a:rPr lang="en-US" b="1"/>
            <a:t>2,000 employees</a:t>
          </a:r>
          <a:r>
            <a:rPr lang="en-US"/>
            <a:t>. Please prepare an </a:t>
          </a:r>
          <a:r>
            <a:rPr lang="en-US" b="1"/>
            <a:t>Executive Summary</a:t>
          </a:r>
          <a:r>
            <a:rPr lang="en-US"/>
            <a:t> with a </a:t>
          </a:r>
          <a:r>
            <a:rPr lang="en-US" b="1"/>
            <a:t>financial analysis</a:t>
          </a:r>
          <a:r>
            <a:rPr lang="en-US"/>
            <a:t> of our current compensation structure and provide </a:t>
          </a:r>
          <a:r>
            <a:rPr lang="en-US" b="1"/>
            <a:t>recommendations</a:t>
          </a:r>
          <a:r>
            <a:rPr lang="en-US"/>
            <a:t>. Additionally, include a </a:t>
          </a:r>
          <a:r>
            <a:rPr lang="en-US" b="1"/>
            <a:t>dashboard</a:t>
          </a:r>
          <a:r>
            <a:rPr lang="en-US"/>
            <a:t> for visualization.</a:t>
          </a:r>
        </a:p>
        <a:p>
          <a:endParaRPr lang="en-US" b="1"/>
        </a:p>
        <a:p>
          <a:r>
            <a:rPr lang="en-US" b="1"/>
            <a:t>1. Executive Summary Requirements:</a:t>
          </a:r>
        </a:p>
        <a:p>
          <a:r>
            <a:rPr lang="en-US"/>
            <a:t>Your executive summary should include the following insights:</a:t>
          </a:r>
        </a:p>
        <a:p>
          <a:endParaRPr lang="en-US" b="1"/>
        </a:p>
        <a:p>
          <a:r>
            <a:rPr lang="en-US" b="1"/>
            <a:t>a) Employee Compensation Breakdown (2021)</a:t>
          </a:r>
          <a:endParaRPr lang="en-US"/>
        </a:p>
        <a:p>
          <a:r>
            <a:rPr lang="en-US"/>
            <a:t>Number of </a:t>
          </a:r>
          <a:r>
            <a:rPr lang="en-US" b="1"/>
            <a:t>Directors</a:t>
          </a:r>
          <a:r>
            <a:rPr lang="en-US"/>
            <a:t> who earned </a:t>
          </a:r>
          <a:r>
            <a:rPr lang="en-US" b="1"/>
            <a:t>Performance Fees</a:t>
          </a:r>
          <a:r>
            <a:rPr lang="en-US"/>
            <a:t>.</a:t>
          </a:r>
        </a:p>
        <a:p>
          <a:r>
            <a:rPr lang="en-US"/>
            <a:t>Number of </a:t>
          </a:r>
          <a:r>
            <a:rPr lang="en-US" b="1"/>
            <a:t>Directors</a:t>
          </a:r>
          <a:r>
            <a:rPr lang="en-US"/>
            <a:t> who earned </a:t>
          </a:r>
          <a:r>
            <a:rPr lang="en-US" b="1"/>
            <a:t>Bonuses</a:t>
          </a:r>
          <a:r>
            <a:rPr lang="en-US"/>
            <a:t>.</a:t>
          </a:r>
        </a:p>
        <a:p>
          <a:r>
            <a:rPr lang="en-US"/>
            <a:t>Number of </a:t>
          </a:r>
          <a:r>
            <a:rPr lang="en-US" b="1"/>
            <a:t>Employees</a:t>
          </a:r>
          <a:r>
            <a:rPr lang="en-US"/>
            <a:t> who earned </a:t>
          </a:r>
          <a:r>
            <a:rPr lang="en-US" b="1"/>
            <a:t>Overtime</a:t>
          </a:r>
          <a:r>
            <a:rPr lang="en-US"/>
            <a:t>.</a:t>
          </a:r>
        </a:p>
        <a:p>
          <a:endParaRPr lang="en-US" b="1"/>
        </a:p>
        <a:p>
          <a:r>
            <a:rPr lang="en-US" b="1"/>
            <a:t>b) Employee Tenure Classification</a:t>
          </a:r>
          <a:endParaRPr lang="en-US"/>
        </a:p>
        <a:p>
          <a:r>
            <a:rPr lang="en-US"/>
            <a:t>In </a:t>
          </a:r>
          <a:r>
            <a:rPr lang="en-US" b="1"/>
            <a:t>Column Z</a:t>
          </a:r>
          <a:r>
            <a:rPr lang="en-US"/>
            <a:t>, create a </a:t>
          </a:r>
          <a:r>
            <a:rPr lang="en-US" b="1"/>
            <a:t>formula</a:t>
          </a:r>
          <a:r>
            <a:rPr lang="en-US"/>
            <a:t> to classify employees into:</a:t>
          </a:r>
        </a:p>
        <a:p>
          <a:pPr lvl="1"/>
          <a:r>
            <a:rPr lang="en-US" b="1"/>
            <a:t>&lt;1 year</a:t>
          </a:r>
          <a:endParaRPr lang="en-US"/>
        </a:p>
        <a:p>
          <a:pPr lvl="1"/>
          <a:r>
            <a:rPr lang="en-US" b="1"/>
            <a:t>1-5 years</a:t>
          </a:r>
          <a:endParaRPr lang="en-US"/>
        </a:p>
        <a:p>
          <a:pPr lvl="1"/>
          <a:r>
            <a:rPr lang="en-US" b="1"/>
            <a:t>&gt;5 years</a:t>
          </a:r>
          <a:endParaRPr lang="en-US"/>
        </a:p>
        <a:p>
          <a:endParaRPr lang="en-US" b="1"/>
        </a:p>
        <a:p>
          <a:r>
            <a:rPr lang="en-US" b="1"/>
            <a:t>c) Compensation Conversion to USD</a:t>
          </a:r>
          <a:endParaRPr lang="en-US"/>
        </a:p>
        <a:p>
          <a:r>
            <a:rPr lang="en-US"/>
            <a:t>Convert all employees' </a:t>
          </a:r>
          <a:r>
            <a:rPr lang="en-US" b="1"/>
            <a:t>2021 Base Salaries</a:t>
          </a:r>
          <a:r>
            <a:rPr lang="en-US"/>
            <a:t> and </a:t>
          </a:r>
          <a:r>
            <a:rPr lang="en-US" b="1"/>
            <a:t>2021 Total Compensation</a:t>
          </a:r>
          <a:r>
            <a:rPr lang="en-US"/>
            <a:t> to </a:t>
          </a:r>
          <a:r>
            <a:rPr lang="en-US" b="1"/>
            <a:t>USD</a:t>
          </a:r>
          <a:r>
            <a:rPr lang="en-US"/>
            <a:t> using the </a:t>
          </a:r>
          <a:r>
            <a:rPr lang="en-US" b="1"/>
            <a:t>FX rates</a:t>
          </a:r>
          <a:r>
            <a:rPr lang="en-US"/>
            <a:t> worksheet.</a:t>
          </a:r>
        </a:p>
        <a:p>
          <a:r>
            <a:rPr lang="en-US"/>
            <a:t>Store these values in </a:t>
          </a:r>
          <a:r>
            <a:rPr lang="en-US" b="1"/>
            <a:t>Column AA (Base Salary in USD)</a:t>
          </a:r>
          <a:r>
            <a:rPr lang="en-US"/>
            <a:t> and </a:t>
          </a:r>
          <a:r>
            <a:rPr lang="en-US" b="1"/>
            <a:t>Column AB (Total Compensation in USD)</a:t>
          </a:r>
          <a:r>
            <a:rPr lang="en-US"/>
            <a:t>.</a:t>
          </a:r>
        </a:p>
        <a:p>
          <a:endParaRPr lang="en-US" b="1"/>
        </a:p>
        <a:p>
          <a:r>
            <a:rPr lang="en-US" b="1"/>
            <a:t>d) Compensation Distribution Analysis</a:t>
          </a:r>
          <a:r>
            <a:rPr lang="en-US"/>
            <a:t> (Using </a:t>
          </a:r>
          <a:r>
            <a:rPr lang="en-US" b="1"/>
            <a:t>Pivot Tables</a:t>
          </a:r>
          <a:r>
            <a:rPr lang="en-US"/>
            <a:t>)</a:t>
          </a:r>
        </a:p>
        <a:p>
          <a:r>
            <a:rPr lang="en-US" b="1"/>
            <a:t>Total Compensation</a:t>
          </a:r>
          <a:r>
            <a:rPr lang="en-US"/>
            <a:t> breakdown by:</a:t>
          </a:r>
        </a:p>
        <a:p>
          <a:pPr lvl="1"/>
          <a:r>
            <a:rPr lang="en-US" b="1"/>
            <a:t>Title</a:t>
          </a:r>
          <a:endParaRPr lang="en-US"/>
        </a:p>
        <a:p>
          <a:pPr lvl="1"/>
          <a:r>
            <a:rPr lang="en-US" b="1"/>
            <a:t>Country</a:t>
          </a:r>
          <a:endParaRPr lang="en-US"/>
        </a:p>
        <a:p>
          <a:pPr lvl="1"/>
          <a:r>
            <a:rPr lang="en-US" b="1"/>
            <a:t>Region</a:t>
          </a:r>
          <a:endParaRPr lang="en-US"/>
        </a:p>
        <a:p>
          <a:pPr lvl="1"/>
          <a:r>
            <a:rPr lang="en-US" b="1"/>
            <a:t>Level 2 Org</a:t>
          </a:r>
          <a:endParaRPr lang="en-US"/>
        </a:p>
        <a:p>
          <a:r>
            <a:rPr lang="en-US" b="1"/>
            <a:t>Employee Count</a:t>
          </a:r>
          <a:r>
            <a:rPr lang="en-US"/>
            <a:t> breakdown by:</a:t>
          </a:r>
        </a:p>
        <a:p>
          <a:pPr lvl="1"/>
          <a:r>
            <a:rPr lang="en-US" b="1"/>
            <a:t>Title</a:t>
          </a:r>
          <a:endParaRPr lang="en-US"/>
        </a:p>
        <a:p>
          <a:pPr lvl="1"/>
          <a:r>
            <a:rPr lang="en-US" b="1"/>
            <a:t>Country</a:t>
          </a:r>
          <a:endParaRPr lang="en-US"/>
        </a:p>
        <a:p>
          <a:pPr lvl="1"/>
          <a:r>
            <a:rPr lang="en-US" b="1"/>
            <a:t>Region</a:t>
          </a:r>
          <a:endParaRPr lang="en-US"/>
        </a:p>
        <a:p>
          <a:pPr lvl="1"/>
          <a:r>
            <a:rPr lang="en-US" b="1"/>
            <a:t>Level 2 Org</a:t>
          </a:r>
          <a:endParaRPr lang="en-US"/>
        </a:p>
        <a:p>
          <a:endParaRPr lang="en-US" b="1"/>
        </a:p>
        <a:p>
          <a:r>
            <a:rPr lang="en-US" b="1"/>
            <a:t>2. Regional Analysis of Senior Management Compensation (2021)</a:t>
          </a:r>
        </a:p>
        <a:p>
          <a:r>
            <a:rPr lang="en-US"/>
            <a:t>The </a:t>
          </a:r>
          <a:r>
            <a:rPr lang="en-US" b="1"/>
            <a:t>CEO</a:t>
          </a:r>
          <a:r>
            <a:rPr lang="en-US"/>
            <a:t> wants a breakdown of how </a:t>
          </a:r>
          <a:r>
            <a:rPr lang="en-US" b="1"/>
            <a:t>Managing Directors</a:t>
          </a:r>
          <a:r>
            <a:rPr lang="en-US"/>
            <a:t> and </a:t>
          </a:r>
          <a:r>
            <a:rPr lang="en-US" b="1"/>
            <a:t>Directors</a:t>
          </a:r>
          <a:r>
            <a:rPr lang="en-US"/>
            <a:t> are paid differently across the </a:t>
          </a:r>
          <a:r>
            <a:rPr lang="en-US" b="1"/>
            <a:t>three regions</a:t>
          </a:r>
          <a:r>
            <a:rPr lang="en-US"/>
            <a:t> (</a:t>
          </a:r>
          <a:r>
            <a:rPr lang="en-US" b="1"/>
            <a:t>Americas, APAC, and EMEA</a:t>
          </a:r>
          <a:r>
            <a:rPr lang="en-US"/>
            <a:t>).</a:t>
          </a:r>
        </a:p>
        <a:p>
          <a:r>
            <a:rPr lang="en-US" b="1"/>
            <a:t>Only include employees who have been with the company for more than 5 years</a:t>
          </a:r>
          <a:r>
            <a:rPr lang="en-US"/>
            <a:t>, to avoid data skewing by recent hires.</a:t>
          </a:r>
        </a:p>
        <a:p>
          <a:endParaRPr lang="en-US" b="1"/>
        </a:p>
        <a:p>
          <a:r>
            <a:rPr lang="en-US" b="1"/>
            <a:t>3. Salary Change Analysis (2021 vs. 2022)</a:t>
          </a:r>
        </a:p>
        <a:p>
          <a:r>
            <a:rPr lang="en-US" b="1"/>
            <a:t>% Increase in Base Salary from 2021 to 2022</a:t>
          </a:r>
          <a:r>
            <a:rPr lang="en-US"/>
            <a:t> → Calculate for all employees and store the percentage change in </a:t>
          </a:r>
          <a:r>
            <a:rPr lang="en-US" b="1"/>
            <a:t>Column AE</a:t>
          </a:r>
          <a:r>
            <a:rPr lang="en-US"/>
            <a:t>.</a:t>
          </a:r>
        </a:p>
        <a:p>
          <a:r>
            <a:rPr lang="en-US" b="1"/>
            <a:t>Total change in base salary from 2021 to 2022</a:t>
          </a:r>
          <a:r>
            <a:rPr lang="en-US"/>
            <a:t> → Compute and summarize.</a:t>
          </a:r>
        </a:p>
        <a:p>
          <a:endParaRPr lang="en-US" b="1"/>
        </a:p>
        <a:p>
          <a:r>
            <a:rPr lang="en-US" b="1"/>
            <a:t>4. Projected 2022 Total Compensation</a:t>
          </a:r>
        </a:p>
        <a:p>
          <a:r>
            <a:rPr lang="en-US" b="1"/>
            <a:t>Column X</a:t>
          </a:r>
          <a:r>
            <a:rPr lang="en-US"/>
            <a:t> contains </a:t>
          </a:r>
          <a:r>
            <a:rPr lang="en-US" b="1"/>
            <a:t>2022 Base Salaries</a:t>
          </a:r>
          <a:r>
            <a:rPr lang="en-US"/>
            <a:t>.</a:t>
          </a:r>
        </a:p>
        <a:p>
          <a:r>
            <a:rPr lang="en-US"/>
            <a:t>Calculate </a:t>
          </a:r>
          <a:r>
            <a:rPr lang="en-US" b="1"/>
            <a:t>2022 Total Compensation</a:t>
          </a:r>
          <a:r>
            <a:rPr lang="en-US"/>
            <a:t> assuming:</a:t>
          </a:r>
        </a:p>
        <a:p>
          <a:pPr lvl="1"/>
          <a:r>
            <a:rPr lang="en-US" b="1"/>
            <a:t>No Overtime</a:t>
          </a:r>
          <a:endParaRPr lang="en-US"/>
        </a:p>
        <a:p>
          <a:pPr lvl="1"/>
          <a:r>
            <a:rPr lang="en-US" b="1"/>
            <a:t>No Equity Awards</a:t>
          </a:r>
          <a:endParaRPr lang="en-US"/>
        </a:p>
        <a:p>
          <a:pPr lvl="1"/>
          <a:r>
            <a:rPr lang="en-US" b="1"/>
            <a:t>No Special Allowances</a:t>
          </a:r>
          <a:endParaRPr lang="en-US"/>
        </a:p>
        <a:p>
          <a:pPr lvl="1"/>
          <a:r>
            <a:rPr lang="en-US" b="1"/>
            <a:t>Bonuses will be paid as the same % of 2022 Base Salary as in 2021</a:t>
          </a:r>
          <a:endParaRPr lang="en-US"/>
        </a:p>
        <a:p>
          <a:r>
            <a:rPr lang="en-US"/>
            <a:t>Store </a:t>
          </a:r>
          <a:r>
            <a:rPr lang="en-US" b="1"/>
            <a:t>2022 Base Salary in USD</a:t>
          </a:r>
          <a:r>
            <a:rPr lang="en-US"/>
            <a:t> in </a:t>
          </a:r>
          <a:r>
            <a:rPr lang="en-US" b="1"/>
            <a:t>Column AC</a:t>
          </a:r>
          <a:r>
            <a:rPr lang="en-US"/>
            <a:t> and </a:t>
          </a:r>
          <a:r>
            <a:rPr lang="en-US" b="1"/>
            <a:t>2022 Total Compensation in USD</a:t>
          </a:r>
          <a:r>
            <a:rPr lang="en-US"/>
            <a:t> in </a:t>
          </a:r>
          <a:r>
            <a:rPr lang="en-US" b="1"/>
            <a:t>Column AD</a:t>
          </a:r>
          <a:r>
            <a:rPr lang="en-US"/>
            <a:t>, using the </a:t>
          </a:r>
          <a:r>
            <a:rPr lang="en-US" b="1"/>
            <a:t>FX rates</a:t>
          </a:r>
          <a:r>
            <a:rPr lang="en-US"/>
            <a:t> worksheet.</a:t>
          </a:r>
        </a:p>
        <a:p>
          <a:endParaRPr lang="en-US" b="1"/>
        </a:p>
        <a:p>
          <a:r>
            <a:rPr lang="en-US" b="1"/>
            <a:t>Bonus Question:</a:t>
          </a:r>
        </a:p>
        <a:p>
          <a:r>
            <a:rPr lang="en-US"/>
            <a:t>If the </a:t>
          </a:r>
          <a:r>
            <a:rPr lang="en-US" b="1"/>
            <a:t>USD strengthens by 10%</a:t>
          </a:r>
          <a:r>
            <a:rPr lang="en-US"/>
            <a:t> against all other currencies, how will this impact the </a:t>
          </a:r>
          <a:r>
            <a:rPr lang="en-US" b="1"/>
            <a:t>total USD cost for all salaries paid in foreign currencies for 2022</a:t>
          </a:r>
          <a:r>
            <a:rPr lang="en-US"/>
            <a:t>? Provide a quantitative estimate.</a:t>
          </a:r>
        </a:p>
        <a:p>
          <a:endParaRPr lang="en-US" b="1"/>
        </a:p>
        <a:p>
          <a:r>
            <a:rPr lang="en-US" b="1"/>
            <a:t>Deliverables:</a:t>
          </a:r>
        </a:p>
        <a:p>
          <a:r>
            <a:rPr lang="en-US"/>
            <a:t>✅ </a:t>
          </a:r>
          <a:r>
            <a:rPr lang="en-US" b="1"/>
            <a:t>Executive Summary</a:t>
          </a:r>
          <a:r>
            <a:rPr lang="en-US"/>
            <a:t> with insights &amp; recommendations</a:t>
          </a:r>
          <a:br>
            <a:rPr lang="en-US"/>
          </a:br>
          <a:r>
            <a:rPr lang="en-US"/>
            <a:t>✅ </a:t>
          </a:r>
          <a:r>
            <a:rPr lang="en-US" b="1"/>
            <a:t>Dashboard</a:t>
          </a:r>
          <a:r>
            <a:rPr lang="en-US"/>
            <a:t> (charts, graphs, tables for visualization)</a:t>
          </a:r>
          <a:br>
            <a:rPr lang="en-US"/>
          </a:br>
          <a:r>
            <a:rPr lang="en-US"/>
            <a:t>✅ </a:t>
          </a:r>
          <a:r>
            <a:rPr lang="en-US" b="1"/>
            <a:t>Pivot Tables</a:t>
          </a:r>
          <a:r>
            <a:rPr lang="en-US"/>
            <a:t> for compensation distribution analysis</a:t>
          </a:r>
          <a:br>
            <a:rPr lang="en-US"/>
          </a:br>
          <a:r>
            <a:rPr lang="en-US"/>
            <a:t>✅ </a:t>
          </a:r>
          <a:r>
            <a:rPr lang="en-US" b="1"/>
            <a:t>Tenure Classification &amp; Salary Change Analysis</a:t>
          </a:r>
          <a:br>
            <a:rPr lang="en-US"/>
          </a:br>
          <a:r>
            <a:rPr lang="en-US"/>
            <a:t>✅ </a:t>
          </a:r>
          <a:r>
            <a:rPr lang="en-US" b="1"/>
            <a:t>Projected Compensation for 2022</a:t>
          </a:r>
          <a:br>
            <a:rPr lang="en-US"/>
          </a:br>
          <a:r>
            <a:rPr lang="en-US"/>
            <a:t>✅ </a:t>
          </a:r>
          <a:r>
            <a:rPr lang="en-US" b="1"/>
            <a:t>Bonus Question Analysis (FX Impact)</a:t>
          </a:r>
          <a:endParaRPr lang="en-US"/>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 Sanacore" refreshedDate="45762.611503703702" createdVersion="8" refreshedVersion="8" minRefreshableVersion="3" recordCount="2000" xr:uid="{4A3FF390-37B3-4025-9EDA-400384DF3EFE}">
  <cacheSource type="worksheet">
    <worksheetSource ref="A1:AE2001" sheet="Total Comp Report"/>
  </cacheSource>
  <cacheFields count="31">
    <cacheField name="Worker" numFmtId="0">
      <sharedItems count="2000">
        <s v="Employee 1"/>
        <s v="Employee 10"/>
        <s v="Employee 100"/>
        <s v="Employee 1000"/>
        <s v="Employee 1001"/>
        <s v="Employee 1002"/>
        <s v="Employee 1003"/>
        <s v="Employee 1004"/>
        <s v="Employee 1005"/>
        <s v="Employee 1006"/>
        <s v="Employee 1007"/>
        <s v="Employee 1008"/>
        <s v="Employee 1009"/>
        <s v="Employee 101"/>
        <s v="Employee 1010"/>
        <s v="Employee 1011"/>
        <s v="Employee 1012"/>
        <s v="Employee 1013"/>
        <s v="Employee 1014"/>
        <s v="Employee 1015"/>
        <s v="Employee 1016"/>
        <s v="Employee 1017"/>
        <s v="Employee 1018"/>
        <s v="Employee 1019"/>
        <s v="Employee 102"/>
        <s v="Employee 1020"/>
        <s v="Employee 1021"/>
        <s v="Employee 1022"/>
        <s v="Employee 1023"/>
        <s v="Employee 1024"/>
        <s v="Employee 1025"/>
        <s v="Employee 1026"/>
        <s v="Employee 1027"/>
        <s v="Employee 1028"/>
        <s v="Employee 1029"/>
        <s v="Employee 103"/>
        <s v="Employee 1030"/>
        <s v="Employee 1031"/>
        <s v="Employee 1032"/>
        <s v="Employee 1033"/>
        <s v="Employee 1034"/>
        <s v="Employee 1035"/>
        <s v="Employee 1036"/>
        <s v="Employee 1037"/>
        <s v="Employee 1038"/>
        <s v="Employee 1039"/>
        <s v="Employee 104"/>
        <s v="Employee 1040"/>
        <s v="Employee 1041"/>
        <s v="Employee 1042"/>
        <s v="Employee 1043"/>
        <s v="Employee 1044"/>
        <s v="Employee 1045"/>
        <s v="Employee 1046"/>
        <s v="Employee 1047"/>
        <s v="Employee 1048"/>
        <s v="Employee 1049"/>
        <s v="Employee 105"/>
        <s v="Employee 1050"/>
        <s v="Employee 1051"/>
        <s v="Employee 1052"/>
        <s v="Employee 1053"/>
        <s v="Employee 1054"/>
        <s v="Employee 1055"/>
        <s v="Employee 1056"/>
        <s v="Employee 1057"/>
        <s v="Employee 1058"/>
        <s v="Employee 1059"/>
        <s v="Employee 106"/>
        <s v="Employee 1060"/>
        <s v="Employee 1061"/>
        <s v="Employee 1062"/>
        <s v="Employee 1063"/>
        <s v="Employee 1064"/>
        <s v="Employee 1065"/>
        <s v="Employee 1066"/>
        <s v="Employee 1067"/>
        <s v="Employee 1068"/>
        <s v="Employee 1069"/>
        <s v="Employee 107"/>
        <s v="Employee 1070"/>
        <s v="Employee 1071"/>
        <s v="Employee 1072"/>
        <s v="Employee 1073"/>
        <s v="Employee 1074"/>
        <s v="Employee 1075"/>
        <s v="Employee 1076"/>
        <s v="Employee 1077"/>
        <s v="Employee 1078"/>
        <s v="Employee 1079"/>
        <s v="Employee 108"/>
        <s v="Employee 1080"/>
        <s v="Employee 1081"/>
        <s v="Employee 1082"/>
        <s v="Employee 1083"/>
        <s v="Employee 1084"/>
        <s v="Employee 1085"/>
        <s v="Employee 1086"/>
        <s v="Employee 1087"/>
        <s v="Employee 1088"/>
        <s v="Employee 1089"/>
        <s v="Employee 109"/>
        <s v="Employee 1090"/>
        <s v="Employee 1091"/>
        <s v="Employee 1092"/>
        <s v="Employee 1093"/>
        <s v="Employee 1094"/>
        <s v="Employee 1095"/>
        <s v="Employee 1096"/>
        <s v="Employee 1097"/>
        <s v="Employee 1098"/>
        <s v="Employee 1099"/>
        <s v="Employee 11"/>
        <s v="Employee 110"/>
        <s v="Employee 1100"/>
        <s v="Employee 1101"/>
        <s v="Employee 1102"/>
        <s v="Employee 1103"/>
        <s v="Employee 1104"/>
        <s v="Employee 1105"/>
        <s v="Employee 1106"/>
        <s v="Employee 1107"/>
        <s v="Employee 1108"/>
        <s v="Employee 1109"/>
        <s v="Employee 111"/>
        <s v="Employee 1110"/>
        <s v="Employee 1111"/>
        <s v="Employee 1112"/>
        <s v="Employee 1113"/>
        <s v="Employee 1114"/>
        <s v="Employee 1115"/>
        <s v="Employee 1116"/>
        <s v="Employee 1117"/>
        <s v="Employee 1118"/>
        <s v="Employee 1119"/>
        <s v="Employee 112"/>
        <s v="Employee 1120"/>
        <s v="Employee 1121"/>
        <s v="Employee 1122"/>
        <s v="Employee 1123"/>
        <s v="Employee 1124"/>
        <s v="Employee 1125"/>
        <s v="Employee 1126"/>
        <s v="Employee 1127"/>
        <s v="Employee 1128"/>
        <s v="Employee 1129"/>
        <s v="Employee 113"/>
        <s v="Employee 1130"/>
        <s v="Employee 1131"/>
        <s v="Employee 1132"/>
        <s v="Employee 1133"/>
        <s v="Employee 1134"/>
        <s v="Employee 1135"/>
        <s v="Employee 1136"/>
        <s v="Employee 1137"/>
        <s v="Employee 1138"/>
        <s v="Employee 1139"/>
        <s v="Employee 114"/>
        <s v="Employee 1140"/>
        <s v="Employee 1141"/>
        <s v="Employee 1142"/>
        <s v="Employee 1143"/>
        <s v="Employee 1144"/>
        <s v="Employee 1145"/>
        <s v="Employee 1146"/>
        <s v="Employee 1147"/>
        <s v="Employee 1148"/>
        <s v="Employee 1149"/>
        <s v="Employee 115"/>
        <s v="Employee 1150"/>
        <s v="Employee 1151"/>
        <s v="Employee 1152"/>
        <s v="Employee 1153"/>
        <s v="Employee 1154"/>
        <s v="Employee 1155"/>
        <s v="Employee 1156"/>
        <s v="Employee 1157"/>
        <s v="Employee 1158"/>
        <s v="Employee 1159"/>
        <s v="Employee 116"/>
        <s v="Employee 1160"/>
        <s v="Employee 1161"/>
        <s v="Employee 1162"/>
        <s v="Employee 1163"/>
        <s v="Employee 1164"/>
        <s v="Employee 1165"/>
        <s v="Employee 1166"/>
        <s v="Employee 1167"/>
        <s v="Employee 1168"/>
        <s v="Employee 1169"/>
        <s v="Employee 117"/>
        <s v="Employee 1170"/>
        <s v="Employee 1171"/>
        <s v="Employee 1172"/>
        <s v="Employee 1173"/>
        <s v="Employee 1174"/>
        <s v="Employee 1175"/>
        <s v="Employee 1176"/>
        <s v="Employee 1177"/>
        <s v="Employee 1178"/>
        <s v="Employee 1179"/>
        <s v="Employee 118"/>
        <s v="Employee 1180"/>
        <s v="Employee 1181"/>
        <s v="Employee 1182"/>
        <s v="Employee 1183"/>
        <s v="Employee 1184"/>
        <s v="Employee 1185"/>
        <s v="Employee 1186"/>
        <s v="Employee 1187"/>
        <s v="Employee 1188"/>
        <s v="Employee 1189"/>
        <s v="Employee 119"/>
        <s v="Employee 1190"/>
        <s v="Employee 1191"/>
        <s v="Employee 1192"/>
        <s v="Employee 1193"/>
        <s v="Employee 1194"/>
        <s v="Employee 1195"/>
        <s v="Employee 1196"/>
        <s v="Employee 1197"/>
        <s v="Employee 1198"/>
        <s v="Employee 1199"/>
        <s v="Employee 12"/>
        <s v="Employee 120"/>
        <s v="Employee 1200"/>
        <s v="Employee 1201"/>
        <s v="Employee 1202"/>
        <s v="Employee 1203"/>
        <s v="Employee 1204"/>
        <s v="Employee 1205"/>
        <s v="Employee 1206"/>
        <s v="Employee 1207"/>
        <s v="Employee 1208"/>
        <s v="Employee 1209"/>
        <s v="Employee 121"/>
        <s v="Employee 1210"/>
        <s v="Employee 1211"/>
        <s v="Employee 1212"/>
        <s v="Employee 1213"/>
        <s v="Employee 1214"/>
        <s v="Employee 1215"/>
        <s v="Employee 1216"/>
        <s v="Employee 1217"/>
        <s v="Employee 1218"/>
        <s v="Employee 1219"/>
        <s v="Employee 122"/>
        <s v="Employee 1220"/>
        <s v="Employee 1221"/>
        <s v="Employee 1222"/>
        <s v="Employee 1223"/>
        <s v="Employee 1224"/>
        <s v="Employee 1225"/>
        <s v="Employee 1226"/>
        <s v="Employee 1227"/>
        <s v="Employee 1228"/>
        <s v="Employee 1229"/>
        <s v="Employee 123"/>
        <s v="Employee 1230"/>
        <s v="Employee 1231"/>
        <s v="Employee 1232"/>
        <s v="Employee 1233"/>
        <s v="Employee 1234"/>
        <s v="Employee 1235"/>
        <s v="Employee 1236"/>
        <s v="Employee 1237"/>
        <s v="Employee 1238"/>
        <s v="Employee 1239"/>
        <s v="Employee 124"/>
        <s v="Employee 1240"/>
        <s v="Employee 1241"/>
        <s v="Employee 1242"/>
        <s v="Employee 1243"/>
        <s v="Employee 1244"/>
        <s v="Employee 1245"/>
        <s v="Employee 1246"/>
        <s v="Employee 1247"/>
        <s v="Employee 1248"/>
        <s v="Employee 1249"/>
        <s v="Employee 125"/>
        <s v="Employee 1250"/>
        <s v="Employee 1251"/>
        <s v="Employee 1252"/>
        <s v="Employee 1253"/>
        <s v="Employee 1254"/>
        <s v="Employee 1255"/>
        <s v="Employee 1256"/>
        <s v="Employee 1257"/>
        <s v="Employee 1258"/>
        <s v="Employee 1259"/>
        <s v="Employee 126"/>
        <s v="Employee 1260"/>
        <s v="Employee 1261"/>
        <s v="Employee 1262"/>
        <s v="Employee 1263"/>
        <s v="Employee 1264"/>
        <s v="Employee 1265"/>
        <s v="Employee 1266"/>
        <s v="Employee 1267"/>
        <s v="Employee 1268"/>
        <s v="Employee 1269"/>
        <s v="Employee 127"/>
        <s v="Employee 1270"/>
        <s v="Employee 1271"/>
        <s v="Employee 1272"/>
        <s v="Employee 1273"/>
        <s v="Employee 1274"/>
        <s v="Employee 1275"/>
        <s v="Employee 1276"/>
        <s v="Employee 1277"/>
        <s v="Employee 1278"/>
        <s v="Employee 1279"/>
        <s v="Employee 128"/>
        <s v="Employee 1280"/>
        <s v="Employee 1281"/>
        <s v="Employee 1282"/>
        <s v="Employee 1283"/>
        <s v="Employee 1284"/>
        <s v="Employee 1285"/>
        <s v="Employee 1286"/>
        <s v="Employee 1287"/>
        <s v="Employee 1288"/>
        <s v="Employee 1289"/>
        <s v="Employee 129"/>
        <s v="Employee 1290"/>
        <s v="Employee 1291"/>
        <s v="Employee 1292"/>
        <s v="Employee 1293"/>
        <s v="Employee 1294"/>
        <s v="Employee 1295"/>
        <s v="Employee 1296"/>
        <s v="Employee 1297"/>
        <s v="Employee 1298"/>
        <s v="Employee 1299"/>
        <s v="Employee 13"/>
        <s v="Employee 130"/>
        <s v="Employee 1300"/>
        <s v="Employee 1301"/>
        <s v="Employee 1302"/>
        <s v="Employee 1303"/>
        <s v="Employee 1304"/>
        <s v="Employee 1305"/>
        <s v="Employee 1306"/>
        <s v="Employee 1307"/>
        <s v="Employee 1308"/>
        <s v="Employee 1309"/>
        <s v="Employee 131"/>
        <s v="Employee 1310"/>
        <s v="Employee 1311"/>
        <s v="Employee 1312"/>
        <s v="Employee 1313"/>
        <s v="Employee 1314"/>
        <s v="Employee 1315"/>
        <s v="Employee 1316"/>
        <s v="Employee 1317"/>
        <s v="Employee 1318"/>
        <s v="Employee 1319"/>
        <s v="Employee 132"/>
        <s v="Employee 1320"/>
        <s v="Employee 1321"/>
        <s v="Employee 1322"/>
        <s v="Employee 1323"/>
        <s v="Employee 1324"/>
        <s v="Employee 1325"/>
        <s v="Employee 1326"/>
        <s v="Employee 1327"/>
        <s v="Employee 1328"/>
        <s v="Employee 1329"/>
        <s v="Employee 133"/>
        <s v="Employee 1330"/>
        <s v="Employee 1331"/>
        <s v="Employee 1332"/>
        <s v="Employee 1333"/>
        <s v="Employee 1334"/>
        <s v="Employee 1335"/>
        <s v="Employee 1336"/>
        <s v="Employee 1337"/>
        <s v="Employee 1338"/>
        <s v="Employee 1339"/>
        <s v="Employee 134"/>
        <s v="Employee 1340"/>
        <s v="Employee 1341"/>
        <s v="Employee 1342"/>
        <s v="Employee 1343"/>
        <s v="Employee 1344"/>
        <s v="Employee 1345"/>
        <s v="Employee 1346"/>
        <s v="Employee 1347"/>
        <s v="Employee 1348"/>
        <s v="Employee 1349"/>
        <s v="Employee 135"/>
        <s v="Employee 1350"/>
        <s v="Employee 1351"/>
        <s v="Employee 1352"/>
        <s v="Employee 1353"/>
        <s v="Employee 1354"/>
        <s v="Employee 1355"/>
        <s v="Employee 1356"/>
        <s v="Employee 1357"/>
        <s v="Employee 1358"/>
        <s v="Employee 1359"/>
        <s v="Employee 136"/>
        <s v="Employee 1360"/>
        <s v="Employee 1361"/>
        <s v="Employee 1362"/>
        <s v="Employee 1363"/>
        <s v="Employee 1364"/>
        <s v="Employee 1365"/>
        <s v="Employee 1366"/>
        <s v="Employee 1367"/>
        <s v="Employee 1368"/>
        <s v="Employee 1369"/>
        <s v="Employee 137"/>
        <s v="Employee 1370"/>
        <s v="Employee 1371"/>
        <s v="Employee 1372"/>
        <s v="Employee 1373"/>
        <s v="Employee 1374"/>
        <s v="Employee 1375"/>
        <s v="Employee 1376"/>
        <s v="Employee 1377"/>
        <s v="Employee 1378"/>
        <s v="Employee 1379"/>
        <s v="Employee 138"/>
        <s v="Employee 1380"/>
        <s v="Employee 1381"/>
        <s v="Employee 1382"/>
        <s v="Employee 1383"/>
        <s v="Employee 1384"/>
        <s v="Employee 1385"/>
        <s v="Employee 1386"/>
        <s v="Employee 1387"/>
        <s v="Employee 1388"/>
        <s v="Employee 1389"/>
        <s v="Employee 139"/>
        <s v="Employee 1390"/>
        <s v="Employee 1391"/>
        <s v="Employee 1392"/>
        <s v="Employee 1393"/>
        <s v="Employee 1394"/>
        <s v="Employee 1395"/>
        <s v="Employee 1396"/>
        <s v="Employee 1397"/>
        <s v="Employee 1398"/>
        <s v="Employee 1399"/>
        <s v="Employee 14"/>
        <s v="Employee 140"/>
        <s v="Employee 1400"/>
        <s v="Employee 1401"/>
        <s v="Employee 1402"/>
        <s v="Employee 1403"/>
        <s v="Employee 1404"/>
        <s v="Employee 1405"/>
        <s v="Employee 1406"/>
        <s v="Employee 1407"/>
        <s v="Employee 1408"/>
        <s v="Employee 1409"/>
        <s v="Employee 141"/>
        <s v="Employee 1410"/>
        <s v="Employee 1411"/>
        <s v="Employee 1412"/>
        <s v="Employee 1413"/>
        <s v="Employee 1414"/>
        <s v="Employee 1415"/>
        <s v="Employee 1416"/>
        <s v="Employee 1417"/>
        <s v="Employee 1418"/>
        <s v="Employee 1419"/>
        <s v="Employee 142"/>
        <s v="Employee 1420"/>
        <s v="Employee 1421"/>
        <s v="Employee 1422"/>
        <s v="Employee 1423"/>
        <s v="Employee 1424"/>
        <s v="Employee 1425"/>
        <s v="Employee 1426"/>
        <s v="Employee 1427"/>
        <s v="Employee 1428"/>
        <s v="Employee 1429"/>
        <s v="Employee 143"/>
        <s v="Employee 1430"/>
        <s v="Employee 1431"/>
        <s v="Employee 1432"/>
        <s v="Employee 1433"/>
        <s v="Employee 1434"/>
        <s v="Employee 1435"/>
        <s v="Employee 1436"/>
        <s v="Employee 1437"/>
        <s v="Employee 1438"/>
        <s v="Employee 1439"/>
        <s v="Employee 144"/>
        <s v="Employee 1440"/>
        <s v="Employee 1441"/>
        <s v="Employee 1442"/>
        <s v="Employee 1443"/>
        <s v="Employee 1444"/>
        <s v="Employee 1445"/>
        <s v="Employee 1446"/>
        <s v="Employee 1447"/>
        <s v="Employee 1448"/>
        <s v="Employee 1449"/>
        <s v="Employee 145"/>
        <s v="Employee 1450"/>
        <s v="Employee 1451"/>
        <s v="Employee 1452"/>
        <s v="Employee 1453"/>
        <s v="Employee 1454"/>
        <s v="Employee 1455"/>
        <s v="Employee 1456"/>
        <s v="Employee 1457"/>
        <s v="Employee 1458"/>
        <s v="Employee 1459"/>
        <s v="Employee 146"/>
        <s v="Employee 1460"/>
        <s v="Employee 1461"/>
        <s v="Employee 1462"/>
        <s v="Employee 1463"/>
        <s v="Employee 1464"/>
        <s v="Employee 1465"/>
        <s v="Employee 1466"/>
        <s v="Employee 1467"/>
        <s v="Employee 1468"/>
        <s v="Employee 1469"/>
        <s v="Employee 147"/>
        <s v="Employee 1470"/>
        <s v="Employee 1471"/>
        <s v="Employee 1472"/>
        <s v="Employee 1473"/>
        <s v="Employee 1474"/>
        <s v="Employee 1475"/>
        <s v="Employee 1476"/>
        <s v="Employee 1477"/>
        <s v="Employee 1478"/>
        <s v="Employee 1479"/>
        <s v="Employee 148"/>
        <s v="Employee 1480"/>
        <s v="Employee 1481"/>
        <s v="Employee 1482"/>
        <s v="Employee 1483"/>
        <s v="Employee 1484"/>
        <s v="Employee 1485"/>
        <s v="Employee 1486"/>
        <s v="Employee 1487"/>
        <s v="Employee 1488"/>
        <s v="Employee 1489"/>
        <s v="Employee 149"/>
        <s v="Employee 1490"/>
        <s v="Employee 1491"/>
        <s v="Employee 1492"/>
        <s v="Employee 1493"/>
        <s v="Employee 1494"/>
        <s v="Employee 1495"/>
        <s v="Employee 1496"/>
        <s v="Employee 1497"/>
        <s v="Employee 1498"/>
        <s v="Employee 1499"/>
        <s v="Employee 15"/>
        <s v="Employee 150"/>
        <s v="Employee 1500"/>
        <s v="Employee 1501"/>
        <s v="Employee 1502"/>
        <s v="Employee 1503"/>
        <s v="Employee 1504"/>
        <s v="Employee 1505"/>
        <s v="Employee 1506"/>
        <s v="Employee 1507"/>
        <s v="Employee 1508"/>
        <s v="Employee 1509"/>
        <s v="Employee 151"/>
        <s v="Employee 1510"/>
        <s v="Employee 1511"/>
        <s v="Employee 1512"/>
        <s v="Employee 1513"/>
        <s v="Employee 1514"/>
        <s v="Employee 1515"/>
        <s v="Employee 1516"/>
        <s v="Employee 1517"/>
        <s v="Employee 1518"/>
        <s v="Employee 1519"/>
        <s v="Employee 152"/>
        <s v="Employee 1520"/>
        <s v="Employee 1521"/>
        <s v="Employee 1522"/>
        <s v="Employee 1523"/>
        <s v="Employee 1524"/>
        <s v="Employee 1525"/>
        <s v="Employee 1526"/>
        <s v="Employee 1527"/>
        <s v="Employee 1528"/>
        <s v="Employee 1529"/>
        <s v="Employee 153"/>
        <s v="Employee 1530"/>
        <s v="Employee 1531"/>
        <s v="Employee 1532"/>
        <s v="Employee 1533"/>
        <s v="Employee 1534"/>
        <s v="Employee 1535"/>
        <s v="Employee 1536"/>
        <s v="Employee 1537"/>
        <s v="Employee 1538"/>
        <s v="Employee 1539"/>
        <s v="Employee 154"/>
        <s v="Employee 1540"/>
        <s v="Employee 1541"/>
        <s v="Employee 1542"/>
        <s v="Employee 1543"/>
        <s v="Employee 1544"/>
        <s v="Employee 1545"/>
        <s v="Employee 1546"/>
        <s v="Employee 1547"/>
        <s v="Employee 1548"/>
        <s v="Employee 1549"/>
        <s v="Employee 155"/>
        <s v="Employee 1550"/>
        <s v="Employee 1551"/>
        <s v="Employee 1552"/>
        <s v="Employee 1553"/>
        <s v="Employee 1554"/>
        <s v="Employee 1555"/>
        <s v="Employee 1556"/>
        <s v="Employee 1557"/>
        <s v="Employee 1558"/>
        <s v="Employee 1559"/>
        <s v="Employee 156"/>
        <s v="Employee 1560"/>
        <s v="Employee 1561"/>
        <s v="Employee 1562"/>
        <s v="Employee 1563"/>
        <s v="Employee 1564"/>
        <s v="Employee 1565"/>
        <s v="Employee 1566"/>
        <s v="Employee 1567"/>
        <s v="Employee 1568"/>
        <s v="Employee 1569"/>
        <s v="Employee 157"/>
        <s v="Employee 1570"/>
        <s v="Employee 1571"/>
        <s v="Employee 1572"/>
        <s v="Employee 1573"/>
        <s v="Employee 1574"/>
        <s v="Employee 1575"/>
        <s v="Employee 1576"/>
        <s v="Employee 1577"/>
        <s v="Employee 1578"/>
        <s v="Employee 1579"/>
        <s v="Employee 158"/>
        <s v="Employee 1580"/>
        <s v="Employee 1581"/>
        <s v="Employee 1582"/>
        <s v="Employee 1583"/>
        <s v="Employee 1584"/>
        <s v="Employee 1585"/>
        <s v="Employee 1586"/>
        <s v="Employee 1587"/>
        <s v="Employee 1588"/>
        <s v="Employee 1589"/>
        <s v="Employee 159"/>
        <s v="Employee 1590"/>
        <s v="Employee 1591"/>
        <s v="Employee 1592"/>
        <s v="Employee 1593"/>
        <s v="Employee 1594"/>
        <s v="Employee 1595"/>
        <s v="Employee 1596"/>
        <s v="Employee 1597"/>
        <s v="Employee 1598"/>
        <s v="Employee 1599"/>
        <s v="Employee 16"/>
        <s v="Employee 160"/>
        <s v="Employee 1600"/>
        <s v="Employee 1601"/>
        <s v="Employee 1602"/>
        <s v="Employee 1603"/>
        <s v="Employee 1604"/>
        <s v="Employee 1605"/>
        <s v="Employee 1606"/>
        <s v="Employee 1607"/>
        <s v="Employee 1608"/>
        <s v="Employee 1609"/>
        <s v="Employee 161"/>
        <s v="Employee 1610"/>
        <s v="Employee 1611"/>
        <s v="Employee 1612"/>
        <s v="Employee 1613"/>
        <s v="Employee 1614"/>
        <s v="Employee 1615"/>
        <s v="Employee 1616"/>
        <s v="Employee 1617"/>
        <s v="Employee 1618"/>
        <s v="Employee 1619"/>
        <s v="Employee 162"/>
        <s v="Employee 1620"/>
        <s v="Employee 1621"/>
        <s v="Employee 1622"/>
        <s v="Employee 1623"/>
        <s v="Employee 1624"/>
        <s v="Employee 1625"/>
        <s v="Employee 1626"/>
        <s v="Employee 1627"/>
        <s v="Employee 1628"/>
        <s v="Employee 1629"/>
        <s v="Employee 163"/>
        <s v="Employee 1630"/>
        <s v="Employee 1631"/>
        <s v="Employee 1632"/>
        <s v="Employee 1633"/>
        <s v="Employee 1634"/>
        <s v="Employee 1635"/>
        <s v="Employee 1636"/>
        <s v="Employee 1637"/>
        <s v="Employee 1638"/>
        <s v="Employee 1639"/>
        <s v="Employee 164"/>
        <s v="Employee 1640"/>
        <s v="Employee 1641"/>
        <s v="Employee 1642"/>
        <s v="Employee 1643"/>
        <s v="Employee 1644"/>
        <s v="Employee 1645"/>
        <s v="Employee 1646"/>
        <s v="Employee 1647"/>
        <s v="Employee 1648"/>
        <s v="Employee 1649"/>
        <s v="Employee 165"/>
        <s v="Employee 1650"/>
        <s v="Employee 1651"/>
        <s v="Employee 1652"/>
        <s v="Employee 1653"/>
        <s v="Employee 1654"/>
        <s v="Employee 1655"/>
        <s v="Employee 1656"/>
        <s v="Employee 1657"/>
        <s v="Employee 1658"/>
        <s v="Employee 1659"/>
        <s v="Employee 166"/>
        <s v="Employee 1660"/>
        <s v="Employee 1661"/>
        <s v="Employee 1662"/>
        <s v="Employee 1663"/>
        <s v="Employee 1664"/>
        <s v="Employee 1665"/>
        <s v="Employee 1666"/>
        <s v="Employee 1667"/>
        <s v="Employee 1668"/>
        <s v="Employee 1669"/>
        <s v="Employee 167"/>
        <s v="Employee 1670"/>
        <s v="Employee 1671"/>
        <s v="Employee 1672"/>
        <s v="Employee 1673"/>
        <s v="Employee 1674"/>
        <s v="Employee 1675"/>
        <s v="Employee 1676"/>
        <s v="Employee 1677"/>
        <s v="Employee 1678"/>
        <s v="Employee 1679"/>
        <s v="Employee 168"/>
        <s v="Employee 1680"/>
        <s v="Employee 1681"/>
        <s v="Employee 1682"/>
        <s v="Employee 1683"/>
        <s v="Employee 1684"/>
        <s v="Employee 1685"/>
        <s v="Employee 1686"/>
        <s v="Employee 1687"/>
        <s v="Employee 1688"/>
        <s v="Employee 1689"/>
        <s v="Employee 169"/>
        <s v="Employee 1690"/>
        <s v="Employee 1691"/>
        <s v="Employee 1692"/>
        <s v="Employee 1693"/>
        <s v="Employee 1694"/>
        <s v="Employee 1695"/>
        <s v="Employee 1696"/>
        <s v="Employee 1697"/>
        <s v="Employee 1698"/>
        <s v="Employee 1699"/>
        <s v="Employee 17"/>
        <s v="Employee 170"/>
        <s v="Employee 1700"/>
        <s v="Employee 1701"/>
        <s v="Employee 1702"/>
        <s v="Employee 1703"/>
        <s v="Employee 1704"/>
        <s v="Employee 1705"/>
        <s v="Employee 1706"/>
        <s v="Employee 1707"/>
        <s v="Employee 1708"/>
        <s v="Employee 1709"/>
        <s v="Employee 171"/>
        <s v="Employee 1710"/>
        <s v="Employee 1711"/>
        <s v="Employee 1712"/>
        <s v="Employee 1713"/>
        <s v="Employee 1714"/>
        <s v="Employee 1715"/>
        <s v="Employee 1716"/>
        <s v="Employee 1717"/>
        <s v="Employee 1718"/>
        <s v="Employee 1719"/>
        <s v="Employee 172"/>
        <s v="Employee 1720"/>
        <s v="Employee 1721"/>
        <s v="Employee 1722"/>
        <s v="Employee 1723"/>
        <s v="Employee 1724"/>
        <s v="Employee 1725"/>
        <s v="Employee 1726"/>
        <s v="Employee 1727"/>
        <s v="Employee 1728"/>
        <s v="Employee 1729"/>
        <s v="Employee 173"/>
        <s v="Employee 1730"/>
        <s v="Employee 1731"/>
        <s v="Employee 1732"/>
        <s v="Employee 1733"/>
        <s v="Employee 1734"/>
        <s v="Employee 1735"/>
        <s v="Employee 1736"/>
        <s v="Employee 1737"/>
        <s v="Employee 1738"/>
        <s v="Employee 1739"/>
        <s v="Employee 174"/>
        <s v="Employee 1740"/>
        <s v="Employee 1741"/>
        <s v="Employee 1742"/>
        <s v="Employee 1743"/>
        <s v="Employee 1744"/>
        <s v="Employee 1745"/>
        <s v="Employee 1746"/>
        <s v="Employee 1747"/>
        <s v="Employee 1748"/>
        <s v="Employee 1749"/>
        <s v="Employee 175"/>
        <s v="Employee 1750"/>
        <s v="Employee 1751"/>
        <s v="Employee 1752"/>
        <s v="Employee 1753"/>
        <s v="Employee 1754"/>
        <s v="Employee 1755"/>
        <s v="Employee 1756"/>
        <s v="Employee 1757"/>
        <s v="Employee 1758"/>
        <s v="Employee 1759"/>
        <s v="Employee 176"/>
        <s v="Employee 1760"/>
        <s v="Employee 1761"/>
        <s v="Employee 1762"/>
        <s v="Employee 1763"/>
        <s v="Employee 1764"/>
        <s v="Employee 1765"/>
        <s v="Employee 1766"/>
        <s v="Employee 1767"/>
        <s v="Employee 1768"/>
        <s v="Employee 1769"/>
        <s v="Employee 177"/>
        <s v="Employee 1770"/>
        <s v="Employee 1771"/>
        <s v="Employee 1772"/>
        <s v="Employee 1773"/>
        <s v="Employee 1774"/>
        <s v="Employee 1775"/>
        <s v="Employee 1776"/>
        <s v="Employee 1777"/>
        <s v="Employee 1778"/>
        <s v="Employee 1779"/>
        <s v="Employee 178"/>
        <s v="Employee 1780"/>
        <s v="Employee 1781"/>
        <s v="Employee 1782"/>
        <s v="Employee 1783"/>
        <s v="Employee 1784"/>
        <s v="Employee 1785"/>
        <s v="Employee 1786"/>
        <s v="Employee 1787"/>
        <s v="Employee 1788"/>
        <s v="Employee 1789"/>
        <s v="Employee 179"/>
        <s v="Employee 1790"/>
        <s v="Employee 1791"/>
        <s v="Employee 1792"/>
        <s v="Employee 1793"/>
        <s v="Employee 1794"/>
        <s v="Employee 1795"/>
        <s v="Employee 1796"/>
        <s v="Employee 1797"/>
        <s v="Employee 1798"/>
        <s v="Employee 1799"/>
        <s v="Employee 18"/>
        <s v="Employee 180"/>
        <s v="Employee 1800"/>
        <s v="Employee 1801"/>
        <s v="Employee 1802"/>
        <s v="Employee 1803"/>
        <s v="Employee 1804"/>
        <s v="Employee 1805"/>
        <s v="Employee 1806"/>
        <s v="Employee 1807"/>
        <s v="Employee 1808"/>
        <s v="Employee 1809"/>
        <s v="Employee 181"/>
        <s v="Employee 1810"/>
        <s v="Employee 1811"/>
        <s v="Employee 1812"/>
        <s v="Employee 1813"/>
        <s v="Employee 1814"/>
        <s v="Employee 1815"/>
        <s v="Employee 1816"/>
        <s v="Employee 1817"/>
        <s v="Employee 1818"/>
        <s v="Employee 1819"/>
        <s v="Employee 182"/>
        <s v="Employee 1820"/>
        <s v="Employee 1821"/>
        <s v="Employee 1822"/>
        <s v="Employee 1823"/>
        <s v="Employee 1824"/>
        <s v="Employee 1825"/>
        <s v="Employee 1826"/>
        <s v="Employee 1827"/>
        <s v="Employee 1828"/>
        <s v="Employee 1829"/>
        <s v="Employee 183"/>
        <s v="Employee 1830"/>
        <s v="Employee 1831"/>
        <s v="Employee 1832"/>
        <s v="Employee 1833"/>
        <s v="Employee 1834"/>
        <s v="Employee 1835"/>
        <s v="Employee 1836"/>
        <s v="Employee 1837"/>
        <s v="Employee 1838"/>
        <s v="Employee 1839"/>
        <s v="Employee 184"/>
        <s v="Employee 1840"/>
        <s v="Employee 1841"/>
        <s v="Employee 1842"/>
        <s v="Employee 1843"/>
        <s v="Employee 1844"/>
        <s v="Employee 1845"/>
        <s v="Employee 1846"/>
        <s v="Employee 1847"/>
        <s v="Employee 1848"/>
        <s v="Employee 1849"/>
        <s v="Employee 185"/>
        <s v="Employee 1850"/>
        <s v="Employee 1851"/>
        <s v="Employee 1852"/>
        <s v="Employee 1853"/>
        <s v="Employee 1854"/>
        <s v="Employee 1855"/>
        <s v="Employee 1856"/>
        <s v="Employee 1857"/>
        <s v="Employee 1858"/>
        <s v="Employee 1859"/>
        <s v="Employee 186"/>
        <s v="Employee 1860"/>
        <s v="Employee 1861"/>
        <s v="Employee 1862"/>
        <s v="Employee 1863"/>
        <s v="Employee 1864"/>
        <s v="Employee 1865"/>
        <s v="Employee 1866"/>
        <s v="Employee 1867"/>
        <s v="Employee 1868"/>
        <s v="Employee 1869"/>
        <s v="Employee 187"/>
        <s v="Employee 1870"/>
        <s v="Employee 1871"/>
        <s v="Employee 1872"/>
        <s v="Employee 1873"/>
        <s v="Employee 1874"/>
        <s v="Employee 1875"/>
        <s v="Employee 1876"/>
        <s v="Employee 1877"/>
        <s v="Employee 1878"/>
        <s v="Employee 1879"/>
        <s v="Employee 188"/>
        <s v="Employee 1880"/>
        <s v="Employee 1881"/>
        <s v="Employee 1882"/>
        <s v="Employee 1883"/>
        <s v="Employee 1884"/>
        <s v="Employee 1885"/>
        <s v="Employee 1886"/>
        <s v="Employee 1887"/>
        <s v="Employee 1888"/>
        <s v="Employee 1889"/>
        <s v="Employee 189"/>
        <s v="Employee 1890"/>
        <s v="Employee 1891"/>
        <s v="Employee 1892"/>
        <s v="Employee 1893"/>
        <s v="Employee 1894"/>
        <s v="Employee 1895"/>
        <s v="Employee 1896"/>
        <s v="Employee 1897"/>
        <s v="Employee 1898"/>
        <s v="Employee 1899"/>
        <s v="Employee 19"/>
        <s v="Employee 190"/>
        <s v="Employee 1900"/>
        <s v="Employee 1901"/>
        <s v="Employee 1902"/>
        <s v="Employee 1903"/>
        <s v="Employee 1904"/>
        <s v="Employee 1905"/>
        <s v="Employee 1906"/>
        <s v="Employee 1907"/>
        <s v="Employee 1908"/>
        <s v="Employee 1909"/>
        <s v="Employee 191"/>
        <s v="Employee 1910"/>
        <s v="Employee 1911"/>
        <s v="Employee 1912"/>
        <s v="Employee 1913"/>
        <s v="Employee 1914"/>
        <s v="Employee 1915"/>
        <s v="Employee 1916"/>
        <s v="Employee 1917"/>
        <s v="Employee 1918"/>
        <s v="Employee 1919"/>
        <s v="Employee 192"/>
        <s v="Employee 1920"/>
        <s v="Employee 1921"/>
        <s v="Employee 1922"/>
        <s v="Employee 1923"/>
        <s v="Employee 1924"/>
        <s v="Employee 1925"/>
        <s v="Employee 1926"/>
        <s v="Employee 1927"/>
        <s v="Employee 1928"/>
        <s v="Employee 1929"/>
        <s v="Employee 193"/>
        <s v="Employee 1930"/>
        <s v="Employee 1931"/>
        <s v="Employee 1932"/>
        <s v="Employee 1933"/>
        <s v="Employee 1934"/>
        <s v="Employee 1935"/>
        <s v="Employee 1936"/>
        <s v="Employee 1937"/>
        <s v="Employee 1938"/>
        <s v="Employee 1939"/>
        <s v="Employee 194"/>
        <s v="Employee 1940"/>
        <s v="Employee 1941"/>
        <s v="Employee 1942"/>
        <s v="Employee 1943"/>
        <s v="Employee 1944"/>
        <s v="Employee 1945"/>
        <s v="Employee 1946"/>
        <s v="Employee 1947"/>
        <s v="Employee 1948"/>
        <s v="Employee 1949"/>
        <s v="Employee 195"/>
        <s v="Employee 1950"/>
        <s v="Employee 1951"/>
        <s v="Employee 1952"/>
        <s v="Employee 1953"/>
        <s v="Employee 1954"/>
        <s v="Employee 1955"/>
        <s v="Employee 1956"/>
        <s v="Employee 1957"/>
        <s v="Employee 1958"/>
        <s v="Employee 1959"/>
        <s v="Employee 196"/>
        <s v="Employee 1960"/>
        <s v="Employee 1961"/>
        <s v="Employee 1962"/>
        <s v="Employee 1963"/>
        <s v="Employee 1964"/>
        <s v="Employee 1965"/>
        <s v="Employee 1966"/>
        <s v="Employee 1967"/>
        <s v="Employee 1968"/>
        <s v="Employee 1969"/>
        <s v="Employee 197"/>
        <s v="Employee 1970"/>
        <s v="Employee 1971"/>
        <s v="Employee 1972"/>
        <s v="Employee 1973"/>
        <s v="Employee 1974"/>
        <s v="Employee 1975"/>
        <s v="Employee 1976"/>
        <s v="Employee 1977"/>
        <s v="Employee 1978"/>
        <s v="Employee 1979"/>
        <s v="Employee 198"/>
        <s v="Employee 1980"/>
        <s v="Employee 1981"/>
        <s v="Employee 1982"/>
        <s v="Employee 1983"/>
        <s v="Employee 1984"/>
        <s v="Employee 1985"/>
        <s v="Employee 1986"/>
        <s v="Employee 1987"/>
        <s v="Employee 1988"/>
        <s v="Employee 1989"/>
        <s v="Employee 199"/>
        <s v="Employee 1990"/>
        <s v="Employee 1991"/>
        <s v="Employee 1992"/>
        <s v="Employee 1993"/>
        <s v="Employee 1994"/>
        <s v="Employee 1995"/>
        <s v="Employee 1996"/>
        <s v="Employee 1997"/>
        <s v="Employee 1998"/>
        <s v="Employee 1999"/>
        <s v="Employee 2"/>
        <s v="Employee 20"/>
        <s v="Employee 200"/>
        <s v="Employee 2000"/>
        <s v="Employee 201"/>
        <s v="Employee 202"/>
        <s v="Employee 203"/>
        <s v="Employee 204"/>
        <s v="Employee 205"/>
        <s v="Employee 206"/>
        <s v="Employee 207"/>
        <s v="Employee 208"/>
        <s v="Employee 209"/>
        <s v="Employee 21"/>
        <s v="Employee 210"/>
        <s v="Employee 211"/>
        <s v="Employee 212"/>
        <s v="Employee 213"/>
        <s v="Employee 214"/>
        <s v="Employee 215"/>
        <s v="Employee 216"/>
        <s v="Employee 217"/>
        <s v="Employee 218"/>
        <s v="Employee 219"/>
        <s v="Employee 22"/>
        <s v="Employee 220"/>
        <s v="Employee 221"/>
        <s v="Employee 222"/>
        <s v="Employee 223"/>
        <s v="Employee 224"/>
        <s v="Employee 225"/>
        <s v="Employee 226"/>
        <s v="Employee 227"/>
        <s v="Employee 228"/>
        <s v="Employee 229"/>
        <s v="Employee 23"/>
        <s v="Employee 230"/>
        <s v="Employee 231"/>
        <s v="Employee 232"/>
        <s v="Employee 233"/>
        <s v="Employee 234"/>
        <s v="Employee 235"/>
        <s v="Employee 236"/>
        <s v="Employee 237"/>
        <s v="Employee 238"/>
        <s v="Employee 239"/>
        <s v="Employee 24"/>
        <s v="Employee 240"/>
        <s v="Employee 241"/>
        <s v="Employee 242"/>
        <s v="Employee 243"/>
        <s v="Employee 244"/>
        <s v="Employee 245"/>
        <s v="Employee 246"/>
        <s v="Employee 247"/>
        <s v="Employee 248"/>
        <s v="Employee 249"/>
        <s v="Employee 25"/>
        <s v="Employee 250"/>
        <s v="Employee 251"/>
        <s v="Employee 252"/>
        <s v="Employee 253"/>
        <s v="Employee 254"/>
        <s v="Employee 255"/>
        <s v="Employee 256"/>
        <s v="Employee 257"/>
        <s v="Employee 258"/>
        <s v="Employee 259"/>
        <s v="Employee 26"/>
        <s v="Employee 260"/>
        <s v="Employee 261"/>
        <s v="Employee 262"/>
        <s v="Employee 263"/>
        <s v="Employee 264"/>
        <s v="Employee 265"/>
        <s v="Employee 266"/>
        <s v="Employee 267"/>
        <s v="Employee 268"/>
        <s v="Employee 269"/>
        <s v="Employee 27"/>
        <s v="Employee 270"/>
        <s v="Employee 271"/>
        <s v="Employee 272"/>
        <s v="Employee 273"/>
        <s v="Employee 274"/>
        <s v="Employee 275"/>
        <s v="Employee 276"/>
        <s v="Employee 277"/>
        <s v="Employee 278"/>
        <s v="Employee 279"/>
        <s v="Employee 28"/>
        <s v="Employee 280"/>
        <s v="Employee 281"/>
        <s v="Employee 282"/>
        <s v="Employee 283"/>
        <s v="Employee 284"/>
        <s v="Employee 285"/>
        <s v="Employee 286"/>
        <s v="Employee 287"/>
        <s v="Employee 288"/>
        <s v="Employee 289"/>
        <s v="Employee 29"/>
        <s v="Employee 290"/>
        <s v="Employee 291"/>
        <s v="Employee 292"/>
        <s v="Employee 293"/>
        <s v="Employee 294"/>
        <s v="Employee 295"/>
        <s v="Employee 296"/>
        <s v="Employee 297"/>
        <s v="Employee 298"/>
        <s v="Employee 299"/>
        <s v="Employee 3"/>
        <s v="Employee 30"/>
        <s v="Employee 300"/>
        <s v="Employee 301"/>
        <s v="Employee 302"/>
        <s v="Employee 303"/>
        <s v="Employee 304"/>
        <s v="Employee 305"/>
        <s v="Employee 306"/>
        <s v="Employee 307"/>
        <s v="Employee 308"/>
        <s v="Employee 309"/>
        <s v="Employee 31"/>
        <s v="Employee 310"/>
        <s v="Employee 311"/>
        <s v="Employee 312"/>
        <s v="Employee 313"/>
        <s v="Employee 314"/>
        <s v="Employee 315"/>
        <s v="Employee 316"/>
        <s v="Employee 317"/>
        <s v="Employee 318"/>
        <s v="Employee 319"/>
        <s v="Employee 32"/>
        <s v="Employee 320"/>
        <s v="Employee 321"/>
        <s v="Employee 322"/>
        <s v="Employee 323"/>
        <s v="Employee 324"/>
        <s v="Employee 325"/>
        <s v="Employee 326"/>
        <s v="Employee 327"/>
        <s v="Employee 328"/>
        <s v="Employee 329"/>
        <s v="Employee 33"/>
        <s v="Employee 330"/>
        <s v="Employee 331"/>
        <s v="Employee 332"/>
        <s v="Employee 333"/>
        <s v="Employee 334"/>
        <s v="Employee 335"/>
        <s v="Employee 336"/>
        <s v="Employee 337"/>
        <s v="Employee 338"/>
        <s v="Employee 339"/>
        <s v="Employee 34"/>
        <s v="Employee 340"/>
        <s v="Employee 341"/>
        <s v="Employee 342"/>
        <s v="Employee 343"/>
        <s v="Employee 344"/>
        <s v="Employee 345"/>
        <s v="Employee 346"/>
        <s v="Employee 347"/>
        <s v="Employee 348"/>
        <s v="Employee 349"/>
        <s v="Employee 35"/>
        <s v="Employee 350"/>
        <s v="Employee 351"/>
        <s v="Employee 352"/>
        <s v="Employee 353"/>
        <s v="Employee 354"/>
        <s v="Employee 355"/>
        <s v="Employee 356"/>
        <s v="Employee 357"/>
        <s v="Employee 358"/>
        <s v="Employee 359"/>
        <s v="Employee 36"/>
        <s v="Employee 360"/>
        <s v="Employee 361"/>
        <s v="Employee 362"/>
        <s v="Employee 363"/>
        <s v="Employee 364"/>
        <s v="Employee 365"/>
        <s v="Employee 366"/>
        <s v="Employee 367"/>
        <s v="Employee 368"/>
        <s v="Employee 369"/>
        <s v="Employee 37"/>
        <s v="Employee 370"/>
        <s v="Employee 371"/>
        <s v="Employee 372"/>
        <s v="Employee 373"/>
        <s v="Employee 374"/>
        <s v="Employee 375"/>
        <s v="Employee 376"/>
        <s v="Employee 377"/>
        <s v="Employee 378"/>
        <s v="Employee 379"/>
        <s v="Employee 38"/>
        <s v="Employee 380"/>
        <s v="Employee 381"/>
        <s v="Employee 382"/>
        <s v="Employee 383"/>
        <s v="Employee 384"/>
        <s v="Employee 385"/>
        <s v="Employee 386"/>
        <s v="Employee 387"/>
        <s v="Employee 388"/>
        <s v="Employee 389"/>
        <s v="Employee 39"/>
        <s v="Employee 390"/>
        <s v="Employee 391"/>
        <s v="Employee 392"/>
        <s v="Employee 393"/>
        <s v="Employee 394"/>
        <s v="Employee 395"/>
        <s v="Employee 396"/>
        <s v="Employee 397"/>
        <s v="Employee 398"/>
        <s v="Employee 399"/>
        <s v="Employee 4"/>
        <s v="Employee 40"/>
        <s v="Employee 400"/>
        <s v="Employee 401"/>
        <s v="Employee 402"/>
        <s v="Employee 403"/>
        <s v="Employee 404"/>
        <s v="Employee 405"/>
        <s v="Employee 406"/>
        <s v="Employee 407"/>
        <s v="Employee 408"/>
        <s v="Employee 409"/>
        <s v="Employee 41"/>
        <s v="Employee 410"/>
        <s v="Employee 411"/>
        <s v="Employee 412"/>
        <s v="Employee 413"/>
        <s v="Employee 414"/>
        <s v="Employee 415"/>
        <s v="Employee 416"/>
        <s v="Employee 417"/>
        <s v="Employee 418"/>
        <s v="Employee 419"/>
        <s v="Employee 42"/>
        <s v="Employee 420"/>
        <s v="Employee 421"/>
        <s v="Employee 422"/>
        <s v="Employee 423"/>
        <s v="Employee 424"/>
        <s v="Employee 425"/>
        <s v="Employee 426"/>
        <s v="Employee 427"/>
        <s v="Employee 428"/>
        <s v="Employee 429"/>
        <s v="Employee 43"/>
        <s v="Employee 430"/>
        <s v="Employee 431"/>
        <s v="Employee 432"/>
        <s v="Employee 433"/>
        <s v="Employee 434"/>
        <s v="Employee 435"/>
        <s v="Employee 436"/>
        <s v="Employee 437"/>
        <s v="Employee 438"/>
        <s v="Employee 439"/>
        <s v="Employee 44"/>
        <s v="Employee 440"/>
        <s v="Employee 441"/>
        <s v="Employee 442"/>
        <s v="Employee 443"/>
        <s v="Employee 444"/>
        <s v="Employee 445"/>
        <s v="Employee 446"/>
        <s v="Employee 447"/>
        <s v="Employee 448"/>
        <s v="Employee 449"/>
        <s v="Employee 45"/>
        <s v="Employee 450"/>
        <s v="Employee 451"/>
        <s v="Employee 452"/>
        <s v="Employee 453"/>
        <s v="Employee 454"/>
        <s v="Employee 455"/>
        <s v="Employee 456"/>
        <s v="Employee 457"/>
        <s v="Employee 458"/>
        <s v="Employee 459"/>
        <s v="Employee 46"/>
        <s v="Employee 460"/>
        <s v="Employee 461"/>
        <s v="Employee 462"/>
        <s v="Employee 463"/>
        <s v="Employee 464"/>
        <s v="Employee 465"/>
        <s v="Employee 466"/>
        <s v="Employee 467"/>
        <s v="Employee 468"/>
        <s v="Employee 469"/>
        <s v="Employee 47"/>
        <s v="Employee 470"/>
        <s v="Employee 471"/>
        <s v="Employee 472"/>
        <s v="Employee 473"/>
        <s v="Employee 474"/>
        <s v="Employee 475"/>
        <s v="Employee 476"/>
        <s v="Employee 477"/>
        <s v="Employee 478"/>
        <s v="Employee 479"/>
        <s v="Employee 48"/>
        <s v="Employee 480"/>
        <s v="Employee 481"/>
        <s v="Employee 482"/>
        <s v="Employee 483"/>
        <s v="Employee 484"/>
        <s v="Employee 485"/>
        <s v="Employee 486"/>
        <s v="Employee 487"/>
        <s v="Employee 488"/>
        <s v="Employee 489"/>
        <s v="Employee 49"/>
        <s v="Employee 490"/>
        <s v="Employee 491"/>
        <s v="Employee 492"/>
        <s v="Employee 493"/>
        <s v="Employee 494"/>
        <s v="Employee 495"/>
        <s v="Employee 496"/>
        <s v="Employee 497"/>
        <s v="Employee 498"/>
        <s v="Employee 499"/>
        <s v="Employee 5"/>
        <s v="Employee 50"/>
        <s v="Employee 500"/>
        <s v="Employee 501"/>
        <s v="Employee 502"/>
        <s v="Employee 503"/>
        <s v="Employee 504"/>
        <s v="Employee 505"/>
        <s v="Employee 506"/>
        <s v="Employee 507"/>
        <s v="Employee 508"/>
        <s v="Employee 509"/>
        <s v="Employee 51"/>
        <s v="Employee 510"/>
        <s v="Employee 511"/>
        <s v="Employee 512"/>
        <s v="Employee 513"/>
        <s v="Employee 514"/>
        <s v="Employee 515"/>
        <s v="Employee 516"/>
        <s v="Employee 517"/>
        <s v="Employee 518"/>
        <s v="Employee 519"/>
        <s v="Employee 52"/>
        <s v="Employee 520"/>
        <s v="Employee 521"/>
        <s v="Employee 522"/>
        <s v="Employee 523"/>
        <s v="Employee 524"/>
        <s v="Employee 525"/>
        <s v="Employee 526"/>
        <s v="Employee 527"/>
        <s v="Employee 528"/>
        <s v="Employee 529"/>
        <s v="Employee 53"/>
        <s v="Employee 530"/>
        <s v="Employee 531"/>
        <s v="Employee 532"/>
        <s v="Employee 533"/>
        <s v="Employee 534"/>
        <s v="Employee 535"/>
        <s v="Employee 536"/>
        <s v="Employee 537"/>
        <s v="Employee 538"/>
        <s v="Employee 539"/>
        <s v="Employee 54"/>
        <s v="Employee 540"/>
        <s v="Employee 541"/>
        <s v="Employee 542"/>
        <s v="Employee 543"/>
        <s v="Employee 544"/>
        <s v="Employee 545"/>
        <s v="Employee 546"/>
        <s v="Employee 547"/>
        <s v="Employee 548"/>
        <s v="Employee 549"/>
        <s v="Employee 55"/>
        <s v="Employee 550"/>
        <s v="Employee 551"/>
        <s v="Employee 552"/>
        <s v="Employee 553"/>
        <s v="Employee 554"/>
        <s v="Employee 555"/>
        <s v="Employee 556"/>
        <s v="Employee 557"/>
        <s v="Employee 558"/>
        <s v="Employee 559"/>
        <s v="Employee 56"/>
        <s v="Employee 560"/>
        <s v="Employee 561"/>
        <s v="Employee 562"/>
        <s v="Employee 563"/>
        <s v="Employee 564"/>
        <s v="Employee 565"/>
        <s v="Employee 566"/>
        <s v="Employee 567"/>
        <s v="Employee 568"/>
        <s v="Employee 569"/>
        <s v="Employee 57"/>
        <s v="Employee 570"/>
        <s v="Employee 571"/>
        <s v="Employee 572"/>
        <s v="Employee 573"/>
        <s v="Employee 574"/>
        <s v="Employee 575"/>
        <s v="Employee 576"/>
        <s v="Employee 577"/>
        <s v="Employee 578"/>
        <s v="Employee 579"/>
        <s v="Employee 58"/>
        <s v="Employee 580"/>
        <s v="Employee 581"/>
        <s v="Employee 582"/>
        <s v="Employee 583"/>
        <s v="Employee 584"/>
        <s v="Employee 585"/>
        <s v="Employee 586"/>
        <s v="Employee 587"/>
        <s v="Employee 588"/>
        <s v="Employee 589"/>
        <s v="Employee 59"/>
        <s v="Employee 590"/>
        <s v="Employee 591"/>
        <s v="Employee 592"/>
        <s v="Employee 593"/>
        <s v="Employee 594"/>
        <s v="Employee 595"/>
        <s v="Employee 596"/>
        <s v="Employee 597"/>
        <s v="Employee 598"/>
        <s v="Employee 599"/>
        <s v="Employee 6"/>
        <s v="Employee 60"/>
        <s v="Employee 600"/>
        <s v="Employee 601"/>
        <s v="Employee 602"/>
        <s v="Employee 603"/>
        <s v="Employee 604"/>
        <s v="Employee 605"/>
        <s v="Employee 606"/>
        <s v="Employee 607"/>
        <s v="Employee 608"/>
        <s v="Employee 609"/>
        <s v="Employee 61"/>
        <s v="Employee 610"/>
        <s v="Employee 611"/>
        <s v="Employee 612"/>
        <s v="Employee 613"/>
        <s v="Employee 614"/>
        <s v="Employee 615"/>
        <s v="Employee 616"/>
        <s v="Employee 617"/>
        <s v="Employee 618"/>
        <s v="Employee 619"/>
        <s v="Employee 62"/>
        <s v="Employee 620"/>
        <s v="Employee 621"/>
        <s v="Employee 622"/>
        <s v="Employee 623"/>
        <s v="Employee 624"/>
        <s v="Employee 625"/>
        <s v="Employee 626"/>
        <s v="Employee 627"/>
        <s v="Employee 628"/>
        <s v="Employee 629"/>
        <s v="Employee 63"/>
        <s v="Employee 630"/>
        <s v="Employee 631"/>
        <s v="Employee 632"/>
        <s v="Employee 633"/>
        <s v="Employee 634"/>
        <s v="Employee 635"/>
        <s v="Employee 636"/>
        <s v="Employee 637"/>
        <s v="Employee 638"/>
        <s v="Employee 639"/>
        <s v="Employee 64"/>
        <s v="Employee 640"/>
        <s v="Employee 641"/>
        <s v="Employee 642"/>
        <s v="Employee 643"/>
        <s v="Employee 644"/>
        <s v="Employee 645"/>
        <s v="Employee 646"/>
        <s v="Employee 647"/>
        <s v="Employee 648"/>
        <s v="Employee 649"/>
        <s v="Employee 65"/>
        <s v="Employee 650"/>
        <s v="Employee 651"/>
        <s v="Employee 652"/>
        <s v="Employee 653"/>
        <s v="Employee 654"/>
        <s v="Employee 655"/>
        <s v="Employee 656"/>
        <s v="Employee 657"/>
        <s v="Employee 658"/>
        <s v="Employee 659"/>
        <s v="Employee 66"/>
        <s v="Employee 660"/>
        <s v="Employee 661"/>
        <s v="Employee 662"/>
        <s v="Employee 663"/>
        <s v="Employee 664"/>
        <s v="Employee 665"/>
        <s v="Employee 666"/>
        <s v="Employee 667"/>
        <s v="Employee 668"/>
        <s v="Employee 669"/>
        <s v="Employee 67"/>
        <s v="Employee 670"/>
        <s v="Employee 671"/>
        <s v="Employee 672"/>
        <s v="Employee 673"/>
        <s v="Employee 674"/>
        <s v="Employee 675"/>
        <s v="Employee 676"/>
        <s v="Employee 677"/>
        <s v="Employee 678"/>
        <s v="Employee 679"/>
        <s v="Employee 68"/>
        <s v="Employee 680"/>
        <s v="Employee 681"/>
        <s v="Employee 682"/>
        <s v="Employee 683"/>
        <s v="Employee 684"/>
        <s v="Employee 685"/>
        <s v="Employee 686"/>
        <s v="Employee 687"/>
        <s v="Employee 688"/>
        <s v="Employee 689"/>
        <s v="Employee 69"/>
        <s v="Employee 690"/>
        <s v="Employee 691"/>
        <s v="Employee 692"/>
        <s v="Employee 693"/>
        <s v="Employee 694"/>
        <s v="Employee 695"/>
        <s v="Employee 696"/>
        <s v="Employee 697"/>
        <s v="Employee 698"/>
        <s v="Employee 699"/>
        <s v="Employee 7"/>
        <s v="Employee 70"/>
        <s v="Employee 700"/>
        <s v="Employee 701"/>
        <s v="Employee 702"/>
        <s v="Employee 703"/>
        <s v="Employee 704"/>
        <s v="Employee 705"/>
        <s v="Employee 706"/>
        <s v="Employee 707"/>
        <s v="Employee 708"/>
        <s v="Employee 709"/>
        <s v="Employee 71"/>
        <s v="Employee 710"/>
        <s v="Employee 711"/>
        <s v="Employee 712"/>
        <s v="Employee 713"/>
        <s v="Employee 714"/>
        <s v="Employee 715"/>
        <s v="Employee 716"/>
        <s v="Employee 717"/>
        <s v="Employee 718"/>
        <s v="Employee 719"/>
        <s v="Employee 72"/>
        <s v="Employee 720"/>
        <s v="Employee 721"/>
        <s v="Employee 722"/>
        <s v="Employee 723"/>
        <s v="Employee 724"/>
        <s v="Employee 725"/>
        <s v="Employee 726"/>
        <s v="Employee 727"/>
        <s v="Employee 728"/>
        <s v="Employee 729"/>
        <s v="Employee 73"/>
        <s v="Employee 730"/>
        <s v="Employee 731"/>
        <s v="Employee 732"/>
        <s v="Employee 733"/>
        <s v="Employee 734"/>
        <s v="Employee 735"/>
        <s v="Employee 736"/>
        <s v="Employee 737"/>
        <s v="Employee 738"/>
        <s v="Employee 739"/>
        <s v="Employee 74"/>
        <s v="Employee 740"/>
        <s v="Employee 741"/>
        <s v="Employee 742"/>
        <s v="Employee 743"/>
        <s v="Employee 744"/>
        <s v="Employee 745"/>
        <s v="Employee 746"/>
        <s v="Employee 747"/>
        <s v="Employee 748"/>
        <s v="Employee 749"/>
        <s v="Employee 75"/>
        <s v="Employee 750"/>
        <s v="Employee 751"/>
        <s v="Employee 752"/>
        <s v="Employee 753"/>
        <s v="Employee 754"/>
        <s v="Employee 755"/>
        <s v="Employee 756"/>
        <s v="Employee 757"/>
        <s v="Employee 758"/>
        <s v="Employee 759"/>
        <s v="Employee 76"/>
        <s v="Employee 760"/>
        <s v="Employee 761"/>
        <s v="Employee 762"/>
        <s v="Employee 763"/>
        <s v="Employee 764"/>
        <s v="Employee 765"/>
        <s v="Employee 766"/>
        <s v="Employee 767"/>
        <s v="Employee 768"/>
        <s v="Employee 769"/>
        <s v="Employee 77"/>
        <s v="Employee 770"/>
        <s v="Employee 771"/>
        <s v="Employee 772"/>
        <s v="Employee 773"/>
        <s v="Employee 774"/>
        <s v="Employee 775"/>
        <s v="Employee 776"/>
        <s v="Employee 777"/>
        <s v="Employee 778"/>
        <s v="Employee 779"/>
        <s v="Employee 78"/>
        <s v="Employee 780"/>
        <s v="Employee 781"/>
        <s v="Employee 782"/>
        <s v="Employee 783"/>
        <s v="Employee 784"/>
        <s v="Employee 785"/>
        <s v="Employee 786"/>
        <s v="Employee 787"/>
        <s v="Employee 788"/>
        <s v="Employee 789"/>
        <s v="Employee 79"/>
        <s v="Employee 790"/>
        <s v="Employee 791"/>
        <s v="Employee 792"/>
        <s v="Employee 793"/>
        <s v="Employee 794"/>
        <s v="Employee 795"/>
        <s v="Employee 796"/>
        <s v="Employee 797"/>
        <s v="Employee 798"/>
        <s v="Employee 799"/>
        <s v="Employee 8"/>
        <s v="Employee 80"/>
        <s v="Employee 800"/>
        <s v="Employee 801"/>
        <s v="Employee 802"/>
        <s v="Employee 803"/>
        <s v="Employee 804"/>
        <s v="Employee 805"/>
        <s v="Employee 806"/>
        <s v="Employee 807"/>
        <s v="Employee 808"/>
        <s v="Employee 809"/>
        <s v="Employee 81"/>
        <s v="Employee 810"/>
        <s v="Employee 811"/>
        <s v="Employee 812"/>
        <s v="Employee 813"/>
        <s v="Employee 814"/>
        <s v="Employee 815"/>
        <s v="Employee 816"/>
        <s v="Employee 817"/>
        <s v="Employee 818"/>
        <s v="Employee 819"/>
        <s v="Employee 82"/>
        <s v="Employee 820"/>
        <s v="Employee 821"/>
        <s v="Employee 822"/>
        <s v="Employee 823"/>
        <s v="Employee 824"/>
        <s v="Employee 825"/>
        <s v="Employee 826"/>
        <s v="Employee 827"/>
        <s v="Employee 828"/>
        <s v="Employee 829"/>
        <s v="Employee 83"/>
        <s v="Employee 830"/>
        <s v="Employee 831"/>
        <s v="Employee 832"/>
        <s v="Employee 833"/>
        <s v="Employee 834"/>
        <s v="Employee 835"/>
        <s v="Employee 836"/>
        <s v="Employee 837"/>
        <s v="Employee 838"/>
        <s v="Employee 839"/>
        <s v="Employee 84"/>
        <s v="Employee 840"/>
        <s v="Employee 841"/>
        <s v="Employee 842"/>
        <s v="Employee 843"/>
        <s v="Employee 844"/>
        <s v="Employee 845"/>
        <s v="Employee 846"/>
        <s v="Employee 847"/>
        <s v="Employee 848"/>
        <s v="Employee 849"/>
        <s v="Employee 85"/>
        <s v="Employee 850"/>
        <s v="Employee 851"/>
        <s v="Employee 852"/>
        <s v="Employee 853"/>
        <s v="Employee 854"/>
        <s v="Employee 855"/>
        <s v="Employee 856"/>
        <s v="Employee 857"/>
        <s v="Employee 858"/>
        <s v="Employee 859"/>
        <s v="Employee 86"/>
        <s v="Employee 860"/>
        <s v="Employee 861"/>
        <s v="Employee 862"/>
        <s v="Employee 863"/>
        <s v="Employee 864"/>
        <s v="Employee 865"/>
        <s v="Employee 866"/>
        <s v="Employee 867"/>
        <s v="Employee 868"/>
        <s v="Employee 869"/>
        <s v="Employee 87"/>
        <s v="Employee 870"/>
        <s v="Employee 871"/>
        <s v="Employee 872"/>
        <s v="Employee 873"/>
        <s v="Employee 874"/>
        <s v="Employee 875"/>
        <s v="Employee 876"/>
        <s v="Employee 877"/>
        <s v="Employee 878"/>
        <s v="Employee 879"/>
        <s v="Employee 88"/>
        <s v="Employee 880"/>
        <s v="Employee 881"/>
        <s v="Employee 882"/>
        <s v="Employee 883"/>
        <s v="Employee 884"/>
        <s v="Employee 885"/>
        <s v="Employee 886"/>
        <s v="Employee 887"/>
        <s v="Employee 888"/>
        <s v="Employee 889"/>
        <s v="Employee 89"/>
        <s v="Employee 890"/>
        <s v="Employee 891"/>
        <s v="Employee 892"/>
        <s v="Employee 893"/>
        <s v="Employee 894"/>
        <s v="Employee 895"/>
        <s v="Employee 896"/>
        <s v="Employee 897"/>
        <s v="Employee 898"/>
        <s v="Employee 899"/>
        <s v="Employee 9"/>
        <s v="Employee 90"/>
        <s v="Employee 900"/>
        <s v="Employee 901"/>
        <s v="Employee 902"/>
        <s v="Employee 903"/>
        <s v="Employee 904"/>
        <s v="Employee 905"/>
        <s v="Employee 906"/>
        <s v="Employee 907"/>
        <s v="Employee 908"/>
        <s v="Employee 909"/>
        <s v="Employee 91"/>
        <s v="Employee 910"/>
        <s v="Employee 911"/>
        <s v="Employee 912"/>
        <s v="Employee 913"/>
        <s v="Employee 914"/>
        <s v="Employee 915"/>
        <s v="Employee 916"/>
        <s v="Employee 917"/>
        <s v="Employee 918"/>
        <s v="Employee 919"/>
        <s v="Employee 92"/>
        <s v="Employee 920"/>
        <s v="Employee 921"/>
        <s v="Employee 922"/>
        <s v="Employee 923"/>
        <s v="Employee 924"/>
        <s v="Employee 925"/>
        <s v="Employee 926"/>
        <s v="Employee 927"/>
        <s v="Employee 928"/>
        <s v="Employee 929"/>
        <s v="Employee 93"/>
        <s v="Employee 930"/>
        <s v="Employee 931"/>
        <s v="Employee 932"/>
        <s v="Employee 933"/>
        <s v="Employee 934"/>
        <s v="Employee 935"/>
        <s v="Employee 936"/>
        <s v="Employee 937"/>
        <s v="Employee 938"/>
        <s v="Employee 939"/>
        <s v="Employee 94"/>
        <s v="Employee 940"/>
        <s v="Employee 941"/>
        <s v="Employee 942"/>
        <s v="Employee 943"/>
        <s v="Employee 944"/>
        <s v="Employee 945"/>
        <s v="Employee 946"/>
        <s v="Employee 947"/>
        <s v="Employee 948"/>
        <s v="Employee 949"/>
        <s v="Employee 95"/>
        <s v="Employee 950"/>
        <s v="Employee 951"/>
        <s v="Employee 952"/>
        <s v="Employee 953"/>
        <s v="Employee 954"/>
        <s v="Employee 955"/>
        <s v="Employee 956"/>
        <s v="Employee 957"/>
        <s v="Employee 958"/>
        <s v="Employee 959"/>
        <s v="Employee 96"/>
        <s v="Employee 960"/>
        <s v="Employee 961"/>
        <s v="Employee 962"/>
        <s v="Employee 963"/>
        <s v="Employee 964"/>
        <s v="Employee 965"/>
        <s v="Employee 966"/>
        <s v="Employee 967"/>
        <s v="Employee 968"/>
        <s v="Employee 969"/>
        <s v="Employee 97"/>
        <s v="Employee 970"/>
        <s v="Employee 971"/>
        <s v="Employee 972"/>
        <s v="Employee 973"/>
        <s v="Employee 974"/>
        <s v="Employee 975"/>
        <s v="Employee 976"/>
        <s v="Employee 977"/>
        <s v="Employee 978"/>
        <s v="Employee 979"/>
        <s v="Employee 98"/>
        <s v="Employee 980"/>
        <s v="Employee 981"/>
        <s v="Employee 982"/>
        <s v="Employee 983"/>
        <s v="Employee 984"/>
        <s v="Employee 985"/>
        <s v="Employee 986"/>
        <s v="Employee 987"/>
        <s v="Employee 988"/>
        <s v="Employee 989"/>
        <s v="Employee 99"/>
        <s v="Employee 990"/>
        <s v="Employee 991"/>
        <s v="Employee 992"/>
        <s v="Employee 993"/>
        <s v="Employee 994"/>
        <s v="Employee 995"/>
        <s v="Employee 996"/>
        <s v="Employee 997"/>
        <s v="Employee 998"/>
        <s v="Employee 999"/>
      </sharedItems>
    </cacheField>
    <cacheField name="Title" numFmtId="0">
      <sharedItems count="10">
        <s v="Director"/>
        <s v="Associate"/>
        <s v="Specialist"/>
        <s v="Vice President"/>
        <s v="Managing Director"/>
        <s v="Executive Assistant"/>
        <s v="Analyst"/>
        <s v="Administrative Assistant"/>
        <s v="FutureAdvisor"/>
        <s v="Employee Fixed Term"/>
      </sharedItems>
    </cacheField>
    <cacheField name="City" numFmtId="0">
      <sharedItems containsBlank="1"/>
    </cacheField>
    <cacheField name="Country" numFmtId="0">
      <sharedItems count="27">
        <s v="United Kingdom"/>
        <s v="Japan"/>
        <s v="United States of America"/>
        <s v="Hong Kong"/>
        <s v="Australia"/>
        <s v="Canada"/>
        <s v="Germany"/>
        <s v="Ireland"/>
        <s v="Netherlands"/>
        <s v="Singapore"/>
        <s v="France"/>
        <s v="Italy"/>
        <s v="India"/>
        <s v="Israel"/>
        <s v="South Africa"/>
        <s v="Denmark"/>
        <s v="Colombia"/>
        <s v="Switzerland"/>
        <s v="Mexico"/>
        <s v="Hungary"/>
        <s v="United Arab Emirates"/>
        <s v="Korea, Republic of"/>
        <s v="Chile"/>
        <s v="Austria"/>
        <s v="Belgium"/>
        <s v="Taiwan"/>
        <s v="Spain"/>
      </sharedItems>
    </cacheField>
    <cacheField name="Region" numFmtId="0">
      <sharedItems count="3">
        <s v="EMEA"/>
        <s v="Asia-Pacific"/>
        <s v="Americas"/>
      </sharedItems>
    </cacheField>
    <cacheField name="Original Hire Date" numFmtId="14">
      <sharedItems containsSemiMixedTypes="0" containsNonDate="0" containsDate="1" containsString="0" minDate="1994-04-07T00:00:00" maxDate="2022-06-07T00:00:00"/>
    </cacheField>
    <cacheField name="Current Date" numFmtId="14">
      <sharedItems containsSemiMixedTypes="0" containsNonDate="0" containsDate="1" containsString="0" minDate="2022-12-01T00:00:00" maxDate="2022-12-02T00:00:00"/>
    </cacheField>
    <cacheField name="Level 2 Org" numFmtId="0">
      <sharedItems count="6">
        <s v="Client Businesses Platform"/>
        <s v="Operating Platform"/>
        <s v="Investments Platform"/>
        <s v="Corporate and Risk Platform"/>
        <s v="Regional Platform"/>
        <s v="ETF and Index Investments Platform"/>
      </sharedItems>
    </cacheField>
    <cacheField name="Level 3 Org" numFmtId="0">
      <sharedItems count="26">
        <s v="Z"/>
        <s v="J"/>
        <s v="A"/>
        <s v="S"/>
        <s v="U"/>
        <s v="B"/>
        <s v="E"/>
        <s v="I"/>
        <s v="X"/>
        <s v="L"/>
        <s v="T"/>
        <s v="H"/>
        <s v="V"/>
        <s v="P"/>
        <s v="O"/>
        <s v="C"/>
        <s v="G"/>
        <s v="F"/>
        <s v="W"/>
        <s v="D"/>
        <s v="Q"/>
        <s v="M"/>
        <s v="K"/>
        <s v="R"/>
        <s v="N"/>
        <s v="Y"/>
      </sharedItems>
    </cacheField>
    <cacheField name="Level 4 Org" numFmtId="0">
      <sharedItems/>
    </cacheField>
    <cacheField name="2021 Salary Currency" numFmtId="0">
      <sharedItems/>
    </cacheField>
    <cacheField name="2021 Base Salary" numFmtId="0">
      <sharedItems containsSemiMixedTypes="0" containsString="0" containsNumber="1" minValue="19670.547599999998" maxValue="369638027"/>
    </cacheField>
    <cacheField name="2021 Reg Bonus" numFmtId="0">
      <sharedItems containsSemiMixedTypes="0" containsString="0" containsNumber="1" minValue="0" maxValue="645841405"/>
    </cacheField>
    <cacheField name="2021 Performance Fees" numFmtId="3">
      <sharedItems containsSemiMixedTypes="0" containsString="0" containsNumber="1" minValue="0" maxValue="27171650.050000001"/>
    </cacheField>
    <cacheField name="2021 Other Bonus 2" numFmtId="3">
      <sharedItems containsSemiMixedTypes="0" containsString="0" containsNumber="1" minValue="0" maxValue="112999.99999999999"/>
    </cacheField>
    <cacheField name="2021 Total Bonus" numFmtId="3">
      <sharedItems containsSemiMixedTypes="0" containsString="0" containsNumber="1" minValue="0" maxValue="645841405"/>
    </cacheField>
    <cacheField name="2021 Commissions" numFmtId="3">
      <sharedItems containsSemiMixedTypes="0" containsString="0" containsNumber="1" minValue="0" maxValue="494799.20000000007"/>
    </cacheField>
    <cacheField name="2021 Overtime" numFmtId="3">
      <sharedItems containsSemiMixedTypes="0" containsString="0" containsNumber="1" containsInteger="1" minValue="0" maxValue="38370"/>
    </cacheField>
    <cacheField name="2021 Special Allowance" numFmtId="3">
      <sharedItems containsSemiMixedTypes="0" containsString="0" containsNumber="1" containsInteger="1" minValue="0" maxValue="315120"/>
    </cacheField>
    <cacheField name="Total 2021 Other Comp" numFmtId="3">
      <sharedItems containsSemiMixedTypes="0" containsString="0" containsNumber="1" minValue="0" maxValue="494799.20000000007"/>
    </cacheField>
    <cacheField name="2021 Equity Award" numFmtId="3">
      <sharedItems containsSemiMixedTypes="0" containsString="0" containsNumber="1" minValue="0" maxValue="89600000.000000015"/>
    </cacheField>
    <cacheField name="2021 Total Compensation" numFmtId="3">
      <sharedItems containsSemiMixedTypes="0" containsString="0" containsNumber="1" minValue="19670.547599999998" maxValue="1015479432"/>
    </cacheField>
    <cacheField name="2022 Salary Currency" numFmtId="0">
      <sharedItems/>
    </cacheField>
    <cacheField name="2022 Base Salary" numFmtId="3">
      <sharedItems containsSemiMixedTypes="0" containsString="0" containsNumber="1" minValue="19867.253075999997" maxValue="388119928.35000002"/>
    </cacheField>
    <cacheField name="2022 Total Compensation" numFmtId="3">
      <sharedItems containsSemiMixedTypes="0" containsString="0" containsNumber="1" minValue="19867.253075999997" maxValue="388119928.35000002"/>
    </cacheField>
    <cacheField name="Length of Service" numFmtId="0">
      <sharedItems count="3">
        <s v="&gt;5 Years"/>
        <s v="1-5 Years"/>
        <s v="&lt;1 Year"/>
      </sharedItems>
    </cacheField>
    <cacheField name="2021 base Salaries in USD" numFmtId="165">
      <sharedItems containsSemiMixedTypes="0" containsString="0" containsNumber="1" minValue="18289.18608528137" maxValue="466691.7384292754"/>
    </cacheField>
    <cacheField name="2021 Total Compensation USD" numFmtId="165">
      <sharedItems containsSemiMixedTypes="0" containsString="0" containsNumber="1" minValue="20736.116771014709" maxValue="36413628.52970244" count="1995">
        <n v="298907.90146699146"/>
        <n v="134626.95936306322"/>
        <n v="227988.24841296006"/>
        <n v="101411"/>
        <n v="234135"/>
        <n v="234025"/>
        <n v="775680"/>
        <n v="571135.34907266789"/>
        <n v="232100"/>
        <n v="191953.34102484019"/>
        <n v="998900.00000000012"/>
        <n v="118697.04050174735"/>
        <n v="562430"/>
        <n v="211200.00000000003"/>
        <n v="200722.50000000006"/>
        <n v="328845.00000000006"/>
        <n v="117463.12875667721"/>
        <n v="232086.65041319304"/>
        <n v="129690.00000000001"/>
        <n v="1808614.4103263111"/>
        <n v="360893.57042051503"/>
        <n v="1185920"/>
        <n v="649440.00000000012"/>
        <n v="388308.95237207349"/>
        <n v="959925"/>
        <n v="125376.26479012701"/>
        <n v="220678.45570254454"/>
        <n v="1903500"/>
        <n v="608341.53046642884"/>
        <n v="234384.68296332366"/>
        <n v="86418.86"/>
        <n v="174757"/>
        <n v="236990.09566347176"/>
        <n v="1102469.1395880545"/>
        <n v="159180.24375560708"/>
        <n v="318147.5"/>
        <n v="253588.90189393272"/>
        <n v="483455.29016521707"/>
        <n v="317552.96926805133"/>
        <n v="269280"/>
        <n v="175570.81319895075"/>
        <n v="91465"/>
        <n v="83534"/>
        <n v="69876.965772432945"/>
        <n v="258345.69751468571"/>
        <n v="257876.57048184454"/>
        <n v="2500800"/>
        <n v="113088.81647892855"/>
        <n v="168180.85350956029"/>
        <n v="544500"/>
        <n v="1147240"/>
        <n v="647790.00000000012"/>
        <n v="1209920"/>
        <n v="700590.00000000012"/>
        <n v="530805"/>
        <n v="1067560.0000000002"/>
        <n v="670725.00000000012"/>
        <n v="112050.25541902526"/>
        <n v="197648"/>
        <n v="276606"/>
        <n v="263752.94000000006"/>
        <n v="184408.95000000004"/>
        <n v="2404405"/>
        <n v="604390"/>
        <n v="1101750"/>
        <n v="649550.00000000012"/>
        <n v="264363"/>
        <n v="223696"/>
        <n v="228160.52280362655"/>
        <n v="216433"/>
        <n v="311256.00000000006"/>
        <n v="317020"/>
        <n v="305140.00000000006"/>
        <n v="667370.00000000012"/>
        <n v="85598.26"/>
        <n v="346368"/>
        <n v="157056.61950892789"/>
        <n v="213180.00000000003"/>
        <n v="294525.00000000006"/>
        <n v="1909300"/>
        <n v="283162"/>
        <n v="402897.00000000012"/>
        <n v="412170.00000000006"/>
        <n v="91806"/>
        <n v="425304"/>
        <n v="1595545"/>
        <n v="758560"/>
        <n v="289084.40000000002"/>
        <n v="455130.88097499422"/>
        <n v="312997.3"/>
        <n v="849420"/>
        <n v="98677.705497478775"/>
        <n v="207812"/>
        <n v="1244215.0000000002"/>
        <n v="1368400"/>
        <n v="115187.00000000001"/>
        <n v="304920.00000000006"/>
        <n v="2326100"/>
        <n v="254452"/>
        <n v="308363.00000000006"/>
        <n v="83748.5"/>
        <n v="388634.50759368966"/>
        <n v="227062"/>
        <n v="341825.00000000006"/>
        <n v="339759.20000000007"/>
        <n v="164193"/>
        <n v="3064616"/>
        <n v="247521.34000000003"/>
        <n v="164454.39999999999"/>
        <n v="240790"/>
        <n v="315018.00000000006"/>
        <n v="246235.00000000003"/>
        <n v="175208.00000000003"/>
        <n v="153100.20000000001"/>
        <n v="241807.18172874561"/>
        <n v="764280"/>
        <n v="80685"/>
        <n v="252769"/>
        <n v="138847.50000000003"/>
        <n v="614022.5"/>
        <n v="190163.60000000003"/>
        <n v="263351.00000000006"/>
        <n v="101621"/>
        <n v="213466"/>
        <n v="93121.082424409789"/>
        <n v="632660"/>
        <n v="464640"/>
        <n v="159610"/>
        <n v="599720"/>
        <n v="274395.00000000006"/>
        <n v="211738.99999999997"/>
        <n v="638330.00000000012"/>
        <n v="281930"/>
        <n v="204204"/>
        <n v="335390.00000000006"/>
        <n v="1647370.0000000002"/>
        <n v="4899450"/>
        <n v="349360.00000000006"/>
        <n v="271089.32762667403"/>
        <n v="353962.67660729901"/>
        <n v="592372"/>
        <n v="373670"/>
        <n v="1451806.8130148649"/>
        <n v="1646800"/>
        <n v="571809.04707250453"/>
        <n v="268092.00000000006"/>
        <n v="1892152.5"/>
        <n v="286770.00000000006"/>
        <n v="518760"/>
        <n v="243760"/>
        <n v="2415680.0000000005"/>
        <n v="601118.6444846415"/>
        <n v="979249.28675566567"/>
        <n v="106542.38924727784"/>
        <n v="231967.99999999997"/>
        <n v="177354.6872725818"/>
        <n v="137940.50160784123"/>
        <n v="357654.00000000006"/>
        <n v="351230.00000000006"/>
        <n v="547795.33878113946"/>
        <n v="963492.6100000001"/>
        <n v="585200.00000000012"/>
        <n v="2030325"/>
        <n v="290719"/>
        <n v="454834.79912585515"/>
        <n v="148802.73062345872"/>
        <n v="118039.53972370998"/>
        <n v="708675.00000000012"/>
        <n v="318750.00000000006"/>
        <n v="590865.00000000012"/>
        <n v="121991.22913253827"/>
        <n v="288475"/>
        <n v="737900.00000000012"/>
        <n v="219285"/>
        <n v="196576.59999999998"/>
        <n v="282643.36651606689"/>
        <n v="1325285.4846003361"/>
        <n v="32014.374481819861"/>
        <n v="434665.00000000012"/>
        <n v="532070.00000000012"/>
        <n v="128414.64438729976"/>
        <n v="351965.5759583966"/>
        <n v="231000"/>
        <n v="643124.20922605856"/>
        <n v="404482.48883979942"/>
        <n v="1483180"/>
        <n v="109480.75900372346"/>
        <n v="64072.116867098375"/>
        <n v="400587"/>
        <n v="1421200.0000000002"/>
        <n v="139638.41100793777"/>
        <n v="325954.69336852903"/>
        <n v="518404.25531914894"/>
        <n v="978596.20721554116"/>
        <n v="120219.00000000001"/>
        <n v="102072.68081739204"/>
        <n v="996157.16436862678"/>
        <n v="420893.00000000006"/>
        <n v="322553"/>
        <n v="1384145.0000000002"/>
        <n v="1349270"/>
        <n v="83367.074999999997"/>
        <n v="113432.05764644807"/>
        <n v="713380"/>
        <n v="143353.87000000002"/>
        <n v="365475.00000000012"/>
        <n v="340494"/>
        <n v="533880"/>
        <n v="236509.9"/>
        <n v="765600"/>
        <n v="92796"/>
        <n v="299508.00000000006"/>
        <n v="301290.00000000006"/>
        <n v="336201.84272811143"/>
        <n v="157058"/>
        <n v="350559.28152944805"/>
        <n v="234194.40001331284"/>
        <n v="183260.00000000003"/>
        <n v="474513.28648787615"/>
        <n v="486568.20688028669"/>
        <n v="179784.00000000003"/>
        <n v="265084.60000000003"/>
        <n v="255413.87636951904"/>
        <n v="504139.18277318781"/>
        <n v="149186.50000000003"/>
        <n v="214298.04"/>
        <n v="723483.02000000014"/>
        <n v="278520"/>
        <n v="378543"/>
        <n v="350446.23076234455"/>
        <n v="440550.00000000006"/>
        <n v="598400.00000000012"/>
        <n v="345925.06938020355"/>
        <n v="7999344.3227447243"/>
        <n v="349140"/>
        <n v="103213.00000000001"/>
        <n v="208477.5"/>
        <n v="481525"/>
        <n v="271062.00000000006"/>
        <n v="178686.401480111"/>
        <n v="350900.00000000006"/>
        <n v="219274"/>
        <n v="210600.5"/>
        <n v="119390.27906259637"/>
        <n v="477360.4"/>
        <n v="268400.00000000006"/>
        <n v="239231.48244309914"/>
        <n v="716100.00000000012"/>
        <n v="123757.10325703501"/>
        <n v="211310"/>
        <n v="188650"/>
        <n v="221760"/>
        <n v="113080"/>
        <n v="221489.35381259062"/>
        <n v="173536"/>
        <n v="102533.23575582851"/>
        <n v="302533.00000000006"/>
        <n v="266051.0159932024"/>
        <n v="67320"/>
        <n v="995910"/>
        <n v="92023.762055231098"/>
        <n v="264522.50000000006"/>
        <n v="6330709.9678138709"/>
        <n v="269674.85161532974"/>
        <n v="335538.5"/>
        <n v="253149.5092643903"/>
        <n v="113291.54100644009"/>
        <n v="133273.5"/>
        <n v="246180"/>
        <n v="175938.94542090659"/>
        <n v="112396.4792838892"/>
        <n v="1102040.0000000002"/>
        <n v="107451.3181561081"/>
        <n v="144595"/>
        <n v="242550.00000000003"/>
        <n v="83499.085894746517"/>
        <n v="205672.5"/>
        <n v="1194205.1490678848"/>
        <n v="878400"/>
        <n v="120844.31040686941"/>
        <n v="213554.00000000003"/>
        <n v="369864.00000000006"/>
        <n v="190355"/>
        <n v="1130595"/>
        <n v="163000"/>
        <n v="640885.00000000012"/>
        <n v="181488.44999999998"/>
        <n v="223740.54748271857"/>
        <n v="2964850"/>
        <n v="471240"/>
        <n v="133405.58087659153"/>
        <n v="656150.00000000012"/>
        <n v="619982"/>
        <n v="121216.09401689054"/>
        <n v="266414.5"/>
        <n v="218795.5"/>
        <n v="206987"/>
        <n v="261340.64"/>
        <n v="231037.4"/>
        <n v="3964155.45"/>
        <n v="393699.66404344427"/>
        <n v="96569.561415619697"/>
        <n v="477199.22683970741"/>
        <n v="472378.24840485246"/>
        <n v="97492.201295541978"/>
        <n v="558670.7412317578"/>
        <n v="347339.56951974455"/>
        <n v="922020.00000000023"/>
        <n v="853310"/>
        <n v="294030"/>
        <n v="1379940"/>
        <n v="208812.18647889921"/>
        <n v="1198020"/>
        <n v="301642.00000000006"/>
        <n v="888035.89055048069"/>
        <n v="329807.50000000006"/>
        <n v="259600.00000000003"/>
        <n v="76942.998679949844"/>
        <n v="186630.39559960901"/>
        <n v="42462.37215241378"/>
        <n v="183403.48951042563"/>
        <n v="161602.91829918636"/>
        <n v="320725.65540680545"/>
        <n v="813065"/>
        <n v="1270117"/>
        <n v="417780.00000000012"/>
        <n v="944250"/>
        <n v="252010"/>
        <n v="96997.46562551384"/>
        <n v="102192.19016080914"/>
        <n v="152014.70681964135"/>
        <n v="365636.0070207846"/>
        <n v="196093.41400690741"/>
        <n v="509513.33666896337"/>
        <n v="227406.30000000002"/>
        <n v="111722.70465635089"/>
        <n v="727191.41227258707"/>
        <n v="581185.00000000012"/>
        <n v="320925"/>
        <n v="130516.53912741924"/>
        <n v="276364.02916570997"/>
        <n v="273735"/>
        <n v="157886.96000000002"/>
        <n v="131248.70000000001"/>
        <n v="143803"/>
        <n v="103814.71823840136"/>
        <n v="190550.05199513148"/>
        <n v="553899.03033148649"/>
        <n v="278937.53037496732"/>
        <n v="157443.00000000003"/>
        <n v="87313.527184963357"/>
        <n v="5269200"/>
        <n v="540450"/>
        <n v="192554.41062678272"/>
        <n v="155342.70000000001"/>
        <n v="278278"/>
        <n v="195677.89589948917"/>
        <n v="38521.601896788066"/>
        <n v="179520.00000000003"/>
        <n v="1116930"/>
        <n v="427900"/>
        <n v="101713.55535578192"/>
        <n v="584676.68262335635"/>
        <n v="139121"/>
        <n v="880525"/>
        <n v="253814"/>
        <n v="1259800.0000000002"/>
        <n v="154440.00000000003"/>
        <n v="240900"/>
        <n v="405020"/>
        <n v="419760.00000000012"/>
        <n v="104422.23990367829"/>
        <n v="232336.5"/>
        <n v="3146016.9801183357"/>
        <n v="605935"/>
        <n v="855030"/>
        <n v="1376840"/>
        <n v="756780.57454301929"/>
        <n v="1311720.0000000002"/>
        <n v="247601.19999999998"/>
        <n v="1445631.1871456772"/>
        <n v="1597050.9204307846"/>
        <n v="174762.75944590184"/>
        <n v="228404"/>
        <n v="1596650"/>
        <n v="401500.00000000012"/>
        <n v="101859.92685579024"/>
        <n v="1447678.6716072937"/>
        <n v="283949.58371877891"/>
        <n v="1606199.6049088044"/>
        <n v="1426582.5"/>
        <n v="62273.833600000013"/>
        <n v="784850"/>
        <n v="87429.892527469972"/>
        <n v="965230"/>
        <n v="955400"/>
        <n v="283250"/>
        <n v="1201629.1700000002"/>
        <n v="773560.8"/>
        <n v="882031.42000000016"/>
        <n v="635030"/>
        <n v="530399.96423415071"/>
        <n v="471389.41577679623"/>
        <n v="136804.65876777668"/>
        <n v="818088.70000000019"/>
        <n v="287273.52226011921"/>
        <n v="1228488.53"/>
        <n v="331815"/>
        <n v="81828.663837909291"/>
        <n v="622181.33508536802"/>
        <n v="182088.5"/>
        <n v="1520700"/>
        <n v="215966.75711727666"/>
        <n v="176442.2"/>
        <n v="105877.82453101863"/>
        <n v="1512750"/>
        <n v="152794"/>
        <n v="180095.3"/>
        <n v="342684.95581948006"/>
        <n v="393556.37064737175"/>
        <n v="800895.24800000014"/>
        <n v="349195.00000000006"/>
        <n v="269115.00000000006"/>
        <n v="265078.7865150685"/>
        <n v="310922.34031767439"/>
        <n v="464536.60000000009"/>
        <n v="1523808.2718326207"/>
        <n v="395146.4"/>
        <n v="577500"/>
        <n v="1215826.25"/>
        <n v="91072.347305177012"/>
        <n v="485842.5"/>
        <n v="2713700"/>
        <n v="318945.00000000006"/>
        <n v="533960.75"/>
        <n v="400493.5"/>
        <n v="891940"/>
        <n v="203778.40231158384"/>
        <n v="696366.00000000012"/>
        <n v="191301"/>
        <n v="11183400"/>
        <n v="748360"/>
        <n v="620739.81999999995"/>
        <n v="188100.00000000003"/>
        <n v="358756.54652039357"/>
        <n v="158271.50295899698"/>
        <n v="202889.26598214681"/>
        <n v="253141.23981775512"/>
        <n v="216821"/>
        <n v="180336.41677021497"/>
        <n v="181923.25113140824"/>
        <n v="661210.00000000012"/>
        <n v="275965.80000000005"/>
        <n v="203742"/>
        <n v="313082.00000000006"/>
        <n v="168912.71100960189"/>
        <n v="238330.80215380367"/>
        <n v="173933.25345988726"/>
        <n v="354915"/>
        <n v="203456.21059413688"/>
        <n v="419265.00000000006"/>
        <n v="239184"/>
        <n v="93519.678785316137"/>
        <n v="196384.44598866353"/>
        <n v="653565.00000000012"/>
        <n v="233332"/>
        <n v="515052.03422927822"/>
        <n v="184767"/>
        <n v="423170"/>
        <n v="201816.29235397233"/>
        <n v="263468.70001497696"/>
        <n v="88396.676285024936"/>
        <n v="276349.39201570913"/>
        <n v="234465"/>
        <n v="85845.421039879919"/>
        <n v="367400"/>
        <n v="634040.00000000012"/>
        <n v="243210"/>
        <n v="176808.67545622808"/>
        <n v="131682.79999999999"/>
        <n v="824835"/>
        <n v="116677"/>
        <n v="229744.7064130599"/>
        <n v="257777.34824428189"/>
        <n v="675620.00000000012"/>
        <n v="85595.711260865719"/>
        <n v="485075.15102757415"/>
        <n v="212019.11776205228"/>
        <n v="223613.5"/>
        <n v="165630.69293677455"/>
        <n v="1133816.9208900903"/>
        <n v="516179.09477934224"/>
        <n v="153422.50000000003"/>
        <n v="296387.65036684822"/>
        <n v="566940"/>
        <n v="1084215.0000000002"/>
        <n v="1746790"/>
        <n v="481737.88082738442"/>
        <n v="211799.56051203981"/>
        <n v="172074.33540978163"/>
        <n v="121928.92322193107"/>
        <n v="610993.30000000005"/>
        <n v="329701.80376874196"/>
        <n v="321530"/>
        <n v="78601.495504468126"/>
        <n v="343902.63644773368"/>
        <n v="300685"/>
        <n v="888500"/>
        <n v="233783"/>
        <n v="190480.01500000001"/>
        <n v="587534.63680885255"/>
        <n v="431914.22907517082"/>
        <n v="30590.256733227139"/>
        <n v="270842"/>
        <n v="179819.09604097347"/>
        <n v="367235.00000000012"/>
        <n v="320431.2768113818"/>
        <n v="455873.49059777934"/>
        <n v="182023.6"/>
        <n v="106953.65505607979"/>
        <n v="4168500"/>
        <n v="198509.02831128426"/>
        <n v="6781053.0000000009"/>
        <n v="253605"/>
        <n v="765675.43753352505"/>
        <n v="378488.00000000006"/>
        <n v="146247.08423331342"/>
        <n v="181535.78917031945"/>
        <n v="266970"/>
        <n v="1238000.0000000002"/>
        <n v="398860.00000000012"/>
        <n v="148819"/>
        <n v="429550"/>
        <n v="642206.43762383633"/>
        <n v="771890.9"/>
        <n v="290966.9460876392"/>
        <n v="1050010"/>
        <n v="531914.03103023674"/>
        <n v="223350.60000000003"/>
        <n v="357512.38877032284"/>
        <n v="493996.41411408136"/>
        <n v="405595.42652305617"/>
        <n v="222628.17500000002"/>
        <n v="204005.27813659675"/>
        <n v="1276880"/>
        <n v="154006.49000000002"/>
        <n v="368159"/>
        <n v="782466.40000000014"/>
        <n v="1224554.4279786099"/>
        <n v="394944.00000000006"/>
        <n v="355498"/>
        <n v="401863.00000000006"/>
        <n v="98420.196605594712"/>
        <n v="282203.68000000005"/>
        <n v="337920"/>
        <n v="374770"/>
        <n v="133815.36195867279"/>
        <n v="3533100"/>
        <n v="176185.21813899584"/>
        <n v="100944.81223773824"/>
        <n v="613598.51988899172"/>
        <n v="268956.60000000003"/>
        <n v="618640.00000000012"/>
        <n v="391790.79951301299"/>
        <n v="683265"/>
        <n v="314872.58"/>
        <n v="628402.12383572164"/>
        <n v="273581"/>
        <n v="173360"/>
        <n v="1745130.8153612022"/>
        <n v="558553.64403175109"/>
        <n v="551235.06903133506"/>
        <n v="190883.07316085076"/>
        <n v="505175.00000000006"/>
        <n v="228629.04717853843"/>
        <n v="304282.00000000006"/>
        <n v="263384.00000000006"/>
        <n v="328240"/>
        <n v="136159.55839702199"/>
        <n v="153368.05770871823"/>
        <n v="149298.9300084869"/>
        <n v="152447.88071241201"/>
        <n v="334239.32026899996"/>
        <n v="487605.92288520763"/>
        <n v="290700"/>
        <n v="723195.00000000012"/>
        <n v="222816.00000000003"/>
        <n v="174032.67411865864"/>
        <n v="481910.00000000006"/>
        <n v="26529.426147519735"/>
        <n v="685926.12333899166"/>
        <n v="233904.00000000003"/>
        <n v="444796.00000000006"/>
        <n v="191775.93931090157"/>
        <n v="238837.5"/>
        <n v="145486.00000000003"/>
        <n v="384615"/>
        <n v="73273.572904165252"/>
        <n v="497970.00000000006"/>
        <n v="114769.89315652412"/>
        <n v="142230.00000000003"/>
        <n v="729850"/>
        <n v="689700.00000000012"/>
        <n v="100205.35805684619"/>
        <n v="479600"/>
        <n v="161960.06475920667"/>
        <n v="457105.00000000012"/>
        <n v="1111970"/>
        <n v="139888.67412214092"/>
        <n v="223801.83165355056"/>
        <n v="323925"/>
        <n v="120479.70000000001"/>
        <n v="192390"/>
        <n v="414766.00000000006"/>
        <n v="252612.80000000005"/>
        <n v="198282.47963551019"/>
        <n v="181559.20861032078"/>
        <n v="177594.38081625575"/>
        <n v="162866"/>
        <n v="302325.94212218578"/>
        <n v="177760"/>
        <n v="374275"/>
        <n v="240842.74523052218"/>
        <n v="449790"/>
        <n v="10950400"/>
        <n v="108502"/>
        <n v="160935.46425914843"/>
        <n v="96864.999418006322"/>
        <n v="367265.25"/>
        <n v="1390652.0000000002"/>
        <n v="781825.00000000012"/>
        <n v="478060"/>
        <n v="771120.00000000012"/>
        <n v="191031.50000000003"/>
        <n v="354750.00000000006"/>
        <n v="189999.48"/>
        <n v="158286.14010899782"/>
        <n v="85662.456664869504"/>
        <n v="80925.143067100202"/>
        <n v="181564.90000000002"/>
        <n v="460156.93223612511"/>
        <n v="108785.93349318395"/>
        <n v="372156.95000000007"/>
        <n v="480425"/>
        <n v="101506"/>
        <n v="187256.21792341099"/>
        <n v="79884.441702041062"/>
        <n v="341520.75113301002"/>
        <n v="333740"/>
        <n v="75898.892128314488"/>
        <n v="99971.734505682907"/>
        <n v="110150.40861626153"/>
        <n v="495028.41302813997"/>
        <n v="727897.5"/>
        <n v="404140.00000000006"/>
        <n v="114327.11936899896"/>
        <n v="305833"/>
        <n v="418770.00000000012"/>
        <n v="490803.59927789983"/>
        <n v="337678.3972769517"/>
        <n v="475780.56077704584"/>
        <n v="156225"/>
        <n v="240533.70000000004"/>
        <n v="499312.42703758826"/>
        <n v="439329.66612997378"/>
        <n v="1592075"/>
        <n v="2611113.8035409292"/>
        <n v="20736.116771014709"/>
        <n v="373619.10863123846"/>
        <n v="261640.50000000006"/>
        <n v="73494.301126177801"/>
        <n v="334840"/>
        <n v="294855.00000000006"/>
        <n v="246435.20000000004"/>
        <n v="383946.9095135245"/>
        <n v="215336"/>
        <n v="347160.00000000006"/>
        <n v="385375.00000000006"/>
        <n v="109646.89065623289"/>
        <n v="108227.0871061522"/>
        <n v="498321.77177832718"/>
        <n v="155665.21081148903"/>
        <n v="507200"/>
        <n v="132302.5"/>
        <n v="540925"/>
        <n v="409200"/>
        <n v="223410.00000000003"/>
        <n v="205666.59466169114"/>
        <n v="85684.412389870748"/>
        <n v="166903.76217198768"/>
        <n v="415637.52698119025"/>
        <n v="1146090.0000000002"/>
        <n v="71110.20213404228"/>
        <n v="188710"/>
        <n v="715880"/>
        <n v="351619.69317920157"/>
        <n v="442627.41602516122"/>
        <n v="289642.58551646478"/>
        <n v="404772.5"/>
        <n v="3720411.02"/>
        <n v="228713.09999999998"/>
        <n v="454300"/>
        <n v="448132.71427047421"/>
        <n v="263077.15625245468"/>
        <n v="111088.44931658154"/>
        <n v="382580.00000000012"/>
        <n v="197418.61458651206"/>
        <n v="561422.52543191414"/>
        <n v="211506.81751202318"/>
        <n v="368280.00000000006"/>
        <n v="149732.00000000003"/>
        <n v="439670"/>
        <n v="252835.00000000003"/>
        <n v="289300"/>
        <n v="72664.667464130645"/>
        <n v="222796.44714436933"/>
        <n v="146377.00000000003"/>
        <n v="181742"/>
        <n v="234822.58732569378"/>
        <n v="1063550"/>
        <n v="1251780"/>
        <n v="571031.81440746039"/>
        <n v="363429.00000000006"/>
        <n v="306326.27521741315"/>
        <n v="279991.11493591621"/>
        <n v="166210"/>
        <n v="855178.52268061275"/>
        <n v="439208.00000000012"/>
        <n v="1279540.0000000002"/>
        <n v="455207.32661420229"/>
        <n v="306446.29984742001"/>
        <n v="529925"/>
        <n v="331092.33301882108"/>
        <n v="2697390"/>
        <n v="340167.36601933686"/>
        <n v="290070"/>
        <n v="238512.99999999997"/>
        <n v="795461.8"/>
        <n v="290063.40000000002"/>
        <n v="207412.8980073061"/>
        <n v="73168.185424159281"/>
        <n v="570240"/>
        <n v="129458.27318235907"/>
        <n v="208681.84756186255"/>
        <n v="720500"/>
        <n v="466681.90873902867"/>
        <n v="227370"/>
        <n v="76730.867734361789"/>
        <n v="182501.00000000003"/>
        <n v="302403.51901719027"/>
        <n v="74693.376454245954"/>
        <n v="375238.25302591018"/>
        <n v="191994"/>
        <n v="395942.2260975074"/>
        <n v="273251.55000000005"/>
        <n v="2969400.0000000005"/>
        <n v="337920.00000000006"/>
        <n v="311157.00000000006"/>
        <n v="1874600"/>
        <n v="1165798.3476017795"/>
        <n v="339350.00000000006"/>
        <n v="230340.00000000003"/>
        <n v="341110"/>
        <n v="173501.68000000002"/>
        <n v="173816.15625988063"/>
        <n v="1430950.0000000002"/>
        <n v="550990"/>
        <n v="70755.983104022147"/>
        <n v="158543.54999999999"/>
        <n v="231539.00000000003"/>
        <n v="172700.80542981721"/>
        <n v="281646.2"/>
        <n v="183150"/>
        <n v="245399"/>
        <n v="686950.00000000012"/>
        <n v="120130.0174868288"/>
        <n v="2729217.2600000002"/>
        <n v="1559300"/>
        <n v="401214.00000000006"/>
        <n v="138135.98519888995"/>
        <n v="210047.552"/>
        <n v="186506.56531060199"/>
        <n v="154706.5319501909"/>
        <n v="287364.00000000006"/>
        <n v="875008.82704974001"/>
        <n v="295520.27244696033"/>
        <n v="160209.5"/>
        <n v="199335.4503198491"/>
        <n v="183139"/>
        <n v="577170.00000000012"/>
        <n v="264542.84999999998"/>
        <n v="236599.27500000002"/>
        <n v="174157.75218113468"/>
        <n v="371998.00000000006"/>
        <n v="353320"/>
        <n v="582952.70000000007"/>
        <n v="275550"/>
        <n v="280447.79401594214"/>
        <n v="64330.274253656862"/>
        <n v="217500.73043736388"/>
        <n v="2533000"/>
        <n v="917730.00000000023"/>
        <n v="493125.58352803183"/>
        <n v="831400.00000000012"/>
        <n v="259242.49999999997"/>
        <n v="291852.00000000006"/>
        <n v="285516.00000000006"/>
        <n v="488950"/>
        <n v="260577.86288981259"/>
        <n v="401009.36701412551"/>
        <n v="85188.213004842546"/>
        <n v="9571917.3000000007"/>
        <n v="311258.99476769357"/>
        <n v="338272.00000000006"/>
        <n v="116407.57590410048"/>
        <n v="219981.72736250493"/>
        <n v="246664.00000000003"/>
        <n v="336160"/>
        <n v="243386.00000000003"/>
        <n v="70675.186036017549"/>
        <n v="325859.55189352355"/>
        <n v="446600.00000000012"/>
        <n v="224400.00000000003"/>
        <n v="285285.00000000006"/>
        <n v="378180.00000000006"/>
        <n v="200387"/>
        <n v="622600.00000000012"/>
        <n v="68939.512788918873"/>
        <n v="227594.31749418494"/>
        <n v="112386.2332788886"/>
        <n v="125400.00000000003"/>
        <n v="82787.72040470608"/>
        <n v="102818.66018084473"/>
        <n v="1148620.0000000002"/>
        <n v="1125865"/>
        <n v="135586"/>
        <n v="603196.00000000012"/>
        <n v="413215"/>
        <n v="268928.3569652873"/>
        <n v="74530.904089236719"/>
        <n v="293672.5"/>
        <n v="203027"/>
        <n v="139352.40000000002"/>
        <n v="289960"/>
        <n v="1671790"/>
        <n v="358600"/>
        <n v="211365.00000000003"/>
        <n v="564733.44000000006"/>
        <n v="1387494.7825928724"/>
        <n v="228120"/>
        <n v="169575.12000000002"/>
        <n v="97593.197630547715"/>
        <n v="140762.54412800167"/>
        <n v="200165.95369137847"/>
        <n v="66790.779168796726"/>
        <n v="192060"/>
        <n v="292032.9162496893"/>
        <n v="230857.12981312315"/>
        <n v="195247.80000000002"/>
        <n v="69270.312378937684"/>
        <n v="119204.94960677622"/>
        <n v="128048.91000000002"/>
        <n v="781850.08"/>
        <n v="64959.671703692642"/>
        <n v="1505000.0000000002"/>
        <n v="328677.20326868369"/>
        <n v="600930.00000000012"/>
        <n v="268738.07401527651"/>
        <n v="133245.20000000001"/>
        <n v="466070.00000000006"/>
        <n v="276375.00000000006"/>
        <n v="262311.5"/>
        <n v="661980.00000000012"/>
        <n v="406560.00000000012"/>
        <n v="648900"/>
        <n v="248866.00000000003"/>
        <n v="223188.40579710147"/>
        <n v="290472.59999999998"/>
        <n v="130871.63506012954"/>
        <n v="1985367.0183933587"/>
        <n v="439230.00000000012"/>
        <n v="341513.98381941341"/>
        <n v="462660"/>
        <n v="330246.1069714374"/>
        <n v="276817.78081573575"/>
        <n v="265400.80381508678"/>
        <n v="308572.00000000006"/>
        <n v="101448.3066862175"/>
        <n v="133992.27676661679"/>
        <n v="146927.71170835214"/>
        <n v="55902.203283177761"/>
        <n v="156436.00434889266"/>
        <n v="639472.62058366148"/>
        <n v="729410.00000000012"/>
        <n v="317405.00000000006"/>
        <n v="195602"/>
        <n v="313146.86635103065"/>
        <n v="560175"/>
        <n v="98241.61819731041"/>
        <n v="236896"/>
        <n v="146691.17536433868"/>
        <n v="371866.00000000006"/>
        <n v="186934"/>
        <n v="59199.074949365182"/>
        <n v="499620.00000000006"/>
        <n v="155335.40000000002"/>
        <n v="58719.561915337923"/>
        <n v="139784.78250794607"/>
        <n v="327447.68266861379"/>
        <n v="301526.6153757897"/>
        <n v="135621.97704770946"/>
        <n v="2170320"/>
        <n v="440143.00000000012"/>
        <n v="155750"/>
        <n v="299590.5"/>
        <n v="2507884.4499999997"/>
        <n v="111492.32489715137"/>
        <n v="733070.00000000012"/>
        <n v="118313.54717172556"/>
        <n v="701030"/>
        <n v="318318"/>
        <n v="569140"/>
        <n v="473264.00000000012"/>
        <n v="348760.50000000006"/>
        <n v="309606.00000000006"/>
        <n v="1289844.7"/>
        <n v="296395.00000000006"/>
        <n v="186802"/>
        <n v="129193.34076734402"/>
        <n v="434280.00000000006"/>
        <n v="242809.60000000003"/>
        <n v="213819.48721215464"/>
        <n v="648340.00000000012"/>
        <n v="142246.09246633601"/>
        <n v="177233.1"/>
        <n v="188061.57425662447"/>
        <n v="307450.00000000006"/>
        <n v="164746.24626186505"/>
        <n v="217899"/>
        <n v="428450.00000000006"/>
        <n v="193034.73421097308"/>
        <n v="198632.5"/>
        <n v="126561.05457909344"/>
        <n v="171391.41908301093"/>
        <n v="192077.49999999997"/>
        <n v="248512.00000000003"/>
        <n v="168278"/>
        <n v="226611"/>
        <n v="244606.49018695464"/>
        <n v="361042"/>
        <n v="183941.68006280606"/>
        <n v="190510.63531421509"/>
        <n v="280610.00000000006"/>
        <n v="216149.99999999997"/>
        <n v="277480.50000000006"/>
        <n v="36723.446819545818"/>
        <n v="882773.91496418149"/>
        <n v="155113.39205603689"/>
        <n v="233903.27049602376"/>
        <n v="231825"/>
        <n v="174167.4"/>
        <n v="199804"/>
        <n v="393153.84902234888"/>
        <n v="238921.54"/>
        <n v="599437.80000000016"/>
        <n v="236995"/>
        <n v="165341"/>
        <n v="218727.02500000002"/>
        <n v="201982"/>
        <n v="194922.92656108041"/>
        <n v="153029.57361494898"/>
        <n v="243100.00000000003"/>
        <n v="633675.00000000012"/>
        <n v="245245.00000000003"/>
        <n v="88499.136335030751"/>
        <n v="53791.526253057782"/>
        <n v="266266.00000000006"/>
        <n v="557135.65"/>
        <n v="366679.5"/>
        <n v="166320"/>
        <n v="55631.090185203349"/>
        <n v="259314.00000000006"/>
        <n v="56256.422313197902"/>
        <n v="407935.00000000006"/>
        <n v="286605.00000000006"/>
        <n v="258522.00000000006"/>
        <n v="227227"/>
        <n v="452848"/>
        <n v="90121.819730674557"/>
        <n v="196306"/>
        <n v="59305.340658371213"/>
        <n v="151913.12499863553"/>
        <n v="287980"/>
        <n v="183755"/>
        <n v="60334.332303429714"/>
        <n v="518375.00000000012"/>
        <n v="190212"/>
        <n v="152743.05140368271"/>
        <n v="333908.30000000005"/>
        <n v="163109.20889134338"/>
        <n v="138989.94648489589"/>
        <n v="1033340"/>
        <n v="227293"/>
        <n v="161638.40000000002"/>
        <n v="332263.30501888756"/>
        <n v="214388.87234718699"/>
        <n v="342070.195519445"/>
        <n v="347985.44137988187"/>
        <n v="351057.40561995597"/>
        <n v="179451.45901020098"/>
        <n v="51447.24030892452"/>
        <n v="348503.22294481075"/>
        <n v="367685.20802090113"/>
        <n v="140599.64369495263"/>
        <n v="176524.02901003452"/>
        <n v="148252.37378342741"/>
        <n v="756607.59004300949"/>
        <n v="265907.71466634376"/>
        <n v="627605"/>
        <n v="226160"/>
        <n v="232872.2"/>
        <n v="317091.5"/>
        <n v="330070.81710574124"/>
        <n v="1088650"/>
        <n v="363440"/>
        <n v="48803.917390274277"/>
        <n v="1121470"/>
        <n v="243243"/>
        <n v="425931"/>
        <n v="937762.12797604012"/>
        <n v="126772.35615720639"/>
        <n v="269500"/>
        <n v="138771.48149520249"/>
        <n v="188707.5"/>
        <n v="1952919.9999999998"/>
        <n v="225676"/>
        <n v="216922.563012331"/>
        <n v="134307.80000000002"/>
        <n v="1019200.7223579366"/>
        <n v="230274.00000000003"/>
        <n v="198670.03696129343"/>
        <n v="45931.376702610985"/>
        <n v="168656.56088458735"/>
        <n v="45138.043172565893"/>
        <n v="537240"/>
        <n v="348920"/>
        <n v="158202.00000000003"/>
        <n v="240306"/>
        <n v="321431.81401827192"/>
        <n v="184965"/>
        <n v="524103.11552979267"/>
        <n v="30117.399841712031"/>
        <n v="133095.60495756584"/>
        <n v="115754.97335158011"/>
        <n v="567888.60620328167"/>
        <n v="588716.70000000007"/>
        <n v="268386.78241525649"/>
        <n v="334605.2490190207"/>
        <n v="147542.01"/>
        <n v="225280.00000000003"/>
        <n v="197508.3"/>
        <n v="585695.00000000012"/>
        <n v="208598.75742095819"/>
        <n v="173911.21"/>
        <n v="196986.76471119773"/>
        <n v="166001"/>
        <n v="178123.00000000003"/>
        <n v="514202.40008972294"/>
        <n v="170290.99999999997"/>
        <n v="835560"/>
        <n v="26174.614165427894"/>
        <n v="206574.09796174275"/>
        <n v="203515.40000000002"/>
        <n v="355080.00000000006"/>
        <n v="125439.12500000001"/>
        <n v="1103190.0000000002"/>
        <n v="279598.83931589389"/>
        <n v="191486.11163034133"/>
        <n v="233485.78000000006"/>
        <n v="188540"/>
        <n v="222338.80988540663"/>
        <n v="4049880"/>
        <n v="185768"/>
        <n v="188240.78420543973"/>
        <n v="285884.5"/>
        <n v="235533.48673852492"/>
        <n v="330042.77072722994"/>
        <n v="785510"/>
        <n v="143283.06135814494"/>
        <n v="561055"/>
        <n v="241759.17360468704"/>
        <n v="663696"/>
        <n v="219440.72699439328"/>
        <n v="630309.34448083001"/>
        <n v="226637.40000000002"/>
        <n v="473510.40000000002"/>
        <n v="272696.35734960577"/>
        <n v="603735.00000000012"/>
        <n v="112377.54999999999"/>
        <n v="131736.00000000003"/>
        <n v="229537.12501304806"/>
        <n v="280692.50000000006"/>
        <n v="700781.75"/>
        <n v="411669.8437734014"/>
        <n v="305287.03756735404"/>
        <n v="162800"/>
        <n v="328597.96201157488"/>
        <n v="645700"/>
        <n v="421080.00000000006"/>
        <n v="378950.00000000012"/>
        <n v="362930.00000000006"/>
        <n v="125537.79741359474"/>
        <n v="106835.49999999999"/>
        <n v="413532"/>
        <n v="182523"/>
        <n v="302830.00000000006"/>
        <n v="224378"/>
        <n v="349965"/>
        <n v="167741.73900953535"/>
        <n v="152541.05873367121"/>
        <n v="396465.2954548549"/>
        <n v="181445"/>
        <n v="145218.65687628969"/>
        <n v="130263.31643240486"/>
        <n v="78963.64242581412"/>
        <n v="553352.72848586191"/>
        <n v="177458.5"/>
        <n v="181980.11140603389"/>
        <n v="158950.00000000003"/>
        <n v="285409.78786622419"/>
        <n v="484660.00000000006"/>
        <n v="241417"/>
        <n v="376200.00000000006"/>
        <n v="465135.00000000006"/>
        <n v="579621.47332725674"/>
        <n v="320699.9565182302"/>
        <n v="249734.66216919621"/>
        <n v="127628.60000000002"/>
        <n v="271194"/>
        <n v="250965"/>
        <n v="199485"/>
        <n v="200554.2"/>
        <n v="137273.40000000002"/>
        <n v="184987"/>
        <n v="223245"/>
        <n v="355025"/>
        <n v="212355"/>
        <n v="135300.00000000003"/>
        <n v="288948.00000000006"/>
        <n v="511236.00000000006"/>
        <n v="90607"/>
        <n v="479875"/>
        <n v="282678.49567606894"/>
        <n v="406725"/>
        <n v="229349.82120433706"/>
        <n v="525820"/>
        <n v="63183.919278591697"/>
        <n v="245630.00000000003"/>
        <n v="264660"/>
        <n v="342595"/>
        <n v="156260.5"/>
        <n v="539833.28"/>
        <n v="566040"/>
        <n v="433975.63789575675"/>
        <n v="255420"/>
        <n v="288306.90000000002"/>
        <n v="312962.75902779039"/>
        <n v="366130"/>
        <n v="398104.83999999997"/>
        <n v="924423.20000000007"/>
        <n v="295515"/>
        <n v="231880"/>
        <n v="122776.41420697921"/>
        <n v="168173.5"/>
        <n v="184354"/>
        <n v="218261.86223740716"/>
        <n v="2222437.8845118349"/>
        <n v="120524.64448432971"/>
        <n v="108423.22491616334"/>
        <n v="314882.12850739952"/>
        <n v="153404.6505837203"/>
        <n v="318890"/>
        <n v="291651.25"/>
        <n v="191120.6"/>
        <n v="669825"/>
        <n v="508464"/>
        <n v="115882.42346703919"/>
        <n v="196779"/>
        <n v="246928.72051403669"/>
        <n v="239012.42"/>
        <n v="392652.87"/>
        <n v="271878.40620079933"/>
        <n v="1211775.7968328835"/>
        <n v="272382.72436548368"/>
        <n v="290986.54201654118"/>
        <n v="324966.40000000002"/>
        <n v="42820.820212647726"/>
        <n v="48978.342533249364"/>
        <n v="158506.06860558336"/>
        <n v="220550"/>
        <n v="117260.00971998952"/>
        <n v="273130"/>
        <n v="207082.00000000003"/>
        <n v="248872.82677714722"/>
        <n v="295710.58"/>
        <n v="137940"/>
        <n v="260027.51000000004"/>
        <n v="147498.13720487966"/>
        <n v="445993.96052535257"/>
        <n v="329818.0554566108"/>
        <n v="6062518.2586886259"/>
        <n v="130674.89251934654"/>
        <n v="845665.00000000012"/>
        <n v="154671.00000000003"/>
        <n v="189201.60000000003"/>
        <n v="560019.88"/>
        <n v="110081.29000000001"/>
        <n v="229537"/>
        <n v="271775.01705092331"/>
        <n v="301345.00000000006"/>
        <n v="561423.38"/>
        <n v="148390.36178972706"/>
        <n v="584078.00000000012"/>
        <n v="194458"/>
        <n v="235950.04000000004"/>
        <n v="181318.49999999997"/>
        <n v="265020.57158635923"/>
        <n v="125404.40000000002"/>
        <n v="145618"/>
        <n v="47212.195754454857"/>
        <n v="693715"/>
        <n v="123020.56186899313"/>
        <n v="57579.088413273093"/>
        <n v="141891.20000000001"/>
        <n v="186615"/>
        <n v="391875.00000000012"/>
        <n v="126245.41875717643"/>
        <n v="254320.00000000003"/>
        <n v="354499.95140005235"/>
        <n v="108317.91844878031"/>
        <n v="2878330"/>
        <n v="401927.07058973075"/>
        <n v="237869.5"/>
        <n v="77850.250000000015"/>
        <n v="108554.6"/>
        <n v="190630.00000000003"/>
        <n v="100438.8"/>
        <n v="462151.47000000003"/>
        <n v="2050375.0000000002"/>
        <n v="531664.99999999988"/>
        <n v="210496.85416196572"/>
        <n v="212795"/>
        <n v="252821.80000000002"/>
        <n v="1571204.9070893154"/>
        <n v="712860"/>
        <n v="195329.00314246927"/>
        <n v="225225.00000000006"/>
        <n v="176575.08398913898"/>
        <n v="276905.47194992867"/>
        <n v="203591.04679157317"/>
        <n v="223916.12675022855"/>
        <n v="206734"/>
        <n v="746313.68164242432"/>
        <n v="164961.5"/>
        <n v="119758.23387680767"/>
        <n v="547250"/>
        <n v="39829.496536138999"/>
        <n v="1450240"/>
        <n v="142942.79999999999"/>
        <n v="2749450"/>
        <n v="1600620"/>
        <n v="95301.25"/>
        <n v="245971"/>
        <n v="509665"/>
        <n v="1688555"/>
        <n v="263175"/>
        <n v="126300.7961710157"/>
        <n v="155947.00000000003"/>
        <n v="4226775.0000000009"/>
        <n v="698458.45116970409"/>
        <n v="490455"/>
        <n v="145937"/>
        <n v="138061.00000000003"/>
        <n v="147180.00000000003"/>
        <n v="60615.500000000007"/>
        <n v="181753"/>
        <n v="700271.00000000012"/>
        <n v="230549"/>
        <n v="239987"/>
        <n v="6006800.19888"/>
        <n v="1044019.7191537645"/>
        <n v="166100"/>
        <n v="162096"/>
        <n v="129388.60000000003"/>
        <n v="121000.00000000003"/>
        <n v="124019.50000000003"/>
        <n v="379401.00000000006"/>
        <n v="144925.00000000003"/>
        <n v="217796.7"/>
        <n v="119912.00000000001"/>
        <n v="114446.5"/>
        <n v="210699.5"/>
        <n v="1126770"/>
        <n v="850475"/>
        <n v="379160"/>
        <n v="237160.00000000003"/>
        <n v="892315"/>
        <n v="152713"/>
        <n v="6778995"/>
        <n v="414150"/>
        <n v="519222.6053810803"/>
        <n v="191549.6"/>
        <n v="274296"/>
        <n v="210323.85"/>
        <n v="175538"/>
        <n v="593010"/>
        <n v="261723"/>
        <n v="132632.10400000002"/>
        <n v="168938"/>
        <n v="119879.00000000001"/>
        <n v="638489.50000000012"/>
        <n v="154807.50000000003"/>
        <n v="120884.5"/>
        <n v="429000.00000000006"/>
        <n v="503525"/>
        <n v="519800"/>
        <n v="199111"/>
        <n v="102711.40000000001"/>
        <n v="232318.90000000005"/>
        <n v="170346.00000000003"/>
        <n v="6355195.0000000009"/>
        <n v="220970.07500000001"/>
        <n v="154913.00000000003"/>
        <n v="5856123.4525078917"/>
        <n v="152328"/>
        <n v="480282.00000000006"/>
        <n v="141685"/>
        <n v="163075.00000000003"/>
        <n v="133586.47500000003"/>
        <n v="461353"/>
        <n v="483565.00000000006"/>
        <n v="189794"/>
        <n v="183810"/>
        <n v="1081855.7215679982"/>
        <n v="138468"/>
        <n v="180608.99999999997"/>
        <n v="185570.00000000003"/>
        <n v="111923.35000000002"/>
        <n v="250250.00000000003"/>
        <n v="127798"/>
        <n v="193985"/>
        <n v="148885.00000000003"/>
        <n v="2293400"/>
        <n v="233750.00000000006"/>
        <n v="155347.50000000003"/>
        <n v="698500"/>
        <n v="137797"/>
        <n v="209730"/>
        <n v="164934"/>
        <n v="283800"/>
        <n v="220165.00000000003"/>
        <n v="435410.00000000006"/>
        <n v="198585"/>
        <n v="182311.80000000002"/>
        <n v="6510900"/>
        <n v="359425"/>
        <n v="1224576"/>
        <n v="137721"/>
        <n v="159940.00000000003"/>
        <n v="428637.44210456836"/>
        <n v="195935.30000000002"/>
        <n v="255640"/>
        <n v="169785.00000000003"/>
        <n v="121868.91090692765"/>
        <n v="236170"/>
        <n v="871090.00000000023"/>
        <n v="189420"/>
        <n v="286000.00000000006"/>
        <n v="96833.529545504542"/>
        <n v="129079.50000000001"/>
        <n v="155694.00000000003"/>
        <n v="293899.50757052784"/>
        <n v="139965.45196101558"/>
        <n v="116695.21445701846"/>
        <n v="188900.04"/>
        <n v="785636.92"/>
        <n v="4381523.7354240678"/>
        <n v="122760.00000000001"/>
        <n v="154025.00000000003"/>
        <n v="96863.95"/>
        <n v="139480.00000000003"/>
        <n v="204765.00000000003"/>
        <n v="136622.20000000001"/>
        <n v="111089.00000000001"/>
        <n v="219615.00000000003"/>
        <n v="139463.50000000003"/>
        <n v="146556.30000000002"/>
        <n v="129751.30010584935"/>
        <n v="174322.5"/>
        <n v="427980.00000000006"/>
        <n v="193215"/>
        <n v="300927.00000000006"/>
        <n v="198957"/>
        <n v="154092.11559310628"/>
        <n v="163444.60000000003"/>
        <n v="414164.37798799726"/>
        <n v="182512"/>
        <n v="146005.00000000003"/>
        <n v="225119.40000000002"/>
        <n v="128650.5"/>
        <n v="81209.202385803728"/>
        <n v="205391.99999999997"/>
        <n v="155595.00000000003"/>
        <n v="76288.825804336651"/>
        <n v="137280.00000000003"/>
        <n v="179937.75"/>
        <n v="130959.67000000003"/>
        <n v="181830"/>
        <n v="134117.50000000003"/>
        <n v="166313.43557565543"/>
        <n v="158874.10000000003"/>
        <n v="301414.18"/>
        <n v="173235.70000000004"/>
        <n v="177747.69475010413"/>
        <n v="154613.56400000001"/>
        <n v="110656.8540062903"/>
        <n v="495440"/>
        <n v="51902.700700181536"/>
        <n v="246840.89761403171"/>
        <n v="156136.34400000004"/>
        <n v="108544.5"/>
        <n v="722315"/>
        <n v="138654.6955164574"/>
        <n v="150485.94000000003"/>
        <n v="127176.80000000002"/>
        <n v="183781.12798044708"/>
        <n v="175230"/>
        <n v="99985.06"/>
        <n v="180345"/>
        <n v="281600"/>
        <n v="330000.00000000006"/>
        <n v="148889.04229370889"/>
        <n v="210019.26000000004"/>
        <n v="181181.5701402993"/>
        <n v="1951675"/>
        <n v="1611634.7999999998"/>
        <n v="562340.00000000012"/>
        <n v="1528550"/>
        <n v="215069.49982222568"/>
        <n v="89944.296983064793"/>
        <n v="460080"/>
        <n v="94584.84"/>
        <n v="136968.38400000002"/>
        <n v="312675"/>
        <n v="337246.80000000005"/>
        <n v="184925.75311051216"/>
        <n v="280907.00000000006"/>
        <n v="718041.25000000012"/>
        <n v="147932.17499999999"/>
        <n v="450890.00000000012"/>
        <n v="495495.00000000006"/>
        <n v="251948.40000000002"/>
        <n v="1133550.0000000002"/>
        <n v="262741.60000000003"/>
        <n v="172700.00000000003"/>
        <n v="209018.50201188168"/>
        <n v="165577.50000000003"/>
        <n v="159796.73914857404"/>
        <n v="655195.93582478678"/>
        <n v="141985.80000000002"/>
        <n v="157740"/>
        <n v="189717.00000000003"/>
        <n v="525313.80000000005"/>
        <n v="144395.44600000003"/>
        <n v="1128015"/>
        <n v="690030"/>
        <n v="140720.10000000003"/>
        <n v="148594.65800000002"/>
        <n v="1244090.0000000002"/>
        <n v="135786.20800000004"/>
        <n v="172835.46720982488"/>
        <n v="1207250.0000000002"/>
        <n v="127886.00000000001"/>
        <n v="481866"/>
        <n v="119565.60000000002"/>
        <n v="178208.58000000002"/>
        <n v="121875.28188135671"/>
        <n v="130650.05249666187"/>
        <n v="318358.01251809712"/>
        <n v="192181"/>
        <n v="302549.50000000006"/>
        <n v="264044.00000000006"/>
        <n v="272016.79561546288"/>
        <n v="282260.00000000006"/>
        <n v="97855.400616687402"/>
        <n v="510714.3813590316"/>
        <n v="245384.5011889489"/>
        <n v="379313"/>
        <n v="308880.00000000006"/>
        <n v="282920"/>
        <n v="272602"/>
        <n v="238737.40000000002"/>
        <n v="325215"/>
        <n v="182435.00000000003"/>
        <n v="198935"/>
        <n v="448480"/>
        <n v="304304.00000000006"/>
        <n v="201393.5"/>
        <n v="279576"/>
        <n v="291280"/>
        <n v="189420.00000000003"/>
        <n v="213598"/>
        <n v="297059.64562363748"/>
        <n v="444089.88747242885"/>
        <n v="159148"/>
        <n v="254004.71793338066"/>
        <n v="217200.5"/>
        <n v="270622"/>
        <n v="251873.05000000002"/>
        <n v="323895"/>
        <n v="362419.9143527663"/>
        <n v="3162912.3629277968"/>
        <n v="370832.00000000006"/>
        <n v="126623.20000000001"/>
        <n v="217250"/>
        <n v="183857.24116045138"/>
        <n v="36413628.52970244"/>
        <n v="144148.16527906261"/>
        <n v="23977658.002207015"/>
        <n v="658350.00000000012"/>
        <n v="386925.00000000006"/>
        <n v="121137.50000000001"/>
        <n v="228102.60000000003"/>
        <n v="108869.65799118872"/>
        <n v="1142769.139444961"/>
        <n v="115270.48368655257"/>
        <n v="191845"/>
        <n v="304631.25000000006"/>
        <n v="112811.60000000002"/>
        <n v="193061.44000000003"/>
        <n v="762815.07229336235"/>
        <n v="137955.37800000003"/>
        <n v="190326.8614608192"/>
        <n v="283960.71001614182"/>
        <n v="180427.5"/>
        <n v="216293"/>
        <n v="383493.33002179972"/>
        <n v="33674.113047099629"/>
        <n v="137434"/>
        <n v="184752.69999999998"/>
        <n v="190941.62176085409"/>
        <n v="922460.00000000012"/>
        <n v="212772.75920456366"/>
        <n v="321750.00000000006"/>
        <n v="89042.581031066584"/>
        <n v="180081.00000000003"/>
        <n v="298518.00000000006"/>
        <n v="621243.21025328035"/>
        <n v="124104.91500000001"/>
        <n v="3148333.08"/>
        <n v="245630"/>
        <n v="192689.70267637644"/>
        <n v="137016.00000000003"/>
        <n v="513324.85052918002"/>
        <n v="114789.40000000002"/>
        <n v="351010.00000000006"/>
        <n v="308521.84771753795"/>
        <n v="106730.41982877866"/>
        <n v="248743.72711413991"/>
        <n v="295638.28801041387"/>
        <n v="3576300"/>
        <n v="226019.20000000001"/>
        <n v="3276527.1720452551"/>
        <n v="165996.60000000003"/>
        <n v="89782.399999999994"/>
        <n v="146437.36718332427"/>
        <n v="326466.99361855804"/>
        <n v="180972"/>
        <n v="203324.00000000003"/>
        <n v="555940"/>
        <n v="576290.00000000012"/>
        <n v="100991.40480000002"/>
        <n v="281462.50000000006"/>
        <n v="204556"/>
        <n v="109464.65813872252"/>
        <n v="2978975"/>
        <n v="575790.86562913237"/>
        <n v="106044.68804102816"/>
        <n v="192416.4"/>
        <n v="174350.00000000003"/>
        <n v="442773.78752516949"/>
        <n v="878830.00000000012"/>
        <n v="177088.93079451963"/>
        <n v="288046.00000000006"/>
        <n v="248270"/>
        <n v="194920.00000000003"/>
        <n v="657426"/>
        <n v="178587.86716015186"/>
        <n v="105281.00000000001"/>
        <n v="808815.76"/>
        <n v="180070"/>
        <n v="168197.7"/>
        <n v="753631.68730837642"/>
        <n v="116407.50000000003"/>
        <n v="134123.00000000003"/>
        <n v="109099.40558525553"/>
        <n v="114999.50000000003"/>
        <n v="209104.88800000001"/>
        <n v="118776.08111175186"/>
        <n v="65340.643870633125"/>
        <n v="347680.43665183749"/>
        <n v="124839.00000000001"/>
        <n v="321761.00000000006"/>
        <n v="187132"/>
        <n v="393985.2391423962"/>
        <n v="171401.0265097433"/>
        <n v="107962.80000000002"/>
        <n v="158004"/>
        <n v="493054.6796874025"/>
        <n v="403031.89246419678"/>
        <n v="183432.76381042725"/>
        <n v="179263.03999999998"/>
        <n v="1526135.0000000002"/>
        <n v="112692.10000000002"/>
        <n v="150185.94129853739"/>
        <n v="127275.78601069198"/>
        <n v="254184.32844858911"/>
        <n v="114180.00000000003"/>
        <n v="224002.02600000001"/>
        <n v="156498.79209347098"/>
        <n v="265664.27251510171"/>
        <n v="938439.04964334576"/>
        <n v="162959.28000000003"/>
        <n v="181149.36841029747"/>
        <n v="103031.50000000001"/>
        <n v="299702.96484203666"/>
        <n v="145595.73105827637"/>
        <n v="104561.60000000002"/>
        <n v="307120"/>
        <n v="103209.47208586698"/>
        <n v="172216"/>
        <n v="82575.481729694016"/>
        <n v="106448.67338105111"/>
        <n v="507131.59"/>
        <n v="373505.00000000006"/>
        <n v="79160.192904407653"/>
        <n v="727870.00000000012"/>
        <n v="173305"/>
        <n v="103364.41499735904"/>
        <n v="357731"/>
        <n v="296065.00000000006"/>
        <n v="101476.40000000001"/>
        <n v="326657.23199165391"/>
        <n v="299970"/>
        <n v="133127.50000000003"/>
        <n v="129828.27329668288"/>
        <n v="396365"/>
        <n v="330005.5"/>
        <n v="236994.99999999997"/>
        <n v="417230"/>
        <n v="1182465"/>
        <n v="419954.47067387233"/>
        <n v="143792.7654286898"/>
        <n v="170890.91580601965"/>
        <n v="493163"/>
        <n v="233282.5"/>
        <n v="369600"/>
        <n v="501160"/>
        <n v="407294.31598959368"/>
        <n v="374385.00000000012"/>
        <n v="227645"/>
        <n v="108218"/>
        <n v="773797.3400000002"/>
        <n v="105424.00000000001"/>
        <n v="125669.41874913713"/>
        <n v="289245"/>
        <n v="345576"/>
        <n v="401610.00000000006"/>
        <n v="99711.7"/>
        <n v="74455.5"/>
        <n v="127388.72654374143"/>
        <n v="185607.30000000002"/>
        <n v="149050.00000000003"/>
        <n v="96551.691222238514"/>
        <n v="138434.79999999999"/>
        <n v="214383.01748718662"/>
        <n v="183043.84796313179"/>
        <n v="204946"/>
        <n v="264110"/>
        <n v="112673"/>
        <n v="162754.84375719086"/>
        <n v="178962.4"/>
        <n v="458590"/>
        <n v="320738.00000000006"/>
        <n v="253072.6"/>
        <n v="135075.71000000002"/>
        <n v="212905.00000000003"/>
        <n v="189508"/>
        <n v="209457.61651190664"/>
        <n v="102608"/>
        <n v="237268.20151348758"/>
        <n v="916740"/>
        <n v="261470.00000000003"/>
        <n v="104890.50000000001"/>
        <n v="122463.00000000003"/>
        <n v="102460.05000582435"/>
        <n v="1256365"/>
        <n v="255139.50000000006"/>
        <n v="149160.9848229911"/>
        <n v="176792.00000000003"/>
        <n v="253880"/>
        <n v="206939.7"/>
        <n v="98017.375000000015"/>
        <n v="104112.36000000002"/>
        <n v="2536440"/>
        <n v="248326.56833911614"/>
        <n v="170181"/>
        <n v="315915"/>
        <n v="290189.60835749458"/>
        <n v="251284.67099357967"/>
        <n v="164890.00000000003"/>
        <n v="98009.78"/>
        <n v="125667.25133214357"/>
        <n v="515735.00000000006"/>
        <n v="192331.59"/>
        <n v="188964.49905656037"/>
        <n v="302250.1983706468"/>
        <n v="105666"/>
        <n v="114827.57869773617"/>
        <n v="206667.99999999997"/>
        <n v="85398.436631719334"/>
        <n v="24492.949663362764"/>
        <n v="399521.10000000009"/>
        <n v="745100.00000000012"/>
        <n v="96312.447005474911"/>
        <n v="129747.00000000003"/>
        <n v="131330.58839664448"/>
        <n v="114974.81325653578"/>
        <n v="301752"/>
        <n v="236121.60000000003"/>
        <n v="373010.57983476017"/>
        <n v="100324"/>
        <n v="102140.5"/>
        <n v="203310.01351155722"/>
        <n v="202555.11068157761"/>
        <n v="208087.57927182878"/>
        <n v="290532.00000000006"/>
        <n v="90774.2"/>
        <n v="151274.20000000004"/>
        <n v="460037.6"/>
        <n v="568700"/>
        <n v="118862.16576924846"/>
        <n v="96030"/>
        <n v="148837.70000000001"/>
        <n v="188584"/>
        <n v="3194200"/>
        <n v="391270"/>
        <n v="114117.07626648698"/>
        <n v="165018.62"/>
        <n v="798875"/>
        <n v="2634430"/>
        <n v="216076.86268645554"/>
        <n v="201432"/>
        <n v="131524.80000000002"/>
        <n v="2069200.0000000002"/>
        <n v="150474.22885530043"/>
        <n v="257978.6"/>
        <n v="159622.9"/>
        <n v="198704"/>
        <n v="40811.301632319934"/>
        <n v="124638.00000000001"/>
        <n v="101854.50000000001"/>
        <n v="131406"/>
        <n v="510840.00000000006"/>
        <n v="127849.87804316812"/>
        <n v="98010"/>
        <n v="80565.75701510947"/>
        <n v="544575"/>
        <n v="375540"/>
        <n v="978860.00000000012"/>
        <n v="97192.150000000009"/>
        <n v="78162.285495253265"/>
        <n v="102337.09794581737"/>
        <n v="422428.14902401296"/>
        <n v="585365.00000000012"/>
        <n v="164695.45535136215"/>
        <n v="196438"/>
        <n v="203016"/>
        <n v="90565.86"/>
        <n v="346339.4"/>
        <n v="298210"/>
        <n v="391545.00000000006"/>
        <n v="522060"/>
        <n v="558195.00000000012"/>
        <n v="793485"/>
        <n v="452430"/>
        <n v="160270"/>
        <n v="142615.00000000003"/>
        <n v="91058"/>
        <n v="190328.6"/>
        <n v="251498.49999999997"/>
        <n v="130329.1836074086"/>
        <n v="790020"/>
        <n v="332891.34999999998"/>
        <n v="133848.00000000003"/>
        <n v="167695.00000000003"/>
        <n v="178383.7"/>
        <n v="54777.520097803143"/>
        <n v="151307.14698860107"/>
        <n v="3299110"/>
        <n v="544280"/>
        <n v="100967"/>
        <n v="243111"/>
        <n v="210155"/>
        <n v="288601.50000000006"/>
        <n v="140892.4"/>
        <n v="201265.29961818684"/>
        <n v="136039.13582273317"/>
        <n v="122741.95775231258"/>
        <n v="196716.30000000002"/>
        <n v="462770"/>
        <n v="338552.5"/>
        <n v="4518100.0000000009"/>
        <n v="2149366.7800000003"/>
        <n v="2500790"/>
        <n v="496858.05677824398"/>
        <n v="216700.00000000006"/>
        <n v="83771.315140302191"/>
        <n v="168456.3908931175"/>
        <n v="129134.19853651802"/>
        <n v="1196960"/>
        <n v="344927.00000000006"/>
        <n v="452100.00000000006"/>
        <n v="86659.24657992617"/>
        <n v="4872928.8670000006"/>
        <n v="603010.00000000012"/>
        <n v="96371"/>
        <n v="1472260"/>
        <n v="706200"/>
        <n v="686425.3"/>
        <n v="218407.75"/>
        <n v="3139447.156903062"/>
        <n v="1481755.6170324124"/>
        <n v="255200.00000000003"/>
        <n v="97069.1"/>
        <n v="1326076.023765381"/>
        <n v="1411520"/>
        <n v="601100"/>
        <n v="23403100"/>
        <n v="7577534.1600000001"/>
        <n v="2002220.0000000002"/>
        <n v="333030.29167893116"/>
        <n v="1233540.0000000002"/>
        <n v="990220.00000000023"/>
        <n v="1076520"/>
        <n v="734360"/>
        <n v="3727260"/>
        <n v="1292500"/>
        <n v="95416.200000000012"/>
        <n v="333916.00000000006"/>
        <n v="204077.5"/>
        <n v="571259.98"/>
        <n v="142877.68000000002"/>
        <n v="447920"/>
        <n v="191906"/>
        <n v="202620"/>
        <n v="265925"/>
        <n v="189304.5"/>
        <n v="1660744.3455944052"/>
        <n v="202950"/>
        <n v="185967.1"/>
        <n v="1417150"/>
        <n v="243452"/>
        <n v="116120.3921027199"/>
        <n v="254870"/>
        <n v="55013.728278127259"/>
        <n v="93244.800000000017"/>
        <n v="209603.98801191497"/>
        <n v="97035.522215516001"/>
        <n v="831270"/>
        <n v="245668.50000000003"/>
        <n v="229612.97206305238"/>
        <n v="98502.323387492594"/>
        <n v="243049.87576381624"/>
        <n v="306394.00000000006"/>
        <n v="178645.5"/>
        <n v="607542.01"/>
        <n v="887862.67999999993"/>
        <n v="915475.00000000023"/>
        <n v="105696.6"/>
        <n v="534402.34653037821"/>
        <n v="227812.60261295008"/>
        <n v="759651.76"/>
        <n v="659524.81999999995"/>
        <n v="92994"/>
        <n v="209663.30000000005"/>
        <n v="109630.44778866952"/>
        <n v="363880.00000000006"/>
        <n v="140316.00000000003"/>
        <n v="133073.64923256458"/>
        <n v="238755"/>
        <n v="119662.10000000002"/>
        <n v="155000"/>
        <n v="292055.77778608544"/>
        <n v="27179.639165709628"/>
        <n v="515460"/>
        <n v="301253.56463657867"/>
        <n v="1743440"/>
        <n v="470501.8501387604"/>
        <n v="914925.00000000012"/>
        <n v="435949"/>
        <n v="107712.00000000001"/>
        <n v="128026.7599122777"/>
        <n v="96459.000000000015"/>
        <n v="135344"/>
        <n v="3607120"/>
        <n v="197926.30000000002"/>
        <n v="111815.00000000003"/>
        <n v="98545.906392378849"/>
        <n v="303815.60000000003"/>
        <n v="1811358.0928712781"/>
        <n v="156409"/>
        <n v="303325.00000000006"/>
        <n v="134882.43000000002"/>
        <n v="290458.08"/>
        <n v="428725.00000000006"/>
        <n v="278788.00000000006"/>
        <n v="82260.400000000009"/>
        <n v="268345"/>
        <n v="221109.96599435067"/>
        <n v="424477.35002412944"/>
        <n v="276203.0205157008"/>
        <n v="3256878.4"/>
        <n v="1760890.0000000002"/>
        <n v="70152.932523987867"/>
        <n v="582615.00000000012"/>
        <n v="433840.00000000006"/>
        <n v="152537.00000000003"/>
        <n v="465454"/>
        <n v="195195.17755109593"/>
        <n v="112594.15527635878"/>
        <n v="614060"/>
        <n v="1449130.0000000002"/>
        <n v="160310.00000000003"/>
        <n v="474804.7612978688"/>
        <n v="115748.38000000002"/>
        <n v="765655"/>
        <n v="249875.45"/>
        <n v="531190"/>
        <n v="184924.30000000002"/>
        <n v="588200"/>
        <n v="262300.50000000006"/>
        <n v="475480.49920202873"/>
        <n v="156733.5"/>
        <n v="310332.00000000006"/>
        <n v="128031.15105727794"/>
        <n v="3339775"/>
        <n v="175263"/>
        <n v="395120.54972246074"/>
        <n v="97799.727817059422"/>
        <n v="1016160.0000000001"/>
        <n v="309778.92000000004"/>
        <n v="813665.00000000012"/>
        <n v="813010"/>
        <n v="3487750"/>
        <n v="366267"/>
        <n v="723660.69604113651"/>
        <n v="3420700"/>
        <n v="202785"/>
        <n v="96814.299999999988"/>
        <n v="92383.5"/>
        <n v="639360.02658634447"/>
        <n v="1777025"/>
        <n v="202713.49999999997"/>
        <n v="192335"/>
        <n v="227205"/>
        <n v="214491.2"/>
        <n v="295680"/>
        <n v="191697"/>
        <n v="470250.00000000006"/>
        <n v="382470.00000000006"/>
        <n v="93578.1"/>
        <n v="527934.1633320105"/>
        <n v="805750"/>
        <n v="3145899.3"/>
        <n v="405156.31202303118"/>
        <n v="1889700"/>
        <n v="459800.00000000006"/>
        <n v="132051.64000000001"/>
        <n v="442200.00000000006"/>
        <n v="286110"/>
        <n v="101679.88991078"/>
        <n v="292904.00866665022"/>
        <n v="176161.0276900139"/>
        <n v="223399.50188769918"/>
      </sharedItems>
    </cacheField>
    <cacheField name="2022 base Salaries in USD" numFmtId="165">
      <sharedItems containsSemiMixedTypes="0" containsString="0" containsNumber="1" minValue="19386.537250398251" maxValue="527361.66442508111"/>
    </cacheField>
    <cacheField name="2022 Total Compensation USD" numFmtId="165">
      <sharedItems containsSemiMixedTypes="0" containsString="0" containsNumber="1" minValue="19386.537250398251" maxValue="527361.66442508111"/>
    </cacheField>
    <cacheField name="% increase in base salary from 2021 to 2022" numFmtId="9">
      <sharedItems containsSemiMixedTypes="0" containsString="0" containsNumber="1" minValue="9.999999999999799E-3" maxValue="0.15000000000000013"/>
    </cacheField>
  </cacheFields>
  <extLst>
    <ext xmlns:x14="http://schemas.microsoft.com/office/spreadsheetml/2009/9/main" uri="{725AE2AE-9491-48be-B2B4-4EB974FC3084}">
      <x14:pivotCacheDefinition pivotCacheId="2198828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 Sanacore" refreshedDate="45765.872849884261" createdVersion="8" refreshedVersion="8" minRefreshableVersion="3" recordCount="2000" xr:uid="{12CD8679-E62F-454F-8335-58A5633B4F93}">
  <cacheSource type="worksheet">
    <worksheetSource ref="A1:AG2001" sheet="Total Comp Report"/>
  </cacheSource>
  <cacheFields count="33">
    <cacheField name="Worker" numFmtId="0">
      <sharedItems/>
    </cacheField>
    <cacheField name="Title" numFmtId="0">
      <sharedItems count="10">
        <s v="Director"/>
        <s v="Associate"/>
        <s v="Specialist"/>
        <s v="Vice President"/>
        <s v="Managing Director"/>
        <s v="Executive Assistant"/>
        <s v="Analyst"/>
        <s v="Administrative Assistant"/>
        <s v="FutureAdvisor"/>
        <s v="Employee Fixed Term"/>
      </sharedItems>
    </cacheField>
    <cacheField name="City" numFmtId="0">
      <sharedItems containsBlank="1"/>
    </cacheField>
    <cacheField name="Country" numFmtId="0">
      <sharedItems/>
    </cacheField>
    <cacheField name="Region" numFmtId="0">
      <sharedItems/>
    </cacheField>
    <cacheField name="Original Hire Date" numFmtId="14">
      <sharedItems containsSemiMixedTypes="0" containsNonDate="0" containsDate="1" containsString="0" minDate="1994-04-07T00:00:00" maxDate="2022-06-07T00:00:00"/>
    </cacheField>
    <cacheField name="Current Date" numFmtId="14">
      <sharedItems containsSemiMixedTypes="0" containsNonDate="0" containsDate="1" containsString="0" minDate="2022-12-01T00:00:00" maxDate="2022-12-02T00:00:00"/>
    </cacheField>
    <cacheField name="Level 2 Org" numFmtId="0">
      <sharedItems/>
    </cacheField>
    <cacheField name="Level 3 Org" numFmtId="0">
      <sharedItems/>
    </cacheField>
    <cacheField name="Level 4 Org" numFmtId="0">
      <sharedItems/>
    </cacheField>
    <cacheField name="2021 Salary Currency" numFmtId="0">
      <sharedItems/>
    </cacheField>
    <cacheField name="2021 Base Salary" numFmtId="0">
      <sharedItems containsSemiMixedTypes="0" containsString="0" containsNumber="1" minValue="19670.547599999998" maxValue="369638027"/>
    </cacheField>
    <cacheField name="2021 Reg Bonus" numFmtId="0">
      <sharedItems containsSemiMixedTypes="0" containsString="0" containsNumber="1" minValue="0" maxValue="645841405"/>
    </cacheField>
    <cacheField name="2021 Performance Fees" numFmtId="3">
      <sharedItems containsSemiMixedTypes="0" containsString="0" containsNumber="1" minValue="0" maxValue="27171650.050000001"/>
    </cacheField>
    <cacheField name="2021 Other Bonus 2" numFmtId="3">
      <sharedItems containsSemiMixedTypes="0" containsString="0" containsNumber="1" minValue="0" maxValue="112999.99999999999"/>
    </cacheField>
    <cacheField name="2021 Total Bonus" numFmtId="3">
      <sharedItems containsSemiMixedTypes="0" containsString="0" containsNumber="1" minValue="0" maxValue="645841405"/>
    </cacheField>
    <cacheField name="2021 Commissions" numFmtId="3">
      <sharedItems containsSemiMixedTypes="0" containsString="0" containsNumber="1" minValue="0" maxValue="494799.20000000007"/>
    </cacheField>
    <cacheField name="2021 Overtime" numFmtId="3">
      <sharedItems containsSemiMixedTypes="0" containsString="0" containsNumber="1" containsInteger="1" minValue="0" maxValue="38370"/>
    </cacheField>
    <cacheField name="2021 Special Allowance" numFmtId="3">
      <sharedItems containsSemiMixedTypes="0" containsString="0" containsNumber="1" containsInteger="1" minValue="0" maxValue="315120"/>
    </cacheField>
    <cacheField name="Total 2021 Other Comp" numFmtId="3">
      <sharedItems containsSemiMixedTypes="0" containsString="0" containsNumber="1" minValue="0" maxValue="494799.20000000007"/>
    </cacheField>
    <cacheField name="2021 Equity Award" numFmtId="3">
      <sharedItems containsSemiMixedTypes="0" containsString="0" containsNumber="1" minValue="0" maxValue="89600000.000000015"/>
    </cacheField>
    <cacheField name="2021 Total Compensation" numFmtId="3">
      <sharedItems containsSemiMixedTypes="0" containsString="0" containsNumber="1" minValue="19670.547599999998" maxValue="1015479432"/>
    </cacheField>
    <cacheField name="2022 Salary Currency" numFmtId="0">
      <sharedItems/>
    </cacheField>
    <cacheField name="2022 Base Salary" numFmtId="3">
      <sharedItems containsSemiMixedTypes="0" containsString="0" containsNumber="1" minValue="19867.253075999997" maxValue="388119928.35000002"/>
    </cacheField>
    <cacheField name="2022 Total Compensation" numFmtId="3">
      <sharedItems containsSemiMixedTypes="0" containsString="0" containsNumber="1" minValue="39734.506151999994" maxValue="1454373331.9500003"/>
    </cacheField>
    <cacheField name="Length of Service" numFmtId="0">
      <sharedItems/>
    </cacheField>
    <cacheField name="2021 base Salaries in USD" numFmtId="165">
      <sharedItems containsSemiMixedTypes="0" containsString="0" containsNumber="1" minValue="18289.18608528137" maxValue="466691.7384292754"/>
    </cacheField>
    <cacheField name="2021 Total Compensation USD" numFmtId="165">
      <sharedItems containsSemiMixedTypes="0" containsString="0" containsNumber="1" minValue="20736.116771014709" maxValue="36413628.52970244"/>
    </cacheField>
    <cacheField name="2022 base Salaries in USD" numFmtId="165">
      <sharedItems containsSemiMixedTypes="0" containsString="0" containsNumber="1" minValue="19386.537250398251" maxValue="527361.66442508111"/>
    </cacheField>
    <cacheField name="2022 Total Compensation USD" numFmtId="165">
      <sharedItems containsSemiMixedTypes="0" containsString="0" containsNumber="1" minValue="41235.268402919275" maxValue="21969772"/>
    </cacheField>
    <cacheField name="% increase in base salary from 2021 to 2022" numFmtId="9">
      <sharedItems containsSemiMixedTypes="0" containsString="0" containsNumber="1" minValue="9.999999999999799E-3" maxValue="0.15000000000000013"/>
    </cacheField>
    <cacheField name="Total change in base salary from 2021 to 2022 " numFmtId="165">
      <sharedItems containsSemiMixedTypes="0" containsString="0" containsNumber="1" minValue="196.70547599999918" maxValue="19822000.00000003"/>
    </cacheField>
    <cacheField name="2021 Variable Compensation" numFmtId="3">
      <sharedItems containsSemiMixedTypes="0" containsString="0" containsNumber="1" minValue="0" maxValue="36155956.14108779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 Sanacore" refreshedDate="45766.725815277779" createdVersion="8" refreshedVersion="8" minRefreshableVersion="3" recordCount="2000" xr:uid="{B3CC1ED6-2D6D-452F-BAB9-ABF04FB96099}">
  <cacheSource type="worksheet">
    <worksheetSource ref="A1:AH2001" sheet="Total Comp Report"/>
  </cacheSource>
  <cacheFields count="34">
    <cacheField name="Worker" numFmtId="0">
      <sharedItems/>
    </cacheField>
    <cacheField name="Title" numFmtId="0">
      <sharedItems count="10">
        <s v="Director"/>
        <s v="Associate"/>
        <s v="Specialist"/>
        <s v="Vice President"/>
        <s v="Managing Director"/>
        <s v="Executive Assistant"/>
        <s v="Analyst"/>
        <s v="Administrative Assistant"/>
        <s v="FutureAdvisor"/>
        <s v="Employee Fixed Term"/>
      </sharedItems>
    </cacheField>
    <cacheField name="City" numFmtId="0">
      <sharedItems containsBlank="1"/>
    </cacheField>
    <cacheField name="Country" numFmtId="0">
      <sharedItems count="27">
        <s v="United Kingdom"/>
        <s v="Japan"/>
        <s v="United States of America"/>
        <s v="Hong Kong"/>
        <s v="Australia"/>
        <s v="Canada"/>
        <s v="Germany"/>
        <s v="Ireland"/>
        <s v="Netherlands"/>
        <s v="Singapore"/>
        <s v="France"/>
        <s v="Italy"/>
        <s v="India"/>
        <s v="Israel"/>
        <s v="South Africa"/>
        <s v="Denmark"/>
        <s v="Colombia"/>
        <s v="Switzerland"/>
        <s v="Mexico"/>
        <s v="Hungary"/>
        <s v="United Arab Emirates"/>
        <s v="Korea, Republic of"/>
        <s v="Chile"/>
        <s v="Austria"/>
        <s v="Belgium"/>
        <s v="Taiwan"/>
        <s v="Spain"/>
      </sharedItems>
    </cacheField>
    <cacheField name="Region" numFmtId="0">
      <sharedItems/>
    </cacheField>
    <cacheField name="Original Hire Date" numFmtId="14">
      <sharedItems containsSemiMixedTypes="0" containsNonDate="0" containsDate="1" containsString="0" minDate="1994-04-07T00:00:00" maxDate="2022-06-07T00:00:00"/>
    </cacheField>
    <cacheField name="Current Date" numFmtId="14">
      <sharedItems containsSemiMixedTypes="0" containsNonDate="0" containsDate="1" containsString="0" minDate="2022-12-01T00:00:00" maxDate="2022-12-02T00:00:00"/>
    </cacheField>
    <cacheField name="Level 2 Org" numFmtId="0">
      <sharedItems/>
    </cacheField>
    <cacheField name="Level 3 Org" numFmtId="0">
      <sharedItems/>
    </cacheField>
    <cacheField name="Level 4 Org" numFmtId="0">
      <sharedItems/>
    </cacheField>
    <cacheField name="2021 Salary Currency" numFmtId="0">
      <sharedItems/>
    </cacheField>
    <cacheField name="2021 Base Salary" numFmtId="0">
      <sharedItems containsSemiMixedTypes="0" containsString="0" containsNumber="1" minValue="19670.547599999998" maxValue="369638027"/>
    </cacheField>
    <cacheField name="2021 Reg Bonus" numFmtId="0">
      <sharedItems containsSemiMixedTypes="0" containsString="0" containsNumber="1" minValue="0" maxValue="645841405"/>
    </cacheField>
    <cacheField name="2021 Performance Fees" numFmtId="3">
      <sharedItems containsSemiMixedTypes="0" containsString="0" containsNumber="1" minValue="0" maxValue="27171650.050000001"/>
    </cacheField>
    <cacheField name="2021 Other Bonus 2" numFmtId="3">
      <sharedItems containsSemiMixedTypes="0" containsString="0" containsNumber="1" minValue="0" maxValue="112999.99999999999"/>
    </cacheField>
    <cacheField name="2021 Total Bonus" numFmtId="3">
      <sharedItems containsSemiMixedTypes="0" containsString="0" containsNumber="1" minValue="0" maxValue="645841405"/>
    </cacheField>
    <cacheField name="2021 Commissions" numFmtId="3">
      <sharedItems containsSemiMixedTypes="0" containsString="0" containsNumber="1" minValue="0" maxValue="494799.20000000007"/>
    </cacheField>
    <cacheField name="2021 Overtime" numFmtId="3">
      <sharedItems containsSemiMixedTypes="0" containsString="0" containsNumber="1" containsInteger="1" minValue="0" maxValue="38370"/>
    </cacheField>
    <cacheField name="2021 Special Allowance" numFmtId="3">
      <sharedItems containsSemiMixedTypes="0" containsString="0" containsNumber="1" containsInteger="1" minValue="0" maxValue="315120"/>
    </cacheField>
    <cacheField name="Total 2021 Other Comp" numFmtId="3">
      <sharedItems containsSemiMixedTypes="0" containsString="0" containsNumber="1" minValue="0" maxValue="494799.20000000007"/>
    </cacheField>
    <cacheField name="2021 Equity Award" numFmtId="3">
      <sharedItems containsSemiMixedTypes="0" containsString="0" containsNumber="1" minValue="0" maxValue="89600000.000000015"/>
    </cacheField>
    <cacheField name="2021 Total Compensation" numFmtId="3">
      <sharedItems containsSemiMixedTypes="0" containsString="0" containsNumber="1" minValue="19670.547599999998" maxValue="1015479432"/>
    </cacheField>
    <cacheField name="2022 Salary Currency" numFmtId="0">
      <sharedItems/>
    </cacheField>
    <cacheField name="2022 Base Salary" numFmtId="3">
      <sharedItems containsSemiMixedTypes="0" containsString="0" containsNumber="1" minValue="19867.253075999997" maxValue="388119928.35000002"/>
    </cacheField>
    <cacheField name="2022 Total Compensation" numFmtId="3">
      <sharedItems containsSemiMixedTypes="0" containsString="0" containsNumber="1" minValue="39734.506151999994" maxValue="1454373331.9500003"/>
    </cacheField>
    <cacheField name="Length of Service" numFmtId="0">
      <sharedItems/>
    </cacheField>
    <cacheField name="2021 base Salaries in USD" numFmtId="165">
      <sharedItems containsSemiMixedTypes="0" containsString="0" containsNumber="1" minValue="18289.18608528137" maxValue="466691.7384292754"/>
    </cacheField>
    <cacheField name="2021 Total Compensation USD" numFmtId="165">
      <sharedItems containsSemiMixedTypes="0" containsString="0" containsNumber="1" minValue="20736.116771014709" maxValue="36413628.52970244"/>
    </cacheField>
    <cacheField name="2022 base Salaries in USD" numFmtId="165">
      <sharedItems containsSemiMixedTypes="0" containsString="0" containsNumber="1" minValue="19386.537250398251" maxValue="527361.66442508111"/>
    </cacheField>
    <cacheField name="2022 Total Compensation USD" numFmtId="165">
      <sharedItems containsSemiMixedTypes="0" containsString="0" containsNumber="1" minValue="41235.268402919275" maxValue="21969772"/>
    </cacheField>
    <cacheField name="% increase in base salary from 2021 to 2022" numFmtId="9">
      <sharedItems containsSemiMixedTypes="0" containsString="0" containsNumber="1" minValue="9.999999999999799E-3" maxValue="0.15000000000000013"/>
    </cacheField>
    <cacheField name="Total change in base salary from 2021 to 2022 " numFmtId="165">
      <sharedItems containsSemiMixedTypes="0" containsString="0" containsNumber="1" minValue="196.70547599999918" maxValue="19822000.00000003"/>
    </cacheField>
    <cacheField name="2021 Variable Compensation" numFmtId="3">
      <sharedItems containsSemiMixedTypes="0" containsString="0" containsNumber="1" minValue="0" maxValue="36155956.141087793"/>
    </cacheField>
    <cacheField name="Base Salary Ratio" numFmtId="4">
      <sharedItems containsSemiMixedTypes="0" containsString="0" containsNumber="1" minValue="3.462597883313914E-4" maxValue="1.3306500000756412"/>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J Sanacore" refreshedDate="45766.749945833333" createdVersion="8" refreshedVersion="8" minRefreshableVersion="3" recordCount="2000" xr:uid="{89792BA7-ABA7-41BB-88B5-35961F4B5C70}">
  <cacheSource type="worksheet">
    <worksheetSource ref="A1:AK2001" sheet="Total Comp Report"/>
  </cacheSource>
  <cacheFields count="37">
    <cacheField name="Worker" numFmtId="0">
      <sharedItems/>
    </cacheField>
    <cacheField name="Title" numFmtId="0">
      <sharedItems count="10">
        <s v="Director"/>
        <s v="Associate"/>
        <s v="Specialist"/>
        <s v="Vice President"/>
        <s v="Managing Director"/>
        <s v="Executive Assistant"/>
        <s v="Analyst"/>
        <s v="Administrative Assistant"/>
        <s v="FutureAdvisor"/>
        <s v="Employee Fixed Term"/>
      </sharedItems>
    </cacheField>
    <cacheField name="City" numFmtId="0">
      <sharedItems containsBlank="1"/>
    </cacheField>
    <cacheField name="Country" numFmtId="0">
      <sharedItems/>
    </cacheField>
    <cacheField name="Region" numFmtId="0">
      <sharedItems/>
    </cacheField>
    <cacheField name="Original Hire Date" numFmtId="14">
      <sharedItems containsSemiMixedTypes="0" containsNonDate="0" containsDate="1" containsString="0" minDate="1994-04-07T00:00:00" maxDate="2022-06-07T00:00:00"/>
    </cacheField>
    <cacheField name="Current Date" numFmtId="14">
      <sharedItems containsSemiMixedTypes="0" containsNonDate="0" containsDate="1" containsString="0" minDate="2022-12-01T00:00:00" maxDate="2022-12-02T00:00:00"/>
    </cacheField>
    <cacheField name="Level 2 Org" numFmtId="0">
      <sharedItems/>
    </cacheField>
    <cacheField name="Level 3 Org" numFmtId="0">
      <sharedItems/>
    </cacheField>
    <cacheField name="Level 4 Org" numFmtId="0">
      <sharedItems/>
    </cacheField>
    <cacheField name="2021 Salary Currency" numFmtId="0">
      <sharedItems/>
    </cacheField>
    <cacheField name="2021 Base Salary" numFmtId="0">
      <sharedItems containsSemiMixedTypes="0" containsString="0" containsNumber="1" minValue="19670.547599999998" maxValue="369638027"/>
    </cacheField>
    <cacheField name="2021 Reg Bonus" numFmtId="0">
      <sharedItems containsSemiMixedTypes="0" containsString="0" containsNumber="1" minValue="0" maxValue="645841405"/>
    </cacheField>
    <cacheField name="2021 Performance Fees" numFmtId="3">
      <sharedItems containsSemiMixedTypes="0" containsString="0" containsNumber="1" minValue="0" maxValue="27171650.050000001"/>
    </cacheField>
    <cacheField name="2021 Other Bonus 2" numFmtId="3">
      <sharedItems containsSemiMixedTypes="0" containsString="0" containsNumber="1" minValue="0" maxValue="112999.99999999999"/>
    </cacheField>
    <cacheField name="2021 Total Bonus" numFmtId="3">
      <sharedItems containsSemiMixedTypes="0" containsString="0" containsNumber="1" minValue="0" maxValue="645841405"/>
    </cacheField>
    <cacheField name="2021 Commissions" numFmtId="3">
      <sharedItems containsSemiMixedTypes="0" containsString="0" containsNumber="1" minValue="0" maxValue="494799.20000000007"/>
    </cacheField>
    <cacheField name="2021 Overtime" numFmtId="3">
      <sharedItems containsSemiMixedTypes="0" containsString="0" containsNumber="1" containsInteger="1" minValue="0" maxValue="38370"/>
    </cacheField>
    <cacheField name="2021 Special Allowance" numFmtId="3">
      <sharedItems containsSemiMixedTypes="0" containsString="0" containsNumber="1" containsInteger="1" minValue="0" maxValue="315120"/>
    </cacheField>
    <cacheField name="Total 2021 Other Comp" numFmtId="3">
      <sharedItems containsSemiMixedTypes="0" containsString="0" containsNumber="1" minValue="0" maxValue="494799.20000000007"/>
    </cacheField>
    <cacheField name="2021 Equity Award" numFmtId="3">
      <sharedItems containsSemiMixedTypes="0" containsString="0" containsNumber="1" minValue="0" maxValue="89600000.000000015"/>
    </cacheField>
    <cacheField name="2021 Total Compensation" numFmtId="3">
      <sharedItems containsSemiMixedTypes="0" containsString="0" containsNumber="1" minValue="19670.547599999998" maxValue="1015479432"/>
    </cacheField>
    <cacheField name="2022 Salary Currency" numFmtId="0">
      <sharedItems/>
    </cacheField>
    <cacheField name="2022 Base Salary" numFmtId="3">
      <sharedItems containsSemiMixedTypes="0" containsString="0" containsNumber="1" minValue="19867.253075999997" maxValue="388119928.35000002"/>
    </cacheField>
    <cacheField name="2022 Total Compensation" numFmtId="3">
      <sharedItems containsSemiMixedTypes="0" containsString="0" containsNumber="1" minValue="39734.506151999994" maxValue="1454373331.9500003"/>
    </cacheField>
    <cacheField name="Length of Service" numFmtId="0">
      <sharedItems/>
    </cacheField>
    <cacheField name="2021 base Salaries in USD" numFmtId="165">
      <sharedItems containsSemiMixedTypes="0" containsString="0" containsNumber="1" minValue="18289.18608528137" maxValue="466691.7384292754"/>
    </cacheField>
    <cacheField name="2021 Total Compensation USD" numFmtId="165">
      <sharedItems containsSemiMixedTypes="0" containsString="0" containsNumber="1" minValue="20736.116771014709" maxValue="36413628.52970244"/>
    </cacheField>
    <cacheField name="2022 base Salaries in USD" numFmtId="165">
      <sharedItems containsSemiMixedTypes="0" containsString="0" containsNumber="1" minValue="19386.537250398251" maxValue="527361.66442508111"/>
    </cacheField>
    <cacheField name="2022 Total Compensation USD" numFmtId="165">
      <sharedItems containsSemiMixedTypes="0" containsString="0" containsNumber="1" minValue="41235.268402919275" maxValue="21969772"/>
    </cacheField>
    <cacheField name="% increase in base salary from 2021 to 2022" numFmtId="9">
      <sharedItems containsSemiMixedTypes="0" containsString="0" containsNumber="1" minValue="9.999999999999799E-3" maxValue="0.15000000000000013"/>
    </cacheField>
    <cacheField name="Total change in base salary from 2021 to 2022 " numFmtId="165">
      <sharedItems containsSemiMixedTypes="0" containsString="0" containsNumber="1" minValue="196.70547599999918" maxValue="19822000.00000003"/>
    </cacheField>
    <cacheField name="2021 Variable Compensation" numFmtId="3">
      <sharedItems containsSemiMixedTypes="0" containsString="0" containsNumber="1" minValue="0" maxValue="36155956.141087793"/>
    </cacheField>
    <cacheField name="Base Salary Ratio" numFmtId="4">
      <sharedItems containsSemiMixedTypes="0" containsString="0" containsNumber="1" minValue="3.462597883313914E-4" maxValue="1.3306500000756412"/>
    </cacheField>
    <cacheField name="2021 Equity Award USD" numFmtId="3">
      <sharedItems containsSemiMixedTypes="0" containsString="0" containsNumber="1" minValue="0" maxValue="3030000"/>
    </cacheField>
    <cacheField name="2021 Commisions USD" numFmtId="3">
      <sharedItems containsSemiMixedTypes="0" containsString="0" containsNumber="1" minValue="0" maxValue="494799.20000000007"/>
    </cacheField>
    <cacheField name="2021 Overtime USD" numFmtId="3">
      <sharedItems containsSemiMixedTypes="0" containsString="0" containsNumber="1" minValue="0" maxValue="383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s v="London"/>
    <x v="0"/>
    <x v="0"/>
    <d v="1994-08-01T00:00:00"/>
    <d v="2022-12-01T00:00:00"/>
    <x v="0"/>
    <x v="0"/>
    <s v="D"/>
    <s v="GBP"/>
    <n v="132825.00000000003"/>
    <n v="71808"/>
    <n v="1000"/>
    <n v="500"/>
    <n v="73308"/>
    <n v="3000"/>
    <n v="0"/>
    <n v="500"/>
    <n v="3500"/>
    <n v="15000"/>
    <n v="224633.00000000003"/>
    <s v="GBP"/>
    <n v="146107.50000000006"/>
    <n v="146107.50000000006"/>
    <x v="0"/>
    <n v="176743.58626004704"/>
    <x v="0"/>
    <n v="194417.94488605179"/>
    <n v="194417.94488605179"/>
    <n v="0.10000000000000023"/>
  </r>
  <r>
    <x v="1"/>
    <x v="1"/>
    <s v="Tokyo"/>
    <x v="1"/>
    <x v="1"/>
    <d v="1994-04-07T00:00:00"/>
    <d v="2022-12-01T00:00:00"/>
    <x v="1"/>
    <x v="1"/>
    <s v="G"/>
    <s v="JPY"/>
    <n v="12529836.000000004"/>
    <n v="2096710"/>
    <n v="0"/>
    <n v="0"/>
    <n v="2096710"/>
    <n v="0"/>
    <n v="0"/>
    <n v="0"/>
    <n v="0"/>
    <n v="0"/>
    <n v="14626546.000000004"/>
    <s v="JPY"/>
    <n v="12655134.360000003"/>
    <n v="12655134.360000003"/>
    <x v="0"/>
    <n v="115328.23415711726"/>
    <x v="1"/>
    <n v="116481.51649868842"/>
    <n v="116481.51649868842"/>
    <n v="9.9999999999998996E-3"/>
  </r>
  <r>
    <x v="2"/>
    <x v="0"/>
    <s v="London"/>
    <x v="0"/>
    <x v="0"/>
    <d v="2006-01-23T00:00:00"/>
    <d v="2022-12-01T00:00:00"/>
    <x v="1"/>
    <x v="2"/>
    <s v="B"/>
    <s v="GBP"/>
    <n v="138637.40000000002"/>
    <n v="32698.600000000002"/>
    <n v="0"/>
    <n v="0"/>
    <n v="32698.600000000002"/>
    <n v="0"/>
    <n v="0"/>
    <n v="0"/>
    <n v="0"/>
    <n v="0"/>
    <n v="171336.00000000003"/>
    <s v="GBP"/>
    <n v="155273.88800000004"/>
    <n v="155273.88800000004"/>
    <x v="0"/>
    <n v="184477.8563204867"/>
    <x v="2"/>
    <n v="206615.19907894512"/>
    <n v="206615.19907894512"/>
    <n v="0.12000000000000013"/>
  </r>
  <r>
    <x v="3"/>
    <x v="2"/>
    <s v="New York"/>
    <x v="2"/>
    <x v="2"/>
    <d v="2019-06-06T00:00:00"/>
    <d v="2022-12-01T00:00:00"/>
    <x v="1"/>
    <x v="3"/>
    <s v="W"/>
    <s v="USD"/>
    <n v="54439.000000000007"/>
    <n v="8602"/>
    <n v="0"/>
    <n v="0"/>
    <n v="8602"/>
    <n v="0"/>
    <n v="38370"/>
    <n v="0"/>
    <n v="38370"/>
    <n v="0"/>
    <n v="101411"/>
    <s v="USD"/>
    <n v="54983.390000000007"/>
    <n v="54983.390000000007"/>
    <x v="1"/>
    <n v="54439.000000000007"/>
    <x v="3"/>
    <n v="54983.390000000007"/>
    <n v="54983.390000000007"/>
    <n v="9.9999999999999881E-3"/>
  </r>
  <r>
    <x v="4"/>
    <x v="3"/>
    <s v="Philadelphia"/>
    <x v="2"/>
    <x v="2"/>
    <d v="2019-06-06T00:00:00"/>
    <d v="2022-12-01T00:00:00"/>
    <x v="2"/>
    <x v="4"/>
    <s v="H"/>
    <s v="USD"/>
    <n v="170775"/>
    <n v="63360"/>
    <n v="0"/>
    <n v="0"/>
    <n v="63360"/>
    <n v="0"/>
    <n v="0"/>
    <n v="0"/>
    <n v="0"/>
    <n v="0"/>
    <n v="234135"/>
    <s v="USD"/>
    <n v="172482.75"/>
    <n v="172482.75"/>
    <x v="1"/>
    <n v="170775"/>
    <x v="4"/>
    <n v="172482.75"/>
    <n v="172482.75"/>
    <n v="0.01"/>
  </r>
  <r>
    <x v="5"/>
    <x v="0"/>
    <s v="Wilmington"/>
    <x v="2"/>
    <x v="2"/>
    <d v="2019-06-06T00:00:00"/>
    <d v="2022-12-01T00:00:00"/>
    <x v="1"/>
    <x v="5"/>
    <s v="T"/>
    <s v="USD"/>
    <n v="161095"/>
    <n v="72930"/>
    <n v="0"/>
    <n v="0"/>
    <n v="72930"/>
    <n v="0"/>
    <n v="0"/>
    <n v="0"/>
    <n v="0"/>
    <n v="0"/>
    <n v="234025"/>
    <s v="USD"/>
    <n v="169149.75"/>
    <n v="169149.75"/>
    <x v="1"/>
    <n v="161095"/>
    <x v="5"/>
    <n v="169149.75"/>
    <n v="169149.75"/>
    <n v="0.05"/>
  </r>
  <r>
    <x v="6"/>
    <x v="4"/>
    <s v="New York"/>
    <x v="2"/>
    <x v="2"/>
    <d v="2019-05-30T00:00:00"/>
    <d v="2022-12-01T00:00:00"/>
    <x v="3"/>
    <x v="6"/>
    <s v="V"/>
    <s v="USD"/>
    <n v="297000"/>
    <n v="372680.00000000006"/>
    <n v="0"/>
    <n v="0"/>
    <n v="372680.00000000006"/>
    <n v="0"/>
    <n v="0"/>
    <n v="0"/>
    <n v="0"/>
    <n v="106000"/>
    <n v="775680"/>
    <s v="USD"/>
    <n v="302940"/>
    <n v="302940"/>
    <x v="1"/>
    <n v="297000"/>
    <x v="6"/>
    <n v="302940"/>
    <n v="302940"/>
    <n v="0.02"/>
  </r>
  <r>
    <x v="7"/>
    <x v="0"/>
    <s v="Tokyo"/>
    <x v="1"/>
    <x v="1"/>
    <d v="2019-05-30T00:00:00"/>
    <d v="2022-12-01T00:00:00"/>
    <x v="2"/>
    <x v="0"/>
    <s v="G"/>
    <s v="JPY"/>
    <n v="22572000.000000004"/>
    <n v="39479000"/>
    <n v="0"/>
    <n v="0"/>
    <n v="39479000"/>
    <n v="0"/>
    <n v="0"/>
    <n v="0"/>
    <n v="0"/>
    <n v="0"/>
    <n v="62051000"/>
    <s v="JPY"/>
    <n v="23700600.000000004"/>
    <n v="23700600.000000004"/>
    <x v="1"/>
    <n v="207759.2157945603"/>
    <x v="7"/>
    <n v="218147.17658428833"/>
    <n v="218147.17658428833"/>
    <n v="5.0000000000000107E-2"/>
  </r>
  <r>
    <x v="8"/>
    <x v="0"/>
    <s v="Boston"/>
    <x v="2"/>
    <x v="2"/>
    <d v="2019-06-06T00:00:00"/>
    <d v="2022-12-01T00:00:00"/>
    <x v="0"/>
    <x v="7"/>
    <s v="D"/>
    <s v="USD"/>
    <n v="166650"/>
    <n v="65450"/>
    <n v="0"/>
    <n v="0"/>
    <n v="65450"/>
    <n v="0"/>
    <n v="0"/>
    <n v="0"/>
    <n v="0"/>
    <n v="0"/>
    <n v="232100"/>
    <s v="USD"/>
    <n v="173316"/>
    <n v="173316"/>
    <x v="1"/>
    <n v="166650"/>
    <x v="8"/>
    <n v="173316"/>
    <n v="173316"/>
    <n v="0.04"/>
  </r>
  <r>
    <x v="9"/>
    <x v="3"/>
    <s v="Hong Kong"/>
    <x v="3"/>
    <x v="1"/>
    <d v="2019-06-06T00:00:00"/>
    <d v="2022-12-01T00:00:00"/>
    <x v="1"/>
    <x v="8"/>
    <s v="Q"/>
    <s v="HKD"/>
    <n v="1266526.8"/>
    <n v="239184.00000000003"/>
    <n v="0"/>
    <n v="0"/>
    <n v="239184.00000000003"/>
    <n v="0"/>
    <n v="0"/>
    <n v="0"/>
    <n v="0"/>
    <n v="0"/>
    <n v="1505710.8"/>
    <s v="HKD"/>
    <n v="1393179.4800000002"/>
    <n v="1393179.4800000002"/>
    <x v="1"/>
    <n v="161461.31830727358"/>
    <x v="9"/>
    <n v="177607.45013800098"/>
    <n v="177607.45013800098"/>
    <n v="0.1000000000000002"/>
  </r>
  <r>
    <x v="10"/>
    <x v="4"/>
    <s v="Princeton"/>
    <x v="2"/>
    <x v="2"/>
    <d v="2019-05-30T00:00:00"/>
    <d v="2022-12-01T00:00:00"/>
    <x v="4"/>
    <x v="2"/>
    <s v="X"/>
    <s v="USD"/>
    <n v="235400.00000000006"/>
    <n v="445500.00000000006"/>
    <n v="0"/>
    <n v="0"/>
    <n v="445500.00000000006"/>
    <n v="0"/>
    <n v="0"/>
    <n v="0"/>
    <n v="0"/>
    <n v="318000"/>
    <n v="998900.00000000012"/>
    <s v="USD"/>
    <n v="242462.00000000006"/>
    <n v="242462.00000000006"/>
    <x v="1"/>
    <n v="235400.00000000006"/>
    <x v="10"/>
    <n v="242462.00000000006"/>
    <n v="242462.00000000006"/>
    <n v="2.9999999999999992E-2"/>
  </r>
  <r>
    <x v="11"/>
    <x v="3"/>
    <s v="Edinburgh"/>
    <x v="0"/>
    <x v="0"/>
    <d v="2019-06-06T00:00:00"/>
    <d v="2022-12-01T00:00:00"/>
    <x v="1"/>
    <x v="9"/>
    <s v="T"/>
    <s v="GBP"/>
    <n v="76715.100000000006"/>
    <n v="12487.2"/>
    <n v="0"/>
    <n v="0"/>
    <n v="12487.2"/>
    <n v="0"/>
    <n v="0"/>
    <n v="0"/>
    <n v="0"/>
    <n v="0"/>
    <n v="89202.3"/>
    <s v="GBP"/>
    <n v="85920.912000000011"/>
    <n v="85920.912000000011"/>
    <x v="1"/>
    <n v="102080.94782080282"/>
    <x v="11"/>
    <n v="114330.66155929916"/>
    <n v="114330.66155929916"/>
    <n v="0.12000000000000005"/>
  </r>
  <r>
    <x v="12"/>
    <x v="4"/>
    <s v="New York"/>
    <x v="2"/>
    <x v="2"/>
    <d v="2019-06-06T00:00:00"/>
    <d v="2022-12-01T00:00:00"/>
    <x v="3"/>
    <x v="10"/>
    <s v="H"/>
    <s v="USD"/>
    <n v="258940.00000000006"/>
    <n v="303490"/>
    <n v="0"/>
    <n v="0"/>
    <n v="303490"/>
    <n v="0"/>
    <n v="0"/>
    <n v="0"/>
    <n v="0"/>
    <n v="0"/>
    <n v="562430"/>
    <s v="USD"/>
    <n v="266708.20000000007"/>
    <n v="266708.20000000007"/>
    <x v="1"/>
    <n v="258940.00000000006"/>
    <x v="12"/>
    <n v="266708.20000000007"/>
    <n v="266708.20000000007"/>
    <n v="3.0000000000000037E-2"/>
  </r>
  <r>
    <x v="13"/>
    <x v="3"/>
    <s v="Princeton"/>
    <x v="2"/>
    <x v="2"/>
    <d v="2006-05-15T00:00:00"/>
    <d v="2022-12-01T00:00:00"/>
    <x v="1"/>
    <x v="0"/>
    <s v="R"/>
    <s v="USD"/>
    <n v="181500.00000000003"/>
    <n v="29700"/>
    <n v="0"/>
    <n v="0"/>
    <n v="29700"/>
    <n v="0"/>
    <n v="0"/>
    <n v="0"/>
    <n v="0"/>
    <n v="0"/>
    <n v="211200.00000000003"/>
    <s v="USD"/>
    <n v="203280.00000000006"/>
    <n v="203280.00000000006"/>
    <x v="0"/>
    <n v="181500.00000000003"/>
    <x v="13"/>
    <n v="203280.00000000006"/>
    <n v="203280.00000000006"/>
    <n v="0.12000000000000013"/>
  </r>
  <r>
    <x v="14"/>
    <x v="5"/>
    <s v="New York"/>
    <x v="2"/>
    <x v="2"/>
    <d v="2019-06-06T00:00:00"/>
    <d v="2022-12-01T00:00:00"/>
    <x v="2"/>
    <x v="7"/>
    <s v="U"/>
    <s v="USD"/>
    <n v="123585.00000000003"/>
    <n v="77137.500000000015"/>
    <n v="0"/>
    <n v="0"/>
    <n v="77137.500000000015"/>
    <n v="0"/>
    <n v="0"/>
    <n v="0"/>
    <n v="0"/>
    <n v="0"/>
    <n v="200722.50000000006"/>
    <s v="USD"/>
    <n v="133471.80000000005"/>
    <n v="133471.80000000005"/>
    <x v="1"/>
    <n v="123585.00000000003"/>
    <x v="14"/>
    <n v="133471.80000000005"/>
    <n v="133471.80000000005"/>
    <n v="8.0000000000000127E-2"/>
  </r>
  <r>
    <x v="15"/>
    <x v="0"/>
    <s v="New York"/>
    <x v="2"/>
    <x v="2"/>
    <d v="2019-04-29T00:00:00"/>
    <d v="2022-12-01T00:00:00"/>
    <x v="1"/>
    <x v="1"/>
    <s v="Q"/>
    <s v="USD"/>
    <n v="229515.00000000006"/>
    <n v="99330.000000000015"/>
    <n v="0"/>
    <n v="0"/>
    <n v="99330.000000000015"/>
    <n v="0"/>
    <n v="0"/>
    <n v="0"/>
    <n v="0"/>
    <n v="0"/>
    <n v="328845.00000000006"/>
    <s v="USD"/>
    <n v="247876.20000000007"/>
    <n v="247876.20000000007"/>
    <x v="1"/>
    <n v="229515.00000000006"/>
    <x v="15"/>
    <n v="247876.20000000007"/>
    <n v="247876.20000000007"/>
    <n v="8.0000000000000029E-2"/>
  </r>
  <r>
    <x v="16"/>
    <x v="0"/>
    <s v="London"/>
    <x v="0"/>
    <x v="0"/>
    <d v="2019-06-06T00:00:00"/>
    <d v="2022-12-01T00:00:00"/>
    <x v="5"/>
    <x v="8"/>
    <s v="Q"/>
    <s v="GBP"/>
    <n v="88275"/>
    <n v="0"/>
    <n v="0"/>
    <n v="0"/>
    <n v="0"/>
    <n v="0"/>
    <n v="0"/>
    <n v="0"/>
    <n v="0"/>
    <n v="0"/>
    <n v="88275"/>
    <s v="GBP"/>
    <n v="95337"/>
    <n v="95337"/>
    <x v="1"/>
    <n v="117463.12875667721"/>
    <x v="16"/>
    <n v="126860.17905721138"/>
    <n v="126860.17905721138"/>
    <n v="7.9999999999999974E-2"/>
  </r>
  <r>
    <x v="17"/>
    <x v="0"/>
    <s v="London"/>
    <x v="0"/>
    <x v="0"/>
    <d v="2019-05-13T00:00:00"/>
    <d v="2022-12-01T00:00:00"/>
    <x v="3"/>
    <x v="8"/>
    <s v="G"/>
    <s v="GBP"/>
    <n v="141680.00000000003"/>
    <n v="32736"/>
    <n v="0"/>
    <n v="0"/>
    <n v="32736"/>
    <n v="0"/>
    <n v="0"/>
    <n v="0"/>
    <n v="0"/>
    <n v="0"/>
    <n v="174416.00000000003"/>
    <s v="GBP"/>
    <n v="145930.40000000002"/>
    <n v="145930.40000000002"/>
    <x v="1"/>
    <n v="188526.49201071684"/>
    <x v="17"/>
    <n v="194182.28677103834"/>
    <n v="194182.28677103834"/>
    <n v="2.9999999999999971E-2"/>
  </r>
  <r>
    <x v="18"/>
    <x v="3"/>
    <s v="Wilmington"/>
    <x v="2"/>
    <x v="2"/>
    <d v="2019-05-13T00:00:00"/>
    <d v="2022-12-01T00:00:00"/>
    <x v="1"/>
    <x v="10"/>
    <s v="E"/>
    <s v="USD"/>
    <n v="124630.00000000001"/>
    <n v="5060"/>
    <n v="0"/>
    <n v="0"/>
    <n v="5060"/>
    <n v="0"/>
    <n v="0"/>
    <n v="0"/>
    <n v="0"/>
    <n v="0"/>
    <n v="129690.00000000001"/>
    <s v="USD"/>
    <n v="138339.30000000002"/>
    <n v="138339.30000000002"/>
    <x v="1"/>
    <n v="124630.00000000001"/>
    <x v="18"/>
    <n v="138339.30000000002"/>
    <n v="138339.30000000002"/>
    <n v="0.11000000000000001"/>
  </r>
  <r>
    <x v="19"/>
    <x v="4"/>
    <s v="London"/>
    <x v="0"/>
    <x v="0"/>
    <d v="2019-05-13T00:00:00"/>
    <d v="2022-12-01T00:00:00"/>
    <x v="2"/>
    <x v="8"/>
    <s v="P"/>
    <s v="GBP"/>
    <n v="171416.19"/>
    <n v="888030.00000000012"/>
    <n v="0"/>
    <n v="0"/>
    <n v="888030.00000000012"/>
    <n v="0"/>
    <n v="0"/>
    <n v="0"/>
    <n v="0"/>
    <n v="299750"/>
    <n v="1359196.1900000002"/>
    <s v="GBP"/>
    <n v="195414.45660000003"/>
    <n v="195414.45660000003"/>
    <x v="1"/>
    <n v="228094.95323646607"/>
    <x v="19"/>
    <n v="260028.24668957139"/>
    <n v="260028.24668957139"/>
    <n v="0.14000000000000029"/>
  </r>
  <r>
    <x v="20"/>
    <x v="4"/>
    <s v="London"/>
    <x v="0"/>
    <x v="0"/>
    <d v="2019-05-13T00:00:00"/>
    <d v="2022-12-01T00:00:00"/>
    <x v="2"/>
    <x v="11"/>
    <s v="W"/>
    <s v="GBP"/>
    <n v="169400"/>
    <n v="101816.00000000001"/>
    <n v="0"/>
    <n v="0"/>
    <n v="101816.00000000001"/>
    <n v="0"/>
    <n v="0"/>
    <n v="0"/>
    <n v="0"/>
    <n v="0"/>
    <n v="271216"/>
    <s v="GBP"/>
    <n v="171094"/>
    <n v="171094"/>
    <x v="1"/>
    <n v="225412.11001281359"/>
    <x v="20"/>
    <n v="227666.23111294172"/>
    <n v="227666.23111294172"/>
    <n v="9.9999999999999898E-3"/>
  </r>
  <r>
    <x v="21"/>
    <x v="4"/>
    <s v="New York"/>
    <x v="2"/>
    <x v="2"/>
    <d v="2019-05-13T00:00:00"/>
    <d v="2022-12-01T00:00:00"/>
    <x v="2"/>
    <x v="12"/>
    <s v="I"/>
    <s v="USD"/>
    <n v="253055.00000000006"/>
    <n v="772365"/>
    <n v="0"/>
    <n v="0"/>
    <n v="772365"/>
    <n v="0"/>
    <n v="0"/>
    <n v="0"/>
    <n v="0"/>
    <n v="160500"/>
    <n v="1185920"/>
    <s v="USD"/>
    <n v="273299.40000000008"/>
    <n v="273299.40000000008"/>
    <x v="1"/>
    <n v="253055.00000000006"/>
    <x v="21"/>
    <n v="273299.40000000008"/>
    <n v="273299.40000000008"/>
    <n v="8.0000000000000071E-2"/>
  </r>
  <r>
    <x v="22"/>
    <x v="0"/>
    <s v="New York"/>
    <x v="2"/>
    <x v="2"/>
    <d v="2019-05-20T00:00:00"/>
    <d v="2022-12-01T00:00:00"/>
    <x v="0"/>
    <x v="13"/>
    <s v="J"/>
    <s v="USD"/>
    <n v="248050.00000000006"/>
    <n v="401390.00000000006"/>
    <n v="0"/>
    <n v="0"/>
    <n v="401390.00000000006"/>
    <n v="0"/>
    <n v="0"/>
    <n v="0"/>
    <n v="0"/>
    <n v="0"/>
    <n v="649440.00000000012"/>
    <s v="USD"/>
    <n v="282777.00000000012"/>
    <n v="282777.00000000012"/>
    <x v="1"/>
    <n v="248050.00000000006"/>
    <x v="22"/>
    <n v="282777.00000000012"/>
    <n v="282777.00000000012"/>
    <n v="0.14000000000000021"/>
  </r>
  <r>
    <x v="23"/>
    <x v="0"/>
    <s v="London"/>
    <x v="0"/>
    <x v="0"/>
    <d v="2019-06-10T00:00:00"/>
    <d v="2022-12-01T00:00:00"/>
    <x v="2"/>
    <x v="14"/>
    <s v="Y"/>
    <s v="GBP"/>
    <n v="146674"/>
    <n v="145145"/>
    <n v="0"/>
    <n v="0"/>
    <n v="145145"/>
    <n v="0"/>
    <n v="0"/>
    <n v="0"/>
    <n v="0"/>
    <n v="0"/>
    <n v="291819"/>
    <s v="GBP"/>
    <n v="165741.62"/>
    <n v="165741.62"/>
    <x v="1"/>
    <n v="195171.75811109456"/>
    <x v="23"/>
    <n v="220544.08666553686"/>
    <n v="220544.08666553686"/>
    <n v="0.13000000000000003"/>
  </r>
  <r>
    <x v="24"/>
    <x v="4"/>
    <s v="New York"/>
    <x v="2"/>
    <x v="2"/>
    <d v="2009-12-01T00:00:00"/>
    <d v="2022-12-01T00:00:00"/>
    <x v="0"/>
    <x v="6"/>
    <s v="P"/>
    <s v="USD"/>
    <n v="264825.00000000006"/>
    <n v="584100"/>
    <n v="0"/>
    <n v="0"/>
    <n v="584100"/>
    <n v="0"/>
    <n v="0"/>
    <n v="0"/>
    <n v="0"/>
    <n v="111000.00000000001"/>
    <n v="959925"/>
    <s v="USD"/>
    <n v="270121.50000000006"/>
    <n v="270121.50000000006"/>
    <x v="0"/>
    <n v="264825.00000000006"/>
    <x v="24"/>
    <n v="270121.50000000006"/>
    <n v="270121.50000000006"/>
    <n v="1.9999999999999997E-2"/>
  </r>
  <r>
    <x v="25"/>
    <x v="3"/>
    <s v="London"/>
    <x v="0"/>
    <x v="0"/>
    <d v="2019-11-25T00:00:00"/>
    <d v="2022-12-01T00:00:00"/>
    <x v="1"/>
    <x v="15"/>
    <s v="E"/>
    <s v="GBP"/>
    <n v="77985.819999999992"/>
    <n v="16236"/>
    <n v="0"/>
    <n v="0"/>
    <n v="16236"/>
    <n v="0"/>
    <n v="0"/>
    <n v="0"/>
    <n v="0"/>
    <n v="0"/>
    <n v="94221.819999999992"/>
    <s v="GBP"/>
    <n v="88123.97659999998"/>
    <n v="88123.97659999998"/>
    <x v="1"/>
    <n v="103771.83138889891"/>
    <x v="25"/>
    <n v="117262.16946945575"/>
    <n v="117262.16946945575"/>
    <n v="0.12999999999999987"/>
  </r>
  <r>
    <x v="26"/>
    <x v="0"/>
    <s v="London"/>
    <x v="0"/>
    <x v="0"/>
    <d v="2020-02-10T00:00:00"/>
    <d v="2022-12-01T00:00:00"/>
    <x v="0"/>
    <x v="4"/>
    <s v="D"/>
    <s v="GBP"/>
    <n v="112384.80000000002"/>
    <n v="53457.8"/>
    <n v="0"/>
    <n v="0"/>
    <n v="53457.8"/>
    <n v="0"/>
    <n v="0"/>
    <n v="0"/>
    <n v="0"/>
    <n v="0"/>
    <n v="165842.60000000003"/>
    <s v="GBP"/>
    <n v="120251.73600000002"/>
    <n v="120251.73600000002"/>
    <x v="1"/>
    <n v="149544.83412850092"/>
    <x v="26"/>
    <n v="160012.97251749597"/>
    <n v="160012.97251749597"/>
    <n v="6.999999999999991E-2"/>
  </r>
  <r>
    <x v="27"/>
    <x v="4"/>
    <s v="New York"/>
    <x v="2"/>
    <x v="2"/>
    <d v="2019-06-24T00:00:00"/>
    <d v="2022-12-01T00:00:00"/>
    <x v="1"/>
    <x v="16"/>
    <s v="D"/>
    <s v="USD"/>
    <n v="280500"/>
    <n v="1078000"/>
    <n v="0"/>
    <n v="0"/>
    <n v="1078000"/>
    <n v="0"/>
    <n v="0"/>
    <n v="0"/>
    <n v="0"/>
    <n v="545000"/>
    <n v="1903500"/>
    <s v="USD"/>
    <n v="291720"/>
    <n v="291720"/>
    <x v="1"/>
    <n v="280500"/>
    <x v="27"/>
    <n v="291720"/>
    <n v="291720"/>
    <n v="0.04"/>
  </r>
  <r>
    <x v="28"/>
    <x v="4"/>
    <s v="Sydney"/>
    <x v="4"/>
    <x v="1"/>
    <d v="2019-06-24T00:00:00"/>
    <d v="2022-12-01T00:00:00"/>
    <x v="2"/>
    <x v="17"/>
    <s v="N"/>
    <s v="AUD"/>
    <n v="299750"/>
    <n v="504243.3"/>
    <n v="0"/>
    <n v="0"/>
    <n v="504243.3"/>
    <n v="0"/>
    <n v="0"/>
    <n v="0"/>
    <n v="0"/>
    <n v="0"/>
    <n v="803993.3"/>
    <s v="AUD"/>
    <n v="326727.5"/>
    <n v="326727.5"/>
    <x v="1"/>
    <n v="226805.83750798923"/>
    <x v="28"/>
    <n v="247218.36288370827"/>
    <n v="247218.36288370827"/>
    <n v="9.0000000000000024E-2"/>
  </r>
  <r>
    <x v="29"/>
    <x v="0"/>
    <s v="London"/>
    <x v="0"/>
    <x v="0"/>
    <d v="2019-06-24T00:00:00"/>
    <d v="2022-12-01T00:00:00"/>
    <x v="2"/>
    <x v="12"/>
    <s v="X"/>
    <s v="GBP"/>
    <n v="133100.00000000003"/>
    <n v="43043.000000000007"/>
    <n v="0"/>
    <n v="0"/>
    <n v="43043.000000000007"/>
    <n v="0"/>
    <n v="0"/>
    <n v="0"/>
    <n v="0"/>
    <n v="0"/>
    <n v="176143.00000000003"/>
    <s v="GBP"/>
    <n v="138424.00000000003"/>
    <n v="138424.00000000003"/>
    <x v="1"/>
    <n v="177109.51501006784"/>
    <x v="29"/>
    <n v="184193.89561047056"/>
    <n v="184193.89561047056"/>
    <n v="0.04"/>
  </r>
  <r>
    <x v="30"/>
    <x v="1"/>
    <s v="Wilmington"/>
    <x v="2"/>
    <x v="2"/>
    <d v="2019-06-24T00:00:00"/>
    <d v="2022-12-01T00:00:00"/>
    <x v="1"/>
    <x v="18"/>
    <s v="G"/>
    <s v="USD"/>
    <n v="77614.460000000006"/>
    <n v="8804.4"/>
    <n v="0"/>
    <n v="0"/>
    <n v="8804.4"/>
    <n v="0"/>
    <n v="0"/>
    <n v="0"/>
    <n v="0"/>
    <n v="0"/>
    <n v="86418.86"/>
    <s v="USD"/>
    <n v="83823.616800000018"/>
    <n v="83823.616800000018"/>
    <x v="1"/>
    <n v="77614.460000000006"/>
    <x v="30"/>
    <n v="83823.616800000018"/>
    <n v="83823.616800000018"/>
    <n v="8.000000000000014E-2"/>
  </r>
  <r>
    <x v="31"/>
    <x v="0"/>
    <s v="Wilmington"/>
    <x v="2"/>
    <x v="2"/>
    <d v="2019-06-24T00:00:00"/>
    <d v="2022-12-01T00:00:00"/>
    <x v="1"/>
    <x v="1"/>
    <s v="N"/>
    <s v="USD"/>
    <n v="142417"/>
    <n v="32340"/>
    <n v="0"/>
    <n v="0"/>
    <n v="32340"/>
    <n v="0"/>
    <n v="0"/>
    <n v="0"/>
    <n v="0"/>
    <n v="0"/>
    <n v="174757"/>
    <s v="USD"/>
    <n v="153810.36000000002"/>
    <n v="153810.36000000002"/>
    <x v="1"/>
    <n v="142417"/>
    <x v="31"/>
    <n v="153810.36000000002"/>
    <n v="153810.36000000002"/>
    <n v="8.0000000000000113E-2"/>
  </r>
  <r>
    <x v="32"/>
    <x v="0"/>
    <s v="London"/>
    <x v="0"/>
    <x v="0"/>
    <d v="2019-06-24T00:00:00"/>
    <d v="2022-12-01T00:00:00"/>
    <x v="2"/>
    <x v="19"/>
    <s v="L"/>
    <s v="GBP"/>
    <n v="127765.00000000001"/>
    <n v="50336.000000000007"/>
    <n v="0"/>
    <n v="0"/>
    <n v="50336.000000000007"/>
    <n v="0"/>
    <n v="0"/>
    <n v="0"/>
    <n v="0"/>
    <n v="0"/>
    <n v="178101.00000000003"/>
    <s v="GBP"/>
    <n v="144374.45000000001"/>
    <n v="144374.45000000001"/>
    <x v="1"/>
    <n v="170010.49725966429"/>
    <x v="32"/>
    <n v="192111.86190342062"/>
    <n v="192111.86190342062"/>
    <n v="0.12999999999999984"/>
  </r>
  <r>
    <x v="33"/>
    <x v="4"/>
    <s v="Sydney"/>
    <x v="4"/>
    <x v="1"/>
    <d v="2019-06-24T00:00:00"/>
    <d v="2022-12-01T00:00:00"/>
    <x v="2"/>
    <x v="20"/>
    <s v="K"/>
    <s v="AUD"/>
    <n v="373119.76680000004"/>
    <n v="667920.00000000012"/>
    <n v="0"/>
    <n v="0"/>
    <n v="667920.00000000012"/>
    <n v="0"/>
    <n v="0"/>
    <n v="0"/>
    <n v="0"/>
    <n v="416000"/>
    <n v="1457039.7668000001"/>
    <s v="AUD"/>
    <n v="406700.54581200005"/>
    <n v="406700.54581200005"/>
    <x v="1"/>
    <n v="282321.07155916479"/>
    <x v="33"/>
    <n v="307729.96799948963"/>
    <n v="307729.96799948963"/>
    <n v="9.0000000000000024E-2"/>
  </r>
  <r>
    <x v="34"/>
    <x v="3"/>
    <s v="Sydney"/>
    <x v="4"/>
    <x v="1"/>
    <d v="2019-06-24T00:00:00"/>
    <d v="2022-12-01T00:00:00"/>
    <x v="4"/>
    <x v="4"/>
    <s v="T"/>
    <s v="AUD"/>
    <n v="191014.99999999997"/>
    <n v="19360"/>
    <n v="0"/>
    <n v="0"/>
    <n v="19360"/>
    <n v="0"/>
    <n v="0"/>
    <n v="0"/>
    <n v="0"/>
    <n v="0"/>
    <n v="210374.99999999997"/>
    <s v="AUD"/>
    <n v="210116.49999999997"/>
    <n v="210116.49999999997"/>
    <x v="1"/>
    <n v="144531.49975509109"/>
    <x v="34"/>
    <n v="158984.64973060021"/>
    <n v="158984.64973060021"/>
    <n v="0.10000000000000007"/>
  </r>
  <r>
    <x v="35"/>
    <x v="3"/>
    <s v="New York"/>
    <x v="2"/>
    <x v="2"/>
    <d v="2006-06-01T00:00:00"/>
    <d v="2022-12-01T00:00:00"/>
    <x v="3"/>
    <x v="3"/>
    <s v="W"/>
    <s v="USD"/>
    <n v="173937.5"/>
    <n v="144210"/>
    <n v="0"/>
    <n v="0"/>
    <n v="144210"/>
    <n v="0"/>
    <n v="0"/>
    <n v="0"/>
    <n v="0"/>
    <n v="0"/>
    <n v="318147.5"/>
    <s v="USD"/>
    <n v="177416.25"/>
    <n v="177416.25"/>
    <x v="0"/>
    <n v="173937.5"/>
    <x v="35"/>
    <n v="177416.25"/>
    <n v="177416.25"/>
    <n v="0.02"/>
  </r>
  <r>
    <x v="36"/>
    <x v="0"/>
    <s v="Sydney"/>
    <x v="4"/>
    <x v="1"/>
    <d v="2019-06-24T00:00:00"/>
    <d v="2022-12-01T00:00:00"/>
    <x v="1"/>
    <x v="19"/>
    <s v="Y"/>
    <s v="AUD"/>
    <n v="220016.50000000006"/>
    <n v="115130.40000000001"/>
    <n v="0"/>
    <n v="0"/>
    <n v="115130.40000000001"/>
    <n v="0"/>
    <n v="0"/>
    <n v="0"/>
    <n v="0"/>
    <n v="0"/>
    <n v="335146.90000000008"/>
    <s v="AUD"/>
    <n v="248618.64500000005"/>
    <n v="248618.64500000005"/>
    <x v="1"/>
    <n v="166475.48473086412"/>
    <x v="36"/>
    <n v="188117.29774587645"/>
    <n v="188117.29774587645"/>
    <n v="0.12999999999999998"/>
  </r>
  <r>
    <x v="37"/>
    <x v="4"/>
    <s v="Tokyo"/>
    <x v="1"/>
    <x v="1"/>
    <d v="2019-06-24T00:00:00"/>
    <d v="2022-12-01T00:00:00"/>
    <x v="5"/>
    <x v="12"/>
    <s v="A"/>
    <s v="JPY"/>
    <n v="28875000.000000004"/>
    <n v="23650000.000000004"/>
    <n v="0"/>
    <n v="0"/>
    <n v="23650000.000000004"/>
    <n v="0"/>
    <n v="0"/>
    <n v="0"/>
    <n v="0"/>
    <n v="0"/>
    <n v="52525000.000000007"/>
    <s v="JPY"/>
    <n v="32340000.000000007"/>
    <n v="32340000.000000007"/>
    <x v="1"/>
    <n v="265773.85061438632"/>
    <x v="37"/>
    <n v="297666.71268811275"/>
    <n v="297666.71268811275"/>
    <n v="0.12000000000000026"/>
  </r>
  <r>
    <x v="38"/>
    <x v="0"/>
    <s v="London"/>
    <x v="0"/>
    <x v="0"/>
    <d v="2019-06-10T00:00:00"/>
    <d v="2022-12-01T00:00:00"/>
    <x v="5"/>
    <x v="13"/>
    <s v="D"/>
    <s v="GBP"/>
    <n v="137280"/>
    <n v="101365.00000000001"/>
    <n v="0"/>
    <n v="0"/>
    <n v="101365.00000000001"/>
    <n v="0"/>
    <n v="0"/>
    <n v="0"/>
    <n v="0"/>
    <n v="0"/>
    <n v="238645"/>
    <s v="GBP"/>
    <n v="149635.20000000001"/>
    <n v="149635.20000000001"/>
    <x v="1"/>
    <n v="182671.632010384"/>
    <x v="38"/>
    <n v="199112.07889131855"/>
    <n v="199112.07889131855"/>
    <n v="8.9999999999999983E-2"/>
  </r>
  <r>
    <x v="39"/>
    <x v="0"/>
    <s v="New York"/>
    <x v="2"/>
    <x v="2"/>
    <d v="2019-06-10T00:00:00"/>
    <d v="2022-12-01T00:00:00"/>
    <x v="4"/>
    <x v="17"/>
    <s v="G"/>
    <s v="USD"/>
    <n v="169950"/>
    <n v="99330.000000000015"/>
    <n v="0"/>
    <n v="0"/>
    <n v="99330.000000000015"/>
    <n v="0"/>
    <n v="0"/>
    <n v="0"/>
    <n v="0"/>
    <n v="0"/>
    <n v="269280"/>
    <s v="USD"/>
    <n v="190344.00000000003"/>
    <n v="190344.00000000003"/>
    <x v="1"/>
    <n v="169950"/>
    <x v="39"/>
    <n v="190344.00000000003"/>
    <n v="190344.00000000003"/>
    <n v="0.12000000000000018"/>
  </r>
  <r>
    <x v="40"/>
    <x v="3"/>
    <s v="Tokyo"/>
    <x v="1"/>
    <x v="1"/>
    <d v="2019-06-24T00:00:00"/>
    <d v="2022-12-01T00:00:00"/>
    <x v="1"/>
    <x v="15"/>
    <s v="E"/>
    <s v="JPY"/>
    <n v="15949626.000000004"/>
    <n v="3125265"/>
    <n v="0"/>
    <n v="0"/>
    <n v="3125265"/>
    <n v="0"/>
    <n v="0"/>
    <n v="0"/>
    <n v="0"/>
    <n v="0"/>
    <n v="19074891.000000004"/>
    <s v="JPY"/>
    <n v="16109122.260000004"/>
    <n v="16109122.260000004"/>
    <x v="1"/>
    <n v="146804.97031616737"/>
    <x v="40"/>
    <n v="148273.02001932904"/>
    <n v="148273.02001932904"/>
    <n v="9.9999999999999655E-3"/>
  </r>
  <r>
    <x v="41"/>
    <x v="1"/>
    <s v="Princeton"/>
    <x v="2"/>
    <x v="2"/>
    <d v="2019-06-03T00:00:00"/>
    <d v="2022-12-01T00:00:00"/>
    <x v="1"/>
    <x v="14"/>
    <s v="N"/>
    <s v="USD"/>
    <n v="87285"/>
    <n v="4180"/>
    <n v="0"/>
    <n v="0"/>
    <n v="4180"/>
    <n v="0"/>
    <n v="0"/>
    <n v="0"/>
    <n v="0"/>
    <n v="0"/>
    <n v="91465"/>
    <s v="USD"/>
    <n v="97759.200000000012"/>
    <n v="97759.200000000012"/>
    <x v="1"/>
    <n v="87285"/>
    <x v="41"/>
    <n v="97759.200000000012"/>
    <n v="97759.200000000012"/>
    <n v="0.12000000000000013"/>
  </r>
  <r>
    <x v="42"/>
    <x v="1"/>
    <s v="Boston"/>
    <x v="2"/>
    <x v="2"/>
    <d v="2019-06-03T00:00:00"/>
    <d v="2022-12-01T00:00:00"/>
    <x v="1"/>
    <x v="21"/>
    <s v="F"/>
    <s v="USD"/>
    <n v="75911"/>
    <n v="7623"/>
    <n v="0"/>
    <n v="0"/>
    <n v="7623"/>
    <n v="0"/>
    <n v="0"/>
    <n v="0"/>
    <n v="0"/>
    <n v="0"/>
    <n v="83534"/>
    <s v="USD"/>
    <n v="81224.77"/>
    <n v="81224.77"/>
    <x v="1"/>
    <n v="75911"/>
    <x v="42"/>
    <n v="81224.77"/>
    <n v="81224.77"/>
    <n v="7.0000000000000048E-2"/>
  </r>
  <r>
    <x v="43"/>
    <x v="1"/>
    <s v="Toronto"/>
    <x v="5"/>
    <x v="2"/>
    <d v="2019-06-03T00:00:00"/>
    <d v="2022-12-01T00:00:00"/>
    <x v="1"/>
    <x v="13"/>
    <s v="M"/>
    <s v="CAD"/>
    <n v="81866.400000000009"/>
    <n v="8778"/>
    <n v="0"/>
    <n v="0"/>
    <n v="8778"/>
    <n v="0"/>
    <n v="0"/>
    <n v="0"/>
    <n v="0"/>
    <n v="0"/>
    <n v="90644.400000000009"/>
    <s v="CAD"/>
    <n v="90053.040000000023"/>
    <n v="90053.040000000023"/>
    <x v="1"/>
    <n v="63110.08325624423"/>
    <x v="43"/>
    <n v="69421.091581868663"/>
    <n v="69421.091581868663"/>
    <n v="0.10000000000000014"/>
  </r>
  <r>
    <x v="44"/>
    <x v="0"/>
    <s v="London"/>
    <x v="0"/>
    <x v="0"/>
    <d v="2019-06-11T00:00:00"/>
    <d v="2022-12-01T00:00:00"/>
    <x v="2"/>
    <x v="7"/>
    <s v="I"/>
    <s v="GBP"/>
    <n v="134090.00000000003"/>
    <n v="60060"/>
    <n v="0"/>
    <n v="0"/>
    <n v="60060"/>
    <n v="0"/>
    <n v="0"/>
    <n v="0"/>
    <n v="0"/>
    <n v="0"/>
    <n v="194150.00000000003"/>
    <s v="GBP"/>
    <n v="135430.90000000002"/>
    <n v="135430.90000000002"/>
    <x v="1"/>
    <n v="178426.85851014275"/>
    <x v="44"/>
    <n v="180211.12709524416"/>
    <n v="180211.12709524416"/>
    <n v="9.9999999999999031E-3"/>
  </r>
  <r>
    <x v="45"/>
    <x v="0"/>
    <s v="Tokyo"/>
    <x v="1"/>
    <x v="1"/>
    <d v="2019-06-10T00:00:00"/>
    <d v="2022-12-01T00:00:00"/>
    <x v="3"/>
    <x v="22"/>
    <s v="B"/>
    <s v="JPY"/>
    <n v="21780000"/>
    <n v="6237000.0000000009"/>
    <n v="0"/>
    <n v="0"/>
    <n v="6237000.0000000009"/>
    <n v="0"/>
    <n v="0"/>
    <n v="0"/>
    <n v="0"/>
    <n v="0"/>
    <n v="28017000"/>
    <s v="JPY"/>
    <n v="22869000"/>
    <n v="22869000"/>
    <x v="1"/>
    <n v="200469.41874913711"/>
    <x v="45"/>
    <n v="210492.88968659396"/>
    <n v="210492.88968659396"/>
    <n v="4.9999999999999961E-2"/>
  </r>
  <r>
    <x v="46"/>
    <x v="4"/>
    <s v="New York"/>
    <x v="2"/>
    <x v="2"/>
    <d v="2004-01-05T00:00:00"/>
    <d v="2022-12-01T00:00:00"/>
    <x v="0"/>
    <x v="16"/>
    <s v="K"/>
    <s v="USD"/>
    <n v="349800"/>
    <n v="1386000.0000000002"/>
    <n v="0"/>
    <n v="0"/>
    <n v="1386000.0000000002"/>
    <n v="0"/>
    <n v="0"/>
    <n v="0"/>
    <n v="0"/>
    <n v="765000"/>
    <n v="2500800"/>
    <s v="USD"/>
    <n v="353298"/>
    <n v="353298"/>
    <x v="0"/>
    <n v="349800"/>
    <x v="46"/>
    <n v="353298"/>
    <n v="353298"/>
    <n v="0.01"/>
  </r>
  <r>
    <x v="47"/>
    <x v="1"/>
    <s v="London"/>
    <x v="0"/>
    <x v="0"/>
    <d v="2019-06-10T00:00:00"/>
    <d v="2022-12-01T00:00:00"/>
    <x v="1"/>
    <x v="21"/>
    <s v="E"/>
    <s v="GBP"/>
    <n v="79074.05"/>
    <n v="5913.6"/>
    <n v="0"/>
    <n v="0"/>
    <n v="5913.6"/>
    <n v="0"/>
    <n v="0"/>
    <n v="0"/>
    <n v="0"/>
    <n v="0"/>
    <n v="84987.650000000009"/>
    <s v="GBP"/>
    <n v="86981.455000000016"/>
    <n v="86981.455000000016"/>
    <x v="1"/>
    <n v="105219.88463848124"/>
    <x v="47"/>
    <n v="115741.87310232938"/>
    <n v="115741.87310232938"/>
    <n v="0.10000000000000021"/>
  </r>
  <r>
    <x v="48"/>
    <x v="0"/>
    <s v="London"/>
    <x v="0"/>
    <x v="0"/>
    <d v="2019-06-10T00:00:00"/>
    <d v="2022-12-01T00:00:00"/>
    <x v="0"/>
    <x v="20"/>
    <s v="H"/>
    <s v="GBP"/>
    <n v="105930.00000000001"/>
    <n v="20460"/>
    <n v="0"/>
    <n v="0"/>
    <n v="20460"/>
    <n v="0"/>
    <n v="0"/>
    <n v="0"/>
    <n v="0"/>
    <n v="0"/>
    <n v="126390.00000000001"/>
    <s v="GBP"/>
    <n v="108048.60000000002"/>
    <n v="108048.60000000002"/>
    <x v="1"/>
    <n v="140955.75450801267"/>
    <x v="48"/>
    <n v="143774.86959817293"/>
    <n v="143774.86959817293"/>
    <n v="1.999999999999999E-2"/>
  </r>
  <r>
    <x v="49"/>
    <x v="4"/>
    <s v="New York"/>
    <x v="2"/>
    <x v="2"/>
    <d v="2019-07-29T00:00:00"/>
    <d v="2022-12-01T00:00:00"/>
    <x v="1"/>
    <x v="14"/>
    <s v="T"/>
    <s v="USD"/>
    <n v="305250"/>
    <n v="239250"/>
    <n v="0"/>
    <n v="0"/>
    <n v="239250"/>
    <n v="0"/>
    <n v="0"/>
    <n v="0"/>
    <n v="0"/>
    <n v="0"/>
    <n v="544500"/>
    <s v="USD"/>
    <n v="323565"/>
    <n v="323565"/>
    <x v="1"/>
    <n v="305250"/>
    <x v="49"/>
    <n v="323565"/>
    <n v="323565"/>
    <n v="0.06"/>
  </r>
  <r>
    <x v="50"/>
    <x v="4"/>
    <s v="New York"/>
    <x v="2"/>
    <x v="2"/>
    <d v="2019-07-29T00:00:00"/>
    <d v="2022-12-01T00:00:00"/>
    <x v="3"/>
    <x v="23"/>
    <s v="T"/>
    <s v="USD"/>
    <n v="271040.00000000006"/>
    <n v="623700"/>
    <n v="0"/>
    <n v="0"/>
    <n v="623700"/>
    <n v="0"/>
    <n v="0"/>
    <n v="0"/>
    <n v="0"/>
    <n v="252500"/>
    <n v="1147240"/>
    <s v="USD"/>
    <n v="311696.00000000006"/>
    <n v="311696.00000000006"/>
    <x v="1"/>
    <n v="271040.00000000006"/>
    <x v="50"/>
    <n v="311696.00000000006"/>
    <n v="311696.00000000006"/>
    <n v="0.14999999999999997"/>
  </r>
  <r>
    <x v="51"/>
    <x v="4"/>
    <s v="New York"/>
    <x v="2"/>
    <x v="2"/>
    <d v="2019-07-29T00:00:00"/>
    <d v="2022-12-01T00:00:00"/>
    <x v="1"/>
    <x v="17"/>
    <s v="W"/>
    <s v="USD"/>
    <n v="275880.00000000006"/>
    <n v="371910.00000000006"/>
    <n v="0"/>
    <n v="0"/>
    <n v="371910.00000000006"/>
    <n v="0"/>
    <n v="0"/>
    <n v="0"/>
    <n v="0"/>
    <n v="0"/>
    <n v="647790.00000000012"/>
    <s v="USD"/>
    <n v="314503.20000000013"/>
    <n v="314503.20000000013"/>
    <x v="1"/>
    <n v="275880.00000000006"/>
    <x v="51"/>
    <n v="314503.20000000013"/>
    <n v="314503.20000000013"/>
    <n v="0.14000000000000024"/>
  </r>
  <r>
    <x v="52"/>
    <x v="4"/>
    <s v="San Francisco"/>
    <x v="2"/>
    <x v="2"/>
    <d v="2019-07-29T00:00:00"/>
    <d v="2022-12-01T00:00:00"/>
    <x v="1"/>
    <x v="3"/>
    <s v="D"/>
    <s v="USD"/>
    <n v="254100.00000000003"/>
    <n v="743820.00000000012"/>
    <n v="0"/>
    <n v="0"/>
    <n v="743820.00000000012"/>
    <n v="0"/>
    <n v="0"/>
    <n v="0"/>
    <n v="0"/>
    <n v="212000"/>
    <n v="1209920"/>
    <s v="USD"/>
    <n v="289674.00000000006"/>
    <n v="289674.00000000006"/>
    <x v="1"/>
    <n v="254100.00000000003"/>
    <x v="52"/>
    <n v="289674.00000000006"/>
    <n v="289674.00000000006"/>
    <n v="0.1400000000000001"/>
  </r>
  <r>
    <x v="53"/>
    <x v="4"/>
    <s v="San Francisco"/>
    <x v="2"/>
    <x v="2"/>
    <d v="2019-08-05T00:00:00"/>
    <d v="2022-12-01T00:00:00"/>
    <x v="5"/>
    <x v="15"/>
    <s v="V"/>
    <s v="USD"/>
    <n v="275880.00000000006"/>
    <n v="424710.00000000006"/>
    <n v="0"/>
    <n v="0"/>
    <n v="424710.00000000006"/>
    <n v="0"/>
    <n v="0"/>
    <n v="0"/>
    <n v="0"/>
    <n v="0"/>
    <n v="700590.00000000012"/>
    <s v="USD"/>
    <n v="278638.80000000005"/>
    <n v="278638.80000000005"/>
    <x v="1"/>
    <n v="275880.00000000006"/>
    <x v="53"/>
    <n v="278638.80000000005"/>
    <n v="278638.80000000005"/>
    <n v="9.9999999999999551E-3"/>
  </r>
  <r>
    <x v="54"/>
    <x v="0"/>
    <s v="New York"/>
    <x v="2"/>
    <x v="2"/>
    <d v="2019-08-26T00:00:00"/>
    <d v="2022-12-01T00:00:00"/>
    <x v="2"/>
    <x v="8"/>
    <s v="J"/>
    <s v="USD"/>
    <n v="219780.00000000006"/>
    <n v="311025"/>
    <n v="0"/>
    <n v="0"/>
    <n v="311025"/>
    <n v="0"/>
    <n v="0"/>
    <n v="0"/>
    <n v="0"/>
    <n v="0"/>
    <n v="530805"/>
    <s v="USD"/>
    <n v="235164.60000000006"/>
    <n v="235164.60000000006"/>
    <x v="1"/>
    <n v="219780.00000000006"/>
    <x v="54"/>
    <n v="235164.60000000006"/>
    <n v="235164.60000000006"/>
    <n v="7.0000000000000007E-2"/>
  </r>
  <r>
    <x v="55"/>
    <x v="4"/>
    <s v="New York"/>
    <x v="2"/>
    <x v="2"/>
    <d v="2019-07-29T00:00:00"/>
    <d v="2022-12-01T00:00:00"/>
    <x v="3"/>
    <x v="24"/>
    <s v="Z"/>
    <s v="USD"/>
    <n v="275880.00000000006"/>
    <n v="680680.00000000012"/>
    <n v="0"/>
    <n v="0"/>
    <n v="680680.00000000012"/>
    <n v="0"/>
    <n v="0"/>
    <n v="0"/>
    <n v="0"/>
    <n v="111000.00000000001"/>
    <n v="1067560.0000000002"/>
    <s v="USD"/>
    <n v="289674.00000000006"/>
    <n v="289674.00000000006"/>
    <x v="1"/>
    <n v="275880.00000000006"/>
    <x v="55"/>
    <n v="289674.00000000006"/>
    <n v="289674.00000000006"/>
    <n v="4.9999999999999989E-2"/>
  </r>
  <r>
    <x v="56"/>
    <x v="4"/>
    <s v="Chicago"/>
    <x v="2"/>
    <x v="2"/>
    <d v="2019-07-29T00:00:00"/>
    <d v="2022-12-01T00:00:00"/>
    <x v="4"/>
    <x v="24"/>
    <s v="O"/>
    <s v="USD"/>
    <n v="226600.00000000003"/>
    <n v="444125.00000000006"/>
    <n v="0"/>
    <n v="0"/>
    <n v="444125.00000000006"/>
    <n v="0"/>
    <n v="0"/>
    <n v="0"/>
    <n v="0"/>
    <n v="0"/>
    <n v="670725.00000000012"/>
    <s v="USD"/>
    <n v="249260.00000000006"/>
    <n v="249260.00000000006"/>
    <x v="1"/>
    <n v="226600.00000000003"/>
    <x v="56"/>
    <n v="249260.00000000006"/>
    <n v="249260.00000000006"/>
    <n v="0.10000000000000012"/>
  </r>
  <r>
    <x v="57"/>
    <x v="1"/>
    <s v="Tokyo"/>
    <x v="1"/>
    <x v="1"/>
    <d v="2006-06-26T00:00:00"/>
    <d v="2022-12-01T00:00:00"/>
    <x v="0"/>
    <x v="18"/>
    <s v="Z"/>
    <s v="JPY"/>
    <n v="10565499.999999998"/>
    <n v="1608200.0000000002"/>
    <n v="0"/>
    <n v="0"/>
    <n v="1608200.0000000002"/>
    <n v="0"/>
    <n v="0"/>
    <n v="0"/>
    <n v="0"/>
    <n v="0"/>
    <n v="12173699.999999998"/>
    <s v="JPY"/>
    <n v="11410739.999999998"/>
    <n v="11410739.999999998"/>
    <x v="0"/>
    <n v="97247.91752956876"/>
    <x v="57"/>
    <n v="105027.75093193426"/>
    <n v="105027.75093193426"/>
    <n v="8.0000000000000029E-2"/>
  </r>
  <r>
    <x v="58"/>
    <x v="3"/>
    <s v="San Francisco"/>
    <x v="2"/>
    <x v="2"/>
    <d v="2019-07-29T00:00:00"/>
    <d v="2022-12-01T00:00:00"/>
    <x v="1"/>
    <x v="5"/>
    <s v="T"/>
    <s v="USD"/>
    <n v="160325"/>
    <n v="37323"/>
    <n v="0"/>
    <n v="0"/>
    <n v="37323"/>
    <n v="0"/>
    <n v="0"/>
    <n v="0"/>
    <n v="0"/>
    <n v="0"/>
    <n v="197648"/>
    <s v="USD"/>
    <n v="177960.75000000003"/>
    <n v="177960.75000000003"/>
    <x v="1"/>
    <n v="160325"/>
    <x v="58"/>
    <n v="177960.75000000003"/>
    <n v="177960.75000000003"/>
    <n v="0.11000000000000018"/>
  </r>
  <r>
    <x v="59"/>
    <x v="0"/>
    <s v="San Francisco"/>
    <x v="2"/>
    <x v="2"/>
    <d v="2019-07-29T00:00:00"/>
    <d v="2022-12-01T00:00:00"/>
    <x v="1"/>
    <x v="3"/>
    <s v="I"/>
    <s v="USD"/>
    <n v="196350.00000000003"/>
    <n v="80256"/>
    <n v="0"/>
    <n v="0"/>
    <n v="80256"/>
    <n v="0"/>
    <n v="0"/>
    <n v="0"/>
    <n v="0"/>
    <n v="0"/>
    <n v="276606"/>
    <s v="USD"/>
    <n v="212058.00000000006"/>
    <n v="212058.00000000006"/>
    <x v="1"/>
    <n v="196350.00000000003"/>
    <x v="59"/>
    <n v="212058.00000000006"/>
    <n v="212058.00000000006"/>
    <n v="8.000000000000014E-2"/>
  </r>
  <r>
    <x v="60"/>
    <x v="0"/>
    <s v="San Francisco"/>
    <x v="2"/>
    <x v="2"/>
    <d v="2019-06-24T00:00:00"/>
    <d v="2022-12-01T00:00:00"/>
    <x v="1"/>
    <x v="16"/>
    <s v="Q"/>
    <s v="USD"/>
    <n v="209984.94000000003"/>
    <n v="53768.000000000007"/>
    <n v="0"/>
    <n v="0"/>
    <n v="53768.000000000007"/>
    <n v="0"/>
    <n v="0"/>
    <n v="0"/>
    <n v="0"/>
    <n v="0"/>
    <n v="263752.94000000006"/>
    <s v="USD"/>
    <n v="222584.03640000004"/>
    <n v="222584.03640000004"/>
    <x v="1"/>
    <n v="209984.94000000003"/>
    <x v="60"/>
    <n v="222584.03640000004"/>
    <n v="222584.03640000004"/>
    <n v="6.0000000000000039E-2"/>
  </r>
  <r>
    <x v="61"/>
    <x v="3"/>
    <s v="San Francisco"/>
    <x v="2"/>
    <x v="2"/>
    <d v="2019-07-29T00:00:00"/>
    <d v="2022-12-01T00:00:00"/>
    <x v="2"/>
    <x v="6"/>
    <s v="O"/>
    <s v="USD"/>
    <n v="138591.75000000003"/>
    <n v="45817.200000000004"/>
    <n v="0"/>
    <n v="0"/>
    <n v="45817.200000000004"/>
    <n v="0"/>
    <n v="0"/>
    <n v="0"/>
    <n v="0"/>
    <n v="0"/>
    <n v="184408.95000000004"/>
    <s v="USD"/>
    <n v="157994.59500000006"/>
    <n v="157994.59500000006"/>
    <x v="1"/>
    <n v="138591.75000000003"/>
    <x v="61"/>
    <n v="157994.59500000006"/>
    <n v="157994.59500000006"/>
    <n v="0.14000000000000018"/>
  </r>
  <r>
    <x v="62"/>
    <x v="4"/>
    <s v="New York"/>
    <x v="2"/>
    <x v="2"/>
    <d v="2019-09-09T00:00:00"/>
    <d v="2022-12-01T00:00:00"/>
    <x v="2"/>
    <x v="13"/>
    <s v="I"/>
    <s v="USD"/>
    <n v="249480.00000000006"/>
    <n v="1112925"/>
    <n v="840000"/>
    <n v="0"/>
    <n v="1952925"/>
    <n v="0"/>
    <n v="0"/>
    <n v="0"/>
    <n v="0"/>
    <n v="202000"/>
    <n v="2404405"/>
    <s v="USD"/>
    <n v="259459.20000000007"/>
    <n v="259459.20000000007"/>
    <x v="1"/>
    <n v="249480.00000000006"/>
    <x v="62"/>
    <n v="259459.20000000007"/>
    <n v="259459.20000000007"/>
    <n v="4.0000000000000036E-2"/>
  </r>
  <r>
    <x v="63"/>
    <x v="4"/>
    <s v="New York"/>
    <x v="2"/>
    <x v="2"/>
    <d v="2019-06-17T00:00:00"/>
    <d v="2022-12-01T00:00:00"/>
    <x v="3"/>
    <x v="21"/>
    <s v="S"/>
    <s v="USD"/>
    <n v="246840.00000000003"/>
    <n v="242550.00000000003"/>
    <n v="0"/>
    <n v="0"/>
    <n v="242550.00000000003"/>
    <n v="0"/>
    <n v="0"/>
    <n v="0"/>
    <n v="0"/>
    <n v="114999.99999999999"/>
    <n v="604390"/>
    <s v="USD"/>
    <n v="281397.60000000003"/>
    <n v="281397.60000000003"/>
    <x v="1"/>
    <n v="246840.00000000003"/>
    <x v="63"/>
    <n v="281397.60000000003"/>
    <n v="281397.60000000003"/>
    <n v="0.14000000000000001"/>
  </r>
  <r>
    <x v="64"/>
    <x v="4"/>
    <s v="New York"/>
    <x v="2"/>
    <x v="2"/>
    <d v="2019-06-24T00:00:00"/>
    <d v="2022-12-01T00:00:00"/>
    <x v="0"/>
    <x v="23"/>
    <s v="E"/>
    <s v="USD"/>
    <n v="316250"/>
    <n v="528000"/>
    <n v="0"/>
    <n v="0"/>
    <n v="528000"/>
    <n v="0"/>
    <n v="0"/>
    <n v="0"/>
    <n v="0"/>
    <n v="257500"/>
    <n v="1101750"/>
    <s v="USD"/>
    <n v="325737.5"/>
    <n v="325737.5"/>
    <x v="1"/>
    <n v="316250"/>
    <x v="64"/>
    <n v="325737.5"/>
    <n v="325737.5"/>
    <n v="0.03"/>
  </r>
  <r>
    <x v="65"/>
    <x v="4"/>
    <s v="New York"/>
    <x v="2"/>
    <x v="2"/>
    <d v="2019-06-24T00:00:00"/>
    <d v="2022-12-01T00:00:00"/>
    <x v="1"/>
    <x v="0"/>
    <s v="K"/>
    <s v="USD"/>
    <n v="308000.00000000006"/>
    <n v="341550.00000000006"/>
    <n v="0"/>
    <n v="0"/>
    <n v="341550.00000000006"/>
    <n v="0"/>
    <n v="0"/>
    <n v="0"/>
    <n v="0"/>
    <n v="0"/>
    <n v="649550.00000000012"/>
    <s v="USD"/>
    <n v="329560.00000000006"/>
    <n v="329560.00000000006"/>
    <x v="1"/>
    <n v="308000.00000000006"/>
    <x v="65"/>
    <n v="329560.00000000006"/>
    <n v="329560.00000000006"/>
    <n v="6.9999999999999993E-2"/>
  </r>
  <r>
    <x v="66"/>
    <x v="3"/>
    <s v="San Francisco"/>
    <x v="2"/>
    <x v="2"/>
    <d v="2019-05-10T00:00:00"/>
    <d v="2022-12-01T00:00:00"/>
    <x v="3"/>
    <x v="18"/>
    <s v="U"/>
    <s v="USD"/>
    <n v="171820"/>
    <n v="92543.000000000015"/>
    <n v="0"/>
    <n v="0"/>
    <n v="92543.000000000015"/>
    <n v="0"/>
    <n v="0"/>
    <n v="0"/>
    <n v="0"/>
    <n v="0"/>
    <n v="264363"/>
    <s v="USD"/>
    <n v="187283.80000000002"/>
    <n v="187283.80000000002"/>
    <x v="1"/>
    <n v="171820"/>
    <x v="66"/>
    <n v="187283.80000000002"/>
    <n v="187283.80000000002"/>
    <n v="9.0000000000000108E-2"/>
  </r>
  <r>
    <x v="67"/>
    <x v="0"/>
    <s v="Wilmington"/>
    <x v="2"/>
    <x v="2"/>
    <d v="2019-05-10T00:00:00"/>
    <d v="2022-12-01T00:00:00"/>
    <x v="1"/>
    <x v="11"/>
    <s v="K"/>
    <s v="USD"/>
    <n v="180180"/>
    <n v="43516.000000000007"/>
    <n v="0"/>
    <n v="0"/>
    <n v="43516.000000000007"/>
    <n v="0"/>
    <n v="0"/>
    <n v="0"/>
    <n v="0"/>
    <n v="0"/>
    <n v="223696"/>
    <s v="USD"/>
    <n v="199999.80000000002"/>
    <n v="199999.80000000002"/>
    <x v="1"/>
    <n v="180180"/>
    <x v="67"/>
    <n v="199999.80000000002"/>
    <n v="199999.80000000002"/>
    <n v="0.1100000000000001"/>
  </r>
  <r>
    <x v="68"/>
    <x v="0"/>
    <s v="Tokyo"/>
    <x v="1"/>
    <x v="1"/>
    <d v="2006-07-10T00:00:00"/>
    <d v="2022-12-01T00:00:00"/>
    <x v="0"/>
    <x v="8"/>
    <s v="Q"/>
    <s v="JPY"/>
    <n v="16637500.000000004"/>
    <n v="8151000"/>
    <n v="0"/>
    <n v="0"/>
    <n v="8151000"/>
    <n v="0"/>
    <n v="0"/>
    <n v="0"/>
    <n v="0"/>
    <n v="0"/>
    <n v="24788500.000000004"/>
    <s v="JPY"/>
    <n v="17968500.000000004"/>
    <n v="17968500.000000004"/>
    <x v="0"/>
    <n v="153136.36154447976"/>
    <x v="68"/>
    <n v="165387.27046803816"/>
    <n v="165387.27046803816"/>
    <n v="8.0000000000000099E-2"/>
  </r>
  <r>
    <x v="69"/>
    <x v="3"/>
    <s v="San Francisco"/>
    <x v="2"/>
    <x v="2"/>
    <d v="2019-05-10T00:00:00"/>
    <d v="2022-12-01T00:00:00"/>
    <x v="1"/>
    <x v="14"/>
    <s v="S"/>
    <s v="USD"/>
    <n v="170665"/>
    <n v="40480"/>
    <n v="0"/>
    <n v="0"/>
    <n v="40480"/>
    <n v="0"/>
    <n v="5288"/>
    <n v="0"/>
    <n v="5288"/>
    <n v="0"/>
    <n v="216433"/>
    <s v="USD"/>
    <n v="175784.95"/>
    <n v="175784.95"/>
    <x v="1"/>
    <n v="170665"/>
    <x v="69"/>
    <n v="175784.95"/>
    <n v="175784.95"/>
    <n v="3.0000000000000068E-2"/>
  </r>
  <r>
    <x v="70"/>
    <x v="0"/>
    <s v="San Francisco"/>
    <x v="2"/>
    <x v="2"/>
    <d v="2019-05-10T00:00:00"/>
    <d v="2022-12-01T00:00:00"/>
    <x v="2"/>
    <x v="20"/>
    <s v="N"/>
    <s v="USD"/>
    <n v="188760.00000000003"/>
    <n v="122496.00000000001"/>
    <n v="0"/>
    <n v="0"/>
    <n v="122496.00000000001"/>
    <n v="0"/>
    <n v="0"/>
    <n v="0"/>
    <n v="0"/>
    <n v="0"/>
    <n v="311256.00000000006"/>
    <s v="USD"/>
    <n v="196310.40000000002"/>
    <n v="196310.40000000002"/>
    <x v="1"/>
    <n v="188760.00000000003"/>
    <x v="70"/>
    <n v="196310.40000000002"/>
    <n v="196310.40000000002"/>
    <n v="3.9999999999999966E-2"/>
  </r>
  <r>
    <x v="71"/>
    <x v="0"/>
    <s v="New York"/>
    <x v="2"/>
    <x v="2"/>
    <d v="2019-05-10T00:00:00"/>
    <d v="2022-12-01T00:00:00"/>
    <x v="1"/>
    <x v="6"/>
    <s v="M"/>
    <s v="USD"/>
    <n v="198220.00000000003"/>
    <n v="118800"/>
    <n v="0"/>
    <n v="0"/>
    <n v="118800"/>
    <n v="0"/>
    <n v="0"/>
    <n v="0"/>
    <n v="0"/>
    <n v="0"/>
    <n v="317020"/>
    <s v="USD"/>
    <n v="204166.60000000003"/>
    <n v="204166.60000000003"/>
    <x v="1"/>
    <n v="198220.00000000003"/>
    <x v="71"/>
    <n v="204166.60000000003"/>
    <n v="204166.60000000003"/>
    <n v="3.0000000000000027E-2"/>
  </r>
  <r>
    <x v="72"/>
    <x v="0"/>
    <s v="San Francisco"/>
    <x v="2"/>
    <x v="2"/>
    <d v="2019-05-10T00:00:00"/>
    <d v="2022-12-01T00:00:00"/>
    <x v="1"/>
    <x v="9"/>
    <s v="C"/>
    <s v="USD"/>
    <n v="225720.00000000006"/>
    <n v="79420"/>
    <n v="0"/>
    <n v="0"/>
    <n v="79420"/>
    <n v="0"/>
    <n v="0"/>
    <n v="0"/>
    <n v="0"/>
    <n v="0"/>
    <n v="305140.00000000006"/>
    <s v="USD"/>
    <n v="241520.40000000008"/>
    <n v="241520.40000000008"/>
    <x v="1"/>
    <n v="225720.00000000006"/>
    <x v="72"/>
    <n v="241520.40000000008"/>
    <n v="241520.40000000008"/>
    <n v="7.000000000000009E-2"/>
  </r>
  <r>
    <x v="73"/>
    <x v="0"/>
    <s v="New York"/>
    <x v="2"/>
    <x v="2"/>
    <d v="2019-05-10T00:00:00"/>
    <d v="2022-12-01T00:00:00"/>
    <x v="2"/>
    <x v="6"/>
    <s v="X"/>
    <s v="USD"/>
    <n v="207570.00000000003"/>
    <n v="459800.00000000006"/>
    <n v="0"/>
    <n v="0"/>
    <n v="459800.00000000006"/>
    <n v="0"/>
    <n v="0"/>
    <n v="0"/>
    <n v="0"/>
    <n v="0"/>
    <n v="667370.00000000012"/>
    <s v="USD"/>
    <n v="230402.70000000004"/>
    <n v="230402.70000000004"/>
    <x v="1"/>
    <n v="207570.00000000003"/>
    <x v="73"/>
    <n v="230402.70000000004"/>
    <n v="230402.70000000004"/>
    <n v="0.11000000000000004"/>
  </r>
  <r>
    <x v="74"/>
    <x v="1"/>
    <s v="Wilmington"/>
    <x v="2"/>
    <x v="2"/>
    <d v="2019-05-10T00:00:00"/>
    <d v="2022-12-01T00:00:00"/>
    <x v="1"/>
    <x v="18"/>
    <s v="D"/>
    <s v="USD"/>
    <n v="73861.259999999995"/>
    <n v="11737.000000000002"/>
    <n v="0"/>
    <n v="0"/>
    <n v="11737.000000000002"/>
    <n v="0"/>
    <n v="0"/>
    <n v="0"/>
    <n v="0"/>
    <n v="0"/>
    <n v="85598.26"/>
    <s v="USD"/>
    <n v="79770.160799999998"/>
    <n v="79770.160799999998"/>
    <x v="1"/>
    <n v="73861.259999999995"/>
    <x v="74"/>
    <n v="79770.160799999998"/>
    <n v="79770.160799999998"/>
    <n v="8.0000000000000043E-2"/>
  </r>
  <r>
    <x v="75"/>
    <x v="0"/>
    <s v="San Francisco"/>
    <x v="2"/>
    <x v="2"/>
    <d v="2019-05-10T00:00:00"/>
    <d v="2022-12-01T00:00:00"/>
    <x v="5"/>
    <x v="17"/>
    <s v="N"/>
    <s v="USD"/>
    <n v="194425.00000000003"/>
    <n v="151943"/>
    <n v="0"/>
    <n v="0"/>
    <n v="151943"/>
    <n v="0"/>
    <n v="0"/>
    <n v="0"/>
    <n v="0"/>
    <n v="0"/>
    <n v="346368"/>
    <s v="USD"/>
    <n v="223588.75000000003"/>
    <n v="223588.75000000003"/>
    <x v="1"/>
    <n v="194425.00000000003"/>
    <x v="75"/>
    <n v="223588.75000000003"/>
    <n v="223588.75000000003"/>
    <n v="0.14999999999999997"/>
  </r>
  <r>
    <x v="76"/>
    <x v="1"/>
    <s v="London"/>
    <x v="0"/>
    <x v="0"/>
    <d v="2019-05-10T00:00:00"/>
    <d v="2022-12-01T00:00:00"/>
    <x v="2"/>
    <x v="8"/>
    <s v="C"/>
    <s v="GBP"/>
    <n v="75790"/>
    <n v="42240"/>
    <n v="0"/>
    <n v="0"/>
    <n v="42240"/>
    <n v="0"/>
    <n v="0"/>
    <n v="0"/>
    <n v="0"/>
    <n v="0"/>
    <n v="118030"/>
    <s v="GBP"/>
    <n v="78821.600000000006"/>
    <n v="78821.600000000006"/>
    <x v="1"/>
    <n v="100849.96350573283"/>
    <x v="76"/>
    <n v="104883.96204596215"/>
    <n v="104883.96204596215"/>
    <n v="4.0000000000000112E-2"/>
  </r>
  <r>
    <x v="77"/>
    <x v="4"/>
    <s v="San Francisco"/>
    <x v="2"/>
    <x v="2"/>
    <d v="2019-05-10T00:00:00"/>
    <d v="2022-12-01T00:00:00"/>
    <x v="3"/>
    <x v="24"/>
    <s v="L"/>
    <s v="USD"/>
    <n v="213180.00000000003"/>
    <n v="0"/>
    <n v="0"/>
    <n v="0"/>
    <n v="0"/>
    <n v="0"/>
    <n v="0"/>
    <n v="0"/>
    <n v="0"/>
    <n v="0"/>
    <n v="213180.00000000003"/>
    <s v="USD"/>
    <n v="225970.80000000005"/>
    <n v="225970.80000000005"/>
    <x v="1"/>
    <n v="213180.00000000003"/>
    <x v="77"/>
    <n v="225970.80000000005"/>
    <n v="225970.80000000005"/>
    <n v="6.0000000000000074E-2"/>
  </r>
  <r>
    <x v="78"/>
    <x v="0"/>
    <s v="San Francisco"/>
    <x v="2"/>
    <x v="2"/>
    <d v="2019-05-10T00:00:00"/>
    <d v="2022-12-01T00:00:00"/>
    <x v="5"/>
    <x v="15"/>
    <s v="Y"/>
    <s v="USD"/>
    <n v="205700.00000000006"/>
    <n v="88825.000000000015"/>
    <n v="0"/>
    <n v="0"/>
    <n v="88825.000000000015"/>
    <n v="0"/>
    <n v="0"/>
    <n v="0"/>
    <n v="0"/>
    <n v="0"/>
    <n v="294525.00000000006"/>
    <s v="USD"/>
    <n v="220099.00000000009"/>
    <n v="220099.00000000009"/>
    <x v="1"/>
    <n v="205700.00000000006"/>
    <x v="78"/>
    <n v="220099.00000000009"/>
    <n v="220099.00000000009"/>
    <n v="7.0000000000000118E-2"/>
  </r>
  <r>
    <x v="79"/>
    <x v="4"/>
    <s v="New York"/>
    <x v="2"/>
    <x v="2"/>
    <d v="2006-07-17T00:00:00"/>
    <d v="2022-12-01T00:00:00"/>
    <x v="1"/>
    <x v="21"/>
    <s v="W"/>
    <s v="USD"/>
    <n v="336600"/>
    <n v="1239700"/>
    <n v="0"/>
    <n v="0"/>
    <n v="1239700"/>
    <n v="0"/>
    <n v="0"/>
    <n v="0"/>
    <n v="0"/>
    <n v="333000.00000000006"/>
    <n v="1909300"/>
    <s v="USD"/>
    <n v="339966"/>
    <n v="339966"/>
    <x v="0"/>
    <n v="336600"/>
    <x v="79"/>
    <n v="339966"/>
    <n v="339966"/>
    <n v="0.01"/>
  </r>
  <r>
    <x v="80"/>
    <x v="0"/>
    <s v="Newport Beach"/>
    <x v="2"/>
    <x v="2"/>
    <d v="2019-05-10T00:00:00"/>
    <d v="2022-12-01T00:00:00"/>
    <x v="1"/>
    <x v="18"/>
    <s v="Z"/>
    <s v="USD"/>
    <n v="198220.00000000003"/>
    <n v="84942"/>
    <n v="0"/>
    <n v="0"/>
    <n v="84942"/>
    <n v="0"/>
    <n v="0"/>
    <n v="0"/>
    <n v="0"/>
    <n v="0"/>
    <n v="283162"/>
    <s v="USD"/>
    <n v="222006.40000000005"/>
    <n v="222006.40000000005"/>
    <x v="1"/>
    <n v="198220.00000000003"/>
    <x v="80"/>
    <n v="222006.40000000005"/>
    <n v="222006.40000000005"/>
    <n v="0.12000000000000011"/>
  </r>
  <r>
    <x v="81"/>
    <x v="0"/>
    <s v="San Francisco"/>
    <x v="2"/>
    <x v="2"/>
    <d v="2019-05-10T00:00:00"/>
    <d v="2022-12-01T00:00:00"/>
    <x v="3"/>
    <x v="23"/>
    <s v="B"/>
    <s v="USD"/>
    <n v="233805.00000000006"/>
    <n v="169092.00000000003"/>
    <n v="0"/>
    <n v="0"/>
    <n v="169092.00000000003"/>
    <n v="0"/>
    <n v="0"/>
    <n v="0"/>
    <n v="0"/>
    <n v="0"/>
    <n v="402897.00000000012"/>
    <s v="USD"/>
    <n v="252509.40000000008"/>
    <n v="252509.40000000008"/>
    <x v="1"/>
    <n v="233805.00000000006"/>
    <x v="81"/>
    <n v="252509.40000000008"/>
    <n v="252509.40000000008"/>
    <n v="8.0000000000000085E-2"/>
  </r>
  <r>
    <x v="82"/>
    <x v="4"/>
    <s v="Wilmington"/>
    <x v="2"/>
    <x v="2"/>
    <d v="2019-05-10T00:00:00"/>
    <d v="2022-12-01T00:00:00"/>
    <x v="1"/>
    <x v="5"/>
    <s v="S"/>
    <s v="USD"/>
    <n v="246840.00000000003"/>
    <n v="165330.00000000003"/>
    <n v="0"/>
    <n v="0"/>
    <n v="165330.00000000003"/>
    <n v="0"/>
    <n v="0"/>
    <n v="0"/>
    <n v="0"/>
    <n v="0"/>
    <n v="412170.00000000006"/>
    <s v="USD"/>
    <n v="249308.40000000002"/>
    <n v="249308.40000000002"/>
    <x v="1"/>
    <n v="246840.00000000003"/>
    <x v="82"/>
    <n v="249308.40000000002"/>
    <n v="249308.40000000002"/>
    <n v="9.9999999999999759E-3"/>
  </r>
  <r>
    <x v="83"/>
    <x v="6"/>
    <s v="Princeton"/>
    <x v="2"/>
    <x v="2"/>
    <d v="2019-05-10T00:00:00"/>
    <d v="2022-12-01T00:00:00"/>
    <x v="1"/>
    <x v="15"/>
    <s v="C"/>
    <s v="USD"/>
    <n v="78650"/>
    <n v="13156.000000000002"/>
    <n v="0"/>
    <n v="0"/>
    <n v="13156.000000000002"/>
    <n v="0"/>
    <n v="0"/>
    <n v="0"/>
    <n v="0"/>
    <n v="0"/>
    <n v="91806"/>
    <s v="USD"/>
    <n v="88088.000000000015"/>
    <n v="88088.000000000015"/>
    <x v="1"/>
    <n v="78650"/>
    <x v="83"/>
    <n v="88088.000000000015"/>
    <n v="88088.000000000015"/>
    <n v="0.12000000000000019"/>
  </r>
  <r>
    <x v="84"/>
    <x v="4"/>
    <s v="San Francisco"/>
    <x v="2"/>
    <x v="2"/>
    <d v="2019-05-10T00:00:00"/>
    <d v="2022-12-01T00:00:00"/>
    <x v="1"/>
    <x v="25"/>
    <s v="N"/>
    <s v="USD"/>
    <n v="253000"/>
    <n v="172304.00000000003"/>
    <n v="0"/>
    <n v="0"/>
    <n v="172304.00000000003"/>
    <n v="0"/>
    <n v="0"/>
    <n v="0"/>
    <n v="0"/>
    <n v="0"/>
    <n v="425304"/>
    <s v="USD"/>
    <n v="260590"/>
    <n v="260590"/>
    <x v="1"/>
    <n v="253000"/>
    <x v="84"/>
    <n v="260590"/>
    <n v="260590"/>
    <n v="0.03"/>
  </r>
  <r>
    <x v="85"/>
    <x v="4"/>
    <s v="San Francisco"/>
    <x v="2"/>
    <x v="2"/>
    <d v="2019-05-10T00:00:00"/>
    <d v="2022-12-01T00:00:00"/>
    <x v="3"/>
    <x v="15"/>
    <s v="A"/>
    <s v="USD"/>
    <n v="299145"/>
    <n v="1122000"/>
    <n v="0"/>
    <n v="0"/>
    <n v="1122000"/>
    <n v="0"/>
    <n v="0"/>
    <n v="0"/>
    <n v="0"/>
    <n v="174400"/>
    <n v="1595545"/>
    <s v="USD"/>
    <n v="323076.60000000003"/>
    <n v="323076.60000000003"/>
    <x v="1"/>
    <n v="299145"/>
    <x v="85"/>
    <n v="323076.60000000003"/>
    <n v="323076.60000000003"/>
    <n v="8.0000000000000113E-2"/>
  </r>
  <r>
    <x v="86"/>
    <x v="0"/>
    <s v="San Francisco"/>
    <x v="2"/>
    <x v="2"/>
    <d v="2019-05-10T00:00:00"/>
    <d v="2022-12-01T00:00:00"/>
    <x v="0"/>
    <x v="20"/>
    <s v="M"/>
    <s v="USD"/>
    <n v="190740.00000000003"/>
    <n v="567820"/>
    <n v="0"/>
    <n v="0"/>
    <n v="567820"/>
    <n v="0"/>
    <n v="0"/>
    <n v="0"/>
    <n v="0"/>
    <n v="0"/>
    <n v="758560"/>
    <s v="USD"/>
    <n v="211721.40000000005"/>
    <n v="211721.40000000005"/>
    <x v="1"/>
    <n v="190740.00000000003"/>
    <x v="86"/>
    <n v="211721.40000000005"/>
    <n v="211721.40000000005"/>
    <n v="0.11000000000000011"/>
  </r>
  <r>
    <x v="87"/>
    <x v="0"/>
    <s v="San Francisco"/>
    <x v="2"/>
    <x v="2"/>
    <d v="2019-05-10T00:00:00"/>
    <d v="2022-12-01T00:00:00"/>
    <x v="1"/>
    <x v="8"/>
    <s v="L"/>
    <s v="USD"/>
    <n v="186718.40000000002"/>
    <n v="102366.00000000001"/>
    <n v="0"/>
    <n v="0"/>
    <n v="102366.00000000001"/>
    <n v="0"/>
    <n v="0"/>
    <n v="0"/>
    <n v="0"/>
    <n v="0"/>
    <n v="289084.40000000002"/>
    <s v="USD"/>
    <n v="212858.97600000005"/>
    <n v="212858.97600000005"/>
    <x v="1"/>
    <n v="186718.40000000002"/>
    <x v="87"/>
    <n v="212858.97600000005"/>
    <n v="212858.97600000005"/>
    <n v="0.14000000000000015"/>
  </r>
  <r>
    <x v="88"/>
    <x v="0"/>
    <s v="Hong Kong"/>
    <x v="3"/>
    <x v="1"/>
    <d v="2019-05-10T00:00:00"/>
    <d v="2022-12-01T00:00:00"/>
    <x v="2"/>
    <x v="21"/>
    <s v="Z"/>
    <s v="HKD"/>
    <n v="1732500.0000000002"/>
    <n v="1837614.9000000001"/>
    <n v="0"/>
    <n v="0"/>
    <n v="1837614.9000000001"/>
    <n v="0"/>
    <n v="0"/>
    <n v="0"/>
    <n v="0"/>
    <n v="0"/>
    <n v="3570114.9000000004"/>
    <s v="HKD"/>
    <n v="1975050.0000000005"/>
    <n v="1975050.0000000005"/>
    <x v="1"/>
    <n v="220865.23077707595"/>
    <x v="88"/>
    <n v="251786.36308586661"/>
    <n v="251786.36308586661"/>
    <n v="0.14000000000000015"/>
  </r>
  <r>
    <x v="89"/>
    <x v="0"/>
    <s v="Wilmington"/>
    <x v="2"/>
    <x v="2"/>
    <d v="2019-05-10T00:00:00"/>
    <d v="2022-12-01T00:00:00"/>
    <x v="1"/>
    <x v="14"/>
    <s v="E"/>
    <s v="USD"/>
    <n v="171649.5"/>
    <n v="141347.79999999999"/>
    <n v="0"/>
    <n v="0"/>
    <n v="141347.79999999999"/>
    <n v="0"/>
    <n v="0"/>
    <n v="0"/>
    <n v="0"/>
    <n v="0"/>
    <n v="312997.3"/>
    <s v="USD"/>
    <n v="187097.95500000002"/>
    <n v="187097.95500000002"/>
    <x v="1"/>
    <n v="171649.5"/>
    <x v="89"/>
    <n v="187097.95500000002"/>
    <n v="187097.95500000002"/>
    <n v="9.0000000000000094E-2"/>
  </r>
  <r>
    <x v="90"/>
    <x v="4"/>
    <s v="New York"/>
    <x v="2"/>
    <x v="2"/>
    <d v="2006-07-31T00:00:00"/>
    <d v="2022-12-01T00:00:00"/>
    <x v="0"/>
    <x v="17"/>
    <s v="A"/>
    <s v="USD"/>
    <n v="254100.00000000003"/>
    <n v="595320"/>
    <n v="0"/>
    <n v="0"/>
    <n v="595320"/>
    <n v="0"/>
    <n v="0"/>
    <n v="0"/>
    <n v="0"/>
    <n v="0"/>
    <n v="849420"/>
    <s v="USD"/>
    <n v="261723.00000000003"/>
    <n v="261723.00000000003"/>
    <x v="0"/>
    <n v="254100.00000000003"/>
    <x v="90"/>
    <n v="261723.00000000003"/>
    <n v="261723.00000000003"/>
    <n v="2.9999999999999995E-2"/>
  </r>
  <r>
    <x v="91"/>
    <x v="1"/>
    <s v="Frankfurt"/>
    <x v="6"/>
    <x v="0"/>
    <d v="2019-05-10T00:00:00"/>
    <d v="2022-12-01T00:00:00"/>
    <x v="1"/>
    <x v="15"/>
    <s v="Q"/>
    <s v="EUR"/>
    <n v="73645"/>
    <n v="10890"/>
    <n v="0"/>
    <n v="0"/>
    <n v="10890"/>
    <n v="0"/>
    <n v="0"/>
    <n v="0"/>
    <n v="0"/>
    <n v="0"/>
    <n v="84535"/>
    <s v="EUR"/>
    <n v="79536.600000000006"/>
    <n v="79536.600000000006"/>
    <x v="1"/>
    <n v="85965.808497803562"/>
    <x v="91"/>
    <n v="92843.073177627855"/>
    <n v="92843.073177627855"/>
    <n v="8.0000000000000099E-2"/>
  </r>
  <r>
    <x v="92"/>
    <x v="3"/>
    <s v="San Francisco"/>
    <x v="2"/>
    <x v="2"/>
    <d v="2019-05-10T00:00:00"/>
    <d v="2022-12-01T00:00:00"/>
    <x v="2"/>
    <x v="22"/>
    <s v="X"/>
    <s v="USD"/>
    <n v="158620"/>
    <n v="49192.000000000007"/>
    <n v="0"/>
    <n v="0"/>
    <n v="49192.000000000007"/>
    <n v="0"/>
    <n v="0"/>
    <n v="0"/>
    <n v="0"/>
    <n v="0"/>
    <n v="207812"/>
    <s v="USD"/>
    <n v="182413"/>
    <n v="182413"/>
    <x v="1"/>
    <n v="158620"/>
    <x v="92"/>
    <n v="182413"/>
    <n v="182413"/>
    <n v="0.15"/>
  </r>
  <r>
    <x v="93"/>
    <x v="4"/>
    <s v="San Francisco"/>
    <x v="2"/>
    <x v="2"/>
    <d v="2019-05-10T00:00:00"/>
    <d v="2022-12-01T00:00:00"/>
    <x v="2"/>
    <x v="11"/>
    <s v="A"/>
    <s v="USD"/>
    <n v="258940.00000000006"/>
    <n v="880275.00000000012"/>
    <n v="0"/>
    <n v="0"/>
    <n v="880275.00000000012"/>
    <n v="0"/>
    <n v="0"/>
    <n v="0"/>
    <n v="0"/>
    <n v="105000"/>
    <n v="1244215.0000000002"/>
    <s v="USD"/>
    <n v="287423.40000000008"/>
    <n v="287423.40000000008"/>
    <x v="1"/>
    <n v="258940.00000000006"/>
    <x v="93"/>
    <n v="287423.40000000008"/>
    <n v="287423.40000000008"/>
    <n v="0.11000000000000007"/>
  </r>
  <r>
    <x v="94"/>
    <x v="4"/>
    <s v="San Francisco"/>
    <x v="2"/>
    <x v="2"/>
    <d v="2019-05-10T00:00:00"/>
    <d v="2022-12-01T00:00:00"/>
    <x v="2"/>
    <x v="5"/>
    <s v="N"/>
    <s v="USD"/>
    <n v="242550.00000000003"/>
    <n v="1125850"/>
    <n v="0"/>
    <n v="0"/>
    <n v="1125850"/>
    <n v="0"/>
    <n v="0"/>
    <n v="0"/>
    <n v="0"/>
    <n v="0"/>
    <n v="1368400"/>
    <s v="USD"/>
    <n v="257103.00000000006"/>
    <n v="257103.00000000006"/>
    <x v="1"/>
    <n v="242550.00000000003"/>
    <x v="94"/>
    <n v="257103.00000000006"/>
    <n v="257103.00000000006"/>
    <n v="6.0000000000000116E-2"/>
  </r>
  <r>
    <x v="95"/>
    <x v="7"/>
    <s v="New York"/>
    <x v="2"/>
    <x v="2"/>
    <d v="2019-05-10T00:00:00"/>
    <d v="2022-12-01T00:00:00"/>
    <x v="2"/>
    <x v="1"/>
    <s v="O"/>
    <s v="USD"/>
    <n v="101574.00000000001"/>
    <n v="9460"/>
    <n v="0"/>
    <n v="0"/>
    <n v="9460"/>
    <n v="0"/>
    <n v="4153"/>
    <n v="0"/>
    <n v="4153"/>
    <n v="0"/>
    <n v="115187.00000000001"/>
    <s v="USD"/>
    <n v="107668.44000000002"/>
    <n v="107668.44000000002"/>
    <x v="1"/>
    <n v="101574.00000000001"/>
    <x v="95"/>
    <n v="107668.44000000002"/>
    <n v="107668.44000000002"/>
    <n v="6.0000000000000012E-2"/>
  </r>
  <r>
    <x v="96"/>
    <x v="0"/>
    <s v="San Francisco"/>
    <x v="2"/>
    <x v="2"/>
    <d v="2019-05-10T00:00:00"/>
    <d v="2022-12-01T00:00:00"/>
    <x v="3"/>
    <x v="18"/>
    <s v="T"/>
    <s v="USD"/>
    <n v="211810.50000000006"/>
    <n v="93109.500000000015"/>
    <n v="0"/>
    <n v="0"/>
    <n v="93109.500000000015"/>
    <n v="0"/>
    <n v="0"/>
    <n v="0"/>
    <n v="0"/>
    <n v="0"/>
    <n v="304920.00000000006"/>
    <s v="USD"/>
    <n v="232991.55000000008"/>
    <n v="232991.55000000008"/>
    <x v="1"/>
    <n v="211810.50000000006"/>
    <x v="96"/>
    <n v="232991.55000000008"/>
    <n v="232991.55000000008"/>
    <n v="0.10000000000000006"/>
  </r>
  <r>
    <x v="97"/>
    <x v="4"/>
    <s v="San Francisco"/>
    <x v="2"/>
    <x v="2"/>
    <d v="2019-05-10T00:00:00"/>
    <d v="2022-12-01T00:00:00"/>
    <x v="2"/>
    <x v="11"/>
    <s v="C"/>
    <s v="USD"/>
    <n v="254100.00000000003"/>
    <n v="0"/>
    <n v="1854000"/>
    <n v="0"/>
    <n v="1854000"/>
    <n v="0"/>
    <n v="0"/>
    <n v="0"/>
    <n v="0"/>
    <n v="218000.00000000003"/>
    <n v="2326100"/>
    <s v="USD"/>
    <n v="274428.00000000006"/>
    <n v="274428.00000000006"/>
    <x v="1"/>
    <n v="254100.00000000003"/>
    <x v="97"/>
    <n v="274428.00000000006"/>
    <n v="274428.00000000006"/>
    <n v="8.0000000000000099E-2"/>
  </r>
  <r>
    <x v="98"/>
    <x v="3"/>
    <s v="San Francisco"/>
    <x v="2"/>
    <x v="2"/>
    <d v="2019-05-10T00:00:00"/>
    <d v="2022-12-01T00:00:00"/>
    <x v="1"/>
    <x v="15"/>
    <s v="Y"/>
    <s v="USD"/>
    <n v="169312"/>
    <n v="85140.000000000015"/>
    <n v="0"/>
    <n v="0"/>
    <n v="85140.000000000015"/>
    <n v="0"/>
    <n v="0"/>
    <n v="0"/>
    <n v="0"/>
    <n v="0"/>
    <n v="254452"/>
    <s v="USD"/>
    <n v="193015.68000000002"/>
    <n v="193015.68000000002"/>
    <x v="1"/>
    <n v="169312"/>
    <x v="98"/>
    <n v="193015.68000000002"/>
    <n v="193015.68000000002"/>
    <n v="0.14000000000000012"/>
  </r>
  <r>
    <x v="99"/>
    <x v="0"/>
    <s v="New York"/>
    <x v="2"/>
    <x v="2"/>
    <d v="2019-05-10T00:00:00"/>
    <d v="2022-12-01T00:00:00"/>
    <x v="1"/>
    <x v="10"/>
    <s v="S"/>
    <s v="USD"/>
    <n v="215270.00000000003"/>
    <n v="93093.000000000015"/>
    <n v="0"/>
    <n v="0"/>
    <n v="93093.000000000015"/>
    <n v="0"/>
    <n v="0"/>
    <n v="0"/>
    <n v="0"/>
    <n v="0"/>
    <n v="308363.00000000006"/>
    <s v="USD"/>
    <n v="243255.1"/>
    <n v="243255.1"/>
    <x v="1"/>
    <n v="215270.00000000003"/>
    <x v="99"/>
    <n v="243255.1"/>
    <n v="243255.1"/>
    <n v="0.12999999999999987"/>
  </r>
  <r>
    <x v="100"/>
    <x v="6"/>
    <s v="Princeton"/>
    <x v="2"/>
    <x v="2"/>
    <d v="2019-05-10T00:00:00"/>
    <d v="2022-12-01T00:00:00"/>
    <x v="1"/>
    <x v="11"/>
    <s v="N"/>
    <s v="USD"/>
    <n v="75075"/>
    <n v="8673.5"/>
    <n v="0"/>
    <n v="0"/>
    <n v="8673.5"/>
    <n v="0"/>
    <n v="0"/>
    <n v="0"/>
    <n v="0"/>
    <n v="0"/>
    <n v="83748.5"/>
    <s v="USD"/>
    <n v="80330.25"/>
    <n v="80330.25"/>
    <x v="1"/>
    <n v="75075"/>
    <x v="100"/>
    <n v="80330.25"/>
    <n v="80330.25"/>
    <n v="7.0000000000000007E-2"/>
  </r>
  <r>
    <x v="101"/>
    <x v="0"/>
    <s v="Sydney"/>
    <x v="4"/>
    <x v="1"/>
    <d v="2006-09-11T00:00:00"/>
    <d v="2022-12-01T00:00:00"/>
    <x v="2"/>
    <x v="13"/>
    <s v="P"/>
    <s v="AUD"/>
    <n v="249975.00000000003"/>
    <n v="263650.2"/>
    <n v="0"/>
    <n v="0"/>
    <n v="263650.2"/>
    <n v="0"/>
    <n v="0"/>
    <n v="0"/>
    <n v="0"/>
    <n v="0"/>
    <n v="513625.20000000007"/>
    <s v="AUD"/>
    <n v="279972.00000000006"/>
    <n v="279972.00000000006"/>
    <x v="0"/>
    <n v="189143.58375666259"/>
    <x v="101"/>
    <n v="211840.81380746211"/>
    <n v="211840.81380746211"/>
    <n v="0.12000000000000008"/>
  </r>
  <r>
    <x v="102"/>
    <x v="3"/>
    <s v="San Francisco"/>
    <x v="2"/>
    <x v="2"/>
    <d v="2019-05-10T00:00:00"/>
    <d v="2022-12-01T00:00:00"/>
    <x v="5"/>
    <x v="7"/>
    <s v="W"/>
    <s v="USD"/>
    <n v="172260"/>
    <n v="54802.000000000007"/>
    <n v="0"/>
    <n v="0"/>
    <n v="54802.000000000007"/>
    <n v="0"/>
    <n v="0"/>
    <n v="0"/>
    <n v="0"/>
    <n v="0"/>
    <n v="227062"/>
    <s v="USD"/>
    <n v="191208.6"/>
    <n v="191208.6"/>
    <x v="1"/>
    <n v="172260"/>
    <x v="102"/>
    <n v="191208.6"/>
    <n v="191208.6"/>
    <n v="0.11000000000000003"/>
  </r>
  <r>
    <x v="103"/>
    <x v="0"/>
    <s v="New York"/>
    <x v="2"/>
    <x v="2"/>
    <d v="2019-05-10T00:00:00"/>
    <d v="2022-12-01T00:00:00"/>
    <x v="1"/>
    <x v="6"/>
    <s v="S"/>
    <s v="USD"/>
    <n v="217745.00000000006"/>
    <n v="124080"/>
    <n v="0"/>
    <n v="0"/>
    <n v="124080"/>
    <n v="0"/>
    <n v="0"/>
    <n v="0"/>
    <n v="0"/>
    <n v="0"/>
    <n v="341825.00000000006"/>
    <s v="USD"/>
    <n v="219922.45000000007"/>
    <n v="219922.45000000007"/>
    <x v="1"/>
    <n v="217745.00000000006"/>
    <x v="103"/>
    <n v="219922.45000000007"/>
    <n v="219922.45000000007"/>
    <n v="1.0000000000000051E-2"/>
  </r>
  <r>
    <x v="104"/>
    <x v="4"/>
    <s v="Wilmington"/>
    <x v="2"/>
    <x v="2"/>
    <d v="2019-05-10T00:00:00"/>
    <d v="2022-12-01T00:00:00"/>
    <x v="1"/>
    <x v="7"/>
    <s v="P"/>
    <s v="USD"/>
    <n v="202479.20000000004"/>
    <n v="137280"/>
    <n v="0"/>
    <n v="0"/>
    <n v="137280"/>
    <n v="0"/>
    <n v="0"/>
    <n v="0"/>
    <n v="0"/>
    <n v="0"/>
    <n v="339759.20000000007"/>
    <s v="USD"/>
    <n v="224751.91200000007"/>
    <n v="224751.91200000007"/>
    <x v="1"/>
    <n v="202479.20000000004"/>
    <x v="104"/>
    <n v="224751.91200000007"/>
    <n v="224751.91200000007"/>
    <n v="0.11000000000000013"/>
  </r>
  <r>
    <x v="105"/>
    <x v="5"/>
    <s v="San Francisco"/>
    <x v="2"/>
    <x v="2"/>
    <d v="2019-05-10T00:00:00"/>
    <d v="2022-12-01T00:00:00"/>
    <x v="5"/>
    <x v="22"/>
    <s v="P"/>
    <s v="USD"/>
    <n v="100045.00000000001"/>
    <n v="63382"/>
    <n v="0"/>
    <n v="0"/>
    <n v="63382"/>
    <n v="0"/>
    <n v="766"/>
    <n v="0"/>
    <n v="766"/>
    <n v="0"/>
    <n v="164193"/>
    <s v="USD"/>
    <n v="101045.45000000001"/>
    <n v="101045.45000000001"/>
    <x v="1"/>
    <n v="100045.00000000001"/>
    <x v="105"/>
    <n v="101045.45000000001"/>
    <n v="101045.45000000001"/>
    <n v="9.999999999999969E-3"/>
  </r>
  <r>
    <x v="106"/>
    <x v="4"/>
    <s v="San Francisco"/>
    <x v="2"/>
    <x v="2"/>
    <d v="2019-05-10T00:00:00"/>
    <d v="2022-12-01T00:00:00"/>
    <x v="2"/>
    <x v="20"/>
    <s v="C"/>
    <s v="USD"/>
    <n v="277200.00000000006"/>
    <n v="1637416.0000000002"/>
    <n v="0"/>
    <n v="0"/>
    <n v="1637416.0000000002"/>
    <n v="0"/>
    <n v="0"/>
    <n v="0"/>
    <n v="0"/>
    <n v="1150000"/>
    <n v="3064616"/>
    <s v="USD"/>
    <n v="310464.00000000012"/>
    <n v="310464.00000000012"/>
    <x v="1"/>
    <n v="277200.00000000006"/>
    <x v="106"/>
    <n v="310464.00000000012"/>
    <n v="310464.00000000012"/>
    <n v="0.12000000000000019"/>
  </r>
  <r>
    <x v="107"/>
    <x v="0"/>
    <s v="California"/>
    <x v="2"/>
    <x v="2"/>
    <d v="2019-05-10T00:00:00"/>
    <d v="2022-12-01T00:00:00"/>
    <x v="0"/>
    <x v="15"/>
    <s v="K"/>
    <s v="USD"/>
    <n v="180641.34000000003"/>
    <n v="66880"/>
    <n v="0"/>
    <n v="0"/>
    <n v="66880"/>
    <n v="0"/>
    <n v="0"/>
    <n v="0"/>
    <n v="0"/>
    <n v="0"/>
    <n v="247521.34000000003"/>
    <s v="USD"/>
    <n v="207737.54100000003"/>
    <n v="207737.54100000003"/>
    <x v="1"/>
    <n v="180641.34000000003"/>
    <x v="107"/>
    <n v="207737.54100000003"/>
    <n v="207737.54100000003"/>
    <n v="0.15"/>
  </r>
  <r>
    <x v="108"/>
    <x v="3"/>
    <s v="San Francisco"/>
    <x v="2"/>
    <x v="2"/>
    <d v="2019-05-10T00:00:00"/>
    <d v="2022-12-01T00:00:00"/>
    <x v="1"/>
    <x v="20"/>
    <s v="W"/>
    <s v="USD"/>
    <n v="143154"/>
    <n v="21300.400000000001"/>
    <n v="0"/>
    <n v="0"/>
    <n v="21300.400000000001"/>
    <n v="0"/>
    <n v="0"/>
    <n v="0"/>
    <n v="0"/>
    <n v="0"/>
    <n v="164454.39999999999"/>
    <s v="USD"/>
    <n v="161764.01999999999"/>
    <n v="161764.01999999999"/>
    <x v="1"/>
    <n v="143154"/>
    <x v="108"/>
    <n v="161764.01999999999"/>
    <n v="161764.01999999999"/>
    <n v="0.12999999999999992"/>
  </r>
  <r>
    <x v="109"/>
    <x v="3"/>
    <s v="San Francisco"/>
    <x v="2"/>
    <x v="2"/>
    <d v="2019-05-10T00:00:00"/>
    <d v="2022-12-01T00:00:00"/>
    <x v="2"/>
    <x v="11"/>
    <s v="X"/>
    <s v="USD"/>
    <n v="163240"/>
    <n v="77550"/>
    <n v="0"/>
    <n v="0"/>
    <n v="77550"/>
    <n v="0"/>
    <n v="0"/>
    <n v="0"/>
    <n v="0"/>
    <n v="0"/>
    <n v="240790"/>
    <s v="USD"/>
    <n v="173034.4"/>
    <n v="173034.4"/>
    <x v="1"/>
    <n v="163240"/>
    <x v="109"/>
    <n v="173034.4"/>
    <n v="173034.4"/>
    <n v="5.9999999999999963E-2"/>
  </r>
  <r>
    <x v="110"/>
    <x v="0"/>
    <s v="New York"/>
    <x v="2"/>
    <x v="2"/>
    <d v="2019-05-10T00:00:00"/>
    <d v="2022-12-01T00:00:00"/>
    <x v="1"/>
    <x v="11"/>
    <s v="J"/>
    <s v="USD"/>
    <n v="244530.00000000006"/>
    <n v="70488"/>
    <n v="0"/>
    <n v="0"/>
    <n v="70488"/>
    <n v="0"/>
    <n v="0"/>
    <n v="0"/>
    <n v="0"/>
    <n v="0"/>
    <n v="315018.00000000006"/>
    <s v="USD"/>
    <n v="276318.90000000002"/>
    <n v="276318.90000000002"/>
    <x v="1"/>
    <n v="244530.00000000006"/>
    <x v="110"/>
    <n v="276318.90000000002"/>
    <n v="276318.90000000002"/>
    <n v="0.12999999999999984"/>
  </r>
  <r>
    <x v="111"/>
    <x v="3"/>
    <s v="San Francisco"/>
    <x v="2"/>
    <x v="2"/>
    <d v="2019-05-10T00:00:00"/>
    <d v="2022-12-01T00:00:00"/>
    <x v="3"/>
    <x v="8"/>
    <s v="I"/>
    <s v="USD"/>
    <n v="192390.00000000003"/>
    <n v="53845.000000000007"/>
    <n v="0"/>
    <n v="0"/>
    <n v="53845.000000000007"/>
    <n v="0"/>
    <n v="0"/>
    <n v="0"/>
    <n v="0"/>
    <n v="0"/>
    <n v="246235.00000000003"/>
    <s v="USD"/>
    <n v="198161.70000000004"/>
    <n v="198161.70000000004"/>
    <x v="1"/>
    <n v="192390.00000000003"/>
    <x v="111"/>
    <n v="198161.70000000004"/>
    <n v="198161.70000000004"/>
    <n v="3.0000000000000054E-2"/>
  </r>
  <r>
    <x v="112"/>
    <x v="3"/>
    <s v="Princeton"/>
    <x v="2"/>
    <x v="2"/>
    <d v="2007-04-16T00:00:00"/>
    <d v="2022-12-01T00:00:00"/>
    <x v="1"/>
    <x v="23"/>
    <s v="H"/>
    <s v="USD"/>
    <n v="128260.00000000003"/>
    <n v="46948.000000000007"/>
    <n v="0"/>
    <n v="0"/>
    <n v="46948.000000000007"/>
    <n v="0"/>
    <n v="0"/>
    <n v="0"/>
    <n v="0"/>
    <n v="0"/>
    <n v="175208.00000000003"/>
    <s v="USD"/>
    <n v="130825.20000000003"/>
    <n v="130825.20000000003"/>
    <x v="0"/>
    <n v="128260.00000000003"/>
    <x v="112"/>
    <n v="130825.20000000003"/>
    <n v="130825.20000000003"/>
    <n v="1.9999999999999973E-2"/>
  </r>
  <r>
    <x v="113"/>
    <x v="7"/>
    <s v="Boston"/>
    <x v="2"/>
    <x v="2"/>
    <d v="2006-08-28T00:00:00"/>
    <d v="2022-12-01T00:00:00"/>
    <x v="2"/>
    <x v="8"/>
    <s v="W"/>
    <s v="USD"/>
    <n v="90750.000000000015"/>
    <n v="62350.2"/>
    <n v="0"/>
    <n v="0"/>
    <n v="62350.2"/>
    <n v="0"/>
    <n v="0"/>
    <n v="0"/>
    <n v="0"/>
    <n v="0"/>
    <n v="153100.20000000001"/>
    <s v="USD"/>
    <n v="104362.50000000001"/>
    <n v="104362.50000000001"/>
    <x v="0"/>
    <n v="90750.000000000015"/>
    <x v="113"/>
    <n v="104362.50000000001"/>
    <n v="104362.50000000001"/>
    <n v="0.14999999999999997"/>
  </r>
  <r>
    <x v="114"/>
    <x v="0"/>
    <s v="Edinburgh"/>
    <x v="0"/>
    <x v="0"/>
    <d v="2019-05-10T00:00:00"/>
    <d v="2022-12-01T00:00:00"/>
    <x v="3"/>
    <x v="13"/>
    <s v="R"/>
    <s v="GBP"/>
    <n v="126566.00000000003"/>
    <n v="55155.100000000006"/>
    <n v="0"/>
    <n v="0"/>
    <n v="55155.100000000006"/>
    <n v="0"/>
    <n v="0"/>
    <n v="0"/>
    <n v="0"/>
    <n v="0"/>
    <n v="181721.10000000003"/>
    <s v="GBP"/>
    <n v="139222.60000000003"/>
    <n v="139222.60000000003"/>
    <x v="1"/>
    <n v="168415.04790957362"/>
    <x v="114"/>
    <n v="185256.55270053097"/>
    <n v="185256.55270053097"/>
    <n v="9.9999999999999908E-2"/>
  </r>
  <r>
    <x v="115"/>
    <x v="4"/>
    <s v="San Francisco"/>
    <x v="2"/>
    <x v="2"/>
    <d v="2019-05-10T00:00:00"/>
    <d v="2022-12-01T00:00:00"/>
    <x v="2"/>
    <x v="21"/>
    <s v="G"/>
    <s v="USD"/>
    <n v="246840.00000000003"/>
    <n v="517440"/>
    <n v="0"/>
    <n v="0"/>
    <n v="517440"/>
    <n v="0"/>
    <n v="0"/>
    <n v="0"/>
    <n v="0"/>
    <n v="0"/>
    <n v="764280"/>
    <s v="USD"/>
    <n v="281397.60000000003"/>
    <n v="281397.60000000003"/>
    <x v="1"/>
    <n v="246840.00000000003"/>
    <x v="115"/>
    <n v="281397.60000000003"/>
    <n v="281397.60000000003"/>
    <n v="0.14000000000000001"/>
  </r>
  <r>
    <x v="116"/>
    <x v="1"/>
    <s v="Wilmington"/>
    <x v="2"/>
    <x v="2"/>
    <d v="2019-05-10T00:00:00"/>
    <d v="2022-12-01T00:00:00"/>
    <x v="1"/>
    <x v="0"/>
    <s v="G"/>
    <s v="USD"/>
    <n v="72930"/>
    <n v="7755"/>
    <n v="0"/>
    <n v="0"/>
    <n v="7755"/>
    <n v="0"/>
    <n v="0"/>
    <n v="0"/>
    <n v="0"/>
    <n v="0"/>
    <n v="80685"/>
    <s v="USD"/>
    <n v="74388.600000000006"/>
    <n v="74388.600000000006"/>
    <x v="1"/>
    <n v="72930"/>
    <x v="116"/>
    <n v="74388.600000000006"/>
    <n v="74388.600000000006"/>
    <n v="2.000000000000008E-2"/>
  </r>
  <r>
    <x v="117"/>
    <x v="3"/>
    <s v="San Francisco"/>
    <x v="2"/>
    <x v="2"/>
    <d v="2019-05-10T00:00:00"/>
    <d v="2022-12-01T00:00:00"/>
    <x v="2"/>
    <x v="12"/>
    <s v="Q"/>
    <s v="USD"/>
    <n v="147499"/>
    <n v="105270.00000000001"/>
    <n v="0"/>
    <n v="0"/>
    <n v="105270.00000000001"/>
    <n v="0"/>
    <n v="0"/>
    <n v="0"/>
    <n v="0"/>
    <n v="0"/>
    <n v="252769"/>
    <s v="USD"/>
    <n v="168148.86000000002"/>
    <n v="168148.86000000002"/>
    <x v="1"/>
    <n v="147499"/>
    <x v="117"/>
    <n v="168148.86000000002"/>
    <n v="168148.86000000002"/>
    <n v="0.1400000000000001"/>
  </r>
  <r>
    <x v="118"/>
    <x v="7"/>
    <s v="San Francisco"/>
    <x v="2"/>
    <x v="2"/>
    <d v="2019-05-10T00:00:00"/>
    <d v="2022-12-01T00:00:00"/>
    <x v="2"/>
    <x v="19"/>
    <s v="I"/>
    <s v="USD"/>
    <n v="100045.00000000001"/>
    <n v="38802.500000000007"/>
    <n v="0"/>
    <n v="0"/>
    <n v="38802.500000000007"/>
    <n v="0"/>
    <n v="0"/>
    <n v="0"/>
    <n v="0"/>
    <n v="0"/>
    <n v="138847.50000000003"/>
    <s v="USD"/>
    <n v="103046.35000000002"/>
    <n v="103046.35000000002"/>
    <x v="1"/>
    <n v="100045.00000000001"/>
    <x v="118"/>
    <n v="103046.35000000002"/>
    <n v="103046.35000000002"/>
    <n v="3.0000000000000054E-2"/>
  </r>
  <r>
    <x v="119"/>
    <x v="4"/>
    <s v="Washington"/>
    <x v="2"/>
    <x v="2"/>
    <d v="2019-05-10T00:00:00"/>
    <d v="2022-12-01T00:00:00"/>
    <x v="0"/>
    <x v="6"/>
    <s v="Z"/>
    <s v="USD"/>
    <n v="278300"/>
    <n v="222722.50000000003"/>
    <n v="0"/>
    <n v="0"/>
    <n v="222722.50000000003"/>
    <n v="0"/>
    <n v="0"/>
    <n v="0"/>
    <n v="0"/>
    <n v="112999.99999999999"/>
    <n v="614022.5"/>
    <s v="USD"/>
    <n v="308913"/>
    <n v="308913"/>
    <x v="1"/>
    <n v="278300"/>
    <x v="119"/>
    <n v="308913"/>
    <n v="308913"/>
    <n v="0.11"/>
  </r>
  <r>
    <x v="120"/>
    <x v="3"/>
    <s v="San Francisco"/>
    <x v="2"/>
    <x v="2"/>
    <d v="2019-05-10T00:00:00"/>
    <d v="2022-12-01T00:00:00"/>
    <x v="1"/>
    <x v="20"/>
    <s v="J"/>
    <s v="USD"/>
    <n v="156464.00000000003"/>
    <n v="33699.599999999999"/>
    <n v="0"/>
    <n v="0"/>
    <n v="33699.599999999999"/>
    <n v="0"/>
    <n v="0"/>
    <n v="0"/>
    <n v="0"/>
    <n v="0"/>
    <n v="190163.60000000003"/>
    <s v="USD"/>
    <n v="175239.68000000005"/>
    <n v="175239.68000000005"/>
    <x v="1"/>
    <n v="156464.00000000003"/>
    <x v="120"/>
    <n v="175239.68000000005"/>
    <n v="175239.68000000005"/>
    <n v="0.12000000000000012"/>
  </r>
  <r>
    <x v="121"/>
    <x v="0"/>
    <s v="San Francisco"/>
    <x v="2"/>
    <x v="2"/>
    <d v="2019-05-10T00:00:00"/>
    <d v="2022-12-01T00:00:00"/>
    <x v="1"/>
    <x v="21"/>
    <s v="L"/>
    <s v="USD"/>
    <n v="230626.00000000006"/>
    <n v="32725"/>
    <n v="0"/>
    <n v="0"/>
    <n v="32725"/>
    <n v="0"/>
    <n v="0"/>
    <n v="0"/>
    <n v="0"/>
    <n v="0"/>
    <n v="263351.00000000006"/>
    <s v="USD"/>
    <n v="249076.08000000007"/>
    <n v="249076.08000000007"/>
    <x v="1"/>
    <n v="230626.00000000006"/>
    <x v="121"/>
    <n v="249076.08000000007"/>
    <n v="249076.08000000007"/>
    <n v="8.0000000000000057E-2"/>
  </r>
  <r>
    <x v="122"/>
    <x v="1"/>
    <s v="Boston"/>
    <x v="2"/>
    <x v="2"/>
    <d v="2019-05-10T00:00:00"/>
    <d v="2022-12-01T00:00:00"/>
    <x v="1"/>
    <x v="22"/>
    <s v="X"/>
    <s v="USD"/>
    <n v="82225"/>
    <n v="3773.0000000000005"/>
    <n v="0"/>
    <n v="0"/>
    <n v="3773.0000000000005"/>
    <n v="0"/>
    <n v="0"/>
    <n v="15623"/>
    <n v="15623"/>
    <n v="0"/>
    <n v="101621"/>
    <s v="USD"/>
    <n v="88803"/>
    <n v="88803"/>
    <x v="1"/>
    <n v="82225"/>
    <x v="122"/>
    <n v="88803"/>
    <n v="88803"/>
    <n v="0.08"/>
  </r>
  <r>
    <x v="123"/>
    <x v="3"/>
    <s v="San Francisco"/>
    <x v="2"/>
    <x v="2"/>
    <d v="2019-05-10T00:00:00"/>
    <d v="2022-12-01T00:00:00"/>
    <x v="1"/>
    <x v="16"/>
    <s v="A"/>
    <s v="USD"/>
    <n v="151580"/>
    <n v="61886.000000000007"/>
    <n v="0"/>
    <n v="0"/>
    <n v="61886.000000000007"/>
    <n v="0"/>
    <n v="0"/>
    <n v="0"/>
    <n v="0"/>
    <n v="0"/>
    <n v="213466"/>
    <s v="USD"/>
    <n v="163706.40000000002"/>
    <n v="163706.40000000002"/>
    <x v="1"/>
    <n v="151580"/>
    <x v="123"/>
    <n v="163706.40000000002"/>
    <n v="163706.40000000002"/>
    <n v="8.0000000000000154E-2"/>
  </r>
  <r>
    <x v="124"/>
    <x v="6"/>
    <s v="Tokyo"/>
    <x v="1"/>
    <x v="1"/>
    <d v="2009-09-22T00:00:00"/>
    <d v="2022-12-01T00:00:00"/>
    <x v="0"/>
    <x v="24"/>
    <s v="R"/>
    <s v="JPY"/>
    <n v="8849940.0000000019"/>
    <n v="1267200"/>
    <n v="0"/>
    <n v="0"/>
    <n v="1267200"/>
    <n v="0"/>
    <n v="0"/>
    <n v="0"/>
    <n v="0"/>
    <n v="0"/>
    <n v="10117140.000000002"/>
    <s v="JPY"/>
    <n v="10000432.200000001"/>
    <n v="10000432.200000001"/>
    <x v="0"/>
    <n v="81457.407151732725"/>
    <x v="124"/>
    <n v="92046.870081457979"/>
    <n v="92046.870081457979"/>
    <n v="0.13"/>
  </r>
  <r>
    <x v="125"/>
    <x v="0"/>
    <s v="Pittsburgh"/>
    <x v="2"/>
    <x v="2"/>
    <d v="2019-05-10T00:00:00"/>
    <d v="2022-12-01T00:00:00"/>
    <x v="2"/>
    <x v="14"/>
    <s v="U"/>
    <s v="USD"/>
    <n v="206910.00000000006"/>
    <n v="150150"/>
    <n v="275600"/>
    <n v="0"/>
    <n v="425750"/>
    <n v="0"/>
    <n v="0"/>
    <n v="0"/>
    <n v="0"/>
    <n v="0"/>
    <n v="632660"/>
    <s v="USD"/>
    <n v="219324.60000000006"/>
    <n v="219324.60000000006"/>
    <x v="1"/>
    <n v="206910.00000000006"/>
    <x v="125"/>
    <n v="219324.60000000006"/>
    <n v="219324.60000000006"/>
    <n v="6.0000000000000012E-2"/>
  </r>
  <r>
    <x v="126"/>
    <x v="0"/>
    <s v="San Francisco"/>
    <x v="2"/>
    <x v="2"/>
    <d v="2019-05-10T00:00:00"/>
    <d v="2022-12-01T00:00:00"/>
    <x v="2"/>
    <x v="7"/>
    <s v="N"/>
    <s v="USD"/>
    <n v="211310"/>
    <n v="253330"/>
    <n v="0"/>
    <n v="0"/>
    <n v="253330"/>
    <n v="0"/>
    <n v="0"/>
    <n v="0"/>
    <n v="0"/>
    <n v="0"/>
    <n v="464640"/>
    <s v="USD"/>
    <n v="232441.00000000003"/>
    <n v="232441.00000000003"/>
    <x v="1"/>
    <n v="211310"/>
    <x v="126"/>
    <n v="232441.00000000003"/>
    <n v="232441.00000000003"/>
    <n v="0.10000000000000014"/>
  </r>
  <r>
    <x v="127"/>
    <x v="3"/>
    <s v="San Francisco"/>
    <x v="2"/>
    <x v="2"/>
    <d v="2019-05-10T00:00:00"/>
    <d v="2022-12-01T00:00:00"/>
    <x v="1"/>
    <x v="12"/>
    <s v="E"/>
    <s v="USD"/>
    <n v="144430"/>
    <n v="15180"/>
    <n v="0"/>
    <n v="0"/>
    <n v="15180"/>
    <n v="0"/>
    <n v="0"/>
    <n v="0"/>
    <n v="0"/>
    <n v="0"/>
    <n v="159610"/>
    <s v="USD"/>
    <n v="154540.1"/>
    <n v="154540.1"/>
    <x v="1"/>
    <n v="144430"/>
    <x v="127"/>
    <n v="154540.1"/>
    <n v="154540.1"/>
    <n v="7.0000000000000034E-2"/>
  </r>
  <r>
    <x v="128"/>
    <x v="0"/>
    <s v="San Francisco"/>
    <x v="2"/>
    <x v="2"/>
    <d v="2019-05-10T00:00:00"/>
    <d v="2022-12-01T00:00:00"/>
    <x v="2"/>
    <x v="21"/>
    <s v="Z"/>
    <s v="USD"/>
    <n v="184800"/>
    <n v="414920.00000000006"/>
    <n v="0"/>
    <n v="0"/>
    <n v="414920.00000000006"/>
    <n v="0"/>
    <n v="0"/>
    <n v="0"/>
    <n v="0"/>
    <n v="0"/>
    <n v="599720"/>
    <s v="USD"/>
    <n v="188496"/>
    <n v="188496"/>
    <x v="1"/>
    <n v="184800"/>
    <x v="128"/>
    <n v="188496"/>
    <n v="188496"/>
    <n v="0.02"/>
  </r>
  <r>
    <x v="129"/>
    <x v="0"/>
    <s v="Seattle"/>
    <x v="2"/>
    <x v="2"/>
    <d v="2019-05-10T00:00:00"/>
    <d v="2022-12-01T00:00:00"/>
    <x v="1"/>
    <x v="5"/>
    <s v="W"/>
    <s v="USD"/>
    <n v="170940.00000000003"/>
    <n v="103455.00000000001"/>
    <n v="0"/>
    <n v="0"/>
    <n v="103455.00000000001"/>
    <n v="0"/>
    <n v="0"/>
    <n v="0"/>
    <n v="0"/>
    <n v="0"/>
    <n v="274395.00000000006"/>
    <s v="USD"/>
    <n v="172649.40000000002"/>
    <n v="172649.40000000002"/>
    <x v="1"/>
    <n v="170940.00000000003"/>
    <x v="129"/>
    <n v="172649.40000000002"/>
    <n v="172649.40000000002"/>
    <n v="9.9999999999999638E-3"/>
  </r>
  <r>
    <x v="130"/>
    <x v="3"/>
    <s v="San Francisco"/>
    <x v="2"/>
    <x v="2"/>
    <d v="2019-05-10T00:00:00"/>
    <d v="2022-12-01T00:00:00"/>
    <x v="1"/>
    <x v="20"/>
    <s v="L"/>
    <s v="USD"/>
    <n v="196074.99999999997"/>
    <n v="15664"/>
    <n v="0"/>
    <n v="0"/>
    <n v="15664"/>
    <n v="0"/>
    <n v="0"/>
    <n v="0"/>
    <n v="0"/>
    <n v="0"/>
    <n v="211738.99999999997"/>
    <s v="USD"/>
    <n v="217643.25"/>
    <n v="217643.25"/>
    <x v="1"/>
    <n v="196074.99999999997"/>
    <x v="130"/>
    <n v="217643.25"/>
    <n v="217643.25"/>
    <n v="0.11000000000000017"/>
  </r>
  <r>
    <x v="131"/>
    <x v="4"/>
    <s v="San Francisco"/>
    <x v="2"/>
    <x v="2"/>
    <d v="2019-05-10T00:00:00"/>
    <d v="2022-12-01T00:00:00"/>
    <x v="5"/>
    <x v="13"/>
    <s v="P"/>
    <s v="USD"/>
    <n v="256520.00000000006"/>
    <n v="381810.00000000006"/>
    <n v="0"/>
    <n v="0"/>
    <n v="381810.00000000006"/>
    <n v="0"/>
    <n v="0"/>
    <n v="0"/>
    <n v="0"/>
    <n v="0"/>
    <n v="638330.00000000012"/>
    <s v="USD"/>
    <n v="277041.60000000009"/>
    <n v="277041.60000000009"/>
    <x v="1"/>
    <n v="256520.00000000006"/>
    <x v="131"/>
    <n v="277041.60000000009"/>
    <n v="277041.60000000009"/>
    <n v="8.0000000000000113E-2"/>
  </r>
  <r>
    <x v="132"/>
    <x v="0"/>
    <s v="San Francisco"/>
    <x v="2"/>
    <x v="2"/>
    <d v="2019-05-10T00:00:00"/>
    <d v="2022-12-01T00:00:00"/>
    <x v="1"/>
    <x v="12"/>
    <s v="C"/>
    <s v="USD"/>
    <n v="211860.00000000003"/>
    <n v="70070"/>
    <n v="0"/>
    <n v="0"/>
    <n v="70070"/>
    <n v="0"/>
    <n v="0"/>
    <n v="0"/>
    <n v="0"/>
    <n v="0"/>
    <n v="281930"/>
    <s v="USD"/>
    <n v="230927.40000000005"/>
    <n v="230927.40000000005"/>
    <x v="1"/>
    <n v="211860.00000000003"/>
    <x v="132"/>
    <n v="230927.40000000005"/>
    <n v="230927.40000000005"/>
    <n v="9.0000000000000094E-2"/>
  </r>
  <r>
    <x v="133"/>
    <x v="3"/>
    <s v="San Francisco"/>
    <x v="2"/>
    <x v="2"/>
    <d v="2019-05-10T00:00:00"/>
    <d v="2022-12-01T00:00:00"/>
    <x v="4"/>
    <x v="8"/>
    <s v="M"/>
    <s v="USD"/>
    <n v="163240"/>
    <n v="40964"/>
    <n v="0"/>
    <n v="0"/>
    <n v="40964"/>
    <n v="0"/>
    <n v="0"/>
    <n v="0"/>
    <n v="0"/>
    <n v="0"/>
    <n v="204204"/>
    <s v="USD"/>
    <n v="174666.80000000002"/>
    <n v="174666.80000000002"/>
    <x v="1"/>
    <n v="163240"/>
    <x v="133"/>
    <n v="174666.80000000002"/>
    <n v="174666.80000000002"/>
    <n v="7.0000000000000104E-2"/>
  </r>
  <r>
    <x v="134"/>
    <x v="0"/>
    <s v="San Francisco"/>
    <x v="2"/>
    <x v="2"/>
    <d v="2019-05-10T00:00:00"/>
    <d v="2022-12-01T00:00:00"/>
    <x v="5"/>
    <x v="4"/>
    <s v="A"/>
    <s v="USD"/>
    <n v="203830.00000000006"/>
    <n v="131560"/>
    <n v="0"/>
    <n v="0"/>
    <n v="131560"/>
    <n v="0"/>
    <n v="0"/>
    <n v="0"/>
    <n v="0"/>
    <n v="0"/>
    <n v="335390.00000000006"/>
    <s v="USD"/>
    <n v="209944.90000000005"/>
    <n v="209944.90000000005"/>
    <x v="1"/>
    <n v="203830.00000000006"/>
    <x v="134"/>
    <n v="209944.90000000005"/>
    <n v="209944.90000000005"/>
    <n v="2.9999999999999964E-2"/>
  </r>
  <r>
    <x v="135"/>
    <x v="4"/>
    <s v="New York"/>
    <x v="2"/>
    <x v="2"/>
    <d v="2006-09-18T00:00:00"/>
    <d v="2022-12-01T00:00:00"/>
    <x v="0"/>
    <x v="2"/>
    <s v="J"/>
    <s v="USD"/>
    <n v="263780.00000000006"/>
    <n v="975590.00000000012"/>
    <n v="0"/>
    <n v="0"/>
    <n v="975590.00000000012"/>
    <n v="0"/>
    <n v="0"/>
    <n v="0"/>
    <n v="0"/>
    <n v="408000"/>
    <n v="1647370.0000000002"/>
    <s v="USD"/>
    <n v="292795.8000000001"/>
    <n v="292795.8000000001"/>
    <x v="0"/>
    <n v="263780.00000000006"/>
    <x v="135"/>
    <n v="292795.8000000001"/>
    <n v="292795.8000000001"/>
    <n v="0.11000000000000015"/>
  </r>
  <r>
    <x v="136"/>
    <x v="4"/>
    <s v="San Francisco"/>
    <x v="2"/>
    <x v="2"/>
    <d v="2019-05-10T00:00:00"/>
    <d v="2022-12-01T00:00:00"/>
    <x v="2"/>
    <x v="20"/>
    <s v="G"/>
    <s v="USD"/>
    <n v="219450.00000000003"/>
    <n v="0"/>
    <n v="4120000"/>
    <n v="0"/>
    <n v="4120000"/>
    <n v="0"/>
    <n v="0"/>
    <n v="0"/>
    <n v="0"/>
    <n v="560000"/>
    <n v="4899450"/>
    <s v="USD"/>
    <n v="221644.50000000003"/>
    <n v="221644.50000000003"/>
    <x v="1"/>
    <n v="219450.00000000003"/>
    <x v="136"/>
    <n v="221644.50000000003"/>
    <n v="221644.50000000003"/>
    <n v="9.9999999999999985E-3"/>
  </r>
  <r>
    <x v="137"/>
    <x v="0"/>
    <s v="San Francisco"/>
    <x v="2"/>
    <x v="2"/>
    <d v="2019-05-10T00:00:00"/>
    <d v="2022-12-01T00:00:00"/>
    <x v="1"/>
    <x v="9"/>
    <s v="S"/>
    <s v="USD"/>
    <n v="227920.00000000006"/>
    <n v="121440.00000000001"/>
    <n v="0"/>
    <n v="0"/>
    <n v="121440.00000000001"/>
    <n v="0"/>
    <n v="0"/>
    <n v="0"/>
    <n v="0"/>
    <n v="0"/>
    <n v="349360.00000000006"/>
    <s v="USD"/>
    <n v="237036.80000000008"/>
    <n v="237036.80000000008"/>
    <x v="1"/>
    <n v="227920.00000000006"/>
    <x v="137"/>
    <n v="237036.80000000008"/>
    <n v="237036.80000000008"/>
    <n v="4.0000000000000063E-2"/>
  </r>
  <r>
    <x v="138"/>
    <x v="0"/>
    <s v="Tokyo"/>
    <x v="1"/>
    <x v="1"/>
    <d v="2019-05-10T00:00:00"/>
    <d v="2022-12-01T00:00:00"/>
    <x v="5"/>
    <x v="11"/>
    <s v="D"/>
    <s v="JPY"/>
    <n v="19420500"/>
    <n v="10032000"/>
    <n v="0"/>
    <n v="0"/>
    <n v="10032000"/>
    <n v="0"/>
    <n v="0"/>
    <n v="0"/>
    <n v="0"/>
    <n v="0"/>
    <n v="29452500"/>
    <s v="JPY"/>
    <n v="22333575"/>
    <n v="22333575"/>
    <x v="1"/>
    <n v="178751.89838464724"/>
    <x v="138"/>
    <n v="205564.68314234435"/>
    <n v="205564.68314234435"/>
    <n v="0.15000000000000013"/>
  </r>
  <r>
    <x v="139"/>
    <x v="4"/>
    <s v="Tokyo"/>
    <x v="1"/>
    <x v="1"/>
    <d v="2019-05-10T00:00:00"/>
    <d v="2022-12-01T00:00:00"/>
    <x v="1"/>
    <x v="6"/>
    <s v="Q"/>
    <s v="JPY"/>
    <n v="22572000"/>
    <n v="15884275"/>
    <n v="0"/>
    <n v="0"/>
    <n v="15884275"/>
    <n v="0"/>
    <n v="0"/>
    <n v="0"/>
    <n v="0"/>
    <n v="0"/>
    <n v="38456275"/>
    <s v="JPY"/>
    <n v="25732080.000000004"/>
    <n v="25732080.000000004"/>
    <x v="1"/>
    <n v="207759.21579456027"/>
    <x v="139"/>
    <n v="236845.50600579876"/>
    <n v="236845.50600579876"/>
    <n v="0.14000000000000026"/>
  </r>
  <r>
    <x v="140"/>
    <x v="4"/>
    <s v="San Francisco"/>
    <x v="2"/>
    <x v="2"/>
    <d v="2019-05-10T00:00:00"/>
    <d v="2022-12-01T00:00:00"/>
    <x v="5"/>
    <x v="12"/>
    <s v="J"/>
    <s v="USD"/>
    <n v="278300"/>
    <n v="314072.00000000006"/>
    <n v="0"/>
    <n v="0"/>
    <n v="314072.00000000006"/>
    <n v="0"/>
    <n v="0"/>
    <n v="0"/>
    <n v="0"/>
    <n v="0"/>
    <n v="592372"/>
    <s v="USD"/>
    <n v="297781"/>
    <n v="297781"/>
    <x v="1"/>
    <n v="278300"/>
    <x v="140"/>
    <n v="297781"/>
    <n v="297781"/>
    <n v="7.0000000000000007E-2"/>
  </r>
  <r>
    <x v="141"/>
    <x v="0"/>
    <s v="San Francisco"/>
    <x v="2"/>
    <x v="2"/>
    <d v="2019-05-10T00:00:00"/>
    <d v="2022-12-01T00:00:00"/>
    <x v="5"/>
    <x v="25"/>
    <s v="H"/>
    <s v="USD"/>
    <n v="215270.00000000003"/>
    <n v="158400"/>
    <n v="0"/>
    <n v="0"/>
    <n v="158400"/>
    <n v="0"/>
    <n v="0"/>
    <n v="0"/>
    <n v="0"/>
    <n v="0"/>
    <n v="373670"/>
    <s v="USD"/>
    <n v="228186.20000000004"/>
    <n v="228186.20000000004"/>
    <x v="1"/>
    <n v="215270.00000000003"/>
    <x v="141"/>
    <n v="228186.20000000004"/>
    <n v="228186.20000000004"/>
    <n v="6.0000000000000046E-2"/>
  </r>
  <r>
    <x v="142"/>
    <x v="4"/>
    <s v="Tokyo"/>
    <x v="1"/>
    <x v="1"/>
    <d v="2019-05-10T00:00:00"/>
    <d v="2022-12-01T00:00:00"/>
    <x v="0"/>
    <x v="14"/>
    <s v="D"/>
    <s v="JPY"/>
    <n v="31625101.200000003"/>
    <n v="71928450"/>
    <n v="0"/>
    <n v="0"/>
    <n v="71928450"/>
    <n v="0"/>
    <n v="0"/>
    <n v="0"/>
    <n v="0"/>
    <n v="54178000"/>
    <n v="157731551.19999999"/>
    <s v="JPY"/>
    <n v="35420113.344000004"/>
    <n v="35420113.344000004"/>
    <x v="1"/>
    <n v="291086.57738506148"/>
    <x v="142"/>
    <n v="326016.96667126886"/>
    <n v="326016.96667126886"/>
    <n v="0.12000000000000002"/>
  </r>
  <r>
    <x v="143"/>
    <x v="4"/>
    <s v="New York"/>
    <x v="2"/>
    <x v="2"/>
    <d v="2019-05-10T00:00:00"/>
    <d v="2022-12-01T00:00:00"/>
    <x v="0"/>
    <x v="9"/>
    <s v="D"/>
    <s v="USD"/>
    <n v="265650"/>
    <n v="1013650.0000000001"/>
    <n v="0"/>
    <n v="0"/>
    <n v="1013650.0000000001"/>
    <n v="0"/>
    <n v="0"/>
    <n v="0"/>
    <n v="0"/>
    <n v="367500"/>
    <n v="1646800"/>
    <s v="USD"/>
    <n v="273619.5"/>
    <n v="273619.5"/>
    <x v="1"/>
    <n v="265650"/>
    <x v="143"/>
    <n v="273619.5"/>
    <n v="273619.5"/>
    <n v="0.03"/>
  </r>
  <r>
    <x v="144"/>
    <x v="4"/>
    <s v="London"/>
    <x v="0"/>
    <x v="0"/>
    <d v="2019-05-10T00:00:00"/>
    <d v="2022-12-01T00:00:00"/>
    <x v="2"/>
    <x v="21"/>
    <s v="H"/>
    <s v="GBP"/>
    <n v="158928.00000000003"/>
    <n v="270793.59999999998"/>
    <n v="0"/>
    <n v="0"/>
    <n v="270793.59999999998"/>
    <n v="0"/>
    <n v="0"/>
    <n v="0"/>
    <n v="0"/>
    <n v="0"/>
    <n v="429721.59999999998"/>
    <s v="GBP"/>
    <n v="163695.84000000003"/>
    <n v="163695.84000000003"/>
    <x v="1"/>
    <n v="211477.5432120215"/>
    <x v="144"/>
    <n v="217821.86950838214"/>
    <n v="217821.86950838214"/>
    <n v="2.9999999999999975E-2"/>
  </r>
  <r>
    <x v="145"/>
    <x v="0"/>
    <s v="Wilmington"/>
    <x v="2"/>
    <x v="2"/>
    <d v="2019-05-10T00:00:00"/>
    <d v="2022-12-01T00:00:00"/>
    <x v="1"/>
    <x v="6"/>
    <s v="V"/>
    <s v="USD"/>
    <n v="181500.00000000003"/>
    <n v="86592.000000000015"/>
    <n v="0"/>
    <n v="0"/>
    <n v="86592.000000000015"/>
    <n v="0"/>
    <n v="0"/>
    <n v="0"/>
    <n v="0"/>
    <n v="0"/>
    <n v="268092.00000000006"/>
    <s v="USD"/>
    <n v="206910.00000000006"/>
    <n v="206910.00000000006"/>
    <x v="1"/>
    <n v="181500.00000000003"/>
    <x v="145"/>
    <n v="206910.00000000006"/>
    <n v="206910.00000000006"/>
    <n v="0.14000000000000012"/>
  </r>
  <r>
    <x v="146"/>
    <x v="4"/>
    <s v="New York"/>
    <x v="2"/>
    <x v="2"/>
    <d v="2004-03-23T00:00:00"/>
    <d v="2022-12-01T00:00:00"/>
    <x v="3"/>
    <x v="9"/>
    <s v="Q"/>
    <s v="USD"/>
    <n v="317240.00000000006"/>
    <n v="1110312.5"/>
    <n v="0"/>
    <n v="0"/>
    <n v="1110312.5"/>
    <n v="0"/>
    <n v="0"/>
    <n v="0"/>
    <n v="0"/>
    <n v="464600"/>
    <n v="1892152.5"/>
    <s v="USD"/>
    <n v="364826.00000000006"/>
    <n v="364826.00000000006"/>
    <x v="0"/>
    <n v="317240.00000000006"/>
    <x v="146"/>
    <n v="364826.00000000006"/>
    <n v="364826.00000000006"/>
    <n v="0.14999999999999997"/>
  </r>
  <r>
    <x v="147"/>
    <x v="3"/>
    <s v="New York"/>
    <x v="2"/>
    <x v="2"/>
    <d v="2019-05-10T00:00:00"/>
    <d v="2022-12-01T00:00:00"/>
    <x v="5"/>
    <x v="10"/>
    <s v="J"/>
    <s v="USD"/>
    <n v="183315.00000000003"/>
    <n v="103455.00000000001"/>
    <n v="0"/>
    <n v="0"/>
    <n v="103455.00000000001"/>
    <n v="0"/>
    <n v="0"/>
    <n v="0"/>
    <n v="0"/>
    <n v="0"/>
    <n v="286770.00000000006"/>
    <s v="USD"/>
    <n v="194313.90000000005"/>
    <n v="194313.90000000005"/>
    <x v="1"/>
    <n v="183315.00000000003"/>
    <x v="147"/>
    <n v="194313.90000000005"/>
    <n v="194313.90000000005"/>
    <n v="6.0000000000000116E-2"/>
  </r>
  <r>
    <x v="148"/>
    <x v="0"/>
    <s v="San Francisco"/>
    <x v="2"/>
    <x v="2"/>
    <d v="2019-05-10T00:00:00"/>
    <d v="2022-12-01T00:00:00"/>
    <x v="2"/>
    <x v="0"/>
    <s v="U"/>
    <s v="USD"/>
    <n v="201960.00000000003"/>
    <n v="316800"/>
    <n v="0"/>
    <n v="0"/>
    <n v="316800"/>
    <n v="0"/>
    <n v="0"/>
    <n v="0"/>
    <n v="0"/>
    <n v="0"/>
    <n v="518760"/>
    <s v="USD"/>
    <n v="210038.40000000002"/>
    <n v="210038.40000000002"/>
    <x v="1"/>
    <n v="201960.00000000003"/>
    <x v="148"/>
    <n v="210038.40000000002"/>
    <n v="210038.40000000002"/>
    <n v="3.9999999999999966E-2"/>
  </r>
  <r>
    <x v="149"/>
    <x v="3"/>
    <s v="San Francisco"/>
    <x v="2"/>
    <x v="2"/>
    <d v="2019-05-10T00:00:00"/>
    <d v="2022-12-01T00:00:00"/>
    <x v="1"/>
    <x v="23"/>
    <s v="R"/>
    <s v="USD"/>
    <n v="188320"/>
    <n v="55440.000000000007"/>
    <n v="0"/>
    <n v="0"/>
    <n v="55440.000000000007"/>
    <n v="0"/>
    <n v="0"/>
    <n v="0"/>
    <n v="0"/>
    <n v="0"/>
    <n v="243760"/>
    <s v="USD"/>
    <n v="201502.40000000002"/>
    <n v="201502.40000000002"/>
    <x v="1"/>
    <n v="188320"/>
    <x v="149"/>
    <n v="201502.40000000002"/>
    <n v="201502.40000000002"/>
    <n v="7.0000000000000118E-2"/>
  </r>
  <r>
    <x v="150"/>
    <x v="4"/>
    <s v="San Francisco"/>
    <x v="2"/>
    <x v="2"/>
    <d v="2019-05-10T00:00:00"/>
    <d v="2022-12-01T00:00:00"/>
    <x v="2"/>
    <x v="16"/>
    <s v="S"/>
    <s v="USD"/>
    <n v="251680.00000000003"/>
    <n v="0"/>
    <n v="1944000.0000000002"/>
    <n v="0"/>
    <n v="1944000.0000000002"/>
    <n v="0"/>
    <n v="0"/>
    <n v="0"/>
    <n v="0"/>
    <n v="220000.00000000003"/>
    <n v="2415680.0000000005"/>
    <s v="USD"/>
    <n v="289432"/>
    <n v="289432"/>
    <x v="1"/>
    <n v="251680.00000000003"/>
    <x v="150"/>
    <n v="289432"/>
    <n v="289432"/>
    <n v="0.14999999999999986"/>
  </r>
  <r>
    <x v="151"/>
    <x v="4"/>
    <s v="Dublin"/>
    <x v="7"/>
    <x v="0"/>
    <d v="2019-05-10T00:00:00"/>
    <d v="2022-12-01T00:00:00"/>
    <x v="1"/>
    <x v="22"/>
    <s v="H"/>
    <s v="EUR"/>
    <n v="274725.00000000006"/>
    <n v="240240"/>
    <n v="0"/>
    <n v="0"/>
    <n v="240240"/>
    <n v="0"/>
    <n v="0"/>
    <n v="0"/>
    <n v="0"/>
    <n v="0"/>
    <n v="514965.00000000006"/>
    <s v="EUR"/>
    <n v="307692.00000000012"/>
    <n v="307692.00000000012"/>
    <x v="1"/>
    <n v="320686.49249180651"/>
    <x v="151"/>
    <n v="359168.87159082334"/>
    <n v="359168.87159082334"/>
    <n v="0.12000000000000016"/>
  </r>
  <r>
    <x v="152"/>
    <x v="4"/>
    <s v="London"/>
    <x v="0"/>
    <x v="0"/>
    <d v="2019-05-10T00:00:00"/>
    <d v="2022-12-01T00:00:00"/>
    <x v="2"/>
    <x v="3"/>
    <s v="P"/>
    <s v="GBP"/>
    <n v="193600.00000000003"/>
    <n v="464618.00000000006"/>
    <n v="0"/>
    <n v="0"/>
    <n v="464618.00000000006"/>
    <n v="0"/>
    <n v="0"/>
    <n v="0"/>
    <n v="0"/>
    <n v="77700"/>
    <n v="735918.00000000012"/>
    <s v="GBP"/>
    <n v="218768"/>
    <n v="218768"/>
    <x v="1"/>
    <n v="257613.84001464411"/>
    <x v="152"/>
    <n v="291103.63921654783"/>
    <n v="291103.63921654783"/>
    <n v="0.12999999999999995"/>
  </r>
  <r>
    <x v="153"/>
    <x v="1"/>
    <s v="Munich"/>
    <x v="6"/>
    <x v="0"/>
    <d v="2019-05-10T00:00:00"/>
    <d v="2022-12-01T00:00:00"/>
    <x v="5"/>
    <x v="22"/>
    <s v="K"/>
    <s v="EUR"/>
    <n v="72215"/>
    <n v="19057.5"/>
    <n v="0"/>
    <n v="0"/>
    <n v="19057.5"/>
    <n v="0"/>
    <n v="0"/>
    <n v="0"/>
    <n v="0"/>
    <n v="0"/>
    <n v="91272.5"/>
    <s v="EUR"/>
    <n v="82325.100000000006"/>
    <n v="82325.100000000006"/>
    <x v="1"/>
    <n v="84296.569497846212"/>
    <x v="153"/>
    <n v="96098.089227544697"/>
    <n v="96098.089227544697"/>
    <n v="0.14000000000000018"/>
  </r>
  <r>
    <x v="154"/>
    <x v="3"/>
    <s v="San Francisco"/>
    <x v="2"/>
    <x v="2"/>
    <d v="2019-05-10T00:00:00"/>
    <d v="2022-12-01T00:00:00"/>
    <x v="0"/>
    <x v="1"/>
    <s v="P"/>
    <s v="USD"/>
    <n v="198879.99999999997"/>
    <n v="33088"/>
    <n v="0"/>
    <n v="0"/>
    <n v="33088"/>
    <n v="0"/>
    <n v="0"/>
    <n v="0"/>
    <n v="0"/>
    <n v="0"/>
    <n v="231967.99999999997"/>
    <s v="USD"/>
    <n v="200868.79999999996"/>
    <n v="200868.79999999996"/>
    <x v="1"/>
    <n v="198879.99999999997"/>
    <x v="154"/>
    <n v="200868.79999999996"/>
    <n v="200868.79999999996"/>
    <n v="9.999999999999943E-3"/>
  </r>
  <r>
    <x v="155"/>
    <x v="3"/>
    <s v="London"/>
    <x v="0"/>
    <x v="0"/>
    <d v="2019-05-10T00:00:00"/>
    <d v="2022-12-01T00:00:00"/>
    <x v="1"/>
    <x v="2"/>
    <s v="B"/>
    <s v="GBP"/>
    <n v="112395.25000000001"/>
    <n v="20889.000000000004"/>
    <n v="0"/>
    <n v="0"/>
    <n v="20889.000000000004"/>
    <n v="0"/>
    <n v="0"/>
    <n v="0"/>
    <n v="0"/>
    <n v="0"/>
    <n v="133284.25000000003"/>
    <s v="GBP"/>
    <n v="124758.72750000002"/>
    <n v="124758.72750000002"/>
    <x v="1"/>
    <n v="149558.73942100169"/>
    <x v="155"/>
    <n v="166010.20075731189"/>
    <n v="166010.20075731189"/>
    <n v="0.11000000000000007"/>
  </r>
  <r>
    <x v="156"/>
    <x v="1"/>
    <s v="London"/>
    <x v="0"/>
    <x v="0"/>
    <d v="2019-05-10T00:00:00"/>
    <d v="2022-12-01T00:00:00"/>
    <x v="2"/>
    <x v="4"/>
    <s v="D"/>
    <s v="GBP"/>
    <n v="74624"/>
    <n v="29040"/>
    <n v="0"/>
    <n v="0"/>
    <n v="29040"/>
    <n v="0"/>
    <n v="0"/>
    <n v="0"/>
    <n v="0"/>
    <n v="0"/>
    <n v="103664"/>
    <s v="GBP"/>
    <n v="82086.400000000009"/>
    <n v="82086.400000000009"/>
    <x v="1"/>
    <n v="99298.425605644632"/>
    <x v="156"/>
    <n v="109228.26816620911"/>
    <n v="109228.26816620911"/>
    <n v="0.1000000000000001"/>
  </r>
  <r>
    <x v="157"/>
    <x v="0"/>
    <s v="New York"/>
    <x v="2"/>
    <x v="2"/>
    <d v="2006-11-06T00:00:00"/>
    <d v="2022-12-01T00:00:00"/>
    <x v="0"/>
    <x v="16"/>
    <s v="G"/>
    <s v="USD"/>
    <n v="212454.00000000006"/>
    <n v="145200"/>
    <n v="0"/>
    <n v="0"/>
    <n v="145200"/>
    <n v="0"/>
    <n v="0"/>
    <n v="0"/>
    <n v="0"/>
    <n v="0"/>
    <n v="357654.00000000006"/>
    <s v="USD"/>
    <n v="242197.56000000008"/>
    <n v="242197.56000000008"/>
    <x v="0"/>
    <n v="212454.00000000006"/>
    <x v="157"/>
    <n v="242197.56000000008"/>
    <n v="242197.56000000008"/>
    <n v="0.1400000000000001"/>
  </r>
  <r>
    <x v="158"/>
    <x v="0"/>
    <s v="New York"/>
    <x v="2"/>
    <x v="2"/>
    <d v="2019-05-10T00:00:00"/>
    <d v="2022-12-01T00:00:00"/>
    <x v="4"/>
    <x v="23"/>
    <s v="N"/>
    <s v="USD"/>
    <n v="205700.00000000006"/>
    <n v="145530"/>
    <n v="0"/>
    <n v="0"/>
    <n v="145530"/>
    <n v="0"/>
    <n v="0"/>
    <n v="0"/>
    <n v="0"/>
    <n v="0"/>
    <n v="351230.00000000006"/>
    <s v="USD"/>
    <n v="209814.00000000006"/>
    <n v="209814.00000000006"/>
    <x v="1"/>
    <n v="205700.00000000006"/>
    <x v="158"/>
    <n v="209814.00000000006"/>
    <n v="209814.00000000006"/>
    <n v="1.9999999999999993E-2"/>
  </r>
  <r>
    <x v="159"/>
    <x v="0"/>
    <s v="Edinburgh"/>
    <x v="0"/>
    <x v="0"/>
    <d v="2019-05-10T00:00:00"/>
    <d v="2022-12-01T00:00:00"/>
    <x v="2"/>
    <x v="4"/>
    <s v="F"/>
    <s v="GBP"/>
    <n v="145200"/>
    <n v="266475"/>
    <n v="0"/>
    <n v="0"/>
    <n v="266475"/>
    <n v="0"/>
    <n v="0"/>
    <n v="0"/>
    <n v="0"/>
    <n v="0"/>
    <n v="411675"/>
    <s v="GBP"/>
    <n v="162624.00000000003"/>
    <n v="162624.00000000003"/>
    <x v="1"/>
    <n v="193210.38001098306"/>
    <x v="159"/>
    <n v="216395.62561230108"/>
    <n v="216395.62561230108"/>
    <n v="0.12000000000000027"/>
  </r>
  <r>
    <x v="160"/>
    <x v="0"/>
    <s v="New York"/>
    <x v="2"/>
    <x v="2"/>
    <d v="2019-05-10T00:00:00"/>
    <d v="2022-12-01T00:00:00"/>
    <x v="4"/>
    <x v="1"/>
    <s v="F"/>
    <s v="USD"/>
    <n v="202125.00000000003"/>
    <n v="335830.00000000006"/>
    <n v="0"/>
    <n v="57499.999999999993"/>
    <n v="393330.00000000006"/>
    <n v="368037.61"/>
    <n v="0"/>
    <n v="0"/>
    <n v="368037.61"/>
    <n v="0"/>
    <n v="963492.6100000001"/>
    <s v="USD"/>
    <n v="214252.50000000003"/>
    <n v="214252.50000000003"/>
    <x v="1"/>
    <n v="202125.00000000003"/>
    <x v="160"/>
    <n v="214252.50000000003"/>
    <n v="214252.50000000003"/>
    <n v="5.9999999999999991E-2"/>
  </r>
  <r>
    <x v="161"/>
    <x v="4"/>
    <s v="San Francisco"/>
    <x v="2"/>
    <x v="2"/>
    <d v="2019-05-10T00:00:00"/>
    <d v="2022-12-01T00:00:00"/>
    <x v="2"/>
    <x v="7"/>
    <s v="A"/>
    <s v="USD"/>
    <n v="222200.00000000003"/>
    <n v="363000.00000000006"/>
    <n v="0"/>
    <n v="0"/>
    <n v="363000.00000000006"/>
    <n v="0"/>
    <n v="0"/>
    <n v="0"/>
    <n v="0"/>
    <n v="0"/>
    <n v="585200.00000000012"/>
    <s v="USD"/>
    <n v="235532.00000000003"/>
    <n v="235532.00000000003"/>
    <x v="1"/>
    <n v="222200.00000000003"/>
    <x v="161"/>
    <n v="235532.00000000003"/>
    <n v="235532.00000000003"/>
    <n v="5.9999999999999991E-2"/>
  </r>
  <r>
    <x v="162"/>
    <x v="4"/>
    <s v="San Francisco"/>
    <x v="2"/>
    <x v="2"/>
    <d v="2019-05-10T00:00:00"/>
    <d v="2022-12-01T00:00:00"/>
    <x v="5"/>
    <x v="17"/>
    <s v="E"/>
    <s v="USD"/>
    <n v="280500"/>
    <n v="1172325"/>
    <n v="0"/>
    <n v="0"/>
    <n v="1172325"/>
    <n v="0"/>
    <n v="0"/>
    <n v="0"/>
    <n v="0"/>
    <n v="577500"/>
    <n v="2030325"/>
    <s v="USD"/>
    <n v="294525"/>
    <n v="294525"/>
    <x v="1"/>
    <n v="280500"/>
    <x v="162"/>
    <n v="294525"/>
    <n v="294525"/>
    <n v="0.05"/>
  </r>
  <r>
    <x v="163"/>
    <x v="0"/>
    <s v="New York"/>
    <x v="2"/>
    <x v="2"/>
    <d v="2019-05-10T00:00:00"/>
    <d v="2022-12-01T00:00:00"/>
    <x v="1"/>
    <x v="22"/>
    <s v="Z"/>
    <s v="USD"/>
    <n v="212795.00000000003"/>
    <n v="77924"/>
    <n v="0"/>
    <n v="0"/>
    <n v="77924"/>
    <n v="0"/>
    <n v="0"/>
    <n v="0"/>
    <n v="0"/>
    <n v="0"/>
    <n v="290719"/>
    <s v="USD"/>
    <n v="240458.35"/>
    <n v="240458.35"/>
    <x v="1"/>
    <n v="212795.00000000003"/>
    <x v="163"/>
    <n v="240458.35"/>
    <n v="240458.35"/>
    <n v="0.12999999999999987"/>
  </r>
  <r>
    <x v="164"/>
    <x v="0"/>
    <s v="London"/>
    <x v="0"/>
    <x v="0"/>
    <d v="2019-05-10T00:00:00"/>
    <d v="2022-12-01T00:00:00"/>
    <x v="5"/>
    <x v="12"/>
    <s v="K"/>
    <s v="GBP"/>
    <n v="143616"/>
    <n v="198198.00000000003"/>
    <n v="0"/>
    <n v="0"/>
    <n v="198198.00000000003"/>
    <n v="0"/>
    <n v="0"/>
    <n v="0"/>
    <n v="0"/>
    <n v="0"/>
    <n v="341814"/>
    <s v="GBP"/>
    <n v="165158.39999999999"/>
    <n v="165158.39999999999"/>
    <x v="1"/>
    <n v="191102.63041086326"/>
    <x v="164"/>
    <n v="219768.02497249274"/>
    <n v="219768.02497249274"/>
    <n v="0.14999999999999997"/>
  </r>
  <r>
    <x v="165"/>
    <x v="3"/>
    <s v="London"/>
    <x v="0"/>
    <x v="0"/>
    <d v="2019-05-10T00:00:00"/>
    <d v="2022-12-01T00:00:00"/>
    <x v="4"/>
    <x v="9"/>
    <s v="S"/>
    <s v="GBP"/>
    <n v="97435.8"/>
    <n v="14391.300000000001"/>
    <n v="0"/>
    <n v="0"/>
    <n v="14391.300000000001"/>
    <n v="0"/>
    <n v="0"/>
    <n v="0"/>
    <n v="0"/>
    <n v="0"/>
    <n v="111827.1"/>
    <s v="GBP"/>
    <n v="101333.232"/>
    <n v="101333.232"/>
    <x v="1"/>
    <n v="129652.94727737014"/>
    <x v="165"/>
    <n v="134839.06516846493"/>
    <n v="134839.06516846493"/>
    <n v="3.9999999999999904E-2"/>
  </r>
  <r>
    <x v="166"/>
    <x v="3"/>
    <s v="London"/>
    <x v="0"/>
    <x v="0"/>
    <d v="2019-05-10T00:00:00"/>
    <d v="2022-12-01T00:00:00"/>
    <x v="1"/>
    <x v="7"/>
    <s v="L"/>
    <s v="GBP"/>
    <n v="76898.58"/>
    <n v="11809.600000000002"/>
    <n v="0"/>
    <n v="0"/>
    <n v="11809.600000000002"/>
    <n v="0"/>
    <n v="0"/>
    <n v="0"/>
    <n v="0"/>
    <n v="0"/>
    <n v="88708.180000000008"/>
    <s v="GBP"/>
    <n v="81512.4948"/>
    <n v="81512.4948"/>
    <x v="1"/>
    <n v="102325.09548281669"/>
    <x v="166"/>
    <n v="108464.60121178569"/>
    <n v="108464.60121178569"/>
    <n v="0.06"/>
  </r>
  <r>
    <x v="167"/>
    <x v="4"/>
    <s v="San Francisco"/>
    <x v="2"/>
    <x v="2"/>
    <d v="2019-05-10T00:00:00"/>
    <d v="2022-12-01T00:00:00"/>
    <x v="2"/>
    <x v="24"/>
    <s v="W"/>
    <s v="USD"/>
    <n v="244860.00000000003"/>
    <n v="463815.00000000006"/>
    <n v="0"/>
    <n v="0"/>
    <n v="463815.00000000006"/>
    <n v="0"/>
    <n v="0"/>
    <n v="0"/>
    <n v="0"/>
    <n v="0"/>
    <n v="708675.00000000012"/>
    <s v="USD"/>
    <n v="254654.40000000005"/>
    <n v="254654.40000000005"/>
    <x v="1"/>
    <n v="244860.00000000003"/>
    <x v="167"/>
    <n v="254654.40000000005"/>
    <n v="254654.40000000005"/>
    <n v="4.0000000000000091E-2"/>
  </r>
  <r>
    <x v="168"/>
    <x v="0"/>
    <s v="Boston"/>
    <x v="2"/>
    <x v="2"/>
    <d v="2006-11-13T00:00:00"/>
    <d v="2022-12-01T00:00:00"/>
    <x v="2"/>
    <x v="9"/>
    <s v="P"/>
    <s v="USD"/>
    <n v="197120.00000000003"/>
    <n v="106480.00000000001"/>
    <n v="15150"/>
    <n v="0"/>
    <n v="121630.00000000001"/>
    <n v="0"/>
    <n v="0"/>
    <n v="0"/>
    <n v="0"/>
    <n v="0"/>
    <n v="318750.00000000006"/>
    <s v="USD"/>
    <n v="208947.20000000004"/>
    <n v="208947.20000000004"/>
    <x v="0"/>
    <n v="197120.00000000003"/>
    <x v="168"/>
    <n v="208947.20000000004"/>
    <n v="208947.20000000004"/>
    <n v="6.0000000000000053E-2"/>
  </r>
  <r>
    <x v="169"/>
    <x v="0"/>
    <s v="San Francisco"/>
    <x v="2"/>
    <x v="2"/>
    <d v="2019-05-10T00:00:00"/>
    <d v="2022-12-01T00:00:00"/>
    <x v="5"/>
    <x v="7"/>
    <s v="P"/>
    <s v="USD"/>
    <n v="203280.00000000006"/>
    <n v="387585.00000000006"/>
    <n v="0"/>
    <n v="0"/>
    <n v="387585.00000000006"/>
    <n v="0"/>
    <n v="0"/>
    <n v="0"/>
    <n v="0"/>
    <n v="0"/>
    <n v="590865.00000000012"/>
    <s v="USD"/>
    <n v="229706.40000000005"/>
    <n v="229706.40000000005"/>
    <x v="1"/>
    <n v="203280.00000000006"/>
    <x v="169"/>
    <n v="229706.40000000005"/>
    <n v="229706.40000000005"/>
    <n v="0.12999999999999992"/>
  </r>
  <r>
    <x v="170"/>
    <x v="5"/>
    <s v="Hong Kong"/>
    <x v="3"/>
    <x v="1"/>
    <d v="2019-05-10T00:00:00"/>
    <d v="2022-12-01T00:00:00"/>
    <x v="3"/>
    <x v="17"/>
    <s v="Q"/>
    <s v="HKD"/>
    <n v="699930"/>
    <n v="256987.5"/>
    <n v="0"/>
    <n v="0"/>
    <n v="256987.5"/>
    <n v="0"/>
    <n v="0"/>
    <n v="0"/>
    <n v="0"/>
    <n v="0"/>
    <n v="956917.5"/>
    <s v="HKD"/>
    <n v="783921.60000000009"/>
    <n v="783921.60000000009"/>
    <x v="1"/>
    <n v="89229.55323393867"/>
    <x v="170"/>
    <n v="99937.09962201133"/>
    <n v="99937.09962201133"/>
    <n v="0.12000000000000022"/>
  </r>
  <r>
    <x v="171"/>
    <x v="0"/>
    <s v="San Francisco"/>
    <x v="2"/>
    <x v="2"/>
    <d v="2019-05-10T00:00:00"/>
    <d v="2022-12-01T00:00:00"/>
    <x v="1"/>
    <x v="9"/>
    <s v="F"/>
    <s v="USD"/>
    <n v="175615"/>
    <n v="112860.00000000001"/>
    <n v="0"/>
    <n v="0"/>
    <n v="112860.00000000001"/>
    <n v="0"/>
    <n v="0"/>
    <n v="0"/>
    <n v="0"/>
    <n v="0"/>
    <n v="288475"/>
    <s v="USD"/>
    <n v="177371.15"/>
    <n v="177371.15"/>
    <x v="1"/>
    <n v="175615"/>
    <x v="171"/>
    <n v="177371.15"/>
    <n v="177371.15"/>
    <n v="9.9999999999999672E-3"/>
  </r>
  <r>
    <x v="172"/>
    <x v="4"/>
    <s v="San Francisco"/>
    <x v="2"/>
    <x v="2"/>
    <d v="2019-05-10T00:00:00"/>
    <d v="2022-12-01T00:00:00"/>
    <x v="5"/>
    <x v="14"/>
    <s v="T"/>
    <s v="USD"/>
    <n v="256520.00000000006"/>
    <n v="380380.00000000006"/>
    <n v="0"/>
    <n v="0"/>
    <n v="380380.00000000006"/>
    <n v="0"/>
    <n v="0"/>
    <n v="0"/>
    <n v="0"/>
    <n v="101000"/>
    <n v="737900.00000000012"/>
    <s v="USD"/>
    <n v="279606.8000000001"/>
    <n v="279606.8000000001"/>
    <x v="1"/>
    <n v="256520.00000000006"/>
    <x v="172"/>
    <n v="279606.8000000001"/>
    <n v="279606.8000000001"/>
    <n v="9.0000000000000163E-2"/>
  </r>
  <r>
    <x v="173"/>
    <x v="0"/>
    <s v="San Francisco"/>
    <x v="2"/>
    <x v="2"/>
    <d v="2019-05-10T00:00:00"/>
    <d v="2022-12-01T00:00:00"/>
    <x v="0"/>
    <x v="11"/>
    <s v="Y"/>
    <s v="USD"/>
    <n v="168300"/>
    <n v="50985.000000000007"/>
    <n v="0"/>
    <n v="0"/>
    <n v="50985.000000000007"/>
    <n v="0"/>
    <n v="0"/>
    <n v="0"/>
    <n v="0"/>
    <n v="0"/>
    <n v="219285"/>
    <s v="USD"/>
    <n v="171666"/>
    <n v="171666"/>
    <x v="1"/>
    <n v="168300"/>
    <x v="173"/>
    <n v="171666"/>
    <n v="171666"/>
    <n v="0.02"/>
  </r>
  <r>
    <x v="174"/>
    <x v="3"/>
    <s v="San Francisco"/>
    <x v="2"/>
    <x v="2"/>
    <d v="2019-05-10T00:00:00"/>
    <d v="2022-12-01T00:00:00"/>
    <x v="0"/>
    <x v="17"/>
    <s v="M"/>
    <s v="USD"/>
    <n v="181726.59999999998"/>
    <n v="14850"/>
    <n v="0"/>
    <n v="0"/>
    <n v="14850"/>
    <n v="0"/>
    <n v="0"/>
    <n v="0"/>
    <n v="0"/>
    <n v="0"/>
    <n v="196576.59999999998"/>
    <s v="USD"/>
    <n v="205351.05799999996"/>
    <n v="205351.05799999996"/>
    <x v="1"/>
    <n v="181726.59999999998"/>
    <x v="174"/>
    <n v="205351.05799999996"/>
    <n v="205351.05799999996"/>
    <n v="0.12999999999999992"/>
  </r>
  <r>
    <x v="175"/>
    <x v="0"/>
    <s v="Edinburgh"/>
    <x v="0"/>
    <x v="0"/>
    <d v="2019-05-10T00:00:00"/>
    <d v="2022-12-01T00:00:00"/>
    <x v="1"/>
    <x v="18"/>
    <s v="T"/>
    <s v="GBP"/>
    <n v="143880"/>
    <n v="68530"/>
    <n v="0"/>
    <n v="0"/>
    <n v="68530"/>
    <n v="0"/>
    <n v="0"/>
    <n v="0"/>
    <n v="0"/>
    <n v="0"/>
    <n v="212410"/>
    <s v="GBP"/>
    <n v="164023.20000000001"/>
    <n v="164023.20000000001"/>
    <x v="1"/>
    <n v="191453.92201088322"/>
    <x v="175"/>
    <n v="218257.47109240689"/>
    <n v="218257.47109240689"/>
    <n v="0.1400000000000001"/>
  </r>
  <r>
    <x v="176"/>
    <x v="4"/>
    <s v="London"/>
    <x v="0"/>
    <x v="0"/>
    <d v="2019-05-10T00:00:00"/>
    <d v="2022-12-01T00:00:00"/>
    <x v="2"/>
    <x v="24"/>
    <s v="R"/>
    <s v="GBP"/>
    <n v="178200"/>
    <n v="417690.9"/>
    <n v="400077.60000000003"/>
    <n v="0"/>
    <n v="817768.5"/>
    <n v="0"/>
    <n v="0"/>
    <n v="0"/>
    <n v="0"/>
    <n v="0"/>
    <n v="995968.5"/>
    <s v="GBP"/>
    <n v="185328"/>
    <n v="185328"/>
    <x v="1"/>
    <n v="237121.83001347922"/>
    <x v="176"/>
    <n v="246606.70321401837"/>
    <n v="246606.70321401837"/>
    <n v="3.9999999999999925E-2"/>
  </r>
  <r>
    <x v="177"/>
    <x v="7"/>
    <s v="London"/>
    <x v="0"/>
    <x v="0"/>
    <d v="2019-05-10T00:00:00"/>
    <d v="2022-12-01T00:00:00"/>
    <x v="2"/>
    <x v="17"/>
    <s v="R"/>
    <s v="GBP"/>
    <n v="20143.2"/>
    <n v="3916"/>
    <n v="0"/>
    <n v="0"/>
    <n v="3916"/>
    <n v="0"/>
    <n v="0"/>
    <n v="0"/>
    <n v="0"/>
    <n v="0"/>
    <n v="24059.200000000001"/>
    <s v="GBP"/>
    <n v="20948.928"/>
    <n v="20948.928"/>
    <x v="1"/>
    <n v="26803.549081523652"/>
    <x v="177"/>
    <n v="27875.691044784595"/>
    <n v="27875.691044784595"/>
    <n v="3.999999999999989E-2"/>
  </r>
  <r>
    <x v="178"/>
    <x v="4"/>
    <s v="San Francisco"/>
    <x v="2"/>
    <x v="2"/>
    <d v="2019-05-10T00:00:00"/>
    <d v="2022-12-01T00:00:00"/>
    <x v="2"/>
    <x v="4"/>
    <s v="I"/>
    <s v="USD"/>
    <n v="271040.00000000006"/>
    <n v="163625.00000000003"/>
    <n v="0"/>
    <n v="0"/>
    <n v="163625.00000000003"/>
    <n v="0"/>
    <n v="0"/>
    <n v="0"/>
    <n v="0"/>
    <n v="0"/>
    <n v="434665.00000000012"/>
    <s v="USD"/>
    <n v="308985.60000000009"/>
    <n v="308985.60000000009"/>
    <x v="1"/>
    <n v="271040.00000000006"/>
    <x v="178"/>
    <n v="308985.60000000009"/>
    <n v="308985.60000000009"/>
    <n v="0.1400000000000001"/>
  </r>
  <r>
    <x v="179"/>
    <x v="4"/>
    <s v="San Francisco"/>
    <x v="2"/>
    <x v="2"/>
    <d v="2006-11-15T00:00:00"/>
    <d v="2022-12-01T00:00:00"/>
    <x v="0"/>
    <x v="2"/>
    <s v="R"/>
    <s v="USD"/>
    <n v="166320.00000000003"/>
    <n v="365750.00000000006"/>
    <n v="0"/>
    <n v="0"/>
    <n v="365750.00000000006"/>
    <n v="0"/>
    <n v="0"/>
    <n v="0"/>
    <n v="0"/>
    <n v="0"/>
    <n v="532070.00000000012"/>
    <s v="USD"/>
    <n v="177962.40000000005"/>
    <n v="177962.40000000005"/>
    <x v="0"/>
    <n v="166320.00000000003"/>
    <x v="179"/>
    <n v="177962.40000000005"/>
    <n v="177962.40000000005"/>
    <n v="7.0000000000000132E-2"/>
  </r>
  <r>
    <x v="180"/>
    <x v="1"/>
    <s v="London"/>
    <x v="0"/>
    <x v="0"/>
    <d v="2019-05-10T00:00:00"/>
    <d v="2022-12-01T00:00:00"/>
    <x v="2"/>
    <x v="23"/>
    <s v="Y"/>
    <s v="GBP"/>
    <n v="73920"/>
    <n v="22585.200000000004"/>
    <n v="0"/>
    <n v="0"/>
    <n v="22585.200000000004"/>
    <n v="0"/>
    <n v="0"/>
    <n v="0"/>
    <n v="0"/>
    <n v="0"/>
    <n v="96505.200000000012"/>
    <s v="GBP"/>
    <n v="75398.399999999994"/>
    <n v="75398.399999999994"/>
    <x v="1"/>
    <n v="98361.648005591385"/>
    <x v="180"/>
    <n v="100328.8809657032"/>
    <n v="100328.8809657032"/>
    <n v="1.9999999999999827E-2"/>
  </r>
  <r>
    <x v="181"/>
    <x v="0"/>
    <s v="Tokyo"/>
    <x v="1"/>
    <x v="1"/>
    <d v="2019-05-10T00:00:00"/>
    <d v="2022-12-01T00:00:00"/>
    <x v="5"/>
    <x v="1"/>
    <s v="E"/>
    <s v="JPY"/>
    <n v="24238499.999999996"/>
    <n v="14000800.000000002"/>
    <n v="0"/>
    <n v="0"/>
    <n v="14000800.000000002"/>
    <n v="0"/>
    <n v="0"/>
    <n v="0"/>
    <n v="0"/>
    <n v="0"/>
    <n v="38239300"/>
    <s v="JPY"/>
    <n v="24723269.999999996"/>
    <n v="24723269.999999996"/>
    <x v="1"/>
    <n v="223098.16374430482"/>
    <x v="181"/>
    <n v="227560.12701919093"/>
    <n v="227560.12701919093"/>
    <n v="2.0000000000000035E-2"/>
  </r>
  <r>
    <x v="182"/>
    <x v="0"/>
    <s v="Wilmington"/>
    <x v="2"/>
    <x v="2"/>
    <d v="2019-05-10T00:00:00"/>
    <d v="2022-12-01T00:00:00"/>
    <x v="1"/>
    <x v="4"/>
    <s v="W"/>
    <s v="USD"/>
    <n v="175560"/>
    <n v="55440.000000000007"/>
    <n v="0"/>
    <n v="0"/>
    <n v="55440.000000000007"/>
    <n v="0"/>
    <n v="0"/>
    <n v="0"/>
    <n v="0"/>
    <n v="0"/>
    <n v="231000"/>
    <s v="USD"/>
    <n v="182582.39999999999"/>
    <n v="182582.39999999999"/>
    <x v="1"/>
    <n v="175560"/>
    <x v="182"/>
    <n v="182582.39999999999"/>
    <n v="182582.39999999999"/>
    <n v="3.9999999999999966E-2"/>
  </r>
  <r>
    <x v="183"/>
    <x v="0"/>
    <s v="London"/>
    <x v="0"/>
    <x v="0"/>
    <d v="2019-05-10T00:00:00"/>
    <d v="2022-12-01T00:00:00"/>
    <x v="2"/>
    <x v="9"/>
    <s v="D"/>
    <s v="GBP"/>
    <n v="136620.00000000003"/>
    <n v="107254.40000000001"/>
    <n v="239441.43000000002"/>
    <n v="0"/>
    <n v="346695.83"/>
    <n v="0"/>
    <n v="0"/>
    <n v="0"/>
    <n v="0"/>
    <n v="0"/>
    <n v="483315.83000000007"/>
    <s v="GBP"/>
    <n v="139352.40000000002"/>
    <n v="139352.40000000002"/>
    <x v="1"/>
    <n v="181793.40301033409"/>
    <x v="183"/>
    <n v="185429.27107054077"/>
    <n v="185429.27107054077"/>
    <n v="1.9999999999999959E-2"/>
  </r>
  <r>
    <x v="184"/>
    <x v="4"/>
    <s v="Tokyo"/>
    <x v="1"/>
    <x v="1"/>
    <d v="2019-05-10T00:00:00"/>
    <d v="2022-12-01T00:00:00"/>
    <x v="0"/>
    <x v="15"/>
    <s v="B"/>
    <s v="JPY"/>
    <n v="27577000.000000007"/>
    <n v="16368000"/>
    <n v="0"/>
    <n v="0"/>
    <n v="16368000"/>
    <n v="0"/>
    <n v="0"/>
    <n v="0"/>
    <n v="0"/>
    <n v="0"/>
    <n v="43945000.000000007"/>
    <s v="JPY"/>
    <n v="29231620.000000011"/>
    <n v="29231620.000000011"/>
    <x v="1"/>
    <n v="253826.68323438731"/>
    <x v="184"/>
    <n v="269056.28422845056"/>
    <n v="269056.28422845056"/>
    <n v="6.0000000000000046E-2"/>
  </r>
  <r>
    <x v="185"/>
    <x v="4"/>
    <s v="New York"/>
    <x v="2"/>
    <x v="2"/>
    <d v="2019-05-10T00:00:00"/>
    <d v="2022-12-01T00:00:00"/>
    <x v="0"/>
    <x v="9"/>
    <s v="O"/>
    <s v="USD"/>
    <n v="254100.00000000003"/>
    <n v="1114080"/>
    <n v="0"/>
    <n v="0"/>
    <n v="1114080"/>
    <n v="0"/>
    <n v="0"/>
    <n v="0"/>
    <n v="0"/>
    <n v="114999.99999999999"/>
    <n v="1483180"/>
    <s v="USD"/>
    <n v="287133"/>
    <n v="287133"/>
    <x v="1"/>
    <n v="254100.00000000003"/>
    <x v="185"/>
    <n v="287133"/>
    <n v="287133"/>
    <n v="0.12999999999999987"/>
  </r>
  <r>
    <x v="186"/>
    <x v="1"/>
    <s v="London"/>
    <x v="0"/>
    <x v="0"/>
    <d v="2019-05-10T00:00:00"/>
    <d v="2022-12-01T00:00:00"/>
    <x v="1"/>
    <x v="9"/>
    <s v="T"/>
    <s v="GBP"/>
    <n v="75357.150000000009"/>
    <n v="6919.0000000000009"/>
    <n v="0"/>
    <n v="0"/>
    <n v="6919.0000000000009"/>
    <n v="0"/>
    <n v="0"/>
    <n v="0"/>
    <n v="0"/>
    <n v="0"/>
    <n v="82276.150000000009"/>
    <s v="GBP"/>
    <n v="86660.722500000003"/>
    <n v="86660.722500000003"/>
    <x v="1"/>
    <n v="100273.99165320009"/>
    <x v="186"/>
    <n v="115315.0904011801"/>
    <n v="115315.0904011801"/>
    <n v="0.14999999999999997"/>
  </r>
  <r>
    <x v="187"/>
    <x v="1"/>
    <s v="Toronto"/>
    <x v="5"/>
    <x v="2"/>
    <d v="2019-05-10T00:00:00"/>
    <d v="2022-12-01T00:00:00"/>
    <x v="1"/>
    <x v="20"/>
    <s v="C"/>
    <s v="CAD"/>
    <n v="75237.25"/>
    <n v="7877.0999999999995"/>
    <n v="0"/>
    <n v="0"/>
    <n v="7877.0999999999995"/>
    <n v="0"/>
    <n v="0"/>
    <n v="0"/>
    <n v="0"/>
    <n v="0"/>
    <n v="83114.350000000006"/>
    <s v="CAD"/>
    <n v="85018.092499999999"/>
    <n v="85018.092499999999"/>
    <x v="1"/>
    <n v="57999.730188097441"/>
    <x v="187"/>
    <n v="65539.695112550107"/>
    <n v="65539.695112550107"/>
    <n v="0.12999999999999998"/>
  </r>
  <r>
    <x v="188"/>
    <x v="0"/>
    <s v="New York"/>
    <x v="2"/>
    <x v="2"/>
    <d v="2019-05-10T00:00:00"/>
    <d v="2022-12-01T00:00:00"/>
    <x v="0"/>
    <x v="14"/>
    <s v="K"/>
    <s v="USD"/>
    <n v="202125.00000000003"/>
    <n v="198462"/>
    <n v="0"/>
    <n v="0"/>
    <n v="198462"/>
    <n v="0"/>
    <n v="0"/>
    <n v="0"/>
    <n v="0"/>
    <n v="0"/>
    <n v="400587"/>
    <s v="USD"/>
    <n v="216273.75000000006"/>
    <n v="216273.75000000006"/>
    <x v="1"/>
    <n v="202125.00000000003"/>
    <x v="188"/>
    <n v="216273.75000000006"/>
    <n v="216273.75000000006"/>
    <n v="7.0000000000000132E-2"/>
  </r>
  <r>
    <x v="189"/>
    <x v="4"/>
    <s v="New York"/>
    <x v="2"/>
    <x v="2"/>
    <d v="2019-05-10T00:00:00"/>
    <d v="2022-12-01T00:00:00"/>
    <x v="0"/>
    <x v="3"/>
    <s v="T"/>
    <s v="USD"/>
    <n v="363000.00000000006"/>
    <n v="783200.00000000012"/>
    <n v="0"/>
    <n v="0"/>
    <n v="783200.00000000012"/>
    <n v="0"/>
    <n v="0"/>
    <n v="0"/>
    <n v="0"/>
    <n v="275000"/>
    <n v="1421200.0000000002"/>
    <s v="USD"/>
    <n v="370260.00000000006"/>
    <n v="370260.00000000006"/>
    <x v="1"/>
    <n v="363000.00000000006"/>
    <x v="189"/>
    <n v="370260.00000000006"/>
    <n v="370260.00000000006"/>
    <n v="1.9999999999999997E-2"/>
  </r>
  <r>
    <x v="190"/>
    <x v="0"/>
    <s v="London"/>
    <x v="0"/>
    <x v="0"/>
    <d v="2006-12-11T00:00:00"/>
    <d v="2022-12-01T00:00:00"/>
    <x v="2"/>
    <x v="22"/>
    <s v="M"/>
    <s v="GBP"/>
    <n v="104940.00000000001"/>
    <n v="0"/>
    <n v="0"/>
    <n v="0"/>
    <n v="0"/>
    <n v="0"/>
    <n v="0"/>
    <n v="0"/>
    <n v="0"/>
    <n v="0"/>
    <n v="104940.00000000001"/>
    <s v="GBP"/>
    <n v="107038.80000000002"/>
    <n v="107038.80000000002"/>
    <x v="0"/>
    <n v="139638.41100793777"/>
    <x v="190"/>
    <n v="142431.17922809653"/>
    <n v="142431.17922809653"/>
    <n v="2.0000000000000028E-2"/>
  </r>
  <r>
    <x v="191"/>
    <x v="0"/>
    <s v="London"/>
    <x v="0"/>
    <x v="0"/>
    <d v="2019-05-10T00:00:00"/>
    <d v="2022-12-01T00:00:00"/>
    <x v="0"/>
    <x v="9"/>
    <s v="A"/>
    <s v="GBP"/>
    <n v="137940.00000000003"/>
    <n v="107019.00000000001"/>
    <n v="0"/>
    <n v="0"/>
    <n v="107019.00000000001"/>
    <n v="0"/>
    <n v="0"/>
    <n v="0"/>
    <n v="0"/>
    <n v="0"/>
    <n v="244959.00000000006"/>
    <s v="GBP"/>
    <n v="158631.00000000003"/>
    <n v="158631.00000000003"/>
    <x v="1"/>
    <n v="183549.86101043396"/>
    <x v="191"/>
    <n v="211082.34016199905"/>
    <n v="211082.34016199905"/>
    <n v="0.14999999999999997"/>
  </r>
  <r>
    <x v="192"/>
    <x v="4"/>
    <s v="Montreal"/>
    <x v="5"/>
    <x v="2"/>
    <d v="2019-05-10T00:00:00"/>
    <d v="2022-12-01T00:00:00"/>
    <x v="0"/>
    <x v="22"/>
    <s v="X"/>
    <s v="CAD"/>
    <n v="224400.00000000003"/>
    <n v="448074"/>
    <n v="0"/>
    <n v="0"/>
    <n v="448074"/>
    <n v="0"/>
    <n v="0"/>
    <n v="0"/>
    <n v="0"/>
    <n v="0"/>
    <n v="672474"/>
    <s v="CAD"/>
    <n v="233376.00000000003"/>
    <n v="233376.00000000003"/>
    <x v="1"/>
    <n v="172987.97409805737"/>
    <x v="192"/>
    <n v="179907.49306197968"/>
    <n v="179907.49306197968"/>
    <n v="4.0000000000000084E-2"/>
  </r>
  <r>
    <x v="193"/>
    <x v="4"/>
    <s v="Toronto"/>
    <x v="5"/>
    <x v="2"/>
    <d v="2019-05-10T00:00:00"/>
    <d v="2022-12-01T00:00:00"/>
    <x v="5"/>
    <x v="14"/>
    <s v="X"/>
    <s v="CAD"/>
    <n v="259875.00000000003"/>
    <n v="624360.00000000012"/>
    <n v="0"/>
    <n v="0"/>
    <n v="624360.00000000012"/>
    <n v="0"/>
    <n v="0"/>
    <n v="0"/>
    <n v="0"/>
    <n v="385200"/>
    <n v="1269435"/>
    <s v="CAD"/>
    <n v="298856.25"/>
    <n v="298856.25"/>
    <x v="1"/>
    <n v="200335.33765032381"/>
    <x v="193"/>
    <n v="230385.63829787236"/>
    <n v="230385.63829787236"/>
    <n v="0.14999999999999986"/>
  </r>
  <r>
    <x v="194"/>
    <x v="5"/>
    <s v="San Francisco"/>
    <x v="2"/>
    <x v="2"/>
    <d v="2019-05-10T00:00:00"/>
    <d v="2022-12-01T00:00:00"/>
    <x v="0"/>
    <x v="3"/>
    <s v="R"/>
    <s v="USD"/>
    <n v="98879.000000000015"/>
    <n v="21340"/>
    <n v="0"/>
    <n v="0"/>
    <n v="21340"/>
    <n v="0"/>
    <n v="0"/>
    <n v="0"/>
    <n v="0"/>
    <n v="0"/>
    <n v="120219.00000000001"/>
    <s v="USD"/>
    <n v="111733.27"/>
    <n v="111733.27"/>
    <x v="1"/>
    <n v="98879.000000000015"/>
    <x v="194"/>
    <n v="111733.27"/>
    <n v="111733.27"/>
    <n v="0.12999999999999987"/>
  </r>
  <r>
    <x v="195"/>
    <x v="6"/>
    <s v="Munich"/>
    <x v="6"/>
    <x v="0"/>
    <d v="2019-05-10T00:00:00"/>
    <d v="2022-12-01T00:00:00"/>
    <x v="5"/>
    <x v="9"/>
    <s v="E"/>
    <s v="EUR"/>
    <n v="70019.400000000009"/>
    <n v="17424"/>
    <n v="0"/>
    <n v="0"/>
    <n v="17424"/>
    <n v="0"/>
    <n v="0"/>
    <n v="0"/>
    <n v="0"/>
    <n v="0"/>
    <n v="87443.400000000009"/>
    <s v="EUR"/>
    <n v="76321.146000000008"/>
    <n v="76321.146000000008"/>
    <x v="1"/>
    <n v="81733.645617911709"/>
    <x v="195"/>
    <n v="89089.673723523767"/>
    <n v="89089.673723523767"/>
    <n v="9.0000000000000052E-2"/>
  </r>
  <r>
    <x v="196"/>
    <x v="4"/>
    <s v="London"/>
    <x v="0"/>
    <x v="0"/>
    <d v="2019-05-10T00:00:00"/>
    <d v="2022-12-01T00:00:00"/>
    <x v="2"/>
    <x v="1"/>
    <s v="E"/>
    <s v="GBP"/>
    <n v="188100.00000000003"/>
    <n v="445280.00000000006"/>
    <n v="115244.48000000001"/>
    <n v="0"/>
    <n v="560524.4800000001"/>
    <n v="0"/>
    <n v="0"/>
    <n v="0"/>
    <n v="0"/>
    <n v="0"/>
    <n v="748624.4800000001"/>
    <s v="GBP"/>
    <n v="205029.00000000006"/>
    <n v="205029.00000000006"/>
    <x v="1"/>
    <n v="250295.26501422809"/>
    <x v="196"/>
    <n v="272821.83886550867"/>
    <n v="272821.83886550867"/>
    <n v="9.0000000000000219E-2"/>
  </r>
  <r>
    <x v="197"/>
    <x v="0"/>
    <s v="San Francisco"/>
    <x v="2"/>
    <x v="2"/>
    <d v="2019-05-10T00:00:00"/>
    <d v="2022-12-01T00:00:00"/>
    <x v="1"/>
    <x v="17"/>
    <s v="C"/>
    <s v="USD"/>
    <n v="236555.00000000003"/>
    <n v="184338.00000000003"/>
    <n v="0"/>
    <n v="0"/>
    <n v="184338.00000000003"/>
    <n v="0"/>
    <n v="0"/>
    <n v="0"/>
    <n v="0"/>
    <n v="0"/>
    <n v="420893.00000000006"/>
    <s v="USD"/>
    <n v="238920.55000000002"/>
    <n v="238920.55000000002"/>
    <x v="1"/>
    <n v="236555.00000000003"/>
    <x v="197"/>
    <n v="238920.55000000002"/>
    <n v="238920.55000000002"/>
    <n v="9.9999999999999499E-3"/>
  </r>
  <r>
    <x v="198"/>
    <x v="3"/>
    <s v="New York"/>
    <x v="2"/>
    <x v="2"/>
    <d v="2019-05-10T00:00:00"/>
    <d v="2022-12-01T00:00:00"/>
    <x v="2"/>
    <x v="19"/>
    <s v="L"/>
    <s v="USD"/>
    <n v="178640.00000000003"/>
    <n v="143913"/>
    <n v="0"/>
    <n v="0"/>
    <n v="143913"/>
    <n v="0"/>
    <n v="0"/>
    <n v="0"/>
    <n v="0"/>
    <n v="0"/>
    <n v="322553"/>
    <s v="USD"/>
    <n v="201863.2"/>
    <n v="201863.2"/>
    <x v="1"/>
    <n v="178640.00000000003"/>
    <x v="198"/>
    <n v="201863.2"/>
    <n v="201863.2"/>
    <n v="0.12999999999999989"/>
  </r>
  <r>
    <x v="199"/>
    <x v="4"/>
    <s v="New York"/>
    <x v="2"/>
    <x v="2"/>
    <d v="2019-05-10T00:00:00"/>
    <d v="2022-12-01T00:00:00"/>
    <x v="0"/>
    <x v="17"/>
    <s v="P"/>
    <s v="USD"/>
    <n v="258940.00000000006"/>
    <n v="636405.00000000012"/>
    <n v="0"/>
    <n v="0"/>
    <n v="636405.00000000012"/>
    <n v="0"/>
    <n v="0"/>
    <n v="0"/>
    <n v="0"/>
    <n v="488800"/>
    <n v="1384145.0000000002"/>
    <s v="USD"/>
    <n v="264118.80000000005"/>
    <n v="264118.80000000005"/>
    <x v="1"/>
    <n v="258940.00000000006"/>
    <x v="199"/>
    <n v="264118.80000000005"/>
    <n v="264118.80000000005"/>
    <n v="1.9999999999999952E-2"/>
  </r>
  <r>
    <x v="200"/>
    <x v="4"/>
    <s v="New York"/>
    <x v="2"/>
    <x v="2"/>
    <d v="2019-05-10T00:00:00"/>
    <d v="2022-12-01T00:00:00"/>
    <x v="0"/>
    <x v="4"/>
    <s v="S"/>
    <s v="USD"/>
    <n v="273460"/>
    <n v="810810.00000000012"/>
    <n v="0"/>
    <n v="0"/>
    <n v="810810.00000000012"/>
    <n v="0"/>
    <n v="0"/>
    <n v="0"/>
    <n v="0"/>
    <n v="265000"/>
    <n v="1349270"/>
    <s v="USD"/>
    <n v="309009.8"/>
    <n v="309009.8"/>
    <x v="1"/>
    <n v="273460"/>
    <x v="200"/>
    <n v="309009.8"/>
    <n v="309009.8"/>
    <n v="0.12999999999999995"/>
  </r>
  <r>
    <x v="201"/>
    <x v="2"/>
    <s v="New York"/>
    <x v="2"/>
    <x v="2"/>
    <d v="2006-12-22T00:00:00"/>
    <d v="2022-12-01T00:00:00"/>
    <x v="1"/>
    <x v="9"/>
    <s v="H"/>
    <s v="USD"/>
    <n v="74611.074999999997"/>
    <n v="6721.0000000000009"/>
    <n v="0"/>
    <n v="0"/>
    <n v="6721.0000000000009"/>
    <n v="0"/>
    <n v="2035"/>
    <n v="0"/>
    <n v="2035"/>
    <n v="0"/>
    <n v="83367.074999999997"/>
    <s v="USD"/>
    <n v="83564.40400000001"/>
    <n v="83564.40400000001"/>
    <x v="0"/>
    <n v="74611.074999999997"/>
    <x v="201"/>
    <n v="83564.40400000001"/>
    <n v="83564.40400000001"/>
    <n v="0.12000000000000018"/>
  </r>
  <r>
    <x v="202"/>
    <x v="1"/>
    <s v="London"/>
    <x v="0"/>
    <x v="0"/>
    <d v="2019-05-10T00:00:00"/>
    <d v="2022-12-01T00:00:00"/>
    <x v="1"/>
    <x v="16"/>
    <s v="R"/>
    <s v="GBP"/>
    <n v="75952.800000000003"/>
    <n v="9292.7999999999993"/>
    <n v="0"/>
    <n v="0"/>
    <n v="9292.7999999999993"/>
    <n v="0"/>
    <n v="0"/>
    <n v="0"/>
    <n v="0"/>
    <n v="0"/>
    <n v="85245.6"/>
    <s v="GBP"/>
    <n v="82788.552000000011"/>
    <n v="82788.552000000011"/>
    <x v="1"/>
    <n v="101066.59332574514"/>
    <x v="202"/>
    <n v="110162.58672506223"/>
    <n v="110162.58672506223"/>
    <n v="9.0000000000000219E-2"/>
  </r>
  <r>
    <x v="203"/>
    <x v="4"/>
    <s v="New York"/>
    <x v="2"/>
    <x v="2"/>
    <d v="2019-05-10T00:00:00"/>
    <d v="2022-12-01T00:00:00"/>
    <x v="0"/>
    <x v="6"/>
    <s v="H"/>
    <s v="USD"/>
    <n v="278300"/>
    <n v="322080"/>
    <n v="0"/>
    <n v="0"/>
    <n v="322080"/>
    <n v="0"/>
    <n v="0"/>
    <n v="0"/>
    <n v="0"/>
    <n v="112999.99999999999"/>
    <n v="713380"/>
    <s v="USD"/>
    <n v="320045"/>
    <n v="320045"/>
    <x v="1"/>
    <n v="278300"/>
    <x v="203"/>
    <n v="320045"/>
    <n v="320045"/>
    <n v="0.15"/>
  </r>
  <r>
    <x v="204"/>
    <x v="3"/>
    <s v="New York"/>
    <x v="2"/>
    <x v="2"/>
    <d v="2019-05-10T00:00:00"/>
    <d v="2022-12-01T00:00:00"/>
    <x v="1"/>
    <x v="16"/>
    <s v="I"/>
    <s v="USD"/>
    <n v="131869.87000000002"/>
    <n v="11484.000000000002"/>
    <n v="0"/>
    <n v="0"/>
    <n v="11484.000000000002"/>
    <n v="0"/>
    <n v="0"/>
    <n v="0"/>
    <n v="0"/>
    <n v="0"/>
    <n v="143353.87000000002"/>
    <s v="USD"/>
    <n v="143738.15830000004"/>
    <n v="143738.15830000004"/>
    <x v="1"/>
    <n v="131869.87000000002"/>
    <x v="204"/>
    <n v="143738.15830000004"/>
    <n v="143738.15830000004"/>
    <n v="9.0000000000000094E-2"/>
  </r>
  <r>
    <x v="205"/>
    <x v="0"/>
    <s v="Philadelphia"/>
    <x v="2"/>
    <x v="2"/>
    <d v="2019-05-10T00:00:00"/>
    <d v="2022-12-01T00:00:00"/>
    <x v="2"/>
    <x v="23"/>
    <s v="P"/>
    <s v="USD"/>
    <n v="207570.00000000006"/>
    <n v="157905.00000000003"/>
    <n v="0"/>
    <n v="0"/>
    <n v="157905.00000000003"/>
    <n v="0"/>
    <n v="0"/>
    <n v="0"/>
    <n v="0"/>
    <n v="0"/>
    <n v="365475.00000000012"/>
    <s v="USD"/>
    <n v="234554.10000000003"/>
    <n v="234554.10000000003"/>
    <x v="1"/>
    <n v="207570.00000000006"/>
    <x v="205"/>
    <n v="234554.10000000003"/>
    <n v="234554.10000000003"/>
    <n v="0.12999999999999984"/>
  </r>
  <r>
    <x v="206"/>
    <x v="0"/>
    <s v="San Francisco"/>
    <x v="2"/>
    <x v="2"/>
    <d v="2019-05-20T00:00:00"/>
    <d v="2022-12-01T00:00:00"/>
    <x v="0"/>
    <x v="24"/>
    <s v="I"/>
    <s v="USD"/>
    <n v="194238"/>
    <n v="146256"/>
    <n v="0"/>
    <n v="0"/>
    <n v="146256"/>
    <n v="0"/>
    <n v="0"/>
    <n v="0"/>
    <n v="0"/>
    <n v="0"/>
    <n v="340494"/>
    <s v="USD"/>
    <n v="223373.69999999998"/>
    <n v="223373.69999999998"/>
    <x v="1"/>
    <n v="194238"/>
    <x v="206"/>
    <n v="223373.69999999998"/>
    <n v="223373.69999999998"/>
    <n v="0.14999999999999991"/>
  </r>
  <r>
    <x v="207"/>
    <x v="4"/>
    <s v="Georgia"/>
    <x v="2"/>
    <x v="2"/>
    <d v="2019-05-20T00:00:00"/>
    <d v="2022-12-01T00:00:00"/>
    <x v="0"/>
    <x v="6"/>
    <s v="K"/>
    <s v="USD"/>
    <n v="207570.00000000003"/>
    <n v="222310.00000000003"/>
    <n v="0"/>
    <n v="0"/>
    <n v="222310.00000000003"/>
    <n v="0"/>
    <n v="0"/>
    <n v="0"/>
    <n v="0"/>
    <n v="104000"/>
    <n v="533880"/>
    <s v="USD"/>
    <n v="232478.40000000005"/>
    <n v="232478.40000000005"/>
    <x v="1"/>
    <n v="207570.00000000003"/>
    <x v="207"/>
    <n v="232478.40000000005"/>
    <n v="232478.40000000005"/>
    <n v="0.12000000000000009"/>
  </r>
  <r>
    <x v="208"/>
    <x v="3"/>
    <s v="New York"/>
    <x v="2"/>
    <x v="2"/>
    <d v="2019-06-17T00:00:00"/>
    <d v="2022-12-01T00:00:00"/>
    <x v="3"/>
    <x v="3"/>
    <s v="D"/>
    <s v="USD"/>
    <n v="177175.9"/>
    <n v="59334"/>
    <n v="0"/>
    <n v="0"/>
    <n v="59334"/>
    <n v="0"/>
    <n v="0"/>
    <n v="0"/>
    <n v="0"/>
    <n v="0"/>
    <n v="236509.9"/>
    <s v="USD"/>
    <n v="194893.49000000002"/>
    <n v="194893.49000000002"/>
    <x v="1"/>
    <n v="177175.9"/>
    <x v="208"/>
    <n v="194893.49000000002"/>
    <n v="194893.49000000002"/>
    <n v="0.10000000000000014"/>
  </r>
  <r>
    <x v="209"/>
    <x v="4"/>
    <s v="New York"/>
    <x v="2"/>
    <x v="2"/>
    <d v="2019-06-24T00:00:00"/>
    <d v="2022-12-01T00:00:00"/>
    <x v="2"/>
    <x v="3"/>
    <s v="M"/>
    <s v="USD"/>
    <n v="233200.00000000003"/>
    <n v="532400"/>
    <n v="0"/>
    <n v="0"/>
    <n v="532400"/>
    <n v="0"/>
    <n v="0"/>
    <n v="0"/>
    <n v="0"/>
    <n v="0"/>
    <n v="765600"/>
    <s v="USD"/>
    <n v="247192.00000000003"/>
    <n v="247192.00000000003"/>
    <x v="1"/>
    <n v="233200.00000000003"/>
    <x v="209"/>
    <n v="247192.00000000003"/>
    <n v="247192.00000000003"/>
    <n v="5.9999999999999991E-2"/>
  </r>
  <r>
    <x v="210"/>
    <x v="6"/>
    <s v="Seattle"/>
    <x v="2"/>
    <x v="2"/>
    <d v="2019-07-15T00:00:00"/>
    <d v="2022-12-01T00:00:00"/>
    <x v="2"/>
    <x v="0"/>
    <s v="E"/>
    <s v="USD"/>
    <n v="74580"/>
    <n v="18216"/>
    <n v="0"/>
    <n v="0"/>
    <n v="18216"/>
    <n v="0"/>
    <n v="0"/>
    <n v="0"/>
    <n v="0"/>
    <n v="0"/>
    <n v="92796"/>
    <s v="USD"/>
    <n v="82038"/>
    <n v="82038"/>
    <x v="1"/>
    <n v="74580"/>
    <x v="210"/>
    <n v="82038"/>
    <n v="82038"/>
    <n v="0.1"/>
  </r>
  <r>
    <x v="211"/>
    <x v="0"/>
    <s v="San Francisco"/>
    <x v="2"/>
    <x v="2"/>
    <d v="2019-06-24T00:00:00"/>
    <d v="2022-12-01T00:00:00"/>
    <x v="1"/>
    <x v="7"/>
    <s v="K"/>
    <s v="USD"/>
    <n v="225456.00000000006"/>
    <n v="74052"/>
    <n v="0"/>
    <n v="0"/>
    <n v="74052"/>
    <n v="0"/>
    <n v="0"/>
    <n v="0"/>
    <n v="0"/>
    <n v="0"/>
    <n v="299508.00000000006"/>
    <s v="USD"/>
    <n v="241237.92000000007"/>
    <n v="241237.92000000007"/>
    <x v="1"/>
    <n v="225456.00000000006"/>
    <x v="211"/>
    <n v="241237.92000000007"/>
    <n v="241237.92000000007"/>
    <n v="7.0000000000000034E-2"/>
  </r>
  <r>
    <x v="212"/>
    <x v="0"/>
    <s v="Newport Beach"/>
    <x v="2"/>
    <x v="2"/>
    <d v="2007-01-03T00:00:00"/>
    <d v="2022-12-01T00:00:00"/>
    <x v="2"/>
    <x v="22"/>
    <s v="Z"/>
    <s v="USD"/>
    <n v="192390.00000000003"/>
    <n v="108900.00000000001"/>
    <n v="0"/>
    <n v="0"/>
    <n v="108900.00000000001"/>
    <n v="0"/>
    <n v="0"/>
    <n v="0"/>
    <n v="0"/>
    <n v="0"/>
    <n v="301290.00000000006"/>
    <s v="USD"/>
    <n v="207781.20000000004"/>
    <n v="207781.20000000004"/>
    <x v="0"/>
    <n v="192390.00000000003"/>
    <x v="212"/>
    <n v="207781.20000000004"/>
    <n v="207781.20000000004"/>
    <n v="8.0000000000000043E-2"/>
  </r>
  <r>
    <x v="213"/>
    <x v="1"/>
    <s v="Edinburgh"/>
    <x v="0"/>
    <x v="0"/>
    <d v="2019-09-09T00:00:00"/>
    <d v="2022-12-01T00:00:00"/>
    <x v="2"/>
    <x v="0"/>
    <s v="K"/>
    <s v="GBP"/>
    <n v="67980"/>
    <n v="128719.80000000002"/>
    <n v="55960.06"/>
    <n v="0"/>
    <n v="184679.86000000002"/>
    <n v="0"/>
    <n v="0"/>
    <n v="0"/>
    <n v="0"/>
    <n v="0"/>
    <n v="252659.86000000002"/>
    <s v="GBP"/>
    <n v="76137.600000000006"/>
    <n v="76137.600000000006"/>
    <x v="1"/>
    <n v="90457.587005142064"/>
    <x v="213"/>
    <n v="101312.49744575913"/>
    <n v="101312.49744575913"/>
    <n v="0.1200000000000002"/>
  </r>
  <r>
    <x v="214"/>
    <x v="3"/>
    <s v="New York"/>
    <x v="2"/>
    <x v="2"/>
    <d v="2019-08-05T00:00:00"/>
    <d v="2022-12-01T00:00:00"/>
    <x v="1"/>
    <x v="9"/>
    <s v="B"/>
    <s v="USD"/>
    <n v="138875"/>
    <n v="18183"/>
    <n v="0"/>
    <n v="0"/>
    <n v="18183"/>
    <n v="0"/>
    <n v="0"/>
    <n v="0"/>
    <n v="0"/>
    <n v="0"/>
    <n v="157058"/>
    <s v="USD"/>
    <n v="143041.25"/>
    <n v="143041.25"/>
    <x v="1"/>
    <n v="138875"/>
    <x v="214"/>
    <n v="143041.25"/>
    <n v="143041.25"/>
    <n v="0.03"/>
  </r>
  <r>
    <x v="215"/>
    <x v="0"/>
    <s v="Montreal"/>
    <x v="5"/>
    <x v="2"/>
    <d v="2019-07-01T00:00:00"/>
    <d v="2022-12-01T00:00:00"/>
    <x v="0"/>
    <x v="20"/>
    <s v="D"/>
    <s v="CAD"/>
    <n v="185245.5"/>
    <n v="269500"/>
    <n v="0"/>
    <n v="0"/>
    <n v="269500"/>
    <n v="0"/>
    <n v="0"/>
    <n v="0"/>
    <n v="0"/>
    <n v="0"/>
    <n v="454745.5"/>
    <s v="CAD"/>
    <n v="209327.41499999998"/>
    <n v="209327.41499999998"/>
    <x v="1"/>
    <n v="142804.11655874192"/>
    <x v="215"/>
    <n v="161368.65171137833"/>
    <n v="161368.65171137833"/>
    <n v="0.12999999999999973"/>
  </r>
  <r>
    <x v="216"/>
    <x v="0"/>
    <s v="London"/>
    <x v="0"/>
    <x v="0"/>
    <d v="2020-02-10T00:00:00"/>
    <d v="2022-12-01T00:00:00"/>
    <x v="5"/>
    <x v="25"/>
    <s v="Y"/>
    <s v="GBP"/>
    <n v="127050.00000000001"/>
    <n v="48950.000000000007"/>
    <n v="0"/>
    <n v="0"/>
    <n v="48950.000000000007"/>
    <n v="0"/>
    <n v="0"/>
    <n v="0"/>
    <n v="0"/>
    <n v="0"/>
    <n v="176000.00000000003"/>
    <s v="GBP"/>
    <n v="134673.00000000003"/>
    <n v="134673.00000000003"/>
    <x v="1"/>
    <n v="169059.08250961019"/>
    <x v="216"/>
    <n v="179202.62746018684"/>
    <n v="179202.62746018684"/>
    <n v="6.0000000000000199E-2"/>
  </r>
  <r>
    <x v="217"/>
    <x v="3"/>
    <s v="San Francisco"/>
    <x v="2"/>
    <x v="2"/>
    <d v="2019-07-08T00:00:00"/>
    <d v="2022-12-01T00:00:00"/>
    <x v="1"/>
    <x v="15"/>
    <s v="R"/>
    <s v="USD"/>
    <n v="156464.00000000003"/>
    <n v="26796.000000000004"/>
    <n v="0"/>
    <n v="0"/>
    <n v="26796.000000000004"/>
    <n v="0"/>
    <n v="0"/>
    <n v="0"/>
    <n v="0"/>
    <n v="0"/>
    <n v="183260.00000000003"/>
    <s v="USD"/>
    <n v="168981.12000000005"/>
    <n v="168981.12000000005"/>
    <x v="1"/>
    <n v="156464.00000000003"/>
    <x v="217"/>
    <n v="168981.12000000005"/>
    <n v="168981.12000000005"/>
    <n v="8.000000000000014E-2"/>
  </r>
  <r>
    <x v="218"/>
    <x v="4"/>
    <s v="Amsterdam"/>
    <x v="8"/>
    <x v="0"/>
    <d v="2019-07-15T00:00:00"/>
    <d v="2022-12-01T00:00:00"/>
    <x v="0"/>
    <x v="0"/>
    <s v="T"/>
    <s v="EUR"/>
    <n v="248600"/>
    <n v="157905"/>
    <n v="0"/>
    <n v="0"/>
    <n v="157905"/>
    <n v="0"/>
    <n v="0"/>
    <n v="0"/>
    <n v="0"/>
    <n v="0"/>
    <n v="406505"/>
    <s v="EUR"/>
    <n v="268488"/>
    <n v="268488"/>
    <x v="1"/>
    <n v="290190.77999258559"/>
    <x v="218"/>
    <n v="313406.04239199247"/>
    <n v="313406.04239199247"/>
    <n v="8.0000000000000085E-2"/>
  </r>
  <r>
    <x v="219"/>
    <x v="0"/>
    <s v="Hong Kong"/>
    <x v="3"/>
    <x v="1"/>
    <d v="2019-07-08T00:00:00"/>
    <d v="2022-12-01T00:00:00"/>
    <x v="2"/>
    <x v="19"/>
    <s v="T"/>
    <s v="HKD"/>
    <n v="1982442.0000000002"/>
    <n v="1834272.0000000002"/>
    <n v="0"/>
    <n v="0"/>
    <n v="1834272.0000000002"/>
    <n v="0"/>
    <n v="0"/>
    <n v="0"/>
    <n v="0"/>
    <n v="0"/>
    <n v="3816714.0000000005"/>
    <s v="HKD"/>
    <n v="2101388.5200000005"/>
    <n v="2101388.5200000005"/>
    <x v="1"/>
    <n v="252728.72140384879"/>
    <x v="219"/>
    <n v="267892.44468807976"/>
    <n v="267892.44468807976"/>
    <n v="6.0000000000000192E-2"/>
  </r>
  <r>
    <x v="220"/>
    <x v="3"/>
    <s v="San Francisco"/>
    <x v="2"/>
    <x v="2"/>
    <d v="2019-07-08T00:00:00"/>
    <d v="2022-12-01T00:00:00"/>
    <x v="1"/>
    <x v="21"/>
    <s v="R"/>
    <s v="USD"/>
    <n v="148599.00000000003"/>
    <n v="31185"/>
    <n v="0"/>
    <n v="0"/>
    <n v="31185"/>
    <n v="0"/>
    <n v="0"/>
    <n v="0"/>
    <n v="0"/>
    <n v="0"/>
    <n v="179784.00000000003"/>
    <s v="USD"/>
    <n v="166430.88000000006"/>
    <n v="166430.88000000006"/>
    <x v="1"/>
    <n v="148599.00000000003"/>
    <x v="220"/>
    <n v="166430.88000000006"/>
    <n v="166430.88000000006"/>
    <n v="0.1200000000000002"/>
  </r>
  <r>
    <x v="221"/>
    <x v="3"/>
    <s v="San Francisco"/>
    <x v="2"/>
    <x v="2"/>
    <d v="2019-07-01T00:00:00"/>
    <d v="2022-12-01T00:00:00"/>
    <x v="5"/>
    <x v="0"/>
    <s v="I"/>
    <s v="USD"/>
    <n v="183315.00000000003"/>
    <n v="81769.600000000006"/>
    <n v="0"/>
    <n v="0"/>
    <n v="81769.600000000006"/>
    <n v="0"/>
    <n v="0"/>
    <n v="0"/>
    <n v="0"/>
    <n v="0"/>
    <n v="265084.60000000003"/>
    <s v="USD"/>
    <n v="197980.20000000004"/>
    <n v="197980.20000000004"/>
    <x v="1"/>
    <n v="183315.00000000003"/>
    <x v="221"/>
    <n v="197980.20000000004"/>
    <n v="197980.20000000004"/>
    <n v="8.0000000000000057E-2"/>
  </r>
  <r>
    <x v="222"/>
    <x v="0"/>
    <s v="London"/>
    <x v="0"/>
    <x v="0"/>
    <d v="2019-05-10T00:00:00"/>
    <d v="2022-12-01T00:00:00"/>
    <x v="1"/>
    <x v="4"/>
    <s v="L"/>
    <s v="GBP"/>
    <n v="145200"/>
    <n v="46746.700000000012"/>
    <n v="0"/>
    <n v="0"/>
    <n v="46746.700000000012"/>
    <n v="0"/>
    <n v="0"/>
    <n v="0"/>
    <n v="0"/>
    <n v="0"/>
    <n v="191946.7"/>
    <s v="GBP"/>
    <n v="152460"/>
    <n v="152460"/>
    <x v="1"/>
    <n v="193210.38001098306"/>
    <x v="222"/>
    <n v="202870.89901153222"/>
    <n v="202870.89901153222"/>
    <n v="5.0000000000000037E-2"/>
  </r>
  <r>
    <x v="223"/>
    <x v="4"/>
    <s v="Singapore"/>
    <x v="9"/>
    <x v="1"/>
    <d v="2007-01-01T00:00:00"/>
    <d v="2022-12-01T00:00:00"/>
    <x v="1"/>
    <x v="12"/>
    <s v="A"/>
    <s v="SGD"/>
    <n v="424802.95000000007"/>
    <n v="249458"/>
    <n v="0"/>
    <n v="0"/>
    <n v="249458"/>
    <n v="0"/>
    <n v="0"/>
    <n v="0"/>
    <n v="0"/>
    <n v="0"/>
    <n v="674260.95000000007"/>
    <s v="SGD"/>
    <n v="433299.00900000008"/>
    <n v="433299.00900000008"/>
    <x v="0"/>
    <n v="317621.55594601668"/>
    <x v="223"/>
    <n v="323973.98706493701"/>
    <n v="323973.98706493701"/>
    <n v="1.9999999999999987E-2"/>
  </r>
  <r>
    <x v="224"/>
    <x v="7"/>
    <s v="New York"/>
    <x v="2"/>
    <x v="2"/>
    <d v="2007-01-16T00:00:00"/>
    <d v="2022-12-01T00:00:00"/>
    <x v="2"/>
    <x v="14"/>
    <s v="U"/>
    <s v="USD"/>
    <n v="98917.500000000029"/>
    <n v="36135"/>
    <n v="0"/>
    <n v="0"/>
    <n v="36135"/>
    <n v="0"/>
    <n v="14134"/>
    <n v="0"/>
    <n v="14134"/>
    <n v="0"/>
    <n v="149186.50000000003"/>
    <s v="USD"/>
    <n v="101885.02500000004"/>
    <n v="101885.02500000004"/>
    <x v="0"/>
    <n v="98917.500000000029"/>
    <x v="224"/>
    <n v="101885.02500000004"/>
    <n v="101885.02500000004"/>
    <n v="3.0000000000000079E-2"/>
  </r>
  <r>
    <x v="225"/>
    <x v="3"/>
    <s v="Wilmington"/>
    <x v="2"/>
    <x v="2"/>
    <d v="2019-06-17T00:00:00"/>
    <d v="2022-12-01T00:00:00"/>
    <x v="1"/>
    <x v="3"/>
    <s v="C"/>
    <s v="USD"/>
    <n v="181281.54"/>
    <n v="33016.5"/>
    <n v="0"/>
    <n v="0"/>
    <n v="33016.5"/>
    <n v="0"/>
    <n v="0"/>
    <n v="0"/>
    <n v="0"/>
    <n v="0"/>
    <n v="214298.04"/>
    <s v="USD"/>
    <n v="208473.77099999998"/>
    <n v="208473.77099999998"/>
    <x v="1"/>
    <n v="181281.54"/>
    <x v="225"/>
    <n v="208473.77099999998"/>
    <n v="208473.77099999998"/>
    <n v="0.14999999999999983"/>
  </r>
  <r>
    <x v="226"/>
    <x v="0"/>
    <s v="San Francisco"/>
    <x v="2"/>
    <x v="2"/>
    <d v="2019-07-08T00:00:00"/>
    <d v="2022-12-01T00:00:00"/>
    <x v="4"/>
    <x v="1"/>
    <s v="X"/>
    <s v="USD"/>
    <n v="184800.00000000003"/>
    <n v="370370.00000000006"/>
    <n v="0"/>
    <n v="0"/>
    <n v="370370.00000000006"/>
    <n v="168313.02000000002"/>
    <n v="0"/>
    <n v="0"/>
    <n v="168313.02000000002"/>
    <n v="0"/>
    <n v="723483.02000000014"/>
    <s v="USD"/>
    <n v="199584.00000000006"/>
    <n v="199584.00000000006"/>
    <x v="1"/>
    <n v="184800.00000000003"/>
    <x v="226"/>
    <n v="199584.00000000006"/>
    <n v="199584.00000000006"/>
    <n v="8.000000000000014E-2"/>
  </r>
  <r>
    <x v="227"/>
    <x v="0"/>
    <s v="San Francisco"/>
    <x v="2"/>
    <x v="2"/>
    <d v="2019-08-05T00:00:00"/>
    <d v="2022-12-01T00:00:00"/>
    <x v="4"/>
    <x v="13"/>
    <s v="D"/>
    <s v="USD"/>
    <n v="201960.00000000003"/>
    <n v="76560"/>
    <n v="0"/>
    <n v="0"/>
    <n v="76560"/>
    <n v="0"/>
    <n v="0"/>
    <n v="0"/>
    <n v="0"/>
    <n v="0"/>
    <n v="278520"/>
    <s v="USD"/>
    <n v="230234.40000000005"/>
    <n v="230234.40000000005"/>
    <x v="1"/>
    <n v="201960.00000000003"/>
    <x v="227"/>
    <n v="230234.40000000005"/>
    <n v="230234.40000000005"/>
    <n v="0.1400000000000001"/>
  </r>
  <r>
    <x v="228"/>
    <x v="3"/>
    <s v="San Francisco"/>
    <x v="2"/>
    <x v="2"/>
    <d v="2019-07-29T00:00:00"/>
    <d v="2022-12-01T00:00:00"/>
    <x v="2"/>
    <x v="7"/>
    <s v="S"/>
    <s v="USD"/>
    <n v="160206.20000000001"/>
    <n v="218336.80000000002"/>
    <n v="0"/>
    <n v="0"/>
    <n v="218336.80000000002"/>
    <n v="0"/>
    <n v="0"/>
    <n v="0"/>
    <n v="0"/>
    <n v="0"/>
    <n v="378543"/>
    <s v="USD"/>
    <n v="182635.06800000003"/>
    <n v="182635.06800000003"/>
    <x v="1"/>
    <n v="160206.20000000001"/>
    <x v="228"/>
    <n v="182635.06800000003"/>
    <n v="182635.06800000003"/>
    <n v="0.1400000000000001"/>
  </r>
  <r>
    <x v="229"/>
    <x v="0"/>
    <s v="Sydney"/>
    <x v="4"/>
    <x v="1"/>
    <d v="2020-02-17T00:00:00"/>
    <d v="2022-12-01T00:00:00"/>
    <x v="2"/>
    <x v="0"/>
    <s v="K"/>
    <s v="AUD"/>
    <n v="250305.00000000006"/>
    <n v="212850.00000000003"/>
    <n v="0"/>
    <n v="0"/>
    <n v="212850.00000000003"/>
    <n v="0"/>
    <n v="0"/>
    <n v="0"/>
    <n v="0"/>
    <n v="0"/>
    <n v="463155.00000000012"/>
    <s v="AUD"/>
    <n v="272832.45000000007"/>
    <n v="272832.45000000007"/>
    <x v="1"/>
    <n v="189393.27825667142"/>
    <x v="229"/>
    <n v="206438.67329977185"/>
    <n v="206438.67329977185"/>
    <n v="9.0000000000000038E-2"/>
  </r>
  <r>
    <x v="230"/>
    <x v="0"/>
    <s v="San Francisco"/>
    <x v="2"/>
    <x v="2"/>
    <d v="2019-07-22T00:00:00"/>
    <d v="2022-12-01T00:00:00"/>
    <x v="5"/>
    <x v="21"/>
    <s v="T"/>
    <s v="USD"/>
    <n v="192610.00000000003"/>
    <n v="247940.00000000003"/>
    <n v="0"/>
    <n v="0"/>
    <n v="247940.00000000003"/>
    <n v="0"/>
    <n v="0"/>
    <n v="0"/>
    <n v="0"/>
    <n v="0"/>
    <n v="440550.00000000006"/>
    <s v="USD"/>
    <n v="208018.80000000005"/>
    <n v="208018.80000000005"/>
    <x v="1"/>
    <n v="192610.00000000003"/>
    <x v="230"/>
    <n v="208018.80000000005"/>
    <n v="208018.80000000005"/>
    <n v="8.0000000000000085E-2"/>
  </r>
  <r>
    <x v="231"/>
    <x v="4"/>
    <s v="San Francisco"/>
    <x v="2"/>
    <x v="2"/>
    <d v="2019-08-05T00:00:00"/>
    <d v="2022-12-01T00:00:00"/>
    <x v="2"/>
    <x v="17"/>
    <s v="P"/>
    <s v="USD"/>
    <n v="196350.00000000003"/>
    <n v="402050.00000000006"/>
    <n v="0"/>
    <n v="0"/>
    <n v="402050.00000000006"/>
    <n v="0"/>
    <n v="0"/>
    <n v="0"/>
    <n v="0"/>
    <n v="0"/>
    <n v="598400.00000000012"/>
    <s v="USD"/>
    <n v="214021.50000000006"/>
    <n v="214021.50000000006"/>
    <x v="1"/>
    <n v="196350.00000000003"/>
    <x v="231"/>
    <n v="214021.50000000006"/>
    <n v="214021.50000000006"/>
    <n v="9.0000000000000135E-2"/>
  </r>
  <r>
    <x v="232"/>
    <x v="0"/>
    <s v="Toronto"/>
    <x v="5"/>
    <x v="2"/>
    <d v="2019-07-29T00:00:00"/>
    <d v="2022-12-01T00:00:00"/>
    <x v="0"/>
    <x v="10"/>
    <s v="A"/>
    <s v="CAD"/>
    <n v="190344.00000000003"/>
    <n v="258390"/>
    <n v="0"/>
    <n v="0"/>
    <n v="258390"/>
    <n v="0"/>
    <n v="0"/>
    <n v="0"/>
    <n v="0"/>
    <n v="0"/>
    <n v="448734"/>
    <s v="CAD"/>
    <n v="203668.08000000005"/>
    <n v="203668.08000000005"/>
    <x v="1"/>
    <n v="146734.50508788161"/>
    <x v="232"/>
    <n v="157005.92044403334"/>
    <n v="157005.92044403334"/>
    <n v="7.0000000000000118E-2"/>
  </r>
  <r>
    <x v="233"/>
    <x v="4"/>
    <s v="London"/>
    <x v="0"/>
    <x v="0"/>
    <d v="2019-07-29T00:00:00"/>
    <d v="2022-12-01T00:00:00"/>
    <x v="2"/>
    <x v="21"/>
    <s v="H"/>
    <s v="GBP"/>
    <n v="250800.00000000006"/>
    <n v="4270866.6000000006"/>
    <n v="0"/>
    <n v="0"/>
    <n v="4270866.6000000006"/>
    <n v="0"/>
    <n v="0"/>
    <n v="0"/>
    <n v="0"/>
    <n v="1489940"/>
    <n v="6011606.6000000006"/>
    <s v="GBP"/>
    <n v="255816.00000000006"/>
    <n v="255816.00000000006"/>
    <x v="1"/>
    <n v="333727.02001897083"/>
    <x v="233"/>
    <n v="340401.56041935022"/>
    <n v="340401.56041935022"/>
    <n v="1.9999999999999938E-2"/>
  </r>
  <r>
    <x v="234"/>
    <x v="0"/>
    <s v="San Francisco"/>
    <x v="2"/>
    <x v="2"/>
    <d v="2019-08-05T00:00:00"/>
    <d v="2022-12-01T00:00:00"/>
    <x v="3"/>
    <x v="1"/>
    <s v="S"/>
    <s v="USD"/>
    <n v="205975.00000000003"/>
    <n v="143165"/>
    <n v="0"/>
    <n v="0"/>
    <n v="143165"/>
    <n v="0"/>
    <n v="0"/>
    <n v="0"/>
    <n v="0"/>
    <n v="0"/>
    <n v="349140"/>
    <s v="USD"/>
    <n v="218333.50000000003"/>
    <n v="218333.50000000003"/>
    <x v="1"/>
    <n v="205975.00000000003"/>
    <x v="234"/>
    <n v="218333.50000000003"/>
    <n v="218333.50000000003"/>
    <n v="5.9999999999999991E-2"/>
  </r>
  <r>
    <x v="235"/>
    <x v="3"/>
    <s v="San Francisco"/>
    <x v="2"/>
    <x v="2"/>
    <d v="2007-03-26T00:00:00"/>
    <d v="2022-12-01T00:00:00"/>
    <x v="1"/>
    <x v="19"/>
    <s v="V"/>
    <s v="USD"/>
    <n v="91960.000000000015"/>
    <n v="11253.000000000002"/>
    <n v="0"/>
    <n v="0"/>
    <n v="11253.000000000002"/>
    <n v="0"/>
    <n v="0"/>
    <n v="0"/>
    <n v="0"/>
    <n v="0"/>
    <n v="103213.00000000001"/>
    <s v="USD"/>
    <n v="98397.200000000026"/>
    <n v="98397.200000000026"/>
    <x v="0"/>
    <n v="91960.000000000015"/>
    <x v="235"/>
    <n v="98397.200000000026"/>
    <n v="98397.200000000026"/>
    <n v="7.0000000000000118E-2"/>
  </r>
  <r>
    <x v="236"/>
    <x v="3"/>
    <s v="San Francisco"/>
    <x v="2"/>
    <x v="2"/>
    <d v="2019-08-05T00:00:00"/>
    <d v="2022-12-01T00:00:00"/>
    <x v="1"/>
    <x v="22"/>
    <s v="I"/>
    <s v="USD"/>
    <n v="157080"/>
    <n v="51397.500000000007"/>
    <n v="0"/>
    <n v="0"/>
    <n v="51397.500000000007"/>
    <n v="0"/>
    <n v="0"/>
    <n v="0"/>
    <n v="0"/>
    <n v="0"/>
    <n v="208477.5"/>
    <s v="USD"/>
    <n v="180642"/>
    <n v="180642"/>
    <x v="1"/>
    <n v="157080"/>
    <x v="236"/>
    <n v="180642"/>
    <n v="180642"/>
    <n v="0.15"/>
  </r>
  <r>
    <x v="237"/>
    <x v="0"/>
    <s v="San Francisco"/>
    <x v="2"/>
    <x v="2"/>
    <d v="2019-07-29T00:00:00"/>
    <d v="2022-12-01T00:00:00"/>
    <x v="4"/>
    <x v="14"/>
    <s v="K"/>
    <s v="USD"/>
    <n v="194425.00000000003"/>
    <n v="287100"/>
    <n v="0"/>
    <n v="0"/>
    <n v="287100"/>
    <n v="0"/>
    <n v="0"/>
    <n v="0"/>
    <n v="0"/>
    <n v="0"/>
    <n v="481525"/>
    <s v="USD"/>
    <n v="219700.25"/>
    <n v="219700.25"/>
    <x v="1"/>
    <n v="194425.00000000003"/>
    <x v="237"/>
    <n v="219700.25"/>
    <n v="219700.25"/>
    <n v="0.12999999999999984"/>
  </r>
  <r>
    <x v="238"/>
    <x v="0"/>
    <s v="New York"/>
    <x v="2"/>
    <x v="2"/>
    <d v="2019-09-02T00:00:00"/>
    <d v="2022-12-01T00:00:00"/>
    <x v="1"/>
    <x v="15"/>
    <s v="G"/>
    <s v="USD"/>
    <n v="186846.00000000003"/>
    <n v="84216.000000000015"/>
    <n v="0"/>
    <n v="0"/>
    <n v="84216.000000000015"/>
    <n v="0"/>
    <n v="0"/>
    <n v="0"/>
    <n v="0"/>
    <n v="0"/>
    <n v="271062.00000000006"/>
    <s v="USD"/>
    <n v="209267.52000000005"/>
    <n v="209267.52000000005"/>
    <x v="1"/>
    <n v="186846.00000000003"/>
    <x v="238"/>
    <n v="209267.52000000005"/>
    <n v="209267.52000000005"/>
    <n v="0.12000000000000008"/>
  </r>
  <r>
    <x v="239"/>
    <x v="0"/>
    <s v="Toronto"/>
    <x v="5"/>
    <x v="2"/>
    <d v="2019-09-17T00:00:00"/>
    <d v="2022-12-01T00:00:00"/>
    <x v="4"/>
    <x v="16"/>
    <s v="G"/>
    <s v="CAD"/>
    <n v="171820"/>
    <n v="59972"/>
    <n v="0"/>
    <n v="0"/>
    <n v="59972"/>
    <n v="0"/>
    <n v="0"/>
    <n v="0"/>
    <n v="0"/>
    <n v="0"/>
    <n v="231792"/>
    <s v="CAD"/>
    <n v="183847.40000000002"/>
    <n v="183847.40000000002"/>
    <x v="1"/>
    <n v="132454.51742213999"/>
    <x v="239"/>
    <n v="141726.33364168982"/>
    <n v="141726.33364168982"/>
    <n v="7.0000000000000229E-2"/>
  </r>
  <r>
    <x v="240"/>
    <x v="0"/>
    <s v="San Francisco"/>
    <x v="2"/>
    <x v="2"/>
    <d v="2019-08-05T00:00:00"/>
    <d v="2022-12-01T00:00:00"/>
    <x v="1"/>
    <x v="8"/>
    <s v="I"/>
    <s v="USD"/>
    <n v="242000.00000000006"/>
    <n v="108900.00000000001"/>
    <n v="0"/>
    <n v="0"/>
    <n v="108900.00000000001"/>
    <n v="0"/>
    <n v="0"/>
    <n v="0"/>
    <n v="0"/>
    <n v="0"/>
    <n v="350900.00000000006"/>
    <s v="USD"/>
    <n v="266200.00000000006"/>
    <n v="266200.00000000006"/>
    <x v="1"/>
    <n v="242000.00000000006"/>
    <x v="240"/>
    <n v="266200.00000000006"/>
    <n v="266200.00000000006"/>
    <n v="9.9999999999999978E-2"/>
  </r>
  <r>
    <x v="241"/>
    <x v="3"/>
    <s v="San Francisco"/>
    <x v="2"/>
    <x v="2"/>
    <d v="2019-07-15T00:00:00"/>
    <d v="2022-12-01T00:00:00"/>
    <x v="0"/>
    <x v="0"/>
    <s v="Y"/>
    <s v="USD"/>
    <n v="145024"/>
    <n v="74250"/>
    <n v="0"/>
    <n v="0"/>
    <n v="74250"/>
    <n v="0"/>
    <n v="0"/>
    <n v="0"/>
    <n v="0"/>
    <n v="0"/>
    <n v="219274"/>
    <s v="USD"/>
    <n v="166777.59999999998"/>
    <n v="166777.59999999998"/>
    <x v="1"/>
    <n v="145024"/>
    <x v="241"/>
    <n v="166777.59999999998"/>
    <n v="166777.59999999998"/>
    <n v="0.14999999999999983"/>
  </r>
  <r>
    <x v="242"/>
    <x v="0"/>
    <s v="San Francisco"/>
    <x v="2"/>
    <x v="2"/>
    <d v="2019-08-01T00:00:00"/>
    <d v="2022-12-01T00:00:00"/>
    <x v="1"/>
    <x v="2"/>
    <s v="B"/>
    <s v="USD"/>
    <n v="166320"/>
    <n v="44280.500000000007"/>
    <n v="0"/>
    <n v="0"/>
    <n v="44280.500000000007"/>
    <n v="0"/>
    <n v="0"/>
    <n v="0"/>
    <n v="0"/>
    <n v="0"/>
    <n v="210600.5"/>
    <s v="USD"/>
    <n v="167983.2"/>
    <n v="167983.2"/>
    <x v="1"/>
    <n v="166320"/>
    <x v="242"/>
    <n v="167983.2"/>
    <n v="167983.2"/>
    <n v="1.000000000000007E-2"/>
  </r>
  <r>
    <x v="243"/>
    <x v="3"/>
    <s v="Toronto"/>
    <x v="5"/>
    <x v="2"/>
    <d v="2019-08-01T00:00:00"/>
    <d v="2022-12-01T00:00:00"/>
    <x v="1"/>
    <x v="15"/>
    <s v="M"/>
    <s v="CAD"/>
    <n v="134853.07"/>
    <n v="20020"/>
    <n v="0"/>
    <n v="0"/>
    <n v="20020"/>
    <n v="0"/>
    <n v="0"/>
    <n v="0"/>
    <n v="0"/>
    <n v="0"/>
    <n v="154873.07"/>
    <s v="CAD"/>
    <n v="151035.43840000001"/>
    <n v="151035.43840000001"/>
    <x v="1"/>
    <n v="103957.03823620106"/>
    <x v="243"/>
    <n v="116431.88282454519"/>
    <n v="116431.88282454519"/>
    <n v="0.12000000000000004"/>
  </r>
  <r>
    <x v="244"/>
    <x v="0"/>
    <s v="San Francisco"/>
    <x v="2"/>
    <x v="2"/>
    <d v="2019-08-05T00:00:00"/>
    <d v="2022-12-01T00:00:00"/>
    <x v="5"/>
    <x v="13"/>
    <s v="F"/>
    <s v="USD"/>
    <n v="212095.40000000005"/>
    <n v="265265"/>
    <n v="0"/>
    <n v="0"/>
    <n v="265265"/>
    <n v="0"/>
    <n v="0"/>
    <n v="0"/>
    <n v="0"/>
    <n v="0"/>
    <n v="477360.4"/>
    <s v="USD"/>
    <n v="241788.75600000008"/>
    <n v="241788.75600000008"/>
    <x v="1"/>
    <n v="212095.40000000005"/>
    <x v="244"/>
    <n v="241788.75600000008"/>
    <n v="241788.75600000008"/>
    <n v="0.1400000000000001"/>
  </r>
  <r>
    <x v="245"/>
    <x v="3"/>
    <s v="San Francisco"/>
    <x v="2"/>
    <x v="2"/>
    <d v="2019-08-12T00:00:00"/>
    <d v="2022-12-01T00:00:00"/>
    <x v="5"/>
    <x v="19"/>
    <s v="X"/>
    <s v="USD"/>
    <n v="206910.00000000006"/>
    <n v="61490"/>
    <n v="0"/>
    <n v="0"/>
    <n v="61490"/>
    <n v="0"/>
    <n v="0"/>
    <n v="0"/>
    <n v="0"/>
    <n v="0"/>
    <n v="268400.00000000006"/>
    <s v="USD"/>
    <n v="237946.50000000006"/>
    <n v="237946.50000000006"/>
    <x v="1"/>
    <n v="206910.00000000006"/>
    <x v="245"/>
    <n v="237946.50000000006"/>
    <n v="237946.50000000006"/>
    <n v="0.14999999999999997"/>
  </r>
  <r>
    <x v="246"/>
    <x v="0"/>
    <s v="London"/>
    <x v="0"/>
    <x v="0"/>
    <d v="2007-05-21T00:00:00"/>
    <d v="2022-12-01T00:00:00"/>
    <x v="1"/>
    <x v="19"/>
    <s v="X"/>
    <s v="GBP"/>
    <n v="139459.43"/>
    <n v="40326"/>
    <n v="0"/>
    <n v="0"/>
    <n v="40326"/>
    <n v="0"/>
    <n v="0"/>
    <n v="0"/>
    <n v="0"/>
    <n v="0"/>
    <n v="179785.43"/>
    <s v="GBP"/>
    <n v="152010.7787"/>
    <n v="152010.7787"/>
    <x v="0"/>
    <n v="185571.69054004885"/>
    <x v="246"/>
    <n v="202273.14268865323"/>
    <n v="202273.14268865323"/>
    <n v="8.9999999999999913E-2"/>
  </r>
  <r>
    <x v="247"/>
    <x v="4"/>
    <s v="San Francisco"/>
    <x v="2"/>
    <x v="2"/>
    <d v="2019-09-09T00:00:00"/>
    <d v="2022-12-01T00:00:00"/>
    <x v="2"/>
    <x v="12"/>
    <s v="E"/>
    <s v="USD"/>
    <n v="275880.00000000006"/>
    <n v="440220.00000000006"/>
    <n v="0"/>
    <n v="0"/>
    <n v="440220.00000000006"/>
    <n v="0"/>
    <n v="0"/>
    <n v="0"/>
    <n v="0"/>
    <n v="0"/>
    <n v="716100.00000000012"/>
    <s v="USD"/>
    <n v="311744.40000000002"/>
    <n v="311744.40000000002"/>
    <x v="1"/>
    <n v="275880.00000000006"/>
    <x v="247"/>
    <n v="311744.40000000002"/>
    <n v="311744.40000000002"/>
    <n v="0.12999999999999984"/>
  </r>
  <r>
    <x v="248"/>
    <x v="1"/>
    <s v="London"/>
    <x v="0"/>
    <x v="0"/>
    <d v="2019-08-12T00:00:00"/>
    <d v="2022-12-01T00:00:00"/>
    <x v="0"/>
    <x v="25"/>
    <s v="B"/>
    <s v="GBP"/>
    <n v="75240.000000000015"/>
    <n v="17765"/>
    <n v="0"/>
    <n v="0"/>
    <n v="17765"/>
    <n v="0"/>
    <n v="0"/>
    <n v="0"/>
    <n v="0"/>
    <n v="0"/>
    <n v="93005.000000000015"/>
    <s v="GBP"/>
    <n v="79754.400000000023"/>
    <n v="79754.400000000023"/>
    <x v="1"/>
    <n v="100118.10600569124"/>
    <x v="248"/>
    <n v="106125.19236603273"/>
    <n v="106125.19236603273"/>
    <n v="6.0000000000000164E-2"/>
  </r>
  <r>
    <x v="249"/>
    <x v="3"/>
    <s v="Philadelphia"/>
    <x v="2"/>
    <x v="2"/>
    <d v="2019-09-01T00:00:00"/>
    <d v="2022-12-01T00:00:00"/>
    <x v="2"/>
    <x v="5"/>
    <s v="Q"/>
    <s v="USD"/>
    <n v="154440"/>
    <n v="56870"/>
    <n v="0"/>
    <n v="0"/>
    <n v="56870"/>
    <n v="0"/>
    <n v="0"/>
    <n v="0"/>
    <n v="0"/>
    <n v="0"/>
    <n v="211310"/>
    <s v="USD"/>
    <n v="172972.80000000002"/>
    <n v="172972.80000000002"/>
    <x v="1"/>
    <n v="154440"/>
    <x v="249"/>
    <n v="172972.80000000002"/>
    <n v="172972.80000000002"/>
    <n v="0.12000000000000011"/>
  </r>
  <r>
    <x v="250"/>
    <x v="3"/>
    <s v="San Francisco"/>
    <x v="2"/>
    <x v="2"/>
    <d v="2022-03-28T00:00:00"/>
    <d v="2022-12-01T00:00:00"/>
    <x v="3"/>
    <x v="16"/>
    <s v="H"/>
    <s v="USD"/>
    <n v="158620"/>
    <n v="30030"/>
    <n v="0"/>
    <n v="0"/>
    <n v="30030"/>
    <n v="0"/>
    <n v="0"/>
    <n v="0"/>
    <n v="0"/>
    <n v="0"/>
    <n v="188650"/>
    <s v="USD"/>
    <n v="180826.80000000002"/>
    <n v="180826.80000000002"/>
    <x v="2"/>
    <n v="158620"/>
    <x v="250"/>
    <n v="180826.80000000002"/>
    <n v="180826.80000000002"/>
    <n v="0.1400000000000001"/>
  </r>
  <r>
    <x v="251"/>
    <x v="3"/>
    <s v="San Francisco"/>
    <x v="2"/>
    <x v="2"/>
    <d v="2019-08-19T00:00:00"/>
    <d v="2022-12-01T00:00:00"/>
    <x v="5"/>
    <x v="0"/>
    <s v="C"/>
    <s v="USD"/>
    <n v="164285"/>
    <n v="57475.000000000007"/>
    <n v="0"/>
    <n v="0"/>
    <n v="57475.000000000007"/>
    <n v="0"/>
    <n v="0"/>
    <n v="0"/>
    <n v="0"/>
    <n v="0"/>
    <n v="221760"/>
    <s v="USD"/>
    <n v="174142.1"/>
    <n v="174142.1"/>
    <x v="1"/>
    <n v="164285"/>
    <x v="251"/>
    <n v="174142.1"/>
    <n v="174142.1"/>
    <n v="6.0000000000000032E-2"/>
  </r>
  <r>
    <x v="252"/>
    <x v="7"/>
    <s v="San Francisco"/>
    <x v="2"/>
    <x v="2"/>
    <d v="2019-08-21T00:00:00"/>
    <d v="2022-12-01T00:00:00"/>
    <x v="2"/>
    <x v="0"/>
    <s v="R"/>
    <s v="USD"/>
    <n v="94160"/>
    <n v="18920"/>
    <n v="0"/>
    <n v="0"/>
    <n v="18920"/>
    <n v="0"/>
    <n v="0"/>
    <n v="0"/>
    <n v="0"/>
    <n v="0"/>
    <n v="113080"/>
    <s v="USD"/>
    <n v="100751.20000000001"/>
    <n v="100751.20000000001"/>
    <x v="1"/>
    <n v="94160"/>
    <x v="252"/>
    <n v="100751.20000000001"/>
    <n v="100751.20000000001"/>
    <n v="7.0000000000000118E-2"/>
  </r>
  <r>
    <x v="253"/>
    <x v="0"/>
    <s v="London"/>
    <x v="0"/>
    <x v="0"/>
    <d v="2019-09-03T00:00:00"/>
    <d v="2022-12-01T00:00:00"/>
    <x v="1"/>
    <x v="19"/>
    <s v="M"/>
    <s v="GBP"/>
    <n v="121176.00000000001"/>
    <n v="45276.000000000007"/>
    <n v="0"/>
    <n v="0"/>
    <n v="45276.000000000007"/>
    <n v="0"/>
    <n v="0"/>
    <n v="0"/>
    <n v="0"/>
    <n v="0"/>
    <n v="166452.00000000003"/>
    <s v="GBP"/>
    <n v="132081.84000000003"/>
    <n v="132081.84000000003"/>
    <x v="1"/>
    <n v="161242.84440916587"/>
    <x v="253"/>
    <n v="175754.70040599082"/>
    <n v="175754.70040599082"/>
    <n v="9.0000000000000108E-2"/>
  </r>
  <r>
    <x v="254"/>
    <x v="3"/>
    <s v="San Francisco"/>
    <x v="2"/>
    <x v="2"/>
    <d v="2019-08-19T00:00:00"/>
    <d v="2022-12-01T00:00:00"/>
    <x v="3"/>
    <x v="14"/>
    <s v="I"/>
    <s v="USD"/>
    <n v="162756"/>
    <n v="10780"/>
    <n v="0"/>
    <n v="0"/>
    <n v="10780"/>
    <n v="0"/>
    <n v="0"/>
    <n v="0"/>
    <n v="0"/>
    <n v="0"/>
    <n v="173536"/>
    <s v="USD"/>
    <n v="167638.68"/>
    <n v="167638.68"/>
    <x v="1"/>
    <n v="162756"/>
    <x v="254"/>
    <n v="167638.68"/>
    <n v="167638.68"/>
    <n v="2.9999999999999957E-2"/>
  </r>
  <r>
    <x v="255"/>
    <x v="1"/>
    <s v="London"/>
    <x v="0"/>
    <x v="0"/>
    <d v="2019-08-19T00:00:00"/>
    <d v="2022-12-01T00:00:00"/>
    <x v="1"/>
    <x v="9"/>
    <s v="H"/>
    <s v="GBP"/>
    <n v="68640"/>
    <n v="8415"/>
    <n v="0"/>
    <n v="0"/>
    <n v="8415"/>
    <n v="0"/>
    <n v="0"/>
    <n v="0"/>
    <n v="0"/>
    <n v="0"/>
    <n v="77055"/>
    <s v="GBP"/>
    <n v="76876.800000000003"/>
    <n v="76876.800000000003"/>
    <x v="1"/>
    <n v="91335.816005191999"/>
    <x v="255"/>
    <n v="102296.11392581504"/>
    <n v="102296.11392581504"/>
    <n v="0.11999999999999997"/>
  </r>
  <r>
    <x v="256"/>
    <x v="0"/>
    <s v="San Francisco"/>
    <x v="2"/>
    <x v="2"/>
    <d v="2019-09-03T00:00:00"/>
    <d v="2022-12-01T00:00:00"/>
    <x v="1"/>
    <x v="24"/>
    <s v="S"/>
    <s v="USD"/>
    <n v="217745.00000000006"/>
    <n v="84788.000000000015"/>
    <n v="0"/>
    <n v="0"/>
    <n v="84788.000000000015"/>
    <n v="0"/>
    <n v="0"/>
    <n v="0"/>
    <n v="0"/>
    <n v="0"/>
    <n v="302533.00000000006"/>
    <s v="USD"/>
    <n v="232987.15000000008"/>
    <n v="232987.15000000008"/>
    <x v="1"/>
    <n v="217745.00000000006"/>
    <x v="256"/>
    <n v="232987.15000000008"/>
    <n v="232987.15000000008"/>
    <n v="7.000000000000009E-2"/>
  </r>
  <r>
    <x v="257"/>
    <x v="0"/>
    <s v="Paris"/>
    <x v="10"/>
    <x v="0"/>
    <d v="2007-05-15T00:00:00"/>
    <d v="2022-12-01T00:00:00"/>
    <x v="0"/>
    <x v="8"/>
    <s v="G"/>
    <s v="EUR"/>
    <n v="142560"/>
    <n v="85360"/>
    <n v="0"/>
    <n v="0"/>
    <n v="85360"/>
    <n v="0"/>
    <n v="0"/>
    <n v="0"/>
    <n v="0"/>
    <n v="0"/>
    <n v="227920"/>
    <s v="EUR"/>
    <n v="151113.60000000001"/>
    <n v="151113.60000000001"/>
    <x v="0"/>
    <n v="166410.28799574822"/>
    <x v="257"/>
    <n v="176394.9052754931"/>
    <n v="176394.9052754931"/>
    <n v="5.9999999999999928E-2"/>
  </r>
  <r>
    <x v="258"/>
    <x v="1"/>
    <s v="Princeton"/>
    <x v="2"/>
    <x v="2"/>
    <d v="2019-09-09T00:00:00"/>
    <d v="2022-12-01T00:00:00"/>
    <x v="4"/>
    <x v="4"/>
    <s v="U"/>
    <s v="USD"/>
    <n v="67320"/>
    <n v="0"/>
    <n v="0"/>
    <n v="0"/>
    <n v="0"/>
    <n v="0"/>
    <n v="0"/>
    <n v="0"/>
    <n v="0"/>
    <n v="0"/>
    <n v="67320"/>
    <s v="USD"/>
    <n v="67993.2"/>
    <n v="67993.2"/>
    <x v="1"/>
    <n v="67320"/>
    <x v="258"/>
    <n v="67993.2"/>
    <n v="67993.2"/>
    <n v="9.9999999999999568E-3"/>
  </r>
  <r>
    <x v="259"/>
    <x v="4"/>
    <s v="New York"/>
    <x v="2"/>
    <x v="2"/>
    <d v="2019-08-21T00:00:00"/>
    <d v="2022-12-01T00:00:00"/>
    <x v="2"/>
    <x v="22"/>
    <s v="M"/>
    <s v="USD"/>
    <n v="275880.00000000006"/>
    <n v="558030"/>
    <n v="0"/>
    <n v="0"/>
    <n v="558030"/>
    <n v="0"/>
    <n v="0"/>
    <n v="0"/>
    <n v="0"/>
    <n v="162000"/>
    <n v="995910"/>
    <s v="USD"/>
    <n v="306226.8000000001"/>
    <n v="306226.8000000001"/>
    <x v="1"/>
    <n v="275880.00000000006"/>
    <x v="259"/>
    <n v="306226.8000000001"/>
    <n v="306226.8000000001"/>
    <n v="0.11000000000000014"/>
  </r>
  <r>
    <x v="260"/>
    <x v="3"/>
    <s v="London"/>
    <x v="0"/>
    <x v="0"/>
    <d v="2020-12-21T00:00:00"/>
    <d v="2022-12-01T00:00:00"/>
    <x v="1"/>
    <x v="17"/>
    <s v="Z"/>
    <s v="GBP"/>
    <n v="62150"/>
    <n v="7007.0000000000009"/>
    <n v="0"/>
    <n v="0"/>
    <n v="7007.0000000000009"/>
    <n v="0"/>
    <n v="0"/>
    <n v="0"/>
    <n v="0"/>
    <n v="0"/>
    <n v="69157"/>
    <s v="GBP"/>
    <n v="67743.5"/>
    <n v="67743.5"/>
    <x v="1"/>
    <n v="82699.89750470109"/>
    <x v="260"/>
    <n v="90142.888280124185"/>
    <n v="90142.888280124185"/>
    <n v="8.9999999999999969E-2"/>
  </r>
  <r>
    <x v="261"/>
    <x v="3"/>
    <s v="San Francisco"/>
    <x v="2"/>
    <x v="2"/>
    <d v="2019-08-26T00:00:00"/>
    <d v="2022-12-01T00:00:00"/>
    <x v="1"/>
    <x v="8"/>
    <s v="P"/>
    <s v="USD"/>
    <n v="210622.50000000003"/>
    <n v="53900.000000000007"/>
    <n v="0"/>
    <n v="0"/>
    <n v="53900.000000000007"/>
    <n v="0"/>
    <n v="0"/>
    <n v="0"/>
    <n v="0"/>
    <n v="0"/>
    <n v="264522.50000000006"/>
    <s v="USD"/>
    <n v="240109.65000000005"/>
    <n v="240109.65000000005"/>
    <x v="1"/>
    <n v="210622.50000000003"/>
    <x v="261"/>
    <n v="240109.65000000005"/>
    <n v="240109.65000000005"/>
    <n v="0.1400000000000001"/>
  </r>
  <r>
    <x v="262"/>
    <x v="4"/>
    <s v="London"/>
    <x v="0"/>
    <x v="0"/>
    <d v="2019-08-24T00:00:00"/>
    <d v="2022-12-01T00:00:00"/>
    <x v="2"/>
    <x v="22"/>
    <s v="D"/>
    <s v="GBP"/>
    <n v="213675.00000000006"/>
    <n v="2634412.0000000005"/>
    <n v="235120.16"/>
    <n v="0"/>
    <n v="2869532.1600000006"/>
    <n v="0"/>
    <n v="0"/>
    <n v="0"/>
    <n v="0"/>
    <n v="1674400.0000000002"/>
    <n v="4757607.1600000011"/>
    <s v="GBP"/>
    <n v="237179.25000000009"/>
    <n v="237179.25000000009"/>
    <x v="1"/>
    <n v="284326.63876616268"/>
    <x v="262"/>
    <n v="315602.56903044059"/>
    <n v="315602.56903044059"/>
    <n v="0.11000000000000004"/>
  </r>
  <r>
    <x v="263"/>
    <x v="0"/>
    <s v="London"/>
    <x v="0"/>
    <x v="0"/>
    <d v="2019-08-26T00:00:00"/>
    <d v="2022-12-01T00:00:00"/>
    <x v="0"/>
    <x v="19"/>
    <s v="O"/>
    <s v="GBP"/>
    <n v="123585.00000000003"/>
    <n v="79079"/>
    <n v="0"/>
    <n v="0"/>
    <n v="79079"/>
    <n v="0"/>
    <n v="0"/>
    <n v="0"/>
    <n v="0"/>
    <n v="0"/>
    <n v="202664.00000000003"/>
    <s v="GBP"/>
    <n v="133471.80000000005"/>
    <n v="133471.80000000005"/>
    <x v="1"/>
    <n v="164448.38025934814"/>
    <x v="263"/>
    <n v="177604.25068009598"/>
    <n v="177604.25068009598"/>
    <n v="7.999999999999996E-2"/>
  </r>
  <r>
    <x v="264"/>
    <x v="0"/>
    <s v="San Francisco"/>
    <x v="2"/>
    <x v="2"/>
    <d v="2019-08-26T00:00:00"/>
    <d v="2022-12-01T00:00:00"/>
    <x v="0"/>
    <x v="6"/>
    <s v="G"/>
    <s v="USD"/>
    <n v="213570.50000000003"/>
    <n v="121968"/>
    <n v="0"/>
    <n v="0"/>
    <n v="121968"/>
    <n v="0"/>
    <n v="0"/>
    <n v="0"/>
    <n v="0"/>
    <n v="0"/>
    <n v="335538.5"/>
    <s v="USD"/>
    <n v="230656.14000000004"/>
    <n v="230656.14000000004"/>
    <x v="1"/>
    <n v="213570.50000000003"/>
    <x v="264"/>
    <n v="230656.14000000004"/>
    <n v="230656.14000000004"/>
    <n v="8.0000000000000057E-2"/>
  </r>
  <r>
    <x v="265"/>
    <x v="0"/>
    <s v="London"/>
    <x v="0"/>
    <x v="0"/>
    <d v="2019-09-03T00:00:00"/>
    <d v="2022-12-01T00:00:00"/>
    <x v="3"/>
    <x v="23"/>
    <s v="K"/>
    <s v="GBP"/>
    <n v="145200"/>
    <n v="45045.000000000007"/>
    <n v="0"/>
    <n v="0"/>
    <n v="45045.000000000007"/>
    <n v="0"/>
    <n v="0"/>
    <n v="0"/>
    <n v="0"/>
    <n v="0"/>
    <n v="190245"/>
    <s v="GBP"/>
    <n v="151008"/>
    <n v="151008"/>
    <x v="1"/>
    <n v="193210.38001098306"/>
    <x v="265"/>
    <n v="200938.79521142237"/>
    <n v="200938.79521142237"/>
    <n v="3.9999999999999938E-2"/>
  </r>
  <r>
    <x v="266"/>
    <x v="1"/>
    <s v="London"/>
    <x v="0"/>
    <x v="0"/>
    <d v="2019-09-09T00:00:00"/>
    <d v="2022-12-01T00:00:00"/>
    <x v="2"/>
    <x v="15"/>
    <s v="E"/>
    <s v="GBP"/>
    <n v="75240.000000000015"/>
    <n v="9900"/>
    <n v="0"/>
    <n v="0"/>
    <n v="9900"/>
    <n v="0"/>
    <n v="0"/>
    <n v="0"/>
    <n v="0"/>
    <n v="0"/>
    <n v="85140.000000000015"/>
    <s v="GBP"/>
    <n v="86526.000000000015"/>
    <n v="86526.000000000015"/>
    <x v="1"/>
    <n v="100118.10600569124"/>
    <x v="266"/>
    <n v="115135.82190654492"/>
    <n v="115135.82190654492"/>
    <n v="0.14999999999999997"/>
  </r>
  <r>
    <x v="267"/>
    <x v="7"/>
    <s v="San Francisco"/>
    <x v="2"/>
    <x v="2"/>
    <d v="2020-09-21T00:00:00"/>
    <d v="2022-12-01T00:00:00"/>
    <x v="4"/>
    <x v="17"/>
    <s v="F"/>
    <s v="USD"/>
    <n v="90640"/>
    <n v="37339.5"/>
    <n v="0"/>
    <n v="0"/>
    <n v="37339.5"/>
    <n v="0"/>
    <n v="5294"/>
    <n v="0"/>
    <n v="5294"/>
    <n v="0"/>
    <n v="133273.5"/>
    <s v="USD"/>
    <n v="95172"/>
    <n v="95172"/>
    <x v="1"/>
    <n v="90640"/>
    <x v="267"/>
    <n v="95172"/>
    <n v="95172"/>
    <n v="0.05"/>
  </r>
  <r>
    <x v="268"/>
    <x v="0"/>
    <s v="New York"/>
    <x v="2"/>
    <x v="2"/>
    <d v="2009-12-01T00:00:00"/>
    <d v="2022-12-01T00:00:00"/>
    <x v="0"/>
    <x v="17"/>
    <s v="G"/>
    <s v="USD"/>
    <n v="161095"/>
    <n v="85085.000000000015"/>
    <n v="0"/>
    <n v="0"/>
    <n v="85085.000000000015"/>
    <n v="0"/>
    <n v="0"/>
    <n v="0"/>
    <n v="0"/>
    <n v="0"/>
    <n v="246180"/>
    <s v="USD"/>
    <n v="180426.40000000002"/>
    <n v="180426.40000000002"/>
    <x v="0"/>
    <n v="161095"/>
    <x v="268"/>
    <n v="180426.40000000002"/>
    <n v="180426.40000000002"/>
    <n v="0.12000000000000015"/>
  </r>
  <r>
    <x v="269"/>
    <x v="3"/>
    <s v="Toronto"/>
    <x v="5"/>
    <x v="2"/>
    <d v="2019-09-09T00:00:00"/>
    <d v="2022-12-01T00:00:00"/>
    <x v="1"/>
    <x v="19"/>
    <s v="K"/>
    <s v="CAD"/>
    <n v="176748"/>
    <n v="51480.000000000007"/>
    <n v="0"/>
    <n v="0"/>
    <n v="51480.000000000007"/>
    <n v="0"/>
    <n v="0"/>
    <n v="0"/>
    <n v="0"/>
    <n v="0"/>
    <n v="228228"/>
    <s v="CAD"/>
    <n v="180282.96"/>
    <n v="180282.96"/>
    <x v="1"/>
    <n v="136253.46901017576"/>
    <x v="269"/>
    <n v="138978.53839037928"/>
    <n v="138978.53839037928"/>
    <n v="2.0000000000000063E-2"/>
  </r>
  <r>
    <x v="270"/>
    <x v="1"/>
    <s v="London"/>
    <x v="0"/>
    <x v="0"/>
    <d v="2019-08-27T00:00:00"/>
    <d v="2022-12-01T00:00:00"/>
    <x v="1"/>
    <x v="11"/>
    <s v="H"/>
    <s v="GBP"/>
    <n v="67356.850000000006"/>
    <n v="17110.5"/>
    <n v="0"/>
    <n v="0"/>
    <n v="17110.5"/>
    <n v="0"/>
    <n v="0"/>
    <n v="0"/>
    <n v="0"/>
    <n v="0"/>
    <n v="84467.35"/>
    <s v="GBP"/>
    <n v="77460.377500000002"/>
    <n v="77460.377500000002"/>
    <x v="1"/>
    <n v="89628.39245759495"/>
    <x v="270"/>
    <n v="103072.65132623418"/>
    <n v="103072.65132623418"/>
    <n v="0.14999999999999983"/>
  </r>
  <r>
    <x v="271"/>
    <x v="4"/>
    <s v="New York"/>
    <x v="2"/>
    <x v="2"/>
    <d v="2019-09-02T00:00:00"/>
    <d v="2022-12-01T00:00:00"/>
    <x v="0"/>
    <x v="1"/>
    <s v="F"/>
    <s v="USD"/>
    <n v="271040.00000000006"/>
    <n v="726000.00000000012"/>
    <n v="0"/>
    <n v="0"/>
    <n v="726000.00000000012"/>
    <n v="0"/>
    <n v="0"/>
    <n v="0"/>
    <n v="0"/>
    <n v="105000"/>
    <n v="1102040.0000000002"/>
    <s v="USD"/>
    <n v="276460.80000000005"/>
    <n v="276460.80000000005"/>
    <x v="1"/>
    <n v="271040.00000000006"/>
    <x v="271"/>
    <n v="276460.80000000005"/>
    <n v="276460.80000000005"/>
    <n v="1.9999999999999952E-2"/>
  </r>
  <r>
    <x v="272"/>
    <x v="1"/>
    <s v="London"/>
    <x v="0"/>
    <x v="0"/>
    <d v="2019-09-02T00:00:00"/>
    <d v="2022-12-01T00:00:00"/>
    <x v="1"/>
    <x v="7"/>
    <s v="M"/>
    <s v="GBP"/>
    <n v="65917.500000000015"/>
    <n v="14833.5"/>
    <n v="0"/>
    <n v="0"/>
    <n v="14833.5"/>
    <n v="0"/>
    <n v="0"/>
    <n v="0"/>
    <n v="0"/>
    <n v="0"/>
    <n v="80751.000000000015"/>
    <s v="GBP"/>
    <n v="66576.675000000017"/>
    <n v="66576.675000000017"/>
    <x v="1"/>
    <n v="87713.121379986085"/>
    <x v="272"/>
    <n v="88590.252593785946"/>
    <n v="88590.252593785946"/>
    <n v="1.0000000000000004E-2"/>
  </r>
  <r>
    <x v="273"/>
    <x v="5"/>
    <s v="San Francisco"/>
    <x v="2"/>
    <x v="2"/>
    <d v="2019-09-02T00:00:00"/>
    <d v="2022-12-01T00:00:00"/>
    <x v="1"/>
    <x v="9"/>
    <s v="U"/>
    <s v="USD"/>
    <n v="92323"/>
    <n v="52272.000000000007"/>
    <n v="0"/>
    <n v="0"/>
    <n v="52272.000000000007"/>
    <n v="0"/>
    <n v="0"/>
    <n v="0"/>
    <n v="0"/>
    <n v="0"/>
    <n v="144595"/>
    <s v="USD"/>
    <n v="100632.07"/>
    <n v="100632.07"/>
    <x v="1"/>
    <n v="92323"/>
    <x v="273"/>
    <n v="100632.07"/>
    <n v="100632.07"/>
    <n v="9.000000000000008E-2"/>
  </r>
  <r>
    <x v="274"/>
    <x v="3"/>
    <s v="San Francisco"/>
    <x v="2"/>
    <x v="2"/>
    <d v="2019-09-02T00:00:00"/>
    <d v="2022-12-01T00:00:00"/>
    <x v="5"/>
    <x v="20"/>
    <s v="Y"/>
    <s v="USD"/>
    <n v="172480.00000000003"/>
    <n v="70070"/>
    <n v="0"/>
    <n v="0"/>
    <n v="70070"/>
    <n v="0"/>
    <n v="0"/>
    <n v="0"/>
    <n v="0"/>
    <n v="0"/>
    <n v="242550.00000000003"/>
    <s v="USD"/>
    <n v="179379.20000000004"/>
    <n v="179379.20000000004"/>
    <x v="1"/>
    <n v="172480.00000000003"/>
    <x v="274"/>
    <n v="179379.20000000004"/>
    <n v="179379.20000000004"/>
    <n v="4.0000000000000063E-2"/>
  </r>
  <r>
    <x v="275"/>
    <x v="3"/>
    <s v="Edinburgh"/>
    <x v="0"/>
    <x v="0"/>
    <d v="2019-09-02T00:00:00"/>
    <d v="2022-12-01T00:00:00"/>
    <x v="1"/>
    <x v="19"/>
    <s v="T"/>
    <s v="GBP"/>
    <n v="54692"/>
    <n v="8058.6000000000013"/>
    <n v="0"/>
    <n v="0"/>
    <n v="8058.6000000000013"/>
    <n v="0"/>
    <n v="0"/>
    <n v="0"/>
    <n v="0"/>
    <n v="0"/>
    <n v="62750.6"/>
    <s v="GBP"/>
    <n v="57426.600000000006"/>
    <n v="57426.600000000006"/>
    <x v="1"/>
    <n v="72775.909804136958"/>
    <x v="275"/>
    <n v="76414.705294343803"/>
    <n v="76414.705294343803"/>
    <n v="4.9999999999999961E-2"/>
  </r>
  <r>
    <x v="276"/>
    <x v="3"/>
    <s v="San Francisco"/>
    <x v="2"/>
    <x v="2"/>
    <d v="2019-09-16T00:00:00"/>
    <d v="2022-12-01T00:00:00"/>
    <x v="1"/>
    <x v="10"/>
    <s v="J"/>
    <s v="USD"/>
    <n v="164835"/>
    <n v="40837.5"/>
    <n v="0"/>
    <n v="0"/>
    <n v="40837.5"/>
    <n v="0"/>
    <n v="0"/>
    <n v="0"/>
    <n v="0"/>
    <n v="0"/>
    <n v="205672.5"/>
    <s v="USD"/>
    <n v="174725.1"/>
    <n v="174725.1"/>
    <x v="1"/>
    <n v="164835"/>
    <x v="276"/>
    <n v="174725.1"/>
    <n v="174725.1"/>
    <n v="6.0000000000000032E-2"/>
  </r>
  <r>
    <x v="277"/>
    <x v="4"/>
    <s v="London"/>
    <x v="0"/>
    <x v="0"/>
    <d v="2019-09-16T00:00:00"/>
    <d v="2022-12-01T00:00:00"/>
    <x v="0"/>
    <x v="22"/>
    <s v="N"/>
    <s v="GBP"/>
    <n v="200640.00000000003"/>
    <n v="377520.00000000006"/>
    <n v="0"/>
    <n v="0"/>
    <n v="377520.00000000006"/>
    <n v="0"/>
    <n v="0"/>
    <n v="0"/>
    <n v="0"/>
    <n v="319300"/>
    <n v="897460.00000000012"/>
    <s v="GBP"/>
    <n v="226723.20000000001"/>
    <n v="226723.20000000001"/>
    <x v="1"/>
    <n v="266981.61601517664"/>
    <x v="277"/>
    <n v="301689.2260971496"/>
    <n v="301689.2260971496"/>
    <n v="0.13"/>
  </r>
  <r>
    <x v="278"/>
    <x v="4"/>
    <s v="San Francisco"/>
    <x v="2"/>
    <x v="2"/>
    <d v="2020-02-10T00:00:00"/>
    <d v="2022-12-01T00:00:00"/>
    <x v="2"/>
    <x v="17"/>
    <s v="Q"/>
    <s v="USD"/>
    <n v="224400.00000000003"/>
    <n v="0"/>
    <n v="654000"/>
    <n v="0"/>
    <n v="654000"/>
    <n v="0"/>
    <n v="0"/>
    <n v="0"/>
    <n v="0"/>
    <n v="0"/>
    <n v="878400"/>
    <s v="USD"/>
    <n v="233376.00000000003"/>
    <n v="233376.00000000003"/>
    <x v="1"/>
    <n v="224400.00000000003"/>
    <x v="278"/>
    <n v="233376.00000000003"/>
    <n v="233376.00000000003"/>
    <n v="3.9999999999999994E-2"/>
  </r>
  <r>
    <x v="279"/>
    <x v="3"/>
    <s v="Edinburgh"/>
    <x v="0"/>
    <x v="0"/>
    <d v="2007-06-11T00:00:00"/>
    <d v="2022-12-01T00:00:00"/>
    <x v="0"/>
    <x v="18"/>
    <s v="Z"/>
    <s v="GBP"/>
    <n v="71379"/>
    <n v="19437"/>
    <n v="0"/>
    <n v="0"/>
    <n v="19437"/>
    <n v="0"/>
    <n v="0"/>
    <n v="0"/>
    <n v="0"/>
    <n v="0"/>
    <n v="90816"/>
    <s v="GBP"/>
    <n v="72092.789999999994"/>
    <n v="72092.789999999994"/>
    <x v="0"/>
    <n v="94980.46635539917"/>
    <x v="279"/>
    <n v="95930.271018953164"/>
    <n v="95930.271018953164"/>
    <n v="1.0000000000000024E-2"/>
  </r>
  <r>
    <x v="280"/>
    <x v="3"/>
    <s v="San Francisco"/>
    <x v="2"/>
    <x v="2"/>
    <d v="2019-09-09T00:00:00"/>
    <d v="2022-12-01T00:00:00"/>
    <x v="1"/>
    <x v="11"/>
    <s v="Y"/>
    <s v="USD"/>
    <n v="181500.00000000003"/>
    <n v="32054"/>
    <n v="0"/>
    <n v="0"/>
    <n v="32054"/>
    <n v="0"/>
    <n v="0"/>
    <n v="0"/>
    <n v="0"/>
    <n v="0"/>
    <n v="213554.00000000003"/>
    <s v="USD"/>
    <n v="208725.00000000003"/>
    <n v="208725.00000000003"/>
    <x v="1"/>
    <n v="181500.00000000003"/>
    <x v="280"/>
    <n v="208725.00000000003"/>
    <n v="208725.00000000003"/>
    <n v="0.14999999999999997"/>
  </r>
  <r>
    <x v="281"/>
    <x v="0"/>
    <s v="New York"/>
    <x v="2"/>
    <x v="2"/>
    <d v="2019-09-09T00:00:00"/>
    <d v="2022-12-01T00:00:00"/>
    <x v="2"/>
    <x v="14"/>
    <s v="S"/>
    <s v="USD"/>
    <n v="198220.00000000003"/>
    <n v="171644.00000000003"/>
    <n v="0"/>
    <n v="0"/>
    <n v="171644.00000000003"/>
    <n v="0"/>
    <n v="0"/>
    <n v="0"/>
    <n v="0"/>
    <n v="0"/>
    <n v="369864.00000000006"/>
    <s v="USD"/>
    <n v="214077.60000000003"/>
    <n v="214077.60000000003"/>
    <x v="1"/>
    <n v="198220.00000000003"/>
    <x v="281"/>
    <n v="214077.60000000003"/>
    <n v="214077.60000000003"/>
    <n v="8.0000000000000016E-2"/>
  </r>
  <r>
    <x v="282"/>
    <x v="3"/>
    <s v="San Francisco"/>
    <x v="2"/>
    <x v="2"/>
    <d v="2019-09-01T00:00:00"/>
    <d v="2022-12-01T00:00:00"/>
    <x v="1"/>
    <x v="7"/>
    <s v="G"/>
    <s v="USD"/>
    <n v="152867"/>
    <n v="37488"/>
    <n v="0"/>
    <n v="0"/>
    <n v="37488"/>
    <n v="0"/>
    <n v="0"/>
    <n v="0"/>
    <n v="0"/>
    <n v="0"/>
    <n v="190355"/>
    <s v="USD"/>
    <n v="162039.02000000002"/>
    <n v="162039.02000000002"/>
    <x v="1"/>
    <n v="152867"/>
    <x v="282"/>
    <n v="162039.02000000002"/>
    <n v="162039.02000000002"/>
    <n v="6.0000000000000123E-2"/>
  </r>
  <r>
    <x v="283"/>
    <x v="4"/>
    <s v="New York"/>
    <x v="2"/>
    <x v="2"/>
    <d v="2019-09-23T00:00:00"/>
    <d v="2022-12-01T00:00:00"/>
    <x v="3"/>
    <x v="25"/>
    <s v="P"/>
    <s v="USD"/>
    <n v="278300"/>
    <n v="592295"/>
    <n v="0"/>
    <n v="0"/>
    <n v="592295"/>
    <n v="0"/>
    <n v="0"/>
    <n v="0"/>
    <n v="0"/>
    <n v="260000"/>
    <n v="1130595"/>
    <s v="USD"/>
    <n v="317262.00000000006"/>
    <n v="317262.00000000006"/>
    <x v="1"/>
    <n v="278300"/>
    <x v="283"/>
    <n v="317262.00000000006"/>
    <n v="317262.00000000006"/>
    <n v="0.14000000000000021"/>
  </r>
  <r>
    <x v="284"/>
    <x v="8"/>
    <s v="San Francisco"/>
    <x v="2"/>
    <x v="2"/>
    <d v="2019-09-16T00:00:00"/>
    <d v="2022-12-01T00:00:00"/>
    <x v="0"/>
    <x v="25"/>
    <s v="A"/>
    <s v="USD"/>
    <n v="93000"/>
    <n v="50000"/>
    <n v="1000"/>
    <n v="500"/>
    <n v="51500"/>
    <n v="3000"/>
    <n v="0"/>
    <n v="500"/>
    <n v="3500"/>
    <n v="15000"/>
    <n v="163000"/>
    <s v="USD"/>
    <n v="102300.00000000001"/>
    <n v="102300.00000000001"/>
    <x v="1"/>
    <n v="93000"/>
    <x v="284"/>
    <n v="102300.00000000001"/>
    <n v="102300.00000000001"/>
    <n v="0.10000000000000016"/>
  </r>
  <r>
    <x v="285"/>
    <x v="0"/>
    <s v="New York"/>
    <x v="2"/>
    <x v="2"/>
    <d v="2019-09-16T00:00:00"/>
    <d v="2022-12-01T00:00:00"/>
    <x v="2"/>
    <x v="1"/>
    <s v="U"/>
    <s v="USD"/>
    <n v="221760.00000000006"/>
    <n v="391875.00000000006"/>
    <n v="27250.000000000004"/>
    <n v="0"/>
    <n v="419125.00000000006"/>
    <n v="0"/>
    <n v="0"/>
    <n v="0"/>
    <n v="0"/>
    <n v="0"/>
    <n v="640885.00000000012"/>
    <s v="USD"/>
    <n v="230630.40000000008"/>
    <n v="230630.40000000008"/>
    <x v="1"/>
    <n v="221760.00000000006"/>
    <x v="285"/>
    <n v="230630.40000000008"/>
    <n v="230630.40000000008"/>
    <n v="4.0000000000000091E-2"/>
  </r>
  <r>
    <x v="286"/>
    <x v="3"/>
    <s v="San Francisco"/>
    <x v="2"/>
    <x v="2"/>
    <d v="2019-10-07T00:00:00"/>
    <d v="2022-12-01T00:00:00"/>
    <x v="1"/>
    <x v="14"/>
    <s v="Z"/>
    <s v="USD"/>
    <n v="153355.94999999998"/>
    <n v="28132.5"/>
    <n v="0"/>
    <n v="0"/>
    <n v="28132.5"/>
    <n v="0"/>
    <n v="0"/>
    <n v="0"/>
    <n v="0"/>
    <n v="0"/>
    <n v="181488.44999999998"/>
    <s v="USD"/>
    <n v="162557.307"/>
    <n v="162557.307"/>
    <x v="1"/>
    <n v="153355.94999999998"/>
    <x v="286"/>
    <n v="162557.307"/>
    <n v="162557.307"/>
    <n v="6.0000000000000123E-2"/>
  </r>
  <r>
    <x v="287"/>
    <x v="0"/>
    <s v="London"/>
    <x v="0"/>
    <x v="0"/>
    <d v="2019-09-16T00:00:00"/>
    <d v="2022-12-01T00:00:00"/>
    <x v="1"/>
    <x v="19"/>
    <s v="F"/>
    <s v="GBP"/>
    <n v="138476.80000000002"/>
    <n v="29667"/>
    <n v="0"/>
    <n v="0"/>
    <n v="29667"/>
    <n v="0"/>
    <n v="0"/>
    <n v="0"/>
    <n v="0"/>
    <n v="0"/>
    <n v="168143.80000000002"/>
    <s v="GBP"/>
    <n v="153709.24800000002"/>
    <n v="153709.24800000002"/>
    <x v="1"/>
    <n v="184264.15393047454"/>
    <x v="287"/>
    <n v="204533.21086282673"/>
    <n v="204533.21086282673"/>
    <n v="0.10999999999999996"/>
  </r>
  <r>
    <x v="288"/>
    <x v="4"/>
    <s v="New York"/>
    <x v="2"/>
    <x v="2"/>
    <d v="2019-09-16T00:00:00"/>
    <d v="2022-12-01T00:00:00"/>
    <x v="2"/>
    <x v="7"/>
    <s v="Y"/>
    <s v="USD"/>
    <n v="372899.99999999994"/>
    <n v="1973950.0000000002"/>
    <n v="0"/>
    <n v="0"/>
    <n v="1973950.0000000002"/>
    <n v="0"/>
    <n v="0"/>
    <n v="0"/>
    <n v="0"/>
    <n v="618000"/>
    <n v="2964850"/>
    <s v="USD"/>
    <n v="421376.99999999988"/>
    <n v="421376.99999999988"/>
    <x v="1"/>
    <n v="372899.99999999994"/>
    <x v="288"/>
    <n v="421376.99999999988"/>
    <n v="421376.99999999988"/>
    <n v="0.12999999999999987"/>
  </r>
  <r>
    <x v="289"/>
    <x v="4"/>
    <s v="San Francisco"/>
    <x v="2"/>
    <x v="2"/>
    <d v="2019-10-01T00:00:00"/>
    <d v="2022-12-01T00:00:00"/>
    <x v="1"/>
    <x v="9"/>
    <s v="U"/>
    <s v="USD"/>
    <n v="297000"/>
    <n v="174240.00000000003"/>
    <n v="0"/>
    <n v="0"/>
    <n v="174240.00000000003"/>
    <n v="0"/>
    <n v="0"/>
    <n v="0"/>
    <n v="0"/>
    <n v="0"/>
    <n v="471240"/>
    <s v="USD"/>
    <n v="314820"/>
    <n v="314820"/>
    <x v="1"/>
    <n v="297000"/>
    <x v="289"/>
    <n v="314820"/>
    <n v="314820"/>
    <n v="0.06"/>
  </r>
  <r>
    <x v="290"/>
    <x v="3"/>
    <s v="Frankfurt"/>
    <x v="6"/>
    <x v="0"/>
    <d v="2007-06-13T00:00:00"/>
    <d v="2022-12-01T00:00:00"/>
    <x v="1"/>
    <x v="25"/>
    <s v="Z"/>
    <s v="EUR"/>
    <n v="102850.00000000003"/>
    <n v="11435.600000000002"/>
    <n v="0"/>
    <n v="0"/>
    <n v="11435.600000000002"/>
    <n v="0"/>
    <n v="0"/>
    <n v="0"/>
    <n v="0"/>
    <n v="0"/>
    <n v="114285.60000000003"/>
    <s v="EUR"/>
    <n v="107992.50000000003"/>
    <n v="107992.50000000003"/>
    <x v="0"/>
    <n v="120056.80499693258"/>
    <x v="290"/>
    <n v="126059.6452467792"/>
    <n v="126059.6452467792"/>
    <n v="4.9999999999999899E-2"/>
  </r>
  <r>
    <x v="291"/>
    <x v="4"/>
    <s v="San Francisco"/>
    <x v="2"/>
    <x v="2"/>
    <d v="2019-09-23T00:00:00"/>
    <d v="2022-12-01T00:00:00"/>
    <x v="5"/>
    <x v="21"/>
    <s v="I"/>
    <s v="USD"/>
    <n v="254100.00000000003"/>
    <n v="402050.00000000006"/>
    <n v="0"/>
    <n v="0"/>
    <n v="402050.00000000006"/>
    <n v="0"/>
    <n v="0"/>
    <n v="0"/>
    <n v="0"/>
    <n v="0"/>
    <n v="656150.00000000012"/>
    <s v="USD"/>
    <n v="264264.00000000006"/>
    <n v="264264.00000000006"/>
    <x v="1"/>
    <n v="254100.00000000003"/>
    <x v="291"/>
    <n v="264264.00000000006"/>
    <n v="264264.00000000006"/>
    <n v="4.0000000000000112E-2"/>
  </r>
  <r>
    <x v="292"/>
    <x v="4"/>
    <s v="San Francisco"/>
    <x v="2"/>
    <x v="2"/>
    <d v="2019-10-14T00:00:00"/>
    <d v="2022-12-01T00:00:00"/>
    <x v="0"/>
    <x v="12"/>
    <s v="J"/>
    <s v="USD"/>
    <n v="278300"/>
    <n v="341682.00000000006"/>
    <n v="0"/>
    <n v="0"/>
    <n v="341682.00000000006"/>
    <n v="0"/>
    <n v="0"/>
    <n v="0"/>
    <n v="0"/>
    <n v="0"/>
    <n v="619982"/>
    <s v="USD"/>
    <n v="306130"/>
    <n v="306130"/>
    <x v="1"/>
    <n v="278300"/>
    <x v="292"/>
    <n v="306130"/>
    <n v="306130"/>
    <n v="0.1"/>
  </r>
  <r>
    <x v="293"/>
    <x v="1"/>
    <s v="London"/>
    <x v="0"/>
    <x v="0"/>
    <d v="2019-09-30T00:00:00"/>
    <d v="2022-12-01T00:00:00"/>
    <x v="2"/>
    <x v="1"/>
    <s v="H"/>
    <s v="GBP"/>
    <n v="70840"/>
    <n v="20255.400000000001"/>
    <n v="0"/>
    <n v="0"/>
    <n v="20255.400000000001"/>
    <n v="0"/>
    <n v="0"/>
    <n v="0"/>
    <n v="0"/>
    <n v="0"/>
    <n v="91095.4"/>
    <s v="GBP"/>
    <n v="75090.400000000009"/>
    <n v="75090.400000000009"/>
    <x v="1"/>
    <n v="94263.246005358407"/>
    <x v="293"/>
    <n v="99919.040765679922"/>
    <n v="99919.040765679922"/>
    <n v="6.0000000000000102E-2"/>
  </r>
  <r>
    <x v="294"/>
    <x v="0"/>
    <s v="Wilmington"/>
    <x v="2"/>
    <x v="2"/>
    <d v="2019-09-30T00:00:00"/>
    <d v="2022-12-01T00:00:00"/>
    <x v="1"/>
    <x v="23"/>
    <s v="L"/>
    <s v="USD"/>
    <n v="166650"/>
    <n v="99764.500000000015"/>
    <n v="0"/>
    <n v="0"/>
    <n v="99764.500000000015"/>
    <n v="0"/>
    <n v="0"/>
    <n v="0"/>
    <n v="0"/>
    <n v="0"/>
    <n v="266414.5"/>
    <s v="USD"/>
    <n v="173316"/>
    <n v="173316"/>
    <x v="1"/>
    <n v="166650"/>
    <x v="294"/>
    <n v="173316"/>
    <n v="173316"/>
    <n v="0.04"/>
  </r>
  <r>
    <x v="295"/>
    <x v="3"/>
    <s v="San Francisco"/>
    <x v="2"/>
    <x v="2"/>
    <d v="2019-09-30T00:00:00"/>
    <d v="2022-12-01T00:00:00"/>
    <x v="4"/>
    <x v="25"/>
    <s v="L"/>
    <s v="USD"/>
    <n v="167612.5"/>
    <n v="51183.000000000007"/>
    <n v="0"/>
    <n v="0"/>
    <n v="51183.000000000007"/>
    <n v="0"/>
    <n v="0"/>
    <n v="0"/>
    <n v="0"/>
    <n v="0"/>
    <n v="218795.5"/>
    <s v="USD"/>
    <n v="181021.5"/>
    <n v="181021.5"/>
    <x v="1"/>
    <n v="167612.5"/>
    <x v="295"/>
    <n v="181021.5"/>
    <n v="181021.5"/>
    <n v="0.08"/>
  </r>
  <r>
    <x v="296"/>
    <x v="3"/>
    <s v="San Francisco"/>
    <x v="2"/>
    <x v="2"/>
    <d v="2019-09-30T00:00:00"/>
    <d v="2022-12-01T00:00:00"/>
    <x v="5"/>
    <x v="6"/>
    <s v="N"/>
    <s v="USD"/>
    <n v="160974"/>
    <n v="46013.000000000007"/>
    <n v="0"/>
    <n v="0"/>
    <n v="46013.000000000007"/>
    <n v="0"/>
    <n v="0"/>
    <n v="0"/>
    <n v="0"/>
    <n v="0"/>
    <n v="206987"/>
    <s v="USD"/>
    <n v="173851.92"/>
    <n v="173851.92"/>
    <x v="1"/>
    <n v="160974"/>
    <x v="296"/>
    <n v="173851.92"/>
    <n v="173851.92"/>
    <n v="8.0000000000000085E-2"/>
  </r>
  <r>
    <x v="297"/>
    <x v="0"/>
    <s v="Princeton"/>
    <x v="2"/>
    <x v="2"/>
    <d v="2019-09-30T00:00:00"/>
    <d v="2022-12-01T00:00:00"/>
    <x v="1"/>
    <x v="18"/>
    <s v="N"/>
    <s v="USD"/>
    <n v="189873.64"/>
    <n v="71467"/>
    <n v="0"/>
    <n v="0"/>
    <n v="71467"/>
    <n v="0"/>
    <n v="0"/>
    <n v="0"/>
    <n v="0"/>
    <n v="0"/>
    <n v="261340.64"/>
    <s v="USD"/>
    <n v="203164.79480000003"/>
    <n v="203164.79480000003"/>
    <x v="1"/>
    <n v="189873.64"/>
    <x v="297"/>
    <n v="203164.79480000003"/>
    <n v="203164.79480000003"/>
    <n v="7.000000000000009E-2"/>
  </r>
  <r>
    <x v="298"/>
    <x v="0"/>
    <s v="San Francisco"/>
    <x v="2"/>
    <x v="2"/>
    <d v="2019-09-30T00:00:00"/>
    <d v="2022-12-01T00:00:00"/>
    <x v="1"/>
    <x v="0"/>
    <s v="Y"/>
    <s v="USD"/>
    <n v="168311"/>
    <n v="62726.400000000001"/>
    <n v="0"/>
    <n v="0"/>
    <n v="62726.400000000001"/>
    <n v="0"/>
    <n v="0"/>
    <n v="0"/>
    <n v="0"/>
    <n v="0"/>
    <n v="231037.4"/>
    <s v="USD"/>
    <n v="175043.44"/>
    <n v="175043.44"/>
    <x v="1"/>
    <n v="168311"/>
    <x v="298"/>
    <n v="175043.44"/>
    <n v="175043.44"/>
    <n v="4.0000000000000015E-2"/>
  </r>
  <r>
    <x v="299"/>
    <x v="4"/>
    <s v="San Francisco"/>
    <x v="2"/>
    <x v="2"/>
    <d v="2019-09-30T00:00:00"/>
    <d v="2022-12-01T00:00:00"/>
    <x v="2"/>
    <x v="23"/>
    <s v="Y"/>
    <s v="USD"/>
    <n v="247170.00000000006"/>
    <n v="1287000"/>
    <n v="1619985.45"/>
    <n v="0"/>
    <n v="2906985.45"/>
    <n v="0"/>
    <n v="0"/>
    <n v="0"/>
    <n v="0"/>
    <n v="810000"/>
    <n v="3964155.45"/>
    <s v="USD"/>
    <n v="264471.90000000008"/>
    <n v="264471.90000000008"/>
    <x v="1"/>
    <n v="247170.00000000006"/>
    <x v="299"/>
    <n v="264471.90000000008"/>
    <n v="264471.90000000008"/>
    <n v="7.0000000000000076E-2"/>
  </r>
  <r>
    <x v="300"/>
    <x v="0"/>
    <s v="Tokyo"/>
    <x v="1"/>
    <x v="1"/>
    <d v="2019-10-14T00:00:00"/>
    <d v="2022-12-01T00:00:00"/>
    <x v="3"/>
    <x v="11"/>
    <s v="F"/>
    <s v="JPY"/>
    <n v="22093500"/>
    <n v="20680000"/>
    <n v="0"/>
    <n v="0"/>
    <n v="20680000"/>
    <n v="0"/>
    <n v="0"/>
    <n v="0"/>
    <n v="0"/>
    <n v="0"/>
    <n v="42773500"/>
    <s v="JPY"/>
    <n v="22535370"/>
    <n v="22535370"/>
    <x v="1"/>
    <n v="203354.96341295046"/>
    <x v="300"/>
    <n v="207422.06268120944"/>
    <n v="207422.06268120944"/>
    <n v="1.9999999999999886E-2"/>
  </r>
  <r>
    <x v="301"/>
    <x v="6"/>
    <s v="Tokyo"/>
    <x v="1"/>
    <x v="1"/>
    <d v="2009-12-01T00:00:00"/>
    <d v="2022-12-01T00:00:00"/>
    <x v="1"/>
    <x v="19"/>
    <s v="U"/>
    <s v="JPY"/>
    <n v="9091500.0000000019"/>
    <n v="1400300.0000000002"/>
    <n v="0"/>
    <n v="0"/>
    <n v="1400300.0000000002"/>
    <n v="0"/>
    <n v="0"/>
    <n v="0"/>
    <n v="0"/>
    <n v="0"/>
    <n v="10491800.000000002"/>
    <s v="JPY"/>
    <n v="10364310.000000004"/>
    <n v="10364310.000000004"/>
    <x v="0"/>
    <n v="83680.795250586787"/>
    <x v="301"/>
    <n v="95396.106585668953"/>
    <n v="95396.106585668953"/>
    <n v="0.14000000000000018"/>
  </r>
  <r>
    <x v="302"/>
    <x v="0"/>
    <s v="Tokyo"/>
    <x v="1"/>
    <x v="1"/>
    <d v="2019-10-14T00:00:00"/>
    <d v="2022-12-01T00:00:00"/>
    <x v="2"/>
    <x v="2"/>
    <s v="Y"/>
    <s v="JPY"/>
    <n v="24200000.000000004"/>
    <n v="27645310.000000004"/>
    <n v="0"/>
    <n v="0"/>
    <n v="27645310.000000004"/>
    <n v="0"/>
    <n v="0"/>
    <n v="0"/>
    <n v="0"/>
    <n v="0"/>
    <n v="51845310.000000007"/>
    <s v="JPY"/>
    <n v="24442000.000000004"/>
    <n v="24442000.000000004"/>
    <x v="1"/>
    <n v="222743.79861015239"/>
    <x v="302"/>
    <n v="224971.2365962539"/>
    <n v="224971.2365962539"/>
    <n v="9.9999999999999759E-3"/>
  </r>
  <r>
    <x v="303"/>
    <x v="0"/>
    <s v="London"/>
    <x v="0"/>
    <x v="0"/>
    <d v="2019-10-14T00:00:00"/>
    <d v="2022-12-01T00:00:00"/>
    <x v="2"/>
    <x v="25"/>
    <s v="G"/>
    <s v="GBP"/>
    <n v="132825.00000000003"/>
    <n v="195800.00000000003"/>
    <n v="26373.119999999999"/>
    <n v="0"/>
    <n v="222173.12000000002"/>
    <n v="0"/>
    <n v="0"/>
    <n v="0"/>
    <n v="0"/>
    <n v="0"/>
    <n v="354998.12000000005"/>
    <s v="GBP"/>
    <n v="143451.00000000003"/>
    <n v="143451.00000000003"/>
    <x v="1"/>
    <n v="176743.58626004704"/>
    <x v="303"/>
    <n v="190883.07316085082"/>
    <n v="190883.07316085082"/>
    <n v="8.0000000000000085E-2"/>
  </r>
  <r>
    <x v="304"/>
    <x v="6"/>
    <s v="London"/>
    <x v="0"/>
    <x v="0"/>
    <d v="2019-10-14T00:00:00"/>
    <d v="2022-12-01T00:00:00"/>
    <x v="1"/>
    <x v="14"/>
    <s v="H"/>
    <s v="GBP"/>
    <n v="70098.60000000002"/>
    <n v="3168.0000000000005"/>
    <n v="0"/>
    <n v="0"/>
    <n v="3168.0000000000005"/>
    <n v="0"/>
    <n v="0"/>
    <n v="0"/>
    <n v="0"/>
    <n v="0"/>
    <n v="73266.60000000002"/>
    <s v="GBP"/>
    <n v="79912.404000000039"/>
    <n v="79912.404000000039"/>
    <x v="1"/>
    <n v="93276.702095302346"/>
    <x v="304"/>
    <n v="106335.4403886447"/>
    <n v="106335.4403886447"/>
    <n v="0.14000000000000024"/>
  </r>
  <r>
    <x v="305"/>
    <x v="4"/>
    <s v="London"/>
    <x v="0"/>
    <x v="0"/>
    <d v="2019-11-18T00:00:00"/>
    <d v="2022-12-01T00:00:00"/>
    <x v="1"/>
    <x v="1"/>
    <s v="Y"/>
    <s v="GBP"/>
    <n v="200640.00000000003"/>
    <n v="219208.00000000003"/>
    <n v="0"/>
    <n v="0"/>
    <n v="219208.00000000003"/>
    <n v="0"/>
    <n v="0"/>
    <n v="0"/>
    <n v="0"/>
    <n v="0"/>
    <n v="419848.00000000006"/>
    <s v="GBP"/>
    <n v="226723.20000000001"/>
    <n v="226723.20000000001"/>
    <x v="1"/>
    <n v="266981.61601517664"/>
    <x v="305"/>
    <n v="301689.2260971496"/>
    <n v="301689.2260971496"/>
    <n v="0.13"/>
  </r>
  <r>
    <x v="306"/>
    <x v="4"/>
    <s v="London"/>
    <x v="0"/>
    <x v="0"/>
    <d v="2021-03-29T00:00:00"/>
    <d v="2022-12-01T00:00:00"/>
    <x v="1"/>
    <x v="13"/>
    <s v="D"/>
    <s v="GBP"/>
    <n v="169950"/>
    <n v="91080.000000000015"/>
    <n v="0"/>
    <n v="0"/>
    <n v="91080.000000000015"/>
    <n v="0"/>
    <n v="0"/>
    <n v="0"/>
    <n v="0"/>
    <n v="0"/>
    <n v="261030"/>
    <s v="GBP"/>
    <n v="180147"/>
    <n v="180147"/>
    <x v="1"/>
    <n v="226143.96751285519"/>
    <x v="306"/>
    <n v="239712.60556362648"/>
    <n v="239712.60556362648"/>
    <n v="5.9999999999999901E-2"/>
  </r>
  <r>
    <x v="307"/>
    <x v="4"/>
    <s v="San Francisco"/>
    <x v="2"/>
    <x v="2"/>
    <d v="2019-10-21T00:00:00"/>
    <d v="2022-12-01T00:00:00"/>
    <x v="0"/>
    <x v="1"/>
    <s v="R"/>
    <s v="USD"/>
    <n v="254100.00000000006"/>
    <n v="667920.00000000012"/>
    <n v="0"/>
    <n v="0"/>
    <n v="667920.00000000012"/>
    <n v="0"/>
    <n v="0"/>
    <n v="0"/>
    <n v="0"/>
    <n v="0"/>
    <n v="922020.00000000023"/>
    <s v="USD"/>
    <n v="264264.00000000006"/>
    <n v="264264.00000000006"/>
    <x v="1"/>
    <n v="254100.00000000006"/>
    <x v="307"/>
    <n v="264264.00000000006"/>
    <n v="264264.00000000006"/>
    <n v="3.9999999999999994E-2"/>
  </r>
  <r>
    <x v="308"/>
    <x v="0"/>
    <s v="San Francisco"/>
    <x v="2"/>
    <x v="2"/>
    <d v="2019-11-01T00:00:00"/>
    <d v="2022-12-01T00:00:00"/>
    <x v="2"/>
    <x v="5"/>
    <s v="K"/>
    <s v="USD"/>
    <n v="227700.00000000003"/>
    <n v="584210"/>
    <n v="41400"/>
    <n v="0"/>
    <n v="625610"/>
    <n v="0"/>
    <n v="0"/>
    <n v="0"/>
    <n v="0"/>
    <n v="0"/>
    <n v="853310"/>
    <s v="USD"/>
    <n v="250470.00000000006"/>
    <n v="250470.00000000006"/>
    <x v="1"/>
    <n v="227700.00000000003"/>
    <x v="308"/>
    <n v="250470.00000000006"/>
    <n v="250470.00000000006"/>
    <n v="0.10000000000000012"/>
  </r>
  <r>
    <x v="309"/>
    <x v="0"/>
    <s v="San Francisco"/>
    <x v="2"/>
    <x v="2"/>
    <d v="2019-11-04T00:00:00"/>
    <d v="2022-12-01T00:00:00"/>
    <x v="0"/>
    <x v="12"/>
    <s v="T"/>
    <s v="USD"/>
    <n v="173910"/>
    <n v="120120"/>
    <n v="0"/>
    <n v="0"/>
    <n v="120120"/>
    <n v="0"/>
    <n v="0"/>
    <n v="0"/>
    <n v="0"/>
    <n v="0"/>
    <n v="294030"/>
    <s v="USD"/>
    <n v="198257.40000000002"/>
    <n v="198257.40000000002"/>
    <x v="1"/>
    <n v="173910"/>
    <x v="309"/>
    <n v="198257.40000000002"/>
    <n v="198257.40000000002"/>
    <n v="0.14000000000000012"/>
  </r>
  <r>
    <x v="310"/>
    <x v="4"/>
    <s v="New York"/>
    <x v="2"/>
    <x v="2"/>
    <d v="2019-11-04T00:00:00"/>
    <d v="2022-12-01T00:00:00"/>
    <x v="0"/>
    <x v="12"/>
    <s v="G"/>
    <s v="USD"/>
    <n v="280500"/>
    <n v="689040.00000000012"/>
    <n v="0"/>
    <n v="0"/>
    <n v="689040.00000000012"/>
    <n v="0"/>
    <n v="0"/>
    <n v="0"/>
    <n v="0"/>
    <n v="410400"/>
    <n v="1379940"/>
    <s v="USD"/>
    <n v="308550"/>
    <n v="308550"/>
    <x v="1"/>
    <n v="280500"/>
    <x v="310"/>
    <n v="308550"/>
    <n v="308550"/>
    <n v="0.1"/>
  </r>
  <r>
    <x v="311"/>
    <x v="3"/>
    <s v="Tokyo"/>
    <x v="1"/>
    <x v="1"/>
    <d v="2019-10-11T00:00:00"/>
    <d v="2022-12-01T00:00:00"/>
    <x v="5"/>
    <x v="25"/>
    <s v="Y"/>
    <s v="JPY"/>
    <n v="17723200.000000004"/>
    <n v="4963200"/>
    <n v="0"/>
    <n v="0"/>
    <n v="4963200"/>
    <n v="0"/>
    <n v="0"/>
    <n v="0"/>
    <n v="0"/>
    <n v="0"/>
    <n v="22686400.000000004"/>
    <s v="JPY"/>
    <n v="19495520.000000007"/>
    <n v="19495520.000000007"/>
    <x v="1"/>
    <n v="163129.45832758068"/>
    <x v="311"/>
    <n v="179442.4041603388"/>
    <n v="179442.4041603388"/>
    <n v="0.10000000000000034"/>
  </r>
  <r>
    <x v="312"/>
    <x v="4"/>
    <s v="New York"/>
    <x v="2"/>
    <x v="2"/>
    <d v="2004-06-14T00:00:00"/>
    <d v="2022-12-01T00:00:00"/>
    <x v="3"/>
    <x v="13"/>
    <s v="Q"/>
    <s v="USD"/>
    <n v="261030"/>
    <n v="534490"/>
    <n v="0"/>
    <n v="0"/>
    <n v="534490"/>
    <n v="0"/>
    <n v="0"/>
    <n v="0"/>
    <n v="0"/>
    <n v="402499.99999999994"/>
    <n v="1198020"/>
    <s v="USD"/>
    <n v="266250.59999999998"/>
    <n v="266250.59999999998"/>
    <x v="0"/>
    <n v="261030"/>
    <x v="312"/>
    <n v="266250.59999999998"/>
    <n v="266250.59999999998"/>
    <n v="1.999999999999991E-2"/>
  </r>
  <r>
    <x v="313"/>
    <x v="0"/>
    <s v="Princeton"/>
    <x v="2"/>
    <x v="2"/>
    <d v="2019-10-28T00:00:00"/>
    <d v="2022-12-01T00:00:00"/>
    <x v="1"/>
    <x v="0"/>
    <s v="R"/>
    <s v="USD"/>
    <n v="238260.00000000006"/>
    <n v="63382"/>
    <n v="0"/>
    <n v="0"/>
    <n v="63382"/>
    <n v="0"/>
    <n v="0"/>
    <n v="0"/>
    <n v="0"/>
    <n v="0"/>
    <n v="301642.00000000006"/>
    <s v="USD"/>
    <n v="243025.20000000007"/>
    <n v="243025.20000000007"/>
    <x v="1"/>
    <n v="238260.00000000006"/>
    <x v="313"/>
    <n v="243025.20000000007"/>
    <n v="243025.20000000007"/>
    <n v="2.0000000000000046E-2"/>
  </r>
  <r>
    <x v="314"/>
    <x v="4"/>
    <s v="London"/>
    <x v="0"/>
    <x v="0"/>
    <d v="2019-11-01T00:00:00"/>
    <d v="2022-12-01T00:00:00"/>
    <x v="2"/>
    <x v="16"/>
    <s v="E"/>
    <s v="GBP"/>
    <n v="197120.00000000003"/>
    <n v="470250.00000000006"/>
    <n v="0"/>
    <n v="0"/>
    <n v="470250.00000000006"/>
    <n v="0"/>
    <n v="0"/>
    <n v="0"/>
    <n v="0"/>
    <n v="0"/>
    <n v="667370.00000000012"/>
    <s v="GBP"/>
    <n v="205004.80000000005"/>
    <n v="205004.80000000005"/>
    <x v="1"/>
    <n v="262297.72801491036"/>
    <x v="314"/>
    <n v="272789.63713550684"/>
    <n v="272789.63713550684"/>
    <n v="4.0000000000000251E-2"/>
  </r>
  <r>
    <x v="315"/>
    <x v="0"/>
    <s v="San Francisco"/>
    <x v="2"/>
    <x v="2"/>
    <d v="2019-11-04T00:00:00"/>
    <d v="2022-12-01T00:00:00"/>
    <x v="5"/>
    <x v="18"/>
    <s v="A"/>
    <s v="USD"/>
    <n v="222007.50000000003"/>
    <n v="107800.00000000001"/>
    <n v="0"/>
    <n v="0"/>
    <n v="107800.00000000001"/>
    <n v="0"/>
    <n v="0"/>
    <n v="0"/>
    <n v="0"/>
    <n v="0"/>
    <n v="329807.50000000006"/>
    <s v="USD"/>
    <n v="233107.87500000003"/>
    <n v="233107.87500000003"/>
    <x v="1"/>
    <n v="222007.50000000003"/>
    <x v="315"/>
    <n v="233107.87500000003"/>
    <n v="233107.87500000003"/>
    <n v="4.9999999999999996E-2"/>
  </r>
  <r>
    <x v="316"/>
    <x v="0"/>
    <s v="San Francisco"/>
    <x v="2"/>
    <x v="2"/>
    <d v="2019-12-02T00:00:00"/>
    <d v="2022-12-01T00:00:00"/>
    <x v="5"/>
    <x v="17"/>
    <s v="F"/>
    <s v="USD"/>
    <n v="197637.00000000003"/>
    <n v="61963"/>
    <n v="0"/>
    <n v="0"/>
    <n v="61963"/>
    <n v="0"/>
    <n v="0"/>
    <n v="0"/>
    <n v="0"/>
    <n v="0"/>
    <n v="259600.00000000003"/>
    <s v="USD"/>
    <n v="215424.33000000005"/>
    <n v="215424.33000000005"/>
    <x v="1"/>
    <n v="197637.00000000003"/>
    <x v="316"/>
    <n v="215424.33000000005"/>
    <n v="215424.33000000005"/>
    <n v="9.0000000000000066E-2"/>
  </r>
  <r>
    <x v="317"/>
    <x v="0"/>
    <s v="London"/>
    <x v="0"/>
    <x v="0"/>
    <d v="2019-11-11T00:00:00"/>
    <d v="2022-12-01T00:00:00"/>
    <x v="0"/>
    <x v="11"/>
    <s v="U"/>
    <s v="GBP"/>
    <n v="57823.619040000012"/>
    <n v="0"/>
    <n v="0"/>
    <n v="0"/>
    <n v="0"/>
    <n v="0"/>
    <n v="0"/>
    <n v="0"/>
    <n v="0"/>
    <n v="0"/>
    <n v="57823.619040000012"/>
    <s v="GBP"/>
    <n v="65340.689515200007"/>
    <n v="65340.689515200007"/>
    <x v="1"/>
    <n v="76942.998679949844"/>
    <x v="317"/>
    <n v="86945.588508343324"/>
    <n v="86945.588508343324"/>
    <n v="0.13"/>
  </r>
  <r>
    <x v="318"/>
    <x v="0"/>
    <s v="London"/>
    <x v="0"/>
    <x v="0"/>
    <d v="2021-02-15T00:00:00"/>
    <d v="2022-12-01T00:00:00"/>
    <x v="1"/>
    <x v="20"/>
    <s v="U"/>
    <s v="GBP"/>
    <n v="124943.06000000001"/>
    <n v="15312"/>
    <n v="0"/>
    <n v="0"/>
    <n v="15312"/>
    <n v="0"/>
    <n v="0"/>
    <n v="0"/>
    <n v="0"/>
    <n v="0"/>
    <n v="140255.06"/>
    <s v="GBP"/>
    <n v="142435.08840000004"/>
    <n v="142435.08840000004"/>
    <x v="1"/>
    <n v="166255.48279845083"/>
    <x v="318"/>
    <n v="189531.25039023397"/>
    <n v="189531.25039023397"/>
    <n v="0.14000000000000012"/>
  </r>
  <r>
    <x v="319"/>
    <x v="7"/>
    <s v="London"/>
    <x v="0"/>
    <x v="0"/>
    <d v="2019-11-11T00:00:00"/>
    <d v="2022-12-01T00:00:00"/>
    <x v="0"/>
    <x v="21"/>
    <s v="S"/>
    <s v="GBP"/>
    <n v="29106.000000000004"/>
    <n v="2805.0000000000005"/>
    <n v="0"/>
    <n v="0"/>
    <n v="2805.0000000000005"/>
    <n v="0"/>
    <n v="0"/>
    <n v="0"/>
    <n v="0"/>
    <n v="0"/>
    <n v="31911.000000000004"/>
    <s v="GBP"/>
    <n v="33180.840000000011"/>
    <n v="33180.840000000011"/>
    <x v="1"/>
    <n v="38729.89890220161"/>
    <x v="319"/>
    <n v="44152.084748509842"/>
    <n v="44152.084748509842"/>
    <n v="0.14000000000000015"/>
  </r>
  <r>
    <x v="320"/>
    <x v="0"/>
    <s v="London"/>
    <x v="0"/>
    <x v="0"/>
    <d v="2019-11-11T00:00:00"/>
    <d v="2022-12-01T00:00:00"/>
    <x v="0"/>
    <x v="6"/>
    <s v="H"/>
    <s v="GBP"/>
    <n v="106480.00000000003"/>
    <n v="31350"/>
    <n v="0"/>
    <n v="0"/>
    <n v="31350"/>
    <n v="0"/>
    <n v="0"/>
    <n v="0"/>
    <n v="0"/>
    <n v="0"/>
    <n v="137830.00000000003"/>
    <s v="GBP"/>
    <n v="116063.20000000004"/>
    <n v="116063.20000000004"/>
    <x v="1"/>
    <n v="141687.61200805428"/>
    <x v="320"/>
    <n v="154439.49708877917"/>
    <n v="154439.49708877917"/>
    <n v="9.000000000000008E-2"/>
  </r>
  <r>
    <x v="321"/>
    <x v="3"/>
    <s v="London"/>
    <x v="0"/>
    <x v="0"/>
    <d v="2019-11-18T00:00:00"/>
    <d v="2022-12-01T00:00:00"/>
    <x v="0"/>
    <x v="1"/>
    <s v="W"/>
    <s v="GBP"/>
    <n v="98632.60000000002"/>
    <n v="22814.000000000004"/>
    <n v="0"/>
    <n v="0"/>
    <n v="22814.000000000004"/>
    <n v="0"/>
    <n v="0"/>
    <n v="0"/>
    <n v="0"/>
    <n v="0"/>
    <n v="121446.60000000002"/>
    <s v="GBP"/>
    <n v="99618.926000000021"/>
    <n v="99618.926000000021"/>
    <x v="1"/>
    <n v="131245.46919746068"/>
    <x v="321"/>
    <n v="132557.9238894353"/>
    <n v="132557.9238894353"/>
    <n v="1.0000000000000106E-2"/>
  </r>
  <r>
    <x v="322"/>
    <x v="0"/>
    <s v="Munich"/>
    <x v="6"/>
    <x v="0"/>
    <d v="2019-11-18T00:00:00"/>
    <d v="2022-12-01T00:00:00"/>
    <x v="0"/>
    <x v="1"/>
    <s v="M"/>
    <s v="EUR"/>
    <n v="179718.55"/>
    <n v="95040.000000000015"/>
    <n v="0"/>
    <n v="0"/>
    <n v="95040.000000000015"/>
    <n v="0"/>
    <n v="0"/>
    <n v="0"/>
    <n v="0"/>
    <n v="0"/>
    <n v="274758.55"/>
    <s v="EUR"/>
    <n v="197690.405"/>
    <n v="197690.405"/>
    <x v="1"/>
    <n v="209785.46340963995"/>
    <x v="322"/>
    <n v="230764.00975060396"/>
    <n v="230764.00975060396"/>
    <n v="0.10000000000000006"/>
  </r>
  <r>
    <x v="323"/>
    <x v="4"/>
    <s v="New York"/>
    <x v="2"/>
    <x v="2"/>
    <d v="2007-07-09T00:00:00"/>
    <d v="2022-12-01T00:00:00"/>
    <x v="3"/>
    <x v="9"/>
    <s v="Q"/>
    <s v="USD"/>
    <n v="244420.00000000003"/>
    <n v="568645"/>
    <n v="0"/>
    <n v="0"/>
    <n v="568645"/>
    <n v="0"/>
    <n v="0"/>
    <n v="0"/>
    <n v="0"/>
    <n v="0"/>
    <n v="813065"/>
    <s v="USD"/>
    <n v="254196.80000000005"/>
    <n v="254196.80000000005"/>
    <x v="0"/>
    <n v="244420.00000000003"/>
    <x v="323"/>
    <n v="254196.80000000005"/>
    <n v="254196.80000000005"/>
    <n v="4.0000000000000063E-2"/>
  </r>
  <r>
    <x v="324"/>
    <x v="4"/>
    <s v="San Francisco"/>
    <x v="2"/>
    <x v="2"/>
    <d v="2019-11-25T00:00:00"/>
    <d v="2022-12-01T00:00:00"/>
    <x v="2"/>
    <x v="7"/>
    <s v="E"/>
    <s v="USD"/>
    <n v="260117.00000000006"/>
    <n v="0"/>
    <n v="1010000"/>
    <n v="0"/>
    <n v="1010000"/>
    <n v="0"/>
    <n v="0"/>
    <n v="0"/>
    <n v="0"/>
    <n v="0"/>
    <n v="1270117"/>
    <s v="USD"/>
    <n v="278325.19000000006"/>
    <n v="278325.19000000006"/>
    <x v="1"/>
    <n v="260117.00000000006"/>
    <x v="324"/>
    <n v="278325.19000000006"/>
    <n v="278325.19000000006"/>
    <n v="6.9999999999999993E-2"/>
  </r>
  <r>
    <x v="325"/>
    <x v="0"/>
    <s v="New York"/>
    <x v="2"/>
    <x v="2"/>
    <d v="2019-11-25T00:00:00"/>
    <d v="2022-12-01T00:00:00"/>
    <x v="0"/>
    <x v="12"/>
    <s v="R"/>
    <s v="USD"/>
    <n v="207570.00000000006"/>
    <n v="210210.00000000003"/>
    <n v="0"/>
    <n v="0"/>
    <n v="210210.00000000003"/>
    <n v="0"/>
    <n v="0"/>
    <n v="0"/>
    <n v="0"/>
    <n v="0"/>
    <n v="417780.00000000012"/>
    <s v="USD"/>
    <n v="209645.70000000007"/>
    <n v="209645.70000000007"/>
    <x v="1"/>
    <n v="207570.00000000006"/>
    <x v="325"/>
    <n v="209645.70000000007"/>
    <n v="209645.70000000007"/>
    <n v="1.0000000000000054E-2"/>
  </r>
  <r>
    <x v="326"/>
    <x v="0"/>
    <s v="San Francisco"/>
    <x v="2"/>
    <x v="2"/>
    <d v="2019-11-18T00:00:00"/>
    <d v="2022-12-01T00:00:00"/>
    <x v="2"/>
    <x v="23"/>
    <s v="H"/>
    <s v="USD"/>
    <n v="244200.00000000006"/>
    <n v="107800.00000000001"/>
    <n v="592250"/>
    <n v="0"/>
    <n v="700050"/>
    <n v="0"/>
    <n v="0"/>
    <n v="0"/>
    <n v="0"/>
    <n v="0"/>
    <n v="944250"/>
    <s v="USD"/>
    <n v="261294.00000000009"/>
    <n v="261294.00000000009"/>
    <x v="1"/>
    <n v="244200.00000000006"/>
    <x v="326"/>
    <n v="261294.00000000009"/>
    <n v="261294.00000000009"/>
    <n v="7.0000000000000104E-2"/>
  </r>
  <r>
    <x v="327"/>
    <x v="5"/>
    <s v="New York"/>
    <x v="2"/>
    <x v="2"/>
    <d v="2019-12-02T00:00:00"/>
    <d v="2022-12-01T00:00:00"/>
    <x v="3"/>
    <x v="12"/>
    <s v="C"/>
    <s v="USD"/>
    <n v="153010"/>
    <n v="99000.000000000015"/>
    <n v="0"/>
    <n v="0"/>
    <n v="99000.000000000015"/>
    <n v="0"/>
    <n v="0"/>
    <n v="0"/>
    <n v="0"/>
    <n v="0"/>
    <n v="252010"/>
    <s v="USD"/>
    <n v="175961.5"/>
    <n v="175961.5"/>
    <x v="1"/>
    <n v="153010"/>
    <x v="327"/>
    <n v="175961.5"/>
    <n v="175961.5"/>
    <n v="0.15"/>
  </r>
  <r>
    <x v="328"/>
    <x v="1"/>
    <s v="London"/>
    <x v="0"/>
    <x v="0"/>
    <d v="2019-12-16T00:00:00"/>
    <d v="2022-12-01T00:00:00"/>
    <x v="1"/>
    <x v="18"/>
    <s v="I"/>
    <s v="GBP"/>
    <n v="68489.3"/>
    <n v="4405.5"/>
    <n v="0"/>
    <n v="0"/>
    <n v="4405.5"/>
    <n v="0"/>
    <n v="0"/>
    <n v="0"/>
    <n v="0"/>
    <n v="0"/>
    <n v="72894.8"/>
    <s v="GBP"/>
    <n v="70543.979000000007"/>
    <n v="70543.979000000007"/>
    <x v="1"/>
    <n v="91135.287050180603"/>
    <x v="328"/>
    <n v="93869.34566168602"/>
    <n v="93869.34566168602"/>
    <n v="2.9999999999999992E-2"/>
  </r>
  <r>
    <x v="329"/>
    <x v="1"/>
    <s v="London"/>
    <x v="0"/>
    <x v="0"/>
    <d v="2019-11-18T00:00:00"/>
    <d v="2022-12-01T00:00:00"/>
    <x v="1"/>
    <x v="19"/>
    <s v="I"/>
    <s v="GBP"/>
    <n v="67760.000000000015"/>
    <n v="9038.7000000000007"/>
    <n v="0"/>
    <n v="0"/>
    <n v="9038.7000000000007"/>
    <n v="0"/>
    <n v="0"/>
    <n v="0"/>
    <n v="0"/>
    <n v="0"/>
    <n v="76798.700000000012"/>
    <s v="GBP"/>
    <n v="71148.000000000015"/>
    <n v="71148.000000000015"/>
    <x v="1"/>
    <n v="90164.844005125444"/>
    <x v="329"/>
    <n v="94673.086205381725"/>
    <n v="94673.086205381725"/>
    <n v="5.0000000000000107E-2"/>
  </r>
  <r>
    <x v="330"/>
    <x v="0"/>
    <s v="London"/>
    <x v="0"/>
    <x v="0"/>
    <d v="2020-01-06T00:00:00"/>
    <d v="2022-12-01T00:00:00"/>
    <x v="3"/>
    <x v="4"/>
    <s v="E"/>
    <s v="GBP"/>
    <n v="103955.94000000003"/>
    <n v="10285.000000000002"/>
    <n v="0"/>
    <n v="0"/>
    <n v="10285.000000000002"/>
    <n v="0"/>
    <n v="0"/>
    <n v="0"/>
    <n v="0"/>
    <n v="0"/>
    <n v="114240.94000000003"/>
    <s v="GBP"/>
    <n v="112272.41520000005"/>
    <n v="112272.41520000005"/>
    <x v="1"/>
    <n v="138328.97156886337"/>
    <x v="330"/>
    <n v="149395.28929437246"/>
    <n v="149395.28929437246"/>
    <n v="8.0000000000000113E-2"/>
  </r>
  <r>
    <x v="331"/>
    <x v="0"/>
    <s v="London"/>
    <x v="0"/>
    <x v="0"/>
    <d v="2019-11-25T00:00:00"/>
    <d v="2022-12-01T00:00:00"/>
    <x v="4"/>
    <x v="6"/>
    <s v="Y"/>
    <s v="GBP"/>
    <n v="134640"/>
    <n v="140140"/>
    <n v="0"/>
    <n v="0"/>
    <n v="140140"/>
    <n v="0"/>
    <n v="0"/>
    <n v="0"/>
    <n v="0"/>
    <n v="0"/>
    <n v="274780"/>
    <s v="GBP"/>
    <n v="153489.60000000001"/>
    <n v="153489.60000000001"/>
    <x v="1"/>
    <n v="179158.71601018429"/>
    <x v="331"/>
    <n v="204240.93625161011"/>
    <n v="204240.93625161011"/>
    <n v="0.14000000000000012"/>
  </r>
  <r>
    <x v="332"/>
    <x v="3"/>
    <s v="Sydney"/>
    <x v="4"/>
    <x v="1"/>
    <d v="2020-01-06T00:00:00"/>
    <d v="2022-12-01T00:00:00"/>
    <x v="3"/>
    <x v="11"/>
    <s v="O"/>
    <s v="AUD"/>
    <n v="228800.00000000003"/>
    <n v="30360"/>
    <n v="0"/>
    <n v="0"/>
    <n v="30360"/>
    <n v="0"/>
    <n v="0"/>
    <n v="0"/>
    <n v="0"/>
    <n v="0"/>
    <n v="259160.00000000003"/>
    <s v="AUD"/>
    <n v="240240.00000000003"/>
    <n v="240240.00000000003"/>
    <x v="1"/>
    <n v="173121.5200060982"/>
    <x v="332"/>
    <n v="181777.59600640312"/>
    <n v="181777.59600640312"/>
    <n v="5.0000000000000065E-2"/>
  </r>
  <r>
    <x v="333"/>
    <x v="4"/>
    <s v="Edinburgh"/>
    <x v="0"/>
    <x v="0"/>
    <d v="2019-12-09T00:00:00"/>
    <d v="2022-12-01T00:00:00"/>
    <x v="1"/>
    <x v="6"/>
    <s v="L"/>
    <s v="GBP"/>
    <n v="190080"/>
    <n v="192825.60000000003"/>
    <n v="0"/>
    <n v="0"/>
    <n v="192825.60000000003"/>
    <n v="0"/>
    <n v="0"/>
    <n v="0"/>
    <n v="0"/>
    <n v="0"/>
    <n v="382905.60000000003"/>
    <s v="GBP"/>
    <n v="201484.80000000002"/>
    <n v="201484.80000000002"/>
    <x v="1"/>
    <n v="252929.95201437784"/>
    <x v="333"/>
    <n v="268105.7491352405"/>
    <n v="268105.7491352405"/>
    <n v="0.06"/>
  </r>
  <r>
    <x v="334"/>
    <x v="3"/>
    <s v="Princeton"/>
    <x v="2"/>
    <x v="2"/>
    <d v="2007-04-17T00:00:00"/>
    <d v="2022-12-01T00:00:00"/>
    <x v="2"/>
    <x v="3"/>
    <s v="R"/>
    <s v="USD"/>
    <n v="173855"/>
    <n v="53551.30000000001"/>
    <n v="0"/>
    <n v="0"/>
    <n v="53551.30000000001"/>
    <n v="0"/>
    <n v="0"/>
    <n v="0"/>
    <n v="0"/>
    <n v="0"/>
    <n v="227406.30000000002"/>
    <s v="USD"/>
    <n v="180809.2"/>
    <n v="180809.2"/>
    <x v="0"/>
    <n v="173855"/>
    <x v="334"/>
    <n v="180809.2"/>
    <n v="180809.2"/>
    <n v="4.000000000000007E-2"/>
  </r>
  <r>
    <x v="335"/>
    <x v="7"/>
    <s v="London"/>
    <x v="0"/>
    <x v="0"/>
    <d v="2007-08-01T00:00:00"/>
    <d v="2022-12-01T00:00:00"/>
    <x v="0"/>
    <x v="24"/>
    <s v="L"/>
    <s v="GBP"/>
    <n v="55968.000000000007"/>
    <n v="18414"/>
    <n v="0"/>
    <n v="0"/>
    <n v="18414"/>
    <n v="0"/>
    <n v="9579"/>
    <n v="0"/>
    <n v="9579"/>
    <n v="0"/>
    <n v="83961"/>
    <s v="GBP"/>
    <n v="59326.080000000009"/>
    <n v="59326.080000000009"/>
    <x v="0"/>
    <n v="74473.819204233485"/>
    <x v="335"/>
    <n v="78942.248356487486"/>
    <n v="78942.248356487486"/>
    <n v="5.9999999999999887E-2"/>
  </r>
  <r>
    <x v="336"/>
    <x v="4"/>
    <s v="Toronto"/>
    <x v="5"/>
    <x v="2"/>
    <d v="2019-12-30T00:00:00"/>
    <d v="2022-12-01T00:00:00"/>
    <x v="2"/>
    <x v="22"/>
    <s v="H"/>
    <s v="CAD"/>
    <n v="278032.7"/>
    <n v="665280"/>
    <n v="0"/>
    <n v="0"/>
    <n v="665280"/>
    <n v="0"/>
    <n v="0"/>
    <n v="0"/>
    <n v="0"/>
    <n v="0"/>
    <n v="943312.7"/>
    <s v="CAD"/>
    <n v="314176.951"/>
    <n v="314176.951"/>
    <x v="1"/>
    <n v="214332.94788775826"/>
    <x v="336"/>
    <n v="242196.23111316684"/>
    <n v="242196.23111316684"/>
    <n v="0.13000000000000003"/>
  </r>
  <r>
    <x v="337"/>
    <x v="4"/>
    <s v="San Francisco"/>
    <x v="2"/>
    <x v="2"/>
    <d v="2019-12-09T00:00:00"/>
    <d v="2022-12-01T00:00:00"/>
    <x v="2"/>
    <x v="17"/>
    <s v="R"/>
    <s v="USD"/>
    <n v="249260.00000000003"/>
    <n v="331925.00000000006"/>
    <n v="0"/>
    <n v="0"/>
    <n v="331925.00000000006"/>
    <n v="0"/>
    <n v="0"/>
    <n v="0"/>
    <n v="0"/>
    <n v="0"/>
    <n v="581185.00000000012"/>
    <s v="USD"/>
    <n v="254245.20000000004"/>
    <n v="254245.20000000004"/>
    <x v="1"/>
    <n v="249260.00000000003"/>
    <x v="337"/>
    <n v="254245.20000000004"/>
    <n v="254245.20000000004"/>
    <n v="2.0000000000000046E-2"/>
  </r>
  <r>
    <x v="338"/>
    <x v="0"/>
    <s v="San Francisco"/>
    <x v="2"/>
    <x v="2"/>
    <d v="2019-12-02T00:00:00"/>
    <d v="2022-12-01T00:00:00"/>
    <x v="1"/>
    <x v="17"/>
    <s v="Q"/>
    <s v="USD"/>
    <n v="223740"/>
    <n v="97185"/>
    <n v="0"/>
    <n v="0"/>
    <n v="97185"/>
    <n v="0"/>
    <n v="0"/>
    <n v="0"/>
    <n v="0"/>
    <n v="0"/>
    <n v="320925"/>
    <s v="USD"/>
    <n v="250588.80000000002"/>
    <n v="250588.80000000002"/>
    <x v="1"/>
    <n v="223740"/>
    <x v="338"/>
    <n v="250588.80000000002"/>
    <n v="250588.80000000002"/>
    <n v="0.12000000000000008"/>
  </r>
  <r>
    <x v="339"/>
    <x v="3"/>
    <s v="London"/>
    <x v="0"/>
    <x v="0"/>
    <d v="2020-01-13T00:00:00"/>
    <d v="2022-12-01T00:00:00"/>
    <x v="1"/>
    <x v="5"/>
    <s v="U"/>
    <s v="GBP"/>
    <n v="80506.8"/>
    <n v="17578"/>
    <n v="0"/>
    <n v="0"/>
    <n v="17578"/>
    <n v="0"/>
    <n v="0"/>
    <n v="0"/>
    <n v="0"/>
    <n v="0"/>
    <n v="98084.800000000003"/>
    <s v="GBP"/>
    <n v="92582.819999999992"/>
    <n v="92582.819999999992"/>
    <x v="1"/>
    <n v="107126.37342608962"/>
    <x v="339"/>
    <n v="123195.32944000304"/>
    <n v="123195.32944000304"/>
    <n v="0.14999999999999986"/>
  </r>
  <r>
    <x v="340"/>
    <x v="0"/>
    <s v="London"/>
    <x v="0"/>
    <x v="0"/>
    <d v="2020-01-13T00:00:00"/>
    <d v="2022-12-01T00:00:00"/>
    <x v="2"/>
    <x v="8"/>
    <s v="M"/>
    <s v="GBP"/>
    <n v="135135.00000000003"/>
    <n v="72556"/>
    <n v="0"/>
    <n v="0"/>
    <n v="72556"/>
    <n v="0"/>
    <n v="0"/>
    <n v="0"/>
    <n v="0"/>
    <n v="0"/>
    <n v="207691.00000000003"/>
    <s v="GBP"/>
    <n v="137837.70000000004"/>
    <n v="137837.70000000004"/>
    <x v="1"/>
    <n v="179817.38776022178"/>
    <x v="340"/>
    <n v="183413.73551542623"/>
    <n v="183413.73551542623"/>
    <n v="2.0000000000000077E-2"/>
  </r>
  <r>
    <x v="341"/>
    <x v="0"/>
    <s v="Wilmington"/>
    <x v="2"/>
    <x v="2"/>
    <d v="2020-01-13T00:00:00"/>
    <d v="2022-12-01T00:00:00"/>
    <x v="1"/>
    <x v="25"/>
    <s v="H"/>
    <s v="USD"/>
    <n v="205975.00000000003"/>
    <n v="67760"/>
    <n v="0"/>
    <n v="0"/>
    <n v="67760"/>
    <n v="0"/>
    <n v="0"/>
    <n v="0"/>
    <n v="0"/>
    <n v="0"/>
    <n v="273735"/>
    <s v="USD"/>
    <n v="232751.75"/>
    <n v="232751.75"/>
    <x v="1"/>
    <n v="205975.00000000003"/>
    <x v="341"/>
    <n v="232751.75"/>
    <n v="232751.75"/>
    <n v="0.12999999999999984"/>
  </r>
  <r>
    <x v="342"/>
    <x v="3"/>
    <s v="San Francisco"/>
    <x v="2"/>
    <x v="2"/>
    <d v="2020-01-13T00:00:00"/>
    <d v="2022-12-01T00:00:00"/>
    <x v="1"/>
    <x v="2"/>
    <s v="P"/>
    <s v="USD"/>
    <n v="141870.96000000002"/>
    <n v="16016"/>
    <n v="0"/>
    <n v="0"/>
    <n v="16016"/>
    <n v="0"/>
    <n v="0"/>
    <n v="0"/>
    <n v="0"/>
    <n v="0"/>
    <n v="157886.96000000002"/>
    <s v="USD"/>
    <n v="163151.60400000002"/>
    <n v="163151.60400000002"/>
    <x v="1"/>
    <n v="141870.96000000002"/>
    <x v="342"/>
    <n v="163151.60400000002"/>
    <n v="163151.60400000002"/>
    <n v="0.14999999999999997"/>
  </r>
  <r>
    <x v="343"/>
    <x v="3"/>
    <s v="Rancho Cordova"/>
    <x v="2"/>
    <x v="2"/>
    <d v="2020-01-13T00:00:00"/>
    <d v="2022-12-01T00:00:00"/>
    <x v="1"/>
    <x v="18"/>
    <s v="F"/>
    <s v="USD"/>
    <n v="113109.70000000003"/>
    <n v="18139"/>
    <n v="0"/>
    <n v="0"/>
    <n v="18139"/>
    <n v="0"/>
    <n v="0"/>
    <n v="0"/>
    <n v="0"/>
    <n v="0"/>
    <n v="131248.70000000001"/>
    <s v="USD"/>
    <n v="128945.05800000005"/>
    <n v="128945.05800000005"/>
    <x v="1"/>
    <n v="113109.70000000003"/>
    <x v="343"/>
    <n v="128945.05800000005"/>
    <n v="128945.05800000005"/>
    <n v="0.14000000000000015"/>
  </r>
  <r>
    <x v="344"/>
    <x v="3"/>
    <s v="Wilmington"/>
    <x v="2"/>
    <x v="2"/>
    <d v="2020-01-13T00:00:00"/>
    <d v="2022-12-01T00:00:00"/>
    <x v="1"/>
    <x v="16"/>
    <s v="K"/>
    <s v="USD"/>
    <n v="114433.00000000001"/>
    <n v="29370"/>
    <n v="0"/>
    <n v="0"/>
    <n v="29370"/>
    <n v="0"/>
    <n v="0"/>
    <n v="0"/>
    <n v="0"/>
    <n v="0"/>
    <n v="143803"/>
    <s v="USD"/>
    <n v="130453.62000000002"/>
    <n v="130453.62000000002"/>
    <x v="1"/>
    <n v="114433.00000000001"/>
    <x v="344"/>
    <n v="130453.62000000002"/>
    <n v="130453.62000000002"/>
    <n v="0.14000000000000007"/>
  </r>
  <r>
    <x v="345"/>
    <x v="1"/>
    <s v="London"/>
    <x v="0"/>
    <x v="0"/>
    <d v="2020-01-20T00:00:00"/>
    <d v="2022-12-01T00:00:00"/>
    <x v="1"/>
    <x v="17"/>
    <s v="X"/>
    <s v="GBP"/>
    <n v="68302.850000000006"/>
    <n v="9715.2000000000007"/>
    <n v="0"/>
    <n v="0"/>
    <n v="9715.2000000000007"/>
    <n v="0"/>
    <n v="0"/>
    <n v="0"/>
    <n v="0"/>
    <n v="0"/>
    <n v="78018.05"/>
    <s v="GBP"/>
    <n v="70351.935500000007"/>
    <n v="70351.935500000007"/>
    <x v="1"/>
    <n v="90887.187357666495"/>
    <x v="345"/>
    <n v="93613.802978396488"/>
    <n v="93613.802978396488"/>
    <n v="2.9999999999999988E-2"/>
  </r>
  <r>
    <x v="346"/>
    <x v="0"/>
    <s v="Milan"/>
    <x v="11"/>
    <x v="0"/>
    <d v="2007-08-20T00:00:00"/>
    <d v="2022-12-01T00:00:00"/>
    <x v="0"/>
    <x v="22"/>
    <s v="N"/>
    <s v="EUR"/>
    <n v="123200.00000000003"/>
    <n v="40040"/>
    <n v="0"/>
    <n v="0"/>
    <n v="40040"/>
    <n v="0"/>
    <n v="0"/>
    <n v="0"/>
    <n v="0"/>
    <n v="0"/>
    <n v="163240.00000000003"/>
    <s v="EUR"/>
    <n v="136752.00000000006"/>
    <n v="136752.00000000006"/>
    <x v="0"/>
    <n v="143811.35999632566"/>
    <x v="346"/>
    <n v="159630.6095959215"/>
    <n v="159630.6095959215"/>
    <n v="0.11000000000000015"/>
  </r>
  <r>
    <x v="347"/>
    <x v="0"/>
    <s v="London"/>
    <x v="0"/>
    <x v="0"/>
    <d v="2020-01-13T00:00:00"/>
    <d v="2022-12-01T00:00:00"/>
    <x v="2"/>
    <x v="2"/>
    <s v="Z"/>
    <s v="GBP"/>
    <n v="142560"/>
    <n v="273702"/>
    <n v="0"/>
    <n v="0"/>
    <n v="273702"/>
    <n v="0"/>
    <n v="0"/>
    <n v="0"/>
    <n v="0"/>
    <n v="0"/>
    <n v="416262"/>
    <s v="GBP"/>
    <n v="152539.20000000001"/>
    <n v="152539.20000000001"/>
    <x v="1"/>
    <n v="189697.46401078338"/>
    <x v="347"/>
    <n v="202976.28649153822"/>
    <n v="202976.28649153822"/>
    <n v="7.0000000000000021E-2"/>
  </r>
  <r>
    <x v="348"/>
    <x v="0"/>
    <s v="Singapore"/>
    <x v="9"/>
    <x v="1"/>
    <d v="2020-01-13T00:00:00"/>
    <d v="2022-12-01T00:00:00"/>
    <x v="1"/>
    <x v="10"/>
    <s v="A"/>
    <s v="SGD"/>
    <n v="271425.00000000006"/>
    <n v="101640.00000000001"/>
    <n v="0"/>
    <n v="0"/>
    <n v="101640.00000000001"/>
    <n v="0"/>
    <n v="0"/>
    <n v="0"/>
    <n v="0"/>
    <n v="0"/>
    <n v="373065.00000000006"/>
    <s v="SGD"/>
    <n v="298567.50000000012"/>
    <n v="298567.50000000012"/>
    <x v="1"/>
    <n v="202942.16606228272"/>
    <x v="348"/>
    <n v="223236.38266851104"/>
    <n v="223236.38266851104"/>
    <n v="0.10000000000000024"/>
  </r>
  <r>
    <x v="349"/>
    <x v="3"/>
    <s v="Wilmington"/>
    <x v="2"/>
    <x v="2"/>
    <d v="2020-01-13T00:00:00"/>
    <d v="2022-12-01T00:00:00"/>
    <x v="1"/>
    <x v="1"/>
    <s v="H"/>
    <s v="USD"/>
    <n v="135432.00000000003"/>
    <n v="22011.000000000004"/>
    <n v="0"/>
    <n v="0"/>
    <n v="22011.000000000004"/>
    <n v="0"/>
    <n v="0"/>
    <n v="0"/>
    <n v="0"/>
    <n v="0"/>
    <n v="157443.00000000003"/>
    <s v="USD"/>
    <n v="140849.28000000003"/>
    <n v="140849.28000000003"/>
    <x v="1"/>
    <n v="135432.00000000003"/>
    <x v="349"/>
    <n v="140849.28000000003"/>
    <n v="140849.28000000003"/>
    <n v="3.999999999999998E-2"/>
  </r>
  <r>
    <x v="350"/>
    <x v="1"/>
    <s v="London"/>
    <x v="0"/>
    <x v="0"/>
    <d v="2020-01-13T00:00:00"/>
    <d v="2022-12-01T00:00:00"/>
    <x v="1"/>
    <x v="11"/>
    <s v="E"/>
    <s v="GBP"/>
    <n v="63439.200000000012"/>
    <n v="2178"/>
    <n v="0"/>
    <n v="0"/>
    <n v="2178"/>
    <n v="0"/>
    <n v="0"/>
    <n v="0"/>
    <n v="0"/>
    <n v="0"/>
    <n v="65617.200000000012"/>
    <s v="GBP"/>
    <n v="65342.376000000011"/>
    <n v="65342.376000000011"/>
    <x v="1"/>
    <n v="84415.371484798612"/>
    <x v="350"/>
    <n v="86947.832629342578"/>
    <n v="86947.832629342578"/>
    <n v="3.0000000000000089E-2"/>
  </r>
  <r>
    <x v="351"/>
    <x v="4"/>
    <s v="New York"/>
    <x v="2"/>
    <x v="2"/>
    <d v="2020-01-13T00:00:00"/>
    <d v="2022-12-01T00:00:00"/>
    <x v="2"/>
    <x v="5"/>
    <s v="G"/>
    <s v="USD"/>
    <n v="263340.00000000006"/>
    <n v="4435860"/>
    <n v="0"/>
    <n v="0"/>
    <n v="4435860"/>
    <n v="0"/>
    <n v="0"/>
    <n v="0"/>
    <n v="0"/>
    <n v="570000.00000000012"/>
    <n v="5269200"/>
    <s v="USD"/>
    <n v="297574.2"/>
    <n v="297574.2"/>
    <x v="1"/>
    <n v="263340.00000000006"/>
    <x v="351"/>
    <n v="297574.2"/>
    <n v="297574.2"/>
    <n v="0.12999999999999978"/>
  </r>
  <r>
    <x v="352"/>
    <x v="0"/>
    <s v="San Francisco"/>
    <x v="2"/>
    <x v="2"/>
    <d v="2020-01-13T00:00:00"/>
    <d v="2022-12-01T00:00:00"/>
    <x v="2"/>
    <x v="20"/>
    <s v="L"/>
    <s v="USD"/>
    <n v="219450.00000000006"/>
    <n v="0"/>
    <n v="321000"/>
    <n v="0"/>
    <n v="321000"/>
    <n v="0"/>
    <n v="0"/>
    <n v="0"/>
    <n v="0"/>
    <n v="0"/>
    <n v="540450"/>
    <s v="USD"/>
    <n v="239200.50000000009"/>
    <n v="239200.50000000009"/>
    <x v="1"/>
    <n v="219450.00000000006"/>
    <x v="352"/>
    <n v="239200.50000000009"/>
    <n v="239200.50000000009"/>
    <n v="9.0000000000000108E-2"/>
  </r>
  <r>
    <x v="353"/>
    <x v="3"/>
    <s v="Sydney"/>
    <x v="4"/>
    <x v="1"/>
    <d v="2020-01-13T00:00:00"/>
    <d v="2022-12-01T00:00:00"/>
    <x v="5"/>
    <x v="19"/>
    <s v="I"/>
    <s v="AUD"/>
    <n v="191840"/>
    <n v="62642.8"/>
    <n v="0"/>
    <n v="0"/>
    <n v="62642.8"/>
    <n v="0"/>
    <n v="0"/>
    <n v="0"/>
    <n v="0"/>
    <n v="0"/>
    <n v="254482.8"/>
    <s v="AUD"/>
    <n v="211024.00000000003"/>
    <n v="211024.00000000003"/>
    <x v="1"/>
    <n v="145155.73600511311"/>
    <x v="353"/>
    <n v="159671.30960562444"/>
    <n v="159671.30960562444"/>
    <n v="0.10000000000000012"/>
  </r>
  <r>
    <x v="354"/>
    <x v="5"/>
    <s v="San Francisco"/>
    <x v="2"/>
    <x v="2"/>
    <d v="2020-01-13T00:00:00"/>
    <d v="2022-12-01T00:00:00"/>
    <x v="2"/>
    <x v="18"/>
    <s v="M"/>
    <s v="USD"/>
    <n v="112922.70000000003"/>
    <n v="33495"/>
    <n v="5200"/>
    <n v="0"/>
    <n v="38695"/>
    <n v="0"/>
    <n v="3725"/>
    <n v="0"/>
    <n v="3725"/>
    <n v="0"/>
    <n v="155342.70000000001"/>
    <s v="USD"/>
    <n v="126473.42400000004"/>
    <n v="126473.42400000004"/>
    <x v="1"/>
    <n v="112922.70000000003"/>
    <x v="354"/>
    <n v="126473.42400000004"/>
    <n v="126473.42400000004"/>
    <n v="0.12000000000000012"/>
  </r>
  <r>
    <x v="355"/>
    <x v="0"/>
    <s v="Wilmington"/>
    <x v="2"/>
    <x v="2"/>
    <d v="2020-01-13T00:00:00"/>
    <d v="2022-12-01T00:00:00"/>
    <x v="1"/>
    <x v="1"/>
    <s v="N"/>
    <s v="USD"/>
    <n v="200200.00000000003"/>
    <n v="78078"/>
    <n v="0"/>
    <n v="0"/>
    <n v="78078"/>
    <n v="0"/>
    <n v="0"/>
    <n v="0"/>
    <n v="0"/>
    <n v="0"/>
    <n v="278278"/>
    <s v="USD"/>
    <n v="222222.00000000006"/>
    <n v="222222.00000000006"/>
    <x v="1"/>
    <n v="200200.00000000003"/>
    <x v="355"/>
    <n v="222222.00000000006"/>
    <n v="222222.00000000006"/>
    <n v="0.11000000000000013"/>
  </r>
  <r>
    <x v="356"/>
    <x v="3"/>
    <s v="Tokyo"/>
    <x v="1"/>
    <x v="1"/>
    <d v="2020-01-13T00:00:00"/>
    <d v="2022-12-01T00:00:00"/>
    <x v="3"/>
    <x v="2"/>
    <s v="C"/>
    <s v="JPY"/>
    <n v="17825995"/>
    <n v="3433430.0000000005"/>
    <n v="0"/>
    <n v="0"/>
    <n v="3433430.0000000005"/>
    <n v="0"/>
    <n v="0"/>
    <n v="0"/>
    <n v="0"/>
    <n v="0"/>
    <n v="21259425"/>
    <s v="JPY"/>
    <n v="19252074.600000001"/>
    <n v="19252074.600000001"/>
    <x v="1"/>
    <n v="164075.61323576787"/>
    <x v="356"/>
    <n v="177201.66229462932"/>
    <n v="177201.66229462932"/>
    <n v="8.0000000000000113E-2"/>
  </r>
  <r>
    <x v="357"/>
    <x v="1"/>
    <s v="Mumbai"/>
    <x v="12"/>
    <x v="1"/>
    <d v="2007-09-21T00:00:00"/>
    <d v="2022-12-01T00:00:00"/>
    <x v="1"/>
    <x v="23"/>
    <s v="X"/>
    <s v="INR"/>
    <n v="2115344.0000000005"/>
    <n v="425040.00000000006"/>
    <n v="0"/>
    <n v="0"/>
    <n v="425040.00000000006"/>
    <n v="0"/>
    <n v="0"/>
    <n v="59150"/>
    <n v="59150"/>
    <n v="0"/>
    <n v="2599534.0000000005"/>
    <s v="INR"/>
    <n v="2348031.8400000008"/>
    <n v="2348031.8400000008"/>
    <x v="0"/>
    <n v="31346.556514651955"/>
    <x v="357"/>
    <n v="34794.67773126367"/>
    <n v="34794.67773126367"/>
    <n v="0.10999999999999999"/>
  </r>
  <r>
    <x v="358"/>
    <x v="3"/>
    <s v="East Wenatchee"/>
    <x v="2"/>
    <x v="2"/>
    <d v="2020-01-13T00:00:00"/>
    <d v="2022-12-01T00:00:00"/>
    <x v="1"/>
    <x v="6"/>
    <s v="T"/>
    <s v="USD"/>
    <n v="153384.00000000003"/>
    <n v="26136.000000000004"/>
    <n v="0"/>
    <n v="0"/>
    <n v="26136.000000000004"/>
    <n v="0"/>
    <n v="0"/>
    <n v="0"/>
    <n v="0"/>
    <n v="0"/>
    <n v="179520.00000000003"/>
    <s v="USD"/>
    <n v="164120.88000000003"/>
    <n v="164120.88000000003"/>
    <x v="1"/>
    <n v="153384.00000000003"/>
    <x v="358"/>
    <n v="164120.88000000003"/>
    <n v="164120.88000000003"/>
    <n v="7.0000000000000021E-2"/>
  </r>
  <r>
    <x v="359"/>
    <x v="4"/>
    <s v="San Francisco"/>
    <x v="2"/>
    <x v="2"/>
    <d v="2020-01-13T00:00:00"/>
    <d v="2022-12-01T00:00:00"/>
    <x v="1"/>
    <x v="18"/>
    <s v="P"/>
    <s v="USD"/>
    <n v="251680.00000000003"/>
    <n v="607750"/>
    <n v="0"/>
    <n v="0"/>
    <n v="607750"/>
    <n v="0"/>
    <n v="0"/>
    <n v="0"/>
    <n v="0"/>
    <n v="257500"/>
    <n v="1116930"/>
    <s v="USD"/>
    <n v="264264.00000000006"/>
    <n v="264264.00000000006"/>
    <x v="1"/>
    <n v="251680.00000000003"/>
    <x v="359"/>
    <n v="264264.00000000006"/>
    <n v="264264.00000000006"/>
    <n v="5.0000000000000107E-2"/>
  </r>
  <r>
    <x v="360"/>
    <x v="0"/>
    <s v="San Francisco"/>
    <x v="2"/>
    <x v="2"/>
    <d v="2020-01-13T00:00:00"/>
    <d v="2022-12-01T00:00:00"/>
    <x v="5"/>
    <x v="21"/>
    <s v="R"/>
    <s v="USD"/>
    <n v="217525"/>
    <n v="210375.00000000003"/>
    <n v="0"/>
    <n v="0"/>
    <n v="210375.00000000003"/>
    <n v="0"/>
    <n v="0"/>
    <n v="0"/>
    <n v="0"/>
    <n v="0"/>
    <n v="427900"/>
    <s v="USD"/>
    <n v="241452.75000000003"/>
    <n v="241452.75000000003"/>
    <x v="1"/>
    <n v="217525"/>
    <x v="360"/>
    <n v="241452.75000000003"/>
    <n v="241452.75000000003"/>
    <n v="0.11000000000000014"/>
  </r>
  <r>
    <x v="361"/>
    <x v="1"/>
    <s v="London"/>
    <x v="0"/>
    <x v="0"/>
    <d v="2020-01-13T00:00:00"/>
    <d v="2022-12-01T00:00:00"/>
    <x v="0"/>
    <x v="7"/>
    <s v="F"/>
    <s v="GBP"/>
    <n v="65879"/>
    <n v="10560"/>
    <n v="0"/>
    <n v="0"/>
    <n v="10560"/>
    <n v="0"/>
    <n v="0"/>
    <n v="0"/>
    <n v="0"/>
    <n v="0"/>
    <n v="76439"/>
    <s v="GBP"/>
    <n v="69172.95"/>
    <n v="69172.95"/>
    <x v="1"/>
    <n v="87661.891354983149"/>
    <x v="361"/>
    <n v="92044.985922732303"/>
    <n v="92044.985922732303"/>
    <n v="4.9999999999999968E-2"/>
  </r>
  <r>
    <x v="362"/>
    <x v="4"/>
    <s v="Hong Kong"/>
    <x v="3"/>
    <x v="1"/>
    <d v="2020-01-13T00:00:00"/>
    <d v="2022-12-01T00:00:00"/>
    <x v="2"/>
    <x v="16"/>
    <s v="G"/>
    <s v="HKD"/>
    <n v="2057000.0000000005"/>
    <n v="2529291.6"/>
    <n v="0"/>
    <n v="0"/>
    <n v="2529291.6"/>
    <n v="0"/>
    <n v="0"/>
    <n v="0"/>
    <n v="0"/>
    <n v="0"/>
    <n v="4586291.6000000006"/>
    <s v="HKD"/>
    <n v="2077570.0000000005"/>
    <n v="2077570.0000000005"/>
    <x v="1"/>
    <n v="262233.63908135373"/>
    <x v="362"/>
    <n v="264855.97547216725"/>
    <n v="264855.97547216725"/>
    <n v="9.9999999999999395E-3"/>
  </r>
  <r>
    <x v="363"/>
    <x v="7"/>
    <s v="San Francisco"/>
    <x v="2"/>
    <x v="2"/>
    <d v="2020-01-13T00:00:00"/>
    <d v="2022-12-01T00:00:00"/>
    <x v="0"/>
    <x v="11"/>
    <s v="Y"/>
    <s v="USD"/>
    <n v="87472.000000000015"/>
    <n v="51150"/>
    <n v="0"/>
    <n v="0"/>
    <n v="51150"/>
    <n v="0"/>
    <n v="499"/>
    <n v="0"/>
    <n v="499"/>
    <n v="0"/>
    <n v="139121"/>
    <s v="USD"/>
    <n v="95344.480000000025"/>
    <n v="95344.480000000025"/>
    <x v="1"/>
    <n v="87472.000000000015"/>
    <x v="363"/>
    <n v="95344.480000000025"/>
    <n v="95344.480000000025"/>
    <n v="9.0000000000000108E-2"/>
  </r>
  <r>
    <x v="364"/>
    <x v="4"/>
    <s v="San Francisco"/>
    <x v="2"/>
    <x v="2"/>
    <d v="2020-01-13T00:00:00"/>
    <d v="2022-12-01T00:00:00"/>
    <x v="4"/>
    <x v="14"/>
    <s v="H"/>
    <s v="USD"/>
    <n v="215600.00000000006"/>
    <n v="562925"/>
    <n v="0"/>
    <n v="0"/>
    <n v="562925"/>
    <n v="0"/>
    <n v="0"/>
    <n v="0"/>
    <n v="0"/>
    <n v="102000"/>
    <n v="880525"/>
    <s v="USD"/>
    <n v="241472.00000000009"/>
    <n v="241472.00000000009"/>
    <x v="1"/>
    <n v="215600.00000000006"/>
    <x v="364"/>
    <n v="241472.00000000009"/>
    <n v="241472.00000000009"/>
    <n v="0.12000000000000011"/>
  </r>
  <r>
    <x v="365"/>
    <x v="0"/>
    <s v="San Francisco"/>
    <x v="2"/>
    <x v="2"/>
    <d v="2020-01-13T00:00:00"/>
    <d v="2022-12-01T00:00:00"/>
    <x v="1"/>
    <x v="5"/>
    <s v="I"/>
    <s v="USD"/>
    <n v="210067"/>
    <n v="43747.000000000007"/>
    <n v="0"/>
    <n v="0"/>
    <n v="43747.000000000007"/>
    <n v="0"/>
    <n v="0"/>
    <n v="0"/>
    <n v="0"/>
    <n v="0"/>
    <n v="253814"/>
    <s v="USD"/>
    <n v="218469.68"/>
    <n v="218469.68"/>
    <x v="1"/>
    <n v="210067"/>
    <x v="365"/>
    <n v="218469.68"/>
    <n v="218469.68"/>
    <n v="3.9999999999999966E-2"/>
  </r>
  <r>
    <x v="366"/>
    <x v="4"/>
    <s v="Chicago"/>
    <x v="2"/>
    <x v="2"/>
    <d v="2020-01-13T00:00:00"/>
    <d v="2022-12-01T00:00:00"/>
    <x v="0"/>
    <x v="14"/>
    <s v="B"/>
    <s v="USD"/>
    <n v="266200.00000000006"/>
    <n v="765600.00000000012"/>
    <n v="0"/>
    <n v="0"/>
    <n v="765600.00000000012"/>
    <n v="0"/>
    <n v="0"/>
    <n v="0"/>
    <n v="0"/>
    <n v="228000.00000000003"/>
    <n v="1259800.0000000002"/>
    <s v="USD"/>
    <n v="284834.00000000006"/>
    <n v="284834.00000000006"/>
    <x v="1"/>
    <n v="266200.00000000006"/>
    <x v="366"/>
    <n v="284834.00000000006"/>
    <n v="284834.00000000006"/>
    <n v="6.9999999999999979E-2"/>
  </r>
  <r>
    <x v="367"/>
    <x v="3"/>
    <s v="Wilmington"/>
    <x v="2"/>
    <x v="2"/>
    <d v="2020-01-13T00:00:00"/>
    <d v="2022-12-01T00:00:00"/>
    <x v="1"/>
    <x v="19"/>
    <s v="N"/>
    <s v="USD"/>
    <n v="130515.00000000001"/>
    <n v="23925.000000000004"/>
    <n v="0"/>
    <n v="0"/>
    <n v="23925.000000000004"/>
    <n v="0"/>
    <n v="0"/>
    <n v="0"/>
    <n v="0"/>
    <n v="0"/>
    <n v="154440.00000000003"/>
    <s v="USD"/>
    <n v="131820.15000000002"/>
    <n v="131820.15000000002"/>
    <x v="1"/>
    <n v="130515.00000000001"/>
    <x v="367"/>
    <n v="131820.15000000002"/>
    <n v="131820.15000000002"/>
    <n v="1.0000000000000066E-2"/>
  </r>
  <r>
    <x v="368"/>
    <x v="3"/>
    <s v="Princeton"/>
    <x v="2"/>
    <x v="2"/>
    <d v="2004-07-12T00:00:00"/>
    <d v="2022-12-01T00:00:00"/>
    <x v="4"/>
    <x v="16"/>
    <s v="D"/>
    <s v="USD"/>
    <n v="141625"/>
    <n v="99275.000000000015"/>
    <n v="0"/>
    <n v="0"/>
    <n v="99275.000000000015"/>
    <n v="0"/>
    <n v="0"/>
    <n v="0"/>
    <n v="0"/>
    <n v="0"/>
    <n v="240900"/>
    <s v="USD"/>
    <n v="148706.25"/>
    <n v="148706.25"/>
    <x v="0"/>
    <n v="141625"/>
    <x v="368"/>
    <n v="148706.25"/>
    <n v="148706.25"/>
    <n v="0.05"/>
  </r>
  <r>
    <x v="369"/>
    <x v="0"/>
    <s v="San Francisco"/>
    <x v="2"/>
    <x v="2"/>
    <d v="2020-01-13T00:00:00"/>
    <d v="2022-12-01T00:00:00"/>
    <x v="5"/>
    <x v="6"/>
    <s v="C"/>
    <s v="USD"/>
    <n v="205535.00000000003"/>
    <n v="199485"/>
    <n v="0"/>
    <n v="0"/>
    <n v="199485"/>
    <n v="0"/>
    <n v="0"/>
    <n v="0"/>
    <n v="0"/>
    <n v="0"/>
    <n v="405020"/>
    <s v="USD"/>
    <n v="236365.25000000003"/>
    <n v="236365.25000000003"/>
    <x v="1"/>
    <n v="205535.00000000003"/>
    <x v="369"/>
    <n v="236365.25000000003"/>
    <n v="236365.25000000003"/>
    <n v="0.14999999999999997"/>
  </r>
  <r>
    <x v="370"/>
    <x v="0"/>
    <s v="San Francisco"/>
    <x v="2"/>
    <x v="2"/>
    <d v="2020-01-13T00:00:00"/>
    <d v="2022-12-01T00:00:00"/>
    <x v="1"/>
    <x v="2"/>
    <s v="Z"/>
    <s v="USD"/>
    <n v="221760.00000000006"/>
    <n v="198000.00000000003"/>
    <n v="0"/>
    <n v="0"/>
    <n v="198000.00000000003"/>
    <n v="0"/>
    <n v="0"/>
    <n v="0"/>
    <n v="0"/>
    <n v="0"/>
    <n v="419760.00000000012"/>
    <s v="USD"/>
    <n v="250588.80000000005"/>
    <n v="250588.80000000005"/>
    <x v="1"/>
    <n v="221760.00000000006"/>
    <x v="370"/>
    <n v="250588.80000000005"/>
    <n v="250588.80000000005"/>
    <n v="0.12999999999999992"/>
  </r>
  <r>
    <x v="371"/>
    <x v="3"/>
    <s v="Sydney"/>
    <x v="4"/>
    <x v="1"/>
    <d v="2019-12-16T00:00:00"/>
    <d v="2022-12-01T00:00:00"/>
    <x v="1"/>
    <x v="21"/>
    <s v="E"/>
    <s v="AUD"/>
    <n v="112959.00000000001"/>
    <n v="25047.000000000004"/>
    <n v="0"/>
    <n v="0"/>
    <n v="25047.000000000004"/>
    <n v="0"/>
    <n v="0"/>
    <n v="0"/>
    <n v="0"/>
    <n v="0"/>
    <n v="138006.00000000003"/>
    <s v="AUD"/>
    <n v="120866.13000000002"/>
    <n v="120866.13000000002"/>
    <x v="1"/>
    <n v="85470.427353010702"/>
    <x v="371"/>
    <n v="91453.357267721454"/>
    <n v="91453.357267721454"/>
    <n v="7.0000000000000034E-2"/>
  </r>
  <r>
    <x v="372"/>
    <x v="3"/>
    <s v="San Francisco"/>
    <x v="2"/>
    <x v="2"/>
    <d v="2020-01-06T00:00:00"/>
    <d v="2022-12-01T00:00:00"/>
    <x v="5"/>
    <x v="22"/>
    <s v="E"/>
    <s v="USD"/>
    <n v="176852.5"/>
    <n v="55484.000000000007"/>
    <n v="0"/>
    <n v="0"/>
    <n v="55484.000000000007"/>
    <n v="0"/>
    <n v="0"/>
    <n v="0"/>
    <n v="0"/>
    <n v="0"/>
    <n v="232336.5"/>
    <s v="USD"/>
    <n v="201611.85000000003"/>
    <n v="201611.85000000003"/>
    <x v="1"/>
    <n v="176852.5"/>
    <x v="372"/>
    <n v="201611.85000000003"/>
    <n v="201611.85000000003"/>
    <n v="0.14000000000000021"/>
  </r>
  <r>
    <x v="373"/>
    <x v="4"/>
    <s v="London"/>
    <x v="0"/>
    <x v="0"/>
    <d v="2019-12-30T00:00:00"/>
    <d v="2022-12-01T00:00:00"/>
    <x v="2"/>
    <x v="4"/>
    <s v="F"/>
    <s v="GBP"/>
    <n v="176550"/>
    <n v="593725"/>
    <n v="1217680.0899999999"/>
    <n v="0"/>
    <n v="1811405.0899999999"/>
    <n v="0"/>
    <n v="0"/>
    <n v="0"/>
    <n v="0"/>
    <n v="376315.74"/>
    <n v="2364270.83"/>
    <s v="GBP"/>
    <n v="190674"/>
    <n v="190674"/>
    <x v="1"/>
    <n v="234926.25751335442"/>
    <x v="373"/>
    <n v="253720.35811442276"/>
    <n v="253720.35811442276"/>
    <n v="7.9999999999999974E-2"/>
  </r>
  <r>
    <x v="374"/>
    <x v="4"/>
    <s v="San Francisco"/>
    <x v="2"/>
    <x v="2"/>
    <d v="2019-12-09T00:00:00"/>
    <d v="2022-12-01T00:00:00"/>
    <x v="5"/>
    <x v="5"/>
    <s v="T"/>
    <s v="USD"/>
    <n v="273460"/>
    <n v="332475"/>
    <n v="0"/>
    <n v="0"/>
    <n v="332475"/>
    <n v="0"/>
    <n v="0"/>
    <n v="0"/>
    <n v="0"/>
    <n v="0"/>
    <n v="605935"/>
    <s v="USD"/>
    <n v="298071.40000000002"/>
    <n v="298071.40000000002"/>
    <x v="1"/>
    <n v="273460"/>
    <x v="374"/>
    <n v="298071.40000000002"/>
    <n v="298071.40000000002"/>
    <n v="9.000000000000008E-2"/>
  </r>
  <r>
    <x v="375"/>
    <x v="4"/>
    <s v="San Francisco"/>
    <x v="2"/>
    <x v="2"/>
    <d v="2020-01-13T00:00:00"/>
    <d v="2022-12-01T00:00:00"/>
    <x v="0"/>
    <x v="23"/>
    <s v="P"/>
    <s v="USD"/>
    <n v="242550.00000000003"/>
    <n v="612480"/>
    <n v="0"/>
    <n v="0"/>
    <n v="612480"/>
    <n v="0"/>
    <n v="0"/>
    <n v="0"/>
    <n v="0"/>
    <n v="0"/>
    <n v="855030"/>
    <s v="USD"/>
    <n v="276507.00000000006"/>
    <n v="276507.00000000006"/>
    <x v="1"/>
    <n v="242550.00000000003"/>
    <x v="375"/>
    <n v="276507.00000000006"/>
    <n v="276507.00000000006"/>
    <n v="0.1400000000000001"/>
  </r>
  <r>
    <x v="376"/>
    <x v="4"/>
    <s v="San Francisco"/>
    <x v="2"/>
    <x v="2"/>
    <d v="2020-01-13T00:00:00"/>
    <d v="2022-12-01T00:00:00"/>
    <x v="2"/>
    <x v="20"/>
    <s v="S"/>
    <s v="USD"/>
    <n v="246840.00000000003"/>
    <n v="0"/>
    <n v="1130000"/>
    <n v="0"/>
    <n v="1130000"/>
    <n v="0"/>
    <n v="0"/>
    <n v="0"/>
    <n v="0"/>
    <n v="0"/>
    <n v="1376840"/>
    <s v="USD"/>
    <n v="266587.20000000007"/>
    <n v="266587.20000000007"/>
    <x v="1"/>
    <n v="246840.00000000003"/>
    <x v="376"/>
    <n v="266587.20000000007"/>
    <n v="266587.20000000007"/>
    <n v="8.0000000000000154E-2"/>
  </r>
  <r>
    <x v="377"/>
    <x v="4"/>
    <s v="Edinburgh"/>
    <x v="0"/>
    <x v="0"/>
    <d v="2020-01-13T00:00:00"/>
    <d v="2022-12-01T00:00:00"/>
    <x v="1"/>
    <x v="19"/>
    <s v="H"/>
    <s v="GBP"/>
    <n v="177760"/>
    <n v="257070"/>
    <n v="0"/>
    <n v="0"/>
    <n v="257070"/>
    <n v="0"/>
    <n v="0"/>
    <n v="0"/>
    <n v="0"/>
    <n v="133900"/>
    <n v="568730"/>
    <s v="GBP"/>
    <n v="183092.80000000002"/>
    <n v="183092.80000000002"/>
    <x v="1"/>
    <n v="236536.34401344592"/>
    <x v="377"/>
    <n v="243632.43433384932"/>
    <n v="243632.43433384932"/>
    <n v="3.0000000000000079E-2"/>
  </r>
  <r>
    <x v="378"/>
    <x v="4"/>
    <s v="San Francisco"/>
    <x v="2"/>
    <x v="2"/>
    <d v="2020-01-13T00:00:00"/>
    <d v="2022-12-01T00:00:00"/>
    <x v="4"/>
    <x v="16"/>
    <s v="Z"/>
    <s v="USD"/>
    <n v="268620.00000000006"/>
    <n v="815100.00000000012"/>
    <n v="0"/>
    <n v="0"/>
    <n v="815100.00000000012"/>
    <n v="0"/>
    <n v="0"/>
    <n v="0"/>
    <n v="0"/>
    <n v="228000.00000000003"/>
    <n v="1311720.0000000002"/>
    <s v="USD"/>
    <n v="298168.20000000007"/>
    <n v="298168.20000000007"/>
    <x v="1"/>
    <n v="268620.00000000006"/>
    <x v="378"/>
    <n v="298168.20000000007"/>
    <n v="298168.20000000007"/>
    <n v="0.11000000000000001"/>
  </r>
  <r>
    <x v="379"/>
    <x v="3"/>
    <s v="New York"/>
    <x v="2"/>
    <x v="2"/>
    <d v="2007-09-24T00:00:00"/>
    <d v="2022-12-01T00:00:00"/>
    <x v="3"/>
    <x v="6"/>
    <s v="C"/>
    <s v="USD"/>
    <n v="189557.49999999997"/>
    <n v="58043.700000000004"/>
    <n v="0"/>
    <n v="0"/>
    <n v="58043.700000000004"/>
    <n v="0"/>
    <n v="0"/>
    <n v="0"/>
    <n v="0"/>
    <n v="0"/>
    <n v="247601.19999999998"/>
    <s v="USD"/>
    <n v="193348.64999999997"/>
    <n v="193348.64999999997"/>
    <x v="0"/>
    <n v="189557.49999999997"/>
    <x v="379"/>
    <n v="193348.64999999997"/>
    <n v="193348.64999999997"/>
    <n v="1.9999999999999973E-2"/>
  </r>
  <r>
    <x v="380"/>
    <x v="4"/>
    <s v="London"/>
    <x v="0"/>
    <x v="0"/>
    <d v="2019-12-09T00:00:00"/>
    <d v="2022-12-01T00:00:00"/>
    <x v="2"/>
    <x v="24"/>
    <s v="U"/>
    <s v="GBP"/>
    <n v="168300"/>
    <n v="283031.09999999998"/>
    <n v="635078.69000000006"/>
    <n v="0"/>
    <n v="918109.79"/>
    <n v="0"/>
    <n v="0"/>
    <n v="0"/>
    <n v="0"/>
    <n v="0"/>
    <n v="1086409.79"/>
    <s v="GBP"/>
    <n v="169983"/>
    <n v="169983"/>
    <x v="1"/>
    <n v="223948.39501273038"/>
    <x v="380"/>
    <n v="226187.87896285768"/>
    <n v="226187.87896285768"/>
    <n v="9.9999999999999586E-3"/>
  </r>
  <r>
    <x v="381"/>
    <x v="4"/>
    <s v="London"/>
    <x v="0"/>
    <x v="0"/>
    <d v="2020-01-13T00:00:00"/>
    <d v="2022-12-01T00:00:00"/>
    <x v="3"/>
    <x v="9"/>
    <s v="M"/>
    <s v="GBP"/>
    <n v="237600.00000000006"/>
    <n v="604203.6"/>
    <n v="0"/>
    <n v="0"/>
    <n v="604203.6"/>
    <n v="0"/>
    <n v="0"/>
    <n v="0"/>
    <n v="0"/>
    <n v="358400.00000000006"/>
    <n v="1200203.6000000001"/>
    <s v="GBP"/>
    <n v="249480.00000000006"/>
    <n v="249480.00000000006"/>
    <x v="1"/>
    <n v="316162.44001797237"/>
    <x v="381"/>
    <n v="331970.56201887096"/>
    <n v="331970.56201887096"/>
    <n v="4.9999999999999892E-2"/>
  </r>
  <r>
    <x v="382"/>
    <x v="3"/>
    <s v="Tokyo"/>
    <x v="1"/>
    <x v="1"/>
    <d v="2019-12-23T00:00:00"/>
    <d v="2022-12-01T00:00:00"/>
    <x v="3"/>
    <x v="9"/>
    <s v="R"/>
    <s v="JPY"/>
    <n v="14998500.000000002"/>
    <n v="3988600.0000000005"/>
    <n v="0"/>
    <n v="0"/>
    <n v="3988600.0000000005"/>
    <n v="0"/>
    <n v="0"/>
    <n v="0"/>
    <n v="0"/>
    <n v="0"/>
    <n v="18987100.000000004"/>
    <s v="JPY"/>
    <n v="15448455.000000002"/>
    <n v="15448455.000000002"/>
    <x v="1"/>
    <n v="138050.53154770125"/>
    <x v="382"/>
    <n v="142192.04749413228"/>
    <n v="142192.04749413228"/>
    <n v="2.9999999999999926E-2"/>
  </r>
  <r>
    <x v="383"/>
    <x v="3"/>
    <s v="San Francisco"/>
    <x v="2"/>
    <x v="2"/>
    <d v="2020-01-20T00:00:00"/>
    <d v="2022-12-01T00:00:00"/>
    <x v="1"/>
    <x v="0"/>
    <s v="G"/>
    <s v="USD"/>
    <n v="175054"/>
    <n v="53350.000000000007"/>
    <n v="0"/>
    <n v="0"/>
    <n v="53350.000000000007"/>
    <n v="0"/>
    <n v="0"/>
    <n v="0"/>
    <n v="0"/>
    <n v="0"/>
    <n v="228404"/>
    <s v="USD"/>
    <n v="201312.09999999998"/>
    <n v="201312.09999999998"/>
    <x v="1"/>
    <n v="175054"/>
    <x v="383"/>
    <n v="201312.09999999998"/>
    <n v="201312.09999999998"/>
    <n v="0.14999999999999986"/>
  </r>
  <r>
    <x v="384"/>
    <x v="4"/>
    <s v="San Francisco"/>
    <x v="2"/>
    <x v="2"/>
    <d v="2020-01-06T00:00:00"/>
    <d v="2022-12-01T00:00:00"/>
    <x v="2"/>
    <x v="10"/>
    <s v="E"/>
    <s v="USD"/>
    <n v="305250"/>
    <n v="961400.00000000012"/>
    <n v="0"/>
    <n v="0"/>
    <n v="961400.00000000012"/>
    <n v="0"/>
    <n v="0"/>
    <n v="0"/>
    <n v="0"/>
    <n v="330000"/>
    <n v="1596650"/>
    <s v="USD"/>
    <n v="341880.00000000006"/>
    <n v="341880.00000000006"/>
    <x v="1"/>
    <n v="305250"/>
    <x v="384"/>
    <n v="341880.00000000006"/>
    <n v="341880.00000000006"/>
    <n v="0.12000000000000019"/>
  </r>
  <r>
    <x v="385"/>
    <x v="0"/>
    <s v="New York"/>
    <x v="2"/>
    <x v="2"/>
    <d v="2020-01-06T00:00:00"/>
    <d v="2022-12-01T00:00:00"/>
    <x v="0"/>
    <x v="4"/>
    <s v="L"/>
    <s v="USD"/>
    <n v="205700.00000000006"/>
    <n v="195800.00000000003"/>
    <n v="0"/>
    <n v="0"/>
    <n v="195800.00000000003"/>
    <n v="0"/>
    <n v="0"/>
    <n v="0"/>
    <n v="0"/>
    <n v="0"/>
    <n v="401500.00000000012"/>
    <s v="USD"/>
    <n v="230384.00000000009"/>
    <n v="230384.00000000009"/>
    <x v="1"/>
    <n v="205700.00000000006"/>
    <x v="385"/>
    <n v="230384.00000000009"/>
    <n v="230384.00000000009"/>
    <n v="0.12000000000000011"/>
  </r>
  <r>
    <x v="386"/>
    <x v="1"/>
    <s v="London"/>
    <x v="0"/>
    <x v="0"/>
    <d v="2020-01-01T00:00:00"/>
    <d v="2022-12-01T00:00:00"/>
    <x v="1"/>
    <x v="15"/>
    <s v="B"/>
    <s v="GBP"/>
    <n v="61215.000000000007"/>
    <n v="15334"/>
    <n v="0"/>
    <n v="0"/>
    <n v="15334"/>
    <n v="0"/>
    <n v="0"/>
    <n v="0"/>
    <n v="0"/>
    <n v="0"/>
    <n v="76549"/>
    <s v="GBP"/>
    <n v="66724.350000000006"/>
    <n v="66724.350000000006"/>
    <x v="1"/>
    <n v="81455.739754630369"/>
    <x v="386"/>
    <n v="88786.756332547098"/>
    <n v="88786.756332547098"/>
    <n v="8.9999999999999955E-2"/>
  </r>
  <r>
    <x v="387"/>
    <x v="4"/>
    <s v="London"/>
    <x v="0"/>
    <x v="0"/>
    <d v="2020-01-06T00:00:00"/>
    <d v="2022-12-01T00:00:00"/>
    <x v="2"/>
    <x v="3"/>
    <s v="U"/>
    <s v="GBP"/>
    <n v="190080"/>
    <n v="774658.50000000012"/>
    <n v="0"/>
    <n v="0"/>
    <n v="774658.50000000012"/>
    <n v="0"/>
    <n v="0"/>
    <n v="0"/>
    <n v="0"/>
    <n v="123210.00000000001"/>
    <n v="1087948.5000000002"/>
    <s v="GBP"/>
    <n v="191980.79999999999"/>
    <n v="191980.79999999999"/>
    <x v="1"/>
    <n v="252929.95201437784"/>
    <x v="387"/>
    <n v="255459.25153452158"/>
    <n v="255459.25153452158"/>
    <n v="9.9999999999998649E-3"/>
  </r>
  <r>
    <x v="388"/>
    <x v="0"/>
    <s v="Toronto"/>
    <x v="5"/>
    <x v="2"/>
    <d v="2020-01-06T00:00:00"/>
    <d v="2022-12-01T00:00:00"/>
    <x v="0"/>
    <x v="16"/>
    <s v="X"/>
    <s v="CAD"/>
    <n v="167369.40000000002"/>
    <n v="200970.00000000003"/>
    <n v="0"/>
    <n v="0"/>
    <n v="200970.00000000003"/>
    <n v="0"/>
    <n v="0"/>
    <n v="0"/>
    <n v="0"/>
    <n v="0"/>
    <n v="368339.4"/>
    <s v="CAD"/>
    <n v="169043.09400000001"/>
    <n v="169043.09400000001"/>
    <x v="1"/>
    <n v="129023.58926919522"/>
    <x v="388"/>
    <n v="130313.82516188716"/>
    <n v="130313.82516188716"/>
    <n v="9.99999999999991E-3"/>
  </r>
  <r>
    <x v="389"/>
    <x v="4"/>
    <s v="London"/>
    <x v="0"/>
    <x v="0"/>
    <d v="2020-02-03T00:00:00"/>
    <d v="2022-12-01T00:00:00"/>
    <x v="2"/>
    <x v="24"/>
    <s v="T"/>
    <s v="GBP"/>
    <n v="181291.33000000002"/>
    <n v="0"/>
    <n v="848687.62"/>
    <n v="0"/>
    <n v="848687.62"/>
    <n v="0"/>
    <n v="0"/>
    <n v="0"/>
    <n v="0"/>
    <n v="177100"/>
    <n v="1207078.95"/>
    <s v="GBP"/>
    <n v="190355.89650000003"/>
    <n v="190355.89650000003"/>
    <x v="1"/>
    <n v="241235.30827821308"/>
    <x v="389"/>
    <n v="253297.07369212375"/>
    <n v="253297.07369212375"/>
    <n v="5.0000000000000086E-2"/>
  </r>
  <r>
    <x v="390"/>
    <x v="4"/>
    <s v="New York"/>
    <x v="2"/>
    <x v="2"/>
    <d v="2008-02-06T00:00:00"/>
    <d v="2022-12-01T00:00:00"/>
    <x v="3"/>
    <x v="19"/>
    <s v="O"/>
    <s v="USD"/>
    <n v="286082.5"/>
    <n v="1039500"/>
    <n v="0"/>
    <n v="0"/>
    <n v="1039500"/>
    <n v="0"/>
    <n v="0"/>
    <n v="0"/>
    <n v="0"/>
    <n v="101000"/>
    <n v="1426582.5"/>
    <s v="USD"/>
    <n v="314690.75"/>
    <n v="314690.75"/>
    <x v="0"/>
    <n v="286082.5"/>
    <x v="390"/>
    <n v="314690.75"/>
    <n v="314690.75"/>
    <n v="0.1"/>
  </r>
  <r>
    <x v="391"/>
    <x v="7"/>
    <s v="Pittsburgh"/>
    <x v="2"/>
    <x v="2"/>
    <d v="2020-01-13T00:00:00"/>
    <d v="2022-12-01T00:00:00"/>
    <x v="2"/>
    <x v="17"/>
    <s v="R"/>
    <s v="USD"/>
    <n v="57433.833600000013"/>
    <n v="4840"/>
    <n v="0"/>
    <n v="0"/>
    <n v="4840"/>
    <n v="0"/>
    <n v="0"/>
    <n v="0"/>
    <n v="0"/>
    <n v="0"/>
    <n v="62273.833600000013"/>
    <s v="USD"/>
    <n v="62602.878624000019"/>
    <n v="62602.878624000019"/>
    <x v="1"/>
    <n v="57433.833600000013"/>
    <x v="391"/>
    <n v="62602.878624000019"/>
    <n v="62602.878624000019"/>
    <n v="9.0000000000000094E-2"/>
  </r>
  <r>
    <x v="392"/>
    <x v="4"/>
    <s v="New York"/>
    <x v="2"/>
    <x v="2"/>
    <d v="2020-01-20T00:00:00"/>
    <d v="2022-12-01T00:00:00"/>
    <x v="2"/>
    <x v="8"/>
    <s v="Z"/>
    <s v="USD"/>
    <n v="259325"/>
    <n v="525525"/>
    <n v="0"/>
    <n v="0"/>
    <n v="525525"/>
    <n v="0"/>
    <n v="0"/>
    <n v="0"/>
    <n v="0"/>
    <n v="0"/>
    <n v="784850"/>
    <s v="USD"/>
    <n v="282664.25"/>
    <n v="282664.25"/>
    <x v="1"/>
    <n v="259325"/>
    <x v="392"/>
    <n v="282664.25"/>
    <n v="282664.25"/>
    <n v="0.09"/>
  </r>
  <r>
    <x v="393"/>
    <x v="1"/>
    <s v="London"/>
    <x v="0"/>
    <x v="0"/>
    <d v="2020-01-13T00:00:00"/>
    <d v="2022-12-01T00:00:00"/>
    <x v="1"/>
    <x v="4"/>
    <s v="P"/>
    <s v="GBP"/>
    <n v="62833.65"/>
    <n v="2871.0000000000005"/>
    <n v="0"/>
    <n v="0"/>
    <n v="2871.0000000000005"/>
    <n v="0"/>
    <n v="0"/>
    <n v="0"/>
    <n v="0"/>
    <n v="0"/>
    <n v="65704.650000000009"/>
    <s v="GBP"/>
    <n v="72258.697499999995"/>
    <n v="72258.697499999995"/>
    <x v="1"/>
    <n v="83609.596377252805"/>
    <x v="393"/>
    <n v="96151.03583384071"/>
    <n v="96151.03583384071"/>
    <n v="0.1499999999999998"/>
  </r>
  <r>
    <x v="394"/>
    <x v="4"/>
    <s v="San Francisco"/>
    <x v="2"/>
    <x v="2"/>
    <d v="2020-01-21T00:00:00"/>
    <d v="2022-12-01T00:00:00"/>
    <x v="2"/>
    <x v="10"/>
    <s v="Y"/>
    <s v="USD"/>
    <n v="251680.00000000003"/>
    <n v="495550"/>
    <n v="0"/>
    <n v="0"/>
    <n v="495550"/>
    <n v="0"/>
    <n v="0"/>
    <n v="0"/>
    <n v="0"/>
    <n v="218000.00000000003"/>
    <n v="965230"/>
    <s v="USD"/>
    <n v="281881.60000000003"/>
    <n v="281881.60000000003"/>
    <x v="1"/>
    <n v="251680.00000000003"/>
    <x v="394"/>
    <n v="281881.60000000003"/>
    <n v="281881.60000000003"/>
    <n v="0.12000000000000001"/>
  </r>
  <r>
    <x v="395"/>
    <x v="4"/>
    <s v="New York"/>
    <x v="2"/>
    <x v="2"/>
    <d v="2020-01-20T00:00:00"/>
    <d v="2022-12-01T00:00:00"/>
    <x v="2"/>
    <x v="25"/>
    <s v="R"/>
    <s v="USD"/>
    <n v="266200.00000000006"/>
    <n v="574200"/>
    <n v="0"/>
    <n v="0"/>
    <n v="574200"/>
    <n v="0"/>
    <n v="0"/>
    <n v="0"/>
    <n v="0"/>
    <n v="114999.99999999999"/>
    <n v="955400"/>
    <s v="USD"/>
    <n v="306130.00000000006"/>
    <n v="306130.00000000006"/>
    <x v="1"/>
    <n v="266200.00000000006"/>
    <x v="395"/>
    <n v="306130.00000000006"/>
    <n v="306130.00000000006"/>
    <n v="0.14999999999999997"/>
  </r>
  <r>
    <x v="396"/>
    <x v="4"/>
    <s v="San Francisco"/>
    <x v="2"/>
    <x v="2"/>
    <d v="2020-01-20T00:00:00"/>
    <d v="2022-12-01T00:00:00"/>
    <x v="0"/>
    <x v="14"/>
    <s v="B"/>
    <s v="USD"/>
    <n v="283250"/>
    <n v="0"/>
    <n v="0"/>
    <n v="0"/>
    <n v="0"/>
    <n v="0"/>
    <n v="0"/>
    <n v="0"/>
    <n v="0"/>
    <n v="0"/>
    <n v="283250"/>
    <s v="USD"/>
    <n v="294580"/>
    <n v="294580"/>
    <x v="1"/>
    <n v="283250"/>
    <x v="396"/>
    <n v="294580"/>
    <n v="294580"/>
    <n v="0.04"/>
  </r>
  <r>
    <x v="397"/>
    <x v="4"/>
    <s v="San Francisco"/>
    <x v="2"/>
    <x v="2"/>
    <d v="2020-01-28T00:00:00"/>
    <d v="2022-12-01T00:00:00"/>
    <x v="2"/>
    <x v="3"/>
    <s v="F"/>
    <s v="USD"/>
    <n v="261030"/>
    <n v="866415.00000000012"/>
    <n v="74184.17"/>
    <n v="0"/>
    <n v="940599.17000000016"/>
    <n v="0"/>
    <n v="0"/>
    <n v="0"/>
    <n v="0"/>
    <n v="0"/>
    <n v="1201629.1700000002"/>
    <s v="USD"/>
    <n v="289743.30000000005"/>
    <n v="289743.30000000005"/>
    <x v="1"/>
    <n v="261030"/>
    <x v="397"/>
    <n v="289743.30000000005"/>
    <n v="289743.30000000005"/>
    <n v="0.11000000000000018"/>
  </r>
  <r>
    <x v="398"/>
    <x v="4"/>
    <s v="San Francisco"/>
    <x v="2"/>
    <x v="2"/>
    <d v="2020-02-18T00:00:00"/>
    <d v="2022-12-01T00:00:00"/>
    <x v="3"/>
    <x v="17"/>
    <s v="R"/>
    <s v="USD"/>
    <n v="244420.00000000003"/>
    <n v="394732.80000000005"/>
    <n v="0"/>
    <n v="0"/>
    <n v="394732.80000000005"/>
    <n v="0"/>
    <n v="0"/>
    <n v="0"/>
    <n v="0"/>
    <n v="134408"/>
    <n v="773560.8"/>
    <s v="USD"/>
    <n v="263973.60000000003"/>
    <n v="263973.60000000003"/>
    <x v="1"/>
    <n v="244420.00000000003"/>
    <x v="398"/>
    <n v="263973.60000000003"/>
    <n v="263973.60000000003"/>
    <n v="8.0000000000000016E-2"/>
  </r>
  <r>
    <x v="399"/>
    <x v="0"/>
    <s v="San Francisco"/>
    <x v="2"/>
    <x v="2"/>
    <d v="2020-02-18T00:00:00"/>
    <d v="2022-12-01T00:00:00"/>
    <x v="2"/>
    <x v="9"/>
    <s v="M"/>
    <s v="USD"/>
    <n v="213675.00000000006"/>
    <n v="261415"/>
    <n v="406941.42000000004"/>
    <n v="0"/>
    <n v="668356.42000000004"/>
    <n v="0"/>
    <n v="0"/>
    <n v="0"/>
    <n v="0"/>
    <n v="0"/>
    <n v="882031.42000000016"/>
    <s v="USD"/>
    <n v="245726.25000000006"/>
    <n v="245726.25000000006"/>
    <x v="1"/>
    <n v="213675.00000000006"/>
    <x v="399"/>
    <n v="245726.25000000006"/>
    <n v="245726.25000000006"/>
    <n v="0.14999999999999997"/>
  </r>
  <r>
    <x v="400"/>
    <x v="4"/>
    <s v="San Francisco"/>
    <x v="2"/>
    <x v="2"/>
    <d v="2020-02-10T00:00:00"/>
    <d v="2022-12-01T00:00:00"/>
    <x v="4"/>
    <x v="16"/>
    <s v="L"/>
    <s v="USD"/>
    <n v="278300"/>
    <n v="356730.00000000006"/>
    <n v="0"/>
    <n v="0"/>
    <n v="356730.00000000006"/>
    <n v="0"/>
    <n v="0"/>
    <n v="0"/>
    <n v="0"/>
    <n v="0"/>
    <n v="635030"/>
    <s v="USD"/>
    <n v="300564"/>
    <n v="300564"/>
    <x v="1"/>
    <n v="278300"/>
    <x v="400"/>
    <n v="300564"/>
    <n v="300564"/>
    <n v="0.08"/>
  </r>
  <r>
    <x v="401"/>
    <x v="4"/>
    <s v="London"/>
    <x v="0"/>
    <x v="0"/>
    <d v="2007-09-24T00:00:00"/>
    <d v="2022-12-01T00:00:00"/>
    <x v="2"/>
    <x v="13"/>
    <s v="L"/>
    <s v="GBP"/>
    <n v="147751.56"/>
    <n v="250850.6"/>
    <n v="0"/>
    <n v="0"/>
    <n v="250850.6"/>
    <n v="0"/>
    <n v="0"/>
    <n v="0"/>
    <n v="0"/>
    <n v="0"/>
    <n v="398602.16000000003"/>
    <s v="GBP"/>
    <n v="166959.26279999997"/>
    <n v="166959.26279999997"/>
    <x v="0"/>
    <n v="196605.61332517606"/>
    <x v="401"/>
    <n v="222164.34305744892"/>
    <n v="222164.34305744892"/>
    <n v="0.12999999999999984"/>
  </r>
  <r>
    <x v="402"/>
    <x v="0"/>
    <s v="London"/>
    <x v="0"/>
    <x v="0"/>
    <d v="2020-02-24T00:00:00"/>
    <d v="2022-12-01T00:00:00"/>
    <x v="2"/>
    <x v="22"/>
    <s v="N"/>
    <s v="GBP"/>
    <n v="129030.00000000001"/>
    <n v="225225.00000000003"/>
    <n v="0"/>
    <n v="0"/>
    <n v="225225.00000000003"/>
    <n v="0"/>
    <n v="0"/>
    <n v="0"/>
    <n v="0"/>
    <n v="0"/>
    <n v="354255.00000000006"/>
    <s v="GBP"/>
    <n v="147094.20000000004"/>
    <n v="147094.20000000004"/>
    <x v="1"/>
    <n v="171693.76950975996"/>
    <x v="402"/>
    <n v="195730.8972411264"/>
    <n v="195730.8972411264"/>
    <n v="0.14000000000000021"/>
  </r>
  <r>
    <x v="403"/>
    <x v="3"/>
    <s v="London"/>
    <x v="0"/>
    <x v="0"/>
    <d v="2021-02-22T00:00:00"/>
    <d v="2022-12-01T00:00:00"/>
    <x v="1"/>
    <x v="2"/>
    <s v="D"/>
    <s v="GBP"/>
    <n v="82482.400000000009"/>
    <n v="20328.000000000004"/>
    <n v="0"/>
    <n v="0"/>
    <n v="20328.000000000004"/>
    <n v="0"/>
    <n v="0"/>
    <n v="0"/>
    <n v="0"/>
    <n v="0"/>
    <n v="102810.40000000001"/>
    <s v="GBP"/>
    <n v="91555.464000000022"/>
    <n v="91555.464000000022"/>
    <x v="1"/>
    <n v="109755.20556623906"/>
    <x v="403"/>
    <n v="121828.27817852538"/>
    <n v="121828.27817852538"/>
    <n v="0.11000000000000014"/>
  </r>
  <r>
    <x v="404"/>
    <x v="4"/>
    <s v="San Francisco"/>
    <x v="2"/>
    <x v="2"/>
    <d v="2021-01-04T00:00:00"/>
    <d v="2022-12-01T00:00:00"/>
    <x v="2"/>
    <x v="8"/>
    <s v="C"/>
    <s v="USD"/>
    <n v="258720.00000000006"/>
    <n v="495495.00000000006"/>
    <n v="63873.700000000004"/>
    <n v="0"/>
    <n v="559368.70000000007"/>
    <n v="0"/>
    <n v="0"/>
    <n v="0"/>
    <n v="0"/>
    <n v="0"/>
    <n v="818088.70000000019"/>
    <s v="USD"/>
    <n v="282004.8000000001"/>
    <n v="282004.8000000001"/>
    <x v="1"/>
    <n v="258720.00000000006"/>
    <x v="404"/>
    <n v="282004.8000000001"/>
    <n v="282004.8000000001"/>
    <n v="9.0000000000000163E-2"/>
  </r>
  <r>
    <x v="405"/>
    <x v="3"/>
    <s v="Sydney"/>
    <x v="4"/>
    <x v="1"/>
    <d v="2020-04-27T00:00:00"/>
    <d v="2022-12-01T00:00:00"/>
    <x v="2"/>
    <x v="1"/>
    <s v="K"/>
    <s v="AUD"/>
    <n v="201960.00000000003"/>
    <n v="177705.00000000003"/>
    <n v="0"/>
    <n v="0"/>
    <n v="177705.00000000003"/>
    <n v="0"/>
    <n v="0"/>
    <n v="0"/>
    <n v="0"/>
    <n v="0"/>
    <n v="379665.00000000006"/>
    <s v="AUD"/>
    <n v="232254.00000000003"/>
    <n v="232254.00000000003"/>
    <x v="1"/>
    <n v="152813.03400538285"/>
    <x v="405"/>
    <n v="175734.98910619027"/>
    <n v="175734.98910619027"/>
    <n v="0.14999999999999994"/>
  </r>
  <r>
    <x v="406"/>
    <x v="0"/>
    <s v="San Francisco"/>
    <x v="2"/>
    <x v="2"/>
    <d v="2020-02-17T00:00:00"/>
    <d v="2022-12-01T00:00:00"/>
    <x v="2"/>
    <x v="11"/>
    <s v="T"/>
    <s v="USD"/>
    <n v="219450.00000000006"/>
    <n v="273286.2"/>
    <n v="735752.33000000007"/>
    <n v="0"/>
    <n v="1009038.53"/>
    <n v="0"/>
    <n v="0"/>
    <n v="0"/>
    <n v="0"/>
    <n v="0"/>
    <n v="1228488.53"/>
    <s v="USD"/>
    <n v="226033.50000000006"/>
    <n v="226033.50000000006"/>
    <x v="1"/>
    <n v="219450.00000000006"/>
    <x v="406"/>
    <n v="226033.50000000006"/>
    <n v="226033.50000000006"/>
    <n v="2.9999999999999992E-2"/>
  </r>
  <r>
    <x v="407"/>
    <x v="0"/>
    <s v="Wilmington"/>
    <x v="2"/>
    <x v="2"/>
    <d v="2020-03-16T00:00:00"/>
    <d v="2022-12-01T00:00:00"/>
    <x v="1"/>
    <x v="19"/>
    <s v="F"/>
    <s v="USD"/>
    <n v="248600"/>
    <n v="83215.000000000015"/>
    <n v="0"/>
    <n v="0"/>
    <n v="83215.000000000015"/>
    <n v="0"/>
    <n v="0"/>
    <n v="0"/>
    <n v="0"/>
    <n v="0"/>
    <n v="331815"/>
    <s v="USD"/>
    <n v="258544"/>
    <n v="258544"/>
    <x v="1"/>
    <n v="248600"/>
    <x v="407"/>
    <n v="258544"/>
    <n v="258544"/>
    <n v="0.04"/>
  </r>
  <r>
    <x v="408"/>
    <x v="6"/>
    <s v="Frankfurt"/>
    <x v="6"/>
    <x v="0"/>
    <d v="2020-02-24T00:00:00"/>
    <d v="2022-12-01T00:00:00"/>
    <x v="0"/>
    <x v="20"/>
    <s v="J"/>
    <s v="EUR"/>
    <n v="61600.000000000015"/>
    <n v="8500.8000000000011"/>
    <n v="0"/>
    <n v="0"/>
    <n v="8500.8000000000011"/>
    <n v="0"/>
    <n v="0"/>
    <n v="0"/>
    <n v="0"/>
    <n v="0"/>
    <n v="70100.800000000017"/>
    <s v="EUR"/>
    <n v="68992.000000000029"/>
    <n v="68992.000000000029"/>
    <x v="1"/>
    <n v="71905.679998162828"/>
    <x v="408"/>
    <n v="80534.361597942378"/>
    <n v="80534.361597942378"/>
    <n v="0.12000000000000013"/>
  </r>
  <r>
    <x v="409"/>
    <x v="0"/>
    <s v="London"/>
    <x v="0"/>
    <x v="0"/>
    <d v="2020-03-02T00:00:00"/>
    <d v="2022-12-01T00:00:00"/>
    <x v="2"/>
    <x v="12"/>
    <s v="X"/>
    <s v="GBP"/>
    <n v="153252"/>
    <n v="314325"/>
    <n v="0"/>
    <n v="0"/>
    <n v="314325"/>
    <n v="0"/>
    <n v="0"/>
    <n v="0"/>
    <n v="0"/>
    <n v="0"/>
    <n v="467577"/>
    <s v="GBP"/>
    <n v="170109.72"/>
    <n v="170109.72"/>
    <x v="1"/>
    <n v="203924.77381159214"/>
    <x v="409"/>
    <n v="226356.49893086727"/>
    <n v="226356.49893086727"/>
    <n v="0.10999999999999996"/>
  </r>
  <r>
    <x v="410"/>
    <x v="3"/>
    <s v="San Francisco"/>
    <x v="2"/>
    <x v="2"/>
    <d v="2020-03-02T00:00:00"/>
    <d v="2022-12-01T00:00:00"/>
    <x v="1"/>
    <x v="20"/>
    <s v="G"/>
    <s v="USD"/>
    <n v="158053.5"/>
    <n v="24035.000000000004"/>
    <n v="0"/>
    <n v="0"/>
    <n v="24035.000000000004"/>
    <n v="0"/>
    <n v="0"/>
    <n v="0"/>
    <n v="0"/>
    <n v="0"/>
    <n v="182088.5"/>
    <s v="USD"/>
    <n v="165956.17500000002"/>
    <n v="165956.17500000002"/>
    <x v="1"/>
    <n v="158053.5"/>
    <x v="410"/>
    <n v="165956.17500000002"/>
    <n v="165956.17500000002"/>
    <n v="5.0000000000000114E-2"/>
  </r>
  <r>
    <x v="411"/>
    <x v="4"/>
    <s v="San Francisco"/>
    <x v="2"/>
    <x v="2"/>
    <d v="2020-03-02T00:00:00"/>
    <d v="2022-12-01T00:00:00"/>
    <x v="5"/>
    <x v="11"/>
    <s v="V"/>
    <s v="USD"/>
    <n v="246840.00000000003"/>
    <n v="937860"/>
    <n v="0"/>
    <n v="0"/>
    <n v="937860"/>
    <n v="0"/>
    <n v="0"/>
    <n v="0"/>
    <n v="0"/>
    <n v="336000.00000000006"/>
    <n v="1520700"/>
    <s v="USD"/>
    <n v="264118.80000000005"/>
    <n v="264118.80000000005"/>
    <x v="1"/>
    <n v="246840.00000000003"/>
    <x v="411"/>
    <n v="264118.80000000005"/>
    <n v="264118.80000000005"/>
    <n v="7.0000000000000062E-2"/>
  </r>
  <r>
    <x v="412"/>
    <x v="3"/>
    <s v="London"/>
    <x v="0"/>
    <x v="0"/>
    <d v="2007-09-24T00:00:00"/>
    <d v="2022-12-01T00:00:00"/>
    <x v="2"/>
    <x v="8"/>
    <s v="A"/>
    <s v="GBP"/>
    <n v="93579.199999999997"/>
    <n v="68722.5"/>
    <n v="0"/>
    <n v="0"/>
    <n v="68722.5"/>
    <n v="0"/>
    <n v="0"/>
    <n v="0"/>
    <n v="0"/>
    <n v="0"/>
    <n v="162301.70000000001"/>
    <s v="GBP"/>
    <n v="98258.16"/>
    <n v="98258.16"/>
    <x v="0"/>
    <n v="124521.16248707841"/>
    <x v="412"/>
    <n v="130747.22061143235"/>
    <n v="130747.22061143235"/>
    <n v="5.0000000000000114E-2"/>
  </r>
  <r>
    <x v="413"/>
    <x v="5"/>
    <s v="New York"/>
    <x v="2"/>
    <x v="2"/>
    <d v="2020-03-02T00:00:00"/>
    <d v="2022-12-01T00:00:00"/>
    <x v="2"/>
    <x v="20"/>
    <s v="H"/>
    <s v="USD"/>
    <n v="106048.80000000002"/>
    <n v="70393.399999999994"/>
    <n v="0"/>
    <n v="0"/>
    <n v="70393.399999999994"/>
    <n v="0"/>
    <n v="0"/>
    <n v="0"/>
    <n v="0"/>
    <n v="0"/>
    <n v="176442.2"/>
    <s v="USD"/>
    <n v="121956.12000000001"/>
    <n v="121956.12000000001"/>
    <x v="1"/>
    <n v="106048.80000000002"/>
    <x v="413"/>
    <n v="121956.12000000001"/>
    <n v="121956.12000000001"/>
    <n v="0.14999999999999991"/>
  </r>
  <r>
    <x v="414"/>
    <x v="3"/>
    <s v="London"/>
    <x v="0"/>
    <x v="0"/>
    <d v="2020-03-02T00:00:00"/>
    <d v="2022-12-01T00:00:00"/>
    <x v="1"/>
    <x v="0"/>
    <s v="K"/>
    <s v="GBP"/>
    <n v="71247"/>
    <n v="8321.5"/>
    <n v="0"/>
    <n v="0"/>
    <n v="8321.5"/>
    <n v="0"/>
    <n v="0"/>
    <n v="0"/>
    <n v="0"/>
    <n v="0"/>
    <n v="79568.5"/>
    <s v="GBP"/>
    <n v="74096.88"/>
    <n v="74096.88"/>
    <x v="1"/>
    <n v="94804.820555389189"/>
    <x v="414"/>
    <n v="98597.013377604759"/>
    <n v="98597.013377604759"/>
    <n v="4.0000000000000022E-2"/>
  </r>
  <r>
    <x v="415"/>
    <x v="4"/>
    <s v="San Francisco"/>
    <x v="2"/>
    <x v="2"/>
    <d v="2020-03-30T00:00:00"/>
    <d v="2022-12-01T00:00:00"/>
    <x v="2"/>
    <x v="10"/>
    <s v="W"/>
    <s v="USD"/>
    <n v="288750"/>
    <n v="0"/>
    <n v="1224000"/>
    <n v="0"/>
    <n v="1224000"/>
    <n v="0"/>
    <n v="0"/>
    <n v="0"/>
    <n v="0"/>
    <n v="0"/>
    <n v="1512750"/>
    <s v="USD"/>
    <n v="332062.5"/>
    <n v="332062.5"/>
    <x v="1"/>
    <n v="288750"/>
    <x v="415"/>
    <n v="332062.5"/>
    <n v="332062.5"/>
    <n v="0.15"/>
  </r>
  <r>
    <x v="416"/>
    <x v="5"/>
    <s v="San Francisco"/>
    <x v="2"/>
    <x v="2"/>
    <d v="2020-03-23T00:00:00"/>
    <d v="2022-12-01T00:00:00"/>
    <x v="2"/>
    <x v="13"/>
    <s v="R"/>
    <s v="USD"/>
    <n v="103950.00000000001"/>
    <n v="31944"/>
    <n v="0"/>
    <n v="0"/>
    <n v="31944"/>
    <n v="0"/>
    <n v="16900"/>
    <n v="0"/>
    <n v="16900"/>
    <n v="0"/>
    <n v="152794"/>
    <s v="USD"/>
    <n v="107068.50000000001"/>
    <n v="107068.50000000001"/>
    <x v="1"/>
    <n v="103950.00000000001"/>
    <x v="416"/>
    <n v="107068.50000000001"/>
    <n v="107068.50000000001"/>
    <n v="2.9999999999999995E-2"/>
  </r>
  <r>
    <x v="417"/>
    <x v="3"/>
    <s v="San Francisco"/>
    <x v="2"/>
    <x v="2"/>
    <d v="2020-04-06T00:00:00"/>
    <d v="2022-12-01T00:00:00"/>
    <x v="3"/>
    <x v="21"/>
    <s v="X"/>
    <s v="USD"/>
    <n v="154962.5"/>
    <n v="25132.800000000003"/>
    <n v="0"/>
    <n v="0"/>
    <n v="25132.800000000003"/>
    <n v="0"/>
    <n v="0"/>
    <n v="0"/>
    <n v="0"/>
    <n v="0"/>
    <n v="180095.3"/>
    <s v="USD"/>
    <n v="173558.00000000003"/>
    <n v="173558.00000000003"/>
    <x v="1"/>
    <n v="154962.5"/>
    <x v="417"/>
    <n v="173558.00000000003"/>
    <n v="173558.00000000003"/>
    <n v="0.12000000000000019"/>
  </r>
  <r>
    <x v="418"/>
    <x v="0"/>
    <s v="London"/>
    <x v="0"/>
    <x v="0"/>
    <d v="2020-03-23T00:00:00"/>
    <d v="2022-12-01T00:00:00"/>
    <x v="2"/>
    <x v="22"/>
    <s v="T"/>
    <s v="GBP"/>
    <n v="140283.00000000003"/>
    <n v="117249.00000000001"/>
    <n v="0"/>
    <n v="0"/>
    <n v="117249.00000000001"/>
    <n v="0"/>
    <n v="0"/>
    <n v="0"/>
    <n v="0"/>
    <n v="0"/>
    <n v="257532.00000000006"/>
    <s v="GBP"/>
    <n v="141685.83000000002"/>
    <n v="141685.83000000002"/>
    <x v="1"/>
    <n v="186667.57396061119"/>
    <x v="418"/>
    <n v="188534.24970021727"/>
    <n v="188534.24970021727"/>
    <n v="9.9999999999998597E-3"/>
  </r>
  <r>
    <x v="419"/>
    <x v="0"/>
    <s v="London"/>
    <x v="0"/>
    <x v="0"/>
    <d v="2020-05-04T00:00:00"/>
    <d v="2022-12-01T00:00:00"/>
    <x v="2"/>
    <x v="22"/>
    <s v="Y"/>
    <s v="GBP"/>
    <n v="148500"/>
    <n v="147262.5"/>
    <n v="0"/>
    <n v="0"/>
    <n v="147262.5"/>
    <n v="0"/>
    <n v="0"/>
    <n v="0"/>
    <n v="0"/>
    <n v="0"/>
    <n v="295762.5"/>
    <s v="GBP"/>
    <n v="149985"/>
    <n v="149985"/>
    <x v="1"/>
    <n v="197601.52501123268"/>
    <x v="419"/>
    <n v="199577.54026134501"/>
    <n v="199577.54026134501"/>
    <n v="1.0000000000000054E-2"/>
  </r>
  <r>
    <x v="420"/>
    <x v="0"/>
    <s v="Pennsylvania"/>
    <x v="2"/>
    <x v="2"/>
    <d v="2020-04-13T00:00:00"/>
    <d v="2022-12-01T00:00:00"/>
    <x v="4"/>
    <x v="16"/>
    <s v="U"/>
    <s v="USD"/>
    <n v="160659.92800000001"/>
    <n v="404715.30000000005"/>
    <n v="0"/>
    <n v="53500"/>
    <n v="458215.30000000005"/>
    <n v="182020.02000000002"/>
    <n v="0"/>
    <n v="0"/>
    <n v="182020.02000000002"/>
    <n v="0"/>
    <n v="800895.24800000014"/>
    <s v="USD"/>
    <n v="163873.12656"/>
    <n v="163873.12656"/>
    <x v="1"/>
    <n v="160659.92800000001"/>
    <x v="420"/>
    <n v="163873.12656"/>
    <n v="163873.12656"/>
    <n v="1.9999999999999934E-2"/>
  </r>
  <r>
    <x v="421"/>
    <x v="0"/>
    <s v="San Francisco"/>
    <x v="2"/>
    <x v="2"/>
    <d v="2020-04-01T00:00:00"/>
    <d v="2022-12-01T00:00:00"/>
    <x v="1"/>
    <x v="15"/>
    <s v="W"/>
    <s v="USD"/>
    <n v="215820.00000000006"/>
    <n v="133375"/>
    <n v="0"/>
    <n v="0"/>
    <n v="133375"/>
    <n v="0"/>
    <n v="0"/>
    <n v="0"/>
    <n v="0"/>
    <n v="0"/>
    <n v="349195.00000000006"/>
    <s v="USD"/>
    <n v="237402.00000000009"/>
    <n v="237402.00000000009"/>
    <x v="1"/>
    <n v="215820.00000000006"/>
    <x v="421"/>
    <n v="237402.00000000009"/>
    <n v="237402.00000000009"/>
    <n v="0.1000000000000001"/>
  </r>
  <r>
    <x v="422"/>
    <x v="0"/>
    <s v="San Francisco"/>
    <x v="2"/>
    <x v="2"/>
    <d v="2020-03-30T00:00:00"/>
    <d v="2022-12-01T00:00:00"/>
    <x v="5"/>
    <x v="20"/>
    <s v="D"/>
    <s v="USD"/>
    <n v="206910.00000000006"/>
    <n v="62205"/>
    <n v="0"/>
    <n v="0"/>
    <n v="62205"/>
    <n v="0"/>
    <n v="0"/>
    <n v="0"/>
    <n v="0"/>
    <n v="0"/>
    <n v="269115.00000000006"/>
    <s v="USD"/>
    <n v="233808.30000000005"/>
    <n v="233808.30000000005"/>
    <x v="1"/>
    <n v="206910.00000000006"/>
    <x v="422"/>
    <n v="233808.30000000005"/>
    <n v="233808.30000000005"/>
    <n v="0.12999999999999989"/>
  </r>
  <r>
    <x v="423"/>
    <x v="0"/>
    <s v="London"/>
    <x v="0"/>
    <x v="0"/>
    <d v="2007-09-24T00:00:00"/>
    <d v="2022-12-01T00:00:00"/>
    <x v="2"/>
    <x v="13"/>
    <s v="A"/>
    <s v="GBP"/>
    <n v="131890.00000000003"/>
    <n v="67320"/>
    <n v="0"/>
    <n v="0"/>
    <n v="67320"/>
    <n v="0"/>
    <n v="0"/>
    <n v="0"/>
    <n v="0"/>
    <n v="0"/>
    <n v="199210.00000000003"/>
    <s v="GBP"/>
    <n v="139803.40000000005"/>
    <n v="139803.40000000005"/>
    <x v="0"/>
    <n v="175499.42850997634"/>
    <x v="423"/>
    <n v="186029.39422057493"/>
    <n v="186029.39422057493"/>
    <n v="6.0000000000000095E-2"/>
  </r>
  <r>
    <x v="424"/>
    <x v="0"/>
    <s v="London"/>
    <x v="0"/>
    <x v="0"/>
    <d v="2020-06-15T00:00:00"/>
    <d v="2022-12-01T00:00:00"/>
    <x v="5"/>
    <x v="2"/>
    <s v="H"/>
    <s v="GBP"/>
    <n v="143594"/>
    <n v="90068.000000000015"/>
    <n v="0"/>
    <n v="0"/>
    <n v="90068.000000000015"/>
    <n v="0"/>
    <n v="0"/>
    <n v="0"/>
    <n v="0"/>
    <n v="0"/>
    <n v="233662"/>
    <s v="GBP"/>
    <n v="149337.76"/>
    <n v="149337.76"/>
    <x v="1"/>
    <n v="191073.35611086158"/>
    <x v="424"/>
    <n v="198716.29035529605"/>
    <n v="198716.29035529605"/>
    <n v="4.0000000000000015E-2"/>
  </r>
  <r>
    <x v="425"/>
    <x v="4"/>
    <s v="San Francisco"/>
    <x v="2"/>
    <x v="2"/>
    <d v="2020-05-11T00:00:00"/>
    <d v="2022-12-01T00:00:00"/>
    <x v="3"/>
    <x v="0"/>
    <s v="R"/>
    <s v="USD"/>
    <n v="249260.00000000003"/>
    <n v="215276.60000000003"/>
    <n v="0"/>
    <n v="0"/>
    <n v="215276.60000000003"/>
    <n v="0"/>
    <n v="0"/>
    <n v="0"/>
    <n v="0"/>
    <n v="0"/>
    <n v="464536.60000000009"/>
    <s v="USD"/>
    <n v="254245.20000000004"/>
    <n v="254245.20000000004"/>
    <x v="1"/>
    <n v="249260.00000000003"/>
    <x v="425"/>
    <n v="254245.20000000004"/>
    <n v="254245.20000000004"/>
    <n v="2.0000000000000046E-2"/>
  </r>
  <r>
    <x v="426"/>
    <x v="4"/>
    <s v="London"/>
    <x v="0"/>
    <x v="0"/>
    <d v="2020-04-13T00:00:00"/>
    <d v="2022-12-01T00:00:00"/>
    <x v="2"/>
    <x v="6"/>
    <s v="W"/>
    <s v="GBP"/>
    <n v="174900"/>
    <n v="273685.5"/>
    <n v="696575.34"/>
    <n v="0"/>
    <n v="970260.84"/>
    <n v="0"/>
    <n v="0"/>
    <n v="0"/>
    <n v="0"/>
    <n v="0"/>
    <n v="1145160.8399999999"/>
    <s v="GBP"/>
    <n v="197636.99999999997"/>
    <n v="197636.99999999997"/>
    <x v="1"/>
    <n v="232730.68501322961"/>
    <x v="426"/>
    <n v="262985.67406494939"/>
    <n v="262985.67406494939"/>
    <n v="0.1299999999999997"/>
  </r>
  <r>
    <x v="427"/>
    <x v="0"/>
    <s v="San Francisco"/>
    <x v="2"/>
    <x v="2"/>
    <d v="2020-04-20T00:00:00"/>
    <d v="2022-12-01T00:00:00"/>
    <x v="0"/>
    <x v="23"/>
    <s v="F"/>
    <s v="USD"/>
    <n v="187026.40000000002"/>
    <n v="208120.00000000003"/>
    <n v="0"/>
    <n v="0"/>
    <n v="208120.00000000003"/>
    <n v="0"/>
    <n v="0"/>
    <n v="0"/>
    <n v="0"/>
    <n v="0"/>
    <n v="395146.4"/>
    <s v="USD"/>
    <n v="192637.19200000004"/>
    <n v="192637.19200000004"/>
    <x v="1"/>
    <n v="187026.40000000002"/>
    <x v="427"/>
    <n v="192637.19200000004"/>
    <n v="192637.19200000004"/>
    <n v="3.0000000000000082E-2"/>
  </r>
  <r>
    <x v="428"/>
    <x v="4"/>
    <s v="San Francisco"/>
    <x v="2"/>
    <x v="2"/>
    <d v="2020-06-22T00:00:00"/>
    <d v="2022-12-01T00:00:00"/>
    <x v="3"/>
    <x v="24"/>
    <s v="L"/>
    <s v="USD"/>
    <n v="250800.00000000006"/>
    <n v="326700"/>
    <n v="0"/>
    <n v="0"/>
    <n v="326700"/>
    <n v="0"/>
    <n v="0"/>
    <n v="0"/>
    <n v="0"/>
    <n v="0"/>
    <n v="577500"/>
    <s v="USD"/>
    <n v="275880.00000000006"/>
    <n v="275880.00000000006"/>
    <x v="1"/>
    <n v="250800.00000000006"/>
    <x v="428"/>
    <n v="275880.00000000006"/>
    <n v="275880.00000000006"/>
    <n v="9.9999999999999978E-2"/>
  </r>
  <r>
    <x v="429"/>
    <x v="0"/>
    <s v="San Francisco"/>
    <x v="2"/>
    <x v="2"/>
    <d v="2020-04-27T00:00:00"/>
    <d v="2022-12-01T00:00:00"/>
    <x v="2"/>
    <x v="17"/>
    <s v="B"/>
    <s v="USD"/>
    <n v="196350.00000000003"/>
    <n v="232960.2"/>
    <n v="786516.04999999993"/>
    <n v="0"/>
    <n v="1019476.25"/>
    <n v="0"/>
    <n v="0"/>
    <n v="0"/>
    <n v="0"/>
    <n v="0"/>
    <n v="1215826.25"/>
    <s v="USD"/>
    <n v="219912.00000000006"/>
    <n v="219912.00000000006"/>
    <x v="1"/>
    <n v="196350.00000000003"/>
    <x v="429"/>
    <n v="219912.00000000006"/>
    <n v="219912.00000000006"/>
    <n v="0.12000000000000013"/>
  </r>
  <r>
    <x v="430"/>
    <x v="1"/>
    <s v="London"/>
    <x v="0"/>
    <x v="0"/>
    <d v="2020-05-18T00:00:00"/>
    <d v="2022-12-01T00:00:00"/>
    <x v="1"/>
    <x v="1"/>
    <s v="H"/>
    <s v="GBP"/>
    <n v="62150"/>
    <n v="6292.0000000000009"/>
    <n v="0"/>
    <n v="0"/>
    <n v="6292.0000000000009"/>
    <n v="0"/>
    <n v="0"/>
    <n v="0"/>
    <n v="0"/>
    <n v="0"/>
    <n v="68442"/>
    <s v="GBP"/>
    <n v="70851.000000000015"/>
    <n v="70851.000000000015"/>
    <x v="1"/>
    <n v="82699.89750470109"/>
    <x v="430"/>
    <n v="94277.883155359261"/>
    <n v="94277.883155359261"/>
    <n v="0.14000000000000024"/>
  </r>
  <r>
    <x v="431"/>
    <x v="0"/>
    <s v="San Francisco"/>
    <x v="2"/>
    <x v="2"/>
    <d v="2020-05-04T00:00:00"/>
    <d v="2022-12-01T00:00:00"/>
    <x v="2"/>
    <x v="8"/>
    <s v="F"/>
    <s v="USD"/>
    <n v="214802.50000000003"/>
    <n v="271040"/>
    <n v="0"/>
    <n v="0"/>
    <n v="271040"/>
    <n v="0"/>
    <n v="0"/>
    <n v="0"/>
    <n v="0"/>
    <n v="0"/>
    <n v="485842.5"/>
    <s v="USD"/>
    <n v="231986.70000000004"/>
    <n v="231986.70000000004"/>
    <x v="1"/>
    <n v="214802.50000000003"/>
    <x v="431"/>
    <n v="231986.70000000004"/>
    <n v="231986.70000000004"/>
    <n v="8.0000000000000043E-2"/>
  </r>
  <r>
    <x v="432"/>
    <x v="4"/>
    <s v="San Francisco"/>
    <x v="2"/>
    <x v="2"/>
    <d v="2020-05-04T00:00:00"/>
    <d v="2022-12-01T00:00:00"/>
    <x v="2"/>
    <x v="7"/>
    <s v="V"/>
    <s v="USD"/>
    <n v="372899.99999999994"/>
    <n v="2340800"/>
    <n v="0"/>
    <n v="0"/>
    <n v="2340800"/>
    <n v="0"/>
    <n v="0"/>
    <n v="0"/>
    <n v="0"/>
    <n v="0"/>
    <n v="2713700"/>
    <s v="USD"/>
    <n v="410189.99999999994"/>
    <n v="410189.99999999994"/>
    <x v="1"/>
    <n v="372899.99999999994"/>
    <x v="432"/>
    <n v="410189.99999999994"/>
    <n v="410189.99999999994"/>
    <n v="0.10000000000000002"/>
  </r>
  <r>
    <x v="433"/>
    <x v="0"/>
    <s v="San Francisco"/>
    <x v="2"/>
    <x v="2"/>
    <d v="2020-05-04T00:00:00"/>
    <d v="2022-12-01T00:00:00"/>
    <x v="5"/>
    <x v="24"/>
    <s v="P"/>
    <s v="USD"/>
    <n v="203830.00000000006"/>
    <n v="115115.00000000001"/>
    <n v="0"/>
    <n v="0"/>
    <n v="115115.00000000001"/>
    <n v="0"/>
    <n v="0"/>
    <n v="0"/>
    <n v="0"/>
    <n v="0"/>
    <n v="318945.00000000006"/>
    <s v="USD"/>
    <n v="234404.50000000006"/>
    <n v="234404.50000000006"/>
    <x v="1"/>
    <n v="203830.00000000006"/>
    <x v="433"/>
    <n v="234404.50000000006"/>
    <n v="234404.50000000006"/>
    <n v="0.14999999999999997"/>
  </r>
  <r>
    <x v="434"/>
    <x v="3"/>
    <s v="Texas"/>
    <x v="2"/>
    <x v="2"/>
    <d v="2007-09-24T00:00:00"/>
    <d v="2022-12-01T00:00:00"/>
    <x v="4"/>
    <x v="14"/>
    <s v="Z"/>
    <s v="USD"/>
    <n v="141240"/>
    <n v="203775.00000000003"/>
    <n v="0"/>
    <n v="0"/>
    <n v="203775.00000000003"/>
    <n v="188945.75"/>
    <n v="0"/>
    <n v="0"/>
    <n v="188945.75"/>
    <n v="0"/>
    <n v="533960.75"/>
    <s v="USD"/>
    <n v="162426"/>
    <n v="162426"/>
    <x v="0"/>
    <n v="141240"/>
    <x v="434"/>
    <n v="162426"/>
    <n v="162426"/>
    <n v="0.15"/>
  </r>
  <r>
    <x v="435"/>
    <x v="0"/>
    <s v="San Francisco"/>
    <x v="2"/>
    <x v="2"/>
    <d v="2020-05-11T00:00:00"/>
    <d v="2022-12-01T00:00:00"/>
    <x v="1"/>
    <x v="12"/>
    <s v="J"/>
    <s v="USD"/>
    <n v="234025.00000000003"/>
    <n v="166468.5"/>
    <n v="0"/>
    <n v="0"/>
    <n v="166468.5"/>
    <n v="0"/>
    <n v="0"/>
    <n v="0"/>
    <n v="0"/>
    <n v="0"/>
    <n v="400493.5"/>
    <s v="USD"/>
    <n v="264448.25"/>
    <n v="264448.25"/>
    <x v="1"/>
    <n v="234025.00000000003"/>
    <x v="435"/>
    <n v="264448.25"/>
    <n v="264448.25"/>
    <n v="0.12999999999999987"/>
  </r>
  <r>
    <x v="436"/>
    <x v="4"/>
    <s v="New York"/>
    <x v="2"/>
    <x v="2"/>
    <d v="2020-06-15T00:00:00"/>
    <d v="2022-12-01T00:00:00"/>
    <x v="2"/>
    <x v="9"/>
    <s v="S"/>
    <s v="USD"/>
    <n v="258720.00000000006"/>
    <n v="528220"/>
    <n v="0"/>
    <n v="0"/>
    <n v="528220"/>
    <n v="0"/>
    <n v="0"/>
    <n v="0"/>
    <n v="0"/>
    <n v="105000"/>
    <n v="891940"/>
    <s v="USD"/>
    <n v="269068.80000000005"/>
    <n v="269068.80000000005"/>
    <x v="1"/>
    <n v="258720.00000000006"/>
    <x v="436"/>
    <n v="269068.80000000005"/>
    <n v="269068.80000000005"/>
    <n v="3.9999999999999945E-2"/>
  </r>
  <r>
    <x v="437"/>
    <x v="0"/>
    <s v="London"/>
    <x v="0"/>
    <x v="0"/>
    <d v="2020-05-18T00:00:00"/>
    <d v="2022-12-01T00:00:00"/>
    <x v="0"/>
    <x v="20"/>
    <s v="M"/>
    <s v="GBP"/>
    <n v="111600.50000000001"/>
    <n v="41541.500000000007"/>
    <n v="0"/>
    <n v="0"/>
    <n v="41541.500000000007"/>
    <n v="0"/>
    <n v="0"/>
    <n v="0"/>
    <n v="0"/>
    <n v="0"/>
    <n v="153142.00000000003"/>
    <s v="GBP"/>
    <n v="117180.52500000002"/>
    <n v="117180.52500000002"/>
    <x v="1"/>
    <n v="148501.20533344158"/>
    <x v="437"/>
    <n v="155926.26560011366"/>
    <n v="155926.26560011366"/>
    <n v="5.000000000000001E-2"/>
  </r>
  <r>
    <x v="438"/>
    <x v="0"/>
    <s v="New York"/>
    <x v="2"/>
    <x v="2"/>
    <d v="2020-08-24T00:00:00"/>
    <d v="2022-12-01T00:00:00"/>
    <x v="4"/>
    <x v="13"/>
    <s v="H"/>
    <s v="USD"/>
    <n v="163240"/>
    <n v="389426.40000000008"/>
    <n v="0"/>
    <n v="0"/>
    <n v="389426.40000000008"/>
    <n v="143699.6"/>
    <n v="0"/>
    <n v="0"/>
    <n v="143699.6"/>
    <n v="0"/>
    <n v="696366.00000000012"/>
    <s v="USD"/>
    <n v="173034.4"/>
    <n v="173034.4"/>
    <x v="1"/>
    <n v="163240"/>
    <x v="438"/>
    <n v="173034.4"/>
    <n v="173034.4"/>
    <n v="5.9999999999999963E-2"/>
  </r>
  <r>
    <x v="439"/>
    <x v="3"/>
    <s v="Wilmington"/>
    <x v="2"/>
    <x v="2"/>
    <d v="2020-06-09T00:00:00"/>
    <d v="2022-12-01T00:00:00"/>
    <x v="1"/>
    <x v="6"/>
    <s v="L"/>
    <s v="USD"/>
    <n v="148830"/>
    <n v="42471"/>
    <n v="0"/>
    <n v="0"/>
    <n v="42471"/>
    <n v="0"/>
    <n v="0"/>
    <n v="0"/>
    <n v="0"/>
    <n v="0"/>
    <n v="191301"/>
    <s v="USD"/>
    <n v="168177.9"/>
    <n v="168177.9"/>
    <x v="1"/>
    <n v="148830"/>
    <x v="439"/>
    <n v="168177.9"/>
    <n v="168177.9"/>
    <n v="0.12999999999999995"/>
  </r>
  <r>
    <x v="440"/>
    <x v="4"/>
    <s v="San Francisco"/>
    <x v="2"/>
    <x v="2"/>
    <d v="2020-07-01T00:00:00"/>
    <d v="2022-12-01T00:00:00"/>
    <x v="2"/>
    <x v="22"/>
    <s v="A"/>
    <s v="USD"/>
    <n v="369600.00000000006"/>
    <n v="0"/>
    <n v="9163800"/>
    <n v="0"/>
    <n v="9163800"/>
    <n v="0"/>
    <n v="0"/>
    <n v="0"/>
    <n v="0"/>
    <n v="1650000.0000000002"/>
    <n v="11183400"/>
    <s v="USD"/>
    <n v="402864.00000000012"/>
    <n v="402864.00000000012"/>
    <x v="1"/>
    <n v="369600.00000000006"/>
    <x v="440"/>
    <n v="402864.00000000012"/>
    <n v="402864.00000000012"/>
    <n v="9.0000000000000149E-2"/>
  </r>
  <r>
    <x v="441"/>
    <x v="0"/>
    <s v="New York"/>
    <x v="2"/>
    <x v="2"/>
    <d v="2020-07-01T00:00:00"/>
    <d v="2022-12-01T00:00:00"/>
    <x v="2"/>
    <x v="21"/>
    <s v="C"/>
    <s v="USD"/>
    <n v="203940.00000000003"/>
    <n v="491920"/>
    <n v="52500"/>
    <n v="0"/>
    <n v="544420"/>
    <n v="0"/>
    <n v="0"/>
    <n v="0"/>
    <n v="0"/>
    <n v="0"/>
    <n v="748360"/>
    <s v="USD"/>
    <n v="205979.40000000002"/>
    <n v="205979.40000000002"/>
    <x v="1"/>
    <n v="203940.00000000003"/>
    <x v="441"/>
    <n v="205979.40000000002"/>
    <n v="205979.40000000002"/>
    <n v="9.9999999999999707E-3"/>
  </r>
  <r>
    <x v="442"/>
    <x v="3"/>
    <s v="Raleigh"/>
    <x v="2"/>
    <x v="2"/>
    <d v="2020-07-01T00:00:00"/>
    <d v="2022-12-01T00:00:00"/>
    <x v="4"/>
    <x v="13"/>
    <s v="L"/>
    <s v="USD"/>
    <n v="139920"/>
    <n v="269231.59999999998"/>
    <n v="0"/>
    <n v="0"/>
    <n v="269231.59999999998"/>
    <n v="211588.22"/>
    <n v="0"/>
    <n v="0"/>
    <n v="211588.22"/>
    <n v="0"/>
    <n v="620739.81999999995"/>
    <s v="USD"/>
    <n v="146916"/>
    <n v="146916"/>
    <x v="1"/>
    <n v="139920"/>
    <x v="442"/>
    <n v="146916"/>
    <n v="146916"/>
    <n v="0.05"/>
  </r>
  <r>
    <x v="443"/>
    <x v="3"/>
    <s v="San Francisco"/>
    <x v="2"/>
    <x v="2"/>
    <d v="2020-07-01T00:00:00"/>
    <d v="2022-12-01T00:00:00"/>
    <x v="0"/>
    <x v="24"/>
    <s v="F"/>
    <s v="USD"/>
    <n v="188100.00000000003"/>
    <n v="0"/>
    <n v="0"/>
    <n v="0"/>
    <n v="0"/>
    <n v="0"/>
    <n v="0"/>
    <n v="0"/>
    <n v="0"/>
    <n v="0"/>
    <n v="188100.00000000003"/>
    <s v="USD"/>
    <n v="212553"/>
    <n v="212553"/>
    <x v="1"/>
    <n v="188100.00000000003"/>
    <x v="443"/>
    <n v="212553"/>
    <n v="212553"/>
    <n v="0.12999999999999984"/>
  </r>
  <r>
    <x v="444"/>
    <x v="4"/>
    <s v="London"/>
    <x v="0"/>
    <x v="0"/>
    <d v="2020-07-01T00:00:00"/>
    <d v="2022-12-01T00:00:00"/>
    <x v="2"/>
    <x v="17"/>
    <s v="B"/>
    <s v="GBP"/>
    <n v="144375"/>
    <n v="125235.00000000001"/>
    <n v="0"/>
    <n v="0"/>
    <n v="125235.00000000001"/>
    <n v="0"/>
    <n v="0"/>
    <n v="0"/>
    <n v="0"/>
    <n v="0"/>
    <n v="269610"/>
    <s v="GBP"/>
    <n v="145818.75"/>
    <n v="145818.75"/>
    <x v="1"/>
    <n v="192112.59376092066"/>
    <x v="444"/>
    <n v="194033.71969852987"/>
    <n v="194033.71969852987"/>
    <n v="9.999999999999995E-3"/>
  </r>
  <r>
    <x v="445"/>
    <x v="3"/>
    <s v="London"/>
    <x v="0"/>
    <x v="0"/>
    <d v="2013-01-21T00:00:00"/>
    <d v="2022-12-01T00:00:00"/>
    <x v="2"/>
    <x v="11"/>
    <s v="Y"/>
    <s v="GBP"/>
    <n v="90915.000000000015"/>
    <n v="28028.000000000004"/>
    <n v="0"/>
    <n v="0"/>
    <n v="28028.000000000004"/>
    <n v="0"/>
    <n v="0"/>
    <n v="0"/>
    <n v="0"/>
    <n v="0"/>
    <n v="118943.00000000001"/>
    <s v="GBP"/>
    <n v="100915.65000000002"/>
    <n v="100915.65000000002"/>
    <x v="0"/>
    <n v="120976.04475687692"/>
    <x v="445"/>
    <n v="134283.40968013339"/>
    <n v="134283.40968013339"/>
    <n v="0.11000000000000015"/>
  </r>
  <r>
    <x v="446"/>
    <x v="0"/>
    <s v="Sydney"/>
    <x v="4"/>
    <x v="1"/>
    <d v="2007-10-22T00:00:00"/>
    <d v="2022-12-01T00:00:00"/>
    <x v="0"/>
    <x v="17"/>
    <s v="R"/>
    <s v="AUD"/>
    <n v="213279.00000000003"/>
    <n v="54862.500000000007"/>
    <n v="0"/>
    <n v="0"/>
    <n v="54862.500000000007"/>
    <n v="0"/>
    <n v="0"/>
    <n v="0"/>
    <n v="0"/>
    <n v="0"/>
    <n v="268141.50000000006"/>
    <s v="AUD"/>
    <n v="221810.16000000003"/>
    <n v="221810.16000000003"/>
    <x v="0"/>
    <n v="161377.55535568454"/>
    <x v="446"/>
    <n v="167832.65756991191"/>
    <n v="167832.65756991191"/>
    <n v="3.9999999999999945E-2"/>
  </r>
  <r>
    <x v="447"/>
    <x v="0"/>
    <s v="Tokyo"/>
    <x v="1"/>
    <x v="1"/>
    <d v="2020-07-01T00:00:00"/>
    <d v="2022-12-01T00:00:00"/>
    <x v="2"/>
    <x v="2"/>
    <s v="X"/>
    <s v="JPY"/>
    <n v="17160000.000000004"/>
    <n v="10342530"/>
    <n v="0"/>
    <n v="0"/>
    <n v="10342530"/>
    <n v="0"/>
    <n v="0"/>
    <n v="0"/>
    <n v="0"/>
    <n v="0"/>
    <n v="27502530.000000004"/>
    <s v="JPY"/>
    <n v="19219200.000000007"/>
    <n v="19219200.000000007"/>
    <x v="1"/>
    <n v="157945.60265083532"/>
    <x v="447"/>
    <n v="176899.0749689356"/>
    <n v="176899.0749689356"/>
    <n v="0.12000000000000025"/>
  </r>
  <r>
    <x v="448"/>
    <x v="3"/>
    <s v="San Francisco"/>
    <x v="2"/>
    <x v="2"/>
    <d v="2020-07-01T00:00:00"/>
    <d v="2022-12-01T00:00:00"/>
    <x v="5"/>
    <x v="2"/>
    <s v="J"/>
    <s v="USD"/>
    <n v="170775"/>
    <n v="46046.000000000007"/>
    <n v="0"/>
    <n v="0"/>
    <n v="46046.000000000007"/>
    <n v="0"/>
    <n v="0"/>
    <n v="0"/>
    <n v="0"/>
    <n v="0"/>
    <n v="216821"/>
    <s v="USD"/>
    <n v="181021.5"/>
    <n v="181021.5"/>
    <x v="1"/>
    <n v="170775"/>
    <x v="448"/>
    <n v="181021.5"/>
    <n v="181021.5"/>
    <n v="0.06"/>
  </r>
  <r>
    <x v="449"/>
    <x v="0"/>
    <s v="Tokyo"/>
    <x v="1"/>
    <x v="1"/>
    <d v="2020-07-01T00:00:00"/>
    <d v="2022-12-01T00:00:00"/>
    <x v="0"/>
    <x v="14"/>
    <s v="F"/>
    <s v="JPY"/>
    <n v="13652650.000000002"/>
    <n v="5940000.0000000009"/>
    <n v="0"/>
    <n v="0"/>
    <n v="5940000.0000000009"/>
    <n v="0"/>
    <n v="0"/>
    <n v="0"/>
    <n v="0"/>
    <n v="0"/>
    <n v="19592650.000000004"/>
    <s v="JPY"/>
    <n v="15154441.500000004"/>
    <n v="15154441.500000004"/>
    <x v="1"/>
    <n v="125662.93892954118"/>
    <x v="449"/>
    <n v="139485.86221179072"/>
    <n v="139485.86221179072"/>
    <n v="0.11000000000000007"/>
  </r>
  <r>
    <x v="450"/>
    <x v="3"/>
    <s v="Sydney"/>
    <x v="4"/>
    <x v="1"/>
    <d v="2020-07-01T00:00:00"/>
    <d v="2022-12-01T00:00:00"/>
    <x v="1"/>
    <x v="14"/>
    <s v="U"/>
    <s v="AUD"/>
    <n v="181527.5"/>
    <n v="58905"/>
    <n v="0"/>
    <n v="0"/>
    <n v="58905"/>
    <n v="0"/>
    <n v="0"/>
    <n v="0"/>
    <n v="0"/>
    <n v="0"/>
    <n v="240432.5"/>
    <s v="AUD"/>
    <n v="205126.07499999998"/>
    <n v="205126.07499999998"/>
    <x v="1"/>
    <n v="137352.78287983825"/>
    <x v="450"/>
    <n v="155208.64465421721"/>
    <n v="155208.64465421721"/>
    <n v="0.12999999999999984"/>
  </r>
  <r>
    <x v="451"/>
    <x v="4"/>
    <s v="San Francisco"/>
    <x v="2"/>
    <x v="2"/>
    <d v="2020-07-01T00:00:00"/>
    <d v="2022-12-01T00:00:00"/>
    <x v="0"/>
    <x v="23"/>
    <s v="R"/>
    <s v="USD"/>
    <n v="268620.00000000006"/>
    <n v="392590.00000000006"/>
    <n v="0"/>
    <n v="0"/>
    <n v="392590.00000000006"/>
    <n v="0"/>
    <n v="0"/>
    <n v="0"/>
    <n v="0"/>
    <n v="0"/>
    <n v="661210.00000000012"/>
    <s v="USD"/>
    <n v="290109.60000000009"/>
    <n v="290109.60000000009"/>
    <x v="1"/>
    <n v="268620.00000000006"/>
    <x v="451"/>
    <n v="290109.60000000009"/>
    <n v="290109.60000000009"/>
    <n v="8.0000000000000113E-2"/>
  </r>
  <r>
    <x v="452"/>
    <x v="0"/>
    <s v="Princeton"/>
    <x v="2"/>
    <x v="2"/>
    <d v="2020-07-01T00:00:00"/>
    <d v="2022-12-01T00:00:00"/>
    <x v="2"/>
    <x v="4"/>
    <s v="R"/>
    <s v="USD"/>
    <n v="200090.00000000003"/>
    <n v="75875.8"/>
    <n v="0"/>
    <n v="0"/>
    <n v="75875.8"/>
    <n v="0"/>
    <n v="0"/>
    <n v="0"/>
    <n v="0"/>
    <n v="0"/>
    <n v="275965.80000000005"/>
    <s v="USD"/>
    <n v="204091.80000000005"/>
    <n v="204091.80000000005"/>
    <x v="1"/>
    <n v="200090.00000000003"/>
    <x v="452"/>
    <n v="204091.80000000005"/>
    <n v="204091.80000000005"/>
    <n v="2.0000000000000084E-2"/>
  </r>
  <r>
    <x v="453"/>
    <x v="3"/>
    <s v="San Francisco"/>
    <x v="2"/>
    <x v="2"/>
    <d v="2020-07-01T00:00:00"/>
    <d v="2022-12-01T00:00:00"/>
    <x v="5"/>
    <x v="5"/>
    <s v="C"/>
    <s v="USD"/>
    <n v="165462"/>
    <n v="38280"/>
    <n v="0"/>
    <n v="0"/>
    <n v="38280"/>
    <n v="0"/>
    <n v="0"/>
    <n v="0"/>
    <n v="0"/>
    <n v="0"/>
    <n v="203742"/>
    <s v="USD"/>
    <n v="185317.44000000003"/>
    <n v="185317.44000000003"/>
    <x v="1"/>
    <n v="165462"/>
    <x v="453"/>
    <n v="185317.44000000003"/>
    <n v="185317.44000000003"/>
    <n v="0.12000000000000019"/>
  </r>
  <r>
    <x v="454"/>
    <x v="0"/>
    <s v="San Francisco"/>
    <x v="2"/>
    <x v="2"/>
    <d v="2020-07-06T00:00:00"/>
    <d v="2022-12-01T00:00:00"/>
    <x v="1"/>
    <x v="5"/>
    <s v="S"/>
    <s v="USD"/>
    <n v="240240.00000000006"/>
    <n v="72842"/>
    <n v="0"/>
    <n v="0"/>
    <n v="72842"/>
    <n v="0"/>
    <n v="0"/>
    <n v="0"/>
    <n v="0"/>
    <n v="0"/>
    <n v="313082.00000000006"/>
    <s v="USD"/>
    <n v="245044.80000000008"/>
    <n v="245044.80000000008"/>
    <x v="1"/>
    <n v="240240.00000000006"/>
    <x v="454"/>
    <n v="245044.80000000008"/>
    <n v="245044.80000000008"/>
    <n v="2.0000000000000066E-2"/>
  </r>
  <r>
    <x v="455"/>
    <x v="3"/>
    <s v="London"/>
    <x v="0"/>
    <x v="0"/>
    <d v="2020-07-01T00:00:00"/>
    <d v="2022-12-01T00:00:00"/>
    <x v="5"/>
    <x v="4"/>
    <s v="D"/>
    <s v="GBP"/>
    <n v="97240.000000000015"/>
    <n v="29700"/>
    <n v="0"/>
    <n v="0"/>
    <n v="29700"/>
    <n v="0"/>
    <n v="0"/>
    <n v="0"/>
    <n v="0"/>
    <n v="0"/>
    <n v="126940.00000000001"/>
    <s v="GBP"/>
    <n v="108908.80000000003"/>
    <n v="108908.80000000003"/>
    <x v="1"/>
    <n v="129392.40600735534"/>
    <x v="455"/>
    <n v="144919.494728238"/>
    <n v="144919.494728238"/>
    <n v="0.12000000000000015"/>
  </r>
  <r>
    <x v="456"/>
    <x v="0"/>
    <s v="Tokyo"/>
    <x v="1"/>
    <x v="1"/>
    <d v="2020-07-01T00:00:00"/>
    <d v="2022-12-01T00:00:00"/>
    <x v="3"/>
    <x v="0"/>
    <s v="D"/>
    <s v="JPY"/>
    <n v="20394000"/>
    <n v="5499450"/>
    <n v="0"/>
    <n v="0"/>
    <n v="5499450"/>
    <n v="0"/>
    <n v="0"/>
    <n v="0"/>
    <n v="0"/>
    <n v="0"/>
    <n v="25893450"/>
    <s v="JPY"/>
    <n v="20801880"/>
    <n v="20801880"/>
    <x v="1"/>
    <n v="187712.27391964657"/>
    <x v="456"/>
    <n v="191466.5193980395"/>
    <n v="191466.5193980395"/>
    <n v="1.9999999999999983E-2"/>
  </r>
  <r>
    <x v="457"/>
    <x v="0"/>
    <s v="London"/>
    <x v="0"/>
    <x v="0"/>
    <d v="2007-11-05T00:00:00"/>
    <d v="2022-12-01T00:00:00"/>
    <x v="3"/>
    <x v="24"/>
    <s v="Z"/>
    <s v="GBP"/>
    <n v="93687.000000000015"/>
    <n v="37026"/>
    <n v="0"/>
    <n v="0"/>
    <n v="37026"/>
    <n v="0"/>
    <n v="0"/>
    <n v="0"/>
    <n v="0"/>
    <n v="0"/>
    <n v="130713.00000000001"/>
    <s v="GBP"/>
    <n v="94623.87000000001"/>
    <n v="94623.87000000001"/>
    <x v="0"/>
    <n v="124664.60655708659"/>
    <x v="457"/>
    <n v="125911.25262265746"/>
    <n v="125911.25262265746"/>
    <n v="9.999999999999995E-3"/>
  </r>
  <r>
    <x v="458"/>
    <x v="0"/>
    <s v="San Francisco"/>
    <x v="2"/>
    <x v="2"/>
    <d v="2020-06-15T00:00:00"/>
    <d v="2022-12-01T00:00:00"/>
    <x v="5"/>
    <x v="6"/>
    <s v="Z"/>
    <s v="USD"/>
    <n v="200200.00000000003"/>
    <n v="154715"/>
    <n v="0"/>
    <n v="0"/>
    <n v="154715"/>
    <n v="0"/>
    <n v="0"/>
    <n v="0"/>
    <n v="0"/>
    <n v="0"/>
    <n v="354915"/>
    <s v="USD"/>
    <n v="230230.00000000003"/>
    <n v="230230.00000000003"/>
    <x v="1"/>
    <n v="200200.00000000003"/>
    <x v="458"/>
    <n v="230230.00000000003"/>
    <n v="230230.00000000003"/>
    <n v="0.14999999999999997"/>
  </r>
  <r>
    <x v="459"/>
    <x v="3"/>
    <s v="Tokyo"/>
    <x v="1"/>
    <x v="1"/>
    <d v="2020-07-01T00:00:00"/>
    <d v="2022-12-01T00:00:00"/>
    <x v="0"/>
    <x v="24"/>
    <s v="F"/>
    <s v="JPY"/>
    <n v="19708700"/>
    <n v="2395800"/>
    <n v="0"/>
    <n v="0"/>
    <n v="2395800"/>
    <n v="0"/>
    <n v="0"/>
    <n v="0"/>
    <n v="0"/>
    <n v="0"/>
    <n v="22104500"/>
    <s v="JPY"/>
    <n v="20891222"/>
    <n v="20891222"/>
    <x v="1"/>
    <n v="181404.57453173181"/>
    <x v="459"/>
    <n v="192288.8490036357"/>
    <n v="192288.8490036357"/>
    <n v="5.9999999999999894E-2"/>
  </r>
  <r>
    <x v="460"/>
    <x v="0"/>
    <s v="San Francisco"/>
    <x v="2"/>
    <x v="2"/>
    <d v="2020-07-01T00:00:00"/>
    <d v="2022-12-01T00:00:00"/>
    <x v="0"/>
    <x v="11"/>
    <s v="P"/>
    <s v="USD"/>
    <n v="204050.00000000003"/>
    <n v="215215.00000000003"/>
    <n v="0"/>
    <n v="0"/>
    <n v="215215.00000000003"/>
    <n v="0"/>
    <n v="0"/>
    <n v="0"/>
    <n v="0"/>
    <n v="0"/>
    <n v="419265.00000000006"/>
    <s v="USD"/>
    <n v="232617.00000000006"/>
    <n v="232617.00000000006"/>
    <x v="1"/>
    <n v="204050.00000000003"/>
    <x v="460"/>
    <n v="232617.00000000006"/>
    <n v="232617.00000000006"/>
    <n v="0.14000000000000012"/>
  </r>
  <r>
    <x v="461"/>
    <x v="0"/>
    <s v="Wilmington"/>
    <x v="2"/>
    <x v="2"/>
    <d v="2020-07-01T00:00:00"/>
    <d v="2022-12-01T00:00:00"/>
    <x v="0"/>
    <x v="21"/>
    <s v="G"/>
    <s v="USD"/>
    <n v="144584"/>
    <n v="94600.000000000015"/>
    <n v="0"/>
    <n v="0"/>
    <n v="94600.000000000015"/>
    <n v="0"/>
    <n v="0"/>
    <n v="0"/>
    <n v="0"/>
    <n v="0"/>
    <n v="239184"/>
    <s v="USD"/>
    <n v="156150.72"/>
    <n v="156150.72"/>
    <x v="1"/>
    <n v="144584"/>
    <x v="461"/>
    <n v="156150.72"/>
    <n v="156150.72"/>
    <n v="0.08"/>
  </r>
  <r>
    <x v="462"/>
    <x v="1"/>
    <s v="London"/>
    <x v="0"/>
    <x v="0"/>
    <d v="2020-07-01T00:00:00"/>
    <d v="2022-12-01T00:00:00"/>
    <x v="1"/>
    <x v="17"/>
    <s v="H"/>
    <s v="GBP"/>
    <n v="63250"/>
    <n v="7031.2000000000007"/>
    <n v="0"/>
    <n v="0"/>
    <n v="7031.2000000000007"/>
    <n v="0"/>
    <n v="0"/>
    <n v="0"/>
    <n v="0"/>
    <n v="0"/>
    <n v="70281.2"/>
    <s v="GBP"/>
    <n v="65147.5"/>
    <n v="65147.5"/>
    <x v="1"/>
    <n v="84163.612504784294"/>
    <x v="462"/>
    <n v="86688.520879927819"/>
    <n v="86688.520879927819"/>
    <n v="2.999999999999995E-2"/>
  </r>
  <r>
    <x v="463"/>
    <x v="0"/>
    <s v="London"/>
    <x v="0"/>
    <x v="0"/>
    <d v="2020-07-01T00:00:00"/>
    <d v="2022-12-01T00:00:00"/>
    <x v="3"/>
    <x v="9"/>
    <s v="T"/>
    <s v="GBP"/>
    <n v="106445.35000000002"/>
    <n v="41140.000000000007"/>
    <n v="0"/>
    <n v="0"/>
    <n v="41140.000000000007"/>
    <n v="0"/>
    <n v="0"/>
    <n v="0"/>
    <n v="0"/>
    <n v="0"/>
    <n v="147585.35000000003"/>
    <s v="GBP"/>
    <n v="110703.16400000002"/>
    <n v="110703.16400000002"/>
    <x v="1"/>
    <n v="141641.50498555164"/>
    <x v="463"/>
    <n v="147307.16518497371"/>
    <n v="147307.16518497371"/>
    <n v="4.0000000000000022E-2"/>
  </r>
  <r>
    <x v="464"/>
    <x v="4"/>
    <s v="New York"/>
    <x v="2"/>
    <x v="2"/>
    <d v="2020-07-01T00:00:00"/>
    <d v="2022-12-01T00:00:00"/>
    <x v="2"/>
    <x v="25"/>
    <s v="K"/>
    <s v="USD"/>
    <n v="227700.00000000003"/>
    <n v="425865.00000000006"/>
    <n v="0"/>
    <n v="0"/>
    <n v="425865.00000000006"/>
    <n v="0"/>
    <n v="0"/>
    <n v="0"/>
    <n v="0"/>
    <n v="0"/>
    <n v="653565.00000000012"/>
    <s v="USD"/>
    <n v="234531.00000000003"/>
    <n v="234531.00000000003"/>
    <x v="1"/>
    <n v="227700.00000000003"/>
    <x v="464"/>
    <n v="234531.00000000003"/>
    <n v="234531.00000000003"/>
    <n v="2.9999999999999995E-2"/>
  </r>
  <r>
    <x v="465"/>
    <x v="0"/>
    <s v="San Francisco"/>
    <x v="2"/>
    <x v="2"/>
    <d v="2020-07-01T00:00:00"/>
    <d v="2022-12-01T00:00:00"/>
    <x v="3"/>
    <x v="24"/>
    <s v="H"/>
    <s v="USD"/>
    <n v="176550"/>
    <n v="56782.000000000007"/>
    <n v="0"/>
    <n v="0"/>
    <n v="56782.000000000007"/>
    <n v="0"/>
    <n v="0"/>
    <n v="0"/>
    <n v="0"/>
    <n v="0"/>
    <n v="233332"/>
    <s v="USD"/>
    <n v="188908.5"/>
    <n v="188908.5"/>
    <x v="1"/>
    <n v="176550"/>
    <x v="465"/>
    <n v="188908.5"/>
    <n v="188908.5"/>
    <n v="7.0000000000000007E-2"/>
  </r>
  <r>
    <x v="466"/>
    <x v="4"/>
    <s v="London"/>
    <x v="0"/>
    <x v="0"/>
    <d v="2020-07-01T00:00:00"/>
    <d v="2022-12-01T00:00:00"/>
    <x v="5"/>
    <x v="20"/>
    <s v="W"/>
    <s v="GBP"/>
    <n v="198879.99999999997"/>
    <n v="188188.00000000003"/>
    <n v="0"/>
    <n v="0"/>
    <n v="188188.00000000003"/>
    <n v="0"/>
    <n v="0"/>
    <n v="0"/>
    <n v="0"/>
    <n v="0"/>
    <n v="387068"/>
    <s v="GBP"/>
    <n v="224734.39999999994"/>
    <n v="224734.39999999994"/>
    <x v="1"/>
    <n v="264639.67201504344"/>
    <x v="466"/>
    <n v="299042.82937699906"/>
    <n v="299042.82937699906"/>
    <n v="0.12999999999999987"/>
  </r>
  <r>
    <x v="467"/>
    <x v="3"/>
    <s v="San Francisco"/>
    <x v="2"/>
    <x v="2"/>
    <d v="2020-07-01T00:00:00"/>
    <d v="2022-12-01T00:00:00"/>
    <x v="1"/>
    <x v="24"/>
    <s v="I"/>
    <s v="USD"/>
    <n v="173448"/>
    <n v="11319.000000000002"/>
    <n v="0"/>
    <n v="0"/>
    <n v="11319.000000000002"/>
    <n v="0"/>
    <n v="0"/>
    <n v="0"/>
    <n v="0"/>
    <n v="0"/>
    <n v="184767"/>
    <s v="USD"/>
    <n v="178651.44"/>
    <n v="178651.44"/>
    <x v="1"/>
    <n v="173448"/>
    <x v="467"/>
    <n v="178651.44"/>
    <n v="178651.44"/>
    <n v="3.0000000000000013E-2"/>
  </r>
  <r>
    <x v="468"/>
    <x v="4"/>
    <s v="Philadelphia"/>
    <x v="2"/>
    <x v="2"/>
    <d v="2007-11-20T00:00:00"/>
    <d v="2022-12-01T00:00:00"/>
    <x v="2"/>
    <x v="23"/>
    <s v="N"/>
    <s v="USD"/>
    <n v="228800.00000000003"/>
    <n v="194370"/>
    <n v="0"/>
    <n v="0"/>
    <n v="194370"/>
    <n v="0"/>
    <n v="0"/>
    <n v="0"/>
    <n v="0"/>
    <n v="0"/>
    <n v="423170"/>
    <s v="USD"/>
    <n v="242528.00000000003"/>
    <n v="242528.00000000003"/>
    <x v="0"/>
    <n v="228800.00000000003"/>
    <x v="468"/>
    <n v="242528.00000000003"/>
    <n v="242528.00000000003"/>
    <n v="5.9999999999999991E-2"/>
  </r>
  <r>
    <x v="469"/>
    <x v="0"/>
    <s v="London"/>
    <x v="0"/>
    <x v="0"/>
    <d v="2020-07-01T00:00:00"/>
    <d v="2022-12-01T00:00:00"/>
    <x v="2"/>
    <x v="23"/>
    <s v="S"/>
    <s v="GBP"/>
    <n v="122808.95000000003"/>
    <n v="28858.500000000004"/>
    <n v="0"/>
    <n v="0"/>
    <n v="28858.500000000004"/>
    <n v="0"/>
    <n v="0"/>
    <n v="0"/>
    <n v="0"/>
    <n v="0"/>
    <n v="151667.45000000004"/>
    <s v="GBP"/>
    <n v="130177.48700000004"/>
    <n v="130177.48700000004"/>
    <x v="1"/>
    <n v="163415.72932678941"/>
    <x v="469"/>
    <n v="173220.6730863968"/>
    <n v="173220.6730863968"/>
    <n v="6.0000000000000116E-2"/>
  </r>
  <r>
    <x v="470"/>
    <x v="0"/>
    <s v="London"/>
    <x v="0"/>
    <x v="0"/>
    <d v="2020-07-01T00:00:00"/>
    <d v="2022-12-01T00:00:00"/>
    <x v="5"/>
    <x v="14"/>
    <s v="C"/>
    <s v="GBP"/>
    <n v="116160.00000000003"/>
    <n v="81840"/>
    <n v="0"/>
    <n v="0"/>
    <n v="81840"/>
    <n v="0"/>
    <n v="0"/>
    <n v="0"/>
    <n v="0"/>
    <n v="0"/>
    <n v="198000.00000000003"/>
    <s v="GBP"/>
    <n v="126614.40000000004"/>
    <n v="126614.40000000004"/>
    <x v="1"/>
    <n v="154568.30400878648"/>
    <x v="470"/>
    <n v="168479.45136957729"/>
    <n v="168479.45136957729"/>
    <n v="9.0000000000000191E-2"/>
  </r>
  <r>
    <x v="471"/>
    <x v="1"/>
    <s v="London"/>
    <x v="0"/>
    <x v="0"/>
    <d v="2020-07-01T00:00:00"/>
    <d v="2022-12-01T00:00:00"/>
    <x v="1"/>
    <x v="13"/>
    <s v="O"/>
    <s v="GBP"/>
    <n v="59400.000000000015"/>
    <n v="7031.2000000000007"/>
    <n v="0"/>
    <n v="0"/>
    <n v="7031.2000000000007"/>
    <n v="0"/>
    <n v="0"/>
    <n v="0"/>
    <n v="0"/>
    <n v="0"/>
    <n v="66431.200000000012"/>
    <s v="GBP"/>
    <n v="61776.000000000015"/>
    <n v="61776.000000000015"/>
    <x v="1"/>
    <n v="79040.610004493094"/>
    <x v="471"/>
    <n v="82202.23440467281"/>
    <n v="82202.23440467281"/>
    <n v="3.9999999999999911E-2"/>
  </r>
  <r>
    <x v="472"/>
    <x v="0"/>
    <s v="London"/>
    <x v="0"/>
    <x v="0"/>
    <d v="2020-07-01T00:00:00"/>
    <d v="2022-12-01T00:00:00"/>
    <x v="0"/>
    <x v="24"/>
    <s v="D"/>
    <s v="GBP"/>
    <n v="125840.00000000001"/>
    <n v="81840"/>
    <n v="0"/>
    <n v="0"/>
    <n v="81840"/>
    <n v="0"/>
    <n v="0"/>
    <n v="0"/>
    <n v="0"/>
    <n v="0"/>
    <n v="207680"/>
    <s v="GBP"/>
    <n v="134648.80000000002"/>
    <n v="134648.80000000002"/>
    <x v="1"/>
    <n v="167448.99600951868"/>
    <x v="472"/>
    <n v="179170.42573018497"/>
    <n v="179170.42573018497"/>
    <n v="6.9999999999999882E-2"/>
  </r>
  <r>
    <x v="473"/>
    <x v="3"/>
    <s v="San Francisco"/>
    <x v="2"/>
    <x v="2"/>
    <d v="2020-07-01T00:00:00"/>
    <d v="2022-12-01T00:00:00"/>
    <x v="3"/>
    <x v="7"/>
    <s v="E"/>
    <s v="USD"/>
    <n v="149985"/>
    <n v="84480"/>
    <n v="0"/>
    <n v="0"/>
    <n v="84480"/>
    <n v="0"/>
    <n v="0"/>
    <n v="0"/>
    <n v="0"/>
    <n v="0"/>
    <n v="234465"/>
    <s v="USD"/>
    <n v="160483.95000000001"/>
    <n v="160483.95000000001"/>
    <x v="1"/>
    <n v="149985"/>
    <x v="473"/>
    <n v="160483.95000000001"/>
    <n v="160483.95000000001"/>
    <n v="7.0000000000000076E-2"/>
  </r>
  <r>
    <x v="474"/>
    <x v="1"/>
    <s v="London"/>
    <x v="0"/>
    <x v="0"/>
    <d v="2020-07-01T00:00:00"/>
    <d v="2022-12-01T00:00:00"/>
    <x v="1"/>
    <x v="13"/>
    <s v="L"/>
    <s v="GBP"/>
    <n v="60500.000000000015"/>
    <n v="4013.9"/>
    <n v="0"/>
    <n v="0"/>
    <n v="4013.9"/>
    <n v="0"/>
    <n v="0"/>
    <n v="0"/>
    <n v="0"/>
    <n v="0"/>
    <n v="64513.900000000016"/>
    <s v="GBP"/>
    <n v="67760.000000000029"/>
    <n v="67760.000000000029"/>
    <x v="1"/>
    <n v="80504.325004576298"/>
    <x v="474"/>
    <n v="90164.844005125473"/>
    <n v="90164.844005125473"/>
    <n v="0.12000000000000025"/>
  </r>
  <r>
    <x v="475"/>
    <x v="0"/>
    <s v="New York"/>
    <x v="2"/>
    <x v="2"/>
    <d v="2020-07-01T00:00:00"/>
    <d v="2022-12-01T00:00:00"/>
    <x v="0"/>
    <x v="11"/>
    <s v="E"/>
    <s v="USD"/>
    <n v="189749.99999999997"/>
    <n v="177650.00000000003"/>
    <n v="0"/>
    <n v="0"/>
    <n v="177650.00000000003"/>
    <n v="0"/>
    <n v="0"/>
    <n v="0"/>
    <n v="0"/>
    <n v="0"/>
    <n v="367400"/>
    <s v="USD"/>
    <n v="193544.99999999997"/>
    <n v="193544.99999999997"/>
    <x v="1"/>
    <n v="189749.99999999997"/>
    <x v="475"/>
    <n v="193544.99999999997"/>
    <n v="193544.99999999997"/>
    <n v="2.0000000000000004E-2"/>
  </r>
  <r>
    <x v="476"/>
    <x v="4"/>
    <s v="San Francisco"/>
    <x v="2"/>
    <x v="2"/>
    <d v="2020-07-01T00:00:00"/>
    <d v="2022-12-01T00:00:00"/>
    <x v="1"/>
    <x v="4"/>
    <s v="I"/>
    <s v="USD"/>
    <n v="246840.00000000003"/>
    <n v="387200.00000000006"/>
    <n v="0"/>
    <n v="0"/>
    <n v="387200.00000000006"/>
    <n v="0"/>
    <n v="0"/>
    <n v="0"/>
    <n v="0"/>
    <n v="0"/>
    <n v="634040.00000000012"/>
    <s v="USD"/>
    <n v="278929.2"/>
    <n v="278929.2"/>
    <x v="1"/>
    <n v="246840.00000000003"/>
    <x v="476"/>
    <n v="278929.2"/>
    <n v="278929.2"/>
    <n v="0.12999999999999992"/>
  </r>
  <r>
    <x v="477"/>
    <x v="3"/>
    <s v="San Francisco"/>
    <x v="2"/>
    <x v="2"/>
    <d v="2020-07-01T00:00:00"/>
    <d v="2022-12-01T00:00:00"/>
    <x v="2"/>
    <x v="8"/>
    <s v="A"/>
    <s v="USD"/>
    <n v="158730"/>
    <n v="84480"/>
    <n v="0"/>
    <n v="0"/>
    <n v="84480"/>
    <n v="0"/>
    <n v="0"/>
    <n v="0"/>
    <n v="0"/>
    <n v="0"/>
    <n v="243210"/>
    <s v="USD"/>
    <n v="173015.7"/>
    <n v="173015.7"/>
    <x v="1"/>
    <n v="158730"/>
    <x v="477"/>
    <n v="173015.7"/>
    <n v="173015.7"/>
    <n v="9.000000000000008E-2"/>
  </r>
  <r>
    <x v="478"/>
    <x v="3"/>
    <s v="Sydney"/>
    <x v="4"/>
    <x v="1"/>
    <d v="2020-07-01T00:00:00"/>
    <d v="2022-12-01T00:00:00"/>
    <x v="1"/>
    <x v="21"/>
    <s v="S"/>
    <s v="AUD"/>
    <n v="179025"/>
    <n v="54648.000000000007"/>
    <n v="0"/>
    <n v="0"/>
    <n v="54648.000000000007"/>
    <n v="0"/>
    <n v="0"/>
    <n v="0"/>
    <n v="0"/>
    <n v="0"/>
    <n v="233673"/>
    <s v="AUD"/>
    <n v="184395.75"/>
    <n v="184395.75"/>
    <x v="1"/>
    <n v="135459.26625477153"/>
    <x v="478"/>
    <n v="139523.0442424147"/>
    <n v="139523.0442424147"/>
    <n v="3.0000000000000207E-2"/>
  </r>
  <r>
    <x v="479"/>
    <x v="7"/>
    <s v="New York"/>
    <x v="2"/>
    <x v="2"/>
    <d v="2007-12-03T00:00:00"/>
    <d v="2022-12-01T00:00:00"/>
    <x v="2"/>
    <x v="21"/>
    <s v="W"/>
    <s v="USD"/>
    <n v="100440.99999999999"/>
    <n v="19940.800000000003"/>
    <n v="0"/>
    <n v="0"/>
    <n v="19940.800000000003"/>
    <n v="0"/>
    <n v="11301"/>
    <n v="0"/>
    <n v="11301"/>
    <n v="0"/>
    <n v="131682.79999999999"/>
    <s v="USD"/>
    <n v="107471.87"/>
    <n v="107471.87"/>
    <x v="0"/>
    <n v="100440.99999999999"/>
    <x v="479"/>
    <n v="107471.87"/>
    <n v="107471.87"/>
    <n v="7.0000000000000104E-2"/>
  </r>
  <r>
    <x v="480"/>
    <x v="4"/>
    <s v="New York"/>
    <x v="2"/>
    <x v="2"/>
    <d v="2020-07-01T00:00:00"/>
    <d v="2022-12-01T00:00:00"/>
    <x v="0"/>
    <x v="24"/>
    <s v="K"/>
    <s v="USD"/>
    <n v="249260.00000000003"/>
    <n v="575575"/>
    <n v="0"/>
    <n v="0"/>
    <n v="575575"/>
    <n v="0"/>
    <n v="0"/>
    <n v="0"/>
    <n v="0"/>
    <n v="0"/>
    <n v="824835"/>
    <s v="USD"/>
    <n v="271693.40000000002"/>
    <n v="271693.40000000002"/>
    <x v="1"/>
    <n v="249260.00000000003"/>
    <x v="480"/>
    <n v="271693.40000000002"/>
    <n v="271693.40000000002"/>
    <n v="8.9999999999999969E-2"/>
  </r>
  <r>
    <x v="481"/>
    <x v="7"/>
    <s v="San Francisco"/>
    <x v="2"/>
    <x v="2"/>
    <d v="2020-07-01T00:00:00"/>
    <d v="2022-12-01T00:00:00"/>
    <x v="2"/>
    <x v="18"/>
    <s v="U"/>
    <s v="USD"/>
    <n v="83512"/>
    <n v="33165"/>
    <n v="0"/>
    <n v="0"/>
    <n v="33165"/>
    <n v="0"/>
    <n v="0"/>
    <n v="0"/>
    <n v="0"/>
    <n v="0"/>
    <n v="116677"/>
    <s v="USD"/>
    <n v="85182.24"/>
    <n v="85182.24"/>
    <x v="1"/>
    <n v="83512"/>
    <x v="481"/>
    <n v="85182.24"/>
    <n v="85182.24"/>
    <n v="2.0000000000000063E-2"/>
  </r>
  <r>
    <x v="482"/>
    <x v="0"/>
    <s v="London"/>
    <x v="0"/>
    <x v="0"/>
    <d v="2020-07-01T00:00:00"/>
    <d v="2022-12-01T00:00:00"/>
    <x v="1"/>
    <x v="6"/>
    <s v="K"/>
    <s v="GBP"/>
    <n v="141680.00000000003"/>
    <n v="30976"/>
    <n v="0"/>
    <n v="0"/>
    <n v="30976"/>
    <n v="0"/>
    <n v="0"/>
    <n v="0"/>
    <n v="0"/>
    <n v="0"/>
    <n v="172656.00000000003"/>
    <s v="GBP"/>
    <n v="144513.60000000003"/>
    <n v="144513.60000000003"/>
    <x v="1"/>
    <n v="188526.49201071684"/>
    <x v="482"/>
    <n v="192297.0218509312"/>
    <n v="192297.0218509312"/>
    <n v="2.0000000000000084E-2"/>
  </r>
  <r>
    <x v="483"/>
    <x v="3"/>
    <s v="Tokyo"/>
    <x v="1"/>
    <x v="1"/>
    <d v="2020-07-01T00:00:00"/>
    <d v="2022-12-01T00:00:00"/>
    <x v="2"/>
    <x v="20"/>
    <s v="A"/>
    <s v="JPY"/>
    <n v="18480000.000000004"/>
    <n v="9526220"/>
    <n v="0"/>
    <n v="0"/>
    <n v="9526220"/>
    <n v="0"/>
    <n v="0"/>
    <n v="0"/>
    <n v="0"/>
    <n v="0"/>
    <n v="28006220.000000004"/>
    <s v="JPY"/>
    <n v="18664800.000000004"/>
    <n v="18664800.000000004"/>
    <x v="1"/>
    <n v="170095.26439320727"/>
    <x v="483"/>
    <n v="171796.21703713934"/>
    <n v="171796.21703713934"/>
    <n v="1.0000000000000021E-2"/>
  </r>
  <r>
    <x v="484"/>
    <x v="4"/>
    <s v="San Francisco"/>
    <x v="2"/>
    <x v="2"/>
    <d v="2020-07-01T00:00:00"/>
    <d v="2022-12-01T00:00:00"/>
    <x v="3"/>
    <x v="6"/>
    <s v="C"/>
    <s v="USD"/>
    <n v="239030.00000000003"/>
    <n v="436590.00000000006"/>
    <n v="0"/>
    <n v="0"/>
    <n v="436590.00000000006"/>
    <n v="0"/>
    <n v="0"/>
    <n v="0"/>
    <n v="0"/>
    <n v="0"/>
    <n v="675620.00000000012"/>
    <s v="USD"/>
    <n v="262933.00000000006"/>
    <n v="262933.00000000006"/>
    <x v="1"/>
    <n v="239030.00000000003"/>
    <x v="484"/>
    <n v="262933.00000000006"/>
    <n v="262933.00000000006"/>
    <n v="0.1000000000000001"/>
  </r>
  <r>
    <x v="485"/>
    <x v="1"/>
    <s v="London"/>
    <x v="0"/>
    <x v="0"/>
    <d v="2020-07-06T00:00:00"/>
    <d v="2022-12-01T00:00:00"/>
    <x v="1"/>
    <x v="24"/>
    <s v="S"/>
    <s v="GBP"/>
    <n v="54866.240000000013"/>
    <n v="9460"/>
    <n v="0"/>
    <n v="0"/>
    <n v="9460"/>
    <n v="0"/>
    <n v="0"/>
    <n v="0"/>
    <n v="0"/>
    <n v="0"/>
    <n v="64326.240000000013"/>
    <s v="GBP"/>
    <n v="57609.552000000018"/>
    <n v="57609.552000000018"/>
    <x v="1"/>
    <n v="73007.76226015015"/>
    <x v="485"/>
    <n v="76658.150373157667"/>
    <n v="76658.150373157667"/>
    <n v="5.0000000000000128E-2"/>
  </r>
  <r>
    <x v="486"/>
    <x v="0"/>
    <s v="London"/>
    <x v="0"/>
    <x v="0"/>
    <d v="2020-08-10T00:00:00"/>
    <d v="2022-12-01T00:00:00"/>
    <x v="5"/>
    <x v="11"/>
    <s v="M"/>
    <s v="GBP"/>
    <n v="134640"/>
    <n v="229900.00000000003"/>
    <n v="0"/>
    <n v="0"/>
    <n v="229900.00000000003"/>
    <n v="0"/>
    <n v="0"/>
    <n v="0"/>
    <n v="0"/>
    <n v="0"/>
    <n v="364540"/>
    <s v="GBP"/>
    <n v="145411.20000000001"/>
    <n v="145411.20000000001"/>
    <x v="1"/>
    <n v="179158.71601018429"/>
    <x v="486"/>
    <n v="193491.41329099904"/>
    <n v="193491.41329099904"/>
    <n v="8.0000000000000071E-2"/>
  </r>
  <r>
    <x v="487"/>
    <x v="0"/>
    <s v="London"/>
    <x v="0"/>
    <x v="0"/>
    <d v="2020-08-03T00:00:00"/>
    <d v="2022-12-01T00:00:00"/>
    <x v="2"/>
    <x v="20"/>
    <s v="E"/>
    <s v="GBP"/>
    <n v="134310.00000000003"/>
    <n v="25025.000000000004"/>
    <n v="0"/>
    <n v="0"/>
    <n v="25025.000000000004"/>
    <n v="0"/>
    <n v="0"/>
    <n v="0"/>
    <n v="0"/>
    <n v="0"/>
    <n v="159335.00000000003"/>
    <s v="GBP"/>
    <n v="142368.60000000003"/>
    <n v="142368.60000000003"/>
    <x v="1"/>
    <n v="178719.60151015938"/>
    <x v="487"/>
    <n v="189442.77760076895"/>
    <n v="189442.77760076895"/>
    <n v="6.000000000000006E-2"/>
  </r>
  <r>
    <x v="488"/>
    <x v="0"/>
    <s v="Boston"/>
    <x v="2"/>
    <x v="2"/>
    <d v="2020-08-03T00:00:00"/>
    <d v="2022-12-01T00:00:00"/>
    <x v="1"/>
    <x v="6"/>
    <s v="Q"/>
    <s v="USD"/>
    <n v="184453.5"/>
    <n v="39160"/>
    <n v="0"/>
    <n v="0"/>
    <n v="39160"/>
    <n v="0"/>
    <n v="0"/>
    <n v="0"/>
    <n v="0"/>
    <n v="0"/>
    <n v="223613.5"/>
    <s v="USD"/>
    <n v="186298.035"/>
    <n v="186298.035"/>
    <x v="1"/>
    <n v="184453.5"/>
    <x v="488"/>
    <n v="186298.035"/>
    <n v="186298.035"/>
    <n v="1.0000000000000019E-2"/>
  </r>
  <r>
    <x v="489"/>
    <x v="3"/>
    <s v="Hong Kong"/>
    <x v="3"/>
    <x v="1"/>
    <d v="2020-08-03T00:00:00"/>
    <d v="2022-12-01T00:00:00"/>
    <x v="3"/>
    <x v="0"/>
    <s v="N"/>
    <s v="HKD"/>
    <n v="1154340"/>
    <n v="144892"/>
    <n v="0"/>
    <n v="0"/>
    <n v="144892"/>
    <n v="0"/>
    <n v="0"/>
    <n v="0"/>
    <n v="0"/>
    <n v="0"/>
    <n v="1299232"/>
    <s v="HKD"/>
    <n v="1292860.8"/>
    <n v="1292860.8"/>
    <x v="1"/>
    <n v="147159.34804918317"/>
    <x v="489"/>
    <n v="164818.46981508515"/>
    <n v="164818.46981508515"/>
    <n v="0.11999999999999995"/>
  </r>
  <r>
    <x v="490"/>
    <x v="4"/>
    <s v="Hong Kong"/>
    <x v="3"/>
    <x v="1"/>
    <d v="2007-12-03T00:00:00"/>
    <d v="2022-12-01T00:00:00"/>
    <x v="3"/>
    <x v="20"/>
    <s v="X"/>
    <s v="HKD"/>
    <n v="3660800.0000000005"/>
    <n v="2462130"/>
    <n v="0"/>
    <n v="0"/>
    <n v="2462130"/>
    <n v="0"/>
    <n v="0"/>
    <n v="0"/>
    <n v="0"/>
    <n v="2770900"/>
    <n v="8893830"/>
    <s v="HKD"/>
    <n v="4136704"/>
    <n v="4136704"/>
    <x v="0"/>
    <n v="466691.7384292754"/>
    <x v="490"/>
    <n v="527361.66442508111"/>
    <n v="527361.66442508111"/>
    <n v="0.12999999999999981"/>
  </r>
  <r>
    <x v="491"/>
    <x v="4"/>
    <s v="London"/>
    <x v="0"/>
    <x v="0"/>
    <d v="2020-08-03T00:00:00"/>
    <d v="2022-12-01T00:00:00"/>
    <x v="0"/>
    <x v="12"/>
    <s v="F"/>
    <s v="GBP"/>
    <n v="162690"/>
    <n v="225225.00000000003"/>
    <n v="0"/>
    <n v="0"/>
    <n v="225225.00000000003"/>
    <n v="0"/>
    <n v="0"/>
    <n v="0"/>
    <n v="0"/>
    <n v="0"/>
    <n v="387915"/>
    <s v="GBP"/>
    <n v="187093.5"/>
    <n v="187093.5"/>
    <x v="1"/>
    <n v="216483.44851230603"/>
    <x v="491"/>
    <n v="248955.96578915193"/>
    <n v="248955.96578915193"/>
    <n v="0.15"/>
  </r>
  <r>
    <x v="492"/>
    <x v="3"/>
    <s v="San Francisco"/>
    <x v="2"/>
    <x v="2"/>
    <d v="2020-08-03T00:00:00"/>
    <d v="2022-12-01T00:00:00"/>
    <x v="3"/>
    <x v="14"/>
    <s v="T"/>
    <s v="USD"/>
    <n v="135564.00000000003"/>
    <n v="17858.5"/>
    <n v="0"/>
    <n v="0"/>
    <n v="17858.5"/>
    <n v="0"/>
    <n v="0"/>
    <n v="0"/>
    <n v="0"/>
    <n v="0"/>
    <n v="153422.50000000003"/>
    <s v="USD"/>
    <n v="155898.60000000003"/>
    <n v="155898.60000000003"/>
    <x v="1"/>
    <n v="135564.00000000003"/>
    <x v="492"/>
    <n v="155898.60000000003"/>
    <n v="155898.60000000003"/>
    <n v="0.15000000000000002"/>
  </r>
  <r>
    <x v="493"/>
    <x v="0"/>
    <s v="London"/>
    <x v="0"/>
    <x v="0"/>
    <d v="2020-08-03T00:00:00"/>
    <d v="2022-12-01T00:00:00"/>
    <x v="2"/>
    <x v="20"/>
    <s v="L"/>
    <s v="GBP"/>
    <n v="125543.00000000001"/>
    <n v="97196.000000000015"/>
    <n v="0"/>
    <n v="0"/>
    <n v="97196.000000000015"/>
    <n v="0"/>
    <n v="0"/>
    <n v="0"/>
    <n v="0"/>
    <n v="0"/>
    <n v="222739.00000000003"/>
    <s v="GBP"/>
    <n v="138097.30000000002"/>
    <n v="138097.30000000002"/>
    <x v="1"/>
    <n v="167053.7929594962"/>
    <x v="493"/>
    <n v="183759.17225544582"/>
    <n v="183759.17225544582"/>
    <n v="0.1"/>
  </r>
  <r>
    <x v="494"/>
    <x v="4"/>
    <s v="San Francisco"/>
    <x v="2"/>
    <x v="2"/>
    <d v="2020-08-03T00:00:00"/>
    <d v="2022-12-01T00:00:00"/>
    <x v="5"/>
    <x v="3"/>
    <s v="U"/>
    <s v="USD"/>
    <n v="236170"/>
    <n v="330770"/>
    <n v="0"/>
    <n v="0"/>
    <n v="330770"/>
    <n v="0"/>
    <n v="0"/>
    <n v="0"/>
    <n v="0"/>
    <n v="0"/>
    <n v="566940"/>
    <s v="USD"/>
    <n v="264510.40000000002"/>
    <n v="264510.40000000002"/>
    <x v="1"/>
    <n v="236170"/>
    <x v="494"/>
    <n v="264510.40000000002"/>
    <n v="264510.40000000002"/>
    <n v="0.12000000000000009"/>
  </r>
  <r>
    <x v="495"/>
    <x v="4"/>
    <s v="New York"/>
    <x v="2"/>
    <x v="2"/>
    <d v="2020-08-03T00:00:00"/>
    <d v="2022-12-01T00:00:00"/>
    <x v="0"/>
    <x v="9"/>
    <s v="H"/>
    <s v="USD"/>
    <n v="247170.00000000006"/>
    <n v="837045.00000000012"/>
    <n v="0"/>
    <n v="0"/>
    <n v="837045.00000000012"/>
    <n v="0"/>
    <n v="0"/>
    <n v="0"/>
    <n v="0"/>
    <n v="0"/>
    <n v="1084215.0000000002"/>
    <s v="USD"/>
    <n v="252113.40000000005"/>
    <n v="252113.40000000005"/>
    <x v="1"/>
    <n v="247170.00000000006"/>
    <x v="495"/>
    <n v="252113.40000000005"/>
    <n v="252113.40000000005"/>
    <n v="1.9999999999999973E-2"/>
  </r>
  <r>
    <x v="496"/>
    <x v="4"/>
    <s v="San Francisco"/>
    <x v="2"/>
    <x v="2"/>
    <d v="2020-07-06T00:00:00"/>
    <d v="2022-12-01T00:00:00"/>
    <x v="2"/>
    <x v="15"/>
    <s v="R"/>
    <s v="USD"/>
    <n v="251790.00000000006"/>
    <n v="0"/>
    <n v="1495000"/>
    <n v="0"/>
    <n v="1495000"/>
    <n v="0"/>
    <n v="0"/>
    <n v="0"/>
    <n v="0"/>
    <n v="0"/>
    <n v="1746790"/>
    <s v="USD"/>
    <n v="264379.50000000006"/>
    <n v="264379.50000000006"/>
    <x v="1"/>
    <n v="251790.00000000006"/>
    <x v="496"/>
    <n v="264379.50000000006"/>
    <n v="264379.50000000006"/>
    <n v="4.9999999999999989E-2"/>
  </r>
  <r>
    <x v="497"/>
    <x v="4"/>
    <s v="London"/>
    <x v="0"/>
    <x v="0"/>
    <d v="2020-08-03T00:00:00"/>
    <d v="2022-12-01T00:00:00"/>
    <x v="4"/>
    <x v="5"/>
    <s v="A"/>
    <s v="GBP"/>
    <n v="146432"/>
    <n v="215600.00000000003"/>
    <n v="0"/>
    <n v="0"/>
    <n v="215600.00000000003"/>
    <n v="0"/>
    <n v="0"/>
    <n v="0"/>
    <n v="0"/>
    <n v="0"/>
    <n v="362032"/>
    <s v="GBP"/>
    <n v="152289.28"/>
    <n v="152289.28"/>
    <x v="1"/>
    <n v="194849.74081107625"/>
    <x v="497"/>
    <n v="202643.73044351931"/>
    <n v="202643.73044351931"/>
    <n v="4.0000000000000049E-2"/>
  </r>
  <r>
    <x v="498"/>
    <x v="0"/>
    <s v="London"/>
    <x v="0"/>
    <x v="0"/>
    <d v="2020-08-24T00:00:00"/>
    <d v="2022-12-01T00:00:00"/>
    <x v="1"/>
    <x v="23"/>
    <s v="F"/>
    <s v="GBP"/>
    <n v="119900.00000000003"/>
    <n v="39270.000000000007"/>
    <n v="0"/>
    <n v="0"/>
    <n v="39270.000000000007"/>
    <n v="0"/>
    <n v="0"/>
    <n v="0"/>
    <n v="0"/>
    <n v="0"/>
    <n v="159170.00000000003"/>
    <s v="GBP"/>
    <n v="134288.00000000006"/>
    <n v="134288.00000000006"/>
    <x v="1"/>
    <n v="159544.93500906939"/>
    <x v="498"/>
    <n v="178690.32721015776"/>
    <n v="178690.32721015776"/>
    <n v="0.12000000000000026"/>
  </r>
  <r>
    <x v="499"/>
    <x v="3"/>
    <s v="London"/>
    <x v="0"/>
    <x v="0"/>
    <d v="2020-08-24T00:00:00"/>
    <d v="2022-12-01T00:00:00"/>
    <x v="2"/>
    <x v="17"/>
    <s v="E"/>
    <s v="GBP"/>
    <n v="102828.00000000003"/>
    <n v="26488.000000000004"/>
    <n v="0"/>
    <n v="0"/>
    <n v="26488.000000000004"/>
    <n v="0"/>
    <n v="0"/>
    <n v="0"/>
    <n v="0"/>
    <n v="0"/>
    <n v="129316.00000000003"/>
    <s v="GBP"/>
    <n v="111054.24000000003"/>
    <n v="111054.24000000003"/>
    <x v="1"/>
    <n v="136828.07820777805"/>
    <x v="499"/>
    <n v="147774.3244644003"/>
    <n v="147774.3244644003"/>
    <n v="8.0000000000000071E-2"/>
  </r>
  <r>
    <x v="500"/>
    <x v="3"/>
    <s v="Edinburgh"/>
    <x v="0"/>
    <x v="0"/>
    <d v="2020-08-31T00:00:00"/>
    <d v="2022-12-01T00:00:00"/>
    <x v="1"/>
    <x v="11"/>
    <s v="M"/>
    <s v="GBP"/>
    <n v="71039.100000000006"/>
    <n v="20592"/>
    <n v="0"/>
    <n v="0"/>
    <n v="20592"/>
    <n v="0"/>
    <n v="0"/>
    <n v="0"/>
    <n v="0"/>
    <n v="0"/>
    <n v="91631.1"/>
    <s v="GBP"/>
    <n v="81694.964999999997"/>
    <n v="81694.964999999997"/>
    <x v="1"/>
    <n v="94528.178420373471"/>
    <x v="500"/>
    <n v="108707.40518342948"/>
    <n v="108707.40518342948"/>
    <n v="0.14999999999999988"/>
  </r>
  <r>
    <x v="501"/>
    <x v="3"/>
    <s v="California"/>
    <x v="2"/>
    <x v="2"/>
    <d v="2007-12-03T00:00:00"/>
    <d v="2022-12-01T00:00:00"/>
    <x v="4"/>
    <x v="4"/>
    <s v="C"/>
    <s v="USD"/>
    <n v="151800"/>
    <n v="260774.8"/>
    <n v="0"/>
    <n v="0"/>
    <n v="260774.8"/>
    <n v="198418.5"/>
    <n v="0"/>
    <n v="0"/>
    <n v="198418.5"/>
    <n v="0"/>
    <n v="610993.30000000005"/>
    <s v="USD"/>
    <n v="173052.00000000003"/>
    <n v="173052.00000000003"/>
    <x v="0"/>
    <n v="151800"/>
    <x v="501"/>
    <n v="173052.00000000003"/>
    <n v="173052.00000000003"/>
    <n v="0.14000000000000018"/>
  </r>
  <r>
    <x v="502"/>
    <x v="0"/>
    <s v="London"/>
    <x v="0"/>
    <x v="0"/>
    <d v="2020-09-14T00:00:00"/>
    <d v="2022-12-01T00:00:00"/>
    <x v="2"/>
    <x v="16"/>
    <s v="S"/>
    <s v="GBP"/>
    <n v="130295.00000000001"/>
    <n v="117480"/>
    <n v="0"/>
    <n v="0"/>
    <n v="117480"/>
    <n v="0"/>
    <n v="0"/>
    <n v="0"/>
    <n v="0"/>
    <n v="0"/>
    <n v="247775"/>
    <s v="GBP"/>
    <n v="134203.85"/>
    <n v="134203.85"/>
    <x v="1"/>
    <n v="173377.04175985567"/>
    <x v="502"/>
    <n v="178578.35301265132"/>
    <n v="178578.35301265132"/>
    <n v="2.9999999999999912E-2"/>
  </r>
  <r>
    <x v="503"/>
    <x v="0"/>
    <s v="San Francisco"/>
    <x v="2"/>
    <x v="2"/>
    <d v="2020-09-14T00:00:00"/>
    <d v="2022-12-01T00:00:00"/>
    <x v="2"/>
    <x v="23"/>
    <s v="J"/>
    <s v="USD"/>
    <n v="200090.00000000003"/>
    <n v="121440"/>
    <n v="0"/>
    <n v="0"/>
    <n v="121440"/>
    <n v="0"/>
    <n v="0"/>
    <n v="0"/>
    <n v="0"/>
    <n v="0"/>
    <n v="321530"/>
    <s v="USD"/>
    <n v="210094.50000000003"/>
    <n v="210094.50000000003"/>
    <x v="1"/>
    <n v="200090.00000000003"/>
    <x v="503"/>
    <n v="210094.50000000003"/>
    <n v="210094.50000000003"/>
    <n v="4.9999999999999996E-2"/>
  </r>
  <r>
    <x v="504"/>
    <x v="1"/>
    <s v="Edinburgh"/>
    <x v="0"/>
    <x v="0"/>
    <d v="2021-10-25T00:00:00"/>
    <d v="2022-12-01T00:00:00"/>
    <x v="1"/>
    <x v="1"/>
    <s v="Y"/>
    <s v="GBP"/>
    <n v="54862.500000000007"/>
    <n v="4207.5"/>
    <n v="0"/>
    <n v="0"/>
    <n v="4207.5"/>
    <n v="0"/>
    <n v="0"/>
    <n v="0"/>
    <n v="0"/>
    <n v="0"/>
    <n v="59070.000000000007"/>
    <s v="GBP"/>
    <n v="62543.250000000015"/>
    <n v="62543.250000000015"/>
    <x v="1"/>
    <n v="73002.785629149861"/>
    <x v="504"/>
    <n v="83223.175617230852"/>
    <n v="83223.175617230852"/>
    <n v="0.14000000000000015"/>
  </r>
  <r>
    <x v="505"/>
    <x v="4"/>
    <s v="Toronto"/>
    <x v="5"/>
    <x v="2"/>
    <d v="2021-12-20T00:00:00"/>
    <d v="2022-12-01T00:00:00"/>
    <x v="3"/>
    <x v="10"/>
    <s v="B"/>
    <s v="CAD"/>
    <n v="277200.00000000006"/>
    <n v="168910.50000000003"/>
    <n v="0"/>
    <n v="0"/>
    <n v="168910.50000000003"/>
    <n v="0"/>
    <n v="0"/>
    <n v="0"/>
    <n v="0"/>
    <n v="0"/>
    <n v="446110.50000000012"/>
    <s v="CAD"/>
    <n v="279972.00000000006"/>
    <n v="279972.00000000006"/>
    <x v="2"/>
    <n v="213691.02682701207"/>
    <x v="505"/>
    <n v="215827.93709528219"/>
    <n v="215827.93709528219"/>
    <n v="9.999999999999995E-3"/>
  </r>
  <r>
    <x v="506"/>
    <x v="0"/>
    <s v="San Francisco"/>
    <x v="2"/>
    <x v="2"/>
    <d v="2020-10-05T00:00:00"/>
    <d v="2022-12-01T00:00:00"/>
    <x v="5"/>
    <x v="8"/>
    <s v="K"/>
    <s v="USD"/>
    <n v="259325"/>
    <n v="41360"/>
    <n v="0"/>
    <n v="0"/>
    <n v="41360"/>
    <n v="0"/>
    <n v="0"/>
    <n v="0"/>
    <n v="0"/>
    <n v="0"/>
    <n v="300685"/>
    <s v="USD"/>
    <n v="295630.50000000006"/>
    <n v="295630.50000000006"/>
    <x v="1"/>
    <n v="259325"/>
    <x v="506"/>
    <n v="295630.50000000006"/>
    <n v="295630.50000000006"/>
    <n v="0.14000000000000024"/>
  </r>
  <r>
    <x v="507"/>
    <x v="4"/>
    <s v="San Francisco"/>
    <x v="2"/>
    <x v="2"/>
    <d v="2020-10-12T00:00:00"/>
    <d v="2022-12-01T00:00:00"/>
    <x v="5"/>
    <x v="15"/>
    <s v="G"/>
    <s v="USD"/>
    <n v="253000"/>
    <n v="533500"/>
    <n v="0"/>
    <n v="0"/>
    <n v="533500"/>
    <n v="0"/>
    <n v="0"/>
    <n v="0"/>
    <n v="0"/>
    <n v="102000"/>
    <n v="888500"/>
    <s v="USD"/>
    <n v="290950"/>
    <n v="290950"/>
    <x v="1"/>
    <n v="253000"/>
    <x v="507"/>
    <n v="290950"/>
    <n v="290950"/>
    <n v="0.15"/>
  </r>
  <r>
    <x v="508"/>
    <x v="3"/>
    <s v="Wilmington"/>
    <x v="2"/>
    <x v="2"/>
    <d v="2020-10-19T00:00:00"/>
    <d v="2022-12-01T00:00:00"/>
    <x v="1"/>
    <x v="12"/>
    <s v="H"/>
    <s v="USD"/>
    <n v="181280"/>
    <n v="52503.000000000007"/>
    <n v="0"/>
    <n v="0"/>
    <n v="52503.000000000007"/>
    <n v="0"/>
    <n v="0"/>
    <n v="0"/>
    <n v="0"/>
    <n v="0"/>
    <n v="233783"/>
    <s v="USD"/>
    <n v="192156.80000000002"/>
    <n v="192156.80000000002"/>
    <x v="1"/>
    <n v="181280"/>
    <x v="508"/>
    <n v="192156.80000000002"/>
    <n v="192156.80000000002"/>
    <n v="6.0000000000000095E-2"/>
  </r>
  <r>
    <x v="509"/>
    <x v="3"/>
    <s v="San Francisco"/>
    <x v="2"/>
    <x v="2"/>
    <d v="2020-10-26T00:00:00"/>
    <d v="2022-12-01T00:00:00"/>
    <x v="1"/>
    <x v="14"/>
    <s v="O"/>
    <s v="USD"/>
    <n v="157947.51500000001"/>
    <n v="32532.5"/>
    <n v="0"/>
    <n v="0"/>
    <n v="32532.5"/>
    <n v="0"/>
    <n v="0"/>
    <n v="0"/>
    <n v="0"/>
    <n v="0"/>
    <n v="190480.01500000001"/>
    <s v="USD"/>
    <n v="173742.26650000003"/>
    <n v="173742.26650000003"/>
    <x v="1"/>
    <n v="157947.51500000001"/>
    <x v="509"/>
    <n v="173742.26650000003"/>
    <n v="173742.26650000003"/>
    <n v="0.10000000000000007"/>
  </r>
  <r>
    <x v="510"/>
    <x v="0"/>
    <s v="Singapore"/>
    <x v="9"/>
    <x v="1"/>
    <d v="2020-11-16T00:00:00"/>
    <d v="2022-12-01T00:00:00"/>
    <x v="2"/>
    <x v="9"/>
    <s v="Q"/>
    <s v="SGD"/>
    <n v="320650"/>
    <n v="465148.2"/>
    <n v="0"/>
    <n v="0"/>
    <n v="465148.2"/>
    <n v="0"/>
    <n v="0"/>
    <n v="0"/>
    <n v="0"/>
    <n v="0"/>
    <n v="785798.2"/>
    <s v="SGD"/>
    <n v="336682.5"/>
    <n v="336682.5"/>
    <x v="1"/>
    <n v="239747.2802721597"/>
    <x v="510"/>
    <n v="251734.64428576766"/>
    <n v="251734.64428576766"/>
    <n v="4.9999999999999906E-2"/>
  </r>
  <r>
    <x v="511"/>
    <x v="0"/>
    <s v="Hong Kong"/>
    <x v="3"/>
    <x v="1"/>
    <d v="2020-11-02T00:00:00"/>
    <d v="2022-12-01T00:00:00"/>
    <x v="4"/>
    <x v="4"/>
    <s v="L"/>
    <s v="HKD"/>
    <n v="1663200.0000000005"/>
    <n v="1724800.0000000002"/>
    <n v="0"/>
    <n v="0"/>
    <n v="1724800.0000000002"/>
    <n v="0"/>
    <n v="0"/>
    <n v="0"/>
    <n v="0"/>
    <n v="0"/>
    <n v="3388000.0000000009"/>
    <s v="HKD"/>
    <n v="1862784.0000000007"/>
    <n v="1862784.0000000007"/>
    <x v="1"/>
    <n v="212030.62154599297"/>
    <x v="511"/>
    <n v="237474.29613151212"/>
    <n v="237474.29613151212"/>
    <n v="0.12"/>
  </r>
  <r>
    <x v="512"/>
    <x v="1"/>
    <s v="Gurgaon"/>
    <x v="12"/>
    <x v="1"/>
    <d v="2007-12-10T00:00:00"/>
    <d v="2022-12-01T00:00:00"/>
    <x v="1"/>
    <x v="18"/>
    <s v="R"/>
    <s v="INR"/>
    <n v="1725460.0000000005"/>
    <n v="283008"/>
    <n v="0"/>
    <n v="0"/>
    <n v="283008"/>
    <n v="0"/>
    <n v="0"/>
    <n v="55839"/>
    <n v="55839"/>
    <n v="0"/>
    <n v="2064307.0000000005"/>
    <s v="INR"/>
    <n v="1846242.2000000007"/>
    <n v="1846242.2000000007"/>
    <x v="0"/>
    <n v="25568.999370207097"/>
    <x v="512"/>
    <n v="27358.829326121595"/>
    <n v="27358.829326121595"/>
    <n v="7.0000000000000048E-2"/>
  </r>
  <r>
    <x v="513"/>
    <x v="0"/>
    <s v="San Francisco"/>
    <x v="2"/>
    <x v="2"/>
    <d v="2020-11-09T00:00:00"/>
    <d v="2022-12-01T00:00:00"/>
    <x v="3"/>
    <x v="25"/>
    <s v="K"/>
    <s v="USD"/>
    <n v="200090.00000000003"/>
    <n v="70752"/>
    <n v="0"/>
    <n v="0"/>
    <n v="70752"/>
    <n v="0"/>
    <n v="0"/>
    <n v="0"/>
    <n v="0"/>
    <n v="0"/>
    <n v="270842"/>
    <s v="USD"/>
    <n v="210094.50000000003"/>
    <n v="210094.50000000003"/>
    <x v="1"/>
    <n v="200090.00000000003"/>
    <x v="513"/>
    <n v="210094.50000000003"/>
    <n v="210094.50000000003"/>
    <n v="4.9999999999999996E-2"/>
  </r>
  <r>
    <x v="514"/>
    <x v="3"/>
    <s v="Singapore"/>
    <x v="9"/>
    <x v="1"/>
    <d v="2020-11-16T00:00:00"/>
    <d v="2022-12-01T00:00:00"/>
    <x v="1"/>
    <x v="15"/>
    <s v="H"/>
    <s v="SGD"/>
    <n v="177686.84999999998"/>
    <n v="62812.2"/>
    <n v="0"/>
    <n v="0"/>
    <n v="62812.2"/>
    <n v="0"/>
    <n v="0"/>
    <n v="0"/>
    <n v="0"/>
    <n v="0"/>
    <n v="240499.05"/>
    <s v="SGD"/>
    <n v="204339.87749999994"/>
    <n v="204339.87749999994"/>
    <x v="1"/>
    <n v="132854.94784851768"/>
    <x v="514"/>
    <n v="152783.19002579531"/>
    <n v="152783.19002579531"/>
    <n v="0.14999999999999983"/>
  </r>
  <r>
    <x v="515"/>
    <x v="0"/>
    <s v="San Francisco"/>
    <x v="2"/>
    <x v="2"/>
    <d v="2020-12-07T00:00:00"/>
    <d v="2022-12-01T00:00:00"/>
    <x v="2"/>
    <x v="9"/>
    <s v="L"/>
    <s v="USD"/>
    <n v="205700.00000000006"/>
    <n v="161535.00000000003"/>
    <n v="0"/>
    <n v="0"/>
    <n v="161535.00000000003"/>
    <n v="0"/>
    <n v="0"/>
    <n v="0"/>
    <n v="0"/>
    <n v="0"/>
    <n v="367235.00000000012"/>
    <s v="USD"/>
    <n v="236555.00000000006"/>
    <n v="236555.00000000006"/>
    <x v="1"/>
    <n v="205700.00000000006"/>
    <x v="515"/>
    <n v="236555.00000000006"/>
    <n v="236555.00000000006"/>
    <n v="0.14999999999999997"/>
  </r>
  <r>
    <x v="516"/>
    <x v="9"/>
    <s v="Hong Kong"/>
    <x v="3"/>
    <x v="1"/>
    <d v="2020-12-07T00:00:00"/>
    <d v="2022-12-01T00:00:00"/>
    <x v="3"/>
    <x v="20"/>
    <s v="T"/>
    <s v="HKD"/>
    <n v="1817640.0000000002"/>
    <n v="695871.00000000012"/>
    <n v="0"/>
    <n v="0"/>
    <n v="695871.00000000012"/>
    <n v="0"/>
    <n v="0"/>
    <n v="0"/>
    <n v="0"/>
    <n v="0"/>
    <n v="2513511.0000000005"/>
    <s v="HKD"/>
    <n v="2017580.4000000004"/>
    <n v="2017580.4000000004"/>
    <x v="1"/>
    <n v="231719.17926097798"/>
    <x v="516"/>
    <n v="257208.28897968557"/>
    <n v="257208.28897968557"/>
    <n v="0.11000000000000007"/>
  </r>
  <r>
    <x v="517"/>
    <x v="0"/>
    <s v="Singapore"/>
    <x v="9"/>
    <x v="1"/>
    <d v="2021-06-14T00:00:00"/>
    <d v="2022-12-01T00:00:00"/>
    <x v="4"/>
    <x v="10"/>
    <s v="N"/>
    <s v="SGD"/>
    <n v="308880"/>
    <n v="300828"/>
    <n v="0"/>
    <n v="0"/>
    <n v="300828"/>
    <n v="0"/>
    <n v="0"/>
    <n v="0"/>
    <n v="0"/>
    <n v="0"/>
    <n v="609708"/>
    <s v="SGD"/>
    <n v="352123.2"/>
    <n v="352123.2"/>
    <x v="1"/>
    <n v="230946.95128789858"/>
    <x v="517"/>
    <n v="263279.52446820441"/>
    <n v="263279.52446820441"/>
    <n v="0.14000000000000012"/>
  </r>
  <r>
    <x v="518"/>
    <x v="3"/>
    <s v="San Francisco"/>
    <x v="2"/>
    <x v="2"/>
    <d v="2020-11-30T00:00:00"/>
    <d v="2022-12-01T00:00:00"/>
    <x v="1"/>
    <x v="4"/>
    <s v="K"/>
    <s v="USD"/>
    <n v="158065.60000000001"/>
    <n v="23958.000000000004"/>
    <n v="0"/>
    <n v="0"/>
    <n v="23958.000000000004"/>
    <n v="0"/>
    <n v="0"/>
    <n v="0"/>
    <n v="0"/>
    <n v="0"/>
    <n v="182023.6"/>
    <s v="USD"/>
    <n v="180194.78400000001"/>
    <n v="180194.78400000001"/>
    <x v="1"/>
    <n v="158065.60000000001"/>
    <x v="518"/>
    <n v="180194.78400000001"/>
    <n v="180194.78400000001"/>
    <n v="0.14000000000000004"/>
  </r>
  <r>
    <x v="519"/>
    <x v="3"/>
    <s v="London"/>
    <x v="0"/>
    <x v="0"/>
    <d v="2020-11-30T00:00:00"/>
    <d v="2022-12-01T00:00:00"/>
    <x v="3"/>
    <x v="11"/>
    <s v="G"/>
    <s v="GBP"/>
    <n v="68640"/>
    <n v="11737.000000000002"/>
    <n v="0"/>
    <n v="0"/>
    <n v="11737.000000000002"/>
    <n v="0"/>
    <n v="0"/>
    <n v="0"/>
    <n v="0"/>
    <n v="0"/>
    <n v="80377"/>
    <s v="GBP"/>
    <n v="71385.600000000006"/>
    <n v="71385.600000000006"/>
    <x v="1"/>
    <n v="91335.816005191999"/>
    <x v="519"/>
    <n v="94989.248645399683"/>
    <n v="94989.248645399683"/>
    <n v="4.0000000000000042E-2"/>
  </r>
  <r>
    <x v="520"/>
    <x v="4"/>
    <s v="San Francisco"/>
    <x v="2"/>
    <x v="2"/>
    <d v="2020-12-07T00:00:00"/>
    <d v="2022-12-01T00:00:00"/>
    <x v="5"/>
    <x v="23"/>
    <s v="O"/>
    <s v="USD"/>
    <n v="339900"/>
    <n v="2349600"/>
    <n v="0"/>
    <n v="0"/>
    <n v="2349600"/>
    <n v="0"/>
    <n v="0"/>
    <n v="0"/>
    <n v="0"/>
    <n v="1479000"/>
    <n v="4168500"/>
    <s v="USD"/>
    <n v="367092"/>
    <n v="367092"/>
    <x v="1"/>
    <n v="339900"/>
    <x v="520"/>
    <n v="367092"/>
    <n v="367092"/>
    <n v="0.08"/>
  </r>
  <r>
    <x v="521"/>
    <x v="3"/>
    <s v="London"/>
    <x v="0"/>
    <x v="0"/>
    <d v="2020-12-14T00:00:00"/>
    <d v="2022-12-01T00:00:00"/>
    <x v="2"/>
    <x v="5"/>
    <s v="G"/>
    <s v="GBP"/>
    <n v="89782"/>
    <n v="59400"/>
    <n v="0"/>
    <n v="0"/>
    <n v="59400"/>
    <n v="0"/>
    <n v="0"/>
    <n v="0"/>
    <n v="0"/>
    <n v="0"/>
    <n v="149182"/>
    <s v="GBP"/>
    <n v="98760.200000000012"/>
    <n v="98760.200000000012"/>
    <x v="1"/>
    <n v="119468.41830679119"/>
    <x v="521"/>
    <n v="131415.26013747032"/>
    <n v="131415.26013747032"/>
    <n v="0.10000000000000007"/>
  </r>
  <r>
    <x v="522"/>
    <x v="4"/>
    <s v="Princeton"/>
    <x v="2"/>
    <x v="2"/>
    <d v="2021-01-11T00:00:00"/>
    <d v="2022-12-01T00:00:00"/>
    <x v="2"/>
    <x v="18"/>
    <s v="S"/>
    <s v="USD"/>
    <n v="349800"/>
    <n v="0"/>
    <n v="6431253.0000000009"/>
    <n v="0"/>
    <n v="6431253.0000000009"/>
    <n v="0"/>
    <n v="0"/>
    <n v="0"/>
    <n v="0"/>
    <n v="0"/>
    <n v="6781053.0000000009"/>
    <s v="USD"/>
    <n v="370788"/>
    <n v="370788"/>
    <x v="1"/>
    <n v="349800"/>
    <x v="522"/>
    <n v="370788"/>
    <n v="370788"/>
    <n v="0.06"/>
  </r>
  <r>
    <x v="523"/>
    <x v="0"/>
    <s v="Boston"/>
    <x v="2"/>
    <x v="2"/>
    <d v="2004-08-02T00:00:00"/>
    <d v="2022-12-01T00:00:00"/>
    <x v="2"/>
    <x v="6"/>
    <s v="U"/>
    <s v="USD"/>
    <n v="164780"/>
    <n v="88825.000000000015"/>
    <n v="0"/>
    <n v="0"/>
    <n v="88825.000000000015"/>
    <n v="0"/>
    <n v="0"/>
    <n v="0"/>
    <n v="0"/>
    <n v="0"/>
    <n v="253605"/>
    <s v="USD"/>
    <n v="189496.99999999997"/>
    <n v="189496.99999999997"/>
    <x v="0"/>
    <n v="164780"/>
    <x v="523"/>
    <n v="189496.99999999997"/>
    <n v="189496.99999999997"/>
    <n v="0.14999999999999983"/>
  </r>
  <r>
    <x v="524"/>
    <x v="3"/>
    <s v="London"/>
    <x v="0"/>
    <x v="0"/>
    <d v="2021-01-04T00:00:00"/>
    <d v="2022-12-01T00:00:00"/>
    <x v="2"/>
    <x v="16"/>
    <s v="O"/>
    <s v="GBP"/>
    <n v="114950.00000000003"/>
    <n v="102801.60000000002"/>
    <n v="357663"/>
    <n v="0"/>
    <n v="460464.60000000003"/>
    <n v="0"/>
    <n v="0"/>
    <n v="0"/>
    <n v="0"/>
    <n v="0"/>
    <n v="575414.60000000009"/>
    <s v="GBP"/>
    <n v="121847.00000000004"/>
    <n v="121847.00000000004"/>
    <x v="1"/>
    <n v="152958.21750869497"/>
    <x v="524"/>
    <n v="162135.71055921668"/>
    <n v="162135.71055921668"/>
    <n v="6.0000000000000046E-2"/>
  </r>
  <r>
    <x v="525"/>
    <x v="0"/>
    <s v="San Francisco"/>
    <x v="2"/>
    <x v="2"/>
    <d v="2021-01-11T00:00:00"/>
    <d v="2022-12-01T00:00:00"/>
    <x v="3"/>
    <x v="0"/>
    <s v="M"/>
    <s v="USD"/>
    <n v="242000.00000000006"/>
    <n v="136488"/>
    <n v="0"/>
    <n v="0"/>
    <n v="136488"/>
    <n v="0"/>
    <n v="0"/>
    <n v="0"/>
    <n v="0"/>
    <n v="0"/>
    <n v="378488.00000000006"/>
    <s v="USD"/>
    <n v="268620.00000000012"/>
    <n v="268620.00000000012"/>
    <x v="1"/>
    <n v="242000.00000000006"/>
    <x v="525"/>
    <n v="268620.00000000012"/>
    <n v="268620.00000000012"/>
    <n v="0.11000000000000021"/>
  </r>
  <r>
    <x v="526"/>
    <x v="3"/>
    <s v="London"/>
    <x v="0"/>
    <x v="0"/>
    <d v="2021-01-11T00:00:00"/>
    <d v="2022-12-01T00:00:00"/>
    <x v="1"/>
    <x v="5"/>
    <s v="R"/>
    <s v="GBP"/>
    <n v="94242.5"/>
    <n v="15664"/>
    <n v="0"/>
    <n v="0"/>
    <n v="15664"/>
    <n v="0"/>
    <n v="0"/>
    <n v="0"/>
    <n v="0"/>
    <n v="0"/>
    <n v="109906.5"/>
    <s v="GBP"/>
    <n v="107436.45000000001"/>
    <n v="107436.45000000001"/>
    <x v="1"/>
    <n v="125403.7826321286"/>
    <x v="526"/>
    <n v="142960.31220062662"/>
    <n v="142960.31220062662"/>
    <n v="0.14000000000000015"/>
  </r>
  <r>
    <x v="527"/>
    <x v="3"/>
    <s v="London"/>
    <x v="0"/>
    <x v="0"/>
    <d v="2021-01-11T00:00:00"/>
    <d v="2022-12-01T00:00:00"/>
    <x v="1"/>
    <x v="7"/>
    <s v="Q"/>
    <s v="GBP"/>
    <n v="114766.30000000002"/>
    <n v="21660.1"/>
    <n v="0"/>
    <n v="0"/>
    <n v="21660.1"/>
    <n v="0"/>
    <n v="0"/>
    <n v="0"/>
    <n v="0"/>
    <n v="0"/>
    <n v="136426.40000000002"/>
    <s v="GBP"/>
    <n v="122799.94100000002"/>
    <n v="122799.94100000002"/>
    <x v="1"/>
    <n v="152713.77710368106"/>
    <x v="527"/>
    <n v="163403.74150093872"/>
    <n v="163403.74150093872"/>
    <n v="6.999999999999991E-2"/>
  </r>
  <r>
    <x v="528"/>
    <x v="0"/>
    <s v="New York"/>
    <x v="2"/>
    <x v="2"/>
    <d v="2021-01-11T00:00:00"/>
    <d v="2022-12-01T00:00:00"/>
    <x v="0"/>
    <x v="13"/>
    <s v="R"/>
    <s v="USD"/>
    <n v="181280"/>
    <n v="85690.000000000015"/>
    <n v="0"/>
    <n v="0"/>
    <n v="85690.000000000015"/>
    <n v="0"/>
    <n v="0"/>
    <n v="0"/>
    <n v="0"/>
    <n v="0"/>
    <n v="266970"/>
    <s v="USD"/>
    <n v="199408.00000000003"/>
    <n v="199408.00000000003"/>
    <x v="1"/>
    <n v="181280"/>
    <x v="528"/>
    <n v="199408.00000000003"/>
    <n v="199408.00000000003"/>
    <n v="0.10000000000000016"/>
  </r>
  <r>
    <x v="529"/>
    <x v="4"/>
    <s v="San Francisco"/>
    <x v="2"/>
    <x v="2"/>
    <d v="2021-01-11T00:00:00"/>
    <d v="2022-12-01T00:00:00"/>
    <x v="2"/>
    <x v="22"/>
    <s v="V"/>
    <s v="USD"/>
    <n v="205700.00000000006"/>
    <n v="0"/>
    <n v="1032300.0000000001"/>
    <n v="0"/>
    <n v="1032300.0000000001"/>
    <n v="0"/>
    <n v="0"/>
    <n v="0"/>
    <n v="0"/>
    <n v="0"/>
    <n v="1238000.0000000002"/>
    <s v="USD"/>
    <n v="232441.00000000006"/>
    <n v="232441.00000000006"/>
    <x v="1"/>
    <n v="205700.00000000006"/>
    <x v="529"/>
    <n v="232441.00000000006"/>
    <n v="232441.00000000006"/>
    <n v="0.12999999999999998"/>
  </r>
  <r>
    <x v="530"/>
    <x v="0"/>
    <s v="San Francisco"/>
    <x v="2"/>
    <x v="2"/>
    <d v="2021-01-11T00:00:00"/>
    <d v="2022-12-01T00:00:00"/>
    <x v="5"/>
    <x v="13"/>
    <s v="S"/>
    <s v="USD"/>
    <n v="215600.00000000006"/>
    <n v="183260.00000000003"/>
    <n v="0"/>
    <n v="0"/>
    <n v="183260.00000000003"/>
    <n v="0"/>
    <n v="0"/>
    <n v="0"/>
    <n v="0"/>
    <n v="0"/>
    <n v="398860.00000000012"/>
    <s v="USD"/>
    <n v="226380.00000000006"/>
    <n v="226380.00000000006"/>
    <x v="1"/>
    <n v="215600.00000000006"/>
    <x v="530"/>
    <n v="226380.00000000006"/>
    <n v="226380.00000000006"/>
    <n v="4.9999999999999989E-2"/>
  </r>
  <r>
    <x v="531"/>
    <x v="3"/>
    <s v="New York"/>
    <x v="2"/>
    <x v="2"/>
    <d v="2021-01-11T00:00:00"/>
    <d v="2022-12-01T00:00:00"/>
    <x v="0"/>
    <x v="23"/>
    <s v="M"/>
    <s v="USD"/>
    <n v="116655.00000000001"/>
    <n v="32164"/>
    <n v="0"/>
    <n v="0"/>
    <n v="32164"/>
    <n v="0"/>
    <n v="0"/>
    <n v="0"/>
    <n v="0"/>
    <n v="0"/>
    <n v="148819"/>
    <s v="USD"/>
    <n v="121321.20000000003"/>
    <n v="121321.20000000003"/>
    <x v="1"/>
    <n v="116655.00000000001"/>
    <x v="531"/>
    <n v="121321.20000000003"/>
    <n v="121321.20000000003"/>
    <n v="4.0000000000000098E-2"/>
  </r>
  <r>
    <x v="532"/>
    <x v="0"/>
    <s v="New York"/>
    <x v="2"/>
    <x v="2"/>
    <d v="2021-01-11T00:00:00"/>
    <d v="2022-12-01T00:00:00"/>
    <x v="1"/>
    <x v="16"/>
    <s v="Q"/>
    <s v="USD"/>
    <n v="248600"/>
    <n v="180950.00000000003"/>
    <n v="0"/>
    <n v="0"/>
    <n v="180950.00000000003"/>
    <n v="0"/>
    <n v="0"/>
    <n v="0"/>
    <n v="0"/>
    <n v="0"/>
    <n v="429550"/>
    <s v="USD"/>
    <n v="266002"/>
    <n v="266002"/>
    <x v="1"/>
    <n v="248600"/>
    <x v="532"/>
    <n v="266002"/>
    <n v="266002"/>
    <n v="7.0000000000000007E-2"/>
  </r>
  <r>
    <x v="533"/>
    <x v="4"/>
    <s v="Singapore"/>
    <x v="9"/>
    <x v="1"/>
    <d v="2021-01-11T00:00:00"/>
    <d v="2022-12-01T00:00:00"/>
    <x v="1"/>
    <x v="12"/>
    <s v="B"/>
    <s v="SGD"/>
    <n v="360294"/>
    <n v="339625"/>
    <n v="0"/>
    <n v="0"/>
    <n v="339625"/>
    <n v="0"/>
    <n v="0"/>
    <n v="0"/>
    <n v="0"/>
    <n v="159000"/>
    <n v="858919"/>
    <s v="SGD"/>
    <n v="367499.88"/>
    <n v="367499.88"/>
    <x v="1"/>
    <n v="269388.76219671761"/>
    <x v="533"/>
    <n v="274776.53744065197"/>
    <n v="274776.53744065197"/>
    <n v="2.0000000000000032E-2"/>
  </r>
  <r>
    <x v="534"/>
    <x v="3"/>
    <s v="New Jersey"/>
    <x v="2"/>
    <x v="2"/>
    <d v="2008-01-21T00:00:00"/>
    <d v="2022-12-01T00:00:00"/>
    <x v="4"/>
    <x v="13"/>
    <s v="P"/>
    <s v="USD"/>
    <n v="150480.00000000003"/>
    <n v="295416"/>
    <n v="0"/>
    <n v="0"/>
    <n v="295416"/>
    <n v="325994.90000000002"/>
    <n v="0"/>
    <n v="0"/>
    <n v="325994.90000000002"/>
    <n v="0"/>
    <n v="771890.9"/>
    <s v="USD"/>
    <n v="170042.40000000002"/>
    <n v="170042.40000000002"/>
    <x v="0"/>
    <n v="150480.00000000003"/>
    <x v="534"/>
    <n v="170042.40000000002"/>
    <n v="170042.40000000002"/>
    <n v="0.12999999999999995"/>
  </r>
  <r>
    <x v="535"/>
    <x v="0"/>
    <s v="Tel-Aviv"/>
    <x v="13"/>
    <x v="0"/>
    <d v="2021-01-11T00:00:00"/>
    <d v="2022-12-01T00:00:00"/>
    <x v="0"/>
    <x v="5"/>
    <s v="V"/>
    <s v="ILS"/>
    <n v="726000.00000000012"/>
    <n v="311850"/>
    <n v="0"/>
    <n v="0"/>
    <n v="311850"/>
    <n v="0"/>
    <n v="0"/>
    <n v="0"/>
    <n v="0"/>
    <n v="0"/>
    <n v="1037850.0000000001"/>
    <s v="ILS"/>
    <n v="798600.00000000023"/>
    <n v="798600.00000000023"/>
    <x v="1"/>
    <n v="203538.08629342011"/>
    <x v="535"/>
    <n v="223891.89492276215"/>
    <n v="223891.89492276215"/>
    <n v="0.10000000000000012"/>
  </r>
  <r>
    <x v="536"/>
    <x v="4"/>
    <s v="San Francisco"/>
    <x v="2"/>
    <x v="2"/>
    <d v="2021-01-11T00:00:00"/>
    <d v="2022-12-01T00:00:00"/>
    <x v="2"/>
    <x v="25"/>
    <s v="C"/>
    <s v="USD"/>
    <n v="249260.00000000003"/>
    <n v="574750"/>
    <n v="0"/>
    <n v="0"/>
    <n v="574750"/>
    <n v="0"/>
    <n v="0"/>
    <n v="0"/>
    <n v="0"/>
    <n v="225999.99999999997"/>
    <n v="1050010"/>
    <s v="USD"/>
    <n v="266708.20000000007"/>
    <n v="266708.20000000007"/>
    <x v="1"/>
    <n v="249260.00000000003"/>
    <x v="536"/>
    <n v="266708.20000000007"/>
    <n v="266708.20000000007"/>
    <n v="7.0000000000000159E-2"/>
  </r>
  <r>
    <x v="537"/>
    <x v="4"/>
    <s v="London"/>
    <x v="0"/>
    <x v="0"/>
    <d v="2021-01-11T00:00:00"/>
    <d v="2022-12-01T00:00:00"/>
    <x v="0"/>
    <x v="17"/>
    <s v="O"/>
    <s v="GBP"/>
    <n v="202399.99999999997"/>
    <n v="197340.00000000003"/>
    <n v="0"/>
    <n v="0"/>
    <n v="197340.00000000003"/>
    <n v="0"/>
    <n v="0"/>
    <n v="0"/>
    <n v="0"/>
    <n v="0"/>
    <n v="399740"/>
    <s v="GBP"/>
    <n v="224664"/>
    <n v="224664"/>
    <x v="1"/>
    <n v="269323.56001530966"/>
    <x v="537"/>
    <n v="298949.15161699377"/>
    <n v="298949.15161699377"/>
    <n v="0.11000000000000017"/>
  </r>
  <r>
    <x v="538"/>
    <x v="3"/>
    <s v="San Francisco"/>
    <x v="2"/>
    <x v="2"/>
    <d v="2021-01-11T00:00:00"/>
    <d v="2022-12-01T00:00:00"/>
    <x v="3"/>
    <x v="14"/>
    <s v="G"/>
    <s v="USD"/>
    <n v="175685.40000000002"/>
    <n v="47665.200000000012"/>
    <n v="0"/>
    <n v="0"/>
    <n v="47665.200000000012"/>
    <n v="0"/>
    <n v="0"/>
    <n v="0"/>
    <n v="0"/>
    <n v="0"/>
    <n v="223350.60000000003"/>
    <s v="USD"/>
    <n v="195010.79400000005"/>
    <n v="195010.79400000005"/>
    <x v="1"/>
    <n v="175685.40000000002"/>
    <x v="538"/>
    <n v="195010.79400000005"/>
    <n v="195010.79400000005"/>
    <n v="0.11000000000000015"/>
  </r>
  <r>
    <x v="539"/>
    <x v="4"/>
    <s v="London"/>
    <x v="0"/>
    <x v="0"/>
    <d v="2021-01-11T00:00:00"/>
    <d v="2022-12-01T00:00:00"/>
    <x v="3"/>
    <x v="13"/>
    <s v="S"/>
    <s v="GBP"/>
    <n v="149875"/>
    <n v="118800"/>
    <n v="0"/>
    <n v="0"/>
    <n v="118800"/>
    <n v="0"/>
    <n v="0"/>
    <n v="0"/>
    <n v="0"/>
    <n v="0"/>
    <n v="268675"/>
    <s v="GBP"/>
    <n v="169358.74999999997"/>
    <n v="169358.74999999997"/>
    <x v="1"/>
    <n v="199431.16876133668"/>
    <x v="539"/>
    <n v="225357.22070031043"/>
    <n v="225357.22070031043"/>
    <n v="0.12999999999999989"/>
  </r>
  <r>
    <x v="540"/>
    <x v="0"/>
    <s v="London"/>
    <x v="0"/>
    <x v="0"/>
    <d v="2021-01-11T00:00:00"/>
    <d v="2022-12-01T00:00:00"/>
    <x v="2"/>
    <x v="13"/>
    <s v="Z"/>
    <s v="GBP"/>
    <n v="145475"/>
    <n v="173910.00000000003"/>
    <n v="51859.44"/>
    <n v="0"/>
    <n v="225769.44000000003"/>
    <n v="0"/>
    <n v="0"/>
    <n v="0"/>
    <n v="0"/>
    <n v="0"/>
    <n v="371244.44000000006"/>
    <s v="GBP"/>
    <n v="157113"/>
    <n v="157113"/>
    <x v="1"/>
    <n v="193576.30876100386"/>
    <x v="540"/>
    <n v="209062.41346188416"/>
    <n v="209062.41346188416"/>
    <n v="7.9999999999999946E-2"/>
  </r>
  <r>
    <x v="541"/>
    <x v="0"/>
    <s v="London"/>
    <x v="0"/>
    <x v="0"/>
    <d v="2021-01-11T00:00:00"/>
    <d v="2022-12-01T00:00:00"/>
    <x v="2"/>
    <x v="21"/>
    <s v="W"/>
    <s v="GBP"/>
    <n v="131560.00000000003"/>
    <n v="173250.00000000003"/>
    <n v="0"/>
    <n v="0"/>
    <n v="173250.00000000003"/>
    <n v="0"/>
    <n v="0"/>
    <n v="0"/>
    <n v="0"/>
    <n v="0"/>
    <n v="304810.00000000006"/>
    <s v="GBP"/>
    <n v="139453.60000000003"/>
    <n v="139453.60000000003"/>
    <x v="1"/>
    <n v="175060.31400995137"/>
    <x v="541"/>
    <n v="185563.93285054844"/>
    <n v="185563.93285054844"/>
    <n v="5.9999999999999963E-2"/>
  </r>
  <r>
    <x v="542"/>
    <x v="3"/>
    <s v="San Francisco"/>
    <x v="2"/>
    <x v="2"/>
    <d v="2021-01-11T00:00:00"/>
    <d v="2022-12-01T00:00:00"/>
    <x v="1"/>
    <x v="22"/>
    <s v="R"/>
    <s v="USD"/>
    <n v="182038.17500000002"/>
    <n v="40590.000000000007"/>
    <n v="0"/>
    <n v="0"/>
    <n v="40590.000000000007"/>
    <n v="0"/>
    <n v="0"/>
    <n v="0"/>
    <n v="0"/>
    <n v="0"/>
    <n v="222628.17500000002"/>
    <s v="USD"/>
    <n v="209343.90125"/>
    <n v="209343.90125"/>
    <x v="1"/>
    <n v="182038.17500000002"/>
    <x v="542"/>
    <n v="209343.90125"/>
    <n v="209343.90125"/>
    <n v="0.14999999999999986"/>
  </r>
  <r>
    <x v="543"/>
    <x v="3"/>
    <s v="London"/>
    <x v="0"/>
    <x v="0"/>
    <d v="2021-01-11T00:00:00"/>
    <d v="2022-12-01T00:00:00"/>
    <x v="1"/>
    <x v="6"/>
    <s v="O"/>
    <s v="GBP"/>
    <n v="117672.50000000003"/>
    <n v="35640"/>
    <n v="0"/>
    <n v="0"/>
    <n v="35640"/>
    <n v="0"/>
    <n v="0"/>
    <n v="0"/>
    <n v="0"/>
    <n v="0"/>
    <n v="153312.50000000003"/>
    <s v="GBP"/>
    <n v="123556.12500000003"/>
    <n v="123556.12500000003"/>
    <x v="1"/>
    <n v="156580.91213390089"/>
    <x v="543"/>
    <n v="164409.95774059594"/>
    <n v="164409.95774059594"/>
    <n v="5.0000000000000086E-2"/>
  </r>
  <r>
    <x v="544"/>
    <x v="4"/>
    <s v="San Francisco"/>
    <x v="2"/>
    <x v="2"/>
    <d v="2021-01-11T00:00:00"/>
    <d v="2022-12-01T00:00:00"/>
    <x v="5"/>
    <x v="14"/>
    <s v="Y"/>
    <s v="USD"/>
    <n v="294580"/>
    <n v="982300"/>
    <n v="0"/>
    <n v="0"/>
    <n v="982300"/>
    <n v="0"/>
    <n v="0"/>
    <n v="0"/>
    <n v="0"/>
    <n v="0"/>
    <n v="1276880"/>
    <s v="USD"/>
    <n v="332875.39999999997"/>
    <n v="332875.39999999997"/>
    <x v="1"/>
    <n v="294580"/>
    <x v="544"/>
    <n v="332875.39999999997"/>
    <n v="332875.39999999997"/>
    <n v="0.12999999999999989"/>
  </r>
  <r>
    <x v="545"/>
    <x v="3"/>
    <s v="Princeton"/>
    <x v="2"/>
    <x v="2"/>
    <d v="2008-01-22T00:00:00"/>
    <d v="2022-12-01T00:00:00"/>
    <x v="1"/>
    <x v="11"/>
    <s v="X"/>
    <s v="USD"/>
    <n v="136098.49000000002"/>
    <n v="17908"/>
    <n v="0"/>
    <n v="0"/>
    <n v="17908"/>
    <n v="0"/>
    <n v="0"/>
    <n v="0"/>
    <n v="0"/>
    <n v="0"/>
    <n v="154006.49000000002"/>
    <s v="USD"/>
    <n v="138820.45980000001"/>
    <n v="138820.45980000001"/>
    <x v="0"/>
    <n v="136098.49000000002"/>
    <x v="545"/>
    <n v="138820.45980000001"/>
    <n v="138820.45980000001"/>
    <n v="1.9999999999999934E-2"/>
  </r>
  <r>
    <x v="546"/>
    <x v="0"/>
    <s v="San Francisco"/>
    <x v="2"/>
    <x v="2"/>
    <d v="2021-01-11T00:00:00"/>
    <d v="2022-12-01T00:00:00"/>
    <x v="5"/>
    <x v="17"/>
    <s v="L"/>
    <s v="USD"/>
    <n v="158576"/>
    <n v="209583.00000000003"/>
    <n v="0"/>
    <n v="0"/>
    <n v="209583.00000000003"/>
    <n v="0"/>
    <n v="0"/>
    <n v="0"/>
    <n v="0"/>
    <n v="0"/>
    <n v="368159"/>
    <s v="USD"/>
    <n v="168090.56"/>
    <n v="168090.56"/>
    <x v="1"/>
    <n v="158576"/>
    <x v="546"/>
    <n v="168090.56"/>
    <n v="168090.56"/>
    <n v="5.9999999999999984E-2"/>
  </r>
  <r>
    <x v="547"/>
    <x v="0"/>
    <s v="Boston"/>
    <x v="2"/>
    <x v="2"/>
    <d v="2021-01-11T00:00:00"/>
    <d v="2022-12-01T00:00:00"/>
    <x v="4"/>
    <x v="11"/>
    <s v="V"/>
    <s v="USD"/>
    <n v="166650"/>
    <n v="351771.20000000007"/>
    <n v="0"/>
    <n v="51500"/>
    <n v="403271.20000000007"/>
    <n v="212545.2"/>
    <n v="0"/>
    <n v="0"/>
    <n v="212545.2"/>
    <n v="0"/>
    <n v="782466.40000000014"/>
    <s v="USD"/>
    <n v="189981.00000000003"/>
    <n v="189981.00000000003"/>
    <x v="1"/>
    <n v="166650"/>
    <x v="547"/>
    <n v="189981.00000000003"/>
    <n v="189981.00000000003"/>
    <n v="0.14000000000000018"/>
  </r>
  <r>
    <x v="548"/>
    <x v="4"/>
    <s v="London"/>
    <x v="0"/>
    <x v="0"/>
    <d v="2021-01-11T00:00:00"/>
    <d v="2022-12-01T00:00:00"/>
    <x v="2"/>
    <x v="17"/>
    <s v="W"/>
    <s v="GBP"/>
    <n v="179850"/>
    <n v="166474"/>
    <n v="573943.86"/>
    <n v="0"/>
    <n v="740417.86"/>
    <n v="0"/>
    <n v="0"/>
    <n v="0"/>
    <n v="0"/>
    <n v="0"/>
    <n v="920267.86"/>
    <s v="GBP"/>
    <n v="196036.5"/>
    <n v="196036.5"/>
    <x v="1"/>
    <n v="239317.40251360403"/>
    <x v="548"/>
    <n v="260855.96873982839"/>
    <n v="260855.96873982839"/>
    <n v="8.9999999999999969E-2"/>
  </r>
  <r>
    <x v="549"/>
    <x v="4"/>
    <s v="Wilmington"/>
    <x v="2"/>
    <x v="2"/>
    <d v="2021-01-11T00:00:00"/>
    <d v="2022-12-01T00:00:00"/>
    <x v="1"/>
    <x v="22"/>
    <s v="K"/>
    <s v="USD"/>
    <n v="250800.00000000006"/>
    <n v="144144"/>
    <n v="0"/>
    <n v="0"/>
    <n v="144144"/>
    <n v="0"/>
    <n v="0"/>
    <n v="0"/>
    <n v="0"/>
    <n v="0"/>
    <n v="394944.00000000006"/>
    <s v="USD"/>
    <n v="285912.00000000012"/>
    <n v="285912.00000000012"/>
    <x v="1"/>
    <n v="250800.00000000006"/>
    <x v="549"/>
    <n v="285912.00000000012"/>
    <n v="285912.00000000012"/>
    <n v="0.14000000000000021"/>
  </r>
  <r>
    <x v="550"/>
    <x v="0"/>
    <s v="San Francisco"/>
    <x v="2"/>
    <x v="2"/>
    <d v="2021-01-11T00:00:00"/>
    <d v="2022-12-01T00:00:00"/>
    <x v="1"/>
    <x v="4"/>
    <s v="O"/>
    <s v="USD"/>
    <n v="213378.00000000003"/>
    <n v="142120"/>
    <n v="0"/>
    <n v="0"/>
    <n v="142120"/>
    <n v="0"/>
    <n v="0"/>
    <n v="0"/>
    <n v="0"/>
    <n v="0"/>
    <n v="355498"/>
    <s v="USD"/>
    <n v="224046.90000000005"/>
    <n v="224046.90000000005"/>
    <x v="1"/>
    <n v="213378.00000000003"/>
    <x v="550"/>
    <n v="224046.90000000005"/>
    <n v="224046.90000000005"/>
    <n v="5.00000000000001E-2"/>
  </r>
  <r>
    <x v="551"/>
    <x v="0"/>
    <s v="San Francisco"/>
    <x v="2"/>
    <x v="2"/>
    <d v="2021-01-11T00:00:00"/>
    <d v="2022-12-01T00:00:00"/>
    <x v="2"/>
    <x v="1"/>
    <s v="D"/>
    <s v="USD"/>
    <n v="206448.00000000003"/>
    <n v="195415.00000000003"/>
    <n v="0"/>
    <n v="0"/>
    <n v="195415.00000000003"/>
    <n v="0"/>
    <n v="0"/>
    <n v="0"/>
    <n v="0"/>
    <n v="0"/>
    <n v="401863.00000000006"/>
    <s v="USD"/>
    <n v="208512.48000000004"/>
    <n v="208512.48000000004"/>
    <x v="1"/>
    <n v="206448.00000000003"/>
    <x v="551"/>
    <n v="208512.48000000004"/>
    <n v="208512.48000000004"/>
    <n v="1.0000000000000049E-2"/>
  </r>
  <r>
    <x v="552"/>
    <x v="6"/>
    <s v="London"/>
    <x v="0"/>
    <x v="0"/>
    <d v="2021-01-11T00:00:00"/>
    <d v="2022-12-01T00:00:00"/>
    <x v="2"/>
    <x v="21"/>
    <s v="Q"/>
    <s v="GBP"/>
    <n v="52624.000000000007"/>
    <n v="21340"/>
    <n v="0"/>
    <n v="0"/>
    <n v="21340"/>
    <n v="0"/>
    <n v="0"/>
    <n v="0"/>
    <n v="0"/>
    <n v="0"/>
    <n v="73964"/>
    <s v="GBP"/>
    <n v="55255.200000000012"/>
    <n v="55255.200000000012"/>
    <x v="1"/>
    <n v="70024.125603980545"/>
    <x v="552"/>
    <n v="73525.33188417957"/>
    <n v="73525.33188417957"/>
    <n v="4.9999999999999968E-2"/>
  </r>
  <r>
    <x v="553"/>
    <x v="0"/>
    <s v="San Francisco"/>
    <x v="2"/>
    <x v="2"/>
    <d v="2021-01-11T00:00:00"/>
    <d v="2022-12-01T00:00:00"/>
    <x v="1"/>
    <x v="0"/>
    <s v="K"/>
    <s v="USD"/>
    <n v="204763.68000000005"/>
    <n v="77440"/>
    <n v="0"/>
    <n v="0"/>
    <n v="77440"/>
    <n v="0"/>
    <n v="0"/>
    <n v="0"/>
    <n v="0"/>
    <n v="0"/>
    <n v="282203.68000000005"/>
    <s v="USD"/>
    <n v="215001.86400000006"/>
    <n v="215001.86400000006"/>
    <x v="1"/>
    <n v="204763.68000000005"/>
    <x v="553"/>
    <n v="215001.86400000006"/>
    <n v="215001.86400000006"/>
    <n v="5.0000000000000031E-2"/>
  </r>
  <r>
    <x v="554"/>
    <x v="0"/>
    <s v="San Francisco"/>
    <x v="2"/>
    <x v="2"/>
    <d v="2021-01-11T00:00:00"/>
    <d v="2022-12-01T00:00:00"/>
    <x v="5"/>
    <x v="21"/>
    <s v="I"/>
    <s v="USD"/>
    <n v="196350.00000000003"/>
    <n v="141570"/>
    <n v="0"/>
    <n v="0"/>
    <n v="141570"/>
    <n v="0"/>
    <n v="0"/>
    <n v="0"/>
    <n v="0"/>
    <n v="0"/>
    <n v="337920"/>
    <s v="USD"/>
    <n v="212058.00000000006"/>
    <n v="212058.00000000006"/>
    <x v="1"/>
    <n v="196350.00000000003"/>
    <x v="554"/>
    <n v="212058.00000000006"/>
    <n v="212058.00000000006"/>
    <n v="8.000000000000014E-2"/>
  </r>
  <r>
    <x v="555"/>
    <x v="0"/>
    <s v="New York"/>
    <x v="2"/>
    <x v="2"/>
    <d v="2021-01-11T00:00:00"/>
    <d v="2022-12-01T00:00:00"/>
    <x v="2"/>
    <x v="1"/>
    <s v="T"/>
    <s v="USD"/>
    <n v="169950"/>
    <n v="204820.00000000003"/>
    <n v="0"/>
    <n v="0"/>
    <n v="204820.00000000003"/>
    <n v="0"/>
    <n v="0"/>
    <n v="0"/>
    <n v="0"/>
    <n v="0"/>
    <n v="374770"/>
    <s v="USD"/>
    <n v="192043.49999999997"/>
    <n v="192043.49999999997"/>
    <x v="1"/>
    <n v="169950"/>
    <x v="555"/>
    <n v="192043.49999999997"/>
    <n v="192043.49999999997"/>
    <n v="0.12999999999999984"/>
  </r>
  <r>
    <x v="556"/>
    <x v="1"/>
    <s v="Tokyo"/>
    <x v="1"/>
    <x v="1"/>
    <d v="2007-05-21T00:00:00"/>
    <d v="2022-12-01T00:00:00"/>
    <x v="1"/>
    <x v="18"/>
    <s v="U"/>
    <s v="JPY"/>
    <n v="13173270.000000004"/>
    <n v="1365100.0000000002"/>
    <n v="0"/>
    <n v="0"/>
    <n v="1365100.0000000002"/>
    <n v="0"/>
    <n v="0"/>
    <n v="0"/>
    <n v="0"/>
    <n v="0"/>
    <n v="14538370.000000004"/>
    <s v="JPY"/>
    <n v="14358864.300000004"/>
    <n v="14358864.300000004"/>
    <x v="0"/>
    <n v="121250.58677343646"/>
    <x v="556"/>
    <n v="132163.13958304573"/>
    <n v="132163.13958304573"/>
    <n v="8.9999999999999941E-2"/>
  </r>
  <r>
    <x v="557"/>
    <x v="4"/>
    <s v="New York"/>
    <x v="2"/>
    <x v="2"/>
    <d v="2008-01-28T00:00:00"/>
    <d v="2022-12-01T00:00:00"/>
    <x v="1"/>
    <x v="5"/>
    <s v="D"/>
    <s v="USD"/>
    <n v="333300"/>
    <n v="2412300"/>
    <n v="0"/>
    <n v="0"/>
    <n v="2412300"/>
    <n v="0"/>
    <n v="0"/>
    <n v="0"/>
    <n v="0"/>
    <n v="787500"/>
    <n v="3533100"/>
    <s v="USD"/>
    <n v="343299"/>
    <n v="343299"/>
    <x v="0"/>
    <n v="333300"/>
    <x v="557"/>
    <n v="343299"/>
    <n v="343299"/>
    <n v="0.03"/>
  </r>
  <r>
    <x v="558"/>
    <x v="3"/>
    <s v="Singapore"/>
    <x v="9"/>
    <x v="1"/>
    <d v="2021-01-11T00:00:00"/>
    <d v="2022-12-01T00:00:00"/>
    <x v="0"/>
    <x v="3"/>
    <s v="S"/>
    <s v="SGD"/>
    <n v="191649.92000000001"/>
    <n v="43989.000000000007"/>
    <n v="0"/>
    <n v="0"/>
    <n v="43989.000000000007"/>
    <n v="0"/>
    <n v="0"/>
    <n v="0"/>
    <n v="0"/>
    <n v="0"/>
    <n v="235638.92"/>
    <s v="SGD"/>
    <n v="193566.4192"/>
    <n v="193566.4192"/>
    <x v="1"/>
    <n v="143295.01663613593"/>
    <x v="558"/>
    <n v="144727.96680249728"/>
    <n v="144727.96680249728"/>
    <n v="9.9999999999999221E-3"/>
  </r>
  <r>
    <x v="559"/>
    <x v="3"/>
    <s v="London"/>
    <x v="0"/>
    <x v="0"/>
    <d v="2021-01-11T00:00:00"/>
    <d v="2022-12-01T00:00:00"/>
    <x v="1"/>
    <x v="14"/>
    <s v="W"/>
    <s v="GBP"/>
    <n v="64113.280000000013"/>
    <n v="11748.000000000002"/>
    <n v="0"/>
    <n v="0"/>
    <n v="11748.000000000002"/>
    <n v="0"/>
    <n v="0"/>
    <n v="0"/>
    <n v="0"/>
    <n v="0"/>
    <n v="75861.280000000013"/>
    <s v="GBP"/>
    <n v="73730.272000000012"/>
    <n v="73730.272000000012"/>
    <x v="1"/>
    <n v="85312.336036849607"/>
    <x v="559"/>
    <n v="98109.186442377046"/>
    <n v="98109.186442377046"/>
    <n v="0.14999999999999997"/>
  </r>
  <r>
    <x v="560"/>
    <x v="4"/>
    <s v="Toronto"/>
    <x v="5"/>
    <x v="2"/>
    <d v="2021-01-11T00:00:00"/>
    <d v="2022-12-01T00:00:00"/>
    <x v="2"/>
    <x v="11"/>
    <s v="R"/>
    <s v="CAD"/>
    <n v="246840.00000000003"/>
    <n v="549120"/>
    <n v="0"/>
    <n v="0"/>
    <n v="549120"/>
    <n v="0"/>
    <n v="0"/>
    <n v="0"/>
    <n v="0"/>
    <n v="0"/>
    <n v="795960"/>
    <s v="CAD"/>
    <n v="251776.80000000005"/>
    <n v="251776.80000000005"/>
    <x v="1"/>
    <n v="190286.77150786313"/>
    <x v="560"/>
    <n v="194092.50693802041"/>
    <n v="194092.50693802041"/>
    <n v="2.000000000000008E-2"/>
  </r>
  <r>
    <x v="561"/>
    <x v="0"/>
    <s v="San Francisco"/>
    <x v="2"/>
    <x v="2"/>
    <d v="2021-01-11T00:00:00"/>
    <d v="2022-12-01T00:00:00"/>
    <x v="3"/>
    <x v="4"/>
    <s v="R"/>
    <s v="USD"/>
    <n v="191923.60000000003"/>
    <n v="77033"/>
    <n v="0"/>
    <n v="0"/>
    <n v="77033"/>
    <n v="0"/>
    <n v="0"/>
    <n v="0"/>
    <n v="0"/>
    <n v="0"/>
    <n v="268956.60000000003"/>
    <s v="USD"/>
    <n v="218792.90400000007"/>
    <n v="218792.90400000007"/>
    <x v="1"/>
    <n v="191923.60000000003"/>
    <x v="561"/>
    <n v="218792.90400000007"/>
    <n v="218792.90400000007"/>
    <n v="0.14000000000000015"/>
  </r>
  <r>
    <x v="562"/>
    <x v="4"/>
    <s v="New York"/>
    <x v="2"/>
    <x v="2"/>
    <d v="2021-01-11T00:00:00"/>
    <d v="2022-12-01T00:00:00"/>
    <x v="2"/>
    <x v="23"/>
    <s v="U"/>
    <s v="USD"/>
    <n v="263340.00000000006"/>
    <n v="355300.00000000006"/>
    <n v="0"/>
    <n v="0"/>
    <n v="355300.00000000006"/>
    <n v="0"/>
    <n v="0"/>
    <n v="0"/>
    <n v="0"/>
    <n v="0"/>
    <n v="618640.00000000012"/>
    <s v="USD"/>
    <n v="276507.00000000006"/>
    <n v="276507.00000000006"/>
    <x v="1"/>
    <n v="263340.00000000006"/>
    <x v="562"/>
    <n v="276507.00000000006"/>
    <n v="276507.00000000006"/>
    <n v="4.9999999999999989E-2"/>
  </r>
  <r>
    <x v="563"/>
    <x v="0"/>
    <s v="Hong Kong"/>
    <x v="3"/>
    <x v="1"/>
    <d v="2021-01-11T00:00:00"/>
    <d v="2022-12-01T00:00:00"/>
    <x v="1"/>
    <x v="7"/>
    <s v="O"/>
    <s v="HKD"/>
    <n v="1898248.0000000005"/>
    <n v="1175017.7999999998"/>
    <n v="0"/>
    <n v="0"/>
    <n v="1175017.7999999998"/>
    <n v="0"/>
    <n v="0"/>
    <n v="0"/>
    <n v="0"/>
    <n v="0"/>
    <n v="3073265.8000000003"/>
    <s v="HKD"/>
    <n v="2069090.3200000008"/>
    <n v="2069090.3200000008"/>
    <x v="1"/>
    <n v="241995.37234754569"/>
    <x v="563"/>
    <n v="263774.95585882483"/>
    <n v="263774.95585882483"/>
    <n v="9.0000000000000108E-2"/>
  </r>
  <r>
    <x v="564"/>
    <x v="4"/>
    <s v="New York"/>
    <x v="2"/>
    <x v="2"/>
    <d v="2021-01-11T00:00:00"/>
    <d v="2022-12-01T00:00:00"/>
    <x v="0"/>
    <x v="8"/>
    <s v="M"/>
    <s v="USD"/>
    <n v="258720.00000000006"/>
    <n v="424545"/>
    <n v="0"/>
    <n v="0"/>
    <n v="424545"/>
    <n v="0"/>
    <n v="0"/>
    <n v="0"/>
    <n v="0"/>
    <n v="0"/>
    <n v="683265"/>
    <s v="USD"/>
    <n v="282004.8000000001"/>
    <n v="282004.8000000001"/>
    <x v="1"/>
    <n v="258720.00000000006"/>
    <x v="564"/>
    <n v="282004.8000000001"/>
    <n v="282004.8000000001"/>
    <n v="9.0000000000000163E-2"/>
  </r>
  <r>
    <x v="565"/>
    <x v="0"/>
    <s v="New York"/>
    <x v="2"/>
    <x v="2"/>
    <d v="2021-01-11T00:00:00"/>
    <d v="2022-12-01T00:00:00"/>
    <x v="0"/>
    <x v="12"/>
    <s v="I"/>
    <s v="USD"/>
    <n v="182707.58000000002"/>
    <n v="132165"/>
    <n v="0"/>
    <n v="0"/>
    <n v="132165"/>
    <n v="0"/>
    <n v="0"/>
    <n v="0"/>
    <n v="0"/>
    <n v="0"/>
    <n v="314872.58"/>
    <s v="USD"/>
    <n v="195497.11060000001"/>
    <n v="195497.11060000001"/>
    <x v="1"/>
    <n v="182707.58000000002"/>
    <x v="565"/>
    <n v="195497.11060000001"/>
    <n v="195497.11060000001"/>
    <n v="6.9999999999999979E-2"/>
  </r>
  <r>
    <x v="566"/>
    <x v="0"/>
    <s v="San Francisco"/>
    <x v="2"/>
    <x v="2"/>
    <d v="2021-03-30T00:00:00"/>
    <d v="2022-12-01T00:00:00"/>
    <x v="1"/>
    <x v="15"/>
    <s v="H"/>
    <s v="USD"/>
    <n v="203940.00000000003"/>
    <n v="101200.00000000001"/>
    <n v="0"/>
    <n v="0"/>
    <n v="101200.00000000001"/>
    <n v="0"/>
    <n v="0"/>
    <n v="0"/>
    <n v="0"/>
    <n v="0"/>
    <n v="305140.00000000006"/>
    <s v="USD"/>
    <n v="222294.60000000003"/>
    <n v="222294.60000000003"/>
    <x v="1"/>
    <n v="203940.00000000003"/>
    <x v="72"/>
    <n v="222294.60000000003"/>
    <n v="222294.60000000003"/>
    <n v="9.0000000000000011E-2"/>
  </r>
  <r>
    <x v="567"/>
    <x v="4"/>
    <s v="London"/>
    <x v="0"/>
    <x v="0"/>
    <d v="2021-01-18T00:00:00"/>
    <d v="2022-12-01T00:00:00"/>
    <x v="0"/>
    <x v="19"/>
    <s v="R"/>
    <s v="GBP"/>
    <n v="186560"/>
    <n v="285692"/>
    <n v="0"/>
    <n v="0"/>
    <n v="285692"/>
    <n v="0"/>
    <n v="0"/>
    <n v="0"/>
    <n v="0"/>
    <n v="0"/>
    <n v="472252"/>
    <s v="GBP"/>
    <n v="188425.60000000001"/>
    <n v="188425.60000000001"/>
    <x v="1"/>
    <n v="248246.06401411159"/>
    <x v="566"/>
    <n v="250728.52465425269"/>
    <n v="250728.52465425269"/>
    <n v="9.999999999999936E-3"/>
  </r>
  <r>
    <x v="568"/>
    <x v="0"/>
    <s v="New York"/>
    <x v="2"/>
    <x v="2"/>
    <d v="2008-01-28T00:00:00"/>
    <d v="2022-12-01T00:00:00"/>
    <x v="3"/>
    <x v="15"/>
    <s v="X"/>
    <s v="USD"/>
    <n v="172205"/>
    <n v="101376.00000000001"/>
    <n v="0"/>
    <n v="0"/>
    <n v="101376.00000000001"/>
    <n v="0"/>
    <n v="0"/>
    <n v="0"/>
    <n v="0"/>
    <n v="0"/>
    <n v="273581"/>
    <s v="USD"/>
    <n v="179093.2"/>
    <n v="179093.2"/>
    <x v="0"/>
    <n v="172205"/>
    <x v="567"/>
    <n v="179093.2"/>
    <n v="179093.2"/>
    <n v="4.000000000000007E-2"/>
  </r>
  <r>
    <x v="569"/>
    <x v="0"/>
    <s v="Boston"/>
    <x v="2"/>
    <x v="2"/>
    <d v="2021-01-25T00:00:00"/>
    <d v="2022-12-01T00:00:00"/>
    <x v="0"/>
    <x v="12"/>
    <s v="N"/>
    <s v="USD"/>
    <n v="93280"/>
    <n v="80080"/>
    <n v="0"/>
    <n v="0"/>
    <n v="80080"/>
    <n v="0"/>
    <n v="0"/>
    <n v="0"/>
    <n v="0"/>
    <n v="0"/>
    <n v="173360"/>
    <s v="USD"/>
    <n v="107271.99999999999"/>
    <n v="107271.99999999999"/>
    <x v="1"/>
    <n v="93280"/>
    <x v="568"/>
    <n v="107271.99999999999"/>
    <n v="107271.99999999999"/>
    <n v="0.14999999999999986"/>
  </r>
  <r>
    <x v="570"/>
    <x v="4"/>
    <s v="London"/>
    <x v="0"/>
    <x v="0"/>
    <d v="2021-01-25T00:00:00"/>
    <d v="2022-12-01T00:00:00"/>
    <x v="2"/>
    <x v="23"/>
    <s v="H"/>
    <s v="GBP"/>
    <n v="166650"/>
    <n v="478229.4"/>
    <n v="666608.07999999996"/>
    <n v="0"/>
    <n v="1144837.48"/>
    <n v="0"/>
    <n v="0"/>
    <n v="0"/>
    <n v="0"/>
    <n v="0"/>
    <n v="1311487.48"/>
    <s v="GBP"/>
    <n v="186648.00000000003"/>
    <n v="186648.00000000003"/>
    <x v="1"/>
    <n v="221752.82251260558"/>
    <x v="569"/>
    <n v="248363.16121411827"/>
    <n v="248363.16121411827"/>
    <n v="0.12000000000000011"/>
  </r>
  <r>
    <x v="571"/>
    <x v="4"/>
    <s v="London"/>
    <x v="0"/>
    <x v="0"/>
    <d v="2021-02-01T00:00:00"/>
    <d v="2022-12-01T00:00:00"/>
    <x v="0"/>
    <x v="24"/>
    <s v="E"/>
    <s v="GBP"/>
    <n v="190080"/>
    <n v="229680.00000000003"/>
    <n v="0"/>
    <n v="0"/>
    <n v="229680.00000000003"/>
    <n v="0"/>
    <n v="0"/>
    <n v="0"/>
    <n v="0"/>
    <n v="0"/>
    <n v="419760"/>
    <s v="GBP"/>
    <n v="214790.39999999999"/>
    <n v="214790.39999999999"/>
    <x v="1"/>
    <n v="252929.95201437784"/>
    <x v="570"/>
    <n v="285810.84577624692"/>
    <n v="285810.84577624692"/>
    <n v="0.12999999999999987"/>
  </r>
  <r>
    <x v="572"/>
    <x v="4"/>
    <s v="London"/>
    <x v="0"/>
    <x v="0"/>
    <d v="2021-02-01T00:00:00"/>
    <d v="2022-12-01T00:00:00"/>
    <x v="2"/>
    <x v="17"/>
    <s v="G"/>
    <s v="GBP"/>
    <n v="186560"/>
    <n v="227700.00000000003"/>
    <n v="0"/>
    <n v="0"/>
    <n v="227700.00000000003"/>
    <n v="0"/>
    <n v="0"/>
    <n v="0"/>
    <n v="0"/>
    <n v="0"/>
    <n v="414260"/>
    <s v="GBP"/>
    <n v="190291.20000000001"/>
    <n v="190291.20000000001"/>
    <x v="1"/>
    <n v="248246.06401411159"/>
    <x v="571"/>
    <n v="253210.98529439382"/>
    <n v="253210.98529439382"/>
    <n v="1.999999999999999E-2"/>
  </r>
  <r>
    <x v="573"/>
    <x v="3"/>
    <s v="London"/>
    <x v="0"/>
    <x v="0"/>
    <d v="2021-03-01T00:00:00"/>
    <d v="2022-12-01T00:00:00"/>
    <x v="1"/>
    <x v="18"/>
    <s v="M"/>
    <s v="GBP"/>
    <n v="109956.00000000001"/>
    <n v="33495"/>
    <n v="0"/>
    <n v="0"/>
    <n v="33495"/>
    <n v="0"/>
    <n v="0"/>
    <n v="0"/>
    <n v="0"/>
    <n v="0"/>
    <n v="143451"/>
    <s v="GBP"/>
    <n v="112155.12000000001"/>
    <n v="112155.12000000001"/>
    <x v="1"/>
    <n v="146312.9514083172"/>
    <x v="572"/>
    <n v="149239.21043648352"/>
    <n v="149239.21043648352"/>
    <n v="1.9999999999999896E-2"/>
  </r>
  <r>
    <x v="574"/>
    <x v="0"/>
    <s v="San Francisco"/>
    <x v="2"/>
    <x v="2"/>
    <d v="2021-02-22T00:00:00"/>
    <d v="2022-12-01T00:00:00"/>
    <x v="5"/>
    <x v="24"/>
    <s v="W"/>
    <s v="USD"/>
    <n v="211750.00000000006"/>
    <n v="293425"/>
    <n v="0"/>
    <n v="0"/>
    <n v="293425"/>
    <n v="0"/>
    <n v="0"/>
    <n v="0"/>
    <n v="0"/>
    <n v="0"/>
    <n v="505175.00000000006"/>
    <s v="USD"/>
    <n v="228690.00000000009"/>
    <n v="228690.00000000009"/>
    <x v="1"/>
    <n v="211750.00000000006"/>
    <x v="573"/>
    <n v="228690.00000000009"/>
    <n v="228690.00000000009"/>
    <n v="8.0000000000000113E-2"/>
  </r>
  <r>
    <x v="575"/>
    <x v="0"/>
    <s v="Toronto"/>
    <x v="5"/>
    <x v="2"/>
    <d v="2021-02-22T00:00:00"/>
    <d v="2022-12-01T00:00:00"/>
    <x v="5"/>
    <x v="7"/>
    <s v="P"/>
    <s v="CAD"/>
    <n v="184905.60000000003"/>
    <n v="111672.00000000001"/>
    <n v="0"/>
    <n v="0"/>
    <n v="111672.00000000001"/>
    <n v="0"/>
    <n v="0"/>
    <n v="0"/>
    <n v="0"/>
    <n v="0"/>
    <n v="296577.60000000003"/>
    <s v="CAD"/>
    <n v="186754.65600000005"/>
    <n v="186754.65600000005"/>
    <x v="1"/>
    <n v="142542.09065679929"/>
    <x v="574"/>
    <n v="143967.5115633673"/>
    <n v="143967.5115633673"/>
    <n v="1.000000000000008E-2"/>
  </r>
  <r>
    <x v="576"/>
    <x v="0"/>
    <s v="San Francisco"/>
    <x v="2"/>
    <x v="2"/>
    <d v="2021-02-16T00:00:00"/>
    <d v="2022-12-01T00:00:00"/>
    <x v="0"/>
    <x v="0"/>
    <s v="D"/>
    <s v="USD"/>
    <n v="198770.00000000003"/>
    <n v="105512.00000000001"/>
    <n v="0"/>
    <n v="0"/>
    <n v="105512.00000000001"/>
    <n v="0"/>
    <n v="0"/>
    <n v="0"/>
    <n v="0"/>
    <n v="0"/>
    <n v="304282.00000000006"/>
    <s v="USD"/>
    <n v="206720.80000000005"/>
    <n v="206720.80000000005"/>
    <x v="1"/>
    <n v="198770.00000000003"/>
    <x v="575"/>
    <n v="206720.80000000005"/>
    <n v="206720.80000000005"/>
    <n v="4.0000000000000084E-2"/>
  </r>
  <r>
    <x v="577"/>
    <x v="0"/>
    <s v="San Francisco"/>
    <x v="2"/>
    <x v="2"/>
    <d v="2021-02-22T00:00:00"/>
    <d v="2022-12-01T00:00:00"/>
    <x v="0"/>
    <x v="21"/>
    <s v="J"/>
    <s v="USD"/>
    <n v="227810.00000000006"/>
    <n v="35574"/>
    <n v="0"/>
    <n v="0"/>
    <n v="35574"/>
    <n v="0"/>
    <n v="0"/>
    <n v="0"/>
    <n v="0"/>
    <n v="0"/>
    <n v="263384.00000000006"/>
    <s v="USD"/>
    <n v="239200.50000000006"/>
    <n v="239200.50000000006"/>
    <x v="1"/>
    <n v="227810.00000000006"/>
    <x v="576"/>
    <n v="239200.50000000006"/>
    <n v="239200.50000000006"/>
    <n v="4.9999999999999989E-2"/>
  </r>
  <r>
    <x v="578"/>
    <x v="0"/>
    <s v="San Francisco"/>
    <x v="2"/>
    <x v="2"/>
    <d v="2021-03-01T00:00:00"/>
    <d v="2022-12-01T00:00:00"/>
    <x v="1"/>
    <x v="19"/>
    <s v="H"/>
    <s v="USD"/>
    <n v="202399.99999999997"/>
    <n v="125840"/>
    <n v="0"/>
    <n v="0"/>
    <n v="125840"/>
    <n v="0"/>
    <n v="0"/>
    <n v="0"/>
    <n v="0"/>
    <n v="0"/>
    <n v="328240"/>
    <s v="USD"/>
    <n v="218591.99999999997"/>
    <n v="218591.99999999997"/>
    <x v="1"/>
    <n v="202399.99999999997"/>
    <x v="577"/>
    <n v="218591.99999999997"/>
    <n v="218591.99999999997"/>
    <n v="8.0000000000000016E-2"/>
  </r>
  <r>
    <x v="579"/>
    <x v="7"/>
    <s v="Hong Kong"/>
    <x v="3"/>
    <x v="1"/>
    <d v="2008-01-31T00:00:00"/>
    <d v="2022-12-01T00:00:00"/>
    <x v="2"/>
    <x v="6"/>
    <s v="W"/>
    <s v="HKD"/>
    <n v="623480"/>
    <n v="444576.00000000006"/>
    <n v="0"/>
    <n v="0"/>
    <n v="444576.00000000006"/>
    <n v="0"/>
    <n v="0"/>
    <n v="0"/>
    <n v="0"/>
    <n v="0"/>
    <n v="1068056"/>
    <s v="HKD"/>
    <n v="648419.20000000007"/>
    <n v="648419.20000000007"/>
    <x v="0"/>
    <n v="79483.436701235958"/>
    <x v="578"/>
    <n v="82662.774169285403"/>
    <n v="82662.774169285403"/>
    <n v="4.0000000000000091E-2"/>
  </r>
  <r>
    <x v="580"/>
    <x v="3"/>
    <s v="London"/>
    <x v="0"/>
    <x v="0"/>
    <d v="2021-03-15T00:00:00"/>
    <d v="2022-12-01T00:00:00"/>
    <x v="5"/>
    <x v="22"/>
    <s v="D"/>
    <s v="GBP"/>
    <n v="107525.00000000001"/>
    <n v="7733.0000000000009"/>
    <n v="0"/>
    <n v="0"/>
    <n v="7733.0000000000009"/>
    <n v="0"/>
    <n v="0"/>
    <n v="0"/>
    <n v="0"/>
    <n v="0"/>
    <n v="115258.00000000001"/>
    <s v="GBP"/>
    <n v="113976.50000000001"/>
    <n v="113976.50000000001"/>
    <x v="1"/>
    <n v="143078.14125813331"/>
    <x v="579"/>
    <n v="151662.8297336213"/>
    <n v="151662.8297336213"/>
    <n v="5.9999999999999915E-2"/>
  </r>
  <r>
    <x v="581"/>
    <x v="0"/>
    <s v="London"/>
    <x v="0"/>
    <x v="0"/>
    <d v="2021-03-08T00:00:00"/>
    <d v="2022-12-01T00:00:00"/>
    <x v="2"/>
    <x v="3"/>
    <s v="I"/>
    <s v="GBP"/>
    <n v="83490"/>
    <n v="28710"/>
    <n v="0"/>
    <n v="0"/>
    <n v="28710"/>
    <n v="0"/>
    <n v="0"/>
    <n v="0"/>
    <n v="0"/>
    <n v="0"/>
    <n v="112200"/>
    <s v="GBP"/>
    <n v="89334.3"/>
    <n v="89334.3"/>
    <x v="1"/>
    <n v="111095.96850631526"/>
    <x v="580"/>
    <n v="118872.68630175733"/>
    <n v="118872.68630175733"/>
    <n v="7.0000000000000076E-2"/>
  </r>
  <r>
    <x v="582"/>
    <x v="3"/>
    <s v="Tokyo"/>
    <x v="1"/>
    <x v="1"/>
    <d v="2021-03-22T00:00:00"/>
    <d v="2022-12-01T00:00:00"/>
    <x v="5"/>
    <x v="24"/>
    <s v="K"/>
    <s v="JPY"/>
    <n v="13860000.000000002"/>
    <n v="2702700.0000000005"/>
    <n v="0"/>
    <n v="0"/>
    <n v="2702700.0000000005"/>
    <n v="0"/>
    <n v="0"/>
    <n v="0"/>
    <n v="0"/>
    <n v="0"/>
    <n v="16562700.000000002"/>
    <s v="JPY"/>
    <n v="15661800"/>
    <n v="15661800"/>
    <x v="1"/>
    <n v="127571.44829490545"/>
    <x v="581"/>
    <n v="144155.73657324314"/>
    <n v="144155.73657324314"/>
    <n v="0.12999999999999981"/>
  </r>
  <r>
    <x v="583"/>
    <x v="0"/>
    <s v="London"/>
    <x v="0"/>
    <x v="0"/>
    <d v="2022-03-28T00:00:00"/>
    <d v="2022-12-01T00:00:00"/>
    <x v="1"/>
    <x v="0"/>
    <s v="M"/>
    <s v="GBP"/>
    <n v="154000.00000000003"/>
    <n v="97185.000000000015"/>
    <n v="0"/>
    <n v="0"/>
    <n v="97185.000000000015"/>
    <n v="0"/>
    <n v="0"/>
    <n v="0"/>
    <n v="0"/>
    <n v="0"/>
    <n v="251185.00000000006"/>
    <s v="GBP"/>
    <n v="169400.00000000006"/>
    <n v="169400.00000000006"/>
    <x v="2"/>
    <n v="204920.10001164876"/>
    <x v="582"/>
    <n v="225412.11001281365"/>
    <n v="225412.11001281365"/>
    <n v="0.10000000000000007"/>
  </r>
  <r>
    <x v="584"/>
    <x v="0"/>
    <s v="Hong Kong"/>
    <x v="3"/>
    <x v="1"/>
    <d v="2021-03-15T00:00:00"/>
    <d v="2022-12-01T00:00:00"/>
    <x v="5"/>
    <x v="24"/>
    <s v="R"/>
    <s v="HKD"/>
    <n v="2158200.0000000005"/>
    <n v="1666654.0000000002"/>
    <n v="0"/>
    <n v="0"/>
    <n v="1666654.0000000002"/>
    <n v="0"/>
    <n v="0"/>
    <n v="0"/>
    <n v="0"/>
    <n v="0"/>
    <n v="3824854.0000000009"/>
    <s v="HKD"/>
    <n v="2481930.0000000005"/>
    <n v="2481930.0000000005"/>
    <x v="1"/>
    <n v="275134.97319658607"/>
    <x v="583"/>
    <n v="316405.21917607397"/>
    <n v="316405.21917607397"/>
    <n v="0.14999999999999994"/>
  </r>
  <r>
    <x v="585"/>
    <x v="3"/>
    <s v="San Francisco"/>
    <x v="2"/>
    <x v="2"/>
    <d v="2021-03-15T00:00:00"/>
    <d v="2022-12-01T00:00:00"/>
    <x v="2"/>
    <x v="18"/>
    <s v="T"/>
    <s v="USD"/>
    <n v="188100.00000000003"/>
    <n v="0"/>
    <n v="102600"/>
    <n v="0"/>
    <n v="102600"/>
    <n v="0"/>
    <n v="0"/>
    <n v="0"/>
    <n v="0"/>
    <n v="0"/>
    <n v="290700"/>
    <s v="USD"/>
    <n v="205029.00000000006"/>
    <n v="205029.00000000006"/>
    <x v="1"/>
    <n v="188100.00000000003"/>
    <x v="584"/>
    <n v="205029.00000000006"/>
    <n v="205029.00000000006"/>
    <n v="9.0000000000000135E-2"/>
  </r>
  <r>
    <x v="586"/>
    <x v="4"/>
    <s v="New York"/>
    <x v="2"/>
    <x v="2"/>
    <d v="2021-03-29T00:00:00"/>
    <d v="2022-12-01T00:00:00"/>
    <x v="2"/>
    <x v="3"/>
    <s v="C"/>
    <s v="USD"/>
    <n v="268620.00000000006"/>
    <n v="454575.00000000006"/>
    <n v="0"/>
    <n v="0"/>
    <n v="454575.00000000006"/>
    <n v="0"/>
    <n v="0"/>
    <n v="0"/>
    <n v="0"/>
    <n v="0"/>
    <n v="723195.00000000012"/>
    <s v="USD"/>
    <n v="303540.60000000003"/>
    <n v="303540.60000000003"/>
    <x v="1"/>
    <n v="268620.00000000006"/>
    <x v="585"/>
    <n v="303540.60000000003"/>
    <n v="303540.60000000003"/>
    <n v="0.12999999999999989"/>
  </r>
  <r>
    <x v="587"/>
    <x v="3"/>
    <s v="San Francisco"/>
    <x v="2"/>
    <x v="2"/>
    <d v="2021-03-22T00:00:00"/>
    <d v="2022-12-01T00:00:00"/>
    <x v="5"/>
    <x v="1"/>
    <s v="I"/>
    <s v="USD"/>
    <n v="124432.00000000001"/>
    <n v="98384.000000000015"/>
    <n v="0"/>
    <n v="0"/>
    <n v="98384.000000000015"/>
    <n v="0"/>
    <n v="0"/>
    <n v="0"/>
    <n v="0"/>
    <n v="0"/>
    <n v="222816.00000000003"/>
    <s v="USD"/>
    <n v="141852.48000000004"/>
    <n v="141852.48000000004"/>
    <x v="1"/>
    <n v="124432.00000000001"/>
    <x v="586"/>
    <n v="141852.48000000004"/>
    <n v="141852.48000000004"/>
    <n v="0.14000000000000018"/>
  </r>
  <r>
    <x v="588"/>
    <x v="3"/>
    <s v="Singapore"/>
    <x v="9"/>
    <x v="1"/>
    <d v="2021-03-22T00:00:00"/>
    <d v="2022-12-01T00:00:00"/>
    <x v="1"/>
    <x v="16"/>
    <s v="O"/>
    <s v="SGD"/>
    <n v="195360.00000000003"/>
    <n v="37400"/>
    <n v="0"/>
    <n v="0"/>
    <n v="37400"/>
    <n v="0"/>
    <n v="0"/>
    <n v="0"/>
    <n v="0"/>
    <n v="0"/>
    <n v="232760.00000000003"/>
    <s v="SGD"/>
    <n v="201220.80000000005"/>
    <n v="201220.80000000005"/>
    <x v="1"/>
    <n v="146069.01192567949"/>
    <x v="587"/>
    <n v="150451.08228344988"/>
    <n v="150451.08228344988"/>
    <n v="3.0000000000000086E-2"/>
  </r>
  <r>
    <x v="589"/>
    <x v="0"/>
    <s v="Philadelphia"/>
    <x v="2"/>
    <x v="2"/>
    <d v="2021-03-22T00:00:00"/>
    <d v="2022-12-01T00:00:00"/>
    <x v="2"/>
    <x v="3"/>
    <s v="D"/>
    <s v="USD"/>
    <n v="209825.00000000006"/>
    <n v="272085"/>
    <n v="0"/>
    <n v="0"/>
    <n v="272085"/>
    <n v="0"/>
    <n v="0"/>
    <n v="0"/>
    <n v="0"/>
    <n v="0"/>
    <n v="481910.00000000006"/>
    <s v="USD"/>
    <n v="214021.50000000006"/>
    <n v="214021.50000000006"/>
    <x v="1"/>
    <n v="209825.00000000006"/>
    <x v="588"/>
    <n v="214021.50000000006"/>
    <n v="214021.50000000006"/>
    <n v="1.9999999999999993E-2"/>
  </r>
  <r>
    <x v="590"/>
    <x v="1"/>
    <s v="Gurgaon"/>
    <x v="12"/>
    <x v="1"/>
    <d v="2008-02-29T00:00:00"/>
    <d v="2022-12-01T00:00:00"/>
    <x v="1"/>
    <x v="3"/>
    <s v="L"/>
    <s v="INR"/>
    <n v="1650132.0000000005"/>
    <n v="140140"/>
    <n v="0"/>
    <n v="0"/>
    <n v="140140"/>
    <n v="0"/>
    <n v="0"/>
    <n v="0"/>
    <n v="0"/>
    <n v="0"/>
    <n v="1790272.0000000005"/>
    <s v="INR"/>
    <n v="1798643.8800000006"/>
    <n v="1798643.8800000006"/>
    <x v="0"/>
    <n v="24452.739599155342"/>
    <x v="589"/>
    <n v="26653.486163079324"/>
    <n v="26653.486163079324"/>
    <n v="9.0000000000000038E-2"/>
  </r>
  <r>
    <x v="591"/>
    <x v="4"/>
    <s v="London"/>
    <x v="0"/>
    <x v="0"/>
    <d v="2021-09-27T00:00:00"/>
    <d v="2022-12-01T00:00:00"/>
    <x v="2"/>
    <x v="20"/>
    <s v="M"/>
    <s v="GBP"/>
    <n v="177760"/>
    <n v="337722.00000000006"/>
    <n v="0"/>
    <n v="0"/>
    <n v="337722.00000000006"/>
    <n v="0"/>
    <n v="0"/>
    <n v="0"/>
    <n v="0"/>
    <n v="0"/>
    <n v="515482.00000000006"/>
    <s v="GBP"/>
    <n v="195536.00000000003"/>
    <n v="195536.00000000003"/>
    <x v="1"/>
    <n v="236536.34401344592"/>
    <x v="590"/>
    <n v="260189.97841479056"/>
    <n v="260189.97841479056"/>
    <n v="0.10000000000000019"/>
  </r>
  <r>
    <x v="592"/>
    <x v="3"/>
    <s v="San Francisco"/>
    <x v="2"/>
    <x v="2"/>
    <d v="2021-05-03T00:00:00"/>
    <d v="2022-12-01T00:00:00"/>
    <x v="1"/>
    <x v="11"/>
    <s v="D"/>
    <s v="USD"/>
    <n v="190476.00000000003"/>
    <n v="43428.000000000007"/>
    <n v="0"/>
    <n v="0"/>
    <n v="43428.000000000007"/>
    <n v="0"/>
    <n v="0"/>
    <n v="0"/>
    <n v="0"/>
    <n v="0"/>
    <n v="233904.00000000003"/>
    <s v="USD"/>
    <n v="207618.84000000005"/>
    <n v="207618.84000000005"/>
    <x v="1"/>
    <n v="190476.00000000003"/>
    <x v="591"/>
    <n v="207618.84000000005"/>
    <n v="207618.84000000005"/>
    <n v="9.0000000000000122E-2"/>
  </r>
  <r>
    <x v="593"/>
    <x v="4"/>
    <s v="San Francisco"/>
    <x v="2"/>
    <x v="2"/>
    <d v="2021-04-05T00:00:00"/>
    <d v="2022-12-01T00:00:00"/>
    <x v="3"/>
    <x v="7"/>
    <s v="Z"/>
    <s v="USD"/>
    <n v="244420.00000000003"/>
    <n v="200376.00000000003"/>
    <n v="0"/>
    <n v="0"/>
    <n v="200376.00000000003"/>
    <n v="0"/>
    <n v="0"/>
    <n v="0"/>
    <n v="0"/>
    <n v="0"/>
    <n v="444796.00000000006"/>
    <s v="USD"/>
    <n v="276194.60000000003"/>
    <n v="276194.60000000003"/>
    <x v="1"/>
    <n v="244420.00000000003"/>
    <x v="592"/>
    <n v="276194.60000000003"/>
    <n v="276194.60000000003"/>
    <n v="0.13"/>
  </r>
  <r>
    <x v="594"/>
    <x v="0"/>
    <s v="London"/>
    <x v="0"/>
    <x v="0"/>
    <d v="2021-04-12T00:00:00"/>
    <d v="2022-12-01T00:00:00"/>
    <x v="0"/>
    <x v="9"/>
    <s v="S"/>
    <s v="GBP"/>
    <n v="122100.00000000003"/>
    <n v="22022.000000000004"/>
    <n v="0"/>
    <n v="0"/>
    <n v="22022.000000000004"/>
    <n v="0"/>
    <n v="0"/>
    <n v="0"/>
    <n v="0"/>
    <n v="0"/>
    <n v="144122.00000000003"/>
    <s v="GBP"/>
    <n v="135531.00000000006"/>
    <n v="135531.00000000006"/>
    <x v="1"/>
    <n v="162472.3650092358"/>
    <x v="593"/>
    <n v="180344.32516025176"/>
    <n v="180344.32516025176"/>
    <n v="0.11000000000000011"/>
  </r>
  <r>
    <x v="595"/>
    <x v="3"/>
    <s v="San Francisco"/>
    <x v="2"/>
    <x v="2"/>
    <d v="2021-04-12T00:00:00"/>
    <d v="2022-12-01T00:00:00"/>
    <x v="1"/>
    <x v="10"/>
    <s v="J"/>
    <s v="USD"/>
    <n v="185245.5"/>
    <n v="53592.000000000007"/>
    <n v="0"/>
    <n v="0"/>
    <n v="53592.000000000007"/>
    <n v="0"/>
    <n v="0"/>
    <n v="0"/>
    <n v="0"/>
    <n v="0"/>
    <n v="238837.5"/>
    <s v="USD"/>
    <n v="187097.95499999999"/>
    <n v="187097.95499999999"/>
    <x v="1"/>
    <n v="185245.5"/>
    <x v="594"/>
    <n v="187097.95499999999"/>
    <n v="187097.95499999999"/>
    <n v="9.9999999999999308E-3"/>
  </r>
  <r>
    <x v="596"/>
    <x v="3"/>
    <s v="Wilmington"/>
    <x v="2"/>
    <x v="2"/>
    <d v="2021-04-12T00:00:00"/>
    <d v="2022-12-01T00:00:00"/>
    <x v="1"/>
    <x v="15"/>
    <s v="C"/>
    <s v="USD"/>
    <n v="117210.50000000001"/>
    <n v="28275.500000000004"/>
    <n v="0"/>
    <n v="0"/>
    <n v="28275.500000000004"/>
    <n v="0"/>
    <n v="0"/>
    <n v="0"/>
    <n v="0"/>
    <n v="0"/>
    <n v="145486.00000000003"/>
    <s v="USD"/>
    <n v="131275.76000000004"/>
    <n v="131275.76000000004"/>
    <x v="1"/>
    <n v="117210.50000000001"/>
    <x v="595"/>
    <n v="131275.76000000004"/>
    <n v="131275.76000000004"/>
    <n v="0.12000000000000019"/>
  </r>
  <r>
    <x v="597"/>
    <x v="0"/>
    <s v="San Francisco"/>
    <x v="2"/>
    <x v="2"/>
    <d v="2021-04-19T00:00:00"/>
    <d v="2022-12-01T00:00:00"/>
    <x v="1"/>
    <x v="24"/>
    <s v="J"/>
    <s v="USD"/>
    <n v="231495.00000000003"/>
    <n v="153120"/>
    <n v="0"/>
    <n v="0"/>
    <n v="153120"/>
    <n v="0"/>
    <n v="0"/>
    <n v="0"/>
    <n v="0"/>
    <n v="0"/>
    <n v="384615"/>
    <s v="USD"/>
    <n v="261589.35"/>
    <n v="261589.35"/>
    <x v="1"/>
    <n v="231495.00000000003"/>
    <x v="596"/>
    <n v="261589.35"/>
    <n v="261589.35"/>
    <n v="0.12999999999999989"/>
  </r>
  <r>
    <x v="598"/>
    <x v="1"/>
    <s v="London"/>
    <x v="0"/>
    <x v="0"/>
    <d v="2021-04-26T00:00:00"/>
    <d v="2022-12-01T00:00:00"/>
    <x v="3"/>
    <x v="4"/>
    <s v="J"/>
    <s v="GBP"/>
    <n v="53130.000000000007"/>
    <n v="1936"/>
    <n v="0"/>
    <n v="0"/>
    <n v="1936"/>
    <n v="0"/>
    <n v="0"/>
    <n v="0"/>
    <n v="0"/>
    <n v="0"/>
    <n v="55066.000000000007"/>
    <s v="GBP"/>
    <n v="57911.700000000012"/>
    <n v="57911.700000000012"/>
    <x v="1"/>
    <n v="70697.434504018805"/>
    <x v="597"/>
    <n v="77060.203609380507"/>
    <n v="77060.203609380507"/>
    <n v="9.0000000000000135E-2"/>
  </r>
  <r>
    <x v="599"/>
    <x v="0"/>
    <s v="San Francisco"/>
    <x v="2"/>
    <x v="2"/>
    <d v="2021-04-26T00:00:00"/>
    <d v="2022-12-01T00:00:00"/>
    <x v="5"/>
    <x v="19"/>
    <s v="U"/>
    <s v="USD"/>
    <n v="209440.00000000006"/>
    <n v="288530"/>
    <n v="0"/>
    <n v="0"/>
    <n v="288530"/>
    <n v="0"/>
    <n v="0"/>
    <n v="0"/>
    <n v="0"/>
    <n v="0"/>
    <n v="497970.00000000006"/>
    <s v="USD"/>
    <n v="238761.60000000009"/>
    <n v="238761.60000000009"/>
    <x v="1"/>
    <n v="209440.00000000006"/>
    <x v="598"/>
    <n v="238761.60000000009"/>
    <n v="238761.60000000009"/>
    <n v="0.14000000000000012"/>
  </r>
  <r>
    <x v="600"/>
    <x v="3"/>
    <s v="London"/>
    <x v="0"/>
    <x v="0"/>
    <d v="2021-05-03T00:00:00"/>
    <d v="2022-12-01T00:00:00"/>
    <x v="2"/>
    <x v="21"/>
    <s v="L"/>
    <s v="GBP"/>
    <n v="57222.000000000007"/>
    <n v="29029.000000000004"/>
    <n v="0"/>
    <n v="0"/>
    <n v="29029.000000000004"/>
    <n v="0"/>
    <n v="0"/>
    <n v="0"/>
    <n v="0"/>
    <n v="0"/>
    <n v="86251.000000000015"/>
    <s v="GBP"/>
    <n v="62371.98000000001"/>
    <n v="62371.98000000001"/>
    <x v="1"/>
    <n v="76142.454304328334"/>
    <x v="599"/>
    <n v="82995.275191717883"/>
    <n v="82995.275191717883"/>
    <n v="8.9999999999999983E-2"/>
  </r>
  <r>
    <x v="601"/>
    <x v="3"/>
    <s v="Wilmington"/>
    <x v="2"/>
    <x v="2"/>
    <d v="2008-02-29T00:00:00"/>
    <d v="2022-12-01T00:00:00"/>
    <x v="1"/>
    <x v="1"/>
    <s v="P"/>
    <s v="USD"/>
    <n v="114642.00000000003"/>
    <n v="27588.000000000004"/>
    <n v="0"/>
    <n v="0"/>
    <n v="27588.000000000004"/>
    <n v="0"/>
    <n v="0"/>
    <n v="0"/>
    <n v="0"/>
    <n v="0"/>
    <n v="142230.00000000003"/>
    <s v="USD"/>
    <n v="127252.62000000004"/>
    <n v="127252.62000000004"/>
    <x v="0"/>
    <n v="114642.00000000003"/>
    <x v="600"/>
    <n v="127252.62000000004"/>
    <n v="127252.62000000004"/>
    <n v="0.11000000000000006"/>
  </r>
  <r>
    <x v="602"/>
    <x v="0"/>
    <s v="Texas"/>
    <x v="2"/>
    <x v="2"/>
    <d v="2021-06-01T00:00:00"/>
    <d v="2022-12-01T00:00:00"/>
    <x v="2"/>
    <x v="8"/>
    <s v="P"/>
    <s v="USD"/>
    <n v="215600.00000000006"/>
    <n v="514250"/>
    <n v="0"/>
    <n v="0"/>
    <n v="514250"/>
    <n v="0"/>
    <n v="0"/>
    <n v="0"/>
    <n v="0"/>
    <n v="0"/>
    <n v="729850"/>
    <s v="USD"/>
    <n v="219912.00000000006"/>
    <n v="219912.00000000006"/>
    <x v="1"/>
    <n v="215600.00000000006"/>
    <x v="601"/>
    <n v="219912.00000000006"/>
    <n v="219912.00000000006"/>
    <n v="1.9999999999999993E-2"/>
  </r>
  <r>
    <x v="603"/>
    <x v="4"/>
    <s v="New York"/>
    <x v="2"/>
    <x v="2"/>
    <d v="2021-05-04T00:00:00"/>
    <d v="2022-12-01T00:00:00"/>
    <x v="2"/>
    <x v="3"/>
    <s v="M"/>
    <s v="USD"/>
    <n v="235620.00000000003"/>
    <n v="454080.00000000006"/>
    <n v="0"/>
    <n v="0"/>
    <n v="454080.00000000006"/>
    <n v="0"/>
    <n v="0"/>
    <n v="0"/>
    <n v="0"/>
    <n v="0"/>
    <n v="689700.00000000012"/>
    <s v="USD"/>
    <n v="268606.80000000005"/>
    <n v="268606.80000000005"/>
    <x v="1"/>
    <n v="235620.00000000003"/>
    <x v="602"/>
    <n v="268606.80000000005"/>
    <n v="268606.80000000005"/>
    <n v="0.14000000000000007"/>
  </r>
  <r>
    <x v="604"/>
    <x v="6"/>
    <s v="London"/>
    <x v="0"/>
    <x v="0"/>
    <d v="2021-05-17T00:00:00"/>
    <d v="2022-12-01T00:00:00"/>
    <x v="2"/>
    <x v="19"/>
    <s v="P"/>
    <s v="GBP"/>
    <n v="53815.971000000005"/>
    <n v="21489.600000000002"/>
    <n v="0"/>
    <n v="0"/>
    <n v="21489.600000000002"/>
    <n v="0"/>
    <n v="0"/>
    <n v="0"/>
    <n v="0"/>
    <n v="0"/>
    <n v="75305.571000000011"/>
    <s v="GBP"/>
    <n v="61350.206940000011"/>
    <n v="61350.206940000011"/>
    <x v="1"/>
    <n v="71610.221815220691"/>
    <x v="603"/>
    <n v="81635.652869351601"/>
    <n v="81635.652869351601"/>
    <n v="0.14000000000000018"/>
  </r>
  <r>
    <x v="605"/>
    <x v="4"/>
    <s v="New York"/>
    <x v="2"/>
    <x v="2"/>
    <d v="2021-05-03T00:00:00"/>
    <d v="2022-12-01T00:00:00"/>
    <x v="1"/>
    <x v="9"/>
    <s v="W"/>
    <s v="USD"/>
    <n v="316250"/>
    <n v="163350.00000000003"/>
    <n v="0"/>
    <n v="0"/>
    <n v="163350.00000000003"/>
    <n v="0"/>
    <n v="0"/>
    <n v="0"/>
    <n v="0"/>
    <n v="0"/>
    <n v="479600"/>
    <s v="USD"/>
    <n v="363687.5"/>
    <n v="363687.5"/>
    <x v="1"/>
    <n v="316250"/>
    <x v="604"/>
    <n v="363687.5"/>
    <n v="363687.5"/>
    <n v="0.15"/>
  </r>
  <r>
    <x v="606"/>
    <x v="3"/>
    <s v="London"/>
    <x v="0"/>
    <x v="0"/>
    <d v="2021-05-10T00:00:00"/>
    <d v="2022-12-01T00:00:00"/>
    <x v="0"/>
    <x v="3"/>
    <s v="C"/>
    <s v="GBP"/>
    <n v="113767.50000000001"/>
    <n v="7947.5"/>
    <n v="0"/>
    <n v="0"/>
    <n v="7947.5"/>
    <n v="0"/>
    <n v="0"/>
    <n v="0"/>
    <n v="0"/>
    <n v="0"/>
    <n v="121715.00000000001"/>
    <s v="GBP"/>
    <n v="119455.87500000001"/>
    <n v="119455.87500000001"/>
    <x v="1"/>
    <n v="151384.7238836055"/>
    <x v="605"/>
    <n v="158953.96007778577"/>
    <n v="158953.96007778577"/>
    <n v="4.999999999999994E-2"/>
  </r>
  <r>
    <x v="607"/>
    <x v="4"/>
    <s v="Princeton"/>
    <x v="2"/>
    <x v="2"/>
    <d v="2021-05-17T00:00:00"/>
    <d v="2022-12-01T00:00:00"/>
    <x v="2"/>
    <x v="8"/>
    <s v="M"/>
    <s v="USD"/>
    <n v="263780.00000000006"/>
    <n v="193325.00000000003"/>
    <n v="0"/>
    <n v="0"/>
    <n v="193325.00000000003"/>
    <n v="0"/>
    <n v="0"/>
    <n v="0"/>
    <n v="0"/>
    <n v="0"/>
    <n v="457105.00000000012"/>
    <s v="USD"/>
    <n v="274331.20000000007"/>
    <n v="274331.20000000007"/>
    <x v="1"/>
    <n v="263780.00000000006"/>
    <x v="606"/>
    <n v="274331.20000000007"/>
    <n v="274331.20000000007"/>
    <n v="4.0000000000000036E-2"/>
  </r>
  <r>
    <x v="608"/>
    <x v="4"/>
    <s v="New York"/>
    <x v="2"/>
    <x v="2"/>
    <d v="2021-05-10T00:00:00"/>
    <d v="2022-12-01T00:00:00"/>
    <x v="3"/>
    <x v="7"/>
    <s v="Z"/>
    <s v="USD"/>
    <n v="313500.00000000006"/>
    <n v="566720"/>
    <n v="0"/>
    <n v="0"/>
    <n v="566720"/>
    <n v="0"/>
    <n v="0"/>
    <n v="0"/>
    <n v="0"/>
    <n v="231750"/>
    <n v="1111970"/>
    <s v="USD"/>
    <n v="338580.00000000006"/>
    <n v="338580.00000000006"/>
    <x v="1"/>
    <n v="313500.00000000006"/>
    <x v="607"/>
    <n v="338580.00000000006"/>
    <n v="338580.00000000006"/>
    <n v="7.9999999999999988E-2"/>
  </r>
  <r>
    <x v="609"/>
    <x v="3"/>
    <s v="Tokyo"/>
    <x v="1"/>
    <x v="1"/>
    <d v="2021-05-10T00:00:00"/>
    <d v="2022-12-01T00:00:00"/>
    <x v="1"/>
    <x v="9"/>
    <s v="Q"/>
    <s v="JPY"/>
    <n v="11949080"/>
    <n v="3249125.0000000005"/>
    <n v="0"/>
    <n v="0"/>
    <n v="3249125.0000000005"/>
    <n v="0"/>
    <n v="0"/>
    <n v="0"/>
    <n v="0"/>
    <n v="0"/>
    <n v="15198205"/>
    <s v="JPY"/>
    <n v="12307552.4"/>
    <n v="12307552.4"/>
    <x v="1"/>
    <n v="109982.78797919831"/>
    <x v="608"/>
    <n v="113282.27161857426"/>
    <n v="113282.27161857426"/>
    <n v="2.9999999999999978E-2"/>
  </r>
  <r>
    <x v="610"/>
    <x v="3"/>
    <s v="Tokyo"/>
    <x v="1"/>
    <x v="1"/>
    <d v="2021-06-03T00:00:00"/>
    <d v="2022-12-01T00:00:00"/>
    <x v="2"/>
    <x v="15"/>
    <s v="U"/>
    <s v="JPY"/>
    <n v="18089500"/>
    <n v="6225450.0000000009"/>
    <n v="0"/>
    <n v="0"/>
    <n v="6225450.0000000009"/>
    <n v="0"/>
    <n v="0"/>
    <n v="0"/>
    <n v="0"/>
    <n v="0"/>
    <n v="24314950"/>
    <s v="JPY"/>
    <n v="18993975"/>
    <n v="18993975"/>
    <x v="1"/>
    <n v="166500.98946108887"/>
    <x v="609"/>
    <n v="174826.03893414332"/>
    <n v="174826.03893414332"/>
    <n v="5.000000000000001E-2"/>
  </r>
  <r>
    <x v="611"/>
    <x v="3"/>
    <s v="San Francisco"/>
    <x v="2"/>
    <x v="2"/>
    <d v="2021-06-03T00:00:00"/>
    <d v="2022-12-01T00:00:00"/>
    <x v="2"/>
    <x v="1"/>
    <s v="X"/>
    <s v="USD"/>
    <n v="155925"/>
    <n v="0"/>
    <n v="168000.00000000003"/>
    <n v="0"/>
    <n v="168000.00000000003"/>
    <n v="0"/>
    <n v="0"/>
    <n v="0"/>
    <n v="0"/>
    <n v="0"/>
    <n v="323925"/>
    <s v="USD"/>
    <n v="176195.24999999997"/>
    <n v="176195.24999999997"/>
    <x v="1"/>
    <n v="155925"/>
    <x v="610"/>
    <n v="176195.24999999997"/>
    <n v="176195.24999999997"/>
    <n v="0.12999999999999981"/>
  </r>
  <r>
    <x v="612"/>
    <x v="3"/>
    <s v="Wilmington"/>
    <x v="2"/>
    <x v="2"/>
    <d v="2004-09-20T00:00:00"/>
    <d v="2022-12-01T00:00:00"/>
    <x v="1"/>
    <x v="25"/>
    <s v="X"/>
    <s v="USD"/>
    <n v="108438.00000000001"/>
    <n v="12041.700000000003"/>
    <n v="0"/>
    <n v="0"/>
    <n v="12041.700000000003"/>
    <n v="0"/>
    <n v="0"/>
    <n v="0"/>
    <n v="0"/>
    <n v="0"/>
    <n v="120479.70000000001"/>
    <s v="USD"/>
    <n v="121450.56000000003"/>
    <n v="121450.56000000003"/>
    <x v="0"/>
    <n v="108438.00000000001"/>
    <x v="611"/>
    <n v="121450.56000000003"/>
    <n v="121450.56000000003"/>
    <n v="0.12000000000000009"/>
  </r>
  <r>
    <x v="613"/>
    <x v="3"/>
    <s v="San Francisco"/>
    <x v="2"/>
    <x v="2"/>
    <d v="2021-06-03T00:00:00"/>
    <d v="2022-12-01T00:00:00"/>
    <x v="1"/>
    <x v="4"/>
    <s v="L"/>
    <s v="USD"/>
    <n v="166650"/>
    <n v="25740.000000000004"/>
    <n v="0"/>
    <n v="0"/>
    <n v="25740.000000000004"/>
    <n v="0"/>
    <n v="0"/>
    <n v="0"/>
    <n v="0"/>
    <n v="0"/>
    <n v="192390"/>
    <s v="USD"/>
    <n v="169983"/>
    <n v="169983"/>
    <x v="1"/>
    <n v="166650"/>
    <x v="612"/>
    <n v="169983"/>
    <n v="169983"/>
    <n v="0.02"/>
  </r>
  <r>
    <x v="614"/>
    <x v="0"/>
    <s v="New York"/>
    <x v="2"/>
    <x v="2"/>
    <d v="2021-06-03T00:00:00"/>
    <d v="2022-12-01T00:00:00"/>
    <x v="0"/>
    <x v="8"/>
    <s v="S"/>
    <s v="USD"/>
    <n v="200970.00000000003"/>
    <n v="213796.00000000003"/>
    <n v="0"/>
    <n v="0"/>
    <n v="213796.00000000003"/>
    <n v="0"/>
    <n v="0"/>
    <n v="0"/>
    <n v="0"/>
    <n v="0"/>
    <n v="414766.00000000006"/>
    <s v="USD"/>
    <n v="229105.80000000005"/>
    <n v="229105.80000000005"/>
    <x v="1"/>
    <n v="200970.00000000003"/>
    <x v="613"/>
    <n v="229105.80000000005"/>
    <n v="229105.80000000005"/>
    <n v="0.14000000000000007"/>
  </r>
  <r>
    <x v="615"/>
    <x v="0"/>
    <s v="Wilmington"/>
    <x v="2"/>
    <x v="2"/>
    <d v="2021-06-03T00:00:00"/>
    <d v="2022-12-01T00:00:00"/>
    <x v="1"/>
    <x v="10"/>
    <s v="L"/>
    <s v="USD"/>
    <n v="191921.40000000002"/>
    <n v="60691.400000000009"/>
    <n v="0"/>
    <n v="0"/>
    <n v="60691.400000000009"/>
    <n v="0"/>
    <n v="0"/>
    <n v="0"/>
    <n v="0"/>
    <n v="0"/>
    <n v="252612.80000000005"/>
    <s v="USD"/>
    <n v="201517.47000000003"/>
    <n v="201517.47000000003"/>
    <x v="1"/>
    <n v="191921.40000000002"/>
    <x v="614"/>
    <n v="201517.47000000003"/>
    <n v="201517.47000000003"/>
    <n v="5.0000000000000031E-2"/>
  </r>
  <r>
    <x v="616"/>
    <x v="3"/>
    <s v="Tokyo"/>
    <x v="1"/>
    <x v="1"/>
    <d v="2021-06-03T00:00:00"/>
    <d v="2022-12-01T00:00:00"/>
    <x v="2"/>
    <x v="2"/>
    <s v="R"/>
    <s v="JPY"/>
    <n v="15444000.000000004"/>
    <n v="6098400.0000000009"/>
    <n v="0"/>
    <n v="0"/>
    <n v="6098400.0000000009"/>
    <n v="0"/>
    <n v="0"/>
    <n v="0"/>
    <n v="0"/>
    <n v="0"/>
    <n v="21542400.000000004"/>
    <s v="JPY"/>
    <n v="15752880.000000004"/>
    <n v="15752880.000000004"/>
    <x v="1"/>
    <n v="142151.04238575179"/>
    <x v="615"/>
    <n v="144994.06323346685"/>
    <n v="144994.06323346685"/>
    <n v="2.0000000000000163E-2"/>
  </r>
  <r>
    <x v="617"/>
    <x v="3"/>
    <s v="London"/>
    <x v="0"/>
    <x v="0"/>
    <d v="2021-06-03T00:00:00"/>
    <d v="2022-12-01T00:00:00"/>
    <x v="2"/>
    <x v="6"/>
    <s v="Z"/>
    <s v="GBP"/>
    <n v="101915.00000000003"/>
    <n v="34529"/>
    <n v="0"/>
    <n v="0"/>
    <n v="34529"/>
    <n v="0"/>
    <n v="0"/>
    <n v="0"/>
    <n v="0"/>
    <n v="0"/>
    <n v="136444.00000000003"/>
    <s v="GBP"/>
    <n v="114144.80000000005"/>
    <n v="114144.80000000005"/>
    <x v="1"/>
    <n v="135613.19475770899"/>
    <x v="616"/>
    <n v="151886.77812863409"/>
    <n v="151886.77812863409"/>
    <n v="0.12000000000000018"/>
  </r>
  <r>
    <x v="618"/>
    <x v="0"/>
    <s v="Sydney"/>
    <x v="4"/>
    <x v="1"/>
    <d v="2021-06-03T00:00:00"/>
    <d v="2022-12-01T00:00:00"/>
    <x v="0"/>
    <x v="4"/>
    <s v="Y"/>
    <s v="AUD"/>
    <n v="163871.4"/>
    <n v="70840"/>
    <n v="0"/>
    <n v="0"/>
    <n v="70840"/>
    <n v="0"/>
    <n v="0"/>
    <n v="0"/>
    <n v="0"/>
    <n v="0"/>
    <n v="234711.4"/>
    <s v="AUD"/>
    <n v="186813.39600000001"/>
    <n v="186813.39600000001"/>
    <x v="1"/>
    <n v="123993.29481436765"/>
    <x v="617"/>
    <n v="141352.35608837914"/>
    <n v="141352.35608837914"/>
    <n v="0.14000000000000015"/>
  </r>
  <r>
    <x v="619"/>
    <x v="3"/>
    <s v="Wilmington"/>
    <x v="2"/>
    <x v="2"/>
    <d v="2021-06-03T00:00:00"/>
    <d v="2022-12-01T00:00:00"/>
    <x v="1"/>
    <x v="5"/>
    <s v="T"/>
    <s v="USD"/>
    <n v="140459"/>
    <n v="22407.000000000004"/>
    <n v="0"/>
    <n v="0"/>
    <n v="22407.000000000004"/>
    <n v="0"/>
    <n v="0"/>
    <n v="0"/>
    <n v="0"/>
    <n v="0"/>
    <n v="162866"/>
    <s v="USD"/>
    <n v="154504.90000000002"/>
    <n v="154504.90000000002"/>
    <x v="1"/>
    <n v="140459"/>
    <x v="618"/>
    <n v="154504.90000000002"/>
    <n v="154504.90000000002"/>
    <n v="0.10000000000000017"/>
  </r>
  <r>
    <x v="620"/>
    <x v="0"/>
    <s v="London"/>
    <x v="0"/>
    <x v="0"/>
    <d v="2021-06-03T00:00:00"/>
    <d v="2022-12-01T00:00:00"/>
    <x v="5"/>
    <x v="3"/>
    <s v="V"/>
    <s v="GBP"/>
    <n v="133320"/>
    <n v="93881.700000000012"/>
    <n v="0"/>
    <n v="0"/>
    <n v="93881.700000000012"/>
    <n v="0"/>
    <n v="0"/>
    <n v="0"/>
    <n v="0"/>
    <n v="0"/>
    <n v="227201.7"/>
    <s v="GBP"/>
    <n v="151984.80000000002"/>
    <n v="151984.80000000002"/>
    <x v="1"/>
    <n v="177402.25801008445"/>
    <x v="619"/>
    <n v="202238.57413149631"/>
    <n v="202238.57413149631"/>
    <n v="0.14000000000000021"/>
  </r>
  <r>
    <x v="621"/>
    <x v="3"/>
    <s v="Philadelphia"/>
    <x v="2"/>
    <x v="2"/>
    <d v="2021-06-03T00:00:00"/>
    <d v="2022-12-01T00:00:00"/>
    <x v="2"/>
    <x v="18"/>
    <s v="W"/>
    <s v="USD"/>
    <n v="132825"/>
    <n v="44935.000000000007"/>
    <n v="0"/>
    <n v="0"/>
    <n v="44935.000000000007"/>
    <n v="0"/>
    <n v="0"/>
    <n v="0"/>
    <n v="0"/>
    <n v="0"/>
    <n v="177760"/>
    <s v="USD"/>
    <n v="150092.25"/>
    <n v="150092.25"/>
    <x v="1"/>
    <n v="132825"/>
    <x v="620"/>
    <n v="150092.25"/>
    <n v="150092.25"/>
    <n v="0.13"/>
  </r>
  <r>
    <x v="622"/>
    <x v="0"/>
    <s v="San Francisco"/>
    <x v="2"/>
    <x v="2"/>
    <d v="2021-06-03T00:00:00"/>
    <d v="2022-12-01T00:00:00"/>
    <x v="5"/>
    <x v="3"/>
    <s v="K"/>
    <s v="USD"/>
    <n v="234025.00000000003"/>
    <n v="140250"/>
    <n v="0"/>
    <n v="0"/>
    <n v="140250"/>
    <n v="0"/>
    <n v="0"/>
    <n v="0"/>
    <n v="0"/>
    <n v="0"/>
    <n v="374275"/>
    <s v="USD"/>
    <n v="262108.00000000006"/>
    <n v="262108.00000000006"/>
    <x v="1"/>
    <n v="234025.00000000003"/>
    <x v="621"/>
    <n v="262108.00000000006"/>
    <n v="262108.00000000006"/>
    <n v="0.12000000000000011"/>
  </r>
  <r>
    <x v="623"/>
    <x v="3"/>
    <s v="Hong Kong"/>
    <x v="3"/>
    <x v="1"/>
    <d v="2008-03-17T00:00:00"/>
    <d v="2022-12-01T00:00:00"/>
    <x v="2"/>
    <x v="6"/>
    <s v="Y"/>
    <s v="HKD"/>
    <n v="1630200.0000000002"/>
    <n v="0"/>
    <n v="259006.62000000002"/>
    <n v="0"/>
    <n v="259006.62000000002"/>
    <n v="0"/>
    <n v="0"/>
    <n v="0"/>
    <n v="0"/>
    <n v="0"/>
    <n v="1889206.6200000003"/>
    <s v="HKD"/>
    <n v="1793220.0000000005"/>
    <n v="1793220.0000000005"/>
    <x v="0"/>
    <n v="207823.66476928673"/>
    <x v="622"/>
    <n v="228606.03124621543"/>
    <n v="228606.03124621543"/>
    <n v="0.10000000000000013"/>
  </r>
  <r>
    <x v="624"/>
    <x v="0"/>
    <s v="San Francisco"/>
    <x v="2"/>
    <x v="2"/>
    <d v="2021-06-01T00:00:00"/>
    <d v="2022-12-01T00:00:00"/>
    <x v="0"/>
    <x v="21"/>
    <s v="U"/>
    <s v="USD"/>
    <n v="162690"/>
    <n v="287100"/>
    <n v="0"/>
    <n v="0"/>
    <n v="287100"/>
    <n v="0"/>
    <n v="0"/>
    <n v="0"/>
    <n v="0"/>
    <n v="0"/>
    <n v="449790"/>
    <s v="USD"/>
    <n v="170824.5"/>
    <n v="170824.5"/>
    <x v="1"/>
    <n v="162690"/>
    <x v="623"/>
    <n v="170824.5"/>
    <n v="170824.5"/>
    <n v="0.05"/>
  </r>
  <r>
    <x v="625"/>
    <x v="4"/>
    <s v="San Francisco"/>
    <x v="2"/>
    <x v="2"/>
    <d v="2021-06-01T00:00:00"/>
    <d v="2022-12-01T00:00:00"/>
    <x v="2"/>
    <x v="24"/>
    <s v="L"/>
    <s v="USD"/>
    <n v="366300.00000000006"/>
    <n v="0"/>
    <n v="8994100"/>
    <n v="0"/>
    <n v="8994100"/>
    <n v="0"/>
    <n v="0"/>
    <n v="0"/>
    <n v="0"/>
    <n v="1590000"/>
    <n v="10950400"/>
    <s v="USD"/>
    <n v="410256.00000000012"/>
    <n v="410256.00000000012"/>
    <x v="1"/>
    <n v="366300.00000000006"/>
    <x v="624"/>
    <n v="410256.00000000012"/>
    <n v="410256.00000000012"/>
    <n v="0.12000000000000013"/>
  </r>
  <r>
    <x v="626"/>
    <x v="7"/>
    <s v="New York"/>
    <x v="2"/>
    <x v="2"/>
    <d v="2021-05-17T00:00:00"/>
    <d v="2022-12-01T00:00:00"/>
    <x v="0"/>
    <x v="15"/>
    <s v="E"/>
    <s v="USD"/>
    <n v="86625"/>
    <n v="17578"/>
    <n v="0"/>
    <n v="0"/>
    <n v="17578"/>
    <n v="0"/>
    <n v="4299"/>
    <n v="0"/>
    <n v="4299"/>
    <n v="0"/>
    <n v="108502"/>
    <s v="USD"/>
    <n v="89223.75"/>
    <n v="89223.75"/>
    <x v="1"/>
    <n v="86625"/>
    <x v="625"/>
    <n v="89223.75"/>
    <n v="89223.75"/>
    <n v="0.03"/>
  </r>
  <r>
    <x v="627"/>
    <x v="3"/>
    <s v="London"/>
    <x v="0"/>
    <x v="0"/>
    <d v="2021-05-24T00:00:00"/>
    <d v="2022-12-01T00:00:00"/>
    <x v="1"/>
    <x v="6"/>
    <s v="Y"/>
    <s v="GBP"/>
    <n v="106920.00000000003"/>
    <n v="14025"/>
    <n v="0"/>
    <n v="0"/>
    <n v="14025"/>
    <n v="0"/>
    <n v="0"/>
    <n v="0"/>
    <n v="0"/>
    <n v="0"/>
    <n v="120945.00000000003"/>
    <s v="GBP"/>
    <n v="117612.00000000004"/>
    <n v="117612.00000000004"/>
    <x v="1"/>
    <n v="142273.09800808757"/>
    <x v="626"/>
    <n v="156500.40780889633"/>
    <n v="156500.40780889633"/>
    <n v="9.9999999999999978E-2"/>
  </r>
  <r>
    <x v="628"/>
    <x v="3"/>
    <s v="London"/>
    <x v="0"/>
    <x v="0"/>
    <d v="2021-05-24T00:00:00"/>
    <d v="2022-12-01T00:00:00"/>
    <x v="1"/>
    <x v="3"/>
    <s v="B"/>
    <s v="GBP"/>
    <n v="67625.250000000015"/>
    <n v="5170"/>
    <n v="0"/>
    <n v="0"/>
    <n v="5170"/>
    <n v="0"/>
    <n v="0"/>
    <n v="0"/>
    <n v="0"/>
    <n v="0"/>
    <n v="72795.250000000015"/>
    <s v="GBP"/>
    <n v="76416.532500000016"/>
    <n v="76416.532500000016"/>
    <x v="1"/>
    <n v="89985.538917615253"/>
    <x v="627"/>
    <n v="101683.65897690524"/>
    <n v="101683.65897690524"/>
    <n v="0.13"/>
  </r>
  <r>
    <x v="629"/>
    <x v="0"/>
    <s v="San Francisco"/>
    <x v="2"/>
    <x v="2"/>
    <d v="2021-06-07T00:00:00"/>
    <d v="2022-12-01T00:00:00"/>
    <x v="1"/>
    <x v="22"/>
    <s v="J"/>
    <s v="USD"/>
    <n v="261665.25"/>
    <n v="105600.00000000001"/>
    <n v="0"/>
    <n v="0"/>
    <n v="105600.00000000001"/>
    <n v="0"/>
    <n v="0"/>
    <n v="0"/>
    <n v="0"/>
    <n v="0"/>
    <n v="367265.25"/>
    <s v="USD"/>
    <n v="282598.47000000003"/>
    <n v="282598.47000000003"/>
    <x v="1"/>
    <n v="261665.25"/>
    <x v="628"/>
    <n v="282598.47000000003"/>
    <n v="282598.47000000003"/>
    <n v="8.0000000000000113E-2"/>
  </r>
  <r>
    <x v="630"/>
    <x v="4"/>
    <s v="San Francisco"/>
    <x v="2"/>
    <x v="2"/>
    <d v="2021-06-21T00:00:00"/>
    <d v="2022-12-01T00:00:00"/>
    <x v="5"/>
    <x v="5"/>
    <s v="B"/>
    <s v="USD"/>
    <n v="251680.00000000003"/>
    <n v="810722.00000000012"/>
    <n v="0"/>
    <n v="0"/>
    <n v="810722.00000000012"/>
    <n v="0"/>
    <n v="0"/>
    <n v="0"/>
    <n v="0"/>
    <n v="328250"/>
    <n v="1390652.0000000002"/>
    <s v="USD"/>
    <n v="279364.80000000005"/>
    <n v="279364.80000000005"/>
    <x v="1"/>
    <n v="251680.00000000003"/>
    <x v="629"/>
    <n v="279364.80000000005"/>
    <n v="279364.80000000005"/>
    <n v="0.11000000000000006"/>
  </r>
  <r>
    <x v="631"/>
    <x v="4"/>
    <s v="New York"/>
    <x v="2"/>
    <x v="2"/>
    <d v="2021-06-21T00:00:00"/>
    <d v="2022-12-01T00:00:00"/>
    <x v="0"/>
    <x v="15"/>
    <s v="J"/>
    <s v="USD"/>
    <n v="269775.00000000006"/>
    <n v="512050.00000000006"/>
    <n v="0"/>
    <n v="0"/>
    <n v="512050.00000000006"/>
    <n v="0"/>
    <n v="0"/>
    <n v="0"/>
    <n v="0"/>
    <n v="0"/>
    <n v="781825.00000000012"/>
    <s v="USD"/>
    <n v="272472.75000000006"/>
    <n v="272472.75000000006"/>
    <x v="1"/>
    <n v="269775.00000000006"/>
    <x v="630"/>
    <n v="272472.75000000006"/>
    <n v="272472.75000000006"/>
    <n v="9.9999999999999985E-3"/>
  </r>
  <r>
    <x v="632"/>
    <x v="4"/>
    <s v="San Francisco"/>
    <x v="2"/>
    <x v="2"/>
    <d v="2021-06-21T00:00:00"/>
    <d v="2022-12-01T00:00:00"/>
    <x v="2"/>
    <x v="1"/>
    <s v="K"/>
    <s v="USD"/>
    <n v="233310.00000000003"/>
    <n v="244750"/>
    <n v="0"/>
    <n v="0"/>
    <n v="244750"/>
    <n v="0"/>
    <n v="0"/>
    <n v="0"/>
    <n v="0"/>
    <n v="0"/>
    <n v="478060"/>
    <s v="USD"/>
    <n v="242642.40000000005"/>
    <n v="242642.40000000005"/>
    <x v="1"/>
    <n v="233310.00000000003"/>
    <x v="631"/>
    <n v="242642.40000000005"/>
    <n v="242642.40000000005"/>
    <n v="4.0000000000000098E-2"/>
  </r>
  <r>
    <x v="633"/>
    <x v="4"/>
    <s v="San Francisco"/>
    <x v="2"/>
    <x v="2"/>
    <d v="2021-06-21T00:00:00"/>
    <d v="2022-12-01T00:00:00"/>
    <x v="5"/>
    <x v="20"/>
    <s v="L"/>
    <s v="USD"/>
    <n v="207900.00000000003"/>
    <n v="390720.00000000006"/>
    <n v="0"/>
    <n v="0"/>
    <n v="390720.00000000006"/>
    <n v="0"/>
    <n v="0"/>
    <n v="0"/>
    <n v="0"/>
    <n v="172500"/>
    <n v="771120.00000000012"/>
    <s v="USD"/>
    <n v="216216.00000000003"/>
    <n v="216216.00000000003"/>
    <x v="1"/>
    <n v="207900.00000000003"/>
    <x v="632"/>
    <n v="216216.00000000003"/>
    <n v="216216.00000000003"/>
    <n v="3.9999999999999994E-2"/>
  </r>
  <r>
    <x v="634"/>
    <x v="3"/>
    <s v="Princeton"/>
    <x v="2"/>
    <x v="2"/>
    <d v="2008-03-31T00:00:00"/>
    <d v="2022-12-01T00:00:00"/>
    <x v="1"/>
    <x v="3"/>
    <s v="S"/>
    <s v="USD"/>
    <n v="175560.00000000003"/>
    <n v="15471.500000000002"/>
    <n v="0"/>
    <n v="0"/>
    <n v="15471.500000000002"/>
    <n v="0"/>
    <n v="0"/>
    <n v="0"/>
    <n v="0"/>
    <n v="0"/>
    <n v="191031.50000000003"/>
    <s v="USD"/>
    <n v="180826.80000000005"/>
    <n v="180826.80000000005"/>
    <x v="0"/>
    <n v="175560.00000000003"/>
    <x v="633"/>
    <n v="180826.80000000005"/>
    <n v="180826.80000000005"/>
    <n v="3.0000000000000096E-2"/>
  </r>
  <r>
    <x v="635"/>
    <x v="0"/>
    <s v="New York"/>
    <x v="2"/>
    <x v="2"/>
    <d v="2021-06-21T00:00:00"/>
    <d v="2022-12-01T00:00:00"/>
    <x v="2"/>
    <x v="19"/>
    <s v="A"/>
    <s v="USD"/>
    <n v="213180.00000000006"/>
    <n v="141570"/>
    <n v="0"/>
    <n v="0"/>
    <n v="141570"/>
    <n v="0"/>
    <n v="0"/>
    <n v="0"/>
    <n v="0"/>
    <n v="0"/>
    <n v="354750.00000000006"/>
    <s v="USD"/>
    <n v="219575.40000000005"/>
    <n v="219575.40000000005"/>
    <x v="1"/>
    <n v="213180.00000000006"/>
    <x v="634"/>
    <n v="219575.40000000005"/>
    <n v="219575.40000000005"/>
    <n v="2.9999999999999964E-2"/>
  </r>
  <r>
    <x v="636"/>
    <x v="3"/>
    <s v="San Francisco"/>
    <x v="2"/>
    <x v="2"/>
    <d v="2021-06-14T00:00:00"/>
    <d v="2022-12-01T00:00:00"/>
    <x v="0"/>
    <x v="23"/>
    <s v="I"/>
    <s v="USD"/>
    <n v="181914.48"/>
    <n v="8085"/>
    <n v="0"/>
    <n v="0"/>
    <n v="8085"/>
    <n v="0"/>
    <n v="0"/>
    <n v="0"/>
    <n v="0"/>
    <n v="0"/>
    <n v="189999.48"/>
    <s v="USD"/>
    <n v="200105.92800000001"/>
    <n v="200105.92800000001"/>
    <x v="1"/>
    <n v="181914.48"/>
    <x v="635"/>
    <n v="200105.92800000001"/>
    <n v="200105.92800000001"/>
    <n v="0.10000000000000002"/>
  </r>
  <r>
    <x v="637"/>
    <x v="3"/>
    <s v="London"/>
    <x v="0"/>
    <x v="0"/>
    <d v="2021-06-01T00:00:00"/>
    <d v="2022-12-01T00:00:00"/>
    <x v="3"/>
    <x v="20"/>
    <s v="J"/>
    <s v="GBP"/>
    <n v="100980.00000000001"/>
    <n v="17974"/>
    <n v="0"/>
    <n v="0"/>
    <n v="17974"/>
    <n v="0"/>
    <n v="0"/>
    <n v="0"/>
    <n v="0"/>
    <n v="0"/>
    <n v="118954.00000000001"/>
    <s v="GBP"/>
    <n v="104009.40000000002"/>
    <n v="104009.40000000002"/>
    <x v="1"/>
    <n v="134369.03700763825"/>
    <x v="636"/>
    <n v="138400.10811786741"/>
    <n v="138400.10811786741"/>
    <n v="3.0000000000000044E-2"/>
  </r>
  <r>
    <x v="638"/>
    <x v="1"/>
    <s v="Edinburgh"/>
    <x v="0"/>
    <x v="0"/>
    <d v="2021-06-14T00:00:00"/>
    <d v="2022-12-01T00:00:00"/>
    <x v="1"/>
    <x v="0"/>
    <s v="R"/>
    <s v="GBP"/>
    <n v="55321.200000000012"/>
    <n v="9055.2000000000007"/>
    <n v="0"/>
    <n v="0"/>
    <n v="9055.2000000000007"/>
    <n v="0"/>
    <n v="0"/>
    <n v="0"/>
    <n v="0"/>
    <n v="0"/>
    <n v="64376.400000000009"/>
    <s v="GBP"/>
    <n v="61959.744000000021"/>
    <n v="61959.744000000021"/>
    <x v="1"/>
    <n v="73613.15478418456"/>
    <x v="637"/>
    <n v="82446.733358286714"/>
    <n v="82446.733358286714"/>
    <n v="0.12000000000000009"/>
  </r>
  <r>
    <x v="639"/>
    <x v="1"/>
    <s v="London"/>
    <x v="0"/>
    <x v="0"/>
    <d v="2021-06-07T00:00:00"/>
    <d v="2022-12-01T00:00:00"/>
    <x v="1"/>
    <x v="5"/>
    <s v="P"/>
    <s v="GBP"/>
    <n v="57747.250000000007"/>
    <n v="3069"/>
    <n v="0"/>
    <n v="0"/>
    <n v="3069"/>
    <n v="0"/>
    <n v="0"/>
    <n v="0"/>
    <n v="0"/>
    <n v="0"/>
    <n v="60816.250000000007"/>
    <s v="GBP"/>
    <n v="65831.86500000002"/>
    <n v="65831.86500000002"/>
    <x v="1"/>
    <n v="76841.378216868063"/>
    <x v="638"/>
    <n v="87599.171167229608"/>
    <n v="87599.171167229608"/>
    <n v="0.14000000000000021"/>
  </r>
  <r>
    <x v="640"/>
    <x v="3"/>
    <s v="London"/>
    <x v="0"/>
    <x v="0"/>
    <d v="2021-06-01T00:00:00"/>
    <d v="2022-12-01T00:00:00"/>
    <x v="3"/>
    <x v="22"/>
    <s v="E"/>
    <s v="USD"/>
    <n v="166936.00000000003"/>
    <n v="14628.900000000001"/>
    <n v="0"/>
    <n v="0"/>
    <n v="14628.900000000001"/>
    <n v="0"/>
    <n v="0"/>
    <n v="0"/>
    <n v="0"/>
    <n v="0"/>
    <n v="181564.90000000002"/>
    <s v="USD"/>
    <n v="185298.96000000005"/>
    <n v="185298.96000000005"/>
    <x v="1"/>
    <n v="166936.00000000003"/>
    <x v="639"/>
    <n v="185298.96000000005"/>
    <n v="185298.96000000005"/>
    <n v="0.11000000000000011"/>
  </r>
  <r>
    <x v="641"/>
    <x v="0"/>
    <s v="Hong Kong"/>
    <x v="3"/>
    <x v="1"/>
    <d v="2021-05-31T00:00:00"/>
    <d v="2022-12-01T00:00:00"/>
    <x v="2"/>
    <x v="0"/>
    <s v="Y"/>
    <s v="HKD"/>
    <n v="1666500.0000000002"/>
    <n v="1943040.0000000002"/>
    <n v="0"/>
    <n v="0"/>
    <n v="1943040.0000000002"/>
    <n v="0"/>
    <n v="0"/>
    <n v="0"/>
    <n v="0"/>
    <n v="0"/>
    <n v="3609540.0000000005"/>
    <s v="HKD"/>
    <n v="1749825.0000000002"/>
    <n v="1749825.0000000002"/>
    <x v="1"/>
    <n v="212451.31722366356"/>
    <x v="640"/>
    <n v="223073.88308484672"/>
    <n v="223073.88308484672"/>
    <n v="4.999999999999992E-2"/>
  </r>
  <r>
    <x v="642"/>
    <x v="3"/>
    <s v="London"/>
    <x v="0"/>
    <x v="0"/>
    <d v="2021-06-07T00:00:00"/>
    <d v="2022-12-01T00:00:00"/>
    <x v="1"/>
    <x v="2"/>
    <s v="N"/>
    <s v="GBP"/>
    <n v="65737.98000000001"/>
    <n v="16016"/>
    <n v="0"/>
    <n v="0"/>
    <n v="16016"/>
    <n v="0"/>
    <n v="0"/>
    <n v="0"/>
    <n v="0"/>
    <n v="0"/>
    <n v="81753.98000000001"/>
    <s v="GBP"/>
    <n v="70339.63860000002"/>
    <n v="70339.63860000002"/>
    <x v="1"/>
    <n v="87474.243091972501"/>
    <x v="641"/>
    <n v="93597.440108410578"/>
    <n v="93597.440108410578"/>
    <n v="7.0000000000000021E-2"/>
  </r>
  <r>
    <x v="643"/>
    <x v="0"/>
    <s v="San Francisco"/>
    <x v="2"/>
    <x v="2"/>
    <d v="2021-06-14T00:00:00"/>
    <d v="2022-12-01T00:00:00"/>
    <x v="3"/>
    <x v="15"/>
    <s v="N"/>
    <s v="USD"/>
    <n v="253906.95000000004"/>
    <n v="118250"/>
    <n v="0"/>
    <n v="0"/>
    <n v="118250"/>
    <n v="0"/>
    <n v="0"/>
    <n v="0"/>
    <n v="0"/>
    <n v="0"/>
    <n v="372156.95000000007"/>
    <s v="USD"/>
    <n v="281836.71450000006"/>
    <n v="281836.71450000006"/>
    <x v="1"/>
    <n v="253906.95000000004"/>
    <x v="642"/>
    <n v="281836.71450000006"/>
    <n v="281836.71450000006"/>
    <n v="0.11000000000000006"/>
  </r>
  <r>
    <x v="644"/>
    <x v="0"/>
    <s v="New York"/>
    <x v="2"/>
    <x v="2"/>
    <d v="2021-06-14T00:00:00"/>
    <d v="2022-12-01T00:00:00"/>
    <x v="3"/>
    <x v="2"/>
    <s v="B"/>
    <s v="USD"/>
    <n v="213675.00000000003"/>
    <n v="266750"/>
    <n v="0"/>
    <n v="0"/>
    <n v="266750"/>
    <n v="0"/>
    <n v="0"/>
    <n v="0"/>
    <n v="0"/>
    <n v="0"/>
    <n v="480425"/>
    <s v="USD"/>
    <n v="235042.50000000006"/>
    <n v="235042.50000000006"/>
    <x v="1"/>
    <n v="213675.00000000003"/>
    <x v="643"/>
    <n v="235042.50000000006"/>
    <n v="235042.50000000006"/>
    <n v="0.10000000000000012"/>
  </r>
  <r>
    <x v="645"/>
    <x v="7"/>
    <s v="New York"/>
    <x v="2"/>
    <x v="2"/>
    <d v="2008-04-07T00:00:00"/>
    <d v="2022-12-01T00:00:00"/>
    <x v="1"/>
    <x v="19"/>
    <s v="B"/>
    <s v="USD"/>
    <n v="85800"/>
    <n v="5203.0000000000009"/>
    <n v="0"/>
    <n v="0"/>
    <n v="5203.0000000000009"/>
    <n v="0"/>
    <n v="10503"/>
    <n v="0"/>
    <n v="10503"/>
    <n v="0"/>
    <n v="101506"/>
    <s v="USD"/>
    <n v="98669.999999999985"/>
    <n v="98669.999999999985"/>
    <x v="0"/>
    <n v="85800"/>
    <x v="644"/>
    <n v="98669.999999999985"/>
    <n v="98669.999999999985"/>
    <n v="0.14999999999999983"/>
  </r>
  <r>
    <x v="646"/>
    <x v="3"/>
    <s v="Cape Town"/>
    <x v="14"/>
    <x v="0"/>
    <d v="2021-06-07T00:00:00"/>
    <d v="2022-12-01T00:00:00"/>
    <x v="4"/>
    <x v="0"/>
    <s v="Z"/>
    <s v="ZAR"/>
    <n v="1425600"/>
    <n v="946000"/>
    <n v="0"/>
    <n v="0"/>
    <n v="946000"/>
    <n v="0"/>
    <n v="0"/>
    <n v="0"/>
    <n v="0"/>
    <n v="0"/>
    <n v="2371600"/>
    <s v="ZAR"/>
    <n v="1553904"/>
    <n v="1553904"/>
    <x v="1"/>
    <n v="112562.17923410978"/>
    <x v="645"/>
    <n v="122692.77536517965"/>
    <n v="122692.77536517965"/>
    <n v="8.9999999999999969E-2"/>
  </r>
  <r>
    <x v="647"/>
    <x v="1"/>
    <s v="London"/>
    <x v="0"/>
    <x v="0"/>
    <d v="2022-05-02T00:00:00"/>
    <d v="2022-12-01T00:00:00"/>
    <x v="1"/>
    <x v="18"/>
    <s v="R"/>
    <s v="GBP"/>
    <n v="54528.650000000016"/>
    <n v="5505.5000000000009"/>
    <n v="0"/>
    <n v="0"/>
    <n v="5505.5000000000009"/>
    <n v="0"/>
    <n v="0"/>
    <n v="0"/>
    <n v="0"/>
    <n v="0"/>
    <n v="60034.150000000016"/>
    <s v="GBP"/>
    <n v="55073.936500000018"/>
    <n v="55073.936500000018"/>
    <x v="2"/>
    <n v="72558.548126624621"/>
    <x v="646"/>
    <n v="73284.133607890864"/>
    <n v="73284.133607890864"/>
    <n v="9.9999999999999655E-3"/>
  </r>
  <r>
    <x v="648"/>
    <x v="0"/>
    <s v="Hong Kong"/>
    <x v="3"/>
    <x v="1"/>
    <d v="2022-05-23T00:00:00"/>
    <d v="2022-12-01T00:00:00"/>
    <x v="2"/>
    <x v="13"/>
    <s v="E"/>
    <s v="HKD"/>
    <n v="1798500.0000000005"/>
    <n v="880440.00000000012"/>
    <n v="0"/>
    <n v="0"/>
    <n v="880440.00000000012"/>
    <n v="0"/>
    <n v="0"/>
    <n v="0"/>
    <n v="0"/>
    <n v="0"/>
    <n v="2678940.0000000005"/>
    <s v="HKD"/>
    <n v="2050290.0000000007"/>
    <n v="2050290.0000000007"/>
    <x v="2"/>
    <n v="229279.1443304884"/>
    <x v="647"/>
    <n v="261378.22453675681"/>
    <n v="261378.22453675681"/>
    <n v="0.14000000000000015"/>
  </r>
  <r>
    <x v="649"/>
    <x v="0"/>
    <s v="San Francisco"/>
    <x v="2"/>
    <x v="2"/>
    <d v="2021-06-14T00:00:00"/>
    <d v="2022-12-01T00:00:00"/>
    <x v="5"/>
    <x v="19"/>
    <s v="R"/>
    <s v="USD"/>
    <n v="177100"/>
    <n v="156640"/>
    <n v="0"/>
    <n v="0"/>
    <n v="156640"/>
    <n v="0"/>
    <n v="0"/>
    <n v="0"/>
    <n v="0"/>
    <n v="0"/>
    <n v="333740"/>
    <s v="USD"/>
    <n v="178871"/>
    <n v="178871"/>
    <x v="1"/>
    <n v="177100"/>
    <x v="648"/>
    <n v="178871"/>
    <n v="178871"/>
    <n v="0.01"/>
  </r>
  <r>
    <x v="650"/>
    <x v="1"/>
    <s v="London"/>
    <x v="0"/>
    <x v="0"/>
    <d v="2021-06-14T00:00:00"/>
    <d v="2022-12-01T00:00:00"/>
    <x v="1"/>
    <x v="11"/>
    <s v="T"/>
    <s v="GBP"/>
    <n v="51296.960000000006"/>
    <n v="5742.0000000000009"/>
    <n v="0"/>
    <n v="0"/>
    <n v="5742.0000000000009"/>
    <n v="0"/>
    <n v="0"/>
    <n v="0"/>
    <n v="0"/>
    <n v="0"/>
    <n v="57038.960000000006"/>
    <s v="GBP"/>
    <n v="58478.534400000011"/>
    <n v="58478.534400000011"/>
    <x v="1"/>
    <n v="68258.299827880153"/>
    <x v="649"/>
    <n v="77814.461803783386"/>
    <n v="77814.461803783386"/>
    <n v="0.14000000000000018"/>
  </r>
  <r>
    <x v="651"/>
    <x v="5"/>
    <s v="London"/>
    <x v="0"/>
    <x v="0"/>
    <d v="2021-06-14T00:00:00"/>
    <d v="2022-12-01T00:00:00"/>
    <x v="5"/>
    <x v="4"/>
    <s v="S"/>
    <s v="GBP"/>
    <n v="58300.000000000007"/>
    <n v="16830"/>
    <n v="0"/>
    <n v="0"/>
    <n v="16830"/>
    <n v="0"/>
    <n v="0"/>
    <n v="0"/>
    <n v="0"/>
    <n v="0"/>
    <n v="75130"/>
    <s v="GBP"/>
    <n v="64130.000000000015"/>
    <n v="64130.000000000015"/>
    <x v="1"/>
    <n v="77576.895004409875"/>
    <x v="650"/>
    <n v="85334.584504850878"/>
    <n v="85334.584504850878"/>
    <n v="0.1000000000000002"/>
  </r>
  <r>
    <x v="652"/>
    <x v="3"/>
    <s v="Edinburgh"/>
    <x v="0"/>
    <x v="0"/>
    <d v="2021-06-14T00:00:00"/>
    <d v="2022-12-01T00:00:00"/>
    <x v="1"/>
    <x v="10"/>
    <s v="Z"/>
    <s v="GBP"/>
    <n v="73981.600000000006"/>
    <n v="8797.7999999999993"/>
    <n v="0"/>
    <n v="0"/>
    <n v="8797.7999999999993"/>
    <n v="0"/>
    <n v="0"/>
    <n v="0"/>
    <n v="0"/>
    <n v="0"/>
    <n v="82779.400000000009"/>
    <s v="GBP"/>
    <n v="84339.024000000019"/>
    <n v="84339.024000000019"/>
    <x v="1"/>
    <n v="98443.616045596049"/>
    <x v="651"/>
    <n v="112225.7222919795"/>
    <n v="112225.7222919795"/>
    <n v="0.14000000000000007"/>
  </r>
  <r>
    <x v="653"/>
    <x v="4"/>
    <s v="London"/>
    <x v="0"/>
    <x v="0"/>
    <d v="2021-06-21T00:00:00"/>
    <d v="2022-12-01T00:00:00"/>
    <x v="0"/>
    <x v="21"/>
    <s v="J"/>
    <s v="GBP"/>
    <n v="174019.99999999997"/>
    <n v="198000.00000000003"/>
    <n v="0"/>
    <n v="0"/>
    <n v="198000.00000000003"/>
    <n v="0"/>
    <n v="0"/>
    <n v="0"/>
    <n v="0"/>
    <n v="0"/>
    <n v="372020"/>
    <s v="GBP"/>
    <n v="194902.39999999999"/>
    <n v="194902.39999999999"/>
    <x v="1"/>
    <n v="231559.71301316301"/>
    <x v="652"/>
    <n v="259346.87857474259"/>
    <n v="259346.87857474259"/>
    <n v="0.12000000000000006"/>
  </r>
  <r>
    <x v="654"/>
    <x v="4"/>
    <s v="San Francisco"/>
    <x v="2"/>
    <x v="2"/>
    <d v="2021-06-28T00:00:00"/>
    <d v="2022-12-01T00:00:00"/>
    <x v="2"/>
    <x v="15"/>
    <s v="L"/>
    <s v="USD"/>
    <n v="223740"/>
    <n v="504157.50000000006"/>
    <n v="0"/>
    <n v="0"/>
    <n v="504157.50000000006"/>
    <n v="0"/>
    <n v="0"/>
    <n v="0"/>
    <n v="0"/>
    <n v="0"/>
    <n v="727897.5"/>
    <s v="USD"/>
    <n v="255063.60000000003"/>
    <n v="255063.60000000003"/>
    <x v="1"/>
    <n v="223740"/>
    <x v="653"/>
    <n v="255063.60000000003"/>
    <n v="255063.60000000003"/>
    <n v="0.14000000000000015"/>
  </r>
  <r>
    <x v="655"/>
    <x v="0"/>
    <s v="San Francisco"/>
    <x v="2"/>
    <x v="2"/>
    <d v="2021-06-21T00:00:00"/>
    <d v="2022-12-01T00:00:00"/>
    <x v="2"/>
    <x v="10"/>
    <s v="L"/>
    <s v="USD"/>
    <n v="198220.00000000003"/>
    <n v="205920.00000000003"/>
    <n v="0"/>
    <n v="0"/>
    <n v="205920.00000000003"/>
    <n v="0"/>
    <n v="0"/>
    <n v="0"/>
    <n v="0"/>
    <n v="0"/>
    <n v="404140.00000000006"/>
    <s v="USD"/>
    <n v="204166.60000000003"/>
    <n v="204166.60000000003"/>
    <x v="1"/>
    <n v="198220.00000000003"/>
    <x v="654"/>
    <n v="204166.60000000003"/>
    <n v="204166.60000000003"/>
    <n v="3.0000000000000027E-2"/>
  </r>
  <r>
    <x v="656"/>
    <x v="3"/>
    <s v="London"/>
    <x v="0"/>
    <x v="0"/>
    <d v="2008-04-14T00:00:00"/>
    <d v="2022-12-01T00:00:00"/>
    <x v="2"/>
    <x v="5"/>
    <s v="G"/>
    <s v="GBP"/>
    <n v="79036.650000000009"/>
    <n v="6881.6000000000013"/>
    <n v="0"/>
    <n v="0"/>
    <n v="6881.6000000000013"/>
    <n v="0"/>
    <n v="0"/>
    <n v="0"/>
    <n v="0"/>
    <n v="0"/>
    <n v="85918.250000000015"/>
    <s v="GBP"/>
    <n v="87730.681500000021"/>
    <n v="87730.681500000021"/>
    <x v="0"/>
    <n v="105170.11832847842"/>
    <x v="655"/>
    <n v="116738.83134461106"/>
    <n v="116738.83134461106"/>
    <n v="0.11000000000000008"/>
  </r>
  <r>
    <x v="657"/>
    <x v="3"/>
    <s v="San Francisco"/>
    <x v="2"/>
    <x v="2"/>
    <d v="2021-06-28T00:00:00"/>
    <d v="2022-12-01T00:00:00"/>
    <x v="2"/>
    <x v="20"/>
    <s v="O"/>
    <s v="USD"/>
    <n v="173250"/>
    <n v="132583"/>
    <n v="0"/>
    <n v="0"/>
    <n v="132583"/>
    <n v="0"/>
    <n v="0"/>
    <n v="0"/>
    <n v="0"/>
    <n v="0"/>
    <n v="305833"/>
    <s v="USD"/>
    <n v="185377.5"/>
    <n v="185377.5"/>
    <x v="1"/>
    <n v="173250"/>
    <x v="656"/>
    <n v="185377.5"/>
    <n v="185377.5"/>
    <n v="7.0000000000000007E-2"/>
  </r>
  <r>
    <x v="658"/>
    <x v="0"/>
    <s v="San Francisco"/>
    <x v="2"/>
    <x v="2"/>
    <d v="2021-07-06T00:00:00"/>
    <d v="2022-12-01T00:00:00"/>
    <x v="3"/>
    <x v="20"/>
    <s v="Q"/>
    <s v="USD"/>
    <n v="251790.00000000006"/>
    <n v="166980.00000000003"/>
    <n v="0"/>
    <n v="0"/>
    <n v="166980.00000000003"/>
    <n v="0"/>
    <n v="0"/>
    <n v="0"/>
    <n v="0"/>
    <n v="0"/>
    <n v="418770.00000000012"/>
    <s v="USD"/>
    <n v="269415.3000000001"/>
    <n v="269415.3000000001"/>
    <x v="1"/>
    <n v="251790.00000000006"/>
    <x v="657"/>
    <n v="269415.3000000001"/>
    <n v="269415.3000000001"/>
    <n v="7.0000000000000173E-2"/>
  </r>
  <r>
    <x v="659"/>
    <x v="4"/>
    <s v="London"/>
    <x v="0"/>
    <x v="0"/>
    <d v="2021-06-28T00:00:00"/>
    <d v="2022-12-01T00:00:00"/>
    <x v="1"/>
    <x v="9"/>
    <s v="N"/>
    <s v="GBP"/>
    <n v="191180.00000000003"/>
    <n v="101365.00000000001"/>
    <n v="0"/>
    <n v="0"/>
    <n v="101365.00000000001"/>
    <n v="0"/>
    <n v="0"/>
    <n v="0"/>
    <n v="0"/>
    <n v="76300"/>
    <n v="368845.00000000006"/>
    <s v="GBP"/>
    <n v="208386.20000000004"/>
    <n v="208386.20000000004"/>
    <x v="1"/>
    <n v="254393.66701446107"/>
    <x v="658"/>
    <n v="277289.09704576258"/>
    <n v="277289.09704576258"/>
    <n v="9.0000000000000066E-2"/>
  </r>
  <r>
    <x v="660"/>
    <x v="0"/>
    <s v="Hong Kong"/>
    <x v="3"/>
    <x v="1"/>
    <d v="2021-06-21T00:00:00"/>
    <d v="2022-12-01T00:00:00"/>
    <x v="3"/>
    <x v="24"/>
    <s v="H"/>
    <s v="HKD"/>
    <n v="1848000.0000000005"/>
    <n v="800800.00000000012"/>
    <n v="0"/>
    <n v="0"/>
    <n v="800800.00000000012"/>
    <n v="0"/>
    <n v="0"/>
    <n v="0"/>
    <n v="0"/>
    <n v="0"/>
    <n v="2648800.0000000005"/>
    <s v="HKD"/>
    <n v="1884960.0000000005"/>
    <n v="1884960.0000000005"/>
    <x v="1"/>
    <n v="235589.57949554772"/>
    <x v="659"/>
    <n v="240301.37108545867"/>
    <n v="240301.37108545867"/>
    <n v="1.9999999999999983E-2"/>
  </r>
  <r>
    <x v="661"/>
    <x v="4"/>
    <s v="London"/>
    <x v="0"/>
    <x v="0"/>
    <d v="2021-07-12T00:00:00"/>
    <d v="2022-12-01T00:00:00"/>
    <x v="2"/>
    <x v="3"/>
    <s v="L"/>
    <s v="GBP"/>
    <n v="160160.00000000003"/>
    <n v="197395.00000000003"/>
    <n v="0"/>
    <n v="0"/>
    <n v="197395.00000000003"/>
    <n v="0"/>
    <n v="0"/>
    <n v="0"/>
    <n v="0"/>
    <n v="0"/>
    <n v="357555.00000000006"/>
    <s v="GBP"/>
    <n v="171371.20000000004"/>
    <n v="171371.20000000004"/>
    <x v="1"/>
    <n v="213116.90401211468"/>
    <x v="660"/>
    <n v="228035.08729296274"/>
    <n v="228035.08729296274"/>
    <n v="7.0000000000000118E-2"/>
  </r>
  <r>
    <x v="662"/>
    <x v="5"/>
    <s v="San Francisco"/>
    <x v="2"/>
    <x v="2"/>
    <d v="2021-06-28T00:00:00"/>
    <d v="2022-12-01T00:00:00"/>
    <x v="5"/>
    <x v="3"/>
    <s v="J"/>
    <s v="USD"/>
    <n v="100320.00000000001"/>
    <n v="26180.000000000004"/>
    <n v="0"/>
    <n v="0"/>
    <n v="26180.000000000004"/>
    <n v="0"/>
    <n v="29725"/>
    <n v="0"/>
    <n v="29725"/>
    <n v="0"/>
    <n v="156225"/>
    <s v="USD"/>
    <n v="111355.20000000003"/>
    <n v="111355.20000000003"/>
    <x v="1"/>
    <n v="100320.00000000001"/>
    <x v="661"/>
    <n v="111355.20000000003"/>
    <n v="111355.20000000003"/>
    <n v="0.1100000000000001"/>
  </r>
  <r>
    <x v="663"/>
    <x v="0"/>
    <s v="New York"/>
    <x v="2"/>
    <x v="2"/>
    <d v="2021-06-28T00:00:00"/>
    <d v="2022-12-01T00:00:00"/>
    <x v="1"/>
    <x v="6"/>
    <s v="X"/>
    <s v="USD"/>
    <n v="200785.20000000004"/>
    <n v="39748.5"/>
    <n v="0"/>
    <n v="0"/>
    <n v="39748.5"/>
    <n v="0"/>
    <n v="0"/>
    <n v="0"/>
    <n v="0"/>
    <n v="0"/>
    <n v="240533.70000000004"/>
    <s v="USD"/>
    <n v="222871.57200000007"/>
    <n v="222871.57200000007"/>
    <x v="1"/>
    <n v="200785.20000000004"/>
    <x v="662"/>
    <n v="222871.57200000007"/>
    <n v="222871.57200000007"/>
    <n v="0.11000000000000014"/>
  </r>
  <r>
    <x v="664"/>
    <x v="4"/>
    <s v="Sydney"/>
    <x v="4"/>
    <x v="1"/>
    <d v="2022-05-16T00:00:00"/>
    <d v="2022-12-01T00:00:00"/>
    <x v="2"/>
    <x v="16"/>
    <s v="V"/>
    <s v="AUD"/>
    <n v="269112.80000000005"/>
    <n v="390786"/>
    <n v="0"/>
    <n v="0"/>
    <n v="390786"/>
    <n v="0"/>
    <n v="0"/>
    <n v="0"/>
    <n v="0"/>
    <n v="0"/>
    <n v="659898.80000000005"/>
    <s v="AUD"/>
    <n v="304097.46400000004"/>
    <n v="304097.46400000004"/>
    <x v="2"/>
    <n v="203624.20012717269"/>
    <x v="663"/>
    <n v="230095.34614370513"/>
    <n v="230095.34614370513"/>
    <n v="0.12999999999999995"/>
  </r>
  <r>
    <x v="665"/>
    <x v="4"/>
    <s v="London"/>
    <x v="0"/>
    <x v="0"/>
    <d v="2021-06-21T00:00:00"/>
    <d v="2022-12-01T00:00:00"/>
    <x v="3"/>
    <x v="13"/>
    <s v="R"/>
    <s v="GBP"/>
    <n v="200640.00000000003"/>
    <n v="129521.7"/>
    <n v="0"/>
    <n v="0"/>
    <n v="129521.7"/>
    <n v="0"/>
    <n v="0"/>
    <n v="0"/>
    <n v="0"/>
    <n v="0"/>
    <n v="330161.7"/>
    <s v="GBP"/>
    <n v="220704.00000000006"/>
    <n v="220704.00000000006"/>
    <x v="1"/>
    <n v="266981.61601517664"/>
    <x v="664"/>
    <n v="293679.77761669434"/>
    <n v="293679.77761669434"/>
    <n v="0.10000000000000013"/>
  </r>
  <r>
    <x v="666"/>
    <x v="4"/>
    <s v="San Francisco"/>
    <x v="2"/>
    <x v="2"/>
    <d v="2021-06-21T00:00:00"/>
    <d v="2022-12-01T00:00:00"/>
    <x v="5"/>
    <x v="17"/>
    <s v="Y"/>
    <s v="USD"/>
    <n v="268620.00000000006"/>
    <n v="955955"/>
    <n v="0"/>
    <n v="0"/>
    <n v="955955"/>
    <n v="0"/>
    <n v="0"/>
    <n v="0"/>
    <n v="0"/>
    <n v="367500"/>
    <n v="1592075"/>
    <s v="USD"/>
    <n v="276678.60000000009"/>
    <n v="276678.60000000009"/>
    <x v="1"/>
    <n v="268620.00000000006"/>
    <x v="665"/>
    <n v="276678.60000000009"/>
    <n v="276678.60000000009"/>
    <n v="3.0000000000000124E-2"/>
  </r>
  <r>
    <x v="667"/>
    <x v="4"/>
    <s v="New York"/>
    <x v="2"/>
    <x v="2"/>
    <d v="2007-06-04T00:00:00"/>
    <d v="2022-12-01T00:00:00"/>
    <x v="3"/>
    <x v="1"/>
    <s v="A"/>
    <s v="GBP"/>
    <n v="209292.60000000006"/>
    <n v="1201200"/>
    <n v="0"/>
    <n v="0"/>
    <n v="1201200"/>
    <n v="0"/>
    <n v="0"/>
    <n v="0"/>
    <n v="0"/>
    <n v="551791.85"/>
    <n v="1962284.4500000002"/>
    <s v="GBP"/>
    <n v="211385.52600000007"/>
    <n v="211385.52600000007"/>
    <x v="0"/>
    <n v="278495.19820583117"/>
    <x v="666"/>
    <n v="281280.15018788952"/>
    <n v="281280.15018788952"/>
    <n v="1.0000000000000144E-2"/>
  </r>
  <r>
    <x v="668"/>
    <x v="1"/>
    <s v="Mumbai"/>
    <x v="12"/>
    <x v="1"/>
    <d v="2008-04-01T00:00:00"/>
    <d v="2022-12-01T00:00:00"/>
    <x v="1"/>
    <x v="13"/>
    <s v="H"/>
    <s v="INR"/>
    <n v="1234200"/>
    <n v="156750"/>
    <n v="0"/>
    <n v="0"/>
    <n v="156750"/>
    <n v="0"/>
    <n v="0"/>
    <n v="8375"/>
    <n v="8375"/>
    <n v="0"/>
    <n v="1399325"/>
    <s v="INR"/>
    <n v="1308252"/>
    <n v="1308252"/>
    <x v="0"/>
    <n v="18289.18608528137"/>
    <x v="667"/>
    <n v="19386.537250398251"/>
    <n v="19386.537250398251"/>
    <n v="5.9999999999999935E-2"/>
  </r>
  <r>
    <x v="669"/>
    <x v="0"/>
    <s v="London"/>
    <x v="0"/>
    <x v="0"/>
    <d v="2021-07-06T00:00:00"/>
    <d v="2022-12-01T00:00:00"/>
    <x v="2"/>
    <x v="9"/>
    <s v="B"/>
    <s v="GBP"/>
    <n v="135355.00000000003"/>
    <n v="145424.4"/>
    <n v="0"/>
    <n v="0"/>
    <n v="145424.4"/>
    <n v="0"/>
    <n v="0"/>
    <n v="0"/>
    <n v="0"/>
    <n v="0"/>
    <n v="280779.40000000002"/>
    <s v="GBP"/>
    <n v="151597.60000000003"/>
    <n v="151597.60000000003"/>
    <x v="1"/>
    <n v="180110.13076023842"/>
    <x v="668"/>
    <n v="201723.34645146702"/>
    <n v="201723.34645146702"/>
    <n v="0.11999999999999995"/>
  </r>
  <r>
    <x v="670"/>
    <x v="0"/>
    <s v="San Francisco"/>
    <x v="2"/>
    <x v="2"/>
    <d v="2021-08-02T00:00:00"/>
    <d v="2022-12-01T00:00:00"/>
    <x v="5"/>
    <x v="15"/>
    <s v="Z"/>
    <s v="USD"/>
    <n v="196020.00000000006"/>
    <n v="65620.5"/>
    <n v="0"/>
    <n v="0"/>
    <n v="65620.5"/>
    <n v="0"/>
    <n v="0"/>
    <n v="0"/>
    <n v="0"/>
    <n v="0"/>
    <n v="261640.50000000006"/>
    <s v="USD"/>
    <n v="225423.00000000006"/>
    <n v="225423.00000000006"/>
    <x v="1"/>
    <n v="196020.00000000006"/>
    <x v="669"/>
    <n v="225423.00000000006"/>
    <n v="225423.00000000006"/>
    <n v="0.14999999999999997"/>
  </r>
  <r>
    <x v="671"/>
    <x v="1"/>
    <s v="London"/>
    <x v="0"/>
    <x v="0"/>
    <d v="2021-08-02T00:00:00"/>
    <d v="2022-12-01T00:00:00"/>
    <x v="0"/>
    <x v="5"/>
    <s v="P"/>
    <s v="GBP"/>
    <n v="49693.380000000005"/>
    <n v="5538.5000000000009"/>
    <n v="0"/>
    <n v="0"/>
    <n v="5538.5000000000009"/>
    <n v="0"/>
    <n v="0"/>
    <n v="0"/>
    <n v="0"/>
    <n v="0"/>
    <n v="55231.880000000005"/>
    <s v="GBP"/>
    <n v="50190.313800000004"/>
    <n v="50190.313800000004"/>
    <x v="1"/>
    <n v="66124.496100758857"/>
    <x v="670"/>
    <n v="66785.741061766443"/>
    <n v="66785.741061766443"/>
    <n v="9.9999999999999534E-3"/>
  </r>
  <r>
    <x v="672"/>
    <x v="4"/>
    <s v="Wilmington"/>
    <x v="2"/>
    <x v="2"/>
    <d v="2021-08-02T00:00:00"/>
    <d v="2022-12-01T00:00:00"/>
    <x v="1"/>
    <x v="10"/>
    <s v="K"/>
    <s v="USD"/>
    <n v="211860.00000000003"/>
    <n v="122980"/>
    <n v="0"/>
    <n v="0"/>
    <n v="122980"/>
    <n v="0"/>
    <n v="0"/>
    <n v="0"/>
    <n v="0"/>
    <n v="0"/>
    <n v="334840"/>
    <s v="USD"/>
    <n v="241520.40000000005"/>
    <n v="241520.40000000005"/>
    <x v="1"/>
    <n v="211860.00000000003"/>
    <x v="671"/>
    <n v="241520.40000000005"/>
    <n v="241520.40000000005"/>
    <n v="0.1400000000000001"/>
  </r>
  <r>
    <x v="673"/>
    <x v="3"/>
    <s v="San Francisco"/>
    <x v="2"/>
    <x v="2"/>
    <d v="2021-08-02T00:00:00"/>
    <d v="2022-12-01T00:00:00"/>
    <x v="1"/>
    <x v="8"/>
    <s v="O"/>
    <s v="USD"/>
    <n v="208725.00000000003"/>
    <n v="86130.000000000015"/>
    <n v="0"/>
    <n v="0"/>
    <n v="86130.000000000015"/>
    <n v="0"/>
    <n v="0"/>
    <n v="0"/>
    <n v="0"/>
    <n v="0"/>
    <n v="294855.00000000006"/>
    <s v="USD"/>
    <n v="231684.75000000006"/>
    <n v="231684.75000000006"/>
    <x v="1"/>
    <n v="208725.00000000003"/>
    <x v="672"/>
    <n v="231684.75000000006"/>
    <n v="231684.75000000006"/>
    <n v="0.11000000000000013"/>
  </r>
  <r>
    <x v="674"/>
    <x v="3"/>
    <s v="San Francisco"/>
    <x v="2"/>
    <x v="2"/>
    <d v="2021-08-02T00:00:00"/>
    <d v="2022-12-01T00:00:00"/>
    <x v="1"/>
    <x v="23"/>
    <s v="M"/>
    <s v="USD"/>
    <n v="188870.00000000003"/>
    <n v="57565.200000000004"/>
    <n v="0"/>
    <n v="0"/>
    <n v="57565.200000000004"/>
    <n v="0"/>
    <n v="0"/>
    <n v="0"/>
    <n v="0"/>
    <n v="0"/>
    <n v="246435.20000000004"/>
    <s v="USD"/>
    <n v="203979.60000000003"/>
    <n v="203979.60000000003"/>
    <x v="1"/>
    <n v="188870.00000000003"/>
    <x v="673"/>
    <n v="203979.60000000003"/>
    <n v="203979.60000000003"/>
    <n v="8.0000000000000016E-2"/>
  </r>
  <r>
    <x v="675"/>
    <x v="0"/>
    <s v="Sydney"/>
    <x v="4"/>
    <x v="1"/>
    <d v="2021-08-02T00:00:00"/>
    <d v="2022-12-01T00:00:00"/>
    <x v="0"/>
    <x v="22"/>
    <s v="F"/>
    <s v="AUD"/>
    <n v="344080"/>
    <n v="163350.00000000003"/>
    <n v="0"/>
    <n v="0"/>
    <n v="163350.00000000003"/>
    <n v="0"/>
    <n v="0"/>
    <n v="0"/>
    <n v="0"/>
    <n v="0"/>
    <n v="507430"/>
    <s v="AUD"/>
    <n v="350961.60000000003"/>
    <n v="350961.60000000003"/>
    <x v="1"/>
    <n v="260348.13200917075"/>
    <x v="674"/>
    <n v="265555.09464935417"/>
    <n v="265555.09464935417"/>
    <n v="2.0000000000000039E-2"/>
  </r>
  <r>
    <x v="676"/>
    <x v="0"/>
    <s v="Wilmington"/>
    <x v="2"/>
    <x v="2"/>
    <d v="2021-08-02T00:00:00"/>
    <d v="2022-12-01T00:00:00"/>
    <x v="1"/>
    <x v="2"/>
    <s v="E"/>
    <s v="USD"/>
    <n v="160886"/>
    <n v="54450.000000000007"/>
    <n v="0"/>
    <n v="0"/>
    <n v="54450.000000000007"/>
    <n v="0"/>
    <n v="0"/>
    <n v="0"/>
    <n v="0"/>
    <n v="0"/>
    <n v="215336"/>
    <s v="USD"/>
    <n v="164103.72"/>
    <n v="164103.72"/>
    <x v="1"/>
    <n v="160886"/>
    <x v="675"/>
    <n v="164103.72"/>
    <n v="164103.72"/>
    <n v="2.0000000000000007E-2"/>
  </r>
  <r>
    <x v="677"/>
    <x v="0"/>
    <s v="San Francisco"/>
    <x v="2"/>
    <x v="2"/>
    <d v="2021-06-28T00:00:00"/>
    <d v="2022-12-01T00:00:00"/>
    <x v="0"/>
    <x v="15"/>
    <s v="T"/>
    <s v="USD"/>
    <n v="213180.00000000006"/>
    <n v="133980"/>
    <n v="0"/>
    <n v="0"/>
    <n v="133980"/>
    <n v="0"/>
    <n v="0"/>
    <n v="0"/>
    <n v="0"/>
    <n v="0"/>
    <n v="347160.00000000006"/>
    <s v="USD"/>
    <n v="234498.00000000009"/>
    <n v="234498.00000000009"/>
    <x v="1"/>
    <n v="213180.00000000006"/>
    <x v="676"/>
    <n v="234498.00000000009"/>
    <n v="234498.00000000009"/>
    <n v="0.1000000000000001"/>
  </r>
  <r>
    <x v="678"/>
    <x v="0"/>
    <s v="San Francisco"/>
    <x v="2"/>
    <x v="2"/>
    <d v="2021-07-26T00:00:00"/>
    <d v="2022-12-01T00:00:00"/>
    <x v="2"/>
    <x v="12"/>
    <s v="O"/>
    <s v="USD"/>
    <n v="213675.00000000006"/>
    <n v="0"/>
    <n v="171700"/>
    <n v="0"/>
    <n v="171700"/>
    <n v="0"/>
    <n v="0"/>
    <n v="0"/>
    <n v="0"/>
    <n v="0"/>
    <n v="385375.00000000006"/>
    <s v="USD"/>
    <n v="220085.25000000006"/>
    <n v="220085.25000000006"/>
    <x v="1"/>
    <n v="213675.00000000006"/>
    <x v="677"/>
    <n v="220085.25000000006"/>
    <n v="220085.25000000006"/>
    <n v="2.9999999999999992E-2"/>
  </r>
  <r>
    <x v="679"/>
    <x v="3"/>
    <s v="London"/>
    <x v="0"/>
    <x v="0"/>
    <d v="2008-06-02T00:00:00"/>
    <d v="2022-12-01T00:00:00"/>
    <x v="1"/>
    <x v="3"/>
    <s v="C"/>
    <s v="GBP"/>
    <n v="79233"/>
    <n v="3168.0000000000005"/>
    <n v="0"/>
    <n v="0"/>
    <n v="3168.0000000000005"/>
    <n v="0"/>
    <n v="0"/>
    <n v="0"/>
    <n v="0"/>
    <n v="0"/>
    <n v="82401"/>
    <s v="GBP"/>
    <n v="84779.31"/>
    <n v="84779.31"/>
    <x v="0"/>
    <n v="105431.39145599326"/>
    <x v="678"/>
    <n v="112811.58885791278"/>
    <n v="112811.58885791278"/>
    <n v="6.999999999999991E-2"/>
  </r>
  <r>
    <x v="680"/>
    <x v="7"/>
    <s v="London"/>
    <x v="0"/>
    <x v="0"/>
    <d v="2021-07-26T00:00:00"/>
    <d v="2022-12-01T00:00:00"/>
    <x v="5"/>
    <x v="15"/>
    <s v="T"/>
    <s v="GBP"/>
    <n v="57684.000000000015"/>
    <n v="23650.000000000004"/>
    <n v="0"/>
    <n v="0"/>
    <n v="23650.000000000004"/>
    <n v="0"/>
    <n v="0"/>
    <n v="0"/>
    <n v="0"/>
    <n v="0"/>
    <n v="81334.000000000015"/>
    <s v="GBP"/>
    <n v="58260.840000000018"/>
    <n v="58260.840000000018"/>
    <x v="1"/>
    <n v="76757.214604363297"/>
    <x v="679"/>
    <n v="77524.786750406929"/>
    <n v="77524.786750406929"/>
    <n v="9.999999999999995E-3"/>
  </r>
  <r>
    <x v="681"/>
    <x v="0"/>
    <s v="London"/>
    <x v="0"/>
    <x v="0"/>
    <d v="2021-07-06T00:00:00"/>
    <d v="2022-12-01T00:00:00"/>
    <x v="2"/>
    <x v="5"/>
    <s v="V"/>
    <s v="GBP"/>
    <n v="96800.000000000015"/>
    <n v="277695"/>
    <n v="0"/>
    <n v="0"/>
    <n v="277695"/>
    <n v="0"/>
    <n v="0"/>
    <n v="0"/>
    <n v="0"/>
    <n v="0"/>
    <n v="374495"/>
    <s v="GBP"/>
    <n v="104544.00000000003"/>
    <n v="104544.00000000003"/>
    <x v="1"/>
    <n v="128806.92000732206"/>
    <x v="680"/>
    <n v="139111.47360790786"/>
    <n v="139111.47360790786"/>
    <n v="8.0000000000000279E-2"/>
  </r>
  <r>
    <x v="682"/>
    <x v="0"/>
    <s v="Copenhagen"/>
    <x v="15"/>
    <x v="0"/>
    <d v="2021-07-06T00:00:00"/>
    <d v="2022-12-01T00:00:00"/>
    <x v="1"/>
    <x v="18"/>
    <s v="T"/>
    <s v="DKK"/>
    <n v="924000.00000000023"/>
    <n v="68607"/>
    <n v="0"/>
    <n v="0"/>
    <n v="68607"/>
    <n v="0"/>
    <n v="0"/>
    <n v="0"/>
    <n v="0"/>
    <n v="0"/>
    <n v="992607.00000000023"/>
    <s v="DKK"/>
    <n v="979440.00000000035"/>
    <n v="979440.00000000035"/>
    <x v="1"/>
    <n v="144905.94443703888"/>
    <x v="681"/>
    <n v="153600.30110326124"/>
    <n v="153600.30110326124"/>
    <n v="6.0000000000000192E-2"/>
  </r>
  <r>
    <x v="683"/>
    <x v="0"/>
    <s v="San Francisco"/>
    <x v="2"/>
    <x v="2"/>
    <d v="2021-07-05T00:00:00"/>
    <d v="2022-12-01T00:00:00"/>
    <x v="2"/>
    <x v="21"/>
    <s v="A"/>
    <s v="USD"/>
    <n v="184800"/>
    <n v="0"/>
    <n v="322400"/>
    <n v="0"/>
    <n v="322400"/>
    <n v="0"/>
    <n v="0"/>
    <n v="0"/>
    <n v="0"/>
    <n v="0"/>
    <n v="507200"/>
    <s v="USD"/>
    <n v="188496"/>
    <n v="188496"/>
    <x v="1"/>
    <n v="184800"/>
    <x v="682"/>
    <n v="188496"/>
    <n v="188496"/>
    <n v="0.02"/>
  </r>
  <r>
    <x v="684"/>
    <x v="3"/>
    <s v="San Francisco"/>
    <x v="2"/>
    <x v="2"/>
    <d v="2021-07-05T00:00:00"/>
    <d v="2022-12-01T00:00:00"/>
    <x v="1"/>
    <x v="10"/>
    <s v="T"/>
    <s v="USD"/>
    <n v="124630.00000000001"/>
    <n v="7672.4999999999991"/>
    <n v="0"/>
    <n v="0"/>
    <n v="7672.4999999999991"/>
    <n v="0"/>
    <n v="0"/>
    <n v="0"/>
    <n v="0"/>
    <n v="0"/>
    <n v="132302.5"/>
    <s v="USD"/>
    <n v="135846.70000000001"/>
    <n v="135846.70000000001"/>
    <x v="1"/>
    <n v="124630.00000000001"/>
    <x v="683"/>
    <n v="135846.70000000001"/>
    <n v="135846.70000000001"/>
    <n v="8.9999999999999969E-2"/>
  </r>
  <r>
    <x v="685"/>
    <x v="0"/>
    <s v="New York"/>
    <x v="2"/>
    <x v="2"/>
    <d v="2021-07-12T00:00:00"/>
    <d v="2022-12-01T00:00:00"/>
    <x v="2"/>
    <x v="17"/>
    <s v="A"/>
    <s v="USD"/>
    <n v="215600.00000000006"/>
    <n v="325325"/>
    <n v="0"/>
    <n v="0"/>
    <n v="325325"/>
    <n v="0"/>
    <n v="0"/>
    <n v="0"/>
    <n v="0"/>
    <n v="0"/>
    <n v="540925"/>
    <s v="USD"/>
    <n v="247940.00000000006"/>
    <n v="247940.00000000006"/>
    <x v="1"/>
    <n v="215600.00000000006"/>
    <x v="684"/>
    <n v="247940.00000000006"/>
    <n v="247940.00000000006"/>
    <n v="0.14999999999999997"/>
  </r>
  <r>
    <x v="686"/>
    <x v="4"/>
    <s v="Washington"/>
    <x v="2"/>
    <x v="2"/>
    <d v="2021-07-06T00:00:00"/>
    <d v="2022-12-01T00:00:00"/>
    <x v="0"/>
    <x v="18"/>
    <s v="P"/>
    <s v="USD"/>
    <n v="265650"/>
    <n v="143550"/>
    <n v="0"/>
    <n v="0"/>
    <n v="143550"/>
    <n v="0"/>
    <n v="0"/>
    <n v="0"/>
    <n v="0"/>
    <n v="0"/>
    <n v="409200"/>
    <s v="USD"/>
    <n v="278932.5"/>
    <n v="278932.5"/>
    <x v="1"/>
    <n v="265650"/>
    <x v="685"/>
    <n v="278932.5"/>
    <n v="278932.5"/>
    <n v="0.05"/>
  </r>
  <r>
    <x v="687"/>
    <x v="3"/>
    <s v="Wilmington"/>
    <x v="2"/>
    <x v="2"/>
    <d v="2021-07-26T00:00:00"/>
    <d v="2022-12-01T00:00:00"/>
    <x v="1"/>
    <x v="4"/>
    <s v="M"/>
    <s v="USD"/>
    <n v="185130.00000000003"/>
    <n v="38280"/>
    <n v="0"/>
    <n v="0"/>
    <n v="38280"/>
    <n v="0"/>
    <n v="0"/>
    <n v="0"/>
    <n v="0"/>
    <n v="0"/>
    <n v="223410.00000000003"/>
    <s v="USD"/>
    <n v="186981.30000000002"/>
    <n v="186981.30000000002"/>
    <x v="1"/>
    <n v="185130.00000000003"/>
    <x v="686"/>
    <n v="186981.30000000002"/>
    <n v="186981.30000000002"/>
    <n v="9.999999999999936E-3"/>
  </r>
  <r>
    <x v="688"/>
    <x v="0"/>
    <s v="London"/>
    <x v="0"/>
    <x v="0"/>
    <d v="2021-07-05T00:00:00"/>
    <d v="2022-12-01T00:00:00"/>
    <x v="1"/>
    <x v="20"/>
    <s v="U"/>
    <s v="GBP"/>
    <n v="127765"/>
    <n v="26796.000000000004"/>
    <n v="0"/>
    <n v="0"/>
    <n v="26796.000000000004"/>
    <n v="0"/>
    <n v="0"/>
    <n v="0"/>
    <n v="0"/>
    <n v="0"/>
    <n v="154561"/>
    <s v="GBP"/>
    <n v="132875.6"/>
    <n v="132875.6"/>
    <x v="1"/>
    <n v="170010.49725966426"/>
    <x v="687"/>
    <n v="176810.91715005084"/>
    <n v="176810.91715005084"/>
    <n v="4.0000000000000036E-2"/>
  </r>
  <r>
    <x v="689"/>
    <x v="6"/>
    <s v="London"/>
    <x v="0"/>
    <x v="0"/>
    <d v="2021-07-12T00:00:00"/>
    <d v="2022-12-01T00:00:00"/>
    <x v="1"/>
    <x v="10"/>
    <s v="K"/>
    <s v="GBP"/>
    <n v="53509.500000000007"/>
    <n v="10883.4"/>
    <n v="0"/>
    <n v="0"/>
    <n v="10883.4"/>
    <n v="0"/>
    <n v="0"/>
    <n v="0"/>
    <n v="0"/>
    <n v="0"/>
    <n v="64392.900000000009"/>
    <s v="GBP"/>
    <n v="54579.69000000001"/>
    <n v="54579.69000000001"/>
    <x v="1"/>
    <n v="71202.416179047519"/>
    <x v="688"/>
    <n v="72626.464502628471"/>
    <n v="72626.464502628471"/>
    <n v="2.0000000000000018E-2"/>
  </r>
  <r>
    <x v="690"/>
    <x v="0"/>
    <s v="London"/>
    <x v="0"/>
    <x v="0"/>
    <d v="2008-04-28T00:00:00"/>
    <d v="2022-12-01T00:00:00"/>
    <x v="3"/>
    <x v="19"/>
    <s v="F"/>
    <s v="GBP"/>
    <n v="103083.75000000001"/>
    <n v="22346.500000000004"/>
    <n v="0"/>
    <n v="0"/>
    <n v="22346.500000000004"/>
    <n v="0"/>
    <n v="0"/>
    <n v="0"/>
    <n v="0"/>
    <n v="0"/>
    <n v="125430.25000000001"/>
    <s v="GBP"/>
    <n v="111330.45000000003"/>
    <n v="111330.45000000003"/>
    <x v="0"/>
    <n v="137168.39194529736"/>
    <x v="689"/>
    <n v="148141.86330092116"/>
    <n v="148141.86330092116"/>
    <n v="8.0000000000000071E-2"/>
  </r>
  <r>
    <x v="691"/>
    <x v="4"/>
    <s v="Toronto"/>
    <x v="5"/>
    <x v="2"/>
    <d v="2021-07-19T00:00:00"/>
    <d v="2022-12-01T00:00:00"/>
    <x v="4"/>
    <x v="16"/>
    <s v="Q"/>
    <s v="CAD"/>
    <n v="266915"/>
    <n v="272250"/>
    <n v="0"/>
    <n v="0"/>
    <n v="272250"/>
    <n v="0"/>
    <n v="0"/>
    <n v="0"/>
    <n v="0"/>
    <n v="0"/>
    <n v="539165"/>
    <s v="CAD"/>
    <n v="282929.90000000002"/>
    <n v="282929.90000000002"/>
    <x v="1"/>
    <n v="205762.41134751774"/>
    <x v="690"/>
    <n v="218108.15602836883"/>
    <n v="218108.15602836883"/>
    <n v="6.0000000000000109E-2"/>
  </r>
  <r>
    <x v="692"/>
    <x v="4"/>
    <s v="San Francisco"/>
    <x v="2"/>
    <x v="2"/>
    <d v="2021-07-06T00:00:00"/>
    <d v="2022-12-01T00:00:00"/>
    <x v="5"/>
    <x v="2"/>
    <s v="C"/>
    <s v="USD"/>
    <n v="266200.00000000006"/>
    <n v="879890.00000000012"/>
    <n v="0"/>
    <n v="0"/>
    <n v="879890.00000000012"/>
    <n v="0"/>
    <n v="0"/>
    <n v="0"/>
    <n v="0"/>
    <n v="0"/>
    <n v="1146090.0000000002"/>
    <s v="USD"/>
    <n v="303468.00000000012"/>
    <n v="303468.00000000012"/>
    <x v="1"/>
    <n v="266200.00000000006"/>
    <x v="691"/>
    <n v="303468.00000000012"/>
    <n v="303468.00000000012"/>
    <n v="0.14000000000000018"/>
  </r>
  <r>
    <x v="693"/>
    <x v="1"/>
    <s v="Edinburgh"/>
    <x v="0"/>
    <x v="0"/>
    <d v="2021-07-05T00:00:00"/>
    <d v="2022-12-01T00:00:00"/>
    <x v="3"/>
    <x v="21"/>
    <s v="A"/>
    <s v="GBP"/>
    <n v="47124.000000000007"/>
    <n v="6316.2000000000007"/>
    <n v="0"/>
    <n v="0"/>
    <n v="6316.2000000000007"/>
    <n v="0"/>
    <n v="0"/>
    <n v="0"/>
    <n v="0"/>
    <n v="0"/>
    <n v="53440.200000000012"/>
    <s v="GBP"/>
    <n v="51836.400000000009"/>
    <n v="51836.400000000009"/>
    <x v="1"/>
    <n v="62705.550603564516"/>
    <x v="692"/>
    <n v="68976.105663920971"/>
    <n v="68976.105663920971"/>
    <n v="0.10000000000000006"/>
  </r>
  <r>
    <x v="694"/>
    <x v="5"/>
    <s v="San Francisco"/>
    <x v="2"/>
    <x v="2"/>
    <d v="2021-07-05T00:00:00"/>
    <d v="2022-12-01T00:00:00"/>
    <x v="2"/>
    <x v="7"/>
    <s v="S"/>
    <s v="USD"/>
    <n v="116600.00000000001"/>
    <n v="60720"/>
    <n v="10200"/>
    <n v="0"/>
    <n v="70920"/>
    <n v="0"/>
    <n v="1190"/>
    <n v="0"/>
    <n v="1190"/>
    <n v="0"/>
    <n v="188710"/>
    <s v="USD"/>
    <n v="129426.00000000003"/>
    <n v="129426.00000000003"/>
    <x v="1"/>
    <n v="116600.00000000001"/>
    <x v="693"/>
    <n v="129426.00000000003"/>
    <n v="129426.00000000003"/>
    <n v="0.11000000000000011"/>
  </r>
  <r>
    <x v="695"/>
    <x v="4"/>
    <s v="San Francisco"/>
    <x v="2"/>
    <x v="2"/>
    <d v="2005-08-30T00:00:00"/>
    <d v="2022-12-01T00:00:00"/>
    <x v="5"/>
    <x v="8"/>
    <s v="Y"/>
    <s v="USD"/>
    <n v="246400.00000000006"/>
    <n v="469480"/>
    <n v="0"/>
    <n v="0"/>
    <n v="469480"/>
    <n v="0"/>
    <n v="0"/>
    <n v="0"/>
    <n v="0"/>
    <n v="0"/>
    <n v="715880"/>
    <s v="USD"/>
    <n v="280896.00000000012"/>
    <n v="280896.00000000012"/>
    <x v="0"/>
    <n v="246400.00000000006"/>
    <x v="694"/>
    <n v="280896.00000000012"/>
    <n v="280896.00000000012"/>
    <n v="0.14000000000000021"/>
  </r>
  <r>
    <x v="696"/>
    <x v="0"/>
    <s v="Bogota"/>
    <x v="16"/>
    <x v="2"/>
    <d v="2021-07-12T00:00:00"/>
    <d v="2022-12-01T00:00:00"/>
    <x v="4"/>
    <x v="14"/>
    <s v="V"/>
    <s v="COP"/>
    <n v="369638027"/>
    <n v="645841405"/>
    <n v="0"/>
    <n v="0"/>
    <n v="645841405"/>
    <n v="0"/>
    <n v="0"/>
    <n v="0"/>
    <n v="0"/>
    <n v="0"/>
    <n v="1015479432"/>
    <s v="COP"/>
    <n v="388119928.35000002"/>
    <n v="388119928.35000002"/>
    <x v="1"/>
    <n v="127990.78498825314"/>
    <x v="695"/>
    <n v="134390.3242376658"/>
    <n v="134390.3242376658"/>
    <n v="0.05"/>
  </r>
  <r>
    <x v="697"/>
    <x v="4"/>
    <s v="Tel-Aviv"/>
    <x v="13"/>
    <x v="0"/>
    <d v="2021-07-12T00:00:00"/>
    <d v="2022-12-01T00:00:00"/>
    <x v="5"/>
    <x v="15"/>
    <s v="D"/>
    <s v="GBP"/>
    <n v="141240"/>
    <n v="191400.00000000003"/>
    <n v="0"/>
    <n v="0"/>
    <n v="191400.00000000003"/>
    <n v="0"/>
    <n v="0"/>
    <n v="0"/>
    <n v="0"/>
    <n v="0"/>
    <n v="332640"/>
    <s v="GBP"/>
    <n v="156776.40000000002"/>
    <n v="156776.40000000002"/>
    <x v="1"/>
    <n v="187941.00601068352"/>
    <x v="696"/>
    <n v="208614.51667185876"/>
    <n v="208614.51667185876"/>
    <n v="0.11000000000000029"/>
  </r>
  <r>
    <x v="698"/>
    <x v="0"/>
    <s v="New York"/>
    <x v="2"/>
    <x v="2"/>
    <d v="2021-07-12T00:00:00"/>
    <d v="2022-12-01T00:00:00"/>
    <x v="1"/>
    <x v="9"/>
    <s v="R"/>
    <s v="GBP"/>
    <n v="134310.00000000003"/>
    <n v="63360"/>
    <n v="1000"/>
    <n v="500"/>
    <n v="64860"/>
    <n v="3000"/>
    <n v="0"/>
    <n v="500"/>
    <n v="3500"/>
    <n v="15000"/>
    <n v="217670.00000000003"/>
    <s v="GBP"/>
    <n v="147741.00000000006"/>
    <n v="147741.00000000006"/>
    <x v="1"/>
    <n v="178719.60151015938"/>
    <x v="697"/>
    <n v="196591.56166117534"/>
    <n v="196591.56166117534"/>
    <n v="0.1000000000000001"/>
  </r>
  <r>
    <x v="699"/>
    <x v="0"/>
    <s v="San Francisco"/>
    <x v="2"/>
    <x v="2"/>
    <d v="2021-07-12T00:00:00"/>
    <d v="2022-12-01T00:00:00"/>
    <x v="1"/>
    <x v="3"/>
    <s v="I"/>
    <s v="USD"/>
    <n v="241109.00000000003"/>
    <n v="163663.5"/>
    <n v="0"/>
    <n v="0"/>
    <n v="163663.5"/>
    <n v="0"/>
    <n v="0"/>
    <n v="0"/>
    <n v="0"/>
    <n v="0"/>
    <n v="404772.5"/>
    <s v="USD"/>
    <n v="257986.63000000003"/>
    <n v="257986.63000000003"/>
    <x v="1"/>
    <n v="241109.00000000003"/>
    <x v="698"/>
    <n v="257986.63000000003"/>
    <n v="257986.63000000003"/>
    <n v="7.0000000000000007E-2"/>
  </r>
  <r>
    <x v="700"/>
    <x v="4"/>
    <s v="San Francisco"/>
    <x v="2"/>
    <x v="2"/>
    <d v="2021-07-12T00:00:00"/>
    <d v="2022-12-01T00:00:00"/>
    <x v="2"/>
    <x v="3"/>
    <s v="Z"/>
    <s v="USD"/>
    <n v="247170.00000000006"/>
    <n v="402101.70000000007"/>
    <n v="3071139.32"/>
    <n v="0"/>
    <n v="3473241.02"/>
    <n v="0"/>
    <n v="0"/>
    <n v="0"/>
    <n v="0"/>
    <n v="0"/>
    <n v="3720411.02"/>
    <s v="USD"/>
    <n v="257056.80000000008"/>
    <n v="257056.80000000008"/>
    <x v="1"/>
    <n v="247170.00000000006"/>
    <x v="699"/>
    <n v="257056.80000000008"/>
    <n v="257056.80000000008"/>
    <n v="4.0000000000000063E-2"/>
  </r>
  <r>
    <x v="701"/>
    <x v="1"/>
    <s v="San Francisco"/>
    <x v="2"/>
    <x v="2"/>
    <d v="2008-05-05T00:00:00"/>
    <d v="2022-12-01T00:00:00"/>
    <x v="1"/>
    <x v="16"/>
    <s v="F"/>
    <s v="USD"/>
    <n v="189674.09999999998"/>
    <n v="39039"/>
    <n v="0"/>
    <n v="0"/>
    <n v="39039"/>
    <n v="0"/>
    <n v="0"/>
    <n v="0"/>
    <n v="0"/>
    <n v="0"/>
    <n v="228713.09999999998"/>
    <s v="USD"/>
    <n v="202951.28699999998"/>
    <n v="202951.28699999998"/>
    <x v="0"/>
    <n v="189674.09999999998"/>
    <x v="700"/>
    <n v="202951.28699999998"/>
    <n v="202951.28699999998"/>
    <n v="7.0000000000000034E-2"/>
  </r>
  <r>
    <x v="702"/>
    <x v="0"/>
    <s v="San Francisco"/>
    <x v="2"/>
    <x v="2"/>
    <d v="2021-11-02T00:00:00"/>
    <d v="2022-12-01T00:00:00"/>
    <x v="5"/>
    <x v="15"/>
    <s v="L"/>
    <s v="USD"/>
    <n v="198220.00000000003"/>
    <n v="256080"/>
    <n v="0"/>
    <n v="0"/>
    <n v="256080"/>
    <n v="0"/>
    <n v="0"/>
    <n v="0"/>
    <n v="0"/>
    <n v="0"/>
    <n v="454300"/>
    <s v="USD"/>
    <n v="212095.40000000005"/>
    <n v="212095.40000000005"/>
    <x v="1"/>
    <n v="198220.00000000003"/>
    <x v="701"/>
    <n v="212095.40000000005"/>
    <n v="212095.40000000005"/>
    <n v="7.0000000000000104E-2"/>
  </r>
  <r>
    <x v="703"/>
    <x v="0"/>
    <s v="London"/>
    <x v="0"/>
    <x v="0"/>
    <d v="2021-08-02T00:00:00"/>
    <d v="2022-12-01T00:00:00"/>
    <x v="2"/>
    <x v="25"/>
    <s v="M"/>
    <s v="GBP"/>
    <n v="142857.00000000003"/>
    <n v="0"/>
    <n v="193920.30000000002"/>
    <n v="0"/>
    <n v="193920.30000000002"/>
    <n v="0"/>
    <n v="0"/>
    <n v="0"/>
    <n v="0"/>
    <n v="0"/>
    <n v="336777.30000000005"/>
    <s v="GBP"/>
    <n v="162856.98000000004"/>
    <n v="162856.98000000004"/>
    <x v="1"/>
    <n v="190092.66706080586"/>
    <x v="702"/>
    <n v="216705.64044931871"/>
    <n v="216705.64044931871"/>
    <n v="0.14000000000000015"/>
  </r>
  <r>
    <x v="704"/>
    <x v="0"/>
    <s v="London"/>
    <x v="0"/>
    <x v="0"/>
    <d v="2021-08-02T00:00:00"/>
    <d v="2022-12-01T00:00:00"/>
    <x v="1"/>
    <x v="8"/>
    <s v="X"/>
    <s v="GBP"/>
    <n v="143255.75"/>
    <n v="54450.000000000007"/>
    <n v="0"/>
    <n v="0"/>
    <n v="54450.000000000007"/>
    <n v="0"/>
    <n v="0"/>
    <n v="0"/>
    <n v="0"/>
    <n v="0"/>
    <n v="197705.75"/>
    <s v="GBP"/>
    <n v="144688.3075"/>
    <n v="144688.3075"/>
    <x v="1"/>
    <n v="190623.263748336"/>
    <x v="703"/>
    <n v="192529.49638581937"/>
    <n v="192529.49638581937"/>
    <n v="1.0000000000000024E-2"/>
  </r>
  <r>
    <x v="705"/>
    <x v="9"/>
    <s v="Tokyo"/>
    <x v="1"/>
    <x v="1"/>
    <d v="2021-09-27T00:00:00"/>
    <d v="2022-12-01T00:00:00"/>
    <x v="4"/>
    <x v="8"/>
    <s v="L"/>
    <s v="JPY"/>
    <n v="12069204.576000001"/>
    <n v="0"/>
    <n v="0"/>
    <n v="0"/>
    <n v="0"/>
    <n v="0"/>
    <n v="0"/>
    <n v="0"/>
    <n v="0"/>
    <n v="0"/>
    <n v="12069204.576000001"/>
    <s v="JPY"/>
    <n v="12793356.850560002"/>
    <n v="12793356.850560002"/>
    <x v="1"/>
    <n v="111088.44931658154"/>
    <x v="704"/>
    <n v="117753.75627557644"/>
    <n v="117753.75627557644"/>
    <n v="6.0000000000000081E-2"/>
  </r>
  <r>
    <x v="706"/>
    <x v="0"/>
    <s v="San Francisco"/>
    <x v="2"/>
    <x v="2"/>
    <d v="2021-08-02T00:00:00"/>
    <d v="2022-12-01T00:00:00"/>
    <x v="3"/>
    <x v="7"/>
    <s v="J"/>
    <s v="USD"/>
    <n v="221760.00000000006"/>
    <n v="160820.00000000003"/>
    <n v="0"/>
    <n v="0"/>
    <n v="160820.00000000003"/>
    <n v="0"/>
    <n v="0"/>
    <n v="0"/>
    <n v="0"/>
    <n v="0"/>
    <n v="382580.00000000012"/>
    <s v="USD"/>
    <n v="250588.80000000005"/>
    <n v="250588.80000000005"/>
    <x v="1"/>
    <n v="221760.00000000006"/>
    <x v="705"/>
    <n v="250588.80000000005"/>
    <n v="250588.80000000005"/>
    <n v="0.12999999999999992"/>
  </r>
  <r>
    <x v="707"/>
    <x v="3"/>
    <s v="Zurich"/>
    <x v="17"/>
    <x v="0"/>
    <d v="2021-08-02T00:00:00"/>
    <d v="2022-12-01T00:00:00"/>
    <x v="3"/>
    <x v="0"/>
    <s v="P"/>
    <s v="CHF"/>
    <n v="158447.74000000002"/>
    <n v="35634.5"/>
    <n v="0"/>
    <n v="0"/>
    <n v="35634.5"/>
    <n v="0"/>
    <n v="0"/>
    <n v="0"/>
    <n v="0"/>
    <n v="0"/>
    <n v="194082.24000000002"/>
    <s v="CHF"/>
    <n v="164785.64960000003"/>
    <n v="164785.64960000003"/>
    <x v="1"/>
    <n v="161171.53900925646"/>
    <x v="706"/>
    <n v="167618.40056962671"/>
    <n v="167618.40056962671"/>
    <n v="3.9999999999999945E-2"/>
  </r>
  <r>
    <x v="708"/>
    <x v="4"/>
    <s v="London"/>
    <x v="0"/>
    <x v="0"/>
    <d v="2021-08-02T00:00:00"/>
    <d v="2022-12-01T00:00:00"/>
    <x v="2"/>
    <x v="5"/>
    <s v="A"/>
    <s v="GBP"/>
    <n v="158620"/>
    <n v="263296"/>
    <n v="0"/>
    <n v="0"/>
    <n v="263296"/>
    <n v="0"/>
    <n v="0"/>
    <n v="0"/>
    <n v="0"/>
    <n v="0"/>
    <n v="421916"/>
    <s v="GBP"/>
    <n v="161792.4"/>
    <n v="161792.4"/>
    <x v="1"/>
    <n v="211067.70301199818"/>
    <x v="707"/>
    <n v="215289.05707223812"/>
    <n v="215289.05707223812"/>
    <n v="1.999999999999991E-2"/>
  </r>
  <r>
    <x v="709"/>
    <x v="0"/>
    <s v="London"/>
    <x v="0"/>
    <x v="0"/>
    <d v="2021-07-19T00:00:00"/>
    <d v="2022-12-01T00:00:00"/>
    <x v="1"/>
    <x v="2"/>
    <s v="V"/>
    <s v="GBP"/>
    <n v="133100.00000000003"/>
    <n v="25850.000000000004"/>
    <n v="0"/>
    <n v="0"/>
    <n v="25850.000000000004"/>
    <n v="0"/>
    <n v="0"/>
    <n v="0"/>
    <n v="0"/>
    <n v="0"/>
    <n v="158950.00000000003"/>
    <s v="GBP"/>
    <n v="134431.00000000003"/>
    <n v="134431.00000000003"/>
    <x v="1"/>
    <n v="177109.51501006784"/>
    <x v="708"/>
    <n v="178880.61016016852"/>
    <n v="178880.61016016852"/>
    <n v="0.01"/>
  </r>
  <r>
    <x v="710"/>
    <x v="0"/>
    <s v="San Francisco"/>
    <x v="2"/>
    <x v="2"/>
    <d v="2021-07-19T00:00:00"/>
    <d v="2022-12-01T00:00:00"/>
    <x v="3"/>
    <x v="3"/>
    <s v="L"/>
    <s v="USD"/>
    <n v="237600.00000000006"/>
    <n v="130680"/>
    <n v="0"/>
    <n v="0"/>
    <n v="130680"/>
    <n v="0"/>
    <n v="0"/>
    <n v="0"/>
    <n v="0"/>
    <n v="0"/>
    <n v="368280.00000000006"/>
    <s v="USD"/>
    <n v="268488.00000000006"/>
    <n v="268488.00000000006"/>
    <x v="1"/>
    <n v="237600.00000000006"/>
    <x v="709"/>
    <n v="268488.00000000006"/>
    <n v="268488.00000000006"/>
    <n v="0.12999999999999998"/>
  </r>
  <r>
    <x v="711"/>
    <x v="3"/>
    <s v="New York"/>
    <x v="2"/>
    <x v="2"/>
    <d v="2021-09-13T00:00:00"/>
    <d v="2022-12-01T00:00:00"/>
    <x v="1"/>
    <x v="23"/>
    <s v="H"/>
    <s v="USD"/>
    <n v="137984.00000000003"/>
    <n v="11748.000000000002"/>
    <n v="0"/>
    <n v="0"/>
    <n v="11748.000000000002"/>
    <n v="0"/>
    <n v="0"/>
    <n v="0"/>
    <n v="0"/>
    <n v="0"/>
    <n v="149732.00000000003"/>
    <s v="USD"/>
    <n v="146263.04000000004"/>
    <n v="146263.04000000004"/>
    <x v="1"/>
    <n v="137984.00000000003"/>
    <x v="710"/>
    <n v="146263.04000000004"/>
    <n v="146263.04000000004"/>
    <n v="6.0000000000000046E-2"/>
  </r>
  <r>
    <x v="712"/>
    <x v="4"/>
    <s v="New York"/>
    <x v="2"/>
    <x v="2"/>
    <d v="2008-05-01T00:00:00"/>
    <d v="2022-12-01T00:00:00"/>
    <x v="1"/>
    <x v="16"/>
    <s v="G"/>
    <s v="USD"/>
    <n v="305250"/>
    <n v="134420"/>
    <n v="0"/>
    <n v="0"/>
    <n v="134420"/>
    <n v="0"/>
    <n v="0"/>
    <n v="0"/>
    <n v="0"/>
    <n v="0"/>
    <n v="439670"/>
    <s v="USD"/>
    <n v="344932.49999999994"/>
    <n v="344932.49999999994"/>
    <x v="0"/>
    <n v="305250"/>
    <x v="711"/>
    <n v="344932.49999999994"/>
    <n v="344932.49999999994"/>
    <n v="0.12999999999999981"/>
  </r>
  <r>
    <x v="713"/>
    <x v="0"/>
    <s v="San Francisco"/>
    <x v="2"/>
    <x v="2"/>
    <d v="2021-08-02T00:00:00"/>
    <d v="2022-12-01T00:00:00"/>
    <x v="1"/>
    <x v="5"/>
    <s v="H"/>
    <s v="USD"/>
    <n v="207900.00000000003"/>
    <n v="44935.000000000007"/>
    <n v="0"/>
    <n v="0"/>
    <n v="44935.000000000007"/>
    <n v="0"/>
    <n v="0"/>
    <n v="0"/>
    <n v="0"/>
    <n v="0"/>
    <n v="252835.00000000003"/>
    <s v="USD"/>
    <n v="224532.00000000006"/>
    <n v="224532.00000000006"/>
    <x v="1"/>
    <n v="207900.00000000003"/>
    <x v="712"/>
    <n v="224532.00000000006"/>
    <n v="224532.00000000006"/>
    <n v="8.0000000000000127E-2"/>
  </r>
  <r>
    <x v="714"/>
    <x v="0"/>
    <s v="New York"/>
    <x v="2"/>
    <x v="2"/>
    <d v="2021-07-19T00:00:00"/>
    <d v="2022-12-01T00:00:00"/>
    <x v="5"/>
    <x v="6"/>
    <s v="Z"/>
    <s v="USD"/>
    <n v="155540"/>
    <n v="133760"/>
    <n v="0"/>
    <n v="0"/>
    <n v="133760"/>
    <n v="0"/>
    <n v="0"/>
    <n v="0"/>
    <n v="0"/>
    <n v="0"/>
    <n v="289300"/>
    <s v="USD"/>
    <n v="178871"/>
    <n v="178871"/>
    <x v="1"/>
    <n v="155540"/>
    <x v="713"/>
    <n v="178871"/>
    <n v="178871"/>
    <n v="0.15"/>
  </r>
  <r>
    <x v="715"/>
    <x v="1"/>
    <s v="Edinburgh"/>
    <x v="0"/>
    <x v="0"/>
    <d v="2021-07-19T00:00:00"/>
    <d v="2022-12-01T00:00:00"/>
    <x v="3"/>
    <x v="24"/>
    <s v="S"/>
    <s v="GBP"/>
    <n v="48510.000000000007"/>
    <n v="6098.4000000000005"/>
    <n v="0"/>
    <n v="0"/>
    <n v="6098.4000000000005"/>
    <n v="0"/>
    <n v="0"/>
    <n v="0"/>
    <n v="0"/>
    <n v="0"/>
    <n v="54608.400000000009"/>
    <s v="GBP"/>
    <n v="50450.400000000009"/>
    <n v="50450.400000000009"/>
    <x v="1"/>
    <n v="64549.831503669353"/>
    <x v="714"/>
    <n v="67131.824763816127"/>
    <n v="67131.824763816127"/>
    <n v="3.9999999999999994E-2"/>
  </r>
  <r>
    <x v="716"/>
    <x v="3"/>
    <s v="Tokyo"/>
    <x v="1"/>
    <x v="1"/>
    <d v="2021-07-19T00:00:00"/>
    <d v="2022-12-01T00:00:00"/>
    <x v="1"/>
    <x v="10"/>
    <s v="Q"/>
    <s v="JPY"/>
    <n v="17121720.000000004"/>
    <n v="7084000.0000000009"/>
    <n v="0"/>
    <n v="0"/>
    <n v="7084000.0000000009"/>
    <n v="0"/>
    <n v="0"/>
    <n v="0"/>
    <n v="0"/>
    <n v="0"/>
    <n v="24205720.000000004"/>
    <s v="JPY"/>
    <n v="18662674.800000004"/>
    <n v="18662674.800000004"/>
    <x v="1"/>
    <n v="157593.26246030655"/>
    <x v="715"/>
    <n v="171776.65608173414"/>
    <n v="171776.65608173414"/>
    <n v="0.09"/>
  </r>
  <r>
    <x v="717"/>
    <x v="3"/>
    <s v="San Francisco"/>
    <x v="2"/>
    <x v="2"/>
    <d v="2021-07-19T00:00:00"/>
    <d v="2022-12-01T00:00:00"/>
    <x v="0"/>
    <x v="10"/>
    <s v="Y"/>
    <s v="USD"/>
    <n v="136867.50000000003"/>
    <n v="9509.5"/>
    <n v="0"/>
    <n v="0"/>
    <n v="9509.5"/>
    <n v="0"/>
    <n v="0"/>
    <n v="0"/>
    <n v="0"/>
    <n v="0"/>
    <n v="146377.00000000003"/>
    <s v="USD"/>
    <n v="149185.57500000004"/>
    <n v="149185.57500000004"/>
    <x v="1"/>
    <n v="136867.50000000003"/>
    <x v="716"/>
    <n v="149185.57500000004"/>
    <n v="149185.57500000004"/>
    <n v="9.0000000000000066E-2"/>
  </r>
  <r>
    <x v="718"/>
    <x v="3"/>
    <s v="New York"/>
    <x v="2"/>
    <x v="2"/>
    <d v="2021-07-26T00:00:00"/>
    <d v="2022-12-01T00:00:00"/>
    <x v="1"/>
    <x v="13"/>
    <s v="W"/>
    <s v="USD"/>
    <n v="162932"/>
    <n v="18810"/>
    <n v="0"/>
    <n v="0"/>
    <n v="18810"/>
    <n v="0"/>
    <n v="0"/>
    <n v="0"/>
    <n v="0"/>
    <n v="0"/>
    <n v="181742"/>
    <s v="USD"/>
    <n v="174337.24000000002"/>
    <n v="174337.24000000002"/>
    <x v="1"/>
    <n v="162932"/>
    <x v="717"/>
    <n v="174337.24000000002"/>
    <n v="174337.24000000002"/>
    <n v="7.0000000000000118E-2"/>
  </r>
  <r>
    <x v="719"/>
    <x v="0"/>
    <s v="Singapore"/>
    <x v="9"/>
    <x v="1"/>
    <d v="2021-08-02T00:00:00"/>
    <d v="2022-12-01T00:00:00"/>
    <x v="0"/>
    <x v="0"/>
    <s v="F"/>
    <s v="JPY"/>
    <n v="21780000"/>
    <n v="3732300"/>
    <n v="0"/>
    <n v="0"/>
    <n v="3732300"/>
    <n v="0"/>
    <n v="0"/>
    <n v="0"/>
    <n v="0"/>
    <n v="0"/>
    <n v="25512300"/>
    <s v="JPY"/>
    <n v="23522400"/>
    <n v="23522400"/>
    <x v="1"/>
    <n v="200469.41874913711"/>
    <x v="718"/>
    <n v="216506.97224906809"/>
    <n v="216506.97224906809"/>
    <n v="8.0000000000000029E-2"/>
  </r>
  <r>
    <x v="720"/>
    <x v="4"/>
    <s v="New York"/>
    <x v="2"/>
    <x v="2"/>
    <d v="2021-08-09T00:00:00"/>
    <d v="2022-12-01T00:00:00"/>
    <x v="5"/>
    <x v="23"/>
    <s v="R"/>
    <s v="USD"/>
    <n v="250800.00000000006"/>
    <n v="632500"/>
    <n v="0"/>
    <n v="0"/>
    <n v="632500"/>
    <n v="0"/>
    <n v="0"/>
    <n v="0"/>
    <n v="0"/>
    <n v="180250"/>
    <n v="1063550"/>
    <s v="USD"/>
    <n v="283404.00000000006"/>
    <n v="283404.00000000006"/>
    <x v="1"/>
    <n v="250800.00000000006"/>
    <x v="719"/>
    <n v="283404.00000000006"/>
    <n v="283404.00000000006"/>
    <n v="0.12999999999999998"/>
  </r>
  <r>
    <x v="721"/>
    <x v="4"/>
    <s v="San Francisco"/>
    <x v="2"/>
    <x v="2"/>
    <d v="2022-05-16T00:00:00"/>
    <d v="2022-12-01T00:00:00"/>
    <x v="2"/>
    <x v="19"/>
    <s v="R"/>
    <s v="USD"/>
    <n v="263780.00000000006"/>
    <n v="0"/>
    <n v="988000"/>
    <n v="0"/>
    <n v="988000"/>
    <n v="0"/>
    <n v="0"/>
    <n v="0"/>
    <n v="0"/>
    <n v="0"/>
    <n v="1251780"/>
    <s v="USD"/>
    <n v="274331.20000000007"/>
    <n v="274331.20000000007"/>
    <x v="2"/>
    <n v="263780.00000000006"/>
    <x v="720"/>
    <n v="274331.20000000007"/>
    <n v="274331.20000000007"/>
    <n v="4.0000000000000036E-2"/>
  </r>
  <r>
    <x v="722"/>
    <x v="4"/>
    <s v="London"/>
    <x v="0"/>
    <x v="0"/>
    <d v="2021-08-30T00:00:00"/>
    <d v="2022-12-01T00:00:00"/>
    <x v="1"/>
    <x v="2"/>
    <s v="U"/>
    <s v="GBP"/>
    <n v="202399.99999999997"/>
    <n v="226737.5"/>
    <n v="0"/>
    <n v="0"/>
    <n v="226737.5"/>
    <n v="0"/>
    <n v="0"/>
    <n v="0"/>
    <n v="0"/>
    <n v="0"/>
    <n v="429137.5"/>
    <s v="GBP"/>
    <n v="220615.99999999997"/>
    <n v="220615.99999999997"/>
    <x v="1"/>
    <n v="269323.56001530966"/>
    <x v="721"/>
    <n v="293562.68041668757"/>
    <n v="293562.68041668757"/>
    <n v="9.0000000000000135E-2"/>
  </r>
  <r>
    <x v="723"/>
    <x v="4"/>
    <s v="New York"/>
    <x v="2"/>
    <x v="2"/>
    <d v="2004-10-11T00:00:00"/>
    <d v="2022-12-01T00:00:00"/>
    <x v="1"/>
    <x v="3"/>
    <s v="K"/>
    <s v="USD"/>
    <n v="213180.00000000006"/>
    <n v="150249"/>
    <n v="0"/>
    <n v="0"/>
    <n v="150249"/>
    <n v="0"/>
    <n v="0"/>
    <n v="0"/>
    <n v="0"/>
    <n v="0"/>
    <n v="363429.00000000006"/>
    <s v="USD"/>
    <n v="234498.00000000009"/>
    <n v="234498.00000000009"/>
    <x v="0"/>
    <n v="213180.00000000006"/>
    <x v="722"/>
    <n v="234498.00000000009"/>
    <n v="234498.00000000009"/>
    <n v="0.1000000000000001"/>
  </r>
  <r>
    <x v="724"/>
    <x v="0"/>
    <s v="London"/>
    <x v="0"/>
    <x v="0"/>
    <d v="2021-09-06T00:00:00"/>
    <d v="2022-12-01T00:00:00"/>
    <x v="1"/>
    <x v="0"/>
    <s v="N"/>
    <s v="GBP"/>
    <n v="159390"/>
    <n v="70818"/>
    <n v="0"/>
    <n v="0"/>
    <n v="70818"/>
    <n v="0"/>
    <n v="0"/>
    <n v="0"/>
    <n v="0"/>
    <n v="0"/>
    <n v="230208"/>
    <s v="GBP"/>
    <n v="178516.80000000002"/>
    <n v="178516.80000000002"/>
    <x v="1"/>
    <n v="212092.30351205642"/>
    <x v="723"/>
    <n v="237543.37993350319"/>
    <n v="237543.37993350319"/>
    <n v="0.12000000000000004"/>
  </r>
  <r>
    <x v="725"/>
    <x v="3"/>
    <s v="London"/>
    <x v="0"/>
    <x v="0"/>
    <d v="2021-08-02T00:00:00"/>
    <d v="2022-12-01T00:00:00"/>
    <x v="2"/>
    <x v="25"/>
    <s v="N"/>
    <s v="GBP"/>
    <n v="102616.80000000002"/>
    <n v="107800.00000000001"/>
    <n v="0"/>
    <n v="0"/>
    <n v="107800.00000000001"/>
    <n v="0"/>
    <n v="0"/>
    <n v="0"/>
    <n v="0"/>
    <n v="0"/>
    <n v="210416.80000000005"/>
    <s v="GBP"/>
    <n v="105695.30400000002"/>
    <n v="105695.30400000002"/>
    <x v="1"/>
    <n v="136547.04492776206"/>
    <x v="724"/>
    <n v="140643.45627559492"/>
    <n v="140643.45627559492"/>
    <n v="2.9999999999999919E-2"/>
  </r>
  <r>
    <x v="726"/>
    <x v="3"/>
    <s v="San Francisco"/>
    <x v="2"/>
    <x v="2"/>
    <d v="2021-08-02T00:00:00"/>
    <d v="2022-12-01T00:00:00"/>
    <x v="3"/>
    <x v="1"/>
    <s v="K"/>
    <s v="USD"/>
    <n v="155540"/>
    <n v="10670"/>
    <n v="0"/>
    <n v="0"/>
    <n v="10670"/>
    <n v="0"/>
    <n v="0"/>
    <n v="0"/>
    <n v="0"/>
    <n v="0"/>
    <n v="166210"/>
    <s v="USD"/>
    <n v="163317"/>
    <n v="163317"/>
    <x v="1"/>
    <n v="155540"/>
    <x v="725"/>
    <n v="163317"/>
    <n v="163317"/>
    <n v="0.05"/>
  </r>
  <r>
    <x v="727"/>
    <x v="0"/>
    <s v="London"/>
    <x v="0"/>
    <x v="0"/>
    <d v="2021-08-02T00:00:00"/>
    <d v="2022-12-01T00:00:00"/>
    <x v="2"/>
    <x v="17"/>
    <s v="Y"/>
    <s v="GBP"/>
    <n v="145200"/>
    <n v="206712.00000000003"/>
    <n v="290765.28000000003"/>
    <n v="0"/>
    <n v="497477.28"/>
    <n v="0"/>
    <n v="0"/>
    <n v="0"/>
    <n v="0"/>
    <n v="0"/>
    <n v="642677.28"/>
    <s v="GBP"/>
    <n v="158268"/>
    <n v="158268"/>
    <x v="1"/>
    <n v="193210.38001098306"/>
    <x v="726"/>
    <n v="210599.31421197153"/>
    <n v="210599.31421197153"/>
    <n v="8.9999999999999983E-2"/>
  </r>
  <r>
    <x v="728"/>
    <x v="4"/>
    <s v="New York"/>
    <x v="2"/>
    <x v="2"/>
    <d v="2021-08-02T00:00:00"/>
    <d v="2022-12-01T00:00:00"/>
    <x v="2"/>
    <x v="18"/>
    <s v="M"/>
    <s v="USD"/>
    <n v="261360.00000000006"/>
    <n v="177848.00000000003"/>
    <n v="0"/>
    <n v="0"/>
    <n v="177848.00000000003"/>
    <n v="0"/>
    <n v="0"/>
    <n v="0"/>
    <n v="0"/>
    <n v="0"/>
    <n v="439208.00000000012"/>
    <s v="USD"/>
    <n v="287496.00000000006"/>
    <n v="287496.00000000006"/>
    <x v="1"/>
    <n v="261360.00000000006"/>
    <x v="727"/>
    <n v="287496.00000000006"/>
    <n v="287496.00000000006"/>
    <n v="9.9999999999999978E-2"/>
  </r>
  <r>
    <x v="729"/>
    <x v="4"/>
    <s v="New York"/>
    <x v="2"/>
    <x v="2"/>
    <d v="2021-08-02T00:00:00"/>
    <d v="2022-12-01T00:00:00"/>
    <x v="3"/>
    <x v="22"/>
    <s v="W"/>
    <s v="USD"/>
    <n v="239800.00000000006"/>
    <n v="718740.00000000012"/>
    <n v="0"/>
    <n v="0"/>
    <n v="718740.00000000012"/>
    <n v="0"/>
    <n v="0"/>
    <n v="0"/>
    <n v="0"/>
    <n v="321000"/>
    <n v="1279540.0000000002"/>
    <s v="USD"/>
    <n v="246994.00000000006"/>
    <n v="246994.00000000006"/>
    <x v="1"/>
    <n v="239800.00000000006"/>
    <x v="728"/>
    <n v="246994.00000000006"/>
    <n v="246994.00000000006"/>
    <n v="2.9999999999999992E-2"/>
  </r>
  <r>
    <x v="730"/>
    <x v="0"/>
    <s v="Tokyo"/>
    <x v="1"/>
    <x v="1"/>
    <d v="2021-08-09T00:00:00"/>
    <d v="2022-12-01T00:00:00"/>
    <x v="2"/>
    <x v="25"/>
    <s v="W"/>
    <s v="JPY"/>
    <n v="24640000.000000004"/>
    <n v="24816000.000000004"/>
    <n v="0"/>
    <n v="0"/>
    <n v="24816000.000000004"/>
    <n v="0"/>
    <n v="0"/>
    <n v="0"/>
    <n v="0"/>
    <n v="0"/>
    <n v="49456000.000000007"/>
    <s v="JPY"/>
    <n v="27843200"/>
    <n v="27843200"/>
    <x v="1"/>
    <n v="226793.6858576097"/>
    <x v="729"/>
    <n v="256276.86501909891"/>
    <n v="256276.86501909891"/>
    <n v="0.12999999999999978"/>
  </r>
  <r>
    <x v="731"/>
    <x v="0"/>
    <s v="London"/>
    <x v="0"/>
    <x v="0"/>
    <d v="2021-08-09T00:00:00"/>
    <d v="2022-12-01T00:00:00"/>
    <x v="2"/>
    <x v="21"/>
    <s v="C"/>
    <s v="GBP"/>
    <n v="136620.00000000003"/>
    <n v="93678.200000000012"/>
    <n v="0"/>
    <n v="0"/>
    <n v="93678.200000000012"/>
    <n v="0"/>
    <n v="0"/>
    <n v="0"/>
    <n v="0"/>
    <n v="0"/>
    <n v="230298.20000000004"/>
    <s v="GBP"/>
    <n v="146183.40000000005"/>
    <n v="146183.40000000005"/>
    <x v="1"/>
    <n v="181793.40301033409"/>
    <x v="730"/>
    <n v="194518.94122105752"/>
    <n v="194518.94122105752"/>
    <n v="7.0000000000000256E-2"/>
  </r>
  <r>
    <x v="732"/>
    <x v="0"/>
    <s v="San Francisco"/>
    <x v="2"/>
    <x v="2"/>
    <d v="2021-08-09T00:00:00"/>
    <d v="2022-12-01T00:00:00"/>
    <x v="2"/>
    <x v="24"/>
    <s v="D"/>
    <s v="USD"/>
    <n v="213675.00000000006"/>
    <n v="0"/>
    <n v="316250"/>
    <n v="0"/>
    <n v="316250"/>
    <n v="0"/>
    <n v="0"/>
    <n v="0"/>
    <n v="0"/>
    <n v="0"/>
    <n v="529925"/>
    <s v="USD"/>
    <n v="235042.50000000009"/>
    <n v="235042.50000000009"/>
    <x v="1"/>
    <n v="213675.00000000006"/>
    <x v="731"/>
    <n v="235042.50000000009"/>
    <n v="235042.50000000009"/>
    <n v="0.1000000000000001"/>
  </r>
  <r>
    <x v="733"/>
    <x v="0"/>
    <s v="London"/>
    <x v="0"/>
    <x v="0"/>
    <d v="2021-08-09T00:00:00"/>
    <d v="2022-12-01T00:00:00"/>
    <x v="2"/>
    <x v="3"/>
    <s v="A"/>
    <s v="GBP"/>
    <n v="132825.00000000003"/>
    <n v="115995.00000000001"/>
    <n v="0"/>
    <n v="0"/>
    <n v="115995.00000000001"/>
    <n v="0"/>
    <n v="0"/>
    <n v="0"/>
    <n v="0"/>
    <n v="0"/>
    <n v="248820.00000000006"/>
    <s v="GBP"/>
    <n v="139466.25000000003"/>
    <n v="139466.25000000003"/>
    <x v="1"/>
    <n v="176743.58626004704"/>
    <x v="732"/>
    <n v="185580.7655730494"/>
    <n v="185580.7655730494"/>
    <n v="5.0000000000000031E-2"/>
  </r>
  <r>
    <x v="734"/>
    <x v="4"/>
    <s v="New York"/>
    <x v="2"/>
    <x v="2"/>
    <d v="2011-02-01T00:00:00"/>
    <d v="2022-12-01T00:00:00"/>
    <x v="0"/>
    <x v="23"/>
    <s v="E"/>
    <s v="USD"/>
    <n v="285890"/>
    <n v="1655500.0000000002"/>
    <n v="0"/>
    <n v="0"/>
    <n v="1655500.0000000002"/>
    <n v="0"/>
    <n v="0"/>
    <n v="0"/>
    <n v="0"/>
    <n v="756000"/>
    <n v="2697390"/>
    <s v="USD"/>
    <n v="311620.10000000003"/>
    <n v="311620.10000000003"/>
    <x v="0"/>
    <n v="285890"/>
    <x v="733"/>
    <n v="311620.10000000003"/>
    <n v="311620.10000000003"/>
    <n v="9.0000000000000122E-2"/>
  </r>
  <r>
    <x v="735"/>
    <x v="0"/>
    <s v="London"/>
    <x v="0"/>
    <x v="0"/>
    <d v="2021-08-09T00:00:00"/>
    <d v="2022-12-01T00:00:00"/>
    <x v="2"/>
    <x v="3"/>
    <s v="N"/>
    <s v="GBP"/>
    <n v="130515.00000000001"/>
    <n v="125125"/>
    <n v="0"/>
    <n v="0"/>
    <n v="125125"/>
    <n v="0"/>
    <n v="0"/>
    <n v="0"/>
    <n v="0"/>
    <n v="0"/>
    <n v="255640"/>
    <s v="GBP"/>
    <n v="146176.80000000002"/>
    <n v="146176.80000000002"/>
    <x v="1"/>
    <n v="173669.7847598723"/>
    <x v="734"/>
    <n v="194510.15893105697"/>
    <n v="194510.15893105697"/>
    <n v="0.11999999999999994"/>
  </r>
  <r>
    <x v="736"/>
    <x v="0"/>
    <s v="Princeton"/>
    <x v="2"/>
    <x v="2"/>
    <d v="2021-08-16T00:00:00"/>
    <d v="2022-12-01T00:00:00"/>
    <x v="0"/>
    <x v="22"/>
    <s v="S"/>
    <s v="USD"/>
    <n v="191840"/>
    <n v="98230.000000000015"/>
    <n v="0"/>
    <n v="0"/>
    <n v="98230.000000000015"/>
    <n v="0"/>
    <n v="0"/>
    <n v="0"/>
    <n v="0"/>
    <n v="0"/>
    <n v="290070"/>
    <s v="USD"/>
    <n v="197595.2"/>
    <n v="197595.2"/>
    <x v="1"/>
    <n v="191840"/>
    <x v="735"/>
    <n v="197595.2"/>
    <n v="197595.2"/>
    <n v="3.0000000000000061E-2"/>
  </r>
  <r>
    <x v="737"/>
    <x v="3"/>
    <s v="San Francisco"/>
    <x v="2"/>
    <x v="2"/>
    <d v="2021-08-09T00:00:00"/>
    <d v="2022-12-01T00:00:00"/>
    <x v="1"/>
    <x v="23"/>
    <s v="Q"/>
    <s v="USD"/>
    <n v="183963.99999999997"/>
    <n v="54549.000000000007"/>
    <n v="0"/>
    <n v="0"/>
    <n v="54549.000000000007"/>
    <n v="0"/>
    <n v="0"/>
    <n v="0"/>
    <n v="0"/>
    <n v="0"/>
    <n v="238512.99999999997"/>
    <s v="USD"/>
    <n v="191322.55999999997"/>
    <n v="191322.55999999997"/>
    <x v="1"/>
    <n v="183963.99999999997"/>
    <x v="736"/>
    <n v="191322.55999999997"/>
    <n v="191322.55999999997"/>
    <n v="3.9999999999999994E-2"/>
  </r>
  <r>
    <x v="738"/>
    <x v="0"/>
    <s v="Florida"/>
    <x v="2"/>
    <x v="2"/>
    <d v="2021-08-09T00:00:00"/>
    <d v="2022-12-01T00:00:00"/>
    <x v="4"/>
    <x v="22"/>
    <s v="E"/>
    <s v="USD"/>
    <n v="174900"/>
    <n v="368104.00000000006"/>
    <n v="0"/>
    <n v="52500"/>
    <n v="420604.00000000006"/>
    <n v="199957.80000000002"/>
    <n v="0"/>
    <n v="0"/>
    <n v="199957.80000000002"/>
    <n v="0"/>
    <n v="795461.8"/>
    <s v="USD"/>
    <n v="195888.00000000003"/>
    <n v="195888.00000000003"/>
    <x v="1"/>
    <n v="174900"/>
    <x v="737"/>
    <n v="195888.00000000003"/>
    <n v="195888.00000000003"/>
    <n v="0.12000000000000016"/>
  </r>
  <r>
    <x v="739"/>
    <x v="3"/>
    <s v="San Francisco"/>
    <x v="2"/>
    <x v="2"/>
    <d v="2021-08-10T00:00:00"/>
    <d v="2022-12-01T00:00:00"/>
    <x v="5"/>
    <x v="3"/>
    <s v="W"/>
    <s v="USD"/>
    <n v="172480.00000000003"/>
    <n v="117583.40000000001"/>
    <n v="0"/>
    <n v="0"/>
    <n v="117583.40000000001"/>
    <n v="0"/>
    <n v="0"/>
    <n v="0"/>
    <n v="0"/>
    <n v="0"/>
    <n v="290063.40000000002"/>
    <s v="USD"/>
    <n v="189728.00000000006"/>
    <n v="189728.00000000006"/>
    <x v="1"/>
    <n v="172480.00000000003"/>
    <x v="738"/>
    <n v="189728.00000000006"/>
    <n v="189728.00000000006"/>
    <n v="0.10000000000000016"/>
  </r>
  <r>
    <x v="740"/>
    <x v="0"/>
    <s v="Sydney"/>
    <x v="4"/>
    <x v="1"/>
    <d v="2021-08-16T00:00:00"/>
    <d v="2022-12-01T00:00:00"/>
    <x v="1"/>
    <x v="11"/>
    <s v="L"/>
    <s v="AUD"/>
    <n v="240240.00000000003"/>
    <n v="33880"/>
    <n v="0"/>
    <n v="0"/>
    <n v="33880"/>
    <n v="0"/>
    <n v="0"/>
    <n v="0"/>
    <n v="0"/>
    <n v="0"/>
    <n v="274120"/>
    <s v="AUD"/>
    <n v="271471.2"/>
    <n v="271471.2"/>
    <x v="1"/>
    <n v="181777.59600640312"/>
    <x v="739"/>
    <n v="205408.68348723551"/>
    <n v="205408.68348723551"/>
    <n v="0.12999999999999989"/>
  </r>
  <r>
    <x v="741"/>
    <x v="1"/>
    <s v="Edinburgh"/>
    <x v="0"/>
    <x v="0"/>
    <d v="2021-08-23T00:00:00"/>
    <d v="2022-12-01T00:00:00"/>
    <x v="1"/>
    <x v="6"/>
    <s v="Q"/>
    <s v="GBP"/>
    <n v="49896.000000000015"/>
    <n v="5090.8000000000011"/>
    <n v="0"/>
    <n v="0"/>
    <n v="5090.8000000000011"/>
    <n v="0"/>
    <n v="0"/>
    <n v="0"/>
    <n v="0"/>
    <n v="0"/>
    <n v="54986.800000000017"/>
    <s v="GBP"/>
    <n v="51891.840000000018"/>
    <n v="51891.840000000018"/>
    <x v="1"/>
    <n v="66394.112403774197"/>
    <x v="740"/>
    <n v="69049.876899925177"/>
    <n v="69049.876899925177"/>
    <n v="4.0000000000000174E-2"/>
  </r>
  <r>
    <x v="742"/>
    <x v="0"/>
    <s v="Boston"/>
    <x v="2"/>
    <x v="2"/>
    <d v="2021-08-16T00:00:00"/>
    <d v="2022-12-01T00:00:00"/>
    <x v="2"/>
    <x v="9"/>
    <s v="A"/>
    <s v="USD"/>
    <n v="248600"/>
    <n v="321640.00000000006"/>
    <n v="0"/>
    <n v="0"/>
    <n v="321640.00000000006"/>
    <n v="0"/>
    <n v="0"/>
    <n v="0"/>
    <n v="0"/>
    <n v="0"/>
    <n v="570240"/>
    <s v="USD"/>
    <n v="258544"/>
    <n v="258544"/>
    <x v="1"/>
    <n v="248600"/>
    <x v="741"/>
    <n v="258544"/>
    <n v="258544"/>
    <n v="0.04"/>
  </r>
  <r>
    <x v="743"/>
    <x v="3"/>
    <s v="London"/>
    <x v="0"/>
    <x v="0"/>
    <d v="2021-08-23T00:00:00"/>
    <d v="2022-12-01T00:00:00"/>
    <x v="1"/>
    <x v="1"/>
    <s v="U"/>
    <s v="GBP"/>
    <n v="76169.5"/>
    <n v="21120"/>
    <n v="0"/>
    <n v="0"/>
    <n v="21120"/>
    <n v="0"/>
    <n v="0"/>
    <n v="0"/>
    <n v="0"/>
    <n v="0"/>
    <n v="97289.5"/>
    <s v="GBP"/>
    <n v="83024.755000000005"/>
    <n v="83024.755000000005"/>
    <x v="1"/>
    <n v="101354.94518076153"/>
    <x v="742"/>
    <n v="110476.89024703008"/>
    <n v="110476.89024703008"/>
    <n v="9.0000000000000177E-2"/>
  </r>
  <r>
    <x v="744"/>
    <x v="0"/>
    <s v="London"/>
    <x v="0"/>
    <x v="0"/>
    <d v="2021-08-23T00:00:00"/>
    <d v="2022-12-01T00:00:00"/>
    <x v="1"/>
    <x v="11"/>
    <s v="R"/>
    <s v="GBP"/>
    <n v="116699.00000000001"/>
    <n v="40128"/>
    <n v="0"/>
    <n v="0"/>
    <n v="40128"/>
    <n v="0"/>
    <n v="0"/>
    <n v="0"/>
    <n v="0"/>
    <n v="0"/>
    <n v="156827"/>
    <s v="GBP"/>
    <n v="133036.86000000004"/>
    <n v="133036.86000000004"/>
    <x v="1"/>
    <n v="155285.52435882724"/>
    <x v="743"/>
    <n v="177025.49776906311"/>
    <n v="177025.49776906311"/>
    <n v="0.14000000000000032"/>
  </r>
  <r>
    <x v="745"/>
    <x v="4"/>
    <s v="New York"/>
    <x v="2"/>
    <x v="2"/>
    <d v="2008-06-23T00:00:00"/>
    <d v="2022-12-01T00:00:00"/>
    <x v="2"/>
    <x v="16"/>
    <s v="A"/>
    <s v="USD"/>
    <n v="297000"/>
    <n v="423500.00000000006"/>
    <n v="0"/>
    <n v="0"/>
    <n v="423500.00000000006"/>
    <n v="0"/>
    <n v="0"/>
    <n v="0"/>
    <n v="0"/>
    <n v="0"/>
    <n v="720500"/>
    <s v="USD"/>
    <n v="308880"/>
    <n v="308880"/>
    <x v="0"/>
    <n v="297000"/>
    <x v="744"/>
    <n v="308880"/>
    <n v="308880"/>
    <n v="0.04"/>
  </r>
  <r>
    <x v="746"/>
    <x v="0"/>
    <s v="London"/>
    <x v="0"/>
    <x v="0"/>
    <d v="2021-08-23T00:00:00"/>
    <d v="2022-12-01T00:00:00"/>
    <x v="2"/>
    <x v="21"/>
    <s v="C"/>
    <s v="GBP"/>
    <n v="141680.00000000003"/>
    <n v="158950.00000000003"/>
    <n v="50087.249999999993"/>
    <n v="0"/>
    <n v="209037.25000000003"/>
    <n v="0"/>
    <n v="0"/>
    <n v="0"/>
    <n v="0"/>
    <n v="0"/>
    <n v="350717.25000000006"/>
    <s v="GBP"/>
    <n v="155848.00000000006"/>
    <n v="155848.00000000006"/>
    <x v="1"/>
    <n v="188526.49201071684"/>
    <x v="745"/>
    <n v="207379.14121178858"/>
    <n v="207379.14121178858"/>
    <n v="0.10000000000000027"/>
  </r>
  <r>
    <x v="747"/>
    <x v="3"/>
    <s v="San Francisco"/>
    <x v="2"/>
    <x v="2"/>
    <d v="2021-08-23T00:00:00"/>
    <d v="2022-12-01T00:00:00"/>
    <x v="1"/>
    <x v="12"/>
    <s v="X"/>
    <s v="USD"/>
    <n v="179520"/>
    <n v="47850.000000000007"/>
    <n v="0"/>
    <n v="0"/>
    <n v="47850.000000000007"/>
    <n v="0"/>
    <n v="0"/>
    <n v="0"/>
    <n v="0"/>
    <n v="0"/>
    <n v="227370"/>
    <s v="USD"/>
    <n v="204652.80000000002"/>
    <n v="204652.80000000002"/>
    <x v="1"/>
    <n v="179520"/>
    <x v="746"/>
    <n v="204652.80000000002"/>
    <n v="204652.80000000002"/>
    <n v="0.1400000000000001"/>
  </r>
  <r>
    <x v="748"/>
    <x v="1"/>
    <s v="Edinburgh"/>
    <x v="0"/>
    <x v="0"/>
    <d v="2021-08-23T00:00:00"/>
    <d v="2022-12-01T00:00:00"/>
    <x v="3"/>
    <x v="5"/>
    <s v="I"/>
    <s v="GBP"/>
    <n v="49599.000000000015"/>
    <n v="8065.2"/>
    <n v="0"/>
    <n v="0"/>
    <n v="8065.2"/>
    <n v="0"/>
    <n v="0"/>
    <n v="0"/>
    <n v="0"/>
    <n v="0"/>
    <n v="57664.200000000012"/>
    <s v="GBP"/>
    <n v="56046.87000000001"/>
    <n v="56046.87000000001"/>
    <x v="1"/>
    <n v="65998.909353751733"/>
    <x v="747"/>
    <n v="74578.767569739444"/>
    <n v="74578.767569739444"/>
    <n v="0.12999999999999978"/>
  </r>
  <r>
    <x v="749"/>
    <x v="3"/>
    <s v="Wilmington"/>
    <x v="2"/>
    <x v="2"/>
    <d v="2021-10-04T00:00:00"/>
    <d v="2022-12-01T00:00:00"/>
    <x v="1"/>
    <x v="14"/>
    <s v="F"/>
    <s v="USD"/>
    <n v="136686.00000000003"/>
    <n v="45815.000000000007"/>
    <n v="0"/>
    <n v="0"/>
    <n v="45815.000000000007"/>
    <n v="0"/>
    <n v="0"/>
    <n v="0"/>
    <n v="0"/>
    <n v="0"/>
    <n v="182501.00000000003"/>
    <s v="USD"/>
    <n v="143520.30000000005"/>
    <n v="143520.30000000005"/>
    <x v="1"/>
    <n v="136686.00000000003"/>
    <x v="748"/>
    <n v="143520.30000000005"/>
    <n v="143520.30000000005"/>
    <n v="5.0000000000000114E-2"/>
  </r>
  <r>
    <x v="750"/>
    <x v="0"/>
    <s v="London"/>
    <x v="0"/>
    <x v="0"/>
    <d v="2021-09-20T00:00:00"/>
    <d v="2022-12-01T00:00:00"/>
    <x v="2"/>
    <x v="14"/>
    <s v="A"/>
    <s v="GBP"/>
    <n v="123200.00000000003"/>
    <n v="104060.00000000001"/>
    <n v="0"/>
    <n v="0"/>
    <n v="104060.00000000001"/>
    <n v="0"/>
    <n v="0"/>
    <n v="0"/>
    <n v="0"/>
    <n v="0"/>
    <n v="227260.00000000006"/>
    <s v="GBP"/>
    <n v="133056.00000000003"/>
    <n v="133056.00000000003"/>
    <x v="1"/>
    <n v="163936.080009319"/>
    <x v="749"/>
    <n v="177050.96641006452"/>
    <n v="177050.96641006452"/>
    <n v="7.9999999999999946E-2"/>
  </r>
  <r>
    <x v="751"/>
    <x v="1"/>
    <s v="Edinburgh"/>
    <x v="0"/>
    <x v="0"/>
    <d v="2021-09-06T00:00:00"/>
    <d v="2022-12-01T00:00:00"/>
    <x v="1"/>
    <x v="25"/>
    <s v="O"/>
    <s v="GBP"/>
    <n v="50963"/>
    <n v="5170"/>
    <n v="0"/>
    <n v="0"/>
    <n v="5170"/>
    <n v="0"/>
    <n v="0"/>
    <n v="0"/>
    <n v="0"/>
    <n v="0"/>
    <n v="56133"/>
    <s v="GBP"/>
    <n v="56059.3"/>
    <n v="56059.3"/>
    <x v="1"/>
    <n v="67813.915953854885"/>
    <x v="750"/>
    <n v="74595.307549240388"/>
    <n v="74595.307549240388"/>
    <n v="0.10000000000000021"/>
  </r>
  <r>
    <x v="752"/>
    <x v="4"/>
    <s v="Tokyo"/>
    <x v="1"/>
    <x v="1"/>
    <d v="2021-09-06T00:00:00"/>
    <d v="2022-12-01T00:00:00"/>
    <x v="3"/>
    <x v="20"/>
    <s v="M"/>
    <s v="JPY"/>
    <n v="30250000.000000007"/>
    <n v="10517760"/>
    <n v="0"/>
    <n v="0"/>
    <n v="10517760"/>
    <n v="0"/>
    <n v="0"/>
    <n v="0"/>
    <n v="0"/>
    <n v="0"/>
    <n v="40767760.000000007"/>
    <s v="JPY"/>
    <n v="33880000.000000015"/>
    <n v="33880000.000000015"/>
    <x v="1"/>
    <n v="278429.7482626905"/>
    <x v="751"/>
    <n v="311841.31805421342"/>
    <n v="311841.31805421342"/>
    <n v="0.12000000000000023"/>
  </r>
  <r>
    <x v="753"/>
    <x v="3"/>
    <s v="San Francisco"/>
    <x v="2"/>
    <x v="2"/>
    <d v="2021-09-07T00:00:00"/>
    <d v="2022-12-01T00:00:00"/>
    <x v="1"/>
    <x v="18"/>
    <s v="T"/>
    <s v="USD"/>
    <n v="178904"/>
    <n v="13090.000000000002"/>
    <n v="0"/>
    <n v="0"/>
    <n v="13090.000000000002"/>
    <n v="0"/>
    <n v="0"/>
    <n v="0"/>
    <n v="0"/>
    <n v="0"/>
    <n v="191994"/>
    <s v="USD"/>
    <n v="198583.44000000003"/>
    <n v="198583.44000000003"/>
    <x v="1"/>
    <n v="178904"/>
    <x v="752"/>
    <n v="198583.44000000003"/>
    <n v="198583.44000000003"/>
    <n v="0.11000000000000018"/>
  </r>
  <r>
    <x v="754"/>
    <x v="0"/>
    <s v="London"/>
    <x v="0"/>
    <x v="0"/>
    <d v="2021-09-13T00:00:00"/>
    <d v="2022-12-01T00:00:00"/>
    <x v="3"/>
    <x v="24"/>
    <s v="F"/>
    <s v="GBP"/>
    <n v="141284"/>
    <n v="156271.5"/>
    <n v="0"/>
    <n v="0"/>
    <n v="156271.5"/>
    <n v="0"/>
    <n v="0"/>
    <n v="0"/>
    <n v="0"/>
    <n v="0"/>
    <n v="297555.5"/>
    <s v="GBP"/>
    <n v="151173.88"/>
    <n v="151173.88"/>
    <x v="1"/>
    <n v="187999.55461068684"/>
    <x v="753"/>
    <n v="201159.52343343495"/>
    <n v="201159.52343343495"/>
    <n v="7.0000000000000159E-2"/>
  </r>
  <r>
    <x v="755"/>
    <x v="0"/>
    <s v="San Francisco"/>
    <x v="2"/>
    <x v="2"/>
    <d v="2021-08-30T00:00:00"/>
    <d v="2022-12-01T00:00:00"/>
    <x v="3"/>
    <x v="2"/>
    <s v="Y"/>
    <s v="USD"/>
    <n v="194480.55000000002"/>
    <n v="78771"/>
    <n v="0"/>
    <n v="0"/>
    <n v="78771"/>
    <n v="0"/>
    <n v="0"/>
    <n v="0"/>
    <n v="0"/>
    <n v="0"/>
    <n v="273251.55000000005"/>
    <s v="USD"/>
    <n v="206149.38300000003"/>
    <n v="206149.38300000003"/>
    <x v="1"/>
    <n v="194480.55000000002"/>
    <x v="754"/>
    <n v="206149.38300000003"/>
    <n v="206149.38300000003"/>
    <n v="6.000000000000006E-2"/>
  </r>
  <r>
    <x v="756"/>
    <x v="4"/>
    <s v="New York"/>
    <x v="2"/>
    <x v="2"/>
    <d v="2008-06-23T00:00:00"/>
    <d v="2022-12-01T00:00:00"/>
    <x v="2"/>
    <x v="15"/>
    <s v="O"/>
    <s v="USD"/>
    <n v="313500.00000000006"/>
    <n v="1797400.0000000002"/>
    <n v="0"/>
    <n v="0"/>
    <n v="1797400.0000000002"/>
    <n v="0"/>
    <n v="0"/>
    <n v="0"/>
    <n v="0"/>
    <n v="858500"/>
    <n v="2969400.0000000005"/>
    <s v="USD"/>
    <n v="332310.00000000006"/>
    <n v="332310.00000000006"/>
    <x v="0"/>
    <n v="313500.00000000006"/>
    <x v="755"/>
    <n v="332310.00000000006"/>
    <n v="332310.00000000006"/>
    <n v="5.9999999999999991E-2"/>
  </r>
  <r>
    <x v="757"/>
    <x v="0"/>
    <s v="San Francisco"/>
    <x v="2"/>
    <x v="2"/>
    <d v="2021-09-13T00:00:00"/>
    <d v="2022-12-01T00:00:00"/>
    <x v="5"/>
    <x v="14"/>
    <s v="U"/>
    <s v="USD"/>
    <n v="221760.00000000006"/>
    <n v="116160"/>
    <n v="0"/>
    <n v="0"/>
    <n v="116160"/>
    <n v="0"/>
    <n v="0"/>
    <n v="0"/>
    <n v="0"/>
    <n v="0"/>
    <n v="337920.00000000006"/>
    <s v="USD"/>
    <n v="223977.60000000006"/>
    <n v="223977.60000000006"/>
    <x v="1"/>
    <n v="221760.00000000006"/>
    <x v="756"/>
    <n v="223977.60000000006"/>
    <n v="223977.60000000006"/>
    <n v="1.0000000000000023E-2"/>
  </r>
  <r>
    <x v="758"/>
    <x v="0"/>
    <s v="New York"/>
    <x v="2"/>
    <x v="2"/>
    <d v="2021-09-13T00:00:00"/>
    <d v="2022-12-01T00:00:00"/>
    <x v="1"/>
    <x v="7"/>
    <s v="X"/>
    <s v="USD"/>
    <n v="204050.00000000003"/>
    <n v="107107.00000000001"/>
    <n v="0"/>
    <n v="0"/>
    <n v="107107.00000000001"/>
    <n v="0"/>
    <n v="0"/>
    <n v="0"/>
    <n v="0"/>
    <n v="0"/>
    <n v="311157.00000000006"/>
    <s v="USD"/>
    <n v="206090.50000000003"/>
    <n v="206090.50000000003"/>
    <x v="1"/>
    <n v="204050.00000000003"/>
    <x v="757"/>
    <n v="206090.50000000003"/>
    <n v="206090.50000000003"/>
    <n v="9.9999999999999985E-3"/>
  </r>
  <r>
    <x v="759"/>
    <x v="4"/>
    <s v="San Francisco"/>
    <x v="2"/>
    <x v="2"/>
    <d v="2021-09-20T00:00:00"/>
    <d v="2022-12-01T00:00:00"/>
    <x v="1"/>
    <x v="9"/>
    <s v="C"/>
    <s v="USD"/>
    <n v="297000"/>
    <n v="1161600"/>
    <n v="0"/>
    <n v="0"/>
    <n v="1161600"/>
    <n v="0"/>
    <n v="0"/>
    <n v="0"/>
    <n v="0"/>
    <n v="416000"/>
    <n v="1874600"/>
    <s v="USD"/>
    <n v="317790"/>
    <n v="317790"/>
    <x v="1"/>
    <n v="297000"/>
    <x v="758"/>
    <n v="317790"/>
    <n v="317790"/>
    <n v="7.0000000000000007E-2"/>
  </r>
  <r>
    <x v="760"/>
    <x v="4"/>
    <s v="Singapore"/>
    <x v="9"/>
    <x v="1"/>
    <d v="2021-09-13T00:00:00"/>
    <d v="2022-12-01T00:00:00"/>
    <x v="1"/>
    <x v="19"/>
    <s v="K"/>
    <s v="SGD"/>
    <n v="431200.00000000012"/>
    <n v="645777"/>
    <n v="0"/>
    <n v="0"/>
    <n v="645777"/>
    <n v="0"/>
    <n v="0"/>
    <n v="0"/>
    <n v="0"/>
    <n v="482220.00000000006"/>
    <n v="1559197"/>
    <s v="SGD"/>
    <n v="448448.00000000012"/>
    <n v="448448.00000000012"/>
    <x v="1"/>
    <n v="322404.5758719953"/>
    <x v="759"/>
    <n v="335300.7589068751"/>
    <n v="335300.7589068751"/>
    <n v="3.9999999999999952E-2"/>
  </r>
  <r>
    <x v="761"/>
    <x v="0"/>
    <s v="San Francisco"/>
    <x v="2"/>
    <x v="2"/>
    <d v="2021-09-13T00:00:00"/>
    <d v="2022-12-01T00:00:00"/>
    <x v="2"/>
    <x v="1"/>
    <s v="H"/>
    <s v="USD"/>
    <n v="205700.00000000006"/>
    <n v="133650"/>
    <n v="0"/>
    <n v="0"/>
    <n v="133650"/>
    <n v="0"/>
    <n v="0"/>
    <n v="0"/>
    <n v="0"/>
    <n v="0"/>
    <n v="339350.00000000006"/>
    <s v="USD"/>
    <n v="224213.00000000009"/>
    <n v="224213.00000000009"/>
    <x v="1"/>
    <n v="205700.00000000006"/>
    <x v="760"/>
    <n v="224213.00000000009"/>
    <n v="224213.00000000009"/>
    <n v="9.0000000000000122E-2"/>
  </r>
  <r>
    <x v="762"/>
    <x v="0"/>
    <s v="San Francisco"/>
    <x v="2"/>
    <x v="2"/>
    <d v="2021-09-13T00:00:00"/>
    <d v="2022-12-01T00:00:00"/>
    <x v="1"/>
    <x v="9"/>
    <s v="S"/>
    <s v="USD"/>
    <n v="200640.00000000003"/>
    <n v="29700"/>
    <n v="0"/>
    <n v="0"/>
    <n v="29700"/>
    <n v="0"/>
    <n v="0"/>
    <n v="0"/>
    <n v="0"/>
    <n v="0"/>
    <n v="230340.00000000003"/>
    <s v="USD"/>
    <n v="206659.20000000004"/>
    <n v="206659.20000000004"/>
    <x v="1"/>
    <n v="200640.00000000003"/>
    <x v="761"/>
    <n v="206659.20000000004"/>
    <n v="206659.20000000004"/>
    <n v="3.0000000000000054E-2"/>
  </r>
  <r>
    <x v="763"/>
    <x v="0"/>
    <s v="New York"/>
    <x v="2"/>
    <x v="2"/>
    <d v="2021-09-20T00:00:00"/>
    <d v="2022-12-01T00:00:00"/>
    <x v="2"/>
    <x v="25"/>
    <s v="D"/>
    <s v="USD"/>
    <n v="176550"/>
    <n v="164560.00000000003"/>
    <n v="0"/>
    <n v="0"/>
    <n v="164560.00000000003"/>
    <n v="0"/>
    <n v="0"/>
    <n v="0"/>
    <n v="0"/>
    <n v="0"/>
    <n v="341110"/>
    <s v="USD"/>
    <n v="188908.5"/>
    <n v="188908.5"/>
    <x v="1"/>
    <n v="176550"/>
    <x v="762"/>
    <n v="188908.5"/>
    <n v="188908.5"/>
    <n v="7.0000000000000007E-2"/>
  </r>
  <r>
    <x v="764"/>
    <x v="3"/>
    <s v="Wilmington"/>
    <x v="2"/>
    <x v="2"/>
    <d v="2021-09-27T00:00:00"/>
    <d v="2022-12-01T00:00:00"/>
    <x v="1"/>
    <x v="15"/>
    <s v="B"/>
    <s v="USD"/>
    <n v="146617.68000000002"/>
    <n v="26884.000000000004"/>
    <n v="0"/>
    <n v="0"/>
    <n v="26884.000000000004"/>
    <n v="0"/>
    <n v="0"/>
    <n v="0"/>
    <n v="0"/>
    <n v="0"/>
    <n v="173501.68000000002"/>
    <s v="USD"/>
    <n v="167144.15520000004"/>
    <n v="167144.15520000004"/>
    <x v="1"/>
    <n v="146617.68000000002"/>
    <x v="763"/>
    <n v="167144.15520000004"/>
    <n v="167144.15520000004"/>
    <n v="0.1400000000000001"/>
  </r>
  <r>
    <x v="765"/>
    <x v="3"/>
    <s v="London"/>
    <x v="0"/>
    <x v="0"/>
    <d v="2021-09-20T00:00:00"/>
    <d v="2022-12-01T00:00:00"/>
    <x v="5"/>
    <x v="2"/>
    <s v="G"/>
    <s v="GBP"/>
    <n v="101915.00000000003"/>
    <n v="28710"/>
    <n v="0"/>
    <n v="0"/>
    <n v="28710"/>
    <n v="0"/>
    <n v="0"/>
    <n v="0"/>
    <n v="0"/>
    <n v="0"/>
    <n v="130625.00000000003"/>
    <s v="GBP"/>
    <n v="109049.05000000003"/>
    <n v="109049.05000000003"/>
    <x v="1"/>
    <n v="135613.19475770899"/>
    <x v="764"/>
    <n v="145106.11839074863"/>
    <n v="145106.11839074863"/>
    <n v="7.0000000000000062E-2"/>
  </r>
  <r>
    <x v="766"/>
    <x v="4"/>
    <s v="New York"/>
    <x v="2"/>
    <x v="2"/>
    <d v="2021-09-20T00:00:00"/>
    <d v="2022-12-01T00:00:00"/>
    <x v="4"/>
    <x v="4"/>
    <s v="W"/>
    <s v="USD"/>
    <n v="244420.00000000003"/>
    <n v="819280.00000000012"/>
    <n v="0"/>
    <n v="0"/>
    <n v="819280.00000000012"/>
    <n v="0"/>
    <n v="0"/>
    <n v="0"/>
    <n v="0"/>
    <n v="367249.99999999994"/>
    <n v="1430950.0000000002"/>
    <s v="USD"/>
    <n v="261529.40000000005"/>
    <n v="261529.40000000005"/>
    <x v="1"/>
    <n v="244420.00000000003"/>
    <x v="765"/>
    <n v="261529.40000000005"/>
    <n v="261529.40000000005"/>
    <n v="7.000000000000009E-2"/>
  </r>
  <r>
    <x v="767"/>
    <x v="4"/>
    <s v="New York"/>
    <x v="2"/>
    <x v="2"/>
    <d v="2009-06-12T00:00:00"/>
    <d v="2022-12-01T00:00:00"/>
    <x v="0"/>
    <x v="9"/>
    <s v="O"/>
    <s v="USD"/>
    <n v="251790.00000000006"/>
    <n v="299200"/>
    <n v="0"/>
    <n v="0"/>
    <n v="299200"/>
    <n v="0"/>
    <n v="0"/>
    <n v="0"/>
    <n v="0"/>
    <n v="0"/>
    <n v="550990"/>
    <s v="USD"/>
    <n v="289558.50000000006"/>
    <n v="289558.50000000006"/>
    <x v="0"/>
    <n v="251790.00000000006"/>
    <x v="766"/>
    <n v="289558.50000000006"/>
    <n v="289558.50000000006"/>
    <n v="0.14999999999999997"/>
  </r>
  <r>
    <x v="768"/>
    <x v="1"/>
    <s v="Edinburgh"/>
    <x v="0"/>
    <x v="0"/>
    <d v="2021-09-27T00:00:00"/>
    <d v="2022-12-01T00:00:00"/>
    <x v="1"/>
    <x v="7"/>
    <s v="L"/>
    <s v="GBP"/>
    <n v="46453.000000000007"/>
    <n v="6721.0000000000009"/>
    <n v="0"/>
    <n v="0"/>
    <n v="6721.0000000000009"/>
    <n v="0"/>
    <n v="0"/>
    <n v="0"/>
    <n v="0"/>
    <n v="0"/>
    <n v="53174.000000000007"/>
    <s v="GBP"/>
    <n v="52027.360000000015"/>
    <n v="52027.360000000015"/>
    <x v="1"/>
    <n v="61812.684453513757"/>
    <x v="767"/>
    <n v="69230.20658793542"/>
    <n v="69230.20658793542"/>
    <n v="0.12000000000000019"/>
  </r>
  <r>
    <x v="769"/>
    <x v="3"/>
    <s v="New York"/>
    <x v="2"/>
    <x v="2"/>
    <d v="2021-09-20T00:00:00"/>
    <d v="2022-12-01T00:00:00"/>
    <x v="3"/>
    <x v="23"/>
    <s v="Q"/>
    <s v="USD"/>
    <n v="151151.54999999999"/>
    <n v="7392.0000000000009"/>
    <n v="0"/>
    <n v="0"/>
    <n v="7392.0000000000009"/>
    <n v="0"/>
    <n v="0"/>
    <n v="0"/>
    <n v="0"/>
    <n v="0"/>
    <n v="158543.54999999999"/>
    <s v="USD"/>
    <n v="169289.736"/>
    <n v="169289.736"/>
    <x v="1"/>
    <n v="151151.54999999999"/>
    <x v="768"/>
    <n v="169289.736"/>
    <n v="169289.736"/>
    <n v="0.12000000000000012"/>
  </r>
  <r>
    <x v="770"/>
    <x v="0"/>
    <s v="San Francisco"/>
    <x v="2"/>
    <x v="2"/>
    <d v="2021-09-20T00:00:00"/>
    <d v="2022-12-01T00:00:00"/>
    <x v="3"/>
    <x v="1"/>
    <s v="O"/>
    <s v="USD"/>
    <n v="190575.00000000003"/>
    <n v="40964"/>
    <n v="0"/>
    <n v="0"/>
    <n v="40964"/>
    <n v="0"/>
    <n v="0"/>
    <n v="0"/>
    <n v="0"/>
    <n v="0"/>
    <n v="231539.00000000003"/>
    <s v="USD"/>
    <n v="200103.75000000003"/>
    <n v="200103.75000000003"/>
    <x v="1"/>
    <n v="190575.00000000003"/>
    <x v="769"/>
    <n v="200103.75000000003"/>
    <n v="200103.75000000003"/>
    <n v="4.9999999999999989E-2"/>
  </r>
  <r>
    <x v="771"/>
    <x v="3"/>
    <s v="London"/>
    <x v="0"/>
    <x v="0"/>
    <d v="2021-09-27T00:00:00"/>
    <d v="2022-12-01T00:00:00"/>
    <x v="2"/>
    <x v="21"/>
    <s v="S"/>
    <s v="GBP"/>
    <n v="108886.8"/>
    <n v="20900"/>
    <n v="0"/>
    <n v="0"/>
    <n v="20900"/>
    <n v="0"/>
    <n v="0"/>
    <n v="0"/>
    <n v="0"/>
    <n v="0"/>
    <n v="129786.8"/>
    <s v="GBP"/>
    <n v="125219.81999999999"/>
    <n v="125219.81999999999"/>
    <x v="1"/>
    <n v="144890.22042823629"/>
    <x v="770"/>
    <n v="166623.75349247173"/>
    <n v="166623.75349247173"/>
    <n v="0.14999999999999997"/>
  </r>
  <r>
    <x v="772"/>
    <x v="0"/>
    <s v="San Francisco"/>
    <x v="2"/>
    <x v="2"/>
    <d v="2021-09-27T00:00:00"/>
    <d v="2022-12-01T00:00:00"/>
    <x v="0"/>
    <x v="16"/>
    <s v="W"/>
    <s v="USD"/>
    <n v="185704.19999999998"/>
    <n v="95942.000000000015"/>
    <n v="0"/>
    <n v="0"/>
    <n v="95942.000000000015"/>
    <n v="0"/>
    <n v="0"/>
    <n v="0"/>
    <n v="0"/>
    <n v="0"/>
    <n v="281646.2"/>
    <s v="USD"/>
    <n v="200560.53599999999"/>
    <n v="200560.53599999999"/>
    <x v="1"/>
    <n v="185704.19999999998"/>
    <x v="771"/>
    <n v="200560.53599999999"/>
    <n v="200560.53599999999"/>
    <n v="8.0000000000000057E-2"/>
  </r>
  <r>
    <x v="773"/>
    <x v="3"/>
    <s v="New York"/>
    <x v="2"/>
    <x v="2"/>
    <d v="2021-09-20T00:00:00"/>
    <d v="2022-12-01T00:00:00"/>
    <x v="1"/>
    <x v="24"/>
    <s v="L"/>
    <s v="USD"/>
    <n v="151822"/>
    <n v="31328"/>
    <n v="0"/>
    <n v="0"/>
    <n v="31328"/>
    <n v="0"/>
    <n v="0"/>
    <n v="0"/>
    <n v="0"/>
    <n v="0"/>
    <n v="183150"/>
    <s v="USD"/>
    <n v="162449.54"/>
    <n v="162449.54"/>
    <x v="1"/>
    <n v="151822"/>
    <x v="772"/>
    <n v="162449.54"/>
    <n v="162449.54"/>
    <n v="7.0000000000000048E-2"/>
  </r>
  <r>
    <x v="774"/>
    <x v="3"/>
    <s v="San Francisco"/>
    <x v="2"/>
    <x v="2"/>
    <d v="2021-10-04T00:00:00"/>
    <d v="2022-12-01T00:00:00"/>
    <x v="5"/>
    <x v="18"/>
    <s v="H"/>
    <s v="USD"/>
    <n v="166320"/>
    <n v="79079"/>
    <n v="0"/>
    <n v="0"/>
    <n v="79079"/>
    <n v="0"/>
    <n v="0"/>
    <n v="0"/>
    <n v="0"/>
    <n v="0"/>
    <n v="245399"/>
    <s v="USD"/>
    <n v="179625.60000000001"/>
    <n v="179625.60000000001"/>
    <x v="1"/>
    <n v="166320"/>
    <x v="773"/>
    <n v="179625.60000000001"/>
    <n v="179625.60000000001"/>
    <n v="8.0000000000000029E-2"/>
  </r>
  <r>
    <x v="775"/>
    <x v="4"/>
    <s v="San Francisco"/>
    <x v="2"/>
    <x v="2"/>
    <d v="2021-09-27T00:00:00"/>
    <d v="2022-12-01T00:00:00"/>
    <x v="3"/>
    <x v="25"/>
    <s v="U"/>
    <s v="USD"/>
    <n v="313500.00000000006"/>
    <n v="373450.00000000006"/>
    <n v="0"/>
    <n v="0"/>
    <n v="373450.00000000006"/>
    <n v="0"/>
    <n v="0"/>
    <n v="0"/>
    <n v="0"/>
    <n v="0"/>
    <n v="686950.00000000012"/>
    <s v="USD"/>
    <n v="316635.00000000006"/>
    <n v="316635.00000000006"/>
    <x v="1"/>
    <n v="313500.00000000006"/>
    <x v="774"/>
    <n v="316635.00000000006"/>
    <n v="316635.00000000006"/>
    <n v="9.9999999999999985E-3"/>
  </r>
  <r>
    <x v="776"/>
    <x v="3"/>
    <s v="London"/>
    <x v="0"/>
    <x v="0"/>
    <d v="2021-09-27T00:00:00"/>
    <d v="2022-12-01T00:00:00"/>
    <x v="2"/>
    <x v="4"/>
    <s v="Z"/>
    <s v="GBP"/>
    <n v="83278.8"/>
    <n v="7000.4000000000005"/>
    <n v="0"/>
    <n v="0"/>
    <n v="7000.4000000000005"/>
    <n v="0"/>
    <n v="0"/>
    <n v="0"/>
    <n v="0"/>
    <n v="0"/>
    <n v="90279.2"/>
    <s v="GBP"/>
    <n v="84111.588000000003"/>
    <n v="84111.588000000003"/>
    <x v="1"/>
    <n v="110814.93522629929"/>
    <x v="775"/>
    <n v="111923.08457856228"/>
    <n v="111923.08457856228"/>
    <n v="9.9999999999999725E-3"/>
  </r>
  <r>
    <x v="777"/>
    <x v="0"/>
    <s v="San Francisco"/>
    <x v="2"/>
    <x v="2"/>
    <d v="2021-09-27T00:00:00"/>
    <d v="2022-12-01T00:00:00"/>
    <x v="2"/>
    <x v="9"/>
    <s v="T"/>
    <s v="USD"/>
    <n v="198275.00000000003"/>
    <n v="244035"/>
    <n v="2286907.2600000002"/>
    <n v="0"/>
    <n v="2530942.2600000002"/>
    <n v="0"/>
    <n v="0"/>
    <n v="0"/>
    <n v="0"/>
    <n v="0"/>
    <n v="2729217.2600000002"/>
    <s v="USD"/>
    <n v="212154.25000000003"/>
    <n v="212154.25000000003"/>
    <x v="1"/>
    <n v="198275.00000000003"/>
    <x v="776"/>
    <n v="212154.25000000003"/>
    <n v="212154.25000000003"/>
    <n v="6.9999999999999993E-2"/>
  </r>
  <r>
    <x v="778"/>
    <x v="4"/>
    <s v="New York"/>
    <x v="2"/>
    <x v="2"/>
    <d v="2007-05-21T00:00:00"/>
    <d v="2022-12-01T00:00:00"/>
    <x v="1"/>
    <x v="23"/>
    <s v="V"/>
    <s v="USD"/>
    <n v="372899.99999999994"/>
    <n v="774400.00000000012"/>
    <n v="0"/>
    <n v="0"/>
    <n v="774400.00000000012"/>
    <n v="0"/>
    <n v="0"/>
    <n v="0"/>
    <n v="0"/>
    <n v="412000"/>
    <n v="1559300"/>
    <s v="USD"/>
    <n v="425106"/>
    <n v="425106"/>
    <x v="0"/>
    <n v="372899.99999999994"/>
    <x v="777"/>
    <n v="425106"/>
    <n v="425106"/>
    <n v="0.14000000000000018"/>
  </r>
  <r>
    <x v="779"/>
    <x v="0"/>
    <s v="New York"/>
    <x v="2"/>
    <x v="2"/>
    <d v="2010-09-07T00:00:00"/>
    <d v="2022-12-01T00:00:00"/>
    <x v="0"/>
    <x v="11"/>
    <s v="U"/>
    <s v="USD"/>
    <n v="211860.00000000003"/>
    <n v="189354.00000000003"/>
    <n v="0"/>
    <n v="0"/>
    <n v="189354.00000000003"/>
    <n v="0"/>
    <n v="0"/>
    <n v="0"/>
    <n v="0"/>
    <n v="0"/>
    <n v="401214.00000000006"/>
    <s v="USD"/>
    <n v="237283.20000000004"/>
    <n v="237283.20000000004"/>
    <x v="0"/>
    <n v="211860.00000000003"/>
    <x v="778"/>
    <n v="237283.20000000004"/>
    <n v="237283.20000000004"/>
    <n v="0.12000000000000004"/>
  </r>
  <r>
    <x v="780"/>
    <x v="3"/>
    <s v="Toronto"/>
    <x v="5"/>
    <x v="2"/>
    <d v="2021-09-27T00:00:00"/>
    <d v="2022-12-01T00:00:00"/>
    <x v="0"/>
    <x v="6"/>
    <s v="U"/>
    <s v="CAD"/>
    <n v="130592.00000000003"/>
    <n v="48598.000000000007"/>
    <n v="0"/>
    <n v="0"/>
    <n v="48598.000000000007"/>
    <n v="0"/>
    <n v="0"/>
    <n v="0"/>
    <n v="0"/>
    <n v="0"/>
    <n v="179190.00000000003"/>
    <s v="CAD"/>
    <n v="143651.20000000004"/>
    <n v="143651.20000000004"/>
    <x v="1"/>
    <n v="100672.21708294791"/>
    <x v="779"/>
    <n v="110739.43879124272"/>
    <n v="110739.43879124272"/>
    <n v="0.10000000000000013"/>
  </r>
  <r>
    <x v="781"/>
    <x v="3"/>
    <s v="Wilmington"/>
    <x v="2"/>
    <x v="2"/>
    <d v="2021-10-11T00:00:00"/>
    <d v="2022-12-01T00:00:00"/>
    <x v="1"/>
    <x v="9"/>
    <s v="U"/>
    <s v="USD"/>
    <n v="174565.95199999999"/>
    <n v="35481.599999999999"/>
    <n v="0"/>
    <n v="0"/>
    <n v="35481.599999999999"/>
    <n v="0"/>
    <n v="0"/>
    <n v="0"/>
    <n v="0"/>
    <n v="0"/>
    <n v="210047.552"/>
    <s v="USD"/>
    <n v="195513.86624"/>
    <n v="195513.86624"/>
    <x v="1"/>
    <n v="174565.95199999999"/>
    <x v="780"/>
    <n v="195513.86624"/>
    <n v="195513.86624"/>
    <n v="0.12000000000000008"/>
  </r>
  <r>
    <x v="782"/>
    <x v="3"/>
    <s v="London"/>
    <x v="0"/>
    <x v="0"/>
    <d v="2021-09-27T00:00:00"/>
    <d v="2022-12-01T00:00:00"/>
    <x v="1"/>
    <x v="7"/>
    <s v="Q"/>
    <s v="GBP"/>
    <n v="114356"/>
    <n v="25806.000000000004"/>
    <n v="0"/>
    <n v="0"/>
    <n v="25806.000000000004"/>
    <n v="0"/>
    <n v="0"/>
    <n v="0"/>
    <n v="0"/>
    <n v="0"/>
    <n v="140162"/>
    <s v="GBP"/>
    <n v="122360.92000000001"/>
    <n v="122360.92000000001"/>
    <x v="1"/>
    <n v="152167.81140864998"/>
    <x v="781"/>
    <n v="162819.55820725553"/>
    <n v="162819.55820725553"/>
    <n v="7.0000000000000284E-2"/>
  </r>
  <r>
    <x v="783"/>
    <x v="3"/>
    <s v="Mexico City"/>
    <x v="18"/>
    <x v="2"/>
    <d v="2021-09-27T00:00:00"/>
    <d v="2022-12-01T00:00:00"/>
    <x v="1"/>
    <x v="2"/>
    <s v="G"/>
    <s v="MXN"/>
    <n v="2311863.4"/>
    <n v="784185.60000000009"/>
    <n v="0"/>
    <n v="0"/>
    <n v="784185.60000000009"/>
    <n v="0"/>
    <n v="0"/>
    <n v="0"/>
    <n v="0"/>
    <n v="0"/>
    <n v="3096049"/>
    <s v="MXN"/>
    <n v="2566168.3740000003"/>
    <n v="2566168.3740000003"/>
    <x v="1"/>
    <n v="115521.54664108253"/>
    <x v="782"/>
    <n v="128228.91677160162"/>
    <n v="128228.91677160162"/>
    <n v="0.11000000000000011"/>
  </r>
  <r>
    <x v="784"/>
    <x v="0"/>
    <s v="Wilmington"/>
    <x v="2"/>
    <x v="2"/>
    <d v="2021-09-27T00:00:00"/>
    <d v="2022-12-01T00:00:00"/>
    <x v="1"/>
    <x v="7"/>
    <s v="W"/>
    <s v="USD"/>
    <n v="198275.00000000003"/>
    <n v="89089.000000000015"/>
    <n v="0"/>
    <n v="0"/>
    <n v="89089.000000000015"/>
    <n v="0"/>
    <n v="0"/>
    <n v="0"/>
    <n v="0"/>
    <n v="0"/>
    <n v="287364.00000000006"/>
    <s v="USD"/>
    <n v="202240.50000000003"/>
    <n v="202240.50000000003"/>
    <x v="1"/>
    <n v="198275.00000000003"/>
    <x v="783"/>
    <n v="202240.50000000003"/>
    <n v="202240.50000000003"/>
    <n v="1.9999999999999997E-2"/>
  </r>
  <r>
    <x v="785"/>
    <x v="4"/>
    <s v="London"/>
    <x v="0"/>
    <x v="0"/>
    <d v="2021-09-27T00:00:00"/>
    <d v="2022-12-01T00:00:00"/>
    <x v="2"/>
    <x v="4"/>
    <s v="I"/>
    <s v="GBP"/>
    <n v="183040"/>
    <n v="286440"/>
    <n v="0"/>
    <n v="0"/>
    <n v="286440"/>
    <n v="0"/>
    <n v="0"/>
    <n v="0"/>
    <n v="0"/>
    <n v="188100.00000000003"/>
    <n v="657580"/>
    <s v="GBP"/>
    <n v="208665.60000000003"/>
    <n v="208665.60000000003"/>
    <x v="1"/>
    <n v="243562.17601384531"/>
    <x v="784"/>
    <n v="277660.88065578369"/>
    <n v="277660.88065578369"/>
    <n v="0.14000000000000018"/>
  </r>
  <r>
    <x v="786"/>
    <x v="0"/>
    <s v="Tokyo"/>
    <x v="1"/>
    <x v="1"/>
    <d v="2021-10-04T00:00:00"/>
    <d v="2022-12-01T00:00:00"/>
    <x v="0"/>
    <x v="12"/>
    <s v="B"/>
    <s v="JPY"/>
    <n v="22572000.000000004"/>
    <n v="9534800"/>
    <n v="0"/>
    <n v="0"/>
    <n v="9534800"/>
    <n v="0"/>
    <n v="0"/>
    <n v="0"/>
    <n v="0"/>
    <n v="0"/>
    <n v="32106800.000000004"/>
    <s v="JPY"/>
    <n v="24603480.000000007"/>
    <n v="24603480.000000007"/>
    <x v="1"/>
    <n v="207759.2157945603"/>
    <x v="785"/>
    <n v="226457.54521607078"/>
    <n v="226457.54521607078"/>
    <n v="9.0000000000000274E-2"/>
  </r>
  <r>
    <x v="787"/>
    <x v="3"/>
    <s v="San Francisco"/>
    <x v="2"/>
    <x v="2"/>
    <d v="2021-09-27T00:00:00"/>
    <d v="2022-12-01T00:00:00"/>
    <x v="1"/>
    <x v="13"/>
    <s v="A"/>
    <s v="USD"/>
    <n v="146052.5"/>
    <n v="14157.000000000002"/>
    <n v="0"/>
    <n v="0"/>
    <n v="14157.000000000002"/>
    <n v="0"/>
    <n v="0"/>
    <n v="0"/>
    <n v="0"/>
    <n v="0"/>
    <n v="160209.5"/>
    <s v="USD"/>
    <n v="167960.375"/>
    <n v="167960.375"/>
    <x v="1"/>
    <n v="146052.5"/>
    <x v="786"/>
    <n v="167960.375"/>
    <n v="167960.375"/>
    <n v="0.15"/>
  </r>
  <r>
    <x v="788"/>
    <x v="3"/>
    <s v="Tokyo"/>
    <x v="1"/>
    <x v="1"/>
    <d v="2021-10-04T00:00:00"/>
    <d v="2022-12-01T00:00:00"/>
    <x v="5"/>
    <x v="16"/>
    <s v="M"/>
    <s v="JPY"/>
    <n v="16170000.000000002"/>
    <n v="5486800.0000000009"/>
    <n v="0"/>
    <n v="0"/>
    <n v="5486800.0000000009"/>
    <n v="0"/>
    <n v="0"/>
    <n v="0"/>
    <n v="0"/>
    <n v="0"/>
    <n v="21656800.000000004"/>
    <s v="JPY"/>
    <n v="18595500"/>
    <n v="18595500"/>
    <x v="1"/>
    <n v="148833.35634405634"/>
    <x v="787"/>
    <n v="171158.35979566479"/>
    <n v="171158.35979566479"/>
    <n v="0.14999999999999994"/>
  </r>
  <r>
    <x v="789"/>
    <x v="3"/>
    <s v="Wilmington"/>
    <x v="2"/>
    <x v="2"/>
    <d v="2021-10-04T00:00:00"/>
    <d v="2022-12-01T00:00:00"/>
    <x v="1"/>
    <x v="2"/>
    <s v="A"/>
    <s v="USD"/>
    <n v="149479"/>
    <n v="33660"/>
    <n v="0"/>
    <n v="0"/>
    <n v="33660"/>
    <n v="0"/>
    <n v="0"/>
    <n v="0"/>
    <n v="0"/>
    <n v="0"/>
    <n v="183139"/>
    <s v="USD"/>
    <n v="167416.48000000001"/>
    <n v="167416.48000000001"/>
    <x v="1"/>
    <n v="149479"/>
    <x v="788"/>
    <n v="167416.48000000001"/>
    <n v="167416.48000000001"/>
    <n v="0.12000000000000006"/>
  </r>
  <r>
    <x v="790"/>
    <x v="4"/>
    <s v="New York"/>
    <x v="2"/>
    <x v="2"/>
    <d v="2009-03-16T00:00:00"/>
    <d v="2022-12-01T00:00:00"/>
    <x v="0"/>
    <x v="5"/>
    <s v="S"/>
    <s v="USD"/>
    <n v="254100.00000000003"/>
    <n v="323070.00000000006"/>
    <n v="0"/>
    <n v="0"/>
    <n v="323070.00000000006"/>
    <n v="0"/>
    <n v="0"/>
    <n v="0"/>
    <n v="0"/>
    <n v="0"/>
    <n v="577170.00000000012"/>
    <s v="USD"/>
    <n v="289674.00000000006"/>
    <n v="289674.00000000006"/>
    <x v="0"/>
    <n v="254100.00000000003"/>
    <x v="789"/>
    <n v="289674.00000000006"/>
    <n v="289674.00000000006"/>
    <n v="0.1400000000000001"/>
  </r>
  <r>
    <x v="791"/>
    <x v="0"/>
    <s v="San Francisco"/>
    <x v="2"/>
    <x v="2"/>
    <d v="2021-10-04T00:00:00"/>
    <d v="2022-12-01T00:00:00"/>
    <x v="1"/>
    <x v="4"/>
    <s v="E"/>
    <s v="USD"/>
    <n v="195137.25"/>
    <n v="69405.600000000006"/>
    <n v="0"/>
    <n v="0"/>
    <n v="69405.600000000006"/>
    <n v="0"/>
    <n v="0"/>
    <n v="0"/>
    <n v="0"/>
    <n v="0"/>
    <n v="264542.84999999998"/>
    <s v="USD"/>
    <n v="220505.09249999997"/>
    <n v="220505.09249999997"/>
    <x v="1"/>
    <n v="195137.25"/>
    <x v="790"/>
    <n v="220505.09249999997"/>
    <n v="220505.09249999997"/>
    <n v="0.12999999999999984"/>
  </r>
  <r>
    <x v="792"/>
    <x v="3"/>
    <s v="San Francisco"/>
    <x v="2"/>
    <x v="2"/>
    <d v="2021-10-04T00:00:00"/>
    <d v="2022-12-01T00:00:00"/>
    <x v="0"/>
    <x v="22"/>
    <s v="Q"/>
    <s v="USD"/>
    <n v="179212.27500000002"/>
    <n v="57387"/>
    <n v="0"/>
    <n v="0"/>
    <n v="57387"/>
    <n v="0"/>
    <n v="0"/>
    <n v="0"/>
    <n v="0"/>
    <n v="0"/>
    <n v="236599.27500000002"/>
    <s v="USD"/>
    <n v="195341.37975000005"/>
    <n v="195341.37975000005"/>
    <x v="1"/>
    <n v="179212.27500000002"/>
    <x v="791"/>
    <n v="195341.37975000005"/>
    <n v="195341.37975000005"/>
    <n v="9.0000000000000149E-2"/>
  </r>
  <r>
    <x v="793"/>
    <x v="3"/>
    <s v="Sydney"/>
    <x v="4"/>
    <x v="1"/>
    <d v="2021-10-11T00:00:00"/>
    <d v="2022-12-01T00:00:00"/>
    <x v="1"/>
    <x v="8"/>
    <s v="L"/>
    <s v="AUD"/>
    <n v="204297.49999999997"/>
    <n v="25872.000000000004"/>
    <n v="0"/>
    <n v="0"/>
    <n v="25872.000000000004"/>
    <n v="0"/>
    <n v="0"/>
    <n v="0"/>
    <n v="0"/>
    <n v="0"/>
    <n v="230169.49999999997"/>
    <s v="AUD"/>
    <n v="208383.44999999998"/>
    <n v="208383.44999999998"/>
    <x v="1"/>
    <n v="154581.70338044511"/>
    <x v="792"/>
    <n v="157673.33744805402"/>
    <n v="157673.33744805402"/>
    <n v="2.0000000000000094E-2"/>
  </r>
  <r>
    <x v="794"/>
    <x v="0"/>
    <s v="San Francisco"/>
    <x v="2"/>
    <x v="2"/>
    <d v="2021-10-25T00:00:00"/>
    <d v="2022-12-01T00:00:00"/>
    <x v="5"/>
    <x v="12"/>
    <s v="Y"/>
    <s v="USD"/>
    <n v="222222.00000000006"/>
    <n v="149776"/>
    <n v="0"/>
    <n v="0"/>
    <n v="149776"/>
    <n v="0"/>
    <n v="0"/>
    <n v="0"/>
    <n v="0"/>
    <n v="0"/>
    <n v="371998.00000000006"/>
    <s v="USD"/>
    <n v="233333.10000000006"/>
    <n v="233333.10000000006"/>
    <x v="1"/>
    <n v="222222.00000000006"/>
    <x v="793"/>
    <n v="233333.10000000006"/>
    <n v="233333.10000000006"/>
    <n v="5.000000000000001E-2"/>
  </r>
  <r>
    <x v="795"/>
    <x v="0"/>
    <s v="San Francisco"/>
    <x v="2"/>
    <x v="2"/>
    <d v="2021-10-25T00:00:00"/>
    <d v="2022-12-01T00:00:00"/>
    <x v="5"/>
    <x v="15"/>
    <s v="F"/>
    <s v="USD"/>
    <n v="200200.00000000003"/>
    <n v="153120"/>
    <n v="0"/>
    <n v="0"/>
    <n v="153120"/>
    <n v="0"/>
    <n v="0"/>
    <n v="0"/>
    <n v="0"/>
    <n v="0"/>
    <n v="353320"/>
    <s v="USD"/>
    <n v="218218.00000000006"/>
    <n v="218218.00000000006"/>
    <x v="1"/>
    <n v="200200.00000000003"/>
    <x v="794"/>
    <n v="218218.00000000006"/>
    <n v="218218.00000000006"/>
    <n v="9.0000000000000135E-2"/>
  </r>
  <r>
    <x v="796"/>
    <x v="0"/>
    <s v="California"/>
    <x v="2"/>
    <x v="2"/>
    <d v="2021-10-11T00:00:00"/>
    <d v="2022-12-01T00:00:00"/>
    <x v="4"/>
    <x v="9"/>
    <s v="M"/>
    <s v="USD"/>
    <n v="164780"/>
    <n v="346045.70000000007"/>
    <n v="0"/>
    <n v="0"/>
    <n v="346045.70000000007"/>
    <n v="72127"/>
    <n v="0"/>
    <n v="0"/>
    <n v="72127"/>
    <n v="0"/>
    <n v="582952.70000000007"/>
    <s v="USD"/>
    <n v="189496.99999999997"/>
    <n v="189496.99999999997"/>
    <x v="1"/>
    <n v="164780"/>
    <x v="795"/>
    <n v="189496.99999999997"/>
    <n v="189496.99999999997"/>
    <n v="0.14999999999999983"/>
  </r>
  <r>
    <x v="797"/>
    <x v="3"/>
    <s v="San Francisco"/>
    <x v="2"/>
    <x v="2"/>
    <d v="2021-10-11T00:00:00"/>
    <d v="2022-12-01T00:00:00"/>
    <x v="2"/>
    <x v="14"/>
    <s v="B"/>
    <s v="USD"/>
    <n v="179520"/>
    <n v="96030.000000000015"/>
    <n v="0"/>
    <n v="0"/>
    <n v="96030.000000000015"/>
    <n v="0"/>
    <n v="0"/>
    <n v="0"/>
    <n v="0"/>
    <n v="0"/>
    <n v="275550"/>
    <s v="USD"/>
    <n v="186700.80000000002"/>
    <n v="186700.80000000002"/>
    <x v="1"/>
    <n v="179520"/>
    <x v="796"/>
    <n v="186700.80000000002"/>
    <n v="186700.80000000002"/>
    <n v="4.0000000000000098E-2"/>
  </r>
  <r>
    <x v="798"/>
    <x v="0"/>
    <s v="London"/>
    <x v="0"/>
    <x v="0"/>
    <d v="2021-11-01T00:00:00"/>
    <d v="2022-12-01T00:00:00"/>
    <x v="1"/>
    <x v="19"/>
    <s v="N"/>
    <s v="GBP"/>
    <n v="160160.00000000003"/>
    <n v="50600.000000000007"/>
    <n v="0"/>
    <n v="0"/>
    <n v="50600.000000000007"/>
    <n v="0"/>
    <n v="0"/>
    <n v="0"/>
    <n v="0"/>
    <n v="0"/>
    <n v="210760.00000000003"/>
    <s v="GBP"/>
    <n v="161761.60000000003"/>
    <n v="161761.60000000003"/>
    <x v="1"/>
    <n v="213116.90401211468"/>
    <x v="797"/>
    <n v="215248.07305223585"/>
    <n v="215248.07305223585"/>
    <n v="1.0000000000000096E-2"/>
  </r>
  <r>
    <x v="799"/>
    <x v="1"/>
    <s v="London"/>
    <x v="0"/>
    <x v="0"/>
    <d v="2021-10-18T00:00:00"/>
    <d v="2022-12-01T00:00:00"/>
    <x v="1"/>
    <x v="21"/>
    <s v="X"/>
    <s v="GBP"/>
    <n v="44995.5"/>
    <n v="3349.5000000000005"/>
    <n v="0"/>
    <n v="0"/>
    <n v="3349.5000000000005"/>
    <n v="0"/>
    <n v="0"/>
    <n v="0"/>
    <n v="0"/>
    <n v="0"/>
    <n v="48345"/>
    <s v="GBP"/>
    <n v="48595.140000000007"/>
    <n v="48595.140000000007"/>
    <x v="1"/>
    <n v="59873.262078403503"/>
    <x v="798"/>
    <n v="64663.123044675791"/>
    <n v="64663.123044675791"/>
    <n v="8.000000000000014E-2"/>
  </r>
  <r>
    <x v="800"/>
    <x v="3"/>
    <s v="London"/>
    <x v="0"/>
    <x v="0"/>
    <d v="2021-10-18T00:00:00"/>
    <d v="2022-12-01T00:00:00"/>
    <x v="3"/>
    <x v="4"/>
    <s v="Y"/>
    <s v="GBP"/>
    <n v="111078.00000000001"/>
    <n v="52376.500000000007"/>
    <n v="0"/>
    <n v="0"/>
    <n v="52376.500000000007"/>
    <n v="0"/>
    <n v="0"/>
    <n v="0"/>
    <n v="0"/>
    <n v="0"/>
    <n v="163454.50000000003"/>
    <s v="GBP"/>
    <n v="117742.68000000002"/>
    <n v="117742.68000000002"/>
    <x v="1"/>
    <n v="147805.94070840205"/>
    <x v="799"/>
    <n v="156674.2971509062"/>
    <n v="156674.2971509062"/>
    <n v="6.000000000000022E-2"/>
  </r>
  <r>
    <x v="801"/>
    <x v="4"/>
    <s v="New York"/>
    <x v="2"/>
    <x v="2"/>
    <d v="2008-08-14T00:00:00"/>
    <d v="2022-12-01T00:00:00"/>
    <x v="3"/>
    <x v="15"/>
    <s v="F"/>
    <s v="USD"/>
    <n v="280500"/>
    <n v="1589500.0000000002"/>
    <n v="0"/>
    <n v="0"/>
    <n v="1589500.0000000002"/>
    <n v="0"/>
    <n v="0"/>
    <n v="0"/>
    <n v="0"/>
    <n v="663000"/>
    <n v="2533000"/>
    <s v="USD"/>
    <n v="286110"/>
    <n v="286110"/>
    <x v="0"/>
    <n v="280500"/>
    <x v="800"/>
    <n v="286110"/>
    <n v="286110"/>
    <n v="0.02"/>
  </r>
  <r>
    <x v="802"/>
    <x v="0"/>
    <s v="New York"/>
    <x v="2"/>
    <x v="2"/>
    <d v="2021-10-25T00:00:00"/>
    <d v="2022-12-01T00:00:00"/>
    <x v="2"/>
    <x v="22"/>
    <s v="W"/>
    <s v="USD"/>
    <n v="219780.00000000006"/>
    <n v="697950.00000000012"/>
    <n v="0"/>
    <n v="0"/>
    <n v="697950.00000000012"/>
    <n v="0"/>
    <n v="0"/>
    <n v="0"/>
    <n v="0"/>
    <n v="0"/>
    <n v="917730.00000000023"/>
    <s v="USD"/>
    <n v="252747.00000000006"/>
    <n v="252747.00000000006"/>
    <x v="1"/>
    <n v="219780.00000000006"/>
    <x v="801"/>
    <n v="252747.00000000006"/>
    <n v="252747.00000000006"/>
    <n v="0.14999999999999997"/>
  </r>
  <r>
    <x v="803"/>
    <x v="4"/>
    <s v="London"/>
    <x v="0"/>
    <x v="0"/>
    <d v="2021-10-25T00:00:00"/>
    <d v="2022-12-01T00:00:00"/>
    <x v="5"/>
    <x v="17"/>
    <s v="O"/>
    <s v="GBP"/>
    <n v="150480.00000000003"/>
    <n v="220110.00000000003"/>
    <n v="0"/>
    <n v="0"/>
    <n v="220110.00000000003"/>
    <n v="0"/>
    <n v="0"/>
    <n v="0"/>
    <n v="0"/>
    <n v="0"/>
    <n v="370590.00000000006"/>
    <s v="GBP"/>
    <n v="156499.20000000004"/>
    <n v="156499.20000000004"/>
    <x v="1"/>
    <n v="200236.21201138248"/>
    <x v="802"/>
    <n v="208245.6604918378"/>
    <n v="208245.6604918378"/>
    <n v="4.0000000000000112E-2"/>
  </r>
  <r>
    <x v="804"/>
    <x v="4"/>
    <s v="New York"/>
    <x v="2"/>
    <x v="2"/>
    <d v="2021-10-25T00:00:00"/>
    <d v="2022-12-01T00:00:00"/>
    <x v="1"/>
    <x v="1"/>
    <s v="Y"/>
    <s v="USD"/>
    <n v="313500.00000000006"/>
    <n v="405900.00000000006"/>
    <n v="0"/>
    <n v="0"/>
    <n v="405900.00000000006"/>
    <n v="0"/>
    <n v="0"/>
    <n v="0"/>
    <n v="0"/>
    <n v="112000.00000000001"/>
    <n v="831400.00000000012"/>
    <s v="USD"/>
    <n v="360525.00000000006"/>
    <n v="360525.00000000006"/>
    <x v="1"/>
    <n v="313500.00000000006"/>
    <x v="803"/>
    <n v="360525.00000000006"/>
    <n v="360525.00000000006"/>
    <n v="0.14999999999999997"/>
  </r>
  <r>
    <x v="805"/>
    <x v="0"/>
    <s v="New York"/>
    <x v="2"/>
    <x v="2"/>
    <d v="2021-10-25T00:00:00"/>
    <d v="2022-12-01T00:00:00"/>
    <x v="1"/>
    <x v="22"/>
    <s v="H"/>
    <s v="USD"/>
    <n v="201767.49999999997"/>
    <n v="57475.000000000007"/>
    <n v="0"/>
    <n v="0"/>
    <n v="57475.000000000007"/>
    <n v="0"/>
    <n v="0"/>
    <n v="0"/>
    <n v="0"/>
    <n v="0"/>
    <n v="259242.49999999997"/>
    <s v="USD"/>
    <n v="217908.9"/>
    <n v="217908.9"/>
    <x v="1"/>
    <n v="201767.49999999997"/>
    <x v="804"/>
    <n v="217908.9"/>
    <n v="217908.9"/>
    <n v="8.0000000000000127E-2"/>
  </r>
  <r>
    <x v="806"/>
    <x v="0"/>
    <s v="New York"/>
    <x v="2"/>
    <x v="2"/>
    <d v="2021-10-25T00:00:00"/>
    <d v="2022-12-01T00:00:00"/>
    <x v="5"/>
    <x v="0"/>
    <s v="W"/>
    <s v="USD"/>
    <n v="189420.00000000003"/>
    <n v="102432.00000000001"/>
    <n v="0"/>
    <n v="0"/>
    <n v="102432.00000000001"/>
    <n v="0"/>
    <n v="0"/>
    <n v="0"/>
    <n v="0"/>
    <n v="0"/>
    <n v="291852.00000000006"/>
    <s v="USD"/>
    <n v="196996.80000000005"/>
    <n v="196996.80000000005"/>
    <x v="1"/>
    <n v="189420.00000000003"/>
    <x v="805"/>
    <n v="196996.80000000005"/>
    <n v="196996.80000000005"/>
    <n v="4.0000000000000084E-2"/>
  </r>
  <r>
    <x v="807"/>
    <x v="3"/>
    <s v="San Francisco"/>
    <x v="2"/>
    <x v="2"/>
    <d v="2021-10-25T00:00:00"/>
    <d v="2022-12-01T00:00:00"/>
    <x v="1"/>
    <x v="12"/>
    <s v="G"/>
    <s v="USD"/>
    <n v="207900.00000000006"/>
    <n v="77616"/>
    <n v="0"/>
    <n v="0"/>
    <n v="77616"/>
    <n v="0"/>
    <n v="0"/>
    <n v="0"/>
    <n v="0"/>
    <n v="0"/>
    <n v="285516.00000000006"/>
    <s v="USD"/>
    <n v="214137.00000000006"/>
    <n v="214137.00000000006"/>
    <x v="1"/>
    <n v="207900.00000000006"/>
    <x v="806"/>
    <n v="214137.00000000006"/>
    <n v="214137.00000000006"/>
    <n v="2.9999999999999992E-2"/>
  </r>
  <r>
    <x v="808"/>
    <x v="4"/>
    <s v="San Francisco"/>
    <x v="2"/>
    <x v="2"/>
    <d v="2021-10-25T00:00:00"/>
    <d v="2022-12-01T00:00:00"/>
    <x v="1"/>
    <x v="9"/>
    <s v="O"/>
    <s v="USD"/>
    <n v="288750"/>
    <n v="200200.00000000003"/>
    <n v="0"/>
    <n v="0"/>
    <n v="200200.00000000003"/>
    <n v="0"/>
    <n v="0"/>
    <n v="0"/>
    <n v="0"/>
    <n v="0"/>
    <n v="488950"/>
    <s v="USD"/>
    <n v="311850"/>
    <n v="311850"/>
    <x v="1"/>
    <n v="288750"/>
    <x v="807"/>
    <n v="311850"/>
    <n v="311850"/>
    <n v="0.08"/>
  </r>
  <r>
    <x v="809"/>
    <x v="0"/>
    <s v="London"/>
    <x v="0"/>
    <x v="0"/>
    <d v="2021-10-25T00:00:00"/>
    <d v="2022-12-01T00:00:00"/>
    <x v="1"/>
    <x v="24"/>
    <s v="G"/>
    <s v="GBP"/>
    <n v="143797.5"/>
    <n v="52030.000000000007"/>
    <n v="0"/>
    <n v="0"/>
    <n v="52030.000000000007"/>
    <n v="0"/>
    <n v="0"/>
    <n v="0"/>
    <n v="0"/>
    <n v="0"/>
    <n v="195827.5"/>
    <s v="GBP"/>
    <n v="155301.30000000002"/>
    <n v="155301.30000000002"/>
    <x v="1"/>
    <n v="191344.14338587699"/>
    <x v="808"/>
    <n v="206651.67485674715"/>
    <n v="206651.67485674715"/>
    <n v="8.0000000000000016E-2"/>
  </r>
  <r>
    <x v="810"/>
    <x v="0"/>
    <s v="Sydney"/>
    <x v="4"/>
    <x v="1"/>
    <d v="2021-10-25T00:00:00"/>
    <d v="2022-12-01T00:00:00"/>
    <x v="2"/>
    <x v="25"/>
    <s v="I"/>
    <s v="AUD"/>
    <n v="278300"/>
    <n v="251680"/>
    <n v="0"/>
    <n v="0"/>
    <n v="251680"/>
    <n v="0"/>
    <n v="0"/>
    <n v="0"/>
    <n v="0"/>
    <n v="0"/>
    <n v="529980"/>
    <s v="AUD"/>
    <n v="289432"/>
    <n v="289432"/>
    <x v="1"/>
    <n v="210575.69500741753"/>
    <x v="809"/>
    <n v="218998.72280771422"/>
    <n v="218998.72280771422"/>
    <n v="3.9999999999999973E-2"/>
  </r>
  <r>
    <x v="811"/>
    <x v="7"/>
    <s v="London"/>
    <x v="0"/>
    <x v="0"/>
    <d v="2021-12-13T00:00:00"/>
    <d v="2022-12-01T00:00:00"/>
    <x v="5"/>
    <x v="15"/>
    <s v="Y"/>
    <s v="GBP"/>
    <n v="53130.000000000007"/>
    <n v="10890"/>
    <n v="0"/>
    <n v="0"/>
    <n v="10890"/>
    <n v="0"/>
    <n v="0"/>
    <n v="0"/>
    <n v="0"/>
    <n v="0"/>
    <n v="64020.000000000007"/>
    <s v="GBP"/>
    <n v="53661.30000000001"/>
    <n v="53661.30000000001"/>
    <x v="2"/>
    <n v="70697.434504018805"/>
    <x v="810"/>
    <n v="71404.408849059007"/>
    <n v="71404.408849059007"/>
    <n v="1.0000000000000198E-2"/>
  </r>
  <r>
    <x v="812"/>
    <x v="4"/>
    <s v="New York"/>
    <x v="2"/>
    <x v="2"/>
    <d v="2008-08-25T00:00:00"/>
    <d v="2022-12-01T00:00:00"/>
    <x v="2"/>
    <x v="2"/>
    <s v="I"/>
    <s v="USD"/>
    <n v="256410.00000000006"/>
    <n v="1539894.4000000001"/>
    <n v="7230612.9000000004"/>
    <n v="0"/>
    <n v="8770507.3000000007"/>
    <n v="0"/>
    <n v="0"/>
    <n v="0"/>
    <n v="0"/>
    <n v="545000"/>
    <n v="9571917.3000000007"/>
    <s v="USD"/>
    <n v="258974.10000000006"/>
    <n v="258974.10000000006"/>
    <x v="0"/>
    <n v="256410.00000000006"/>
    <x v="811"/>
    <n v="258974.10000000006"/>
    <n v="258974.10000000006"/>
    <n v="1.0000000000000021E-2"/>
  </r>
  <r>
    <x v="813"/>
    <x v="0"/>
    <s v="London"/>
    <x v="0"/>
    <x v="0"/>
    <d v="2021-11-08T00:00:00"/>
    <d v="2022-12-01T00:00:00"/>
    <x v="1"/>
    <x v="14"/>
    <s v="X"/>
    <s v="GBP"/>
    <n v="152955"/>
    <n v="80960"/>
    <n v="0"/>
    <n v="0"/>
    <n v="80960"/>
    <n v="0"/>
    <n v="0"/>
    <n v="0"/>
    <n v="0"/>
    <n v="0"/>
    <n v="233915"/>
    <s v="GBP"/>
    <n v="160602.75"/>
    <n v="160602.75"/>
    <x v="1"/>
    <n v="203529.57076156966"/>
    <x v="812"/>
    <n v="213706.04929964815"/>
    <n v="213706.04929964815"/>
    <n v="5.0000000000000031E-2"/>
  </r>
  <r>
    <x v="814"/>
    <x v="0"/>
    <s v="New York"/>
    <x v="2"/>
    <x v="2"/>
    <d v="2021-11-01T00:00:00"/>
    <d v="2022-12-01T00:00:00"/>
    <x v="0"/>
    <x v="20"/>
    <s v="T"/>
    <s v="USD"/>
    <n v="217360.00000000003"/>
    <n v="120912.00000000001"/>
    <n v="0"/>
    <n v="0"/>
    <n v="120912.00000000001"/>
    <n v="0"/>
    <n v="0"/>
    <n v="0"/>
    <n v="0"/>
    <n v="0"/>
    <n v="338272.00000000006"/>
    <s v="USD"/>
    <n v="223880.80000000005"/>
    <n v="223880.80000000005"/>
    <x v="1"/>
    <n v="217360.00000000003"/>
    <x v="813"/>
    <n v="223880.80000000005"/>
    <n v="223880.80000000005"/>
    <n v="3.0000000000000075E-2"/>
  </r>
  <r>
    <x v="815"/>
    <x v="3"/>
    <s v="Sydney"/>
    <x v="4"/>
    <x v="1"/>
    <d v="2021-11-01T00:00:00"/>
    <d v="2022-12-01T00:00:00"/>
    <x v="1"/>
    <x v="11"/>
    <s v="P"/>
    <s v="AUD"/>
    <n v="132561.00000000003"/>
    <n v="21285.000000000004"/>
    <n v="0"/>
    <n v="0"/>
    <n v="21285.000000000004"/>
    <n v="0"/>
    <n v="0"/>
    <n v="0"/>
    <n v="0"/>
    <n v="0"/>
    <n v="153846.00000000003"/>
    <s v="AUD"/>
    <n v="133886.61000000004"/>
    <n v="133886.61000000004"/>
    <x v="1"/>
    <n v="100302.28065353316"/>
    <x v="814"/>
    <n v="101305.30346006851"/>
    <n v="101305.30346006851"/>
    <n v="1.0000000000000123E-2"/>
  </r>
  <r>
    <x v="816"/>
    <x v="0"/>
    <s v="London"/>
    <x v="0"/>
    <x v="0"/>
    <d v="2021-11-08T00:00:00"/>
    <d v="2022-12-01T00:00:00"/>
    <x v="2"/>
    <x v="9"/>
    <s v="L"/>
    <s v="GBP"/>
    <n v="101915.00000000003"/>
    <n v="63404"/>
    <n v="0"/>
    <n v="0"/>
    <n v="63404"/>
    <n v="0"/>
    <n v="0"/>
    <n v="0"/>
    <n v="0"/>
    <n v="0"/>
    <n v="165319.00000000003"/>
    <s v="GBP"/>
    <n v="117202.25000000003"/>
    <n v="117202.25000000003"/>
    <x v="1"/>
    <n v="135613.19475770899"/>
    <x v="815"/>
    <n v="155955.17397136532"/>
    <n v="155955.17397136532"/>
    <n v="0.14999999999999988"/>
  </r>
  <r>
    <x v="817"/>
    <x v="0"/>
    <s v="San Francisco"/>
    <x v="2"/>
    <x v="2"/>
    <d v="2021-11-08T00:00:00"/>
    <d v="2022-12-01T00:00:00"/>
    <x v="1"/>
    <x v="1"/>
    <s v="E"/>
    <s v="USD"/>
    <n v="200200.00000000003"/>
    <n v="46464.000000000007"/>
    <n v="0"/>
    <n v="0"/>
    <n v="46464.000000000007"/>
    <n v="0"/>
    <n v="0"/>
    <n v="0"/>
    <n v="0"/>
    <n v="0"/>
    <n v="246664.00000000003"/>
    <s v="USD"/>
    <n v="216216.00000000006"/>
    <n v="216216.00000000006"/>
    <x v="1"/>
    <n v="200200.00000000003"/>
    <x v="816"/>
    <n v="216216.00000000006"/>
    <n v="216216.00000000006"/>
    <n v="8.000000000000014E-2"/>
  </r>
  <r>
    <x v="818"/>
    <x v="0"/>
    <s v="San Francisco"/>
    <x v="2"/>
    <x v="2"/>
    <d v="2021-11-15T00:00:00"/>
    <d v="2022-12-01T00:00:00"/>
    <x v="2"/>
    <x v="9"/>
    <s v="I"/>
    <s v="USD"/>
    <n v="160380"/>
    <n v="175780.00000000003"/>
    <n v="0"/>
    <n v="0"/>
    <n v="175780.00000000003"/>
    <n v="0"/>
    <n v="0"/>
    <n v="0"/>
    <n v="0"/>
    <n v="0"/>
    <n v="336160"/>
    <s v="USD"/>
    <n v="173210.40000000002"/>
    <n v="173210.40000000002"/>
    <x v="1"/>
    <n v="160380"/>
    <x v="817"/>
    <n v="173210.40000000002"/>
    <n v="173210.40000000002"/>
    <n v="8.000000000000014E-2"/>
  </r>
  <r>
    <x v="819"/>
    <x v="3"/>
    <s v="San Francisco"/>
    <x v="2"/>
    <x v="2"/>
    <d v="2021-11-08T00:00:00"/>
    <d v="2022-12-01T00:00:00"/>
    <x v="1"/>
    <x v="9"/>
    <s v="F"/>
    <s v="USD"/>
    <n v="187550.00000000003"/>
    <n v="55836.000000000007"/>
    <n v="0"/>
    <n v="0"/>
    <n v="55836.000000000007"/>
    <n v="0"/>
    <n v="0"/>
    <n v="0"/>
    <n v="0"/>
    <n v="0"/>
    <n v="243386.00000000003"/>
    <s v="USD"/>
    <n v="200678.50000000003"/>
    <n v="200678.50000000003"/>
    <x v="1"/>
    <n v="187550.00000000003"/>
    <x v="818"/>
    <n v="200678.50000000003"/>
    <n v="200678.50000000003"/>
    <n v="6.9999999999999993E-2"/>
  </r>
  <r>
    <x v="820"/>
    <x v="1"/>
    <s v="Edinburgh"/>
    <x v="0"/>
    <x v="0"/>
    <d v="2021-11-08T00:00:00"/>
    <d v="2022-12-01T00:00:00"/>
    <x v="1"/>
    <x v="19"/>
    <s v="J"/>
    <s v="GBP"/>
    <n v="49329.280000000006"/>
    <n v="3784"/>
    <n v="0"/>
    <n v="0"/>
    <n v="3784"/>
    <n v="0"/>
    <n v="0"/>
    <n v="0"/>
    <n v="0"/>
    <n v="0"/>
    <n v="53113.280000000006"/>
    <s v="GBP"/>
    <n v="50315.865600000005"/>
    <n v="50315.865600000005"/>
    <x v="1"/>
    <n v="65640.006435731324"/>
    <x v="819"/>
    <n v="66952.806564445942"/>
    <n v="66952.806564445942"/>
    <n v="1.9999999999999872E-2"/>
  </r>
  <r>
    <x v="821"/>
    <x v="0"/>
    <s v="London"/>
    <x v="0"/>
    <x v="0"/>
    <d v="2021-11-08T00:00:00"/>
    <d v="2022-12-01T00:00:00"/>
    <x v="3"/>
    <x v="6"/>
    <s v="L"/>
    <s v="GBP"/>
    <n v="157300"/>
    <n v="87587.5"/>
    <n v="0"/>
    <n v="0"/>
    <n v="87587.5"/>
    <n v="0"/>
    <n v="0"/>
    <n v="0"/>
    <n v="0"/>
    <n v="0"/>
    <n v="244887.5"/>
    <s v="GBP"/>
    <n v="176176.00000000003"/>
    <n v="176176.00000000003"/>
    <x v="1"/>
    <n v="209311.24501189831"/>
    <x v="820"/>
    <n v="234428.59441332615"/>
    <n v="234428.59441332615"/>
    <n v="0.1200000000000002"/>
  </r>
  <r>
    <x v="822"/>
    <x v="0"/>
    <s v="San Francisco"/>
    <x v="2"/>
    <x v="2"/>
    <d v="2021-11-08T00:00:00"/>
    <d v="2022-12-01T00:00:00"/>
    <x v="0"/>
    <x v="21"/>
    <s v="P"/>
    <s v="USD"/>
    <n v="244200.00000000006"/>
    <n v="202400.00000000003"/>
    <n v="0"/>
    <n v="0"/>
    <n v="202400.00000000003"/>
    <n v="0"/>
    <n v="0"/>
    <n v="0"/>
    <n v="0"/>
    <n v="0"/>
    <n v="446600.00000000012"/>
    <s v="USD"/>
    <n v="275946.00000000006"/>
    <n v="275946.00000000006"/>
    <x v="1"/>
    <n v="244200.00000000006"/>
    <x v="821"/>
    <n v="275946.00000000006"/>
    <n v="275946.00000000006"/>
    <n v="0.12999999999999998"/>
  </r>
  <r>
    <x v="823"/>
    <x v="4"/>
    <s v="New York"/>
    <x v="2"/>
    <x v="2"/>
    <d v="2009-04-01T00:00:00"/>
    <d v="2022-12-01T00:00:00"/>
    <x v="3"/>
    <x v="1"/>
    <s v="X"/>
    <s v="USD"/>
    <n v="224400.00000000003"/>
    <n v="0"/>
    <n v="0"/>
    <n v="0"/>
    <n v="0"/>
    <n v="0"/>
    <n v="0"/>
    <n v="0"/>
    <n v="0"/>
    <n v="0"/>
    <n v="224400.00000000003"/>
    <s v="USD"/>
    <n v="237864.00000000003"/>
    <n v="237864.00000000003"/>
    <x v="0"/>
    <n v="224400.00000000003"/>
    <x v="822"/>
    <n v="237864.00000000003"/>
    <n v="237864.00000000003"/>
    <n v="5.9999999999999991E-2"/>
  </r>
  <r>
    <x v="824"/>
    <x v="3"/>
    <s v="San Francisco"/>
    <x v="2"/>
    <x v="2"/>
    <d v="2021-11-15T00:00:00"/>
    <d v="2022-12-01T00:00:00"/>
    <x v="5"/>
    <x v="5"/>
    <s v="R"/>
    <s v="USD"/>
    <n v="175560.00000000003"/>
    <n v="109725.00000000001"/>
    <n v="0"/>
    <n v="0"/>
    <n v="109725.00000000001"/>
    <n v="0"/>
    <n v="0"/>
    <n v="0"/>
    <n v="0"/>
    <n v="0"/>
    <n v="285285.00000000006"/>
    <s v="USD"/>
    <n v="182582.40000000002"/>
    <n v="182582.40000000002"/>
    <x v="1"/>
    <n v="175560.00000000003"/>
    <x v="823"/>
    <n v="182582.40000000002"/>
    <n v="182582.40000000002"/>
    <n v="3.9999999999999959E-2"/>
  </r>
  <r>
    <x v="825"/>
    <x v="0"/>
    <s v="San Francisco"/>
    <x v="2"/>
    <x v="2"/>
    <d v="2021-11-22T00:00:00"/>
    <d v="2022-12-01T00:00:00"/>
    <x v="1"/>
    <x v="2"/>
    <s v="B"/>
    <s v="USD"/>
    <n v="205920.00000000003"/>
    <n v="172260.00000000003"/>
    <n v="0"/>
    <n v="0"/>
    <n v="172260.00000000003"/>
    <n v="0"/>
    <n v="0"/>
    <n v="0"/>
    <n v="0"/>
    <n v="0"/>
    <n v="378180.00000000006"/>
    <s v="USD"/>
    <n v="234748.80000000005"/>
    <n v="234748.80000000005"/>
    <x v="1"/>
    <n v="205920.00000000003"/>
    <x v="824"/>
    <n v="234748.80000000005"/>
    <n v="234748.80000000005"/>
    <n v="0.14000000000000007"/>
  </r>
  <r>
    <x v="826"/>
    <x v="3"/>
    <s v="New York"/>
    <x v="2"/>
    <x v="2"/>
    <d v="2021-11-15T00:00:00"/>
    <d v="2022-12-01T00:00:00"/>
    <x v="2"/>
    <x v="6"/>
    <s v="D"/>
    <s v="USD"/>
    <n v="155925"/>
    <n v="44462.000000000007"/>
    <n v="0"/>
    <n v="0"/>
    <n v="44462.000000000007"/>
    <n v="0"/>
    <n v="0"/>
    <n v="0"/>
    <n v="0"/>
    <n v="0"/>
    <n v="200387"/>
    <s v="USD"/>
    <n v="173076.75000000003"/>
    <n v="173076.75000000003"/>
    <x v="1"/>
    <n v="155925"/>
    <x v="825"/>
    <n v="173076.75000000003"/>
    <n v="173076.75000000003"/>
    <n v="0.11000000000000018"/>
  </r>
  <r>
    <x v="827"/>
    <x v="0"/>
    <s v="Hong Kong"/>
    <x v="3"/>
    <x v="1"/>
    <d v="2021-11-22T00:00:00"/>
    <d v="2022-12-01T00:00:00"/>
    <x v="2"/>
    <x v="23"/>
    <s v="Z"/>
    <s v="USD"/>
    <n v="239800.00000000006"/>
    <n v="382800.00000000006"/>
    <n v="0"/>
    <n v="0"/>
    <n v="382800.00000000006"/>
    <n v="0"/>
    <n v="0"/>
    <n v="0"/>
    <n v="0"/>
    <n v="0"/>
    <n v="622600.00000000012"/>
    <s v="USD"/>
    <n v="251790.00000000006"/>
    <n v="251790.00000000006"/>
    <x v="1"/>
    <n v="239800.00000000006"/>
    <x v="826"/>
    <n v="251790.00000000006"/>
    <n v="251790.00000000006"/>
    <n v="4.9999999999999989E-2"/>
  </r>
  <r>
    <x v="828"/>
    <x v="1"/>
    <s v="Edinburgh"/>
    <x v="0"/>
    <x v="0"/>
    <d v="2021-11-15T00:00:00"/>
    <d v="2022-12-01T00:00:00"/>
    <x v="1"/>
    <x v="16"/>
    <s v="Z"/>
    <s v="GBP"/>
    <n v="44440"/>
    <n v="7368.9"/>
    <n v="0"/>
    <n v="0"/>
    <n v="7368.9"/>
    <n v="0"/>
    <n v="0"/>
    <n v="0"/>
    <n v="0"/>
    <n v="0"/>
    <n v="51808.9"/>
    <s v="GBP"/>
    <n v="44884.4"/>
    <n v="44884.4"/>
    <x v="1"/>
    <n v="59134.086003361481"/>
    <x v="827"/>
    <n v="59725.4268633951"/>
    <n v="59725.4268633951"/>
    <n v="1.0000000000000068E-2"/>
  </r>
  <r>
    <x v="829"/>
    <x v="0"/>
    <s v="Amsterdam"/>
    <x v="8"/>
    <x v="0"/>
    <d v="2021-11-15T00:00:00"/>
    <d v="2022-12-01T00:00:00"/>
    <x v="0"/>
    <x v="5"/>
    <s v="O"/>
    <s v="EUR"/>
    <n v="141625"/>
    <n v="53350.000000000007"/>
    <n v="0"/>
    <n v="0"/>
    <n v="53350.000000000007"/>
    <n v="0"/>
    <n v="0"/>
    <n v="0"/>
    <n v="0"/>
    <n v="0"/>
    <n v="194975"/>
    <s v="EUR"/>
    <n v="161452.50000000003"/>
    <n v="161452.50000000003"/>
    <x v="1"/>
    <n v="165318.86249577609"/>
    <x v="828"/>
    <n v="188463.50324518478"/>
    <n v="188463.50324518478"/>
    <n v="0.14000000000000021"/>
  </r>
  <r>
    <x v="830"/>
    <x v="3"/>
    <s v="London"/>
    <x v="0"/>
    <x v="0"/>
    <d v="2021-11-15T00:00:00"/>
    <d v="2022-12-01T00:00:00"/>
    <x v="1"/>
    <x v="9"/>
    <s v="P"/>
    <s v="GBP"/>
    <n v="74642.149999999994"/>
    <n v="9817.5000000000018"/>
    <n v="0"/>
    <n v="0"/>
    <n v="9817.5000000000018"/>
    <n v="0"/>
    <n v="0"/>
    <n v="0"/>
    <n v="0"/>
    <n v="0"/>
    <n v="84459.65"/>
    <s v="GBP"/>
    <n v="81359.943499999994"/>
    <n v="81359.943499999994"/>
    <x v="1"/>
    <n v="99322.576903145993"/>
    <x v="829"/>
    <n v="108261.60882442913"/>
    <n v="108261.60882442913"/>
    <n v="8.9999999999999983E-2"/>
  </r>
  <r>
    <x v="831"/>
    <x v="5"/>
    <s v="Philadelphia"/>
    <x v="2"/>
    <x v="2"/>
    <d v="2021-11-15T00:00:00"/>
    <d v="2022-12-01T00:00:00"/>
    <x v="2"/>
    <x v="9"/>
    <s v="Y"/>
    <s v="USD"/>
    <n v="102168.00000000003"/>
    <n v="23232.000000000004"/>
    <n v="0"/>
    <n v="0"/>
    <n v="23232.000000000004"/>
    <n v="0"/>
    <n v="0"/>
    <n v="0"/>
    <n v="0"/>
    <n v="0"/>
    <n v="125400.00000000003"/>
    <s v="USD"/>
    <n v="105233.04000000004"/>
    <n v="105233.04000000004"/>
    <x v="1"/>
    <n v="102168.00000000003"/>
    <x v="830"/>
    <n v="105233.04000000004"/>
    <n v="105233.04000000004"/>
    <n v="3.0000000000000072E-2"/>
  </r>
  <r>
    <x v="832"/>
    <x v="1"/>
    <s v="London"/>
    <x v="0"/>
    <x v="0"/>
    <d v="2021-11-15T00:00:00"/>
    <d v="2022-12-01T00:00:00"/>
    <x v="1"/>
    <x v="11"/>
    <s v="Z"/>
    <s v="GBP"/>
    <n v="49280.000000000007"/>
    <n v="12936.000000000002"/>
    <n v="0"/>
    <n v="0"/>
    <n v="12936.000000000002"/>
    <n v="0"/>
    <n v="0"/>
    <n v="0"/>
    <n v="0"/>
    <n v="0"/>
    <n v="62216.000000000007"/>
    <s v="GBP"/>
    <n v="55686.400000000001"/>
    <n v="55686.400000000001"/>
    <x v="1"/>
    <n v="65574.43200372759"/>
    <x v="831"/>
    <n v="74099.108164212172"/>
    <n v="74099.108164212172"/>
    <n v="0.12999999999999992"/>
  </r>
  <r>
    <x v="833"/>
    <x v="3"/>
    <s v="Edinburgh"/>
    <x v="0"/>
    <x v="0"/>
    <d v="2021-11-22T00:00:00"/>
    <d v="2022-12-01T00:00:00"/>
    <x v="0"/>
    <x v="2"/>
    <s v="Q"/>
    <s v="GBP"/>
    <n v="70620"/>
    <n v="6649.5"/>
    <n v="0"/>
    <n v="0"/>
    <n v="6649.5"/>
    <n v="0"/>
    <n v="0"/>
    <n v="0"/>
    <n v="0"/>
    <n v="0"/>
    <n v="77269.5"/>
    <s v="GBP"/>
    <n v="71326.2"/>
    <n v="71326.2"/>
    <x v="1"/>
    <n v="93970.503005341758"/>
    <x v="832"/>
    <n v="94910.208035395175"/>
    <n v="94910.208035395175"/>
    <n v="9.9999999999999985E-3"/>
  </r>
  <r>
    <x v="834"/>
    <x v="0"/>
    <s v="New York"/>
    <x v="2"/>
    <x v="2"/>
    <d v="2008-09-15T00:00:00"/>
    <d v="2022-12-01T00:00:00"/>
    <x v="2"/>
    <x v="5"/>
    <s v="M"/>
    <s v="USD"/>
    <n v="227700.00000000003"/>
    <n v="920920.00000000012"/>
    <n v="0"/>
    <n v="0"/>
    <n v="920920.00000000012"/>
    <n v="0"/>
    <n v="0"/>
    <n v="0"/>
    <n v="0"/>
    <n v="0"/>
    <n v="1148620.0000000002"/>
    <s v="USD"/>
    <n v="248193.00000000006"/>
    <n v="248193.00000000006"/>
    <x v="0"/>
    <n v="227700.00000000003"/>
    <x v="833"/>
    <n v="248193.00000000006"/>
    <n v="248193.00000000006"/>
    <n v="9.0000000000000122E-2"/>
  </r>
  <r>
    <x v="835"/>
    <x v="4"/>
    <s v="New York"/>
    <x v="2"/>
    <x v="2"/>
    <d v="2022-05-23T00:00:00"/>
    <d v="2022-12-01T00:00:00"/>
    <x v="2"/>
    <x v="13"/>
    <s v="U"/>
    <s v="USD"/>
    <n v="265650"/>
    <n v="854865.00000000012"/>
    <n v="5350"/>
    <n v="0"/>
    <n v="860215.00000000012"/>
    <n v="0"/>
    <n v="0"/>
    <n v="0"/>
    <n v="0"/>
    <n v="0"/>
    <n v="1125865"/>
    <s v="USD"/>
    <n v="302841.00000000006"/>
    <n v="302841.00000000006"/>
    <x v="2"/>
    <n v="265650"/>
    <x v="834"/>
    <n v="302841.00000000006"/>
    <n v="302841.00000000006"/>
    <n v="0.14000000000000021"/>
  </r>
  <r>
    <x v="836"/>
    <x v="3"/>
    <s v="Wilmington"/>
    <x v="2"/>
    <x v="2"/>
    <d v="2021-11-22T00:00:00"/>
    <d v="2022-12-01T00:00:00"/>
    <x v="1"/>
    <x v="8"/>
    <s v="Z"/>
    <s v="USD"/>
    <n v="111034.00000000001"/>
    <n v="24552"/>
    <n v="0"/>
    <n v="0"/>
    <n v="24552"/>
    <n v="0"/>
    <n v="0"/>
    <n v="0"/>
    <n v="0"/>
    <n v="0"/>
    <n v="135586"/>
    <s v="USD"/>
    <n v="113254.68000000002"/>
    <n v="113254.68000000002"/>
    <x v="1"/>
    <n v="111034.00000000001"/>
    <x v="835"/>
    <n v="113254.68000000002"/>
    <n v="113254.68000000002"/>
    <n v="2.0000000000000066E-2"/>
  </r>
  <r>
    <x v="837"/>
    <x v="4"/>
    <s v="San Francisco"/>
    <x v="2"/>
    <x v="2"/>
    <d v="2021-12-06T00:00:00"/>
    <d v="2022-12-01T00:00:00"/>
    <x v="3"/>
    <x v="8"/>
    <s v="S"/>
    <s v="USD"/>
    <n v="246840.00000000003"/>
    <n v="356356.00000000006"/>
    <n v="0"/>
    <n v="0"/>
    <n v="356356.00000000006"/>
    <n v="0"/>
    <n v="0"/>
    <n v="0"/>
    <n v="0"/>
    <n v="0"/>
    <n v="603196.00000000012"/>
    <s v="USD"/>
    <n v="251776.80000000005"/>
    <n v="251776.80000000005"/>
    <x v="2"/>
    <n v="246840.00000000003"/>
    <x v="836"/>
    <n v="251776.80000000005"/>
    <n v="251776.80000000005"/>
    <n v="2.000000000000007E-2"/>
  </r>
  <r>
    <x v="838"/>
    <x v="0"/>
    <s v="San Francisco"/>
    <x v="2"/>
    <x v="2"/>
    <d v="2021-11-29T00:00:00"/>
    <d v="2022-12-01T00:00:00"/>
    <x v="5"/>
    <x v="17"/>
    <s v="L"/>
    <s v="USD"/>
    <n v="229955"/>
    <n v="183260.00000000003"/>
    <n v="0"/>
    <n v="0"/>
    <n v="183260.00000000003"/>
    <n v="0"/>
    <n v="0"/>
    <n v="0"/>
    <n v="0"/>
    <n v="0"/>
    <n v="413215"/>
    <s v="USD"/>
    <n v="248351.40000000002"/>
    <n v="248351.40000000002"/>
    <x v="1"/>
    <n v="229955"/>
    <x v="837"/>
    <n v="248351.40000000002"/>
    <n v="248351.40000000002"/>
    <n v="8.0000000000000099E-2"/>
  </r>
  <r>
    <x v="839"/>
    <x v="0"/>
    <s v="London"/>
    <x v="0"/>
    <x v="0"/>
    <d v="2021-12-06T00:00:00"/>
    <d v="2022-12-01T00:00:00"/>
    <x v="2"/>
    <x v="11"/>
    <s v="W"/>
    <s v="GBP"/>
    <n v="119900.00000000003"/>
    <n v="82203"/>
    <n v="0"/>
    <n v="0"/>
    <n v="82203"/>
    <n v="0"/>
    <n v="0"/>
    <n v="0"/>
    <n v="0"/>
    <n v="0"/>
    <n v="202103.00000000003"/>
    <s v="GBP"/>
    <n v="121099.00000000003"/>
    <n v="121099.00000000003"/>
    <x v="2"/>
    <n v="159544.93500906939"/>
    <x v="838"/>
    <n v="161140.38435916009"/>
    <n v="161140.38435916009"/>
    <n v="1.0000000000000021E-2"/>
  </r>
  <r>
    <x v="840"/>
    <x v="1"/>
    <s v="Edinburgh"/>
    <x v="0"/>
    <x v="0"/>
    <d v="2021-12-06T00:00:00"/>
    <d v="2022-12-01T00:00:00"/>
    <x v="1"/>
    <x v="18"/>
    <s v="O"/>
    <s v="GBP"/>
    <n v="49156.800000000003"/>
    <n v="6854.1"/>
    <n v="0"/>
    <n v="0"/>
    <n v="6854.1"/>
    <n v="0"/>
    <n v="0"/>
    <n v="0"/>
    <n v="0"/>
    <n v="0"/>
    <n v="56010.9"/>
    <s v="GBP"/>
    <n v="55547.184000000001"/>
    <n v="55547.184000000001"/>
    <x v="2"/>
    <n v="65410.49592371827"/>
    <x v="839"/>
    <n v="73913.860393801646"/>
    <n v="73913.860393801646"/>
    <n v="0.13"/>
  </r>
  <r>
    <x v="841"/>
    <x v="0"/>
    <s v="San Francisco"/>
    <x v="2"/>
    <x v="2"/>
    <d v="2021-12-13T00:00:00"/>
    <d v="2022-12-01T00:00:00"/>
    <x v="4"/>
    <x v="13"/>
    <s v="Q"/>
    <s v="USD"/>
    <n v="158867.5"/>
    <n v="134805"/>
    <n v="0"/>
    <n v="0"/>
    <n v="134805"/>
    <n v="0"/>
    <n v="0"/>
    <n v="0"/>
    <n v="0"/>
    <n v="0"/>
    <n v="293672.5"/>
    <s v="USD"/>
    <n v="174754.25"/>
    <n v="174754.25"/>
    <x v="2"/>
    <n v="158867.5"/>
    <x v="840"/>
    <n v="174754.25"/>
    <n v="174754.25"/>
    <n v="0.1"/>
  </r>
  <r>
    <x v="842"/>
    <x v="3"/>
    <s v="San Francisco"/>
    <x v="2"/>
    <x v="2"/>
    <d v="2021-11-29T00:00:00"/>
    <d v="2022-12-01T00:00:00"/>
    <x v="1"/>
    <x v="10"/>
    <s v="G"/>
    <s v="USD"/>
    <n v="154077"/>
    <n v="48950.000000000007"/>
    <n v="0"/>
    <n v="0"/>
    <n v="48950.000000000007"/>
    <n v="0"/>
    <n v="0"/>
    <n v="0"/>
    <n v="0"/>
    <n v="0"/>
    <n v="203027"/>
    <s v="USD"/>
    <n v="161780.85"/>
    <n v="161780.85"/>
    <x v="1"/>
    <n v="154077"/>
    <x v="841"/>
    <n v="161780.85"/>
    <n v="161780.85"/>
    <n v="5.0000000000000037E-2"/>
  </r>
  <r>
    <x v="843"/>
    <x v="3"/>
    <s v="San Francisco"/>
    <x v="2"/>
    <x v="2"/>
    <d v="2021-11-29T00:00:00"/>
    <d v="2022-12-01T00:00:00"/>
    <x v="1"/>
    <x v="18"/>
    <s v="M"/>
    <s v="USD"/>
    <n v="109890.00000000003"/>
    <n v="29462.400000000001"/>
    <n v="0"/>
    <n v="0"/>
    <n v="29462.400000000001"/>
    <n v="0"/>
    <n v="0"/>
    <n v="0"/>
    <n v="0"/>
    <n v="0"/>
    <n v="139352.40000000002"/>
    <s v="USD"/>
    <n v="110988.90000000002"/>
    <n v="110988.90000000002"/>
    <x v="1"/>
    <n v="109890.00000000003"/>
    <x v="842"/>
    <n v="110988.90000000002"/>
    <n v="110988.90000000002"/>
    <n v="9.9999999999999447E-3"/>
  </r>
  <r>
    <x v="844"/>
    <x v="0"/>
    <s v="San Francisco"/>
    <x v="2"/>
    <x v="2"/>
    <d v="2021-12-20T00:00:00"/>
    <d v="2022-12-01T00:00:00"/>
    <x v="1"/>
    <x v="17"/>
    <s v="Y"/>
    <s v="USD"/>
    <n v="223740"/>
    <n v="66220"/>
    <n v="0"/>
    <n v="0"/>
    <n v="66220"/>
    <n v="0"/>
    <n v="0"/>
    <n v="0"/>
    <n v="0"/>
    <n v="0"/>
    <n v="289960"/>
    <s v="USD"/>
    <n v="250588.80000000002"/>
    <n v="250588.80000000002"/>
    <x v="2"/>
    <n v="223740"/>
    <x v="843"/>
    <n v="250588.80000000002"/>
    <n v="250588.80000000002"/>
    <n v="0.12000000000000008"/>
  </r>
  <r>
    <x v="845"/>
    <x v="4"/>
    <s v="Princeton"/>
    <x v="2"/>
    <x v="2"/>
    <d v="2008-09-09T00:00:00"/>
    <d v="2022-12-01T00:00:00"/>
    <x v="2"/>
    <x v="18"/>
    <s v="Y"/>
    <s v="USD"/>
    <n v="251790.00000000006"/>
    <n v="1210000"/>
    <n v="0"/>
    <n v="0"/>
    <n v="1210000"/>
    <n v="0"/>
    <n v="0"/>
    <n v="0"/>
    <n v="0"/>
    <n v="210000"/>
    <n v="1671790"/>
    <s v="USD"/>
    <n v="266897.40000000008"/>
    <n v="266897.40000000008"/>
    <x v="0"/>
    <n v="251790.00000000006"/>
    <x v="844"/>
    <n v="266897.40000000008"/>
    <n v="266897.40000000008"/>
    <n v="6.0000000000000081E-2"/>
  </r>
  <r>
    <x v="846"/>
    <x v="0"/>
    <s v="New York"/>
    <x v="2"/>
    <x v="2"/>
    <d v="2021-12-06T00:00:00"/>
    <d v="2022-12-01T00:00:00"/>
    <x v="2"/>
    <x v="20"/>
    <s v="Z"/>
    <s v="USD"/>
    <n v="213675.00000000003"/>
    <n v="144925"/>
    <n v="0"/>
    <n v="0"/>
    <n v="144925"/>
    <n v="0"/>
    <n v="0"/>
    <n v="0"/>
    <n v="0"/>
    <n v="0"/>
    <n v="358600"/>
    <s v="USD"/>
    <n v="239316.00000000006"/>
    <n v="239316.00000000006"/>
    <x v="2"/>
    <n v="213675.00000000003"/>
    <x v="845"/>
    <n v="239316.00000000006"/>
    <n v="239316.00000000006"/>
    <n v="0.12000000000000012"/>
  </r>
  <r>
    <x v="847"/>
    <x v="3"/>
    <s v="San Francisco"/>
    <x v="2"/>
    <x v="2"/>
    <d v="2021-12-13T00:00:00"/>
    <d v="2022-12-01T00:00:00"/>
    <x v="5"/>
    <x v="6"/>
    <s v="L"/>
    <s v="USD"/>
    <n v="183315.00000000003"/>
    <n v="28050"/>
    <n v="0"/>
    <n v="0"/>
    <n v="28050"/>
    <n v="0"/>
    <n v="0"/>
    <n v="0"/>
    <n v="0"/>
    <n v="0"/>
    <n v="211365.00000000003"/>
    <s v="USD"/>
    <n v="188814.45000000004"/>
    <n v="188814.45000000004"/>
    <x v="2"/>
    <n v="183315.00000000003"/>
    <x v="846"/>
    <n v="188814.45000000004"/>
    <n v="188814.45000000004"/>
    <n v="3.0000000000000058E-2"/>
  </r>
  <r>
    <x v="848"/>
    <x v="0"/>
    <s v="California"/>
    <x v="2"/>
    <x v="2"/>
    <d v="2021-11-29T00:00:00"/>
    <d v="2022-12-01T00:00:00"/>
    <x v="4"/>
    <x v="2"/>
    <s v="D"/>
    <s v="USD"/>
    <n v="167860"/>
    <n v="250104.80000000002"/>
    <n v="0"/>
    <n v="0"/>
    <n v="250104.80000000002"/>
    <n v="146768.64000000001"/>
    <n v="0"/>
    <n v="0"/>
    <n v="146768.64000000001"/>
    <n v="0"/>
    <n v="564733.44000000006"/>
    <s v="USD"/>
    <n v="174574.4"/>
    <n v="174574.4"/>
    <x v="1"/>
    <n v="167860"/>
    <x v="847"/>
    <n v="174574.4"/>
    <n v="174574.4"/>
    <n v="3.9999999999999966E-2"/>
  </r>
  <r>
    <x v="849"/>
    <x v="4"/>
    <s v="London"/>
    <x v="0"/>
    <x v="0"/>
    <d v="2022-01-17T00:00:00"/>
    <d v="2022-12-01T00:00:00"/>
    <x v="2"/>
    <x v="21"/>
    <s v="B"/>
    <s v="GBP"/>
    <n v="179850"/>
    <n v="426826.40000000008"/>
    <n v="436043.16000000003"/>
    <n v="0"/>
    <n v="862869.56"/>
    <n v="0"/>
    <n v="0"/>
    <n v="0"/>
    <n v="0"/>
    <n v="0"/>
    <n v="1042719.56"/>
    <s v="GBP"/>
    <n v="203230.49999999997"/>
    <n v="203230.49999999997"/>
    <x v="2"/>
    <n v="239317.40251360403"/>
    <x v="848"/>
    <n v="270428.66484037251"/>
    <n v="270428.66484037251"/>
    <n v="0.12999999999999984"/>
  </r>
  <r>
    <x v="850"/>
    <x v="3"/>
    <s v="London"/>
    <x v="0"/>
    <x v="0"/>
    <d v="2022-01-17T00:00:00"/>
    <d v="2022-12-01T00:00:00"/>
    <x v="2"/>
    <x v="21"/>
    <s v="K"/>
    <s v="USD"/>
    <n v="170775"/>
    <n v="37345"/>
    <n v="1000"/>
    <n v="500"/>
    <n v="38845"/>
    <n v="3000"/>
    <n v="0"/>
    <n v="500"/>
    <n v="3500"/>
    <n v="15000"/>
    <n v="228120"/>
    <s v="USD"/>
    <n v="187852.50000000003"/>
    <n v="187852.50000000003"/>
    <x v="2"/>
    <n v="170775"/>
    <x v="849"/>
    <n v="187852.50000000003"/>
    <n v="187852.50000000003"/>
    <n v="0.10000000000000017"/>
  </r>
  <r>
    <x v="851"/>
    <x v="3"/>
    <s v="New York"/>
    <x v="2"/>
    <x v="2"/>
    <d v="2022-01-17T00:00:00"/>
    <d v="2022-12-01T00:00:00"/>
    <x v="1"/>
    <x v="19"/>
    <s v="U"/>
    <s v="USD"/>
    <n v="139545.12000000002"/>
    <n v="30030"/>
    <n v="0"/>
    <n v="0"/>
    <n v="30030"/>
    <n v="0"/>
    <n v="0"/>
    <n v="0"/>
    <n v="0"/>
    <n v="0"/>
    <n v="169575.12000000002"/>
    <s v="USD"/>
    <n v="149313.27840000004"/>
    <n v="149313.27840000004"/>
    <x v="2"/>
    <n v="139545.12000000002"/>
    <x v="850"/>
    <n v="149313.27840000004"/>
    <n v="149313.27840000004"/>
    <n v="7.000000000000009E-2"/>
  </r>
  <r>
    <x v="852"/>
    <x v="7"/>
    <s v="London"/>
    <x v="0"/>
    <x v="0"/>
    <d v="2022-01-17T00:00:00"/>
    <d v="2022-12-01T00:00:00"/>
    <x v="0"/>
    <x v="12"/>
    <s v="G"/>
    <s v="GBP"/>
    <n v="57997.500000000015"/>
    <n v="15344.999999999998"/>
    <n v="0"/>
    <n v="0"/>
    <n v="15344.999999999998"/>
    <n v="0"/>
    <n v="0"/>
    <n v="0"/>
    <n v="0"/>
    <n v="0"/>
    <n v="73342.500000000015"/>
    <s v="GBP"/>
    <n v="64957.200000000019"/>
    <n v="64957.200000000019"/>
    <x v="2"/>
    <n v="77174.373379387005"/>
    <x v="851"/>
    <n v="86435.298184913452"/>
    <n v="86435.298184913452"/>
    <n v="0.12000000000000008"/>
  </r>
  <r>
    <x v="853"/>
    <x v="3"/>
    <s v="London"/>
    <x v="0"/>
    <x v="0"/>
    <d v="2022-01-17T00:00:00"/>
    <d v="2022-12-01T00:00:00"/>
    <x v="5"/>
    <x v="10"/>
    <s v="R"/>
    <s v="GBP"/>
    <n v="96280.8"/>
    <n v="9504"/>
    <n v="0"/>
    <n v="0"/>
    <n v="9504"/>
    <n v="0"/>
    <n v="0"/>
    <n v="0"/>
    <n v="0"/>
    <n v="0"/>
    <n v="105784.8"/>
    <s v="GBP"/>
    <n v="101094.84000000001"/>
    <n v="101094.84000000001"/>
    <x v="2"/>
    <n v="128116.04652728277"/>
    <x v="852"/>
    <n v="134521.84885364692"/>
    <n v="134521.84885364692"/>
    <n v="5.00000000000001E-2"/>
  </r>
  <r>
    <x v="854"/>
    <x v="0"/>
    <s v="London"/>
    <x v="0"/>
    <x v="0"/>
    <d v="2022-01-17T00:00:00"/>
    <d v="2022-12-01T00:00:00"/>
    <x v="1"/>
    <x v="13"/>
    <s v="F"/>
    <s v="GBP"/>
    <n v="104689.20000000001"/>
    <n v="45738.000000000007"/>
    <n v="0"/>
    <n v="0"/>
    <n v="45738.000000000007"/>
    <n v="0"/>
    <n v="0"/>
    <n v="0"/>
    <n v="0"/>
    <n v="0"/>
    <n v="150427.20000000001"/>
    <s v="GBP"/>
    <n v="106782.98400000001"/>
    <n v="106782.98400000001"/>
    <x v="2"/>
    <n v="139304.6839879188"/>
    <x v="853"/>
    <n v="142090.77766767718"/>
    <n v="142090.77766767718"/>
    <n v="1.9999999999999962E-2"/>
  </r>
  <r>
    <x v="855"/>
    <x v="6"/>
    <s v="London"/>
    <x v="0"/>
    <x v="0"/>
    <d v="2022-01-17T00:00:00"/>
    <d v="2022-12-01T00:00:00"/>
    <x v="1"/>
    <x v="0"/>
    <s v="B"/>
    <s v="GBP"/>
    <n v="46886.400000000001"/>
    <n v="3307.7000000000003"/>
    <n v="0"/>
    <n v="0"/>
    <n v="3307.7000000000003"/>
    <n v="0"/>
    <n v="0"/>
    <n v="0"/>
    <n v="0"/>
    <n v="0"/>
    <n v="50194.1"/>
    <s v="GBP"/>
    <n v="47824.128000000004"/>
    <n v="47824.128000000004"/>
    <x v="2"/>
    <n v="62389.388163546537"/>
    <x v="854"/>
    <n v="63637.175926817465"/>
    <n v="63637.175926817465"/>
    <n v="1.9999999999999952E-2"/>
  </r>
  <r>
    <x v="856"/>
    <x v="1"/>
    <s v="San Francisco"/>
    <x v="2"/>
    <x v="2"/>
    <d v="2008-09-22T00:00:00"/>
    <d v="2022-12-01T00:00:00"/>
    <x v="1"/>
    <x v="16"/>
    <s v="W"/>
    <s v="USD"/>
    <n v="169070"/>
    <n v="22990.000000000004"/>
    <n v="0"/>
    <n v="0"/>
    <n v="22990.000000000004"/>
    <n v="0"/>
    <n v="0"/>
    <n v="0"/>
    <n v="0"/>
    <n v="0"/>
    <n v="192060"/>
    <s v="USD"/>
    <n v="177523.5"/>
    <n v="177523.5"/>
    <x v="0"/>
    <n v="169070"/>
    <x v="855"/>
    <n v="177523.5"/>
    <n v="177523.5"/>
    <n v="0.05"/>
  </r>
  <r>
    <x v="857"/>
    <x v="3"/>
    <s v="Hong Kong"/>
    <x v="3"/>
    <x v="1"/>
    <d v="2022-01-17T00:00:00"/>
    <d v="2022-12-01T00:00:00"/>
    <x v="5"/>
    <x v="25"/>
    <s v="R"/>
    <s v="HKD"/>
    <n v="1282930"/>
    <n v="1007820"/>
    <n v="0"/>
    <n v="0"/>
    <n v="1007820"/>
    <n v="0"/>
    <n v="0"/>
    <n v="0"/>
    <n v="0"/>
    <n v="0"/>
    <n v="2290750"/>
    <s v="HKD"/>
    <n v="1449710.9"/>
    <n v="1449710.9"/>
    <x v="2"/>
    <n v="163552.45628908169"/>
    <x v="856"/>
    <n v="184814.2756066623"/>
    <n v="184814.2756066623"/>
    <n v="0.12999999999999992"/>
  </r>
  <r>
    <x v="858"/>
    <x v="3"/>
    <s v="London"/>
    <x v="0"/>
    <x v="0"/>
    <d v="2022-01-17T00:00:00"/>
    <d v="2022-12-01T00:00:00"/>
    <x v="2"/>
    <x v="17"/>
    <s v="M"/>
    <s v="GBP"/>
    <n v="106920.00000000003"/>
    <n v="66572"/>
    <n v="0"/>
    <n v="0"/>
    <n v="66572"/>
    <n v="0"/>
    <n v="0"/>
    <n v="0"/>
    <n v="0"/>
    <n v="0"/>
    <n v="173492.00000000003"/>
    <s v="GBP"/>
    <n v="109058.40000000004"/>
    <n v="109058.40000000004"/>
    <x v="2"/>
    <n v="142273.09800808757"/>
    <x v="857"/>
    <n v="145118.55996824932"/>
    <n v="145118.55996824932"/>
    <n v="1.9999999999999955E-2"/>
  </r>
  <r>
    <x v="859"/>
    <x v="3"/>
    <s v="New York"/>
    <x v="2"/>
    <x v="2"/>
    <d v="2022-01-17T00:00:00"/>
    <d v="2022-12-01T00:00:00"/>
    <x v="1"/>
    <x v="2"/>
    <s v="N"/>
    <s v="USD"/>
    <n v="167032.80000000002"/>
    <n v="28215.000000000004"/>
    <n v="0"/>
    <n v="0"/>
    <n v="28215.000000000004"/>
    <n v="0"/>
    <n v="0"/>
    <n v="0"/>
    <n v="0"/>
    <n v="0"/>
    <n v="195247.80000000002"/>
    <s v="USD"/>
    <n v="172043.78400000001"/>
    <n v="172043.78400000001"/>
    <x v="2"/>
    <n v="167032.80000000002"/>
    <x v="858"/>
    <n v="172043.78400000001"/>
    <n v="172043.78400000001"/>
    <n v="2.9999999999999978E-2"/>
  </r>
  <r>
    <x v="860"/>
    <x v="1"/>
    <s v="Edinburgh"/>
    <x v="0"/>
    <x v="0"/>
    <d v="2022-01-17T00:00:00"/>
    <d v="2022-12-01T00:00:00"/>
    <x v="1"/>
    <x v="2"/>
    <s v="Z"/>
    <s v="GBP"/>
    <n v="48028.200000000004"/>
    <n v="4029.3000000000006"/>
    <n v="0"/>
    <n v="0"/>
    <n v="4029.3000000000006"/>
    <n v="0"/>
    <n v="0"/>
    <n v="0"/>
    <n v="0"/>
    <n v="0"/>
    <n v="52057.500000000007"/>
    <s v="GBP"/>
    <n v="48988.764000000003"/>
    <n v="48988.764000000003"/>
    <x v="2"/>
    <n v="63908.724333632905"/>
    <x v="859"/>
    <n v="65186.898820305563"/>
    <n v="65186.898820305563"/>
    <n v="2.0000000000000007E-2"/>
  </r>
  <r>
    <x v="861"/>
    <x v="3"/>
    <s v="London"/>
    <x v="0"/>
    <x v="0"/>
    <d v="2022-01-17T00:00:00"/>
    <d v="2022-12-01T00:00:00"/>
    <x v="4"/>
    <x v="22"/>
    <s v="P"/>
    <s v="GBP"/>
    <n v="83077.5"/>
    <n v="6506.5000000000009"/>
    <n v="0"/>
    <n v="0"/>
    <n v="6506.5000000000009"/>
    <n v="0"/>
    <n v="0"/>
    <n v="0"/>
    <n v="0"/>
    <n v="0"/>
    <n v="89584"/>
    <s v="GBP"/>
    <n v="89723.700000000012"/>
    <n v="89723.700000000012"/>
    <x v="2"/>
    <n v="110547.07538128406"/>
    <x v="860"/>
    <n v="119390.84141178679"/>
    <n v="119390.84141178679"/>
    <n v="8.0000000000000127E-2"/>
  </r>
  <r>
    <x v="862"/>
    <x v="3"/>
    <s v="San Francisco"/>
    <x v="2"/>
    <x v="2"/>
    <d v="2022-01-17T00:00:00"/>
    <d v="2022-12-01T00:00:00"/>
    <x v="1"/>
    <x v="12"/>
    <s v="F"/>
    <s v="USD"/>
    <n v="115811.41000000002"/>
    <n v="12237.500000000002"/>
    <n v="0"/>
    <n v="0"/>
    <n v="12237.500000000002"/>
    <n v="0"/>
    <n v="0"/>
    <n v="0"/>
    <n v="0"/>
    <n v="0"/>
    <n v="128048.91000000002"/>
    <s v="USD"/>
    <n v="132025.00740000003"/>
    <n v="132025.00740000003"/>
    <x v="2"/>
    <n v="115811.41000000002"/>
    <x v="861"/>
    <n v="132025.00740000003"/>
    <n v="132025.00740000003"/>
    <n v="0.1400000000000001"/>
  </r>
  <r>
    <x v="863"/>
    <x v="0"/>
    <s v="Tennessee"/>
    <x v="2"/>
    <x v="2"/>
    <d v="2022-01-17T00:00:00"/>
    <d v="2022-12-01T00:00:00"/>
    <x v="4"/>
    <x v="13"/>
    <s v="Q"/>
    <s v="USD"/>
    <n v="177100"/>
    <n v="312888.39999999997"/>
    <n v="0"/>
    <n v="51500"/>
    <n v="364388.39999999997"/>
    <n v="240361.68000000002"/>
    <n v="0"/>
    <n v="0"/>
    <n v="240361.68000000002"/>
    <n v="0"/>
    <n v="781850.08"/>
    <s v="USD"/>
    <n v="200122.99999999997"/>
    <n v="200122.99999999997"/>
    <x v="2"/>
    <n v="177100"/>
    <x v="862"/>
    <n v="200122.99999999997"/>
    <n v="200122.99999999997"/>
    <n v="0.12999999999999984"/>
  </r>
  <r>
    <x v="864"/>
    <x v="1"/>
    <s v="Edinburgh"/>
    <x v="0"/>
    <x v="0"/>
    <d v="2022-01-17T00:00:00"/>
    <d v="2022-12-01T00:00:00"/>
    <x v="1"/>
    <x v="22"/>
    <s v="N"/>
    <s v="GBP"/>
    <n v="44726"/>
    <n v="4091.9999999999995"/>
    <n v="0"/>
    <n v="0"/>
    <n v="4091.9999999999995"/>
    <n v="0"/>
    <n v="0"/>
    <n v="0"/>
    <n v="0"/>
    <n v="0"/>
    <n v="48818"/>
    <s v="GBP"/>
    <n v="48751.340000000004"/>
    <n v="48751.340000000004"/>
    <x v="2"/>
    <n v="59514.651903383114"/>
    <x v="863"/>
    <n v="64870.970574687599"/>
    <n v="64870.970574687599"/>
    <n v="9.000000000000008E-2"/>
  </r>
  <r>
    <x v="865"/>
    <x v="4"/>
    <s v="San Francisco"/>
    <x v="2"/>
    <x v="2"/>
    <d v="2022-01-17T00:00:00"/>
    <d v="2022-12-01T00:00:00"/>
    <x v="2"/>
    <x v="14"/>
    <s v="M"/>
    <s v="USD"/>
    <n v="269610.00000000006"/>
    <n v="890890.00000000012"/>
    <n v="0"/>
    <n v="0"/>
    <n v="890890.00000000012"/>
    <n v="0"/>
    <n v="0"/>
    <n v="0"/>
    <n v="0"/>
    <n v="344500"/>
    <n v="1505000.0000000002"/>
    <s v="USD"/>
    <n v="296571.00000000012"/>
    <n v="296571.00000000012"/>
    <x v="2"/>
    <n v="269610.00000000006"/>
    <x v="864"/>
    <n v="296571.00000000012"/>
    <n v="296571.00000000012"/>
    <n v="0.1000000000000002"/>
  </r>
  <r>
    <x v="866"/>
    <x v="0"/>
    <s v="London"/>
    <x v="0"/>
    <x v="0"/>
    <d v="2022-01-17T00:00:00"/>
    <d v="2022-12-01T00:00:00"/>
    <x v="2"/>
    <x v="23"/>
    <s v="S"/>
    <s v="GBP"/>
    <n v="137280"/>
    <n v="109725.00000000001"/>
    <n v="0"/>
    <n v="0"/>
    <n v="109725.00000000001"/>
    <n v="0"/>
    <n v="0"/>
    <n v="0"/>
    <n v="0"/>
    <n v="0"/>
    <n v="247005"/>
    <s v="GBP"/>
    <n v="157872"/>
    <n v="157872"/>
    <x v="2"/>
    <n v="182671.632010384"/>
    <x v="865"/>
    <n v="210072.37681194159"/>
    <n v="210072.37681194159"/>
    <n v="0.14999999999999997"/>
  </r>
  <r>
    <x v="867"/>
    <x v="0"/>
    <s v="New York"/>
    <x v="2"/>
    <x v="2"/>
    <d v="2008-09-24T00:00:00"/>
    <d v="2022-12-01T00:00:00"/>
    <x v="0"/>
    <x v="10"/>
    <s v="F"/>
    <s v="USD"/>
    <n v="194205.00000000003"/>
    <n v="406725.00000000006"/>
    <n v="0"/>
    <n v="0"/>
    <n v="406725.00000000006"/>
    <n v="0"/>
    <n v="0"/>
    <n v="0"/>
    <n v="0"/>
    <n v="0"/>
    <n v="600930.00000000012"/>
    <s v="USD"/>
    <n v="219451.65000000002"/>
    <n v="219451.65000000002"/>
    <x v="0"/>
    <n v="194205.00000000003"/>
    <x v="866"/>
    <n v="219451.65000000002"/>
    <n v="219451.65000000002"/>
    <n v="0.12999999999999995"/>
  </r>
  <r>
    <x v="868"/>
    <x v="0"/>
    <s v="London"/>
    <x v="0"/>
    <x v="0"/>
    <d v="2022-01-17T00:00:00"/>
    <d v="2022-12-01T00:00:00"/>
    <x v="2"/>
    <x v="17"/>
    <s v="O"/>
    <s v="GBP"/>
    <n v="136620.00000000003"/>
    <n v="65340"/>
    <n v="0"/>
    <n v="0"/>
    <n v="65340"/>
    <n v="0"/>
    <n v="0"/>
    <n v="0"/>
    <n v="0"/>
    <n v="0"/>
    <n v="201960.00000000003"/>
    <s v="GBP"/>
    <n v="146183.40000000005"/>
    <n v="146183.40000000005"/>
    <x v="2"/>
    <n v="181793.40301033409"/>
    <x v="867"/>
    <n v="194518.94122105752"/>
    <n v="194518.94122105752"/>
    <n v="7.0000000000000256E-2"/>
  </r>
  <r>
    <x v="869"/>
    <x v="3"/>
    <s v="San Francisco"/>
    <x v="2"/>
    <x v="2"/>
    <d v="2022-01-17T00:00:00"/>
    <d v="2022-12-01T00:00:00"/>
    <x v="0"/>
    <x v="8"/>
    <s v="X"/>
    <s v="USD"/>
    <n v="125765.20000000001"/>
    <n v="7480"/>
    <n v="0"/>
    <n v="0"/>
    <n v="7480"/>
    <n v="0"/>
    <n v="0"/>
    <n v="0"/>
    <n v="0"/>
    <n v="0"/>
    <n v="133245.20000000001"/>
    <s v="USD"/>
    <n v="144629.98000000001"/>
    <n v="144629.98000000001"/>
    <x v="2"/>
    <n v="125765.20000000001"/>
    <x v="868"/>
    <n v="144629.98000000001"/>
    <n v="144629.98000000001"/>
    <n v="0.14999999999999997"/>
  </r>
  <r>
    <x v="870"/>
    <x v="4"/>
    <s v="New York"/>
    <x v="2"/>
    <x v="2"/>
    <d v="2022-01-17T00:00:00"/>
    <d v="2022-12-01T00:00:00"/>
    <x v="0"/>
    <x v="25"/>
    <s v="P"/>
    <s v="USD"/>
    <n v="233310.00000000003"/>
    <n v="232760.00000000003"/>
    <n v="0"/>
    <n v="0"/>
    <n v="232760.00000000003"/>
    <n v="0"/>
    <n v="0"/>
    <n v="0"/>
    <n v="0"/>
    <n v="0"/>
    <n v="466070.00000000006"/>
    <s v="USD"/>
    <n v="251974.80000000005"/>
    <n v="251974.80000000005"/>
    <x v="2"/>
    <n v="233310.00000000003"/>
    <x v="869"/>
    <n v="251974.80000000005"/>
    <n v="251974.80000000005"/>
    <n v="8.0000000000000071E-2"/>
  </r>
  <r>
    <x v="871"/>
    <x v="0"/>
    <s v="San Francisco"/>
    <x v="2"/>
    <x v="2"/>
    <d v="2022-01-17T00:00:00"/>
    <d v="2022-12-01T00:00:00"/>
    <x v="5"/>
    <x v="3"/>
    <s v="F"/>
    <s v="USD"/>
    <n v="183315.00000000003"/>
    <n v="93060.000000000015"/>
    <n v="0"/>
    <n v="0"/>
    <n v="93060.000000000015"/>
    <n v="0"/>
    <n v="0"/>
    <n v="0"/>
    <n v="0"/>
    <n v="0"/>
    <n v="276375.00000000006"/>
    <s v="USD"/>
    <n v="196147.05000000005"/>
    <n v="196147.05000000005"/>
    <x v="2"/>
    <n v="183315.00000000003"/>
    <x v="870"/>
    <n v="196147.05000000005"/>
    <n v="196147.05000000005"/>
    <n v="7.000000000000009E-2"/>
  </r>
  <r>
    <x v="872"/>
    <x v="0"/>
    <s v="Seattle"/>
    <x v="2"/>
    <x v="2"/>
    <d v="2022-01-17T00:00:00"/>
    <d v="2022-12-01T00:00:00"/>
    <x v="1"/>
    <x v="1"/>
    <s v="N"/>
    <s v="USD"/>
    <n v="194793.50000000003"/>
    <n v="67518"/>
    <n v="0"/>
    <n v="0"/>
    <n v="67518"/>
    <n v="0"/>
    <n v="0"/>
    <n v="0"/>
    <n v="0"/>
    <n v="0"/>
    <n v="262311.5"/>
    <s v="USD"/>
    <n v="200637.30500000002"/>
    <n v="200637.30500000002"/>
    <x v="2"/>
    <n v="194793.50000000003"/>
    <x v="871"/>
    <n v="200637.30500000002"/>
    <n v="200637.30500000002"/>
    <n v="2.9999999999999961E-2"/>
  </r>
  <r>
    <x v="873"/>
    <x v="4"/>
    <s v="San Francisco"/>
    <x v="2"/>
    <x v="2"/>
    <d v="2022-01-17T00:00:00"/>
    <d v="2022-12-01T00:00:00"/>
    <x v="1"/>
    <x v="16"/>
    <s v="E"/>
    <s v="USD"/>
    <n v="313500.00000000006"/>
    <n v="348480.00000000006"/>
    <n v="0"/>
    <n v="0"/>
    <n v="348480.00000000006"/>
    <n v="0"/>
    <n v="0"/>
    <n v="0"/>
    <n v="0"/>
    <n v="0"/>
    <n v="661980.00000000012"/>
    <s v="USD"/>
    <n v="360525.00000000006"/>
    <n v="360525.00000000006"/>
    <x v="2"/>
    <n v="313500.00000000006"/>
    <x v="872"/>
    <n v="360525.00000000006"/>
    <n v="360525.00000000006"/>
    <n v="0.14999999999999997"/>
  </r>
  <r>
    <x v="874"/>
    <x v="0"/>
    <s v="San Francisco"/>
    <x v="2"/>
    <x v="2"/>
    <d v="2022-01-17T00:00:00"/>
    <d v="2022-12-01T00:00:00"/>
    <x v="5"/>
    <x v="22"/>
    <s v="K"/>
    <s v="USD"/>
    <n v="203830.00000000006"/>
    <n v="202730.00000000003"/>
    <n v="0"/>
    <n v="0"/>
    <n v="202730.00000000003"/>
    <n v="0"/>
    <n v="0"/>
    <n v="0"/>
    <n v="0"/>
    <n v="0"/>
    <n v="406560.00000000012"/>
    <s v="USD"/>
    <n v="232366.2000000001"/>
    <n v="232366.2000000001"/>
    <x v="2"/>
    <n v="203830.00000000006"/>
    <x v="873"/>
    <n v="232366.2000000001"/>
    <n v="232366.2000000001"/>
    <n v="0.14000000000000015"/>
  </r>
  <r>
    <x v="875"/>
    <x v="0"/>
    <s v="Pittsburgh"/>
    <x v="2"/>
    <x v="2"/>
    <d v="2022-01-17T00:00:00"/>
    <d v="2022-12-01T00:00:00"/>
    <x v="2"/>
    <x v="5"/>
    <s v="P"/>
    <s v="USD"/>
    <n v="200640.00000000003"/>
    <n v="172260.00000000003"/>
    <n v="276000"/>
    <n v="0"/>
    <n v="448260"/>
    <n v="0"/>
    <n v="0"/>
    <n v="0"/>
    <n v="0"/>
    <n v="0"/>
    <n v="648900"/>
    <s v="USD"/>
    <n v="204652.80000000005"/>
    <n v="204652.80000000005"/>
    <x v="2"/>
    <n v="200640.00000000003"/>
    <x v="874"/>
    <n v="204652.80000000005"/>
    <n v="204652.80000000005"/>
    <n v="2.0000000000000084E-2"/>
  </r>
  <r>
    <x v="876"/>
    <x v="5"/>
    <s v="San Francisco"/>
    <x v="2"/>
    <x v="2"/>
    <d v="2022-01-17T00:00:00"/>
    <d v="2022-12-01T00:00:00"/>
    <x v="5"/>
    <x v="24"/>
    <s v="V"/>
    <s v="USD"/>
    <n v="135520.00000000003"/>
    <n v="97185"/>
    <n v="0"/>
    <n v="0"/>
    <n v="97185"/>
    <n v="0"/>
    <n v="16161"/>
    <n v="0"/>
    <n v="16161"/>
    <n v="0"/>
    <n v="248866.00000000003"/>
    <s v="USD"/>
    <n v="136875.20000000004"/>
    <n v="136875.20000000004"/>
    <x v="2"/>
    <n v="135520.00000000003"/>
    <x v="875"/>
    <n v="136875.20000000004"/>
    <n v="136875.20000000004"/>
    <n v="1.0000000000000083E-2"/>
  </r>
  <r>
    <x v="877"/>
    <x v="3"/>
    <s v="Toronto"/>
    <x v="5"/>
    <x v="2"/>
    <d v="2022-01-17T00:00:00"/>
    <d v="2022-12-01T00:00:00"/>
    <x v="5"/>
    <x v="7"/>
    <s v="C"/>
    <s v="CAD"/>
    <n v="178200"/>
    <n v="111320.00000000001"/>
    <n v="0"/>
    <n v="0"/>
    <n v="111320.00000000001"/>
    <n v="0"/>
    <n v="0"/>
    <n v="0"/>
    <n v="0"/>
    <n v="0"/>
    <n v="289520"/>
    <s v="CAD"/>
    <n v="187110"/>
    <n v="187110"/>
    <x v="2"/>
    <n v="137372.80296022203"/>
    <x v="876"/>
    <n v="144241.44310823313"/>
    <n v="144241.44310823313"/>
    <n v="4.9999999999999947E-2"/>
  </r>
  <r>
    <x v="878"/>
    <x v="0"/>
    <s v="Delaware"/>
    <x v="2"/>
    <x v="2"/>
    <d v="2008-09-18T00:00:00"/>
    <d v="2022-12-01T00:00:00"/>
    <x v="4"/>
    <x v="9"/>
    <s v="A"/>
    <s v="USD"/>
    <n v="171672.6"/>
    <n v="118800"/>
    <n v="0"/>
    <n v="0"/>
    <n v="118800"/>
    <n v="0"/>
    <n v="0"/>
    <n v="0"/>
    <n v="0"/>
    <n v="0"/>
    <n v="290472.59999999998"/>
    <s v="USD"/>
    <n v="185406.40800000002"/>
    <n v="185406.40800000002"/>
    <x v="0"/>
    <n v="171672.6"/>
    <x v="877"/>
    <n v="185406.40800000002"/>
    <n v="185406.40800000002"/>
    <n v="8.0000000000000113E-2"/>
  </r>
  <r>
    <x v="879"/>
    <x v="3"/>
    <s v="Toronto"/>
    <x v="5"/>
    <x v="2"/>
    <d v="2022-01-17T00:00:00"/>
    <d v="2022-12-01T00:00:00"/>
    <x v="1"/>
    <x v="5"/>
    <s v="D"/>
    <s v="CAD"/>
    <n v="133631.68500000003"/>
    <n v="36135"/>
    <n v="0"/>
    <n v="0"/>
    <n v="36135"/>
    <n v="0"/>
    <n v="0"/>
    <n v="0"/>
    <n v="0"/>
    <n v="0"/>
    <n v="169766.68500000003"/>
    <s v="CAD"/>
    <n v="149667.48720000003"/>
    <n v="149667.48720000003"/>
    <x v="2"/>
    <n v="103015.48334875118"/>
    <x v="878"/>
    <n v="115377.34135060133"/>
    <n v="115377.34135060133"/>
    <n v="0.12000000000000011"/>
  </r>
  <r>
    <x v="880"/>
    <x v="3"/>
    <s v="London"/>
    <x v="0"/>
    <x v="0"/>
    <d v="2022-01-17T00:00:00"/>
    <d v="2022-12-01T00:00:00"/>
    <x v="2"/>
    <x v="12"/>
    <s v="P"/>
    <s v="GBP"/>
    <n v="98868.000000000015"/>
    <n v="0"/>
    <n v="1393159.9700000002"/>
    <n v="0"/>
    <n v="1393159.9700000002"/>
    <n v="0"/>
    <n v="0"/>
    <n v="0"/>
    <n v="0"/>
    <n v="0"/>
    <n v="1492027.9700000002"/>
    <s v="GBP"/>
    <n v="103811.40000000002"/>
    <n v="103811.40000000002"/>
    <x v="2"/>
    <n v="131558.7042074785"/>
    <x v="879"/>
    <n v="138136.63941785242"/>
    <n v="138136.63941785242"/>
    <n v="4.9999999999999975E-2"/>
  </r>
  <r>
    <x v="881"/>
    <x v="4"/>
    <s v="New York"/>
    <x v="2"/>
    <x v="2"/>
    <d v="2022-01-17T00:00:00"/>
    <d v="2022-12-01T00:00:00"/>
    <x v="0"/>
    <x v="5"/>
    <s v="H"/>
    <s v="USD"/>
    <n v="261360.00000000006"/>
    <n v="177870.00000000003"/>
    <n v="0"/>
    <n v="0"/>
    <n v="177870.00000000003"/>
    <n v="0"/>
    <n v="0"/>
    <n v="0"/>
    <n v="0"/>
    <n v="0"/>
    <n v="439230.00000000012"/>
    <s v="USD"/>
    <n v="300564.00000000006"/>
    <n v="300564.00000000006"/>
    <x v="2"/>
    <n v="261360.00000000006"/>
    <x v="880"/>
    <n v="300564.00000000006"/>
    <n v="300564.00000000006"/>
    <n v="0.14999999999999997"/>
  </r>
  <r>
    <x v="882"/>
    <x v="3"/>
    <s v="London"/>
    <x v="0"/>
    <x v="0"/>
    <d v="2022-01-17T00:00:00"/>
    <d v="2022-12-01T00:00:00"/>
    <x v="2"/>
    <x v="10"/>
    <s v="E"/>
    <s v="GBP"/>
    <n v="114444.00000000001"/>
    <n v="0"/>
    <n v="142208"/>
    <n v="0"/>
    <n v="142208"/>
    <n v="0"/>
    <n v="0"/>
    <n v="0"/>
    <n v="0"/>
    <n v="0"/>
    <n v="256652"/>
    <s v="GBP"/>
    <n v="131610.6"/>
    <n v="131610.6"/>
    <x v="2"/>
    <n v="152284.90860865667"/>
    <x v="881"/>
    <n v="175127.64489995516"/>
    <n v="175127.64489995516"/>
    <n v="0.15"/>
  </r>
  <r>
    <x v="883"/>
    <x v="0"/>
    <s v="San Francisco"/>
    <x v="2"/>
    <x v="2"/>
    <d v="2022-01-17T00:00:00"/>
    <d v="2022-12-01T00:00:00"/>
    <x v="2"/>
    <x v="3"/>
    <s v="Y"/>
    <s v="USD"/>
    <n v="194480.00000000003"/>
    <n v="268180"/>
    <n v="0"/>
    <n v="0"/>
    <n v="268180"/>
    <n v="0"/>
    <n v="0"/>
    <n v="0"/>
    <n v="0"/>
    <n v="0"/>
    <n v="462660"/>
    <s v="USD"/>
    <n v="211983.20000000004"/>
    <n v="211983.20000000004"/>
    <x v="2"/>
    <n v="194480.00000000003"/>
    <x v="882"/>
    <n v="211983.20000000004"/>
    <n v="211983.20000000004"/>
    <n v="9.0000000000000052E-2"/>
  </r>
  <r>
    <x v="884"/>
    <x v="0"/>
    <s v="Hong Kong"/>
    <x v="3"/>
    <x v="1"/>
    <d v="2022-01-17T00:00:00"/>
    <d v="2022-12-01T00:00:00"/>
    <x v="3"/>
    <x v="9"/>
    <s v="L"/>
    <s v="HKD"/>
    <n v="1900800.0000000005"/>
    <n v="689700.00000000012"/>
    <n v="0"/>
    <n v="0"/>
    <n v="689700.00000000012"/>
    <n v="0"/>
    <n v="0"/>
    <n v="0"/>
    <n v="0"/>
    <n v="0"/>
    <n v="2590500.0000000005"/>
    <s v="HKD"/>
    <n v="2128896.0000000009"/>
    <n v="2128896.0000000009"/>
    <x v="2"/>
    <n v="242320.71033827765"/>
    <x v="883"/>
    <n v="271399.195578871"/>
    <n v="271399.195578871"/>
    <n v="0.12000000000000012"/>
  </r>
  <r>
    <x v="885"/>
    <x v="0"/>
    <s v="London"/>
    <x v="0"/>
    <x v="0"/>
    <d v="2022-01-17T00:00:00"/>
    <d v="2022-12-01T00:00:00"/>
    <x v="1"/>
    <x v="13"/>
    <s v="Y"/>
    <s v="GBP"/>
    <n v="151250"/>
    <n v="56782.000000000007"/>
    <n v="0"/>
    <n v="0"/>
    <n v="56782.000000000007"/>
    <n v="0"/>
    <n v="0"/>
    <n v="0"/>
    <n v="0"/>
    <n v="0"/>
    <n v="208032"/>
    <s v="GBP"/>
    <n v="161837.5"/>
    <n v="161837.5"/>
    <x v="2"/>
    <n v="201260.81251144069"/>
    <x v="884"/>
    <n v="215349.06938724153"/>
    <n v="215349.06938724153"/>
    <n v="6.9999999999999965E-2"/>
  </r>
  <r>
    <x v="886"/>
    <x v="0"/>
    <s v="London"/>
    <x v="0"/>
    <x v="0"/>
    <d v="2022-01-17T00:00:00"/>
    <d v="2022-12-01T00:00:00"/>
    <x v="1"/>
    <x v="13"/>
    <s v="G"/>
    <s v="GBP"/>
    <n v="141372.00000000003"/>
    <n v="58080"/>
    <n v="0"/>
    <n v="0"/>
    <n v="58080"/>
    <n v="0"/>
    <n v="0"/>
    <n v="0"/>
    <n v="0"/>
    <n v="0"/>
    <n v="199452.00000000003"/>
    <s v="GBP"/>
    <n v="149854.32000000004"/>
    <n v="149854.32000000004"/>
    <x v="2"/>
    <n v="188116.65181069355"/>
    <x v="885"/>
    <n v="199403.65091933517"/>
    <n v="199403.65091933517"/>
    <n v="5.9999999999999991E-2"/>
  </r>
  <r>
    <x v="887"/>
    <x v="0"/>
    <s v="San Francisco"/>
    <x v="2"/>
    <x v="2"/>
    <d v="2022-01-17T00:00:00"/>
    <d v="2022-12-01T00:00:00"/>
    <x v="1"/>
    <x v="6"/>
    <s v="O"/>
    <s v="USD"/>
    <n v="207900.00000000003"/>
    <n v="100672.00000000001"/>
    <n v="0"/>
    <n v="0"/>
    <n v="100672.00000000001"/>
    <n v="0"/>
    <n v="0"/>
    <n v="0"/>
    <n v="0"/>
    <n v="0"/>
    <n v="308572.00000000006"/>
    <s v="USD"/>
    <n v="222453.00000000006"/>
    <n v="222453.00000000006"/>
    <x v="2"/>
    <n v="207900.00000000003"/>
    <x v="886"/>
    <n v="222453.00000000006"/>
    <n v="222453.00000000006"/>
    <n v="7.0000000000000132E-2"/>
  </r>
  <r>
    <x v="888"/>
    <x v="5"/>
    <s v="Copenhagen"/>
    <x v="15"/>
    <x v="0"/>
    <d v="2022-01-17T00:00:00"/>
    <d v="2022-12-01T00:00:00"/>
    <x v="4"/>
    <x v="23"/>
    <s v="P"/>
    <s v="DKK"/>
    <n v="579724.20000000019"/>
    <n v="67166"/>
    <n v="0"/>
    <n v="0"/>
    <n v="67166"/>
    <n v="0"/>
    <n v="0"/>
    <n v="0"/>
    <n v="0"/>
    <n v="0"/>
    <n v="646890.20000000019"/>
    <s v="DKK"/>
    <n v="655088.34600000014"/>
    <n v="655088.34600000014"/>
    <x v="2"/>
    <n v="90915.024582258469"/>
    <x v="887"/>
    <n v="102733.97777795205"/>
    <n v="102733.97777795205"/>
    <n v="0.12999999999999981"/>
  </r>
  <r>
    <x v="889"/>
    <x v="3"/>
    <s v="London"/>
    <x v="0"/>
    <x v="0"/>
    <d v="2007-05-29T00:00:00"/>
    <d v="2022-12-01T00:00:00"/>
    <x v="1"/>
    <x v="6"/>
    <s v="P"/>
    <s v="GBP"/>
    <n v="91892.46"/>
    <n v="8804.4"/>
    <n v="0"/>
    <n v="0"/>
    <n v="8804.4"/>
    <n v="0"/>
    <n v="0"/>
    <n v="0"/>
    <n v="0"/>
    <n v="0"/>
    <n v="100696.86"/>
    <s v="GBP"/>
    <n v="94649.233800000002"/>
    <n v="94649.233800000002"/>
    <x v="0"/>
    <n v="122276.70190595085"/>
    <x v="888"/>
    <n v="125945.00296312936"/>
    <n v="125945.00296312936"/>
    <n v="2.9999999999999895E-2"/>
  </r>
  <r>
    <x v="890"/>
    <x v="0"/>
    <s v="Edinburgh"/>
    <x v="0"/>
    <x v="0"/>
    <d v="2008-09-22T00:00:00"/>
    <d v="2022-12-01T00:00:00"/>
    <x v="1"/>
    <x v="23"/>
    <s v="H"/>
    <s v="GBP"/>
    <n v="87912.000000000015"/>
    <n v="22506.000000000004"/>
    <n v="0"/>
    <n v="0"/>
    <n v="22506.000000000004"/>
    <n v="0"/>
    <n v="0"/>
    <n v="0"/>
    <n v="0"/>
    <n v="0"/>
    <n v="110418.00000000001"/>
    <s v="GBP"/>
    <n v="101098.8"/>
    <n v="101098.8"/>
    <x v="0"/>
    <n v="116980.10280664977"/>
    <x v="889"/>
    <n v="134527.11822764721"/>
    <n v="134527.11822764721"/>
    <n v="0.1499999999999998"/>
  </r>
  <r>
    <x v="891"/>
    <x v="1"/>
    <s v="Edinburgh"/>
    <x v="0"/>
    <x v="0"/>
    <d v="2022-01-17T00:00:00"/>
    <d v="2022-12-01T00:00:00"/>
    <x v="1"/>
    <x v="9"/>
    <s v="K"/>
    <s v="GBP"/>
    <n v="41580"/>
    <n v="431.20000000000005"/>
    <n v="0"/>
    <n v="0"/>
    <n v="431.20000000000005"/>
    <n v="0"/>
    <n v="0"/>
    <n v="0"/>
    <n v="0"/>
    <n v="0"/>
    <n v="42011.199999999997"/>
    <s v="GBP"/>
    <n v="45322.200000000004"/>
    <n v="45322.200000000004"/>
    <x v="2"/>
    <n v="55328.427003145152"/>
    <x v="890"/>
    <n v="60307.985433428221"/>
    <n v="60307.985433428221"/>
    <n v="9.000000000000008E-2"/>
  </r>
  <r>
    <x v="892"/>
    <x v="3"/>
    <s v="London"/>
    <x v="0"/>
    <x v="0"/>
    <d v="2022-01-17T00:00:00"/>
    <d v="2022-12-01T00:00:00"/>
    <x v="0"/>
    <x v="17"/>
    <s v="F"/>
    <s v="GBP"/>
    <n v="99985.60000000002"/>
    <n v="17578"/>
    <n v="0"/>
    <n v="0"/>
    <n v="17578"/>
    <n v="0"/>
    <n v="0"/>
    <n v="0"/>
    <n v="0"/>
    <n v="0"/>
    <n v="117563.60000000002"/>
    <s v="GBP"/>
    <n v="107984.44800000003"/>
    <n v="107984.44800000003"/>
    <x v="2"/>
    <n v="133045.83864756304"/>
    <x v="891"/>
    <n v="143689.50573936809"/>
    <n v="143689.50573936809"/>
    <n v="8.0000000000000057E-2"/>
  </r>
  <r>
    <x v="893"/>
    <x v="4"/>
    <s v="Paris"/>
    <x v="10"/>
    <x v="0"/>
    <d v="2022-01-17T00:00:00"/>
    <d v="2022-12-01T00:00:00"/>
    <x v="0"/>
    <x v="19"/>
    <s v="G"/>
    <s v="EUR"/>
    <n v="250800.00000000006"/>
    <n v="297022"/>
    <n v="0"/>
    <n v="0"/>
    <n v="297022"/>
    <n v="0"/>
    <n v="0"/>
    <n v="0"/>
    <n v="0"/>
    <n v="0"/>
    <n v="547822"/>
    <s v="EUR"/>
    <n v="253308.00000000006"/>
    <n v="253308.00000000006"/>
    <x v="2"/>
    <n v="292758.83999252005"/>
    <x v="892"/>
    <n v="295686.42839244526"/>
    <n v="295686.42839244526"/>
    <n v="1.0000000000000037E-2"/>
  </r>
  <r>
    <x v="894"/>
    <x v="4"/>
    <s v="Pennsylvania"/>
    <x v="2"/>
    <x v="2"/>
    <d v="2022-01-17T00:00:00"/>
    <d v="2022-12-01T00:00:00"/>
    <x v="5"/>
    <x v="6"/>
    <s v="Q"/>
    <s v="USD"/>
    <n v="249260.00000000003"/>
    <n v="480150.00000000006"/>
    <n v="0"/>
    <n v="0"/>
    <n v="480150.00000000006"/>
    <n v="0"/>
    <n v="0"/>
    <n v="0"/>
    <n v="0"/>
    <n v="0"/>
    <n v="729410.00000000012"/>
    <s v="USD"/>
    <n v="281663.8"/>
    <n v="281663.8"/>
    <x v="2"/>
    <n v="249260.00000000003"/>
    <x v="893"/>
    <n v="281663.8"/>
    <n v="281663.8"/>
    <n v="0.12999999999999981"/>
  </r>
  <r>
    <x v="895"/>
    <x v="0"/>
    <s v="San Francisco"/>
    <x v="2"/>
    <x v="2"/>
    <d v="2022-01-17T00:00:00"/>
    <d v="2022-12-01T00:00:00"/>
    <x v="1"/>
    <x v="10"/>
    <s v="E"/>
    <s v="USD"/>
    <n v="209605.00000000003"/>
    <n v="107800.00000000001"/>
    <n v="0"/>
    <n v="0"/>
    <n v="107800.00000000001"/>
    <n v="0"/>
    <n v="0"/>
    <n v="0"/>
    <n v="0"/>
    <n v="0"/>
    <n v="317405.00000000006"/>
    <s v="USD"/>
    <n v="215893.15000000002"/>
    <n v="215893.15000000002"/>
    <x v="2"/>
    <n v="209605.00000000003"/>
    <x v="894"/>
    <n v="215893.15000000002"/>
    <n v="215893.15000000002"/>
    <n v="2.9999999999999968E-2"/>
  </r>
  <r>
    <x v="896"/>
    <x v="3"/>
    <s v="San Francisco"/>
    <x v="2"/>
    <x v="2"/>
    <d v="2022-01-17T00:00:00"/>
    <d v="2022-12-01T00:00:00"/>
    <x v="5"/>
    <x v="22"/>
    <s v="V"/>
    <s v="USD"/>
    <n v="162690"/>
    <n v="32912"/>
    <n v="0"/>
    <n v="0"/>
    <n v="32912"/>
    <n v="0"/>
    <n v="0"/>
    <n v="0"/>
    <n v="0"/>
    <n v="0"/>
    <n v="195602"/>
    <s v="USD"/>
    <n v="167570.70000000001"/>
    <n v="167570.70000000001"/>
    <x v="2"/>
    <n v="162690"/>
    <x v="895"/>
    <n v="167570.70000000001"/>
    <n v="167570.70000000001"/>
    <n v="3.0000000000000072E-2"/>
  </r>
  <r>
    <x v="897"/>
    <x v="0"/>
    <s v="Sydney"/>
    <x v="4"/>
    <x v="1"/>
    <d v="2022-01-17T00:00:00"/>
    <d v="2022-12-01T00:00:00"/>
    <x v="1"/>
    <x v="7"/>
    <s v="Q"/>
    <s v="AUD"/>
    <n v="243249.60000000003"/>
    <n v="170610.00000000003"/>
    <n v="0"/>
    <n v="0"/>
    <n v="170610.00000000003"/>
    <n v="0"/>
    <n v="0"/>
    <n v="0"/>
    <n v="0"/>
    <n v="0"/>
    <n v="413859.60000000009"/>
    <s v="AUD"/>
    <n v="248114.59200000003"/>
    <n v="248114.59200000003"/>
    <x v="2"/>
    <n v="184054.80984648335"/>
    <x v="896"/>
    <n v="187735.90604341301"/>
    <n v="187735.90604341301"/>
    <n v="1.9999999999999976E-2"/>
  </r>
  <r>
    <x v="898"/>
    <x v="4"/>
    <s v="San Francisco"/>
    <x v="2"/>
    <x v="2"/>
    <d v="2022-01-17T00:00:00"/>
    <d v="2022-12-01T00:00:00"/>
    <x v="5"/>
    <x v="1"/>
    <s v="Z"/>
    <s v="USD"/>
    <n v="283250"/>
    <n v="276925"/>
    <n v="0"/>
    <n v="0"/>
    <n v="276925"/>
    <n v="0"/>
    <n v="0"/>
    <n v="0"/>
    <n v="0"/>
    <n v="0"/>
    <n v="560175"/>
    <s v="USD"/>
    <n v="288915"/>
    <n v="288915"/>
    <x v="2"/>
    <n v="283250"/>
    <x v="897"/>
    <n v="288915"/>
    <n v="288915"/>
    <n v="0.02"/>
  </r>
  <r>
    <x v="899"/>
    <x v="0"/>
    <s v="Mumbai"/>
    <x v="12"/>
    <x v="1"/>
    <d v="2022-01-17T00:00:00"/>
    <d v="2022-12-01T00:00:00"/>
    <x v="4"/>
    <x v="15"/>
    <s v="I"/>
    <s v="INR"/>
    <n v="5584150"/>
    <n v="1045440"/>
    <n v="0"/>
    <n v="0"/>
    <n v="1045440"/>
    <n v="0"/>
    <n v="0"/>
    <n v="0"/>
    <n v="0"/>
    <n v="0"/>
    <n v="6629590"/>
    <s v="INR"/>
    <n v="5807516"/>
    <n v="5807516"/>
    <x v="2"/>
    <n v="82749.60174860149"/>
    <x v="898"/>
    <n v="86059.585818545544"/>
    <n v="86059.585818545544"/>
    <n v="3.9999999999999931E-2"/>
  </r>
  <r>
    <x v="900"/>
    <x v="0"/>
    <s v="San Francisco"/>
    <x v="2"/>
    <x v="2"/>
    <d v="2022-01-17T00:00:00"/>
    <d v="2022-12-01T00:00:00"/>
    <x v="1"/>
    <x v="22"/>
    <s v="D"/>
    <s v="USD"/>
    <n v="188320"/>
    <n v="48576.000000000007"/>
    <n v="0"/>
    <n v="0"/>
    <n v="48576.000000000007"/>
    <n v="0"/>
    <n v="0"/>
    <n v="0"/>
    <n v="0"/>
    <n v="0"/>
    <n v="236896"/>
    <s v="USD"/>
    <n v="214684.80000000002"/>
    <n v="214684.80000000002"/>
    <x v="2"/>
    <n v="188320"/>
    <x v="899"/>
    <n v="214684.80000000002"/>
    <n v="214684.80000000002"/>
    <n v="0.1400000000000001"/>
  </r>
  <r>
    <x v="901"/>
    <x v="3"/>
    <s v="Edinburgh"/>
    <x v="0"/>
    <x v="0"/>
    <d v="2008-09-23T00:00:00"/>
    <d v="2022-12-01T00:00:00"/>
    <x v="1"/>
    <x v="18"/>
    <s v="V"/>
    <s v="GBP"/>
    <n v="82212.240000000005"/>
    <n v="28028.000000000004"/>
    <n v="0"/>
    <n v="0"/>
    <n v="28028.000000000004"/>
    <n v="0"/>
    <n v="0"/>
    <n v="0"/>
    <n v="0"/>
    <n v="0"/>
    <n v="110240.24"/>
    <s v="GBP"/>
    <n v="85500.729600000006"/>
    <n v="85500.729600000006"/>
    <x v="0"/>
    <n v="109395.71716221861"/>
    <x v="900"/>
    <n v="113771.54584870736"/>
    <n v="113771.54584870736"/>
    <n v="4.0000000000000036E-2"/>
  </r>
  <r>
    <x v="902"/>
    <x v="0"/>
    <s v="San Francisco"/>
    <x v="2"/>
    <x v="2"/>
    <d v="2022-01-17T00:00:00"/>
    <d v="2022-12-01T00:00:00"/>
    <x v="1"/>
    <x v="8"/>
    <s v="N"/>
    <s v="USD"/>
    <n v="239800.00000000006"/>
    <n v="132066"/>
    <n v="0"/>
    <n v="0"/>
    <n v="132066"/>
    <n v="0"/>
    <n v="0"/>
    <n v="0"/>
    <n v="0"/>
    <n v="0"/>
    <n v="371866.00000000006"/>
    <s v="USD"/>
    <n v="273372.00000000012"/>
    <n v="273372.00000000012"/>
    <x v="2"/>
    <n v="239800.00000000006"/>
    <x v="901"/>
    <n v="273372.00000000012"/>
    <n v="273372.00000000012"/>
    <n v="0.14000000000000021"/>
  </r>
  <r>
    <x v="903"/>
    <x v="3"/>
    <s v="San Francisco"/>
    <x v="2"/>
    <x v="2"/>
    <d v="2022-01-17T00:00:00"/>
    <d v="2022-12-01T00:00:00"/>
    <x v="5"/>
    <x v="18"/>
    <s v="X"/>
    <s v="USD"/>
    <n v="158620"/>
    <n v="28314.000000000004"/>
    <n v="0"/>
    <n v="0"/>
    <n v="28314.000000000004"/>
    <n v="0"/>
    <n v="0"/>
    <n v="0"/>
    <n v="0"/>
    <n v="0"/>
    <n v="186934"/>
    <s v="USD"/>
    <n v="180826.80000000002"/>
    <n v="180826.80000000002"/>
    <x v="2"/>
    <n v="158620"/>
    <x v="902"/>
    <n v="180826.80000000002"/>
    <n v="180826.80000000002"/>
    <n v="0.1400000000000001"/>
  </r>
  <r>
    <x v="904"/>
    <x v="1"/>
    <s v="Edinburgh"/>
    <x v="0"/>
    <x v="0"/>
    <d v="2022-01-17T00:00:00"/>
    <d v="2022-12-01T00:00:00"/>
    <x v="1"/>
    <x v="3"/>
    <s v="Y"/>
    <s v="GBP"/>
    <n v="41023.840000000004"/>
    <n v="3465.0000000000005"/>
    <n v="0"/>
    <n v="0"/>
    <n v="3465.0000000000005"/>
    <n v="0"/>
    <n v="0"/>
    <n v="0"/>
    <n v="0"/>
    <n v="0"/>
    <n v="44488.840000000004"/>
    <s v="GBP"/>
    <n v="47177.415999999997"/>
    <n v="47177.415999999997"/>
    <x v="2"/>
    <n v="54588.372699103085"/>
    <x v="903"/>
    <n v="62776.628603968544"/>
    <n v="62776.628603968544"/>
    <n v="0.14999999999999991"/>
  </r>
  <r>
    <x v="905"/>
    <x v="4"/>
    <s v="San Francisco"/>
    <x v="2"/>
    <x v="2"/>
    <d v="2022-01-17T00:00:00"/>
    <d v="2022-12-01T00:00:00"/>
    <x v="2"/>
    <x v="15"/>
    <s v="O"/>
    <s v="USD"/>
    <n v="256520.00000000006"/>
    <n v="243100"/>
    <n v="0"/>
    <n v="0"/>
    <n v="243100"/>
    <n v="0"/>
    <n v="0"/>
    <n v="0"/>
    <n v="0"/>
    <n v="0"/>
    <n v="499620.00000000006"/>
    <s v="USD"/>
    <n v="266780.80000000005"/>
    <n v="266780.80000000005"/>
    <x v="2"/>
    <n v="256520.00000000006"/>
    <x v="904"/>
    <n v="266780.80000000005"/>
    <n v="266780.80000000005"/>
    <n v="3.9999999999999945E-2"/>
  </r>
  <r>
    <x v="906"/>
    <x v="3"/>
    <s v="Wilmington"/>
    <x v="2"/>
    <x v="2"/>
    <d v="2022-01-17T00:00:00"/>
    <d v="2022-12-01T00:00:00"/>
    <x v="1"/>
    <x v="2"/>
    <s v="A"/>
    <s v="USD"/>
    <n v="125763.00000000003"/>
    <n v="29572.400000000001"/>
    <n v="0"/>
    <n v="0"/>
    <n v="29572.400000000001"/>
    <n v="0"/>
    <n v="0"/>
    <n v="0"/>
    <n v="0"/>
    <n v="0"/>
    <n v="155335.40000000002"/>
    <s v="USD"/>
    <n v="142112.19000000003"/>
    <n v="142112.19000000003"/>
    <x v="2"/>
    <n v="125763.00000000003"/>
    <x v="905"/>
    <n v="142112.19000000003"/>
    <n v="142112.19000000003"/>
    <n v="0.12999999999999998"/>
  </r>
  <r>
    <x v="907"/>
    <x v="1"/>
    <s v="Edinburgh"/>
    <x v="0"/>
    <x v="0"/>
    <d v="2022-01-17T00:00:00"/>
    <d v="2022-12-01T00:00:00"/>
    <x v="1"/>
    <x v="17"/>
    <s v="T"/>
    <s v="GBP"/>
    <n v="39722.980000000003"/>
    <n v="4405.5"/>
    <n v="0"/>
    <n v="0"/>
    <n v="4405.5"/>
    <n v="0"/>
    <n v="0"/>
    <n v="0"/>
    <n v="0"/>
    <n v="0"/>
    <n v="44128.480000000003"/>
    <s v="GBP"/>
    <n v="40120.209800000004"/>
    <n v="40120.209800000004"/>
    <x v="2"/>
    <n v="52857.383340004686"/>
    <x v="906"/>
    <n v="53385.957173404735"/>
    <n v="53385.957173404735"/>
    <n v="1.0000000000000038E-2"/>
  </r>
  <r>
    <x v="908"/>
    <x v="3"/>
    <s v="London"/>
    <x v="0"/>
    <x v="0"/>
    <d v="2022-01-17T00:00:00"/>
    <d v="2022-12-01T00:00:00"/>
    <x v="0"/>
    <x v="25"/>
    <s v="N"/>
    <s v="GBP"/>
    <n v="84150"/>
    <n v="20900"/>
    <n v="0"/>
    <n v="0"/>
    <n v="20900"/>
    <n v="0"/>
    <n v="0"/>
    <n v="0"/>
    <n v="0"/>
    <n v="0"/>
    <n v="105050"/>
    <s v="GBP"/>
    <n v="84991.5"/>
    <n v="84991.5"/>
    <x v="2"/>
    <n v="111974.19750636519"/>
    <x v="907"/>
    <n v="113093.93948142884"/>
    <n v="113093.93948142884"/>
    <n v="9.9999999999999586E-3"/>
  </r>
  <r>
    <x v="909"/>
    <x v="0"/>
    <s v="London"/>
    <x v="0"/>
    <x v="0"/>
    <d v="2022-01-17T00:00:00"/>
    <d v="2022-12-01T00:00:00"/>
    <x v="0"/>
    <x v="21"/>
    <s v="E"/>
    <s v="GBP"/>
    <n v="157080"/>
    <n v="89001.000000000015"/>
    <n v="0"/>
    <n v="0"/>
    <n v="89001.000000000015"/>
    <n v="0"/>
    <n v="0"/>
    <n v="0"/>
    <n v="0"/>
    <n v="0"/>
    <n v="246081"/>
    <s v="GBP"/>
    <n v="160221.6"/>
    <n v="160221.6"/>
    <x v="2"/>
    <n v="209018.50201188168"/>
    <x v="908"/>
    <n v="213198.87205211932"/>
    <n v="213198.87205211932"/>
    <n v="2.0000000000000039E-2"/>
  </r>
  <r>
    <x v="910"/>
    <x v="0"/>
    <s v="Hong Kong"/>
    <x v="3"/>
    <x v="1"/>
    <d v="2022-01-17T00:00:00"/>
    <d v="2022-12-01T00:00:00"/>
    <x v="5"/>
    <x v="22"/>
    <s v="Q"/>
    <s v="HKD"/>
    <n v="1601600.0000000002"/>
    <n v="763620.00000000012"/>
    <n v="0"/>
    <n v="0"/>
    <n v="763620.00000000012"/>
    <n v="0"/>
    <n v="0"/>
    <n v="0"/>
    <n v="0"/>
    <n v="0"/>
    <n v="2365220.0000000005"/>
    <s v="HKD"/>
    <n v="1793792.0000000005"/>
    <n v="1793792.0000000005"/>
    <x v="2"/>
    <n v="204177.63556280799"/>
    <x v="909"/>
    <n v="228678.951830345"/>
    <n v="228678.951830345"/>
    <n v="0.12000000000000026"/>
  </r>
  <r>
    <x v="911"/>
    <x v="3"/>
    <s v="London"/>
    <x v="0"/>
    <x v="0"/>
    <d v="2022-01-17T00:00:00"/>
    <d v="2022-12-01T00:00:00"/>
    <x v="0"/>
    <x v="9"/>
    <s v="S"/>
    <s v="GBP"/>
    <n v="87450"/>
    <n v="14471.600000000002"/>
    <n v="0"/>
    <n v="0"/>
    <n v="14471.600000000002"/>
    <n v="0"/>
    <n v="0"/>
    <n v="0"/>
    <n v="0"/>
    <n v="0"/>
    <n v="101921.60000000001"/>
    <s v="GBP"/>
    <n v="91822.5"/>
    <n v="91822.5"/>
    <x v="2"/>
    <n v="116365.3425066148"/>
    <x v="910"/>
    <n v="122183.60963194554"/>
    <n v="122183.60963194554"/>
    <n v="4.9999999999999947E-2"/>
  </r>
  <r>
    <x v="912"/>
    <x v="4"/>
    <s v="Princeton"/>
    <x v="2"/>
    <x v="2"/>
    <d v="2009-03-02T00:00:00"/>
    <d v="2022-12-01T00:00:00"/>
    <x v="2"/>
    <x v="9"/>
    <s v="S"/>
    <s v="USD"/>
    <n v="298320"/>
    <n v="0"/>
    <n v="1872000"/>
    <n v="0"/>
    <n v="1872000"/>
    <n v="0"/>
    <n v="0"/>
    <n v="0"/>
    <n v="0"/>
    <n v="0"/>
    <n v="2170320"/>
    <s v="USD"/>
    <n v="304286.40000000002"/>
    <n v="304286.40000000002"/>
    <x v="0"/>
    <n v="298320"/>
    <x v="911"/>
    <n v="304286.40000000002"/>
    <n v="304286.40000000002"/>
    <n v="2.0000000000000077E-2"/>
  </r>
  <r>
    <x v="913"/>
    <x v="0"/>
    <s v="San Francisco"/>
    <x v="2"/>
    <x v="2"/>
    <d v="2022-01-17T00:00:00"/>
    <d v="2022-12-01T00:00:00"/>
    <x v="2"/>
    <x v="15"/>
    <s v="K"/>
    <s v="USD"/>
    <n v="203830.00000000006"/>
    <n v="236313.00000000003"/>
    <n v="0"/>
    <n v="0"/>
    <n v="236313.00000000003"/>
    <n v="0"/>
    <n v="0"/>
    <n v="0"/>
    <n v="0"/>
    <n v="0"/>
    <n v="440143.00000000012"/>
    <s v="USD"/>
    <n v="216059.80000000008"/>
    <n v="216059.80000000008"/>
    <x v="2"/>
    <n v="203830.00000000006"/>
    <x v="912"/>
    <n v="216059.80000000008"/>
    <n v="216059.80000000008"/>
    <n v="6.0000000000000067E-2"/>
  </r>
  <r>
    <x v="914"/>
    <x v="7"/>
    <s v="San Francisco"/>
    <x v="2"/>
    <x v="2"/>
    <d v="2022-01-17T00:00:00"/>
    <d v="2022-12-01T00:00:00"/>
    <x v="5"/>
    <x v="12"/>
    <s v="V"/>
    <s v="USD"/>
    <n v="108663.50000000001"/>
    <n v="37680.5"/>
    <n v="0"/>
    <n v="0"/>
    <n v="37680.5"/>
    <n v="0"/>
    <n v="9406"/>
    <n v="0"/>
    <n v="9406"/>
    <n v="0"/>
    <n v="155750"/>
    <s v="USD"/>
    <n v="118443.21500000003"/>
    <n v="118443.21500000003"/>
    <x v="2"/>
    <n v="108663.50000000001"/>
    <x v="913"/>
    <n v="118443.21500000003"/>
    <n v="118443.21500000003"/>
    <n v="9.0000000000000094E-2"/>
  </r>
  <r>
    <x v="915"/>
    <x v="0"/>
    <s v="San Francisco"/>
    <x v="2"/>
    <x v="2"/>
    <d v="2021-12-06T00:00:00"/>
    <d v="2022-12-01T00:00:00"/>
    <x v="5"/>
    <x v="10"/>
    <s v="G"/>
    <s v="USD"/>
    <n v="225802.50000000003"/>
    <n v="73788"/>
    <n v="0"/>
    <n v="0"/>
    <n v="73788"/>
    <n v="0"/>
    <n v="0"/>
    <n v="0"/>
    <n v="0"/>
    <n v="0"/>
    <n v="299590.5"/>
    <s v="USD"/>
    <n v="232576.57500000004"/>
    <n v="232576.57500000004"/>
    <x v="2"/>
    <n v="225802.50000000003"/>
    <x v="914"/>
    <n v="232576.57500000004"/>
    <n v="232576.57500000004"/>
    <n v="3.0000000000000047E-2"/>
  </r>
  <r>
    <x v="916"/>
    <x v="4"/>
    <s v="San Francisco"/>
    <x v="2"/>
    <x v="2"/>
    <d v="2021-12-06T00:00:00"/>
    <d v="2022-12-01T00:00:00"/>
    <x v="2"/>
    <x v="14"/>
    <s v="E"/>
    <s v="USD"/>
    <n v="235620.00000000003"/>
    <n v="366669.60000000003"/>
    <n v="1905594.8499999999"/>
    <n v="0"/>
    <n v="2272264.4499999997"/>
    <n v="0"/>
    <n v="0"/>
    <n v="0"/>
    <n v="0"/>
    <n v="0"/>
    <n v="2507884.4499999997"/>
    <s v="USD"/>
    <n v="240332.40000000002"/>
    <n v="240332.40000000002"/>
    <x v="2"/>
    <n v="235620.00000000003"/>
    <x v="915"/>
    <n v="240332.40000000002"/>
    <n v="240332.40000000002"/>
    <n v="1.9999999999999973E-2"/>
  </r>
  <r>
    <x v="917"/>
    <x v="3"/>
    <s v="Munich"/>
    <x v="6"/>
    <x v="0"/>
    <d v="2021-12-13T00:00:00"/>
    <d v="2022-12-01T00:00:00"/>
    <x v="5"/>
    <x v="17"/>
    <s v="I"/>
    <s v="EUR"/>
    <n v="72765"/>
    <n v="22748.000000000004"/>
    <n v="0"/>
    <n v="0"/>
    <n v="22748.000000000004"/>
    <n v="0"/>
    <n v="0"/>
    <n v="0"/>
    <n v="0"/>
    <n v="0"/>
    <n v="95513"/>
    <s v="EUR"/>
    <n v="81496.800000000003"/>
    <n v="81496.800000000003"/>
    <x v="2"/>
    <n v="84938.584497829812"/>
    <x v="916"/>
    <n v="95131.214637569399"/>
    <n v="95131.214637569399"/>
    <n v="0.12000000000000012"/>
  </r>
  <r>
    <x v="918"/>
    <x v="4"/>
    <s v="New York"/>
    <x v="2"/>
    <x v="2"/>
    <d v="2021-12-13T00:00:00"/>
    <d v="2022-12-01T00:00:00"/>
    <x v="4"/>
    <x v="11"/>
    <s v="K"/>
    <s v="USD"/>
    <n v="249260.00000000003"/>
    <n v="315810.00000000006"/>
    <n v="0"/>
    <n v="0"/>
    <n v="315810.00000000006"/>
    <n v="0"/>
    <n v="0"/>
    <n v="0"/>
    <n v="0"/>
    <n v="168000.00000000003"/>
    <n v="733070.00000000012"/>
    <s v="USD"/>
    <n v="251752.60000000003"/>
    <n v="251752.60000000003"/>
    <x v="2"/>
    <n v="249260.00000000003"/>
    <x v="917"/>
    <n v="251752.60000000003"/>
    <n v="251752.60000000003"/>
    <n v="1.0000000000000023E-2"/>
  </r>
  <r>
    <x v="919"/>
    <x v="3"/>
    <s v="London"/>
    <x v="0"/>
    <x v="0"/>
    <d v="2022-01-10T00:00:00"/>
    <d v="2022-12-01T00:00:00"/>
    <x v="2"/>
    <x v="19"/>
    <s v="W"/>
    <s v="GBP"/>
    <n v="79613.600000000006"/>
    <n v="9300.5"/>
    <n v="0"/>
    <n v="0"/>
    <n v="9300.5"/>
    <n v="0"/>
    <n v="0"/>
    <n v="0"/>
    <n v="0"/>
    <n v="0"/>
    <n v="88914.1"/>
    <s v="GBP"/>
    <n v="82798.144000000015"/>
    <n v="82798.144000000015"/>
    <x v="2"/>
    <n v="105937.83684602205"/>
    <x v="918"/>
    <n v="110175.35031986295"/>
    <n v="110175.35031986295"/>
    <n v="4.0000000000000133E-2"/>
  </r>
  <r>
    <x v="920"/>
    <x v="0"/>
    <s v="New York"/>
    <x v="2"/>
    <x v="2"/>
    <d v="2022-01-18T00:00:00"/>
    <d v="2022-12-01T00:00:00"/>
    <x v="2"/>
    <x v="4"/>
    <s v="U"/>
    <s v="USD"/>
    <n v="213840.00000000006"/>
    <n v="487190"/>
    <n v="0"/>
    <n v="0"/>
    <n v="487190"/>
    <n v="0"/>
    <n v="0"/>
    <n v="0"/>
    <n v="0"/>
    <n v="0"/>
    <n v="701030"/>
    <s v="USD"/>
    <n v="228808.80000000008"/>
    <n v="228808.80000000008"/>
    <x v="2"/>
    <n v="213840.00000000006"/>
    <x v="919"/>
    <n v="228808.80000000008"/>
    <n v="228808.80000000008"/>
    <n v="7.0000000000000062E-2"/>
  </r>
  <r>
    <x v="921"/>
    <x v="0"/>
    <s v="San Francisco"/>
    <x v="2"/>
    <x v="2"/>
    <d v="2021-12-13T00:00:00"/>
    <d v="2022-12-01T00:00:00"/>
    <x v="1"/>
    <x v="22"/>
    <s v="H"/>
    <s v="USD"/>
    <n v="209880.00000000003"/>
    <n v="108438"/>
    <n v="0"/>
    <n v="0"/>
    <n v="108438"/>
    <n v="0"/>
    <n v="0"/>
    <n v="0"/>
    <n v="0"/>
    <n v="0"/>
    <n v="318318"/>
    <s v="USD"/>
    <n v="230868.00000000006"/>
    <n v="230868.00000000006"/>
    <x v="2"/>
    <n v="209880.00000000003"/>
    <x v="920"/>
    <n v="230868.00000000006"/>
    <n v="230868.00000000006"/>
    <n v="0.10000000000000013"/>
  </r>
  <r>
    <x v="922"/>
    <x v="4"/>
    <s v="Princeton"/>
    <x v="2"/>
    <x v="2"/>
    <d v="2021-12-13T00:00:00"/>
    <d v="2022-12-01T00:00:00"/>
    <x v="3"/>
    <x v="19"/>
    <s v="V"/>
    <s v="USD"/>
    <n v="275880.00000000006"/>
    <n v="293260"/>
    <n v="0"/>
    <n v="0"/>
    <n v="293260"/>
    <n v="0"/>
    <n v="0"/>
    <n v="0"/>
    <n v="0"/>
    <n v="0"/>
    <n v="569140"/>
    <s v="USD"/>
    <n v="286915.20000000007"/>
    <n v="286915.20000000007"/>
    <x v="2"/>
    <n v="275880.00000000006"/>
    <x v="921"/>
    <n v="286915.20000000007"/>
    <n v="286915.20000000007"/>
    <n v="4.0000000000000036E-2"/>
  </r>
  <r>
    <x v="923"/>
    <x v="4"/>
    <s v="New York"/>
    <x v="2"/>
    <x v="2"/>
    <d v="2009-01-05T00:00:00"/>
    <d v="2022-12-01T00:00:00"/>
    <x v="1"/>
    <x v="13"/>
    <s v="M"/>
    <s v="USD"/>
    <n v="263780.00000000006"/>
    <n v="209484.00000000003"/>
    <n v="0"/>
    <n v="0"/>
    <n v="209484.00000000003"/>
    <n v="0"/>
    <n v="0"/>
    <n v="0"/>
    <n v="0"/>
    <n v="0"/>
    <n v="473264.00000000012"/>
    <s v="USD"/>
    <n v="274331.20000000007"/>
    <n v="274331.20000000007"/>
    <x v="0"/>
    <n v="263780.00000000006"/>
    <x v="922"/>
    <n v="274331.20000000007"/>
    <n v="274331.20000000007"/>
    <n v="4.0000000000000036E-2"/>
  </r>
  <r>
    <x v="924"/>
    <x v="0"/>
    <s v="New York"/>
    <x v="2"/>
    <x v="2"/>
    <d v="2021-12-13T00:00:00"/>
    <d v="2022-12-01T00:00:00"/>
    <x v="0"/>
    <x v="24"/>
    <s v="W"/>
    <s v="USD"/>
    <n v="224790.50000000003"/>
    <n v="123970.00000000001"/>
    <n v="0"/>
    <n v="0"/>
    <n v="123970.00000000001"/>
    <n v="0"/>
    <n v="0"/>
    <n v="0"/>
    <n v="0"/>
    <n v="0"/>
    <n v="348760.50000000006"/>
    <s v="USD"/>
    <n v="233782.12000000002"/>
    <n v="233782.12000000002"/>
    <x v="2"/>
    <n v="224790.50000000003"/>
    <x v="923"/>
    <n v="233782.12000000002"/>
    <n v="233782.12000000002"/>
    <n v="3.9999999999999973E-2"/>
  </r>
  <r>
    <x v="925"/>
    <x v="0"/>
    <s v="San Francisco"/>
    <x v="2"/>
    <x v="2"/>
    <d v="2021-12-13T00:00:00"/>
    <d v="2022-12-01T00:00:00"/>
    <x v="1"/>
    <x v="22"/>
    <s v="X"/>
    <s v="USD"/>
    <n v="217536.00000000003"/>
    <n v="92070.000000000015"/>
    <n v="0"/>
    <n v="0"/>
    <n v="92070.000000000015"/>
    <n v="0"/>
    <n v="0"/>
    <n v="0"/>
    <n v="0"/>
    <n v="0"/>
    <n v="309606.00000000006"/>
    <s v="USD"/>
    <n v="245815.68000000002"/>
    <n v="245815.68000000002"/>
    <x v="2"/>
    <n v="217536.00000000003"/>
    <x v="924"/>
    <n v="245815.68000000002"/>
    <n v="245815.68000000002"/>
    <n v="0.12999999999999995"/>
  </r>
  <r>
    <x v="926"/>
    <x v="0"/>
    <s v="San Francisco"/>
    <x v="2"/>
    <x v="2"/>
    <d v="2021-12-13T00:00:00"/>
    <d v="2022-12-01T00:00:00"/>
    <x v="2"/>
    <x v="16"/>
    <s v="Q"/>
    <s v="USD"/>
    <n v="204050.00000000003"/>
    <n v="217800.00000000003"/>
    <n v="867994.7"/>
    <n v="0"/>
    <n v="1085794.7"/>
    <n v="0"/>
    <n v="0"/>
    <n v="0"/>
    <n v="0"/>
    <n v="0"/>
    <n v="1289844.7"/>
    <s v="USD"/>
    <n v="230576.5"/>
    <n v="230576.5"/>
    <x v="2"/>
    <n v="204050.00000000003"/>
    <x v="925"/>
    <n v="230576.5"/>
    <n v="230576.5"/>
    <n v="0.12999999999999984"/>
  </r>
  <r>
    <x v="927"/>
    <x v="0"/>
    <s v="Princeton"/>
    <x v="2"/>
    <x v="2"/>
    <d v="2021-12-20T00:00:00"/>
    <d v="2022-12-01T00:00:00"/>
    <x v="3"/>
    <x v="24"/>
    <s v="J"/>
    <s v="USD"/>
    <n v="207570.00000000006"/>
    <n v="88825.000000000015"/>
    <n v="0"/>
    <n v="0"/>
    <n v="88825.000000000015"/>
    <n v="0"/>
    <n v="0"/>
    <n v="0"/>
    <n v="0"/>
    <n v="0"/>
    <n v="296395.00000000006"/>
    <s v="USD"/>
    <n v="230402.7000000001"/>
    <n v="230402.7000000001"/>
    <x v="2"/>
    <n v="207570.00000000006"/>
    <x v="926"/>
    <n v="230402.7000000001"/>
    <n v="230402.7000000001"/>
    <n v="0.11000000000000017"/>
  </r>
  <r>
    <x v="928"/>
    <x v="3"/>
    <s v="New York"/>
    <x v="2"/>
    <x v="2"/>
    <d v="2022-01-04T00:00:00"/>
    <d v="2022-12-01T00:00:00"/>
    <x v="3"/>
    <x v="11"/>
    <s v="R"/>
    <s v="USD"/>
    <n v="153912"/>
    <n v="32890"/>
    <n v="0"/>
    <n v="0"/>
    <n v="32890"/>
    <n v="0"/>
    <n v="0"/>
    <n v="0"/>
    <n v="0"/>
    <n v="0"/>
    <n v="186802"/>
    <s v="USD"/>
    <n v="163146.72"/>
    <n v="163146.72"/>
    <x v="2"/>
    <n v="153912"/>
    <x v="927"/>
    <n v="163146.72"/>
    <n v="163146.72"/>
    <n v="6.0000000000000005E-2"/>
  </r>
  <r>
    <x v="929"/>
    <x v="3"/>
    <s v="London"/>
    <x v="0"/>
    <x v="0"/>
    <d v="2021-12-20T00:00:00"/>
    <d v="2022-12-01T00:00:00"/>
    <x v="1"/>
    <x v="17"/>
    <s v="K"/>
    <s v="GBP"/>
    <n v="88487.3"/>
    <n v="8603.1"/>
    <n v="0"/>
    <n v="0"/>
    <n v="8603.1"/>
    <n v="0"/>
    <n v="0"/>
    <n v="0"/>
    <n v="0"/>
    <n v="0"/>
    <n v="97090.400000000009"/>
    <s v="GBP"/>
    <n v="99990.64899999999"/>
    <n v="99990.64899999999"/>
    <x v="2"/>
    <n v="117745.62575169327"/>
    <x v="928"/>
    <n v="133052.55709941336"/>
    <n v="133052.55709941336"/>
    <n v="0.12999999999999973"/>
  </r>
  <r>
    <x v="930"/>
    <x v="0"/>
    <s v="San Francisco"/>
    <x v="2"/>
    <x v="2"/>
    <d v="2022-01-24T00:00:00"/>
    <d v="2022-12-01T00:00:00"/>
    <x v="2"/>
    <x v="22"/>
    <s v="Y"/>
    <s v="USD"/>
    <n v="207900.00000000003"/>
    <n v="226380.00000000003"/>
    <n v="0"/>
    <n v="0"/>
    <n v="226380.00000000003"/>
    <n v="0"/>
    <n v="0"/>
    <n v="0"/>
    <n v="0"/>
    <n v="0"/>
    <n v="434280.00000000006"/>
    <s v="USD"/>
    <n v="222453.00000000006"/>
    <n v="222453.00000000006"/>
    <x v="2"/>
    <n v="207900.00000000003"/>
    <x v="929"/>
    <n v="222453.00000000006"/>
    <n v="222453.00000000006"/>
    <n v="7.0000000000000132E-2"/>
  </r>
  <r>
    <x v="931"/>
    <x v="0"/>
    <s v="San Francisco"/>
    <x v="2"/>
    <x v="2"/>
    <d v="2021-12-29T00:00:00"/>
    <d v="2022-12-01T00:00:00"/>
    <x v="1"/>
    <x v="11"/>
    <s v="F"/>
    <s v="USD"/>
    <n v="193600.00000000003"/>
    <n v="49209.600000000006"/>
    <n v="0"/>
    <n v="0"/>
    <n v="49209.600000000006"/>
    <n v="0"/>
    <n v="0"/>
    <n v="0"/>
    <n v="0"/>
    <n v="0"/>
    <n v="242809.60000000003"/>
    <s v="USD"/>
    <n v="197472.00000000003"/>
    <n v="197472.00000000003"/>
    <x v="2"/>
    <n v="193600.00000000003"/>
    <x v="930"/>
    <n v="197472.00000000003"/>
    <n v="197472.00000000003"/>
    <n v="1.9999999999999997E-2"/>
  </r>
  <r>
    <x v="932"/>
    <x v="0"/>
    <s v="London"/>
    <x v="0"/>
    <x v="0"/>
    <d v="2022-01-03T00:00:00"/>
    <d v="2022-12-01T00:00:00"/>
    <x v="5"/>
    <x v="22"/>
    <s v="D"/>
    <s v="GBP"/>
    <n v="111320.00000000001"/>
    <n v="49368.000000000007"/>
    <n v="0"/>
    <n v="0"/>
    <n v="49368.000000000007"/>
    <n v="0"/>
    <n v="0"/>
    <n v="0"/>
    <n v="0"/>
    <n v="0"/>
    <n v="160688.00000000003"/>
    <s v="GBP"/>
    <n v="124678.40000000002"/>
    <n v="124678.40000000002"/>
    <x v="2"/>
    <n v="148127.95800842036"/>
    <x v="931"/>
    <n v="165903.31296943082"/>
    <n v="165903.31296943082"/>
    <n v="0.12000000000000006"/>
  </r>
  <r>
    <x v="933"/>
    <x v="0"/>
    <s v="San Francisco"/>
    <x v="2"/>
    <x v="2"/>
    <d v="2022-01-03T00:00:00"/>
    <d v="2022-12-01T00:00:00"/>
    <x v="2"/>
    <x v="21"/>
    <s v="G"/>
    <s v="USD"/>
    <n v="213180.00000000003"/>
    <n v="435160.00000000006"/>
    <n v="0"/>
    <n v="0"/>
    <n v="435160.00000000006"/>
    <n v="0"/>
    <n v="0"/>
    <n v="0"/>
    <n v="0"/>
    <n v="0"/>
    <n v="648340.00000000012"/>
    <s v="USD"/>
    <n v="228102.60000000003"/>
    <n v="228102.60000000003"/>
    <x v="2"/>
    <n v="213180.00000000003"/>
    <x v="932"/>
    <n v="228102.60000000003"/>
    <n v="228102.60000000003"/>
    <n v="7.0000000000000021E-2"/>
  </r>
  <r>
    <x v="934"/>
    <x v="5"/>
    <s v="London"/>
    <x v="0"/>
    <x v="0"/>
    <d v="2011-06-06T00:00:00"/>
    <d v="2022-12-01T00:00:00"/>
    <x v="2"/>
    <x v="13"/>
    <s v="R"/>
    <s v="GBP"/>
    <n v="65099.705000000016"/>
    <n v="41800"/>
    <n v="0"/>
    <n v="0"/>
    <n v="41800"/>
    <n v="0"/>
    <n v="0"/>
    <n v="0"/>
    <n v="0"/>
    <n v="0"/>
    <n v="106899.70500000002"/>
    <s v="GBP"/>
    <n v="72260.672550000018"/>
    <n v="72260.672550000018"/>
    <x v="0"/>
    <n v="86624.922463174225"/>
    <x v="933"/>
    <n v="96153.663934123382"/>
    <n v="96153.663934123382"/>
    <n v="0.1099999999999999"/>
  </r>
  <r>
    <x v="935"/>
    <x v="3"/>
    <s v="San Francisco"/>
    <x v="2"/>
    <x v="2"/>
    <d v="2022-01-10T00:00:00"/>
    <d v="2022-12-01T00:00:00"/>
    <x v="3"/>
    <x v="3"/>
    <s v="A"/>
    <s v="USD"/>
    <n v="169841.1"/>
    <n v="7392.0000000000009"/>
    <n v="0"/>
    <n v="0"/>
    <n v="7392.0000000000009"/>
    <n v="0"/>
    <n v="0"/>
    <n v="0"/>
    <n v="0"/>
    <n v="0"/>
    <n v="177233.1"/>
    <s v="USD"/>
    <n v="180031.56600000002"/>
    <n v="180031.56600000002"/>
    <x v="2"/>
    <n v="169841.1"/>
    <x v="934"/>
    <n v="180031.56600000002"/>
    <n v="180031.56600000002"/>
    <n v="6.0000000000000088E-2"/>
  </r>
  <r>
    <x v="936"/>
    <x v="3"/>
    <s v="Sydney"/>
    <x v="4"/>
    <x v="1"/>
    <d v="2022-01-10T00:00:00"/>
    <d v="2022-12-01T00:00:00"/>
    <x v="5"/>
    <x v="12"/>
    <s v="N"/>
    <s v="AUD"/>
    <n v="205975.00000000003"/>
    <n v="42570.000000000007"/>
    <n v="0"/>
    <n v="0"/>
    <n v="42570.000000000007"/>
    <n v="0"/>
    <n v="0"/>
    <n v="0"/>
    <n v="0"/>
    <n v="0"/>
    <n v="248545.00000000003"/>
    <s v="AUD"/>
    <n v="230692.00000000006"/>
    <n v="230692.00000000006"/>
    <x v="2"/>
    <n v="155850.98375548987"/>
    <x v="935"/>
    <n v="174553.10180614865"/>
    <n v="174553.10180614865"/>
    <n v="0.12"/>
  </r>
  <r>
    <x v="937"/>
    <x v="3"/>
    <s v="San Francisco"/>
    <x v="2"/>
    <x v="2"/>
    <d v="2021-12-27T00:00:00"/>
    <d v="2022-12-01T00:00:00"/>
    <x v="1"/>
    <x v="11"/>
    <s v="Y"/>
    <s v="USD"/>
    <n v="199650.00000000006"/>
    <n v="107800.00000000001"/>
    <n v="0"/>
    <n v="0"/>
    <n v="107800.00000000001"/>
    <n v="0"/>
    <n v="0"/>
    <n v="0"/>
    <n v="0"/>
    <n v="0"/>
    <n v="307450.00000000006"/>
    <s v="USD"/>
    <n v="207636.00000000006"/>
    <n v="207636.00000000006"/>
    <x v="2"/>
    <n v="199650.00000000006"/>
    <x v="936"/>
    <n v="207636.00000000006"/>
    <n v="207636.00000000006"/>
    <n v="3.9999999999999987E-2"/>
  </r>
  <r>
    <x v="938"/>
    <x v="3"/>
    <s v="London"/>
    <x v="0"/>
    <x v="0"/>
    <d v="2021-12-27T00:00:00"/>
    <d v="2022-12-01T00:00:00"/>
    <x v="1"/>
    <x v="10"/>
    <s v="N"/>
    <s v="GBP"/>
    <n v="107264.85000000002"/>
    <n v="16544"/>
    <n v="0"/>
    <n v="0"/>
    <n v="16544"/>
    <n v="0"/>
    <n v="0"/>
    <n v="0"/>
    <n v="0"/>
    <n v="0"/>
    <n v="123808.85000000002"/>
    <s v="GBP"/>
    <n v="111555.44400000003"/>
    <n v="111555.44400000003"/>
    <x v="2"/>
    <n v="142731.97266061365"/>
    <x v="937"/>
    <n v="148441.25156703821"/>
    <n v="148441.25156703821"/>
    <n v="4.0000000000000091E-2"/>
  </r>
  <r>
    <x v="939"/>
    <x v="0"/>
    <s v="New York"/>
    <x v="2"/>
    <x v="2"/>
    <d v="2022-01-10T00:00:00"/>
    <d v="2022-12-01T00:00:00"/>
    <x v="1"/>
    <x v="7"/>
    <s v="K"/>
    <s v="USD"/>
    <n v="185845"/>
    <n v="32054"/>
    <n v="0"/>
    <n v="0"/>
    <n v="32054"/>
    <n v="0"/>
    <n v="0"/>
    <n v="0"/>
    <n v="0"/>
    <n v="0"/>
    <n v="217899"/>
    <s v="USD"/>
    <n v="189561.9"/>
    <n v="189561.9"/>
    <x v="2"/>
    <n v="185845"/>
    <x v="938"/>
    <n v="189561.9"/>
    <n v="189561.9"/>
    <n v="1.9999999999999969E-2"/>
  </r>
  <r>
    <x v="940"/>
    <x v="0"/>
    <s v="San Francisco"/>
    <x v="2"/>
    <x v="2"/>
    <d v="2022-01-04T00:00:00"/>
    <d v="2022-12-01T00:00:00"/>
    <x v="5"/>
    <x v="22"/>
    <s v="N"/>
    <s v="USD"/>
    <n v="198220.00000000003"/>
    <n v="230230.00000000003"/>
    <n v="0"/>
    <n v="0"/>
    <n v="230230.00000000003"/>
    <n v="0"/>
    <n v="0"/>
    <n v="0"/>
    <n v="0"/>
    <n v="0"/>
    <n v="428450.00000000006"/>
    <s v="USD"/>
    <n v="210113.20000000004"/>
    <n v="210113.20000000004"/>
    <x v="2"/>
    <n v="198220.00000000003"/>
    <x v="939"/>
    <n v="210113.20000000004"/>
    <n v="210113.20000000004"/>
    <n v="6.0000000000000053E-2"/>
  </r>
  <r>
    <x v="941"/>
    <x v="3"/>
    <s v="London"/>
    <x v="0"/>
    <x v="0"/>
    <d v="2022-01-04T00:00:00"/>
    <d v="2022-12-01T00:00:00"/>
    <x v="5"/>
    <x v="15"/>
    <s v="F"/>
    <s v="GBP"/>
    <n v="111034.00000000001"/>
    <n v="34034"/>
    <n v="0"/>
    <n v="0"/>
    <n v="34034"/>
    <n v="0"/>
    <n v="0"/>
    <n v="0"/>
    <n v="0"/>
    <n v="0"/>
    <n v="145068"/>
    <s v="GBP"/>
    <n v="116585.70000000003"/>
    <n v="116585.70000000003"/>
    <x v="2"/>
    <n v="147747.39210839872"/>
    <x v="940"/>
    <n v="155134.76171381868"/>
    <n v="155134.76171381868"/>
    <n v="5.0000000000000121E-2"/>
  </r>
  <r>
    <x v="942"/>
    <x v="0"/>
    <s v="San Francisco"/>
    <x v="2"/>
    <x v="2"/>
    <d v="2022-01-31T00:00:00"/>
    <d v="2022-12-01T00:00:00"/>
    <x v="1"/>
    <x v="8"/>
    <s v="F"/>
    <s v="USD"/>
    <n v="161095"/>
    <n v="37537.5"/>
    <n v="0"/>
    <n v="0"/>
    <n v="37537.5"/>
    <n v="0"/>
    <n v="0"/>
    <n v="0"/>
    <n v="0"/>
    <n v="0"/>
    <n v="198632.5"/>
    <s v="USD"/>
    <n v="170760.7"/>
    <n v="170760.7"/>
    <x v="2"/>
    <n v="161095"/>
    <x v="941"/>
    <n v="170760.7"/>
    <n v="170760.7"/>
    <n v="6.0000000000000074E-2"/>
  </r>
  <r>
    <x v="943"/>
    <x v="3"/>
    <s v="Toronto"/>
    <x v="5"/>
    <x v="2"/>
    <d v="2022-01-10T00:00:00"/>
    <d v="2022-12-01T00:00:00"/>
    <x v="5"/>
    <x v="16"/>
    <s v="Z"/>
    <s v="CAD"/>
    <n v="123420.00000000001"/>
    <n v="40755"/>
    <n v="0"/>
    <n v="0"/>
    <n v="40755"/>
    <n v="0"/>
    <n v="0"/>
    <n v="0"/>
    <n v="0"/>
    <n v="0"/>
    <n v="164175"/>
    <s v="CAD"/>
    <n v="129591.00000000001"/>
    <n v="129591.00000000001"/>
    <x v="2"/>
    <n v="95143.385753931565"/>
    <x v="942"/>
    <n v="99900.555041628133"/>
    <n v="99900.555041628133"/>
    <n v="4.9999999999999892E-2"/>
  </r>
  <r>
    <x v="944"/>
    <x v="3"/>
    <s v="Hong Kong"/>
    <x v="3"/>
    <x v="1"/>
    <d v="2022-01-10T00:00:00"/>
    <d v="2022-12-01T00:00:00"/>
    <x v="3"/>
    <x v="8"/>
    <s v="L"/>
    <s v="HKD"/>
    <n v="1133220"/>
    <n v="211200.00000000003"/>
    <n v="0"/>
    <n v="0"/>
    <n v="211200.00000000003"/>
    <n v="0"/>
    <n v="0"/>
    <n v="0"/>
    <n v="0"/>
    <n v="0"/>
    <n v="1344420"/>
    <s v="HKD"/>
    <n v="1155884.3999999999"/>
    <n v="1155884.3999999999"/>
    <x v="2"/>
    <n v="144466.89571209118"/>
    <x v="943"/>
    <n v="147356.23362633301"/>
    <n v="147356.23362633301"/>
    <n v="2.0000000000000025E-2"/>
  </r>
  <r>
    <x v="945"/>
    <x v="1"/>
    <s v="San Francisco"/>
    <x v="2"/>
    <x v="2"/>
    <d v="2008-10-30T00:00:00"/>
    <d v="2022-12-01T00:00:00"/>
    <x v="0"/>
    <x v="9"/>
    <s v="A"/>
    <s v="USD"/>
    <n v="170912.49999999997"/>
    <n v="14025"/>
    <n v="0"/>
    <n v="0"/>
    <n v="14025"/>
    <n v="0"/>
    <n v="7140"/>
    <n v="0"/>
    <n v="7140"/>
    <n v="0"/>
    <n v="192077.49999999997"/>
    <s v="USD"/>
    <n v="189712.87499999997"/>
    <n v="189712.87499999997"/>
    <x v="0"/>
    <n v="170912.49999999997"/>
    <x v="944"/>
    <n v="189712.87499999997"/>
    <n v="189712.87499999997"/>
    <n v="0.11000000000000001"/>
  </r>
  <r>
    <x v="946"/>
    <x v="0"/>
    <s v="New York"/>
    <x v="2"/>
    <x v="2"/>
    <d v="2022-01-18T00:00:00"/>
    <d v="2022-12-01T00:00:00"/>
    <x v="1"/>
    <x v="8"/>
    <s v="G"/>
    <s v="USD"/>
    <n v="207548.00000000003"/>
    <n v="40964"/>
    <n v="0"/>
    <n v="0"/>
    <n v="40964"/>
    <n v="0"/>
    <n v="0"/>
    <n v="0"/>
    <n v="0"/>
    <n v="0"/>
    <n v="248512.00000000003"/>
    <s v="USD"/>
    <n v="228302.80000000005"/>
    <n v="228302.80000000005"/>
    <x v="2"/>
    <n v="207548.00000000003"/>
    <x v="945"/>
    <n v="228302.80000000005"/>
    <n v="228302.80000000005"/>
    <n v="0.10000000000000007"/>
  </r>
  <r>
    <x v="947"/>
    <x v="3"/>
    <s v="New York"/>
    <x v="2"/>
    <x v="2"/>
    <d v="2022-01-31T00:00:00"/>
    <d v="2022-12-01T00:00:00"/>
    <x v="1"/>
    <x v="12"/>
    <s v="R"/>
    <s v="USD"/>
    <n v="146520"/>
    <n v="21758.000000000004"/>
    <n v="0"/>
    <n v="0"/>
    <n v="21758.000000000004"/>
    <n v="0"/>
    <n v="0"/>
    <n v="0"/>
    <n v="0"/>
    <n v="0"/>
    <n v="168278"/>
    <s v="USD"/>
    <n v="164102.40000000002"/>
    <n v="164102.40000000002"/>
    <x v="2"/>
    <n v="146520"/>
    <x v="946"/>
    <n v="164102.40000000002"/>
    <n v="164102.40000000002"/>
    <n v="0.12000000000000016"/>
  </r>
  <r>
    <x v="948"/>
    <x v="3"/>
    <s v="San Francisco"/>
    <x v="2"/>
    <x v="2"/>
    <d v="2022-01-04T00:00:00"/>
    <d v="2022-12-01T00:00:00"/>
    <x v="1"/>
    <x v="16"/>
    <s v="W"/>
    <s v="USD"/>
    <n v="180147"/>
    <n v="46464.000000000007"/>
    <n v="0"/>
    <n v="0"/>
    <n v="46464.000000000007"/>
    <n v="0"/>
    <n v="0"/>
    <n v="0"/>
    <n v="0"/>
    <n v="0"/>
    <n v="226611"/>
    <s v="USD"/>
    <n v="196360.23"/>
    <n v="196360.23"/>
    <x v="2"/>
    <n v="180147"/>
    <x v="947"/>
    <n v="196360.23"/>
    <n v="196360.23"/>
    <n v="9.0000000000000052E-2"/>
  </r>
  <r>
    <x v="949"/>
    <x v="3"/>
    <s v="Hong Kong"/>
    <x v="3"/>
    <x v="1"/>
    <d v="2022-01-04T00:00:00"/>
    <d v="2022-12-01T00:00:00"/>
    <x v="2"/>
    <x v="23"/>
    <s v="C"/>
    <s v="HKD"/>
    <n v="1188000"/>
    <n v="730730.00000000012"/>
    <n v="0"/>
    <n v="0"/>
    <n v="730730.00000000012"/>
    <n v="0"/>
    <n v="0"/>
    <n v="0"/>
    <n v="0"/>
    <n v="0"/>
    <n v="1918730"/>
    <s v="HKD"/>
    <n v="1271160"/>
    <n v="1271160"/>
    <x v="2"/>
    <n v="151450.4439614235"/>
    <x v="948"/>
    <n v="162051.97503872315"/>
    <n v="162051.97503872315"/>
    <n v="7.0000000000000007E-2"/>
  </r>
  <r>
    <x v="950"/>
    <x v="0"/>
    <s v="San Francisco"/>
    <x v="2"/>
    <x v="2"/>
    <d v="2022-01-10T00:00:00"/>
    <d v="2022-12-01T00:00:00"/>
    <x v="3"/>
    <x v="2"/>
    <s v="E"/>
    <s v="USD"/>
    <n v="225940.00000000003"/>
    <n v="135102"/>
    <n v="0"/>
    <n v="0"/>
    <n v="135102"/>
    <n v="0"/>
    <n v="0"/>
    <n v="0"/>
    <n v="0"/>
    <n v="0"/>
    <n v="361042"/>
    <s v="USD"/>
    <n v="246274.60000000006"/>
    <n v="246274.60000000006"/>
    <x v="2"/>
    <n v="225940.00000000003"/>
    <x v="949"/>
    <n v="246274.60000000006"/>
    <n v="246274.60000000006"/>
    <n v="9.0000000000000149E-2"/>
  </r>
  <r>
    <x v="951"/>
    <x v="0"/>
    <s v="Singapore"/>
    <x v="9"/>
    <x v="1"/>
    <d v="2022-01-10T00:00:00"/>
    <d v="2022-12-01T00:00:00"/>
    <x v="1"/>
    <x v="15"/>
    <s v="F"/>
    <s v="SGD"/>
    <n v="181280"/>
    <n v="64732.799999999996"/>
    <n v="0"/>
    <n v="0"/>
    <n v="64732.799999999996"/>
    <n v="0"/>
    <n v="0"/>
    <n v="0"/>
    <n v="0"/>
    <n v="0"/>
    <n v="246012.79999999999"/>
    <s v="SGD"/>
    <n v="208471.99999999997"/>
    <n v="208471.99999999997"/>
    <x v="2"/>
    <n v="135541.51557067552"/>
    <x v="950"/>
    <n v="155872.74290627684"/>
    <n v="155872.74290627684"/>
    <n v="0.14999999999999991"/>
  </r>
  <r>
    <x v="952"/>
    <x v="3"/>
    <s v="Hong Kong"/>
    <x v="3"/>
    <x v="1"/>
    <d v="2022-01-03T00:00:00"/>
    <d v="2022-12-01T00:00:00"/>
    <x v="5"/>
    <x v="14"/>
    <s v="U"/>
    <s v="HKD"/>
    <n v="1110274.0000000002"/>
    <n v="384120.00000000006"/>
    <n v="0"/>
    <n v="0"/>
    <n v="384120.00000000006"/>
    <n v="0"/>
    <n v="0"/>
    <n v="0"/>
    <n v="0"/>
    <n v="0"/>
    <n v="1494394.0000000002"/>
    <s v="HKD"/>
    <n v="1276815.1000000001"/>
    <n v="1276815.1000000001"/>
    <x v="2"/>
    <n v="141541.65843335484"/>
    <x v="951"/>
    <n v="162772.90719835804"/>
    <n v="162772.90719835804"/>
    <n v="0.1499999999999998"/>
  </r>
  <r>
    <x v="953"/>
    <x v="0"/>
    <s v="San Francisco"/>
    <x v="2"/>
    <x v="2"/>
    <d v="2022-01-03T00:00:00"/>
    <d v="2022-12-01T00:00:00"/>
    <x v="1"/>
    <x v="14"/>
    <s v="V"/>
    <s v="USD"/>
    <n v="190740.00000000003"/>
    <n v="89870.000000000015"/>
    <n v="0"/>
    <n v="0"/>
    <n v="89870.000000000015"/>
    <n v="0"/>
    <n v="0"/>
    <n v="0"/>
    <n v="0"/>
    <n v="0"/>
    <n v="280610.00000000006"/>
    <s v="USD"/>
    <n v="202184.40000000005"/>
    <n v="202184.40000000005"/>
    <x v="2"/>
    <n v="190740.00000000003"/>
    <x v="952"/>
    <n v="202184.40000000005"/>
    <n v="202184.40000000005"/>
    <n v="6.0000000000000116E-2"/>
  </r>
  <r>
    <x v="954"/>
    <x v="3"/>
    <s v="Texas"/>
    <x v="2"/>
    <x v="2"/>
    <d v="2022-01-03T00:00:00"/>
    <d v="2022-12-01T00:00:00"/>
    <x v="1"/>
    <x v="18"/>
    <s v="N"/>
    <s v="USD"/>
    <n v="189749.99999999997"/>
    <n v="26400.000000000004"/>
    <n v="0"/>
    <n v="0"/>
    <n v="26400.000000000004"/>
    <n v="0"/>
    <n v="0"/>
    <n v="0"/>
    <n v="0"/>
    <n v="0"/>
    <n v="216149.99999999997"/>
    <s v="USD"/>
    <n v="212520"/>
    <n v="212520"/>
    <x v="2"/>
    <n v="189749.99999999997"/>
    <x v="953"/>
    <n v="212520"/>
    <n v="212520"/>
    <n v="0.12000000000000018"/>
  </r>
  <r>
    <x v="955"/>
    <x v="0"/>
    <s v="Wilmington"/>
    <x v="2"/>
    <x v="2"/>
    <d v="2022-01-03T00:00:00"/>
    <d v="2022-12-01T00:00:00"/>
    <x v="1"/>
    <x v="23"/>
    <s v="P"/>
    <s v="USD"/>
    <n v="238095.00000000006"/>
    <n v="39385.5"/>
    <n v="0"/>
    <n v="0"/>
    <n v="39385.5"/>
    <n v="0"/>
    <n v="0"/>
    <n v="0"/>
    <n v="0"/>
    <n v="0"/>
    <n v="277480.50000000006"/>
    <s v="USD"/>
    <n v="245237.85000000006"/>
    <n v="245237.85000000006"/>
    <x v="2"/>
    <n v="238095.00000000006"/>
    <x v="954"/>
    <n v="245237.85000000006"/>
    <n v="245237.85000000006"/>
    <n v="3.0000000000000016E-2"/>
  </r>
  <r>
    <x v="956"/>
    <x v="3"/>
    <s v="Gurgaon"/>
    <x v="12"/>
    <x v="1"/>
    <d v="2008-11-03T00:00:00"/>
    <d v="2022-12-01T00:00:00"/>
    <x v="1"/>
    <x v="14"/>
    <s v="N"/>
    <s v="INR"/>
    <n v="2087800.0000000002"/>
    <n v="390390.00000000006"/>
    <n v="0"/>
    <n v="0"/>
    <n v="390390.00000000006"/>
    <n v="0"/>
    <n v="0"/>
    <n v="0"/>
    <n v="0"/>
    <n v="0"/>
    <n v="2478190.0000000005"/>
    <s v="INR"/>
    <n v="2129556.0000000005"/>
    <n v="2129556.0000000005"/>
    <x v="0"/>
    <n v="30938.391434816436"/>
    <x v="955"/>
    <n v="31557.159263512771"/>
    <n v="31557.159263512771"/>
    <n v="2.0000000000000191E-2"/>
  </r>
  <r>
    <x v="957"/>
    <x v="0"/>
    <s v="London"/>
    <x v="0"/>
    <x v="0"/>
    <d v="2022-01-03T00:00:00"/>
    <d v="2022-12-01T00:00:00"/>
    <x v="2"/>
    <x v="11"/>
    <s v="V"/>
    <s v="GBP"/>
    <n v="135960"/>
    <n v="97901.1"/>
    <n v="429554.46"/>
    <n v="0"/>
    <n v="527455.56000000006"/>
    <n v="0"/>
    <n v="0"/>
    <n v="0"/>
    <n v="0"/>
    <n v="0"/>
    <n v="663415.56000000006"/>
    <s v="GBP"/>
    <n v="146836.80000000002"/>
    <n v="146836.80000000002"/>
    <x v="2"/>
    <n v="180915.17401028413"/>
    <x v="956"/>
    <n v="195388.3879311069"/>
    <n v="195388.3879311069"/>
    <n v="8.0000000000000238E-2"/>
  </r>
  <r>
    <x v="958"/>
    <x v="0"/>
    <s v="Frankfurt"/>
    <x v="6"/>
    <x v="0"/>
    <d v="2022-01-10T00:00:00"/>
    <d v="2022-12-01T00:00:00"/>
    <x v="3"/>
    <x v="22"/>
    <s v="M"/>
    <s v="EUR"/>
    <n v="121387.20000000003"/>
    <n v="11495.000000000002"/>
    <n v="0"/>
    <n v="0"/>
    <n v="11495.000000000002"/>
    <n v="0"/>
    <n v="0"/>
    <n v="0"/>
    <n v="0"/>
    <n v="0"/>
    <n v="132882.20000000004"/>
    <s v="EUR"/>
    <n v="125028.81600000004"/>
    <n v="125028.81600000004"/>
    <x v="2"/>
    <n v="141695.27855637972"/>
    <x v="957"/>
    <n v="145946.1369130711"/>
    <n v="145946.1369130711"/>
    <n v="2.9999999999999867E-2"/>
  </r>
  <r>
    <x v="959"/>
    <x v="0"/>
    <s v="Frankfurt"/>
    <x v="6"/>
    <x v="0"/>
    <d v="2022-01-03T00:00:00"/>
    <d v="2022-12-01T00:00:00"/>
    <x v="3"/>
    <x v="19"/>
    <s v="N"/>
    <s v="EUR"/>
    <n v="147029.74"/>
    <n v="53350.000000000007"/>
    <n v="0"/>
    <n v="0"/>
    <n v="53350.000000000007"/>
    <n v="0"/>
    <n v="0"/>
    <n v="0"/>
    <n v="0"/>
    <n v="0"/>
    <n v="200379.74"/>
    <s v="EUR"/>
    <n v="155851.52439999999"/>
    <n v="155851.52439999999"/>
    <x v="2"/>
    <n v="171627.81549761488"/>
    <x v="958"/>
    <n v="181925.48442747179"/>
    <n v="181925.48442747179"/>
    <n v="6.0000000000000102E-2"/>
  </r>
  <r>
    <x v="960"/>
    <x v="3"/>
    <s v="San Francisco"/>
    <x v="2"/>
    <x v="2"/>
    <d v="2022-01-03T00:00:00"/>
    <d v="2022-12-01T00:00:00"/>
    <x v="2"/>
    <x v="4"/>
    <s v="X"/>
    <s v="USD"/>
    <n v="167475"/>
    <n v="64350"/>
    <n v="0"/>
    <n v="0"/>
    <n v="64350"/>
    <n v="0"/>
    <n v="0"/>
    <n v="0"/>
    <n v="0"/>
    <n v="0"/>
    <n v="231825"/>
    <s v="USD"/>
    <n v="177523.5"/>
    <n v="177523.5"/>
    <x v="2"/>
    <n v="167475"/>
    <x v="959"/>
    <n v="177523.5"/>
    <n v="177523.5"/>
    <n v="0.06"/>
  </r>
  <r>
    <x v="961"/>
    <x v="3"/>
    <s v="New York"/>
    <x v="2"/>
    <x v="2"/>
    <d v="2022-01-03T00:00:00"/>
    <d v="2022-12-01T00:00:00"/>
    <x v="1"/>
    <x v="21"/>
    <s v="V"/>
    <s v="USD"/>
    <n v="139132.4"/>
    <n v="35035"/>
    <n v="0"/>
    <n v="0"/>
    <n v="35035"/>
    <n v="0"/>
    <n v="0"/>
    <n v="0"/>
    <n v="0"/>
    <n v="0"/>
    <n v="174167.4"/>
    <s v="USD"/>
    <n v="150262.992"/>
    <n v="150262.992"/>
    <x v="2"/>
    <n v="139132.4"/>
    <x v="960"/>
    <n v="150262.992"/>
    <n v="150262.992"/>
    <n v="8.0000000000000029E-2"/>
  </r>
  <r>
    <x v="962"/>
    <x v="3"/>
    <s v="San Francisco"/>
    <x v="2"/>
    <x v="2"/>
    <d v="2022-01-10T00:00:00"/>
    <d v="2022-12-01T00:00:00"/>
    <x v="0"/>
    <x v="20"/>
    <s v="U"/>
    <s v="USD"/>
    <n v="181896"/>
    <n v="17908"/>
    <n v="0"/>
    <n v="0"/>
    <n v="17908"/>
    <n v="0"/>
    <n v="0"/>
    <n v="0"/>
    <n v="0"/>
    <n v="0"/>
    <n v="199804"/>
    <s v="USD"/>
    <n v="205542.47999999998"/>
    <n v="205542.47999999998"/>
    <x v="2"/>
    <n v="181896"/>
    <x v="961"/>
    <n v="205542.47999999998"/>
    <n v="205542.47999999998"/>
    <n v="0.12999999999999989"/>
  </r>
  <r>
    <x v="963"/>
    <x v="0"/>
    <s v="Budapest"/>
    <x v="19"/>
    <x v="0"/>
    <d v="2022-01-18T00:00:00"/>
    <d v="2022-12-01T00:00:00"/>
    <x v="1"/>
    <x v="21"/>
    <s v="Z"/>
    <s v="GBP"/>
    <n v="156750.00000000003"/>
    <n v="138710"/>
    <n v="0"/>
    <n v="0"/>
    <n v="138710"/>
    <n v="0"/>
    <n v="0"/>
    <n v="0"/>
    <n v="0"/>
    <n v="0"/>
    <n v="295460"/>
    <s v="GBP"/>
    <n v="173992.50000000006"/>
    <n v="173992.50000000006"/>
    <x v="2"/>
    <n v="208579.38751185677"/>
    <x v="962"/>
    <n v="231523.12013816103"/>
    <n v="231523.12013816103"/>
    <n v="0.11000000000000008"/>
  </r>
  <r>
    <x v="964"/>
    <x v="3"/>
    <s v="San Francisco"/>
    <x v="2"/>
    <x v="2"/>
    <d v="2022-01-10T00:00:00"/>
    <d v="2022-12-01T00:00:00"/>
    <x v="1"/>
    <x v="14"/>
    <s v="E"/>
    <s v="USD"/>
    <n v="212528.14"/>
    <n v="26393.4"/>
    <n v="0"/>
    <n v="0"/>
    <n v="26393.4"/>
    <n v="0"/>
    <n v="0"/>
    <n v="0"/>
    <n v="0"/>
    <n v="0"/>
    <n v="238921.54"/>
    <s v="USD"/>
    <n v="235906.23540000003"/>
    <n v="235906.23540000003"/>
    <x v="2"/>
    <n v="212528.14"/>
    <x v="963"/>
    <n v="235906.23540000003"/>
    <n v="235906.23540000003"/>
    <n v="0.11000000000000008"/>
  </r>
  <r>
    <x v="965"/>
    <x v="0"/>
    <s v="California"/>
    <x v="2"/>
    <x v="2"/>
    <d v="2022-01-10T00:00:00"/>
    <d v="2022-12-01T00:00:00"/>
    <x v="5"/>
    <x v="8"/>
    <s v="V"/>
    <s v="USD"/>
    <n v="205700.00000000006"/>
    <n v="363660.00000000006"/>
    <n v="0"/>
    <n v="0"/>
    <n v="363660.00000000006"/>
    <n v="30077.8"/>
    <n v="0"/>
    <n v="0"/>
    <n v="30077.8"/>
    <n v="0"/>
    <n v="599437.80000000016"/>
    <s v="USD"/>
    <n v="209814.00000000006"/>
    <n v="209814.00000000006"/>
    <x v="2"/>
    <n v="205700.00000000006"/>
    <x v="964"/>
    <n v="209814.00000000006"/>
    <n v="209814.00000000006"/>
    <n v="1.9999999999999993E-2"/>
  </r>
  <r>
    <x v="966"/>
    <x v="3"/>
    <s v="Philadelphia"/>
    <x v="2"/>
    <x v="2"/>
    <d v="2022-01-10T00:00:00"/>
    <d v="2022-12-01T00:00:00"/>
    <x v="2"/>
    <x v="8"/>
    <s v="I"/>
    <s v="USD"/>
    <n v="144430"/>
    <n v="92565.000000000015"/>
    <n v="0"/>
    <n v="0"/>
    <n v="92565.000000000015"/>
    <n v="0"/>
    <n v="0"/>
    <n v="0"/>
    <n v="0"/>
    <n v="0"/>
    <n v="236995"/>
    <s v="USD"/>
    <n v="145874.29999999999"/>
    <n v="145874.29999999999"/>
    <x v="2"/>
    <n v="144430"/>
    <x v="965"/>
    <n v="145874.29999999999"/>
    <n v="145874.29999999999"/>
    <n v="9.9999999999999187E-3"/>
  </r>
  <r>
    <x v="967"/>
    <x v="3"/>
    <s v="Princeton"/>
    <x v="2"/>
    <x v="2"/>
    <d v="2008-12-01T00:00:00"/>
    <d v="2022-12-01T00:00:00"/>
    <x v="1"/>
    <x v="19"/>
    <s v="X"/>
    <s v="USD"/>
    <n v="147917"/>
    <n v="17424"/>
    <n v="0"/>
    <n v="0"/>
    <n v="17424"/>
    <n v="0"/>
    <n v="0"/>
    <n v="0"/>
    <n v="0"/>
    <n v="0"/>
    <n v="165341"/>
    <s v="USD"/>
    <n v="161229.53"/>
    <n v="161229.53"/>
    <x v="0"/>
    <n v="147917"/>
    <x v="966"/>
    <n v="161229.53"/>
    <n v="161229.53"/>
    <n v="0.09"/>
  </r>
  <r>
    <x v="968"/>
    <x v="3"/>
    <s v="San Francisco"/>
    <x v="2"/>
    <x v="2"/>
    <d v="2022-01-10T00:00:00"/>
    <d v="2022-12-01T00:00:00"/>
    <x v="1"/>
    <x v="16"/>
    <s v="I"/>
    <s v="USD"/>
    <n v="185815.02500000002"/>
    <n v="32912"/>
    <n v="0"/>
    <n v="0"/>
    <n v="32912"/>
    <n v="0"/>
    <n v="0"/>
    <n v="0"/>
    <n v="0"/>
    <n v="0"/>
    <n v="218727.02500000002"/>
    <s v="USD"/>
    <n v="206254.67775000003"/>
    <n v="206254.67775000003"/>
    <x v="2"/>
    <n v="185815.02500000002"/>
    <x v="967"/>
    <n v="206254.67775000003"/>
    <n v="206254.67775000003"/>
    <n v="0.11000000000000003"/>
  </r>
  <r>
    <x v="969"/>
    <x v="3"/>
    <s v="New York"/>
    <x v="2"/>
    <x v="2"/>
    <d v="2022-01-18T00:00:00"/>
    <d v="2022-12-01T00:00:00"/>
    <x v="1"/>
    <x v="0"/>
    <s v="S"/>
    <s v="USD"/>
    <n v="167134"/>
    <n v="34848"/>
    <n v="0"/>
    <n v="0"/>
    <n v="34848"/>
    <n v="0"/>
    <n v="0"/>
    <n v="0"/>
    <n v="0"/>
    <n v="0"/>
    <n v="201982"/>
    <s v="USD"/>
    <n v="172148.02000000002"/>
    <n v="172148.02000000002"/>
    <x v="2"/>
    <n v="167134"/>
    <x v="968"/>
    <n v="172148.02000000002"/>
    <n v="172148.02000000002"/>
    <n v="3.000000000000011E-2"/>
  </r>
  <r>
    <x v="970"/>
    <x v="3"/>
    <s v="London"/>
    <x v="0"/>
    <x v="0"/>
    <d v="2022-03-07T00:00:00"/>
    <d v="2022-12-01T00:00:00"/>
    <x v="5"/>
    <x v="9"/>
    <s v="E"/>
    <s v="GBP"/>
    <n v="107525.00000000001"/>
    <n v="38962"/>
    <n v="0"/>
    <n v="0"/>
    <n v="38962"/>
    <n v="0"/>
    <n v="0"/>
    <n v="0"/>
    <n v="0"/>
    <n v="0"/>
    <n v="146487"/>
    <s v="GBP"/>
    <n v="116127.00000000003"/>
    <n v="116127.00000000003"/>
    <x v="2"/>
    <n v="143078.14125813331"/>
    <x v="969"/>
    <n v="154524.39255878399"/>
    <n v="154524.39255878399"/>
    <n v="8.0000000000000085E-2"/>
  </r>
  <r>
    <x v="971"/>
    <x v="3"/>
    <s v="London"/>
    <x v="0"/>
    <x v="0"/>
    <d v="2022-01-24T00:00:00"/>
    <d v="2022-12-01T00:00:00"/>
    <x v="3"/>
    <x v="16"/>
    <s v="C"/>
    <s v="GBP"/>
    <n v="83983.625"/>
    <n v="31020"/>
    <n v="0"/>
    <n v="0"/>
    <n v="31020"/>
    <n v="0"/>
    <n v="0"/>
    <n v="0"/>
    <n v="0"/>
    <n v="0"/>
    <n v="115003.625"/>
    <s v="GBP"/>
    <n v="85663.297500000001"/>
    <n v="85663.297500000001"/>
    <x v="2"/>
    <n v="111752.8106126026"/>
    <x v="970"/>
    <n v="113987.86682485466"/>
    <n v="113987.86682485466"/>
    <n v="2.0000000000000108E-2"/>
  </r>
  <r>
    <x v="972"/>
    <x v="0"/>
    <s v="New York"/>
    <x v="2"/>
    <x v="2"/>
    <d v="2022-01-24T00:00:00"/>
    <d v="2022-12-01T00:00:00"/>
    <x v="1"/>
    <x v="14"/>
    <s v="Y"/>
    <s v="USD"/>
    <n v="193600.00000000003"/>
    <n v="49500.000000000007"/>
    <n v="0"/>
    <n v="0"/>
    <n v="49500.000000000007"/>
    <n v="0"/>
    <n v="0"/>
    <n v="0"/>
    <n v="0"/>
    <n v="0"/>
    <n v="243100.00000000003"/>
    <s v="USD"/>
    <n v="197472.00000000003"/>
    <n v="197472.00000000003"/>
    <x v="2"/>
    <n v="193600.00000000003"/>
    <x v="971"/>
    <n v="197472.00000000003"/>
    <n v="197472.00000000003"/>
    <n v="1.9999999999999997E-2"/>
  </r>
  <r>
    <x v="973"/>
    <x v="0"/>
    <s v="San Francisco"/>
    <x v="2"/>
    <x v="2"/>
    <d v="2022-01-18T00:00:00"/>
    <d v="2022-12-01T00:00:00"/>
    <x v="2"/>
    <x v="17"/>
    <s v="F"/>
    <s v="USD"/>
    <n v="213675.00000000006"/>
    <n v="0"/>
    <n v="420000.00000000006"/>
    <n v="0"/>
    <n v="420000.00000000006"/>
    <n v="0"/>
    <n v="0"/>
    <n v="0"/>
    <n v="0"/>
    <n v="0"/>
    <n v="633675.00000000012"/>
    <s v="USD"/>
    <n v="217948.50000000006"/>
    <n v="217948.50000000006"/>
    <x v="2"/>
    <n v="213675.00000000006"/>
    <x v="972"/>
    <n v="217948.50000000006"/>
    <n v="217948.50000000006"/>
    <n v="1.9999999999999993E-2"/>
  </r>
  <r>
    <x v="974"/>
    <x v="3"/>
    <s v="San Francisco"/>
    <x v="2"/>
    <x v="2"/>
    <d v="2022-01-17T00:00:00"/>
    <d v="2022-12-01T00:00:00"/>
    <x v="1"/>
    <x v="11"/>
    <s v="I"/>
    <s v="USD"/>
    <n v="192610.00000000003"/>
    <n v="52635.000000000007"/>
    <n v="0"/>
    <n v="0"/>
    <n v="52635.000000000007"/>
    <n v="0"/>
    <n v="0"/>
    <n v="0"/>
    <n v="0"/>
    <n v="0"/>
    <n v="245245.00000000003"/>
    <s v="USD"/>
    <n v="211871.00000000006"/>
    <n v="211871.00000000006"/>
    <x v="2"/>
    <n v="192610.00000000003"/>
    <x v="973"/>
    <n v="211871.00000000006"/>
    <n v="211871.00000000006"/>
    <n v="0.10000000000000013"/>
  </r>
  <r>
    <x v="975"/>
    <x v="7"/>
    <s v="London"/>
    <x v="0"/>
    <x v="0"/>
    <d v="2022-01-24T00:00:00"/>
    <d v="2022-12-01T00:00:00"/>
    <x v="3"/>
    <x v="4"/>
    <s v="E"/>
    <s v="GBP"/>
    <n v="56265.000000000015"/>
    <n v="10243.199999999999"/>
    <n v="0"/>
    <n v="0"/>
    <n v="10243.199999999999"/>
    <n v="0"/>
    <n v="0"/>
    <n v="0"/>
    <n v="0"/>
    <n v="0"/>
    <n v="66508.200000000012"/>
    <s v="GBP"/>
    <n v="57952.950000000019"/>
    <n v="57952.950000000019"/>
    <x v="2"/>
    <n v="74869.02225425595"/>
    <x v="974"/>
    <n v="77115.092921883639"/>
    <n v="77115.092921883639"/>
    <n v="3.0000000000000148E-2"/>
  </r>
  <r>
    <x v="976"/>
    <x v="1"/>
    <s v="Edinburgh"/>
    <x v="0"/>
    <x v="0"/>
    <d v="2022-01-24T00:00:00"/>
    <d v="2022-12-01T00:00:00"/>
    <x v="1"/>
    <x v="14"/>
    <s v="Z"/>
    <s v="GBP"/>
    <n v="40425"/>
    <n v="0"/>
    <n v="0"/>
    <n v="0"/>
    <n v="0"/>
    <n v="0"/>
    <n v="0"/>
    <n v="0"/>
    <n v="0"/>
    <n v="0"/>
    <n v="40425"/>
    <s v="GBP"/>
    <n v="46084.500000000007"/>
    <n v="46084.500000000007"/>
    <x v="2"/>
    <n v="53791.526253057782"/>
    <x v="975"/>
    <n v="61322.339928485882"/>
    <n v="61322.339928485882"/>
    <n v="0.14000000000000021"/>
  </r>
  <r>
    <x v="977"/>
    <x v="3"/>
    <s v="San Francisco"/>
    <x v="2"/>
    <x v="2"/>
    <d v="2022-01-24T00:00:00"/>
    <d v="2022-12-01T00:00:00"/>
    <x v="1"/>
    <x v="22"/>
    <s v="J"/>
    <s v="USD"/>
    <n v="215600.00000000006"/>
    <n v="50666.000000000007"/>
    <n v="0"/>
    <n v="0"/>
    <n v="50666.000000000007"/>
    <n v="0"/>
    <n v="0"/>
    <n v="0"/>
    <n v="0"/>
    <n v="0"/>
    <n v="266266.00000000006"/>
    <s v="USD"/>
    <n v="228536.00000000009"/>
    <n v="228536.00000000009"/>
    <x v="2"/>
    <n v="215600.00000000006"/>
    <x v="976"/>
    <n v="228536.00000000009"/>
    <n v="228536.00000000009"/>
    <n v="6.0000000000000116E-2"/>
  </r>
  <r>
    <x v="978"/>
    <x v="0"/>
    <s v="Pennsylvania"/>
    <x v="2"/>
    <x v="2"/>
    <d v="2009-01-05T00:00:00"/>
    <d v="2022-12-01T00:00:00"/>
    <x v="4"/>
    <x v="4"/>
    <s v="N"/>
    <s v="USD"/>
    <n v="172480.00000000003"/>
    <n v="243287"/>
    <n v="0"/>
    <n v="0"/>
    <n v="243287"/>
    <n v="141368.65"/>
    <n v="0"/>
    <n v="0"/>
    <n v="141368.65"/>
    <n v="0"/>
    <n v="557135.65"/>
    <s v="USD"/>
    <n v="198352.00000000003"/>
    <n v="198352.00000000003"/>
    <x v="0"/>
    <n v="172480.00000000003"/>
    <x v="977"/>
    <n v="198352.00000000003"/>
    <n v="198352.00000000003"/>
    <n v="0.14999999999999997"/>
  </r>
  <r>
    <x v="979"/>
    <x v="0"/>
    <s v="San Francisco"/>
    <x v="2"/>
    <x v="2"/>
    <d v="2022-01-24T00:00:00"/>
    <d v="2022-12-01T00:00:00"/>
    <x v="0"/>
    <x v="13"/>
    <s v="P"/>
    <s v="USD"/>
    <n v="197389.50000000003"/>
    <n v="169290"/>
    <n v="0"/>
    <n v="0"/>
    <n v="169290"/>
    <n v="0"/>
    <n v="0"/>
    <n v="0"/>
    <n v="0"/>
    <n v="0"/>
    <n v="366679.5"/>
    <s v="USD"/>
    <n v="221076.24000000005"/>
    <n v="221076.24000000005"/>
    <x v="2"/>
    <n v="197389.50000000003"/>
    <x v="978"/>
    <n v="221076.24000000005"/>
    <n v="221076.24000000005"/>
    <n v="0.12000000000000008"/>
  </r>
  <r>
    <x v="980"/>
    <x v="3"/>
    <s v="San Francisco"/>
    <x v="2"/>
    <x v="2"/>
    <d v="2022-01-24T00:00:00"/>
    <d v="2022-12-01T00:00:00"/>
    <x v="5"/>
    <x v="7"/>
    <s v="J"/>
    <s v="USD"/>
    <n v="151470"/>
    <n v="14850"/>
    <n v="0"/>
    <n v="0"/>
    <n v="14850"/>
    <n v="0"/>
    <n v="0"/>
    <n v="0"/>
    <n v="0"/>
    <n v="0"/>
    <n v="166320"/>
    <s v="USD"/>
    <n v="157528.80000000002"/>
    <n v="157528.80000000002"/>
    <x v="2"/>
    <n v="151470"/>
    <x v="979"/>
    <n v="157528.80000000002"/>
    <n v="157528.80000000002"/>
    <n v="4.0000000000000112E-2"/>
  </r>
  <r>
    <x v="981"/>
    <x v="1"/>
    <s v="London"/>
    <x v="0"/>
    <x v="0"/>
    <d v="2022-01-24T00:00:00"/>
    <d v="2022-12-01T00:00:00"/>
    <x v="0"/>
    <x v="5"/>
    <s v="V"/>
    <s v="GBP"/>
    <n v="41807.455139999998"/>
    <n v="0"/>
    <n v="0"/>
    <n v="0"/>
    <n v="0"/>
    <n v="0"/>
    <n v="0"/>
    <n v="0"/>
    <n v="0"/>
    <n v="0"/>
    <n v="41807.455139999998"/>
    <s v="GBP"/>
    <n v="48078.573410999998"/>
    <n v="48078.573410999998"/>
    <x v="2"/>
    <n v="55631.090185203349"/>
    <x v="980"/>
    <n v="63975.753712983853"/>
    <n v="63975.753712983853"/>
    <n v="0.15000000000000002"/>
  </r>
  <r>
    <x v="982"/>
    <x v="3"/>
    <s v="San Francisco"/>
    <x v="2"/>
    <x v="2"/>
    <d v="2022-01-31T00:00:00"/>
    <d v="2022-12-01T00:00:00"/>
    <x v="1"/>
    <x v="21"/>
    <s v="X"/>
    <s v="USD"/>
    <n v="203830.00000000006"/>
    <n v="55484.000000000007"/>
    <n v="0"/>
    <n v="0"/>
    <n v="55484.000000000007"/>
    <n v="0"/>
    <n v="0"/>
    <n v="0"/>
    <n v="0"/>
    <n v="0"/>
    <n v="259314.00000000006"/>
    <s v="USD"/>
    <n v="232366.2000000001"/>
    <n v="232366.2000000001"/>
    <x v="2"/>
    <n v="203830.00000000006"/>
    <x v="981"/>
    <n v="232366.2000000001"/>
    <n v="232366.2000000001"/>
    <n v="0.14000000000000015"/>
  </r>
  <r>
    <x v="983"/>
    <x v="1"/>
    <s v="Edinburgh"/>
    <x v="0"/>
    <x v="0"/>
    <d v="2022-01-31T00:00:00"/>
    <d v="2022-12-01T00:00:00"/>
    <x v="1"/>
    <x v="0"/>
    <s v="X"/>
    <s v="GBP"/>
    <n v="38069.9"/>
    <n v="4207.5"/>
    <n v="0"/>
    <n v="0"/>
    <n v="4207.5"/>
    <n v="0"/>
    <n v="0"/>
    <n v="0"/>
    <n v="0"/>
    <n v="0"/>
    <n v="42277.4"/>
    <s v="GBP"/>
    <n v="39973.395000000004"/>
    <n v="39973.395000000004"/>
    <x v="2"/>
    <n v="50657.712437879643"/>
    <x v="982"/>
    <n v="53190.598059773627"/>
    <n v="53190.598059773627"/>
    <n v="5.0000000000000031E-2"/>
  </r>
  <r>
    <x v="984"/>
    <x v="0"/>
    <s v="San Francisco"/>
    <x v="2"/>
    <x v="2"/>
    <d v="2022-02-07T00:00:00"/>
    <d v="2022-12-01T00:00:00"/>
    <x v="5"/>
    <x v="17"/>
    <s v="D"/>
    <s v="USD"/>
    <n v="234025.00000000003"/>
    <n v="173910.00000000003"/>
    <n v="0"/>
    <n v="0"/>
    <n v="173910.00000000003"/>
    <n v="0"/>
    <n v="0"/>
    <n v="0"/>
    <n v="0"/>
    <n v="0"/>
    <n v="407935.00000000006"/>
    <s v="USD"/>
    <n v="262108.00000000006"/>
    <n v="262108.00000000006"/>
    <x v="2"/>
    <n v="234025.00000000003"/>
    <x v="983"/>
    <n v="262108.00000000006"/>
    <n v="262108.00000000006"/>
    <n v="0.12000000000000011"/>
  </r>
  <r>
    <x v="985"/>
    <x v="0"/>
    <s v="San Francisco"/>
    <x v="2"/>
    <x v="2"/>
    <d v="2022-01-31T00:00:00"/>
    <d v="2022-12-01T00:00:00"/>
    <x v="5"/>
    <x v="16"/>
    <s v="T"/>
    <s v="USD"/>
    <n v="193600.00000000003"/>
    <n v="93005.000000000015"/>
    <n v="0"/>
    <n v="0"/>
    <n v="93005.000000000015"/>
    <n v="0"/>
    <n v="0"/>
    <n v="0"/>
    <n v="0"/>
    <n v="0"/>
    <n v="286605.00000000006"/>
    <s v="USD"/>
    <n v="218768"/>
    <n v="218768"/>
    <x v="2"/>
    <n v="193600.00000000003"/>
    <x v="984"/>
    <n v="218768"/>
    <n v="218768"/>
    <n v="0.12999999999999984"/>
  </r>
  <r>
    <x v="986"/>
    <x v="3"/>
    <s v="San Francisco"/>
    <x v="2"/>
    <x v="2"/>
    <d v="2022-02-14T00:00:00"/>
    <d v="2022-12-01T00:00:00"/>
    <x v="1"/>
    <x v="4"/>
    <s v="T"/>
    <s v="USD"/>
    <n v="209440.00000000006"/>
    <n v="49082.000000000007"/>
    <n v="0"/>
    <n v="0"/>
    <n v="49082.000000000007"/>
    <n v="0"/>
    <n v="0"/>
    <n v="0"/>
    <n v="0"/>
    <n v="0"/>
    <n v="258522.00000000006"/>
    <s v="USD"/>
    <n v="211534.40000000005"/>
    <n v="211534.40000000005"/>
    <x v="2"/>
    <n v="209440.00000000006"/>
    <x v="985"/>
    <n v="211534.40000000005"/>
    <n v="211534.40000000005"/>
    <n v="9.999999999999969E-3"/>
  </r>
  <r>
    <x v="987"/>
    <x v="3"/>
    <s v="San Francisco"/>
    <x v="2"/>
    <x v="2"/>
    <d v="2022-02-07T00:00:00"/>
    <d v="2022-12-01T00:00:00"/>
    <x v="1"/>
    <x v="24"/>
    <s v="G"/>
    <s v="USD"/>
    <n v="185845"/>
    <n v="41382"/>
    <n v="0"/>
    <n v="0"/>
    <n v="41382"/>
    <n v="0"/>
    <n v="0"/>
    <n v="0"/>
    <n v="0"/>
    <n v="0"/>
    <n v="227227"/>
    <s v="USD"/>
    <n v="210004.84999999998"/>
    <n v="210004.84999999998"/>
    <x v="2"/>
    <n v="185845"/>
    <x v="986"/>
    <n v="210004.84999999998"/>
    <n v="210004.84999999998"/>
    <n v="0.12999999999999987"/>
  </r>
  <r>
    <x v="988"/>
    <x v="0"/>
    <s v="New York"/>
    <x v="2"/>
    <x v="2"/>
    <d v="2022-02-07T00:00:00"/>
    <d v="2022-12-01T00:00:00"/>
    <x v="0"/>
    <x v="7"/>
    <s v="G"/>
    <s v="USD"/>
    <n v="196350.00000000003"/>
    <n v="256498"/>
    <n v="0"/>
    <n v="0"/>
    <n v="256498"/>
    <n v="0"/>
    <n v="0"/>
    <n v="0"/>
    <n v="0"/>
    <n v="0"/>
    <n v="452848"/>
    <s v="USD"/>
    <n v="221875.5"/>
    <n v="221875.5"/>
    <x v="2"/>
    <n v="196350.00000000003"/>
    <x v="987"/>
    <n v="221875.5"/>
    <n v="221875.5"/>
    <n v="0.12999999999999984"/>
  </r>
  <r>
    <x v="989"/>
    <x v="3"/>
    <s v="Sydney"/>
    <x v="4"/>
    <x v="1"/>
    <d v="2009-01-28T00:00:00"/>
    <d v="2022-12-01T00:00:00"/>
    <x v="0"/>
    <x v="25"/>
    <s v="B"/>
    <s v="AUD"/>
    <n v="114376.35000000002"/>
    <n v="4730"/>
    <n v="0"/>
    <n v="0"/>
    <n v="4730"/>
    <n v="0"/>
    <n v="0"/>
    <n v="0"/>
    <n v="0"/>
    <n v="0"/>
    <n v="119106.35000000002"/>
    <s v="AUD"/>
    <n v="123526.45800000003"/>
    <n v="123526.45800000003"/>
    <x v="0"/>
    <n v="86542.865230548487"/>
    <x v="988"/>
    <n v="93466.294448992368"/>
    <n v="93466.294448992368"/>
    <n v="8.0000000000000029E-2"/>
  </r>
  <r>
    <x v="990"/>
    <x v="3"/>
    <s v="Princeton"/>
    <x v="2"/>
    <x v="2"/>
    <d v="2022-02-14T00:00:00"/>
    <d v="2022-12-01T00:00:00"/>
    <x v="1"/>
    <x v="3"/>
    <s v="P"/>
    <s v="USD"/>
    <n v="177100"/>
    <n v="19206"/>
    <n v="0"/>
    <n v="0"/>
    <n v="19206"/>
    <n v="0"/>
    <n v="0"/>
    <n v="0"/>
    <n v="0"/>
    <n v="0"/>
    <n v="196306"/>
    <s v="USD"/>
    <n v="196581.00000000003"/>
    <n v="196581.00000000003"/>
    <x v="2"/>
    <n v="177100"/>
    <x v="989"/>
    <n v="196581.00000000003"/>
    <n v="196581.00000000003"/>
    <n v="0.11000000000000017"/>
  </r>
  <r>
    <x v="991"/>
    <x v="1"/>
    <s v="London"/>
    <x v="0"/>
    <x v="0"/>
    <d v="2022-02-07T00:00:00"/>
    <d v="2022-12-01T00:00:00"/>
    <x v="1"/>
    <x v="18"/>
    <s v="H"/>
    <s v="GBP"/>
    <n v="37422"/>
    <n v="7146.7000000000007"/>
    <n v="0"/>
    <n v="0"/>
    <n v="7146.7000000000007"/>
    <n v="0"/>
    <n v="0"/>
    <n v="0"/>
    <n v="0"/>
    <n v="0"/>
    <n v="44568.7"/>
    <s v="GBP"/>
    <n v="37796.22"/>
    <n v="37796.22"/>
    <x v="2"/>
    <n v="49795.584302830634"/>
    <x v="990"/>
    <n v="50293.54014585894"/>
    <n v="50293.54014585894"/>
    <n v="1.0000000000000011E-2"/>
  </r>
  <r>
    <x v="992"/>
    <x v="0"/>
    <s v="London"/>
    <x v="0"/>
    <x v="0"/>
    <d v="2022-02-07T00:00:00"/>
    <d v="2022-12-01T00:00:00"/>
    <x v="0"/>
    <x v="3"/>
    <s v="G"/>
    <s v="GBP"/>
    <n v="75378.600000000006"/>
    <n v="38786.000000000007"/>
    <n v="0"/>
    <n v="0"/>
    <n v="38786.000000000007"/>
    <n v="0"/>
    <n v="0"/>
    <n v="0"/>
    <n v="0"/>
    <n v="0"/>
    <n v="114164.6"/>
    <s v="GBP"/>
    <n v="85177.817999999999"/>
    <n v="85177.817999999999"/>
    <x v="2"/>
    <n v="100302.53409570172"/>
    <x v="991"/>
    <n v="113341.86352814293"/>
    <n v="113341.86352814293"/>
    <n v="0.12999999999999989"/>
  </r>
  <r>
    <x v="993"/>
    <x v="0"/>
    <s v="San Francisco"/>
    <x v="2"/>
    <x v="2"/>
    <d v="2022-02-14T00:00:00"/>
    <d v="2022-12-01T00:00:00"/>
    <x v="5"/>
    <x v="20"/>
    <s v="A"/>
    <s v="USD"/>
    <n v="177100"/>
    <n v="110880.00000000001"/>
    <n v="0"/>
    <n v="0"/>
    <n v="110880.00000000001"/>
    <n v="0"/>
    <n v="0"/>
    <n v="0"/>
    <n v="0"/>
    <n v="0"/>
    <n v="287980"/>
    <s v="USD"/>
    <n v="191268"/>
    <n v="191268"/>
    <x v="2"/>
    <n v="177100"/>
    <x v="992"/>
    <n v="191268"/>
    <n v="191268"/>
    <n v="0.08"/>
  </r>
  <r>
    <x v="994"/>
    <x v="3"/>
    <s v="San Francisco"/>
    <x v="2"/>
    <x v="2"/>
    <d v="2022-02-14T00:00:00"/>
    <d v="2022-12-01T00:00:00"/>
    <x v="3"/>
    <x v="6"/>
    <s v="E"/>
    <s v="USD"/>
    <n v="164835"/>
    <n v="18920"/>
    <n v="0"/>
    <n v="0"/>
    <n v="18920"/>
    <n v="0"/>
    <n v="0"/>
    <n v="0"/>
    <n v="0"/>
    <n v="0"/>
    <n v="183755"/>
    <s v="USD"/>
    <n v="189560.24999999997"/>
    <n v="189560.24999999997"/>
    <x v="2"/>
    <n v="164835"/>
    <x v="993"/>
    <n v="189560.24999999997"/>
    <n v="189560.24999999997"/>
    <n v="0.14999999999999983"/>
  </r>
  <r>
    <x v="995"/>
    <x v="1"/>
    <s v="London"/>
    <x v="0"/>
    <x v="0"/>
    <d v="2022-02-14T00:00:00"/>
    <d v="2022-12-01T00:00:00"/>
    <x v="1"/>
    <x v="18"/>
    <s v="I"/>
    <s v="GBP"/>
    <n v="37422"/>
    <n v="7920"/>
    <n v="0"/>
    <n v="0"/>
    <n v="7920"/>
    <n v="0"/>
    <n v="0"/>
    <n v="0"/>
    <n v="0"/>
    <n v="0"/>
    <n v="45342"/>
    <s v="GBP"/>
    <n v="43035.299999999996"/>
    <n v="43035.299999999996"/>
    <x v="2"/>
    <n v="49795.584302830634"/>
    <x v="994"/>
    <n v="57264.921948255222"/>
    <n v="57264.921948255222"/>
    <n v="0.14999999999999986"/>
  </r>
  <r>
    <x v="996"/>
    <x v="0"/>
    <s v="Chicago"/>
    <x v="2"/>
    <x v="2"/>
    <d v="2022-02-14T00:00:00"/>
    <d v="2022-12-01T00:00:00"/>
    <x v="4"/>
    <x v="23"/>
    <s v="L"/>
    <s v="USD"/>
    <n v="209825.00000000006"/>
    <n v="308550.00000000006"/>
    <n v="0"/>
    <n v="0"/>
    <n v="308550.00000000006"/>
    <n v="0"/>
    <n v="0"/>
    <n v="0"/>
    <n v="0"/>
    <n v="0"/>
    <n v="518375.00000000012"/>
    <s v="USD"/>
    <n v="239200.50000000009"/>
    <n v="239200.50000000009"/>
    <x v="2"/>
    <n v="209825.00000000006"/>
    <x v="995"/>
    <n v="239200.50000000009"/>
    <n v="239200.50000000009"/>
    <n v="0.1400000000000001"/>
  </r>
  <r>
    <x v="997"/>
    <x v="3"/>
    <s v="San Francisco"/>
    <x v="2"/>
    <x v="2"/>
    <d v="2022-02-28T00:00:00"/>
    <d v="2022-12-01T00:00:00"/>
    <x v="1"/>
    <x v="4"/>
    <s v="R"/>
    <s v="USD"/>
    <n v="156816"/>
    <n v="33396"/>
    <n v="0"/>
    <n v="0"/>
    <n v="33396"/>
    <n v="0"/>
    <n v="0"/>
    <n v="0"/>
    <n v="0"/>
    <n v="0"/>
    <n v="190212"/>
    <s v="USD"/>
    <n v="164656.80000000002"/>
    <n v="164656.80000000002"/>
    <x v="2"/>
    <n v="156816"/>
    <x v="996"/>
    <n v="164656.80000000002"/>
    <n v="164656.80000000002"/>
    <n v="5.0000000000000114E-2"/>
  </r>
  <r>
    <x v="998"/>
    <x v="3"/>
    <s v="London"/>
    <x v="0"/>
    <x v="0"/>
    <d v="2022-02-14T00:00:00"/>
    <d v="2022-12-01T00:00:00"/>
    <x v="0"/>
    <x v="21"/>
    <s v="W"/>
    <s v="GBP"/>
    <n v="106753.90000000002"/>
    <n v="8034.4"/>
    <n v="0"/>
    <n v="0"/>
    <n v="8034.4"/>
    <n v="0"/>
    <n v="0"/>
    <n v="0"/>
    <n v="0"/>
    <n v="0"/>
    <n v="114788.30000000002"/>
    <s v="GBP"/>
    <n v="120631.90700000002"/>
    <n v="120631.90700000002"/>
    <x v="2"/>
    <n v="142052.077043075"/>
    <x v="997"/>
    <n v="160518.84705867473"/>
    <n v="160518.84705867473"/>
    <n v="0.12999999999999987"/>
  </r>
  <r>
    <x v="999"/>
    <x v="0"/>
    <s v="New York"/>
    <x v="2"/>
    <x v="2"/>
    <d v="2022-02-14T00:00:00"/>
    <d v="2022-12-01T00:00:00"/>
    <x v="1"/>
    <x v="20"/>
    <s v="A"/>
    <s v="USD"/>
    <n v="227978.30000000002"/>
    <n v="105930.00000000001"/>
    <n v="0"/>
    <n v="0"/>
    <n v="105930.00000000001"/>
    <n v="0"/>
    <n v="0"/>
    <n v="0"/>
    <n v="0"/>
    <n v="0"/>
    <n v="333908.30000000005"/>
    <s v="USD"/>
    <n v="241656.99800000002"/>
    <n v="241656.99800000002"/>
    <x v="2"/>
    <n v="227978.30000000002"/>
    <x v="998"/>
    <n v="241656.99800000002"/>
    <n v="241656.99800000002"/>
    <n v="6.0000000000000012E-2"/>
  </r>
  <r>
    <x v="1000"/>
    <x v="3"/>
    <s v="Tokyo"/>
    <x v="1"/>
    <x v="1"/>
    <d v="2007-07-02T00:00:00"/>
    <d v="2022-12-01T00:00:00"/>
    <x v="0"/>
    <x v="11"/>
    <s v="Z"/>
    <s v="JPY"/>
    <n v="14916000"/>
    <n v="2805000.0000000005"/>
    <n v="0"/>
    <n v="0"/>
    <n v="2805000.0000000005"/>
    <n v="0"/>
    <n v="0"/>
    <n v="0"/>
    <n v="0"/>
    <n v="0"/>
    <n v="17721000"/>
    <s v="JPY"/>
    <n v="16855080"/>
    <n v="16855080"/>
    <x v="0"/>
    <n v="137291.177688803"/>
    <x v="999"/>
    <n v="155139.03078834739"/>
    <n v="155139.03078834739"/>
    <n v="0.12999999999999998"/>
  </r>
  <r>
    <x v="1001"/>
    <x v="1"/>
    <s v="Sydney"/>
    <x v="4"/>
    <x v="1"/>
    <d v="2009-01-28T00:00:00"/>
    <d v="2022-12-01T00:00:00"/>
    <x v="1"/>
    <x v="9"/>
    <s v="P"/>
    <s v="AUD"/>
    <n v="170042.4"/>
    <n v="13648.800000000001"/>
    <n v="0"/>
    <n v="0"/>
    <n v="13648.800000000001"/>
    <n v="0"/>
    <n v="0"/>
    <n v="0"/>
    <n v="0"/>
    <n v="0"/>
    <n v="183691.19999999998"/>
    <s v="AUD"/>
    <n v="183645.79200000002"/>
    <n v="183645.79200000002"/>
    <x v="0"/>
    <n v="128662.58196453213"/>
    <x v="1000"/>
    <n v="138955.58852169471"/>
    <n v="138955.58852169471"/>
    <n v="8.0000000000000029E-2"/>
  </r>
  <r>
    <x v="1002"/>
    <x v="4"/>
    <s v="New York"/>
    <x v="2"/>
    <x v="2"/>
    <d v="2022-03-14T00:00:00"/>
    <d v="2022-12-01T00:00:00"/>
    <x v="0"/>
    <x v="10"/>
    <s v="A"/>
    <s v="USD"/>
    <n v="249260.00000000003"/>
    <n v="454080"/>
    <n v="0"/>
    <n v="0"/>
    <n v="454080"/>
    <n v="0"/>
    <n v="0"/>
    <n v="0"/>
    <n v="0"/>
    <n v="330000"/>
    <n v="1033340"/>
    <s v="USD"/>
    <n v="256737.80000000005"/>
    <n v="256737.80000000005"/>
    <x v="2"/>
    <n v="249260.00000000003"/>
    <x v="1001"/>
    <n v="256737.80000000005"/>
    <n v="256737.80000000005"/>
    <n v="3.0000000000000068E-2"/>
  </r>
  <r>
    <x v="1003"/>
    <x v="0"/>
    <s v="New York"/>
    <x v="2"/>
    <x v="2"/>
    <d v="2022-02-22T00:00:00"/>
    <d v="2022-12-01T00:00:00"/>
    <x v="0"/>
    <x v="19"/>
    <s v="O"/>
    <s v="USD"/>
    <n v="170665"/>
    <n v="56628.000000000007"/>
    <n v="0"/>
    <n v="0"/>
    <n v="56628.000000000007"/>
    <n v="0"/>
    <n v="0"/>
    <n v="0"/>
    <n v="0"/>
    <n v="0"/>
    <n v="227293"/>
    <s v="USD"/>
    <n v="177491.6"/>
    <n v="177491.6"/>
    <x v="2"/>
    <n v="170665"/>
    <x v="1002"/>
    <n v="177491.6"/>
    <n v="177491.6"/>
    <n v="4.0000000000000036E-2"/>
  </r>
  <r>
    <x v="1004"/>
    <x v="3"/>
    <s v="San Francisco"/>
    <x v="2"/>
    <x v="2"/>
    <d v="2022-02-21T00:00:00"/>
    <d v="2022-12-01T00:00:00"/>
    <x v="0"/>
    <x v="12"/>
    <s v="O"/>
    <s v="USD"/>
    <n v="121950.40000000002"/>
    <n v="39688.000000000007"/>
    <n v="0"/>
    <n v="0"/>
    <n v="39688.000000000007"/>
    <n v="0"/>
    <n v="0"/>
    <n v="0"/>
    <n v="0"/>
    <n v="0"/>
    <n v="161638.40000000002"/>
    <s v="USD"/>
    <n v="132925.93600000005"/>
    <n v="132925.93600000005"/>
    <x v="2"/>
    <n v="121950.40000000002"/>
    <x v="1003"/>
    <n v="132925.93600000005"/>
    <n v="132925.93600000005"/>
    <n v="9.0000000000000163E-2"/>
  </r>
  <r>
    <x v="1005"/>
    <x v="0"/>
    <s v="London"/>
    <x v="0"/>
    <x v="0"/>
    <d v="2022-02-21T00:00:00"/>
    <d v="2022-12-01T00:00:00"/>
    <x v="5"/>
    <x v="3"/>
    <s v="E"/>
    <s v="GBP"/>
    <n v="151800"/>
    <n v="97900.000000000015"/>
    <n v="0"/>
    <n v="0"/>
    <n v="97900.000000000015"/>
    <n v="0"/>
    <n v="0"/>
    <n v="0"/>
    <n v="0"/>
    <n v="0"/>
    <n v="249700"/>
    <s v="GBP"/>
    <n v="174570"/>
    <n v="174570"/>
    <x v="2"/>
    <n v="201992.67001148229"/>
    <x v="1004"/>
    <n v="232291.57051320464"/>
    <n v="232291.57051320464"/>
    <n v="0.15000000000000005"/>
  </r>
  <r>
    <x v="1006"/>
    <x v="3"/>
    <s v="London"/>
    <x v="0"/>
    <x v="0"/>
    <d v="2022-04-04T00:00:00"/>
    <d v="2022-12-01T00:00:00"/>
    <x v="2"/>
    <x v="15"/>
    <s v="F"/>
    <s v="GBP"/>
    <n v="116622.00000000003"/>
    <n v="44493.900000000009"/>
    <n v="0"/>
    <n v="0"/>
    <n v="44493.900000000009"/>
    <n v="0"/>
    <n v="0"/>
    <n v="0"/>
    <n v="0"/>
    <n v="0"/>
    <n v="161115.90000000002"/>
    <s v="GBP"/>
    <n v="120120.66000000003"/>
    <n v="120120.66000000003"/>
    <x v="2"/>
    <n v="155183.06430882143"/>
    <x v="1005"/>
    <n v="159838.55623808608"/>
    <n v="159838.55623808608"/>
    <n v="3.0000000000000058E-2"/>
  </r>
  <r>
    <x v="1007"/>
    <x v="0"/>
    <s v="London"/>
    <x v="0"/>
    <x v="0"/>
    <d v="2022-02-28T00:00:00"/>
    <d v="2022-12-01T00:00:00"/>
    <x v="5"/>
    <x v="23"/>
    <s v="J"/>
    <s v="GBP"/>
    <n v="140910"/>
    <n v="116160"/>
    <n v="0"/>
    <n v="0"/>
    <n v="116160"/>
    <n v="0"/>
    <n v="0"/>
    <n v="0"/>
    <n v="0"/>
    <n v="0"/>
    <n v="257070"/>
    <s v="GBP"/>
    <n v="157819.20000000001"/>
    <n v="157819.20000000001"/>
    <x v="2"/>
    <n v="187501.89151065858"/>
    <x v="1006"/>
    <n v="210002.11849193761"/>
    <n v="210002.11849193761"/>
    <n v="0.12000000000000002"/>
  </r>
  <r>
    <x v="1008"/>
    <x v="3"/>
    <s v="Hong Kong"/>
    <x v="3"/>
    <x v="1"/>
    <d v="2022-03-01T00:00:00"/>
    <d v="2022-12-01T00:00:00"/>
    <x v="2"/>
    <x v="2"/>
    <s v="Z"/>
    <s v="HKD"/>
    <n v="1706650.0000000002"/>
    <n v="1022999.9999999999"/>
    <n v="0"/>
    <n v="0"/>
    <n v="1022999.9999999999"/>
    <n v="0"/>
    <n v="0"/>
    <n v="0"/>
    <n v="0"/>
    <n v="0"/>
    <n v="2729650"/>
    <s v="HKD"/>
    <n v="1774916.0000000002"/>
    <n v="1774916.0000000002"/>
    <x v="2"/>
    <n v="217569.78130198942"/>
    <x v="1007"/>
    <n v="226272.57255406902"/>
    <n v="226272.57255406902"/>
    <n v="4.0000000000000077E-2"/>
  </r>
  <r>
    <x v="1009"/>
    <x v="0"/>
    <s v="London"/>
    <x v="0"/>
    <x v="0"/>
    <d v="2022-03-14T00:00:00"/>
    <d v="2022-12-01T00:00:00"/>
    <x v="1"/>
    <x v="5"/>
    <s v="H"/>
    <s v="GBP"/>
    <n v="154000.00000000003"/>
    <n v="109824.00000000001"/>
    <n v="0"/>
    <n v="0"/>
    <n v="109824.00000000001"/>
    <n v="0"/>
    <n v="0"/>
    <n v="0"/>
    <n v="0"/>
    <n v="0"/>
    <n v="263824.00000000006"/>
    <s v="GBP"/>
    <n v="169400.00000000006"/>
    <n v="169400.00000000006"/>
    <x v="2"/>
    <n v="204920.10001164876"/>
    <x v="1008"/>
    <n v="225412.11001281365"/>
    <n v="225412.11001281365"/>
    <n v="0.10000000000000007"/>
  </r>
  <r>
    <x v="1010"/>
    <x v="0"/>
    <s v="London"/>
    <x v="0"/>
    <x v="0"/>
    <d v="2022-03-07T00:00:00"/>
    <d v="2022-12-01T00:00:00"/>
    <x v="3"/>
    <x v="1"/>
    <s v="D"/>
    <s v="GBP"/>
    <n v="100980.00000000003"/>
    <n v="33880"/>
    <n v="0"/>
    <n v="0"/>
    <n v="33880"/>
    <n v="0"/>
    <n v="0"/>
    <n v="0"/>
    <n v="0"/>
    <n v="0"/>
    <n v="134860.00000000003"/>
    <s v="GBP"/>
    <n v="102999.60000000003"/>
    <n v="102999.60000000003"/>
    <x v="2"/>
    <n v="134369.03700763825"/>
    <x v="1009"/>
    <n v="137056.41774779104"/>
    <n v="137056.41774779104"/>
    <n v="2.0000000000000174E-2"/>
  </r>
  <r>
    <x v="1011"/>
    <x v="1"/>
    <s v="Edinburgh"/>
    <x v="0"/>
    <x v="0"/>
    <d v="2022-03-07T00:00:00"/>
    <d v="2022-12-01T00:00:00"/>
    <x v="1"/>
    <x v="11"/>
    <s v="D"/>
    <s v="GBP"/>
    <n v="35675.64"/>
    <n v="2987.6000000000004"/>
    <n v="0"/>
    <n v="0"/>
    <n v="2987.6000000000004"/>
    <n v="0"/>
    <n v="0"/>
    <n v="0"/>
    <n v="0"/>
    <n v="0"/>
    <n v="38663.24"/>
    <s v="GBP"/>
    <n v="38886.4476"/>
    <n v="38886.4476"/>
    <x v="2"/>
    <n v="47471.790368698537"/>
    <x v="1010"/>
    <n v="51744.251501881408"/>
    <n v="51744.251501881408"/>
    <n v="9.0000000000000052E-2"/>
  </r>
  <r>
    <x v="1012"/>
    <x v="0"/>
    <s v="London"/>
    <x v="0"/>
    <x v="0"/>
    <d v="2009-02-02T00:00:00"/>
    <d v="2022-12-01T00:00:00"/>
    <x v="2"/>
    <x v="10"/>
    <s v="T"/>
    <s v="GBP"/>
    <n v="134090.00000000003"/>
    <n v="127814.5"/>
    <n v="0"/>
    <n v="0"/>
    <n v="127814.5"/>
    <n v="0"/>
    <n v="0"/>
    <n v="0"/>
    <n v="0"/>
    <n v="0"/>
    <n v="261904.50000000003"/>
    <s v="GBP"/>
    <n v="154203.50000000003"/>
    <n v="154203.50000000003"/>
    <x v="0"/>
    <n v="178426.85851014275"/>
    <x v="1011"/>
    <n v="205190.88728666413"/>
    <n v="205190.88728666413"/>
    <n v="0.14999999999999986"/>
  </r>
  <r>
    <x v="1013"/>
    <x v="0"/>
    <s v="London"/>
    <x v="0"/>
    <x v="0"/>
    <d v="2022-03-07T00:00:00"/>
    <d v="2022-12-01T00:00:00"/>
    <x v="2"/>
    <x v="9"/>
    <s v="K"/>
    <s v="GBP"/>
    <n v="142945"/>
    <n v="133375"/>
    <n v="0"/>
    <n v="0"/>
    <n v="133375"/>
    <n v="0"/>
    <n v="0"/>
    <n v="0"/>
    <n v="0"/>
    <n v="0"/>
    <n v="276320"/>
    <s v="GBP"/>
    <n v="145803.9"/>
    <n v="145803.9"/>
    <x v="2"/>
    <n v="190209.76426081249"/>
    <x v="1012"/>
    <n v="194013.95954602872"/>
    <n v="194013.95954602872"/>
    <n v="1.9999999999999928E-2"/>
  </r>
  <r>
    <x v="1014"/>
    <x v="3"/>
    <s v="Sydney"/>
    <x v="4"/>
    <x v="1"/>
    <d v="2022-03-07T00:00:00"/>
    <d v="2022-12-01T00:00:00"/>
    <x v="1"/>
    <x v="21"/>
    <s v="F"/>
    <s v="AUD"/>
    <n v="155925"/>
    <n v="29893.599999999999"/>
    <n v="0"/>
    <n v="0"/>
    <n v="29893.599999999999"/>
    <n v="0"/>
    <n v="0"/>
    <n v="0"/>
    <n v="0"/>
    <n v="0"/>
    <n v="185818.6"/>
    <s v="AUD"/>
    <n v="179313.75"/>
    <n v="179313.75"/>
    <x v="2"/>
    <n v="117980.65125415586"/>
    <x v="1013"/>
    <n v="135677.74894227923"/>
    <n v="135677.74894227923"/>
    <n v="0.14999999999999988"/>
  </r>
  <r>
    <x v="1015"/>
    <x v="3"/>
    <s v="London"/>
    <x v="0"/>
    <x v="0"/>
    <d v="2022-03-14T00:00:00"/>
    <d v="2022-12-01T00:00:00"/>
    <x v="1"/>
    <x v="23"/>
    <s v="P"/>
    <s v="GBP"/>
    <n v="113850.00000000001"/>
    <n v="18810"/>
    <n v="0"/>
    <n v="0"/>
    <n v="18810"/>
    <n v="0"/>
    <n v="0"/>
    <n v="0"/>
    <n v="0"/>
    <n v="0"/>
    <n v="132660"/>
    <s v="GBP"/>
    <n v="122958.00000000003"/>
    <n v="122958.00000000003"/>
    <x v="2"/>
    <n v="151494.50250861174"/>
    <x v="1014"/>
    <n v="163614.06270930069"/>
    <n v="163614.06270930069"/>
    <n v="8.0000000000000099E-2"/>
  </r>
  <r>
    <x v="1016"/>
    <x v="3"/>
    <s v="London"/>
    <x v="0"/>
    <x v="0"/>
    <d v="2022-03-21T00:00:00"/>
    <d v="2022-12-01T00:00:00"/>
    <x v="5"/>
    <x v="11"/>
    <s v="W"/>
    <s v="GBP"/>
    <n v="87213.5"/>
    <n v="24200.000000000004"/>
    <n v="0"/>
    <n v="0"/>
    <n v="24200.000000000004"/>
    <n v="0"/>
    <n v="0"/>
    <n v="0"/>
    <n v="0"/>
    <n v="0"/>
    <n v="111413.5"/>
    <s v="GBP"/>
    <n v="96806.985000000015"/>
    <n v="96806.985000000015"/>
    <x v="2"/>
    <n v="116050.64378159691"/>
    <x v="1015"/>
    <n v="128816.21459757259"/>
    <n v="128816.21459757259"/>
    <n v="0.11000000000000014"/>
  </r>
  <r>
    <x v="1017"/>
    <x v="4"/>
    <s v="London"/>
    <x v="0"/>
    <x v="0"/>
    <d v="2022-03-21T00:00:00"/>
    <d v="2022-12-01T00:00:00"/>
    <x v="5"/>
    <x v="25"/>
    <s v="M"/>
    <s v="GBP"/>
    <n v="197120.00000000003"/>
    <n v="280280"/>
    <n v="0"/>
    <n v="0"/>
    <n v="280280"/>
    <n v="0"/>
    <n v="0"/>
    <n v="0"/>
    <n v="0"/>
    <n v="91200.000000000015"/>
    <n v="568600"/>
    <s v="GBP"/>
    <n v="205004.80000000005"/>
    <n v="205004.80000000005"/>
    <x v="2"/>
    <n v="262297.72801491036"/>
    <x v="1016"/>
    <n v="272789.63713550684"/>
    <n v="272789.63713550684"/>
    <n v="4.0000000000000251E-2"/>
  </r>
  <r>
    <x v="1018"/>
    <x v="3"/>
    <s v="Hong Kong"/>
    <x v="3"/>
    <x v="1"/>
    <d v="2022-03-14T00:00:00"/>
    <d v="2022-12-01T00:00:00"/>
    <x v="0"/>
    <x v="20"/>
    <s v="T"/>
    <s v="HKD"/>
    <n v="1444575"/>
    <n v="641245"/>
    <n v="0"/>
    <n v="0"/>
    <n v="641245"/>
    <n v="0"/>
    <n v="0"/>
    <n v="0"/>
    <n v="0"/>
    <n v="0"/>
    <n v="2085820"/>
    <s v="HKD"/>
    <n v="1516803.75"/>
    <n v="1516803.75"/>
    <x v="2"/>
    <n v="184159.53290031425"/>
    <x v="1017"/>
    <n v="193367.50954532999"/>
    <n v="193367.50954532999"/>
    <n v="5.0000000000000114E-2"/>
  </r>
  <r>
    <x v="1019"/>
    <x v="4"/>
    <s v="Indiana"/>
    <x v="2"/>
    <x v="2"/>
    <d v="2022-03-28T00:00:00"/>
    <d v="2022-12-01T00:00:00"/>
    <x v="0"/>
    <x v="6"/>
    <s v="Y"/>
    <s v="USD"/>
    <n v="228800.00000000003"/>
    <n v="288805"/>
    <n v="0"/>
    <n v="0"/>
    <n v="288805"/>
    <n v="0"/>
    <n v="0"/>
    <n v="0"/>
    <n v="0"/>
    <n v="110000.00000000001"/>
    <n v="627605"/>
    <s v="USD"/>
    <n v="240240.00000000003"/>
    <n v="240240.00000000003"/>
    <x v="2"/>
    <n v="228800.00000000003"/>
    <x v="1018"/>
    <n v="240240.00000000003"/>
    <n v="240240.00000000003"/>
    <n v="4.9999999999999996E-2"/>
  </r>
  <r>
    <x v="1020"/>
    <x v="3"/>
    <s v="New York"/>
    <x v="2"/>
    <x v="2"/>
    <d v="2022-03-21T00:00:00"/>
    <d v="2022-12-01T00:00:00"/>
    <x v="0"/>
    <x v="18"/>
    <s v="W"/>
    <s v="USD"/>
    <n v="153010"/>
    <n v="73150"/>
    <n v="0"/>
    <n v="0"/>
    <n v="73150"/>
    <n v="0"/>
    <n v="0"/>
    <n v="0"/>
    <n v="0"/>
    <n v="0"/>
    <n v="226160"/>
    <s v="USD"/>
    <n v="171371.2"/>
    <n v="171371.2"/>
    <x v="2"/>
    <n v="153010"/>
    <x v="1019"/>
    <n v="171371.2"/>
    <n v="171371.2"/>
    <n v="0.12000000000000008"/>
  </r>
  <r>
    <x v="1021"/>
    <x v="0"/>
    <s v="Boston"/>
    <x v="2"/>
    <x v="2"/>
    <d v="2022-03-21T00:00:00"/>
    <d v="2022-12-01T00:00:00"/>
    <x v="0"/>
    <x v="16"/>
    <s v="S"/>
    <s v="USD"/>
    <n v="165805.20000000001"/>
    <n v="67067"/>
    <n v="0"/>
    <n v="0"/>
    <n v="67067"/>
    <n v="0"/>
    <n v="0"/>
    <n v="0"/>
    <n v="0"/>
    <n v="0"/>
    <n v="232872.2"/>
    <s v="USD"/>
    <n v="174095.46000000002"/>
    <n v="174095.46000000002"/>
    <x v="2"/>
    <n v="165805.20000000001"/>
    <x v="1020"/>
    <n v="174095.46000000002"/>
    <n v="174095.46000000002"/>
    <n v="5.0000000000000051E-2"/>
  </r>
  <r>
    <x v="1022"/>
    <x v="3"/>
    <s v="San Francisco"/>
    <x v="2"/>
    <x v="2"/>
    <d v="2022-03-21T00:00:00"/>
    <d v="2022-12-01T00:00:00"/>
    <x v="5"/>
    <x v="6"/>
    <s v="C"/>
    <s v="USD"/>
    <n v="176467.5"/>
    <n v="140624"/>
    <n v="0"/>
    <n v="0"/>
    <n v="140624"/>
    <n v="0"/>
    <n v="0"/>
    <n v="0"/>
    <n v="0"/>
    <n v="0"/>
    <n v="317091.5"/>
    <s v="USD"/>
    <n v="185290.875"/>
    <n v="185290.875"/>
    <x v="2"/>
    <n v="176467.5"/>
    <x v="1021"/>
    <n v="185290.875"/>
    <n v="185290.875"/>
    <n v="0.05"/>
  </r>
  <r>
    <x v="1023"/>
    <x v="0"/>
    <s v="Hong Kong"/>
    <x v="3"/>
    <x v="1"/>
    <d v="2009-02-02T00:00:00"/>
    <d v="2022-12-01T00:00:00"/>
    <x v="1"/>
    <x v="23"/>
    <s v="D"/>
    <s v="HKD"/>
    <n v="1908005"/>
    <n v="681120"/>
    <n v="0"/>
    <n v="0"/>
    <n v="681120"/>
    <n v="0"/>
    <n v="0"/>
    <n v="0"/>
    <n v="0"/>
    <n v="0"/>
    <n v="2589125"/>
    <s v="HKD"/>
    <n v="2194205.75"/>
    <n v="2194205.75"/>
    <x v="0"/>
    <n v="243239.22923452512"/>
    <x v="1022"/>
    <n v="279725.11361970386"/>
    <n v="279725.11361970386"/>
    <n v="0.14999999999999988"/>
  </r>
  <r>
    <x v="1024"/>
    <x v="4"/>
    <s v="New York"/>
    <x v="2"/>
    <x v="2"/>
    <d v="2022-03-28T00:00:00"/>
    <d v="2022-12-01T00:00:00"/>
    <x v="1"/>
    <x v="3"/>
    <s v="H"/>
    <s v="USD"/>
    <n v="302500"/>
    <n v="480150.00000000006"/>
    <n v="0"/>
    <n v="0"/>
    <n v="480150.00000000006"/>
    <n v="0"/>
    <n v="0"/>
    <n v="0"/>
    <n v="0"/>
    <n v="306000"/>
    <n v="1088650"/>
    <s v="USD"/>
    <n v="305525"/>
    <n v="305525"/>
    <x v="2"/>
    <n v="302500"/>
    <x v="1023"/>
    <n v="305525"/>
    <n v="305525"/>
    <n v="0.01"/>
  </r>
  <r>
    <x v="1025"/>
    <x v="0"/>
    <s v="Princeton"/>
    <x v="2"/>
    <x v="2"/>
    <d v="2022-04-04T00:00:00"/>
    <d v="2022-12-01T00:00:00"/>
    <x v="4"/>
    <x v="19"/>
    <s v="M"/>
    <s v="USD"/>
    <n v="190960.00000000003"/>
    <n v="172480"/>
    <n v="0"/>
    <n v="0"/>
    <n v="172480"/>
    <n v="0"/>
    <n v="0"/>
    <n v="0"/>
    <n v="0"/>
    <n v="0"/>
    <n v="363440"/>
    <s v="USD"/>
    <n v="213875.20000000004"/>
    <n v="213875.20000000004"/>
    <x v="2"/>
    <n v="190960.00000000003"/>
    <x v="1024"/>
    <n v="213875.20000000004"/>
    <n v="213875.20000000004"/>
    <n v="0.12000000000000004"/>
  </r>
  <r>
    <x v="1026"/>
    <x v="1"/>
    <s v="Edinburgh"/>
    <x v="0"/>
    <x v="0"/>
    <d v="2022-03-28T00:00:00"/>
    <d v="2022-12-01T00:00:00"/>
    <x v="1"/>
    <x v="8"/>
    <s v="H"/>
    <s v="GBP"/>
    <n v="33706.750000000007"/>
    <n v="2970.0000000000005"/>
    <n v="0"/>
    <n v="0"/>
    <n v="2970.0000000000005"/>
    <n v="0"/>
    <n v="0"/>
    <n v="0"/>
    <n v="0"/>
    <n v="0"/>
    <n v="36676.750000000007"/>
    <s v="GBP"/>
    <n v="36740.357500000013"/>
    <n v="36740.357500000013"/>
    <x v="2"/>
    <n v="44851.886890049616"/>
    <x v="1025"/>
    <n v="48888.556710154095"/>
    <n v="48888.556710154095"/>
    <n v="9.0000000000000288E-2"/>
  </r>
  <r>
    <x v="1027"/>
    <x v="4"/>
    <s v="San Francisco"/>
    <x v="2"/>
    <x v="2"/>
    <d v="2022-03-28T00:00:00"/>
    <d v="2022-12-01T00:00:00"/>
    <x v="4"/>
    <x v="13"/>
    <s v="W"/>
    <s v="USD"/>
    <n v="273460"/>
    <n v="565510"/>
    <n v="0"/>
    <n v="0"/>
    <n v="565510"/>
    <n v="0"/>
    <n v="0"/>
    <n v="0"/>
    <n v="0"/>
    <n v="282500"/>
    <n v="1121470"/>
    <s v="USD"/>
    <n v="314479"/>
    <n v="314479"/>
    <x v="2"/>
    <n v="273460"/>
    <x v="1026"/>
    <n v="314479"/>
    <n v="314479"/>
    <n v="0.15"/>
  </r>
  <r>
    <x v="1028"/>
    <x v="3"/>
    <s v="San Francisco"/>
    <x v="2"/>
    <x v="2"/>
    <d v="2022-03-28T00:00:00"/>
    <d v="2022-12-01T00:00:00"/>
    <x v="1"/>
    <x v="2"/>
    <s v="N"/>
    <s v="USD"/>
    <n v="173888"/>
    <n v="69355"/>
    <n v="0"/>
    <n v="0"/>
    <n v="69355"/>
    <n v="0"/>
    <n v="0"/>
    <n v="0"/>
    <n v="0"/>
    <n v="0"/>
    <n v="243243"/>
    <s v="USD"/>
    <n v="175626.88"/>
    <n v="175626.88"/>
    <x v="2"/>
    <n v="173888"/>
    <x v="1027"/>
    <n v="175626.88"/>
    <n v="175626.88"/>
    <n v="1.0000000000000026E-2"/>
  </r>
  <r>
    <x v="1029"/>
    <x v="0"/>
    <s v="New York"/>
    <x v="2"/>
    <x v="2"/>
    <d v="2022-03-28T00:00:00"/>
    <d v="2022-12-01T00:00:00"/>
    <x v="0"/>
    <x v="4"/>
    <s v="N"/>
    <s v="USD"/>
    <n v="185691.00000000003"/>
    <n v="240240"/>
    <n v="0"/>
    <n v="0"/>
    <n v="240240"/>
    <n v="0"/>
    <n v="0"/>
    <n v="0"/>
    <n v="0"/>
    <n v="0"/>
    <n v="425931"/>
    <s v="USD"/>
    <n v="187547.91000000003"/>
    <n v="187547.91000000003"/>
    <x v="2"/>
    <n v="185691.00000000003"/>
    <x v="1028"/>
    <n v="187547.91000000003"/>
    <n v="187547.91000000003"/>
    <n v="1.0000000000000018E-2"/>
  </r>
  <r>
    <x v="1030"/>
    <x v="4"/>
    <s v="Munich"/>
    <x v="6"/>
    <x v="0"/>
    <d v="2022-03-28T00:00:00"/>
    <d v="2022-12-01T00:00:00"/>
    <x v="5"/>
    <x v="11"/>
    <s v="E"/>
    <s v="EUR"/>
    <n v="205920.00000000003"/>
    <n v="503360"/>
    <n v="0"/>
    <n v="0"/>
    <n v="503360"/>
    <n v="0"/>
    <n v="0"/>
    <n v="0"/>
    <n v="0"/>
    <n v="94080.000000000015"/>
    <n v="803360"/>
    <s v="EUR"/>
    <n v="210038.40000000002"/>
    <n v="210038.40000000002"/>
    <x v="2"/>
    <n v="240370.41599385857"/>
    <x v="1029"/>
    <n v="245177.82431373571"/>
    <n v="245177.82431373571"/>
    <n v="1.9999999999999872E-2"/>
  </r>
  <r>
    <x v="1031"/>
    <x v="3"/>
    <s v="London"/>
    <x v="0"/>
    <x v="0"/>
    <d v="2022-03-28T00:00:00"/>
    <d v="2022-12-01T00:00:00"/>
    <x v="5"/>
    <x v="18"/>
    <s v="O"/>
    <s v="GBP"/>
    <n v="73260"/>
    <n v="22011.000000000004"/>
    <n v="0"/>
    <n v="0"/>
    <n v="22011.000000000004"/>
    <n v="0"/>
    <n v="0"/>
    <n v="0"/>
    <n v="0"/>
    <n v="0"/>
    <n v="95271"/>
    <s v="GBP"/>
    <n v="75457.8"/>
    <n v="75457.8"/>
    <x v="2"/>
    <n v="97483.419005541451"/>
    <x v="1030"/>
    <n v="100407.9215757077"/>
    <n v="100407.9215757077"/>
    <n v="3.0000000000000093E-2"/>
  </r>
  <r>
    <x v="1032"/>
    <x v="0"/>
    <s v="San Francisco"/>
    <x v="2"/>
    <x v="2"/>
    <d v="2022-03-28T00:00:00"/>
    <d v="2022-12-01T00:00:00"/>
    <x v="0"/>
    <x v="25"/>
    <s v="Y"/>
    <s v="USD"/>
    <n v="194425.00000000003"/>
    <n v="75075"/>
    <n v="0"/>
    <n v="0"/>
    <n v="75075"/>
    <n v="0"/>
    <n v="0"/>
    <n v="0"/>
    <n v="0"/>
    <n v="0"/>
    <n v="269500"/>
    <s v="USD"/>
    <n v="204146.25000000003"/>
    <n v="204146.25000000003"/>
    <x v="2"/>
    <n v="194425.00000000003"/>
    <x v="1031"/>
    <n v="204146.25000000003"/>
    <n v="204146.25000000003"/>
    <n v="4.9999999999999996E-2"/>
  </r>
  <r>
    <x v="1033"/>
    <x v="0"/>
    <s v="Mumbai"/>
    <x v="12"/>
    <x v="1"/>
    <d v="2022-03-28T00:00:00"/>
    <d v="2022-12-01T00:00:00"/>
    <x v="1"/>
    <x v="8"/>
    <s v="U"/>
    <s v="INR"/>
    <n v="6406400.0000000009"/>
    <n v="2958246.5000000005"/>
    <n v="0"/>
    <n v="0"/>
    <n v="2958246.5000000005"/>
    <n v="0"/>
    <n v="0"/>
    <n v="0"/>
    <n v="0"/>
    <n v="0"/>
    <n v="9364646.5000000019"/>
    <s v="INR"/>
    <n v="6470464.0000000009"/>
    <n v="6470464.0000000009"/>
    <x v="2"/>
    <n v="94934.242210943587"/>
    <x v="1032"/>
    <n v="95883.584633053033"/>
    <n v="95883.584633053033"/>
    <n v="1.0000000000000111E-2"/>
  </r>
  <r>
    <x v="1034"/>
    <x v="1"/>
    <s v="San Francisco"/>
    <x v="2"/>
    <x v="2"/>
    <d v="2009-03-02T00:00:00"/>
    <d v="2022-12-01T00:00:00"/>
    <x v="1"/>
    <x v="19"/>
    <s v="O"/>
    <s v="USD"/>
    <n v="148318.5"/>
    <n v="23958.000000000004"/>
    <n v="0"/>
    <n v="0"/>
    <n v="23958.000000000004"/>
    <n v="0"/>
    <n v="16431"/>
    <n v="0"/>
    <n v="16431"/>
    <n v="0"/>
    <n v="188707.5"/>
    <s v="USD"/>
    <n v="154251.24000000002"/>
    <n v="154251.24000000002"/>
    <x v="0"/>
    <n v="148318.5"/>
    <x v="1033"/>
    <n v="154251.24000000002"/>
    <n v="154251.24000000002"/>
    <n v="4.0000000000000133E-2"/>
  </r>
  <r>
    <x v="1035"/>
    <x v="0"/>
    <s v="Boston"/>
    <x v="2"/>
    <x v="2"/>
    <d v="2022-05-09T00:00:00"/>
    <d v="2022-12-01T00:00:00"/>
    <x v="2"/>
    <x v="11"/>
    <s v="R"/>
    <s v="USD"/>
    <n v="227920.00000000006"/>
    <n v="0"/>
    <n v="1724999.9999999998"/>
    <n v="0"/>
    <n v="1724999.9999999998"/>
    <n v="0"/>
    <n v="0"/>
    <n v="0"/>
    <n v="0"/>
    <n v="0"/>
    <n v="1952919.9999999998"/>
    <s v="USD"/>
    <n v="252991.2000000001"/>
    <n v="252991.2000000001"/>
    <x v="2"/>
    <n v="227920.00000000006"/>
    <x v="1034"/>
    <n v="252991.2000000001"/>
    <n v="252991.2000000001"/>
    <n v="0.11000000000000015"/>
  </r>
  <r>
    <x v="1036"/>
    <x v="3"/>
    <s v="New York"/>
    <x v="2"/>
    <x v="2"/>
    <d v="2022-04-04T00:00:00"/>
    <d v="2022-12-01T00:00:00"/>
    <x v="0"/>
    <x v="8"/>
    <s v="G"/>
    <s v="USD"/>
    <n v="158125"/>
    <n v="67551"/>
    <n v="0"/>
    <n v="0"/>
    <n v="67551"/>
    <n v="0"/>
    <n v="0"/>
    <n v="0"/>
    <n v="0"/>
    <n v="0"/>
    <n v="225676"/>
    <s v="USD"/>
    <n v="161287.5"/>
    <n v="161287.5"/>
    <x v="2"/>
    <n v="158125"/>
    <x v="1035"/>
    <n v="161287.5"/>
    <n v="161287.5"/>
    <n v="0.02"/>
  </r>
  <r>
    <x v="1037"/>
    <x v="0"/>
    <s v="London"/>
    <x v="0"/>
    <x v="0"/>
    <d v="2022-04-04T00:00:00"/>
    <d v="2022-12-01T00:00:00"/>
    <x v="0"/>
    <x v="19"/>
    <s v="F"/>
    <s v="GBP"/>
    <n v="123420.00000000001"/>
    <n v="39600"/>
    <n v="0"/>
    <n v="0"/>
    <n v="39600"/>
    <n v="0"/>
    <n v="0"/>
    <n v="0"/>
    <n v="0"/>
    <n v="0"/>
    <n v="163020"/>
    <s v="GBP"/>
    <n v="140698.80000000002"/>
    <n v="140698.80000000002"/>
    <x v="2"/>
    <n v="164228.82300933561"/>
    <x v="1036"/>
    <n v="187220.85823064263"/>
    <n v="187220.85823064263"/>
    <n v="0.14000000000000018"/>
  </r>
  <r>
    <x v="1038"/>
    <x v="3"/>
    <s v="New York"/>
    <x v="2"/>
    <x v="2"/>
    <d v="2022-04-04T00:00:00"/>
    <d v="2022-12-01T00:00:00"/>
    <x v="1"/>
    <x v="15"/>
    <s v="D"/>
    <s v="USD"/>
    <n v="130295.00000000001"/>
    <n v="4012.7999999999997"/>
    <n v="0"/>
    <n v="0"/>
    <n v="4012.7999999999997"/>
    <n v="0"/>
    <n v="0"/>
    <n v="0"/>
    <n v="0"/>
    <n v="0"/>
    <n v="134307.80000000002"/>
    <s v="USD"/>
    <n v="148536.30000000005"/>
    <n v="148536.30000000005"/>
    <x v="2"/>
    <n v="130295.00000000001"/>
    <x v="1037"/>
    <n v="148536.30000000005"/>
    <n v="148536.30000000005"/>
    <n v="0.14000000000000024"/>
  </r>
  <r>
    <x v="1039"/>
    <x v="0"/>
    <s v="London"/>
    <x v="0"/>
    <x v="0"/>
    <d v="2022-04-04T00:00:00"/>
    <d v="2022-12-01T00:00:00"/>
    <x v="2"/>
    <x v="21"/>
    <s v="Y"/>
    <s v="GBP"/>
    <n v="149160"/>
    <n v="204930.00000000003"/>
    <n v="411852"/>
    <n v="0"/>
    <n v="616782"/>
    <n v="0"/>
    <n v="0"/>
    <n v="0"/>
    <n v="0"/>
    <n v="0"/>
    <n v="765942"/>
    <s v="GBP"/>
    <n v="170042.40000000002"/>
    <n v="170042.40000000002"/>
    <x v="2"/>
    <n v="198479.75401128261"/>
    <x v="1038"/>
    <n v="226266.91957286219"/>
    <n v="226266.91957286219"/>
    <n v="0.14000000000000004"/>
  </r>
  <r>
    <x v="1040"/>
    <x v="3"/>
    <s v="San Francisco"/>
    <x v="2"/>
    <x v="2"/>
    <d v="2022-04-04T00:00:00"/>
    <d v="2022-12-01T00:00:00"/>
    <x v="1"/>
    <x v="19"/>
    <s v="H"/>
    <s v="USD"/>
    <n v="184338.00000000003"/>
    <n v="45936.000000000007"/>
    <n v="0"/>
    <n v="0"/>
    <n v="45936.000000000007"/>
    <n v="0"/>
    <n v="0"/>
    <n v="0"/>
    <n v="0"/>
    <n v="0"/>
    <n v="230274.00000000003"/>
    <s v="USD"/>
    <n v="210145.32000000007"/>
    <n v="210145.32000000007"/>
    <x v="2"/>
    <n v="184338.00000000003"/>
    <x v="1039"/>
    <n v="210145.32000000007"/>
    <n v="210145.32000000007"/>
    <n v="0.14000000000000018"/>
  </r>
  <r>
    <x v="1041"/>
    <x v="3"/>
    <s v="London"/>
    <x v="0"/>
    <x v="0"/>
    <d v="2022-04-11T00:00:00"/>
    <d v="2022-12-01T00:00:00"/>
    <x v="5"/>
    <x v="24"/>
    <s v="X"/>
    <s v="GBP"/>
    <n v="114268.00000000001"/>
    <n v="35035"/>
    <n v="0"/>
    <n v="0"/>
    <n v="35035"/>
    <n v="0"/>
    <n v="0"/>
    <n v="0"/>
    <n v="0"/>
    <n v="0"/>
    <n v="149303"/>
    <s v="GBP"/>
    <n v="121124.08000000002"/>
    <n v="121124.08000000002"/>
    <x v="2"/>
    <n v="152050.71420864336"/>
    <x v="1040"/>
    <n v="161173.75706116197"/>
    <n v="161173.75706116197"/>
    <n v="6.0000000000000081E-2"/>
  </r>
  <r>
    <x v="1042"/>
    <x v="6"/>
    <s v="Edinburgh"/>
    <x v="0"/>
    <x v="0"/>
    <d v="2022-04-11T00:00:00"/>
    <d v="2022-12-01T00:00:00"/>
    <x v="3"/>
    <x v="13"/>
    <s v="V"/>
    <s v="GBP"/>
    <n v="31416.000000000004"/>
    <n v="3102.0000000000005"/>
    <n v="0"/>
    <n v="0"/>
    <n v="3102.0000000000005"/>
    <n v="0"/>
    <n v="0"/>
    <n v="0"/>
    <n v="0"/>
    <n v="0"/>
    <n v="34518.000000000007"/>
    <s v="GBP"/>
    <n v="32044.320000000003"/>
    <n v="32044.320000000003"/>
    <x v="2"/>
    <n v="41803.700402376344"/>
    <x v="1041"/>
    <n v="42639.774410423866"/>
    <n v="42639.774410423866"/>
    <n v="1.9999999999999896E-2"/>
  </r>
  <r>
    <x v="1043"/>
    <x v="3"/>
    <s v="London"/>
    <x v="0"/>
    <x v="0"/>
    <d v="2022-04-11T00:00:00"/>
    <d v="2022-12-01T00:00:00"/>
    <x v="1"/>
    <x v="6"/>
    <s v="J"/>
    <s v="GBP"/>
    <n v="110907.50000000003"/>
    <n v="15840"/>
    <n v="0"/>
    <n v="0"/>
    <n v="15840"/>
    <n v="0"/>
    <n v="0"/>
    <n v="0"/>
    <n v="0"/>
    <n v="0"/>
    <n v="126747.50000000003"/>
    <s v="GBP"/>
    <n v="117561.95000000004"/>
    <n v="117561.95000000004"/>
    <x v="2"/>
    <n v="147579.06488338919"/>
    <x v="1042"/>
    <n v="156433.80877639254"/>
    <n v="156433.80877639254"/>
    <n v="6.0000000000000012E-2"/>
  </r>
  <r>
    <x v="1044"/>
    <x v="1"/>
    <s v="Edinburgh"/>
    <x v="0"/>
    <x v="0"/>
    <d v="2022-04-11T00:00:00"/>
    <d v="2022-12-01T00:00:00"/>
    <x v="3"/>
    <x v="11"/>
    <s v="R"/>
    <s v="GBP"/>
    <n v="31116.800000000007"/>
    <n v="2805.0000000000005"/>
    <n v="0"/>
    <n v="0"/>
    <n v="2805.0000000000005"/>
    <n v="0"/>
    <n v="0"/>
    <n v="0"/>
    <n v="0"/>
    <n v="0"/>
    <n v="33921.80000000001"/>
    <s v="GBP"/>
    <n v="32050.304000000007"/>
    <n v="32050.304000000007"/>
    <x v="2"/>
    <n v="41405.569922353716"/>
    <x v="1043"/>
    <n v="42647.737020024324"/>
    <n v="42647.737020024324"/>
    <n v="2.9999999999999923E-2"/>
  </r>
  <r>
    <x v="1045"/>
    <x v="4"/>
    <s v="Princeton"/>
    <x v="2"/>
    <x v="2"/>
    <d v="2009-03-16T00:00:00"/>
    <d v="2022-12-01T00:00:00"/>
    <x v="2"/>
    <x v="2"/>
    <s v="S"/>
    <s v="USD"/>
    <n v="240240.00000000003"/>
    <n v="297000"/>
    <n v="0"/>
    <n v="0"/>
    <n v="297000"/>
    <n v="0"/>
    <n v="0"/>
    <n v="0"/>
    <n v="0"/>
    <n v="0"/>
    <n v="537240"/>
    <s v="USD"/>
    <n v="254654.40000000005"/>
    <n v="254654.40000000005"/>
    <x v="0"/>
    <n v="240240.00000000003"/>
    <x v="1044"/>
    <n v="254654.40000000005"/>
    <n v="254654.40000000005"/>
    <n v="6.0000000000000088E-2"/>
  </r>
  <r>
    <x v="1046"/>
    <x v="0"/>
    <s v="San Francisco"/>
    <x v="2"/>
    <x v="2"/>
    <d v="2022-04-18T00:00:00"/>
    <d v="2022-12-01T00:00:00"/>
    <x v="1"/>
    <x v="11"/>
    <s v="E"/>
    <s v="USD"/>
    <n v="248600"/>
    <n v="100320.00000000001"/>
    <n v="0"/>
    <n v="0"/>
    <n v="100320.00000000001"/>
    <n v="0"/>
    <n v="0"/>
    <n v="0"/>
    <n v="0"/>
    <n v="0"/>
    <n v="348920"/>
    <s v="USD"/>
    <n v="253572"/>
    <n v="253572"/>
    <x v="2"/>
    <n v="248600"/>
    <x v="1045"/>
    <n v="253572"/>
    <n v="253572"/>
    <n v="0.02"/>
  </r>
  <r>
    <x v="1047"/>
    <x v="5"/>
    <s v="San Francisco"/>
    <x v="2"/>
    <x v="2"/>
    <d v="2022-04-19T00:00:00"/>
    <d v="2022-12-01T00:00:00"/>
    <x v="1"/>
    <x v="19"/>
    <s v="R"/>
    <s v="USD"/>
    <n v="131098.00000000003"/>
    <n v="27104.000000000004"/>
    <n v="0"/>
    <n v="0"/>
    <n v="27104.000000000004"/>
    <n v="0"/>
    <n v="0"/>
    <n v="0"/>
    <n v="0"/>
    <n v="0"/>
    <n v="158202.00000000003"/>
    <s v="USD"/>
    <n v="148140.74000000002"/>
    <n v="148140.74000000002"/>
    <x v="2"/>
    <n v="131098.00000000003"/>
    <x v="1046"/>
    <n v="148140.74000000002"/>
    <n v="148140.74000000002"/>
    <n v="0.12999999999999989"/>
  </r>
  <r>
    <x v="1048"/>
    <x v="3"/>
    <s v="San Francisco"/>
    <x v="2"/>
    <x v="2"/>
    <d v="2022-05-02T00:00:00"/>
    <d v="2022-12-01T00:00:00"/>
    <x v="1"/>
    <x v="23"/>
    <s v="M"/>
    <s v="USD"/>
    <n v="192456"/>
    <n v="47850.000000000007"/>
    <n v="0"/>
    <n v="0"/>
    <n v="47850.000000000007"/>
    <n v="0"/>
    <n v="0"/>
    <n v="0"/>
    <n v="0"/>
    <n v="0"/>
    <n v="240306"/>
    <s v="USD"/>
    <n v="196305.12"/>
    <n v="196305.12"/>
    <x v="2"/>
    <n v="192456"/>
    <x v="1047"/>
    <n v="196305.12"/>
    <n v="196305.12"/>
    <n v="1.9999999999999976E-2"/>
  </r>
  <r>
    <x v="1049"/>
    <x v="0"/>
    <s v="London"/>
    <x v="0"/>
    <x v="0"/>
    <d v="2022-04-19T00:00:00"/>
    <d v="2022-12-01T00:00:00"/>
    <x v="5"/>
    <x v="5"/>
    <s v="P"/>
    <s v="GBP"/>
    <n v="150480.00000000003"/>
    <n v="91080.000000000015"/>
    <n v="0"/>
    <n v="0"/>
    <n v="91080.000000000015"/>
    <n v="0"/>
    <n v="0"/>
    <n v="0"/>
    <n v="0"/>
    <n v="0"/>
    <n v="241560.00000000006"/>
    <s v="GBP"/>
    <n v="153489.60000000003"/>
    <n v="153489.60000000003"/>
    <x v="2"/>
    <n v="200236.21201138248"/>
    <x v="1048"/>
    <n v="204240.93625161014"/>
    <n v="204240.93625161014"/>
    <n v="2.0000000000000056E-2"/>
  </r>
  <r>
    <x v="1050"/>
    <x v="3"/>
    <s v="San Francisco"/>
    <x v="2"/>
    <x v="2"/>
    <d v="2022-05-16T00:00:00"/>
    <d v="2022-12-01T00:00:00"/>
    <x v="0"/>
    <x v="20"/>
    <s v="Y"/>
    <s v="USD"/>
    <n v="168696"/>
    <n v="16269"/>
    <n v="0"/>
    <n v="0"/>
    <n v="16269"/>
    <n v="0"/>
    <n v="0"/>
    <n v="0"/>
    <n v="0"/>
    <n v="0"/>
    <n v="184965"/>
    <s v="USD"/>
    <n v="188939.52000000002"/>
    <n v="188939.52000000002"/>
    <x v="2"/>
    <n v="168696"/>
    <x v="1049"/>
    <n v="188939.52000000002"/>
    <n v="188939.52000000002"/>
    <n v="0.12000000000000011"/>
  </r>
  <r>
    <x v="1051"/>
    <x v="4"/>
    <s v="Edinburgh"/>
    <x v="0"/>
    <x v="0"/>
    <d v="2022-05-16T00:00:00"/>
    <d v="2022-12-01T00:00:00"/>
    <x v="1"/>
    <x v="15"/>
    <s v="Y"/>
    <s v="GBP"/>
    <n v="186560"/>
    <n v="123310.00000000001"/>
    <n v="0"/>
    <n v="0"/>
    <n v="123310.00000000001"/>
    <n v="0"/>
    <n v="0"/>
    <n v="0"/>
    <n v="0"/>
    <n v="84000"/>
    <n v="393870"/>
    <s v="GBP"/>
    <n v="203350.40000000002"/>
    <n v="203350.40000000002"/>
    <x v="2"/>
    <n v="248246.06401411159"/>
    <x v="1050"/>
    <n v="270588.20977538166"/>
    <n v="270588.20977538166"/>
    <n v="9.0000000000000135E-2"/>
  </r>
  <r>
    <x v="1052"/>
    <x v="6"/>
    <s v="Edinburgh"/>
    <x v="0"/>
    <x v="0"/>
    <d v="2022-04-25T00:00:00"/>
    <d v="2022-12-01T00:00:00"/>
    <x v="3"/>
    <x v="3"/>
    <s v="D"/>
    <s v="GBP"/>
    <n v="21621.600000000002"/>
    <n v="1012"/>
    <n v="0"/>
    <n v="0"/>
    <n v="1012"/>
    <n v="0"/>
    <n v="0"/>
    <n v="0"/>
    <n v="0"/>
    <n v="0"/>
    <n v="22633.600000000002"/>
    <s v="GBP"/>
    <n v="22486.464000000004"/>
    <n v="22486.464000000004"/>
    <x v="2"/>
    <n v="28770.782041635481"/>
    <x v="1051"/>
    <n v="29921.613323300902"/>
    <n v="29921.613323300902"/>
    <n v="4.0000000000000084E-2"/>
  </r>
  <r>
    <x v="1053"/>
    <x v="3"/>
    <s v="London"/>
    <x v="0"/>
    <x v="0"/>
    <d v="2022-04-25T00:00:00"/>
    <d v="2022-12-01T00:00:00"/>
    <x v="2"/>
    <x v="1"/>
    <s v="R"/>
    <s v="GBP"/>
    <n v="92400"/>
    <n v="7623.0000000000009"/>
    <n v="0"/>
    <n v="0"/>
    <n v="7623.0000000000009"/>
    <n v="0"/>
    <n v="0"/>
    <n v="0"/>
    <n v="0"/>
    <n v="0"/>
    <n v="100023"/>
    <s v="GBP"/>
    <n v="103488.00000000001"/>
    <n v="103488.00000000001"/>
    <x v="2"/>
    <n v="122952.06000698922"/>
    <x v="1052"/>
    <n v="137706.30720782795"/>
    <n v="137706.30720782795"/>
    <n v="0.12000000000000016"/>
  </r>
  <r>
    <x v="1054"/>
    <x v="3"/>
    <s v="London"/>
    <x v="0"/>
    <x v="0"/>
    <d v="2022-05-02T00:00:00"/>
    <d v="2022-12-01T00:00:00"/>
    <x v="2"/>
    <x v="19"/>
    <s v="V"/>
    <s v="GBP"/>
    <n v="81153.600000000006"/>
    <n v="5837.7000000000007"/>
    <n v="0"/>
    <n v="0"/>
    <n v="5837.7000000000007"/>
    <n v="0"/>
    <n v="0"/>
    <n v="0"/>
    <n v="0"/>
    <n v="0"/>
    <n v="86991.3"/>
    <s v="GBP"/>
    <n v="85211.280000000013"/>
    <n v="85211.280000000013"/>
    <x v="2"/>
    <n v="107987.03784613854"/>
    <x v="1053"/>
    <n v="113386.38973844548"/>
    <n v="113386.38973844548"/>
    <n v="5.0000000000000072E-2"/>
  </r>
  <r>
    <x v="1055"/>
    <x v="4"/>
    <s v="London"/>
    <x v="0"/>
    <x v="0"/>
    <d v="2022-05-02T00:00:00"/>
    <d v="2022-12-01T00:00:00"/>
    <x v="2"/>
    <x v="18"/>
    <s v="I"/>
    <s v="GBP"/>
    <n v="145475"/>
    <n v="227040.00000000003"/>
    <n v="54260.34"/>
    <n v="0"/>
    <n v="281300.34000000003"/>
    <n v="0"/>
    <n v="0"/>
    <n v="0"/>
    <n v="0"/>
    <n v="0"/>
    <n v="426775.34"/>
    <s v="GBP"/>
    <n v="151294"/>
    <n v="151294"/>
    <x v="2"/>
    <n v="193576.30876100386"/>
    <x v="1054"/>
    <n v="201319.36111144401"/>
    <n v="201319.36111144401"/>
    <n v="3.9999999999999973E-2"/>
  </r>
  <r>
    <x v="1056"/>
    <x v="4"/>
    <s v="Philadelphia"/>
    <x v="2"/>
    <x v="2"/>
    <d v="2009-03-16T00:00:00"/>
    <d v="2022-12-01T00:00:00"/>
    <x v="2"/>
    <x v="5"/>
    <s v="O"/>
    <s v="USD"/>
    <n v="251680.00000000003"/>
    <n v="337036.70000000007"/>
    <n v="0"/>
    <n v="0"/>
    <n v="337036.70000000007"/>
    <n v="0"/>
    <n v="0"/>
    <n v="0"/>
    <n v="0"/>
    <n v="0"/>
    <n v="588716.70000000007"/>
    <s v="USD"/>
    <n v="289432"/>
    <n v="289432"/>
    <x v="0"/>
    <n v="251680.00000000003"/>
    <x v="1055"/>
    <n v="289432"/>
    <n v="289432"/>
    <n v="0.14999999999999986"/>
  </r>
  <r>
    <x v="1057"/>
    <x v="0"/>
    <s v="London"/>
    <x v="0"/>
    <x v="0"/>
    <d v="2022-05-02T00:00:00"/>
    <d v="2022-12-01T00:00:00"/>
    <x v="5"/>
    <x v="19"/>
    <s v="S"/>
    <s v="GBP"/>
    <n v="117612.00000000003"/>
    <n v="84084"/>
    <n v="0"/>
    <n v="0"/>
    <n v="84084"/>
    <n v="0"/>
    <n v="0"/>
    <n v="0"/>
    <n v="0"/>
    <n v="0"/>
    <n v="201696.00000000003"/>
    <s v="GBP"/>
    <n v="125844.84000000004"/>
    <n v="125844.84000000004"/>
    <x v="2"/>
    <n v="156500.40780889633"/>
    <x v="1056"/>
    <n v="167455.43635551908"/>
    <n v="167455.43635551908"/>
    <n v="7.0000000000000048E-2"/>
  </r>
  <r>
    <x v="1058"/>
    <x v="0"/>
    <s v="London"/>
    <x v="0"/>
    <x v="0"/>
    <d v="2022-05-02T00:00:00"/>
    <d v="2022-12-01T00:00:00"/>
    <x v="2"/>
    <x v="9"/>
    <s v="Z"/>
    <s v="GBP"/>
    <n v="136620.00000000003"/>
    <n v="114840"/>
    <n v="0"/>
    <n v="0"/>
    <n v="114840"/>
    <n v="0"/>
    <n v="0"/>
    <n v="0"/>
    <n v="0"/>
    <n v="0"/>
    <n v="251460.00000000003"/>
    <s v="GBP"/>
    <n v="147549.60000000003"/>
    <n v="147549.60000000003"/>
    <x v="2"/>
    <n v="181793.40301033409"/>
    <x v="1057"/>
    <n v="196336.87525116085"/>
    <n v="196336.87525116085"/>
    <n v="8.0000000000000154E-2"/>
  </r>
  <r>
    <x v="1059"/>
    <x v="3"/>
    <s v="Wilmington"/>
    <x v="2"/>
    <x v="2"/>
    <d v="2022-05-02T00:00:00"/>
    <d v="2022-12-01T00:00:00"/>
    <x v="1"/>
    <x v="15"/>
    <s v="O"/>
    <s v="USD"/>
    <n v="145518.01"/>
    <n v="2024"/>
    <n v="0"/>
    <n v="0"/>
    <n v="2024"/>
    <n v="0"/>
    <n v="0"/>
    <n v="0"/>
    <n v="0"/>
    <n v="0"/>
    <n v="147542.01"/>
    <s v="USD"/>
    <n v="157159.45080000002"/>
    <n v="157159.45080000002"/>
    <x v="2"/>
    <n v="145518.01"/>
    <x v="1058"/>
    <n v="157159.45080000002"/>
    <n v="157159.45080000002"/>
    <n v="8.0000000000000071E-2"/>
  </r>
  <r>
    <x v="1060"/>
    <x v="3"/>
    <s v="San Francisco"/>
    <x v="2"/>
    <x v="2"/>
    <d v="2022-05-03T00:00:00"/>
    <d v="2022-12-01T00:00:00"/>
    <x v="1"/>
    <x v="0"/>
    <s v="U"/>
    <s v="USD"/>
    <n v="191224.00000000003"/>
    <n v="34056"/>
    <n v="0"/>
    <n v="0"/>
    <n v="34056"/>
    <n v="0"/>
    <n v="0"/>
    <n v="0"/>
    <n v="0"/>
    <n v="0"/>
    <n v="225280.00000000003"/>
    <s v="USD"/>
    <n v="216083.12000000002"/>
    <n v="216083.12000000002"/>
    <x v="2"/>
    <n v="191224.00000000003"/>
    <x v="1059"/>
    <n v="216083.12000000002"/>
    <n v="216083.12000000002"/>
    <n v="0.12999999999999995"/>
  </r>
  <r>
    <x v="1061"/>
    <x v="0"/>
    <s v="San Francisco"/>
    <x v="2"/>
    <x v="2"/>
    <d v="2022-05-03T00:00:00"/>
    <d v="2022-12-01T00:00:00"/>
    <x v="3"/>
    <x v="6"/>
    <s v="R"/>
    <s v="USD"/>
    <n v="151770.29999999999"/>
    <n v="45738.000000000007"/>
    <n v="0"/>
    <n v="0"/>
    <n v="45738.000000000007"/>
    <n v="0"/>
    <n v="0"/>
    <n v="0"/>
    <n v="0"/>
    <n v="0"/>
    <n v="197508.3"/>
    <s v="USD"/>
    <n v="166947.32999999999"/>
    <n v="166947.32999999999"/>
    <x v="2"/>
    <n v="151770.29999999999"/>
    <x v="1060"/>
    <n v="166947.32999999999"/>
    <n v="166947.32999999999"/>
    <n v="0.1"/>
  </r>
  <r>
    <x v="1062"/>
    <x v="4"/>
    <s v="New York"/>
    <x v="2"/>
    <x v="2"/>
    <d v="2022-05-03T00:00:00"/>
    <d v="2022-12-01T00:00:00"/>
    <x v="3"/>
    <x v="19"/>
    <s v="R"/>
    <s v="USD"/>
    <n v="244420.00000000003"/>
    <n v="341275.00000000006"/>
    <n v="0"/>
    <n v="0"/>
    <n v="341275.00000000006"/>
    <n v="0"/>
    <n v="0"/>
    <n v="0"/>
    <n v="0"/>
    <n v="0"/>
    <n v="585695.00000000012"/>
    <s v="USD"/>
    <n v="251752.60000000003"/>
    <n v="251752.60000000003"/>
    <x v="2"/>
    <n v="244420.00000000003"/>
    <x v="1061"/>
    <n v="251752.60000000003"/>
    <n v="251752.60000000003"/>
    <n v="3.000000000000002E-2"/>
  </r>
  <r>
    <x v="1063"/>
    <x v="3"/>
    <s v="Tokyo"/>
    <x v="1"/>
    <x v="1"/>
    <d v="2022-05-09T00:00:00"/>
    <d v="2022-12-01T00:00:00"/>
    <x v="0"/>
    <x v="4"/>
    <s v="K"/>
    <s v="JPY"/>
    <n v="16351962.000000004"/>
    <n v="6311250.0000000009"/>
    <n v="0"/>
    <n v="0"/>
    <n v="6311250.0000000009"/>
    <n v="0"/>
    <n v="0"/>
    <n v="0"/>
    <n v="0"/>
    <n v="0"/>
    <n v="22663212.000000004"/>
    <s v="JPY"/>
    <n v="17823638.580000006"/>
    <n v="17823638.580000006"/>
    <x v="2"/>
    <n v="150508.18721524233"/>
    <x v="1062"/>
    <n v="164053.92406461417"/>
    <n v="164053.92406461417"/>
    <n v="9.0000000000000191E-2"/>
  </r>
  <r>
    <x v="1064"/>
    <x v="3"/>
    <s v="San Francisco"/>
    <x v="2"/>
    <x v="2"/>
    <d v="2022-05-09T00:00:00"/>
    <d v="2022-12-01T00:00:00"/>
    <x v="1"/>
    <x v="11"/>
    <s v="R"/>
    <s v="USD"/>
    <n v="156773.21"/>
    <n v="17138"/>
    <n v="0"/>
    <n v="0"/>
    <n v="17138"/>
    <n v="0"/>
    <n v="0"/>
    <n v="0"/>
    <n v="0"/>
    <n v="0"/>
    <n v="173911.21"/>
    <s v="USD"/>
    <n v="166179.60260000001"/>
    <n v="166179.60260000001"/>
    <x v="2"/>
    <n v="156773.21"/>
    <x v="1063"/>
    <n v="166179.60260000001"/>
    <n v="166179.60260000001"/>
    <n v="6.0000000000000137E-2"/>
  </r>
  <r>
    <x v="1065"/>
    <x v="0"/>
    <s v="Edinburgh"/>
    <x v="0"/>
    <x v="0"/>
    <d v="2022-05-03T00:00:00"/>
    <d v="2022-12-01T00:00:00"/>
    <x v="1"/>
    <x v="17"/>
    <s v="O"/>
    <s v="GBP"/>
    <n v="116220.5"/>
    <n v="31817.5"/>
    <n v="0"/>
    <n v="0"/>
    <n v="31817.5"/>
    <n v="0"/>
    <n v="0"/>
    <n v="0"/>
    <n v="0"/>
    <n v="0"/>
    <n v="148038"/>
    <s v="GBP"/>
    <n v="120869.32"/>
    <n v="120869.32"/>
    <x v="2"/>
    <n v="154648.80833379104"/>
    <x v="1064"/>
    <n v="160834.76066714269"/>
    <n v="160834.76066714269"/>
    <n v="4.0000000000000091E-2"/>
  </r>
  <r>
    <x v="1066"/>
    <x v="3"/>
    <s v="San Francisco"/>
    <x v="2"/>
    <x v="2"/>
    <d v="2022-05-16T00:00:00"/>
    <d v="2022-12-01T00:00:00"/>
    <x v="0"/>
    <x v="10"/>
    <s v="A"/>
    <s v="USD"/>
    <n v="156651"/>
    <n v="9350"/>
    <n v="0"/>
    <n v="0"/>
    <n v="9350"/>
    <n v="0"/>
    <n v="0"/>
    <n v="0"/>
    <n v="0"/>
    <n v="0"/>
    <n v="166001"/>
    <s v="USD"/>
    <n v="169183.08000000002"/>
    <n v="169183.08000000002"/>
    <x v="2"/>
    <n v="156651"/>
    <x v="1065"/>
    <n v="169183.08000000002"/>
    <n v="169183.08000000002"/>
    <n v="8.0000000000000099E-2"/>
  </r>
  <r>
    <x v="1067"/>
    <x v="3"/>
    <s v="Princeton"/>
    <x v="2"/>
    <x v="2"/>
    <d v="2009-03-16T00:00:00"/>
    <d v="2022-12-01T00:00:00"/>
    <x v="4"/>
    <x v="23"/>
    <s v="A"/>
    <s v="USD"/>
    <n v="140778.00000000003"/>
    <n v="37345"/>
    <n v="0"/>
    <n v="0"/>
    <n v="37345"/>
    <n v="0"/>
    <n v="0"/>
    <n v="0"/>
    <n v="0"/>
    <n v="0"/>
    <n v="178123.00000000003"/>
    <s v="USD"/>
    <n v="159079.14000000001"/>
    <n v="159079.14000000001"/>
    <x v="0"/>
    <n v="140778.00000000003"/>
    <x v="1066"/>
    <n v="159079.14000000001"/>
    <n v="159079.14000000001"/>
    <n v="0.12999999999999987"/>
  </r>
  <r>
    <x v="1068"/>
    <x v="4"/>
    <s v="Singapore"/>
    <x v="9"/>
    <x v="1"/>
    <d v="2022-05-09T00:00:00"/>
    <d v="2022-12-01T00:00:00"/>
    <x v="1"/>
    <x v="8"/>
    <s v="I"/>
    <s v="SGD"/>
    <n v="353100"/>
    <n v="334620.00000000006"/>
    <n v="0"/>
    <n v="0"/>
    <n v="334620.00000000006"/>
    <n v="0"/>
    <n v="0"/>
    <n v="0"/>
    <n v="0"/>
    <n v="0"/>
    <n v="687720"/>
    <s v="SGD"/>
    <n v="377817"/>
    <n v="377817"/>
    <x v="2"/>
    <n v="264009.86952783278"/>
    <x v="1067"/>
    <n v="282490.56039478112"/>
    <n v="282490.56039478112"/>
    <n v="7.0000000000000159E-2"/>
  </r>
  <r>
    <x v="1069"/>
    <x v="3"/>
    <s v="San Francisco"/>
    <x v="2"/>
    <x v="2"/>
    <d v="2022-05-04T00:00:00"/>
    <d v="2022-12-01T00:00:00"/>
    <x v="0"/>
    <x v="14"/>
    <s v="L"/>
    <s v="USD"/>
    <n v="170290.99999999997"/>
    <n v="0"/>
    <n v="0"/>
    <n v="0"/>
    <n v="0"/>
    <n v="0"/>
    <n v="0"/>
    <n v="0"/>
    <n v="0"/>
    <n v="0"/>
    <n v="170290.99999999997"/>
    <s v="USD"/>
    <n v="190725.91999999998"/>
    <n v="190725.91999999998"/>
    <x v="2"/>
    <n v="170290.99999999997"/>
    <x v="1068"/>
    <n v="190725.91999999998"/>
    <n v="190725.91999999998"/>
    <n v="0.12000000000000009"/>
  </r>
  <r>
    <x v="1070"/>
    <x v="0"/>
    <s v="New York"/>
    <x v="2"/>
    <x v="2"/>
    <d v="2022-05-09T00:00:00"/>
    <d v="2022-12-01T00:00:00"/>
    <x v="2"/>
    <x v="17"/>
    <s v="U"/>
    <s v="USD"/>
    <n v="201960.00000000003"/>
    <n v="633600"/>
    <n v="0"/>
    <n v="0"/>
    <n v="633600"/>
    <n v="0"/>
    <n v="0"/>
    <n v="0"/>
    <n v="0"/>
    <n v="0"/>
    <n v="835560"/>
    <s v="USD"/>
    <n v="214077.60000000003"/>
    <n v="214077.60000000003"/>
    <x v="2"/>
    <n v="201960.00000000003"/>
    <x v="1069"/>
    <n v="214077.60000000003"/>
    <n v="214077.60000000003"/>
    <n v="6.0000000000000019E-2"/>
  </r>
  <r>
    <x v="1071"/>
    <x v="1"/>
    <s v="Edinburgh"/>
    <x v="0"/>
    <x v="0"/>
    <d v="2022-05-09T00:00:00"/>
    <d v="2022-12-01T00:00:00"/>
    <x v="3"/>
    <x v="11"/>
    <s v="A"/>
    <s v="GBP"/>
    <n v="19670.547599999998"/>
    <n v="0"/>
    <n v="0"/>
    <n v="0"/>
    <n v="0"/>
    <n v="0"/>
    <n v="0"/>
    <n v="0"/>
    <n v="0"/>
    <n v="0"/>
    <n v="19670.547599999998"/>
    <s v="GBP"/>
    <n v="19867.253075999997"/>
    <n v="19867.253075999997"/>
    <x v="2"/>
    <n v="26174.614165427894"/>
    <x v="1070"/>
    <n v="26436.360307082174"/>
    <n v="26436.360307082174"/>
    <n v="1.0000000000000009E-2"/>
  </r>
  <r>
    <x v="1072"/>
    <x v="3"/>
    <s v="London"/>
    <x v="0"/>
    <x v="0"/>
    <d v="2022-05-09T00:00:00"/>
    <d v="2022-12-01T00:00:00"/>
    <x v="1"/>
    <x v="2"/>
    <s v="J"/>
    <s v="GBP"/>
    <n v="132979.00000000003"/>
    <n v="22264.000000000004"/>
    <n v="0"/>
    <n v="0"/>
    <n v="22264.000000000004"/>
    <n v="0"/>
    <n v="0"/>
    <n v="0"/>
    <n v="0"/>
    <n v="0"/>
    <n v="155243.00000000003"/>
    <s v="GBP"/>
    <n v="142287.53000000003"/>
    <n v="142287.53000000003"/>
    <x v="2"/>
    <n v="176948.5063600587"/>
    <x v="1071"/>
    <n v="189334.90180526281"/>
    <n v="189334.90180526281"/>
    <n v="6.9999999999999993E-2"/>
  </r>
  <r>
    <x v="1073"/>
    <x v="3"/>
    <s v="San Francisco"/>
    <x v="2"/>
    <x v="2"/>
    <d v="2022-05-30T00:00:00"/>
    <d v="2022-12-01T00:00:00"/>
    <x v="3"/>
    <x v="7"/>
    <s v="D"/>
    <s v="USD"/>
    <n v="171131.40000000002"/>
    <n v="32384"/>
    <n v="0"/>
    <n v="0"/>
    <n v="32384"/>
    <n v="0"/>
    <n v="0"/>
    <n v="0"/>
    <n v="0"/>
    <n v="0"/>
    <n v="203515.40000000002"/>
    <s v="USD"/>
    <n v="186533.22600000005"/>
    <n v="186533.22600000005"/>
    <x v="2"/>
    <n v="171131.40000000002"/>
    <x v="1072"/>
    <n v="186533.22600000005"/>
    <n v="186533.22600000005"/>
    <n v="9.0000000000000163E-2"/>
  </r>
  <r>
    <x v="1074"/>
    <x v="0"/>
    <s v="New York"/>
    <x v="2"/>
    <x v="2"/>
    <d v="2022-05-09T00:00:00"/>
    <d v="2022-12-01T00:00:00"/>
    <x v="3"/>
    <x v="0"/>
    <s v="V"/>
    <s v="USD"/>
    <n v="201960.00000000006"/>
    <n v="153120"/>
    <n v="0"/>
    <n v="0"/>
    <n v="153120"/>
    <n v="0"/>
    <n v="0"/>
    <n v="0"/>
    <n v="0"/>
    <n v="0"/>
    <n v="355080.00000000006"/>
    <s v="USD"/>
    <n v="232254.00000000006"/>
    <n v="232254.00000000006"/>
    <x v="2"/>
    <n v="201960.00000000006"/>
    <x v="1073"/>
    <n v="232254.00000000006"/>
    <n v="232254.00000000006"/>
    <n v="0.14999999999999997"/>
  </r>
  <r>
    <x v="1075"/>
    <x v="7"/>
    <s v="San Francisco"/>
    <x v="2"/>
    <x v="2"/>
    <d v="2022-05-09T00:00:00"/>
    <d v="2022-12-01T00:00:00"/>
    <x v="0"/>
    <x v="11"/>
    <s v="H"/>
    <s v="USD"/>
    <n v="109696.12500000001"/>
    <n v="15675"/>
    <n v="0"/>
    <n v="0"/>
    <n v="15675"/>
    <n v="0"/>
    <n v="68"/>
    <n v="0"/>
    <n v="68"/>
    <n v="0"/>
    <n v="125439.12500000001"/>
    <s v="USD"/>
    <n v="115180.93125000002"/>
    <n v="115180.93125000002"/>
    <x v="2"/>
    <n v="109696.12500000001"/>
    <x v="1074"/>
    <n v="115180.93125000002"/>
    <n v="115180.93125000002"/>
    <n v="5.0000000000000072E-2"/>
  </r>
  <r>
    <x v="1076"/>
    <x v="4"/>
    <s v="New York"/>
    <x v="2"/>
    <x v="2"/>
    <d v="2022-05-09T00:00:00"/>
    <d v="2022-12-01T00:00:00"/>
    <x v="2"/>
    <x v="9"/>
    <s v="E"/>
    <s v="USD"/>
    <n v="251790.00000000006"/>
    <n v="851400.00000000012"/>
    <n v="0"/>
    <n v="0"/>
    <n v="851400.00000000012"/>
    <n v="0"/>
    <n v="0"/>
    <n v="0"/>
    <n v="0"/>
    <n v="0"/>
    <n v="1103190.0000000002"/>
    <s v="USD"/>
    <n v="282004.8000000001"/>
    <n v="282004.8000000001"/>
    <x v="2"/>
    <n v="251790.00000000006"/>
    <x v="1075"/>
    <n v="282004.8000000001"/>
    <n v="282004.8000000001"/>
    <n v="0.12000000000000016"/>
  </r>
  <r>
    <x v="1077"/>
    <x v="0"/>
    <s v="London"/>
    <x v="0"/>
    <x v="0"/>
    <d v="2022-05-09T00:00:00"/>
    <d v="2022-12-01T00:00:00"/>
    <x v="1"/>
    <x v="3"/>
    <s v="L"/>
    <s v="GBP"/>
    <n v="134090.00000000003"/>
    <n v="76032"/>
    <n v="0"/>
    <n v="0"/>
    <n v="76032"/>
    <n v="0"/>
    <n v="0"/>
    <n v="0"/>
    <n v="0"/>
    <n v="0"/>
    <n v="210122.00000000003"/>
    <s v="GBP"/>
    <n v="152862.60000000006"/>
    <n v="152862.60000000006"/>
    <x v="2"/>
    <n v="178426.85851014275"/>
    <x v="1076"/>
    <n v="203406.61870156275"/>
    <n v="203406.61870156275"/>
    <n v="0.14000000000000012"/>
  </r>
  <r>
    <x v="1078"/>
    <x v="0"/>
    <s v="Singapore"/>
    <x v="9"/>
    <x v="1"/>
    <d v="2009-03-19T00:00:00"/>
    <d v="2022-12-01T00:00:00"/>
    <x v="3"/>
    <x v="16"/>
    <s v="D"/>
    <s v="SGD"/>
    <n v="219839.40000000005"/>
    <n v="36263.699999999997"/>
    <n v="0"/>
    <n v="0"/>
    <n v="36263.699999999997"/>
    <n v="0"/>
    <n v="0"/>
    <n v="0"/>
    <n v="0"/>
    <n v="0"/>
    <n v="256103.10000000003"/>
    <s v="SGD"/>
    <n v="239624.94600000008"/>
    <n v="239624.94600000008"/>
    <x v="0"/>
    <n v="164372.05129163709"/>
    <x v="1077"/>
    <n v="179165.53590788445"/>
    <n v="179165.53590788445"/>
    <n v="9.0000000000000108E-2"/>
  </r>
  <r>
    <x v="1079"/>
    <x v="3"/>
    <s v="San Francisco"/>
    <x v="2"/>
    <x v="2"/>
    <d v="2022-05-17T00:00:00"/>
    <d v="2022-12-01T00:00:00"/>
    <x v="1"/>
    <x v="17"/>
    <s v="Y"/>
    <s v="USD"/>
    <n v="199077.78000000006"/>
    <n v="34408"/>
    <n v="0"/>
    <n v="0"/>
    <n v="34408"/>
    <n v="0"/>
    <n v="0"/>
    <n v="0"/>
    <n v="0"/>
    <n v="0"/>
    <n v="233485.78000000006"/>
    <s v="USD"/>
    <n v="220976.33580000009"/>
    <n v="220976.33580000009"/>
    <x v="2"/>
    <n v="199077.78000000006"/>
    <x v="1078"/>
    <n v="220976.33580000009"/>
    <n v="220976.33580000009"/>
    <n v="0.11000000000000013"/>
  </r>
  <r>
    <x v="1080"/>
    <x v="3"/>
    <s v="San Francisco"/>
    <x v="2"/>
    <x v="2"/>
    <d v="2022-05-23T00:00:00"/>
    <d v="2022-12-01T00:00:00"/>
    <x v="5"/>
    <x v="23"/>
    <s v="H"/>
    <s v="USD"/>
    <n v="155870"/>
    <n v="32670"/>
    <n v="0"/>
    <n v="0"/>
    <n v="32670"/>
    <n v="0"/>
    <n v="0"/>
    <n v="0"/>
    <n v="0"/>
    <n v="0"/>
    <n v="188540"/>
    <s v="USD"/>
    <n v="160546.1"/>
    <n v="160546.1"/>
    <x v="2"/>
    <n v="155870"/>
    <x v="1079"/>
    <n v="160546.1"/>
    <n v="160546.1"/>
    <n v="3.0000000000000037E-2"/>
  </r>
  <r>
    <x v="1081"/>
    <x v="3"/>
    <s v="Tokyo"/>
    <x v="1"/>
    <x v="1"/>
    <d v="2022-05-16T00:00:00"/>
    <d v="2022-12-01T00:00:00"/>
    <x v="1"/>
    <x v="4"/>
    <s v="Y"/>
    <s v="JPY"/>
    <n v="19562400.000000004"/>
    <n v="4593600"/>
    <n v="0"/>
    <n v="0"/>
    <n v="4593600"/>
    <n v="0"/>
    <n v="0"/>
    <n v="0"/>
    <n v="0"/>
    <n v="0"/>
    <n v="24156000.000000004"/>
    <s v="JPY"/>
    <n v="19758024.000000004"/>
    <n v="19758024.000000004"/>
    <x v="2"/>
    <n v="180057.98702195229"/>
    <x v="1080"/>
    <n v="181858.5668921718"/>
    <n v="181858.5668921718"/>
    <n v="9.9999999999999672E-3"/>
  </r>
  <r>
    <x v="1082"/>
    <x v="4"/>
    <s v="San Francisco"/>
    <x v="2"/>
    <x v="2"/>
    <d v="2022-05-31T00:00:00"/>
    <d v="2022-12-01T00:00:00"/>
    <x v="2"/>
    <x v="25"/>
    <s v="G"/>
    <s v="USD"/>
    <n v="275880.00000000006"/>
    <n v="0"/>
    <n v="3224000"/>
    <n v="0"/>
    <n v="3224000"/>
    <n v="0"/>
    <n v="0"/>
    <n v="0"/>
    <n v="0"/>
    <n v="550000"/>
    <n v="4049880"/>
    <s v="USD"/>
    <n v="317262.00000000006"/>
    <n v="317262.00000000006"/>
    <x v="2"/>
    <n v="275880.00000000006"/>
    <x v="1081"/>
    <n v="317262.00000000006"/>
    <n v="317262.00000000006"/>
    <n v="0.14999999999999997"/>
  </r>
  <r>
    <x v="1083"/>
    <x v="3"/>
    <s v="Seattle"/>
    <x v="2"/>
    <x v="2"/>
    <d v="2022-05-16T00:00:00"/>
    <d v="2022-12-01T00:00:00"/>
    <x v="0"/>
    <x v="4"/>
    <s v="C"/>
    <s v="USD"/>
    <n v="163592"/>
    <n v="22176.000000000004"/>
    <n v="0"/>
    <n v="0"/>
    <n v="22176.000000000004"/>
    <n v="0"/>
    <n v="0"/>
    <n v="0"/>
    <n v="0"/>
    <n v="0"/>
    <n v="185768"/>
    <s v="USD"/>
    <n v="171771.6"/>
    <n v="171771.6"/>
    <x v="2"/>
    <n v="163592"/>
    <x v="1082"/>
    <n v="171771.6"/>
    <n v="171771.6"/>
    <n v="5.0000000000000037E-2"/>
  </r>
  <r>
    <x v="1084"/>
    <x v="3"/>
    <s v="Tokyo"/>
    <x v="1"/>
    <x v="1"/>
    <d v="2022-05-16T00:00:00"/>
    <d v="2022-12-01T00:00:00"/>
    <x v="0"/>
    <x v="1"/>
    <s v="M"/>
    <s v="JPY"/>
    <n v="16336320.000000002"/>
    <n v="4115100"/>
    <n v="0"/>
    <n v="0"/>
    <n v="4115100"/>
    <n v="0"/>
    <n v="0"/>
    <n v="0"/>
    <n v="0"/>
    <n v="0"/>
    <n v="20451420"/>
    <s v="JPY"/>
    <n v="16989772.800000001"/>
    <n v="16989772.800000001"/>
    <x v="2"/>
    <n v="150364.21372359523"/>
    <x v="1083"/>
    <n v="156378.78227253901"/>
    <n v="156378.78227253901"/>
    <n v="3.9999999999999869E-2"/>
  </r>
  <r>
    <x v="1085"/>
    <x v="0"/>
    <s v="San Francisco"/>
    <x v="2"/>
    <x v="2"/>
    <d v="2022-05-31T00:00:00"/>
    <d v="2022-12-01T00:00:00"/>
    <x v="1"/>
    <x v="6"/>
    <s v="O"/>
    <s v="USD"/>
    <n v="162761.5"/>
    <n v="123123"/>
    <n v="0"/>
    <n v="0"/>
    <n v="123123"/>
    <n v="0"/>
    <n v="0"/>
    <n v="0"/>
    <n v="0"/>
    <n v="0"/>
    <n v="285884.5"/>
    <s v="USD"/>
    <n v="169271.96"/>
    <n v="169271.96"/>
    <x v="2"/>
    <n v="162761.5"/>
    <x v="1084"/>
    <n v="169271.96"/>
    <n v="169271.96"/>
    <n v="3.9999999999999952E-2"/>
  </r>
  <r>
    <x v="1086"/>
    <x v="3"/>
    <s v="Hong Kong"/>
    <x v="3"/>
    <x v="1"/>
    <d v="2022-06-02T00:00:00"/>
    <d v="2022-12-01T00:00:00"/>
    <x v="3"/>
    <x v="16"/>
    <s v="H"/>
    <s v="HKD"/>
    <n v="1412400"/>
    <n v="435160.00000000006"/>
    <n v="0"/>
    <n v="0"/>
    <n v="435160.00000000006"/>
    <n v="0"/>
    <n v="0"/>
    <n v="0"/>
    <n v="0"/>
    <n v="0"/>
    <n v="1847560"/>
    <s v="HKD"/>
    <n v="1581888.0000000002"/>
    <n v="1581888.0000000002"/>
    <x v="2"/>
    <n v="180057.75004302571"/>
    <x v="1085"/>
    <n v="201664.68004818883"/>
    <n v="201664.68004818883"/>
    <n v="0.12000000000000025"/>
  </r>
  <r>
    <x v="1087"/>
    <x v="0"/>
    <s v="Hong Kong"/>
    <x v="3"/>
    <x v="1"/>
    <d v="2022-06-02T00:00:00"/>
    <d v="2022-12-01T00:00:00"/>
    <x v="5"/>
    <x v="4"/>
    <s v="W"/>
    <s v="HKD"/>
    <n v="1727605.0000000002"/>
    <n v="861300.00000000012"/>
    <n v="0"/>
    <n v="0"/>
    <n v="861300.00000000012"/>
    <n v="0"/>
    <n v="0"/>
    <n v="0"/>
    <n v="0"/>
    <n v="0"/>
    <n v="2588905.0000000005"/>
    <s v="HKD"/>
    <n v="1917641.5500000005"/>
    <n v="1917641.5500000005"/>
    <x v="2"/>
    <n v="220241.19885519787"/>
    <x v="1086"/>
    <n v="244467.73072926968"/>
    <n v="244467.73072926968"/>
    <n v="0.11000000000000018"/>
  </r>
  <r>
    <x v="1088"/>
    <x v="4"/>
    <s v="Atlanta"/>
    <x v="2"/>
    <x v="2"/>
    <d v="2022-06-02T00:00:00"/>
    <d v="2022-12-01T00:00:00"/>
    <x v="5"/>
    <x v="3"/>
    <s v="T"/>
    <s v="USD"/>
    <n v="263780.00000000006"/>
    <n v="521729.99999999994"/>
    <n v="0"/>
    <n v="0"/>
    <n v="521729.99999999994"/>
    <n v="0"/>
    <n v="0"/>
    <n v="0"/>
    <n v="0"/>
    <n v="0"/>
    <n v="785510"/>
    <s v="USD"/>
    <n v="298071.40000000002"/>
    <n v="298071.40000000002"/>
    <x v="2"/>
    <n v="263780.00000000006"/>
    <x v="1087"/>
    <n v="298071.40000000002"/>
    <n v="298071.40000000002"/>
    <n v="0.12999999999999984"/>
  </r>
  <r>
    <x v="1089"/>
    <x v="0"/>
    <s v="London"/>
    <x v="0"/>
    <x v="0"/>
    <d v="2011-07-01T00:00:00"/>
    <d v="2022-12-01T00:00:00"/>
    <x v="3"/>
    <x v="11"/>
    <s v="M"/>
    <s v="GBP"/>
    <n v="86625"/>
    <n v="21054.000000000004"/>
    <n v="0"/>
    <n v="0"/>
    <n v="21054.000000000004"/>
    <n v="0"/>
    <n v="0"/>
    <n v="0"/>
    <n v="0"/>
    <n v="0"/>
    <n v="107679"/>
    <s v="GBP"/>
    <n v="98752.500000000015"/>
    <n v="98752.500000000015"/>
    <x v="0"/>
    <n v="115267.5562565524"/>
    <x v="1088"/>
    <n v="131405.01413246975"/>
    <n v="131405.01413246975"/>
    <n v="0.14000000000000007"/>
  </r>
  <r>
    <x v="1090"/>
    <x v="4"/>
    <s v="New York"/>
    <x v="2"/>
    <x v="2"/>
    <d v="2022-06-02T00:00:00"/>
    <d v="2022-12-01T00:00:00"/>
    <x v="1"/>
    <x v="10"/>
    <s v="T"/>
    <s v="USD"/>
    <n v="278300"/>
    <n v="282755"/>
    <n v="0"/>
    <n v="0"/>
    <n v="282755"/>
    <n v="0"/>
    <n v="0"/>
    <n v="0"/>
    <n v="0"/>
    <n v="0"/>
    <n v="561055"/>
    <s v="USD"/>
    <n v="292215"/>
    <n v="292215"/>
    <x v="2"/>
    <n v="278300"/>
    <x v="1089"/>
    <n v="292215"/>
    <n v="292215"/>
    <n v="0.05"/>
  </r>
  <r>
    <x v="1091"/>
    <x v="0"/>
    <s v="Toronto"/>
    <x v="5"/>
    <x v="2"/>
    <d v="2022-06-02T00:00:00"/>
    <d v="2022-12-01T00:00:00"/>
    <x v="3"/>
    <x v="8"/>
    <s v="X"/>
    <s v="CAD"/>
    <n v="236170"/>
    <n v="77440"/>
    <n v="0"/>
    <n v="0"/>
    <n v="77440"/>
    <n v="0"/>
    <n v="0"/>
    <n v="0"/>
    <n v="0"/>
    <n v="0"/>
    <n v="313610"/>
    <s v="CAD"/>
    <n v="257425.30000000002"/>
    <n v="257425.30000000002"/>
    <x v="2"/>
    <n v="182061.36293555351"/>
    <x v="1090"/>
    <n v="198446.88559975332"/>
    <n v="198446.88559975332"/>
    <n v="0.09"/>
  </r>
  <r>
    <x v="1092"/>
    <x v="0"/>
    <s v="Princeton"/>
    <x v="2"/>
    <x v="2"/>
    <d v="2022-06-02T00:00:00"/>
    <d v="2022-12-01T00:00:00"/>
    <x v="2"/>
    <x v="10"/>
    <s v="D"/>
    <s v="USD"/>
    <n v="168300"/>
    <n v="0"/>
    <n v="495396.00000000006"/>
    <n v="0"/>
    <n v="495396.00000000006"/>
    <n v="0"/>
    <n v="0"/>
    <n v="0"/>
    <n v="0"/>
    <n v="0"/>
    <n v="663696"/>
    <s v="USD"/>
    <n v="169983"/>
    <n v="169983"/>
    <x v="2"/>
    <n v="168300"/>
    <x v="1091"/>
    <n v="169983"/>
    <n v="169983"/>
    <n v="0.01"/>
  </r>
  <r>
    <x v="1093"/>
    <x v="3"/>
    <s v="Munich"/>
    <x v="6"/>
    <x v="0"/>
    <d v="2022-06-02T00:00:00"/>
    <d v="2022-12-01T00:00:00"/>
    <x v="5"/>
    <x v="2"/>
    <s v="D"/>
    <s v="EUR"/>
    <n v="126500"/>
    <n v="61490"/>
    <n v="0"/>
    <n v="0"/>
    <n v="61490"/>
    <n v="0"/>
    <n v="0"/>
    <n v="0"/>
    <n v="0"/>
    <n v="0"/>
    <n v="187990"/>
    <s v="EUR"/>
    <n v="127765"/>
    <n v="127765"/>
    <x v="2"/>
    <n v="147663.44999622719"/>
    <x v="1092"/>
    <n v="149140.08449618946"/>
    <n v="149140.08449618946"/>
    <n v="9.9999999999999672E-3"/>
  </r>
  <r>
    <x v="1094"/>
    <x v="4"/>
    <s v="London"/>
    <x v="0"/>
    <x v="0"/>
    <d v="2022-06-02T00:00:00"/>
    <d v="2022-12-01T00:00:00"/>
    <x v="2"/>
    <x v="0"/>
    <s v="C"/>
    <s v="GBP"/>
    <n v="200640.00000000003"/>
    <n v="273045.3"/>
    <n v="0"/>
    <n v="0"/>
    <n v="273045.3"/>
    <n v="0"/>
    <n v="0"/>
    <n v="0"/>
    <n v="0"/>
    <n v="0"/>
    <n v="473685.30000000005"/>
    <s v="GBP"/>
    <n v="212678.40000000005"/>
    <n v="212678.40000000005"/>
    <x v="2"/>
    <n v="266981.61601517664"/>
    <x v="1093"/>
    <n v="283000.51297608728"/>
    <n v="283000.51297608728"/>
    <n v="6.0000000000000164E-2"/>
  </r>
  <r>
    <x v="1095"/>
    <x v="3"/>
    <s v="San Francisco"/>
    <x v="2"/>
    <x v="2"/>
    <d v="2022-06-02T00:00:00"/>
    <d v="2022-12-01T00:00:00"/>
    <x v="1"/>
    <x v="17"/>
    <s v="F"/>
    <s v="USD"/>
    <n v="179374.80000000002"/>
    <n v="47262.600000000006"/>
    <n v="0"/>
    <n v="0"/>
    <n v="47262.600000000006"/>
    <n v="0"/>
    <n v="0"/>
    <n v="0"/>
    <n v="0"/>
    <n v="0"/>
    <n v="226637.40000000002"/>
    <s v="USD"/>
    <n v="199106.02800000005"/>
    <n v="199106.02800000005"/>
    <x v="2"/>
    <n v="179374.80000000002"/>
    <x v="1094"/>
    <n v="199106.02800000005"/>
    <n v="199106.02800000005"/>
    <n v="0.11000000000000017"/>
  </r>
  <r>
    <x v="1096"/>
    <x v="4"/>
    <s v="San Francisco"/>
    <x v="2"/>
    <x v="2"/>
    <d v="2022-06-02T00:00:00"/>
    <d v="2022-12-01T00:00:00"/>
    <x v="1"/>
    <x v="19"/>
    <s v="I"/>
    <s v="USD"/>
    <n v="264510.40000000002"/>
    <n v="209000.00000000003"/>
    <n v="0"/>
    <n v="0"/>
    <n v="209000.00000000003"/>
    <n v="0"/>
    <n v="0"/>
    <n v="0"/>
    <n v="0"/>
    <n v="0"/>
    <n v="473510.40000000002"/>
    <s v="USD"/>
    <n v="283026.12800000003"/>
    <n v="283026.12800000003"/>
    <x v="2"/>
    <n v="264510.40000000002"/>
    <x v="1095"/>
    <n v="283026.12800000003"/>
    <n v="283026.12800000003"/>
    <n v="7.0000000000000007E-2"/>
  </r>
  <r>
    <x v="1097"/>
    <x v="0"/>
    <s v="Sydney"/>
    <x v="4"/>
    <x v="1"/>
    <d v="2022-06-02T00:00:00"/>
    <d v="2022-12-01T00:00:00"/>
    <x v="3"/>
    <x v="20"/>
    <s v="O"/>
    <s v="AUD"/>
    <n v="252450.00000000006"/>
    <n v="107949.6"/>
    <n v="0"/>
    <n v="0"/>
    <n v="107949.6"/>
    <n v="0"/>
    <n v="0"/>
    <n v="0"/>
    <n v="0"/>
    <n v="0"/>
    <n v="360399.60000000009"/>
    <s v="AUD"/>
    <n v="267597.00000000006"/>
    <n v="267597.00000000006"/>
    <x v="2"/>
    <n v="191016.29250672858"/>
    <x v="1096"/>
    <n v="202477.27005713229"/>
    <n v="202477.27005713229"/>
    <n v="5.999999999999997E-2"/>
  </r>
  <r>
    <x v="1098"/>
    <x v="0"/>
    <s v="San Francisco"/>
    <x v="2"/>
    <x v="2"/>
    <d v="2022-06-02T00:00:00"/>
    <d v="2022-12-01T00:00:00"/>
    <x v="2"/>
    <x v="14"/>
    <s v="K"/>
    <s v="USD"/>
    <n v="195360.00000000003"/>
    <n v="408375.00000000006"/>
    <n v="0"/>
    <n v="0"/>
    <n v="408375.00000000006"/>
    <n v="0"/>
    <n v="0"/>
    <n v="0"/>
    <n v="0"/>
    <n v="0"/>
    <n v="603735.00000000012"/>
    <s v="USD"/>
    <n v="199267.20000000004"/>
    <n v="199267.20000000004"/>
    <x v="2"/>
    <n v="195360.00000000003"/>
    <x v="1097"/>
    <n v="199267.20000000004"/>
    <n v="199267.20000000004"/>
    <n v="2.0000000000000056E-2"/>
  </r>
  <r>
    <x v="1099"/>
    <x v="7"/>
    <s v="Princeton"/>
    <x v="2"/>
    <x v="2"/>
    <d v="2022-06-02T00:00:00"/>
    <d v="2022-12-01T00:00:00"/>
    <x v="4"/>
    <x v="20"/>
    <s v="B"/>
    <s v="USD"/>
    <n v="94778.749999999985"/>
    <n v="11635.800000000001"/>
    <n v="0"/>
    <n v="0"/>
    <n v="11635.800000000001"/>
    <n v="0"/>
    <n v="5963"/>
    <n v="0"/>
    <n v="5963"/>
    <n v="0"/>
    <n v="112377.54999999999"/>
    <s v="USD"/>
    <n v="98569.9"/>
    <n v="98569.9"/>
    <x v="2"/>
    <n v="94778.749999999985"/>
    <x v="1098"/>
    <n v="98569.9"/>
    <n v="98569.9"/>
    <n v="4.0000000000000098E-2"/>
  </r>
  <r>
    <x v="1100"/>
    <x v="3"/>
    <s v="Princeton"/>
    <x v="2"/>
    <x v="2"/>
    <d v="2009-06-01T00:00:00"/>
    <d v="2022-12-01T00:00:00"/>
    <x v="1"/>
    <x v="13"/>
    <s v="C"/>
    <s v="USD"/>
    <n v="118800.00000000003"/>
    <n v="12936.000000000002"/>
    <n v="0"/>
    <n v="0"/>
    <n v="12936.000000000002"/>
    <n v="0"/>
    <n v="0"/>
    <n v="0"/>
    <n v="0"/>
    <n v="0"/>
    <n v="131736.00000000003"/>
    <s v="USD"/>
    <n v="130680.00000000004"/>
    <n v="130680.00000000004"/>
    <x v="0"/>
    <n v="118800.00000000003"/>
    <x v="1099"/>
    <n v="130680.00000000004"/>
    <n v="130680.00000000004"/>
    <n v="0.1000000000000001"/>
  </r>
  <r>
    <x v="1101"/>
    <x v="1"/>
    <s v="Tokyo"/>
    <x v="1"/>
    <x v="1"/>
    <d v="2022-06-02T00:00:00"/>
    <d v="2022-12-01T00:00:00"/>
    <x v="1"/>
    <x v="11"/>
    <s v="F"/>
    <s v="GBP"/>
    <n v="145000"/>
    <n v="7500"/>
    <n v="1000"/>
    <n v="500"/>
    <n v="9000"/>
    <n v="3000"/>
    <n v="0"/>
    <n v="500"/>
    <n v="3500"/>
    <n v="15000"/>
    <n v="172500"/>
    <s v="GBP"/>
    <n v="159500"/>
    <n v="159500"/>
    <x v="2"/>
    <n v="192944.25001096792"/>
    <x v="1100"/>
    <n v="212238.67501206472"/>
    <n v="212238.67501206472"/>
    <n v="0.10000000000000002"/>
  </r>
  <r>
    <x v="1102"/>
    <x v="0"/>
    <s v="San Francisco"/>
    <x v="2"/>
    <x v="2"/>
    <d v="2022-06-06T00:00:00"/>
    <d v="2022-12-01T00:00:00"/>
    <x v="1"/>
    <x v="7"/>
    <s v="O"/>
    <s v="USD"/>
    <n v="210622.50000000006"/>
    <n v="70070"/>
    <n v="0"/>
    <n v="0"/>
    <n v="70070"/>
    <n v="0"/>
    <n v="0"/>
    <n v="0"/>
    <n v="0"/>
    <n v="0"/>
    <n v="280692.50000000006"/>
    <s v="USD"/>
    <n v="231684.75000000009"/>
    <n v="231684.75000000009"/>
    <x v="2"/>
    <n v="210622.50000000006"/>
    <x v="1101"/>
    <n v="231684.75000000009"/>
    <n v="231684.75000000009"/>
    <n v="0.10000000000000012"/>
  </r>
  <r>
    <x v="1103"/>
    <x v="3"/>
    <s v="New York"/>
    <x v="2"/>
    <x v="2"/>
    <d v="2022-06-02T00:00:00"/>
    <d v="2022-12-01T00:00:00"/>
    <x v="4"/>
    <x v="2"/>
    <s v="X"/>
    <s v="USD"/>
    <n v="146520"/>
    <n v="257756.40000000002"/>
    <n v="0"/>
    <n v="112999.99999999999"/>
    <n v="370756.4"/>
    <n v="183505.35"/>
    <n v="0"/>
    <n v="0"/>
    <n v="183505.35"/>
    <n v="0"/>
    <n v="700781.75"/>
    <s v="USD"/>
    <n v="161172"/>
    <n v="161172"/>
    <x v="2"/>
    <n v="146520"/>
    <x v="1102"/>
    <n v="161172"/>
    <n v="161172"/>
    <n v="0.1"/>
  </r>
  <r>
    <x v="1104"/>
    <x v="0"/>
    <s v="London"/>
    <x v="0"/>
    <x v="0"/>
    <d v="2022-06-02T00:00:00"/>
    <d v="2022-12-01T00:00:00"/>
    <x v="2"/>
    <x v="24"/>
    <s v="D"/>
    <s v="GBP"/>
    <n v="147840"/>
    <n v="161535.00000000003"/>
    <n v="0"/>
    <n v="0"/>
    <n v="161535.00000000003"/>
    <n v="0"/>
    <n v="0"/>
    <n v="0"/>
    <n v="0"/>
    <n v="0"/>
    <n v="309375"/>
    <s v="GBP"/>
    <n v="155232"/>
    <n v="155232"/>
    <x v="2"/>
    <n v="196723.29601118277"/>
    <x v="1103"/>
    <n v="206559.46081174188"/>
    <n v="206559.46081174188"/>
    <n v="4.9999999999999864E-2"/>
  </r>
  <r>
    <x v="1105"/>
    <x v="0"/>
    <s v="London"/>
    <x v="0"/>
    <x v="0"/>
    <d v="2022-06-02T00:00:00"/>
    <d v="2022-12-01T00:00:00"/>
    <x v="0"/>
    <x v="10"/>
    <s v="W"/>
    <s v="GBP"/>
    <n v="155374.99999999997"/>
    <n v="74052"/>
    <n v="0"/>
    <n v="0"/>
    <n v="74052"/>
    <n v="0"/>
    <n v="0"/>
    <n v="0"/>
    <n v="0"/>
    <n v="0"/>
    <n v="229426.99999999997"/>
    <s v="GBP"/>
    <n v="160036.24999999997"/>
    <n v="160036.24999999997"/>
    <x v="2"/>
    <n v="206749.74376175267"/>
    <x v="1104"/>
    <n v="212952.23607460526"/>
    <n v="212952.23607460526"/>
    <n v="3.000000000000002E-2"/>
  </r>
  <r>
    <x v="1106"/>
    <x v="1"/>
    <s v="San Francisco"/>
    <x v="2"/>
    <x v="2"/>
    <d v="2022-06-02T00:00:00"/>
    <d v="2022-12-01T00:00:00"/>
    <x v="1"/>
    <x v="18"/>
    <s v="L"/>
    <s v="USD"/>
    <n v="135000"/>
    <n v="7800"/>
    <n v="1000"/>
    <n v="500"/>
    <n v="9300"/>
    <n v="3000"/>
    <n v="0"/>
    <n v="500"/>
    <n v="3500"/>
    <n v="15000"/>
    <n v="162800"/>
    <s v="USD"/>
    <n v="148500"/>
    <n v="148500"/>
    <x v="2"/>
    <n v="135000"/>
    <x v="1105"/>
    <n v="148500"/>
    <n v="148500"/>
    <n v="0.1"/>
  </r>
  <r>
    <x v="1107"/>
    <x v="3"/>
    <s v="Sydney"/>
    <x v="4"/>
    <x v="1"/>
    <d v="2022-06-02T00:00:00"/>
    <d v="2022-12-01T00:00:00"/>
    <x v="2"/>
    <x v="2"/>
    <s v="I"/>
    <s v="AUD"/>
    <n v="235620.00000000003"/>
    <n v="198660.00000000003"/>
    <n v="0"/>
    <n v="0"/>
    <n v="198660.00000000003"/>
    <n v="0"/>
    <n v="0"/>
    <n v="0"/>
    <n v="0"/>
    <n v="0"/>
    <n v="434280.00000000006"/>
    <s v="AUD"/>
    <n v="256825.80000000005"/>
    <n v="256825.80000000005"/>
    <x v="2"/>
    <n v="178281.87300627999"/>
    <x v="1106"/>
    <n v="194327.2415768452"/>
    <n v="194327.2415768452"/>
    <n v="9.0000000000000108E-2"/>
  </r>
  <r>
    <x v="1108"/>
    <x v="4"/>
    <s v="New York"/>
    <x v="2"/>
    <x v="2"/>
    <d v="2022-06-02T00:00:00"/>
    <d v="2022-12-01T00:00:00"/>
    <x v="1"/>
    <x v="15"/>
    <s v="B"/>
    <s v="USD"/>
    <n v="294250"/>
    <n v="351450.00000000006"/>
    <n v="0"/>
    <n v="0"/>
    <n v="351450.00000000006"/>
    <n v="0"/>
    <n v="0"/>
    <n v="0"/>
    <n v="0"/>
    <n v="0"/>
    <n v="645700"/>
    <s v="USD"/>
    <n v="320732.5"/>
    <n v="320732.5"/>
    <x v="2"/>
    <n v="294250"/>
    <x v="1107"/>
    <n v="320732.5"/>
    <n v="320732.5"/>
    <n v="0.09"/>
  </r>
  <r>
    <x v="1109"/>
    <x v="0"/>
    <s v="San Francisco"/>
    <x v="2"/>
    <x v="2"/>
    <d v="2022-06-02T00:00:00"/>
    <d v="2022-12-01T00:00:00"/>
    <x v="4"/>
    <x v="20"/>
    <s v="N"/>
    <s v="USD"/>
    <n v="181500.00000000003"/>
    <n v="239580.00000000003"/>
    <n v="0"/>
    <n v="0"/>
    <n v="239580.00000000003"/>
    <n v="0"/>
    <n v="0"/>
    <n v="0"/>
    <n v="0"/>
    <n v="0"/>
    <n v="421080.00000000006"/>
    <s v="USD"/>
    <n v="190575.00000000003"/>
    <n v="190575.00000000003"/>
    <x v="2"/>
    <n v="181500.00000000003"/>
    <x v="1108"/>
    <n v="190575.00000000003"/>
    <n v="190575.00000000003"/>
    <n v="4.9999999999999989E-2"/>
  </r>
  <r>
    <x v="1110"/>
    <x v="0"/>
    <s v="New York"/>
    <x v="2"/>
    <x v="2"/>
    <d v="2022-06-02T00:00:00"/>
    <d v="2022-12-01T00:00:00"/>
    <x v="5"/>
    <x v="8"/>
    <s v="W"/>
    <s v="USD"/>
    <n v="206910.00000000006"/>
    <n v="172040.00000000003"/>
    <n v="0"/>
    <n v="0"/>
    <n v="172040.00000000003"/>
    <n v="0"/>
    <n v="0"/>
    <n v="0"/>
    <n v="0"/>
    <n v="0"/>
    <n v="378950.00000000012"/>
    <s v="USD"/>
    <n v="237946.50000000006"/>
    <n v="237946.50000000006"/>
    <x v="2"/>
    <n v="206910.00000000006"/>
    <x v="1109"/>
    <n v="237946.50000000006"/>
    <n v="237946.50000000006"/>
    <n v="0.14999999999999997"/>
  </r>
  <r>
    <x v="1111"/>
    <x v="4"/>
    <s v="Chicago"/>
    <x v="2"/>
    <x v="2"/>
    <d v="2006-10-30T00:00:00"/>
    <d v="2022-12-01T00:00:00"/>
    <x v="0"/>
    <x v="12"/>
    <s v="Y"/>
    <s v="USD"/>
    <n v="256520.00000000006"/>
    <n v="71910"/>
    <n v="5000"/>
    <n v="1000"/>
    <n v="77910"/>
    <n v="3000"/>
    <n v="0"/>
    <n v="500"/>
    <n v="3500"/>
    <n v="25000"/>
    <n v="362930.00000000006"/>
    <s v="USD"/>
    <n v="266780.80000000005"/>
    <n v="266780.80000000005"/>
    <x v="0"/>
    <n v="256520.00000000006"/>
    <x v="1110"/>
    <n v="266780.80000000005"/>
    <n v="266780.80000000005"/>
    <n v="3.9999999999999945E-2"/>
  </r>
  <r>
    <x v="1112"/>
    <x v="1"/>
    <s v="Tokyo"/>
    <x v="1"/>
    <x v="1"/>
    <d v="2011-09-19T00:00:00"/>
    <d v="2022-12-01T00:00:00"/>
    <x v="0"/>
    <x v="23"/>
    <s v="C"/>
    <s v="JPY"/>
    <n v="12125454"/>
    <n v="1513600.0000000002"/>
    <n v="0"/>
    <n v="0"/>
    <n v="1513600.0000000002"/>
    <n v="0"/>
    <n v="0"/>
    <n v="0"/>
    <n v="0"/>
    <n v="0"/>
    <n v="13639054"/>
    <s v="JPY"/>
    <n v="13701763.02"/>
    <n v="13701763.02"/>
    <x v="0"/>
    <n v="111606.18528234157"/>
    <x v="1111"/>
    <n v="126114.98936904597"/>
    <n v="126114.98936904597"/>
    <n v="0.13"/>
  </r>
  <r>
    <x v="1113"/>
    <x v="7"/>
    <s v="Wilmington"/>
    <x v="2"/>
    <x v="2"/>
    <d v="2010-06-07T00:00:00"/>
    <d v="2022-12-01T00:00:00"/>
    <x v="1"/>
    <x v="20"/>
    <s v="J"/>
    <s v="USD"/>
    <n v="87009.999999999985"/>
    <n v="13810.5"/>
    <n v="0"/>
    <n v="0"/>
    <n v="13810.5"/>
    <n v="0"/>
    <n v="6015"/>
    <n v="0"/>
    <n v="6015"/>
    <n v="0"/>
    <n v="106835.49999999999"/>
    <s v="USD"/>
    <n v="93100.7"/>
    <n v="93100.7"/>
    <x v="0"/>
    <n v="87009.999999999985"/>
    <x v="1112"/>
    <n v="93100.7"/>
    <n v="93100.7"/>
    <n v="7.0000000000000145E-2"/>
  </r>
  <r>
    <x v="1114"/>
    <x v="0"/>
    <s v="New York"/>
    <x v="2"/>
    <x v="2"/>
    <d v="2022-06-02T00:00:00"/>
    <d v="2022-12-01T00:00:00"/>
    <x v="5"/>
    <x v="8"/>
    <s v="W"/>
    <s v="USD"/>
    <n v="222531"/>
    <n v="191000"/>
    <n v="0"/>
    <n v="0"/>
    <n v="191000"/>
    <n v="0"/>
    <n v="0"/>
    <n v="0"/>
    <n v="0"/>
    <n v="1"/>
    <n v="413532"/>
    <s v="USD"/>
    <n v="247947.5"/>
    <n v="247947.5"/>
    <x v="2"/>
    <n v="222531"/>
    <x v="1113"/>
    <n v="247947.5"/>
    <n v="247947.5"/>
    <n v="0.11421554749675326"/>
  </r>
  <r>
    <x v="1115"/>
    <x v="3"/>
    <s v="New York"/>
    <x v="2"/>
    <x v="2"/>
    <d v="2009-08-24T00:00:00"/>
    <d v="2022-12-01T00:00:00"/>
    <x v="3"/>
    <x v="12"/>
    <s v="M"/>
    <s v="USD"/>
    <n v="152955"/>
    <n v="29568.000000000004"/>
    <n v="0"/>
    <n v="0"/>
    <n v="29568.000000000004"/>
    <n v="0"/>
    <n v="0"/>
    <n v="0"/>
    <n v="0"/>
    <n v="0"/>
    <n v="182523"/>
    <s v="USD"/>
    <n v="171309.6"/>
    <n v="171309.6"/>
    <x v="0"/>
    <n v="152955"/>
    <x v="1114"/>
    <n v="171309.6"/>
    <n v="171309.6"/>
    <n v="0.12000000000000004"/>
  </r>
  <r>
    <x v="1116"/>
    <x v="0"/>
    <s v="New York"/>
    <x v="2"/>
    <x v="2"/>
    <d v="2009-11-02T00:00:00"/>
    <d v="2022-12-01T00:00:00"/>
    <x v="1"/>
    <x v="18"/>
    <s v="Y"/>
    <s v="USD"/>
    <n v="223630.00000000006"/>
    <n v="79200"/>
    <n v="0"/>
    <n v="0"/>
    <n v="79200"/>
    <n v="0"/>
    <n v="0"/>
    <n v="0"/>
    <n v="0"/>
    <n v="0"/>
    <n v="302830.00000000006"/>
    <s v="USD"/>
    <n v="230338.90000000005"/>
    <n v="230338.90000000005"/>
    <x v="0"/>
    <n v="223630.00000000006"/>
    <x v="1115"/>
    <n v="230338.90000000005"/>
    <n v="230338.90000000005"/>
    <n v="2.9999999999999968E-2"/>
  </r>
  <r>
    <x v="1117"/>
    <x v="0"/>
    <s v="Wilmington"/>
    <x v="2"/>
    <x v="2"/>
    <d v="2000-09-05T00:00:00"/>
    <d v="2022-12-01T00:00:00"/>
    <x v="0"/>
    <x v="22"/>
    <s v="V"/>
    <s v="USD"/>
    <n v="155078"/>
    <n v="69300"/>
    <n v="0"/>
    <n v="0"/>
    <n v="69300"/>
    <n v="0"/>
    <n v="0"/>
    <n v="0"/>
    <n v="0"/>
    <n v="0"/>
    <n v="224378"/>
    <s v="USD"/>
    <n v="161281.12"/>
    <n v="161281.12"/>
    <x v="0"/>
    <n v="155078"/>
    <x v="1116"/>
    <n v="161281.12"/>
    <n v="161281.12"/>
    <n v="3.9999999999999973E-2"/>
  </r>
  <r>
    <x v="1118"/>
    <x v="3"/>
    <s v="New York"/>
    <x v="2"/>
    <x v="2"/>
    <d v="2013-07-22T00:00:00"/>
    <d v="2022-12-01T00:00:00"/>
    <x v="2"/>
    <x v="13"/>
    <s v="N"/>
    <s v="USD"/>
    <n v="155925"/>
    <n v="194040.00000000003"/>
    <n v="0"/>
    <n v="0"/>
    <n v="194040.00000000003"/>
    <n v="0"/>
    <n v="0"/>
    <n v="0"/>
    <n v="0"/>
    <n v="0"/>
    <n v="349965"/>
    <s v="USD"/>
    <n v="177754.50000000003"/>
    <n v="177754.50000000003"/>
    <x v="0"/>
    <n v="155925"/>
    <x v="1117"/>
    <n v="177754.50000000003"/>
    <n v="177754.50000000003"/>
    <n v="0.14000000000000018"/>
  </r>
  <r>
    <x v="1119"/>
    <x v="3"/>
    <s v="London"/>
    <x v="0"/>
    <x v="0"/>
    <d v="2013-08-05T00:00:00"/>
    <d v="2022-12-01T00:00:00"/>
    <x v="5"/>
    <x v="2"/>
    <s v="V"/>
    <s v="GBP"/>
    <n v="110880.00000000003"/>
    <n v="15180"/>
    <n v="0"/>
    <n v="0"/>
    <n v="15180"/>
    <n v="0"/>
    <n v="0"/>
    <n v="0"/>
    <n v="0"/>
    <n v="0"/>
    <n v="126060.00000000003"/>
    <s v="GBP"/>
    <n v="126403.20000000004"/>
    <n v="126403.20000000004"/>
    <x v="0"/>
    <n v="147542.47200838709"/>
    <x v="1118"/>
    <n v="168198.41808956131"/>
    <n v="168198.41808956131"/>
    <n v="0.14000000000000015"/>
  </r>
  <r>
    <x v="1120"/>
    <x v="3"/>
    <s v="London"/>
    <x v="0"/>
    <x v="0"/>
    <d v="2013-08-05T00:00:00"/>
    <d v="2022-12-01T00:00:00"/>
    <x v="1"/>
    <x v="12"/>
    <s v="U"/>
    <s v="GBP"/>
    <n v="101832.49999999999"/>
    <n v="12804.000000000002"/>
    <n v="0"/>
    <n v="0"/>
    <n v="12804.000000000002"/>
    <n v="0"/>
    <n v="0"/>
    <n v="0"/>
    <n v="0"/>
    <n v="0"/>
    <n v="114636.49999999999"/>
    <s v="GBP"/>
    <n v="109979.09999999999"/>
    <n v="109979.09999999999"/>
    <x v="0"/>
    <n v="135503.4161327027"/>
    <x v="1119"/>
    <n v="146343.68942331892"/>
    <n v="146343.68942331892"/>
    <n v="8.0000000000000085E-2"/>
  </r>
  <r>
    <x v="1121"/>
    <x v="0"/>
    <m/>
    <x v="20"/>
    <x v="0"/>
    <d v="2013-07-30T00:00:00"/>
    <d v="2022-12-01T00:00:00"/>
    <x v="0"/>
    <x v="4"/>
    <s v="S"/>
    <s v="AED"/>
    <n v="738100.00000000012"/>
    <n v="403056.50000000006"/>
    <n v="0"/>
    <n v="0"/>
    <n v="403056.50000000006"/>
    <n v="0"/>
    <n v="0"/>
    <n v="315120"/>
    <n v="315120"/>
    <n v="0"/>
    <n v="1456276.5000000002"/>
    <s v="AED"/>
    <n v="775005.00000000012"/>
    <n v="775005.00000000012"/>
    <x v="0"/>
    <n v="200944.69324694067"/>
    <x v="1120"/>
    <n v="210991.92790928771"/>
    <n v="210991.92790928771"/>
    <n v="5.0000000000000017E-2"/>
  </r>
  <r>
    <x v="1122"/>
    <x v="3"/>
    <s v="Princeton"/>
    <x v="2"/>
    <x v="2"/>
    <d v="2013-08-19T00:00:00"/>
    <d v="2022-12-01T00:00:00"/>
    <x v="5"/>
    <x v="2"/>
    <s v="Y"/>
    <s v="USD"/>
    <n v="130295.00000000001"/>
    <n v="51150"/>
    <n v="0"/>
    <n v="0"/>
    <n v="51150"/>
    <n v="0"/>
    <n v="0"/>
    <n v="0"/>
    <n v="0"/>
    <n v="0"/>
    <n v="181445"/>
    <s v="USD"/>
    <n v="142021.55000000002"/>
    <n v="142021.55000000002"/>
    <x v="0"/>
    <n v="130295.00000000001"/>
    <x v="1121"/>
    <n v="142021.55000000002"/>
    <n v="142021.55000000002"/>
    <n v="9.0000000000000011E-2"/>
  </r>
  <r>
    <x v="1123"/>
    <x v="3"/>
    <s v="Frankfurt"/>
    <x v="6"/>
    <x v="0"/>
    <d v="2014-06-30T00:00:00"/>
    <d v="2022-12-01T00:00:00"/>
    <x v="0"/>
    <x v="17"/>
    <s v="Q"/>
    <s v="EUR"/>
    <n v="107910.00000000003"/>
    <n v="16495.600000000002"/>
    <n v="0"/>
    <n v="0"/>
    <n v="16495.600000000002"/>
    <n v="0"/>
    <n v="0"/>
    <n v="0"/>
    <n v="0"/>
    <n v="0"/>
    <n v="124405.60000000003"/>
    <s v="EUR"/>
    <n v="123017.40000000005"/>
    <n v="123017.40000000005"/>
    <x v="0"/>
    <n v="125963.34299678166"/>
    <x v="1122"/>
    <n v="143598.21101633113"/>
    <n v="143598.21101633113"/>
    <n v="0.14000000000000026"/>
  </r>
  <r>
    <x v="1124"/>
    <x v="3"/>
    <s v="London"/>
    <x v="0"/>
    <x v="0"/>
    <d v="2007-09-10T00:00:00"/>
    <d v="2022-12-01T00:00:00"/>
    <x v="4"/>
    <x v="22"/>
    <s v="Y"/>
    <s v="GBP"/>
    <n v="77748.000000000015"/>
    <n v="20146.5"/>
    <n v="0"/>
    <n v="0"/>
    <n v="20146.5"/>
    <n v="0"/>
    <n v="0"/>
    <n v="0"/>
    <n v="0"/>
    <n v="0"/>
    <n v="97894.500000000015"/>
    <s v="GBP"/>
    <n v="87077.760000000024"/>
    <n v="87077.760000000024"/>
    <x v="0"/>
    <n v="103455.37620588095"/>
    <x v="1123"/>
    <n v="115870.02135058667"/>
    <n v="115870.02135058667"/>
    <n v="0.12000000000000005"/>
  </r>
  <r>
    <x v="1125"/>
    <x v="3"/>
    <s v="Gurgaon"/>
    <x v="12"/>
    <x v="1"/>
    <d v="2013-08-19T00:00:00"/>
    <d v="2022-12-01T00:00:00"/>
    <x v="3"/>
    <x v="14"/>
    <s v="H"/>
    <s v="INR"/>
    <n v="4284280.0000000009"/>
    <n v="1044384"/>
    <n v="0"/>
    <n v="0"/>
    <n v="1044384"/>
    <n v="0"/>
    <n v="0"/>
    <n v="0"/>
    <n v="0"/>
    <n v="0"/>
    <n v="5328664.0000000009"/>
    <s v="INR"/>
    <n v="4755550.8000000017"/>
    <n v="4755550.8000000017"/>
    <x v="0"/>
    <n v="63487.274478568528"/>
    <x v="1124"/>
    <n v="70470.874671211073"/>
    <n v="70470.874671211073"/>
    <n v="0.11000000000000011"/>
  </r>
  <r>
    <x v="1126"/>
    <x v="4"/>
    <s v="Milan"/>
    <x v="11"/>
    <x v="0"/>
    <d v="2013-08-19T00:00:00"/>
    <d v="2022-12-01T00:00:00"/>
    <x v="0"/>
    <x v="11"/>
    <s v="N"/>
    <s v="EUR"/>
    <n v="250800.00000000006"/>
    <n v="223245.00000000003"/>
    <n v="0"/>
    <n v="0"/>
    <n v="223245.00000000003"/>
    <n v="0"/>
    <n v="0"/>
    <n v="0"/>
    <n v="0"/>
    <n v="0"/>
    <n v="474045.00000000012"/>
    <s v="EUR"/>
    <n v="283404.00000000006"/>
    <n v="283404.00000000006"/>
    <x v="0"/>
    <n v="292758.83999252005"/>
    <x v="1125"/>
    <n v="330817.48919154768"/>
    <n v="330817.48919154768"/>
    <n v="0.13000000000000006"/>
  </r>
  <r>
    <x v="1127"/>
    <x v="1"/>
    <s v="San Francisco"/>
    <x v="2"/>
    <x v="2"/>
    <d v="2013-09-09T00:00:00"/>
    <d v="2022-12-01T00:00:00"/>
    <x v="1"/>
    <x v="5"/>
    <s v="B"/>
    <s v="USD"/>
    <n v="156634.5"/>
    <n v="16830"/>
    <n v="0"/>
    <n v="0"/>
    <n v="16830"/>
    <n v="0"/>
    <n v="3994"/>
    <n v="0"/>
    <n v="3994"/>
    <n v="0"/>
    <n v="177458.5"/>
    <s v="USD"/>
    <n v="169165.26"/>
    <n v="169165.26"/>
    <x v="0"/>
    <n v="156634.5"/>
    <x v="1126"/>
    <n v="169165.26"/>
    <n v="169165.26"/>
    <n v="8.0000000000000057E-2"/>
  </r>
  <r>
    <x v="1128"/>
    <x v="3"/>
    <s v="Singapore"/>
    <x v="9"/>
    <x v="1"/>
    <d v="2013-09-09T00:00:00"/>
    <d v="2022-12-01T00:00:00"/>
    <x v="0"/>
    <x v="11"/>
    <s v="O"/>
    <s v="SGD"/>
    <n v="202716.80000000005"/>
    <n v="40672.500000000007"/>
    <n v="0"/>
    <n v="0"/>
    <n v="40672.500000000007"/>
    <n v="0"/>
    <n v="0"/>
    <n v="0"/>
    <n v="0"/>
    <n v="0"/>
    <n v="243389.30000000005"/>
    <s v="SGD"/>
    <n v="227042.81600000008"/>
    <n v="227042.81600000008"/>
    <x v="0"/>
    <n v="151569.62877116905"/>
    <x v="1127"/>
    <n v="169757.98422370935"/>
    <n v="169757.98422370935"/>
    <n v="0.12000000000000011"/>
  </r>
  <r>
    <x v="1129"/>
    <x v="3"/>
    <s v="Philadelphia"/>
    <x v="2"/>
    <x v="2"/>
    <d v="2013-10-21T00:00:00"/>
    <d v="2022-12-01T00:00:00"/>
    <x v="2"/>
    <x v="1"/>
    <s v="O"/>
    <s v="USD"/>
    <n v="139150.00000000003"/>
    <n v="19800"/>
    <n v="0"/>
    <n v="0"/>
    <n v="19800"/>
    <n v="0"/>
    <n v="0"/>
    <n v="0"/>
    <n v="0"/>
    <n v="0"/>
    <n v="158950.00000000003"/>
    <s v="USD"/>
    <n v="147499.00000000003"/>
    <n v="147499.00000000003"/>
    <x v="0"/>
    <n v="139150.00000000003"/>
    <x v="1128"/>
    <n v="147499.00000000003"/>
    <n v="147499.00000000003"/>
    <n v="5.9999999999999991E-2"/>
  </r>
  <r>
    <x v="1130"/>
    <x v="0"/>
    <s v="London"/>
    <x v="0"/>
    <x v="0"/>
    <d v="2013-10-14T00:00:00"/>
    <d v="2022-12-01T00:00:00"/>
    <x v="2"/>
    <x v="20"/>
    <s v="W"/>
    <s v="GBP"/>
    <n v="120054.00000000001"/>
    <n v="94435.000000000015"/>
    <n v="0"/>
    <n v="0"/>
    <n v="94435.000000000015"/>
    <n v="0"/>
    <n v="0"/>
    <n v="0"/>
    <n v="0"/>
    <n v="0"/>
    <n v="214489.00000000003"/>
    <s v="GBP"/>
    <n v="122455.08000000002"/>
    <n v="122455.08000000002"/>
    <x v="0"/>
    <n v="159749.85510908102"/>
    <x v="1129"/>
    <n v="162944.85221126265"/>
    <n v="162944.85221126265"/>
    <n v="2.0000000000000066E-2"/>
  </r>
  <r>
    <x v="1131"/>
    <x v="0"/>
    <s v="New York"/>
    <x v="2"/>
    <x v="2"/>
    <d v="2013-10-14T00:00:00"/>
    <d v="2022-12-01T00:00:00"/>
    <x v="1"/>
    <x v="19"/>
    <s v="U"/>
    <s v="USD"/>
    <n v="215820.00000000006"/>
    <n v="268840"/>
    <n v="0"/>
    <n v="0"/>
    <n v="268840"/>
    <n v="0"/>
    <n v="0"/>
    <n v="0"/>
    <n v="0"/>
    <n v="0"/>
    <n v="484660.00000000006"/>
    <s v="USD"/>
    <n v="248193.00000000006"/>
    <n v="248193.00000000006"/>
    <x v="0"/>
    <n v="215820.00000000006"/>
    <x v="1130"/>
    <n v="248193.00000000006"/>
    <n v="248193.00000000006"/>
    <n v="0.14999999999999997"/>
  </r>
  <r>
    <x v="1132"/>
    <x v="0"/>
    <s v="Princeton"/>
    <x v="2"/>
    <x v="2"/>
    <d v="2013-10-21T00:00:00"/>
    <d v="2022-12-01T00:00:00"/>
    <x v="1"/>
    <x v="1"/>
    <s v="X"/>
    <s v="USD"/>
    <n v="185977"/>
    <n v="55440.000000000007"/>
    <n v="0"/>
    <n v="0"/>
    <n v="55440.000000000007"/>
    <n v="0"/>
    <n v="0"/>
    <n v="0"/>
    <n v="0"/>
    <n v="0"/>
    <n v="241417"/>
    <s v="USD"/>
    <n v="189696.54"/>
    <n v="189696.54"/>
    <x v="0"/>
    <n v="185977"/>
    <x v="1131"/>
    <n v="189696.54"/>
    <n v="189696.54"/>
    <n v="2.0000000000000046E-2"/>
  </r>
  <r>
    <x v="1133"/>
    <x v="3"/>
    <s v="New York"/>
    <x v="2"/>
    <x v="2"/>
    <d v="2013-10-28T00:00:00"/>
    <d v="2022-12-01T00:00:00"/>
    <x v="2"/>
    <x v="24"/>
    <s v="X"/>
    <s v="USD"/>
    <n v="175560.00000000003"/>
    <n v="200640.00000000003"/>
    <n v="0"/>
    <n v="0"/>
    <n v="200640.00000000003"/>
    <n v="0"/>
    <n v="0"/>
    <n v="0"/>
    <n v="0"/>
    <n v="0"/>
    <n v="376200.00000000006"/>
    <s v="USD"/>
    <n v="189604.80000000005"/>
    <n v="189604.80000000005"/>
    <x v="0"/>
    <n v="175560.00000000003"/>
    <x v="1132"/>
    <n v="189604.80000000005"/>
    <n v="189604.80000000005"/>
    <n v="8.0000000000000085E-2"/>
  </r>
  <r>
    <x v="1134"/>
    <x v="0"/>
    <s v="Philadelphia"/>
    <x v="2"/>
    <x v="2"/>
    <d v="2013-11-11T00:00:00"/>
    <d v="2022-12-01T00:00:00"/>
    <x v="2"/>
    <x v="11"/>
    <s v="Y"/>
    <s v="USD"/>
    <n v="205700.00000000006"/>
    <n v="259435"/>
    <n v="0"/>
    <n v="0"/>
    <n v="259435"/>
    <n v="0"/>
    <n v="0"/>
    <n v="0"/>
    <n v="0"/>
    <n v="0"/>
    <n v="465135.00000000006"/>
    <s v="USD"/>
    <n v="220099.00000000009"/>
    <n v="220099.00000000009"/>
    <x v="0"/>
    <n v="205700.00000000006"/>
    <x v="1133"/>
    <n v="220099.00000000009"/>
    <n v="220099.00000000009"/>
    <n v="7.0000000000000118E-2"/>
  </r>
  <r>
    <x v="1135"/>
    <x v="0"/>
    <s v="Hong Kong"/>
    <x v="3"/>
    <x v="1"/>
    <d v="2007-08-28T00:00:00"/>
    <d v="2022-12-01T00:00:00"/>
    <x v="2"/>
    <x v="4"/>
    <s v="S"/>
    <s v="HKD"/>
    <n v="2118600.0000000005"/>
    <n v="0"/>
    <n v="2428037.7799999998"/>
    <n v="0"/>
    <n v="2428037.7799999998"/>
    <n v="0"/>
    <n v="0"/>
    <n v="0"/>
    <n v="0"/>
    <n v="0"/>
    <n v="4546637.78"/>
    <s v="HKD"/>
    <n v="2415204.0000000009"/>
    <n v="2415204.0000000009"/>
    <x v="0"/>
    <n v="270086.62506453862"/>
    <x v="1134"/>
    <n v="307898.75257357408"/>
    <n v="307898.75257357408"/>
    <n v="0.14000000000000021"/>
  </r>
  <r>
    <x v="1136"/>
    <x v="4"/>
    <s v="Edinburgh"/>
    <x v="0"/>
    <x v="0"/>
    <d v="2013-11-11T00:00:00"/>
    <d v="2022-12-01T00:00:00"/>
    <x v="1"/>
    <x v="2"/>
    <s v="B"/>
    <s v="GBP"/>
    <n v="143000"/>
    <n v="98010.000000000015"/>
    <n v="0"/>
    <n v="0"/>
    <n v="98010.000000000015"/>
    <n v="0"/>
    <n v="0"/>
    <n v="0"/>
    <n v="0"/>
    <n v="0"/>
    <n v="241010"/>
    <s v="GBP"/>
    <n v="157300"/>
    <n v="157300"/>
    <x v="0"/>
    <n v="190282.95001081665"/>
    <x v="1135"/>
    <n v="209311.24501189831"/>
    <n v="209311.24501189831"/>
    <n v="9.999999999999995E-2"/>
  </r>
  <r>
    <x v="1137"/>
    <x v="3"/>
    <s v="London"/>
    <x v="0"/>
    <x v="0"/>
    <d v="2013-11-25T00:00:00"/>
    <d v="2022-12-01T00:00:00"/>
    <x v="2"/>
    <x v="7"/>
    <s v="F"/>
    <s v="GBP"/>
    <n v="108900.00000000003"/>
    <n v="78778.7"/>
    <n v="0"/>
    <n v="0"/>
    <n v="78778.7"/>
    <n v="0"/>
    <n v="0"/>
    <n v="0"/>
    <n v="0"/>
    <n v="0"/>
    <n v="187678.7"/>
    <s v="GBP"/>
    <n v="124146.00000000004"/>
    <n v="124146.00000000004"/>
    <x v="0"/>
    <n v="144907.78500823735"/>
    <x v="1136"/>
    <n v="165194.87490939058"/>
    <n v="165194.87490939058"/>
    <n v="0.14000000000000001"/>
  </r>
  <r>
    <x v="1138"/>
    <x v="3"/>
    <s v="Wilmington"/>
    <x v="2"/>
    <x v="2"/>
    <d v="2013-11-18T00:00:00"/>
    <d v="2022-12-01T00:00:00"/>
    <x v="1"/>
    <x v="25"/>
    <s v="Q"/>
    <s v="USD"/>
    <n v="118168.60000000002"/>
    <n v="9460"/>
    <n v="0"/>
    <n v="0"/>
    <n v="9460"/>
    <n v="0"/>
    <n v="0"/>
    <n v="0"/>
    <n v="0"/>
    <n v="0"/>
    <n v="127628.60000000002"/>
    <s v="USD"/>
    <n v="127622.08800000003"/>
    <n v="127622.08800000003"/>
    <x v="0"/>
    <n v="118168.60000000002"/>
    <x v="1137"/>
    <n v="127622.08800000003"/>
    <n v="127622.08800000003"/>
    <n v="8.0000000000000085E-2"/>
  </r>
  <r>
    <x v="1139"/>
    <x v="0"/>
    <s v="New York"/>
    <x v="2"/>
    <x v="2"/>
    <d v="2013-11-18T00:00:00"/>
    <d v="2022-12-01T00:00:00"/>
    <x v="0"/>
    <x v="23"/>
    <s v="P"/>
    <s v="USD"/>
    <n v="170940.00000000003"/>
    <n v="100254"/>
    <n v="0"/>
    <n v="0"/>
    <n v="100254"/>
    <n v="0"/>
    <n v="0"/>
    <n v="0"/>
    <n v="0"/>
    <n v="0"/>
    <n v="271194"/>
    <s v="USD"/>
    <n v="196581.00000000003"/>
    <n v="196581.00000000003"/>
    <x v="0"/>
    <n v="170940.00000000003"/>
    <x v="1138"/>
    <n v="196581.00000000003"/>
    <n v="196581.00000000003"/>
    <n v="0.14999999999999997"/>
  </r>
  <r>
    <x v="1140"/>
    <x v="0"/>
    <s v="New York"/>
    <x v="2"/>
    <x v="2"/>
    <d v="2013-11-25T00:00:00"/>
    <d v="2022-12-01T00:00:00"/>
    <x v="0"/>
    <x v="3"/>
    <s v="C"/>
    <s v="USD"/>
    <n v="155870"/>
    <n v="95095.000000000015"/>
    <n v="0"/>
    <n v="0"/>
    <n v="95095.000000000015"/>
    <n v="0"/>
    <n v="0"/>
    <n v="0"/>
    <n v="0"/>
    <n v="0"/>
    <n v="250965"/>
    <s v="USD"/>
    <n v="158987.4"/>
    <n v="158987.4"/>
    <x v="0"/>
    <n v="155870"/>
    <x v="1139"/>
    <n v="158987.4"/>
    <n v="158987.4"/>
    <n v="1.9999999999999962E-2"/>
  </r>
  <r>
    <x v="1141"/>
    <x v="0"/>
    <s v="New York"/>
    <x v="2"/>
    <x v="2"/>
    <d v="2013-12-09T00:00:00"/>
    <d v="2022-12-01T00:00:00"/>
    <x v="3"/>
    <x v="5"/>
    <s v="F"/>
    <s v="USD"/>
    <n v="155925"/>
    <n v="43560.000000000007"/>
    <n v="0"/>
    <n v="0"/>
    <n v="43560.000000000007"/>
    <n v="0"/>
    <n v="0"/>
    <n v="0"/>
    <n v="0"/>
    <n v="0"/>
    <n v="199485"/>
    <s v="USD"/>
    <n v="165280.5"/>
    <n v="165280.5"/>
    <x v="0"/>
    <n v="155925"/>
    <x v="1140"/>
    <n v="165280.5"/>
    <n v="165280.5"/>
    <n v="0.06"/>
  </r>
  <r>
    <x v="1142"/>
    <x v="0"/>
    <s v="Wilmington"/>
    <x v="2"/>
    <x v="2"/>
    <d v="2013-12-09T00:00:00"/>
    <d v="2022-12-01T00:00:00"/>
    <x v="1"/>
    <x v="20"/>
    <s v="T"/>
    <s v="USD"/>
    <n v="144375"/>
    <n v="56179.200000000004"/>
    <n v="0"/>
    <n v="0"/>
    <n v="56179.200000000004"/>
    <n v="0"/>
    <n v="0"/>
    <n v="0"/>
    <n v="0"/>
    <n v="0"/>
    <n v="200554.2"/>
    <s v="USD"/>
    <n v="155925"/>
    <n v="155925"/>
    <x v="0"/>
    <n v="144375"/>
    <x v="1141"/>
    <n v="155925"/>
    <n v="155925"/>
    <n v="0.08"/>
  </r>
  <r>
    <x v="1143"/>
    <x v="3"/>
    <s v="Princeton"/>
    <x v="2"/>
    <x v="2"/>
    <d v="2013-12-23T00:00:00"/>
    <d v="2022-12-01T00:00:00"/>
    <x v="1"/>
    <x v="19"/>
    <s v="Q"/>
    <s v="USD"/>
    <n v="125939.00000000003"/>
    <n v="11334.400000000001"/>
    <n v="0"/>
    <n v="0"/>
    <n v="11334.400000000001"/>
    <n v="0"/>
    <n v="0"/>
    <n v="0"/>
    <n v="0"/>
    <n v="0"/>
    <n v="137273.40000000002"/>
    <s v="USD"/>
    <n v="136014.12000000005"/>
    <n v="136014.12000000005"/>
    <x v="0"/>
    <n v="125939.00000000003"/>
    <x v="1142"/>
    <n v="136014.12000000005"/>
    <n v="136014.12000000005"/>
    <n v="8.0000000000000182E-2"/>
  </r>
  <r>
    <x v="1144"/>
    <x v="3"/>
    <s v="Princeton"/>
    <x v="2"/>
    <x v="2"/>
    <d v="2014-01-13T00:00:00"/>
    <d v="2022-12-01T00:00:00"/>
    <x v="1"/>
    <x v="3"/>
    <s v="K"/>
    <s v="USD"/>
    <n v="149985"/>
    <n v="35002"/>
    <n v="0"/>
    <n v="0"/>
    <n v="35002"/>
    <n v="0"/>
    <n v="0"/>
    <n v="0"/>
    <n v="0"/>
    <n v="0"/>
    <n v="184987"/>
    <s v="USD"/>
    <n v="151484.85"/>
    <n v="151484.85"/>
    <x v="0"/>
    <n v="149985"/>
    <x v="1143"/>
    <n v="151484.85"/>
    <n v="151484.85"/>
    <n v="1.0000000000000038E-2"/>
  </r>
  <r>
    <x v="1145"/>
    <x v="3"/>
    <s v="San Francisco"/>
    <x v="2"/>
    <x v="2"/>
    <d v="2014-01-13T00:00:00"/>
    <d v="2022-12-01T00:00:00"/>
    <x v="2"/>
    <x v="18"/>
    <s v="Y"/>
    <s v="USD"/>
    <n v="158895"/>
    <n v="64350"/>
    <n v="0"/>
    <n v="0"/>
    <n v="64350"/>
    <n v="0"/>
    <n v="0"/>
    <n v="0"/>
    <n v="0"/>
    <n v="0"/>
    <n v="223245"/>
    <s v="USD"/>
    <n v="177962.40000000002"/>
    <n v="177962.40000000002"/>
    <x v="0"/>
    <n v="158895"/>
    <x v="1144"/>
    <n v="177962.40000000002"/>
    <n v="177962.40000000002"/>
    <n v="0.12000000000000015"/>
  </r>
  <r>
    <x v="1146"/>
    <x v="0"/>
    <s v="San Francisco"/>
    <x v="2"/>
    <x v="2"/>
    <d v="2005-11-28T00:00:00"/>
    <d v="2022-12-01T00:00:00"/>
    <x v="0"/>
    <x v="0"/>
    <s v="A"/>
    <s v="USD"/>
    <n v="161095"/>
    <n v="193930.00000000003"/>
    <n v="0"/>
    <n v="0"/>
    <n v="193930.00000000003"/>
    <n v="0"/>
    <n v="0"/>
    <n v="0"/>
    <n v="0"/>
    <n v="0"/>
    <n v="355025"/>
    <s v="USD"/>
    <n v="182037.34999999998"/>
    <n v="182037.34999999998"/>
    <x v="0"/>
    <n v="161095"/>
    <x v="1145"/>
    <n v="182037.34999999998"/>
    <n v="182037.34999999998"/>
    <n v="0.12999999999999987"/>
  </r>
  <r>
    <x v="1147"/>
    <x v="3"/>
    <s v="New York"/>
    <x v="2"/>
    <x v="2"/>
    <d v="2014-01-13T00:00:00"/>
    <d v="2022-12-01T00:00:00"/>
    <x v="3"/>
    <x v="7"/>
    <s v="N"/>
    <s v="USD"/>
    <n v="147290"/>
    <n v="65065"/>
    <n v="0"/>
    <n v="0"/>
    <n v="65065"/>
    <n v="0"/>
    <n v="0"/>
    <n v="0"/>
    <n v="0"/>
    <n v="0"/>
    <n v="212355"/>
    <s v="USD"/>
    <n v="166437.69999999998"/>
    <n v="166437.69999999998"/>
    <x v="0"/>
    <n v="147290"/>
    <x v="1146"/>
    <n v="166437.69999999998"/>
    <n v="166437.69999999998"/>
    <n v="0.12999999999999989"/>
  </r>
  <r>
    <x v="1148"/>
    <x v="3"/>
    <s v="Wilmington"/>
    <x v="2"/>
    <x v="2"/>
    <d v="2014-01-13T00:00:00"/>
    <d v="2022-12-01T00:00:00"/>
    <x v="1"/>
    <x v="16"/>
    <s v="F"/>
    <s v="USD"/>
    <n v="125400.00000000003"/>
    <n v="9900"/>
    <n v="0"/>
    <n v="0"/>
    <n v="9900"/>
    <n v="0"/>
    <n v="0"/>
    <n v="0"/>
    <n v="0"/>
    <n v="0"/>
    <n v="135300.00000000003"/>
    <s v="USD"/>
    <n v="137940.00000000003"/>
    <n v="137940.00000000003"/>
    <x v="0"/>
    <n v="125400.00000000003"/>
    <x v="1147"/>
    <n v="137940.00000000003"/>
    <n v="137940.00000000003"/>
    <n v="9.9999999999999978E-2"/>
  </r>
  <r>
    <x v="1149"/>
    <x v="0"/>
    <s v="New York"/>
    <x v="2"/>
    <x v="2"/>
    <d v="2014-01-13T00:00:00"/>
    <d v="2022-12-01T00:00:00"/>
    <x v="1"/>
    <x v="22"/>
    <s v="F"/>
    <s v="USD"/>
    <n v="211024.00000000006"/>
    <n v="77924"/>
    <n v="0"/>
    <n v="0"/>
    <n v="77924"/>
    <n v="0"/>
    <n v="0"/>
    <n v="0"/>
    <n v="0"/>
    <n v="0"/>
    <n v="288948.00000000006"/>
    <s v="USD"/>
    <n v="221575.20000000007"/>
    <n v="221575.20000000007"/>
    <x v="0"/>
    <n v="211024.00000000006"/>
    <x v="1148"/>
    <n v="221575.20000000007"/>
    <n v="221575.20000000007"/>
    <n v="5.0000000000000044E-2"/>
  </r>
  <r>
    <x v="1150"/>
    <x v="0"/>
    <s v="New York"/>
    <x v="2"/>
    <x v="2"/>
    <d v="2014-01-21T00:00:00"/>
    <d v="2022-12-01T00:00:00"/>
    <x v="0"/>
    <x v="15"/>
    <s v="C"/>
    <s v="USD"/>
    <n v="163812"/>
    <n v="347424.00000000006"/>
    <n v="0"/>
    <n v="0"/>
    <n v="347424.00000000006"/>
    <n v="0"/>
    <n v="0"/>
    <n v="0"/>
    <n v="0"/>
    <n v="0"/>
    <n v="511236.00000000006"/>
    <s v="USD"/>
    <n v="175278.84"/>
    <n v="175278.84"/>
    <x v="0"/>
    <n v="163812"/>
    <x v="1149"/>
    <n v="175278.84"/>
    <n v="175278.84"/>
    <n v="6.9999999999999979E-2"/>
  </r>
  <r>
    <x v="1151"/>
    <x v="7"/>
    <s v="Wilmington"/>
    <x v="2"/>
    <x v="2"/>
    <d v="2014-02-03T00:00:00"/>
    <d v="2022-12-01T00:00:00"/>
    <x v="1"/>
    <x v="19"/>
    <s v="T"/>
    <s v="USD"/>
    <n v="72468"/>
    <n v="18139"/>
    <n v="0"/>
    <n v="0"/>
    <n v="18139"/>
    <n v="0"/>
    <n v="0"/>
    <n v="0"/>
    <n v="0"/>
    <n v="0"/>
    <n v="90607"/>
    <s v="USD"/>
    <n v="83338.2"/>
    <n v="83338.2"/>
    <x v="0"/>
    <n v="72468"/>
    <x v="1150"/>
    <n v="83338.2"/>
    <n v="83338.2"/>
    <n v="0.14999999999999997"/>
  </r>
  <r>
    <x v="1152"/>
    <x v="3"/>
    <s v="New York"/>
    <x v="2"/>
    <x v="2"/>
    <d v="2014-02-03T00:00:00"/>
    <d v="2022-12-01T00:00:00"/>
    <x v="2"/>
    <x v="14"/>
    <s v="R"/>
    <s v="USD"/>
    <n v="161865"/>
    <n v="318010"/>
    <n v="0"/>
    <n v="0"/>
    <n v="318010"/>
    <n v="0"/>
    <n v="0"/>
    <n v="0"/>
    <n v="0"/>
    <n v="0"/>
    <n v="479875"/>
    <s v="USD"/>
    <n v="178051.5"/>
    <n v="178051.5"/>
    <x v="0"/>
    <n v="161865"/>
    <x v="1151"/>
    <n v="178051.5"/>
    <n v="178051.5"/>
    <n v="0.1"/>
  </r>
  <r>
    <x v="1153"/>
    <x v="0"/>
    <s v="London"/>
    <x v="0"/>
    <x v="0"/>
    <d v="2014-02-10T00:00:00"/>
    <d v="2022-12-01T00:00:00"/>
    <x v="2"/>
    <x v="13"/>
    <s v="D"/>
    <s v="GBP"/>
    <n v="105029.10000000002"/>
    <n v="107407.30000000002"/>
    <n v="0"/>
    <n v="0"/>
    <n v="107407.30000000002"/>
    <n v="0"/>
    <n v="0"/>
    <n v="0"/>
    <n v="0"/>
    <n v="0"/>
    <n v="212436.40000000002"/>
    <s v="GBP"/>
    <n v="108179.97300000003"/>
    <n v="108179.97300000003"/>
    <x v="0"/>
    <n v="139756.97192294453"/>
    <x v="1152"/>
    <n v="143949.68108063287"/>
    <n v="143949.68108063287"/>
    <n v="3.0000000000000027E-2"/>
  </r>
  <r>
    <x v="1154"/>
    <x v="0"/>
    <s v="Princeton"/>
    <x v="2"/>
    <x v="2"/>
    <d v="2014-03-03T00:00:00"/>
    <d v="2022-12-01T00:00:00"/>
    <x v="4"/>
    <x v="23"/>
    <s v="D"/>
    <s v="USD"/>
    <n v="176550"/>
    <n v="230175"/>
    <n v="0"/>
    <n v="0"/>
    <n v="230175"/>
    <n v="0"/>
    <n v="0"/>
    <n v="0"/>
    <n v="0"/>
    <n v="0"/>
    <n v="406725"/>
    <s v="USD"/>
    <n v="195970.50000000003"/>
    <n v="195970.50000000003"/>
    <x v="0"/>
    <n v="176550"/>
    <x v="1153"/>
    <n v="195970.50000000003"/>
    <n v="195970.50000000003"/>
    <n v="0.11000000000000017"/>
  </r>
  <r>
    <x v="1155"/>
    <x v="3"/>
    <s v="Hong Kong"/>
    <x v="3"/>
    <x v="1"/>
    <d v="2014-03-03T00:00:00"/>
    <d v="2022-12-01T00:00:00"/>
    <x v="2"/>
    <x v="5"/>
    <s v="T"/>
    <s v="HKD"/>
    <n v="1232000.0000000002"/>
    <n v="567054.4"/>
    <n v="0"/>
    <n v="0"/>
    <n v="567054.4"/>
    <n v="0"/>
    <n v="0"/>
    <n v="0"/>
    <n v="0"/>
    <n v="0"/>
    <n v="1799054.4000000004"/>
    <s v="HKD"/>
    <n v="1318240.0000000002"/>
    <n v="1318240.0000000002"/>
    <x v="0"/>
    <n v="157059.71966369846"/>
    <x v="1154"/>
    <n v="168053.90004015737"/>
    <n v="168053.90004015737"/>
    <n v="7.0000000000000132E-2"/>
  </r>
  <r>
    <x v="1156"/>
    <x v="0"/>
    <s v="New York"/>
    <x v="2"/>
    <x v="2"/>
    <d v="2014-03-17T00:00:00"/>
    <d v="2022-12-01T00:00:00"/>
    <x v="2"/>
    <x v="20"/>
    <s v="V"/>
    <s v="USD"/>
    <n v="203830.00000000006"/>
    <n v="295240"/>
    <n v="26750"/>
    <n v="0"/>
    <n v="321990"/>
    <n v="0"/>
    <n v="0"/>
    <n v="0"/>
    <n v="0"/>
    <n v="0"/>
    <n v="525820"/>
    <s v="USD"/>
    <n v="211983.20000000007"/>
    <n v="211983.20000000007"/>
    <x v="0"/>
    <n v="203830.00000000006"/>
    <x v="1155"/>
    <n v="211983.20000000007"/>
    <n v="211983.20000000007"/>
    <n v="4.0000000000000042E-2"/>
  </r>
  <r>
    <x v="1157"/>
    <x v="2"/>
    <s v="London"/>
    <x v="0"/>
    <x v="0"/>
    <d v="2007-06-18T00:00:00"/>
    <d v="2022-12-01T00:00:00"/>
    <x v="1"/>
    <x v="9"/>
    <s v="F"/>
    <s v="GBP"/>
    <n v="43101.3"/>
    <n v="2455.1999999999998"/>
    <n v="0"/>
    <n v="0"/>
    <n v="2455.1999999999998"/>
    <n v="0"/>
    <n v="1927"/>
    <n v="0"/>
    <n v="1927"/>
    <n v="0"/>
    <n v="47483.5"/>
    <s v="GBP"/>
    <n v="49135.482000000011"/>
    <n v="49135.482000000011"/>
    <x v="0"/>
    <n v="57352.744848260227"/>
    <x v="1156"/>
    <n v="65382.129127016669"/>
    <n v="65382.129127016669"/>
    <n v="0.14000000000000018"/>
  </r>
  <r>
    <x v="1158"/>
    <x v="3"/>
    <s v="San Francisco"/>
    <x v="2"/>
    <x v="2"/>
    <d v="2014-03-31T00:00:00"/>
    <d v="2022-12-01T00:00:00"/>
    <x v="1"/>
    <x v="17"/>
    <s v="P"/>
    <s v="USD"/>
    <n v="172480.00000000003"/>
    <n v="73150"/>
    <n v="0"/>
    <n v="0"/>
    <n v="73150"/>
    <n v="0"/>
    <n v="0"/>
    <n v="0"/>
    <n v="0"/>
    <n v="0"/>
    <n v="245630.00000000003"/>
    <s v="USD"/>
    <n v="186278.40000000005"/>
    <n v="186278.40000000005"/>
    <x v="0"/>
    <n v="172480.00000000003"/>
    <x v="1157"/>
    <n v="186278.40000000005"/>
    <n v="186278.40000000005"/>
    <n v="8.0000000000000127E-2"/>
  </r>
  <r>
    <x v="1159"/>
    <x v="3"/>
    <s v="New York"/>
    <x v="2"/>
    <x v="2"/>
    <d v="2014-04-07T00:00:00"/>
    <d v="2022-12-01T00:00:00"/>
    <x v="2"/>
    <x v="17"/>
    <s v="B"/>
    <s v="USD"/>
    <n v="161865"/>
    <n v="102795.00000000001"/>
    <n v="0"/>
    <n v="0"/>
    <n v="102795.00000000001"/>
    <n v="0"/>
    <n v="0"/>
    <n v="0"/>
    <n v="0"/>
    <n v="0"/>
    <n v="264660"/>
    <s v="USD"/>
    <n v="166720.95000000001"/>
    <n v="166720.95000000001"/>
    <x v="0"/>
    <n v="161865"/>
    <x v="1158"/>
    <n v="166720.95000000001"/>
    <n v="166720.95000000001"/>
    <n v="3.0000000000000072E-2"/>
  </r>
  <r>
    <x v="1160"/>
    <x v="0"/>
    <s v="New York"/>
    <x v="2"/>
    <x v="2"/>
    <d v="2014-04-10T00:00:00"/>
    <d v="2022-12-01T00:00:00"/>
    <x v="2"/>
    <x v="5"/>
    <s v="H"/>
    <s v="USD"/>
    <n v="155870"/>
    <n v="186725.00000000003"/>
    <n v="0"/>
    <n v="0"/>
    <n v="186725.00000000003"/>
    <n v="0"/>
    <n v="0"/>
    <n v="0"/>
    <n v="0"/>
    <n v="0"/>
    <n v="342595"/>
    <s v="USD"/>
    <n v="171457"/>
    <n v="171457"/>
    <x v="0"/>
    <n v="155870"/>
    <x v="1159"/>
    <n v="171457"/>
    <n v="171457"/>
    <n v="0.1"/>
  </r>
  <r>
    <x v="1161"/>
    <x v="1"/>
    <s v="New York"/>
    <x v="2"/>
    <x v="2"/>
    <d v="2014-05-26T00:00:00"/>
    <d v="2022-12-01T00:00:00"/>
    <x v="3"/>
    <x v="6"/>
    <s v="M"/>
    <s v="USD"/>
    <n v="145288"/>
    <n v="10972.500000000002"/>
    <n v="0"/>
    <n v="0"/>
    <n v="10972.500000000002"/>
    <n v="0"/>
    <n v="0"/>
    <n v="0"/>
    <n v="0"/>
    <n v="0"/>
    <n v="156260.5"/>
    <s v="USD"/>
    <n v="155458.16"/>
    <n v="155458.16"/>
    <x v="0"/>
    <n v="145288"/>
    <x v="1160"/>
    <n v="155458.16"/>
    <n v="155458.16"/>
    <n v="7.0000000000000021E-2"/>
  </r>
  <r>
    <x v="1162"/>
    <x v="3"/>
    <s v="Missouri"/>
    <x v="2"/>
    <x v="2"/>
    <d v="2014-05-29T00:00:00"/>
    <d v="2022-12-01T00:00:00"/>
    <x v="4"/>
    <x v="1"/>
    <s v="T"/>
    <s v="USD"/>
    <n v="151800"/>
    <n v="243412.40000000002"/>
    <n v="0"/>
    <n v="54000"/>
    <n v="297412.40000000002"/>
    <n v="90620.88"/>
    <n v="0"/>
    <n v="0"/>
    <n v="90620.88"/>
    <n v="0"/>
    <n v="539833.28"/>
    <s v="USD"/>
    <n v="162426"/>
    <n v="162426"/>
    <x v="0"/>
    <n v="151800"/>
    <x v="1161"/>
    <n v="162426"/>
    <n v="162426"/>
    <n v="7.0000000000000007E-2"/>
  </r>
  <r>
    <x v="1163"/>
    <x v="3"/>
    <s v="Princeton"/>
    <x v="2"/>
    <x v="2"/>
    <d v="2014-05-29T00:00:00"/>
    <d v="2022-12-01T00:00:00"/>
    <x v="2"/>
    <x v="25"/>
    <s v="S"/>
    <s v="USD"/>
    <n v="163240"/>
    <n v="0"/>
    <n v="402800"/>
    <n v="0"/>
    <n v="402800"/>
    <n v="0"/>
    <n v="0"/>
    <n v="0"/>
    <n v="0"/>
    <n v="0"/>
    <n v="566040"/>
    <s v="USD"/>
    <n v="187726"/>
    <n v="187726"/>
    <x v="0"/>
    <n v="163240"/>
    <x v="1162"/>
    <n v="187726"/>
    <n v="187726"/>
    <n v="0.15"/>
  </r>
  <r>
    <x v="1164"/>
    <x v="0"/>
    <s v="Hong Kong"/>
    <x v="3"/>
    <x v="1"/>
    <d v="2014-05-29T00:00:00"/>
    <d v="2022-12-01T00:00:00"/>
    <x v="2"/>
    <x v="19"/>
    <s v="J"/>
    <s v="HKD"/>
    <n v="1527625.0000000002"/>
    <n v="1876545"/>
    <n v="0"/>
    <n v="0"/>
    <n v="1876545"/>
    <n v="0"/>
    <n v="0"/>
    <n v="0"/>
    <n v="0"/>
    <n v="0"/>
    <n v="3404170"/>
    <s v="HKD"/>
    <n v="1573453.7500000002"/>
    <n v="1573453.7500000002"/>
    <x v="0"/>
    <n v="194747.04078835825"/>
    <x v="1163"/>
    <n v="200589.45201200899"/>
    <n v="200589.45201200899"/>
    <n v="2.9999999999999936E-2"/>
  </r>
  <r>
    <x v="1165"/>
    <x v="3"/>
    <s v="New York"/>
    <x v="2"/>
    <x v="2"/>
    <d v="2014-05-29T00:00:00"/>
    <d v="2022-12-01T00:00:00"/>
    <x v="3"/>
    <x v="19"/>
    <s v="O"/>
    <s v="USD"/>
    <n v="145860"/>
    <n v="105105.00000000001"/>
    <n v="0"/>
    <n v="0"/>
    <n v="105105.00000000001"/>
    <n v="0"/>
    <n v="0"/>
    <n v="0"/>
    <n v="0"/>
    <n v="0"/>
    <n v="250965"/>
    <s v="USD"/>
    <n v="167739"/>
    <n v="167739"/>
    <x v="0"/>
    <n v="145860"/>
    <x v="1139"/>
    <n v="167739"/>
    <n v="167739"/>
    <n v="0.15"/>
  </r>
  <r>
    <x v="1166"/>
    <x v="3"/>
    <s v="New York"/>
    <x v="2"/>
    <x v="2"/>
    <d v="2014-05-29T00:00:00"/>
    <d v="2022-12-01T00:00:00"/>
    <x v="0"/>
    <x v="23"/>
    <s v="F"/>
    <s v="USD"/>
    <n v="143220"/>
    <n v="112200"/>
    <n v="0"/>
    <n v="0"/>
    <n v="112200"/>
    <n v="0"/>
    <n v="0"/>
    <n v="0"/>
    <n v="0"/>
    <n v="0"/>
    <n v="255420"/>
    <s v="USD"/>
    <n v="157542"/>
    <n v="157542"/>
    <x v="0"/>
    <n v="143220"/>
    <x v="1164"/>
    <n v="157542"/>
    <n v="157542"/>
    <n v="0.1"/>
  </r>
  <r>
    <x v="1167"/>
    <x v="3"/>
    <s v="Princeton"/>
    <x v="2"/>
    <x v="2"/>
    <d v="2014-05-29T00:00:00"/>
    <d v="2022-12-01T00:00:00"/>
    <x v="4"/>
    <x v="4"/>
    <s v="A"/>
    <s v="USD"/>
    <n v="101199.99999999999"/>
    <n v="108993.50000000001"/>
    <n v="0"/>
    <n v="0"/>
    <n v="108993.50000000001"/>
    <n v="78113.399999999994"/>
    <n v="0"/>
    <n v="0"/>
    <n v="78113.399999999994"/>
    <n v="0"/>
    <n v="288306.90000000002"/>
    <s v="USD"/>
    <n v="109295.99999999999"/>
    <n v="109295.99999999999"/>
    <x v="0"/>
    <n v="101199.99999999999"/>
    <x v="1165"/>
    <n v="109295.99999999999"/>
    <n v="109295.99999999999"/>
    <n v="8.0000000000000016E-2"/>
  </r>
  <r>
    <x v="1168"/>
    <x v="4"/>
    <s v="London"/>
    <x v="0"/>
    <x v="0"/>
    <d v="2003-01-13T00:00:00"/>
    <d v="2022-12-01T00:00:00"/>
    <x v="3"/>
    <x v="2"/>
    <s v="X"/>
    <s v="GBP"/>
    <n v="157304.4"/>
    <n v="77891"/>
    <n v="0"/>
    <n v="0"/>
    <n v="77891"/>
    <n v="0"/>
    <n v="0"/>
    <n v="0"/>
    <n v="0"/>
    <n v="0"/>
    <n v="235195.4"/>
    <s v="GBP"/>
    <n v="171461.796"/>
    <n v="171461.796"/>
    <x v="0"/>
    <n v="209317.09987189865"/>
    <x v="1166"/>
    <n v="228155.63886036954"/>
    <n v="228155.63886036954"/>
    <n v="9.0000000000000038E-2"/>
  </r>
  <r>
    <x v="1169"/>
    <x v="3"/>
    <s v="San Francisco"/>
    <x v="2"/>
    <x v="2"/>
    <d v="2005-03-30T00:00:00"/>
    <d v="2022-12-01T00:00:00"/>
    <x v="2"/>
    <x v="13"/>
    <s v="N"/>
    <s v="USD"/>
    <n v="157080"/>
    <n v="0"/>
    <n v="209049.99999999997"/>
    <n v="0"/>
    <n v="209049.99999999997"/>
    <n v="0"/>
    <n v="0"/>
    <n v="0"/>
    <n v="0"/>
    <n v="0"/>
    <n v="366130"/>
    <s v="USD"/>
    <n v="164934"/>
    <n v="164934"/>
    <x v="0"/>
    <n v="157080"/>
    <x v="1167"/>
    <n v="164934"/>
    <n v="164934"/>
    <n v="0.05"/>
  </r>
  <r>
    <x v="1170"/>
    <x v="3"/>
    <s v="Princeton"/>
    <x v="2"/>
    <x v="2"/>
    <d v="2014-05-27T00:00:00"/>
    <d v="2022-12-01T00:00:00"/>
    <x v="2"/>
    <x v="2"/>
    <s v="M"/>
    <s v="USD"/>
    <n v="180234.99999999997"/>
    <n v="14929.2"/>
    <n v="202940.64"/>
    <n v="0"/>
    <n v="217869.84000000003"/>
    <n v="0"/>
    <n v="0"/>
    <n v="0"/>
    <n v="0"/>
    <n v="0"/>
    <n v="398104.83999999997"/>
    <s v="USD"/>
    <n v="194653.8"/>
    <n v="194653.8"/>
    <x v="0"/>
    <n v="180234.99999999997"/>
    <x v="1168"/>
    <n v="194653.8"/>
    <n v="194653.8"/>
    <n v="8.0000000000000113E-2"/>
  </r>
  <r>
    <x v="1171"/>
    <x v="3"/>
    <s v="California"/>
    <x v="2"/>
    <x v="2"/>
    <d v="2014-06-09T00:00:00"/>
    <d v="2022-12-01T00:00:00"/>
    <x v="4"/>
    <x v="21"/>
    <s v="Y"/>
    <s v="USD"/>
    <n v="143880"/>
    <n v="233244.00000000003"/>
    <n v="0"/>
    <n v="52500"/>
    <n v="285744"/>
    <n v="494799.20000000007"/>
    <n v="0"/>
    <n v="0"/>
    <n v="494799.20000000007"/>
    <n v="0"/>
    <n v="924423.20000000007"/>
    <s v="USD"/>
    <n v="151074"/>
    <n v="151074"/>
    <x v="0"/>
    <n v="143880"/>
    <x v="1169"/>
    <n v="151074"/>
    <n v="151074"/>
    <n v="0.05"/>
  </r>
  <r>
    <x v="1172"/>
    <x v="3"/>
    <s v="New York"/>
    <x v="2"/>
    <x v="2"/>
    <d v="2014-07-21T00:00:00"/>
    <d v="2022-12-01T00:00:00"/>
    <x v="2"/>
    <x v="19"/>
    <s v="S"/>
    <s v="USD"/>
    <n v="163350"/>
    <n v="132165"/>
    <n v="0"/>
    <n v="0"/>
    <n v="132165"/>
    <n v="0"/>
    <n v="0"/>
    <n v="0"/>
    <n v="0"/>
    <n v="0"/>
    <n v="295515"/>
    <s v="USD"/>
    <n v="186219.00000000003"/>
    <n v="186219.00000000003"/>
    <x v="0"/>
    <n v="163350"/>
    <x v="1170"/>
    <n v="186219.00000000003"/>
    <n v="186219.00000000003"/>
    <n v="0.14000000000000018"/>
  </r>
  <r>
    <x v="1173"/>
    <x v="3"/>
    <s v="Princeton"/>
    <x v="2"/>
    <x v="2"/>
    <d v="2014-06-18T00:00:00"/>
    <d v="2022-12-01T00:00:00"/>
    <x v="4"/>
    <x v="25"/>
    <s v="O"/>
    <s v="USD"/>
    <n v="163240"/>
    <n v="68640"/>
    <n v="0"/>
    <n v="0"/>
    <n v="68640"/>
    <n v="0"/>
    <n v="0"/>
    <n v="0"/>
    <n v="0"/>
    <n v="0"/>
    <n v="231880"/>
    <s v="USD"/>
    <n v="166504.79999999999"/>
    <n v="166504.79999999999"/>
    <x v="0"/>
    <n v="163240"/>
    <x v="1171"/>
    <n v="166504.79999999999"/>
    <n v="166504.79999999999"/>
    <n v="1.9999999999999928E-2"/>
  </r>
  <r>
    <x v="1174"/>
    <x v="3"/>
    <s v="Edinburgh"/>
    <x v="0"/>
    <x v="0"/>
    <d v="2014-06-18T00:00:00"/>
    <d v="2022-12-01T00:00:00"/>
    <x v="1"/>
    <x v="21"/>
    <s v="J"/>
    <s v="GBP"/>
    <n v="78308.999999999985"/>
    <n v="13959.000000000002"/>
    <n v="0"/>
    <n v="0"/>
    <n v="13959.000000000002"/>
    <n v="0"/>
    <n v="0"/>
    <n v="0"/>
    <n v="0"/>
    <n v="0"/>
    <n v="92267.999999999985"/>
    <s v="GBP"/>
    <n v="83007.539999999994"/>
    <n v="83007.539999999994"/>
    <x v="0"/>
    <n v="104201.87085592335"/>
    <x v="1172"/>
    <n v="110453.98310727876"/>
    <n v="110453.98310727876"/>
    <n v="6.000000000000013E-2"/>
  </r>
  <r>
    <x v="1175"/>
    <x v="1"/>
    <s v="New York"/>
    <x v="2"/>
    <x v="2"/>
    <d v="2014-06-02T00:00:00"/>
    <d v="2022-12-01T00:00:00"/>
    <x v="3"/>
    <x v="5"/>
    <s v="J"/>
    <s v="USD"/>
    <n v="147125"/>
    <n v="21048.500000000004"/>
    <n v="0"/>
    <n v="0"/>
    <n v="21048.500000000004"/>
    <n v="0"/>
    <n v="0"/>
    <n v="0"/>
    <n v="0"/>
    <n v="0"/>
    <n v="168173.5"/>
    <s v="USD"/>
    <n v="160366.25"/>
    <n v="160366.25"/>
    <x v="0"/>
    <n v="147125"/>
    <x v="1173"/>
    <n v="160366.25"/>
    <n v="160366.25"/>
    <n v="0.09"/>
  </r>
  <r>
    <x v="1176"/>
    <x v="1"/>
    <s v="San Francisco"/>
    <x v="2"/>
    <x v="2"/>
    <d v="2014-06-02T00:00:00"/>
    <d v="2022-12-01T00:00:00"/>
    <x v="1"/>
    <x v="19"/>
    <s v="T"/>
    <s v="USD"/>
    <n v="154330"/>
    <n v="25080.000000000004"/>
    <n v="0"/>
    <n v="0"/>
    <n v="25080.000000000004"/>
    <n v="0"/>
    <n v="4944"/>
    <n v="0"/>
    <n v="4944"/>
    <n v="0"/>
    <n v="184354"/>
    <s v="USD"/>
    <n v="171306.30000000002"/>
    <n v="171306.30000000002"/>
    <x v="0"/>
    <n v="154330"/>
    <x v="1174"/>
    <n v="171306.30000000002"/>
    <n v="171306.30000000002"/>
    <n v="0.11000000000000011"/>
  </r>
  <r>
    <x v="1177"/>
    <x v="0"/>
    <s v="London"/>
    <x v="0"/>
    <x v="0"/>
    <d v="2014-07-07T00:00:00"/>
    <d v="2022-12-01T00:00:00"/>
    <x v="3"/>
    <x v="16"/>
    <s v="P"/>
    <s v="GBP"/>
    <n v="125152.50000000003"/>
    <n v="38874"/>
    <n v="0"/>
    <n v="0"/>
    <n v="38874"/>
    <n v="0"/>
    <n v="0"/>
    <n v="0"/>
    <n v="0"/>
    <n v="0"/>
    <n v="164026.50000000003"/>
    <s v="GBP"/>
    <n v="141422.32500000001"/>
    <n v="141422.32500000001"/>
    <x v="0"/>
    <n v="166534.17413446668"/>
    <x v="1175"/>
    <n v="188183.61677194733"/>
    <n v="188183.61677194733"/>
    <n v="0.12999999999999989"/>
  </r>
  <r>
    <x v="1178"/>
    <x v="0"/>
    <s v="London"/>
    <x v="0"/>
    <x v="0"/>
    <d v="2014-07-14T00:00:00"/>
    <d v="2022-12-01T00:00:00"/>
    <x v="2"/>
    <x v="20"/>
    <s v="S"/>
    <s v="GBP"/>
    <n v="129388.60000000002"/>
    <n v="0"/>
    <n v="1540801.07"/>
    <n v="0"/>
    <n v="1540801.07"/>
    <n v="0"/>
    <n v="0"/>
    <n v="0"/>
    <n v="0"/>
    <n v="0"/>
    <n v="1670189.6700000002"/>
    <s v="GBP"/>
    <n v="139739.68800000002"/>
    <n v="139739.68800000002"/>
    <x v="0"/>
    <n v="172170.94059978711"/>
    <x v="1176"/>
    <n v="185944.61584777007"/>
    <n v="185944.61584777007"/>
    <n v="7.9999999999999946E-2"/>
  </r>
  <r>
    <x v="1179"/>
    <x v="1"/>
    <s v="Tokyo"/>
    <x v="1"/>
    <x v="1"/>
    <d v="2006-06-05T00:00:00"/>
    <d v="2022-12-01T00:00:00"/>
    <x v="1"/>
    <x v="5"/>
    <s v="M"/>
    <s v="JPY"/>
    <n v="11107800"/>
    <n v="1986600"/>
    <n v="0"/>
    <n v="0"/>
    <n v="1986600"/>
    <n v="0"/>
    <n v="0"/>
    <n v="0"/>
    <n v="0"/>
    <n v="0"/>
    <n v="13094400"/>
    <s v="JPY"/>
    <n v="12218580.000000002"/>
    <n v="12218580.000000002"/>
    <x v="0"/>
    <n v="102239.40356205992"/>
    <x v="1177"/>
    <n v="112463.34391826593"/>
    <n v="112463.34391826593"/>
    <n v="0.10000000000000026"/>
  </r>
  <r>
    <x v="1180"/>
    <x v="3"/>
    <s v="Edinburgh"/>
    <x v="0"/>
    <x v="0"/>
    <d v="2014-07-14T00:00:00"/>
    <d v="2022-12-01T00:00:00"/>
    <x v="1"/>
    <x v="2"/>
    <s v="V"/>
    <s v="GBP"/>
    <n v="62315.000000000007"/>
    <n v="19166.400000000001"/>
    <n v="0"/>
    <n v="0"/>
    <n v="19166.400000000001"/>
    <n v="0"/>
    <n v="0"/>
    <n v="0"/>
    <n v="0"/>
    <n v="0"/>
    <n v="81481.400000000009"/>
    <s v="GBP"/>
    <n v="63561.30000000001"/>
    <n v="63561.30000000001"/>
    <x v="0"/>
    <n v="82919.454754713573"/>
    <x v="1178"/>
    <n v="84577.843849807847"/>
    <n v="84577.843849807847"/>
    <n v="2.0000000000000021E-2"/>
  </r>
  <r>
    <x v="1181"/>
    <x v="0"/>
    <s v="London"/>
    <x v="0"/>
    <x v="0"/>
    <d v="2014-06-23T00:00:00"/>
    <d v="2022-12-01T00:00:00"/>
    <x v="3"/>
    <x v="15"/>
    <s v="W"/>
    <s v="GBP"/>
    <n v="113877.83000000002"/>
    <n v="122759.99999999999"/>
    <n v="0"/>
    <n v="0"/>
    <n v="122759.99999999999"/>
    <n v="0"/>
    <n v="0"/>
    <n v="0"/>
    <n v="0"/>
    <n v="0"/>
    <n v="236637.83000000002"/>
    <s v="GBP"/>
    <n v="118432.94320000002"/>
    <n v="118432.94320000002"/>
    <x v="0"/>
    <n v="151531.53449811385"/>
    <x v="1179"/>
    <n v="157592.79587803842"/>
    <n v="157592.79587803842"/>
    <n v="4.0000000000000133E-2"/>
  </r>
  <r>
    <x v="1182"/>
    <x v="0"/>
    <s v="Edinburgh"/>
    <x v="0"/>
    <x v="0"/>
    <d v="2014-07-07T00:00:00"/>
    <d v="2022-12-01T00:00:00"/>
    <x v="0"/>
    <x v="2"/>
    <s v="Y"/>
    <s v="GBP"/>
    <n v="83275.5"/>
    <n v="32010"/>
    <n v="0"/>
    <n v="0"/>
    <n v="32010"/>
    <n v="0"/>
    <n v="0"/>
    <n v="0"/>
    <n v="0"/>
    <n v="0"/>
    <n v="115285.5"/>
    <s v="GBP"/>
    <n v="90770.295000000013"/>
    <n v="90770.295000000013"/>
    <x v="0"/>
    <n v="110810.54408129904"/>
    <x v="1180"/>
    <n v="120783.49304861597"/>
    <n v="120783.49304861597"/>
    <n v="9.0000000000000149E-2"/>
  </r>
  <r>
    <x v="1183"/>
    <x v="0"/>
    <s v="San Francisco"/>
    <x v="2"/>
    <x v="2"/>
    <d v="2014-07-14T00:00:00"/>
    <d v="2022-12-01T00:00:00"/>
    <x v="2"/>
    <x v="6"/>
    <s v="X"/>
    <s v="USD"/>
    <n v="177320"/>
    <n v="141570"/>
    <n v="0"/>
    <n v="0"/>
    <n v="141570"/>
    <n v="0"/>
    <n v="0"/>
    <n v="0"/>
    <n v="0"/>
    <n v="0"/>
    <n v="318890"/>
    <s v="USD"/>
    <n v="182639.6"/>
    <n v="182639.6"/>
    <x v="0"/>
    <n v="177320"/>
    <x v="1181"/>
    <n v="182639.6"/>
    <n v="182639.6"/>
    <n v="3.0000000000000034E-2"/>
  </r>
  <r>
    <x v="1184"/>
    <x v="0"/>
    <s v="Princeton"/>
    <x v="2"/>
    <x v="2"/>
    <d v="2014-06-30T00:00:00"/>
    <d v="2022-12-01T00:00:00"/>
    <x v="1"/>
    <x v="5"/>
    <s v="J"/>
    <s v="USD"/>
    <n v="188801.24999999997"/>
    <n v="102850.00000000001"/>
    <n v="0"/>
    <n v="0"/>
    <n v="102850.00000000001"/>
    <n v="0"/>
    <n v="0"/>
    <n v="0"/>
    <n v="0"/>
    <n v="0"/>
    <n v="291651.25"/>
    <s v="USD"/>
    <n v="194465.28749999998"/>
    <n v="194465.28749999998"/>
    <x v="0"/>
    <n v="188801.24999999997"/>
    <x v="1182"/>
    <n v="194465.28749999998"/>
    <n v="194465.28749999998"/>
    <n v="3.0000000000000037E-2"/>
  </r>
  <r>
    <x v="1185"/>
    <x v="1"/>
    <s v="Rancho Cordova"/>
    <x v="2"/>
    <x v="2"/>
    <d v="2014-07-28T00:00:00"/>
    <d v="2022-12-01T00:00:00"/>
    <x v="1"/>
    <x v="18"/>
    <s v="N"/>
    <s v="USD"/>
    <n v="152862.6"/>
    <n v="38258"/>
    <n v="0"/>
    <n v="0"/>
    <n v="38258"/>
    <n v="0"/>
    <n v="0"/>
    <n v="0"/>
    <n v="0"/>
    <n v="0"/>
    <n v="191120.6"/>
    <s v="USD"/>
    <n v="172734.73799999998"/>
    <n v="172734.73799999998"/>
    <x v="0"/>
    <n v="152862.6"/>
    <x v="1183"/>
    <n v="172734.73799999998"/>
    <n v="172734.73799999998"/>
    <n v="0.12999999999999984"/>
  </r>
  <r>
    <x v="1186"/>
    <x v="4"/>
    <s v="San Francisco"/>
    <x v="2"/>
    <x v="2"/>
    <d v="2014-08-04T00:00:00"/>
    <d v="2022-12-01T00:00:00"/>
    <x v="2"/>
    <x v="21"/>
    <s v="P"/>
    <s v="USD"/>
    <n v="274725.00000000006"/>
    <n v="287100"/>
    <n v="108000"/>
    <n v="0"/>
    <n v="395100"/>
    <n v="0"/>
    <n v="0"/>
    <n v="0"/>
    <n v="0"/>
    <n v="0"/>
    <n v="669825"/>
    <s v="USD"/>
    <n v="304944.75000000012"/>
    <n v="304944.75000000012"/>
    <x v="0"/>
    <n v="274725.00000000006"/>
    <x v="1184"/>
    <n v="304944.75000000012"/>
    <n v="304944.75000000012"/>
    <n v="0.11000000000000019"/>
  </r>
  <r>
    <x v="1187"/>
    <x v="0"/>
    <s v="New York"/>
    <x v="2"/>
    <x v="2"/>
    <d v="2014-08-04T00:00:00"/>
    <d v="2022-12-01T00:00:00"/>
    <x v="4"/>
    <x v="25"/>
    <s v="O"/>
    <s v="USD"/>
    <n v="195150.99999999997"/>
    <n v="313313"/>
    <n v="0"/>
    <n v="0"/>
    <n v="313313"/>
    <n v="0"/>
    <n v="0"/>
    <n v="0"/>
    <n v="0"/>
    <n v="0"/>
    <n v="508464"/>
    <s v="USD"/>
    <n v="201005.52999999997"/>
    <n v="201005.52999999997"/>
    <x v="0"/>
    <n v="195150.99999999997"/>
    <x v="1185"/>
    <n v="201005.52999999997"/>
    <n v="201005.52999999997"/>
    <n v="0.03"/>
  </r>
  <r>
    <x v="1188"/>
    <x v="3"/>
    <s v="Munich"/>
    <x v="6"/>
    <x v="0"/>
    <d v="2014-08-04T00:00:00"/>
    <d v="2022-12-01T00:00:00"/>
    <x v="0"/>
    <x v="1"/>
    <s v="M"/>
    <s v="EUR"/>
    <n v="87631.499999999985"/>
    <n v="11642.400000000001"/>
    <n v="0"/>
    <n v="0"/>
    <n v="11642.400000000001"/>
    <n v="0"/>
    <n v="0"/>
    <n v="0"/>
    <n v="0"/>
    <n v="0"/>
    <n v="99273.9"/>
    <s v="EUR"/>
    <n v="95518.334999999992"/>
    <n v="95518.334999999992"/>
    <x v="0"/>
    <n v="102292.24994738642"/>
    <x v="1186"/>
    <n v="111498.5524426512"/>
    <n v="111498.5524426512"/>
    <n v="9.0000000000000052E-2"/>
  </r>
  <r>
    <x v="1189"/>
    <x v="1"/>
    <s v="New York"/>
    <x v="2"/>
    <x v="2"/>
    <d v="2014-08-02T00:00:00"/>
    <d v="2022-12-01T00:00:00"/>
    <x v="0"/>
    <x v="17"/>
    <s v="R"/>
    <s v="USD"/>
    <n v="142560"/>
    <n v="54219"/>
    <n v="0"/>
    <n v="0"/>
    <n v="54219"/>
    <n v="0"/>
    <n v="0"/>
    <n v="0"/>
    <n v="0"/>
    <n v="0"/>
    <n v="196779"/>
    <s v="USD"/>
    <n v="156816"/>
    <n v="156816"/>
    <x v="0"/>
    <n v="142560"/>
    <x v="1187"/>
    <n v="156816"/>
    <n v="156816"/>
    <n v="0.1"/>
  </r>
  <r>
    <x v="1190"/>
    <x v="0"/>
    <s v="London"/>
    <x v="0"/>
    <x v="0"/>
    <d v="1999-06-07T00:00:00"/>
    <d v="2022-12-01T00:00:00"/>
    <x v="4"/>
    <x v="7"/>
    <s v="V"/>
    <s v="GBP"/>
    <n v="117810.00000000001"/>
    <n v="67760"/>
    <n v="0"/>
    <n v="0"/>
    <n v="67760"/>
    <n v="0"/>
    <n v="0"/>
    <n v="0"/>
    <n v="0"/>
    <n v="0"/>
    <n v="185570"/>
    <s v="GBP"/>
    <n v="129591.00000000003"/>
    <n v="129591.00000000003"/>
    <x v="0"/>
    <n v="156763.87650891129"/>
    <x v="1188"/>
    <n v="172440.26415980243"/>
    <n v="172440.26415980243"/>
    <n v="0.10000000000000013"/>
  </r>
  <r>
    <x v="1191"/>
    <x v="1"/>
    <s v="Ohio"/>
    <x v="2"/>
    <x v="2"/>
    <d v="2014-07-21T00:00:00"/>
    <d v="2022-12-01T00:00:00"/>
    <x v="4"/>
    <x v="14"/>
    <s v="E"/>
    <s v="USD"/>
    <n v="146520"/>
    <n v="64064"/>
    <n v="0"/>
    <n v="0"/>
    <n v="64064"/>
    <n v="28428.420000000002"/>
    <n v="0"/>
    <n v="0"/>
    <n v="28428.420000000002"/>
    <n v="0"/>
    <n v="239012.42"/>
    <s v="USD"/>
    <n v="161172"/>
    <n v="161172"/>
    <x v="0"/>
    <n v="146520"/>
    <x v="1189"/>
    <n v="161172"/>
    <n v="161172"/>
    <n v="0.1"/>
  </r>
  <r>
    <x v="1192"/>
    <x v="0"/>
    <s v="New York"/>
    <x v="2"/>
    <x v="2"/>
    <d v="2015-12-07T00:00:00"/>
    <d v="2022-12-01T00:00:00"/>
    <x v="2"/>
    <x v="23"/>
    <s v="Y"/>
    <s v="USD"/>
    <n v="194480.00000000003"/>
    <n v="154330"/>
    <n v="43842.869999999995"/>
    <n v="0"/>
    <n v="198172.87"/>
    <n v="0"/>
    <n v="0"/>
    <n v="0"/>
    <n v="0"/>
    <n v="0"/>
    <n v="392652.87"/>
    <s v="USD"/>
    <n v="210038.40000000005"/>
    <n v="210038.40000000005"/>
    <x v="0"/>
    <n v="194480.00000000003"/>
    <x v="1190"/>
    <n v="210038.40000000005"/>
    <n v="210038.40000000005"/>
    <n v="8.0000000000000113E-2"/>
  </r>
  <r>
    <x v="1193"/>
    <x v="0"/>
    <s v="Hong Kong"/>
    <x v="3"/>
    <x v="1"/>
    <d v="2014-08-04T00:00:00"/>
    <d v="2022-12-01T00:00:00"/>
    <x v="2"/>
    <x v="10"/>
    <s v="L"/>
    <s v="HKD"/>
    <n v="1559580.0000000002"/>
    <n v="0"/>
    <n v="573075"/>
    <n v="0"/>
    <n v="573075"/>
    <n v="0"/>
    <n v="0"/>
    <n v="0"/>
    <n v="0"/>
    <n v="0"/>
    <n v="2132655"/>
    <s v="HKD"/>
    <n v="1793517.0000000002"/>
    <n v="1793517.0000000002"/>
    <x v="0"/>
    <n v="198820.77726713542"/>
    <x v="1191"/>
    <n v="228643.89385720575"/>
    <n v="228643.89385720575"/>
    <n v="0.15000000000000011"/>
  </r>
  <r>
    <x v="1194"/>
    <x v="0"/>
    <s v="London"/>
    <x v="0"/>
    <x v="0"/>
    <d v="2014-09-22T00:00:00"/>
    <d v="2022-12-01T00:00:00"/>
    <x v="2"/>
    <x v="0"/>
    <s v="M"/>
    <s v="GBP"/>
    <n v="102326.40000000002"/>
    <n v="0"/>
    <n v="808338.16"/>
    <n v="0"/>
    <n v="808338.16"/>
    <n v="0"/>
    <n v="0"/>
    <n v="0"/>
    <n v="0"/>
    <n v="0"/>
    <n v="910664.56"/>
    <s v="GBP"/>
    <n v="110512.51200000003"/>
    <n v="110512.51200000003"/>
    <x v="0"/>
    <n v="136160.62416774008"/>
    <x v="1192"/>
    <n v="147053.47410115931"/>
    <n v="147053.47410115931"/>
    <n v="8.0000000000000182E-2"/>
  </r>
  <r>
    <x v="1195"/>
    <x v="0"/>
    <s v="London"/>
    <x v="0"/>
    <x v="0"/>
    <d v="2014-08-11T00:00:00"/>
    <d v="2022-12-01T00:00:00"/>
    <x v="3"/>
    <x v="12"/>
    <s v="N"/>
    <s v="GBP"/>
    <n v="95865.000000000015"/>
    <n v="108834.00000000001"/>
    <n v="0"/>
    <n v="0"/>
    <n v="108834.00000000001"/>
    <n v="0"/>
    <n v="0"/>
    <n v="0"/>
    <n v="0"/>
    <n v="0"/>
    <n v="204699.00000000003"/>
    <s v="GBP"/>
    <n v="109286.10000000003"/>
    <n v="109286.10000000003"/>
    <x v="0"/>
    <n v="127562.76225725134"/>
    <x v="1193"/>
    <n v="145421.54897326656"/>
    <n v="145421.54897326656"/>
    <n v="0.14000000000000029"/>
  </r>
  <r>
    <x v="1196"/>
    <x v="0"/>
    <s v="London"/>
    <x v="0"/>
    <x v="0"/>
    <d v="2014-09-01T00:00:00"/>
    <d v="2022-12-01T00:00:00"/>
    <x v="0"/>
    <x v="2"/>
    <s v="P"/>
    <s v="GBP"/>
    <n v="127050.00000000001"/>
    <n v="91630.000000000015"/>
    <n v="0"/>
    <n v="0"/>
    <n v="91630.000000000015"/>
    <n v="0"/>
    <n v="0"/>
    <n v="0"/>
    <n v="0"/>
    <n v="0"/>
    <n v="218680.00000000003"/>
    <s v="GBP"/>
    <n v="133402.50000000003"/>
    <n v="133402.50000000003"/>
    <x v="0"/>
    <n v="169059.08250961019"/>
    <x v="1194"/>
    <n v="177512.03663509074"/>
    <n v="177512.03663509074"/>
    <n v="5.0000000000000253E-2"/>
  </r>
  <r>
    <x v="1197"/>
    <x v="0"/>
    <s v="London"/>
    <x v="0"/>
    <x v="0"/>
    <d v="2014-08-18T00:00:00"/>
    <d v="2022-12-01T00:00:00"/>
    <x v="0"/>
    <x v="20"/>
    <s v="L"/>
    <s v="GBP"/>
    <n v="135520.00000000003"/>
    <n v="75240"/>
    <n v="0"/>
    <n v="0"/>
    <n v="75240"/>
    <n v="0"/>
    <n v="0"/>
    <n v="0"/>
    <n v="0"/>
    <n v="0"/>
    <n v="210760.00000000003"/>
    <s v="GBP"/>
    <n v="150427.20000000004"/>
    <n v="150427.20000000004"/>
    <x v="0"/>
    <n v="180329.68801025089"/>
    <x v="797"/>
    <n v="200165.9536913785"/>
    <n v="200165.9536913785"/>
    <n v="0.11000000000000007"/>
  </r>
  <r>
    <x v="1198"/>
    <x v="0"/>
    <s v="Washington"/>
    <x v="2"/>
    <x v="2"/>
    <d v="2014-09-22T00:00:00"/>
    <d v="2022-12-01T00:00:00"/>
    <x v="0"/>
    <x v="21"/>
    <s v="B"/>
    <s v="USD"/>
    <n v="196134.40000000002"/>
    <n v="128832"/>
    <n v="0"/>
    <n v="0"/>
    <n v="128832"/>
    <n v="0"/>
    <n v="0"/>
    <n v="0"/>
    <n v="0"/>
    <n v="0"/>
    <n v="324966.40000000002"/>
    <s v="USD"/>
    <n v="211825.15200000003"/>
    <n v="211825.15200000003"/>
    <x v="0"/>
    <n v="196134.40000000002"/>
    <x v="1195"/>
    <n v="211825.15200000003"/>
    <n v="211825.15200000003"/>
    <n v="8.0000000000000029E-2"/>
  </r>
  <r>
    <x v="1199"/>
    <x v="3"/>
    <s v="Gurgaon"/>
    <x v="12"/>
    <x v="1"/>
    <d v="2014-09-08T00:00:00"/>
    <d v="2022-12-01T00:00:00"/>
    <x v="1"/>
    <x v="25"/>
    <s v="J"/>
    <s v="INR"/>
    <n v="2642156"/>
    <n v="247500"/>
    <n v="0"/>
    <n v="0"/>
    <n v="247500"/>
    <n v="0"/>
    <n v="0"/>
    <n v="0"/>
    <n v="0"/>
    <n v="0"/>
    <n v="2889656"/>
    <s v="INR"/>
    <n v="2906371.6"/>
    <n v="2906371.6"/>
    <x v="0"/>
    <n v="39153.20268217686"/>
    <x v="1196"/>
    <n v="43068.522950394545"/>
    <n v="43068.522950394545"/>
    <n v="9.9999999999999978E-2"/>
  </r>
  <r>
    <x v="1200"/>
    <x v="3"/>
    <s v="Gurgaon"/>
    <x v="12"/>
    <x v="1"/>
    <d v="2014-09-15T00:00:00"/>
    <d v="2022-12-01T00:00:00"/>
    <x v="1"/>
    <x v="3"/>
    <s v="K"/>
    <s v="INR"/>
    <n v="2905056.0000000005"/>
    <n v="400125.00000000006"/>
    <n v="0"/>
    <n v="0"/>
    <n v="400125.00000000006"/>
    <n v="0"/>
    <n v="0"/>
    <n v="0"/>
    <n v="0"/>
    <n v="0"/>
    <n v="3305181.0000000005"/>
    <s v="INR"/>
    <n v="3021258.2400000007"/>
    <n v="3021258.2400000007"/>
    <x v="0"/>
    <n v="43049.027525654805"/>
    <x v="1197"/>
    <n v="44770.988626680999"/>
    <n v="44770.988626680999"/>
    <n v="4.0000000000000049E-2"/>
  </r>
  <r>
    <x v="1201"/>
    <x v="3"/>
    <s v="Sydney"/>
    <x v="4"/>
    <x v="1"/>
    <d v="2003-10-17T00:00:00"/>
    <d v="2022-12-01T00:00:00"/>
    <x v="0"/>
    <x v="8"/>
    <s v="F"/>
    <s v="AUD"/>
    <n v="148104"/>
    <n v="61379.999999999993"/>
    <n v="0"/>
    <n v="0"/>
    <n v="61379.999999999993"/>
    <n v="0"/>
    <n v="0"/>
    <n v="0"/>
    <n v="0"/>
    <n v="0"/>
    <n v="209484"/>
    <s v="AUD"/>
    <n v="149585.04"/>
    <n v="149585.04"/>
    <x v="0"/>
    <n v="112062.89160394741"/>
    <x v="1198"/>
    <n v="113183.52051998689"/>
    <n v="113183.52051998689"/>
    <n v="1.0000000000000059E-2"/>
  </r>
  <r>
    <x v="1202"/>
    <x v="3"/>
    <s v="Philadelphia"/>
    <x v="2"/>
    <x v="2"/>
    <d v="2014-09-15T00:00:00"/>
    <d v="2022-12-01T00:00:00"/>
    <x v="4"/>
    <x v="24"/>
    <s v="O"/>
    <s v="USD"/>
    <n v="147125"/>
    <n v="73425"/>
    <n v="0"/>
    <n v="0"/>
    <n v="73425"/>
    <n v="0"/>
    <n v="0"/>
    <n v="0"/>
    <n v="0"/>
    <n v="0"/>
    <n v="220550"/>
    <s v="USD"/>
    <n v="167722.50000000003"/>
    <n v="167722.50000000003"/>
    <x v="0"/>
    <n v="147125"/>
    <x v="1199"/>
    <n v="167722.50000000003"/>
    <n v="167722.50000000003"/>
    <n v="0.14000000000000021"/>
  </r>
  <r>
    <x v="1203"/>
    <x v="1"/>
    <s v="Singapore"/>
    <x v="9"/>
    <x v="1"/>
    <d v="2014-09-08T00:00:00"/>
    <d v="2022-12-01T00:00:00"/>
    <x v="1"/>
    <x v="16"/>
    <s v="M"/>
    <s v="SGD"/>
    <n v="132732.6"/>
    <n v="14946.8"/>
    <n v="0"/>
    <n v="0"/>
    <n v="14946.8"/>
    <n v="0"/>
    <n v="0"/>
    <n v="9150"/>
    <n v="9150"/>
    <n v="0"/>
    <n v="156829.4"/>
    <s v="SGD"/>
    <n v="139369.23000000001"/>
    <n v="139369.23000000001"/>
    <x v="0"/>
    <n v="99243.037122883092"/>
    <x v="1200"/>
    <n v="104205.18897902725"/>
    <n v="104205.18897902725"/>
    <n v="5.0000000000000079E-2"/>
  </r>
  <r>
    <x v="1204"/>
    <x v="0"/>
    <s v="San Francisco"/>
    <x v="2"/>
    <x v="2"/>
    <d v="2014-09-15T00:00:00"/>
    <d v="2022-12-01T00:00:00"/>
    <x v="5"/>
    <x v="10"/>
    <s v="F"/>
    <s v="USD"/>
    <n v="174900"/>
    <n v="98230.000000000015"/>
    <n v="0"/>
    <n v="0"/>
    <n v="98230.000000000015"/>
    <n v="0"/>
    <n v="0"/>
    <n v="0"/>
    <n v="0"/>
    <n v="0"/>
    <n v="273130"/>
    <s v="USD"/>
    <n v="199386.00000000003"/>
    <n v="199386.00000000003"/>
    <x v="0"/>
    <n v="174900"/>
    <x v="1201"/>
    <n v="199386.00000000003"/>
    <n v="199386.00000000003"/>
    <n v="0.14000000000000018"/>
  </r>
  <r>
    <x v="1205"/>
    <x v="1"/>
    <s v="San Francisco"/>
    <x v="2"/>
    <x v="2"/>
    <d v="2014-09-15T00:00:00"/>
    <d v="2022-12-01T00:00:00"/>
    <x v="1"/>
    <x v="24"/>
    <s v="N"/>
    <s v="USD"/>
    <n v="145222.00000000003"/>
    <n v="28028.000000000004"/>
    <n v="0"/>
    <n v="0"/>
    <n v="28028.000000000004"/>
    <n v="0"/>
    <n v="33832"/>
    <n v="0"/>
    <n v="33832"/>
    <n v="0"/>
    <n v="207082.00000000003"/>
    <s v="USD"/>
    <n v="153935.32000000004"/>
    <n v="153935.32000000004"/>
    <x v="0"/>
    <n v="145222.00000000003"/>
    <x v="1202"/>
    <n v="153935.32000000004"/>
    <n v="153935.32000000004"/>
    <n v="6.0000000000000039E-2"/>
  </r>
  <r>
    <x v="1206"/>
    <x v="0"/>
    <s v="London"/>
    <x v="0"/>
    <x v="0"/>
    <d v="2014-09-29T00:00:00"/>
    <d v="2022-12-01T00:00:00"/>
    <x v="3"/>
    <x v="11"/>
    <s v="L"/>
    <s v="GBP"/>
    <n v="139060.02000000002"/>
    <n v="47971.000000000007"/>
    <n v="0"/>
    <n v="0"/>
    <n v="47971.000000000007"/>
    <n v="0"/>
    <n v="0"/>
    <n v="0"/>
    <n v="0"/>
    <n v="0"/>
    <n v="187031.02000000002"/>
    <s v="GBP"/>
    <n v="146013.02100000004"/>
    <n v="146013.02100000004"/>
    <x v="0"/>
    <n v="185040.21562351866"/>
    <x v="1203"/>
    <n v="194292.22640469461"/>
    <n v="194292.22640469461"/>
    <n v="5.00000000000001E-2"/>
  </r>
  <r>
    <x v="1207"/>
    <x v="0"/>
    <s v="New York"/>
    <x v="2"/>
    <x v="2"/>
    <d v="2014-09-15T00:00:00"/>
    <d v="2022-12-01T00:00:00"/>
    <x v="4"/>
    <x v="17"/>
    <s v="N"/>
    <s v="USD"/>
    <n v="176800.58000000002"/>
    <n v="118910"/>
    <n v="0"/>
    <n v="0"/>
    <n v="118910"/>
    <n v="0"/>
    <n v="0"/>
    <n v="0"/>
    <n v="0"/>
    <n v="0"/>
    <n v="295710.58"/>
    <s v="USD"/>
    <n v="194480.63800000004"/>
    <n v="194480.63800000004"/>
    <x v="0"/>
    <n v="176800.58000000002"/>
    <x v="1204"/>
    <n v="194480.63800000004"/>
    <n v="194480.63800000004"/>
    <n v="0.1000000000000001"/>
  </r>
  <r>
    <x v="1208"/>
    <x v="3"/>
    <s v="San Francisco"/>
    <x v="2"/>
    <x v="2"/>
    <d v="2014-11-03T00:00:00"/>
    <d v="2022-12-01T00:00:00"/>
    <x v="1"/>
    <x v="4"/>
    <s v="P"/>
    <s v="USD"/>
    <n v="116600.00000000001"/>
    <n v="21340"/>
    <n v="0"/>
    <n v="0"/>
    <n v="21340"/>
    <n v="0"/>
    <n v="0"/>
    <n v="0"/>
    <n v="0"/>
    <n v="0"/>
    <n v="137940"/>
    <s v="USD"/>
    <n v="129426.00000000003"/>
    <n v="129426.00000000003"/>
    <x v="0"/>
    <n v="116600.00000000001"/>
    <x v="1205"/>
    <n v="129426.00000000003"/>
    <n v="129426.00000000003"/>
    <n v="0.11000000000000011"/>
  </r>
  <r>
    <x v="1209"/>
    <x v="3"/>
    <s v="New York"/>
    <x v="2"/>
    <x v="2"/>
    <d v="2014-10-17T00:00:00"/>
    <d v="2022-12-01T00:00:00"/>
    <x v="2"/>
    <x v="17"/>
    <s v="Z"/>
    <s v="USD"/>
    <n v="178640.00000000003"/>
    <n v="0"/>
    <n v="81387.510000000009"/>
    <n v="0"/>
    <n v="81387.510000000009"/>
    <n v="0"/>
    <n v="0"/>
    <n v="0"/>
    <n v="0"/>
    <n v="0"/>
    <n v="260027.51000000004"/>
    <s v="USD"/>
    <n v="183999.20000000004"/>
    <n v="183999.20000000004"/>
    <x v="0"/>
    <n v="178640.00000000003"/>
    <x v="1206"/>
    <n v="183999.20000000004"/>
    <n v="183999.20000000004"/>
    <n v="3.0000000000000061E-2"/>
  </r>
  <r>
    <x v="1210"/>
    <x v="0"/>
    <s v="Seoul"/>
    <x v="21"/>
    <x v="1"/>
    <d v="2014-10-27T00:00:00"/>
    <d v="2022-12-01T00:00:00"/>
    <x v="3"/>
    <x v="11"/>
    <s v="Q"/>
    <s v="KRW"/>
    <n v="136620000.00000003"/>
    <n v="22375617.000000004"/>
    <n v="0"/>
    <n v="0"/>
    <n v="22375617.000000004"/>
    <n v="0"/>
    <n v="0"/>
    <n v="0"/>
    <n v="0"/>
    <n v="0"/>
    <n v="158995617.00000003"/>
    <s v="KRW"/>
    <n v="137986200.00000003"/>
    <n v="137986200.00000003"/>
    <x v="0"/>
    <n v="126740.5723827636"/>
    <x v="1207"/>
    <n v="128007.97810659124"/>
    <n v="128007.97810659124"/>
    <n v="1.0000000000000061E-2"/>
  </r>
  <r>
    <x v="1211"/>
    <x v="0"/>
    <s v="London"/>
    <x v="0"/>
    <x v="0"/>
    <d v="2014-11-10T00:00:00"/>
    <d v="2022-12-01T00:00:00"/>
    <x v="0"/>
    <x v="0"/>
    <s v="O"/>
    <s v="GBP"/>
    <n v="175450"/>
    <n v="159720.00000000003"/>
    <n v="0"/>
    <n v="0"/>
    <n v="159720.00000000003"/>
    <n v="0"/>
    <n v="0"/>
    <n v="0"/>
    <n v="0"/>
    <n v="0"/>
    <n v="335170"/>
    <s v="GBP"/>
    <n v="200013.00000000003"/>
    <n v="200013.00000000003"/>
    <x v="0"/>
    <n v="233462.54251327121"/>
    <x v="1208"/>
    <n v="266147.29846512922"/>
    <n v="266147.29846512922"/>
    <n v="0.14000000000000018"/>
  </r>
  <r>
    <x v="1212"/>
    <x v="0"/>
    <s v="Santiago"/>
    <x v="22"/>
    <x v="2"/>
    <d v="1994-06-27T00:00:00"/>
    <d v="2022-12-01T00:00:00"/>
    <x v="4"/>
    <x v="14"/>
    <s v="Z"/>
    <s v="CLP"/>
    <n v="126511022.00000003"/>
    <n v="81823500.000000015"/>
    <n v="0"/>
    <n v="0"/>
    <n v="81823500.000000015"/>
    <n v="0"/>
    <n v="0"/>
    <n v="0"/>
    <n v="0"/>
    <n v="0"/>
    <n v="208334522.00000006"/>
    <s v="CLP"/>
    <n v="131571462.88000004"/>
    <n v="131571462.88000004"/>
    <x v="0"/>
    <n v="200281.82976736093"/>
    <x v="1209"/>
    <n v="208293.10295805536"/>
    <n v="208293.10295805536"/>
    <n v="3.9999999999999938E-2"/>
  </r>
  <r>
    <x v="1213"/>
    <x v="4"/>
    <s v="London"/>
    <x v="0"/>
    <x v="0"/>
    <d v="2014-11-10T00:00:00"/>
    <d v="2022-12-01T00:00:00"/>
    <x v="2"/>
    <x v="22"/>
    <s v="B"/>
    <s v="GBP"/>
    <n v="188265"/>
    <n v="0"/>
    <n v="4367792.7600000007"/>
    <n v="0"/>
    <n v="4367792.7600000007"/>
    <n v="0"/>
    <n v="0"/>
    <n v="0"/>
    <n v="0"/>
    <n v="0"/>
    <n v="4556057.7600000007"/>
    <s v="GBP"/>
    <n v="205208.85"/>
    <n v="205208.85"/>
    <x v="0"/>
    <n v="250514.82226424053"/>
    <x v="1210"/>
    <n v="273061.1562680222"/>
    <n v="273061.1562680222"/>
    <n v="9.000000000000008E-2"/>
  </r>
  <r>
    <x v="1214"/>
    <x v="1"/>
    <s v="Singapore"/>
    <x v="9"/>
    <x v="1"/>
    <d v="2015-01-05T00:00:00"/>
    <d v="2022-12-01T00:00:00"/>
    <x v="1"/>
    <x v="7"/>
    <s v="G"/>
    <s v="SGD"/>
    <n v="140121.13500000004"/>
    <n v="34650"/>
    <n v="0"/>
    <n v="0"/>
    <n v="34650"/>
    <n v="0"/>
    <n v="0"/>
    <n v="0"/>
    <n v="0"/>
    <n v="0"/>
    <n v="174771.13500000004"/>
    <s v="SGD"/>
    <n v="141522.34635000004"/>
    <n v="141522.34635000004"/>
    <x v="0"/>
    <n v="104767.38195820406"/>
    <x v="1211"/>
    <n v="105815.05577778611"/>
    <n v="105815.05577778611"/>
    <n v="1.0000000000000097E-2"/>
  </r>
  <r>
    <x v="1215"/>
    <x v="4"/>
    <s v="New York"/>
    <x v="2"/>
    <x v="2"/>
    <d v="2014-11-24T00:00:00"/>
    <d v="2022-12-01T00:00:00"/>
    <x v="3"/>
    <x v="3"/>
    <s v="J"/>
    <s v="USD"/>
    <n v="265650.00000000006"/>
    <n v="378015.00000000006"/>
    <n v="0"/>
    <n v="0"/>
    <n v="378015.00000000006"/>
    <n v="0"/>
    <n v="0"/>
    <n v="0"/>
    <n v="0"/>
    <n v="202000"/>
    <n v="845665.00000000012"/>
    <s v="USD"/>
    <n v="281589.00000000006"/>
    <n v="281589.00000000006"/>
    <x v="0"/>
    <n v="265650.00000000006"/>
    <x v="1212"/>
    <n v="281589.00000000006"/>
    <n v="281589.00000000006"/>
    <n v="5.9999999999999984E-2"/>
  </r>
  <r>
    <x v="1216"/>
    <x v="1"/>
    <s v="San Francisco"/>
    <x v="2"/>
    <x v="2"/>
    <d v="2014-12-08T00:00:00"/>
    <d v="2022-12-01T00:00:00"/>
    <x v="1"/>
    <x v="25"/>
    <s v="M"/>
    <s v="USD"/>
    <n v="136532.00000000003"/>
    <n v="18139"/>
    <n v="0"/>
    <n v="0"/>
    <n v="18139"/>
    <n v="0"/>
    <n v="0"/>
    <n v="0"/>
    <n v="0"/>
    <n v="0"/>
    <n v="154671.00000000003"/>
    <s v="USD"/>
    <n v="147454.56000000003"/>
    <n v="147454.56000000003"/>
    <x v="0"/>
    <n v="136532.00000000003"/>
    <x v="1213"/>
    <n v="147454.56000000003"/>
    <n v="147454.56000000003"/>
    <n v="7.999999999999996E-2"/>
  </r>
  <r>
    <x v="1217"/>
    <x v="1"/>
    <s v="Princeton"/>
    <x v="2"/>
    <x v="2"/>
    <d v="2014-12-22T00:00:00"/>
    <d v="2022-12-01T00:00:00"/>
    <x v="2"/>
    <x v="22"/>
    <s v="E"/>
    <s v="USD"/>
    <n v="141680.00000000003"/>
    <n v="0"/>
    <n v="47521.600000000006"/>
    <n v="0"/>
    <n v="47521.600000000006"/>
    <n v="0"/>
    <n v="0"/>
    <n v="0"/>
    <n v="0"/>
    <n v="0"/>
    <n v="189201.60000000003"/>
    <s v="USD"/>
    <n v="155848.00000000006"/>
    <n v="155848.00000000006"/>
    <x v="0"/>
    <n v="141680.00000000003"/>
    <x v="1214"/>
    <n v="155848.00000000006"/>
    <n v="155848.00000000006"/>
    <n v="0.10000000000000019"/>
  </r>
  <r>
    <x v="1218"/>
    <x v="3"/>
    <s v="California"/>
    <x v="2"/>
    <x v="2"/>
    <d v="2014-11-10T00:00:00"/>
    <d v="2022-12-01T00:00:00"/>
    <x v="4"/>
    <x v="12"/>
    <s v="J"/>
    <s v="USD"/>
    <n v="158125"/>
    <n v="105600.00000000001"/>
    <n v="0"/>
    <n v="0"/>
    <n v="105600.00000000001"/>
    <n v="296294.88"/>
    <n v="0"/>
    <n v="0"/>
    <n v="296294.88"/>
    <n v="0"/>
    <n v="560019.88"/>
    <s v="USD"/>
    <n v="167612.5"/>
    <n v="167612.5"/>
    <x v="0"/>
    <n v="158125"/>
    <x v="1215"/>
    <n v="167612.5"/>
    <n v="167612.5"/>
    <n v="0.06"/>
  </r>
  <r>
    <x v="1219"/>
    <x v="3"/>
    <s v="Princeton"/>
    <x v="2"/>
    <x v="2"/>
    <d v="2014-11-17T00:00:00"/>
    <d v="2022-12-01T00:00:00"/>
    <x v="1"/>
    <x v="21"/>
    <s v="P"/>
    <s v="USD"/>
    <n v="89922.69"/>
    <n v="20158.599999999999"/>
    <n v="0"/>
    <n v="0"/>
    <n v="20158.599999999999"/>
    <n v="0"/>
    <n v="0"/>
    <n v="0"/>
    <n v="0"/>
    <n v="0"/>
    <n v="110081.29000000001"/>
    <s v="USD"/>
    <n v="92620.370699999999"/>
    <n v="92620.370699999999"/>
    <x v="0"/>
    <n v="89922.69"/>
    <x v="1216"/>
    <n v="92620.370699999999"/>
    <n v="92620.370699999999"/>
    <n v="2.9999999999999968E-2"/>
  </r>
  <r>
    <x v="1220"/>
    <x v="3"/>
    <s v="Princeton"/>
    <x v="2"/>
    <x v="2"/>
    <d v="2014-11-24T00:00:00"/>
    <d v="2022-12-01T00:00:00"/>
    <x v="3"/>
    <x v="3"/>
    <s v="M"/>
    <s v="USD"/>
    <n v="167860"/>
    <n v="61677"/>
    <n v="0"/>
    <n v="0"/>
    <n v="61677"/>
    <n v="0"/>
    <n v="0"/>
    <n v="0"/>
    <n v="0"/>
    <n v="0"/>
    <n v="229537"/>
    <s v="USD"/>
    <n v="182967.40000000002"/>
    <n v="182967.40000000002"/>
    <x v="0"/>
    <n v="167860"/>
    <x v="1217"/>
    <n v="182967.40000000002"/>
    <n v="182967.40000000002"/>
    <n v="9.0000000000000135E-2"/>
  </r>
  <r>
    <x v="1221"/>
    <x v="3"/>
    <s v="Hong Kong"/>
    <x v="3"/>
    <x v="1"/>
    <d v="2015-01-05T00:00:00"/>
    <d v="2022-12-01T00:00:00"/>
    <x v="5"/>
    <x v="22"/>
    <s v="T"/>
    <s v="HKD"/>
    <n v="1176494"/>
    <n v="955350"/>
    <n v="0"/>
    <n v="0"/>
    <n v="955350"/>
    <n v="0"/>
    <n v="0"/>
    <n v="0"/>
    <n v="0"/>
    <n v="0"/>
    <n v="2131844"/>
    <s v="HKD"/>
    <n v="1352968.0999999999"/>
    <n v="1352968.0999999999"/>
    <x v="0"/>
    <n v="149983.61836527861"/>
    <x v="1218"/>
    <n v="172481.16112007038"/>
    <n v="172481.16112007038"/>
    <n v="0.14999999999999983"/>
  </r>
  <r>
    <x v="1222"/>
    <x v="0"/>
    <s v="Newport Beach"/>
    <x v="2"/>
    <x v="2"/>
    <d v="2014-12-08T00:00:00"/>
    <d v="2022-12-01T00:00:00"/>
    <x v="2"/>
    <x v="25"/>
    <s v="H"/>
    <s v="USD"/>
    <n v="188760.00000000003"/>
    <n v="112585.00000000001"/>
    <n v="0"/>
    <n v="0"/>
    <n v="112585.00000000001"/>
    <n v="0"/>
    <n v="0"/>
    <n v="0"/>
    <n v="0"/>
    <n v="0"/>
    <n v="301345.00000000006"/>
    <s v="USD"/>
    <n v="201973.20000000004"/>
    <n v="201973.20000000004"/>
    <x v="0"/>
    <n v="188760.00000000003"/>
    <x v="1219"/>
    <n v="201973.20000000004"/>
    <n v="201973.20000000004"/>
    <n v="7.0000000000000048E-2"/>
  </r>
  <r>
    <x v="1223"/>
    <x v="3"/>
    <s v="Raleigh"/>
    <x v="2"/>
    <x v="2"/>
    <d v="2007-07-01T00:00:00"/>
    <d v="2022-12-01T00:00:00"/>
    <x v="4"/>
    <x v="20"/>
    <s v="H"/>
    <s v="USD"/>
    <n v="146520"/>
    <n v="135004.1"/>
    <n v="0"/>
    <n v="0"/>
    <n v="135004.1"/>
    <n v="279899.28000000003"/>
    <n v="0"/>
    <n v="0"/>
    <n v="279899.28000000003"/>
    <n v="0"/>
    <n v="561423.38"/>
    <s v="USD"/>
    <n v="150915.6"/>
    <n v="150915.6"/>
    <x v="0"/>
    <n v="146520"/>
    <x v="1220"/>
    <n v="150915.6"/>
    <n v="150915.6"/>
    <n v="3.0000000000000041E-2"/>
  </r>
  <r>
    <x v="1224"/>
    <x v="0"/>
    <s v="Brisbane"/>
    <x v="4"/>
    <x v="1"/>
    <d v="1995-04-03T00:00:00"/>
    <d v="2022-12-01T00:00:00"/>
    <x v="1"/>
    <x v="12"/>
    <s v="B"/>
    <s v="AUD"/>
    <n v="161332.93000000002"/>
    <n v="34782"/>
    <n v="0"/>
    <n v="0"/>
    <n v="34782"/>
    <n v="0"/>
    <n v="0"/>
    <n v="0"/>
    <n v="0"/>
    <n v="0"/>
    <n v="196114.93000000002"/>
    <s v="AUD"/>
    <n v="183919.54020000005"/>
    <n v="183919.54020000005"/>
    <x v="0"/>
    <n v="122072.56148880001"/>
    <x v="1221"/>
    <n v="139162.72009723203"/>
    <n v="139162.72009723203"/>
    <n v="0.1400000000000001"/>
  </r>
  <r>
    <x v="1225"/>
    <x v="0"/>
    <s v="Princeton"/>
    <x v="2"/>
    <x v="2"/>
    <d v="2015-01-05T00:00:00"/>
    <d v="2022-12-01T00:00:00"/>
    <x v="2"/>
    <x v="8"/>
    <s v="F"/>
    <s v="USD"/>
    <n v="215710.00000000003"/>
    <n v="368368.00000000006"/>
    <n v="0"/>
    <n v="0"/>
    <n v="368368.00000000006"/>
    <n v="0"/>
    <n v="0"/>
    <n v="0"/>
    <n v="0"/>
    <n v="0"/>
    <n v="584078.00000000012"/>
    <s v="USD"/>
    <n v="237281.00000000006"/>
    <n v="237281.00000000006"/>
    <x v="0"/>
    <n v="215710.00000000003"/>
    <x v="1222"/>
    <n v="237281.00000000006"/>
    <n v="237281.00000000006"/>
    <n v="0.10000000000000012"/>
  </r>
  <r>
    <x v="1226"/>
    <x v="0"/>
    <s v="Princeton"/>
    <x v="2"/>
    <x v="2"/>
    <d v="2014-12-15T00:00:00"/>
    <d v="2022-12-01T00:00:00"/>
    <x v="1"/>
    <x v="13"/>
    <s v="C"/>
    <s v="USD"/>
    <n v="171083"/>
    <n v="23375.000000000004"/>
    <n v="0"/>
    <n v="0"/>
    <n v="23375.000000000004"/>
    <n v="0"/>
    <n v="0"/>
    <n v="0"/>
    <n v="0"/>
    <n v="0"/>
    <n v="194458"/>
    <s v="USD"/>
    <n v="176215.49"/>
    <n v="176215.49"/>
    <x v="0"/>
    <n v="171083"/>
    <x v="1223"/>
    <n v="176215.49"/>
    <n v="176215.49"/>
    <n v="2.9999999999999947E-2"/>
  </r>
  <r>
    <x v="1227"/>
    <x v="1"/>
    <s v="Boca Raton"/>
    <x v="2"/>
    <x v="2"/>
    <d v="2015-02-16T00:00:00"/>
    <d v="2022-12-01T00:00:00"/>
    <x v="2"/>
    <x v="21"/>
    <s v="X"/>
    <s v="USD"/>
    <n v="144210.00000000003"/>
    <n v="0"/>
    <n v="91740.040000000008"/>
    <n v="0"/>
    <n v="91740.040000000008"/>
    <n v="0"/>
    <n v="0"/>
    <n v="0"/>
    <n v="0"/>
    <n v="0"/>
    <n v="235950.04000000004"/>
    <s v="USD"/>
    <n v="160073.10000000003"/>
    <n v="160073.10000000003"/>
    <x v="0"/>
    <n v="144210.00000000003"/>
    <x v="1224"/>
    <n v="160073.10000000003"/>
    <n v="160073.10000000003"/>
    <n v="0.11000000000000001"/>
  </r>
  <r>
    <x v="1228"/>
    <x v="3"/>
    <s v="Princeton"/>
    <x v="2"/>
    <x v="2"/>
    <d v="2015-01-05T00:00:00"/>
    <d v="2022-12-01T00:00:00"/>
    <x v="3"/>
    <x v="21"/>
    <s v="F"/>
    <s v="USD"/>
    <n v="164075.99999999997"/>
    <n v="17242.5"/>
    <n v="0"/>
    <n v="0"/>
    <n v="17242.5"/>
    <n v="0"/>
    <n v="0"/>
    <n v="0"/>
    <n v="0"/>
    <n v="0"/>
    <n v="181318.49999999997"/>
    <s v="USD"/>
    <n v="167357.51999999996"/>
    <n v="167357.51999999996"/>
    <x v="0"/>
    <n v="164075.99999999997"/>
    <x v="1225"/>
    <n v="167357.51999999996"/>
    <n v="167357.51999999996"/>
    <n v="1.9999999999999938E-2"/>
  </r>
  <r>
    <x v="1229"/>
    <x v="0"/>
    <s v="Tokyo"/>
    <x v="1"/>
    <x v="1"/>
    <d v="2015-01-19T00:00:00"/>
    <d v="2022-12-01T00:00:00"/>
    <x v="4"/>
    <x v="1"/>
    <s v="H"/>
    <s v="JPY"/>
    <n v="21945000"/>
    <n v="6848160.0000000009"/>
    <n v="0"/>
    <n v="0"/>
    <n v="6848160.0000000009"/>
    <n v="0"/>
    <n v="0"/>
    <n v="0"/>
    <n v="0"/>
    <n v="0"/>
    <n v="28793160"/>
    <s v="JPY"/>
    <n v="24358950.000000004"/>
    <n v="24358950.000000004"/>
    <x v="0"/>
    <n v="201988.12646693361"/>
    <x v="1226"/>
    <n v="224206.82037829634"/>
    <n v="224206.82037829634"/>
    <n v="0.11000000000000017"/>
  </r>
  <r>
    <x v="1230"/>
    <x v="3"/>
    <s v="Princeton"/>
    <x v="2"/>
    <x v="2"/>
    <d v="2015-01-05T00:00:00"/>
    <d v="2022-12-01T00:00:00"/>
    <x v="2"/>
    <x v="13"/>
    <s v="L"/>
    <s v="USD"/>
    <n v="114151.40000000002"/>
    <n v="11253.000000000002"/>
    <n v="0"/>
    <n v="0"/>
    <n v="11253.000000000002"/>
    <n v="0"/>
    <n v="0"/>
    <n v="0"/>
    <n v="0"/>
    <n v="0"/>
    <n v="125404.40000000002"/>
    <s v="USD"/>
    <n v="125566.54000000004"/>
    <n v="125566.54000000004"/>
    <x v="0"/>
    <n v="114151.40000000002"/>
    <x v="1227"/>
    <n v="125566.54000000004"/>
    <n v="125566.54000000004"/>
    <n v="0.1000000000000001"/>
  </r>
  <r>
    <x v="1231"/>
    <x v="1"/>
    <s v="Princeton"/>
    <x v="2"/>
    <x v="2"/>
    <d v="2015-01-05T00:00:00"/>
    <d v="2022-12-01T00:00:00"/>
    <x v="1"/>
    <x v="22"/>
    <s v="L"/>
    <s v="USD"/>
    <n v="125345.00000000001"/>
    <n v="20273"/>
    <n v="0"/>
    <n v="0"/>
    <n v="20273"/>
    <n v="0"/>
    <n v="0"/>
    <n v="0"/>
    <n v="0"/>
    <n v="0"/>
    <n v="145618"/>
    <s v="USD"/>
    <n v="127851.90000000002"/>
    <n v="127851.90000000002"/>
    <x v="0"/>
    <n v="125345.00000000001"/>
    <x v="1228"/>
    <n v="127851.90000000002"/>
    <n v="127851.90000000002"/>
    <n v="2.0000000000000066E-2"/>
  </r>
  <r>
    <x v="1232"/>
    <x v="3"/>
    <s v="Mumbai"/>
    <x v="12"/>
    <x v="1"/>
    <d v="2015-01-12T00:00:00"/>
    <d v="2022-12-01T00:00:00"/>
    <x v="1"/>
    <x v="6"/>
    <s v="D"/>
    <s v="INR"/>
    <n v="2824800"/>
    <n v="327250.00000000006"/>
    <n v="0"/>
    <n v="0"/>
    <n v="327250.00000000006"/>
    <n v="0"/>
    <n v="0"/>
    <n v="33947"/>
    <n v="33947"/>
    <n v="0"/>
    <n v="3185997"/>
    <s v="INR"/>
    <n v="3192023.9999999995"/>
    <n v="3192023.9999999995"/>
    <x v="0"/>
    <n v="41859.741414440781"/>
    <x v="1229"/>
    <n v="47301.507798318074"/>
    <n v="47301.507798318074"/>
    <n v="0.12999999999999981"/>
  </r>
  <r>
    <x v="1233"/>
    <x v="4"/>
    <s v="New York"/>
    <x v="2"/>
    <x v="2"/>
    <d v="2015-01-12T00:00:00"/>
    <d v="2022-12-01T00:00:00"/>
    <x v="2"/>
    <x v="1"/>
    <s v="O"/>
    <s v="USD"/>
    <n v="278300"/>
    <n v="415415.00000000006"/>
    <n v="0"/>
    <n v="0"/>
    <n v="415415.00000000006"/>
    <n v="0"/>
    <n v="0"/>
    <n v="0"/>
    <n v="0"/>
    <n v="0"/>
    <n v="693715"/>
    <s v="USD"/>
    <n v="289432"/>
    <n v="289432"/>
    <x v="0"/>
    <n v="278300"/>
    <x v="1230"/>
    <n v="289432"/>
    <n v="289432"/>
    <n v="0.04"/>
  </r>
  <r>
    <x v="1234"/>
    <x v="3"/>
    <s v="Edinburgh"/>
    <x v="0"/>
    <x v="0"/>
    <d v="2015-01-12T00:00:00"/>
    <d v="2022-12-01T00:00:00"/>
    <x v="1"/>
    <x v="3"/>
    <s v="Z"/>
    <s v="GBP"/>
    <n v="69703.48000000001"/>
    <n v="22748.000000000004"/>
    <n v="0"/>
    <n v="0"/>
    <n v="22748.000000000004"/>
    <n v="0"/>
    <n v="0"/>
    <n v="0"/>
    <n v="0"/>
    <n v="0"/>
    <n v="92451.48000000001"/>
    <s v="GBP"/>
    <n v="71794.584400000007"/>
    <n v="71794.584400000007"/>
    <x v="0"/>
    <n v="92750.935667272453"/>
    <x v="1231"/>
    <n v="95533.463737290615"/>
    <n v="95533.463737290615"/>
    <n v="2.9999999999999864E-2"/>
  </r>
  <r>
    <x v="1235"/>
    <x v="2"/>
    <s v="London"/>
    <x v="0"/>
    <x v="0"/>
    <d v="2007-09-27T00:00:00"/>
    <d v="2022-12-01T00:00:00"/>
    <x v="1"/>
    <x v="18"/>
    <s v="C"/>
    <s v="GBP"/>
    <n v="40726.400000000001"/>
    <n v="2090"/>
    <n v="0"/>
    <n v="0"/>
    <n v="2090"/>
    <n v="0"/>
    <n v="455"/>
    <n v="0"/>
    <n v="455"/>
    <n v="0"/>
    <n v="43271.4"/>
    <s v="GBP"/>
    <n v="41133.664000000004"/>
    <n v="41133.664000000004"/>
    <x v="0"/>
    <n v="54192.584163080588"/>
    <x v="1232"/>
    <n v="54734.510004711396"/>
    <n v="54734.510004711396"/>
    <n v="1.0000000000000031E-2"/>
  </r>
  <r>
    <x v="1236"/>
    <x v="1"/>
    <s v="New York"/>
    <x v="2"/>
    <x v="2"/>
    <d v="2015-01-12T00:00:00"/>
    <d v="2022-12-01T00:00:00"/>
    <x v="1"/>
    <x v="17"/>
    <s v="I"/>
    <s v="USD"/>
    <n v="125809.20000000003"/>
    <n v="16082"/>
    <n v="0"/>
    <n v="0"/>
    <n v="16082"/>
    <n v="0"/>
    <n v="0"/>
    <n v="0"/>
    <n v="0"/>
    <n v="0"/>
    <n v="141891.20000000001"/>
    <s v="USD"/>
    <n v="140906.30400000003"/>
    <n v="140906.30400000003"/>
    <x v="0"/>
    <n v="125809.20000000003"/>
    <x v="1233"/>
    <n v="140906.30400000003"/>
    <n v="140906.30400000003"/>
    <n v="0.12000000000000002"/>
  </r>
  <r>
    <x v="1237"/>
    <x v="1"/>
    <s v="New York"/>
    <x v="2"/>
    <x v="2"/>
    <d v="2015-01-12T00:00:00"/>
    <d v="2022-12-01T00:00:00"/>
    <x v="2"/>
    <x v="0"/>
    <s v="E"/>
    <s v="USD"/>
    <n v="121275.00000000001"/>
    <n v="65340"/>
    <n v="0"/>
    <n v="0"/>
    <n v="65340"/>
    <n v="0"/>
    <n v="0"/>
    <n v="0"/>
    <n v="0"/>
    <n v="0"/>
    <n v="186615"/>
    <s v="USD"/>
    <n v="128551.50000000003"/>
    <n v="128551.50000000003"/>
    <x v="0"/>
    <n v="121275.00000000001"/>
    <x v="1234"/>
    <n v="128551.50000000003"/>
    <n v="128551.50000000003"/>
    <n v="6.0000000000000116E-2"/>
  </r>
  <r>
    <x v="1238"/>
    <x v="0"/>
    <s v="Philadelphia"/>
    <x v="2"/>
    <x v="2"/>
    <d v="2015-01-12T00:00:00"/>
    <d v="2022-12-01T00:00:00"/>
    <x v="2"/>
    <x v="0"/>
    <s v="A"/>
    <s v="USD"/>
    <n v="197835.00000000006"/>
    <n v="194040.00000000003"/>
    <n v="0"/>
    <n v="0"/>
    <n v="194040.00000000003"/>
    <n v="0"/>
    <n v="0"/>
    <n v="0"/>
    <n v="0"/>
    <n v="0"/>
    <n v="391875.00000000012"/>
    <s v="USD"/>
    <n v="207726.75000000006"/>
    <n v="207726.75000000006"/>
    <x v="0"/>
    <n v="197835.00000000006"/>
    <x v="1235"/>
    <n v="207726.75000000006"/>
    <n v="207726.75000000006"/>
    <n v="4.9999999999999982E-2"/>
  </r>
  <r>
    <x v="1239"/>
    <x v="3"/>
    <s v="London"/>
    <x v="0"/>
    <x v="0"/>
    <d v="2015-01-12T00:00:00"/>
    <d v="2022-12-01T00:00:00"/>
    <x v="3"/>
    <x v="18"/>
    <s v="B"/>
    <s v="GBP"/>
    <n v="84535"/>
    <n v="10340"/>
    <n v="0"/>
    <n v="0"/>
    <n v="10340"/>
    <n v="0"/>
    <n v="0"/>
    <n v="0"/>
    <n v="0"/>
    <n v="0"/>
    <n v="94875"/>
    <s v="GBP"/>
    <n v="86225.7"/>
    <n v="86225.7"/>
    <x v="0"/>
    <n v="112486.49775639431"/>
    <x v="1236"/>
    <n v="114736.2277115222"/>
    <n v="114736.2277115222"/>
    <n v="1.9999999999999987E-2"/>
  </r>
  <r>
    <x v="1240"/>
    <x v="0"/>
    <s v="New York"/>
    <x v="2"/>
    <x v="2"/>
    <d v="2015-01-12T00:00:00"/>
    <d v="2022-12-01T00:00:00"/>
    <x v="1"/>
    <x v="21"/>
    <s v="W"/>
    <s v="USD"/>
    <n v="194425.00000000003"/>
    <n v="59895.000000000007"/>
    <n v="0"/>
    <n v="0"/>
    <n v="59895.000000000007"/>
    <n v="0"/>
    <n v="0"/>
    <n v="0"/>
    <n v="0"/>
    <n v="0"/>
    <n v="254320.00000000003"/>
    <s v="USD"/>
    <n v="198313.50000000003"/>
    <n v="198313.50000000003"/>
    <x v="0"/>
    <n v="194425.00000000003"/>
    <x v="1237"/>
    <n v="198313.50000000003"/>
    <n v="198313.50000000003"/>
    <n v="1.9999999999999997E-2"/>
  </r>
  <r>
    <x v="1241"/>
    <x v="0"/>
    <s v="Singapore"/>
    <x v="9"/>
    <x v="1"/>
    <d v="2015-01-12T00:00:00"/>
    <d v="2022-12-01T00:00:00"/>
    <x v="0"/>
    <x v="7"/>
    <s v="A"/>
    <s v="SGD"/>
    <n v="298345.96000000002"/>
    <n v="175780.00000000003"/>
    <n v="0"/>
    <n v="0"/>
    <n v="175780.00000000003"/>
    <n v="0"/>
    <n v="0"/>
    <n v="0"/>
    <n v="0"/>
    <n v="0"/>
    <n v="474125.96000000008"/>
    <s v="SGD"/>
    <n v="313263.25800000003"/>
    <n v="313263.25800000003"/>
    <x v="0"/>
    <n v="223070.73909305022"/>
    <x v="1238"/>
    <n v="234224.27604770273"/>
    <n v="234224.27604770273"/>
    <n v="5.0000000000000031E-2"/>
  </r>
  <r>
    <x v="1242"/>
    <x v="7"/>
    <s v="Hong Kong"/>
    <x v="3"/>
    <x v="1"/>
    <d v="2015-01-12T00:00:00"/>
    <d v="2022-12-01T00:00:00"/>
    <x v="3"/>
    <x v="13"/>
    <s v="C"/>
    <s v="HKD"/>
    <n v="607662"/>
    <n v="242000"/>
    <n v="0"/>
    <n v="0"/>
    <n v="242000"/>
    <n v="0"/>
    <n v="0"/>
    <n v="0"/>
    <n v="0"/>
    <n v="0"/>
    <n v="849662"/>
    <s v="HKD"/>
    <n v="686658.05999999994"/>
    <n v="686658.05999999994"/>
    <x v="0"/>
    <n v="77466.902086268121"/>
    <x v="1239"/>
    <n v="87537.599357482963"/>
    <n v="87537.599357482963"/>
    <n v="0.12999999999999981"/>
  </r>
  <r>
    <x v="1243"/>
    <x v="4"/>
    <s v="New York"/>
    <x v="2"/>
    <x v="2"/>
    <d v="2015-01-12T00:00:00"/>
    <d v="2022-12-01T00:00:00"/>
    <x v="2"/>
    <x v="14"/>
    <s v="K"/>
    <s v="USD"/>
    <n v="247170.00000000006"/>
    <n v="2316160"/>
    <n v="0"/>
    <n v="0"/>
    <n v="2316160"/>
    <n v="0"/>
    <n v="0"/>
    <n v="0"/>
    <n v="0"/>
    <n v="315000"/>
    <n v="2878330"/>
    <s v="USD"/>
    <n v="249641.70000000007"/>
    <n v="249641.70000000007"/>
    <x v="0"/>
    <n v="247170.00000000006"/>
    <x v="1240"/>
    <n v="249641.70000000007"/>
    <n v="249641.70000000007"/>
    <n v="1.0000000000000045E-2"/>
  </r>
  <r>
    <x v="1244"/>
    <x v="0"/>
    <s v="Vienna"/>
    <x v="23"/>
    <x v="0"/>
    <d v="2015-01-12T00:00:00"/>
    <d v="2022-12-01T00:00:00"/>
    <x v="4"/>
    <x v="21"/>
    <s v="Q"/>
    <s v="EUR"/>
    <n v="197802.00000000003"/>
    <n v="146520"/>
    <n v="0"/>
    <n v="0"/>
    <n v="146520"/>
    <n v="0"/>
    <n v="0"/>
    <n v="0"/>
    <n v="0"/>
    <n v="0"/>
    <n v="344322"/>
    <s v="EUR"/>
    <n v="201758.04000000004"/>
    <n v="201758.04000000004"/>
    <x v="0"/>
    <n v="230894.27459410066"/>
    <x v="1241"/>
    <n v="235512.1600859827"/>
    <n v="235512.1600859827"/>
    <n v="2.0000000000000132E-2"/>
  </r>
  <r>
    <x v="1245"/>
    <x v="3"/>
    <s v="San Francisco"/>
    <x v="2"/>
    <x v="2"/>
    <d v="2015-01-12T00:00:00"/>
    <d v="2022-12-01T00:00:00"/>
    <x v="5"/>
    <x v="21"/>
    <s v="A"/>
    <s v="USD"/>
    <n v="164780"/>
    <n v="73089.5"/>
    <n v="0"/>
    <n v="0"/>
    <n v="73089.5"/>
    <n v="0"/>
    <n v="0"/>
    <n v="0"/>
    <n v="0"/>
    <n v="0"/>
    <n v="237869.5"/>
    <s v="USD"/>
    <n v="177962.40000000002"/>
    <n v="177962.40000000002"/>
    <x v="0"/>
    <n v="164780"/>
    <x v="1242"/>
    <n v="177962.40000000002"/>
    <n v="177962.40000000002"/>
    <n v="8.000000000000014E-2"/>
  </r>
  <r>
    <x v="1246"/>
    <x v="2"/>
    <s v="Wilmington"/>
    <x v="2"/>
    <x v="2"/>
    <d v="1998-04-22T00:00:00"/>
    <d v="2022-12-01T00:00:00"/>
    <x v="1"/>
    <x v="8"/>
    <s v="B"/>
    <s v="USD"/>
    <n v="64765.250000000015"/>
    <n v="6930.0000000000009"/>
    <n v="0"/>
    <n v="0"/>
    <n v="6930.0000000000009"/>
    <n v="0"/>
    <n v="6155"/>
    <n v="0"/>
    <n v="6155"/>
    <n v="0"/>
    <n v="77850.250000000015"/>
    <s v="USD"/>
    <n v="73184.732500000013"/>
    <n v="73184.732500000013"/>
    <x v="0"/>
    <n v="64765.250000000015"/>
    <x v="1243"/>
    <n v="73184.732500000013"/>
    <n v="73184.732500000013"/>
    <n v="0.12999999999999995"/>
  </r>
  <r>
    <x v="1247"/>
    <x v="3"/>
    <s v="Wilmington"/>
    <x v="2"/>
    <x v="2"/>
    <d v="2015-03-16T00:00:00"/>
    <d v="2022-12-01T00:00:00"/>
    <x v="1"/>
    <x v="0"/>
    <s v="N"/>
    <s v="USD"/>
    <n v="83842"/>
    <n v="24712.600000000002"/>
    <n v="0"/>
    <n v="0"/>
    <n v="24712.600000000002"/>
    <n v="0"/>
    <n v="0"/>
    <n v="0"/>
    <n v="0"/>
    <n v="0"/>
    <n v="108554.6"/>
    <s v="USD"/>
    <n v="87195.680000000008"/>
    <n v="87195.680000000008"/>
    <x v="0"/>
    <n v="83842"/>
    <x v="1244"/>
    <n v="87195.680000000008"/>
    <n v="87195.680000000008"/>
    <n v="4.0000000000000091E-2"/>
  </r>
  <r>
    <x v="1248"/>
    <x v="1"/>
    <s v="San Francisco"/>
    <x v="2"/>
    <x v="2"/>
    <d v="2015-01-12T00:00:00"/>
    <d v="2022-12-01T00:00:00"/>
    <x v="2"/>
    <x v="17"/>
    <s v="M"/>
    <s v="USD"/>
    <n v="127050.00000000003"/>
    <n v="63580"/>
    <n v="0"/>
    <n v="0"/>
    <n v="63580"/>
    <n v="0"/>
    <n v="0"/>
    <n v="0"/>
    <n v="0"/>
    <n v="0"/>
    <n v="190630.00000000003"/>
    <s v="USD"/>
    <n v="143566.50000000003"/>
    <n v="143566.50000000003"/>
    <x v="0"/>
    <n v="127050.00000000003"/>
    <x v="1245"/>
    <n v="143566.50000000003"/>
    <n v="143566.50000000003"/>
    <n v="0.12999999999999998"/>
  </r>
  <r>
    <x v="1249"/>
    <x v="3"/>
    <s v="Wilmington"/>
    <x v="2"/>
    <x v="2"/>
    <d v="2015-01-12T00:00:00"/>
    <d v="2022-12-01T00:00:00"/>
    <x v="1"/>
    <x v="6"/>
    <s v="R"/>
    <s v="USD"/>
    <n v="90208.8"/>
    <n v="10230"/>
    <n v="0"/>
    <n v="0"/>
    <n v="10230"/>
    <n v="0"/>
    <n v="0"/>
    <n v="0"/>
    <n v="0"/>
    <n v="0"/>
    <n v="100438.8"/>
    <s v="USD"/>
    <n v="91110.888000000006"/>
    <n v="91110.888000000006"/>
    <x v="0"/>
    <n v="90208.8"/>
    <x v="1246"/>
    <n v="91110.888000000006"/>
    <n v="91110.888000000006"/>
    <n v="1.0000000000000037E-2"/>
  </r>
  <r>
    <x v="1250"/>
    <x v="0"/>
    <s v="Baltimore"/>
    <x v="2"/>
    <x v="2"/>
    <d v="2015-01-26T00:00:00"/>
    <d v="2022-12-01T00:00:00"/>
    <x v="2"/>
    <x v="15"/>
    <s v="Y"/>
    <s v="USD"/>
    <n v="173910"/>
    <n v="0"/>
    <n v="288241.47000000003"/>
    <n v="0"/>
    <n v="288241.47000000003"/>
    <n v="0"/>
    <n v="0"/>
    <n v="0"/>
    <n v="0"/>
    <n v="0"/>
    <n v="462151.47000000003"/>
    <s v="USD"/>
    <n v="189561.90000000002"/>
    <n v="189561.90000000002"/>
    <x v="0"/>
    <n v="173910"/>
    <x v="1247"/>
    <n v="189561.90000000002"/>
    <n v="189561.90000000002"/>
    <n v="9.0000000000000135E-2"/>
  </r>
  <r>
    <x v="1251"/>
    <x v="4"/>
    <s v="New York"/>
    <x v="2"/>
    <x v="2"/>
    <d v="2015-02-17T00:00:00"/>
    <d v="2022-12-01T00:00:00"/>
    <x v="2"/>
    <x v="6"/>
    <s v="P"/>
    <s v="USD"/>
    <n v="239800.00000000006"/>
    <n v="1551825.0000000002"/>
    <n v="0"/>
    <n v="0"/>
    <n v="1551825.0000000002"/>
    <n v="0"/>
    <n v="0"/>
    <n v="0"/>
    <n v="0"/>
    <n v="258749.99999999997"/>
    <n v="2050375.0000000002"/>
    <s v="USD"/>
    <n v="256586.00000000009"/>
    <n v="256586.00000000009"/>
    <x v="0"/>
    <n v="239800.00000000006"/>
    <x v="1248"/>
    <n v="256586.00000000009"/>
    <n v="256586.00000000009"/>
    <n v="7.0000000000000104E-2"/>
  </r>
  <r>
    <x v="1252"/>
    <x v="0"/>
    <s v="Princeton"/>
    <x v="2"/>
    <x v="2"/>
    <d v="2015-02-02T00:00:00"/>
    <d v="2022-12-01T00:00:00"/>
    <x v="2"/>
    <x v="17"/>
    <s v="X"/>
    <s v="USD"/>
    <n v="192664.99999999997"/>
    <n v="0"/>
    <n v="338999.99999999994"/>
    <n v="0"/>
    <n v="338999.99999999994"/>
    <n v="0"/>
    <n v="0"/>
    <n v="0"/>
    <n v="0"/>
    <n v="0"/>
    <n v="531664.99999999988"/>
    <s v="USD"/>
    <n v="204224.89999999997"/>
    <n v="204224.89999999997"/>
    <x v="0"/>
    <n v="192664.99999999997"/>
    <x v="1249"/>
    <n v="204224.89999999997"/>
    <n v="204224.89999999997"/>
    <n v="5.9999999999999977E-2"/>
  </r>
  <r>
    <x v="1253"/>
    <x v="0"/>
    <s v="London"/>
    <x v="0"/>
    <x v="0"/>
    <d v="2015-02-09T00:00:00"/>
    <d v="2022-12-01T00:00:00"/>
    <x v="0"/>
    <x v="24"/>
    <s v="D"/>
    <s v="GBP"/>
    <n v="130515"/>
    <n v="27676.000000000004"/>
    <n v="0"/>
    <n v="0"/>
    <n v="27676.000000000004"/>
    <n v="0"/>
    <n v="0"/>
    <n v="0"/>
    <n v="0"/>
    <n v="0"/>
    <n v="158191"/>
    <s v="GBP"/>
    <n v="144871.65000000002"/>
    <n v="144871.65000000002"/>
    <x v="0"/>
    <n v="173669.78475987227"/>
    <x v="1250"/>
    <n v="192773.46108345827"/>
    <n v="192773.46108345827"/>
    <n v="0.11000000000000028"/>
  </r>
  <r>
    <x v="1254"/>
    <x v="3"/>
    <s v="Princeton"/>
    <x v="2"/>
    <x v="2"/>
    <d v="2015-02-23T00:00:00"/>
    <d v="2022-12-01T00:00:00"/>
    <x v="1"/>
    <x v="2"/>
    <s v="G"/>
    <s v="USD"/>
    <n v="181764"/>
    <n v="31031"/>
    <n v="0"/>
    <n v="0"/>
    <n v="31031"/>
    <n v="0"/>
    <n v="0"/>
    <n v="0"/>
    <n v="0"/>
    <n v="0"/>
    <n v="212795"/>
    <s v="USD"/>
    <n v="194487.48"/>
    <n v="194487.48"/>
    <x v="0"/>
    <n v="181764"/>
    <x v="1251"/>
    <n v="194487.48"/>
    <n v="194487.48"/>
    <n v="7.0000000000000062E-2"/>
  </r>
  <r>
    <x v="1255"/>
    <x v="0"/>
    <s v="New York"/>
    <x v="2"/>
    <x v="2"/>
    <d v="2015-04-06T00:00:00"/>
    <d v="2022-12-01T00:00:00"/>
    <x v="0"/>
    <x v="14"/>
    <s v="U"/>
    <s v="USD"/>
    <n v="181981.80000000002"/>
    <n v="70840"/>
    <n v="0"/>
    <n v="0"/>
    <n v="70840"/>
    <n v="0"/>
    <n v="0"/>
    <n v="0"/>
    <n v="0"/>
    <n v="0"/>
    <n v="252821.80000000002"/>
    <s v="USD"/>
    <n v="191080.89"/>
    <n v="191080.89"/>
    <x v="0"/>
    <n v="181981.80000000002"/>
    <x v="1252"/>
    <n v="191080.89"/>
    <n v="191080.89"/>
    <n v="4.9999999999999975E-2"/>
  </r>
  <r>
    <x v="1256"/>
    <x v="4"/>
    <s v="London"/>
    <x v="0"/>
    <x v="0"/>
    <d v="2015-02-17T00:00:00"/>
    <d v="2022-12-01T00:00:00"/>
    <x v="3"/>
    <x v="20"/>
    <s v="R"/>
    <s v="GBP"/>
    <n v="186560"/>
    <n v="522720"/>
    <n v="0"/>
    <n v="0"/>
    <n v="522720"/>
    <n v="0"/>
    <n v="0"/>
    <n v="0"/>
    <n v="0"/>
    <n v="471499.99999999994"/>
    <n v="1180780"/>
    <s v="GBP"/>
    <n v="194022.39999999999"/>
    <n v="194022.39999999999"/>
    <x v="0"/>
    <n v="248246.06401411159"/>
    <x v="1253"/>
    <n v="258175.90657467602"/>
    <n v="258175.90657467602"/>
    <n v="3.9999999999999862E-2"/>
  </r>
  <r>
    <x v="1257"/>
    <x v="0"/>
    <s v="Princeton"/>
    <x v="2"/>
    <x v="2"/>
    <d v="2008-01-02T00:00:00"/>
    <d v="2022-12-01T00:00:00"/>
    <x v="2"/>
    <x v="20"/>
    <s v="R"/>
    <s v="USD"/>
    <n v="195360.00000000003"/>
    <n v="0"/>
    <n v="517499.99999999994"/>
    <n v="0"/>
    <n v="517499.99999999994"/>
    <n v="0"/>
    <n v="0"/>
    <n v="0"/>
    <n v="0"/>
    <n v="0"/>
    <n v="712860"/>
    <s v="USD"/>
    <n v="220756.80000000002"/>
    <n v="220756.80000000002"/>
    <x v="0"/>
    <n v="195360.00000000003"/>
    <x v="1254"/>
    <n v="220756.80000000002"/>
    <n v="220756.80000000002"/>
    <n v="0.12999999999999992"/>
  </r>
  <r>
    <x v="1258"/>
    <x v="3"/>
    <s v="Hong Kong"/>
    <x v="3"/>
    <x v="1"/>
    <d v="2015-02-23T00:00:00"/>
    <d v="2022-12-01T00:00:00"/>
    <x v="3"/>
    <x v="5"/>
    <s v="D"/>
    <s v="HKD"/>
    <n v="1090210.0000000002"/>
    <n v="441980.00000000006"/>
    <n v="0"/>
    <n v="0"/>
    <n v="441980.00000000006"/>
    <n v="0"/>
    <n v="0"/>
    <n v="0"/>
    <n v="0"/>
    <n v="0"/>
    <n v="1532190.0000000002"/>
    <s v="HKD"/>
    <n v="1112014.2000000002"/>
    <n v="1112014.2000000002"/>
    <x v="0"/>
    <n v="138983.82871311746"/>
    <x v="1255"/>
    <n v="141763.50528737981"/>
    <n v="141763.50528737981"/>
    <n v="2.0000000000000035E-2"/>
  </r>
  <r>
    <x v="1259"/>
    <x v="1"/>
    <s v="New York"/>
    <x v="2"/>
    <x v="2"/>
    <d v="2015-02-16T00:00:00"/>
    <d v="2022-12-01T00:00:00"/>
    <x v="2"/>
    <x v="15"/>
    <s v="C"/>
    <s v="USD"/>
    <n v="128205.00000000003"/>
    <n v="97020.000000000015"/>
    <n v="0"/>
    <n v="0"/>
    <n v="97020.000000000015"/>
    <n v="0"/>
    <n v="0"/>
    <n v="0"/>
    <n v="0"/>
    <n v="0"/>
    <n v="225225.00000000006"/>
    <s v="USD"/>
    <n v="142307.55000000005"/>
    <n v="142307.55000000005"/>
    <x v="0"/>
    <n v="128205.00000000003"/>
    <x v="1256"/>
    <n v="142307.55000000005"/>
    <n v="142307.55000000005"/>
    <n v="0.11000000000000011"/>
  </r>
  <r>
    <x v="1260"/>
    <x v="3"/>
    <s v="Tokyo"/>
    <x v="1"/>
    <x v="1"/>
    <d v="2015-03-02T00:00:00"/>
    <d v="2022-12-01T00:00:00"/>
    <x v="1"/>
    <x v="11"/>
    <s v="Y"/>
    <s v="JPY"/>
    <n v="15444000.000000004"/>
    <n v="3740000"/>
    <n v="0"/>
    <n v="0"/>
    <n v="3740000"/>
    <n v="0"/>
    <n v="0"/>
    <n v="0"/>
    <n v="0"/>
    <n v="0"/>
    <n v="19184000.000000004"/>
    <s v="JPY"/>
    <n v="15752880.000000004"/>
    <n v="15752880.000000004"/>
    <x v="0"/>
    <n v="142151.04238575179"/>
    <x v="1257"/>
    <n v="144994.06323346685"/>
    <n v="144994.06323346685"/>
    <n v="2.0000000000000163E-2"/>
  </r>
  <r>
    <x v="1261"/>
    <x v="0"/>
    <s v="Tokyo"/>
    <x v="1"/>
    <x v="1"/>
    <d v="2015-04-13T00:00:00"/>
    <d v="2022-12-01T00:00:00"/>
    <x v="0"/>
    <x v="11"/>
    <s v="A"/>
    <s v="JPY"/>
    <n v="21342200"/>
    <n v="8742195"/>
    <n v="0"/>
    <n v="0"/>
    <n v="8742195"/>
    <n v="0"/>
    <n v="0"/>
    <n v="0"/>
    <n v="0"/>
    <n v="0"/>
    <n v="30084395"/>
    <s v="JPY"/>
    <n v="22409310"/>
    <n v="22409310"/>
    <x v="0"/>
    <n v="196439.78093791706"/>
    <x v="1258"/>
    <n v="206261.76998481294"/>
    <n v="206261.76998481294"/>
    <n v="5.0000000000000121E-2"/>
  </r>
  <r>
    <x v="1262"/>
    <x v="0"/>
    <s v="London"/>
    <x v="0"/>
    <x v="0"/>
    <d v="2015-03-09T00:00:00"/>
    <d v="2022-12-01T00:00:00"/>
    <x v="1"/>
    <x v="6"/>
    <s v="H"/>
    <s v="GBP"/>
    <n v="125776.20000000001"/>
    <n v="27225.000000000004"/>
    <n v="0"/>
    <n v="0"/>
    <n v="27225.000000000004"/>
    <n v="0"/>
    <n v="0"/>
    <n v="0"/>
    <n v="0"/>
    <n v="0"/>
    <n v="153001.20000000001"/>
    <s v="GBP"/>
    <n v="135838.29600000003"/>
    <n v="135838.29600000003"/>
    <x v="0"/>
    <n v="167364.10053951383"/>
    <x v="1259"/>
    <n v="180753.22858267499"/>
    <n v="180753.22858267499"/>
    <n v="8.0000000000000265E-2"/>
  </r>
  <r>
    <x v="1263"/>
    <x v="3"/>
    <s v="London"/>
    <x v="0"/>
    <x v="0"/>
    <d v="2015-02-23T00:00:00"/>
    <d v="2022-12-01T00:00:00"/>
    <x v="2"/>
    <x v="7"/>
    <s v="M"/>
    <s v="GBP"/>
    <n v="94160"/>
    <n v="57420"/>
    <n v="16695.75"/>
    <n v="0"/>
    <n v="74115.75"/>
    <n v="0"/>
    <n v="0"/>
    <n v="0"/>
    <n v="0"/>
    <n v="0"/>
    <n v="168275.75"/>
    <s v="GBP"/>
    <n v="102634.40000000001"/>
    <n v="102634.40000000001"/>
    <x v="0"/>
    <n v="125294.00400712235"/>
    <x v="1260"/>
    <n v="136570.46436776337"/>
    <n v="136570.46436776337"/>
    <n v="9.0000000000000094E-2"/>
  </r>
  <r>
    <x v="1264"/>
    <x v="3"/>
    <s v="New York"/>
    <x v="2"/>
    <x v="2"/>
    <d v="2015-03-09T00:00:00"/>
    <d v="2022-12-01T00:00:00"/>
    <x v="1"/>
    <x v="11"/>
    <s v="R"/>
    <s v="USD"/>
    <n v="145750"/>
    <n v="60984.000000000007"/>
    <n v="0"/>
    <n v="0"/>
    <n v="60984.000000000007"/>
    <n v="0"/>
    <n v="0"/>
    <n v="0"/>
    <n v="0"/>
    <n v="0"/>
    <n v="206734"/>
    <s v="USD"/>
    <n v="167612.5"/>
    <n v="167612.5"/>
    <x v="0"/>
    <n v="145750"/>
    <x v="1261"/>
    <n v="167612.5"/>
    <n v="167612.5"/>
    <n v="0.15"/>
  </r>
  <r>
    <x v="1265"/>
    <x v="4"/>
    <s v="London"/>
    <x v="0"/>
    <x v="0"/>
    <d v="2015-04-06T00:00:00"/>
    <d v="2022-12-01T00:00:00"/>
    <x v="2"/>
    <x v="25"/>
    <s v="I"/>
    <s v="GBP"/>
    <n v="198879.99999999997"/>
    <n v="211464.00000000003"/>
    <n v="0"/>
    <n v="0"/>
    <n v="211464.00000000003"/>
    <n v="0"/>
    <n v="0"/>
    <n v="0"/>
    <n v="0"/>
    <n v="150520"/>
    <n v="560864"/>
    <s v="GBP"/>
    <n v="210812.79999999999"/>
    <n v="210812.79999999999"/>
    <x v="0"/>
    <n v="264639.67201504344"/>
    <x v="1262"/>
    <n v="280518.05233594606"/>
    <n v="280518.05233594606"/>
    <n v="6.000000000000006E-2"/>
  </r>
  <r>
    <x v="1266"/>
    <x v="1"/>
    <s v="San Francisco"/>
    <x v="2"/>
    <x v="2"/>
    <d v="2019-01-07T00:00:00"/>
    <d v="2022-12-01T00:00:00"/>
    <x v="1"/>
    <x v="20"/>
    <s v="P"/>
    <s v="USD"/>
    <n v="132825"/>
    <n v="13216.500000000002"/>
    <n v="0"/>
    <n v="0"/>
    <n v="13216.500000000002"/>
    <n v="0"/>
    <n v="18920"/>
    <n v="0"/>
    <n v="18920"/>
    <n v="0"/>
    <n v="164961.5"/>
    <s v="USD"/>
    <n v="147435.75"/>
    <n v="147435.75"/>
    <x v="1"/>
    <n v="132825"/>
    <x v="1263"/>
    <n v="147435.75"/>
    <n v="147435.75"/>
    <n v="0.11"/>
  </r>
  <r>
    <x v="1267"/>
    <x v="3"/>
    <s v="London"/>
    <x v="0"/>
    <x v="0"/>
    <d v="2015-05-04T00:00:00"/>
    <d v="2022-12-01T00:00:00"/>
    <x v="1"/>
    <x v="4"/>
    <s v="N"/>
    <s v="GBP"/>
    <n v="81807"/>
    <n v="8192.7999999999993"/>
    <n v="0"/>
    <n v="0"/>
    <n v="8192.7999999999993"/>
    <n v="0"/>
    <n v="0"/>
    <n v="0"/>
    <n v="0"/>
    <n v="0"/>
    <n v="89999.8"/>
    <s v="GBP"/>
    <n v="86715.42"/>
    <n v="86715.42"/>
    <x v="0"/>
    <n v="108856.48455618796"/>
    <x v="1264"/>
    <n v="115387.87362955924"/>
    <n v="115387.87362955924"/>
    <n v="5.9999999999999984E-2"/>
  </r>
  <r>
    <x v="1268"/>
    <x v="0"/>
    <s v="New York"/>
    <x v="2"/>
    <x v="2"/>
    <d v="2008-01-28T00:00:00"/>
    <d v="2022-12-01T00:00:00"/>
    <x v="2"/>
    <x v="13"/>
    <s v="L"/>
    <s v="USD"/>
    <n v="173250"/>
    <n v="374000.00000000006"/>
    <n v="0"/>
    <n v="0"/>
    <n v="374000.00000000006"/>
    <n v="0"/>
    <n v="0"/>
    <n v="0"/>
    <n v="0"/>
    <n v="0"/>
    <n v="547250"/>
    <s v="USD"/>
    <n v="181912.5"/>
    <n v="181912.5"/>
    <x v="0"/>
    <n v="173250"/>
    <x v="1265"/>
    <n v="181912.5"/>
    <n v="181912.5"/>
    <n v="0.05"/>
  </r>
  <r>
    <x v="1269"/>
    <x v="3"/>
    <s v="Mumbai"/>
    <x v="12"/>
    <x v="1"/>
    <d v="2015-05-04T00:00:00"/>
    <d v="2022-12-01T00:00:00"/>
    <x v="1"/>
    <x v="22"/>
    <s v="U"/>
    <s v="INR"/>
    <n v="2402400"/>
    <n v="227700.00000000003"/>
    <n v="0"/>
    <n v="0"/>
    <n v="227700.00000000003"/>
    <n v="0"/>
    <n v="0"/>
    <n v="57694"/>
    <n v="57694"/>
    <n v="0"/>
    <n v="2687794"/>
    <s v="INR"/>
    <n v="2666664.0000000005"/>
    <n v="2666664.0000000005"/>
    <x v="0"/>
    <n v="35600.340829103843"/>
    <x v="1266"/>
    <n v="39516.378320305274"/>
    <n v="39516.378320305274"/>
    <n v="0.11000000000000021"/>
  </r>
  <r>
    <x v="1270"/>
    <x v="4"/>
    <s v="New York"/>
    <x v="2"/>
    <x v="2"/>
    <d v="2015-05-26T00:00:00"/>
    <d v="2022-12-01T00:00:00"/>
    <x v="4"/>
    <x v="2"/>
    <s v="P"/>
    <s v="USD"/>
    <n v="268620.00000000006"/>
    <n v="631620"/>
    <n v="0"/>
    <n v="0"/>
    <n v="631620"/>
    <n v="0"/>
    <n v="0"/>
    <n v="0"/>
    <n v="0"/>
    <n v="550000"/>
    <n v="1450240"/>
    <s v="USD"/>
    <n v="303540.60000000003"/>
    <n v="303540.60000000003"/>
    <x v="0"/>
    <n v="268620.00000000006"/>
    <x v="1267"/>
    <n v="303540.60000000003"/>
    <n v="303540.60000000003"/>
    <n v="0.12999999999999989"/>
  </r>
  <r>
    <x v="1271"/>
    <x v="3"/>
    <s v="Wilmington"/>
    <x v="2"/>
    <x v="2"/>
    <d v="2015-04-20T00:00:00"/>
    <d v="2022-12-01T00:00:00"/>
    <x v="1"/>
    <x v="9"/>
    <s v="S"/>
    <s v="USD"/>
    <n v="142942.79999999999"/>
    <n v="0"/>
    <n v="0"/>
    <n v="0"/>
    <n v="0"/>
    <n v="0"/>
    <n v="0"/>
    <n v="0"/>
    <n v="0"/>
    <n v="0"/>
    <n v="142942.79999999999"/>
    <s v="USD"/>
    <n v="151519.36799999999"/>
    <n v="151519.36799999999"/>
    <x v="0"/>
    <n v="142942.79999999999"/>
    <x v="1268"/>
    <n v="151519.36799999999"/>
    <n v="151519.36799999999"/>
    <n v="0.06"/>
  </r>
  <r>
    <x v="1272"/>
    <x v="4"/>
    <s v="Seattle"/>
    <x v="2"/>
    <x v="2"/>
    <d v="2015-04-06T00:00:00"/>
    <d v="2022-12-01T00:00:00"/>
    <x v="2"/>
    <x v="6"/>
    <s v="W"/>
    <s v="USD"/>
    <n v="272250.00000000006"/>
    <n v="211200.00000000003"/>
    <n v="2163000"/>
    <n v="0"/>
    <n v="2374200"/>
    <n v="0"/>
    <n v="0"/>
    <n v="0"/>
    <n v="0"/>
    <n v="103000"/>
    <n v="2749450"/>
    <s v="USD"/>
    <n v="277695.00000000006"/>
    <n v="277695.00000000006"/>
    <x v="0"/>
    <n v="272250.00000000006"/>
    <x v="1269"/>
    <n v="277695.00000000006"/>
    <n v="277695.00000000006"/>
    <n v="1.9999999999999997E-2"/>
  </r>
  <r>
    <x v="1273"/>
    <x v="4"/>
    <s v="Seattle"/>
    <x v="2"/>
    <x v="2"/>
    <d v="2015-04-06T00:00:00"/>
    <d v="2022-12-01T00:00:00"/>
    <x v="2"/>
    <x v="11"/>
    <s v="F"/>
    <s v="USD"/>
    <n v="255420.00000000006"/>
    <n v="215600.00000000003"/>
    <n v="1017600"/>
    <n v="0"/>
    <n v="1233200"/>
    <n v="0"/>
    <n v="0"/>
    <n v="0"/>
    <n v="0"/>
    <n v="112000.00000000001"/>
    <n v="1600620"/>
    <s v="USD"/>
    <n v="275853.60000000009"/>
    <n v="275853.60000000009"/>
    <x v="0"/>
    <n v="255420.00000000006"/>
    <x v="1270"/>
    <n v="275853.60000000009"/>
    <n v="275853.60000000009"/>
    <n v="8.0000000000000113E-2"/>
  </r>
  <r>
    <x v="1274"/>
    <x v="7"/>
    <s v="Seattle"/>
    <x v="2"/>
    <x v="2"/>
    <d v="2015-04-06T00:00:00"/>
    <d v="2022-12-01T00:00:00"/>
    <x v="1"/>
    <x v="9"/>
    <s v="H"/>
    <s v="USD"/>
    <n v="80599.75"/>
    <n v="14701.500000000002"/>
    <n v="0"/>
    <n v="0"/>
    <n v="14701.500000000002"/>
    <n v="0"/>
    <n v="0"/>
    <n v="0"/>
    <n v="0"/>
    <n v="0"/>
    <n v="95301.25"/>
    <s v="USD"/>
    <n v="92689.712499999994"/>
    <n v="92689.712499999994"/>
    <x v="0"/>
    <n v="80599.75"/>
    <x v="1271"/>
    <n v="92689.712499999994"/>
    <n v="92689.712499999994"/>
    <n v="0.14999999999999994"/>
  </r>
  <r>
    <x v="1275"/>
    <x v="0"/>
    <s v="New York"/>
    <x v="2"/>
    <x v="2"/>
    <d v="2015-04-06T00:00:00"/>
    <d v="2022-12-01T00:00:00"/>
    <x v="0"/>
    <x v="14"/>
    <s v="Q"/>
    <s v="USD"/>
    <n v="174900"/>
    <n v="71071"/>
    <n v="0"/>
    <n v="0"/>
    <n v="71071"/>
    <n v="0"/>
    <n v="0"/>
    <n v="0"/>
    <n v="0"/>
    <n v="0"/>
    <n v="245971"/>
    <s v="USD"/>
    <n v="183645"/>
    <n v="183645"/>
    <x v="0"/>
    <n v="174900"/>
    <x v="1272"/>
    <n v="183645"/>
    <n v="183645"/>
    <n v="0.05"/>
  </r>
  <r>
    <x v="1276"/>
    <x v="0"/>
    <s v="Seattle"/>
    <x v="2"/>
    <x v="2"/>
    <d v="2015-05-18T00:00:00"/>
    <d v="2022-12-01T00:00:00"/>
    <x v="2"/>
    <x v="18"/>
    <s v="B"/>
    <s v="USD"/>
    <n v="155540"/>
    <n v="136125"/>
    <n v="218000.00000000003"/>
    <n v="0"/>
    <n v="354125"/>
    <n v="0"/>
    <n v="0"/>
    <n v="0"/>
    <n v="0"/>
    <n v="0"/>
    <n v="509665"/>
    <s v="USD"/>
    <n v="178871"/>
    <n v="178871"/>
    <x v="0"/>
    <n v="155540"/>
    <x v="1273"/>
    <n v="178871"/>
    <n v="178871"/>
    <n v="0.15"/>
  </r>
  <r>
    <x v="1277"/>
    <x v="4"/>
    <s v="Seattle"/>
    <x v="2"/>
    <x v="2"/>
    <d v="2015-06-29T00:00:00"/>
    <d v="2022-12-01T00:00:00"/>
    <x v="2"/>
    <x v="11"/>
    <s v="X"/>
    <s v="USD"/>
    <n v="253055.00000000006"/>
    <n v="211200.00000000003"/>
    <n v="1224300"/>
    <n v="0"/>
    <n v="1435500"/>
    <n v="0"/>
    <n v="0"/>
    <n v="0"/>
    <n v="0"/>
    <n v="0"/>
    <n v="1688555"/>
    <s v="USD"/>
    <n v="288482.70000000007"/>
    <n v="288482.70000000007"/>
    <x v="0"/>
    <n v="253055.00000000006"/>
    <x v="1274"/>
    <n v="288482.70000000007"/>
    <n v="288482.70000000007"/>
    <n v="0.14000000000000001"/>
  </r>
  <r>
    <x v="1278"/>
    <x v="0"/>
    <s v="Seattle"/>
    <x v="2"/>
    <x v="2"/>
    <d v="2015-04-13T00:00:00"/>
    <d v="2022-12-01T00:00:00"/>
    <x v="1"/>
    <x v="17"/>
    <s v="T"/>
    <s v="USD"/>
    <n v="188100.00000000003"/>
    <n v="75075"/>
    <n v="0"/>
    <n v="0"/>
    <n v="75075"/>
    <n v="0"/>
    <n v="0"/>
    <n v="0"/>
    <n v="0"/>
    <n v="0"/>
    <n v="263175"/>
    <s v="USD"/>
    <n v="203148.00000000006"/>
    <n v="203148.00000000006"/>
    <x v="0"/>
    <n v="188100.00000000003"/>
    <x v="1275"/>
    <n v="203148.00000000006"/>
    <n v="203148.00000000006"/>
    <n v="8.000000000000014E-2"/>
  </r>
  <r>
    <x v="1279"/>
    <x v="1"/>
    <s v="Tokyo"/>
    <x v="1"/>
    <x v="1"/>
    <d v="2008-01-02T00:00:00"/>
    <d v="2022-12-01T00:00:00"/>
    <x v="1"/>
    <x v="12"/>
    <s v="W"/>
    <s v="JPY"/>
    <n v="11593450"/>
    <n v="2128500"/>
    <n v="0"/>
    <n v="0"/>
    <n v="2128500"/>
    <n v="0"/>
    <n v="0"/>
    <n v="0"/>
    <n v="0"/>
    <n v="0"/>
    <n v="13721950"/>
    <s v="JPY"/>
    <n v="12636860.5"/>
    <n v="12636860.5"/>
    <x v="0"/>
    <n v="106709.46661144093"/>
    <x v="1276"/>
    <n v="116313.31860647062"/>
    <n v="116313.31860647062"/>
    <n v="9.0000000000000066E-2"/>
  </r>
  <r>
    <x v="1280"/>
    <x v="3"/>
    <s v="Seattle"/>
    <x v="2"/>
    <x v="2"/>
    <d v="2015-04-20T00:00:00"/>
    <d v="2022-12-01T00:00:00"/>
    <x v="1"/>
    <x v="13"/>
    <s v="B"/>
    <s v="USD"/>
    <n v="134827.00000000003"/>
    <n v="21120"/>
    <n v="0"/>
    <n v="0"/>
    <n v="21120"/>
    <n v="0"/>
    <n v="0"/>
    <n v="0"/>
    <n v="0"/>
    <n v="0"/>
    <n v="155947.00000000003"/>
    <s v="USD"/>
    <n v="137523.54000000004"/>
    <n v="137523.54000000004"/>
    <x v="0"/>
    <n v="134827.00000000003"/>
    <x v="1277"/>
    <n v="137523.54000000004"/>
    <n v="137523.54000000004"/>
    <n v="2.0000000000000056E-2"/>
  </r>
  <r>
    <x v="1281"/>
    <x v="4"/>
    <s v="Seattle"/>
    <x v="2"/>
    <x v="2"/>
    <d v="2015-05-04T00:00:00"/>
    <d v="2022-12-01T00:00:00"/>
    <x v="2"/>
    <x v="3"/>
    <s v="V"/>
    <s v="USD"/>
    <n v="269775.00000000006"/>
    <n v="280500"/>
    <n v="3676500.0000000005"/>
    <n v="0"/>
    <n v="3957000.0000000005"/>
    <n v="0"/>
    <n v="0"/>
    <n v="0"/>
    <n v="0"/>
    <n v="0"/>
    <n v="4226775.0000000009"/>
    <s v="USD"/>
    <n v="285961.50000000006"/>
    <n v="285961.50000000006"/>
    <x v="0"/>
    <n v="269775.00000000006"/>
    <x v="1278"/>
    <n v="285961.50000000006"/>
    <n v="285961.50000000006"/>
    <n v="5.9999999999999984E-2"/>
  </r>
  <r>
    <x v="1282"/>
    <x v="0"/>
    <s v="London"/>
    <x v="0"/>
    <x v="0"/>
    <d v="2015-04-27T00:00:00"/>
    <d v="2022-12-01T00:00:00"/>
    <x v="2"/>
    <x v="13"/>
    <s v="F"/>
    <s v="GBP"/>
    <n v="185328"/>
    <n v="87661.200000000012"/>
    <n v="251911.00000000003"/>
    <n v="0"/>
    <n v="339572.20000000007"/>
    <n v="0"/>
    <n v="0"/>
    <n v="0"/>
    <n v="0"/>
    <n v="0"/>
    <n v="524900.20000000007"/>
    <s v="GBP"/>
    <n v="209420.63999999998"/>
    <n v="209420.63999999998"/>
    <x v="0"/>
    <n v="246606.70321401837"/>
    <x v="1279"/>
    <n v="278665.57463184075"/>
    <n v="278665.57463184075"/>
    <n v="0.12999999999999995"/>
  </r>
  <r>
    <x v="1283"/>
    <x v="0"/>
    <s v="Seattle"/>
    <x v="2"/>
    <x v="2"/>
    <d v="2015-06-15T00:00:00"/>
    <d v="2022-12-01T00:00:00"/>
    <x v="2"/>
    <x v="8"/>
    <s v="R"/>
    <s v="USD"/>
    <n v="164780"/>
    <n v="122375"/>
    <n v="203300"/>
    <n v="0"/>
    <n v="325675"/>
    <n v="0"/>
    <n v="0"/>
    <n v="0"/>
    <n v="0"/>
    <n v="0"/>
    <n v="490455"/>
    <s v="USD"/>
    <n v="168075.6"/>
    <n v="168075.6"/>
    <x v="0"/>
    <n v="164780"/>
    <x v="1280"/>
    <n v="168075.6"/>
    <n v="168075.6"/>
    <n v="2.0000000000000035E-2"/>
  </r>
  <r>
    <x v="1284"/>
    <x v="3"/>
    <s v="Wilmington"/>
    <x v="2"/>
    <x v="2"/>
    <d v="2015-05-04T00:00:00"/>
    <d v="2022-12-01T00:00:00"/>
    <x v="1"/>
    <x v="6"/>
    <s v="C"/>
    <s v="USD"/>
    <n v="136730"/>
    <n v="9207"/>
    <n v="0"/>
    <n v="0"/>
    <n v="9207"/>
    <n v="0"/>
    <n v="0"/>
    <n v="0"/>
    <n v="0"/>
    <n v="0"/>
    <n v="145937"/>
    <s v="USD"/>
    <n v="147668.40000000002"/>
    <n v="147668.40000000002"/>
    <x v="0"/>
    <n v="136730"/>
    <x v="1281"/>
    <n v="147668.40000000002"/>
    <n v="147668.40000000002"/>
    <n v="8.0000000000000168E-2"/>
  </r>
  <r>
    <x v="1285"/>
    <x v="3"/>
    <s v="Seattle"/>
    <x v="2"/>
    <x v="2"/>
    <d v="2015-05-18T00:00:00"/>
    <d v="2022-12-01T00:00:00"/>
    <x v="1"/>
    <x v="17"/>
    <s v="Z"/>
    <s v="USD"/>
    <n v="117766.00000000001"/>
    <n v="20295.000000000004"/>
    <n v="0"/>
    <n v="0"/>
    <n v="20295.000000000004"/>
    <n v="0"/>
    <n v="0"/>
    <n v="0"/>
    <n v="0"/>
    <n v="0"/>
    <n v="138061.00000000003"/>
    <s v="USD"/>
    <n v="120121.32000000002"/>
    <n v="120121.32000000002"/>
    <x v="0"/>
    <n v="117766.00000000001"/>
    <x v="1282"/>
    <n v="120121.32000000002"/>
    <n v="120121.32000000002"/>
    <n v="2.0000000000000056E-2"/>
  </r>
  <r>
    <x v="1286"/>
    <x v="1"/>
    <s v="San Francisco"/>
    <x v="2"/>
    <x v="2"/>
    <d v="2015-06-01T00:00:00"/>
    <d v="2022-12-01T00:00:00"/>
    <x v="3"/>
    <x v="23"/>
    <s v="L"/>
    <s v="USD"/>
    <n v="131670.00000000003"/>
    <n v="15510"/>
    <n v="0"/>
    <n v="0"/>
    <n v="15510"/>
    <n v="0"/>
    <n v="0"/>
    <n v="0"/>
    <n v="0"/>
    <n v="0"/>
    <n v="147180.00000000003"/>
    <s v="USD"/>
    <n v="146153.70000000004"/>
    <n v="146153.70000000004"/>
    <x v="0"/>
    <n v="131670.00000000003"/>
    <x v="1283"/>
    <n v="146153.70000000004"/>
    <n v="146153.70000000004"/>
    <n v="0.11000000000000007"/>
  </r>
  <r>
    <x v="1287"/>
    <x v="7"/>
    <s v="Seattle"/>
    <x v="2"/>
    <x v="2"/>
    <d v="2015-05-28T00:00:00"/>
    <d v="2022-12-01T00:00:00"/>
    <x v="3"/>
    <x v="8"/>
    <s v="S"/>
    <s v="USD"/>
    <n v="60615.500000000007"/>
    <n v="0"/>
    <n v="0"/>
    <n v="0"/>
    <n v="0"/>
    <n v="0"/>
    <n v="0"/>
    <n v="0"/>
    <n v="0"/>
    <n v="0"/>
    <n v="60615.500000000007"/>
    <s v="USD"/>
    <n v="68495.514999999999"/>
    <n v="68495.514999999999"/>
    <x v="0"/>
    <n v="60615.500000000007"/>
    <x v="1284"/>
    <n v="68495.514999999999"/>
    <n v="68495.514999999999"/>
    <n v="0.12999999999999987"/>
  </r>
  <r>
    <x v="1288"/>
    <x v="3"/>
    <s v="San Francisco"/>
    <x v="2"/>
    <x v="2"/>
    <d v="2015-05-28T00:00:00"/>
    <d v="2022-12-01T00:00:00"/>
    <x v="5"/>
    <x v="4"/>
    <s v="K"/>
    <s v="USD"/>
    <n v="146333"/>
    <n v="35420"/>
    <n v="0"/>
    <n v="0"/>
    <n v="35420"/>
    <n v="0"/>
    <n v="0"/>
    <n v="0"/>
    <n v="0"/>
    <n v="0"/>
    <n v="181753"/>
    <s v="USD"/>
    <n v="155112.98000000001"/>
    <n v="155112.98000000001"/>
    <x v="0"/>
    <n v="146333"/>
    <x v="1285"/>
    <n v="155112.98000000001"/>
    <n v="155112.98000000001"/>
    <n v="6.0000000000000074E-2"/>
  </r>
  <r>
    <x v="1289"/>
    <x v="4"/>
    <s v="Chicago"/>
    <x v="2"/>
    <x v="2"/>
    <d v="2015-05-28T00:00:00"/>
    <d v="2022-12-01T00:00:00"/>
    <x v="2"/>
    <x v="13"/>
    <s v="Q"/>
    <s v="USD"/>
    <n v="269610.00000000006"/>
    <n v="430661.00000000006"/>
    <n v="0"/>
    <n v="0"/>
    <n v="430661.00000000006"/>
    <n v="0"/>
    <n v="0"/>
    <n v="0"/>
    <n v="0"/>
    <n v="0"/>
    <n v="700271.00000000012"/>
    <s v="USD"/>
    <n v="280394.40000000008"/>
    <n v="280394.40000000008"/>
    <x v="0"/>
    <n v="269610.00000000006"/>
    <x v="1286"/>
    <n v="280394.40000000008"/>
    <n v="280394.40000000008"/>
    <n v="4.0000000000000077E-2"/>
  </r>
  <r>
    <x v="1290"/>
    <x v="3"/>
    <s v="New York"/>
    <x v="2"/>
    <x v="2"/>
    <d v="2008-05-05T00:00:00"/>
    <d v="2022-12-01T00:00:00"/>
    <x v="2"/>
    <x v="6"/>
    <s v="U"/>
    <s v="USD"/>
    <n v="141625"/>
    <n v="88924.000000000015"/>
    <n v="0"/>
    <n v="0"/>
    <n v="88924.000000000015"/>
    <n v="0"/>
    <n v="0"/>
    <n v="0"/>
    <n v="0"/>
    <n v="0"/>
    <n v="230549"/>
    <s v="USD"/>
    <n v="155787.5"/>
    <n v="155787.5"/>
    <x v="0"/>
    <n v="141625"/>
    <x v="1287"/>
    <n v="155787.5"/>
    <n v="155787.5"/>
    <n v="0.1"/>
  </r>
  <r>
    <x v="1291"/>
    <x v="0"/>
    <s v="Seattle"/>
    <x v="2"/>
    <x v="2"/>
    <d v="2015-06-01T00:00:00"/>
    <d v="2022-12-01T00:00:00"/>
    <x v="1"/>
    <x v="7"/>
    <s v="N"/>
    <s v="USD"/>
    <n v="174900"/>
    <n v="65087"/>
    <n v="0"/>
    <n v="0"/>
    <n v="65087"/>
    <n v="0"/>
    <n v="0"/>
    <n v="0"/>
    <n v="0"/>
    <n v="0"/>
    <n v="239987"/>
    <s v="USD"/>
    <n v="183645"/>
    <n v="183645"/>
    <x v="0"/>
    <n v="174900"/>
    <x v="1288"/>
    <n v="183645"/>
    <n v="183645"/>
    <n v="0.05"/>
  </r>
  <r>
    <x v="1292"/>
    <x v="4"/>
    <s v="Seattle"/>
    <x v="2"/>
    <x v="2"/>
    <d v="2015-05-26T00:00:00"/>
    <d v="2022-12-01T00:00:00"/>
    <x v="2"/>
    <x v="17"/>
    <s v="K"/>
    <s v="USD"/>
    <n v="435050.19887999992"/>
    <n v="1619750.0000000002"/>
    <n v="3952000"/>
    <n v="0"/>
    <n v="5571750"/>
    <n v="0"/>
    <n v="0"/>
    <n v="0"/>
    <n v="0"/>
    <n v="0"/>
    <n v="6006800.19888"/>
    <s v="USD"/>
    <n v="469854.21479039994"/>
    <n v="469854.21479039994"/>
    <x v="0"/>
    <n v="435050.19887999992"/>
    <x v="1289"/>
    <n v="469854.21479039994"/>
    <n v="469854.21479039994"/>
    <n v="8.0000000000000057E-2"/>
  </r>
  <r>
    <x v="1293"/>
    <x v="0"/>
    <s v="Hong Kong"/>
    <x v="3"/>
    <x v="1"/>
    <d v="2015-06-01T00:00:00"/>
    <d v="2022-12-01T00:00:00"/>
    <x v="2"/>
    <x v="22"/>
    <s v="K"/>
    <s v="HKD"/>
    <n v="2215400.0000000005"/>
    <n v="988015.60000000009"/>
    <n v="4986031.6800000006"/>
    <n v="0"/>
    <n v="5974047.2800000012"/>
    <n v="0"/>
    <n v="0"/>
    <n v="0"/>
    <n v="0"/>
    <n v="0"/>
    <n v="8189447.2800000012"/>
    <s v="HKD"/>
    <n v="2459094.0000000009"/>
    <n v="2459094.0000000009"/>
    <x v="0"/>
    <n v="282427.03160954348"/>
    <x v="1290"/>
    <n v="313494.00508659333"/>
    <n v="313494.00508659333"/>
    <n v="0.11000000000000022"/>
  </r>
  <r>
    <x v="1294"/>
    <x v="0"/>
    <s v="New York"/>
    <x v="2"/>
    <x v="2"/>
    <d v="2015-06-15T00:00:00"/>
    <d v="2022-12-01T00:00:00"/>
    <x v="1"/>
    <x v="5"/>
    <s v="E"/>
    <s v="USD"/>
    <n v="148005"/>
    <n v="18095"/>
    <n v="0"/>
    <n v="0"/>
    <n v="18095"/>
    <n v="0"/>
    <n v="0"/>
    <n v="0"/>
    <n v="0"/>
    <n v="0"/>
    <n v="166100"/>
    <s v="USD"/>
    <n v="164285.55000000002"/>
    <n v="164285.55000000002"/>
    <x v="0"/>
    <n v="148005"/>
    <x v="1291"/>
    <n v="164285.55000000002"/>
    <n v="164285.55000000002"/>
    <n v="0.11000000000000011"/>
  </r>
  <r>
    <x v="1295"/>
    <x v="3"/>
    <s v="Seattle"/>
    <x v="2"/>
    <x v="2"/>
    <d v="2015-06-01T00:00:00"/>
    <d v="2022-12-01T00:00:00"/>
    <x v="0"/>
    <x v="22"/>
    <s v="A"/>
    <s v="USD"/>
    <n v="133584"/>
    <n v="28512.000000000004"/>
    <n v="0"/>
    <n v="0"/>
    <n v="28512.000000000004"/>
    <n v="0"/>
    <n v="0"/>
    <n v="0"/>
    <n v="0"/>
    <n v="0"/>
    <n v="162096"/>
    <s v="USD"/>
    <n v="146942.40000000002"/>
    <n v="146942.40000000002"/>
    <x v="0"/>
    <n v="133584"/>
    <x v="1292"/>
    <n v="146942.40000000002"/>
    <n v="146942.40000000002"/>
    <n v="0.10000000000000017"/>
  </r>
  <r>
    <x v="1296"/>
    <x v="7"/>
    <s v="New York"/>
    <x v="2"/>
    <x v="2"/>
    <d v="2015-06-01T00:00:00"/>
    <d v="2022-12-01T00:00:00"/>
    <x v="2"/>
    <x v="24"/>
    <s v="W"/>
    <s v="USD"/>
    <n v="109286.10000000003"/>
    <n v="20102.500000000004"/>
    <n v="0"/>
    <n v="0"/>
    <n v="20102.500000000004"/>
    <n v="0"/>
    <n v="0"/>
    <n v="0"/>
    <n v="0"/>
    <n v="0"/>
    <n v="129388.60000000003"/>
    <s v="USD"/>
    <n v="124586.15400000005"/>
    <n v="124586.15400000005"/>
    <x v="0"/>
    <n v="109286.10000000003"/>
    <x v="1293"/>
    <n v="124586.15400000005"/>
    <n v="124586.15400000005"/>
    <n v="0.14000000000000012"/>
  </r>
  <r>
    <x v="1297"/>
    <x v="4"/>
    <s v="Florida"/>
    <x v="2"/>
    <x v="2"/>
    <d v="2015-07-01T00:00:00"/>
    <d v="2022-12-01T00:00:00"/>
    <x v="2"/>
    <x v="8"/>
    <s v="M"/>
    <s v="USD"/>
    <n v="121000.00000000003"/>
    <n v="0"/>
    <n v="0"/>
    <n v="0"/>
    <n v="0"/>
    <n v="0"/>
    <n v="0"/>
    <n v="0"/>
    <n v="0"/>
    <n v="0"/>
    <n v="121000.00000000003"/>
    <s v="USD"/>
    <n v="129470.00000000004"/>
    <n v="129470.00000000004"/>
    <x v="0"/>
    <n v="121000.00000000003"/>
    <x v="1294"/>
    <n v="129470.00000000004"/>
    <n v="129470.00000000004"/>
    <n v="7.0000000000000104E-2"/>
  </r>
  <r>
    <x v="1298"/>
    <x v="3"/>
    <s v="Seattle"/>
    <x v="2"/>
    <x v="2"/>
    <d v="2015-06-17T00:00:00"/>
    <d v="2022-12-01T00:00:00"/>
    <x v="1"/>
    <x v="1"/>
    <s v="W"/>
    <s v="USD"/>
    <n v="114950.00000000003"/>
    <n v="9069.5"/>
    <n v="0"/>
    <n v="0"/>
    <n v="9069.5"/>
    <n v="0"/>
    <n v="0"/>
    <n v="0"/>
    <n v="0"/>
    <n v="0"/>
    <n v="124019.50000000003"/>
    <s v="USD"/>
    <n v="129893.50000000001"/>
    <n v="129893.50000000001"/>
    <x v="0"/>
    <n v="114950.00000000003"/>
    <x v="1295"/>
    <n v="129893.50000000001"/>
    <n v="129893.50000000001"/>
    <n v="0.12999999999999984"/>
  </r>
  <r>
    <x v="1299"/>
    <x v="4"/>
    <s v="Seattle"/>
    <x v="2"/>
    <x v="2"/>
    <d v="2015-06-17T00:00:00"/>
    <d v="2022-12-01T00:00:00"/>
    <x v="1"/>
    <x v="0"/>
    <s v="V"/>
    <s v="USD"/>
    <n v="249480.00000000006"/>
    <n v="129920.99999999999"/>
    <n v="0"/>
    <n v="0"/>
    <n v="129920.99999999999"/>
    <n v="0"/>
    <n v="0"/>
    <n v="0"/>
    <n v="0"/>
    <n v="0"/>
    <n v="379401.00000000006"/>
    <s v="USD"/>
    <n v="254469.60000000006"/>
    <n v="254469.60000000006"/>
    <x v="0"/>
    <n v="249480.00000000006"/>
    <x v="1296"/>
    <n v="254469.60000000006"/>
    <n v="254469.60000000006"/>
    <n v="2.0000000000000018E-2"/>
  </r>
  <r>
    <x v="1300"/>
    <x v="3"/>
    <s v="Seattle"/>
    <x v="2"/>
    <x v="2"/>
    <d v="2015-06-01T00:00:00"/>
    <d v="2022-12-01T00:00:00"/>
    <x v="1"/>
    <x v="2"/>
    <s v="H"/>
    <s v="USD"/>
    <n v="133672.00000000003"/>
    <n v="11253.000000000002"/>
    <n v="0"/>
    <n v="0"/>
    <n v="11253.000000000002"/>
    <n v="0"/>
    <n v="0"/>
    <n v="0"/>
    <n v="0"/>
    <n v="0"/>
    <n v="144925.00000000003"/>
    <s v="USD"/>
    <n v="147039.20000000004"/>
    <n v="147039.20000000004"/>
    <x v="0"/>
    <n v="133672.00000000003"/>
    <x v="1297"/>
    <n v="147039.20000000004"/>
    <n v="147039.20000000004"/>
    <n v="0.10000000000000006"/>
  </r>
  <r>
    <x v="1301"/>
    <x v="3"/>
    <s v="Princeton"/>
    <x v="2"/>
    <x v="2"/>
    <d v="1998-01-21T00:00:00"/>
    <d v="2022-12-01T00:00:00"/>
    <x v="2"/>
    <x v="21"/>
    <s v="F"/>
    <s v="USD"/>
    <n v="184800"/>
    <n v="32996.699999999997"/>
    <n v="0"/>
    <n v="0"/>
    <n v="32996.699999999997"/>
    <n v="0"/>
    <n v="0"/>
    <n v="0"/>
    <n v="0"/>
    <n v="0"/>
    <n v="217796.7"/>
    <s v="USD"/>
    <n v="195888"/>
    <n v="195888"/>
    <x v="0"/>
    <n v="184800"/>
    <x v="1298"/>
    <n v="195888"/>
    <n v="195888"/>
    <n v="0.06"/>
  </r>
  <r>
    <x v="1302"/>
    <x v="7"/>
    <s v="New York"/>
    <x v="2"/>
    <x v="2"/>
    <d v="2015-06-17T00:00:00"/>
    <d v="2022-12-01T00:00:00"/>
    <x v="0"/>
    <x v="20"/>
    <s v="K"/>
    <s v="USD"/>
    <n v="96305.000000000015"/>
    <n v="20097.000000000004"/>
    <n v="0"/>
    <n v="0"/>
    <n v="20097.000000000004"/>
    <n v="0"/>
    <n v="3510"/>
    <n v="0"/>
    <n v="3510"/>
    <n v="0"/>
    <n v="119912.00000000001"/>
    <s v="USD"/>
    <n v="108824.65000000001"/>
    <n v="108824.65000000001"/>
    <x v="0"/>
    <n v="96305.000000000015"/>
    <x v="1299"/>
    <n v="108824.65000000001"/>
    <n v="108824.65000000001"/>
    <n v="0.12999999999999992"/>
  </r>
  <r>
    <x v="1303"/>
    <x v="7"/>
    <s v="New York"/>
    <x v="2"/>
    <x v="2"/>
    <d v="2015-06-15T00:00:00"/>
    <d v="2022-12-01T00:00:00"/>
    <x v="2"/>
    <x v="10"/>
    <s v="Z"/>
    <s v="USD"/>
    <n v="90288"/>
    <n v="21532.500000000004"/>
    <n v="0"/>
    <n v="0"/>
    <n v="21532.500000000004"/>
    <n v="0"/>
    <n v="2626"/>
    <n v="0"/>
    <n v="2626"/>
    <n v="0"/>
    <n v="114446.5"/>
    <s v="USD"/>
    <n v="94802.400000000009"/>
    <n v="94802.400000000009"/>
    <x v="0"/>
    <n v="90288"/>
    <x v="1300"/>
    <n v="94802.400000000009"/>
    <n v="94802.400000000009"/>
    <n v="5.00000000000001E-2"/>
  </r>
  <r>
    <x v="1304"/>
    <x v="3"/>
    <s v="Seattle"/>
    <x v="2"/>
    <x v="2"/>
    <d v="2015-06-15T00:00:00"/>
    <d v="2022-12-01T00:00:00"/>
    <x v="1"/>
    <x v="15"/>
    <s v="Q"/>
    <s v="USD"/>
    <n v="163773.5"/>
    <n v="46926.000000000007"/>
    <n v="0"/>
    <n v="0"/>
    <n v="46926.000000000007"/>
    <n v="0"/>
    <n v="0"/>
    <n v="0"/>
    <n v="0"/>
    <n v="0"/>
    <n v="210699.5"/>
    <s v="USD"/>
    <n v="185064.05499999999"/>
    <n v="185064.05499999999"/>
    <x v="0"/>
    <n v="163773.5"/>
    <x v="1301"/>
    <n v="185064.05499999999"/>
    <n v="185064.05499999999"/>
    <n v="0.12999999999999995"/>
  </r>
  <r>
    <x v="1305"/>
    <x v="4"/>
    <s v="Seattle"/>
    <x v="2"/>
    <x v="2"/>
    <d v="2015-07-27T00:00:00"/>
    <d v="2022-12-01T00:00:00"/>
    <x v="2"/>
    <x v="20"/>
    <s v="N"/>
    <s v="USD"/>
    <n v="188870.00000000003"/>
    <n v="158400"/>
    <n v="665500"/>
    <n v="0"/>
    <n v="823900"/>
    <n v="0"/>
    <n v="0"/>
    <n v="0"/>
    <n v="0"/>
    <n v="114000.00000000001"/>
    <n v="1126770"/>
    <s v="USD"/>
    <n v="203979.60000000003"/>
    <n v="203979.60000000003"/>
    <x v="0"/>
    <n v="188870.00000000003"/>
    <x v="1302"/>
    <n v="203979.60000000003"/>
    <n v="203979.60000000003"/>
    <n v="8.0000000000000016E-2"/>
  </r>
  <r>
    <x v="1306"/>
    <x v="0"/>
    <s v="Seattle"/>
    <x v="2"/>
    <x v="2"/>
    <d v="2015-06-22T00:00:00"/>
    <d v="2022-12-01T00:00:00"/>
    <x v="2"/>
    <x v="3"/>
    <s v="Y"/>
    <s v="USD"/>
    <n v="166650"/>
    <n v="133375"/>
    <n v="550450"/>
    <n v="0"/>
    <n v="683825"/>
    <n v="0"/>
    <n v="0"/>
    <n v="0"/>
    <n v="0"/>
    <n v="0"/>
    <n v="850475"/>
    <s v="USD"/>
    <n v="181648.5"/>
    <n v="181648.5"/>
    <x v="0"/>
    <n v="166650"/>
    <x v="1303"/>
    <n v="181648.5"/>
    <n v="181648.5"/>
    <n v="0.09"/>
  </r>
  <r>
    <x v="1307"/>
    <x v="0"/>
    <s v="Seattle"/>
    <x v="2"/>
    <x v="2"/>
    <d v="2015-06-29T00:00:00"/>
    <d v="2022-12-01T00:00:00"/>
    <x v="2"/>
    <x v="24"/>
    <s v="V"/>
    <s v="USD"/>
    <n v="195360.00000000003"/>
    <n v="85360"/>
    <n v="98440"/>
    <n v="0"/>
    <n v="183800"/>
    <n v="0"/>
    <n v="0"/>
    <n v="0"/>
    <n v="0"/>
    <n v="0"/>
    <n v="379160"/>
    <s v="USD"/>
    <n v="197313.60000000003"/>
    <n v="197313.60000000003"/>
    <x v="0"/>
    <n v="195360.00000000003"/>
    <x v="1304"/>
    <n v="197313.60000000003"/>
    <n v="197313.60000000003"/>
    <n v="1.0000000000000028E-2"/>
  </r>
  <r>
    <x v="1308"/>
    <x v="0"/>
    <s v="Seattle"/>
    <x v="2"/>
    <x v="2"/>
    <d v="2015-07-27T00:00:00"/>
    <d v="2022-12-01T00:00:00"/>
    <x v="1"/>
    <x v="16"/>
    <s v="J"/>
    <s v="USD"/>
    <n v="195360.00000000003"/>
    <n v="41800"/>
    <n v="0"/>
    <n v="0"/>
    <n v="41800"/>
    <n v="0"/>
    <n v="0"/>
    <n v="0"/>
    <n v="0"/>
    <n v="0"/>
    <n v="237160.00000000003"/>
    <s v="USD"/>
    <n v="210988.80000000005"/>
    <n v="210988.80000000005"/>
    <x v="0"/>
    <n v="195360.00000000003"/>
    <x v="1305"/>
    <n v="210988.80000000005"/>
    <n v="210988.80000000005"/>
    <n v="8.0000000000000071E-2"/>
  </r>
  <r>
    <x v="1309"/>
    <x v="0"/>
    <s v="New York"/>
    <x v="2"/>
    <x v="2"/>
    <d v="2015-07-27T00:00:00"/>
    <d v="2022-12-01T00:00:00"/>
    <x v="2"/>
    <x v="23"/>
    <s v="E"/>
    <s v="USD"/>
    <n v="190740.00000000003"/>
    <n v="119625"/>
    <n v="581950"/>
    <n v="0"/>
    <n v="701575"/>
    <n v="0"/>
    <n v="0"/>
    <n v="0"/>
    <n v="0"/>
    <n v="0"/>
    <n v="892315"/>
    <s v="USD"/>
    <n v="213628.80000000005"/>
    <n v="213628.80000000005"/>
    <x v="0"/>
    <n v="190740.00000000003"/>
    <x v="1306"/>
    <n v="213628.80000000005"/>
    <n v="213628.80000000005"/>
    <n v="0.12000000000000008"/>
  </r>
  <r>
    <x v="1310"/>
    <x v="3"/>
    <s v="Seattle"/>
    <x v="2"/>
    <x v="2"/>
    <d v="2015-07-27T00:00:00"/>
    <d v="2022-12-01T00:00:00"/>
    <x v="1"/>
    <x v="20"/>
    <s v="I"/>
    <s v="USD"/>
    <n v="145475"/>
    <n v="7238"/>
    <n v="0"/>
    <n v="0"/>
    <n v="7238"/>
    <n v="0"/>
    <n v="0"/>
    <n v="0"/>
    <n v="0"/>
    <n v="0"/>
    <n v="152713"/>
    <s v="USD"/>
    <n v="152748.75"/>
    <n v="152748.75"/>
    <x v="0"/>
    <n v="145475"/>
    <x v="1307"/>
    <n v="152748.75"/>
    <n v="152748.75"/>
    <n v="0.05"/>
  </r>
  <r>
    <x v="1311"/>
    <x v="4"/>
    <s v="Seattle"/>
    <x v="2"/>
    <x v="2"/>
    <d v="2015-07-06T00:00:00"/>
    <d v="2022-12-01T00:00:00"/>
    <x v="2"/>
    <x v="22"/>
    <s v="Y"/>
    <s v="USD"/>
    <n v="392700.00000000006"/>
    <n v="1802295.0000000002"/>
    <n v="4370000"/>
    <n v="0"/>
    <n v="6172295"/>
    <n v="0"/>
    <n v="0"/>
    <n v="0"/>
    <n v="0"/>
    <n v="214000"/>
    <n v="6778995"/>
    <s v="USD"/>
    <n v="400554.00000000006"/>
    <n v="400554.00000000006"/>
    <x v="0"/>
    <n v="392700.00000000006"/>
    <x v="1308"/>
    <n v="400554.00000000006"/>
    <n v="400554.00000000006"/>
    <n v="1.9999999999999997E-2"/>
  </r>
  <r>
    <x v="1312"/>
    <x v="3"/>
    <s v="Princeton"/>
    <x v="2"/>
    <x v="2"/>
    <d v="2008-06-02T00:00:00"/>
    <d v="2022-12-01T00:00:00"/>
    <x v="2"/>
    <x v="15"/>
    <s v="G"/>
    <s v="USD"/>
    <n v="150150"/>
    <n v="264000"/>
    <n v="0"/>
    <n v="0"/>
    <n v="264000"/>
    <n v="0"/>
    <n v="0"/>
    <n v="0"/>
    <n v="0"/>
    <n v="0"/>
    <n v="414150"/>
    <s v="USD"/>
    <n v="163663.5"/>
    <n v="163663.5"/>
    <x v="0"/>
    <n v="150150"/>
    <x v="1309"/>
    <n v="163663.5"/>
    <n v="163663.5"/>
    <n v="0.09"/>
  </r>
  <r>
    <x v="1313"/>
    <x v="0"/>
    <s v="Hong Kong"/>
    <x v="3"/>
    <x v="1"/>
    <d v="2015-07-06T00:00:00"/>
    <d v="2022-12-01T00:00:00"/>
    <x v="3"/>
    <x v="17"/>
    <s v="G"/>
    <s v="HKD"/>
    <n v="2178000.0000000005"/>
    <n v="1894860"/>
    <n v="0"/>
    <n v="0"/>
    <n v="1894860"/>
    <n v="0"/>
    <n v="0"/>
    <n v="0"/>
    <n v="0"/>
    <n v="0"/>
    <n v="4072860.0000000005"/>
    <s v="HKD"/>
    <n v="2330460.0000000005"/>
    <n v="2330460.0000000005"/>
    <x v="0"/>
    <n v="277659.1472626098"/>
    <x v="1310"/>
    <n v="297095.28757099248"/>
    <n v="297095.28757099248"/>
    <n v="7.0000000000000007E-2"/>
  </r>
  <r>
    <x v="1314"/>
    <x v="3"/>
    <s v="Seattle"/>
    <x v="2"/>
    <x v="2"/>
    <d v="2015-07-13T00:00:00"/>
    <d v="2022-12-01T00:00:00"/>
    <x v="3"/>
    <x v="23"/>
    <s v="Q"/>
    <s v="USD"/>
    <n v="171309.6"/>
    <n v="20240"/>
    <n v="0"/>
    <n v="0"/>
    <n v="20240"/>
    <n v="0"/>
    <n v="0"/>
    <n v="0"/>
    <n v="0"/>
    <n v="0"/>
    <n v="191549.6"/>
    <s v="USD"/>
    <n v="188440.56000000003"/>
    <n v="188440.56000000003"/>
    <x v="0"/>
    <n v="171309.6"/>
    <x v="1311"/>
    <n v="188440.56000000003"/>
    <n v="188440.56000000003"/>
    <n v="0.10000000000000012"/>
  </r>
  <r>
    <x v="1315"/>
    <x v="0"/>
    <s v="Seattle"/>
    <x v="2"/>
    <x v="2"/>
    <d v="2015-07-13T00:00:00"/>
    <d v="2022-12-01T00:00:00"/>
    <x v="1"/>
    <x v="13"/>
    <s v="R"/>
    <s v="USD"/>
    <n v="191576.00000000003"/>
    <n v="82720"/>
    <n v="0"/>
    <n v="0"/>
    <n v="82720"/>
    <n v="0"/>
    <n v="0"/>
    <n v="0"/>
    <n v="0"/>
    <n v="0"/>
    <n v="274296"/>
    <s v="USD"/>
    <n v="195407.52000000002"/>
    <n v="195407.52000000002"/>
    <x v="0"/>
    <n v="191576.00000000003"/>
    <x v="1312"/>
    <n v="195407.52000000002"/>
    <n v="195407.52000000002"/>
    <n v="1.9999999999999941E-2"/>
  </r>
  <r>
    <x v="1316"/>
    <x v="0"/>
    <s v="Seattle"/>
    <x v="2"/>
    <x v="2"/>
    <d v="2015-08-03T00:00:00"/>
    <d v="2022-12-01T00:00:00"/>
    <x v="1"/>
    <x v="25"/>
    <s v="S"/>
    <s v="USD"/>
    <n v="170723.85"/>
    <n v="39600"/>
    <n v="0"/>
    <n v="0"/>
    <n v="39600"/>
    <n v="0"/>
    <n v="0"/>
    <n v="0"/>
    <n v="0"/>
    <n v="0"/>
    <n v="210323.85"/>
    <s v="USD"/>
    <n v="172431.08850000001"/>
    <n v="172431.08850000001"/>
    <x v="0"/>
    <n v="170723.85"/>
    <x v="1313"/>
    <n v="172431.08850000001"/>
    <n v="172431.08850000001"/>
    <n v="1.0000000000000038E-2"/>
  </r>
  <r>
    <x v="1317"/>
    <x v="3"/>
    <s v="Seattle"/>
    <x v="2"/>
    <x v="2"/>
    <d v="2015-08-03T00:00:00"/>
    <d v="2022-12-01T00:00:00"/>
    <x v="1"/>
    <x v="10"/>
    <s v="J"/>
    <s v="USD"/>
    <n v="162140"/>
    <n v="13398.000000000002"/>
    <n v="0"/>
    <n v="0"/>
    <n v="13398.000000000002"/>
    <n v="0"/>
    <n v="0"/>
    <n v="0"/>
    <n v="0"/>
    <n v="0"/>
    <n v="175538"/>
    <s v="USD"/>
    <n v="184839.6"/>
    <n v="184839.6"/>
    <x v="0"/>
    <n v="162140"/>
    <x v="1314"/>
    <n v="184839.6"/>
    <n v="184839.6"/>
    <n v="0.14000000000000004"/>
  </r>
  <r>
    <x v="1318"/>
    <x v="4"/>
    <s v="Seattle"/>
    <x v="2"/>
    <x v="2"/>
    <d v="2015-08-10T00:00:00"/>
    <d v="2022-12-01T00:00:00"/>
    <x v="3"/>
    <x v="12"/>
    <s v="I"/>
    <s v="USD"/>
    <n v="284350.00000000006"/>
    <n v="308660"/>
    <n v="0"/>
    <n v="0"/>
    <n v="308660"/>
    <n v="0"/>
    <n v="0"/>
    <n v="0"/>
    <n v="0"/>
    <n v="0"/>
    <n v="593010"/>
    <s v="USD"/>
    <n v="292880.50000000006"/>
    <n v="292880.50000000006"/>
    <x v="0"/>
    <n v="284350.00000000006"/>
    <x v="1315"/>
    <n v="292880.50000000006"/>
    <n v="292880.50000000006"/>
    <n v="2.9999999999999995E-2"/>
  </r>
  <r>
    <x v="1319"/>
    <x v="0"/>
    <s v="San Francisco"/>
    <x v="2"/>
    <x v="2"/>
    <d v="2015-07-20T00:00:00"/>
    <d v="2022-12-01T00:00:00"/>
    <x v="0"/>
    <x v="22"/>
    <s v="A"/>
    <s v="USD"/>
    <n v="175510.5"/>
    <n v="86212.500000000015"/>
    <n v="0"/>
    <n v="0"/>
    <n v="86212.500000000015"/>
    <n v="0"/>
    <n v="0"/>
    <n v="0"/>
    <n v="0"/>
    <n v="0"/>
    <n v="261723"/>
    <s v="USD"/>
    <n v="182530.92"/>
    <n v="182530.92"/>
    <x v="0"/>
    <n v="175510.5"/>
    <x v="1316"/>
    <n v="182530.92"/>
    <n v="182530.92"/>
    <n v="4.000000000000007E-2"/>
  </r>
  <r>
    <x v="1320"/>
    <x v="3"/>
    <s v="Seattle"/>
    <x v="2"/>
    <x v="2"/>
    <d v="2015-08-31T00:00:00"/>
    <d v="2022-12-01T00:00:00"/>
    <x v="1"/>
    <x v="20"/>
    <s v="Y"/>
    <s v="USD"/>
    <n v="107206.70400000001"/>
    <n v="25425.400000000005"/>
    <n v="0"/>
    <n v="0"/>
    <n v="25425.400000000005"/>
    <n v="0"/>
    <n v="0"/>
    <n v="0"/>
    <n v="0"/>
    <n v="0"/>
    <n v="132632.10400000002"/>
    <s v="USD"/>
    <n v="118999.44144000002"/>
    <n v="118999.44144000002"/>
    <x v="0"/>
    <n v="107206.70400000001"/>
    <x v="1317"/>
    <n v="118999.44144000002"/>
    <n v="118999.44144000002"/>
    <n v="0.1100000000000001"/>
  </r>
  <r>
    <x v="1321"/>
    <x v="0"/>
    <s v="Seattle"/>
    <x v="2"/>
    <x v="2"/>
    <d v="2015-08-02T00:00:00"/>
    <d v="2022-12-01T00:00:00"/>
    <x v="1"/>
    <x v="7"/>
    <s v="F"/>
    <s v="USD"/>
    <n v="144738"/>
    <n v="24200.000000000004"/>
    <n v="0"/>
    <n v="0"/>
    <n v="24200.000000000004"/>
    <n v="0"/>
    <n v="0"/>
    <n v="0"/>
    <n v="0"/>
    <n v="0"/>
    <n v="168938"/>
    <s v="USD"/>
    <n v="159211.80000000002"/>
    <n v="159211.80000000002"/>
    <x v="0"/>
    <n v="144738"/>
    <x v="1318"/>
    <n v="159211.80000000002"/>
    <n v="159211.80000000002"/>
    <n v="0.10000000000000012"/>
  </r>
  <r>
    <x v="1322"/>
    <x v="3"/>
    <s v="Seattle"/>
    <x v="2"/>
    <x v="2"/>
    <d v="2015-08-02T00:00:00"/>
    <d v="2022-12-01T00:00:00"/>
    <x v="1"/>
    <x v="11"/>
    <s v="Y"/>
    <s v="USD"/>
    <n v="95953.000000000015"/>
    <n v="18326"/>
    <n v="5600.0000000000009"/>
    <n v="0"/>
    <n v="23926"/>
    <n v="0"/>
    <n v="0"/>
    <n v="0"/>
    <n v="0"/>
    <n v="0"/>
    <n v="119879.00000000001"/>
    <s v="USD"/>
    <n v="110345.95000000001"/>
    <n v="110345.95000000001"/>
    <x v="0"/>
    <n v="95953.000000000015"/>
    <x v="1319"/>
    <n v="110345.95000000001"/>
    <n v="110345.95000000001"/>
    <n v="0.14999999999999994"/>
  </r>
  <r>
    <x v="1323"/>
    <x v="4"/>
    <s v="Princeton"/>
    <x v="2"/>
    <x v="2"/>
    <d v="2008-07-21T00:00:00"/>
    <d v="2022-12-01T00:00:00"/>
    <x v="2"/>
    <x v="0"/>
    <s v="S"/>
    <s v="USD"/>
    <n v="272250.00000000006"/>
    <n v="366239.50000000006"/>
    <n v="0"/>
    <n v="0"/>
    <n v="366239.50000000006"/>
    <n v="0"/>
    <n v="0"/>
    <n v="0"/>
    <n v="0"/>
    <n v="0"/>
    <n v="638489.50000000012"/>
    <s v="USD"/>
    <n v="291307.50000000006"/>
    <n v="291307.50000000006"/>
    <x v="0"/>
    <n v="272250.00000000006"/>
    <x v="1320"/>
    <n v="291307.50000000006"/>
    <n v="291307.50000000006"/>
    <n v="6.9999999999999979E-2"/>
  </r>
  <r>
    <x v="1324"/>
    <x v="1"/>
    <s v="San Francisco"/>
    <x v="2"/>
    <x v="2"/>
    <d v="2015-08-02T00:00:00"/>
    <d v="2022-12-01T00:00:00"/>
    <x v="1"/>
    <x v="25"/>
    <s v="C"/>
    <s v="USD"/>
    <n v="124630.00000000003"/>
    <n v="11434.500000000002"/>
    <n v="0"/>
    <n v="0"/>
    <n v="11434.500000000002"/>
    <n v="0"/>
    <n v="18743"/>
    <n v="0"/>
    <n v="18743"/>
    <n v="0"/>
    <n v="154807.50000000003"/>
    <s v="USD"/>
    <n v="129615.20000000004"/>
    <n v="129615.20000000004"/>
    <x v="0"/>
    <n v="124630.00000000003"/>
    <x v="1321"/>
    <n v="129615.20000000004"/>
    <n v="129615.20000000004"/>
    <n v="4.0000000000000084E-2"/>
  </r>
  <r>
    <x v="1325"/>
    <x v="3"/>
    <s v="Seattle"/>
    <x v="2"/>
    <x v="2"/>
    <d v="2015-08-02T00:00:00"/>
    <d v="2022-12-01T00:00:00"/>
    <x v="1"/>
    <x v="2"/>
    <s v="V"/>
    <s v="USD"/>
    <n v="92977.5"/>
    <n v="27907.000000000004"/>
    <n v="0"/>
    <n v="0"/>
    <n v="27907.000000000004"/>
    <n v="0"/>
    <n v="0"/>
    <n v="0"/>
    <n v="0"/>
    <n v="0"/>
    <n v="120884.5"/>
    <s v="USD"/>
    <n v="98556.150000000009"/>
    <n v="98556.150000000009"/>
    <x v="0"/>
    <n v="92977.5"/>
    <x v="1322"/>
    <n v="98556.150000000009"/>
    <n v="98556.150000000009"/>
    <n v="6.0000000000000095E-2"/>
  </r>
  <r>
    <x v="1326"/>
    <x v="4"/>
    <s v="Chapel Hill"/>
    <x v="2"/>
    <x v="2"/>
    <d v="2015-08-02T00:00:00"/>
    <d v="2022-12-01T00:00:00"/>
    <x v="2"/>
    <x v="4"/>
    <s v="R"/>
    <s v="USD"/>
    <n v="429000.00000000006"/>
    <n v="0"/>
    <n v="0"/>
    <n v="0"/>
    <n v="0"/>
    <n v="0"/>
    <n v="0"/>
    <n v="0"/>
    <n v="0"/>
    <n v="0"/>
    <n v="429000.00000000006"/>
    <s v="USD"/>
    <n v="454740.00000000006"/>
    <n v="454740.00000000006"/>
    <x v="0"/>
    <n v="429000.00000000006"/>
    <x v="1323"/>
    <n v="454740.00000000006"/>
    <n v="454740.00000000006"/>
    <n v="5.9999999999999991E-2"/>
  </r>
  <r>
    <x v="1327"/>
    <x v="4"/>
    <s v="Seattle"/>
    <x v="2"/>
    <x v="2"/>
    <d v="2015-07-27T00:00:00"/>
    <d v="2022-12-01T00:00:00"/>
    <x v="3"/>
    <x v="23"/>
    <s v="V"/>
    <s v="USD"/>
    <n v="283250"/>
    <n v="220275.00000000003"/>
    <n v="0"/>
    <n v="0"/>
    <n v="220275.00000000003"/>
    <n v="0"/>
    <n v="0"/>
    <n v="0"/>
    <n v="0"/>
    <n v="0"/>
    <n v="503525"/>
    <s v="USD"/>
    <n v="320072.49999999994"/>
    <n v="320072.49999999994"/>
    <x v="0"/>
    <n v="283250"/>
    <x v="1324"/>
    <n v="320072.49999999994"/>
    <n v="320072.49999999994"/>
    <n v="0.12999999999999978"/>
  </r>
  <r>
    <x v="1328"/>
    <x v="0"/>
    <s v="Seattle"/>
    <x v="2"/>
    <x v="2"/>
    <d v="2015-09-28T00:00:00"/>
    <d v="2022-12-01T00:00:00"/>
    <x v="2"/>
    <x v="7"/>
    <s v="L"/>
    <s v="USD"/>
    <n v="193600.00000000003"/>
    <n v="129249.99999999999"/>
    <n v="196950"/>
    <n v="0"/>
    <n v="326200"/>
    <n v="0"/>
    <n v="0"/>
    <n v="0"/>
    <n v="0"/>
    <n v="0"/>
    <n v="519800"/>
    <s v="USD"/>
    <n v="216832.00000000006"/>
    <n v="216832.00000000006"/>
    <x v="0"/>
    <n v="193600.00000000003"/>
    <x v="1325"/>
    <n v="216832.00000000006"/>
    <n v="216832.00000000006"/>
    <n v="0.12000000000000013"/>
  </r>
  <r>
    <x v="1329"/>
    <x v="3"/>
    <s v="Seattle"/>
    <x v="2"/>
    <x v="2"/>
    <d v="2015-07-27T00:00:00"/>
    <d v="2022-12-01T00:00:00"/>
    <x v="1"/>
    <x v="17"/>
    <s v="V"/>
    <s v="USD"/>
    <n v="181907"/>
    <n v="17204"/>
    <n v="0"/>
    <n v="0"/>
    <n v="17204"/>
    <n v="0"/>
    <n v="0"/>
    <n v="0"/>
    <n v="0"/>
    <n v="0"/>
    <n v="199111"/>
    <s v="USD"/>
    <n v="203735.84000000003"/>
    <n v="203735.84000000003"/>
    <x v="0"/>
    <n v="181907"/>
    <x v="1326"/>
    <n v="203735.84000000003"/>
    <n v="203735.84000000003"/>
    <n v="0.12000000000000013"/>
  </r>
  <r>
    <x v="1330"/>
    <x v="3"/>
    <s v="Seattle"/>
    <x v="2"/>
    <x v="2"/>
    <d v="2015-07-27T00:00:00"/>
    <d v="2022-12-01T00:00:00"/>
    <x v="1"/>
    <x v="10"/>
    <s v="O"/>
    <s v="USD"/>
    <n v="95396.400000000009"/>
    <n v="7315.0000000000009"/>
    <n v="0"/>
    <n v="0"/>
    <n v="7315.0000000000009"/>
    <n v="0"/>
    <n v="0"/>
    <n v="0"/>
    <n v="0"/>
    <n v="0"/>
    <n v="102711.40000000001"/>
    <s v="USD"/>
    <n v="104936.04000000002"/>
    <n v="104936.04000000002"/>
    <x v="0"/>
    <n v="95396.400000000009"/>
    <x v="1327"/>
    <n v="104936.04000000002"/>
    <n v="104936.04000000002"/>
    <n v="0.10000000000000013"/>
  </r>
  <r>
    <x v="1331"/>
    <x v="0"/>
    <s v="Seattle"/>
    <x v="2"/>
    <x v="2"/>
    <d v="2015-08-31T00:00:00"/>
    <d v="2022-12-01T00:00:00"/>
    <x v="1"/>
    <x v="9"/>
    <s v="V"/>
    <s v="USD"/>
    <n v="203830.00000000006"/>
    <n v="28488.9"/>
    <n v="0"/>
    <n v="0"/>
    <n v="28488.9"/>
    <n v="0"/>
    <n v="0"/>
    <n v="0"/>
    <n v="0"/>
    <n v="0"/>
    <n v="232318.90000000005"/>
    <s v="USD"/>
    <n v="220136.40000000008"/>
    <n v="220136.40000000008"/>
    <x v="0"/>
    <n v="203830.00000000006"/>
    <x v="1328"/>
    <n v="220136.40000000008"/>
    <n v="220136.40000000008"/>
    <n v="8.0000000000000085E-2"/>
  </r>
  <r>
    <x v="1332"/>
    <x v="3"/>
    <s v="New York"/>
    <x v="2"/>
    <x v="2"/>
    <d v="2015-08-24T00:00:00"/>
    <d v="2022-12-01T00:00:00"/>
    <x v="3"/>
    <x v="13"/>
    <s v="A"/>
    <s v="USD"/>
    <n v="133001.00000000003"/>
    <n v="37345"/>
    <n v="0"/>
    <n v="0"/>
    <n v="37345"/>
    <n v="0"/>
    <n v="0"/>
    <n v="0"/>
    <n v="0"/>
    <n v="0"/>
    <n v="170346.00000000003"/>
    <s v="USD"/>
    <n v="139651.05000000005"/>
    <n v="139651.05000000005"/>
    <x v="0"/>
    <n v="133001.00000000003"/>
    <x v="1329"/>
    <n v="139651.05000000005"/>
    <n v="139651.05000000005"/>
    <n v="5.0000000000000121E-2"/>
  </r>
  <r>
    <x v="1333"/>
    <x v="4"/>
    <s v="London"/>
    <x v="0"/>
    <x v="0"/>
    <d v="2015-08-10T00:00:00"/>
    <d v="2022-12-01T00:00:00"/>
    <x v="2"/>
    <x v="3"/>
    <s v="A"/>
    <s v="USD"/>
    <n v="372899.99999999994"/>
    <n v="1802295.0000000002"/>
    <n v="4180000.0000000005"/>
    <n v="0"/>
    <n v="5982295.0000000009"/>
    <n v="0"/>
    <n v="0"/>
    <n v="0"/>
    <n v="0"/>
    <n v="0"/>
    <n v="6355195.0000000009"/>
    <s v="USD"/>
    <n v="391544.99999999994"/>
    <n v="391544.99999999994"/>
    <x v="0"/>
    <n v="372899.99999999994"/>
    <x v="1330"/>
    <n v="391544.99999999994"/>
    <n v="391544.99999999994"/>
    <n v="5.000000000000001E-2"/>
  </r>
  <r>
    <x v="1334"/>
    <x v="0"/>
    <s v="Princeton"/>
    <x v="2"/>
    <x v="2"/>
    <d v="2021-08-02T00:00:00"/>
    <d v="2022-12-01T00:00:00"/>
    <x v="2"/>
    <x v="23"/>
    <s v="K"/>
    <s v="USD"/>
    <n v="162690"/>
    <n v="41513.065000000002"/>
    <n v="16767.009999999998"/>
    <n v="0"/>
    <n v="58280.074999999997"/>
    <n v="0"/>
    <n v="0"/>
    <n v="0"/>
    <n v="0"/>
    <n v="0"/>
    <n v="220970.07500000001"/>
    <s v="USD"/>
    <n v="174078.30000000002"/>
    <n v="174078.30000000002"/>
    <x v="1"/>
    <n v="162690"/>
    <x v="1331"/>
    <n v="174078.30000000002"/>
    <n v="174078.30000000002"/>
    <n v="7.0000000000000104E-2"/>
  </r>
  <r>
    <x v="1335"/>
    <x v="3"/>
    <s v="Wilmington"/>
    <x v="2"/>
    <x v="2"/>
    <d v="2008-08-18T00:00:00"/>
    <d v="2022-12-01T00:00:00"/>
    <x v="1"/>
    <x v="16"/>
    <s v="N"/>
    <s v="USD"/>
    <n v="123585.00000000003"/>
    <n v="31328"/>
    <n v="0"/>
    <n v="0"/>
    <n v="31328"/>
    <n v="0"/>
    <n v="0"/>
    <n v="0"/>
    <n v="0"/>
    <n v="0"/>
    <n v="154913.00000000003"/>
    <s v="USD"/>
    <n v="129764.25000000003"/>
    <n v="129764.25000000003"/>
    <x v="0"/>
    <n v="123585.00000000003"/>
    <x v="1332"/>
    <n v="129764.25000000003"/>
    <n v="129764.25000000003"/>
    <n v="4.9999999999999989E-2"/>
  </r>
  <r>
    <x v="1336"/>
    <x v="4"/>
    <s v="London"/>
    <x v="0"/>
    <x v="0"/>
    <d v="2015-08-24T00:00:00"/>
    <d v="2022-12-01T00:00:00"/>
    <x v="2"/>
    <x v="17"/>
    <s v="D"/>
    <s v="GBP"/>
    <n v="219450.00000000006"/>
    <n v="1318130"/>
    <n v="2863369.5"/>
    <n v="0"/>
    <n v="4181499.5"/>
    <n v="0"/>
    <n v="0"/>
    <n v="0"/>
    <n v="0"/>
    <n v="0"/>
    <n v="4400949.5"/>
    <s v="GBP"/>
    <n v="230422.50000000006"/>
    <n v="230422.50000000006"/>
    <x v="0"/>
    <n v="292011.1425165995"/>
    <x v="1333"/>
    <n v="306611.69964242948"/>
    <n v="306611.69964242948"/>
    <n v="0.05"/>
  </r>
  <r>
    <x v="1337"/>
    <x v="1"/>
    <s v="San Francisco"/>
    <x v="2"/>
    <x v="2"/>
    <d v="2015-08-10T00:00:00"/>
    <d v="2022-12-01T00:00:00"/>
    <x v="3"/>
    <x v="20"/>
    <s v="P"/>
    <s v="USD"/>
    <n v="126786"/>
    <n v="25542.000000000004"/>
    <n v="0"/>
    <n v="0"/>
    <n v="25542.000000000004"/>
    <n v="0"/>
    <n v="0"/>
    <n v="0"/>
    <n v="0"/>
    <n v="0"/>
    <n v="152328"/>
    <s v="USD"/>
    <n v="135661.02000000002"/>
    <n v="135661.02000000002"/>
    <x v="0"/>
    <n v="126786"/>
    <x v="1334"/>
    <n v="135661.02000000002"/>
    <n v="135661.02000000002"/>
    <n v="7.0000000000000145E-2"/>
  </r>
  <r>
    <x v="1338"/>
    <x v="0"/>
    <s v="Boston"/>
    <x v="2"/>
    <x v="2"/>
    <d v="2015-08-10T00:00:00"/>
    <d v="2022-12-01T00:00:00"/>
    <x v="2"/>
    <x v="5"/>
    <s v="Z"/>
    <s v="USD"/>
    <n v="217745.00000000006"/>
    <n v="199287.00000000003"/>
    <n v="63249.999999999993"/>
    <n v="0"/>
    <n v="262537"/>
    <n v="0"/>
    <n v="0"/>
    <n v="0"/>
    <n v="0"/>
    <n v="0"/>
    <n v="480282.00000000006"/>
    <s v="USD"/>
    <n v="239519.50000000009"/>
    <n v="239519.50000000009"/>
    <x v="0"/>
    <n v="217745.00000000006"/>
    <x v="1335"/>
    <n v="239519.50000000009"/>
    <n v="239519.50000000009"/>
    <n v="0.1000000000000001"/>
  </r>
  <r>
    <x v="1339"/>
    <x v="3"/>
    <s v="Seattle"/>
    <x v="2"/>
    <x v="2"/>
    <d v="2015-09-07T00:00:00"/>
    <d v="2022-12-01T00:00:00"/>
    <x v="1"/>
    <x v="9"/>
    <s v="T"/>
    <s v="USD"/>
    <n v="122210.00000000001"/>
    <n v="14025"/>
    <n v="5450"/>
    <n v="0"/>
    <n v="19475"/>
    <n v="0"/>
    <n v="0"/>
    <n v="0"/>
    <n v="0"/>
    <n v="0"/>
    <n v="141685"/>
    <s v="USD"/>
    <n v="128320.50000000001"/>
    <n v="128320.50000000001"/>
    <x v="0"/>
    <n v="122210.00000000001"/>
    <x v="1336"/>
    <n v="128320.50000000001"/>
    <n v="128320.50000000001"/>
    <n v="4.9999999999999996E-2"/>
  </r>
  <r>
    <x v="1340"/>
    <x v="3"/>
    <s v="Seattle"/>
    <x v="2"/>
    <x v="2"/>
    <d v="2015-09-07T00:00:00"/>
    <d v="2022-12-01T00:00:00"/>
    <x v="2"/>
    <x v="0"/>
    <s v="Z"/>
    <s v="USD"/>
    <n v="121000.00000000003"/>
    <n v="42075.000000000007"/>
    <n v="0"/>
    <n v="0"/>
    <n v="42075.000000000007"/>
    <n v="0"/>
    <n v="0"/>
    <n v="0"/>
    <n v="0"/>
    <n v="0"/>
    <n v="163075.00000000003"/>
    <s v="USD"/>
    <n v="137940.00000000006"/>
    <n v="137940.00000000006"/>
    <x v="0"/>
    <n v="121000.00000000003"/>
    <x v="1337"/>
    <n v="137940.00000000006"/>
    <n v="137940.00000000006"/>
    <n v="0.14000000000000021"/>
  </r>
  <r>
    <x v="1341"/>
    <x v="1"/>
    <s v="New York"/>
    <x v="2"/>
    <x v="2"/>
    <d v="2015-09-14T00:00:00"/>
    <d v="2022-12-01T00:00:00"/>
    <x v="1"/>
    <x v="19"/>
    <s v="K"/>
    <s v="USD"/>
    <n v="117746.47500000002"/>
    <n v="15840"/>
    <n v="0"/>
    <n v="0"/>
    <n v="15840"/>
    <n v="0"/>
    <n v="0"/>
    <n v="0"/>
    <n v="0"/>
    <n v="0"/>
    <n v="133586.47500000003"/>
    <s v="USD"/>
    <n v="125988.72825000003"/>
    <n v="125988.72825000003"/>
    <x v="0"/>
    <n v="117746.47500000002"/>
    <x v="1338"/>
    <n v="125988.72825000003"/>
    <n v="125988.72825000003"/>
    <n v="7.0000000000000062E-2"/>
  </r>
  <r>
    <x v="1342"/>
    <x v="0"/>
    <s v="Seattle"/>
    <x v="2"/>
    <x v="2"/>
    <d v="2015-09-07T00:00:00"/>
    <d v="2022-12-01T00:00:00"/>
    <x v="2"/>
    <x v="2"/>
    <s v="O"/>
    <s v="USD"/>
    <n v="174933.00000000003"/>
    <n v="122375"/>
    <n v="164045"/>
    <n v="0"/>
    <n v="286420"/>
    <n v="0"/>
    <n v="0"/>
    <n v="0"/>
    <n v="0"/>
    <n v="0"/>
    <n v="461353"/>
    <s v="USD"/>
    <n v="185428.98000000004"/>
    <n v="185428.98000000004"/>
    <x v="0"/>
    <n v="174933.00000000003"/>
    <x v="1339"/>
    <n v="185428.98000000004"/>
    <n v="185428.98000000004"/>
    <n v="6.0000000000000053E-2"/>
  </r>
  <r>
    <x v="1343"/>
    <x v="0"/>
    <s v="Seattle"/>
    <x v="2"/>
    <x v="2"/>
    <d v="2015-09-14T00:00:00"/>
    <d v="2022-12-01T00:00:00"/>
    <x v="2"/>
    <x v="4"/>
    <s v="I"/>
    <s v="USD"/>
    <n v="161865"/>
    <n v="108900.00000000001"/>
    <n v="212800.00000000003"/>
    <n v="0"/>
    <n v="321700.00000000006"/>
    <n v="0"/>
    <n v="0"/>
    <n v="0"/>
    <n v="0"/>
    <n v="0"/>
    <n v="483565.00000000006"/>
    <s v="USD"/>
    <n v="174814.2"/>
    <n v="174814.2"/>
    <x v="0"/>
    <n v="161865"/>
    <x v="1340"/>
    <n v="174814.2"/>
    <n v="174814.2"/>
    <n v="8.0000000000000071E-2"/>
  </r>
  <r>
    <x v="1344"/>
    <x v="0"/>
    <s v="Seattle"/>
    <x v="2"/>
    <x v="2"/>
    <d v="2015-09-30T00:00:00"/>
    <d v="2022-12-01T00:00:00"/>
    <x v="1"/>
    <x v="16"/>
    <s v="I"/>
    <s v="USD"/>
    <n v="162690"/>
    <n v="27104.000000000004"/>
    <n v="0"/>
    <n v="0"/>
    <n v="27104.000000000004"/>
    <n v="0"/>
    <n v="0"/>
    <n v="0"/>
    <n v="0"/>
    <n v="0"/>
    <n v="189794"/>
    <s v="USD"/>
    <n v="175705.2"/>
    <n v="175705.2"/>
    <x v="0"/>
    <n v="162690"/>
    <x v="1341"/>
    <n v="175705.2"/>
    <n v="175705.2"/>
    <n v="8.0000000000000071E-2"/>
  </r>
  <r>
    <x v="1345"/>
    <x v="0"/>
    <s v="Seattle"/>
    <x v="2"/>
    <x v="2"/>
    <d v="2015-10-05T00:00:00"/>
    <d v="2022-12-01T00:00:00"/>
    <x v="1"/>
    <x v="8"/>
    <s v="J"/>
    <s v="USD"/>
    <n v="154440"/>
    <n v="29370"/>
    <n v="0"/>
    <n v="0"/>
    <n v="29370"/>
    <n v="0"/>
    <n v="0"/>
    <n v="0"/>
    <n v="0"/>
    <n v="0"/>
    <n v="183810"/>
    <s v="USD"/>
    <n v="171428.40000000002"/>
    <n v="171428.40000000002"/>
    <x v="0"/>
    <n v="154440"/>
    <x v="1342"/>
    <n v="171428.40000000002"/>
    <n v="171428.40000000002"/>
    <n v="0.11000000000000015"/>
  </r>
  <r>
    <x v="1346"/>
    <x v="0"/>
    <s v="London"/>
    <x v="0"/>
    <x v="0"/>
    <d v="2003-07-01T00:00:00"/>
    <d v="2022-12-01T00:00:00"/>
    <x v="2"/>
    <x v="10"/>
    <s v="G"/>
    <s v="GBP"/>
    <n v="129162.00000000001"/>
    <n v="0"/>
    <n v="683866.01"/>
    <n v="0"/>
    <n v="683866.01"/>
    <n v="0"/>
    <n v="0"/>
    <n v="0"/>
    <n v="0"/>
    <n v="0"/>
    <n v="813028.01"/>
    <s v="GBP"/>
    <n v="138203.34000000003"/>
    <n v="138203.34000000003"/>
    <x v="0"/>
    <n v="171869.41530976995"/>
    <x v="1343"/>
    <n v="183900.27438145387"/>
    <n v="183900.27438145387"/>
    <n v="7.0000000000000159E-2"/>
  </r>
  <r>
    <x v="1347"/>
    <x v="3"/>
    <s v="Seattle"/>
    <x v="2"/>
    <x v="2"/>
    <d v="2012-01-06T00:00:00"/>
    <d v="2022-12-01T00:00:00"/>
    <x v="3"/>
    <x v="16"/>
    <s v="W"/>
    <s v="USD"/>
    <n v="128018"/>
    <n v="10450"/>
    <n v="0"/>
    <n v="0"/>
    <n v="10450"/>
    <n v="0"/>
    <n v="0"/>
    <n v="0"/>
    <n v="0"/>
    <n v="0"/>
    <n v="138468"/>
    <s v="USD"/>
    <n v="136979.26"/>
    <n v="136979.26"/>
    <x v="0"/>
    <n v="128018"/>
    <x v="1344"/>
    <n v="136979.26"/>
    <n v="136979.26"/>
    <n v="7.0000000000000076E-2"/>
  </r>
  <r>
    <x v="1348"/>
    <x v="3"/>
    <s v="Seattle"/>
    <x v="2"/>
    <x v="2"/>
    <d v="2015-10-19T00:00:00"/>
    <d v="2022-12-01T00:00:00"/>
    <x v="1"/>
    <x v="15"/>
    <s v="E"/>
    <s v="USD"/>
    <n v="167804.99999999997"/>
    <n v="12804.000000000002"/>
    <n v="0"/>
    <n v="0"/>
    <n v="12804.000000000002"/>
    <n v="0"/>
    <n v="0"/>
    <n v="0"/>
    <n v="0"/>
    <n v="0"/>
    <n v="180608.99999999997"/>
    <s v="USD"/>
    <n v="174517.19999999998"/>
    <n v="174517.19999999998"/>
    <x v="0"/>
    <n v="167804.99999999997"/>
    <x v="1345"/>
    <n v="174517.19999999998"/>
    <n v="174517.19999999998"/>
    <n v="4.0000000000000077E-2"/>
  </r>
  <r>
    <x v="1349"/>
    <x v="3"/>
    <s v="Seattle"/>
    <x v="2"/>
    <x v="2"/>
    <d v="2015-10-19T00:00:00"/>
    <d v="2022-12-01T00:00:00"/>
    <x v="0"/>
    <x v="2"/>
    <s v="Z"/>
    <s v="USD"/>
    <n v="175560.00000000003"/>
    <n v="10010"/>
    <n v="0"/>
    <n v="0"/>
    <n v="10010"/>
    <n v="0"/>
    <n v="0"/>
    <n v="0"/>
    <n v="0"/>
    <n v="0"/>
    <n v="185570.00000000003"/>
    <s v="USD"/>
    <n v="196627.20000000004"/>
    <n v="196627.20000000004"/>
    <x v="0"/>
    <n v="175560.00000000003"/>
    <x v="1346"/>
    <n v="196627.20000000004"/>
    <n v="196627.20000000004"/>
    <n v="0.12000000000000005"/>
  </r>
  <r>
    <x v="1350"/>
    <x v="3"/>
    <s v="Seattle"/>
    <x v="2"/>
    <x v="2"/>
    <d v="2015-11-02T00:00:00"/>
    <d v="2022-12-01T00:00:00"/>
    <x v="1"/>
    <x v="6"/>
    <s v="S"/>
    <s v="USD"/>
    <n v="100538.35000000002"/>
    <n v="11385.000000000002"/>
    <n v="0"/>
    <n v="0"/>
    <n v="11385.000000000002"/>
    <n v="0"/>
    <n v="0"/>
    <n v="0"/>
    <n v="0"/>
    <n v="0"/>
    <n v="111923.35000000002"/>
    <s v="USD"/>
    <n v="105565.26750000003"/>
    <n v="105565.26750000003"/>
    <x v="0"/>
    <n v="100538.35000000002"/>
    <x v="1347"/>
    <n v="105565.26750000003"/>
    <n v="105565.26750000003"/>
    <n v="5.0000000000000093E-2"/>
  </r>
  <r>
    <x v="1351"/>
    <x v="0"/>
    <s v="Seattle"/>
    <x v="2"/>
    <x v="2"/>
    <d v="2018-02-05T00:00:00"/>
    <d v="2022-12-01T00:00:00"/>
    <x v="1"/>
    <x v="23"/>
    <s v="W"/>
    <s v="USD"/>
    <n v="217140.00000000003"/>
    <n v="33110"/>
    <n v="0"/>
    <n v="0"/>
    <n v="33110"/>
    <n v="0"/>
    <n v="0"/>
    <n v="0"/>
    <n v="0"/>
    <n v="0"/>
    <n v="250250.00000000003"/>
    <s v="USD"/>
    <n v="227997.00000000003"/>
    <n v="227997.00000000003"/>
    <x v="1"/>
    <n v="217140.00000000003"/>
    <x v="1348"/>
    <n v="227997.00000000003"/>
    <n v="227997.00000000003"/>
    <n v="4.9999999999999996E-2"/>
  </r>
  <r>
    <x v="1352"/>
    <x v="7"/>
    <s v="Seattle"/>
    <x v="2"/>
    <x v="2"/>
    <d v="2016-01-18T00:00:00"/>
    <d v="2022-12-01T00:00:00"/>
    <x v="2"/>
    <x v="23"/>
    <s v="Q"/>
    <s v="USD"/>
    <n v="95920"/>
    <n v="31878"/>
    <n v="0"/>
    <n v="0"/>
    <n v="31878"/>
    <n v="0"/>
    <n v="0"/>
    <n v="0"/>
    <n v="0"/>
    <n v="0"/>
    <n v="127798"/>
    <s v="USD"/>
    <n v="110307.99999999999"/>
    <n v="110307.99999999999"/>
    <x v="0"/>
    <n v="95920"/>
    <x v="1349"/>
    <n v="110307.99999999999"/>
    <n v="110307.99999999999"/>
    <n v="0.14999999999999986"/>
  </r>
  <r>
    <x v="1353"/>
    <x v="0"/>
    <s v="Oregon"/>
    <x v="2"/>
    <x v="2"/>
    <d v="2016-01-18T00:00:00"/>
    <d v="2022-12-01T00:00:00"/>
    <x v="2"/>
    <x v="12"/>
    <s v="C"/>
    <s v="USD"/>
    <n v="164285"/>
    <n v="29700"/>
    <n v="0"/>
    <n v="0"/>
    <n v="29700"/>
    <n v="0"/>
    <n v="0"/>
    <n v="0"/>
    <n v="0"/>
    <n v="0"/>
    <n v="193985"/>
    <s v="USD"/>
    <n v="188927.74999999997"/>
    <n v="188927.74999999997"/>
    <x v="0"/>
    <n v="164285"/>
    <x v="1350"/>
    <n v="188927.74999999997"/>
    <n v="188927.74999999997"/>
    <n v="0.14999999999999983"/>
  </r>
  <r>
    <x v="1354"/>
    <x v="1"/>
    <s v="New York"/>
    <x v="2"/>
    <x v="2"/>
    <d v="2016-01-18T00:00:00"/>
    <d v="2022-12-01T00:00:00"/>
    <x v="1"/>
    <x v="24"/>
    <s v="F"/>
    <s v="USD"/>
    <n v="118877.00000000003"/>
    <n v="30008"/>
    <n v="0"/>
    <n v="0"/>
    <n v="30008"/>
    <n v="0"/>
    <n v="0"/>
    <n v="0"/>
    <n v="0"/>
    <n v="0"/>
    <n v="148885.00000000003"/>
    <s v="USD"/>
    <n v="122443.31000000003"/>
    <n v="122443.31000000003"/>
    <x v="0"/>
    <n v="118877.00000000003"/>
    <x v="1351"/>
    <n v="122443.31000000003"/>
    <n v="122443.31000000003"/>
    <n v="2.9999999999999975E-2"/>
  </r>
  <r>
    <x v="1355"/>
    <x v="4"/>
    <s v="New York"/>
    <x v="2"/>
    <x v="2"/>
    <d v="2016-01-18T00:00:00"/>
    <d v="2022-12-01T00:00:00"/>
    <x v="2"/>
    <x v="16"/>
    <s v="S"/>
    <s v="USD"/>
    <n v="379499.99999999994"/>
    <n v="191400.00000000003"/>
    <n v="1722500"/>
    <n v="0"/>
    <n v="1913900"/>
    <n v="0"/>
    <n v="0"/>
    <n v="0"/>
    <n v="0"/>
    <n v="0"/>
    <n v="2293400"/>
    <s v="USD"/>
    <n v="383294.99999999994"/>
    <n v="383294.99999999994"/>
    <x v="0"/>
    <n v="379499.99999999994"/>
    <x v="1352"/>
    <n v="383294.99999999994"/>
    <n v="383294.99999999994"/>
    <n v="1.0000000000000002E-2"/>
  </r>
  <r>
    <x v="1356"/>
    <x v="0"/>
    <s v="Seattle"/>
    <x v="2"/>
    <x v="2"/>
    <d v="2016-01-18T00:00:00"/>
    <d v="2022-12-01T00:00:00"/>
    <x v="0"/>
    <x v="22"/>
    <s v="P"/>
    <s v="USD"/>
    <n v="196020.00000000006"/>
    <n v="37730"/>
    <n v="0"/>
    <n v="0"/>
    <n v="37730"/>
    <n v="0"/>
    <n v="0"/>
    <n v="0"/>
    <n v="0"/>
    <n v="0"/>
    <n v="233750.00000000006"/>
    <s v="USD"/>
    <n v="203860.80000000008"/>
    <n v="203860.80000000008"/>
    <x v="0"/>
    <n v="196020.00000000006"/>
    <x v="1353"/>
    <n v="203860.80000000008"/>
    <n v="203860.80000000008"/>
    <n v="4.0000000000000077E-2"/>
  </r>
  <r>
    <x v="1357"/>
    <x v="3"/>
    <s v="Princeton"/>
    <x v="2"/>
    <x v="2"/>
    <d v="2008-03-10T00:00:00"/>
    <d v="2022-12-01T00:00:00"/>
    <x v="3"/>
    <x v="0"/>
    <s v="I"/>
    <s v="USD"/>
    <n v="136427.50000000003"/>
    <n v="18920"/>
    <n v="0"/>
    <n v="0"/>
    <n v="18920"/>
    <n v="0"/>
    <n v="0"/>
    <n v="0"/>
    <n v="0"/>
    <n v="0"/>
    <n v="155347.50000000003"/>
    <s v="USD"/>
    <n v="150070.25000000006"/>
    <n v="150070.25000000006"/>
    <x v="0"/>
    <n v="136427.50000000003"/>
    <x v="1354"/>
    <n v="150070.25000000006"/>
    <n v="150070.25000000006"/>
    <n v="0.10000000000000019"/>
  </r>
  <r>
    <x v="1358"/>
    <x v="4"/>
    <s v="New York"/>
    <x v="2"/>
    <x v="2"/>
    <d v="2016-01-18T00:00:00"/>
    <d v="2022-12-01T00:00:00"/>
    <x v="2"/>
    <x v="12"/>
    <s v="J"/>
    <s v="USD"/>
    <n v="244420.00000000003"/>
    <n v="454080"/>
    <n v="0"/>
    <n v="0"/>
    <n v="454080"/>
    <n v="0"/>
    <n v="0"/>
    <n v="0"/>
    <n v="0"/>
    <n v="0"/>
    <n v="698500"/>
    <s v="USD"/>
    <n v="254196.80000000005"/>
    <n v="254196.80000000005"/>
    <x v="0"/>
    <n v="244420.00000000003"/>
    <x v="1355"/>
    <n v="254196.80000000005"/>
    <n v="254196.80000000005"/>
    <n v="4.0000000000000063E-2"/>
  </r>
  <r>
    <x v="1359"/>
    <x v="3"/>
    <s v="Seattle"/>
    <x v="2"/>
    <x v="2"/>
    <d v="2016-01-18T00:00:00"/>
    <d v="2022-12-01T00:00:00"/>
    <x v="3"/>
    <x v="1"/>
    <s v="C"/>
    <s v="USD"/>
    <n v="120175.00000000001"/>
    <n v="17622"/>
    <n v="0"/>
    <n v="0"/>
    <n v="17622"/>
    <n v="0"/>
    <n v="0"/>
    <n v="0"/>
    <n v="0"/>
    <n v="0"/>
    <n v="137797"/>
    <s v="USD"/>
    <n v="133394.25000000003"/>
    <n v="133394.25000000003"/>
    <x v="0"/>
    <n v="120175.00000000001"/>
    <x v="1356"/>
    <n v="133394.25000000003"/>
    <n v="133394.25000000003"/>
    <n v="0.11000000000000011"/>
  </r>
  <r>
    <x v="1360"/>
    <x v="3"/>
    <s v="Seattle"/>
    <x v="2"/>
    <x v="2"/>
    <d v="2019-07-08T00:00:00"/>
    <d v="2022-12-01T00:00:00"/>
    <x v="2"/>
    <x v="3"/>
    <s v="N"/>
    <s v="USD"/>
    <n v="108680.00000000001"/>
    <n v="51700.000000000007"/>
    <n v="49350"/>
    <n v="0"/>
    <n v="101050"/>
    <n v="0"/>
    <n v="0"/>
    <n v="0"/>
    <n v="0"/>
    <n v="0"/>
    <n v="209730"/>
    <s v="USD"/>
    <n v="119548.00000000003"/>
    <n v="119548.00000000003"/>
    <x v="1"/>
    <n v="108680.00000000001"/>
    <x v="1357"/>
    <n v="119548.00000000003"/>
    <n v="119548.00000000003"/>
    <n v="0.10000000000000012"/>
  </r>
  <r>
    <x v="1361"/>
    <x v="3"/>
    <s v="Seattle"/>
    <x v="2"/>
    <x v="2"/>
    <d v="2015-12-07T00:00:00"/>
    <d v="2022-12-01T00:00:00"/>
    <x v="1"/>
    <x v="6"/>
    <s v="W"/>
    <s v="USD"/>
    <n v="141702"/>
    <n v="23232.000000000004"/>
    <n v="0"/>
    <n v="0"/>
    <n v="23232.000000000004"/>
    <n v="0"/>
    <n v="0"/>
    <n v="0"/>
    <n v="0"/>
    <n v="0"/>
    <n v="164934"/>
    <s v="USD"/>
    <n v="160123.25999999998"/>
    <n v="160123.25999999998"/>
    <x v="0"/>
    <n v="141702"/>
    <x v="1358"/>
    <n v="160123.25999999998"/>
    <n v="160123.25999999998"/>
    <n v="0.12999999999999987"/>
  </r>
  <r>
    <x v="1362"/>
    <x v="0"/>
    <s v="Seattle"/>
    <x v="2"/>
    <x v="2"/>
    <d v="2015-11-30T00:00:00"/>
    <d v="2022-12-01T00:00:00"/>
    <x v="1"/>
    <x v="17"/>
    <s v="J"/>
    <s v="USD"/>
    <n v="209880.00000000003"/>
    <n v="73920"/>
    <n v="0"/>
    <n v="0"/>
    <n v="73920"/>
    <n v="0"/>
    <n v="0"/>
    <n v="0"/>
    <n v="0"/>
    <n v="0"/>
    <n v="283800"/>
    <s v="USD"/>
    <n v="235065.60000000006"/>
    <n v="235065.60000000006"/>
    <x v="0"/>
    <n v="209880.00000000003"/>
    <x v="1359"/>
    <n v="235065.60000000006"/>
    <n v="235065.60000000006"/>
    <n v="0.12000000000000015"/>
  </r>
  <r>
    <x v="1363"/>
    <x v="0"/>
    <s v="Seattle"/>
    <x v="2"/>
    <x v="2"/>
    <d v="2016-01-18T00:00:00"/>
    <d v="2022-12-01T00:00:00"/>
    <x v="1"/>
    <x v="1"/>
    <s v="P"/>
    <s v="USD"/>
    <n v="194425.00000000003"/>
    <n v="25740.000000000004"/>
    <n v="0"/>
    <n v="0"/>
    <n v="25740.000000000004"/>
    <n v="0"/>
    <n v="0"/>
    <n v="0"/>
    <n v="0"/>
    <n v="0"/>
    <n v="220165.00000000003"/>
    <s v="USD"/>
    <n v="221644.50000000006"/>
    <n v="221644.50000000006"/>
    <x v="0"/>
    <n v="194425.00000000003"/>
    <x v="1360"/>
    <n v="221644.50000000006"/>
    <n v="221644.50000000006"/>
    <n v="0.14000000000000012"/>
  </r>
  <r>
    <x v="1364"/>
    <x v="0"/>
    <s v="Seattle"/>
    <x v="2"/>
    <x v="2"/>
    <d v="2015-12-07T00:00:00"/>
    <d v="2022-12-01T00:00:00"/>
    <x v="2"/>
    <x v="9"/>
    <s v="M"/>
    <s v="USD"/>
    <n v="206910.00000000006"/>
    <n v="126500"/>
    <n v="102000"/>
    <n v="0"/>
    <n v="228500"/>
    <n v="0"/>
    <n v="0"/>
    <n v="0"/>
    <n v="0"/>
    <n v="0"/>
    <n v="435410.00000000006"/>
    <s v="USD"/>
    <n v="233808.30000000005"/>
    <n v="233808.30000000005"/>
    <x v="0"/>
    <n v="206910.00000000006"/>
    <x v="1361"/>
    <n v="233808.30000000005"/>
    <n v="233808.30000000005"/>
    <n v="0.12999999999999989"/>
  </r>
  <r>
    <x v="1365"/>
    <x v="3"/>
    <s v="Seattle"/>
    <x v="2"/>
    <x v="2"/>
    <d v="2016-01-18T00:00:00"/>
    <d v="2022-12-01T00:00:00"/>
    <x v="2"/>
    <x v="0"/>
    <s v="C"/>
    <s v="USD"/>
    <n v="118085"/>
    <n v="48400.000000000007"/>
    <n v="32100.000000000004"/>
    <n v="0"/>
    <n v="80500.000000000015"/>
    <n v="0"/>
    <n v="0"/>
    <n v="0"/>
    <n v="0"/>
    <n v="0"/>
    <n v="198585"/>
    <s v="USD"/>
    <n v="121627.55"/>
    <n v="121627.55"/>
    <x v="0"/>
    <n v="118085"/>
    <x v="1362"/>
    <n v="121627.55"/>
    <n v="121627.55"/>
    <n v="3.0000000000000023E-2"/>
  </r>
  <r>
    <x v="1366"/>
    <x v="3"/>
    <s v="New York"/>
    <x v="2"/>
    <x v="2"/>
    <d v="2015-12-14T00:00:00"/>
    <d v="2022-12-01T00:00:00"/>
    <x v="1"/>
    <x v="5"/>
    <s v="V"/>
    <s v="USD"/>
    <n v="170547.30000000002"/>
    <n v="11764.5"/>
    <n v="0"/>
    <n v="0"/>
    <n v="11764.5"/>
    <n v="0"/>
    <n v="0"/>
    <n v="0"/>
    <n v="0"/>
    <n v="0"/>
    <n v="182311.80000000002"/>
    <s v="USD"/>
    <n v="192718.44899999999"/>
    <n v="192718.44899999999"/>
    <x v="0"/>
    <n v="170547.30000000002"/>
    <x v="1363"/>
    <n v="192718.44899999999"/>
    <n v="192718.44899999999"/>
    <n v="0.12999999999999984"/>
  </r>
  <r>
    <x v="1367"/>
    <x v="4"/>
    <s v="Seattle"/>
    <x v="2"/>
    <x v="2"/>
    <d v="2015-12-01T00:00:00"/>
    <d v="2022-12-01T00:00:00"/>
    <x v="2"/>
    <x v="16"/>
    <s v="O"/>
    <s v="USD"/>
    <n v="283250"/>
    <n v="1651650.0000000002"/>
    <n v="4370000"/>
    <n v="0"/>
    <n v="6021650"/>
    <n v="0"/>
    <n v="0"/>
    <n v="0"/>
    <n v="0"/>
    <n v="206000"/>
    <n v="6510900"/>
    <s v="USD"/>
    <n v="294580"/>
    <n v="294580"/>
    <x v="0"/>
    <n v="283250"/>
    <x v="1364"/>
    <n v="294580"/>
    <n v="294580"/>
    <n v="0.04"/>
  </r>
  <r>
    <x v="1368"/>
    <x v="0"/>
    <s v="Princeton"/>
    <x v="2"/>
    <x v="2"/>
    <d v="2008-08-06T00:00:00"/>
    <d v="2022-12-01T00:00:00"/>
    <x v="4"/>
    <x v="1"/>
    <s v="X"/>
    <s v="USD"/>
    <n v="176550"/>
    <n v="182875.00000000003"/>
    <n v="0"/>
    <n v="0"/>
    <n v="182875.00000000003"/>
    <n v="0"/>
    <n v="0"/>
    <n v="0"/>
    <n v="0"/>
    <n v="0"/>
    <n v="359425"/>
    <s v="USD"/>
    <n v="187143"/>
    <n v="187143"/>
    <x v="0"/>
    <n v="176550"/>
    <x v="1365"/>
    <n v="187143"/>
    <n v="187143"/>
    <n v="0.06"/>
  </r>
  <r>
    <x v="1369"/>
    <x v="4"/>
    <s v="New York"/>
    <x v="2"/>
    <x v="2"/>
    <d v="2015-12-14T00:00:00"/>
    <d v="2022-12-01T00:00:00"/>
    <x v="2"/>
    <x v="3"/>
    <s v="S"/>
    <s v="USD"/>
    <n v="235400.00000000006"/>
    <n v="122936"/>
    <n v="759240"/>
    <n v="0"/>
    <n v="882176"/>
    <n v="0"/>
    <n v="0"/>
    <n v="0"/>
    <n v="0"/>
    <n v="107000"/>
    <n v="1224576"/>
    <s v="USD"/>
    <n v="266002.00000000006"/>
    <n v="266002.00000000006"/>
    <x v="0"/>
    <n v="235400.00000000006"/>
    <x v="1366"/>
    <n v="266002.00000000006"/>
    <n v="266002.00000000006"/>
    <n v="0.12999999999999998"/>
  </r>
  <r>
    <x v="1370"/>
    <x v="1"/>
    <s v="San Francisco"/>
    <x v="2"/>
    <x v="2"/>
    <d v="2016-01-04T00:00:00"/>
    <d v="2022-12-01T00:00:00"/>
    <x v="1"/>
    <x v="16"/>
    <s v="W"/>
    <s v="USD"/>
    <n v="113322.00000000001"/>
    <n v="19998"/>
    <n v="0"/>
    <n v="0"/>
    <n v="19998"/>
    <n v="0"/>
    <n v="4401"/>
    <n v="0"/>
    <n v="4401"/>
    <n v="0"/>
    <n v="137721"/>
    <s v="USD"/>
    <n v="128053.86"/>
    <n v="128053.86"/>
    <x v="0"/>
    <n v="113322.00000000001"/>
    <x v="1367"/>
    <n v="128053.86"/>
    <n v="128053.86"/>
    <n v="0.12999999999999987"/>
  </r>
  <r>
    <x v="1371"/>
    <x v="1"/>
    <s v="Princeton"/>
    <x v="2"/>
    <x v="2"/>
    <d v="2016-01-18T00:00:00"/>
    <d v="2022-12-01T00:00:00"/>
    <x v="2"/>
    <x v="16"/>
    <s v="N"/>
    <s v="USD"/>
    <n v="122100.00000000003"/>
    <n v="37840"/>
    <n v="0"/>
    <n v="0"/>
    <n v="37840"/>
    <n v="0"/>
    <n v="0"/>
    <n v="0"/>
    <n v="0"/>
    <n v="0"/>
    <n v="159940.00000000003"/>
    <s v="USD"/>
    <n v="140415.00000000003"/>
    <n v="140415.00000000003"/>
    <x v="0"/>
    <n v="122100.00000000003"/>
    <x v="1368"/>
    <n v="140415.00000000003"/>
    <n v="140415.00000000003"/>
    <n v="0.14999999999999997"/>
  </r>
  <r>
    <x v="1372"/>
    <x v="0"/>
    <s v="Brussels"/>
    <x v="24"/>
    <x v="0"/>
    <d v="2016-01-18T00:00:00"/>
    <d v="2022-12-01T00:00:00"/>
    <x v="4"/>
    <x v="14"/>
    <s v="C"/>
    <s v="EUR"/>
    <n v="239329.18240000005"/>
    <n v="127874.99999999999"/>
    <n v="0"/>
    <n v="0"/>
    <n v="127874.99999999999"/>
    <n v="0"/>
    <n v="0"/>
    <n v="0"/>
    <n v="0"/>
    <n v="0"/>
    <n v="367204.18240000005"/>
    <s v="EUR"/>
    <n v="248902.34969600005"/>
    <n v="248902.34969600005"/>
    <x v="0"/>
    <n v="279368.95460838219"/>
    <x v="1369"/>
    <n v="290543.71279271744"/>
    <n v="290543.71279271744"/>
    <n v="3.9999999999999876E-2"/>
  </r>
  <r>
    <x v="1373"/>
    <x v="3"/>
    <s v="Princeton"/>
    <x v="2"/>
    <x v="2"/>
    <d v="2015-12-14T00:00:00"/>
    <d v="2022-12-01T00:00:00"/>
    <x v="4"/>
    <x v="17"/>
    <s v="J"/>
    <s v="USD"/>
    <n v="158568.30000000002"/>
    <n v="37367"/>
    <n v="0"/>
    <n v="0"/>
    <n v="37367"/>
    <n v="0"/>
    <n v="0"/>
    <n v="0"/>
    <n v="0"/>
    <n v="0"/>
    <n v="195935.30000000002"/>
    <s v="USD"/>
    <n v="161739.66600000003"/>
    <n v="161739.66600000003"/>
    <x v="0"/>
    <n v="158568.30000000002"/>
    <x v="1370"/>
    <n v="161739.66600000003"/>
    <n v="161739.66600000003"/>
    <n v="2.0000000000000056E-2"/>
  </r>
  <r>
    <x v="1374"/>
    <x v="1"/>
    <s v="New York"/>
    <x v="2"/>
    <x v="2"/>
    <d v="2016-01-19T00:00:00"/>
    <d v="2022-12-01T00:00:00"/>
    <x v="2"/>
    <x v="19"/>
    <s v="N"/>
    <s v="USD"/>
    <n v="126500"/>
    <n v="0"/>
    <n v="129140.00000000001"/>
    <n v="0"/>
    <n v="129140.00000000001"/>
    <n v="0"/>
    <n v="0"/>
    <n v="0"/>
    <n v="0"/>
    <n v="0"/>
    <n v="255640"/>
    <s v="USD"/>
    <n v="130295"/>
    <n v="130295"/>
    <x v="0"/>
    <n v="126500"/>
    <x v="1371"/>
    <n v="130295"/>
    <n v="130295"/>
    <n v="0.03"/>
  </r>
  <r>
    <x v="1375"/>
    <x v="3"/>
    <s v="San Francisco"/>
    <x v="2"/>
    <x v="2"/>
    <d v="2016-01-11T00:00:00"/>
    <d v="2022-12-01T00:00:00"/>
    <x v="0"/>
    <x v="0"/>
    <s v="R"/>
    <s v="USD"/>
    <n v="128205.00000000003"/>
    <n v="41580.000000000007"/>
    <n v="0"/>
    <n v="0"/>
    <n v="41580.000000000007"/>
    <n v="0"/>
    <n v="0"/>
    <n v="0"/>
    <n v="0"/>
    <n v="0"/>
    <n v="169785.00000000003"/>
    <s v="USD"/>
    <n v="139743.45000000004"/>
    <n v="139743.45000000004"/>
    <x v="0"/>
    <n v="128205.00000000003"/>
    <x v="1372"/>
    <n v="139743.45000000004"/>
    <n v="139743.45000000004"/>
    <n v="9.0000000000000066E-2"/>
  </r>
  <r>
    <x v="1376"/>
    <x v="3"/>
    <s v="London"/>
    <x v="0"/>
    <x v="0"/>
    <d v="2016-02-08T00:00:00"/>
    <d v="2022-12-01T00:00:00"/>
    <x v="4"/>
    <x v="8"/>
    <s v="E"/>
    <s v="GBP"/>
    <n v="80366"/>
    <n v="11220.000000000002"/>
    <n v="0"/>
    <n v="0"/>
    <n v="11220.000000000002"/>
    <n v="0"/>
    <n v="0"/>
    <n v="0"/>
    <n v="0"/>
    <n v="0"/>
    <n v="91586"/>
    <s v="GBP"/>
    <n v="82776.98"/>
    <n v="82776.98"/>
    <x v="0"/>
    <n v="106939.01790607895"/>
    <x v="1373"/>
    <n v="110147.18844326133"/>
    <n v="110147.18844326133"/>
    <n v="3.0000000000000082E-2"/>
  </r>
  <r>
    <x v="1377"/>
    <x v="3"/>
    <s v="New York"/>
    <x v="2"/>
    <x v="2"/>
    <d v="2016-01-18T00:00:00"/>
    <d v="2022-12-01T00:00:00"/>
    <x v="0"/>
    <x v="6"/>
    <s v="K"/>
    <s v="USD"/>
    <n v="145475"/>
    <n v="90695.000000000015"/>
    <n v="0"/>
    <n v="0"/>
    <n v="90695.000000000015"/>
    <n v="0"/>
    <n v="0"/>
    <n v="0"/>
    <n v="0"/>
    <n v="0"/>
    <n v="236170"/>
    <s v="USD"/>
    <n v="151294"/>
    <n v="151294"/>
    <x v="0"/>
    <n v="145475"/>
    <x v="1374"/>
    <n v="151294"/>
    <n v="151294"/>
    <n v="0.04"/>
  </r>
  <r>
    <x v="1378"/>
    <x v="0"/>
    <s v="New York"/>
    <x v="2"/>
    <x v="2"/>
    <d v="2016-01-18T00:00:00"/>
    <d v="2022-12-01T00:00:00"/>
    <x v="2"/>
    <x v="10"/>
    <s v="B"/>
    <s v="USD"/>
    <n v="203830.00000000006"/>
    <n v="667260.00000000012"/>
    <n v="0"/>
    <n v="0"/>
    <n v="667260.00000000012"/>
    <n v="0"/>
    <n v="0"/>
    <n v="0"/>
    <n v="0"/>
    <n v="0"/>
    <n v="871090.00000000023"/>
    <s v="USD"/>
    <n v="222174.70000000007"/>
    <n v="222174.70000000007"/>
    <x v="0"/>
    <n v="203830.00000000006"/>
    <x v="1375"/>
    <n v="222174.70000000007"/>
    <n v="222174.70000000007"/>
    <n v="9.0000000000000038E-2"/>
  </r>
  <r>
    <x v="1379"/>
    <x v="3"/>
    <s v="New York"/>
    <x v="2"/>
    <x v="2"/>
    <d v="1999-03-23T00:00:00"/>
    <d v="2022-12-01T00:00:00"/>
    <x v="0"/>
    <x v="4"/>
    <s v="X"/>
    <s v="USD"/>
    <n v="157080"/>
    <n v="32340"/>
    <n v="0"/>
    <n v="0"/>
    <n v="32340"/>
    <n v="0"/>
    <n v="0"/>
    <n v="0"/>
    <n v="0"/>
    <n v="0"/>
    <n v="189420"/>
    <s v="USD"/>
    <n v="166504.80000000002"/>
    <n v="166504.80000000002"/>
    <x v="0"/>
    <n v="157080"/>
    <x v="1376"/>
    <n v="166504.80000000002"/>
    <n v="166504.80000000002"/>
    <n v="6.0000000000000109E-2"/>
  </r>
  <r>
    <x v="1380"/>
    <x v="0"/>
    <s v="New York"/>
    <x v="2"/>
    <x v="2"/>
    <d v="2016-01-18T00:00:00"/>
    <d v="2022-12-01T00:00:00"/>
    <x v="1"/>
    <x v="16"/>
    <s v="P"/>
    <s v="USD"/>
    <n v="229900.00000000006"/>
    <n v="56100"/>
    <n v="0"/>
    <n v="0"/>
    <n v="56100"/>
    <n v="0"/>
    <n v="0"/>
    <n v="0"/>
    <n v="0"/>
    <n v="0"/>
    <n v="286000.00000000006"/>
    <s v="USD"/>
    <n v="264385.00000000006"/>
    <n v="264385.00000000006"/>
    <x v="0"/>
    <n v="229900.00000000006"/>
    <x v="1377"/>
    <n v="264385.00000000006"/>
    <n v="264385.00000000006"/>
    <n v="0.14999999999999997"/>
  </r>
  <r>
    <x v="1381"/>
    <x v="3"/>
    <s v="Edinburgh"/>
    <x v="0"/>
    <x v="0"/>
    <d v="2016-01-18T00:00:00"/>
    <d v="2022-12-01T00:00:00"/>
    <x v="1"/>
    <x v="16"/>
    <s v="O"/>
    <s v="GBP"/>
    <n v="60121.600000000013"/>
    <n v="12650.000000000002"/>
    <n v="0"/>
    <n v="0"/>
    <n v="12650.000000000002"/>
    <n v="0"/>
    <n v="0"/>
    <n v="0"/>
    <n v="0"/>
    <n v="0"/>
    <n v="72771.60000000002"/>
    <s v="GBP"/>
    <n v="60722.816000000013"/>
    <n v="60722.816000000013"/>
    <x v="0"/>
    <n v="80000.807044547677"/>
    <x v="1378"/>
    <n v="80800.815114993151"/>
    <n v="80800.815114993151"/>
    <n v="9.9999999999999655E-3"/>
  </r>
  <r>
    <x v="1382"/>
    <x v="1"/>
    <s v="New York"/>
    <x v="2"/>
    <x v="2"/>
    <d v="2016-01-25T00:00:00"/>
    <d v="2022-12-01T00:00:00"/>
    <x v="3"/>
    <x v="21"/>
    <s v="F"/>
    <s v="USD"/>
    <n v="112200.00000000001"/>
    <n v="16879.5"/>
    <n v="0"/>
    <n v="0"/>
    <n v="16879.5"/>
    <n v="0"/>
    <n v="0"/>
    <n v="0"/>
    <n v="0"/>
    <n v="0"/>
    <n v="129079.50000000001"/>
    <s v="USD"/>
    <n v="115566.00000000001"/>
    <n v="115566.00000000001"/>
    <x v="0"/>
    <n v="112200.00000000001"/>
    <x v="1379"/>
    <n v="115566.00000000001"/>
    <n v="115566.00000000001"/>
    <n v="2.9999999999999995E-2"/>
  </r>
  <r>
    <x v="1383"/>
    <x v="3"/>
    <s v="Seattle"/>
    <x v="2"/>
    <x v="2"/>
    <d v="2016-03-01T00:00:00"/>
    <d v="2022-12-01T00:00:00"/>
    <x v="0"/>
    <x v="15"/>
    <s v="E"/>
    <s v="USD"/>
    <n v="141680.00000000003"/>
    <n v="14014.000000000002"/>
    <n v="0"/>
    <n v="0"/>
    <n v="14014.000000000002"/>
    <n v="0"/>
    <n v="0"/>
    <n v="0"/>
    <n v="0"/>
    <n v="0"/>
    <n v="155694.00000000003"/>
    <s v="USD"/>
    <n v="153014.40000000005"/>
    <n v="153014.40000000005"/>
    <x v="0"/>
    <n v="141680.00000000003"/>
    <x v="1380"/>
    <n v="153014.40000000005"/>
    <n v="153014.40000000005"/>
    <n v="8.0000000000000154E-2"/>
  </r>
  <r>
    <x v="1384"/>
    <x v="0"/>
    <s v="Tokyo"/>
    <x v="1"/>
    <x v="1"/>
    <d v="2016-03-07T00:00:00"/>
    <d v="2022-12-01T00:00:00"/>
    <x v="3"/>
    <x v="22"/>
    <s v="I"/>
    <s v="JPY"/>
    <n v="23845711.999999996"/>
    <n v="8085000.0000000009"/>
    <n v="0"/>
    <n v="0"/>
    <n v="8085000.0000000009"/>
    <n v="0"/>
    <n v="0"/>
    <n v="0"/>
    <n v="0"/>
    <n v="0"/>
    <n v="31930711.999999996"/>
    <s v="JPY"/>
    <n v="24799540.479999997"/>
    <n v="24799540.479999997"/>
    <x v="0"/>
    <n v="219482.82939849969"/>
    <x v="1381"/>
    <n v="228262.14257443967"/>
    <n v="228262.14257443967"/>
    <n v="3.9999999999999987E-2"/>
  </r>
  <r>
    <x v="1385"/>
    <x v="3"/>
    <s v="Hong Kong"/>
    <x v="3"/>
    <x v="1"/>
    <d v="2016-03-28T00:00:00"/>
    <d v="2022-12-01T00:00:00"/>
    <x v="3"/>
    <x v="8"/>
    <s v="G"/>
    <s v="HKD"/>
    <n v="1009800.0000000001"/>
    <n v="88110.000000000015"/>
    <n v="0"/>
    <n v="0"/>
    <n v="88110.000000000015"/>
    <n v="0"/>
    <n v="0"/>
    <n v="0"/>
    <n v="0"/>
    <n v="0"/>
    <n v="1097910.0000000002"/>
    <s v="HKD"/>
    <n v="1029996.0000000001"/>
    <n v="1029996.0000000001"/>
    <x v="0"/>
    <n v="128732.87736720999"/>
    <x v="1382"/>
    <n v="131307.53491455418"/>
    <n v="131307.53491455418"/>
    <n v="1.9999999999999938E-2"/>
  </r>
  <r>
    <x v="1386"/>
    <x v="0"/>
    <s v="Munich"/>
    <x v="6"/>
    <x v="0"/>
    <d v="2016-04-04T00:00:00"/>
    <d v="2022-12-01T00:00:00"/>
    <x v="4"/>
    <x v="7"/>
    <s v="S"/>
    <s v="EUR"/>
    <n v="99970.200000000026"/>
    <n v="0"/>
    <n v="0"/>
    <n v="0"/>
    <n v="0"/>
    <n v="0"/>
    <n v="0"/>
    <n v="0"/>
    <n v="0"/>
    <n v="0"/>
    <n v="99970.200000000026"/>
    <s v="EUR"/>
    <n v="103969.00800000003"/>
    <n v="103969.00800000003"/>
    <x v="0"/>
    <n v="116695.21445701846"/>
    <x v="1383"/>
    <n v="121363.02303529921"/>
    <n v="121363.02303529921"/>
    <n v="4.000000000000007E-2"/>
  </r>
  <r>
    <x v="1387"/>
    <x v="3"/>
    <s v="Princeton"/>
    <x v="2"/>
    <x v="2"/>
    <d v="2016-03-07T00:00:00"/>
    <d v="2022-12-01T00:00:00"/>
    <x v="2"/>
    <x v="24"/>
    <s v="S"/>
    <s v="USD"/>
    <n v="161095"/>
    <n v="19727.84"/>
    <n v="8077.2000000000007"/>
    <n v="0"/>
    <n v="27805.040000000001"/>
    <n v="0"/>
    <n v="0"/>
    <n v="0"/>
    <n v="0"/>
    <n v="0"/>
    <n v="188900.04"/>
    <s v="USD"/>
    <n v="178815.45"/>
    <n v="178815.45"/>
    <x v="0"/>
    <n v="161095"/>
    <x v="1384"/>
    <n v="178815.45"/>
    <n v="178815.45"/>
    <n v="0.11000000000000007"/>
  </r>
  <r>
    <x v="1388"/>
    <x v="0"/>
    <s v="Seattle"/>
    <x v="2"/>
    <x v="2"/>
    <d v="2016-03-14T00:00:00"/>
    <d v="2022-12-01T00:00:00"/>
    <x v="0"/>
    <x v="9"/>
    <s v="T"/>
    <s v="USD"/>
    <n v="207570.00000000003"/>
    <n v="141570"/>
    <n v="0"/>
    <n v="0"/>
    <n v="141570"/>
    <n v="0"/>
    <n v="0"/>
    <n v="0"/>
    <n v="0"/>
    <n v="0"/>
    <n v="349140"/>
    <s v="USD"/>
    <n v="234554.1"/>
    <n v="234554.1"/>
    <x v="0"/>
    <n v="207570.00000000003"/>
    <x v="234"/>
    <n v="234554.1"/>
    <n v="234554.1"/>
    <n v="0.12999999999999987"/>
  </r>
  <r>
    <x v="1389"/>
    <x v="0"/>
    <s v="Miami"/>
    <x v="2"/>
    <x v="2"/>
    <d v="2016-04-04T00:00:00"/>
    <d v="2022-12-01T00:00:00"/>
    <x v="2"/>
    <x v="1"/>
    <s v="Z"/>
    <s v="USD"/>
    <n v="198220.00000000003"/>
    <n v="0"/>
    <n v="587416.92000000004"/>
    <n v="0"/>
    <n v="587416.92000000004"/>
    <n v="0"/>
    <n v="0"/>
    <n v="0"/>
    <n v="0"/>
    <n v="0"/>
    <n v="785636.92"/>
    <s v="USD"/>
    <n v="218042.00000000006"/>
    <n v="218042.00000000006"/>
    <x v="0"/>
    <n v="198220.00000000003"/>
    <x v="1385"/>
    <n v="218042.00000000006"/>
    <n v="218042.00000000006"/>
    <n v="0.10000000000000013"/>
  </r>
  <r>
    <x v="1390"/>
    <x v="0"/>
    <s v="London"/>
    <x v="0"/>
    <x v="0"/>
    <d v="2008-08-04T00:00:00"/>
    <d v="2022-12-01T00:00:00"/>
    <x v="2"/>
    <x v="19"/>
    <s v="O"/>
    <s v="GBP"/>
    <n v="144589.5"/>
    <n v="0"/>
    <n v="3148179.9999999995"/>
    <n v="0"/>
    <n v="3148179.9999999995"/>
    <n v="0"/>
    <n v="0"/>
    <n v="0"/>
    <n v="0"/>
    <n v="0"/>
    <n v="3292769.4999999995"/>
    <s v="GBP"/>
    <n v="150373.08000000002"/>
    <n v="150373.08000000002"/>
    <x v="0"/>
    <n v="192398.01818593687"/>
    <x v="1386"/>
    <n v="200093.93891337438"/>
    <n v="200093.93891337438"/>
    <n v="4.0000000000000167E-2"/>
  </r>
  <r>
    <x v="1391"/>
    <x v="1"/>
    <s v="Princeton"/>
    <x v="2"/>
    <x v="2"/>
    <d v="2016-04-18T00:00:00"/>
    <d v="2022-12-01T00:00:00"/>
    <x v="1"/>
    <x v="7"/>
    <s v="B"/>
    <s v="USD"/>
    <n v="113300.00000000001"/>
    <n v="9460"/>
    <n v="0"/>
    <n v="0"/>
    <n v="9460"/>
    <n v="0"/>
    <n v="0"/>
    <n v="0"/>
    <n v="0"/>
    <n v="0"/>
    <n v="122760.00000000001"/>
    <s v="USD"/>
    <n v="116699.00000000001"/>
    <n v="116699.00000000001"/>
    <x v="0"/>
    <n v="113300.00000000001"/>
    <x v="1387"/>
    <n v="116699.00000000001"/>
    <n v="116699.00000000001"/>
    <n v="2.9999999999999995E-2"/>
  </r>
  <r>
    <x v="1392"/>
    <x v="1"/>
    <s v="San Francisco"/>
    <x v="2"/>
    <x v="2"/>
    <d v="2016-05-16T00:00:00"/>
    <d v="2022-12-01T00:00:00"/>
    <x v="2"/>
    <x v="12"/>
    <s v="Z"/>
    <s v="USD"/>
    <n v="123200.00000000003"/>
    <n v="20680"/>
    <n v="0"/>
    <n v="0"/>
    <n v="20680"/>
    <n v="0"/>
    <n v="10145"/>
    <n v="0"/>
    <n v="10145"/>
    <n v="0"/>
    <n v="154025.00000000003"/>
    <s v="USD"/>
    <n v="124432.00000000003"/>
    <n v="124432.00000000003"/>
    <x v="0"/>
    <n v="123200.00000000003"/>
    <x v="1388"/>
    <n v="124432.00000000003"/>
    <n v="124432.00000000003"/>
    <n v="9.9999999999999985E-3"/>
  </r>
  <r>
    <x v="1393"/>
    <x v="7"/>
    <s v="New York"/>
    <x v="2"/>
    <x v="2"/>
    <d v="2016-05-09T00:00:00"/>
    <d v="2022-12-01T00:00:00"/>
    <x v="0"/>
    <x v="14"/>
    <s v="U"/>
    <s v="USD"/>
    <n v="81300.45"/>
    <n v="10741.500000000002"/>
    <n v="0"/>
    <n v="0"/>
    <n v="10741.500000000002"/>
    <n v="0"/>
    <n v="4822"/>
    <n v="0"/>
    <n v="4822"/>
    <n v="0"/>
    <n v="96863.95"/>
    <s v="USD"/>
    <n v="88617.4905"/>
    <n v="88617.4905"/>
    <x v="0"/>
    <n v="81300.45"/>
    <x v="1389"/>
    <n v="88617.4905"/>
    <n v="88617.4905"/>
    <n v="9.0000000000000038E-2"/>
  </r>
  <r>
    <x v="1394"/>
    <x v="1"/>
    <s v="San Francisco"/>
    <x v="2"/>
    <x v="2"/>
    <d v="2016-04-25T00:00:00"/>
    <d v="2022-12-01T00:00:00"/>
    <x v="5"/>
    <x v="7"/>
    <s v="J"/>
    <s v="USD"/>
    <n v="118800.00000000003"/>
    <n v="20680"/>
    <n v="0"/>
    <n v="0"/>
    <n v="20680"/>
    <n v="0"/>
    <n v="0"/>
    <n v="0"/>
    <n v="0"/>
    <n v="0"/>
    <n v="139480.00000000003"/>
    <s v="USD"/>
    <n v="119988.00000000003"/>
    <n v="119988.00000000003"/>
    <x v="0"/>
    <n v="118800.00000000003"/>
    <x v="1390"/>
    <n v="119988.00000000003"/>
    <n v="119988.00000000003"/>
    <n v="9.9999999999999967E-3"/>
  </r>
  <r>
    <x v="1395"/>
    <x v="3"/>
    <s v="Philadelphia"/>
    <x v="2"/>
    <x v="2"/>
    <d v="2016-05-16T00:00:00"/>
    <d v="2022-12-01T00:00:00"/>
    <x v="2"/>
    <x v="3"/>
    <s v="Q"/>
    <s v="USD"/>
    <n v="124740.00000000003"/>
    <n v="80025"/>
    <n v="0"/>
    <n v="0"/>
    <n v="80025"/>
    <n v="0"/>
    <n v="0"/>
    <n v="0"/>
    <n v="0"/>
    <n v="0"/>
    <n v="204765.00000000003"/>
    <s v="USD"/>
    <n v="135966.60000000003"/>
    <n v="135966.60000000003"/>
    <x v="0"/>
    <n v="124740.00000000003"/>
    <x v="1391"/>
    <n v="135966.60000000003"/>
    <n v="135966.60000000003"/>
    <n v="9.0000000000000024E-2"/>
  </r>
  <r>
    <x v="1396"/>
    <x v="1"/>
    <s v="San Francisco"/>
    <x v="2"/>
    <x v="2"/>
    <d v="2016-06-06T00:00:00"/>
    <d v="2022-12-01T00:00:00"/>
    <x v="1"/>
    <x v="13"/>
    <s v="N"/>
    <s v="USD"/>
    <n v="117433.80000000002"/>
    <n v="19188.400000000001"/>
    <n v="0"/>
    <n v="0"/>
    <n v="19188.400000000001"/>
    <n v="0"/>
    <n v="0"/>
    <n v="0"/>
    <n v="0"/>
    <n v="0"/>
    <n v="136622.20000000001"/>
    <s v="USD"/>
    <n v="133874.53200000004"/>
    <n v="133874.53200000004"/>
    <x v="0"/>
    <n v="117433.80000000002"/>
    <x v="1392"/>
    <n v="133874.53200000004"/>
    <n v="133874.53200000004"/>
    <n v="0.14000000000000012"/>
  </r>
  <r>
    <x v="1397"/>
    <x v="3"/>
    <s v="Wilmington"/>
    <x v="2"/>
    <x v="2"/>
    <d v="2016-06-20T00:00:00"/>
    <d v="2022-12-01T00:00:00"/>
    <x v="1"/>
    <x v="22"/>
    <s v="N"/>
    <s v="USD"/>
    <n v="92063.400000000009"/>
    <n v="19025.600000000002"/>
    <n v="0"/>
    <n v="0"/>
    <n v="19025.600000000002"/>
    <n v="0"/>
    <n v="0"/>
    <n v="0"/>
    <n v="0"/>
    <n v="0"/>
    <n v="111089.00000000001"/>
    <s v="USD"/>
    <n v="102190.37400000003"/>
    <n v="102190.37400000003"/>
    <x v="0"/>
    <n v="92063.400000000009"/>
    <x v="1393"/>
    <n v="102190.37400000003"/>
    <n v="102190.37400000003"/>
    <n v="0.11000000000000017"/>
  </r>
  <r>
    <x v="1398"/>
    <x v="3"/>
    <s v="Philadelphia"/>
    <x v="2"/>
    <x v="2"/>
    <d v="2016-06-13T00:00:00"/>
    <d v="2022-12-01T00:00:00"/>
    <x v="0"/>
    <x v="12"/>
    <s v="R"/>
    <s v="USD"/>
    <n v="140415.00000000003"/>
    <n v="79200"/>
    <n v="0"/>
    <n v="0"/>
    <n v="79200"/>
    <n v="0"/>
    <n v="0"/>
    <n v="0"/>
    <n v="0"/>
    <n v="0"/>
    <n v="219615.00000000003"/>
    <s v="USD"/>
    <n v="160073.10000000006"/>
    <n v="160073.10000000006"/>
    <x v="0"/>
    <n v="140415.00000000003"/>
    <x v="1394"/>
    <n v="160073.10000000006"/>
    <n v="160073.10000000006"/>
    <n v="0.14000000000000021"/>
  </r>
  <r>
    <x v="1399"/>
    <x v="1"/>
    <s v="New York"/>
    <x v="2"/>
    <x v="2"/>
    <d v="2016-06-02T00:00:00"/>
    <d v="2022-12-01T00:00:00"/>
    <x v="3"/>
    <x v="18"/>
    <s v="E"/>
    <s v="USD"/>
    <n v="115934.50000000003"/>
    <n v="23529"/>
    <n v="0"/>
    <n v="0"/>
    <n v="23529"/>
    <n v="0"/>
    <n v="0"/>
    <n v="0"/>
    <n v="0"/>
    <n v="0"/>
    <n v="139463.50000000003"/>
    <s v="USD"/>
    <n v="119412.53500000003"/>
    <n v="119412.53500000003"/>
    <x v="0"/>
    <n v="115934.50000000003"/>
    <x v="1395"/>
    <n v="119412.53500000003"/>
    <n v="119412.53500000003"/>
    <n v="3.0000000000000023E-2"/>
  </r>
  <r>
    <x v="1400"/>
    <x v="1"/>
    <s v="New York"/>
    <x v="2"/>
    <x v="2"/>
    <d v="2016-06-02T00:00:00"/>
    <d v="2022-12-01T00:00:00"/>
    <x v="1"/>
    <x v="1"/>
    <s v="B"/>
    <s v="USD"/>
    <n v="115228.30000000002"/>
    <n v="31328"/>
    <n v="0"/>
    <n v="0"/>
    <n v="31328"/>
    <n v="0"/>
    <n v="0"/>
    <n v="0"/>
    <n v="0"/>
    <n v="0"/>
    <n v="146556.30000000002"/>
    <s v="USD"/>
    <n v="132512.54500000001"/>
    <n v="132512.54500000001"/>
    <x v="0"/>
    <n v="115228.30000000002"/>
    <x v="1396"/>
    <n v="132512.54500000001"/>
    <n v="132512.54500000001"/>
    <n v="0.14999999999999994"/>
  </r>
  <r>
    <x v="1401"/>
    <x v="1"/>
    <s v="Tokyo"/>
    <x v="1"/>
    <x v="1"/>
    <d v="2008-10-13T00:00:00"/>
    <d v="2022-12-01T00:00:00"/>
    <x v="1"/>
    <x v="13"/>
    <s v="B"/>
    <s v="JPY"/>
    <n v="11827200.000000002"/>
    <n v="2269630"/>
    <n v="0"/>
    <n v="0"/>
    <n v="2269630"/>
    <n v="0"/>
    <n v="0"/>
    <n v="0"/>
    <n v="0"/>
    <n v="0"/>
    <n v="14096830.000000002"/>
    <s v="JPY"/>
    <n v="12536832.000000002"/>
    <n v="12536832.000000002"/>
    <x v="0"/>
    <n v="108860.96921165266"/>
    <x v="1397"/>
    <n v="115392.62736435181"/>
    <n v="115392.62736435181"/>
    <n v="5.9999999999999915E-2"/>
  </r>
  <r>
    <x v="1402"/>
    <x v="1"/>
    <s v="New York"/>
    <x v="2"/>
    <x v="2"/>
    <d v="2016-06-02T00:00:00"/>
    <d v="2022-12-01T00:00:00"/>
    <x v="2"/>
    <x v="10"/>
    <s v="D"/>
    <s v="USD"/>
    <n v="121192.5"/>
    <n v="53130.000000000007"/>
    <n v="0"/>
    <n v="0"/>
    <n v="53130.000000000007"/>
    <n v="0"/>
    <n v="0"/>
    <n v="0"/>
    <n v="0"/>
    <n v="0"/>
    <n v="174322.5"/>
    <s v="USD"/>
    <n v="128464.05"/>
    <n v="128464.05"/>
    <x v="0"/>
    <n v="121192.5"/>
    <x v="1398"/>
    <n v="128464.05"/>
    <n v="128464.05"/>
    <n v="6.0000000000000026E-2"/>
  </r>
  <r>
    <x v="1403"/>
    <x v="3"/>
    <s v="New York"/>
    <x v="2"/>
    <x v="2"/>
    <d v="2016-06-02T00:00:00"/>
    <d v="2022-12-01T00:00:00"/>
    <x v="2"/>
    <x v="7"/>
    <s v="V"/>
    <s v="USD"/>
    <n v="151580"/>
    <n v="198000.00000000003"/>
    <n v="78400.000000000015"/>
    <n v="0"/>
    <n v="276400.00000000006"/>
    <n v="0"/>
    <n v="0"/>
    <n v="0"/>
    <n v="0"/>
    <n v="0"/>
    <n v="427980.00000000006"/>
    <s v="USD"/>
    <n v="172801.2"/>
    <n v="172801.2"/>
    <x v="0"/>
    <n v="151580"/>
    <x v="1399"/>
    <n v="172801.2"/>
    <n v="172801.2"/>
    <n v="0.14000000000000007"/>
  </r>
  <r>
    <x v="1404"/>
    <x v="3"/>
    <s v="Princeton"/>
    <x v="2"/>
    <x v="2"/>
    <d v="2016-06-02T00:00:00"/>
    <d v="2022-12-01T00:00:00"/>
    <x v="2"/>
    <x v="2"/>
    <s v="N"/>
    <s v="USD"/>
    <n v="145200"/>
    <n v="48015.000000000007"/>
    <n v="0"/>
    <n v="0"/>
    <n v="48015.000000000007"/>
    <n v="0"/>
    <n v="0"/>
    <n v="0"/>
    <n v="0"/>
    <n v="0"/>
    <n v="193215"/>
    <s v="USD"/>
    <n v="165528.00000000003"/>
    <n v="165528.00000000003"/>
    <x v="0"/>
    <n v="145200"/>
    <x v="1400"/>
    <n v="165528.00000000003"/>
    <n v="165528.00000000003"/>
    <n v="0.14000000000000021"/>
  </r>
  <r>
    <x v="1405"/>
    <x v="0"/>
    <s v="New York"/>
    <x v="2"/>
    <x v="2"/>
    <d v="2016-06-13T00:00:00"/>
    <d v="2022-12-01T00:00:00"/>
    <x v="1"/>
    <x v="23"/>
    <s v="Z"/>
    <s v="USD"/>
    <n v="209880.00000000003"/>
    <n v="91047.000000000015"/>
    <n v="0"/>
    <n v="0"/>
    <n v="91047.000000000015"/>
    <n v="0"/>
    <n v="0"/>
    <n v="0"/>
    <n v="0"/>
    <n v="0"/>
    <n v="300927.00000000006"/>
    <s v="USD"/>
    <n v="230868.00000000006"/>
    <n v="230868.00000000006"/>
    <x v="0"/>
    <n v="209880.00000000003"/>
    <x v="1401"/>
    <n v="230868.00000000006"/>
    <n v="230868.00000000006"/>
    <n v="0.10000000000000013"/>
  </r>
  <r>
    <x v="1406"/>
    <x v="3"/>
    <s v="New York"/>
    <x v="2"/>
    <x v="2"/>
    <d v="2016-06-02T00:00:00"/>
    <d v="2022-12-01T00:00:00"/>
    <x v="1"/>
    <x v="12"/>
    <s v="Q"/>
    <s v="USD"/>
    <n v="163317"/>
    <n v="35640"/>
    <n v="0"/>
    <n v="0"/>
    <n v="35640"/>
    <n v="0"/>
    <n v="0"/>
    <n v="0"/>
    <n v="0"/>
    <n v="0"/>
    <n v="198957"/>
    <s v="USD"/>
    <n v="174749.19"/>
    <n v="174749.19"/>
    <x v="0"/>
    <n v="163317"/>
    <x v="1402"/>
    <n v="174749.19"/>
    <n v="174749.19"/>
    <n v="7.0000000000000021E-2"/>
  </r>
  <r>
    <x v="1407"/>
    <x v="3"/>
    <s v="Singapore"/>
    <x v="9"/>
    <x v="1"/>
    <d v="2016-06-02T00:00:00"/>
    <d v="2022-12-01T00:00:00"/>
    <x v="1"/>
    <x v="9"/>
    <s v="Z"/>
    <s v="SGD"/>
    <n v="184563.5"/>
    <n v="21527.000000000004"/>
    <n v="0"/>
    <n v="0"/>
    <n v="21527.000000000004"/>
    <n v="0"/>
    <n v="0"/>
    <n v="0"/>
    <n v="0"/>
    <n v="0"/>
    <n v="206090.5"/>
    <s v="SGD"/>
    <n v="201174.21500000003"/>
    <n v="201174.21500000003"/>
    <x v="0"/>
    <n v="137996.56061908856"/>
    <x v="1403"/>
    <n v="150416.25107480655"/>
    <n v="150416.25107480655"/>
    <n v="9.0000000000000177E-2"/>
  </r>
  <r>
    <x v="1408"/>
    <x v="1"/>
    <s v="San Francisco"/>
    <x v="2"/>
    <x v="2"/>
    <d v="2016-06-02T00:00:00"/>
    <d v="2022-12-01T00:00:00"/>
    <x v="0"/>
    <x v="3"/>
    <s v="T"/>
    <s v="USD"/>
    <n v="121512.60000000003"/>
    <n v="22011.000000000004"/>
    <n v="0"/>
    <n v="0"/>
    <n v="22011.000000000004"/>
    <n v="0"/>
    <n v="19921"/>
    <n v="0"/>
    <n v="19921"/>
    <n v="0"/>
    <n v="163444.60000000003"/>
    <s v="USD"/>
    <n v="127588.23000000004"/>
    <n v="127588.23000000004"/>
    <x v="0"/>
    <n v="121512.60000000003"/>
    <x v="1404"/>
    <n v="127588.23000000004"/>
    <n v="127588.23000000004"/>
    <n v="5.0000000000000024E-2"/>
  </r>
  <r>
    <x v="1409"/>
    <x v="0"/>
    <s v="Zurich"/>
    <x v="17"/>
    <x v="0"/>
    <d v="2016-06-02T00:00:00"/>
    <d v="2022-12-01T00:00:00"/>
    <x v="4"/>
    <x v="2"/>
    <s v="X"/>
    <s v="CHF"/>
    <n v="242000.00000000006"/>
    <n v="165165.00000000003"/>
    <n v="0"/>
    <n v="0"/>
    <n v="165165.00000000003"/>
    <n v="0"/>
    <n v="0"/>
    <n v="0"/>
    <n v="0"/>
    <n v="0"/>
    <n v="407165.00000000012"/>
    <s v="CHF"/>
    <n v="249260.00000000006"/>
    <n v="249260.00000000006"/>
    <x v="0"/>
    <n v="246160.1057878141"/>
    <x v="1405"/>
    <n v="253544.90896144853"/>
    <n v="253544.90896144853"/>
    <n v="3.0000000000000016E-2"/>
  </r>
  <r>
    <x v="1410"/>
    <x v="3"/>
    <s v="New York"/>
    <x v="2"/>
    <x v="2"/>
    <d v="2016-06-02T00:00:00"/>
    <d v="2022-12-01T00:00:00"/>
    <x v="2"/>
    <x v="19"/>
    <s v="G"/>
    <s v="USD"/>
    <n v="114444.00000000001"/>
    <n v="68068"/>
    <n v="0"/>
    <n v="0"/>
    <n v="68068"/>
    <n v="0"/>
    <n v="0"/>
    <n v="0"/>
    <n v="0"/>
    <n v="0"/>
    <n v="182512"/>
    <s v="USD"/>
    <n v="129321.72"/>
    <n v="129321.72"/>
    <x v="0"/>
    <n v="114444.00000000001"/>
    <x v="1406"/>
    <n v="129321.72"/>
    <n v="129321.72"/>
    <n v="0.12999999999999987"/>
  </r>
  <r>
    <x v="1411"/>
    <x v="5"/>
    <s v="New York"/>
    <x v="2"/>
    <x v="2"/>
    <d v="2016-06-20T00:00:00"/>
    <d v="2022-12-01T00:00:00"/>
    <x v="1"/>
    <x v="7"/>
    <s v="B"/>
    <s v="USD"/>
    <n v="100122.00000000003"/>
    <n v="36223"/>
    <n v="0"/>
    <n v="0"/>
    <n v="36223"/>
    <n v="0"/>
    <n v="9660"/>
    <n v="0"/>
    <n v="9660"/>
    <n v="0"/>
    <n v="146005.00000000003"/>
    <s v="USD"/>
    <n v="112136.64000000004"/>
    <n v="112136.64000000004"/>
    <x v="0"/>
    <n v="100122.00000000003"/>
    <x v="1407"/>
    <n v="112136.64000000004"/>
    <n v="112136.64000000004"/>
    <n v="0.12000000000000011"/>
  </r>
  <r>
    <x v="1412"/>
    <x v="3"/>
    <s v="Chicago"/>
    <x v="2"/>
    <x v="2"/>
    <d v="2008-10-20T00:00:00"/>
    <d v="2022-12-01T00:00:00"/>
    <x v="2"/>
    <x v="13"/>
    <s v="O"/>
    <s v="USD"/>
    <n v="140415.00000000003"/>
    <n v="0"/>
    <n v="84704.4"/>
    <n v="0"/>
    <n v="84704.4"/>
    <n v="0"/>
    <n v="0"/>
    <n v="0"/>
    <n v="0"/>
    <n v="0"/>
    <n v="225119.40000000002"/>
    <s v="USD"/>
    <n v="154456.50000000006"/>
    <n v="154456.50000000006"/>
    <x v="0"/>
    <n v="140415.00000000003"/>
    <x v="1408"/>
    <n v="154456.50000000006"/>
    <n v="154456.50000000006"/>
    <n v="0.10000000000000019"/>
  </r>
  <r>
    <x v="1413"/>
    <x v="1"/>
    <s v="Princeton"/>
    <x v="2"/>
    <x v="2"/>
    <d v="2016-06-20T00:00:00"/>
    <d v="2022-12-01T00:00:00"/>
    <x v="2"/>
    <x v="8"/>
    <s v="Q"/>
    <s v="USD"/>
    <n v="118085"/>
    <n v="10565.500000000002"/>
    <n v="0"/>
    <n v="0"/>
    <n v="10565.500000000002"/>
    <n v="0"/>
    <n v="0"/>
    <n v="0"/>
    <n v="0"/>
    <n v="0"/>
    <n v="128650.5"/>
    <s v="USD"/>
    <n v="120446.7"/>
    <n v="120446.7"/>
    <x v="0"/>
    <n v="118085"/>
    <x v="1409"/>
    <n v="120446.7"/>
    <n v="120446.7"/>
    <n v="1.9999999999999976E-2"/>
  </r>
  <r>
    <x v="1414"/>
    <x v="3"/>
    <s v="Gurgaon"/>
    <x v="12"/>
    <x v="1"/>
    <d v="2016-06-20T00:00:00"/>
    <d v="2022-12-01T00:00:00"/>
    <x v="1"/>
    <x v="9"/>
    <s v="W"/>
    <s v="INR"/>
    <n v="4599100"/>
    <n v="881100.00000000012"/>
    <n v="0"/>
    <n v="0"/>
    <n v="881100.00000000012"/>
    <n v="0"/>
    <n v="0"/>
    <n v="0"/>
    <n v="0"/>
    <n v="0"/>
    <n v="5480200"/>
    <s v="INR"/>
    <n v="4829055"/>
    <n v="4829055"/>
    <x v="0"/>
    <n v="68152.483977327458"/>
    <x v="1410"/>
    <n v="71560.108176193826"/>
    <n v="71560.108176193826"/>
    <n v="4.9999999999999926E-2"/>
  </r>
  <r>
    <x v="1415"/>
    <x v="0"/>
    <s v="Philadelphia"/>
    <x v="2"/>
    <x v="2"/>
    <d v="2016-06-20T00:00:00"/>
    <d v="2022-12-01T00:00:00"/>
    <x v="1"/>
    <x v="14"/>
    <s v="D"/>
    <s v="USD"/>
    <n v="160346.99999999997"/>
    <n v="45045.000000000007"/>
    <n v="0"/>
    <n v="0"/>
    <n v="45045.000000000007"/>
    <n v="0"/>
    <n v="0"/>
    <n v="0"/>
    <n v="0"/>
    <n v="0"/>
    <n v="205391.99999999997"/>
    <s v="USD"/>
    <n v="179588.63999999998"/>
    <n v="179588.63999999998"/>
    <x v="0"/>
    <n v="160346.99999999997"/>
    <x v="1411"/>
    <n v="179588.63999999998"/>
    <n v="179588.63999999998"/>
    <n v="0.12000000000000011"/>
  </r>
  <r>
    <x v="1416"/>
    <x v="5"/>
    <s v="New York"/>
    <x v="2"/>
    <x v="2"/>
    <d v="2016-06-06T00:00:00"/>
    <d v="2022-12-01T00:00:00"/>
    <x v="3"/>
    <x v="3"/>
    <s v="M"/>
    <s v="USD"/>
    <n v="115555.00000000003"/>
    <n v="40040"/>
    <n v="0"/>
    <n v="0"/>
    <n v="40040"/>
    <n v="0"/>
    <n v="0"/>
    <n v="0"/>
    <n v="0"/>
    <n v="0"/>
    <n v="155595.00000000003"/>
    <s v="USD"/>
    <n v="127110.50000000004"/>
    <n v="127110.50000000004"/>
    <x v="0"/>
    <n v="115555.00000000003"/>
    <x v="1412"/>
    <n v="127110.50000000004"/>
    <n v="127110.50000000004"/>
    <n v="0.1000000000000001"/>
  </r>
  <r>
    <x v="1417"/>
    <x v="7"/>
    <s v="London"/>
    <x v="0"/>
    <x v="0"/>
    <d v="2016-08-16T00:00:00"/>
    <d v="2022-12-01T00:00:00"/>
    <x v="2"/>
    <x v="16"/>
    <s v="E"/>
    <s v="GBP"/>
    <n v="42372"/>
    <n v="14960"/>
    <n v="0"/>
    <n v="0"/>
    <n v="14960"/>
    <n v="0"/>
    <n v="0"/>
    <n v="0"/>
    <n v="0"/>
    <n v="0"/>
    <n v="57332"/>
    <s v="GBP"/>
    <n v="48304.08"/>
    <n v="48304.08"/>
    <x v="0"/>
    <n v="56382.30180320506"/>
    <x v="1413"/>
    <n v="64275.824055653771"/>
    <n v="64275.824055653771"/>
    <n v="0.14000000000000004"/>
  </r>
  <r>
    <x v="1418"/>
    <x v="6"/>
    <s v="New York"/>
    <x v="2"/>
    <x v="2"/>
    <d v="2016-07-05T00:00:00"/>
    <d v="2022-12-01T00:00:00"/>
    <x v="1"/>
    <x v="5"/>
    <s v="J"/>
    <s v="USD"/>
    <n v="117040.00000000003"/>
    <n v="20240"/>
    <n v="0"/>
    <n v="0"/>
    <n v="20240"/>
    <n v="0"/>
    <n v="0"/>
    <n v="0"/>
    <n v="0"/>
    <n v="0"/>
    <n v="137280.00000000003"/>
    <s v="USD"/>
    <n v="121721.60000000003"/>
    <n v="121721.60000000003"/>
    <x v="0"/>
    <n v="117040.00000000003"/>
    <x v="1414"/>
    <n v="121721.60000000003"/>
    <n v="121721.60000000003"/>
    <n v="4.0000000000000042E-2"/>
  </r>
  <r>
    <x v="1419"/>
    <x v="3"/>
    <s v="Seattle"/>
    <x v="2"/>
    <x v="2"/>
    <d v="2016-06-15T00:00:00"/>
    <d v="2022-12-01T00:00:00"/>
    <x v="2"/>
    <x v="4"/>
    <s v="C"/>
    <s v="USD"/>
    <n v="110937.75"/>
    <n v="52800.000000000007"/>
    <n v="16200.000000000002"/>
    <n v="0"/>
    <n v="69000.000000000015"/>
    <n v="0"/>
    <n v="0"/>
    <n v="0"/>
    <n v="0"/>
    <n v="0"/>
    <n v="179937.75"/>
    <s v="USD"/>
    <n v="113156.505"/>
    <n v="113156.505"/>
    <x v="0"/>
    <n v="110937.75"/>
    <x v="1415"/>
    <n v="113156.505"/>
    <n v="113156.505"/>
    <n v="2.0000000000000042E-2"/>
  </r>
  <r>
    <x v="1420"/>
    <x v="7"/>
    <s v="Raleigh"/>
    <x v="2"/>
    <x v="2"/>
    <d v="2016-06-27T00:00:00"/>
    <d v="2022-12-01T00:00:00"/>
    <x v="2"/>
    <x v="12"/>
    <s v="J"/>
    <s v="USD"/>
    <n v="106996.67000000003"/>
    <n v="14212"/>
    <n v="0"/>
    <n v="0"/>
    <n v="14212"/>
    <n v="0"/>
    <n v="9751"/>
    <n v="0"/>
    <n v="9751"/>
    <n v="0"/>
    <n v="130959.67000000003"/>
    <s v="USD"/>
    <n v="121976.20380000005"/>
    <n v="121976.20380000005"/>
    <x v="0"/>
    <n v="106996.67000000003"/>
    <x v="1416"/>
    <n v="121976.20380000005"/>
    <n v="121976.20380000005"/>
    <n v="0.14000000000000015"/>
  </r>
  <r>
    <x v="1421"/>
    <x v="3"/>
    <s v="Princeton"/>
    <x v="2"/>
    <x v="2"/>
    <d v="2016-08-08T00:00:00"/>
    <d v="2022-12-01T00:00:00"/>
    <x v="4"/>
    <x v="4"/>
    <s v="X"/>
    <s v="USD"/>
    <n v="99990.000000000015"/>
    <n v="81840"/>
    <n v="0"/>
    <n v="0"/>
    <n v="81840"/>
    <n v="0"/>
    <n v="0"/>
    <n v="0"/>
    <n v="0"/>
    <n v="0"/>
    <n v="181830"/>
    <s v="USD"/>
    <n v="103989.60000000002"/>
    <n v="103989.60000000002"/>
    <x v="0"/>
    <n v="99990.000000000015"/>
    <x v="1417"/>
    <n v="103989.60000000002"/>
    <n v="103989.60000000002"/>
    <n v="4.0000000000000049E-2"/>
  </r>
  <r>
    <x v="1422"/>
    <x v="1"/>
    <s v="New York"/>
    <x v="2"/>
    <x v="2"/>
    <d v="2016-07-18T00:00:00"/>
    <d v="2022-12-01T00:00:00"/>
    <x v="2"/>
    <x v="16"/>
    <s v="T"/>
    <s v="USD"/>
    <n v="106590.00000000001"/>
    <n v="27527.500000000004"/>
    <n v="0"/>
    <n v="0"/>
    <n v="27527.500000000004"/>
    <n v="0"/>
    <n v="0"/>
    <n v="0"/>
    <n v="0"/>
    <n v="0"/>
    <n v="134117.50000000003"/>
    <s v="USD"/>
    <n v="110853.60000000002"/>
    <n v="110853.60000000002"/>
    <x v="0"/>
    <n v="106590.00000000001"/>
    <x v="1418"/>
    <n v="110853.60000000002"/>
    <n v="110853.60000000002"/>
    <n v="4.0000000000000049E-2"/>
  </r>
  <r>
    <x v="1423"/>
    <x v="3"/>
    <s v="Taipei"/>
    <x v="25"/>
    <x v="1"/>
    <d v="1999-06-14T00:00:00"/>
    <d v="2022-12-01T00:00:00"/>
    <x v="3"/>
    <x v="21"/>
    <s v="J"/>
    <s v="TWD"/>
    <n v="3901590.0000000005"/>
    <n v="1081410"/>
    <n v="0"/>
    <n v="0"/>
    <n v="1081410"/>
    <n v="0"/>
    <n v="0"/>
    <n v="0"/>
    <n v="0"/>
    <n v="0"/>
    <n v="4983000"/>
    <s v="TWD"/>
    <n v="4252733.1000000006"/>
    <n v="4252733.1000000006"/>
    <x v="0"/>
    <n v="130220.11581529632"/>
    <x v="1419"/>
    <n v="141939.92623867298"/>
    <n v="141939.92623867298"/>
    <n v="8.9999999999999969E-2"/>
  </r>
  <r>
    <x v="1424"/>
    <x v="3"/>
    <s v="Wilmington"/>
    <x v="2"/>
    <x v="2"/>
    <d v="2016-07-18T00:00:00"/>
    <d v="2022-12-01T00:00:00"/>
    <x v="1"/>
    <x v="3"/>
    <s v="Z"/>
    <s v="USD"/>
    <n v="130451.20000000003"/>
    <n v="28422.900000000005"/>
    <n v="0"/>
    <n v="0"/>
    <n v="28422.900000000005"/>
    <n v="0"/>
    <n v="0"/>
    <n v="0"/>
    <n v="0"/>
    <n v="0"/>
    <n v="158874.10000000003"/>
    <s v="USD"/>
    <n v="139582.78400000004"/>
    <n v="139582.78400000004"/>
    <x v="0"/>
    <n v="130451.20000000003"/>
    <x v="1420"/>
    <n v="139582.78400000004"/>
    <n v="139582.78400000004"/>
    <n v="7.0000000000000118E-2"/>
  </r>
  <r>
    <x v="1425"/>
    <x v="3"/>
    <s v="Princeton"/>
    <x v="2"/>
    <x v="2"/>
    <d v="2016-09-19T00:00:00"/>
    <d v="2022-12-01T00:00:00"/>
    <x v="2"/>
    <x v="20"/>
    <s v="R"/>
    <s v="USD"/>
    <n v="169070"/>
    <n v="0"/>
    <n v="132344.18"/>
    <n v="0"/>
    <n v="132344.18"/>
    <n v="0"/>
    <n v="0"/>
    <n v="0"/>
    <n v="0"/>
    <n v="0"/>
    <n v="301414.18"/>
    <s v="USD"/>
    <n v="185977.00000000003"/>
    <n v="185977.00000000003"/>
    <x v="0"/>
    <n v="169070"/>
    <x v="1421"/>
    <n v="185977.00000000003"/>
    <n v="185977.00000000003"/>
    <n v="0.10000000000000017"/>
  </r>
  <r>
    <x v="1426"/>
    <x v="3"/>
    <s v="Princeton"/>
    <x v="2"/>
    <x v="2"/>
    <d v="2016-07-31T00:00:00"/>
    <d v="2022-12-01T00:00:00"/>
    <x v="1"/>
    <x v="11"/>
    <s v="V"/>
    <s v="USD"/>
    <n v="143711.70000000004"/>
    <n v="29524"/>
    <n v="0"/>
    <n v="0"/>
    <n v="29524"/>
    <n v="0"/>
    <n v="0"/>
    <n v="0"/>
    <n v="0"/>
    <n v="0"/>
    <n v="173235.70000000004"/>
    <s v="USD"/>
    <n v="165268.45500000005"/>
    <n v="165268.45500000005"/>
    <x v="0"/>
    <n v="143711.70000000004"/>
    <x v="1422"/>
    <n v="165268.45500000005"/>
    <n v="165268.45500000005"/>
    <n v="0.15"/>
  </r>
  <r>
    <x v="1427"/>
    <x v="0"/>
    <s v="Edinburgh"/>
    <x v="0"/>
    <x v="0"/>
    <d v="2016-07-31T00:00:00"/>
    <d v="2022-12-01T00:00:00"/>
    <x v="1"/>
    <x v="19"/>
    <s v="I"/>
    <s v="GBP"/>
    <n v="100139.60000000002"/>
    <n v="33440"/>
    <n v="0"/>
    <n v="0"/>
    <n v="33440"/>
    <n v="0"/>
    <n v="0"/>
    <n v="0"/>
    <n v="0"/>
    <n v="0"/>
    <n v="133579.60000000003"/>
    <s v="GBP"/>
    <n v="115160.54000000001"/>
    <n v="115160.54000000001"/>
    <x v="0"/>
    <n v="133250.75874757467"/>
    <x v="1423"/>
    <n v="153238.37255971087"/>
    <n v="153238.37255971087"/>
    <n v="0.15000000000000002"/>
  </r>
  <r>
    <x v="1428"/>
    <x v="1"/>
    <s v="Princeton"/>
    <x v="2"/>
    <x v="2"/>
    <d v="2016-07-31T00:00:00"/>
    <d v="2022-12-01T00:00:00"/>
    <x v="2"/>
    <x v="7"/>
    <s v="S"/>
    <s v="USD"/>
    <n v="109109.00000000003"/>
    <n v="32666.304"/>
    <n v="12838.260000000002"/>
    <n v="0"/>
    <n v="45504.563999999998"/>
    <n v="0"/>
    <n v="0"/>
    <n v="0"/>
    <n v="0"/>
    <n v="0"/>
    <n v="154613.56400000001"/>
    <s v="USD"/>
    <n v="114564.45000000004"/>
    <n v="114564.45000000004"/>
    <x v="0"/>
    <n v="109109.00000000003"/>
    <x v="1424"/>
    <n v="114564.45000000004"/>
    <n v="114564.45000000004"/>
    <n v="5.0000000000000093E-2"/>
  </r>
  <r>
    <x v="1429"/>
    <x v="3"/>
    <s v="Edinburgh"/>
    <x v="0"/>
    <x v="0"/>
    <d v="2016-08-01T00:00:00"/>
    <d v="2022-12-01T00:00:00"/>
    <x v="1"/>
    <x v="0"/>
    <s v="I"/>
    <s v="GBP"/>
    <n v="67320"/>
    <n v="15840"/>
    <n v="0"/>
    <n v="0"/>
    <n v="15840"/>
    <n v="0"/>
    <n v="0"/>
    <n v="0"/>
    <n v="0"/>
    <n v="0"/>
    <n v="83160"/>
    <s v="GBP"/>
    <n v="76744.800000000003"/>
    <n v="76744.800000000003"/>
    <x v="0"/>
    <n v="89579.358005092145"/>
    <x v="1425"/>
    <n v="102120.46812580506"/>
    <n v="102120.46812580506"/>
    <n v="0.14000000000000012"/>
  </r>
  <r>
    <x v="1430"/>
    <x v="4"/>
    <s v="Princeton"/>
    <x v="2"/>
    <x v="2"/>
    <d v="2016-08-01T00:00:00"/>
    <d v="2022-12-01T00:00:00"/>
    <x v="2"/>
    <x v="1"/>
    <s v="A"/>
    <s v="USD"/>
    <n v="209880.00000000003"/>
    <n v="285560"/>
    <n v="0"/>
    <n v="0"/>
    <n v="285560"/>
    <n v="0"/>
    <n v="0"/>
    <n v="0"/>
    <n v="0"/>
    <n v="0"/>
    <n v="495440"/>
    <s v="USD"/>
    <n v="237164.40000000002"/>
    <n v="237164.40000000002"/>
    <x v="0"/>
    <n v="209880.00000000003"/>
    <x v="1426"/>
    <n v="237164.40000000002"/>
    <n v="237164.40000000002"/>
    <n v="0.12999999999999995"/>
  </r>
  <r>
    <x v="1431"/>
    <x v="3"/>
    <s v="Gurgaon"/>
    <x v="12"/>
    <x v="1"/>
    <d v="2016-08-01T00:00:00"/>
    <d v="2022-12-01T00:00:00"/>
    <x v="1"/>
    <x v="7"/>
    <s v="W"/>
    <s v="INR"/>
    <n v="3025000.0000000005"/>
    <n v="470580"/>
    <n v="0"/>
    <n v="0"/>
    <n v="470580"/>
    <n v="0"/>
    <n v="0"/>
    <n v="6944"/>
    <n v="6944"/>
    <n v="0"/>
    <n v="3502524.0000000005"/>
    <s v="INR"/>
    <n v="3115750.0000000005"/>
    <n v="3115750.0000000005"/>
    <x v="0"/>
    <n v="44826.436483532772"/>
    <x v="1427"/>
    <n v="46171.229578038758"/>
    <n v="46171.229578038758"/>
    <n v="3.0000000000000044E-2"/>
  </r>
  <r>
    <x v="1432"/>
    <x v="0"/>
    <s v="London"/>
    <x v="0"/>
    <x v="0"/>
    <d v="2016-08-01T00:00:00"/>
    <d v="2022-12-01T00:00:00"/>
    <x v="4"/>
    <x v="17"/>
    <s v="S"/>
    <s v="GBP"/>
    <n v="139150"/>
    <n v="46354.000000000007"/>
    <n v="0"/>
    <n v="0"/>
    <n v="46354.000000000007"/>
    <n v="0"/>
    <n v="0"/>
    <n v="0"/>
    <n v="0"/>
    <n v="0"/>
    <n v="185504"/>
    <s v="GBP"/>
    <n v="140541.5"/>
    <n v="140541.5"/>
    <x v="0"/>
    <n v="185159.94751052544"/>
    <x v="1428"/>
    <n v="187011.5469856307"/>
    <n v="187011.5469856307"/>
    <n v="1.0000000000000052E-2"/>
  </r>
  <r>
    <x v="1433"/>
    <x v="1"/>
    <s v="Bloomfield Hills"/>
    <x v="2"/>
    <x v="2"/>
    <d v="2016-08-01T00:00:00"/>
    <d v="2022-12-01T00:00:00"/>
    <x v="2"/>
    <x v="24"/>
    <s v="I"/>
    <s v="USD"/>
    <n v="110110.00000000003"/>
    <n v="33739.243999999999"/>
    <n v="12287.1"/>
    <n v="0"/>
    <n v="46026.343999999997"/>
    <n v="0"/>
    <n v="0"/>
    <n v="0"/>
    <n v="0"/>
    <n v="0"/>
    <n v="156136.34400000004"/>
    <s v="USD"/>
    <n v="113413.30000000003"/>
    <n v="113413.30000000003"/>
    <x v="0"/>
    <n v="110110.00000000003"/>
    <x v="1429"/>
    <n v="113413.30000000003"/>
    <n v="113413.30000000003"/>
    <n v="3.000000000000002E-2"/>
  </r>
  <r>
    <x v="1434"/>
    <x v="7"/>
    <s v="Princeton"/>
    <x v="2"/>
    <x v="2"/>
    <d v="2009-09-08T00:00:00"/>
    <d v="2022-12-01T00:00:00"/>
    <x v="2"/>
    <x v="22"/>
    <s v="D"/>
    <s v="USD"/>
    <n v="85536"/>
    <n v="20289.500000000004"/>
    <n v="0"/>
    <n v="0"/>
    <n v="20289.500000000004"/>
    <n v="0"/>
    <n v="2719"/>
    <n v="0"/>
    <n v="2719"/>
    <n v="0"/>
    <n v="108544.5"/>
    <s v="USD"/>
    <n v="89812.800000000003"/>
    <n v="89812.800000000003"/>
    <x v="0"/>
    <n v="85536"/>
    <x v="1430"/>
    <n v="89812.800000000003"/>
    <n v="89812.800000000003"/>
    <n v="5.0000000000000037E-2"/>
  </r>
  <r>
    <x v="1435"/>
    <x v="4"/>
    <s v="San Francisco"/>
    <x v="2"/>
    <x v="2"/>
    <d v="2016-09-05T00:00:00"/>
    <d v="2022-12-01T00:00:00"/>
    <x v="3"/>
    <x v="0"/>
    <s v="I"/>
    <s v="USD"/>
    <n v="308000.00000000006"/>
    <n v="414315"/>
    <n v="0"/>
    <n v="0"/>
    <n v="414315"/>
    <n v="0"/>
    <n v="0"/>
    <n v="0"/>
    <n v="0"/>
    <n v="0"/>
    <n v="722315"/>
    <s v="USD"/>
    <n v="317240.00000000006"/>
    <n v="317240.00000000006"/>
    <x v="0"/>
    <n v="308000.00000000006"/>
    <x v="1431"/>
    <n v="317240.00000000006"/>
    <n v="317240.00000000006"/>
    <n v="2.9999999999999995E-2"/>
  </r>
  <r>
    <x v="1436"/>
    <x v="1"/>
    <s v="Munich"/>
    <x v="6"/>
    <x v="0"/>
    <d v="2016-08-01T00:00:00"/>
    <d v="2022-12-01T00:00:00"/>
    <x v="1"/>
    <x v="8"/>
    <s v="G"/>
    <s v="EUR"/>
    <n v="107107.00000000001"/>
    <n v="11675.400000000001"/>
    <n v="0"/>
    <n v="0"/>
    <n v="11675.400000000001"/>
    <n v="0"/>
    <n v="0"/>
    <n v="0"/>
    <n v="0"/>
    <n v="0"/>
    <n v="118782.40000000002"/>
    <s v="EUR"/>
    <n v="117817.70000000003"/>
    <n v="117817.70000000003"/>
    <x v="0"/>
    <n v="125026.0010968056"/>
    <x v="1432"/>
    <n v="137528.60120648617"/>
    <n v="137528.60120648617"/>
    <n v="0.10000000000000007"/>
  </r>
  <r>
    <x v="1437"/>
    <x v="1"/>
    <s v="Princeton"/>
    <x v="2"/>
    <x v="2"/>
    <d v="2016-08-01T00:00:00"/>
    <d v="2022-12-01T00:00:00"/>
    <x v="2"/>
    <x v="4"/>
    <s v="K"/>
    <s v="USD"/>
    <n v="107514.00000000003"/>
    <n v="31068.18"/>
    <n v="11903.76"/>
    <n v="0"/>
    <n v="42971.94"/>
    <n v="0"/>
    <n v="0"/>
    <n v="0"/>
    <n v="0"/>
    <n v="0"/>
    <n v="150485.94000000003"/>
    <s v="USD"/>
    <n v="123641.10000000002"/>
    <n v="123641.10000000002"/>
    <x v="0"/>
    <n v="107514.00000000003"/>
    <x v="1433"/>
    <n v="123641.10000000002"/>
    <n v="123641.10000000002"/>
    <n v="0.14999999999999988"/>
  </r>
  <r>
    <x v="1438"/>
    <x v="1"/>
    <s v="San Francisco"/>
    <x v="2"/>
    <x v="2"/>
    <d v="2016-08-22T00:00:00"/>
    <d v="2022-12-01T00:00:00"/>
    <x v="1"/>
    <x v="2"/>
    <s v="W"/>
    <s v="USD"/>
    <n v="103188.80000000002"/>
    <n v="12177.000000000002"/>
    <n v="0"/>
    <n v="0"/>
    <n v="12177.000000000002"/>
    <n v="0"/>
    <n v="11811"/>
    <n v="0"/>
    <n v="11811"/>
    <n v="0"/>
    <n v="127176.80000000002"/>
    <s v="USD"/>
    <n v="114539.56800000003"/>
    <n v="114539.56800000003"/>
    <x v="0"/>
    <n v="103188.80000000002"/>
    <x v="1434"/>
    <n v="114539.56800000003"/>
    <n v="114539.56800000003"/>
    <n v="0.11000000000000008"/>
  </r>
  <r>
    <x v="1439"/>
    <x v="0"/>
    <s v="London"/>
    <x v="0"/>
    <x v="0"/>
    <d v="2016-08-08T00:00:00"/>
    <d v="2022-12-01T00:00:00"/>
    <x v="4"/>
    <x v="0"/>
    <s v="F"/>
    <s v="GBP"/>
    <n v="79083.400000000009"/>
    <n v="59030.400000000001"/>
    <n v="0"/>
    <n v="0"/>
    <n v="59030.400000000001"/>
    <n v="0"/>
    <n v="0"/>
    <n v="0"/>
    <n v="0"/>
    <n v="0"/>
    <n v="138113.80000000002"/>
    <s v="GBP"/>
    <n v="89364.241999999998"/>
    <n v="89364.241999999998"/>
    <x v="0"/>
    <n v="105232.32621598196"/>
    <x v="1435"/>
    <n v="118912.52862405959"/>
    <n v="118912.52862405959"/>
    <n v="0.12999999999999978"/>
  </r>
  <r>
    <x v="1440"/>
    <x v="3"/>
    <s v="New York"/>
    <x v="2"/>
    <x v="2"/>
    <d v="2016-11-02T00:00:00"/>
    <d v="2022-12-01T00:00:00"/>
    <x v="1"/>
    <x v="12"/>
    <s v="X"/>
    <s v="USD"/>
    <n v="156816"/>
    <n v="18414"/>
    <n v="0"/>
    <n v="0"/>
    <n v="18414"/>
    <n v="0"/>
    <n v="0"/>
    <n v="0"/>
    <n v="0"/>
    <n v="0"/>
    <n v="175230"/>
    <s v="USD"/>
    <n v="167793.12"/>
    <n v="167793.12"/>
    <x v="0"/>
    <n v="156816"/>
    <x v="1436"/>
    <n v="167793.12"/>
    <n v="167793.12"/>
    <n v="6.9999999999999965E-2"/>
  </r>
  <r>
    <x v="1441"/>
    <x v="7"/>
    <s v="New York"/>
    <x v="2"/>
    <x v="2"/>
    <d v="2016-09-28T00:00:00"/>
    <d v="2022-12-01T00:00:00"/>
    <x v="0"/>
    <x v="3"/>
    <s v="W"/>
    <s v="USD"/>
    <n v="84947.06"/>
    <n v="2805.0000000000005"/>
    <n v="0"/>
    <n v="0"/>
    <n v="2805.0000000000005"/>
    <n v="0"/>
    <n v="12233"/>
    <n v="0"/>
    <n v="12233"/>
    <n v="0"/>
    <n v="99985.06"/>
    <s v="USD"/>
    <n v="91742.824800000002"/>
    <n v="91742.824800000002"/>
    <x v="0"/>
    <n v="84947.06"/>
    <x v="1437"/>
    <n v="91742.824800000002"/>
    <n v="91742.824800000002"/>
    <n v="8.0000000000000057E-2"/>
  </r>
  <r>
    <x v="1442"/>
    <x v="8"/>
    <s v="Princeton"/>
    <x v="2"/>
    <x v="2"/>
    <d v="2016-10-17T00:00:00"/>
    <d v="2022-12-01T00:00:00"/>
    <x v="0"/>
    <x v="0"/>
    <s v="Y"/>
    <s v="USD"/>
    <n v="142758"/>
    <n v="37587"/>
    <n v="0"/>
    <n v="0"/>
    <n v="37587"/>
    <n v="0"/>
    <n v="0"/>
    <n v="0"/>
    <n v="0"/>
    <n v="0"/>
    <n v="180345"/>
    <s v="USD"/>
    <n v="152751.06"/>
    <n v="152751.06"/>
    <x v="0"/>
    <n v="142758"/>
    <x v="1438"/>
    <n v="152751.06"/>
    <n v="152751.06"/>
    <n v="6.9999999999999979E-2"/>
  </r>
  <r>
    <x v="1443"/>
    <x v="0"/>
    <s v="New York"/>
    <x v="2"/>
    <x v="2"/>
    <d v="2016-09-15T00:00:00"/>
    <d v="2022-12-01T00:00:00"/>
    <x v="0"/>
    <x v="17"/>
    <s v="N"/>
    <s v="USD"/>
    <n v="202399.99999999997"/>
    <n v="79200"/>
    <n v="0"/>
    <n v="0"/>
    <n v="79200"/>
    <n v="0"/>
    <n v="0"/>
    <n v="0"/>
    <n v="0"/>
    <n v="0"/>
    <n v="281600"/>
    <s v="USD"/>
    <n v="226688"/>
    <n v="226688"/>
    <x v="0"/>
    <n v="202399.99999999997"/>
    <x v="1439"/>
    <n v="226688"/>
    <n v="226688"/>
    <n v="0.12000000000000016"/>
  </r>
  <r>
    <x v="1444"/>
    <x v="3"/>
    <s v="New York"/>
    <x v="2"/>
    <x v="2"/>
    <d v="2016-09-06T00:00:00"/>
    <d v="2022-12-01T00:00:00"/>
    <x v="2"/>
    <x v="13"/>
    <s v="Q"/>
    <s v="USD"/>
    <n v="163020.00000000003"/>
    <n v="166980.00000000003"/>
    <n v="0"/>
    <n v="0"/>
    <n v="166980.00000000003"/>
    <n v="0"/>
    <n v="0"/>
    <n v="0"/>
    <n v="0"/>
    <n v="0"/>
    <n v="330000.00000000006"/>
    <s v="USD"/>
    <n v="185842.80000000005"/>
    <n v="185842.80000000005"/>
    <x v="0"/>
    <n v="163020.00000000003"/>
    <x v="1440"/>
    <n v="185842.80000000005"/>
    <n v="185842.80000000005"/>
    <n v="0.14000000000000007"/>
  </r>
  <r>
    <x v="1445"/>
    <x v="1"/>
    <s v="Tokyo"/>
    <x v="1"/>
    <x v="1"/>
    <d v="2007-07-23T00:00:00"/>
    <d v="2022-12-01T00:00:00"/>
    <x v="0"/>
    <x v="6"/>
    <s v="S"/>
    <s v="JPY"/>
    <n v="14559050.000000002"/>
    <n v="1617000.0000000002"/>
    <n v="0"/>
    <n v="0"/>
    <n v="1617000.0000000002"/>
    <n v="0"/>
    <n v="0"/>
    <n v="0"/>
    <n v="0"/>
    <n v="0"/>
    <n v="16176050.000000002"/>
    <s v="JPY"/>
    <n v="14995821.500000002"/>
    <n v="14995821.500000002"/>
    <x v="0"/>
    <n v="134005.70665930325"/>
    <x v="1441"/>
    <n v="138025.87785908236"/>
    <n v="138025.87785908236"/>
    <n v="3.000000000000012E-2"/>
  </r>
  <r>
    <x v="1446"/>
    <x v="5"/>
    <s v="New York"/>
    <x v="2"/>
    <x v="2"/>
    <d v="2009-09-08T00:00:00"/>
    <d v="2022-12-01T00:00:00"/>
    <x v="2"/>
    <x v="3"/>
    <s v="J"/>
    <s v="USD"/>
    <n v="104267.46000000002"/>
    <n v="105751.80000000002"/>
    <n v="0"/>
    <n v="0"/>
    <n v="105751.80000000002"/>
    <n v="0"/>
    <n v="0"/>
    <n v="0"/>
    <n v="0"/>
    <n v="0"/>
    <n v="210019.26000000004"/>
    <s v="USD"/>
    <n v="114694.20600000003"/>
    <n v="114694.20600000003"/>
    <x v="0"/>
    <n v="104267.46000000002"/>
    <x v="1442"/>
    <n v="114694.20600000003"/>
    <n v="114694.20600000003"/>
    <n v="0.10000000000000012"/>
  </r>
  <r>
    <x v="1447"/>
    <x v="0"/>
    <s v="Edinburgh"/>
    <x v="0"/>
    <x v="0"/>
    <d v="2016-09-06T00:00:00"/>
    <d v="2022-12-01T00:00:00"/>
    <x v="1"/>
    <x v="14"/>
    <s v="T"/>
    <s v="GBP"/>
    <n v="99220.000000000029"/>
    <n v="36940.199999999997"/>
    <n v="0"/>
    <n v="0"/>
    <n v="36940.199999999997"/>
    <n v="0"/>
    <n v="0"/>
    <n v="0"/>
    <n v="0"/>
    <n v="0"/>
    <n v="136160.20000000001"/>
    <s v="GBP"/>
    <n v="112118.60000000002"/>
    <n v="112118.60000000002"/>
    <x v="0"/>
    <n v="132027.09300750514"/>
    <x v="1443"/>
    <n v="149190.61509848078"/>
    <n v="149190.61509848078"/>
    <n v="0.12999999999999973"/>
  </r>
  <r>
    <x v="1448"/>
    <x v="4"/>
    <s v="New York"/>
    <x v="2"/>
    <x v="2"/>
    <d v="2016-09-05T00:00:00"/>
    <d v="2022-12-01T00:00:00"/>
    <x v="5"/>
    <x v="1"/>
    <s v="H"/>
    <s v="USD"/>
    <n v="302500"/>
    <n v="1360425"/>
    <n v="0"/>
    <n v="0"/>
    <n v="1360425"/>
    <n v="0"/>
    <n v="0"/>
    <n v="0"/>
    <n v="0"/>
    <n v="288750"/>
    <n v="1951675"/>
    <s v="USD"/>
    <n v="341824.99999999994"/>
    <n v="341824.99999999994"/>
    <x v="0"/>
    <n v="302500"/>
    <x v="1444"/>
    <n v="341824.99999999994"/>
    <n v="341824.99999999994"/>
    <n v="0.12999999999999981"/>
  </r>
  <r>
    <x v="1449"/>
    <x v="4"/>
    <s v="New York"/>
    <x v="2"/>
    <x v="2"/>
    <d v="2016-09-06T00:00:00"/>
    <d v="2022-12-01T00:00:00"/>
    <x v="2"/>
    <x v="4"/>
    <s v="E"/>
    <s v="USD"/>
    <n v="238865.00000000003"/>
    <n v="488419.8"/>
    <n v="884349.99999999988"/>
    <n v="0"/>
    <n v="1372769.7999999998"/>
    <n v="0"/>
    <n v="0"/>
    <n v="0"/>
    <n v="0"/>
    <n v="0"/>
    <n v="1611634.7999999998"/>
    <s v="USD"/>
    <n v="246030.95000000004"/>
    <n v="246030.95000000004"/>
    <x v="0"/>
    <n v="238865.00000000003"/>
    <x v="1445"/>
    <n v="246030.95000000004"/>
    <n v="246030.95000000004"/>
    <n v="3.0000000000000044E-2"/>
  </r>
  <r>
    <x v="1450"/>
    <x v="4"/>
    <s v="New York"/>
    <x v="2"/>
    <x v="2"/>
    <d v="2016-09-01T00:00:00"/>
    <d v="2022-12-01T00:00:00"/>
    <x v="0"/>
    <x v="18"/>
    <s v="O"/>
    <s v="USD"/>
    <n v="258940.00000000006"/>
    <n v="191400.00000000003"/>
    <n v="0"/>
    <n v="0"/>
    <n v="191400.00000000003"/>
    <n v="0"/>
    <n v="0"/>
    <n v="0"/>
    <n v="0"/>
    <n v="112000.00000000001"/>
    <n v="562340.00000000012"/>
    <s v="USD"/>
    <n v="282244.60000000009"/>
    <n v="282244.60000000009"/>
    <x v="0"/>
    <n v="258940.00000000006"/>
    <x v="1446"/>
    <n v="282244.60000000009"/>
    <n v="282244.60000000009"/>
    <n v="9.0000000000000122E-2"/>
  </r>
  <r>
    <x v="1451"/>
    <x v="4"/>
    <s v="New York"/>
    <x v="2"/>
    <x v="2"/>
    <d v="2016-08-29T00:00:00"/>
    <d v="2022-12-01T00:00:00"/>
    <x v="1"/>
    <x v="4"/>
    <s v="J"/>
    <s v="USD"/>
    <n v="294250"/>
    <n v="916300.00000000012"/>
    <n v="0"/>
    <n v="0"/>
    <n v="916300.00000000012"/>
    <n v="0"/>
    <n v="0"/>
    <n v="0"/>
    <n v="0"/>
    <n v="318000"/>
    <n v="1528550"/>
    <s v="USD"/>
    <n v="297192.5"/>
    <n v="297192.5"/>
    <x v="0"/>
    <n v="294250"/>
    <x v="1447"/>
    <n v="297192.5"/>
    <n v="297192.5"/>
    <n v="0.01"/>
  </r>
  <r>
    <x v="1452"/>
    <x v="3"/>
    <s v="London"/>
    <x v="0"/>
    <x v="0"/>
    <d v="2016-09-06T00:00:00"/>
    <d v="2022-12-01T00:00:00"/>
    <x v="3"/>
    <x v="11"/>
    <s v="T"/>
    <s v="GBP"/>
    <n v="127050.00000000001"/>
    <n v="34577.399999999994"/>
    <n v="0"/>
    <n v="0"/>
    <n v="34577.399999999994"/>
    <n v="0"/>
    <n v="0"/>
    <n v="0"/>
    <n v="0"/>
    <n v="0"/>
    <n v="161627.40000000002"/>
    <s v="GBP"/>
    <n v="146107.5"/>
    <n v="146107.5"/>
    <x v="0"/>
    <n v="169059.08250961019"/>
    <x v="1448"/>
    <n v="194417.9448860517"/>
    <n v="194417.9448860517"/>
    <n v="0.14999999999999988"/>
  </r>
  <r>
    <x v="1453"/>
    <x v="7"/>
    <s v="Singapore"/>
    <x v="9"/>
    <x v="1"/>
    <d v="2016-09-19T00:00:00"/>
    <d v="2022-12-01T00:00:00"/>
    <x v="4"/>
    <x v="18"/>
    <s v="Y"/>
    <s v="SGD"/>
    <n v="90288.000000000015"/>
    <n v="30008"/>
    <n v="0"/>
    <n v="0"/>
    <n v="30008"/>
    <n v="0"/>
    <n v="0"/>
    <n v="0"/>
    <n v="0"/>
    <n v="0"/>
    <n v="120296.00000000001"/>
    <s v="SGD"/>
    <n v="93899.520000000019"/>
    <n v="93899.520000000019"/>
    <x v="0"/>
    <n v="67507.570376462681"/>
    <x v="1449"/>
    <n v="70207.873191521183"/>
    <n v="70207.873191521183"/>
    <n v="3.9999999999999911E-2"/>
  </r>
  <r>
    <x v="1454"/>
    <x v="3"/>
    <s v="Princeton"/>
    <x v="2"/>
    <x v="2"/>
    <d v="2016-09-26T00:00:00"/>
    <d v="2022-12-01T00:00:00"/>
    <x v="2"/>
    <x v="9"/>
    <s v="N"/>
    <s v="USD"/>
    <n v="157080"/>
    <n v="0"/>
    <n v="303000"/>
    <n v="0"/>
    <n v="303000"/>
    <n v="0"/>
    <n v="0"/>
    <n v="0"/>
    <n v="0"/>
    <n v="0"/>
    <n v="460080"/>
    <s v="USD"/>
    <n v="163363.20000000001"/>
    <n v="163363.20000000001"/>
    <x v="0"/>
    <n v="157080"/>
    <x v="1450"/>
    <n v="163363.20000000001"/>
    <n v="163363.20000000001"/>
    <n v="4.0000000000000077E-2"/>
  </r>
  <r>
    <x v="1455"/>
    <x v="7"/>
    <s v="Princeton"/>
    <x v="2"/>
    <x v="2"/>
    <d v="2016-09-19T00:00:00"/>
    <d v="2022-12-01T00:00:00"/>
    <x v="2"/>
    <x v="5"/>
    <s v="P"/>
    <s v="USD"/>
    <n v="75735"/>
    <n v="12969.99"/>
    <n v="5633.8499999999995"/>
    <n v="0"/>
    <n v="18603.84"/>
    <n v="0"/>
    <n v="246"/>
    <n v="0"/>
    <n v="246"/>
    <n v="0"/>
    <n v="94584.84"/>
    <s v="USD"/>
    <n v="81793.8"/>
    <n v="81793.8"/>
    <x v="0"/>
    <n v="75735"/>
    <x v="1451"/>
    <n v="81793.8"/>
    <n v="81793.8"/>
    <n v="8.0000000000000043E-2"/>
  </r>
  <r>
    <x v="1456"/>
    <x v="1"/>
    <s v="Princeton"/>
    <x v="2"/>
    <x v="2"/>
    <d v="2016-11-15T00:00:00"/>
    <d v="2022-12-01T00:00:00"/>
    <x v="2"/>
    <x v="12"/>
    <s v="T"/>
    <s v="USD"/>
    <n v="107910.00000000003"/>
    <n v="20548.704000000002"/>
    <n v="8509.68"/>
    <n v="0"/>
    <n v="29058.384000000002"/>
    <n v="0"/>
    <n v="0"/>
    <n v="0"/>
    <n v="0"/>
    <n v="0"/>
    <n v="136968.38400000002"/>
    <s v="USD"/>
    <n v="113305.50000000003"/>
    <n v="113305.50000000003"/>
    <x v="0"/>
    <n v="107910.00000000003"/>
    <x v="1452"/>
    <n v="113305.50000000003"/>
    <n v="113305.50000000003"/>
    <n v="4.9999999999999989E-2"/>
  </r>
  <r>
    <x v="1457"/>
    <x v="0"/>
    <s v="Princeton"/>
    <x v="2"/>
    <x v="2"/>
    <d v="2009-06-08T00:00:00"/>
    <d v="2022-12-01T00:00:00"/>
    <x v="1"/>
    <x v="22"/>
    <s v="R"/>
    <s v="USD"/>
    <n v="211310"/>
    <n v="101365.00000000001"/>
    <n v="0"/>
    <n v="0"/>
    <n v="101365.00000000001"/>
    <n v="0"/>
    <n v="0"/>
    <n v="0"/>
    <n v="0"/>
    <n v="0"/>
    <n v="312675"/>
    <s v="USD"/>
    <n v="219762.4"/>
    <n v="219762.4"/>
    <x v="0"/>
    <n v="211310"/>
    <x v="1453"/>
    <n v="219762.4"/>
    <n v="219762.4"/>
    <n v="3.9999999999999973E-2"/>
  </r>
  <r>
    <x v="1458"/>
    <x v="0"/>
    <s v="Princeton"/>
    <x v="2"/>
    <x v="2"/>
    <d v="2016-12-26T00:00:00"/>
    <d v="2022-12-01T00:00:00"/>
    <x v="4"/>
    <x v="7"/>
    <s v="Y"/>
    <s v="USD"/>
    <n v="176976.80000000002"/>
    <n v="160270"/>
    <n v="0"/>
    <n v="0"/>
    <n v="160270"/>
    <n v="0"/>
    <n v="0"/>
    <n v="0"/>
    <n v="0"/>
    <n v="0"/>
    <n v="337246.80000000005"/>
    <s v="USD"/>
    <n v="189365.17600000004"/>
    <n v="189365.17600000004"/>
    <x v="0"/>
    <n v="176976.80000000002"/>
    <x v="1454"/>
    <n v="189365.17600000004"/>
    <n v="189365.17600000004"/>
    <n v="7.0000000000000104E-2"/>
  </r>
  <r>
    <x v="1459"/>
    <x v="3"/>
    <s v="London"/>
    <x v="0"/>
    <x v="0"/>
    <d v="2016-10-10T00:00:00"/>
    <d v="2022-12-01T00:00:00"/>
    <x v="2"/>
    <x v="1"/>
    <s v="D"/>
    <s v="GBP"/>
    <n v="99704.000000000015"/>
    <n v="39270.000000000007"/>
    <n v="0"/>
    <n v="0"/>
    <n v="39270.000000000007"/>
    <n v="0"/>
    <n v="0"/>
    <n v="0"/>
    <n v="0"/>
    <n v="0"/>
    <n v="138974.00000000003"/>
    <s v="GBP"/>
    <n v="113662.56000000003"/>
    <n v="113662.56000000003"/>
    <x v="0"/>
    <n v="132671.12760754171"/>
    <x v="1455"/>
    <n v="151245.08547259757"/>
    <n v="151245.08547259757"/>
    <n v="0.1400000000000001"/>
  </r>
  <r>
    <x v="1460"/>
    <x v="0"/>
    <s v="New York"/>
    <x v="2"/>
    <x v="2"/>
    <d v="2016-10-10T00:00:00"/>
    <d v="2022-12-01T00:00:00"/>
    <x v="3"/>
    <x v="25"/>
    <s v="E"/>
    <s v="USD"/>
    <n v="222222.00000000006"/>
    <n v="58685.000000000007"/>
    <n v="0"/>
    <n v="0"/>
    <n v="58685.000000000007"/>
    <n v="0"/>
    <n v="0"/>
    <n v="0"/>
    <n v="0"/>
    <n v="0"/>
    <n v="280907.00000000006"/>
    <s v="USD"/>
    <n v="224444.22000000006"/>
    <n v="224444.22000000006"/>
    <x v="0"/>
    <n v="222222.00000000006"/>
    <x v="1456"/>
    <n v="224444.22000000006"/>
    <n v="224444.22000000006"/>
    <n v="1.0000000000000002E-2"/>
  </r>
  <r>
    <x v="1461"/>
    <x v="0"/>
    <s v="New York"/>
    <x v="2"/>
    <x v="2"/>
    <d v="2016-10-17T00:00:00"/>
    <d v="2022-12-01T00:00:00"/>
    <x v="2"/>
    <x v="15"/>
    <s v="M"/>
    <s v="USD"/>
    <n v="211090.00000000003"/>
    <n v="377300.00000000006"/>
    <n v="129651.25"/>
    <n v="0"/>
    <n v="506951.25000000006"/>
    <n v="0"/>
    <n v="0"/>
    <n v="0"/>
    <n v="0"/>
    <n v="0"/>
    <n v="718041.25000000012"/>
    <s v="USD"/>
    <n v="230088.10000000003"/>
    <n v="230088.10000000003"/>
    <x v="0"/>
    <n v="211090.00000000003"/>
    <x v="1457"/>
    <n v="230088.10000000003"/>
    <n v="230088.10000000003"/>
    <n v="9.0000000000000011E-2"/>
  </r>
  <r>
    <x v="1462"/>
    <x v="1"/>
    <s v="Princeton"/>
    <x v="2"/>
    <x v="2"/>
    <d v="2016-12-05T00:00:00"/>
    <d v="2022-12-01T00:00:00"/>
    <x v="2"/>
    <x v="25"/>
    <s v="B"/>
    <s v="USD"/>
    <n v="111870"/>
    <n v="26060.925000000003"/>
    <n v="10001.25"/>
    <n v="0"/>
    <n v="36062.175000000003"/>
    <n v="0"/>
    <n v="0"/>
    <n v="0"/>
    <n v="0"/>
    <n v="0"/>
    <n v="147932.17499999999"/>
    <s v="USD"/>
    <n v="120819.6"/>
    <n v="120819.6"/>
    <x v="0"/>
    <n v="111870"/>
    <x v="1458"/>
    <n v="120819.6"/>
    <n v="120819.6"/>
    <n v="8.0000000000000057E-2"/>
  </r>
  <r>
    <x v="1463"/>
    <x v="0"/>
    <s v="Princeton"/>
    <x v="2"/>
    <x v="2"/>
    <d v="2016-10-31T00:00:00"/>
    <d v="2022-12-01T00:00:00"/>
    <x v="2"/>
    <x v="6"/>
    <s v="Q"/>
    <s v="USD"/>
    <n v="225720.00000000006"/>
    <n v="225170.00000000003"/>
    <n v="0"/>
    <n v="0"/>
    <n v="225170.00000000003"/>
    <n v="0"/>
    <n v="0"/>
    <n v="0"/>
    <n v="0"/>
    <n v="0"/>
    <n v="450890.00000000012"/>
    <s v="USD"/>
    <n v="257320.8000000001"/>
    <n v="257320.8000000001"/>
    <x v="0"/>
    <n v="225720.00000000006"/>
    <x v="1459"/>
    <n v="257320.8000000001"/>
    <n v="257320.8000000001"/>
    <n v="0.14000000000000018"/>
  </r>
  <r>
    <x v="1464"/>
    <x v="0"/>
    <s v="San Francisco"/>
    <x v="2"/>
    <x v="2"/>
    <d v="2016-11-15T00:00:00"/>
    <d v="2022-12-01T00:00:00"/>
    <x v="0"/>
    <x v="3"/>
    <s v="C"/>
    <s v="USD"/>
    <n v="201465.00000000006"/>
    <n v="294030"/>
    <n v="0"/>
    <n v="0"/>
    <n v="294030"/>
    <n v="0"/>
    <n v="0"/>
    <n v="0"/>
    <n v="0"/>
    <n v="0"/>
    <n v="495495.00000000006"/>
    <s v="USD"/>
    <n v="205494.30000000008"/>
    <n v="205494.30000000008"/>
    <x v="0"/>
    <n v="201465.00000000006"/>
    <x v="1460"/>
    <n v="205494.30000000008"/>
    <n v="205494.30000000008"/>
    <n v="2.000000000000008E-2"/>
  </r>
  <r>
    <x v="1465"/>
    <x v="0"/>
    <s v="Washington"/>
    <x v="2"/>
    <x v="2"/>
    <d v="2017-01-09T00:00:00"/>
    <d v="2022-12-01T00:00:00"/>
    <x v="0"/>
    <x v="11"/>
    <s v="L"/>
    <s v="USD"/>
    <n v="182773.80000000002"/>
    <n v="69174.599999999991"/>
    <n v="0"/>
    <n v="0"/>
    <n v="69174.599999999991"/>
    <n v="0"/>
    <n v="0"/>
    <n v="0"/>
    <n v="0"/>
    <n v="0"/>
    <n v="251948.40000000002"/>
    <s v="USD"/>
    <n v="193740.22800000003"/>
    <n v="193740.22800000003"/>
    <x v="0"/>
    <n v="182773.80000000002"/>
    <x v="1461"/>
    <n v="193740.22800000003"/>
    <n v="193740.22800000003"/>
    <n v="6.0000000000000074E-2"/>
  </r>
  <r>
    <x v="1466"/>
    <x v="0"/>
    <s v="New York"/>
    <x v="2"/>
    <x v="2"/>
    <d v="2016-11-15T00:00:00"/>
    <d v="2022-12-01T00:00:00"/>
    <x v="2"/>
    <x v="7"/>
    <s v="N"/>
    <s v="USD"/>
    <n v="207900.00000000003"/>
    <n v="925650.00000000012"/>
    <n v="0"/>
    <n v="0"/>
    <n v="925650.00000000012"/>
    <n v="0"/>
    <n v="0"/>
    <n v="0"/>
    <n v="0"/>
    <n v="0"/>
    <n v="1133550.0000000002"/>
    <s v="USD"/>
    <n v="228690.00000000006"/>
    <n v="228690.00000000006"/>
    <x v="0"/>
    <n v="207900.00000000003"/>
    <x v="1462"/>
    <n v="228690.00000000006"/>
    <n v="228690.00000000006"/>
    <n v="0.10000000000000013"/>
  </r>
  <r>
    <x v="1467"/>
    <x v="0"/>
    <s v="Wilmington"/>
    <x v="2"/>
    <x v="2"/>
    <d v="2016-12-05T00:00:00"/>
    <d v="2022-12-01T00:00:00"/>
    <x v="1"/>
    <x v="23"/>
    <s v="C"/>
    <s v="USD"/>
    <n v="170176.6"/>
    <n v="92565.000000000015"/>
    <n v="0"/>
    <n v="0"/>
    <n v="92565.000000000015"/>
    <n v="0"/>
    <n v="0"/>
    <n v="0"/>
    <n v="0"/>
    <n v="0"/>
    <n v="262741.60000000003"/>
    <s v="USD"/>
    <n v="195703.09"/>
    <n v="195703.09"/>
    <x v="0"/>
    <n v="170176.6"/>
    <x v="1463"/>
    <n v="195703.09"/>
    <n v="195703.09"/>
    <n v="0.14999999999999994"/>
  </r>
  <r>
    <x v="1468"/>
    <x v="3"/>
    <s v="San Francisco"/>
    <x v="2"/>
    <x v="2"/>
    <d v="1999-08-23T00:00:00"/>
    <d v="2022-12-01T00:00:00"/>
    <x v="2"/>
    <x v="12"/>
    <s v="L"/>
    <s v="USD"/>
    <n v="141680.00000000003"/>
    <n v="31020"/>
    <n v="0"/>
    <n v="0"/>
    <n v="31020"/>
    <n v="0"/>
    <n v="0"/>
    <n v="0"/>
    <n v="0"/>
    <n v="0"/>
    <n v="172700.00000000003"/>
    <s v="USD"/>
    <n v="143096.80000000002"/>
    <n v="143096.80000000002"/>
    <x v="0"/>
    <n v="141680.00000000003"/>
    <x v="1464"/>
    <n v="143096.80000000002"/>
    <n v="143096.80000000002"/>
    <n v="9.9999999999999152E-3"/>
  </r>
  <r>
    <x v="1469"/>
    <x v="3"/>
    <s v="London"/>
    <x v="0"/>
    <x v="0"/>
    <d v="2016-11-07T00:00:00"/>
    <d v="2022-12-01T00:00:00"/>
    <x v="5"/>
    <x v="7"/>
    <s v="E"/>
    <s v="GBP"/>
    <n v="100045.00000000001"/>
    <n v="57035"/>
    <n v="0"/>
    <n v="0"/>
    <n v="57035"/>
    <n v="0"/>
    <n v="0"/>
    <n v="0"/>
    <n v="0"/>
    <n v="0"/>
    <n v="157080"/>
    <s v="GBP"/>
    <n v="102045.90000000002"/>
    <n v="102045.90000000002"/>
    <x v="0"/>
    <n v="133124.87925756752"/>
    <x v="1465"/>
    <n v="135787.37684271889"/>
    <n v="135787.37684271889"/>
    <n v="2.0000000000000174E-2"/>
  </r>
  <r>
    <x v="1470"/>
    <x v="1"/>
    <s v="Seattle"/>
    <x v="2"/>
    <x v="2"/>
    <d v="2016-11-07T00:00:00"/>
    <d v="2022-12-01T00:00:00"/>
    <x v="2"/>
    <x v="2"/>
    <s v="C"/>
    <s v="USD"/>
    <n v="113850.00000000001"/>
    <n v="51727.500000000007"/>
    <n v="0"/>
    <n v="0"/>
    <n v="51727.500000000007"/>
    <n v="0"/>
    <n v="0"/>
    <n v="0"/>
    <n v="0"/>
    <n v="0"/>
    <n v="165577.50000000003"/>
    <s v="USD"/>
    <n v="127512.00000000003"/>
    <n v="127512.00000000003"/>
    <x v="0"/>
    <n v="113850.00000000001"/>
    <x v="1466"/>
    <n v="127512.00000000003"/>
    <n v="127512.00000000003"/>
    <n v="0.12000000000000011"/>
  </r>
  <r>
    <x v="1471"/>
    <x v="0"/>
    <s v="Taipei"/>
    <x v="25"/>
    <x v="1"/>
    <d v="2016-11-14T00:00:00"/>
    <d v="2022-12-01T00:00:00"/>
    <x v="4"/>
    <x v="20"/>
    <s v="E"/>
    <s v="TWD"/>
    <n v="3434970.0000000005"/>
    <n v="1352780.0000000002"/>
    <n v="0"/>
    <n v="0"/>
    <n v="1352780.0000000002"/>
    <n v="0"/>
    <n v="0"/>
    <n v="0"/>
    <n v="0"/>
    <n v="0"/>
    <n v="4787750.0000000009"/>
    <s v="TWD"/>
    <n v="3847166.4000000008"/>
    <n v="3847166.4000000008"/>
    <x v="0"/>
    <n v="114646.12919913892"/>
    <x v="1467"/>
    <n v="128403.6647030356"/>
    <n v="128403.6647030356"/>
    <n v="0.12000000000000009"/>
  </r>
  <r>
    <x v="1472"/>
    <x v="4"/>
    <s v="Hong Kong"/>
    <x v="3"/>
    <x v="1"/>
    <d v="2016-11-14T00:00:00"/>
    <d v="2022-12-01T00:00:00"/>
    <x v="3"/>
    <x v="3"/>
    <s v="U"/>
    <s v="HKD"/>
    <n v="2585255.2000000002"/>
    <n v="2554200.0000000005"/>
    <n v="0"/>
    <n v="0"/>
    <n v="2554200.0000000005"/>
    <n v="0"/>
    <n v="0"/>
    <n v="0"/>
    <n v="0"/>
    <n v="0"/>
    <n v="5139455.2000000011"/>
    <s v="HKD"/>
    <n v="2611107.7520000003"/>
    <n v="2611107.7520000003"/>
    <x v="0"/>
    <n v="329577.48130772618"/>
    <x v="1468"/>
    <n v="332873.25612080347"/>
    <n v="332873.25612080347"/>
    <n v="1.0000000000000104E-2"/>
  </r>
  <r>
    <x v="1473"/>
    <x v="3"/>
    <s v="Raleigh"/>
    <x v="2"/>
    <x v="2"/>
    <d v="2016-11-14T00:00:00"/>
    <d v="2022-12-01T00:00:00"/>
    <x v="0"/>
    <x v="0"/>
    <s v="Z"/>
    <s v="USD"/>
    <n v="105553.80000000002"/>
    <n v="36432"/>
    <n v="0"/>
    <n v="0"/>
    <n v="36432"/>
    <n v="0"/>
    <n v="0"/>
    <n v="0"/>
    <n v="0"/>
    <n v="0"/>
    <n v="141985.80000000002"/>
    <s v="USD"/>
    <n v="111887.02800000002"/>
    <n v="111887.02800000002"/>
    <x v="0"/>
    <n v="105553.80000000002"/>
    <x v="1469"/>
    <n v="111887.02800000002"/>
    <n v="111887.02800000002"/>
    <n v="6.0000000000000019E-2"/>
  </r>
  <r>
    <x v="1474"/>
    <x v="0"/>
    <s v="Wilmington"/>
    <x v="2"/>
    <x v="2"/>
    <d v="2016-11-21T00:00:00"/>
    <d v="2022-12-01T00:00:00"/>
    <x v="1"/>
    <x v="10"/>
    <s v="N"/>
    <s v="USD"/>
    <n v="139920"/>
    <n v="17820"/>
    <n v="0"/>
    <n v="0"/>
    <n v="17820"/>
    <n v="0"/>
    <n v="0"/>
    <n v="0"/>
    <n v="0"/>
    <n v="0"/>
    <n v="157740"/>
    <s v="USD"/>
    <n v="152512.80000000002"/>
    <n v="152512.80000000002"/>
    <x v="0"/>
    <n v="139920"/>
    <x v="1470"/>
    <n v="152512.80000000002"/>
    <n v="152512.80000000002"/>
    <n v="9.0000000000000122E-2"/>
  </r>
  <r>
    <x v="1475"/>
    <x v="3"/>
    <s v="New York"/>
    <x v="2"/>
    <x v="2"/>
    <d v="2017-01-09T00:00:00"/>
    <d v="2022-12-01T00:00:00"/>
    <x v="1"/>
    <x v="22"/>
    <s v="D"/>
    <s v="USD"/>
    <n v="154869.00000000003"/>
    <n v="34848"/>
    <n v="0"/>
    <n v="0"/>
    <n v="34848"/>
    <n v="0"/>
    <n v="0"/>
    <n v="0"/>
    <n v="0"/>
    <n v="0"/>
    <n v="189717.00000000003"/>
    <s v="USD"/>
    <n v="170355.90000000005"/>
    <n v="170355.90000000005"/>
    <x v="0"/>
    <n v="154869.00000000003"/>
    <x v="1471"/>
    <n v="170355.90000000005"/>
    <n v="170355.90000000005"/>
    <n v="0.10000000000000013"/>
  </r>
  <r>
    <x v="1476"/>
    <x v="4"/>
    <s v="New York"/>
    <x v="2"/>
    <x v="2"/>
    <d v="2016-11-21T00:00:00"/>
    <d v="2022-12-01T00:00:00"/>
    <x v="3"/>
    <x v="25"/>
    <s v="N"/>
    <s v="USD"/>
    <n v="258720.00000000006"/>
    <n v="266593.8"/>
    <n v="0"/>
    <n v="0"/>
    <n v="266593.8"/>
    <n v="0"/>
    <n v="0"/>
    <n v="0"/>
    <n v="0"/>
    <n v="0"/>
    <n v="525313.80000000005"/>
    <s v="USD"/>
    <n v="266481.60000000009"/>
    <n v="266481.60000000009"/>
    <x v="0"/>
    <n v="258720.00000000006"/>
    <x v="1472"/>
    <n v="266481.60000000009"/>
    <n v="266481.60000000009"/>
    <n v="3.0000000000000127E-2"/>
  </r>
  <r>
    <x v="1477"/>
    <x v="1"/>
    <s v="Princeton"/>
    <x v="2"/>
    <x v="2"/>
    <d v="2016-11-21T00:00:00"/>
    <d v="2022-12-01T00:00:00"/>
    <x v="2"/>
    <x v="13"/>
    <s v="P"/>
    <s v="USD"/>
    <n v="107910.00000000003"/>
    <n v="26677.266"/>
    <n v="9808.18"/>
    <n v="0"/>
    <n v="36485.445999999996"/>
    <n v="0"/>
    <n v="0"/>
    <n v="0"/>
    <n v="0"/>
    <n v="0"/>
    <n v="144395.44600000003"/>
    <s v="USD"/>
    <n v="111147.30000000003"/>
    <n v="111147.30000000003"/>
    <x v="0"/>
    <n v="107910.00000000003"/>
    <x v="1473"/>
    <n v="111147.30000000003"/>
    <n v="111147.30000000003"/>
    <n v="3.000000000000002E-2"/>
  </r>
  <r>
    <x v="1478"/>
    <x v="4"/>
    <s v="Wilmington"/>
    <x v="2"/>
    <x v="2"/>
    <d v="2016-11-28T00:00:00"/>
    <d v="2022-12-01T00:00:00"/>
    <x v="1"/>
    <x v="19"/>
    <s v="Y"/>
    <s v="USD"/>
    <n v="279675"/>
    <n v="593340"/>
    <n v="0"/>
    <n v="0"/>
    <n v="593340"/>
    <n v="0"/>
    <n v="0"/>
    <n v="0"/>
    <n v="0"/>
    <n v="255000"/>
    <n v="1128015"/>
    <s v="USD"/>
    <n v="313236.00000000006"/>
    <n v="313236.00000000006"/>
    <x v="0"/>
    <n v="279675"/>
    <x v="1474"/>
    <n v="313236.00000000006"/>
    <n v="313236.00000000006"/>
    <n v="0.1200000000000002"/>
  </r>
  <r>
    <x v="1479"/>
    <x v="0"/>
    <s v="Princeton"/>
    <x v="2"/>
    <x v="2"/>
    <d v="2000-04-10T00:00:00"/>
    <d v="2022-12-01T00:00:00"/>
    <x v="2"/>
    <x v="12"/>
    <s v="E"/>
    <s v="USD"/>
    <n v="203830.00000000006"/>
    <n v="486200"/>
    <n v="0"/>
    <n v="0"/>
    <n v="486200"/>
    <n v="0"/>
    <n v="0"/>
    <n v="0"/>
    <n v="0"/>
    <n v="0"/>
    <n v="690030"/>
    <s v="USD"/>
    <n v="205868.30000000005"/>
    <n v="205868.30000000005"/>
    <x v="0"/>
    <n v="203830.00000000006"/>
    <x v="1475"/>
    <n v="205868.30000000005"/>
    <n v="205868.30000000005"/>
    <n v="9.9999999999999395E-3"/>
  </r>
  <r>
    <x v="1480"/>
    <x v="1"/>
    <s v="Dallas"/>
    <x v="2"/>
    <x v="2"/>
    <d v="2016-12-12T00:00:00"/>
    <d v="2022-12-01T00:00:00"/>
    <x v="2"/>
    <x v="17"/>
    <s v="X"/>
    <s v="USD"/>
    <n v="102960.00000000001"/>
    <n v="26901.600000000002"/>
    <n v="10858.500000000002"/>
    <n v="0"/>
    <n v="37760.100000000006"/>
    <n v="0"/>
    <n v="0"/>
    <n v="0"/>
    <n v="0"/>
    <n v="0"/>
    <n v="140720.10000000003"/>
    <s v="USD"/>
    <n v="118404.00000000001"/>
    <n v="118404.00000000001"/>
    <x v="0"/>
    <n v="102960.00000000001"/>
    <x v="1476"/>
    <n v="118404.00000000001"/>
    <n v="118404.00000000001"/>
    <n v="0.14999999999999997"/>
  </r>
  <r>
    <x v="1481"/>
    <x v="1"/>
    <s v="Princeton"/>
    <x v="2"/>
    <x v="2"/>
    <d v="2016-12-19T00:00:00"/>
    <d v="2022-12-01T00:00:00"/>
    <x v="2"/>
    <x v="3"/>
    <s v="O"/>
    <s v="USD"/>
    <n v="110264.00000000003"/>
    <n v="27433.538"/>
    <n v="10897.12"/>
    <n v="0"/>
    <n v="38330.658000000003"/>
    <n v="0"/>
    <n v="0"/>
    <n v="0"/>
    <n v="0"/>
    <n v="0"/>
    <n v="148594.65800000002"/>
    <s v="USD"/>
    <n v="124598.32000000002"/>
    <n v="124598.32000000002"/>
    <x v="0"/>
    <n v="110264.00000000003"/>
    <x v="1477"/>
    <n v="124598.32000000002"/>
    <n v="124598.32000000002"/>
    <n v="0.12999999999999989"/>
  </r>
  <r>
    <x v="1482"/>
    <x v="4"/>
    <s v="New York"/>
    <x v="2"/>
    <x v="2"/>
    <d v="2017-01-23T00:00:00"/>
    <d v="2022-12-01T00:00:00"/>
    <x v="2"/>
    <x v="25"/>
    <s v="C"/>
    <s v="USD"/>
    <n v="257785.00000000006"/>
    <n v="778305.00000000012"/>
    <n v="0"/>
    <n v="0"/>
    <n v="778305.00000000012"/>
    <n v="0"/>
    <n v="0"/>
    <n v="0"/>
    <n v="0"/>
    <n v="208000"/>
    <n v="1244090.0000000002"/>
    <s v="USD"/>
    <n v="278407.8000000001"/>
    <n v="278407.8000000001"/>
    <x v="0"/>
    <n v="257785.00000000006"/>
    <x v="1478"/>
    <n v="278407.8000000001"/>
    <n v="278407.8000000001"/>
    <n v="8.0000000000000168E-2"/>
  </r>
  <r>
    <x v="1483"/>
    <x v="1"/>
    <s v="Princeton"/>
    <x v="2"/>
    <x v="2"/>
    <d v="2017-01-03T00:00:00"/>
    <d v="2022-12-01T00:00:00"/>
    <x v="2"/>
    <x v="19"/>
    <s v="W"/>
    <s v="USD"/>
    <n v="106029.00000000003"/>
    <n v="20992.928000000004"/>
    <n v="8764.2799999999988"/>
    <n v="0"/>
    <n v="29757.208000000002"/>
    <n v="0"/>
    <n v="0"/>
    <n v="0"/>
    <n v="0"/>
    <n v="0"/>
    <n v="135786.20800000004"/>
    <s v="USD"/>
    <n v="121933.35000000002"/>
    <n v="121933.35000000002"/>
    <x v="0"/>
    <n v="106029.00000000003"/>
    <x v="1479"/>
    <n v="121933.35000000002"/>
    <n v="121933.35000000002"/>
    <n v="0.14999999999999988"/>
  </r>
  <r>
    <x v="1484"/>
    <x v="1"/>
    <s v="London"/>
    <x v="0"/>
    <x v="0"/>
    <d v="2017-02-06T00:00:00"/>
    <d v="2022-12-01T00:00:00"/>
    <x v="1"/>
    <x v="17"/>
    <s v="U"/>
    <s v="GBP"/>
    <n v="109648.00000000003"/>
    <n v="20240"/>
    <n v="0"/>
    <n v="0"/>
    <n v="20240"/>
    <n v="0"/>
    <n v="0"/>
    <n v="0"/>
    <n v="0"/>
    <n v="0"/>
    <n v="129888.00000000003"/>
    <s v="GBP"/>
    <n v="117323.36000000004"/>
    <n v="117323.36000000004"/>
    <x v="0"/>
    <n v="145903.11120829391"/>
    <x v="1480"/>
    <n v="156116.32899287451"/>
    <n v="156116.32899287451"/>
    <n v="7.0000000000000187E-2"/>
  </r>
  <r>
    <x v="1485"/>
    <x v="4"/>
    <s v="London"/>
    <x v="0"/>
    <x v="0"/>
    <d v="2017-01-23T00:00:00"/>
    <d v="2022-12-01T00:00:00"/>
    <x v="4"/>
    <x v="22"/>
    <s v="B"/>
    <s v="USD"/>
    <n v="277750"/>
    <n v="709500.00000000012"/>
    <n v="0"/>
    <n v="0"/>
    <n v="709500.00000000012"/>
    <n v="0"/>
    <n v="0"/>
    <n v="0"/>
    <n v="0"/>
    <n v="220000.00000000003"/>
    <n v="1207250.0000000002"/>
    <s v="USD"/>
    <n v="308302.5"/>
    <n v="308302.5"/>
    <x v="0"/>
    <n v="277750"/>
    <x v="1481"/>
    <n v="308302.5"/>
    <n v="308302.5"/>
    <n v="0.11"/>
  </r>
  <r>
    <x v="1486"/>
    <x v="1"/>
    <s v="Philadelphia"/>
    <x v="2"/>
    <x v="2"/>
    <d v="2017-03-06T00:00:00"/>
    <d v="2022-12-01T00:00:00"/>
    <x v="2"/>
    <x v="2"/>
    <s v="A"/>
    <s v="USD"/>
    <n v="103576.00000000001"/>
    <n v="24310.000000000004"/>
    <n v="0"/>
    <n v="0"/>
    <n v="24310.000000000004"/>
    <n v="0"/>
    <n v="0"/>
    <n v="0"/>
    <n v="0"/>
    <n v="0"/>
    <n v="127886.00000000001"/>
    <s v="USD"/>
    <n v="112897.84000000003"/>
    <n v="112897.84000000003"/>
    <x v="0"/>
    <n v="103576.00000000001"/>
    <x v="1482"/>
    <n v="112897.84000000003"/>
    <n v="112897.84000000003"/>
    <n v="9.0000000000000094E-2"/>
  </r>
  <r>
    <x v="1487"/>
    <x v="0"/>
    <s v="New York"/>
    <x v="2"/>
    <x v="2"/>
    <d v="2017-03-20T00:00:00"/>
    <d v="2022-12-01T00:00:00"/>
    <x v="1"/>
    <x v="18"/>
    <s v="P"/>
    <s v="USD"/>
    <n v="213180.00000000003"/>
    <n v="268686"/>
    <n v="0"/>
    <n v="0"/>
    <n v="268686"/>
    <n v="0"/>
    <n v="0"/>
    <n v="0"/>
    <n v="0"/>
    <n v="0"/>
    <n v="481866"/>
    <s v="USD"/>
    <n v="221707.20000000004"/>
    <n v="221707.20000000004"/>
    <x v="0"/>
    <n v="213180.00000000003"/>
    <x v="1483"/>
    <n v="221707.20000000004"/>
    <n v="221707.20000000004"/>
    <n v="4.0000000000000049E-2"/>
  </r>
  <r>
    <x v="1488"/>
    <x v="1"/>
    <s v="New York"/>
    <x v="2"/>
    <x v="2"/>
    <d v="2017-01-09T00:00:00"/>
    <d v="2022-12-01T00:00:00"/>
    <x v="1"/>
    <x v="10"/>
    <s v="F"/>
    <s v="USD"/>
    <n v="103576.00000000001"/>
    <n v="15989.6"/>
    <n v="0"/>
    <n v="0"/>
    <n v="15989.6"/>
    <n v="0"/>
    <n v="0"/>
    <n v="0"/>
    <n v="0"/>
    <n v="0"/>
    <n v="119565.60000000002"/>
    <s v="USD"/>
    <n v="113933.60000000002"/>
    <n v="113933.60000000002"/>
    <x v="0"/>
    <n v="103576.00000000001"/>
    <x v="1484"/>
    <n v="113933.60000000002"/>
    <n v="113933.60000000002"/>
    <n v="0.10000000000000005"/>
  </r>
  <r>
    <x v="1489"/>
    <x v="3"/>
    <s v="Princeton"/>
    <x v="2"/>
    <x v="2"/>
    <d v="2017-01-09T00:00:00"/>
    <d v="2022-12-01T00:00:00"/>
    <x v="1"/>
    <x v="10"/>
    <s v="E"/>
    <s v="USD"/>
    <n v="157058.88"/>
    <n v="21149.700000000004"/>
    <n v="0"/>
    <n v="0"/>
    <n v="21149.700000000004"/>
    <n v="0"/>
    <n v="0"/>
    <n v="0"/>
    <n v="0"/>
    <n v="0"/>
    <n v="178208.58000000002"/>
    <s v="USD"/>
    <n v="160200.0576"/>
    <n v="160200.0576"/>
    <x v="0"/>
    <n v="157058.88"/>
    <x v="1485"/>
    <n v="160200.0576"/>
    <n v="160200.0576"/>
    <n v="1.9999999999999969E-2"/>
  </r>
  <r>
    <x v="1490"/>
    <x v="1"/>
    <s v="Tokyo"/>
    <x v="1"/>
    <x v="1"/>
    <d v="2000-05-01T00:00:00"/>
    <d v="2022-12-01T00:00:00"/>
    <x v="1"/>
    <x v="21"/>
    <s v="R"/>
    <s v="JPY"/>
    <n v="11181940"/>
    <n v="2059200"/>
    <n v="0"/>
    <n v="0"/>
    <n v="2059200"/>
    <n v="0"/>
    <n v="0"/>
    <n v="0"/>
    <n v="0"/>
    <n v="0"/>
    <n v="13241140"/>
    <s v="JPY"/>
    <n v="11852856.4"/>
    <n v="11852856.4"/>
    <x v="0"/>
    <n v="102921.80956325648"/>
    <x v="1486"/>
    <n v="109097.11813705188"/>
    <n v="109097.11813705188"/>
    <n v="6.000000000000006E-2"/>
  </r>
  <r>
    <x v="1491"/>
    <x v="3"/>
    <s v="Amsterdam"/>
    <x v="8"/>
    <x v="0"/>
    <d v="2017-01-23T00:00:00"/>
    <d v="2022-12-01T00:00:00"/>
    <x v="0"/>
    <x v="22"/>
    <s v="Y"/>
    <s v="EUR"/>
    <n v="93224.999999999985"/>
    <n v="18700"/>
    <n v="0"/>
    <n v="0"/>
    <n v="18700"/>
    <n v="0"/>
    <n v="0"/>
    <n v="0"/>
    <n v="0"/>
    <n v="0"/>
    <n v="111924.99999999999"/>
    <s v="EUR"/>
    <n v="105344.24999999997"/>
    <n v="105344.24999999997"/>
    <x v="0"/>
    <n v="108821.54249721959"/>
    <x v="1487"/>
    <n v="122968.34302185812"/>
    <n v="122968.34302185812"/>
    <n v="0.12999999999999984"/>
  </r>
  <r>
    <x v="1492"/>
    <x v="0"/>
    <s v="London"/>
    <x v="0"/>
    <x v="0"/>
    <d v="2017-01-23T00:00:00"/>
    <d v="2022-12-01T00:00:00"/>
    <x v="3"/>
    <x v="20"/>
    <s v="A"/>
    <s v="GBP"/>
    <n v="163350"/>
    <n v="75900"/>
    <n v="0"/>
    <n v="0"/>
    <n v="75900"/>
    <n v="0"/>
    <n v="0"/>
    <n v="0"/>
    <n v="0"/>
    <n v="0"/>
    <n v="239250"/>
    <s v="GBP"/>
    <n v="181318.50000000003"/>
    <n v="181318.50000000003"/>
    <x v="0"/>
    <n v="217361.67751235593"/>
    <x v="1488"/>
    <n v="241271.46203871514"/>
    <n v="241271.46203871514"/>
    <n v="0.11000000000000022"/>
  </r>
  <r>
    <x v="1493"/>
    <x v="3"/>
    <s v="New York"/>
    <x v="2"/>
    <x v="2"/>
    <d v="2017-01-23T00:00:00"/>
    <d v="2022-12-01T00:00:00"/>
    <x v="3"/>
    <x v="2"/>
    <s v="G"/>
    <s v="USD"/>
    <n v="154440"/>
    <n v="37741"/>
    <n v="0"/>
    <n v="0"/>
    <n v="37741"/>
    <n v="0"/>
    <n v="0"/>
    <n v="0"/>
    <n v="0"/>
    <n v="0"/>
    <n v="192181"/>
    <s v="USD"/>
    <n v="169884"/>
    <n v="169884"/>
    <x v="0"/>
    <n v="154440"/>
    <x v="1489"/>
    <n v="169884"/>
    <n v="169884"/>
    <n v="0.1"/>
  </r>
  <r>
    <x v="1494"/>
    <x v="0"/>
    <s v="New York"/>
    <x v="2"/>
    <x v="2"/>
    <d v="2017-01-23T00:00:00"/>
    <d v="2022-12-01T00:00:00"/>
    <x v="3"/>
    <x v="23"/>
    <s v="O"/>
    <s v="USD"/>
    <n v="194749.50000000003"/>
    <n v="107800.00000000001"/>
    <n v="0"/>
    <n v="0"/>
    <n v="107800.00000000001"/>
    <n v="0"/>
    <n v="0"/>
    <n v="0"/>
    <n v="0"/>
    <n v="0"/>
    <n v="302549.50000000006"/>
    <s v="USD"/>
    <n v="218119.44000000006"/>
    <n v="218119.44000000006"/>
    <x v="0"/>
    <n v="194749.50000000003"/>
    <x v="1490"/>
    <n v="218119.44000000006"/>
    <n v="218119.44000000006"/>
    <n v="0.12000000000000015"/>
  </r>
  <r>
    <x v="1495"/>
    <x v="3"/>
    <s v="New York"/>
    <x v="2"/>
    <x v="2"/>
    <d v="2017-01-23T00:00:00"/>
    <d v="2022-12-01T00:00:00"/>
    <x v="4"/>
    <x v="25"/>
    <s v="Y"/>
    <s v="USD"/>
    <n v="163856.00000000003"/>
    <n v="100188.00000000001"/>
    <n v="0"/>
    <n v="0"/>
    <n v="100188.00000000001"/>
    <n v="0"/>
    <n v="0"/>
    <n v="0"/>
    <n v="0"/>
    <n v="0"/>
    <n v="264044.00000000006"/>
    <s v="USD"/>
    <n v="176964.48000000004"/>
    <n v="176964.48000000004"/>
    <x v="0"/>
    <n v="163856.00000000003"/>
    <x v="1491"/>
    <n v="176964.48000000004"/>
    <n v="176964.48000000004"/>
    <n v="8.0000000000000043E-2"/>
  </r>
  <r>
    <x v="1496"/>
    <x v="0"/>
    <s v="London"/>
    <x v="0"/>
    <x v="0"/>
    <d v="2017-01-23T00:00:00"/>
    <d v="2022-12-01T00:00:00"/>
    <x v="5"/>
    <x v="13"/>
    <s v="B"/>
    <s v="GBP"/>
    <n v="108284.00000000003"/>
    <n v="96140.000000000015"/>
    <n v="0"/>
    <n v="0"/>
    <n v="96140.000000000015"/>
    <n v="0"/>
    <n v="0"/>
    <n v="0"/>
    <n v="0"/>
    <n v="0"/>
    <n v="204424.00000000006"/>
    <s v="GBP"/>
    <n v="109366.84000000003"/>
    <n v="109366.84000000003"/>
    <x v="0"/>
    <n v="144088.10460819074"/>
    <x v="1492"/>
    <n v="145528.98565427263"/>
    <n v="145528.98565427263"/>
    <n v="9.9999999999999013E-3"/>
  </r>
  <r>
    <x v="1497"/>
    <x v="0"/>
    <s v="New York"/>
    <x v="2"/>
    <x v="2"/>
    <d v="2017-01-23T00:00:00"/>
    <d v="2022-12-01T00:00:00"/>
    <x v="1"/>
    <x v="16"/>
    <s v="F"/>
    <s v="USD"/>
    <n v="197120.00000000003"/>
    <n v="85140.000000000015"/>
    <n v="0"/>
    <n v="0"/>
    <n v="85140.000000000015"/>
    <n v="0"/>
    <n v="0"/>
    <n v="0"/>
    <n v="0"/>
    <n v="0"/>
    <n v="282260.00000000006"/>
    <s v="USD"/>
    <n v="210918.40000000005"/>
    <n v="210918.40000000005"/>
    <x v="0"/>
    <n v="197120.00000000003"/>
    <x v="1493"/>
    <n v="210918.40000000005"/>
    <n v="210918.40000000005"/>
    <n v="7.0000000000000104E-2"/>
  </r>
  <r>
    <x v="1498"/>
    <x v="7"/>
    <s v="Tokyo"/>
    <x v="1"/>
    <x v="1"/>
    <d v="2017-01-23T00:00:00"/>
    <d v="2022-12-01T00:00:00"/>
    <x v="0"/>
    <x v="3"/>
    <s v="M"/>
    <s v="JPY"/>
    <n v="8239000.0000000019"/>
    <n v="2392500"/>
    <n v="0"/>
    <n v="0"/>
    <n v="2392500"/>
    <n v="0"/>
    <n v="0"/>
    <n v="0"/>
    <n v="0"/>
    <n v="0"/>
    <n v="10631500.000000002"/>
    <s v="JPY"/>
    <n v="8815730.0000000019"/>
    <n v="8815730.0000000019"/>
    <x v="0"/>
    <n v="75834.138708638246"/>
    <x v="1494"/>
    <n v="81142.528418242917"/>
    <n v="81142.528418242917"/>
    <n v="6.9999999999999923E-2"/>
  </r>
  <r>
    <x v="1499"/>
    <x v="4"/>
    <s v="London"/>
    <x v="0"/>
    <x v="0"/>
    <d v="2017-01-23T00:00:00"/>
    <d v="2022-12-01T00:00:00"/>
    <x v="3"/>
    <x v="19"/>
    <s v="S"/>
    <s v="GBP"/>
    <n v="161700"/>
    <n v="142188.20000000001"/>
    <n v="0"/>
    <n v="0"/>
    <n v="142188.20000000001"/>
    <n v="0"/>
    <n v="0"/>
    <n v="0"/>
    <n v="0"/>
    <n v="79920"/>
    <n v="383808.2"/>
    <s v="GBP"/>
    <n v="164934"/>
    <n v="164934"/>
    <x v="0"/>
    <n v="215166.10501223113"/>
    <x v="1495"/>
    <n v="219469.42711247577"/>
    <n v="219469.42711247577"/>
    <n v="2.0000000000000066E-2"/>
  </r>
  <r>
    <x v="1500"/>
    <x v="1"/>
    <s v="London"/>
    <x v="0"/>
    <x v="0"/>
    <d v="2017-01-23T00:00:00"/>
    <d v="2022-12-01T00:00:00"/>
    <x v="2"/>
    <x v="14"/>
    <s v="Y"/>
    <s v="GBP"/>
    <n v="111320.00000000001"/>
    <n v="73089.5"/>
    <n v="0"/>
    <n v="0"/>
    <n v="73089.5"/>
    <n v="0"/>
    <n v="0"/>
    <n v="0"/>
    <n v="0"/>
    <n v="0"/>
    <n v="184409.5"/>
    <s v="GBP"/>
    <n v="121338.80000000003"/>
    <n v="121338.80000000003"/>
    <x v="0"/>
    <n v="148127.95800842036"/>
    <x v="1496"/>
    <n v="161459.47422917822"/>
    <n v="161459.47422917822"/>
    <n v="9.0000000000000149E-2"/>
  </r>
  <r>
    <x v="1501"/>
    <x v="0"/>
    <s v="New York"/>
    <x v="2"/>
    <x v="2"/>
    <d v="2000-06-05T00:00:00"/>
    <d v="2022-12-01T00:00:00"/>
    <x v="0"/>
    <x v="24"/>
    <s v="X"/>
    <s v="USD"/>
    <n v="186560"/>
    <n v="192753.00000000003"/>
    <n v="0"/>
    <n v="0"/>
    <n v="192753.00000000003"/>
    <n v="0"/>
    <n v="0"/>
    <n v="0"/>
    <n v="0"/>
    <n v="0"/>
    <n v="379313"/>
    <s v="USD"/>
    <n v="212678.40000000002"/>
    <n v="212678.40000000002"/>
    <x v="0"/>
    <n v="186560"/>
    <x v="1497"/>
    <n v="212678.40000000002"/>
    <n v="212678.40000000002"/>
    <n v="0.14000000000000012"/>
  </r>
  <r>
    <x v="1502"/>
    <x v="0"/>
    <s v="New York"/>
    <x v="2"/>
    <x v="2"/>
    <d v="2017-01-23T00:00:00"/>
    <d v="2022-12-01T00:00:00"/>
    <x v="2"/>
    <x v="11"/>
    <s v="O"/>
    <s v="USD"/>
    <n v="201960.00000000006"/>
    <n v="106920.00000000001"/>
    <n v="0"/>
    <n v="0"/>
    <n v="106920.00000000001"/>
    <n v="0"/>
    <n v="0"/>
    <n v="0"/>
    <n v="0"/>
    <n v="0"/>
    <n v="308880.00000000006"/>
    <s v="USD"/>
    <n v="212058.00000000006"/>
    <n v="212058.00000000006"/>
    <x v="0"/>
    <n v="201960.00000000006"/>
    <x v="1498"/>
    <n v="212058.00000000006"/>
    <n v="212058.00000000006"/>
    <n v="4.9999999999999989E-2"/>
  </r>
  <r>
    <x v="1503"/>
    <x v="3"/>
    <s v="New York"/>
    <x v="2"/>
    <x v="2"/>
    <d v="2017-01-23T00:00:00"/>
    <d v="2022-12-01T00:00:00"/>
    <x v="0"/>
    <x v="13"/>
    <s v="D"/>
    <s v="USD"/>
    <n v="145860"/>
    <n v="137060"/>
    <n v="0"/>
    <n v="0"/>
    <n v="137060"/>
    <n v="0"/>
    <n v="0"/>
    <n v="0"/>
    <n v="0"/>
    <n v="0"/>
    <n v="282920"/>
    <s v="USD"/>
    <n v="158987.40000000002"/>
    <n v="158987.40000000002"/>
    <x v="0"/>
    <n v="145860"/>
    <x v="1499"/>
    <n v="158987.40000000002"/>
    <n v="158987.40000000002"/>
    <n v="9.0000000000000163E-2"/>
  </r>
  <r>
    <x v="1504"/>
    <x v="0"/>
    <s v="New York"/>
    <x v="2"/>
    <x v="2"/>
    <d v="2017-03-20T00:00:00"/>
    <d v="2022-12-01T00:00:00"/>
    <x v="0"/>
    <x v="12"/>
    <s v="J"/>
    <s v="USD"/>
    <n v="175450"/>
    <n v="97152.000000000015"/>
    <n v="0"/>
    <n v="0"/>
    <n v="97152.000000000015"/>
    <n v="0"/>
    <n v="0"/>
    <n v="0"/>
    <n v="0"/>
    <n v="0"/>
    <n v="272602"/>
    <s v="USD"/>
    <n v="180713.5"/>
    <n v="180713.5"/>
    <x v="0"/>
    <n v="175450"/>
    <x v="1500"/>
    <n v="180713.5"/>
    <n v="180713.5"/>
    <n v="0.03"/>
  </r>
  <r>
    <x v="1505"/>
    <x v="0"/>
    <s v="Seattle"/>
    <x v="2"/>
    <x v="2"/>
    <d v="2017-02-06T00:00:00"/>
    <d v="2022-12-01T00:00:00"/>
    <x v="3"/>
    <x v="20"/>
    <s v="U"/>
    <s v="USD"/>
    <n v="148762.9"/>
    <n v="89974.500000000015"/>
    <n v="0"/>
    <n v="0"/>
    <n v="89974.500000000015"/>
    <n v="0"/>
    <n v="0"/>
    <n v="0"/>
    <n v="0"/>
    <n v="0"/>
    <n v="238737.40000000002"/>
    <s v="USD"/>
    <n v="153225.78700000001"/>
    <n v="153225.78700000001"/>
    <x v="0"/>
    <n v="148762.9"/>
    <x v="1501"/>
    <n v="153225.78700000001"/>
    <n v="153225.78700000001"/>
    <n v="3.0000000000000117E-2"/>
  </r>
  <r>
    <x v="1506"/>
    <x v="3"/>
    <s v="New York"/>
    <x v="2"/>
    <x v="2"/>
    <d v="2017-02-13T00:00:00"/>
    <d v="2022-12-01T00:00:00"/>
    <x v="2"/>
    <x v="7"/>
    <s v="E"/>
    <s v="USD"/>
    <n v="152955"/>
    <n v="172260.00000000003"/>
    <n v="0"/>
    <n v="0"/>
    <n v="172260.00000000003"/>
    <n v="0"/>
    <n v="0"/>
    <n v="0"/>
    <n v="0"/>
    <n v="0"/>
    <n v="325215"/>
    <s v="USD"/>
    <n v="168250.5"/>
    <n v="168250.5"/>
    <x v="0"/>
    <n v="152955"/>
    <x v="1502"/>
    <n v="168250.5"/>
    <n v="168250.5"/>
    <n v="0.1"/>
  </r>
  <r>
    <x v="1507"/>
    <x v="3"/>
    <s v="New York"/>
    <x v="2"/>
    <x v="2"/>
    <d v="2017-03-06T00:00:00"/>
    <d v="2022-12-01T00:00:00"/>
    <x v="2"/>
    <x v="10"/>
    <s v="T"/>
    <s v="USD"/>
    <n v="118800.00000000003"/>
    <n v="63635"/>
    <n v="0"/>
    <n v="0"/>
    <n v="63635"/>
    <n v="0"/>
    <n v="0"/>
    <n v="0"/>
    <n v="0"/>
    <n v="0"/>
    <n v="182435.00000000003"/>
    <s v="USD"/>
    <n v="129492.00000000004"/>
    <n v="129492.00000000004"/>
    <x v="0"/>
    <n v="118800.00000000003"/>
    <x v="1503"/>
    <n v="129492.00000000004"/>
    <n v="129492.00000000004"/>
    <n v="9.0000000000000094E-2"/>
  </r>
  <r>
    <x v="1508"/>
    <x v="3"/>
    <s v="New York"/>
    <x v="2"/>
    <x v="2"/>
    <d v="2017-02-06T00:00:00"/>
    <d v="2022-12-01T00:00:00"/>
    <x v="2"/>
    <x v="0"/>
    <s v="L"/>
    <s v="USD"/>
    <n v="158895"/>
    <n v="40040"/>
    <n v="0"/>
    <n v="0"/>
    <n v="40040"/>
    <n v="0"/>
    <n v="0"/>
    <n v="0"/>
    <n v="0"/>
    <n v="0"/>
    <n v="198935"/>
    <s v="USD"/>
    <n v="176373.45"/>
    <n v="176373.45"/>
    <x v="0"/>
    <n v="158895"/>
    <x v="1504"/>
    <n v="176373.45"/>
    <n v="176373.45"/>
    <n v="0.11000000000000007"/>
  </r>
  <r>
    <x v="1509"/>
    <x v="0"/>
    <s v="New York"/>
    <x v="2"/>
    <x v="2"/>
    <d v="2017-03-06T00:00:00"/>
    <d v="2022-12-01T00:00:00"/>
    <x v="2"/>
    <x v="13"/>
    <s v="F"/>
    <s v="USD"/>
    <n v="155870"/>
    <n v="264110"/>
    <n v="28500.000000000004"/>
    <n v="0"/>
    <n v="292610"/>
    <n v="0"/>
    <n v="0"/>
    <n v="0"/>
    <n v="0"/>
    <n v="0"/>
    <n v="448480"/>
    <s v="USD"/>
    <n v="168339.6"/>
    <n v="168339.6"/>
    <x v="0"/>
    <n v="155870"/>
    <x v="1505"/>
    <n v="168339.6"/>
    <n v="168339.6"/>
    <n v="8.0000000000000043E-2"/>
  </r>
  <r>
    <x v="1510"/>
    <x v="0"/>
    <s v="New York"/>
    <x v="2"/>
    <x v="2"/>
    <d v="2017-02-13T00:00:00"/>
    <d v="2022-12-01T00:00:00"/>
    <x v="0"/>
    <x v="23"/>
    <s v="R"/>
    <s v="USD"/>
    <n v="185724.00000000003"/>
    <n v="118580.00000000001"/>
    <n v="0"/>
    <n v="0"/>
    <n v="118580.00000000001"/>
    <n v="0"/>
    <n v="0"/>
    <n v="0"/>
    <n v="0"/>
    <n v="0"/>
    <n v="304304.00000000006"/>
    <s v="USD"/>
    <n v="191295.72000000003"/>
    <n v="191295.72000000003"/>
    <x v="0"/>
    <n v="185724.00000000003"/>
    <x v="1506"/>
    <n v="191295.72000000003"/>
    <n v="191295.72000000003"/>
    <n v="3.0000000000000002E-2"/>
  </r>
  <r>
    <x v="1511"/>
    <x v="3"/>
    <s v="New York"/>
    <x v="2"/>
    <x v="2"/>
    <d v="2020-12-21T00:00:00"/>
    <d v="2022-12-01T00:00:00"/>
    <x v="2"/>
    <x v="12"/>
    <s v="L"/>
    <s v="USD"/>
    <n v="150793.5"/>
    <n v="50600.000000000007"/>
    <n v="0"/>
    <n v="0"/>
    <n v="50600.000000000007"/>
    <n v="0"/>
    <n v="0"/>
    <n v="0"/>
    <n v="0"/>
    <n v="0"/>
    <n v="201393.5"/>
    <s v="USD"/>
    <n v="153809.37"/>
    <n v="153809.37"/>
    <x v="1"/>
    <n v="150793.5"/>
    <x v="1507"/>
    <n v="153809.37"/>
    <n v="153809.37"/>
    <n v="1.9999999999999969E-2"/>
  </r>
  <r>
    <x v="1512"/>
    <x v="3"/>
    <s v="New York"/>
    <x v="2"/>
    <x v="2"/>
    <d v="2000-07-10T00:00:00"/>
    <d v="2022-12-01T00:00:00"/>
    <x v="1"/>
    <x v="0"/>
    <s v="C"/>
    <s v="USD"/>
    <n v="111100.00000000001"/>
    <n v="24200.000000000004"/>
    <n v="0"/>
    <n v="0"/>
    <n v="24200.000000000004"/>
    <n v="0"/>
    <n v="0"/>
    <n v="0"/>
    <n v="0"/>
    <n v="0"/>
    <n v="135300.00000000003"/>
    <s v="USD"/>
    <n v="121099.00000000003"/>
    <n v="121099.00000000003"/>
    <x v="0"/>
    <n v="111100.00000000001"/>
    <x v="1147"/>
    <n v="121099.00000000003"/>
    <n v="121099.00000000003"/>
    <n v="9.0000000000000122E-2"/>
  </r>
  <r>
    <x v="1513"/>
    <x v="3"/>
    <s v="New York"/>
    <x v="2"/>
    <x v="2"/>
    <d v="2017-02-22T00:00:00"/>
    <d v="2022-12-01T00:00:00"/>
    <x v="2"/>
    <x v="8"/>
    <s v="R"/>
    <s v="USD"/>
    <n v="160160"/>
    <n v="119416.00000000001"/>
    <n v="0"/>
    <n v="0"/>
    <n v="119416.00000000001"/>
    <n v="0"/>
    <n v="0"/>
    <n v="0"/>
    <n v="0"/>
    <n v="0"/>
    <n v="279576"/>
    <s v="USD"/>
    <n v="164964.80000000002"/>
    <n v="164964.80000000002"/>
    <x v="0"/>
    <n v="160160"/>
    <x v="1508"/>
    <n v="164964.80000000002"/>
    <n v="164964.80000000002"/>
    <n v="3.000000000000011E-2"/>
  </r>
  <r>
    <x v="1514"/>
    <x v="0"/>
    <s v="New York"/>
    <x v="2"/>
    <x v="2"/>
    <d v="2017-04-17T00:00:00"/>
    <d v="2022-12-01T00:00:00"/>
    <x v="0"/>
    <x v="25"/>
    <s v="V"/>
    <s v="USD"/>
    <n v="190080"/>
    <n v="101200.00000000001"/>
    <n v="0"/>
    <n v="0"/>
    <n v="101200.00000000001"/>
    <n v="0"/>
    <n v="0"/>
    <n v="0"/>
    <n v="0"/>
    <n v="0"/>
    <n v="291280"/>
    <s v="USD"/>
    <n v="195782.39999999999"/>
    <n v="195782.39999999999"/>
    <x v="0"/>
    <n v="190080"/>
    <x v="1509"/>
    <n v="195782.39999999999"/>
    <n v="195782.39999999999"/>
    <n v="2.9999999999999968E-2"/>
  </r>
  <r>
    <x v="1515"/>
    <x v="3"/>
    <s v="Philadelphia"/>
    <x v="2"/>
    <x v="2"/>
    <d v="2017-03-06T00:00:00"/>
    <d v="2022-12-01T00:00:00"/>
    <x v="0"/>
    <x v="11"/>
    <s v="K"/>
    <s v="USD"/>
    <n v="132396.00000000003"/>
    <n v="57024.000000000007"/>
    <n v="0"/>
    <n v="0"/>
    <n v="57024.000000000007"/>
    <n v="0"/>
    <n v="0"/>
    <n v="0"/>
    <n v="0"/>
    <n v="0"/>
    <n v="189420.00000000003"/>
    <s v="USD"/>
    <n v="141663.72000000003"/>
    <n v="141663.72000000003"/>
    <x v="0"/>
    <n v="132396.00000000003"/>
    <x v="1510"/>
    <n v="141663.72000000003"/>
    <n v="141663.72000000003"/>
    <n v="6.9999999999999993E-2"/>
  </r>
  <r>
    <x v="1516"/>
    <x v="0"/>
    <s v="New York"/>
    <x v="2"/>
    <x v="2"/>
    <d v="2017-02-27T00:00:00"/>
    <d v="2022-12-01T00:00:00"/>
    <x v="1"/>
    <x v="16"/>
    <s v="X"/>
    <s v="USD"/>
    <n v="166650"/>
    <n v="46948.000000000007"/>
    <n v="0"/>
    <n v="0"/>
    <n v="46948.000000000007"/>
    <n v="0"/>
    <n v="0"/>
    <n v="0"/>
    <n v="0"/>
    <n v="0"/>
    <n v="213598"/>
    <s v="USD"/>
    <n v="191647.49999999997"/>
    <n v="191647.49999999997"/>
    <x v="0"/>
    <n v="166650"/>
    <x v="1511"/>
    <n v="191647.49999999997"/>
    <n v="191647.49999999997"/>
    <n v="0.14999999999999983"/>
  </r>
  <r>
    <x v="1517"/>
    <x v="0"/>
    <s v="Seoul"/>
    <x v="21"/>
    <x v="1"/>
    <d v="2017-03-20T00:00:00"/>
    <d v="2022-12-01T00:00:00"/>
    <x v="2"/>
    <x v="11"/>
    <s v="Z"/>
    <s v="KRW"/>
    <n v="198220000.00000003"/>
    <n v="121995445.00000001"/>
    <n v="0"/>
    <n v="0"/>
    <n v="121995445.00000001"/>
    <n v="0"/>
    <n v="0"/>
    <n v="0"/>
    <n v="0"/>
    <n v="0"/>
    <n v="320215445.00000006"/>
    <s v="KRW"/>
    <n v="218042000.00000006"/>
    <n v="218042000.00000006"/>
    <x v="0"/>
    <n v="183886.08005937198"/>
    <x v="1512"/>
    <n v="202274.68806530919"/>
    <n v="202274.68806530919"/>
    <n v="0.10000000000000012"/>
  </r>
  <r>
    <x v="1518"/>
    <x v="0"/>
    <s v="Singapore"/>
    <x v="9"/>
    <x v="1"/>
    <d v="2017-03-13T00:00:00"/>
    <d v="2022-12-01T00:00:00"/>
    <x v="2"/>
    <x v="4"/>
    <s v="F"/>
    <s v="SGD"/>
    <n v="287760"/>
    <n v="216282.00000000003"/>
    <n v="89906.02"/>
    <n v="0"/>
    <n v="306188.02"/>
    <n v="0"/>
    <n v="0"/>
    <n v="0"/>
    <n v="0"/>
    <n v="0"/>
    <n v="593948.02"/>
    <s v="SGD"/>
    <n v="310780.80000000005"/>
    <n v="310780.80000000005"/>
    <x v="0"/>
    <n v="215155.70675539272"/>
    <x v="1513"/>
    <n v="232368.16329582417"/>
    <n v="232368.16329582417"/>
    <n v="8.000000000000014E-2"/>
  </r>
  <r>
    <x v="1519"/>
    <x v="3"/>
    <s v="New York"/>
    <x v="2"/>
    <x v="2"/>
    <d v="2017-03-06T00:00:00"/>
    <d v="2022-12-01T00:00:00"/>
    <x v="1"/>
    <x v="0"/>
    <s v="B"/>
    <s v="USD"/>
    <n v="139920"/>
    <n v="19228"/>
    <n v="0"/>
    <n v="0"/>
    <n v="19228"/>
    <n v="0"/>
    <n v="0"/>
    <n v="0"/>
    <n v="0"/>
    <n v="0"/>
    <n v="159148"/>
    <s v="USD"/>
    <n v="149714.4"/>
    <n v="149714.4"/>
    <x v="0"/>
    <n v="139920"/>
    <x v="1514"/>
    <n v="149714.4"/>
    <n v="149714.4"/>
    <n v="6.9999999999999965E-2"/>
  </r>
  <r>
    <x v="1520"/>
    <x v="3"/>
    <s v="Singapore"/>
    <x v="9"/>
    <x v="1"/>
    <d v="2017-03-20T00:00:00"/>
    <d v="2022-12-01T00:00:00"/>
    <x v="2"/>
    <x v="3"/>
    <s v="V"/>
    <s v="SGD"/>
    <n v="172205"/>
    <n v="141372"/>
    <n v="26141.61"/>
    <n v="0"/>
    <n v="167513.60999999999"/>
    <n v="0"/>
    <n v="0"/>
    <n v="0"/>
    <n v="0"/>
    <n v="0"/>
    <n v="339718.61"/>
    <s v="SGD"/>
    <n v="184259.35"/>
    <n v="184259.35"/>
    <x v="0"/>
    <n v="128756.2151856144"/>
    <x v="1515"/>
    <n v="137769.15024860742"/>
    <n v="137769.15024860742"/>
    <n v="7.0000000000000034E-2"/>
  </r>
  <r>
    <x v="1521"/>
    <x v="3"/>
    <s v="San Francisco"/>
    <x v="2"/>
    <x v="2"/>
    <d v="2017-03-13T00:00:00"/>
    <d v="2022-12-01T00:00:00"/>
    <x v="0"/>
    <x v="14"/>
    <s v="I"/>
    <s v="USD"/>
    <n v="150689"/>
    <n v="66511.5"/>
    <n v="0"/>
    <n v="0"/>
    <n v="66511.5"/>
    <n v="0"/>
    <n v="0"/>
    <n v="0"/>
    <n v="0"/>
    <n v="0"/>
    <n v="217200.5"/>
    <s v="USD"/>
    <n v="170278.56999999998"/>
    <n v="170278.56999999998"/>
    <x v="0"/>
    <n v="150689"/>
    <x v="1516"/>
    <n v="170278.56999999998"/>
    <n v="170278.56999999998"/>
    <n v="0.12999999999999987"/>
  </r>
  <r>
    <x v="1522"/>
    <x v="0"/>
    <s v="New York"/>
    <x v="2"/>
    <x v="2"/>
    <d v="2017-03-27T00:00:00"/>
    <d v="2022-12-01T00:00:00"/>
    <x v="1"/>
    <x v="9"/>
    <s v="W"/>
    <s v="USD"/>
    <n v="204050.00000000003"/>
    <n v="66572"/>
    <n v="0"/>
    <n v="0"/>
    <n v="66572"/>
    <n v="0"/>
    <n v="0"/>
    <n v="0"/>
    <n v="0"/>
    <n v="0"/>
    <n v="270622"/>
    <s v="USD"/>
    <n v="212212.00000000003"/>
    <n v="212212.00000000003"/>
    <x v="0"/>
    <n v="204050.00000000003"/>
    <x v="1517"/>
    <n v="212212.00000000003"/>
    <n v="212212.00000000003"/>
    <n v="3.9999999999999994E-2"/>
  </r>
  <r>
    <x v="1523"/>
    <x v="3"/>
    <s v="Princeton"/>
    <x v="2"/>
    <x v="2"/>
    <d v="2000-08-21T00:00:00"/>
    <d v="2022-12-01T00:00:00"/>
    <x v="4"/>
    <x v="7"/>
    <s v="E"/>
    <s v="USD"/>
    <n v="162483.75"/>
    <n v="89389.300000000017"/>
    <n v="0"/>
    <n v="0"/>
    <n v="89389.300000000017"/>
    <n v="0"/>
    <n v="0"/>
    <n v="0"/>
    <n v="0"/>
    <n v="0"/>
    <n v="251873.05000000002"/>
    <s v="USD"/>
    <n v="181981.80000000002"/>
    <n v="181981.80000000002"/>
    <x v="0"/>
    <n v="162483.75"/>
    <x v="1518"/>
    <n v="181981.80000000002"/>
    <n v="181981.80000000002"/>
    <n v="0.12000000000000011"/>
  </r>
  <r>
    <x v="1524"/>
    <x v="3"/>
    <s v="San Francisco"/>
    <x v="2"/>
    <x v="2"/>
    <d v="2017-04-03T00:00:00"/>
    <d v="2022-12-01T00:00:00"/>
    <x v="2"/>
    <x v="4"/>
    <s v="F"/>
    <s v="USD"/>
    <n v="151470"/>
    <n v="172425.00000000003"/>
    <n v="0"/>
    <n v="0"/>
    <n v="172425.00000000003"/>
    <n v="0"/>
    <n v="0"/>
    <n v="0"/>
    <n v="0"/>
    <n v="0"/>
    <n v="323895"/>
    <s v="USD"/>
    <n v="154499.4"/>
    <n v="154499.4"/>
    <x v="0"/>
    <n v="151470"/>
    <x v="1519"/>
    <n v="154499.4"/>
    <n v="154499.4"/>
    <n v="1.9999999999999962E-2"/>
  </r>
  <r>
    <x v="1525"/>
    <x v="0"/>
    <s v="Sydney"/>
    <x v="4"/>
    <x v="1"/>
    <d v="2017-03-13T00:00:00"/>
    <d v="2022-12-01T00:00:00"/>
    <x v="2"/>
    <x v="10"/>
    <s v="Q"/>
    <s v="AUD"/>
    <n v="265650.00000000006"/>
    <n v="213329.60000000003"/>
    <n v="0"/>
    <n v="0"/>
    <n v="213329.60000000003"/>
    <n v="0"/>
    <n v="0"/>
    <n v="0"/>
    <n v="0"/>
    <n v="0"/>
    <n v="478979.60000000009"/>
    <s v="AUD"/>
    <n v="292215.00000000012"/>
    <n v="292215.00000000012"/>
    <x v="0"/>
    <n v="201004.07250708039"/>
    <x v="1520"/>
    <n v="221104.47975778847"/>
    <n v="221104.47975778847"/>
    <n v="0.10000000000000023"/>
  </r>
  <r>
    <x v="1526"/>
    <x v="0"/>
    <s v="Edinburgh"/>
    <x v="0"/>
    <x v="0"/>
    <d v="2021-06-07T00:00:00"/>
    <d v="2022-12-01T00:00:00"/>
    <x v="2"/>
    <x v="1"/>
    <s v="M"/>
    <s v="GBP"/>
    <n v="144969"/>
    <n v="0"/>
    <n v="2231998.9200000004"/>
    <n v="0"/>
    <n v="2231998.9200000004"/>
    <n v="0"/>
    <n v="0"/>
    <n v="0"/>
    <n v="0"/>
    <n v="0"/>
    <n v="2376967.9200000004"/>
    <s v="GBP"/>
    <n v="146418.69"/>
    <n v="146418.69"/>
    <x v="1"/>
    <n v="192902.99986096559"/>
    <x v="1521"/>
    <n v="194832.02985957524"/>
    <n v="194832.02985957524"/>
    <n v="9.9999999999999725E-3"/>
  </r>
  <r>
    <x v="1527"/>
    <x v="0"/>
    <s v="New York"/>
    <x v="2"/>
    <x v="2"/>
    <d v="2017-04-18T00:00:00"/>
    <d v="2022-12-01T00:00:00"/>
    <x v="3"/>
    <x v="7"/>
    <s v="P"/>
    <s v="USD"/>
    <n v="207900.00000000006"/>
    <n v="162932"/>
    <n v="0"/>
    <n v="0"/>
    <n v="162932"/>
    <n v="0"/>
    <n v="0"/>
    <n v="0"/>
    <n v="0"/>
    <n v="0"/>
    <n v="370832.00000000006"/>
    <s v="USD"/>
    <n v="237006.00000000009"/>
    <n v="237006.00000000009"/>
    <x v="0"/>
    <n v="207900.00000000006"/>
    <x v="1522"/>
    <n v="237006.00000000009"/>
    <n v="237006.00000000009"/>
    <n v="0.1400000000000001"/>
  </r>
  <r>
    <x v="1528"/>
    <x v="1"/>
    <s v="New York"/>
    <x v="2"/>
    <x v="2"/>
    <d v="2017-04-10T00:00:00"/>
    <d v="2022-12-01T00:00:00"/>
    <x v="3"/>
    <x v="3"/>
    <s v="H"/>
    <s v="USD"/>
    <n v="98287.200000000012"/>
    <n v="28336.000000000004"/>
    <n v="0"/>
    <n v="0"/>
    <n v="28336.000000000004"/>
    <n v="0"/>
    <n v="0"/>
    <n v="0"/>
    <n v="0"/>
    <n v="0"/>
    <n v="126623.20000000001"/>
    <s v="USD"/>
    <n v="101235.81600000002"/>
    <n v="101235.81600000002"/>
    <x v="0"/>
    <n v="98287.200000000012"/>
    <x v="1523"/>
    <n v="101235.81600000002"/>
    <n v="101235.81600000002"/>
    <n v="3.0000000000000089E-2"/>
  </r>
  <r>
    <x v="1529"/>
    <x v="3"/>
    <s v="New York"/>
    <x v="2"/>
    <x v="2"/>
    <d v="2017-05-29T00:00:00"/>
    <d v="2022-12-01T00:00:00"/>
    <x v="0"/>
    <x v="3"/>
    <s v="O"/>
    <s v="USD"/>
    <n v="164450"/>
    <n v="52800.000000000007"/>
    <n v="0"/>
    <n v="0"/>
    <n v="52800.000000000007"/>
    <n v="0"/>
    <n v="0"/>
    <n v="0"/>
    <n v="0"/>
    <n v="0"/>
    <n v="217250"/>
    <s v="USD"/>
    <n v="182539.50000000003"/>
    <n v="182539.50000000003"/>
    <x v="0"/>
    <n v="164450"/>
    <x v="1524"/>
    <n v="182539.50000000003"/>
    <n v="182539.50000000003"/>
    <n v="0.11000000000000018"/>
  </r>
  <r>
    <x v="1530"/>
    <x v="0"/>
    <s v="London"/>
    <x v="0"/>
    <x v="0"/>
    <d v="2017-04-26T00:00:00"/>
    <d v="2022-12-01T00:00:00"/>
    <x v="3"/>
    <x v="19"/>
    <s v="P"/>
    <s v="GBP"/>
    <n v="103323.00000000001"/>
    <n v="34848"/>
    <n v="0"/>
    <n v="0"/>
    <n v="34848"/>
    <n v="0"/>
    <n v="0"/>
    <n v="0"/>
    <n v="0"/>
    <n v="0"/>
    <n v="138171"/>
    <s v="GBP"/>
    <n v="113655.30000000003"/>
    <n v="113655.30000000003"/>
    <x v="0"/>
    <n v="137486.74995781548"/>
    <x v="1525"/>
    <n v="151235.42495359704"/>
    <n v="151235.42495359704"/>
    <n v="0.1000000000000001"/>
  </r>
  <r>
    <x v="1531"/>
    <x v="4"/>
    <s v="London"/>
    <x v="0"/>
    <x v="0"/>
    <d v="2017-07-24T00:00:00"/>
    <d v="2022-12-01T00:00:00"/>
    <x v="2"/>
    <x v="2"/>
    <s v="N"/>
    <s v="GBP"/>
    <n v="193644"/>
    <n v="0"/>
    <n v="27171650.050000001"/>
    <n v="0"/>
    <n v="27171650.050000001"/>
    <n v="0"/>
    <n v="0"/>
    <n v="0"/>
    <n v="0"/>
    <n v="0"/>
    <n v="27365294.050000001"/>
    <s v="GBP"/>
    <n v="211071.96000000002"/>
    <n v="211071.96000000002"/>
    <x v="0"/>
    <n v="257672.38861464741"/>
    <x v="1526"/>
    <n v="280862.90358996572"/>
    <n v="280862.90358996572"/>
    <n v="9.0000000000000149E-2"/>
  </r>
  <r>
    <x v="1532"/>
    <x v="3"/>
    <s v="Toronto"/>
    <x v="5"/>
    <x v="2"/>
    <d v="2017-05-08T00:00:00"/>
    <d v="2022-12-01T00:00:00"/>
    <x v="5"/>
    <x v="21"/>
    <s v="W"/>
    <s v="CAD"/>
    <n v="136653"/>
    <n v="50336.000000000007"/>
    <n v="0"/>
    <n v="0"/>
    <n v="50336.000000000007"/>
    <n v="0"/>
    <n v="0"/>
    <n v="0"/>
    <n v="0"/>
    <n v="0"/>
    <n v="186989"/>
    <s v="CAD"/>
    <n v="139386.06"/>
    <n v="139386.06"/>
    <x v="0"/>
    <n v="105344.58834412582"/>
    <x v="1527"/>
    <n v="107451.48011100834"/>
    <n v="107451.48011100834"/>
    <n v="1.9999999999999997E-2"/>
  </r>
  <r>
    <x v="1533"/>
    <x v="4"/>
    <s v="Edinburgh"/>
    <x v="0"/>
    <x v="0"/>
    <d v="2017-05-15T00:00:00"/>
    <d v="2022-12-01T00:00:00"/>
    <x v="2"/>
    <x v="2"/>
    <s v="E"/>
    <s v="GBP"/>
    <n v="235400.00000000006"/>
    <n v="0"/>
    <n v="16989190.440000001"/>
    <n v="0"/>
    <n v="16989190.440000001"/>
    <n v="0"/>
    <n v="0"/>
    <n v="0"/>
    <n v="0"/>
    <n v="794917.32000000007"/>
    <n v="18019507.760000002"/>
    <s v="GBP"/>
    <n v="263648.00000000012"/>
    <n v="263648.00000000012"/>
    <x v="0"/>
    <n v="313235.01001780597"/>
    <x v="1528"/>
    <n v="350823.21121994272"/>
    <n v="350823.21121994272"/>
    <n v="0.12000000000000012"/>
  </r>
  <r>
    <x v="1534"/>
    <x v="4"/>
    <s v="Princeton"/>
    <x v="2"/>
    <x v="2"/>
    <d v="2000-10-18T00:00:00"/>
    <d v="2022-12-01T00:00:00"/>
    <x v="2"/>
    <x v="13"/>
    <s v="J"/>
    <s v="USD"/>
    <n v="254100.00000000006"/>
    <n v="404250.00000000006"/>
    <n v="0"/>
    <n v="0"/>
    <n v="404250.00000000006"/>
    <n v="0"/>
    <n v="0"/>
    <n v="0"/>
    <n v="0"/>
    <n v="0"/>
    <n v="658350.00000000012"/>
    <s v="USD"/>
    <n v="274428.00000000006"/>
    <n v="274428.00000000006"/>
    <x v="0"/>
    <n v="254100.00000000006"/>
    <x v="1529"/>
    <n v="274428.00000000006"/>
    <n v="274428.00000000006"/>
    <n v="7.9999999999999988E-2"/>
  </r>
  <r>
    <x v="1535"/>
    <x v="0"/>
    <s v="New York"/>
    <x v="2"/>
    <x v="2"/>
    <d v="2017-06-06T00:00:00"/>
    <d v="2022-12-01T00:00:00"/>
    <x v="0"/>
    <x v="14"/>
    <s v="L"/>
    <s v="USD"/>
    <n v="250800.00000000006"/>
    <n v="136125"/>
    <n v="0"/>
    <n v="0"/>
    <n v="136125"/>
    <n v="0"/>
    <n v="0"/>
    <n v="0"/>
    <n v="0"/>
    <n v="0"/>
    <n v="386925.00000000006"/>
    <s v="USD"/>
    <n v="288420.00000000006"/>
    <n v="288420.00000000006"/>
    <x v="0"/>
    <n v="250800.00000000006"/>
    <x v="1530"/>
    <n v="288420.00000000006"/>
    <n v="288420.00000000006"/>
    <n v="0.14999999999999997"/>
  </r>
  <r>
    <x v="1536"/>
    <x v="1"/>
    <s v="Princeton"/>
    <x v="2"/>
    <x v="2"/>
    <d v="2017-05-15T00:00:00"/>
    <d v="2022-12-01T00:00:00"/>
    <x v="1"/>
    <x v="11"/>
    <s v="J"/>
    <s v="USD"/>
    <n v="110687.50000000001"/>
    <n v="10450"/>
    <n v="0"/>
    <n v="0"/>
    <n v="10450"/>
    <n v="0"/>
    <n v="0"/>
    <n v="0"/>
    <n v="0"/>
    <n v="0"/>
    <n v="121137.50000000001"/>
    <s v="USD"/>
    <n v="119542.50000000003"/>
    <n v="119542.50000000003"/>
    <x v="0"/>
    <n v="110687.50000000001"/>
    <x v="1531"/>
    <n v="119542.50000000003"/>
    <n v="119542.50000000003"/>
    <n v="8.0000000000000127E-2"/>
  </r>
  <r>
    <x v="1537"/>
    <x v="3"/>
    <s v="Utah"/>
    <x v="2"/>
    <x v="2"/>
    <d v="2017-05-22T00:00:00"/>
    <d v="2022-12-01T00:00:00"/>
    <x v="5"/>
    <x v="3"/>
    <s v="O"/>
    <s v="USD"/>
    <n v="135537.60000000001"/>
    <n v="92565.000000000015"/>
    <n v="0"/>
    <n v="0"/>
    <n v="92565.000000000015"/>
    <n v="0"/>
    <n v="0"/>
    <n v="0"/>
    <n v="0"/>
    <n v="0"/>
    <n v="228102.60000000003"/>
    <s v="USD"/>
    <n v="154512.86400000003"/>
    <n v="154512.86400000003"/>
    <x v="0"/>
    <n v="135537.60000000001"/>
    <x v="1532"/>
    <n v="154512.86400000003"/>
    <n v="154512.86400000003"/>
    <n v="0.14000000000000018"/>
  </r>
  <r>
    <x v="1538"/>
    <x v="3"/>
    <s v="Edinburgh"/>
    <x v="0"/>
    <x v="0"/>
    <d v="2017-06-01T00:00:00"/>
    <d v="2022-12-01T00:00:00"/>
    <x v="1"/>
    <x v="16"/>
    <s v="R"/>
    <s v="GBP"/>
    <n v="75302.700000000012"/>
    <n v="6514.2000000000007"/>
    <n v="0"/>
    <n v="0"/>
    <n v="6514.2000000000007"/>
    <n v="0"/>
    <n v="0"/>
    <n v="0"/>
    <n v="0"/>
    <n v="0"/>
    <n v="81816.900000000009"/>
    <s v="GBP"/>
    <n v="86598.10500000001"/>
    <n v="86598.10500000001"/>
    <x v="0"/>
    <n v="100201.53776069598"/>
    <x v="1533"/>
    <n v="115231.76842480038"/>
    <n v="115231.76842480038"/>
    <n v="0.15"/>
  </r>
  <r>
    <x v="1539"/>
    <x v="4"/>
    <s v="London"/>
    <x v="0"/>
    <x v="0"/>
    <d v="2017-06-01T00:00:00"/>
    <d v="2022-12-01T00:00:00"/>
    <x v="2"/>
    <x v="5"/>
    <s v="U"/>
    <s v="GBP"/>
    <n v="170940.00000000003"/>
    <n v="687865.20000000007"/>
    <n v="0"/>
    <n v="0"/>
    <n v="687865.20000000007"/>
    <n v="0"/>
    <n v="0"/>
    <n v="0"/>
    <n v="0"/>
    <n v="0"/>
    <n v="858805.20000000007"/>
    <s v="GBP"/>
    <n v="193162.2"/>
    <n v="193162.2"/>
    <x v="0"/>
    <n v="227461.31101293009"/>
    <x v="1534"/>
    <n v="257031.281444611"/>
    <n v="257031.281444611"/>
    <n v="0.12999999999999998"/>
  </r>
  <r>
    <x v="1540"/>
    <x v="7"/>
    <s v="London"/>
    <x v="0"/>
    <x v="0"/>
    <d v="2017-06-12T00:00:00"/>
    <d v="2022-12-01T00:00:00"/>
    <x v="2"/>
    <x v="21"/>
    <s v="H"/>
    <s v="GBP"/>
    <n v="51251.200000000012"/>
    <n v="35376"/>
    <n v="0"/>
    <n v="0"/>
    <n v="35376"/>
    <n v="0"/>
    <n v="0"/>
    <n v="0"/>
    <n v="0"/>
    <n v="0"/>
    <n v="86627.200000000012"/>
    <s v="GBP"/>
    <n v="52788.736000000012"/>
    <n v="52788.736000000012"/>
    <x v="0"/>
    <n v="68197.40928387671"/>
    <x v="1535"/>
    <n v="70243.33156239301"/>
    <n v="70243.33156239301"/>
    <n v="2.9999999999999982E-2"/>
  </r>
  <r>
    <x v="1541"/>
    <x v="2"/>
    <s v="Princeton"/>
    <x v="2"/>
    <x v="2"/>
    <d v="2017-06-01T00:00:00"/>
    <d v="2022-12-01T00:00:00"/>
    <x v="2"/>
    <x v="12"/>
    <s v="Q"/>
    <s v="USD"/>
    <n v="100045.00000000001"/>
    <n v="0"/>
    <n v="91800"/>
    <n v="0"/>
    <n v="91800"/>
    <n v="0"/>
    <n v="0"/>
    <n v="0"/>
    <n v="0"/>
    <n v="0"/>
    <n v="191845"/>
    <s v="USD"/>
    <n v="105047.25000000001"/>
    <n v="105047.25000000001"/>
    <x v="0"/>
    <n v="100045.00000000001"/>
    <x v="1536"/>
    <n v="105047.25000000001"/>
    <n v="105047.25000000001"/>
    <n v="4.9999999999999996E-2"/>
  </r>
  <r>
    <x v="1542"/>
    <x v="3"/>
    <s v="New York"/>
    <x v="2"/>
    <x v="2"/>
    <d v="2017-06-01T00:00:00"/>
    <d v="2022-12-01T00:00:00"/>
    <x v="2"/>
    <x v="15"/>
    <s v="M"/>
    <s v="USD"/>
    <n v="202991.25000000003"/>
    <n v="101640.00000000001"/>
    <n v="0"/>
    <n v="0"/>
    <n v="101640.00000000001"/>
    <n v="0"/>
    <n v="0"/>
    <n v="0"/>
    <n v="0"/>
    <n v="0"/>
    <n v="304631.25000000006"/>
    <s v="USD"/>
    <n v="209080.98750000005"/>
    <n v="209080.98750000005"/>
    <x v="0"/>
    <n v="202991.25000000003"/>
    <x v="1537"/>
    <n v="209080.98750000005"/>
    <n v="209080.98750000005"/>
    <n v="3.0000000000000082E-2"/>
  </r>
  <r>
    <x v="1543"/>
    <x v="1"/>
    <s v="Princeton"/>
    <x v="2"/>
    <x v="2"/>
    <d v="2017-06-01T00:00:00"/>
    <d v="2022-12-01T00:00:00"/>
    <x v="2"/>
    <x v="21"/>
    <s v="E"/>
    <s v="USD"/>
    <n v="98797.60000000002"/>
    <n v="14014.000000000002"/>
    <n v="0"/>
    <n v="0"/>
    <n v="14014.000000000002"/>
    <n v="0"/>
    <n v="0"/>
    <n v="0"/>
    <n v="0"/>
    <n v="0"/>
    <n v="112811.60000000002"/>
    <s v="USD"/>
    <n v="105713.43200000003"/>
    <n v="105713.43200000003"/>
    <x v="0"/>
    <n v="98797.60000000002"/>
    <x v="1538"/>
    <n v="105713.43200000003"/>
    <n v="105713.43200000003"/>
    <n v="7.0000000000000076E-2"/>
  </r>
  <r>
    <x v="1544"/>
    <x v="3"/>
    <s v="New York"/>
    <x v="2"/>
    <x v="2"/>
    <d v="2017-06-01T00:00:00"/>
    <d v="2022-12-01T00:00:00"/>
    <x v="5"/>
    <x v="18"/>
    <s v="N"/>
    <s v="USD"/>
    <n v="133001.44000000003"/>
    <n v="60060"/>
    <n v="0"/>
    <n v="0"/>
    <n v="60060"/>
    <n v="0"/>
    <n v="0"/>
    <n v="0"/>
    <n v="0"/>
    <n v="0"/>
    <n v="193061.44000000003"/>
    <s v="USD"/>
    <n v="136991.48320000005"/>
    <n v="136991.48320000005"/>
    <x v="0"/>
    <n v="133001.44000000003"/>
    <x v="1539"/>
    <n v="136991.48320000005"/>
    <n v="136991.48320000005"/>
    <n v="3.0000000000000103E-2"/>
  </r>
  <r>
    <x v="1545"/>
    <x v="4"/>
    <s v="London"/>
    <x v="0"/>
    <x v="0"/>
    <d v="2001-02-05T00:00:00"/>
    <d v="2022-12-01T00:00:00"/>
    <x v="3"/>
    <x v="10"/>
    <s v="D"/>
    <s v="GBP"/>
    <n v="186560"/>
    <n v="386705.00000000006"/>
    <n v="0"/>
    <n v="0"/>
    <n v="386705.00000000006"/>
    <n v="0"/>
    <n v="0"/>
    <n v="0"/>
    <n v="0"/>
    <n v="0"/>
    <n v="573265"/>
    <s v="GBP"/>
    <n v="195888"/>
    <n v="195888"/>
    <x v="0"/>
    <n v="248246.06401411159"/>
    <x v="1540"/>
    <n v="260658.36721481715"/>
    <n v="260658.36721481715"/>
    <n v="4.999999999999992E-2"/>
  </r>
  <r>
    <x v="1546"/>
    <x v="1"/>
    <s v="Princeton"/>
    <x v="2"/>
    <x v="2"/>
    <d v="2017-06-01T00:00:00"/>
    <d v="2022-12-01T00:00:00"/>
    <x v="2"/>
    <x v="22"/>
    <s v="B"/>
    <s v="USD"/>
    <n v="105270.00000000003"/>
    <n v="23826.528000000002"/>
    <n v="8858.85"/>
    <n v="0"/>
    <n v="32685.378000000004"/>
    <n v="0"/>
    <n v="0"/>
    <n v="0"/>
    <n v="0"/>
    <n v="0"/>
    <n v="137955.37800000003"/>
    <s v="USD"/>
    <n v="113691.60000000003"/>
    <n v="113691.60000000003"/>
    <x v="0"/>
    <n v="105270.00000000003"/>
    <x v="1541"/>
    <n v="113691.60000000003"/>
    <n v="113691.60000000003"/>
    <n v="8.0000000000000029E-2"/>
  </r>
  <r>
    <x v="1547"/>
    <x v="0"/>
    <s v="Edinburgh"/>
    <x v="0"/>
    <x v="0"/>
    <d v="2017-06-12T00:00:00"/>
    <d v="2022-12-01T00:00:00"/>
    <x v="3"/>
    <x v="18"/>
    <s v="T"/>
    <s v="GBP"/>
    <n v="106920.00000000003"/>
    <n v="36113"/>
    <n v="0"/>
    <n v="0"/>
    <n v="36113"/>
    <n v="0"/>
    <n v="0"/>
    <n v="0"/>
    <n v="0"/>
    <n v="0"/>
    <n v="143033.00000000003"/>
    <s v="GBP"/>
    <n v="121888.80000000005"/>
    <n v="121888.80000000005"/>
    <x v="0"/>
    <n v="142273.09800808757"/>
    <x v="1542"/>
    <n v="162191.33172921985"/>
    <n v="162191.33172921985"/>
    <n v="0.1400000000000001"/>
  </r>
  <r>
    <x v="1548"/>
    <x v="0"/>
    <s v="London"/>
    <x v="0"/>
    <x v="0"/>
    <d v="2017-06-01T00:00:00"/>
    <d v="2022-12-01T00:00:00"/>
    <x v="4"/>
    <x v="2"/>
    <s v="N"/>
    <s v="GBP"/>
    <n v="115500.00000000001"/>
    <n v="97900.000000000015"/>
    <n v="0"/>
    <n v="0"/>
    <n v="97900.000000000015"/>
    <n v="0"/>
    <n v="0"/>
    <n v="0"/>
    <n v="0"/>
    <n v="0"/>
    <n v="213400.00000000003"/>
    <s v="GBP"/>
    <n v="117810.00000000001"/>
    <n v="117810.00000000001"/>
    <x v="0"/>
    <n v="153690.07500873654"/>
    <x v="1543"/>
    <n v="156763.87650891129"/>
    <n v="156763.87650891129"/>
    <n v="2.0000000000000063E-2"/>
  </r>
  <r>
    <x v="1549"/>
    <x v="5"/>
    <s v="New York"/>
    <x v="2"/>
    <x v="2"/>
    <d v="2017-06-01T00:00:00"/>
    <d v="2022-12-01T00:00:00"/>
    <x v="2"/>
    <x v="21"/>
    <s v="H"/>
    <s v="USD"/>
    <n v="106260.00000000001"/>
    <n v="74167.5"/>
    <n v="0"/>
    <n v="0"/>
    <n v="74167.5"/>
    <n v="0"/>
    <n v="0"/>
    <n v="0"/>
    <n v="0"/>
    <n v="0"/>
    <n v="180427.5"/>
    <s v="USD"/>
    <n v="115823.40000000002"/>
    <n v="115823.40000000002"/>
    <x v="0"/>
    <n v="106260.00000000001"/>
    <x v="1544"/>
    <n v="115823.40000000002"/>
    <n v="115823.40000000002"/>
    <n v="9.0000000000000066E-2"/>
  </r>
  <r>
    <x v="1550"/>
    <x v="3"/>
    <s v="New York"/>
    <x v="2"/>
    <x v="2"/>
    <d v="2017-06-01T00:00:00"/>
    <d v="2022-12-01T00:00:00"/>
    <x v="1"/>
    <x v="3"/>
    <s v="S"/>
    <s v="USD"/>
    <n v="177881"/>
    <n v="38412"/>
    <n v="0"/>
    <n v="0"/>
    <n v="38412"/>
    <n v="0"/>
    <n v="0"/>
    <n v="0"/>
    <n v="0"/>
    <n v="0"/>
    <n v="216293"/>
    <s v="USD"/>
    <n v="197447.91"/>
    <n v="197447.91"/>
    <x v="0"/>
    <n v="177881"/>
    <x v="1545"/>
    <n v="197447.91"/>
    <n v="197447.91"/>
    <n v="0.11000000000000001"/>
  </r>
  <r>
    <x v="1551"/>
    <x v="0"/>
    <s v="London"/>
    <x v="0"/>
    <x v="0"/>
    <d v="2017-06-26T00:00:00"/>
    <d v="2022-12-01T00:00:00"/>
    <x v="2"/>
    <x v="12"/>
    <s v="O"/>
    <s v="GBP"/>
    <n v="146520"/>
    <n v="141680"/>
    <n v="0"/>
    <n v="0"/>
    <n v="141680"/>
    <n v="0"/>
    <n v="0"/>
    <n v="0"/>
    <n v="0"/>
    <n v="0"/>
    <n v="288200"/>
    <s v="GBP"/>
    <n v="167032.80000000002"/>
    <n v="167032.80000000002"/>
    <x v="0"/>
    <n v="194966.8380110829"/>
    <x v="1546"/>
    <n v="222262.19533263455"/>
    <n v="222262.19533263455"/>
    <n v="0.14000000000000024"/>
  </r>
  <r>
    <x v="1552"/>
    <x v="7"/>
    <s v="Milan"/>
    <x v="11"/>
    <x v="0"/>
    <d v="2017-06-12T00:00:00"/>
    <d v="2022-12-01T00:00:00"/>
    <x v="4"/>
    <x v="0"/>
    <s v="V"/>
    <s v="EUR"/>
    <n v="26691.865200000004"/>
    <n v="2156"/>
    <n v="0"/>
    <n v="0"/>
    <n v="2156"/>
    <n v="0"/>
    <n v="0"/>
    <n v="0"/>
    <n v="0"/>
    <n v="0"/>
    <n v="28847.865200000004"/>
    <s v="EUR"/>
    <n v="30695.644980000001"/>
    <n v="30695.644980000001"/>
    <x v="0"/>
    <n v="31157.414247163932"/>
    <x v="1547"/>
    <n v="35831.026384238517"/>
    <n v="35831.026384238517"/>
    <n v="0.14999999999999988"/>
  </r>
  <r>
    <x v="1553"/>
    <x v="3"/>
    <s v="Seattle"/>
    <x v="2"/>
    <x v="2"/>
    <d v="2017-05-22T00:00:00"/>
    <d v="2022-12-01T00:00:00"/>
    <x v="1"/>
    <x v="8"/>
    <s v="Y"/>
    <s v="USD"/>
    <n v="121849.20000000001"/>
    <n v="15584.800000000001"/>
    <n v="0"/>
    <n v="0"/>
    <n v="15584.800000000001"/>
    <n v="0"/>
    <n v="0"/>
    <n v="0"/>
    <n v="0"/>
    <n v="0"/>
    <n v="137434"/>
    <s v="USD"/>
    <n v="138908.08800000002"/>
    <n v="138908.08800000002"/>
    <x v="0"/>
    <n v="121849.20000000001"/>
    <x v="1548"/>
    <n v="138908.08800000002"/>
    <n v="138908.08800000002"/>
    <n v="0.14000000000000004"/>
  </r>
  <r>
    <x v="1554"/>
    <x v="3"/>
    <s v="New York"/>
    <x v="2"/>
    <x v="2"/>
    <d v="2017-05-29T00:00:00"/>
    <d v="2022-12-01T00:00:00"/>
    <x v="1"/>
    <x v="11"/>
    <s v="P"/>
    <s v="USD"/>
    <n v="140985.9"/>
    <n v="43766.799999999996"/>
    <n v="0"/>
    <n v="0"/>
    <n v="43766.799999999996"/>
    <n v="0"/>
    <n v="0"/>
    <n v="0"/>
    <n v="0"/>
    <n v="0"/>
    <n v="184752.69999999998"/>
    <s v="USD"/>
    <n v="159314.06699999998"/>
    <n v="159314.06699999998"/>
    <x v="0"/>
    <n v="140985.9"/>
    <x v="1549"/>
    <n v="159314.06699999998"/>
    <n v="159314.06699999998"/>
    <n v="0.12999999999999992"/>
  </r>
  <r>
    <x v="1555"/>
    <x v="3"/>
    <s v="London"/>
    <x v="0"/>
    <x v="0"/>
    <d v="2017-06-06T00:00:00"/>
    <d v="2022-12-01T00:00:00"/>
    <x v="4"/>
    <x v="24"/>
    <s v="R"/>
    <s v="GBP"/>
    <n v="105655"/>
    <n v="37840"/>
    <n v="0"/>
    <n v="0"/>
    <n v="37840"/>
    <n v="0"/>
    <n v="0"/>
    <n v="0"/>
    <n v="0"/>
    <n v="0"/>
    <n v="143495"/>
    <s v="GBP"/>
    <n v="109881.2"/>
    <n v="109881.2"/>
    <x v="0"/>
    <n v="140589.82575799184"/>
    <x v="1550"/>
    <n v="146213.41878831151"/>
    <n v="146213.41878831151"/>
    <n v="3.9999999999999945E-2"/>
  </r>
  <r>
    <x v="1556"/>
    <x v="4"/>
    <s v="New York"/>
    <x v="2"/>
    <x v="2"/>
    <d v="2013-09-02T00:00:00"/>
    <d v="2022-12-01T00:00:00"/>
    <x v="0"/>
    <x v="15"/>
    <s v="A"/>
    <s v="USD"/>
    <n v="244420.00000000003"/>
    <n v="678040.00000000012"/>
    <n v="0"/>
    <n v="0"/>
    <n v="678040.00000000012"/>
    <n v="0"/>
    <n v="0"/>
    <n v="0"/>
    <n v="0"/>
    <n v="0"/>
    <n v="922460.00000000012"/>
    <s v="USD"/>
    <n v="254196.80000000005"/>
    <n v="254196.80000000005"/>
    <x v="0"/>
    <n v="244420.00000000003"/>
    <x v="1551"/>
    <n v="254196.80000000005"/>
    <n v="254196.80000000005"/>
    <n v="4.0000000000000063E-2"/>
  </r>
  <r>
    <x v="1557"/>
    <x v="0"/>
    <s v="Madrid"/>
    <x v="26"/>
    <x v="2"/>
    <d v="2001-04-09T00:00:00"/>
    <d v="2022-12-01T00:00:00"/>
    <x v="4"/>
    <x v="21"/>
    <s v="A"/>
    <s v="EUR"/>
    <n v="117712.1"/>
    <n v="64565.600000000006"/>
    <n v="0"/>
    <n v="0"/>
    <n v="64565.600000000006"/>
    <n v="0"/>
    <n v="0"/>
    <n v="0"/>
    <n v="0"/>
    <n v="0"/>
    <n v="182277.7"/>
    <s v="EUR"/>
    <n v="120066.342"/>
    <n v="120066.342"/>
    <x v="0"/>
    <n v="137405.3343264893"/>
    <x v="1552"/>
    <n v="140153.44101301907"/>
    <n v="140153.44101301907"/>
    <n v="1.9999999999999823E-2"/>
  </r>
  <r>
    <x v="1558"/>
    <x v="0"/>
    <s v="New York"/>
    <x v="2"/>
    <x v="2"/>
    <d v="2017-06-12T00:00:00"/>
    <d v="2022-12-01T00:00:00"/>
    <x v="0"/>
    <x v="1"/>
    <s v="X"/>
    <s v="USD"/>
    <n v="213180.00000000006"/>
    <n v="108570.00000000001"/>
    <n v="0"/>
    <n v="0"/>
    <n v="108570.00000000001"/>
    <n v="0"/>
    <n v="0"/>
    <n v="0"/>
    <n v="0"/>
    <n v="0"/>
    <n v="321750.00000000006"/>
    <s v="USD"/>
    <n v="219575.40000000005"/>
    <n v="219575.40000000005"/>
    <x v="0"/>
    <n v="213180.00000000006"/>
    <x v="1553"/>
    <n v="219575.40000000005"/>
    <n v="219575.40000000005"/>
    <n v="2.9999999999999964E-2"/>
  </r>
  <r>
    <x v="1559"/>
    <x v="1"/>
    <s v="Singapore"/>
    <x v="9"/>
    <x v="1"/>
    <d v="2017-07-03T00:00:00"/>
    <d v="2022-12-01T00:00:00"/>
    <x v="1"/>
    <x v="18"/>
    <s v="O"/>
    <s v="SGD"/>
    <n v="98571.000000000015"/>
    <n v="16544"/>
    <n v="0"/>
    <n v="0"/>
    <n v="16544"/>
    <n v="0"/>
    <n v="0"/>
    <n v="3975"/>
    <n v="3975"/>
    <n v="0"/>
    <n v="119090.00000000001"/>
    <s v="SGD"/>
    <n v="99556.710000000021"/>
    <n v="99556.710000000021"/>
    <x v="0"/>
    <n v="73700.699091554823"/>
    <x v="1554"/>
    <n v="74437.70608247038"/>
    <n v="74437.70608247038"/>
    <n v="1.0000000000000122E-2"/>
  </r>
  <r>
    <x v="1560"/>
    <x v="3"/>
    <s v="Princeton"/>
    <x v="2"/>
    <x v="2"/>
    <d v="2017-07-17T00:00:00"/>
    <d v="2022-12-01T00:00:00"/>
    <x v="2"/>
    <x v="9"/>
    <s v="E"/>
    <s v="USD"/>
    <n v="136620.00000000003"/>
    <n v="43461.000000000007"/>
    <n v="0"/>
    <n v="0"/>
    <n v="43461.000000000007"/>
    <n v="0"/>
    <n v="0"/>
    <n v="0"/>
    <n v="0"/>
    <n v="0"/>
    <n v="180081.00000000003"/>
    <s v="USD"/>
    <n v="154380.6"/>
    <n v="154380.6"/>
    <x v="0"/>
    <n v="136620.00000000003"/>
    <x v="1555"/>
    <n v="154380.6"/>
    <n v="154380.6"/>
    <n v="0.12999999999999981"/>
  </r>
  <r>
    <x v="1561"/>
    <x v="0"/>
    <s v="New York"/>
    <x v="2"/>
    <x v="2"/>
    <d v="2017-06-19T00:00:00"/>
    <d v="2022-12-01T00:00:00"/>
    <x v="1"/>
    <x v="23"/>
    <s v="S"/>
    <s v="USD"/>
    <n v="228096.00000000006"/>
    <n v="70422"/>
    <n v="0"/>
    <n v="0"/>
    <n v="70422"/>
    <n v="0"/>
    <n v="0"/>
    <n v="0"/>
    <n v="0"/>
    <n v="0"/>
    <n v="298518.00000000006"/>
    <s v="USD"/>
    <n v="253186.56000000008"/>
    <n v="253186.56000000008"/>
    <x v="0"/>
    <n v="228096.00000000006"/>
    <x v="1556"/>
    <n v="253186.56000000008"/>
    <n v="253186.56000000008"/>
    <n v="0.11000000000000008"/>
  </r>
  <r>
    <x v="1562"/>
    <x v="4"/>
    <s v="Geneva"/>
    <x v="17"/>
    <x v="0"/>
    <d v="2017-06-26T00:00:00"/>
    <d v="2022-12-01T00:00:00"/>
    <x v="0"/>
    <x v="17"/>
    <s v="B"/>
    <s v="CHF"/>
    <n v="277750"/>
    <n v="332994.2"/>
    <n v="0"/>
    <n v="0"/>
    <n v="332994.2"/>
    <n v="0"/>
    <n v="0"/>
    <n v="0"/>
    <n v="0"/>
    <n v="0"/>
    <n v="610744.19999999995"/>
    <s v="CHF"/>
    <n v="299970"/>
    <n v="299970"/>
    <x v="0"/>
    <n v="282524.66687010479"/>
    <x v="1557"/>
    <n v="305126.64021971315"/>
    <n v="305126.64021971315"/>
    <n v="7.9999999999999932E-2"/>
  </r>
  <r>
    <x v="1563"/>
    <x v="1"/>
    <s v="Princeton"/>
    <x v="2"/>
    <x v="2"/>
    <d v="2017-06-26T00:00:00"/>
    <d v="2022-12-01T00:00:00"/>
    <x v="2"/>
    <x v="14"/>
    <s v="T"/>
    <s v="USD"/>
    <n v="101442.00000000001"/>
    <n v="15652.835000000001"/>
    <n v="7010.0800000000008"/>
    <n v="0"/>
    <n v="22662.915000000001"/>
    <n v="0"/>
    <n v="0"/>
    <n v="0"/>
    <n v="0"/>
    <n v="0"/>
    <n v="124104.91500000001"/>
    <s v="USD"/>
    <n v="114629.46"/>
    <n v="114629.46"/>
    <x v="0"/>
    <n v="101442.00000000001"/>
    <x v="1558"/>
    <n v="114629.46"/>
    <n v="114629.46"/>
    <n v="0.12999999999999989"/>
  </r>
  <r>
    <x v="1564"/>
    <x v="4"/>
    <s v="New York"/>
    <x v="2"/>
    <x v="2"/>
    <d v="2017-06-26T00:00:00"/>
    <d v="2022-12-01T00:00:00"/>
    <x v="2"/>
    <x v="3"/>
    <s v="C"/>
    <s v="USD"/>
    <n v="235620.00000000003"/>
    <n v="2011647"/>
    <n v="571066.08000000007"/>
    <n v="0"/>
    <n v="2582713.08"/>
    <n v="0"/>
    <n v="0"/>
    <n v="0"/>
    <n v="0"/>
    <n v="330000"/>
    <n v="3148333.08"/>
    <s v="USD"/>
    <n v="249757.20000000004"/>
    <n v="249757.20000000004"/>
    <x v="0"/>
    <n v="235620.00000000003"/>
    <x v="1559"/>
    <n v="249757.20000000004"/>
    <n v="249757.20000000004"/>
    <n v="6.0000000000000039E-2"/>
  </r>
  <r>
    <x v="1565"/>
    <x v="3"/>
    <s v="New York"/>
    <x v="2"/>
    <x v="2"/>
    <d v="2017-06-26T00:00:00"/>
    <d v="2022-12-01T00:00:00"/>
    <x v="2"/>
    <x v="23"/>
    <s v="R"/>
    <s v="USD"/>
    <n v="173855"/>
    <n v="71775"/>
    <n v="0"/>
    <n v="0"/>
    <n v="71775"/>
    <n v="0"/>
    <n v="0"/>
    <n v="0"/>
    <n v="0"/>
    <n v="0"/>
    <n v="245630"/>
    <s v="USD"/>
    <n v="192979.05000000002"/>
    <n v="192979.05000000002"/>
    <x v="0"/>
    <n v="173855"/>
    <x v="1560"/>
    <n v="192979.05000000002"/>
    <n v="192979.05000000002"/>
    <n v="0.1100000000000001"/>
  </r>
  <r>
    <x v="1566"/>
    <x v="0"/>
    <s v="Seoul"/>
    <x v="21"/>
    <x v="1"/>
    <d v="2017-06-19T00:00:00"/>
    <d v="2022-12-01T00:00:00"/>
    <x v="1"/>
    <x v="14"/>
    <s v="U"/>
    <s v="KRW"/>
    <n v="165766865"/>
    <n v="41943000"/>
    <n v="0"/>
    <n v="0"/>
    <n v="41943000"/>
    <n v="0"/>
    <n v="0"/>
    <n v="0"/>
    <n v="0"/>
    <n v="0"/>
    <n v="207709865"/>
    <s v="KRW"/>
    <n v="167424533.65000001"/>
    <n v="167424533.65000001"/>
    <x v="0"/>
    <n v="153779.73468157148"/>
    <x v="1561"/>
    <n v="155317.53202838721"/>
    <n v="155317.53202838721"/>
    <n v="1.000000000000009E-2"/>
  </r>
  <r>
    <x v="1567"/>
    <x v="6"/>
    <s v="San Francisco"/>
    <x v="2"/>
    <x v="2"/>
    <d v="2017-06-19T00:00:00"/>
    <d v="2022-12-01T00:00:00"/>
    <x v="3"/>
    <x v="18"/>
    <s v="B"/>
    <s v="USD"/>
    <n v="109098.00000000003"/>
    <n v="27918.000000000004"/>
    <n v="0"/>
    <n v="0"/>
    <n v="27918.000000000004"/>
    <n v="0"/>
    <n v="0"/>
    <n v="0"/>
    <n v="0"/>
    <n v="0"/>
    <n v="137016.00000000003"/>
    <s v="USD"/>
    <n v="124371.72000000004"/>
    <n v="124371.72000000004"/>
    <x v="0"/>
    <n v="109098.00000000003"/>
    <x v="1562"/>
    <n v="124371.72000000004"/>
    <n v="124371.72000000004"/>
    <n v="0.1400000000000001"/>
  </r>
  <r>
    <x v="1568"/>
    <x v="4"/>
    <s v="London"/>
    <x v="0"/>
    <x v="0"/>
    <d v="2001-04-23T00:00:00"/>
    <d v="2022-12-01T00:00:00"/>
    <x v="0"/>
    <x v="8"/>
    <s v="T"/>
    <s v="GBP"/>
    <n v="170940.00000000003"/>
    <n v="214830"/>
    <n v="0"/>
    <n v="0"/>
    <n v="214830"/>
    <n v="0"/>
    <n v="0"/>
    <n v="0"/>
    <n v="0"/>
    <n v="0"/>
    <n v="385770"/>
    <s v="GBP"/>
    <n v="181196.40000000005"/>
    <n v="181196.40000000005"/>
    <x v="0"/>
    <n v="227461.31101293009"/>
    <x v="1563"/>
    <n v="241108.98967370595"/>
    <n v="241108.98967370595"/>
    <n v="6.000000000000022E-2"/>
  </r>
  <r>
    <x v="1569"/>
    <x v="1"/>
    <s v="Princeton"/>
    <x v="2"/>
    <x v="2"/>
    <d v="2017-07-10T00:00:00"/>
    <d v="2022-12-01T00:00:00"/>
    <x v="1"/>
    <x v="21"/>
    <s v="P"/>
    <s v="USD"/>
    <n v="107028.90000000002"/>
    <n v="7760.5"/>
    <n v="0"/>
    <n v="0"/>
    <n v="7760.5"/>
    <n v="0"/>
    <n v="0"/>
    <n v="0"/>
    <n v="0"/>
    <n v="0"/>
    <n v="114789.40000000002"/>
    <s v="USD"/>
    <n v="116661.50100000003"/>
    <n v="116661.50100000003"/>
    <x v="0"/>
    <n v="107028.90000000002"/>
    <x v="1564"/>
    <n v="116661.50100000003"/>
    <n v="116661.50100000003"/>
    <n v="9.0000000000000066E-2"/>
  </r>
  <r>
    <x v="1570"/>
    <x v="4"/>
    <s v="Chicago"/>
    <x v="2"/>
    <x v="2"/>
    <d v="2017-07-10T00:00:00"/>
    <d v="2022-12-01T00:00:00"/>
    <x v="0"/>
    <x v="22"/>
    <s v="J"/>
    <s v="USD"/>
    <n v="244420.00000000003"/>
    <n v="106590.00000000001"/>
    <n v="0"/>
    <n v="0"/>
    <n v="106590.00000000001"/>
    <n v="0"/>
    <n v="0"/>
    <n v="0"/>
    <n v="0"/>
    <n v="0"/>
    <n v="351010.00000000006"/>
    <s v="USD"/>
    <n v="268862.00000000006"/>
    <n v="268862.00000000006"/>
    <x v="0"/>
    <n v="244420.00000000003"/>
    <x v="1565"/>
    <n v="268862.00000000006"/>
    <n v="268862.00000000006"/>
    <n v="0.1000000000000001"/>
  </r>
  <r>
    <x v="1571"/>
    <x v="0"/>
    <s v="London"/>
    <x v="0"/>
    <x v="0"/>
    <d v="2017-07-24T00:00:00"/>
    <d v="2022-12-01T00:00:00"/>
    <x v="0"/>
    <x v="0"/>
    <s v="A"/>
    <s v="GBP"/>
    <n v="131758"/>
    <n v="100100.00000000001"/>
    <n v="0"/>
    <n v="0"/>
    <n v="100100.00000000001"/>
    <n v="0"/>
    <n v="0"/>
    <n v="0"/>
    <n v="0"/>
    <n v="0"/>
    <n v="231858"/>
    <s v="GBP"/>
    <n v="139663.48000000001"/>
    <n v="139663.48000000001"/>
    <x v="0"/>
    <n v="175323.7827099663"/>
    <x v="1566"/>
    <n v="185843.20967256429"/>
    <n v="185843.20967256429"/>
    <n v="6.0000000000000095E-2"/>
  </r>
  <r>
    <x v="1572"/>
    <x v="1"/>
    <s v="Singapore"/>
    <x v="9"/>
    <x v="1"/>
    <d v="2017-09-25T00:00:00"/>
    <d v="2022-12-01T00:00:00"/>
    <x v="1"/>
    <x v="11"/>
    <s v="T"/>
    <s v="SGD"/>
    <n v="104781.60000000002"/>
    <n v="28215.000000000004"/>
    <n v="0"/>
    <n v="0"/>
    <n v="28215.000000000004"/>
    <n v="0"/>
    <n v="0"/>
    <n v="9750"/>
    <n v="9750"/>
    <n v="0"/>
    <n v="142746.60000000003"/>
    <s v="SGD"/>
    <n v="118403.20800000001"/>
    <n v="118403.20800000001"/>
    <x v="0"/>
    <n v="78344.311936894854"/>
    <x v="1567"/>
    <n v="88529.072488691163"/>
    <n v="88529.072488691163"/>
    <n v="0.12999999999999973"/>
  </r>
  <r>
    <x v="1573"/>
    <x v="0"/>
    <s v="London"/>
    <x v="0"/>
    <x v="0"/>
    <d v="2017-07-31T00:00:00"/>
    <d v="2022-12-01T00:00:00"/>
    <x v="4"/>
    <x v="0"/>
    <s v="X"/>
    <s v="GBP"/>
    <n v="134310.00000000003"/>
    <n v="52624.000000000007"/>
    <n v="0"/>
    <n v="0"/>
    <n v="52624.000000000007"/>
    <n v="0"/>
    <n v="0"/>
    <n v="0"/>
    <n v="0"/>
    <n v="0"/>
    <n v="186934.00000000003"/>
    <s v="GBP"/>
    <n v="139682.40000000002"/>
    <n v="139682.40000000002"/>
    <x v="0"/>
    <n v="178719.60151015938"/>
    <x v="1568"/>
    <n v="185868.38557056573"/>
    <n v="185868.38557056573"/>
    <n v="3.9999999999999876E-2"/>
  </r>
  <r>
    <x v="1574"/>
    <x v="0"/>
    <s v="Sydney"/>
    <x v="4"/>
    <x v="1"/>
    <d v="2017-10-02T00:00:00"/>
    <d v="2022-12-01T00:00:00"/>
    <x v="4"/>
    <x v="3"/>
    <s v="W"/>
    <s v="AUD"/>
    <n v="261360.00000000006"/>
    <n v="129360"/>
    <n v="0"/>
    <n v="0"/>
    <n v="129360"/>
    <n v="0"/>
    <n v="0"/>
    <n v="0"/>
    <n v="0"/>
    <n v="0"/>
    <n v="390720.00000000006"/>
    <s v="AUD"/>
    <n v="282268.8000000001"/>
    <n v="282268.8000000001"/>
    <x v="0"/>
    <n v="197758.04400696605"/>
    <x v="1569"/>
    <n v="213578.68752752338"/>
    <n v="213578.68752752338"/>
    <n v="8.0000000000000182E-2"/>
  </r>
  <r>
    <x v="1575"/>
    <x v="4"/>
    <s v="New York"/>
    <x v="2"/>
    <x v="2"/>
    <d v="2017-08-01T00:00:00"/>
    <d v="2022-12-01T00:00:00"/>
    <x v="2"/>
    <x v="16"/>
    <s v="B"/>
    <s v="USD"/>
    <n v="240240.00000000003"/>
    <n v="2766060"/>
    <n v="0"/>
    <n v="0"/>
    <n v="2766060"/>
    <n v="0"/>
    <n v="0"/>
    <n v="0"/>
    <n v="0"/>
    <n v="570000.00000000012"/>
    <n v="3576300"/>
    <s v="USD"/>
    <n v="264264.00000000006"/>
    <n v="264264.00000000006"/>
    <x v="0"/>
    <n v="240240.00000000003"/>
    <x v="1570"/>
    <n v="264264.00000000006"/>
    <n v="264264.00000000006"/>
    <n v="0.1000000000000001"/>
  </r>
  <r>
    <x v="1576"/>
    <x v="3"/>
    <s v="Boston"/>
    <x v="2"/>
    <x v="2"/>
    <d v="2017-07-31T00:00:00"/>
    <d v="2022-12-01T00:00:00"/>
    <x v="4"/>
    <x v="0"/>
    <s v="A"/>
    <s v="USD"/>
    <n v="98560.000000000015"/>
    <n v="127459.2"/>
    <n v="0"/>
    <n v="0"/>
    <n v="127459.2"/>
    <n v="0"/>
    <n v="0"/>
    <n v="0"/>
    <n v="0"/>
    <n v="0"/>
    <n v="226019.20000000001"/>
    <s v="USD"/>
    <n v="105459.20000000003"/>
    <n v="105459.20000000003"/>
    <x v="0"/>
    <n v="98560.000000000015"/>
    <x v="1571"/>
    <n v="105459.20000000003"/>
    <n v="105459.20000000003"/>
    <n v="7.0000000000000104E-2"/>
  </r>
  <r>
    <x v="1577"/>
    <x v="4"/>
    <s v="London"/>
    <x v="0"/>
    <x v="0"/>
    <d v="2017-07-17T00:00:00"/>
    <d v="2022-12-01T00:00:00"/>
    <x v="0"/>
    <x v="21"/>
    <s v="R"/>
    <s v="GBP"/>
    <n v="203159.00000000006"/>
    <n v="1548800.0000000002"/>
    <n v="0"/>
    <n v="0"/>
    <n v="1548800.0000000002"/>
    <n v="0"/>
    <n v="0"/>
    <n v="0"/>
    <n v="0"/>
    <n v="710391.86"/>
    <n v="2462350.8600000003"/>
    <s v="GBP"/>
    <n v="219411.72000000009"/>
    <n v="219411.72000000009"/>
    <x v="0"/>
    <n v="270333.5233653672"/>
    <x v="1572"/>
    <n v="291960.20523459662"/>
    <n v="291960.20523459662"/>
    <n v="8.0000000000000154E-2"/>
  </r>
  <r>
    <x v="1578"/>
    <x v="3"/>
    <s v="Princeton"/>
    <x v="2"/>
    <x v="2"/>
    <d v="2017-07-24T00:00:00"/>
    <d v="2022-12-01T00:00:00"/>
    <x v="1"/>
    <x v="17"/>
    <s v="G"/>
    <s v="USD"/>
    <n v="135372.60000000003"/>
    <n v="30624.000000000004"/>
    <n v="0"/>
    <n v="0"/>
    <n v="30624.000000000004"/>
    <n v="0"/>
    <n v="0"/>
    <n v="0"/>
    <n v="0"/>
    <n v="0"/>
    <n v="165996.60000000003"/>
    <s v="USD"/>
    <n v="154324.76400000005"/>
    <n v="154324.76400000005"/>
    <x v="0"/>
    <n v="135372.60000000003"/>
    <x v="1573"/>
    <n v="154324.76400000005"/>
    <n v="154324.76400000005"/>
    <n v="0.1400000000000001"/>
  </r>
  <r>
    <x v="1579"/>
    <x v="7"/>
    <s v="Philadelphia"/>
    <x v="2"/>
    <x v="2"/>
    <d v="2001-06-18T00:00:00"/>
    <d v="2022-12-01T00:00:00"/>
    <x v="2"/>
    <x v="0"/>
    <s v="S"/>
    <s v="USD"/>
    <n v="76817.399999999994"/>
    <n v="12727.000000000002"/>
    <n v="0"/>
    <n v="0"/>
    <n v="12727.000000000002"/>
    <n v="0"/>
    <n v="238"/>
    <n v="0"/>
    <n v="238"/>
    <n v="0"/>
    <n v="89782.399999999994"/>
    <s v="USD"/>
    <n v="86803.661999999982"/>
    <n v="86803.661999999982"/>
    <x v="0"/>
    <n v="76817.399999999994"/>
    <x v="1574"/>
    <n v="86803.661999999982"/>
    <n v="86803.661999999982"/>
    <n v="0.12999999999999987"/>
  </r>
  <r>
    <x v="1580"/>
    <x v="3"/>
    <s v="London"/>
    <x v="0"/>
    <x v="0"/>
    <d v="2017-07-24T00:00:00"/>
    <d v="2022-12-01T00:00:00"/>
    <x v="2"/>
    <x v="8"/>
    <s v="T"/>
    <s v="GBP"/>
    <n v="100045.00000000001"/>
    <n v="10004.500000000002"/>
    <n v="0"/>
    <n v="0"/>
    <n v="10004.500000000002"/>
    <n v="0"/>
    <n v="0"/>
    <n v="0"/>
    <n v="0"/>
    <n v="0"/>
    <n v="110049.50000000001"/>
    <s v="GBP"/>
    <n v="104046.80000000002"/>
    <n v="104046.80000000002"/>
    <x v="0"/>
    <n v="133124.87925756752"/>
    <x v="1575"/>
    <n v="138449.87442787021"/>
    <n v="138449.87442787021"/>
    <n v="3.9999999999999911E-2"/>
  </r>
  <r>
    <x v="1581"/>
    <x v="0"/>
    <s v="London"/>
    <x v="0"/>
    <x v="0"/>
    <d v="2017-07-24T00:00:00"/>
    <d v="2022-12-01T00:00:00"/>
    <x v="3"/>
    <x v="20"/>
    <s v="D"/>
    <s v="GBP"/>
    <n v="148423"/>
    <n v="96921.000000000015"/>
    <n v="0"/>
    <n v="0"/>
    <n v="96921.000000000015"/>
    <n v="0"/>
    <n v="0"/>
    <n v="0"/>
    <n v="0"/>
    <n v="0"/>
    <n v="245344"/>
    <s v="GBP"/>
    <n v="164749.53000000003"/>
    <n v="164749.53000000003"/>
    <x v="0"/>
    <n v="197499.06496122686"/>
    <x v="1576"/>
    <n v="219223.96210696184"/>
    <n v="219223.96210696184"/>
    <n v="0.11000000000000014"/>
  </r>
  <r>
    <x v="1582"/>
    <x v="0"/>
    <s v="Wilmington"/>
    <x v="2"/>
    <x v="2"/>
    <d v="2017-07-24T00:00:00"/>
    <d v="2022-12-01T00:00:00"/>
    <x v="1"/>
    <x v="19"/>
    <s v="X"/>
    <s v="USD"/>
    <n v="135960"/>
    <n v="45012.000000000007"/>
    <n v="0"/>
    <n v="0"/>
    <n v="45012.000000000007"/>
    <n v="0"/>
    <n v="0"/>
    <n v="0"/>
    <n v="0"/>
    <n v="0"/>
    <n v="180972"/>
    <s v="USD"/>
    <n v="138679.20000000001"/>
    <n v="138679.20000000001"/>
    <x v="0"/>
    <n v="135960"/>
    <x v="1577"/>
    <n v="138679.20000000001"/>
    <n v="138679.20000000001"/>
    <n v="2.0000000000000087E-2"/>
  </r>
  <r>
    <x v="1583"/>
    <x v="3"/>
    <s v="New York"/>
    <x v="2"/>
    <x v="2"/>
    <d v="2017-07-24T00:00:00"/>
    <d v="2022-12-01T00:00:00"/>
    <x v="3"/>
    <x v="21"/>
    <s v="V"/>
    <s v="USD"/>
    <n v="183084.00000000003"/>
    <n v="20240"/>
    <n v="0"/>
    <n v="0"/>
    <n v="20240"/>
    <n v="0"/>
    <n v="0"/>
    <n v="0"/>
    <n v="0"/>
    <n v="0"/>
    <n v="203324.00000000003"/>
    <s v="USD"/>
    <n v="208715.76000000007"/>
    <n v="208715.76000000007"/>
    <x v="0"/>
    <n v="183084.00000000003"/>
    <x v="1578"/>
    <n v="208715.76000000007"/>
    <n v="208715.76000000007"/>
    <n v="0.14000000000000018"/>
  </r>
  <r>
    <x v="1584"/>
    <x v="4"/>
    <s v="Princeton"/>
    <x v="2"/>
    <x v="2"/>
    <d v="2017-07-24T00:00:00"/>
    <d v="2022-12-01T00:00:00"/>
    <x v="4"/>
    <x v="23"/>
    <s v="L"/>
    <s v="USD"/>
    <n v="254100.00000000003"/>
    <n v="301840"/>
    <n v="0"/>
    <n v="0"/>
    <n v="301840"/>
    <n v="0"/>
    <n v="0"/>
    <n v="0"/>
    <n v="0"/>
    <n v="0"/>
    <n v="555940"/>
    <s v="USD"/>
    <n v="271887.00000000006"/>
    <n v="271887.00000000006"/>
    <x v="0"/>
    <n v="254100.00000000003"/>
    <x v="1579"/>
    <n v="271887.00000000006"/>
    <n v="271887.00000000006"/>
    <n v="7.0000000000000104E-2"/>
  </r>
  <r>
    <x v="1585"/>
    <x v="4"/>
    <s v="New York"/>
    <x v="2"/>
    <x v="2"/>
    <d v="2017-07-24T00:00:00"/>
    <d v="2022-12-01T00:00:00"/>
    <x v="0"/>
    <x v="20"/>
    <s v="Z"/>
    <s v="USD"/>
    <n v="247170.00000000006"/>
    <n v="329120.00000000006"/>
    <n v="0"/>
    <n v="0"/>
    <n v="329120.00000000006"/>
    <n v="0"/>
    <n v="0"/>
    <n v="0"/>
    <n v="0"/>
    <n v="0"/>
    <n v="576290.00000000012"/>
    <s v="USD"/>
    <n v="281773.8000000001"/>
    <n v="281773.8000000001"/>
    <x v="0"/>
    <n v="247170.00000000006"/>
    <x v="1580"/>
    <n v="281773.8000000001"/>
    <n v="281773.8000000001"/>
    <n v="0.14000000000000015"/>
  </r>
  <r>
    <x v="1586"/>
    <x v="1"/>
    <s v="San Francisco"/>
    <x v="2"/>
    <x v="2"/>
    <d v="2016-08-08T00:00:00"/>
    <d v="2022-12-01T00:00:00"/>
    <x v="1"/>
    <x v="7"/>
    <s v="B"/>
    <s v="USD"/>
    <n v="100991.40480000002"/>
    <n v="0"/>
    <n v="0"/>
    <n v="0"/>
    <n v="0"/>
    <n v="0"/>
    <n v="0"/>
    <n v="0"/>
    <n v="0"/>
    <n v="0"/>
    <n v="100991.40480000002"/>
    <s v="USD"/>
    <n v="116140.11552000001"/>
    <n v="116140.11552000001"/>
    <x v="0"/>
    <n v="100991.40480000002"/>
    <x v="1581"/>
    <n v="116140.11552000001"/>
    <n v="116140.11552000001"/>
    <n v="0.14999999999999986"/>
  </r>
  <r>
    <x v="1587"/>
    <x v="0"/>
    <s v="New York"/>
    <x v="2"/>
    <x v="2"/>
    <d v="2007-02-22T00:00:00"/>
    <d v="2022-12-01T00:00:00"/>
    <x v="3"/>
    <x v="9"/>
    <s v="E"/>
    <s v="USD"/>
    <n v="209440.00000000006"/>
    <n v="72022.5"/>
    <n v="0"/>
    <n v="0"/>
    <n v="72022.5"/>
    <n v="0"/>
    <n v="0"/>
    <n v="0"/>
    <n v="0"/>
    <n v="0"/>
    <n v="281462.50000000006"/>
    <s v="USD"/>
    <n v="236667.20000000004"/>
    <n v="236667.20000000004"/>
    <x v="0"/>
    <n v="209440.00000000006"/>
    <x v="1582"/>
    <n v="236667.20000000004"/>
    <n v="236667.20000000004"/>
    <n v="0.12999999999999989"/>
  </r>
  <r>
    <x v="1588"/>
    <x v="3"/>
    <s v="Princeton"/>
    <x v="2"/>
    <x v="2"/>
    <d v="2015-04-01T00:00:00"/>
    <d v="2022-12-01T00:00:00"/>
    <x v="0"/>
    <x v="2"/>
    <s v="G"/>
    <s v="USD"/>
    <n v="164428"/>
    <n v="40128"/>
    <n v="0"/>
    <n v="0"/>
    <n v="40128"/>
    <n v="0"/>
    <n v="0"/>
    <n v="0"/>
    <n v="0"/>
    <n v="0"/>
    <n v="204556"/>
    <s v="USD"/>
    <n v="177582.24000000002"/>
    <n v="177582.24000000002"/>
    <x v="0"/>
    <n v="164428"/>
    <x v="1583"/>
    <n v="177582.24000000002"/>
    <n v="177582.24000000002"/>
    <n v="8.0000000000000127E-2"/>
  </r>
  <r>
    <x v="1589"/>
    <x v="3"/>
    <s v="Edinburgh"/>
    <x v="0"/>
    <x v="0"/>
    <d v="2011-10-11T00:00:00"/>
    <d v="2022-12-01T00:00:00"/>
    <x v="1"/>
    <x v="12"/>
    <s v="L"/>
    <s v="GBP"/>
    <n v="77759.549999999988"/>
    <n v="4504.5"/>
    <n v="0"/>
    <n v="0"/>
    <n v="4504.5"/>
    <n v="0"/>
    <n v="0"/>
    <n v="0"/>
    <n v="0"/>
    <n v="0"/>
    <n v="82264.049999999988"/>
    <s v="GBP"/>
    <n v="87868.291499999978"/>
    <n v="87868.291499999978"/>
    <x v="0"/>
    <n v="103470.74521338179"/>
    <x v="1584"/>
    <n v="116921.94209112141"/>
    <n v="116921.94209112141"/>
    <n v="0.12999999999999992"/>
  </r>
  <r>
    <x v="1590"/>
    <x v="4"/>
    <s v="New York"/>
    <x v="2"/>
    <x v="2"/>
    <d v="2001-07-16T00:00:00"/>
    <d v="2022-12-01T00:00:00"/>
    <x v="0"/>
    <x v="0"/>
    <s v="H"/>
    <s v="USD"/>
    <n v="316250"/>
    <n v="2320725"/>
    <n v="0"/>
    <n v="0"/>
    <n v="2320725"/>
    <n v="0"/>
    <n v="0"/>
    <n v="0"/>
    <n v="0"/>
    <n v="342000.00000000006"/>
    <n v="2978975"/>
    <s v="USD"/>
    <n v="319412.5"/>
    <n v="319412.5"/>
    <x v="0"/>
    <n v="316250"/>
    <x v="1585"/>
    <n v="319412.5"/>
    <n v="319412.5"/>
    <n v="0.01"/>
  </r>
  <r>
    <x v="1591"/>
    <x v="4"/>
    <s v="Zurich"/>
    <x v="17"/>
    <x v="0"/>
    <d v="2014-06-16T00:00:00"/>
    <d v="2022-12-01T00:00:00"/>
    <x v="0"/>
    <x v="16"/>
    <s v="V"/>
    <s v="CHF"/>
    <n v="291500"/>
    <n v="274560"/>
    <n v="0"/>
    <n v="0"/>
    <n v="274560"/>
    <n v="0"/>
    <n v="0"/>
    <n v="0"/>
    <n v="0"/>
    <n v="0"/>
    <n v="566060"/>
    <s v="CHF"/>
    <n v="300245"/>
    <n v="300245"/>
    <x v="0"/>
    <n v="296511.03651713964"/>
    <x v="1586"/>
    <n v="305406.36761265382"/>
    <n v="305406.36761265382"/>
    <n v="2.9999999999999964E-2"/>
  </r>
  <r>
    <x v="1592"/>
    <x v="7"/>
    <s v="London"/>
    <x v="0"/>
    <x v="0"/>
    <d v="2016-03-14T00:00:00"/>
    <d v="2022-12-01T00:00:00"/>
    <x v="2"/>
    <x v="6"/>
    <s v="R"/>
    <s v="GBP"/>
    <n v="59251.500000000015"/>
    <n v="20442.400000000001"/>
    <n v="0"/>
    <n v="0"/>
    <n v="20442.400000000001"/>
    <n v="0"/>
    <n v="0"/>
    <n v="0"/>
    <n v="0"/>
    <n v="0"/>
    <n v="79693.900000000023"/>
    <s v="GBP"/>
    <n v="63991.620000000017"/>
    <n v="63991.620000000017"/>
    <x v="0"/>
    <n v="78843.008479481854"/>
    <x v="1587"/>
    <n v="85150.449157840412"/>
    <n v="85150.449157840412"/>
    <n v="8.0000000000000127E-2"/>
  </r>
  <r>
    <x v="1593"/>
    <x v="0"/>
    <s v="Princeton"/>
    <x v="2"/>
    <x v="2"/>
    <d v="2015-11-09T00:00:00"/>
    <d v="2022-12-01T00:00:00"/>
    <x v="1"/>
    <x v="12"/>
    <s v="H"/>
    <s v="USD"/>
    <n v="165983.4"/>
    <n v="26433.000000000004"/>
    <n v="0"/>
    <n v="0"/>
    <n v="26433.000000000004"/>
    <n v="0"/>
    <n v="0"/>
    <n v="0"/>
    <n v="0"/>
    <n v="0"/>
    <n v="192416.4"/>
    <s v="USD"/>
    <n v="175942.40400000001"/>
    <n v="175942.40400000001"/>
    <x v="0"/>
    <n v="165983.4"/>
    <x v="1588"/>
    <n v="175942.40400000001"/>
    <n v="175942.40400000001"/>
    <n v="6.0000000000000095E-2"/>
  </r>
  <r>
    <x v="1594"/>
    <x v="3"/>
    <s v="Princeton"/>
    <x v="2"/>
    <x v="2"/>
    <d v="2011-08-22T00:00:00"/>
    <d v="2022-12-01T00:00:00"/>
    <x v="4"/>
    <x v="12"/>
    <s v="L"/>
    <s v="USD"/>
    <n v="121000.00000000003"/>
    <n v="53350.000000000007"/>
    <n v="0"/>
    <n v="0"/>
    <n v="53350.000000000007"/>
    <n v="0"/>
    <n v="0"/>
    <n v="0"/>
    <n v="0"/>
    <n v="0"/>
    <n v="174350.00000000003"/>
    <s v="USD"/>
    <n v="135520.00000000006"/>
    <n v="135520.00000000006"/>
    <x v="0"/>
    <n v="121000.00000000003"/>
    <x v="1589"/>
    <n v="135520.00000000006"/>
    <n v="135520.00000000006"/>
    <n v="0.12000000000000022"/>
  </r>
  <r>
    <x v="1595"/>
    <x v="0"/>
    <s v="London"/>
    <x v="0"/>
    <x v="0"/>
    <d v="2008-05-16T00:00:00"/>
    <d v="2022-12-01T00:00:00"/>
    <x v="4"/>
    <x v="13"/>
    <s v="C"/>
    <s v="GBP"/>
    <n v="142560"/>
    <n v="190190.00000000003"/>
    <n v="0"/>
    <n v="0"/>
    <n v="190190.00000000003"/>
    <n v="0"/>
    <n v="0"/>
    <n v="0"/>
    <n v="0"/>
    <n v="0"/>
    <n v="332750"/>
    <s v="GBP"/>
    <n v="163944"/>
    <n v="163944"/>
    <x v="0"/>
    <n v="189697.46401078338"/>
    <x v="1590"/>
    <n v="218152.08361240086"/>
    <n v="218152.08361240086"/>
    <n v="0.14999999999999986"/>
  </r>
  <r>
    <x v="1596"/>
    <x v="0"/>
    <s v="Boston"/>
    <x v="2"/>
    <x v="2"/>
    <d v="2011-07-21T00:00:00"/>
    <d v="2022-12-01T00:00:00"/>
    <x v="2"/>
    <x v="7"/>
    <s v="P"/>
    <s v="USD"/>
    <n v="213180.00000000003"/>
    <n v="0"/>
    <n v="665650.00000000012"/>
    <n v="0"/>
    <n v="665650.00000000012"/>
    <n v="0"/>
    <n v="0"/>
    <n v="0"/>
    <n v="0"/>
    <n v="0"/>
    <n v="878830.00000000012"/>
    <s v="USD"/>
    <n v="230234.40000000005"/>
    <n v="230234.40000000005"/>
    <x v="0"/>
    <n v="213180.00000000003"/>
    <x v="1591"/>
    <n v="230234.40000000005"/>
    <n v="230234.40000000005"/>
    <n v="8.0000000000000099E-2"/>
  </r>
  <r>
    <x v="1597"/>
    <x v="0"/>
    <s v="Taipei"/>
    <x v="25"/>
    <x v="1"/>
    <d v="2014-09-16T00:00:00"/>
    <d v="2022-12-01T00:00:00"/>
    <x v="4"/>
    <x v="11"/>
    <s v="D"/>
    <s v="TWD"/>
    <n v="3729000"/>
    <n v="1576850.0000000002"/>
    <n v="0"/>
    <n v="0"/>
    <n v="1576850.0000000002"/>
    <n v="0"/>
    <n v="0"/>
    <n v="0"/>
    <n v="0"/>
    <n v="0"/>
    <n v="5305850"/>
    <s v="TWD"/>
    <n v="4027320.0000000005"/>
    <n v="4027320.0000000005"/>
    <x v="0"/>
    <n v="124459.72331158321"/>
    <x v="1592"/>
    <n v="134416.50117650986"/>
    <n v="134416.50117650986"/>
    <n v="7.9999999999999988E-2"/>
  </r>
  <r>
    <x v="1598"/>
    <x v="0"/>
    <s v="Philadelphia"/>
    <x v="2"/>
    <x v="2"/>
    <d v="2016-06-08T00:00:00"/>
    <d v="2022-12-01T00:00:00"/>
    <x v="1"/>
    <x v="14"/>
    <s v="Q"/>
    <s v="USD"/>
    <n v="188870.00000000003"/>
    <n v="99176.000000000015"/>
    <n v="0"/>
    <n v="0"/>
    <n v="99176.000000000015"/>
    <n v="0"/>
    <n v="0"/>
    <n v="0"/>
    <n v="0"/>
    <n v="0"/>
    <n v="288046.00000000006"/>
    <s v="USD"/>
    <n v="211534.40000000005"/>
    <n v="211534.40000000005"/>
    <x v="0"/>
    <n v="188870.00000000003"/>
    <x v="1593"/>
    <n v="211534.40000000005"/>
    <n v="211534.40000000005"/>
    <n v="0.12000000000000011"/>
  </r>
  <r>
    <x v="1599"/>
    <x v="3"/>
    <s v="Colorado"/>
    <x v="2"/>
    <x v="2"/>
    <d v="2016-05-02T00:00:00"/>
    <d v="2022-12-01T00:00:00"/>
    <x v="2"/>
    <x v="6"/>
    <s v="Q"/>
    <s v="USD"/>
    <n v="160380"/>
    <n v="87890.000000000015"/>
    <n v="0"/>
    <n v="0"/>
    <n v="87890.000000000015"/>
    <n v="0"/>
    <n v="0"/>
    <n v="0"/>
    <n v="0"/>
    <n v="0"/>
    <n v="248270"/>
    <s v="USD"/>
    <n v="163587.6"/>
    <n v="163587.6"/>
    <x v="0"/>
    <n v="160380"/>
    <x v="1594"/>
    <n v="163587.6"/>
    <n v="163587.6"/>
    <n v="2.0000000000000035E-2"/>
  </r>
  <r>
    <x v="1600"/>
    <x v="3"/>
    <s v="Seattle"/>
    <x v="2"/>
    <x v="2"/>
    <d v="2006-05-18T00:00:00"/>
    <d v="2022-12-01T00:00:00"/>
    <x v="2"/>
    <x v="11"/>
    <s v="R"/>
    <s v="USD"/>
    <n v="122100.00000000003"/>
    <n v="43120"/>
    <n v="29700.000000000004"/>
    <n v="0"/>
    <n v="72820"/>
    <n v="0"/>
    <n v="0"/>
    <n v="0"/>
    <n v="0"/>
    <n v="0"/>
    <n v="194920.00000000003"/>
    <s v="USD"/>
    <n v="134310.00000000003"/>
    <n v="134310.00000000003"/>
    <x v="0"/>
    <n v="122100.00000000003"/>
    <x v="1595"/>
    <n v="134310.00000000003"/>
    <n v="134310.00000000003"/>
    <n v="9.9999999999999978E-2"/>
  </r>
  <r>
    <x v="1601"/>
    <x v="0"/>
    <s v="New York"/>
    <x v="2"/>
    <x v="2"/>
    <d v="1995-09-18T00:00:00"/>
    <d v="2022-12-01T00:00:00"/>
    <x v="2"/>
    <x v="0"/>
    <s v="N"/>
    <s v="USD"/>
    <n v="199980.00000000003"/>
    <n v="457446"/>
    <n v="0"/>
    <n v="0"/>
    <n v="457446"/>
    <n v="0"/>
    <n v="0"/>
    <n v="0"/>
    <n v="0"/>
    <n v="0"/>
    <n v="657426"/>
    <s v="USD"/>
    <n v="207979.20000000004"/>
    <n v="207979.20000000004"/>
    <x v="0"/>
    <n v="199980.00000000003"/>
    <x v="1596"/>
    <n v="207979.20000000004"/>
    <n v="207979.20000000004"/>
    <n v="4.0000000000000049E-2"/>
  </r>
  <r>
    <x v="1602"/>
    <x v="0"/>
    <s v="London"/>
    <x v="0"/>
    <x v="0"/>
    <d v="2010-03-01T00:00:00"/>
    <d v="2022-12-01T00:00:00"/>
    <x v="0"/>
    <x v="23"/>
    <s v="S"/>
    <s v="GBP"/>
    <n v="97185.000000000015"/>
    <n v="37026"/>
    <n v="0"/>
    <n v="0"/>
    <n v="37026"/>
    <n v="0"/>
    <n v="0"/>
    <n v="0"/>
    <n v="0"/>
    <n v="0"/>
    <n v="134211"/>
    <s v="GBP"/>
    <n v="98156.85000000002"/>
    <n v="98156.85000000002"/>
    <x v="0"/>
    <n v="129319.22025735119"/>
    <x v="1597"/>
    <n v="130612.4124599247"/>
    <n v="130612.4124599247"/>
    <n v="9.999999999999995E-3"/>
  </r>
  <r>
    <x v="1603"/>
    <x v="1"/>
    <s v="Princeton"/>
    <x v="2"/>
    <x v="2"/>
    <d v="2010-01-18T00:00:00"/>
    <d v="2022-12-01T00:00:00"/>
    <x v="3"/>
    <x v="24"/>
    <s v="A"/>
    <s v="USD"/>
    <n v="97240.000000000015"/>
    <n v="8041"/>
    <n v="0"/>
    <n v="0"/>
    <n v="8041"/>
    <n v="0"/>
    <n v="0"/>
    <n v="0"/>
    <n v="0"/>
    <n v="0"/>
    <n v="105281.00000000001"/>
    <s v="USD"/>
    <n v="107936.40000000002"/>
    <n v="107936.40000000002"/>
    <x v="0"/>
    <n v="97240.000000000015"/>
    <x v="1598"/>
    <n v="107936.40000000002"/>
    <n v="107936.40000000002"/>
    <n v="0.11000000000000007"/>
  </r>
  <r>
    <x v="1604"/>
    <x v="4"/>
    <s v="Newport Beach"/>
    <x v="2"/>
    <x v="2"/>
    <d v="2010-07-19T00:00:00"/>
    <d v="2022-12-01T00:00:00"/>
    <x v="2"/>
    <x v="8"/>
    <s v="L"/>
    <s v="USD"/>
    <n v="199980.00000000003"/>
    <n v="0"/>
    <n v="608835.76"/>
    <n v="0"/>
    <n v="608835.76"/>
    <n v="0"/>
    <n v="0"/>
    <n v="0"/>
    <n v="0"/>
    <n v="0"/>
    <n v="808815.76"/>
    <s v="USD"/>
    <n v="227977.20000000007"/>
    <n v="227977.20000000007"/>
    <x v="0"/>
    <n v="199980.00000000003"/>
    <x v="1599"/>
    <n v="227977.20000000007"/>
    <n v="227977.20000000007"/>
    <n v="0.14000000000000018"/>
  </r>
  <r>
    <x v="1605"/>
    <x v="3"/>
    <s v="New York"/>
    <x v="2"/>
    <x v="2"/>
    <d v="2016-06-29T00:00:00"/>
    <d v="2022-12-01T00:00:00"/>
    <x v="0"/>
    <x v="2"/>
    <s v="C"/>
    <s v="USD"/>
    <n v="146278"/>
    <n v="33792"/>
    <n v="0"/>
    <n v="0"/>
    <n v="33792"/>
    <n v="0"/>
    <n v="0"/>
    <n v="0"/>
    <n v="0"/>
    <n v="0"/>
    <n v="180070"/>
    <s v="USD"/>
    <n v="165294.13999999998"/>
    <n v="165294.13999999998"/>
    <x v="0"/>
    <n v="146278"/>
    <x v="1600"/>
    <n v="165294.13999999998"/>
    <n v="165294.13999999998"/>
    <n v="0.12999999999999989"/>
  </r>
  <r>
    <x v="1606"/>
    <x v="3"/>
    <s v="Seattle"/>
    <x v="2"/>
    <x v="2"/>
    <d v="2014-09-22T00:00:00"/>
    <d v="2022-12-01T00:00:00"/>
    <x v="1"/>
    <x v="16"/>
    <s v="U"/>
    <s v="USD"/>
    <n v="152625"/>
    <n v="15572.700000000003"/>
    <n v="0"/>
    <n v="0"/>
    <n v="15572.700000000003"/>
    <n v="0"/>
    <n v="0"/>
    <n v="0"/>
    <n v="0"/>
    <n v="0"/>
    <n v="168197.7"/>
    <s v="USD"/>
    <n v="175518.75"/>
    <n v="175518.75"/>
    <x v="0"/>
    <n v="152625"/>
    <x v="1601"/>
    <n v="175518.75"/>
    <n v="175518.75"/>
    <n v="0.15"/>
  </r>
  <r>
    <x v="1607"/>
    <x v="4"/>
    <s v="Hong Kong"/>
    <x v="3"/>
    <x v="1"/>
    <d v="2011-05-23T00:00:00"/>
    <d v="2022-12-01T00:00:00"/>
    <x v="0"/>
    <x v="17"/>
    <s v="N"/>
    <s v="HKD"/>
    <n v="2402400"/>
    <n v="2710950.0000000005"/>
    <n v="0"/>
    <n v="0"/>
    <n v="2710950.0000000005"/>
    <n v="0"/>
    <n v="0"/>
    <n v="0"/>
    <n v="0"/>
    <n v="798250"/>
    <n v="5911600"/>
    <s v="HKD"/>
    <n v="2738736.0000000005"/>
    <n v="2738736.0000000005"/>
    <x v="0"/>
    <n v="306266.45334421197"/>
    <x v="1602"/>
    <n v="349143.7568124017"/>
    <n v="349143.7568124017"/>
    <n v="0.14000000000000015"/>
  </r>
  <r>
    <x v="1608"/>
    <x v="1"/>
    <s v="Seattle"/>
    <x v="2"/>
    <x v="2"/>
    <d v="2012-07-30T00:00:00"/>
    <d v="2022-12-01T00:00:00"/>
    <x v="1"/>
    <x v="1"/>
    <s v="O"/>
    <s v="USD"/>
    <n v="106590.00000000003"/>
    <n v="9817.5000000000018"/>
    <n v="0"/>
    <n v="0"/>
    <n v="9817.5000000000018"/>
    <n v="0"/>
    <n v="0"/>
    <n v="0"/>
    <n v="0"/>
    <n v="0"/>
    <n v="116407.50000000003"/>
    <s v="USD"/>
    <n v="115117.20000000004"/>
    <n v="115117.20000000004"/>
    <x v="0"/>
    <n v="106590.00000000003"/>
    <x v="1603"/>
    <n v="115117.20000000004"/>
    <n v="115117.20000000004"/>
    <n v="8.0000000000000085E-2"/>
  </r>
  <r>
    <x v="1609"/>
    <x v="1"/>
    <s v="New York"/>
    <x v="2"/>
    <x v="2"/>
    <d v="2007-02-16T00:00:00"/>
    <d v="2022-12-01T00:00:00"/>
    <x v="0"/>
    <x v="6"/>
    <s v="A"/>
    <s v="USD"/>
    <n v="104720.00000000003"/>
    <n v="29403.000000000004"/>
    <n v="0"/>
    <n v="0"/>
    <n v="29403.000000000004"/>
    <n v="0"/>
    <n v="0"/>
    <n v="0"/>
    <n v="0"/>
    <n v="0"/>
    <n v="134123.00000000003"/>
    <s v="USD"/>
    <n v="120428.00000000003"/>
    <n v="120428.00000000003"/>
    <x v="0"/>
    <n v="104720.00000000003"/>
    <x v="1604"/>
    <n v="120428.00000000003"/>
    <n v="120428.00000000003"/>
    <n v="0.14999999999999997"/>
  </r>
  <r>
    <x v="1610"/>
    <x v="3"/>
    <s v="Singapore"/>
    <x v="9"/>
    <x v="1"/>
    <d v="2007-01-01T00:00:00"/>
    <d v="2022-12-01T00:00:00"/>
    <x v="1"/>
    <x v="13"/>
    <s v="S"/>
    <s v="SGD"/>
    <n v="135520.00000000003"/>
    <n v="10395.000000000002"/>
    <n v="0"/>
    <n v="0"/>
    <n v="10395.000000000002"/>
    <n v="0"/>
    <n v="0"/>
    <n v="0"/>
    <n v="0"/>
    <n v="0"/>
    <n v="145915.00000000003"/>
    <s v="SGD"/>
    <n v="139585.60000000003"/>
    <n v="139585.60000000003"/>
    <x v="0"/>
    <n v="101327.1524169128"/>
    <x v="1605"/>
    <n v="104366.96698942018"/>
    <n v="104366.96698942018"/>
    <n v="3.0000000000000006E-2"/>
  </r>
  <r>
    <x v="1611"/>
    <x v="1"/>
    <s v="Wilmington"/>
    <x v="2"/>
    <x v="2"/>
    <d v="2013-03-11T00:00:00"/>
    <d v="2022-12-01T00:00:00"/>
    <x v="1"/>
    <x v="4"/>
    <s v="C"/>
    <s v="USD"/>
    <n v="104720.00000000003"/>
    <n v="10279.500000000002"/>
    <n v="0"/>
    <n v="0"/>
    <n v="10279.500000000002"/>
    <n v="0"/>
    <n v="0"/>
    <n v="0"/>
    <n v="0"/>
    <n v="0"/>
    <n v="114999.50000000003"/>
    <s v="USD"/>
    <n v="112050.40000000004"/>
    <n v="112050.40000000004"/>
    <x v="0"/>
    <n v="104720.00000000003"/>
    <x v="1606"/>
    <n v="112050.40000000004"/>
    <n v="112050.40000000004"/>
    <n v="7.0000000000000062E-2"/>
  </r>
  <r>
    <x v="1612"/>
    <x v="3"/>
    <s v="Princeton"/>
    <x v="2"/>
    <x v="2"/>
    <d v="1998-08-04T00:00:00"/>
    <d v="2022-12-01T00:00:00"/>
    <x v="2"/>
    <x v="0"/>
    <s v="T"/>
    <s v="USD"/>
    <n v="170665"/>
    <n v="27621.528000000002"/>
    <n v="10818.36"/>
    <n v="0"/>
    <n v="38439.888000000006"/>
    <n v="0"/>
    <n v="0"/>
    <n v="0"/>
    <n v="0"/>
    <n v="0"/>
    <n v="209104.88800000001"/>
    <s v="USD"/>
    <n v="186024.85"/>
    <n v="186024.85"/>
    <x v="0"/>
    <n v="170665"/>
    <x v="1607"/>
    <n v="186024.85"/>
    <n v="186024.85"/>
    <n v="9.0000000000000038E-2"/>
  </r>
  <r>
    <x v="1613"/>
    <x v="3"/>
    <s v="Edinburgh"/>
    <x v="0"/>
    <x v="0"/>
    <d v="2016-04-18T00:00:00"/>
    <d v="2022-12-01T00:00:00"/>
    <x v="0"/>
    <x v="4"/>
    <s v="Q"/>
    <s v="GBP"/>
    <n v="63901.200000000012"/>
    <n v="25360.500000000004"/>
    <n v="0"/>
    <n v="0"/>
    <n v="25360.500000000004"/>
    <n v="0"/>
    <n v="0"/>
    <n v="0"/>
    <n v="0"/>
    <n v="0"/>
    <n v="89261.700000000012"/>
    <s v="GBP"/>
    <n v="66457.248000000021"/>
    <n v="66457.248000000021"/>
    <x v="0"/>
    <n v="85030.13178483356"/>
    <x v="1608"/>
    <n v="88431.337056226912"/>
    <n v="88431.337056226912"/>
    <n v="4.0000000000000112E-2"/>
  </r>
  <r>
    <x v="1614"/>
    <x v="3"/>
    <s v="Gurgaon"/>
    <x v="12"/>
    <x v="1"/>
    <d v="2013-04-04T00:00:00"/>
    <d v="2022-12-01T00:00:00"/>
    <x v="0"/>
    <x v="4"/>
    <s v="G"/>
    <s v="INR"/>
    <n v="3758700.0000000005"/>
    <n v="650650"/>
    <n v="0"/>
    <n v="0"/>
    <n v="650650"/>
    <n v="0"/>
    <n v="0"/>
    <n v="0"/>
    <n v="0"/>
    <n v="0"/>
    <n v="4409350"/>
    <s v="INR"/>
    <n v="4059396.0000000009"/>
    <n v="4059396.0000000009"/>
    <x v="0"/>
    <n v="55698.884896084179"/>
    <x v="1609"/>
    <n v="60154.795687770915"/>
    <n v="60154.795687770915"/>
    <n v="8.0000000000000029E-2"/>
  </r>
  <r>
    <x v="1615"/>
    <x v="0"/>
    <s v="Singapore"/>
    <x v="9"/>
    <x v="1"/>
    <d v="2015-09-28T00:00:00"/>
    <d v="2022-12-01T00:00:00"/>
    <x v="0"/>
    <x v="10"/>
    <s v="S"/>
    <s v="SGD"/>
    <n v="284625"/>
    <n v="180380.20000000004"/>
    <n v="0"/>
    <n v="0"/>
    <n v="180380.20000000004"/>
    <n v="0"/>
    <n v="0"/>
    <n v="0"/>
    <n v="0"/>
    <n v="0"/>
    <n v="465005.20000000007"/>
    <s v="SGD"/>
    <n v="293163.75"/>
    <n v="293163.75"/>
    <x v="0"/>
    <n v="212811.69389509887"/>
    <x v="1610"/>
    <n v="219196.04471195184"/>
    <n v="219196.04471195184"/>
    <n v="0.03"/>
  </r>
  <r>
    <x v="1616"/>
    <x v="1"/>
    <s v="Princeton"/>
    <x v="2"/>
    <x v="2"/>
    <d v="2010-10-27T00:00:00"/>
    <d v="2022-12-01T00:00:00"/>
    <x v="4"/>
    <x v="20"/>
    <s v="F"/>
    <s v="USD"/>
    <n v="98527.000000000015"/>
    <n v="26312.000000000004"/>
    <n v="0"/>
    <n v="0"/>
    <n v="26312.000000000004"/>
    <n v="0"/>
    <n v="0"/>
    <n v="0"/>
    <n v="0"/>
    <n v="0"/>
    <n v="124839.00000000001"/>
    <s v="USD"/>
    <n v="106409.16000000002"/>
    <n v="106409.16000000002"/>
    <x v="0"/>
    <n v="98527.000000000015"/>
    <x v="1611"/>
    <n v="106409.16000000002"/>
    <n v="106409.16000000002"/>
    <n v="8.0000000000000029E-2"/>
  </r>
  <r>
    <x v="1617"/>
    <x v="0"/>
    <s v="New York"/>
    <x v="2"/>
    <x v="2"/>
    <d v="2012-02-15T00:00:00"/>
    <d v="2022-12-01T00:00:00"/>
    <x v="3"/>
    <x v="4"/>
    <s v="E"/>
    <s v="USD"/>
    <n v="211640.00000000003"/>
    <n v="110121.00000000001"/>
    <n v="0"/>
    <n v="0"/>
    <n v="110121.00000000001"/>
    <n v="0"/>
    <n v="0"/>
    <n v="0"/>
    <n v="0"/>
    <n v="0"/>
    <n v="321761.00000000006"/>
    <s v="USD"/>
    <n v="228571.20000000004"/>
    <n v="228571.20000000004"/>
    <x v="0"/>
    <n v="211640.00000000003"/>
    <x v="1612"/>
    <n v="228571.20000000004"/>
    <n v="228571.20000000004"/>
    <n v="8.0000000000000043E-2"/>
  </r>
  <r>
    <x v="1618"/>
    <x v="0"/>
    <s v="Wilmington"/>
    <x v="2"/>
    <x v="2"/>
    <d v="2014-04-21T00:00:00"/>
    <d v="2022-12-01T00:00:00"/>
    <x v="1"/>
    <x v="21"/>
    <s v="U"/>
    <s v="USD"/>
    <n v="149292"/>
    <n v="37840"/>
    <n v="0"/>
    <n v="0"/>
    <n v="37840"/>
    <n v="0"/>
    <n v="0"/>
    <n v="0"/>
    <n v="0"/>
    <n v="0"/>
    <n v="187132"/>
    <s v="USD"/>
    <n v="167207.04000000001"/>
    <n v="167207.04000000001"/>
    <x v="0"/>
    <n v="149292"/>
    <x v="1613"/>
    <n v="167207.04000000001"/>
    <n v="167207.04000000001"/>
    <n v="0.12000000000000005"/>
  </r>
  <r>
    <x v="1619"/>
    <x v="3"/>
    <s v="London"/>
    <x v="0"/>
    <x v="0"/>
    <d v="2017-08-21T00:00:00"/>
    <d v="2022-12-01T00:00:00"/>
    <x v="2"/>
    <x v="20"/>
    <s v="R"/>
    <s v="GBP"/>
    <n v="97240.000000000015"/>
    <n v="198844.80000000002"/>
    <n v="0"/>
    <n v="0"/>
    <n v="198844.80000000002"/>
    <n v="0"/>
    <n v="0"/>
    <n v="0"/>
    <n v="0"/>
    <n v="0"/>
    <n v="296084.80000000005"/>
    <s v="GBP"/>
    <n v="102102.00000000001"/>
    <n v="102102.00000000001"/>
    <x v="0"/>
    <n v="129392.40600735534"/>
    <x v="1614"/>
    <n v="135862.02630772311"/>
    <n v="135862.02630772311"/>
    <n v="4.9999999999999989E-2"/>
  </r>
  <r>
    <x v="1620"/>
    <x v="3"/>
    <s v="London"/>
    <x v="0"/>
    <x v="0"/>
    <d v="2016-01-22T00:00:00"/>
    <d v="2022-12-01T00:00:00"/>
    <x v="2"/>
    <x v="25"/>
    <s v="F"/>
    <s v="GBP"/>
    <n v="91773"/>
    <n v="37037"/>
    <n v="0"/>
    <n v="0"/>
    <n v="37037"/>
    <n v="0"/>
    <n v="0"/>
    <n v="0"/>
    <n v="0"/>
    <n v="0"/>
    <n v="128810"/>
    <s v="GBP"/>
    <n v="100032.57"/>
    <n v="100032.57"/>
    <x v="0"/>
    <n v="122117.74245694179"/>
    <x v="1615"/>
    <n v="133108.33927806656"/>
    <n v="133108.33927806656"/>
    <n v="9.0000000000000052E-2"/>
  </r>
  <r>
    <x v="1621"/>
    <x v="1"/>
    <s v="Wilmington"/>
    <x v="2"/>
    <x v="2"/>
    <d v="2017-07-01T00:00:00"/>
    <d v="2022-12-01T00:00:00"/>
    <x v="1"/>
    <x v="12"/>
    <s v="G"/>
    <s v="USD"/>
    <n v="98161.800000000017"/>
    <n v="9801"/>
    <n v="0"/>
    <n v="0"/>
    <n v="9801"/>
    <n v="0"/>
    <n v="0"/>
    <n v="0"/>
    <n v="0"/>
    <n v="0"/>
    <n v="107962.80000000002"/>
    <s v="USD"/>
    <n v="107977.98000000003"/>
    <n v="107977.98000000003"/>
    <x v="0"/>
    <n v="98161.800000000017"/>
    <x v="1616"/>
    <n v="107977.98000000003"/>
    <n v="107977.98000000003"/>
    <n v="0.10000000000000006"/>
  </r>
  <r>
    <x v="1622"/>
    <x v="3"/>
    <s v="Seattle"/>
    <x v="2"/>
    <x v="2"/>
    <d v="2017-08-14T00:00:00"/>
    <d v="2022-12-01T00:00:00"/>
    <x v="1"/>
    <x v="4"/>
    <s v="K"/>
    <s v="USD"/>
    <n v="143319"/>
    <n v="14685"/>
    <n v="0"/>
    <n v="0"/>
    <n v="14685"/>
    <n v="0"/>
    <n v="0"/>
    <n v="0"/>
    <n v="0"/>
    <n v="0"/>
    <n v="158004"/>
    <s v="USD"/>
    <n v="156217.71000000002"/>
    <n v="156217.71000000002"/>
    <x v="0"/>
    <n v="143319"/>
    <x v="1617"/>
    <n v="156217.71000000002"/>
    <n v="156217.71000000002"/>
    <n v="9.0000000000000149E-2"/>
  </r>
  <r>
    <x v="1623"/>
    <x v="4"/>
    <s v="Paris"/>
    <x v="10"/>
    <x v="0"/>
    <d v="1999-01-11T00:00:00"/>
    <d v="2022-12-01T00:00:00"/>
    <x v="0"/>
    <x v="21"/>
    <s v="C"/>
    <s v="EUR"/>
    <n v="233200.00000000003"/>
    <n v="189189.00000000003"/>
    <n v="0"/>
    <n v="0"/>
    <n v="189189.00000000003"/>
    <n v="0"/>
    <n v="0"/>
    <n v="0"/>
    <n v="0"/>
    <n v="0"/>
    <n v="422389.00000000006"/>
    <s v="EUR"/>
    <n v="235532.00000000003"/>
    <n v="235532.00000000003"/>
    <x v="0"/>
    <n v="272214.35999304493"/>
    <x v="1618"/>
    <n v="274936.50359297538"/>
    <n v="274936.50359297538"/>
    <n v="1.0000000000000011E-2"/>
  </r>
  <r>
    <x v="1624"/>
    <x v="0"/>
    <s v="Sydney"/>
    <x v="4"/>
    <x v="1"/>
    <d v="2017-08-18T00:00:00"/>
    <d v="2022-12-01T00:00:00"/>
    <x v="0"/>
    <x v="1"/>
    <s v="W"/>
    <s v="AUD"/>
    <n v="230928.50000000006"/>
    <n v="301724.5"/>
    <n v="0"/>
    <n v="0"/>
    <n v="301724.5"/>
    <n v="0"/>
    <n v="0"/>
    <n v="0"/>
    <n v="0"/>
    <n v="0"/>
    <n v="532653"/>
    <s v="AUD"/>
    <n v="249402.78000000009"/>
    <n v="249402.78000000009"/>
    <x v="0"/>
    <n v="174732.04953115497"/>
    <x v="1619"/>
    <n v="188710.6134936474"/>
    <n v="188710.6134936474"/>
    <n v="8.000000000000014E-2"/>
  </r>
  <r>
    <x v="1625"/>
    <x v="0"/>
    <s v="Edinburgh"/>
    <x v="0"/>
    <x v="0"/>
    <d v="2017-07-31T00:00:00"/>
    <d v="2022-12-01T00:00:00"/>
    <x v="0"/>
    <x v="20"/>
    <s v="P"/>
    <s v="GBP"/>
    <n v="95612.000000000015"/>
    <n v="42240"/>
    <n v="0"/>
    <n v="0"/>
    <n v="42240"/>
    <n v="0"/>
    <n v="0"/>
    <n v="0"/>
    <n v="0"/>
    <n v="0"/>
    <n v="137852"/>
    <s v="GBP"/>
    <n v="97524.24000000002"/>
    <n v="97524.24000000002"/>
    <x v="0"/>
    <n v="127226.1078072322"/>
    <x v="1620"/>
    <n v="129770.62996337685"/>
    <n v="129770.62996337685"/>
    <n v="2.0000000000000066E-2"/>
  </r>
  <r>
    <x v="1626"/>
    <x v="3"/>
    <s v="New York"/>
    <x v="2"/>
    <x v="2"/>
    <d v="2017-08-01T00:00:00"/>
    <d v="2022-12-01T00:00:00"/>
    <x v="1"/>
    <x v="10"/>
    <s v="V"/>
    <s v="USD"/>
    <n v="163181.03999999998"/>
    <n v="16082"/>
    <n v="0"/>
    <n v="0"/>
    <n v="16082"/>
    <n v="0"/>
    <n v="0"/>
    <n v="0"/>
    <n v="0"/>
    <n v="0"/>
    <n v="179263.03999999998"/>
    <s v="USD"/>
    <n v="166444.66079999998"/>
    <n v="166444.66079999998"/>
    <x v="0"/>
    <n v="163181.03999999998"/>
    <x v="1621"/>
    <n v="166444.66079999998"/>
    <n v="166444.66079999998"/>
    <n v="2.0000000000000028E-2"/>
  </r>
  <r>
    <x v="1627"/>
    <x v="4"/>
    <s v="New York"/>
    <x v="2"/>
    <x v="2"/>
    <d v="2017-08-07T00:00:00"/>
    <d v="2022-12-01T00:00:00"/>
    <x v="3"/>
    <x v="6"/>
    <s v="N"/>
    <s v="USD"/>
    <n v="277200.00000000006"/>
    <n v="722535.00000000012"/>
    <n v="0"/>
    <n v="0"/>
    <n v="722535.00000000012"/>
    <n v="0"/>
    <n v="0"/>
    <n v="0"/>
    <n v="0"/>
    <n v="526400"/>
    <n v="1526135.0000000002"/>
    <s v="USD"/>
    <n v="279972.00000000006"/>
    <n v="279972.00000000006"/>
    <x v="0"/>
    <n v="277200.00000000006"/>
    <x v="1622"/>
    <n v="279972.00000000006"/>
    <n v="279972.00000000006"/>
    <n v="9.9999999999999985E-3"/>
  </r>
  <r>
    <x v="1628"/>
    <x v="1"/>
    <s v="San Francisco"/>
    <x v="2"/>
    <x v="2"/>
    <d v="2017-08-07T00:00:00"/>
    <d v="2022-12-01T00:00:00"/>
    <x v="1"/>
    <x v="12"/>
    <s v="Q"/>
    <s v="USD"/>
    <n v="96836.300000000017"/>
    <n v="11228.800000000001"/>
    <n v="0"/>
    <n v="0"/>
    <n v="11228.800000000001"/>
    <n v="0"/>
    <n v="4627"/>
    <n v="0"/>
    <n v="4627"/>
    <n v="0"/>
    <n v="112692.10000000002"/>
    <s v="USD"/>
    <n v="99741.389000000025"/>
    <n v="99741.389000000025"/>
    <x v="0"/>
    <n v="96836.300000000017"/>
    <x v="1623"/>
    <n v="99741.389000000025"/>
    <n v="99741.389000000025"/>
    <n v="3.0000000000000068E-2"/>
  </r>
  <r>
    <x v="1629"/>
    <x v="1"/>
    <s v="London"/>
    <x v="0"/>
    <x v="0"/>
    <d v="2017-08-21T00:00:00"/>
    <d v="2022-12-01T00:00:00"/>
    <x v="0"/>
    <x v="12"/>
    <s v="S"/>
    <s v="GBP"/>
    <n v="103956.60000000003"/>
    <n v="8910"/>
    <n v="0"/>
    <n v="0"/>
    <n v="8910"/>
    <n v="0"/>
    <n v="0"/>
    <n v="0"/>
    <n v="0"/>
    <n v="0"/>
    <n v="112866.60000000003"/>
    <s v="GBP"/>
    <n v="108114.86400000005"/>
    <n v="108114.86400000005"/>
    <x v="0"/>
    <n v="138329.84979786343"/>
    <x v="1624"/>
    <n v="143863.04378977796"/>
    <n v="143863.04378977796"/>
    <n v="0.04"/>
  </r>
  <r>
    <x v="1630"/>
    <x v="3"/>
    <s v="Singapore"/>
    <x v="9"/>
    <x v="1"/>
    <d v="2018-07-30T00:00:00"/>
    <d v="2022-12-01T00:00:00"/>
    <x v="4"/>
    <x v="1"/>
    <s v="X"/>
    <s v="SGD"/>
    <n v="147477"/>
    <n v="22748.000000000004"/>
    <n v="0"/>
    <n v="0"/>
    <n v="22748.000000000004"/>
    <n v="0"/>
    <n v="0"/>
    <n v="0"/>
    <n v="0"/>
    <n v="0"/>
    <n v="170225"/>
    <s v="SGD"/>
    <n v="150426.54"/>
    <n v="150426.54"/>
    <x v="1"/>
    <n v="110267.29971213876"/>
    <x v="1625"/>
    <n v="112472.64570638155"/>
    <n v="112472.64570638155"/>
    <n v="2.0000000000000108E-2"/>
  </r>
  <r>
    <x v="1631"/>
    <x v="3"/>
    <s v="Hong Kong"/>
    <x v="3"/>
    <x v="1"/>
    <d v="2017-08-29T00:00:00"/>
    <d v="2022-12-01T00:00:00"/>
    <x v="2"/>
    <x v="16"/>
    <s v="G"/>
    <s v="HKD"/>
    <n v="1425600"/>
    <n v="568260"/>
    <n v="0"/>
    <n v="0"/>
    <n v="568260"/>
    <n v="0"/>
    <n v="0"/>
    <n v="0"/>
    <n v="0"/>
    <n v="0"/>
    <n v="1993860"/>
    <s v="HKD"/>
    <n v="1482624"/>
    <n v="1482624"/>
    <x v="0"/>
    <n v="181740.53275370819"/>
    <x v="1626"/>
    <n v="189010.15406385652"/>
    <n v="189010.15406385652"/>
    <n v="4.0000000000000015E-2"/>
  </r>
  <r>
    <x v="1632"/>
    <x v="1"/>
    <s v="Wilmington"/>
    <x v="2"/>
    <x v="2"/>
    <d v="2017-08-28T00:00:00"/>
    <d v="2022-12-01T00:00:00"/>
    <x v="1"/>
    <x v="6"/>
    <s v="C"/>
    <s v="USD"/>
    <n v="98010.000000000029"/>
    <n v="16170"/>
    <n v="0"/>
    <n v="0"/>
    <n v="16170"/>
    <n v="0"/>
    <n v="0"/>
    <n v="0"/>
    <n v="0"/>
    <n v="0"/>
    <n v="114180.00000000003"/>
    <s v="USD"/>
    <n v="98990.100000000035"/>
    <n v="98990.100000000035"/>
    <x v="0"/>
    <n v="98010.000000000029"/>
    <x v="1627"/>
    <n v="98990.100000000035"/>
    <n v="98990.100000000035"/>
    <n v="1.0000000000000056E-2"/>
  </r>
  <r>
    <x v="1633"/>
    <x v="3"/>
    <s v="Princeton"/>
    <x v="2"/>
    <x v="2"/>
    <d v="2017-08-21T00:00:00"/>
    <d v="2022-12-01T00:00:00"/>
    <x v="2"/>
    <x v="19"/>
    <s v="A"/>
    <s v="USD"/>
    <n v="183425"/>
    <n v="29511.086000000003"/>
    <n v="11065.94"/>
    <n v="0"/>
    <n v="40577.026000000005"/>
    <n v="0"/>
    <n v="0"/>
    <n v="0"/>
    <n v="0"/>
    <n v="0"/>
    <n v="224002.02600000001"/>
    <s v="USD"/>
    <n v="187093.5"/>
    <n v="187093.5"/>
    <x v="0"/>
    <n v="183425"/>
    <x v="1628"/>
    <n v="187093.5"/>
    <n v="187093.5"/>
    <n v="0.02"/>
  </r>
  <r>
    <x v="1634"/>
    <x v="3"/>
    <s v="Hong Kong"/>
    <x v="3"/>
    <x v="1"/>
    <d v="1999-09-07T00:00:00"/>
    <d v="2022-12-01T00:00:00"/>
    <x v="4"/>
    <x v="18"/>
    <s v="F"/>
    <s v="HKD"/>
    <n v="1016400.0000000001"/>
    <n v="211200.00000000003"/>
    <n v="0"/>
    <n v="0"/>
    <n v="211200.00000000003"/>
    <n v="0"/>
    <n v="0"/>
    <n v="0"/>
    <n v="0"/>
    <n v="0"/>
    <n v="1227600.0000000002"/>
    <s v="HKD"/>
    <n v="1057056.0000000002"/>
    <n v="1057056.0000000002"/>
    <x v="0"/>
    <n v="129574.26872255123"/>
    <x v="1629"/>
    <n v="134757.2394714533"/>
    <n v="134757.2394714533"/>
    <n v="4.0000000000000126E-2"/>
  </r>
  <r>
    <x v="1635"/>
    <x v="0"/>
    <s v="London"/>
    <x v="0"/>
    <x v="0"/>
    <d v="2017-08-28T00:00:00"/>
    <d v="2022-12-01T00:00:00"/>
    <x v="4"/>
    <x v="15"/>
    <s v="A"/>
    <s v="GBP"/>
    <n v="117810.00000000001"/>
    <n v="81840"/>
    <n v="0"/>
    <n v="0"/>
    <n v="81840"/>
    <n v="0"/>
    <n v="0"/>
    <n v="0"/>
    <n v="0"/>
    <n v="0"/>
    <n v="199650"/>
    <s v="GBP"/>
    <n v="118988.10000000002"/>
    <n v="118988.10000000002"/>
    <x v="0"/>
    <n v="156763.87650891129"/>
    <x v="1630"/>
    <n v="158331.51527400041"/>
    <n v="158331.51527400041"/>
    <n v="1.0000000000000087E-2"/>
  </r>
  <r>
    <x v="1636"/>
    <x v="3"/>
    <s v="London"/>
    <x v="0"/>
    <x v="0"/>
    <d v="2017-08-28T00:00:00"/>
    <d v="2022-12-01T00:00:00"/>
    <x v="2"/>
    <x v="25"/>
    <s v="T"/>
    <s v="GBP"/>
    <n v="132798.60000000003"/>
    <n v="0"/>
    <n v="572450"/>
    <n v="0"/>
    <n v="572450"/>
    <n v="0"/>
    <n v="0"/>
    <n v="0"/>
    <n v="0"/>
    <n v="0"/>
    <n v="705248.60000000009"/>
    <s v="GBP"/>
    <n v="134126.58600000004"/>
    <n v="134126.58600000004"/>
    <x v="0"/>
    <n v="176708.45710004505"/>
    <x v="1631"/>
    <n v="178475.5416710455"/>
    <n v="178475.5416710455"/>
    <n v="0.01"/>
  </r>
  <r>
    <x v="1637"/>
    <x v="3"/>
    <s v="Boston"/>
    <x v="2"/>
    <x v="2"/>
    <d v="2017-08-29T00:00:00"/>
    <d v="2022-12-01T00:00:00"/>
    <x v="0"/>
    <x v="1"/>
    <s v="W"/>
    <s v="USD"/>
    <n v="134931.28000000003"/>
    <n v="28028.000000000004"/>
    <n v="0"/>
    <n v="0"/>
    <n v="28028.000000000004"/>
    <n v="0"/>
    <n v="0"/>
    <n v="0"/>
    <n v="0"/>
    <n v="0"/>
    <n v="162959.28000000003"/>
    <s v="USD"/>
    <n v="149773.72080000004"/>
    <n v="149773.72080000004"/>
    <x v="0"/>
    <n v="134931.28000000003"/>
    <x v="1632"/>
    <n v="149773.72080000004"/>
    <n v="149773.72080000004"/>
    <n v="0.11000000000000006"/>
  </r>
  <r>
    <x v="1638"/>
    <x v="3"/>
    <s v="London"/>
    <x v="0"/>
    <x v="0"/>
    <d v="2017-09-25T00:00:00"/>
    <d v="2022-12-01T00:00:00"/>
    <x v="4"/>
    <x v="8"/>
    <s v="S"/>
    <s v="GBP"/>
    <n v="97680.000000000015"/>
    <n v="38456"/>
    <n v="0"/>
    <n v="0"/>
    <n v="38456"/>
    <n v="0"/>
    <n v="0"/>
    <n v="0"/>
    <n v="0"/>
    <n v="0"/>
    <n v="136136"/>
    <s v="GBP"/>
    <n v="98656.800000000017"/>
    <n v="98656.800000000017"/>
    <x v="0"/>
    <n v="129977.89200738863"/>
    <x v="1633"/>
    <n v="131277.67092746252"/>
    <n v="131277.67092746252"/>
    <n v="1.0000000000000042E-2"/>
  </r>
  <r>
    <x v="1639"/>
    <x v="1"/>
    <s v="Wilmington"/>
    <x v="2"/>
    <x v="2"/>
    <d v="2017-08-29T00:00:00"/>
    <d v="2022-12-01T00:00:00"/>
    <x v="1"/>
    <x v="8"/>
    <s v="B"/>
    <s v="USD"/>
    <n v="91657.500000000015"/>
    <n v="11374.000000000002"/>
    <n v="0"/>
    <n v="0"/>
    <n v="11374.000000000002"/>
    <n v="0"/>
    <n v="0"/>
    <n v="0"/>
    <n v="0"/>
    <n v="0"/>
    <n v="103031.50000000001"/>
    <s v="USD"/>
    <n v="93490.650000000023"/>
    <n v="93490.650000000023"/>
    <x v="0"/>
    <n v="91657.500000000015"/>
    <x v="1634"/>
    <n v="93490.650000000023"/>
    <n v="93490.650000000023"/>
    <n v="2.0000000000000091E-2"/>
  </r>
  <r>
    <x v="1640"/>
    <x v="3"/>
    <s v="London"/>
    <x v="0"/>
    <x v="0"/>
    <d v="2017-08-28T00:00:00"/>
    <d v="2022-12-01T00:00:00"/>
    <x v="2"/>
    <x v="22"/>
    <s v="U"/>
    <s v="GBP"/>
    <n v="88324.5"/>
    <n v="136906"/>
    <n v="0"/>
    <n v="0"/>
    <n v="136906"/>
    <n v="0"/>
    <n v="0"/>
    <n v="0"/>
    <n v="0"/>
    <n v="0"/>
    <n v="225230.5"/>
    <s v="GBP"/>
    <n v="90090.99"/>
    <n v="90090.99"/>
    <x v="0"/>
    <n v="117528.99593168095"/>
    <x v="1635"/>
    <n v="119879.57585031458"/>
    <n v="119879.57585031458"/>
    <n v="2.0000000000000028E-2"/>
  </r>
  <r>
    <x v="1641"/>
    <x v="3"/>
    <s v="London"/>
    <x v="0"/>
    <x v="0"/>
    <d v="2017-09-04T00:00:00"/>
    <d v="2022-12-01T00:00:00"/>
    <x v="2"/>
    <x v="17"/>
    <s v="U"/>
    <s v="GBP"/>
    <n v="93224.999999999985"/>
    <n v="16192"/>
    <n v="0"/>
    <n v="0"/>
    <n v="16192"/>
    <n v="0"/>
    <n v="0"/>
    <n v="0"/>
    <n v="0"/>
    <n v="0"/>
    <n v="109416.99999999999"/>
    <s v="GBP"/>
    <n v="99750.749999999985"/>
    <n v="99750.749999999985"/>
    <x v="0"/>
    <n v="124049.84625705161"/>
    <x v="1636"/>
    <n v="132733.33549504523"/>
    <n v="132733.33549504523"/>
    <n v="7.0000000000000062E-2"/>
  </r>
  <r>
    <x v="1642"/>
    <x v="1"/>
    <s v="Wilmington"/>
    <x v="2"/>
    <x v="2"/>
    <d v="2017-09-04T00:00:00"/>
    <d v="2022-12-01T00:00:00"/>
    <x v="3"/>
    <x v="8"/>
    <s v="D"/>
    <s v="USD"/>
    <n v="94265.60000000002"/>
    <n v="10296.000000000002"/>
    <n v="0"/>
    <n v="0"/>
    <n v="10296.000000000002"/>
    <n v="0"/>
    <n v="0"/>
    <n v="0"/>
    <n v="0"/>
    <n v="0"/>
    <n v="104561.60000000002"/>
    <s v="USD"/>
    <n v="104634.81600000004"/>
    <n v="104634.81600000004"/>
    <x v="0"/>
    <n v="94265.60000000002"/>
    <x v="1637"/>
    <n v="104634.81600000004"/>
    <n v="104634.81600000004"/>
    <n v="0.11000000000000014"/>
  </r>
  <r>
    <x v="1643"/>
    <x v="3"/>
    <s v="New York"/>
    <x v="2"/>
    <x v="2"/>
    <d v="2005-05-31T00:00:00"/>
    <d v="2022-12-01T00:00:00"/>
    <x v="2"/>
    <x v="7"/>
    <s v="C"/>
    <s v="USD"/>
    <n v="142560"/>
    <n v="164560.00000000003"/>
    <n v="0"/>
    <n v="0"/>
    <n v="164560.00000000003"/>
    <n v="0"/>
    <n v="0"/>
    <n v="0"/>
    <n v="0"/>
    <n v="0"/>
    <n v="307120"/>
    <s v="USD"/>
    <n v="146836.80000000002"/>
    <n v="146836.80000000002"/>
    <x v="0"/>
    <n v="142560"/>
    <x v="1638"/>
    <n v="146836.80000000002"/>
    <n v="146836.80000000002"/>
    <n v="3.0000000000000124E-2"/>
  </r>
  <r>
    <x v="1644"/>
    <x v="3"/>
    <s v="London"/>
    <x v="0"/>
    <x v="0"/>
    <d v="2017-09-11T00:00:00"/>
    <d v="2022-12-01T00:00:00"/>
    <x v="1"/>
    <x v="11"/>
    <s v="A"/>
    <s v="GBP"/>
    <n v="73108.200000000012"/>
    <n v="4455"/>
    <n v="0"/>
    <n v="0"/>
    <n v="4455"/>
    <n v="0"/>
    <n v="0"/>
    <n v="0"/>
    <n v="0"/>
    <n v="0"/>
    <n v="77563.200000000012"/>
    <s v="GBP"/>
    <n v="83343.348000000027"/>
    <n v="83343.348000000027"/>
    <x v="0"/>
    <n v="97281.426335529992"/>
    <x v="1639"/>
    <n v="110900.8260225042"/>
    <n v="110900.8260225042"/>
    <n v="0.14000000000000012"/>
  </r>
  <r>
    <x v="1645"/>
    <x v="3"/>
    <s v="Princeton"/>
    <x v="2"/>
    <x v="2"/>
    <d v="2002-04-22T00:00:00"/>
    <d v="2022-12-01T00:00:00"/>
    <x v="1"/>
    <x v="4"/>
    <s v="S"/>
    <s v="USD"/>
    <n v="159016"/>
    <n v="13200.000000000002"/>
    <n v="0"/>
    <n v="0"/>
    <n v="13200.000000000002"/>
    <n v="0"/>
    <n v="0"/>
    <n v="0"/>
    <n v="0"/>
    <n v="0"/>
    <n v="172216"/>
    <s v="USD"/>
    <n v="160606.16"/>
    <n v="160606.16"/>
    <x v="0"/>
    <n v="159016"/>
    <x v="1640"/>
    <n v="160606.16"/>
    <n v="160606.16"/>
    <n v="1.0000000000000023E-2"/>
  </r>
  <r>
    <x v="1646"/>
    <x v="3"/>
    <s v="Edinburgh"/>
    <x v="0"/>
    <x v="0"/>
    <d v="2017-09-18T00:00:00"/>
    <d v="2022-12-01T00:00:00"/>
    <x v="1"/>
    <x v="10"/>
    <s v="P"/>
    <s v="GBP"/>
    <n v="52965.000000000007"/>
    <n v="9091.5"/>
    <n v="0"/>
    <n v="0"/>
    <n v="9091.5"/>
    <n v="0"/>
    <n v="0"/>
    <n v="0"/>
    <n v="0"/>
    <n v="0"/>
    <n v="62056.500000000007"/>
    <s v="GBP"/>
    <n v="54553.950000000012"/>
    <n v="54553.950000000012"/>
    <x v="0"/>
    <n v="70477.877254006336"/>
    <x v="1641"/>
    <n v="72592.213571626533"/>
    <n v="72592.213571626533"/>
    <n v="3.0000000000000093E-2"/>
  </r>
  <r>
    <x v="1647"/>
    <x v="3"/>
    <s v="Edinburgh"/>
    <x v="0"/>
    <x v="0"/>
    <d v="2017-10-30T00:00:00"/>
    <d v="2022-12-01T00:00:00"/>
    <x v="1"/>
    <x v="21"/>
    <s v="B"/>
    <s v="GBP"/>
    <n v="54395.000000000007"/>
    <n v="25602.500000000004"/>
    <n v="0"/>
    <n v="0"/>
    <n v="25602.500000000004"/>
    <n v="0"/>
    <n v="0"/>
    <n v="0"/>
    <n v="0"/>
    <n v="0"/>
    <n v="79997.500000000015"/>
    <s v="GBP"/>
    <n v="56570.80000000001"/>
    <n v="56570.80000000001"/>
    <x v="0"/>
    <n v="72380.706754114493"/>
    <x v="1642"/>
    <n v="75275.935024279082"/>
    <n v="75275.935024279082"/>
    <n v="4.0000000000000126E-2"/>
  </r>
  <r>
    <x v="1648"/>
    <x v="0"/>
    <s v="Princeton"/>
    <x v="2"/>
    <x v="2"/>
    <d v="2017-09-18T00:00:00"/>
    <d v="2022-12-01T00:00:00"/>
    <x v="2"/>
    <x v="20"/>
    <s v="L"/>
    <s v="USD"/>
    <n v="209440.00000000006"/>
    <n v="254624.69999999998"/>
    <n v="43066.890000000007"/>
    <n v="0"/>
    <n v="297691.58999999997"/>
    <n v="0"/>
    <n v="0"/>
    <n v="0"/>
    <n v="0"/>
    <n v="0"/>
    <n v="507131.59"/>
    <s v="USD"/>
    <n v="232478.40000000008"/>
    <n v="232478.40000000008"/>
    <x v="0"/>
    <n v="209440.00000000006"/>
    <x v="1643"/>
    <n v="232478.40000000008"/>
    <n v="232478.40000000008"/>
    <n v="0.11000000000000008"/>
  </r>
  <r>
    <x v="1649"/>
    <x v="0"/>
    <s v="New York"/>
    <x v="2"/>
    <x v="2"/>
    <d v="2017-09-25T00:00:00"/>
    <d v="2022-12-01T00:00:00"/>
    <x v="0"/>
    <x v="19"/>
    <s v="S"/>
    <s v="USD"/>
    <n v="217360.00000000003"/>
    <n v="156145.00000000003"/>
    <n v="0"/>
    <n v="0"/>
    <n v="156145.00000000003"/>
    <n v="0"/>
    <n v="0"/>
    <n v="0"/>
    <n v="0"/>
    <n v="0"/>
    <n v="373505.00000000006"/>
    <s v="USD"/>
    <n v="241269.60000000006"/>
    <n v="241269.60000000006"/>
    <x v="0"/>
    <n v="217360.00000000003"/>
    <x v="1644"/>
    <n v="241269.60000000006"/>
    <n v="241269.60000000006"/>
    <n v="0.11000000000000014"/>
  </r>
  <r>
    <x v="1650"/>
    <x v="1"/>
    <s v="Singapore"/>
    <x v="9"/>
    <x v="1"/>
    <d v="2017-10-23T00:00:00"/>
    <d v="2022-12-01T00:00:00"/>
    <x v="1"/>
    <x v="0"/>
    <s v="S"/>
    <s v="SGD"/>
    <n v="92452.800000000017"/>
    <n v="10670"/>
    <n v="0"/>
    <n v="0"/>
    <n v="10670"/>
    <n v="0"/>
    <n v="0"/>
    <n v="2750"/>
    <n v="2750"/>
    <n v="0"/>
    <n v="105872.80000000002"/>
    <s v="SGD"/>
    <n v="93377.328000000023"/>
    <n v="93377.328000000023"/>
    <x v="0"/>
    <n v="69126.172941044526"/>
    <x v="1645"/>
    <n v="69817.434670454983"/>
    <n v="69817.434670454983"/>
    <n v="1.0000000000000165E-2"/>
  </r>
  <r>
    <x v="1651"/>
    <x v="4"/>
    <s v="New York"/>
    <x v="2"/>
    <x v="2"/>
    <d v="2017-10-02T00:00:00"/>
    <d v="2022-12-01T00:00:00"/>
    <x v="1"/>
    <x v="10"/>
    <s v="X"/>
    <s v="USD"/>
    <n v="253055.00000000006"/>
    <n v="474815.00000000006"/>
    <n v="0"/>
    <n v="0"/>
    <n v="474815.00000000006"/>
    <n v="0"/>
    <n v="0"/>
    <n v="0"/>
    <n v="0"/>
    <n v="0"/>
    <n v="727870.00000000012"/>
    <s v="USD"/>
    <n v="258116.10000000006"/>
    <n v="258116.10000000006"/>
    <x v="0"/>
    <n v="253055.00000000006"/>
    <x v="1646"/>
    <n v="258116.10000000006"/>
    <n v="258116.10000000006"/>
    <n v="2.0000000000000018E-2"/>
  </r>
  <r>
    <x v="1652"/>
    <x v="3"/>
    <s v="New York"/>
    <x v="2"/>
    <x v="2"/>
    <d v="2017-10-02T00:00:00"/>
    <d v="2022-12-01T00:00:00"/>
    <x v="1"/>
    <x v="20"/>
    <s v="Z"/>
    <s v="USD"/>
    <n v="173305"/>
    <n v="0"/>
    <n v="0"/>
    <n v="0"/>
    <n v="0"/>
    <n v="0"/>
    <n v="0"/>
    <n v="0"/>
    <n v="0"/>
    <n v="0"/>
    <n v="173305"/>
    <s v="USD"/>
    <n v="194101.6"/>
    <n v="194101.6"/>
    <x v="0"/>
    <n v="173305"/>
    <x v="1647"/>
    <n v="194101.6"/>
    <n v="194101.6"/>
    <n v="0.12000000000000004"/>
  </r>
  <r>
    <x v="1653"/>
    <x v="3"/>
    <s v="Vienna"/>
    <x v="23"/>
    <x v="0"/>
    <d v="2017-11-06T00:00:00"/>
    <d v="2022-12-01T00:00:00"/>
    <x v="4"/>
    <x v="3"/>
    <s v="X"/>
    <s v="EUR"/>
    <n v="78650"/>
    <n v="9900"/>
    <n v="0"/>
    <n v="0"/>
    <n v="9900"/>
    <n v="0"/>
    <n v="0"/>
    <n v="0"/>
    <n v="0"/>
    <n v="0"/>
    <n v="88550"/>
    <s v="EUR"/>
    <n v="89661.000000000015"/>
    <n v="89661.000000000015"/>
    <x v="0"/>
    <n v="91808.144997654294"/>
    <x v="1648"/>
    <n v="104661.28529732591"/>
    <n v="104661.28529732591"/>
    <n v="0.14000000000000021"/>
  </r>
  <r>
    <x v="1654"/>
    <x v="0"/>
    <s v="New York"/>
    <x v="2"/>
    <x v="2"/>
    <d v="2017-08-28T00:00:00"/>
    <d v="2022-12-01T00:00:00"/>
    <x v="0"/>
    <x v="11"/>
    <s v="J"/>
    <s v="USD"/>
    <n v="211310"/>
    <n v="146421"/>
    <n v="0"/>
    <n v="0"/>
    <n v="146421"/>
    <n v="0"/>
    <n v="0"/>
    <n v="0"/>
    <n v="0"/>
    <n v="0"/>
    <n v="357731"/>
    <s v="USD"/>
    <n v="215536.2"/>
    <n v="215536.2"/>
    <x v="0"/>
    <n v="211310"/>
    <x v="1649"/>
    <n v="215536.2"/>
    <n v="215536.2"/>
    <n v="2.0000000000000056E-2"/>
  </r>
  <r>
    <x v="1655"/>
    <x v="0"/>
    <s v="New York"/>
    <x v="2"/>
    <x v="2"/>
    <d v="2017-10-30T00:00:00"/>
    <d v="2022-12-01T00:00:00"/>
    <x v="3"/>
    <x v="11"/>
    <s v="X"/>
    <s v="USD"/>
    <n v="215600.00000000006"/>
    <n v="80465"/>
    <n v="0"/>
    <n v="0"/>
    <n v="80465"/>
    <n v="0"/>
    <n v="0"/>
    <n v="0"/>
    <n v="0"/>
    <n v="0"/>
    <n v="296065.00000000006"/>
    <s v="USD"/>
    <n v="247940.00000000006"/>
    <n v="247940.00000000006"/>
    <x v="0"/>
    <n v="215600.00000000006"/>
    <x v="1650"/>
    <n v="247940.00000000006"/>
    <n v="247940.00000000006"/>
    <n v="0.14999999999999997"/>
  </r>
  <r>
    <x v="1656"/>
    <x v="7"/>
    <s v="Princeton"/>
    <x v="2"/>
    <x v="2"/>
    <d v="1999-10-18T00:00:00"/>
    <d v="2022-12-01T00:00:00"/>
    <x v="4"/>
    <x v="8"/>
    <s v="C"/>
    <s v="USD"/>
    <n v="84935.400000000009"/>
    <n v="16192"/>
    <n v="0"/>
    <n v="0"/>
    <n v="16192"/>
    <n v="0"/>
    <n v="349"/>
    <n v="0"/>
    <n v="349"/>
    <n v="0"/>
    <n v="101476.40000000001"/>
    <s v="USD"/>
    <n v="92579.58600000001"/>
    <n v="92579.58600000001"/>
    <x v="0"/>
    <n v="84935.400000000009"/>
    <x v="1651"/>
    <n v="92579.58600000001"/>
    <n v="92579.58600000001"/>
    <n v="9.0000000000000011E-2"/>
  </r>
  <r>
    <x v="1657"/>
    <x v="0"/>
    <s v="Milan"/>
    <x v="11"/>
    <x v="0"/>
    <d v="2017-10-09T00:00:00"/>
    <d v="2022-12-01T00:00:00"/>
    <x v="5"/>
    <x v="16"/>
    <s v="R"/>
    <s v="EUR"/>
    <n v="142560"/>
    <n v="137280"/>
    <n v="0"/>
    <n v="0"/>
    <n v="137280"/>
    <n v="0"/>
    <n v="0"/>
    <n v="0"/>
    <n v="0"/>
    <n v="0"/>
    <n v="279840"/>
    <s v="EUR"/>
    <n v="143985.60000000001"/>
    <n v="143985.60000000001"/>
    <x v="0"/>
    <n v="166410.28799574822"/>
    <x v="1652"/>
    <n v="168074.39087570569"/>
    <n v="168074.39087570569"/>
    <n v="9.9999999999999308E-3"/>
  </r>
  <r>
    <x v="1658"/>
    <x v="3"/>
    <s v="New York"/>
    <x v="2"/>
    <x v="2"/>
    <d v="2017-10-30T00:00:00"/>
    <d v="2022-12-01T00:00:00"/>
    <x v="0"/>
    <x v="17"/>
    <s v="M"/>
    <s v="USD"/>
    <n v="154440"/>
    <n v="145530"/>
    <n v="0"/>
    <n v="0"/>
    <n v="145530"/>
    <n v="0"/>
    <n v="0"/>
    <n v="0"/>
    <n v="0"/>
    <n v="0"/>
    <n v="299970"/>
    <s v="USD"/>
    <n v="169884"/>
    <n v="169884"/>
    <x v="0"/>
    <n v="154440"/>
    <x v="1653"/>
    <n v="169884"/>
    <n v="169884"/>
    <n v="0.1"/>
  </r>
  <r>
    <x v="1659"/>
    <x v="3"/>
    <s v="New York"/>
    <x v="2"/>
    <x v="2"/>
    <d v="2018-04-09T00:00:00"/>
    <d v="2022-12-01T00:00:00"/>
    <x v="1"/>
    <x v="22"/>
    <s v="D"/>
    <s v="USD"/>
    <n v="127050.00000000003"/>
    <n v="6077.5000000000009"/>
    <n v="0"/>
    <n v="0"/>
    <n v="6077.5000000000009"/>
    <n v="0"/>
    <n v="0"/>
    <n v="0"/>
    <n v="0"/>
    <n v="0"/>
    <n v="133127.50000000003"/>
    <s v="USD"/>
    <n v="137214.00000000003"/>
    <n v="137214.00000000003"/>
    <x v="1"/>
    <n v="127050.00000000003"/>
    <x v="1654"/>
    <n v="137214.00000000003"/>
    <n v="137214.00000000003"/>
    <n v="7.9999999999999988E-2"/>
  </r>
  <r>
    <x v="1660"/>
    <x v="3"/>
    <s v="Paris"/>
    <x v="10"/>
    <x v="0"/>
    <d v="2017-10-23T00:00:00"/>
    <d v="2022-12-01T00:00:00"/>
    <x v="4"/>
    <x v="20"/>
    <s v="I"/>
    <s v="EUR"/>
    <n v="85921"/>
    <n v="25300.000000000004"/>
    <n v="0"/>
    <n v="0"/>
    <n v="25300.000000000004"/>
    <n v="0"/>
    <n v="0"/>
    <n v="0"/>
    <n v="0"/>
    <n v="0"/>
    <n v="111221"/>
    <s v="EUR"/>
    <n v="97090.73"/>
    <n v="97090.73"/>
    <x v="0"/>
    <n v="100295.58329743744"/>
    <x v="1655"/>
    <n v="113334.0091261043"/>
    <n v="113334.0091261043"/>
    <n v="0.12999999999999995"/>
  </r>
  <r>
    <x v="1661"/>
    <x v="0"/>
    <s v="Seattle"/>
    <x v="2"/>
    <x v="2"/>
    <d v="2017-11-13T00:00:00"/>
    <d v="2022-12-01T00:00:00"/>
    <x v="2"/>
    <x v="2"/>
    <s v="L"/>
    <s v="USD"/>
    <n v="140415.00000000003"/>
    <n v="97900.000000000015"/>
    <n v="158050"/>
    <n v="0"/>
    <n v="255950"/>
    <n v="0"/>
    <n v="0"/>
    <n v="0"/>
    <n v="0"/>
    <n v="0"/>
    <n v="396365"/>
    <s v="USD"/>
    <n v="147435.75000000003"/>
    <n v="147435.75000000003"/>
    <x v="0"/>
    <n v="140415.00000000003"/>
    <x v="1656"/>
    <n v="147435.75000000003"/>
    <n v="147435.75000000003"/>
    <n v="4.9999999999999989E-2"/>
  </r>
  <r>
    <x v="1662"/>
    <x v="0"/>
    <s v="New York"/>
    <x v="2"/>
    <x v="2"/>
    <d v="2005-06-06T00:00:00"/>
    <d v="2022-12-01T00:00:00"/>
    <x v="3"/>
    <x v="0"/>
    <s v="D"/>
    <s v="USD"/>
    <n v="171055.5"/>
    <n v="158950.00000000003"/>
    <n v="0"/>
    <n v="0"/>
    <n v="158950.00000000003"/>
    <n v="0"/>
    <n v="0"/>
    <n v="0"/>
    <n v="0"/>
    <n v="0"/>
    <n v="330005.5"/>
    <s v="USD"/>
    <n v="196713.82499999998"/>
    <n v="196713.82499999998"/>
    <x v="0"/>
    <n v="171055.5"/>
    <x v="1657"/>
    <n v="196713.82499999998"/>
    <n v="196713.82499999998"/>
    <n v="0.14999999999999991"/>
  </r>
  <r>
    <x v="1663"/>
    <x v="0"/>
    <s v="New York"/>
    <x v="2"/>
    <x v="2"/>
    <d v="2017-10-30T00:00:00"/>
    <d v="2022-12-01T00:00:00"/>
    <x v="0"/>
    <x v="18"/>
    <s v="L"/>
    <s v="USD"/>
    <n v="196074.99999999997"/>
    <n v="40920"/>
    <n v="0"/>
    <n v="0"/>
    <n v="40920"/>
    <n v="0"/>
    <n v="0"/>
    <n v="0"/>
    <n v="0"/>
    <n v="0"/>
    <n v="236994.99999999997"/>
    <s v="USD"/>
    <n v="215682.49999999997"/>
    <n v="215682.49999999997"/>
    <x v="0"/>
    <n v="196074.99999999997"/>
    <x v="1658"/>
    <n v="215682.49999999997"/>
    <n v="215682.49999999997"/>
    <n v="0.10000000000000002"/>
  </r>
  <r>
    <x v="1664"/>
    <x v="0"/>
    <s v="New York"/>
    <x v="2"/>
    <x v="2"/>
    <d v="2017-11-06T00:00:00"/>
    <d v="2022-12-01T00:00:00"/>
    <x v="0"/>
    <x v="24"/>
    <s v="X"/>
    <s v="USD"/>
    <n v="172480.00000000003"/>
    <n v="244750"/>
    <n v="0"/>
    <n v="0"/>
    <n v="244750"/>
    <n v="0"/>
    <n v="0"/>
    <n v="0"/>
    <n v="0"/>
    <n v="0"/>
    <n v="417230"/>
    <s v="USD"/>
    <n v="184553.60000000003"/>
    <n v="184553.60000000003"/>
    <x v="0"/>
    <n v="172480.00000000003"/>
    <x v="1659"/>
    <n v="184553.60000000003"/>
    <n v="184553.60000000003"/>
    <n v="7.0000000000000021E-2"/>
  </r>
  <r>
    <x v="1665"/>
    <x v="0"/>
    <s v="Princeton"/>
    <x v="2"/>
    <x v="2"/>
    <d v="2018-01-22T00:00:00"/>
    <d v="2022-12-01T00:00:00"/>
    <x v="2"/>
    <x v="7"/>
    <s v="N"/>
    <s v="USD"/>
    <n v="192664.99999999997"/>
    <n v="0"/>
    <n v="989800"/>
    <n v="0"/>
    <n v="989800"/>
    <n v="0"/>
    <n v="0"/>
    <n v="0"/>
    <n v="0"/>
    <n v="0"/>
    <n v="1182465"/>
    <s v="USD"/>
    <n v="215784.8"/>
    <n v="215784.8"/>
    <x v="1"/>
    <n v="192664.99999999997"/>
    <x v="1660"/>
    <n v="215784.8"/>
    <n v="215784.8"/>
    <n v="0.12000000000000011"/>
  </r>
  <r>
    <x v="1666"/>
    <x v="0"/>
    <s v="London"/>
    <x v="0"/>
    <x v="0"/>
    <d v="2017-11-27T00:00:00"/>
    <d v="2022-12-01T00:00:00"/>
    <x v="0"/>
    <x v="3"/>
    <s v="Y"/>
    <s v="GBP"/>
    <n v="181896"/>
    <n v="133705"/>
    <n v="0"/>
    <n v="0"/>
    <n v="133705"/>
    <n v="0"/>
    <n v="0"/>
    <n v="0"/>
    <n v="0"/>
    <n v="0"/>
    <n v="315601"/>
    <s v="GBP"/>
    <n v="207361.44000000003"/>
    <n v="207361.44000000003"/>
    <x v="0"/>
    <n v="242039.91241375878"/>
    <x v="1661"/>
    <n v="275925.50015168503"/>
    <n v="275925.50015168503"/>
    <n v="0.1400000000000001"/>
  </r>
  <r>
    <x v="1667"/>
    <x v="1"/>
    <s v="Tokyo"/>
    <x v="1"/>
    <x v="1"/>
    <d v="2007-08-13T00:00:00"/>
    <d v="2022-12-01T00:00:00"/>
    <x v="1"/>
    <x v="3"/>
    <s v="H"/>
    <s v="JPY"/>
    <n v="12899865.000000004"/>
    <n v="2722500.0000000005"/>
    <n v="0"/>
    <n v="0"/>
    <n v="2722500.0000000005"/>
    <n v="0"/>
    <n v="0"/>
    <n v="0"/>
    <n v="0"/>
    <n v="0"/>
    <n v="15622365.000000004"/>
    <s v="JPY"/>
    <n v="14576847.450000003"/>
    <n v="14576847.450000003"/>
    <x v="0"/>
    <n v="118734.08808504767"/>
    <x v="1662"/>
    <n v="134169.51953610385"/>
    <n v="134169.51953610385"/>
    <n v="0.12999999999999987"/>
  </r>
  <r>
    <x v="1668"/>
    <x v="0"/>
    <s v="Melbourne"/>
    <x v="4"/>
    <x v="1"/>
    <d v="1999-11-30T00:00:00"/>
    <d v="2022-12-01T00:00:00"/>
    <x v="1"/>
    <x v="22"/>
    <s v="D"/>
    <s v="AUD"/>
    <n v="199980.00000000003"/>
    <n v="25872.000000000004"/>
    <n v="0"/>
    <n v="0"/>
    <n v="25872.000000000004"/>
    <n v="0"/>
    <n v="0"/>
    <n v="0"/>
    <n v="0"/>
    <n v="0"/>
    <n v="225852.00000000003"/>
    <s v="AUD"/>
    <n v="225977.40000000002"/>
    <n v="225977.40000000002"/>
    <x v="0"/>
    <n v="151314.86700533007"/>
    <x v="1663"/>
    <n v="170985.79971602297"/>
    <n v="170985.79971602297"/>
    <n v="0.12999999999999992"/>
  </r>
  <r>
    <x v="1669"/>
    <x v="4"/>
    <s v="New York"/>
    <x v="2"/>
    <x v="2"/>
    <d v="2017-12-11T00:00:00"/>
    <d v="2022-12-01T00:00:00"/>
    <x v="3"/>
    <x v="7"/>
    <s v="X"/>
    <s v="USD"/>
    <n v="199408.00000000003"/>
    <n v="293755"/>
    <n v="0"/>
    <n v="0"/>
    <n v="293755"/>
    <n v="0"/>
    <n v="0"/>
    <n v="0"/>
    <n v="0"/>
    <n v="0"/>
    <n v="493163"/>
    <s v="USD"/>
    <n v="227325.12000000005"/>
    <n v="227325.12000000005"/>
    <x v="1"/>
    <n v="199408.00000000003"/>
    <x v="1664"/>
    <n v="227325.12000000005"/>
    <n v="227325.12000000005"/>
    <n v="0.1400000000000001"/>
  </r>
  <r>
    <x v="1670"/>
    <x v="0"/>
    <s v="New York"/>
    <x v="2"/>
    <x v="2"/>
    <d v="2017-11-13T00:00:00"/>
    <d v="2022-12-01T00:00:00"/>
    <x v="4"/>
    <x v="4"/>
    <s v="R"/>
    <s v="USD"/>
    <n v="134640"/>
    <n v="98642.500000000015"/>
    <n v="0"/>
    <n v="0"/>
    <n v="98642.500000000015"/>
    <n v="0"/>
    <n v="0"/>
    <n v="0"/>
    <n v="0"/>
    <n v="0"/>
    <n v="233282.5"/>
    <s v="USD"/>
    <n v="148104"/>
    <n v="148104"/>
    <x v="0"/>
    <n v="134640"/>
    <x v="1665"/>
    <n v="148104"/>
    <n v="148104"/>
    <n v="0.1"/>
  </r>
  <r>
    <x v="1671"/>
    <x v="3"/>
    <s v="Princeton"/>
    <x v="2"/>
    <x v="2"/>
    <d v="2018-01-02T00:00:00"/>
    <d v="2022-12-01T00:00:00"/>
    <x v="2"/>
    <x v="6"/>
    <s v="P"/>
    <s v="USD"/>
    <n v="144430"/>
    <n v="225170.00000000003"/>
    <n v="0"/>
    <n v="0"/>
    <n v="225170.00000000003"/>
    <n v="0"/>
    <n v="0"/>
    <n v="0"/>
    <n v="0"/>
    <n v="0"/>
    <n v="369600"/>
    <s v="USD"/>
    <n v="151651.5"/>
    <n v="151651.5"/>
    <x v="1"/>
    <n v="144430"/>
    <x v="1666"/>
    <n v="151651.5"/>
    <n v="151651.5"/>
    <n v="0.05"/>
  </r>
  <r>
    <x v="1672"/>
    <x v="3"/>
    <s v="Princeton"/>
    <x v="2"/>
    <x v="2"/>
    <d v="2017-12-04T00:00:00"/>
    <d v="2022-12-01T00:00:00"/>
    <x v="2"/>
    <x v="14"/>
    <s v="A"/>
    <s v="USD"/>
    <n v="167860"/>
    <n v="0"/>
    <n v="333300"/>
    <n v="0"/>
    <n v="333300"/>
    <n v="0"/>
    <n v="0"/>
    <n v="0"/>
    <n v="0"/>
    <n v="0"/>
    <n v="501160"/>
    <s v="USD"/>
    <n v="189681.8"/>
    <n v="189681.8"/>
    <x v="1"/>
    <n v="167860"/>
    <x v="1667"/>
    <n v="189681.8"/>
    <n v="189681.8"/>
    <n v="0.12999999999999992"/>
  </r>
  <r>
    <x v="1673"/>
    <x v="4"/>
    <s v="Amsterdam"/>
    <x v="8"/>
    <x v="0"/>
    <d v="2017-12-11T00:00:00"/>
    <d v="2022-12-01T00:00:00"/>
    <x v="0"/>
    <x v="20"/>
    <s v="F"/>
    <s v="EUR"/>
    <n v="237600.00000000006"/>
    <n v="111320.00000000001"/>
    <n v="0"/>
    <n v="0"/>
    <n v="111320.00000000001"/>
    <n v="0"/>
    <n v="0"/>
    <n v="0"/>
    <n v="0"/>
    <n v="0"/>
    <n v="348920.00000000006"/>
    <s v="EUR"/>
    <n v="251856.00000000009"/>
    <n v="251856.00000000009"/>
    <x v="1"/>
    <n v="277350.47999291372"/>
    <x v="1668"/>
    <n v="293991.5087924886"/>
    <n v="293991.5087924886"/>
    <n v="6.0000000000000206E-2"/>
  </r>
  <r>
    <x v="1674"/>
    <x v="0"/>
    <s v="New York"/>
    <x v="2"/>
    <x v="2"/>
    <d v="2017-12-04T00:00:00"/>
    <d v="2022-12-01T00:00:00"/>
    <x v="2"/>
    <x v="25"/>
    <s v="R"/>
    <s v="USD"/>
    <n v="206910.00000000006"/>
    <n v="167475.00000000003"/>
    <n v="0"/>
    <n v="0"/>
    <n v="167475.00000000003"/>
    <n v="0"/>
    <n v="0"/>
    <n v="0"/>
    <n v="0"/>
    <n v="0"/>
    <n v="374385.00000000012"/>
    <s v="USD"/>
    <n v="229670.10000000009"/>
    <n v="229670.10000000009"/>
    <x v="1"/>
    <n v="206910.00000000006"/>
    <x v="1669"/>
    <n v="229670.10000000009"/>
    <n v="229670.10000000009"/>
    <n v="0.11000000000000014"/>
  </r>
  <r>
    <x v="1675"/>
    <x v="3"/>
    <s v="New York"/>
    <x v="2"/>
    <x v="2"/>
    <d v="2017-12-11T00:00:00"/>
    <d v="2022-12-01T00:00:00"/>
    <x v="4"/>
    <x v="8"/>
    <s v="W"/>
    <s v="USD"/>
    <n v="134640"/>
    <n v="93005.000000000015"/>
    <n v="0"/>
    <n v="0"/>
    <n v="93005.000000000015"/>
    <n v="0"/>
    <n v="0"/>
    <n v="0"/>
    <n v="0"/>
    <n v="0"/>
    <n v="227645"/>
    <s v="USD"/>
    <n v="153489.60000000001"/>
    <n v="153489.60000000001"/>
    <x v="1"/>
    <n v="134640"/>
    <x v="1670"/>
    <n v="153489.60000000001"/>
    <n v="153489.60000000001"/>
    <n v="0.14000000000000004"/>
  </r>
  <r>
    <x v="1676"/>
    <x v="5"/>
    <s v="Princeton"/>
    <x v="2"/>
    <x v="2"/>
    <d v="2017-12-04T00:00:00"/>
    <d v="2022-12-01T00:00:00"/>
    <x v="1"/>
    <x v="15"/>
    <s v="A"/>
    <s v="USD"/>
    <n v="88616"/>
    <n v="19602"/>
    <n v="0"/>
    <n v="0"/>
    <n v="19602"/>
    <n v="0"/>
    <n v="0"/>
    <n v="0"/>
    <n v="0"/>
    <n v="0"/>
    <n v="108218"/>
    <s v="USD"/>
    <n v="98363.760000000009"/>
    <n v="98363.760000000009"/>
    <x v="1"/>
    <n v="88616"/>
    <x v="1671"/>
    <n v="98363.760000000009"/>
    <n v="98363.760000000009"/>
    <n v="0.11000000000000011"/>
  </r>
  <r>
    <x v="1677"/>
    <x v="0"/>
    <s v="Florida"/>
    <x v="2"/>
    <x v="2"/>
    <d v="2017-12-11T00:00:00"/>
    <d v="2022-12-01T00:00:00"/>
    <x v="4"/>
    <x v="0"/>
    <s v="V"/>
    <s v="USD"/>
    <n v="198275.00000000003"/>
    <n v="455332.90000000008"/>
    <n v="0"/>
    <n v="0"/>
    <n v="455332.90000000008"/>
    <n v="120189.44000000002"/>
    <n v="0"/>
    <n v="0"/>
    <n v="120189.44000000002"/>
    <n v="0"/>
    <n v="773797.3400000002"/>
    <s v="USD"/>
    <n v="218102.50000000006"/>
    <n v="218102.50000000006"/>
    <x v="1"/>
    <n v="198275.00000000003"/>
    <x v="1672"/>
    <n v="218102.50000000006"/>
    <n v="218102.50000000006"/>
    <n v="0.10000000000000013"/>
  </r>
  <r>
    <x v="1678"/>
    <x v="1"/>
    <s v="New York"/>
    <x v="2"/>
    <x v="2"/>
    <d v="2017-12-04T00:00:00"/>
    <d v="2022-12-01T00:00:00"/>
    <x v="0"/>
    <x v="14"/>
    <s v="F"/>
    <s v="USD"/>
    <n v="91102.000000000015"/>
    <n v="14322"/>
    <n v="0"/>
    <n v="0"/>
    <n v="14322"/>
    <n v="0"/>
    <n v="0"/>
    <n v="0"/>
    <n v="0"/>
    <n v="0"/>
    <n v="105424.00000000001"/>
    <s v="USD"/>
    <n v="92013.020000000019"/>
    <n v="92013.020000000019"/>
    <x v="1"/>
    <n v="91102.000000000015"/>
    <x v="1673"/>
    <n v="92013.020000000019"/>
    <n v="92013.020000000019"/>
    <n v="1.0000000000000044E-2"/>
  </r>
  <r>
    <x v="1679"/>
    <x v="1"/>
    <s v="Tokyo"/>
    <x v="1"/>
    <x v="1"/>
    <d v="2000-01-24T00:00:00"/>
    <d v="2022-12-01T00:00:00"/>
    <x v="1"/>
    <x v="22"/>
    <s v="C"/>
    <s v="JPY"/>
    <n v="11145904.000000002"/>
    <n v="2507450"/>
    <n v="0"/>
    <n v="0"/>
    <n v="2507450"/>
    <n v="0"/>
    <n v="0"/>
    <n v="0"/>
    <n v="0"/>
    <n v="0"/>
    <n v="13653354.000000002"/>
    <s v="JPY"/>
    <n v="11703199.200000003"/>
    <n v="11703199.200000003"/>
    <x v="0"/>
    <n v="102590.12379768974"/>
    <x v="1674"/>
    <n v="107719.62998757424"/>
    <n v="107719.62998757424"/>
    <n v="5.0000000000000142E-2"/>
  </r>
  <r>
    <x v="1680"/>
    <x v="3"/>
    <s v="New York"/>
    <x v="2"/>
    <x v="2"/>
    <d v="2017-12-11T00:00:00"/>
    <d v="2022-12-01T00:00:00"/>
    <x v="2"/>
    <x v="12"/>
    <s v="L"/>
    <s v="USD"/>
    <n v="150480.00000000003"/>
    <n v="138765"/>
    <n v="0"/>
    <n v="0"/>
    <n v="138765"/>
    <n v="0"/>
    <n v="0"/>
    <n v="0"/>
    <n v="0"/>
    <n v="0"/>
    <n v="289245"/>
    <s v="USD"/>
    <n v="156499.20000000004"/>
    <n v="156499.20000000004"/>
    <x v="1"/>
    <n v="150480.00000000003"/>
    <x v="1675"/>
    <n v="156499.20000000004"/>
    <n v="156499.20000000004"/>
    <n v="4.000000000000007E-2"/>
  </r>
  <r>
    <x v="1681"/>
    <x v="3"/>
    <s v="New York"/>
    <x v="2"/>
    <x v="2"/>
    <d v="2018-03-05T00:00:00"/>
    <d v="2022-12-01T00:00:00"/>
    <x v="2"/>
    <x v="3"/>
    <s v="F"/>
    <s v="USD"/>
    <n v="145860"/>
    <n v="199716.00000000003"/>
    <n v="0"/>
    <n v="0"/>
    <n v="199716.00000000003"/>
    <n v="0"/>
    <n v="0"/>
    <n v="0"/>
    <n v="0"/>
    <n v="0"/>
    <n v="345576"/>
    <s v="USD"/>
    <n v="163363.20000000001"/>
    <n v="163363.20000000001"/>
    <x v="1"/>
    <n v="145860"/>
    <x v="1676"/>
    <n v="163363.20000000001"/>
    <n v="163363.20000000001"/>
    <n v="0.12000000000000008"/>
  </r>
  <r>
    <x v="1682"/>
    <x v="0"/>
    <s v="Princeton"/>
    <x v="2"/>
    <x v="2"/>
    <d v="2018-03-19T00:00:00"/>
    <d v="2022-12-01T00:00:00"/>
    <x v="4"/>
    <x v="7"/>
    <s v="P"/>
    <s v="USD"/>
    <n v="181500.00000000003"/>
    <n v="220110.00000000003"/>
    <n v="0"/>
    <n v="0"/>
    <n v="220110.00000000003"/>
    <n v="0"/>
    <n v="0"/>
    <n v="0"/>
    <n v="0"/>
    <n v="0"/>
    <n v="401610.00000000006"/>
    <s v="USD"/>
    <n v="205095"/>
    <n v="205095"/>
    <x v="1"/>
    <n v="181500.00000000003"/>
    <x v="1677"/>
    <n v="205095"/>
    <n v="205095"/>
    <n v="0.12999999999999981"/>
  </r>
  <r>
    <x v="1683"/>
    <x v="1"/>
    <s v="Wilmington"/>
    <x v="2"/>
    <x v="2"/>
    <d v="2017-12-18T00:00:00"/>
    <d v="2022-12-01T00:00:00"/>
    <x v="1"/>
    <x v="17"/>
    <s v="Z"/>
    <s v="USD"/>
    <n v="92792.7"/>
    <n v="6919.0000000000009"/>
    <n v="0"/>
    <n v="0"/>
    <n v="6919.0000000000009"/>
    <n v="0"/>
    <n v="0"/>
    <n v="0"/>
    <n v="0"/>
    <n v="0"/>
    <n v="99711.7"/>
    <s v="USD"/>
    <n v="96504.407999999996"/>
    <n v="96504.407999999996"/>
    <x v="1"/>
    <n v="92792.7"/>
    <x v="1678"/>
    <n v="96504.407999999996"/>
    <n v="96504.407999999996"/>
    <n v="3.9999999999999987E-2"/>
  </r>
  <r>
    <x v="1684"/>
    <x v="2"/>
    <s v="Wilmington"/>
    <x v="2"/>
    <x v="2"/>
    <d v="2018-01-15T00:00:00"/>
    <d v="2022-12-01T00:00:00"/>
    <x v="1"/>
    <x v="13"/>
    <s v="L"/>
    <s v="USD"/>
    <n v="64636"/>
    <n v="6792.5000000000009"/>
    <n v="0"/>
    <n v="0"/>
    <n v="6792.5000000000009"/>
    <n v="0"/>
    <n v="3027"/>
    <n v="0"/>
    <n v="3027"/>
    <n v="0"/>
    <n v="74455.5"/>
    <s v="USD"/>
    <n v="70453.240000000005"/>
    <n v="70453.240000000005"/>
    <x v="1"/>
    <n v="64636"/>
    <x v="1679"/>
    <n v="70453.240000000005"/>
    <n v="70453.240000000005"/>
    <n v="9.000000000000008E-2"/>
  </r>
  <r>
    <x v="1685"/>
    <x v="3"/>
    <s v="London"/>
    <x v="0"/>
    <x v="0"/>
    <d v="2018-01-15T00:00:00"/>
    <d v="2022-12-01T00:00:00"/>
    <x v="1"/>
    <x v="21"/>
    <s v="P"/>
    <s v="GBP"/>
    <n v="90152.810000000012"/>
    <n v="5581.4000000000005"/>
    <n v="0"/>
    <n v="0"/>
    <n v="5581.4000000000005"/>
    <n v="0"/>
    <n v="0"/>
    <n v="0"/>
    <n v="0"/>
    <n v="0"/>
    <n v="95734.21"/>
    <s v="GBP"/>
    <n v="94660.450500000021"/>
    <n v="94660.450500000021"/>
    <x v="1"/>
    <n v="119961.83663331925"/>
    <x v="1680"/>
    <n v="125959.92846498523"/>
    <n v="125959.92846498523"/>
    <n v="5.0000000000000148E-2"/>
  </r>
  <r>
    <x v="1686"/>
    <x v="1"/>
    <s v="Princeton"/>
    <x v="2"/>
    <x v="2"/>
    <d v="2018-01-15T00:00:00"/>
    <d v="2022-12-01T00:00:00"/>
    <x v="4"/>
    <x v="25"/>
    <s v="J"/>
    <s v="USD"/>
    <n v="98560.000000000015"/>
    <n v="87032.000000000015"/>
    <n v="0"/>
    <n v="0"/>
    <n v="87032.000000000015"/>
    <n v="15.3"/>
    <n v="0"/>
    <n v="0"/>
    <n v="15.3"/>
    <n v="0"/>
    <n v="185607.30000000002"/>
    <s v="USD"/>
    <n v="104473.60000000002"/>
    <n v="104473.60000000002"/>
    <x v="1"/>
    <n v="98560.000000000015"/>
    <x v="1681"/>
    <n v="104473.60000000002"/>
    <n v="104473.60000000002"/>
    <n v="6.0000000000000053E-2"/>
  </r>
  <r>
    <x v="1687"/>
    <x v="3"/>
    <s v="Princeton"/>
    <x v="2"/>
    <x v="2"/>
    <d v="2018-01-15T00:00:00"/>
    <d v="2022-12-01T00:00:00"/>
    <x v="0"/>
    <x v="6"/>
    <s v="F"/>
    <s v="USD"/>
    <n v="139150.00000000003"/>
    <n v="9900"/>
    <n v="0"/>
    <n v="0"/>
    <n v="9900"/>
    <n v="0"/>
    <n v="0"/>
    <n v="0"/>
    <n v="0"/>
    <n v="0"/>
    <n v="149050.00000000003"/>
    <s v="USD"/>
    <n v="143324.50000000003"/>
    <n v="143324.50000000003"/>
    <x v="1"/>
    <n v="139150.00000000003"/>
    <x v="1682"/>
    <n v="143324.50000000003"/>
    <n v="143324.50000000003"/>
    <n v="2.9999999999999995E-2"/>
  </r>
  <r>
    <x v="1688"/>
    <x v="3"/>
    <s v="Edinburgh"/>
    <x v="0"/>
    <x v="0"/>
    <d v="2018-01-15T00:00:00"/>
    <d v="2022-12-01T00:00:00"/>
    <x v="1"/>
    <x v="8"/>
    <s v="W"/>
    <s v="GBP"/>
    <n v="64991.795000000013"/>
    <n v="7568"/>
    <n v="0"/>
    <n v="0"/>
    <n v="7568"/>
    <n v="0"/>
    <n v="0"/>
    <n v="0"/>
    <n v="0"/>
    <n v="0"/>
    <n v="72559.795000000013"/>
    <s v="GBP"/>
    <n v="73440.728350000005"/>
    <n v="73440.728350000005"/>
    <x v="1"/>
    <n v="86481.33202166605"/>
    <x v="1683"/>
    <n v="97723.905184482632"/>
    <n v="97723.905184482632"/>
    <n v="0.12999999999999995"/>
  </r>
  <r>
    <x v="1689"/>
    <x v="7"/>
    <s v="New York"/>
    <x v="2"/>
    <x v="2"/>
    <d v="2018-01-15T00:00:00"/>
    <d v="2022-12-01T00:00:00"/>
    <x v="2"/>
    <x v="6"/>
    <s v="S"/>
    <s v="USD"/>
    <n v="89086.8"/>
    <n v="40656"/>
    <n v="0"/>
    <n v="0"/>
    <n v="40656"/>
    <n v="0"/>
    <n v="8692"/>
    <n v="0"/>
    <n v="8692"/>
    <n v="0"/>
    <n v="138434.79999999999"/>
    <s v="USD"/>
    <n v="101558.95200000002"/>
    <n v="101558.95200000002"/>
    <x v="1"/>
    <n v="89086.8"/>
    <x v="1684"/>
    <n v="101558.95200000002"/>
    <n v="101558.95200000002"/>
    <n v="0.14000000000000018"/>
  </r>
  <r>
    <x v="1690"/>
    <x v="0"/>
    <s v="London"/>
    <x v="0"/>
    <x v="0"/>
    <d v="2000-06-12T00:00:00"/>
    <d v="2022-12-01T00:00:00"/>
    <x v="0"/>
    <x v="25"/>
    <s v="N"/>
    <s v="GBP"/>
    <n v="123420.00000000001"/>
    <n v="37691.5"/>
    <n v="0"/>
    <n v="0"/>
    <n v="37691.5"/>
    <n v="0"/>
    <n v="0"/>
    <n v="0"/>
    <n v="0"/>
    <n v="0"/>
    <n v="161111.5"/>
    <s v="GBP"/>
    <n v="139464.6"/>
    <n v="139464.6"/>
    <x v="0"/>
    <n v="164228.82300933561"/>
    <x v="1685"/>
    <n v="185578.57000054925"/>
    <n v="185578.57000054925"/>
    <n v="0.13000000000000009"/>
  </r>
  <r>
    <x v="1691"/>
    <x v="0"/>
    <s v="Hong Kong"/>
    <x v="3"/>
    <x v="1"/>
    <d v="2018-01-15T00:00:00"/>
    <d v="2022-12-01T00:00:00"/>
    <x v="4"/>
    <x v="6"/>
    <s v="A"/>
    <s v="HKD"/>
    <n v="999233.40000000014"/>
    <n v="436590.00000000006"/>
    <n v="0"/>
    <n v="0"/>
    <n v="436590.00000000006"/>
    <n v="0"/>
    <n v="0"/>
    <n v="0"/>
    <n v="0"/>
    <n v="0"/>
    <n v="1435823.4000000001"/>
    <s v="HKD"/>
    <n v="1009225.7340000002"/>
    <n v="1009225.7340000002"/>
    <x v="1"/>
    <n v="127385.80980730866"/>
    <x v="1686"/>
    <n v="128659.66790538175"/>
    <n v="128659.66790538175"/>
    <n v="1.0000000000000037E-2"/>
  </r>
  <r>
    <x v="1692"/>
    <x v="1"/>
    <s v="Princeton"/>
    <x v="2"/>
    <x v="2"/>
    <d v="2018-01-15T00:00:00"/>
    <d v="2022-12-01T00:00:00"/>
    <x v="4"/>
    <x v="11"/>
    <s v="P"/>
    <s v="USD"/>
    <n v="89760"/>
    <n v="107536.00000000001"/>
    <n v="0"/>
    <n v="0"/>
    <n v="107536.00000000001"/>
    <n v="7650"/>
    <n v="0"/>
    <n v="0"/>
    <n v="7650"/>
    <n v="0"/>
    <n v="204946"/>
    <s v="USD"/>
    <n v="102326.40000000001"/>
    <n v="102326.40000000001"/>
    <x v="1"/>
    <n v="89760"/>
    <x v="1687"/>
    <n v="102326.40000000001"/>
    <n v="102326.40000000001"/>
    <n v="0.1400000000000001"/>
  </r>
  <r>
    <x v="1693"/>
    <x v="3"/>
    <s v="New York"/>
    <x v="2"/>
    <x v="2"/>
    <d v="2018-01-15T00:00:00"/>
    <d v="2022-12-01T00:00:00"/>
    <x v="4"/>
    <x v="22"/>
    <s v="X"/>
    <s v="USD"/>
    <n v="137885.00000000003"/>
    <n v="126225"/>
    <n v="0"/>
    <n v="0"/>
    <n v="126225"/>
    <n v="0"/>
    <n v="0"/>
    <n v="0"/>
    <n v="0"/>
    <n v="0"/>
    <n v="264110"/>
    <s v="USD"/>
    <n v="143400.40000000002"/>
    <n v="143400.40000000002"/>
    <x v="1"/>
    <n v="137885.00000000003"/>
    <x v="1688"/>
    <n v="143400.40000000002"/>
    <n v="143400.40000000002"/>
    <n v="3.9999999999999952E-2"/>
  </r>
  <r>
    <x v="1694"/>
    <x v="1"/>
    <s v="Seattle"/>
    <x v="2"/>
    <x v="2"/>
    <d v="2018-01-15T00:00:00"/>
    <d v="2022-12-01T00:00:00"/>
    <x v="2"/>
    <x v="13"/>
    <s v="T"/>
    <s v="USD"/>
    <n v="93280"/>
    <n v="19393.000000000004"/>
    <n v="0"/>
    <n v="0"/>
    <n v="19393.000000000004"/>
    <n v="0"/>
    <n v="0"/>
    <n v="0"/>
    <n v="0"/>
    <n v="0"/>
    <n v="112673"/>
    <s v="USD"/>
    <n v="97011.199999999997"/>
    <n v="97011.199999999997"/>
    <x v="1"/>
    <n v="93280"/>
    <x v="1689"/>
    <n v="97011.199999999997"/>
    <n v="97011.199999999997"/>
    <n v="3.9999999999999966E-2"/>
  </r>
  <r>
    <x v="1695"/>
    <x v="3"/>
    <s v="Tokyo"/>
    <x v="1"/>
    <x v="1"/>
    <d v="2018-01-15T00:00:00"/>
    <d v="2022-12-01T00:00:00"/>
    <x v="0"/>
    <x v="3"/>
    <s v="H"/>
    <s v="JPY"/>
    <n v="15015000.000000002"/>
    <n v="2667500"/>
    <n v="0"/>
    <n v="0"/>
    <n v="2667500"/>
    <n v="0"/>
    <n v="0"/>
    <n v="0"/>
    <n v="0"/>
    <n v="0"/>
    <n v="17682500"/>
    <s v="JPY"/>
    <n v="16516500.000000004"/>
    <n v="16516500.000000004"/>
    <x v="1"/>
    <n v="138202.4023194809"/>
    <x v="1690"/>
    <n v="152022.64255142902"/>
    <n v="152022.64255142902"/>
    <n v="0.10000000000000021"/>
  </r>
  <r>
    <x v="1696"/>
    <x v="0"/>
    <s v="Seattle"/>
    <x v="2"/>
    <x v="2"/>
    <d v="2018-01-15T00:00:00"/>
    <d v="2022-12-01T00:00:00"/>
    <x v="1"/>
    <x v="16"/>
    <s v="S"/>
    <s v="USD"/>
    <n v="149160"/>
    <n v="24402.400000000001"/>
    <n v="5400"/>
    <n v="0"/>
    <n v="29802.400000000001"/>
    <n v="0"/>
    <n v="0"/>
    <n v="0"/>
    <n v="0"/>
    <n v="0"/>
    <n v="178962.4"/>
    <s v="USD"/>
    <n v="156618"/>
    <n v="156618"/>
    <x v="1"/>
    <n v="149160"/>
    <x v="1691"/>
    <n v="156618"/>
    <n v="156618"/>
    <n v="0.05"/>
  </r>
  <r>
    <x v="1697"/>
    <x v="4"/>
    <s v="New York"/>
    <x v="2"/>
    <x v="2"/>
    <d v="2018-01-02T00:00:00"/>
    <d v="2022-12-01T00:00:00"/>
    <x v="1"/>
    <x v="15"/>
    <s v="Y"/>
    <s v="USD"/>
    <n v="273460"/>
    <n v="185130.00000000003"/>
    <n v="0"/>
    <n v="0"/>
    <n v="185130.00000000003"/>
    <n v="0"/>
    <n v="0"/>
    <n v="0"/>
    <n v="0"/>
    <n v="0"/>
    <n v="458590"/>
    <s v="USD"/>
    <n v="276194.59999999998"/>
    <n v="276194.59999999998"/>
    <x v="1"/>
    <n v="273460"/>
    <x v="1692"/>
    <n v="276194.59999999998"/>
    <n v="276194.59999999998"/>
    <n v="9.9999999999999152E-3"/>
  </r>
  <r>
    <x v="1698"/>
    <x v="0"/>
    <s v="New York"/>
    <x v="2"/>
    <x v="2"/>
    <d v="2018-01-02T00:00:00"/>
    <d v="2022-12-01T00:00:00"/>
    <x v="1"/>
    <x v="21"/>
    <s v="F"/>
    <s v="USD"/>
    <n v="211860.00000000003"/>
    <n v="108878.00000000001"/>
    <n v="0"/>
    <n v="0"/>
    <n v="108878.00000000001"/>
    <n v="0"/>
    <n v="0"/>
    <n v="0"/>
    <n v="0"/>
    <n v="0"/>
    <n v="320738.00000000006"/>
    <s v="USD"/>
    <n v="241520.40000000005"/>
    <n v="241520.40000000005"/>
    <x v="1"/>
    <n v="211860.00000000003"/>
    <x v="1693"/>
    <n v="241520.40000000005"/>
    <n v="241520.40000000005"/>
    <n v="0.1400000000000001"/>
  </r>
  <r>
    <x v="1699"/>
    <x v="0"/>
    <s v="New York"/>
    <x v="2"/>
    <x v="2"/>
    <d v="2018-01-02T00:00:00"/>
    <d v="2022-12-01T00:00:00"/>
    <x v="0"/>
    <x v="0"/>
    <s v="P"/>
    <s v="USD"/>
    <n v="144430"/>
    <n v="108642.6"/>
    <n v="0"/>
    <n v="0"/>
    <n v="108642.6"/>
    <n v="0"/>
    <n v="0"/>
    <n v="0"/>
    <n v="0"/>
    <n v="0"/>
    <n v="253072.6"/>
    <s v="USD"/>
    <n v="154540.1"/>
    <n v="154540.1"/>
    <x v="1"/>
    <n v="144430"/>
    <x v="1694"/>
    <n v="154540.1"/>
    <n v="154540.1"/>
    <n v="7.0000000000000034E-2"/>
  </r>
  <r>
    <x v="1700"/>
    <x v="3"/>
    <s v="Wilmington"/>
    <x v="2"/>
    <x v="2"/>
    <d v="2018-01-02T00:00:00"/>
    <d v="2022-12-01T00:00:00"/>
    <x v="1"/>
    <x v="14"/>
    <s v="C"/>
    <s v="USD"/>
    <n v="107778.11000000002"/>
    <n v="27297.600000000002"/>
    <n v="0"/>
    <n v="0"/>
    <n v="27297.600000000002"/>
    <n v="0"/>
    <n v="0"/>
    <n v="0"/>
    <n v="0"/>
    <n v="0"/>
    <n v="135075.71000000002"/>
    <s v="USD"/>
    <n v="122867.04540000003"/>
    <n v="122867.04540000003"/>
    <x v="1"/>
    <n v="107778.11000000002"/>
    <x v="1695"/>
    <n v="122867.04540000003"/>
    <n v="122867.04540000003"/>
    <n v="0.14000000000000012"/>
  </r>
  <r>
    <x v="1701"/>
    <x v="3"/>
    <s v="Princeton"/>
    <x v="2"/>
    <x v="2"/>
    <d v="2000-07-03T00:00:00"/>
    <d v="2022-12-01T00:00:00"/>
    <x v="2"/>
    <x v="24"/>
    <s v="Y"/>
    <s v="USD"/>
    <n v="175560.00000000003"/>
    <n v="37345"/>
    <n v="0"/>
    <n v="0"/>
    <n v="37345"/>
    <n v="0"/>
    <n v="0"/>
    <n v="0"/>
    <n v="0"/>
    <n v="0"/>
    <n v="212905.00000000003"/>
    <s v="USD"/>
    <n v="186093.60000000003"/>
    <n v="186093.60000000003"/>
    <x v="0"/>
    <n v="175560.00000000003"/>
    <x v="1696"/>
    <n v="186093.60000000003"/>
    <n v="186093.60000000003"/>
    <n v="6.0000000000000026E-2"/>
  </r>
  <r>
    <x v="1702"/>
    <x v="3"/>
    <s v="New York"/>
    <x v="2"/>
    <x v="2"/>
    <d v="2018-01-08T00:00:00"/>
    <d v="2022-12-01T00:00:00"/>
    <x v="0"/>
    <x v="6"/>
    <s v="C"/>
    <s v="USD"/>
    <n v="111100.00000000001"/>
    <n v="78408"/>
    <n v="0"/>
    <n v="0"/>
    <n v="78408"/>
    <n v="0"/>
    <n v="0"/>
    <n v="0"/>
    <n v="0"/>
    <n v="0"/>
    <n v="189508"/>
    <s v="USD"/>
    <n v="122210.00000000003"/>
    <n v="122210.00000000003"/>
    <x v="1"/>
    <n v="111100.00000000001"/>
    <x v="1697"/>
    <n v="122210.00000000003"/>
    <n v="122210.00000000003"/>
    <n v="0.10000000000000012"/>
  </r>
  <r>
    <x v="1703"/>
    <x v="3"/>
    <s v="London"/>
    <x v="0"/>
    <x v="0"/>
    <d v="2018-01-08T00:00:00"/>
    <d v="2022-12-01T00:00:00"/>
    <x v="2"/>
    <x v="6"/>
    <s v="U"/>
    <s v="GBP"/>
    <n v="106260.00000000001"/>
    <n v="51150"/>
    <n v="0"/>
    <n v="0"/>
    <n v="51150"/>
    <n v="0"/>
    <n v="0"/>
    <n v="0"/>
    <n v="0"/>
    <n v="0"/>
    <n v="157410"/>
    <s v="GBP"/>
    <n v="109447.80000000002"/>
    <n v="109447.80000000002"/>
    <x v="1"/>
    <n v="141394.86900803761"/>
    <x v="1698"/>
    <n v="145636.71507827876"/>
    <n v="145636.71507827876"/>
    <n v="3.0000000000000183E-2"/>
  </r>
  <r>
    <x v="1704"/>
    <x v="6"/>
    <s v="Princeton"/>
    <x v="2"/>
    <x v="2"/>
    <d v="2018-01-15T00:00:00"/>
    <d v="2022-12-01T00:00:00"/>
    <x v="1"/>
    <x v="7"/>
    <s v="K"/>
    <s v="USD"/>
    <n v="94160"/>
    <n v="8448"/>
    <n v="0"/>
    <n v="0"/>
    <n v="8448"/>
    <n v="0"/>
    <n v="0"/>
    <n v="0"/>
    <n v="0"/>
    <n v="0"/>
    <n v="102608"/>
    <s v="USD"/>
    <n v="103576.00000000001"/>
    <n v="103576.00000000001"/>
    <x v="1"/>
    <n v="94160"/>
    <x v="1699"/>
    <n v="103576.00000000001"/>
    <n v="103576.00000000001"/>
    <n v="0.10000000000000016"/>
  </r>
  <r>
    <x v="1705"/>
    <x v="0"/>
    <s v="London"/>
    <x v="0"/>
    <x v="0"/>
    <d v="2018-01-15T00:00:00"/>
    <d v="2022-12-01T00:00:00"/>
    <x v="2"/>
    <x v="9"/>
    <s v="P"/>
    <s v="GBP"/>
    <n v="130295.00000000001"/>
    <n v="48015.000000000007"/>
    <n v="0"/>
    <n v="0"/>
    <n v="48015.000000000007"/>
    <n v="0"/>
    <n v="0"/>
    <n v="0"/>
    <n v="0"/>
    <n v="0"/>
    <n v="178310.00000000003"/>
    <s v="GBP"/>
    <n v="147233.35"/>
    <n v="147233.35"/>
    <x v="1"/>
    <n v="173377.04175985567"/>
    <x v="1700"/>
    <n v="195916.05718863689"/>
    <n v="195916.05718863689"/>
    <n v="0.12999999999999989"/>
  </r>
  <r>
    <x v="1706"/>
    <x v="4"/>
    <s v="New York"/>
    <x v="2"/>
    <x v="2"/>
    <d v="2018-01-16T00:00:00"/>
    <d v="2022-12-01T00:00:00"/>
    <x v="0"/>
    <x v="17"/>
    <s v="N"/>
    <s v="USD"/>
    <n v="235400.00000000006"/>
    <n v="681340"/>
    <n v="0"/>
    <n v="0"/>
    <n v="681340"/>
    <n v="0"/>
    <n v="0"/>
    <n v="0"/>
    <n v="0"/>
    <n v="0"/>
    <n v="916740"/>
    <s v="USD"/>
    <n v="254232.00000000009"/>
    <n v="254232.00000000009"/>
    <x v="1"/>
    <n v="235400.00000000006"/>
    <x v="1701"/>
    <n v="254232.00000000009"/>
    <n v="254232.00000000009"/>
    <n v="8.0000000000000099E-2"/>
  </r>
  <r>
    <x v="1707"/>
    <x v="0"/>
    <s v="Seattle"/>
    <x v="2"/>
    <x v="2"/>
    <d v="2018-01-08T00:00:00"/>
    <d v="2022-12-01T00:00:00"/>
    <x v="1"/>
    <x v="8"/>
    <s v="F"/>
    <s v="USD"/>
    <n v="183150.00000000003"/>
    <n v="78320"/>
    <n v="0"/>
    <n v="0"/>
    <n v="78320"/>
    <n v="0"/>
    <n v="0"/>
    <n v="0"/>
    <n v="0"/>
    <n v="0"/>
    <n v="261470.00000000003"/>
    <s v="USD"/>
    <n v="210622.50000000003"/>
    <n v="210622.50000000003"/>
    <x v="1"/>
    <n v="183150.00000000003"/>
    <x v="1702"/>
    <n v="210622.50000000003"/>
    <n v="210622.50000000003"/>
    <n v="0.14999999999999997"/>
  </r>
  <r>
    <x v="1708"/>
    <x v="1"/>
    <s v="Wilmington"/>
    <x v="2"/>
    <x v="2"/>
    <d v="2018-02-05T00:00:00"/>
    <d v="2022-12-01T00:00:00"/>
    <x v="1"/>
    <x v="24"/>
    <s v="N"/>
    <s v="USD"/>
    <n v="94380.000000000015"/>
    <n v="10510.500000000002"/>
    <n v="0"/>
    <n v="0"/>
    <n v="10510.500000000002"/>
    <n v="0"/>
    <n v="0"/>
    <n v="0"/>
    <n v="0"/>
    <n v="0"/>
    <n v="104890.50000000001"/>
    <s v="USD"/>
    <n v="95323.800000000017"/>
    <n v="95323.800000000017"/>
    <x v="1"/>
    <n v="94380.000000000015"/>
    <x v="1703"/>
    <n v="95323.800000000017"/>
    <n v="95323.800000000017"/>
    <n v="1.000000000000003E-2"/>
  </r>
  <r>
    <x v="1709"/>
    <x v="3"/>
    <s v="Seattle"/>
    <x v="2"/>
    <x v="2"/>
    <d v="2018-01-22T00:00:00"/>
    <d v="2022-12-01T00:00:00"/>
    <x v="1"/>
    <x v="9"/>
    <s v="P"/>
    <s v="USD"/>
    <n v="112860.00000000003"/>
    <n v="9603"/>
    <n v="0"/>
    <n v="0"/>
    <n v="9603"/>
    <n v="0"/>
    <n v="0"/>
    <n v="0"/>
    <n v="0"/>
    <n v="0"/>
    <n v="122463.00000000003"/>
    <s v="USD"/>
    <n v="116245.80000000003"/>
    <n v="116245.80000000003"/>
    <x v="1"/>
    <n v="112860.00000000003"/>
    <x v="1704"/>
    <n v="116245.80000000003"/>
    <n v="116245.80000000003"/>
    <n v="3.000000000000002E-2"/>
  </r>
  <r>
    <x v="1710"/>
    <x v="3"/>
    <s v="Edinburgh"/>
    <x v="0"/>
    <x v="0"/>
    <d v="2018-01-15T00:00:00"/>
    <d v="2022-12-01T00:00:00"/>
    <x v="1"/>
    <x v="5"/>
    <s v="W"/>
    <s v="GBP"/>
    <n v="66660"/>
    <n v="10340"/>
    <n v="0"/>
    <n v="0"/>
    <n v="10340"/>
    <n v="0"/>
    <n v="0"/>
    <n v="0"/>
    <n v="0"/>
    <n v="0"/>
    <n v="77000"/>
    <s v="GBP"/>
    <n v="73326"/>
    <n v="73326"/>
    <x v="1"/>
    <n v="88701.129005042225"/>
    <x v="1705"/>
    <n v="97571.241905546442"/>
    <n v="97571.241905546442"/>
    <n v="9.9999999999999936E-2"/>
  </r>
  <r>
    <x v="1711"/>
    <x v="4"/>
    <s v="New York"/>
    <x v="2"/>
    <x v="2"/>
    <d v="2018-01-15T00:00:00"/>
    <d v="2022-12-01T00:00:00"/>
    <x v="2"/>
    <x v="1"/>
    <s v="C"/>
    <s v="USD"/>
    <n v="294250"/>
    <n v="962115.00000000012"/>
    <n v="0"/>
    <n v="0"/>
    <n v="962115.00000000012"/>
    <n v="0"/>
    <n v="0"/>
    <n v="0"/>
    <n v="0"/>
    <n v="0"/>
    <n v="1256365"/>
    <s v="USD"/>
    <n v="320732.5"/>
    <n v="320732.5"/>
    <x v="1"/>
    <n v="294250"/>
    <x v="1706"/>
    <n v="320732.5"/>
    <n v="320732.5"/>
    <n v="0.09"/>
  </r>
  <r>
    <x v="1712"/>
    <x v="0"/>
    <s v="Princeton"/>
    <x v="2"/>
    <x v="2"/>
    <d v="2000-07-17T00:00:00"/>
    <d v="2022-12-01T00:00:00"/>
    <x v="1"/>
    <x v="21"/>
    <s v="H"/>
    <s v="USD"/>
    <n v="217948.50000000006"/>
    <n v="37191"/>
    <n v="0"/>
    <n v="0"/>
    <n v="37191"/>
    <n v="0"/>
    <n v="0"/>
    <n v="0"/>
    <n v="0"/>
    <n v="0"/>
    <n v="255139.50000000006"/>
    <s v="USD"/>
    <n v="239743.35000000009"/>
    <n v="239743.35000000009"/>
    <x v="0"/>
    <n v="217948.50000000006"/>
    <x v="1707"/>
    <n v="239743.35000000009"/>
    <n v="239743.35000000009"/>
    <n v="0.10000000000000013"/>
  </r>
  <r>
    <x v="1713"/>
    <x v="0"/>
    <s v="London"/>
    <x v="0"/>
    <x v="0"/>
    <d v="2018-01-22T00:00:00"/>
    <d v="2022-12-01T00:00:00"/>
    <x v="2"/>
    <x v="25"/>
    <s v="A"/>
    <s v="GBP"/>
    <n v="112096.33248000001"/>
    <n v="0"/>
    <n v="0"/>
    <n v="0"/>
    <n v="0"/>
    <n v="0"/>
    <n v="0"/>
    <n v="0"/>
    <n v="0"/>
    <n v="0"/>
    <n v="112096.33248000001"/>
    <s v="GBP"/>
    <n v="119943.07575360002"/>
    <n v="119943.07575360002"/>
    <x v="1"/>
    <n v="149160.9848229911"/>
    <x v="1708"/>
    <n v="159602.25376060046"/>
    <n v="159602.25376060046"/>
    <n v="6.9999999999999896E-2"/>
  </r>
  <r>
    <x v="1714"/>
    <x v="5"/>
    <s v="Princeton"/>
    <x v="2"/>
    <x v="2"/>
    <d v="2018-01-22T00:00:00"/>
    <d v="2022-12-01T00:00:00"/>
    <x v="0"/>
    <x v="18"/>
    <s v="P"/>
    <s v="USD"/>
    <n v="116303.00000000003"/>
    <n v="60489"/>
    <n v="0"/>
    <n v="0"/>
    <n v="60489"/>
    <n v="0"/>
    <n v="0"/>
    <n v="0"/>
    <n v="0"/>
    <n v="0"/>
    <n v="176792.00000000003"/>
    <s v="USD"/>
    <n v="122118.15000000004"/>
    <n v="122118.15000000004"/>
    <x v="1"/>
    <n v="116303.00000000003"/>
    <x v="1709"/>
    <n v="122118.15000000004"/>
    <n v="122118.15000000004"/>
    <n v="5.0000000000000065E-2"/>
  </r>
  <r>
    <x v="1715"/>
    <x v="0"/>
    <s v="New York"/>
    <x v="2"/>
    <x v="2"/>
    <d v="2018-02-05T00:00:00"/>
    <d v="2022-12-01T00:00:00"/>
    <x v="0"/>
    <x v="2"/>
    <s v="Y"/>
    <s v="USD"/>
    <n v="178200"/>
    <n v="75680"/>
    <n v="0"/>
    <n v="0"/>
    <n v="75680"/>
    <n v="0"/>
    <n v="0"/>
    <n v="0"/>
    <n v="0"/>
    <n v="0"/>
    <n v="253880"/>
    <s v="USD"/>
    <n v="201365.99999999997"/>
    <n v="201365.99999999997"/>
    <x v="1"/>
    <n v="178200"/>
    <x v="1710"/>
    <n v="201365.99999999997"/>
    <n v="201365.99999999997"/>
    <n v="0.12999999999999984"/>
  </r>
  <r>
    <x v="1716"/>
    <x v="5"/>
    <s v="New York"/>
    <x v="2"/>
    <x v="2"/>
    <d v="2005-06-08T00:00:00"/>
    <d v="2022-12-01T00:00:00"/>
    <x v="0"/>
    <x v="11"/>
    <s v="C"/>
    <s v="USD"/>
    <n v="127657.20000000003"/>
    <n v="79282.5"/>
    <n v="0"/>
    <n v="0"/>
    <n v="79282.5"/>
    <n v="0"/>
    <n v="0"/>
    <n v="0"/>
    <n v="0"/>
    <n v="0"/>
    <n v="206939.7"/>
    <s v="USD"/>
    <n v="145529.20800000004"/>
    <n v="145529.20800000004"/>
    <x v="0"/>
    <n v="127657.20000000003"/>
    <x v="1711"/>
    <n v="145529.20800000004"/>
    <n v="145529.20800000004"/>
    <n v="0.1400000000000001"/>
  </r>
  <r>
    <x v="1717"/>
    <x v="2"/>
    <s v="New York"/>
    <x v="2"/>
    <x v="2"/>
    <d v="2018-03-05T00:00:00"/>
    <d v="2022-12-01T00:00:00"/>
    <x v="1"/>
    <x v="5"/>
    <s v="S"/>
    <s v="USD"/>
    <n v="58699.575000000012"/>
    <n v="8324.7999999999993"/>
    <n v="0"/>
    <n v="0"/>
    <n v="8324.7999999999993"/>
    <n v="0"/>
    <n v="30993"/>
    <n v="0"/>
    <n v="30993"/>
    <n v="0"/>
    <n v="98017.375000000015"/>
    <s v="USD"/>
    <n v="59286.570750000014"/>
    <n v="59286.570750000014"/>
    <x v="1"/>
    <n v="58699.575000000012"/>
    <x v="1712"/>
    <n v="59286.570750000014"/>
    <n v="59286.570750000014"/>
    <n v="1.000000000000003E-2"/>
  </r>
  <r>
    <x v="1718"/>
    <x v="1"/>
    <s v="Wilmington"/>
    <x v="2"/>
    <x v="2"/>
    <d v="2018-03-26T00:00:00"/>
    <d v="2022-12-01T00:00:00"/>
    <x v="1"/>
    <x v="2"/>
    <s v="W"/>
    <s v="USD"/>
    <n v="97736.760000000009"/>
    <n v="6375.6000000000013"/>
    <n v="0"/>
    <n v="0"/>
    <n v="6375.6000000000013"/>
    <n v="0"/>
    <n v="0"/>
    <n v="0"/>
    <n v="0"/>
    <n v="0"/>
    <n v="104112.36000000002"/>
    <s v="USD"/>
    <n v="110442.53879999999"/>
    <n v="110442.53879999999"/>
    <x v="1"/>
    <n v="97736.760000000009"/>
    <x v="1713"/>
    <n v="110442.53879999999"/>
    <n v="110442.53879999999"/>
    <n v="0.12999999999999984"/>
  </r>
  <r>
    <x v="1719"/>
    <x v="4"/>
    <s v="New York"/>
    <x v="2"/>
    <x v="2"/>
    <d v="2018-02-05T00:00:00"/>
    <d v="2022-12-01T00:00:00"/>
    <x v="0"/>
    <x v="22"/>
    <s v="Z"/>
    <s v="USD"/>
    <n v="297000"/>
    <n v="1864940.0000000002"/>
    <n v="0"/>
    <n v="0"/>
    <n v="1864940.0000000002"/>
    <n v="0"/>
    <n v="0"/>
    <n v="0"/>
    <n v="0"/>
    <n v="374500"/>
    <n v="2536440"/>
    <s v="USD"/>
    <n v="335609.99999999994"/>
    <n v="335609.99999999994"/>
    <x v="1"/>
    <n v="297000"/>
    <x v="1714"/>
    <n v="335609.99999999994"/>
    <n v="335609.99999999994"/>
    <n v="0.12999999999999981"/>
  </r>
  <r>
    <x v="1720"/>
    <x v="3"/>
    <s v="London"/>
    <x v="0"/>
    <x v="0"/>
    <d v="2018-03-19T00:00:00"/>
    <d v="2022-12-01T00:00:00"/>
    <x v="2"/>
    <x v="4"/>
    <s v="J"/>
    <s v="GBP"/>
    <n v="87450"/>
    <n v="99170.500000000015"/>
    <n v="0"/>
    <n v="0"/>
    <n v="99170.500000000015"/>
    <n v="0"/>
    <n v="0"/>
    <n v="0"/>
    <n v="0"/>
    <n v="0"/>
    <n v="186620.5"/>
    <s v="GBP"/>
    <n v="97069.500000000015"/>
    <n v="97069.500000000015"/>
    <x v="1"/>
    <n v="116365.3425066148"/>
    <x v="1715"/>
    <n v="129165.53018234245"/>
    <n v="129165.53018234245"/>
    <n v="0.11000000000000017"/>
  </r>
  <r>
    <x v="1721"/>
    <x v="3"/>
    <s v="Wilmington"/>
    <x v="2"/>
    <x v="2"/>
    <d v="2018-02-05T00:00:00"/>
    <d v="2022-12-01T00:00:00"/>
    <x v="1"/>
    <x v="18"/>
    <s v="T"/>
    <s v="USD"/>
    <n v="138600"/>
    <n v="31581"/>
    <n v="0"/>
    <n v="0"/>
    <n v="31581"/>
    <n v="0"/>
    <n v="0"/>
    <n v="0"/>
    <n v="0"/>
    <n v="0"/>
    <n v="170181"/>
    <s v="USD"/>
    <n v="152460"/>
    <n v="152460"/>
    <x v="1"/>
    <n v="138600"/>
    <x v="1716"/>
    <n v="152460"/>
    <n v="152460"/>
    <n v="0.1"/>
  </r>
  <r>
    <x v="1722"/>
    <x v="3"/>
    <s v="Seattle"/>
    <x v="2"/>
    <x v="2"/>
    <d v="2018-09-17T00:00:00"/>
    <d v="2022-12-01T00:00:00"/>
    <x v="2"/>
    <x v="10"/>
    <s v="D"/>
    <s v="USD"/>
    <n v="149985"/>
    <n v="80080"/>
    <n v="85850"/>
    <n v="0"/>
    <n v="165930"/>
    <n v="0"/>
    <n v="0"/>
    <n v="0"/>
    <n v="0"/>
    <n v="0"/>
    <n v="315915"/>
    <s v="USD"/>
    <n v="167983.2"/>
    <n v="167983.2"/>
    <x v="1"/>
    <n v="149985"/>
    <x v="1717"/>
    <n v="167983.2"/>
    <n v="167983.2"/>
    <n v="0.12000000000000008"/>
  </r>
  <r>
    <x v="1723"/>
    <x v="0"/>
    <s v="New York"/>
    <x v="2"/>
    <x v="2"/>
    <d v="2000-10-02T00:00:00"/>
    <d v="2022-12-01T00:00:00"/>
    <x v="1"/>
    <x v="1"/>
    <s v="J"/>
    <s v="JPY"/>
    <n v="22781000"/>
    <n v="8746650"/>
    <n v="0"/>
    <n v="0"/>
    <n v="8746650"/>
    <n v="0"/>
    <n v="0"/>
    <n v="0"/>
    <n v="0"/>
    <n v="0"/>
    <n v="31527650"/>
    <s v="JPY"/>
    <n v="24831290"/>
    <n v="24831290"/>
    <x v="0"/>
    <n v="209682.91223710249"/>
    <x v="1718"/>
    <n v="228554.37433844173"/>
    <n v="228554.37433844173"/>
    <n v="9.0000000000000108E-2"/>
  </r>
  <r>
    <x v="1724"/>
    <x v="0"/>
    <s v="Amsterdam"/>
    <x v="8"/>
    <x v="0"/>
    <d v="2018-02-20T00:00:00"/>
    <d v="2022-12-01T00:00:00"/>
    <x v="0"/>
    <x v="4"/>
    <s v="R"/>
    <s v="EUR"/>
    <n v="166320"/>
    <n v="48950.000000000007"/>
    <n v="0"/>
    <n v="0"/>
    <n v="48950.000000000007"/>
    <n v="0"/>
    <n v="0"/>
    <n v="0"/>
    <n v="0"/>
    <n v="0"/>
    <n v="215270"/>
    <s v="EUR"/>
    <n v="179625.60000000001"/>
    <n v="179625.60000000001"/>
    <x v="1"/>
    <n v="194145.33599503958"/>
    <x v="1719"/>
    <n v="209676.96287464275"/>
    <n v="209676.96287464275"/>
    <n v="7.9999999999999988E-2"/>
  </r>
  <r>
    <x v="1725"/>
    <x v="3"/>
    <s v="Washington"/>
    <x v="2"/>
    <x v="2"/>
    <d v="2018-02-12T00:00:00"/>
    <d v="2022-12-01T00:00:00"/>
    <x v="0"/>
    <x v="4"/>
    <s v="Z"/>
    <s v="USD"/>
    <n v="127050.00000000003"/>
    <n v="37840"/>
    <n v="0"/>
    <n v="0"/>
    <n v="37840"/>
    <n v="0"/>
    <n v="0"/>
    <n v="0"/>
    <n v="0"/>
    <n v="0"/>
    <n v="164890.00000000003"/>
    <s v="USD"/>
    <n v="146107.50000000003"/>
    <n v="146107.50000000003"/>
    <x v="1"/>
    <n v="127050.00000000003"/>
    <x v="1720"/>
    <n v="146107.50000000003"/>
    <n v="146107.50000000003"/>
    <n v="0.14999999999999997"/>
  </r>
  <r>
    <x v="1726"/>
    <x v="1"/>
    <s v="Princeton"/>
    <x v="2"/>
    <x v="2"/>
    <d v="2018-02-19T00:00:00"/>
    <d v="2022-12-01T00:00:00"/>
    <x v="1"/>
    <x v="17"/>
    <s v="N"/>
    <s v="USD"/>
    <n v="90749.78"/>
    <n v="7260"/>
    <n v="0"/>
    <n v="0"/>
    <n v="7260"/>
    <n v="0"/>
    <n v="0"/>
    <n v="0"/>
    <n v="0"/>
    <n v="0"/>
    <n v="98009.78"/>
    <s v="USD"/>
    <n v="100732.25580000001"/>
    <n v="100732.25580000001"/>
    <x v="1"/>
    <n v="90749.78"/>
    <x v="1721"/>
    <n v="100732.25580000001"/>
    <n v="100732.25580000001"/>
    <n v="0.11000000000000017"/>
  </r>
  <r>
    <x v="1727"/>
    <x v="3"/>
    <s v="Edinburgh"/>
    <x v="0"/>
    <x v="0"/>
    <d v="2018-03-26T00:00:00"/>
    <d v="2022-12-01T00:00:00"/>
    <x v="0"/>
    <x v="11"/>
    <s v="J"/>
    <s v="GBP"/>
    <n v="78650"/>
    <n v="15790.500000000002"/>
    <n v="0"/>
    <n v="0"/>
    <n v="15790.500000000002"/>
    <n v="0"/>
    <n v="0"/>
    <n v="0"/>
    <n v="0"/>
    <n v="0"/>
    <n v="94440.5"/>
    <s v="GBP"/>
    <n v="86515"/>
    <n v="86515"/>
    <x v="1"/>
    <n v="104655.62250594916"/>
    <x v="1722"/>
    <n v="115121.18475654407"/>
    <n v="115121.18475654407"/>
    <n v="9.9999999999999992E-2"/>
  </r>
  <r>
    <x v="1728"/>
    <x v="4"/>
    <s v="New York"/>
    <x v="2"/>
    <x v="2"/>
    <d v="2018-02-26T00:00:00"/>
    <d v="2022-12-01T00:00:00"/>
    <x v="3"/>
    <x v="18"/>
    <s v="J"/>
    <s v="USD"/>
    <n v="275880.00000000006"/>
    <n v="239855"/>
    <n v="0"/>
    <n v="0"/>
    <n v="239855"/>
    <n v="0"/>
    <n v="0"/>
    <n v="0"/>
    <n v="0"/>
    <n v="0"/>
    <n v="515735.00000000006"/>
    <s v="USD"/>
    <n v="303468.00000000012"/>
    <n v="303468.00000000012"/>
    <x v="1"/>
    <n v="275880.00000000006"/>
    <x v="1723"/>
    <n v="303468.00000000012"/>
    <n v="303468.00000000012"/>
    <n v="0.10000000000000019"/>
  </r>
  <r>
    <x v="1729"/>
    <x v="3"/>
    <s v="Zurich"/>
    <x v="17"/>
    <x v="0"/>
    <d v="2018-02-20T00:00:00"/>
    <d v="2022-12-01T00:00:00"/>
    <x v="0"/>
    <x v="9"/>
    <s v="E"/>
    <s v="USD"/>
    <n v="152621.59"/>
    <n v="39710"/>
    <n v="0"/>
    <n v="0"/>
    <n v="39710"/>
    <n v="0"/>
    <n v="0"/>
    <n v="0"/>
    <n v="0"/>
    <n v="0"/>
    <n v="192331.59"/>
    <s v="USD"/>
    <n v="172462.39669999998"/>
    <n v="172462.39669999998"/>
    <x v="1"/>
    <n v="152621.59"/>
    <x v="1724"/>
    <n v="172462.39669999998"/>
    <n v="172462.39669999998"/>
    <n v="0.12999999999999992"/>
  </r>
  <r>
    <x v="1730"/>
    <x v="3"/>
    <s v="Tokyo"/>
    <x v="1"/>
    <x v="1"/>
    <d v="2018-02-26T00:00:00"/>
    <d v="2022-12-01T00:00:00"/>
    <x v="0"/>
    <x v="2"/>
    <s v="Y"/>
    <s v="JPY"/>
    <n v="18151848"/>
    <n v="2378200"/>
    <n v="0"/>
    <n v="0"/>
    <n v="2378200"/>
    <n v="0"/>
    <n v="0"/>
    <n v="0"/>
    <n v="0"/>
    <n v="0"/>
    <n v="20530048"/>
    <s v="JPY"/>
    <n v="20874625.199999999"/>
    <n v="20874625.199999999"/>
    <x v="1"/>
    <n v="167074.85848405358"/>
    <x v="1725"/>
    <n v="192136.08725666162"/>
    <n v="192136.08725666162"/>
    <n v="0.15000000000000002"/>
  </r>
  <r>
    <x v="1731"/>
    <x v="0"/>
    <s v="Sydney"/>
    <x v="4"/>
    <x v="1"/>
    <d v="2018-04-16T00:00:00"/>
    <d v="2022-12-01T00:00:00"/>
    <x v="1"/>
    <x v="8"/>
    <s v="A"/>
    <s v="AUD"/>
    <n v="229878.00000000006"/>
    <n v="169580.40000000002"/>
    <n v="0"/>
    <n v="0"/>
    <n v="169580.40000000002"/>
    <n v="0"/>
    <n v="0"/>
    <n v="0"/>
    <n v="0"/>
    <n v="0"/>
    <n v="399458.40000000008"/>
    <s v="AUD"/>
    <n v="262060.9200000001"/>
    <n v="262060.9200000001"/>
    <x v="1"/>
    <n v="173937.18870612697"/>
    <x v="1726"/>
    <n v="198288.39512498476"/>
    <n v="198288.39512498476"/>
    <n v="0.1400000000000001"/>
  </r>
  <r>
    <x v="1732"/>
    <x v="1"/>
    <s v="Wilmington"/>
    <x v="2"/>
    <x v="2"/>
    <d v="2018-02-26T00:00:00"/>
    <d v="2022-12-01T00:00:00"/>
    <x v="1"/>
    <x v="11"/>
    <s v="E"/>
    <s v="USD"/>
    <n v="91476"/>
    <n v="14190"/>
    <n v="0"/>
    <n v="0"/>
    <n v="14190"/>
    <n v="0"/>
    <n v="0"/>
    <n v="0"/>
    <n v="0"/>
    <n v="0"/>
    <n v="105666"/>
    <s v="USD"/>
    <n v="104282.64000000001"/>
    <n v="104282.64000000001"/>
    <x v="1"/>
    <n v="91476"/>
    <x v="1727"/>
    <n v="104282.64000000001"/>
    <n v="104282.64000000001"/>
    <n v="0.14000000000000015"/>
  </r>
  <r>
    <x v="1733"/>
    <x v="1"/>
    <s v="Brussels"/>
    <x v="24"/>
    <x v="0"/>
    <d v="2018-02-26T00:00:00"/>
    <d v="2022-12-01T00:00:00"/>
    <x v="4"/>
    <x v="17"/>
    <s v="H"/>
    <s v="EUR"/>
    <n v="91748.237900000022"/>
    <n v="6622.0000000000009"/>
    <n v="0"/>
    <n v="0"/>
    <n v="6622.0000000000009"/>
    <n v="0"/>
    <n v="0"/>
    <n v="0"/>
    <n v="0"/>
    <n v="0"/>
    <n v="98370.237900000022"/>
    <s v="EUR"/>
    <n v="105510.47358500001"/>
    <n v="105510.47358500001"/>
    <x v="1"/>
    <n v="107097.71809793367"/>
    <x v="1728"/>
    <n v="123162.37581262371"/>
    <n v="123162.37581262371"/>
    <n v="0.14999999999999988"/>
  </r>
  <r>
    <x v="1734"/>
    <x v="0"/>
    <s v="Wilmington"/>
    <x v="2"/>
    <x v="2"/>
    <d v="2000-11-13T00:00:00"/>
    <d v="2022-12-01T00:00:00"/>
    <x v="1"/>
    <x v="22"/>
    <s v="F"/>
    <s v="USD"/>
    <n v="159103.99999999997"/>
    <n v="47564.000000000007"/>
    <n v="0"/>
    <n v="0"/>
    <n v="47564.000000000007"/>
    <n v="0"/>
    <n v="0"/>
    <n v="0"/>
    <n v="0"/>
    <n v="0"/>
    <n v="206667.99999999997"/>
    <s v="USD"/>
    <n v="175014.39999999999"/>
    <n v="175014.39999999999"/>
    <x v="0"/>
    <n v="159103.99999999997"/>
    <x v="1729"/>
    <n v="175014.39999999999"/>
    <n v="175014.39999999999"/>
    <n v="0.10000000000000016"/>
  </r>
  <r>
    <x v="1735"/>
    <x v="0"/>
    <s v="Gurgaon"/>
    <x v="12"/>
    <x v="1"/>
    <d v="2018-02-20T00:00:00"/>
    <d v="2022-12-01T00:00:00"/>
    <x v="1"/>
    <x v="1"/>
    <s v="P"/>
    <s v="INR"/>
    <n v="4504500"/>
    <n v="1258400"/>
    <n v="0"/>
    <n v="0"/>
    <n v="1258400"/>
    <n v="0"/>
    <n v="0"/>
    <n v="0"/>
    <n v="0"/>
    <n v="0"/>
    <n v="5762900"/>
    <s v="INR"/>
    <n v="4594590"/>
    <n v="4594590"/>
    <x v="1"/>
    <n v="66750.639054569707"/>
    <x v="1730"/>
    <n v="68085.65183566109"/>
    <n v="68085.65183566109"/>
    <n v="1.9999999999999844E-2"/>
  </r>
  <r>
    <x v="1736"/>
    <x v="7"/>
    <s v="Sydney"/>
    <x v="4"/>
    <x v="1"/>
    <d v="2018-03-12T00:00:00"/>
    <d v="2022-12-01T00:00:00"/>
    <x v="0"/>
    <x v="0"/>
    <s v="Q"/>
    <s v="AUD"/>
    <n v="29061.450000000004"/>
    <n v="3308.8"/>
    <n v="0"/>
    <n v="0"/>
    <n v="3308.8"/>
    <n v="0"/>
    <n v="0"/>
    <n v="0"/>
    <n v="0"/>
    <n v="0"/>
    <n v="32370.250000000004"/>
    <s v="AUD"/>
    <n v="30805.137000000006"/>
    <n v="30805.137000000006"/>
    <x v="1"/>
    <n v="21989.346143274575"/>
    <x v="1731"/>
    <n v="23308.706911871053"/>
    <n v="23308.706911871053"/>
    <n v="6.0000000000000157E-2"/>
  </r>
  <r>
    <x v="1737"/>
    <x v="0"/>
    <s v="Princeton"/>
    <x v="2"/>
    <x v="2"/>
    <d v="2018-02-26T00:00:00"/>
    <d v="2022-12-01T00:00:00"/>
    <x v="4"/>
    <x v="14"/>
    <s v="J"/>
    <s v="USD"/>
    <n v="215107.20000000004"/>
    <n v="184413.90000000002"/>
    <n v="0"/>
    <n v="0"/>
    <n v="184413.90000000002"/>
    <n v="0"/>
    <n v="0"/>
    <n v="0"/>
    <n v="0"/>
    <n v="0"/>
    <n v="399521.10000000009"/>
    <s v="USD"/>
    <n v="219409.34400000004"/>
    <n v="219409.34400000004"/>
    <x v="1"/>
    <n v="215107.20000000004"/>
    <x v="1732"/>
    <n v="219409.34400000004"/>
    <n v="219409.34400000004"/>
    <n v="1.9999999999999997E-2"/>
  </r>
  <r>
    <x v="1738"/>
    <x v="4"/>
    <s v="New York"/>
    <x v="2"/>
    <x v="2"/>
    <d v="2018-02-26T00:00:00"/>
    <d v="2022-12-01T00:00:00"/>
    <x v="1"/>
    <x v="7"/>
    <s v="U"/>
    <s v="USD"/>
    <n v="308000.00000000006"/>
    <n v="331100.00000000006"/>
    <n v="0"/>
    <n v="0"/>
    <n v="331100.00000000006"/>
    <n v="0"/>
    <n v="0"/>
    <n v="0"/>
    <n v="0"/>
    <n v="106000"/>
    <n v="745100.00000000012"/>
    <s v="USD"/>
    <n v="320320.00000000006"/>
    <n v="320320.00000000006"/>
    <x v="1"/>
    <n v="308000.00000000006"/>
    <x v="1733"/>
    <n v="320320.00000000006"/>
    <n v="320320.00000000006"/>
    <n v="3.9999999999999994E-2"/>
  </r>
  <r>
    <x v="1739"/>
    <x v="7"/>
    <s v="London"/>
    <x v="0"/>
    <x v="0"/>
    <d v="2018-03-05T00:00:00"/>
    <d v="2022-12-01T00:00:00"/>
    <x v="1"/>
    <x v="19"/>
    <s v="C"/>
    <s v="GBP"/>
    <n v="62348.000000000015"/>
    <n v="10032"/>
    <n v="0"/>
    <n v="0"/>
    <n v="10032"/>
    <n v="0"/>
    <n v="0"/>
    <n v="0"/>
    <n v="0"/>
    <n v="0"/>
    <n v="72380.000000000015"/>
    <s v="GBP"/>
    <n v="66088.880000000019"/>
    <n v="66088.880000000019"/>
    <x v="1"/>
    <n v="82963.366204716076"/>
    <x v="1734"/>
    <n v="87941.168176999054"/>
    <n v="87941.168176999054"/>
    <n v="6.0000000000000157E-2"/>
  </r>
  <r>
    <x v="1740"/>
    <x v="3"/>
    <s v="Seattle"/>
    <x v="2"/>
    <x v="2"/>
    <d v="2018-03-12T00:00:00"/>
    <d v="2022-12-01T00:00:00"/>
    <x v="1"/>
    <x v="7"/>
    <s v="Z"/>
    <s v="USD"/>
    <n v="110979.00000000003"/>
    <n v="13068.000000000002"/>
    <n v="5700.0000000000009"/>
    <n v="0"/>
    <n v="18768.000000000004"/>
    <n v="0"/>
    <n v="0"/>
    <n v="0"/>
    <n v="0"/>
    <n v="0"/>
    <n v="129747.00000000003"/>
    <s v="USD"/>
    <n v="126516.06000000004"/>
    <n v="126516.06000000004"/>
    <x v="1"/>
    <n v="110979.00000000003"/>
    <x v="1735"/>
    <n v="126516.06000000004"/>
    <n v="126516.06000000004"/>
    <n v="0.14000000000000007"/>
  </r>
  <r>
    <x v="1741"/>
    <x v="3"/>
    <s v="Eindhoven"/>
    <x v="8"/>
    <x v="0"/>
    <d v="2018-03-05T00:00:00"/>
    <d v="2022-12-01T00:00:00"/>
    <x v="4"/>
    <x v="7"/>
    <s v="Q"/>
    <s v="EUR"/>
    <n v="105655"/>
    <n v="6853.0000000000009"/>
    <n v="0"/>
    <n v="0"/>
    <n v="6853.0000000000009"/>
    <n v="0"/>
    <n v="0"/>
    <n v="0"/>
    <n v="0"/>
    <n v="0"/>
    <n v="112508"/>
    <s v="EUR"/>
    <n v="114107.40000000001"/>
    <n v="114107.40000000001"/>
    <x v="1"/>
    <n v="123331.08149684888"/>
    <x v="1736"/>
    <n v="133197.56801659681"/>
    <n v="133197.56801659681"/>
    <n v="8.0000000000000099E-2"/>
  </r>
  <r>
    <x v="1742"/>
    <x v="3"/>
    <s v="Edinburgh"/>
    <x v="0"/>
    <x v="0"/>
    <d v="2018-03-12T00:00:00"/>
    <d v="2022-12-01T00:00:00"/>
    <x v="3"/>
    <x v="12"/>
    <s v="S"/>
    <s v="GBP"/>
    <n v="68266.000000000015"/>
    <n v="18139"/>
    <n v="0"/>
    <n v="0"/>
    <n v="18139"/>
    <n v="0"/>
    <n v="0"/>
    <n v="0"/>
    <n v="0"/>
    <n v="0"/>
    <n v="86405.000000000015"/>
    <s v="GBP"/>
    <n v="73727.280000000013"/>
    <n v="73727.280000000013"/>
    <x v="1"/>
    <n v="90838.152905163719"/>
    <x v="1737"/>
    <n v="98105.205137576821"/>
    <n v="98105.205137576821"/>
    <n v="8.0000000000000043E-2"/>
  </r>
  <r>
    <x v="1743"/>
    <x v="0"/>
    <s v="Princeton"/>
    <x v="2"/>
    <x v="2"/>
    <d v="2018-04-02T00:00:00"/>
    <d v="2022-12-01T00:00:00"/>
    <x v="1"/>
    <x v="2"/>
    <s v="B"/>
    <s v="USD"/>
    <n v="212553"/>
    <n v="89199.000000000015"/>
    <n v="0"/>
    <n v="0"/>
    <n v="89199.000000000015"/>
    <n v="0"/>
    <n v="0"/>
    <n v="0"/>
    <n v="0"/>
    <n v="0"/>
    <n v="301752"/>
    <s v="USD"/>
    <n v="225306.18000000002"/>
    <n v="225306.18000000002"/>
    <x v="1"/>
    <n v="212553"/>
    <x v="1738"/>
    <n v="225306.18000000002"/>
    <n v="225306.18000000002"/>
    <n v="6.0000000000000102E-2"/>
  </r>
  <r>
    <x v="1744"/>
    <x v="0"/>
    <s v="New York"/>
    <x v="2"/>
    <x v="2"/>
    <d v="2018-03-26T00:00:00"/>
    <d v="2022-12-01T00:00:00"/>
    <x v="3"/>
    <x v="18"/>
    <s v="L"/>
    <s v="USD"/>
    <n v="200712.60000000003"/>
    <n v="35409"/>
    <n v="0"/>
    <n v="0"/>
    <n v="35409"/>
    <n v="0"/>
    <n v="0"/>
    <n v="0"/>
    <n v="0"/>
    <n v="0"/>
    <n v="236121.60000000003"/>
    <s v="USD"/>
    <n v="214762.48200000005"/>
    <n v="214762.48200000005"/>
    <x v="1"/>
    <n v="200712.60000000003"/>
    <x v="1739"/>
    <n v="214762.48200000005"/>
    <n v="214762.48200000005"/>
    <n v="7.0000000000000048E-2"/>
  </r>
  <r>
    <x v="1745"/>
    <x v="0"/>
    <s v="Singapore"/>
    <x v="9"/>
    <x v="1"/>
    <d v="2001-03-19T00:00:00"/>
    <d v="2022-12-01T00:00:00"/>
    <x v="0"/>
    <x v="14"/>
    <s v="I"/>
    <s v="SGD"/>
    <n v="338800.00000000006"/>
    <n v="160083"/>
    <n v="0"/>
    <n v="0"/>
    <n v="160083"/>
    <n v="0"/>
    <n v="0"/>
    <n v="0"/>
    <n v="0"/>
    <n v="0"/>
    <n v="498883.00000000006"/>
    <s v="SGD"/>
    <n v="355740.00000000006"/>
    <n v="355740.00000000006"/>
    <x v="0"/>
    <n v="253317.88104228198"/>
    <x v="1740"/>
    <n v="265983.77509439609"/>
    <n v="265983.77509439609"/>
    <n v="5.0000000000000024E-2"/>
  </r>
  <r>
    <x v="1746"/>
    <x v="3"/>
    <s v="Boston"/>
    <x v="2"/>
    <x v="2"/>
    <d v="2019-05-06T00:00:00"/>
    <d v="2022-12-01T00:00:00"/>
    <x v="1"/>
    <x v="17"/>
    <s v="R"/>
    <s v="USD"/>
    <n v="80190"/>
    <n v="9460"/>
    <n v="0"/>
    <n v="0"/>
    <n v="9460"/>
    <n v="0"/>
    <n v="0"/>
    <n v="10674"/>
    <n v="10674"/>
    <n v="0"/>
    <n v="100324"/>
    <s v="USD"/>
    <n v="92218.5"/>
    <n v="92218.5"/>
    <x v="1"/>
    <n v="80190"/>
    <x v="1741"/>
    <n v="92218.5"/>
    <n v="92218.5"/>
    <n v="0.15"/>
  </r>
  <r>
    <x v="1747"/>
    <x v="1"/>
    <s v="Wilmington"/>
    <x v="2"/>
    <x v="2"/>
    <d v="2018-03-26T00:00:00"/>
    <d v="2022-12-01T00:00:00"/>
    <x v="1"/>
    <x v="19"/>
    <s v="Y"/>
    <s v="USD"/>
    <n v="88033"/>
    <n v="14107.500000000002"/>
    <n v="0"/>
    <n v="0"/>
    <n v="14107.500000000002"/>
    <n v="0"/>
    <n v="0"/>
    <n v="0"/>
    <n v="0"/>
    <n v="0"/>
    <n v="102140.5"/>
    <s v="USD"/>
    <n v="94195.310000000012"/>
    <n v="94195.310000000012"/>
    <x v="1"/>
    <n v="88033"/>
    <x v="1742"/>
    <n v="94195.310000000012"/>
    <n v="94195.310000000012"/>
    <n v="7.0000000000000145E-2"/>
  </r>
  <r>
    <x v="1748"/>
    <x v="3"/>
    <s v="London"/>
    <x v="0"/>
    <x v="0"/>
    <d v="2018-03-26T00:00:00"/>
    <d v="2022-12-01T00:00:00"/>
    <x v="5"/>
    <x v="16"/>
    <s v="M"/>
    <s v="GBP"/>
    <n v="99990.000000000015"/>
    <n v="52800.000000000007"/>
    <n v="0"/>
    <n v="0"/>
    <n v="52800.000000000007"/>
    <n v="0"/>
    <n v="0"/>
    <n v="0"/>
    <n v="0"/>
    <n v="0"/>
    <n v="152790.00000000003"/>
    <s v="GBP"/>
    <n v="105989.40000000002"/>
    <n v="105989.40000000002"/>
    <x v="1"/>
    <n v="133051.69350756335"/>
    <x v="1743"/>
    <n v="141034.79511801718"/>
    <n v="141034.79511801718"/>
    <n v="6.0000000000000206E-2"/>
  </r>
  <r>
    <x v="1749"/>
    <x v="3"/>
    <s v="Tokyo"/>
    <x v="1"/>
    <x v="1"/>
    <d v="2018-03-26T00:00:00"/>
    <d v="2022-12-01T00:00:00"/>
    <x v="4"/>
    <x v="23"/>
    <s v="W"/>
    <s v="JPY"/>
    <n v="17710000"/>
    <n v="4296600"/>
    <n v="0"/>
    <n v="0"/>
    <n v="4296600"/>
    <n v="0"/>
    <n v="0"/>
    <n v="0"/>
    <n v="0"/>
    <n v="0"/>
    <n v="22006600"/>
    <s v="JPY"/>
    <n v="19658100"/>
    <n v="19658100"/>
    <x v="1"/>
    <n v="163007.96171015693"/>
    <x v="1744"/>
    <n v="180938.8374982742"/>
    <n v="180938.8374982742"/>
    <n v="0.11000000000000001"/>
  </r>
  <r>
    <x v="1750"/>
    <x v="0"/>
    <s v="London"/>
    <x v="0"/>
    <x v="0"/>
    <d v="2018-04-02T00:00:00"/>
    <d v="2022-12-01T00:00:00"/>
    <x v="3"/>
    <x v="7"/>
    <s v="B"/>
    <s v="GBP"/>
    <n v="109355.40000000002"/>
    <n v="47025.000000000007"/>
    <n v="0"/>
    <n v="0"/>
    <n v="47025.000000000007"/>
    <n v="0"/>
    <n v="0"/>
    <n v="0"/>
    <n v="0"/>
    <n v="0"/>
    <n v="156380.40000000002"/>
    <s v="GBP"/>
    <n v="122478.04800000004"/>
    <n v="122478.04800000004"/>
    <x v="1"/>
    <n v="145513.76301827177"/>
    <x v="1745"/>
    <n v="162975.41458046439"/>
    <n v="162975.41458046439"/>
    <n v="0.12000000000000008"/>
  </r>
  <r>
    <x v="1751"/>
    <x v="0"/>
    <s v="New York"/>
    <x v="2"/>
    <x v="2"/>
    <d v="2018-04-16T00:00:00"/>
    <d v="2022-12-01T00:00:00"/>
    <x v="1"/>
    <x v="14"/>
    <s v="B"/>
    <s v="USD"/>
    <n v="203940.00000000003"/>
    <n v="86592.000000000015"/>
    <n v="0"/>
    <n v="0"/>
    <n v="86592.000000000015"/>
    <n v="0"/>
    <n v="0"/>
    <n v="0"/>
    <n v="0"/>
    <n v="0"/>
    <n v="290532.00000000006"/>
    <s v="USD"/>
    <n v="208018.80000000005"/>
    <n v="208018.80000000005"/>
    <x v="1"/>
    <n v="203940.00000000003"/>
    <x v="1746"/>
    <n v="208018.80000000005"/>
    <n v="208018.80000000005"/>
    <n v="2.0000000000000084E-2"/>
  </r>
  <r>
    <x v="1752"/>
    <x v="1"/>
    <s v="Wilmington"/>
    <x v="2"/>
    <x v="2"/>
    <d v="2018-05-28T00:00:00"/>
    <d v="2022-12-01T00:00:00"/>
    <x v="1"/>
    <x v="3"/>
    <s v="D"/>
    <s v="USD"/>
    <n v="83547.199999999997"/>
    <n v="7227.0000000000009"/>
    <n v="0"/>
    <n v="0"/>
    <n v="7227.0000000000009"/>
    <n v="0"/>
    <n v="0"/>
    <n v="0"/>
    <n v="0"/>
    <n v="0"/>
    <n v="90774.2"/>
    <s v="USD"/>
    <n v="91066.448000000004"/>
    <n v="91066.448000000004"/>
    <x v="1"/>
    <n v="83547.199999999997"/>
    <x v="1747"/>
    <n v="91066.448000000004"/>
    <n v="91066.448000000004"/>
    <n v="9.000000000000008E-2"/>
  </r>
  <r>
    <x v="1753"/>
    <x v="3"/>
    <s v="Wilmington"/>
    <x v="2"/>
    <x v="2"/>
    <d v="2018-04-16T00:00:00"/>
    <d v="2022-12-01T00:00:00"/>
    <x v="1"/>
    <x v="4"/>
    <s v="M"/>
    <s v="USD"/>
    <n v="139216.00000000003"/>
    <n v="12058.2"/>
    <n v="0"/>
    <n v="0"/>
    <n v="12058.2"/>
    <n v="0"/>
    <n v="0"/>
    <n v="0"/>
    <n v="0"/>
    <n v="0"/>
    <n v="151274.20000000004"/>
    <s v="USD"/>
    <n v="151745.44000000003"/>
    <n v="151745.44000000003"/>
    <x v="1"/>
    <n v="139216.00000000003"/>
    <x v="1748"/>
    <n v="151745.44000000003"/>
    <n v="151745.44000000003"/>
    <n v="0.09"/>
  </r>
  <r>
    <x v="1754"/>
    <x v="0"/>
    <s v="New York"/>
    <x v="2"/>
    <x v="2"/>
    <d v="2018-04-09T00:00:00"/>
    <d v="2022-12-01T00:00:00"/>
    <x v="2"/>
    <x v="14"/>
    <s v="O"/>
    <s v="USD"/>
    <n v="171309.6"/>
    <n v="288728"/>
    <n v="0"/>
    <n v="0"/>
    <n v="288728"/>
    <n v="0"/>
    <n v="0"/>
    <n v="0"/>
    <n v="0"/>
    <n v="0"/>
    <n v="460037.6"/>
    <s v="USD"/>
    <n v="186727.46400000001"/>
    <n v="186727.46400000001"/>
    <x v="1"/>
    <n v="171309.6"/>
    <x v="1749"/>
    <n v="186727.46400000001"/>
    <n v="186727.46400000001"/>
    <n v="9.0000000000000011E-2"/>
  </r>
  <r>
    <x v="1755"/>
    <x v="4"/>
    <s v="New York"/>
    <x v="2"/>
    <x v="2"/>
    <d v="2018-04-16T00:00:00"/>
    <d v="2022-12-01T00:00:00"/>
    <x v="2"/>
    <x v="24"/>
    <s v="C"/>
    <s v="USD"/>
    <n v="273460"/>
    <n v="295240"/>
    <n v="0"/>
    <n v="0"/>
    <n v="295240"/>
    <n v="0"/>
    <n v="0"/>
    <n v="0"/>
    <n v="0"/>
    <n v="0"/>
    <n v="568700"/>
    <s v="USD"/>
    <n v="309009.8"/>
    <n v="309009.8"/>
    <x v="1"/>
    <n v="273460"/>
    <x v="1750"/>
    <n v="309009.8"/>
    <n v="309009.8"/>
    <n v="0.12999999999999995"/>
  </r>
  <r>
    <x v="1756"/>
    <x v="1"/>
    <s v="Tokyo"/>
    <x v="1"/>
    <x v="1"/>
    <d v="2001-04-02T00:00:00"/>
    <d v="2022-12-01T00:00:00"/>
    <x v="1"/>
    <x v="6"/>
    <s v="X"/>
    <s v="JPY"/>
    <n v="11186999.999999998"/>
    <n v="1726780.0000000002"/>
    <n v="0"/>
    <n v="0"/>
    <n v="1726780.0000000002"/>
    <n v="0"/>
    <n v="0"/>
    <n v="0"/>
    <n v="0"/>
    <n v="0"/>
    <n v="12913779.999999998"/>
    <s v="JPY"/>
    <n v="11970089.999999998"/>
    <n v="11970089.999999998"/>
    <x v="0"/>
    <n v="102968.38326660222"/>
    <x v="1751"/>
    <n v="110176.17009526437"/>
    <n v="110176.17009526437"/>
    <n v="6.9999999999999965E-2"/>
  </r>
  <r>
    <x v="1757"/>
    <x v="1"/>
    <s v="Wilmington"/>
    <x v="2"/>
    <x v="2"/>
    <d v="2018-04-23T00:00:00"/>
    <d v="2022-12-01T00:00:00"/>
    <x v="1"/>
    <x v="25"/>
    <s v="D"/>
    <s v="USD"/>
    <n v="86625"/>
    <n v="9405"/>
    <n v="0"/>
    <n v="0"/>
    <n v="9405"/>
    <n v="0"/>
    <n v="0"/>
    <n v="0"/>
    <n v="0"/>
    <n v="0"/>
    <n v="96030"/>
    <s v="USD"/>
    <n v="96153.750000000015"/>
    <n v="96153.750000000015"/>
    <x v="1"/>
    <n v="86625"/>
    <x v="1752"/>
    <n v="96153.750000000015"/>
    <n v="96153.750000000015"/>
    <n v="0.11000000000000017"/>
  </r>
  <r>
    <x v="1758"/>
    <x v="1"/>
    <s v="Princeton"/>
    <x v="2"/>
    <x v="2"/>
    <d v="2018-05-07T00:00:00"/>
    <d v="2022-12-01T00:00:00"/>
    <x v="4"/>
    <x v="1"/>
    <s v="V"/>
    <s v="USD"/>
    <n v="88275"/>
    <n v="58608.000000000007"/>
    <n v="0"/>
    <n v="0"/>
    <n v="58608.000000000007"/>
    <n v="1954.7"/>
    <n v="0"/>
    <n v="0"/>
    <n v="1954.7"/>
    <n v="0"/>
    <n v="148837.70000000001"/>
    <s v="USD"/>
    <n v="97985.250000000015"/>
    <n v="97985.250000000015"/>
    <x v="1"/>
    <n v="88275"/>
    <x v="1753"/>
    <n v="97985.250000000015"/>
    <n v="97985.250000000015"/>
    <n v="0.11000000000000017"/>
  </r>
  <r>
    <x v="1759"/>
    <x v="3"/>
    <s v="New York"/>
    <x v="2"/>
    <x v="2"/>
    <d v="2018-05-07T00:00:00"/>
    <d v="2022-12-01T00:00:00"/>
    <x v="0"/>
    <x v="7"/>
    <s v="V"/>
    <s v="USD"/>
    <n v="169884"/>
    <n v="18700"/>
    <n v="0"/>
    <n v="0"/>
    <n v="18700"/>
    <n v="0"/>
    <n v="0"/>
    <n v="0"/>
    <n v="0"/>
    <n v="0"/>
    <n v="188584"/>
    <s v="USD"/>
    <n v="191968.91999999998"/>
    <n v="191968.91999999998"/>
    <x v="1"/>
    <n v="169884"/>
    <x v="1754"/>
    <n v="191968.91999999998"/>
    <n v="191968.91999999998"/>
    <n v="0.12999999999999989"/>
  </r>
  <r>
    <x v="1760"/>
    <x v="4"/>
    <s v="New York"/>
    <x v="2"/>
    <x v="2"/>
    <d v="2018-05-28T00:00:00"/>
    <d v="2022-12-01T00:00:00"/>
    <x v="3"/>
    <x v="24"/>
    <s v="J"/>
    <s v="USD"/>
    <n v="359700"/>
    <n v="654500.00000000012"/>
    <n v="0"/>
    <n v="0"/>
    <n v="654500.00000000012"/>
    <n v="0"/>
    <n v="0"/>
    <n v="0"/>
    <n v="0"/>
    <n v="2180000"/>
    <n v="3194200"/>
    <s v="USD"/>
    <n v="406460.99999999994"/>
    <n v="406460.99999999994"/>
    <x v="1"/>
    <n v="359700"/>
    <x v="1755"/>
    <n v="406460.99999999994"/>
    <n v="406460.99999999994"/>
    <n v="0.12999999999999984"/>
  </r>
  <r>
    <x v="1761"/>
    <x v="0"/>
    <s v="New York"/>
    <x v="2"/>
    <x v="2"/>
    <d v="2018-05-07T00:00:00"/>
    <d v="2022-12-01T00:00:00"/>
    <x v="2"/>
    <x v="15"/>
    <s v="V"/>
    <s v="USD"/>
    <n v="161865"/>
    <n v="229405.00000000003"/>
    <n v="0"/>
    <n v="0"/>
    <n v="229405.00000000003"/>
    <n v="0"/>
    <n v="0"/>
    <n v="0"/>
    <n v="0"/>
    <n v="0"/>
    <n v="391270"/>
    <s v="USD"/>
    <n v="163483.65"/>
    <n v="163483.65"/>
    <x v="1"/>
    <n v="161865"/>
    <x v="1756"/>
    <n v="163483.65"/>
    <n v="163483.65"/>
    <n v="9.9999999999999638E-3"/>
  </r>
  <r>
    <x v="1762"/>
    <x v="0"/>
    <s v="Edinburgh"/>
    <x v="0"/>
    <x v="0"/>
    <d v="2018-04-30T00:00:00"/>
    <d v="2022-12-01T00:00:00"/>
    <x v="1"/>
    <x v="21"/>
    <s v="Y"/>
    <s v="GBP"/>
    <n v="69300"/>
    <n v="16460.400000000001"/>
    <n v="0"/>
    <n v="0"/>
    <n v="16460.400000000001"/>
    <n v="0"/>
    <n v="0"/>
    <n v="0"/>
    <n v="0"/>
    <n v="0"/>
    <n v="85760.4"/>
    <s v="GBP"/>
    <n v="71379"/>
    <n v="71379"/>
    <x v="1"/>
    <n v="92214.045005241918"/>
    <x v="1757"/>
    <n v="94980.46635539917"/>
    <n v="94980.46635539917"/>
    <n v="2.999999999999994E-2"/>
  </r>
  <r>
    <x v="1763"/>
    <x v="1"/>
    <s v="Princeton"/>
    <x v="2"/>
    <x v="2"/>
    <d v="2018-04-30T00:00:00"/>
    <d v="2022-12-01T00:00:00"/>
    <x v="4"/>
    <x v="11"/>
    <s v="J"/>
    <s v="USD"/>
    <n v="83325"/>
    <n v="76076"/>
    <n v="0"/>
    <n v="0"/>
    <n v="76076"/>
    <n v="5617.62"/>
    <n v="0"/>
    <n v="0"/>
    <n v="5617.62"/>
    <n v="0"/>
    <n v="165018.62"/>
    <s v="USD"/>
    <n v="89991"/>
    <n v="89991"/>
    <x v="1"/>
    <n v="83325"/>
    <x v="1758"/>
    <n v="89991"/>
    <n v="89991"/>
    <n v="0.08"/>
  </r>
  <r>
    <x v="1764"/>
    <x v="0"/>
    <s v="New York"/>
    <x v="2"/>
    <x v="2"/>
    <d v="2018-05-08T00:00:00"/>
    <d v="2022-12-01T00:00:00"/>
    <x v="2"/>
    <x v="2"/>
    <s v="A"/>
    <s v="USD"/>
    <n v="248600"/>
    <n v="550275"/>
    <n v="0"/>
    <n v="0"/>
    <n v="550275"/>
    <n v="0"/>
    <n v="0"/>
    <n v="0"/>
    <n v="0"/>
    <n v="0"/>
    <n v="798875"/>
    <s v="USD"/>
    <n v="280918"/>
    <n v="280918"/>
    <x v="1"/>
    <n v="248600"/>
    <x v="1759"/>
    <n v="280918"/>
    <n v="280918"/>
    <n v="0.13"/>
  </r>
  <r>
    <x v="1765"/>
    <x v="4"/>
    <s v="New York"/>
    <x v="2"/>
    <x v="2"/>
    <d v="2018-05-07T00:00:00"/>
    <d v="2022-12-01T00:00:00"/>
    <x v="2"/>
    <x v="18"/>
    <s v="C"/>
    <s v="USD"/>
    <n v="247170.00000000006"/>
    <n v="1954260"/>
    <n v="112000.00000000001"/>
    <n v="0"/>
    <n v="2066260"/>
    <n v="0"/>
    <n v="0"/>
    <n v="0"/>
    <n v="0"/>
    <n v="321000"/>
    <n v="2634430"/>
    <s v="USD"/>
    <n v="257056.80000000008"/>
    <n v="257056.80000000008"/>
    <x v="1"/>
    <n v="247170.00000000006"/>
    <x v="1760"/>
    <n v="257056.80000000008"/>
    <n v="257056.80000000008"/>
    <n v="4.0000000000000063E-2"/>
  </r>
  <r>
    <x v="1766"/>
    <x v="3"/>
    <s v="Singapore"/>
    <x v="9"/>
    <x v="1"/>
    <d v="2018-05-14T00:00:00"/>
    <d v="2022-12-01T00:00:00"/>
    <x v="0"/>
    <x v="8"/>
    <s v="T"/>
    <s v="SGD"/>
    <n v="201674.00000000003"/>
    <n v="87318"/>
    <n v="0"/>
    <n v="0"/>
    <n v="87318"/>
    <n v="0"/>
    <n v="0"/>
    <n v="0"/>
    <n v="0"/>
    <n v="0"/>
    <n v="288992"/>
    <s v="SGD"/>
    <n v="203690.74000000002"/>
    <n v="203690.74000000002"/>
    <x v="1"/>
    <n v="150789.93607237656"/>
    <x v="1761"/>
    <n v="152297.83543310029"/>
    <n v="152297.83543310029"/>
    <n v="9.999999999999799E-3"/>
  </r>
  <r>
    <x v="1767"/>
    <x v="3"/>
    <s v="Princeton"/>
    <x v="2"/>
    <x v="2"/>
    <d v="2001-10-29T00:00:00"/>
    <d v="2022-12-01T00:00:00"/>
    <x v="1"/>
    <x v="22"/>
    <s v="I"/>
    <s v="USD"/>
    <n v="164780"/>
    <n v="36652"/>
    <n v="0"/>
    <n v="0"/>
    <n v="36652"/>
    <n v="0"/>
    <n v="0"/>
    <n v="0"/>
    <n v="0"/>
    <n v="0"/>
    <n v="201432"/>
    <s v="USD"/>
    <n v="184553.60000000001"/>
    <n v="184553.60000000001"/>
    <x v="0"/>
    <n v="164780"/>
    <x v="1762"/>
    <n v="184553.60000000001"/>
    <n v="184553.60000000001"/>
    <n v="0.12000000000000004"/>
  </r>
  <r>
    <x v="1768"/>
    <x v="3"/>
    <s v="Wilmington"/>
    <x v="2"/>
    <x v="2"/>
    <d v="2018-06-11T00:00:00"/>
    <d v="2022-12-01T00:00:00"/>
    <x v="1"/>
    <x v="24"/>
    <s v="Y"/>
    <s v="USD"/>
    <n v="112959.00000000001"/>
    <n v="18565.8"/>
    <n v="0"/>
    <n v="0"/>
    <n v="18565.8"/>
    <n v="0"/>
    <n v="0"/>
    <n v="0"/>
    <n v="0"/>
    <n v="0"/>
    <n v="131524.80000000002"/>
    <s v="USD"/>
    <n v="127643.67"/>
    <n v="127643.67"/>
    <x v="1"/>
    <n v="112959.00000000001"/>
    <x v="1763"/>
    <n v="127643.67"/>
    <n v="127643.67"/>
    <n v="0.12999999999999984"/>
  </r>
  <r>
    <x v="1769"/>
    <x v="0"/>
    <s v="Princeton"/>
    <x v="2"/>
    <x v="2"/>
    <d v="2018-06-11T00:00:00"/>
    <d v="2022-12-01T00:00:00"/>
    <x v="2"/>
    <x v="24"/>
    <s v="L"/>
    <s v="USD"/>
    <n v="215600.00000000006"/>
    <n v="0"/>
    <n v="1853600.0000000002"/>
    <n v="0"/>
    <n v="1853600.0000000002"/>
    <n v="0"/>
    <n v="0"/>
    <n v="0"/>
    <n v="0"/>
    <n v="0"/>
    <n v="2069200.0000000002"/>
    <s v="USD"/>
    <n v="241472.00000000009"/>
    <n v="241472.00000000009"/>
    <x v="1"/>
    <n v="215600.00000000006"/>
    <x v="1764"/>
    <n v="241472.00000000009"/>
    <n v="241472.00000000009"/>
    <n v="0.12000000000000011"/>
  </r>
  <r>
    <x v="1770"/>
    <x v="3"/>
    <s v="Sydney"/>
    <x v="4"/>
    <x v="1"/>
    <d v="2018-05-08T00:00:00"/>
    <d v="2022-12-01T00:00:00"/>
    <x v="0"/>
    <x v="5"/>
    <s v="O"/>
    <s v="AUD"/>
    <n v="145024"/>
    <n v="53845.000000000007"/>
    <n v="0"/>
    <n v="0"/>
    <n v="53845.000000000007"/>
    <n v="0"/>
    <n v="0"/>
    <n v="0"/>
    <n v="0"/>
    <n v="0"/>
    <n v="198869"/>
    <s v="AUD"/>
    <n v="163877.12"/>
    <n v="163877.12"/>
    <x v="1"/>
    <n v="109732.40960386532"/>
    <x v="1765"/>
    <n v="123997.6228523678"/>
    <n v="123997.6228523678"/>
    <n v="0.12999999999999987"/>
  </r>
  <r>
    <x v="1771"/>
    <x v="0"/>
    <s v="Princeton"/>
    <x v="2"/>
    <x v="2"/>
    <d v="2018-05-28T00:00:00"/>
    <d v="2022-12-01T00:00:00"/>
    <x v="0"/>
    <x v="9"/>
    <s v="B"/>
    <s v="USD"/>
    <n v="209028.6"/>
    <n v="48950.000000000007"/>
    <n v="0"/>
    <n v="0"/>
    <n v="48950.000000000007"/>
    <n v="0"/>
    <n v="0"/>
    <n v="0"/>
    <n v="0"/>
    <n v="0"/>
    <n v="257978.6"/>
    <s v="USD"/>
    <n v="221570.31600000002"/>
    <n v="221570.31600000002"/>
    <x v="1"/>
    <n v="209028.6"/>
    <x v="1766"/>
    <n v="221570.31600000002"/>
    <n v="221570.31600000002"/>
    <n v="6.0000000000000067E-2"/>
  </r>
  <r>
    <x v="1772"/>
    <x v="1"/>
    <s v="Princeton"/>
    <x v="2"/>
    <x v="2"/>
    <d v="2018-06-25T00:00:00"/>
    <d v="2022-12-01T00:00:00"/>
    <x v="4"/>
    <x v="20"/>
    <s v="G"/>
    <s v="USD"/>
    <n v="90750.000000000015"/>
    <n v="65340"/>
    <n v="0"/>
    <n v="0"/>
    <n v="65340"/>
    <n v="3532.9"/>
    <n v="0"/>
    <n v="0"/>
    <n v="3532.9"/>
    <n v="0"/>
    <n v="159622.9"/>
    <s v="USD"/>
    <n v="96195.000000000015"/>
    <n v="96195.000000000015"/>
    <x v="1"/>
    <n v="90750.000000000015"/>
    <x v="1767"/>
    <n v="96195.000000000015"/>
    <n v="96195.000000000015"/>
    <n v="5.9999999999999991E-2"/>
  </r>
  <r>
    <x v="1773"/>
    <x v="0"/>
    <s v="Princeton"/>
    <x v="2"/>
    <x v="2"/>
    <d v="2018-05-28T00:00:00"/>
    <d v="2022-12-01T00:00:00"/>
    <x v="1"/>
    <x v="25"/>
    <s v="X"/>
    <s v="USD"/>
    <n v="166650"/>
    <n v="32054"/>
    <n v="0"/>
    <n v="0"/>
    <n v="32054"/>
    <n v="0"/>
    <n v="0"/>
    <n v="0"/>
    <n v="0"/>
    <n v="0"/>
    <n v="198704"/>
    <s v="USD"/>
    <n v="191647.49999999997"/>
    <n v="191647.49999999997"/>
    <x v="1"/>
    <n v="166650"/>
    <x v="1768"/>
    <n v="191647.49999999997"/>
    <n v="191647.49999999997"/>
    <n v="0.14999999999999983"/>
  </r>
  <r>
    <x v="1774"/>
    <x v="2"/>
    <s v="Edinburgh"/>
    <x v="0"/>
    <x v="0"/>
    <d v="2018-06-18T00:00:00"/>
    <d v="2022-12-01T00:00:00"/>
    <x v="1"/>
    <x v="8"/>
    <s v="L"/>
    <s v="GBP"/>
    <n v="28828.800000000007"/>
    <n v="1841.4"/>
    <n v="0"/>
    <n v="0"/>
    <n v="1841.4"/>
    <n v="0"/>
    <n v="0"/>
    <n v="0"/>
    <n v="0"/>
    <n v="0"/>
    <n v="30670.200000000008"/>
    <s v="GBP"/>
    <n v="29981.952000000008"/>
    <n v="29981.952000000008"/>
    <x v="1"/>
    <n v="38361.042722180646"/>
    <x v="1769"/>
    <n v="39895.484431067875"/>
    <n v="39895.484431067875"/>
    <n v="4.0000000000000077E-2"/>
  </r>
  <r>
    <x v="1775"/>
    <x v="7"/>
    <s v="New York"/>
    <x v="2"/>
    <x v="2"/>
    <d v="2018-05-14T00:00:00"/>
    <d v="2022-12-01T00:00:00"/>
    <x v="1"/>
    <x v="23"/>
    <s v="O"/>
    <s v="USD"/>
    <n v="95469.000000000015"/>
    <n v="14850"/>
    <n v="0"/>
    <n v="0"/>
    <n v="14850"/>
    <n v="0"/>
    <n v="14319"/>
    <n v="0"/>
    <n v="14319"/>
    <n v="0"/>
    <n v="124638.00000000001"/>
    <s v="USD"/>
    <n v="108834.66000000003"/>
    <n v="108834.66000000003"/>
    <x v="1"/>
    <n v="95469.000000000015"/>
    <x v="1770"/>
    <n v="108834.66000000003"/>
    <n v="108834.66000000003"/>
    <n v="0.14000000000000018"/>
  </r>
  <r>
    <x v="1776"/>
    <x v="1"/>
    <s v="Wilmington"/>
    <x v="2"/>
    <x v="2"/>
    <d v="2018-05-29T00:00:00"/>
    <d v="2022-12-01T00:00:00"/>
    <x v="1"/>
    <x v="2"/>
    <s v="X"/>
    <s v="USD"/>
    <n v="91575.000000000015"/>
    <n v="10279.500000000002"/>
    <n v="0"/>
    <n v="0"/>
    <n v="10279.500000000002"/>
    <n v="0"/>
    <n v="0"/>
    <n v="0"/>
    <n v="0"/>
    <n v="0"/>
    <n v="101854.50000000001"/>
    <s v="USD"/>
    <n v="104395.50000000003"/>
    <n v="104395.50000000003"/>
    <x v="1"/>
    <n v="91575.000000000015"/>
    <x v="1771"/>
    <n v="104395.50000000003"/>
    <n v="104395.50000000003"/>
    <n v="0.14000000000000012"/>
  </r>
  <r>
    <x v="1777"/>
    <x v="3"/>
    <s v="Seattle"/>
    <x v="2"/>
    <x v="2"/>
    <d v="2018-05-28T00:00:00"/>
    <d v="2022-12-01T00:00:00"/>
    <x v="1"/>
    <x v="0"/>
    <s v="D"/>
    <s v="USD"/>
    <n v="121176.00000000001"/>
    <n v="10230"/>
    <n v="0"/>
    <n v="0"/>
    <n v="10230"/>
    <n v="0"/>
    <n v="0"/>
    <n v="0"/>
    <n v="0"/>
    <n v="0"/>
    <n v="131406"/>
    <s v="USD"/>
    <n v="123599.52000000002"/>
    <n v="123599.52000000002"/>
    <x v="1"/>
    <n v="121176.00000000001"/>
    <x v="1772"/>
    <n v="123599.52000000002"/>
    <n v="123599.52000000002"/>
    <n v="2.0000000000000032E-2"/>
  </r>
  <r>
    <x v="1778"/>
    <x v="0"/>
    <s v="New York"/>
    <x v="2"/>
    <x v="2"/>
    <d v="2007-08-01T00:00:00"/>
    <d v="2022-12-01T00:00:00"/>
    <x v="2"/>
    <x v="20"/>
    <s v="D"/>
    <s v="USD"/>
    <n v="225720.00000000006"/>
    <n v="285120"/>
    <n v="0"/>
    <n v="0"/>
    <n v="285120"/>
    <n v="0"/>
    <n v="0"/>
    <n v="0"/>
    <n v="0"/>
    <n v="0"/>
    <n v="510840.00000000006"/>
    <s v="USD"/>
    <n v="246034.80000000008"/>
    <n v="246034.80000000008"/>
    <x v="0"/>
    <n v="225720.00000000006"/>
    <x v="1773"/>
    <n v="246034.80000000008"/>
    <n v="246034.80000000008"/>
    <n v="9.0000000000000052E-2"/>
  </r>
  <r>
    <x v="1779"/>
    <x v="1"/>
    <s v="Tokyo"/>
    <x v="1"/>
    <x v="1"/>
    <d v="2001-11-01T00:00:00"/>
    <d v="2022-12-01T00:00:00"/>
    <x v="3"/>
    <x v="8"/>
    <s v="T"/>
    <s v="JPY"/>
    <n v="10494000"/>
    <n v="3396250.0000000005"/>
    <n v="0"/>
    <n v="0"/>
    <n v="3396250.0000000005"/>
    <n v="0"/>
    <n v="0"/>
    <n v="0"/>
    <n v="0"/>
    <n v="0"/>
    <n v="13890250"/>
    <s v="JPY"/>
    <n v="12068099.999999998"/>
    <n v="12068099.999999998"/>
    <x v="0"/>
    <n v="96589.810851856964"/>
    <x v="1774"/>
    <n v="111078.2824796355"/>
    <n v="111078.2824796355"/>
    <n v="0.14999999999999988"/>
  </r>
  <r>
    <x v="1780"/>
    <x v="1"/>
    <s v="Wilmington"/>
    <x v="2"/>
    <x v="2"/>
    <d v="2018-06-07T00:00:00"/>
    <d v="2022-12-01T00:00:00"/>
    <x v="1"/>
    <x v="24"/>
    <s v="M"/>
    <s v="USD"/>
    <n v="84150"/>
    <n v="13860.000000000002"/>
    <n v="0"/>
    <n v="0"/>
    <n v="13860.000000000002"/>
    <n v="0"/>
    <n v="0"/>
    <n v="0"/>
    <n v="0"/>
    <n v="0"/>
    <n v="98010"/>
    <s v="USD"/>
    <n v="91723.5"/>
    <n v="91723.5"/>
    <x v="1"/>
    <n v="84150"/>
    <x v="1775"/>
    <n v="91723.5"/>
    <n v="91723.5"/>
    <n v="0.09"/>
  </r>
  <r>
    <x v="1781"/>
    <x v="1"/>
    <s v="Toronto"/>
    <x v="5"/>
    <x v="2"/>
    <d v="2018-05-31T00:00:00"/>
    <d v="2022-12-01T00:00:00"/>
    <x v="1"/>
    <x v="21"/>
    <s v="L"/>
    <s v="CAD"/>
    <n v="91452.900000000009"/>
    <n v="12870.000000000002"/>
    <n v="0"/>
    <n v="0"/>
    <n v="12870.000000000002"/>
    <n v="0"/>
    <n v="187"/>
    <n v="0"/>
    <n v="187"/>
    <n v="0"/>
    <n v="104509.90000000001"/>
    <s v="CAD"/>
    <n v="93281.958000000013"/>
    <n v="93281.958000000013"/>
    <x v="1"/>
    <n v="70500.231267345065"/>
    <x v="1776"/>
    <n v="71910.23589269197"/>
    <n v="71910.23589269197"/>
    <n v="2.0000000000000046E-2"/>
  </r>
  <r>
    <x v="1782"/>
    <x v="0"/>
    <s v="New York"/>
    <x v="2"/>
    <x v="2"/>
    <d v="2018-05-31T00:00:00"/>
    <d v="2022-12-01T00:00:00"/>
    <x v="2"/>
    <x v="5"/>
    <s v="M"/>
    <s v="USD"/>
    <n v="233200.00000000003"/>
    <n v="122375"/>
    <n v="189000"/>
    <n v="0"/>
    <n v="311375"/>
    <n v="0"/>
    <n v="0"/>
    <n v="0"/>
    <n v="0"/>
    <n v="0"/>
    <n v="544575"/>
    <s v="USD"/>
    <n v="261184.00000000006"/>
    <n v="261184.00000000006"/>
    <x v="1"/>
    <n v="233200.00000000003"/>
    <x v="1777"/>
    <n v="261184.00000000006"/>
    <n v="261184.00000000006"/>
    <n v="0.12000000000000011"/>
  </r>
  <r>
    <x v="1783"/>
    <x v="4"/>
    <s v="New York"/>
    <x v="2"/>
    <x v="2"/>
    <d v="2018-05-31T00:00:00"/>
    <d v="2022-12-01T00:00:00"/>
    <x v="3"/>
    <x v="22"/>
    <s v="I"/>
    <s v="USD"/>
    <n v="246840.00000000003"/>
    <n v="128700"/>
    <n v="0"/>
    <n v="0"/>
    <n v="128700"/>
    <n v="0"/>
    <n v="0"/>
    <n v="0"/>
    <n v="0"/>
    <n v="0"/>
    <n v="375540"/>
    <s v="USD"/>
    <n v="261650.40000000005"/>
    <n v="261650.40000000005"/>
    <x v="1"/>
    <n v="246840.00000000003"/>
    <x v="1778"/>
    <n v="261650.40000000005"/>
    <n v="261650.40000000005"/>
    <n v="6.0000000000000088E-2"/>
  </r>
  <r>
    <x v="1784"/>
    <x v="4"/>
    <s v="New York"/>
    <x v="2"/>
    <x v="2"/>
    <d v="2018-06-07T00:00:00"/>
    <d v="2022-12-01T00:00:00"/>
    <x v="0"/>
    <x v="19"/>
    <s v="J"/>
    <s v="USD"/>
    <n v="266200.00000000006"/>
    <n v="429110.00000000006"/>
    <n v="0"/>
    <n v="0"/>
    <n v="429110.00000000006"/>
    <n v="0"/>
    <n v="0"/>
    <n v="0"/>
    <n v="0"/>
    <n v="283550"/>
    <n v="978860.00000000012"/>
    <s v="USD"/>
    <n v="274186.00000000006"/>
    <n v="274186.00000000006"/>
    <x v="1"/>
    <n v="266200.00000000006"/>
    <x v="1779"/>
    <n v="274186.00000000006"/>
    <n v="274186.00000000006"/>
    <n v="2.9999999999999992E-2"/>
  </r>
  <r>
    <x v="1785"/>
    <x v="6"/>
    <s v="New York"/>
    <x v="2"/>
    <x v="2"/>
    <d v="2018-05-31T00:00:00"/>
    <d v="2022-12-01T00:00:00"/>
    <x v="3"/>
    <x v="12"/>
    <s v="G"/>
    <s v="USD"/>
    <n v="87187.650000000009"/>
    <n v="10004.500000000002"/>
    <n v="0"/>
    <n v="0"/>
    <n v="10004.500000000002"/>
    <n v="0"/>
    <n v="0"/>
    <n v="0"/>
    <n v="0"/>
    <n v="0"/>
    <n v="97192.150000000009"/>
    <s v="USD"/>
    <n v="92418.909000000014"/>
    <n v="92418.909000000014"/>
    <x v="1"/>
    <n v="87187.650000000009"/>
    <x v="1780"/>
    <n v="92418.909000000014"/>
    <n v="92418.909000000014"/>
    <n v="6.0000000000000053E-2"/>
  </r>
  <r>
    <x v="1786"/>
    <x v="1"/>
    <s v="Melbourne"/>
    <x v="4"/>
    <x v="1"/>
    <d v="2018-05-31T00:00:00"/>
    <d v="2022-12-01T00:00:00"/>
    <x v="1"/>
    <x v="24"/>
    <s v="G"/>
    <s v="AUD"/>
    <n v="92789.95"/>
    <n v="10510.500000000002"/>
    <n v="0"/>
    <n v="0"/>
    <n v="10510.500000000002"/>
    <n v="0"/>
    <n v="0"/>
    <n v="0"/>
    <n v="0"/>
    <n v="0"/>
    <n v="103300.45"/>
    <s v="AUD"/>
    <n v="93717.849499999997"/>
    <n v="93717.849499999997"/>
    <x v="1"/>
    <n v="70209.515669973131"/>
    <x v="1781"/>
    <n v="70911.610826672855"/>
    <n v="70911.610826672855"/>
    <n v="9.9999999999999048E-3"/>
  </r>
  <r>
    <x v="1787"/>
    <x v="3"/>
    <s v="Edinburgh"/>
    <x v="0"/>
    <x v="0"/>
    <d v="2018-06-07T00:00:00"/>
    <d v="2022-12-01T00:00:00"/>
    <x v="1"/>
    <x v="18"/>
    <s v="I"/>
    <s v="GBP"/>
    <n v="71099.600000000006"/>
    <n v="5808.0000000000009"/>
    <n v="0"/>
    <n v="0"/>
    <n v="5808.0000000000009"/>
    <n v="0"/>
    <n v="0"/>
    <n v="0"/>
    <n v="0"/>
    <n v="0"/>
    <n v="76907.600000000006"/>
    <s v="GBP"/>
    <n v="81053.544000000009"/>
    <n v="81053.544000000009"/>
    <x v="1"/>
    <n v="94608.682745378042"/>
    <x v="1782"/>
    <n v="107853.89832973098"/>
    <n v="107853.89832973098"/>
    <n v="0.14000000000000007"/>
  </r>
  <r>
    <x v="1788"/>
    <x v="0"/>
    <s v="London"/>
    <x v="0"/>
    <x v="0"/>
    <d v="2018-06-18T00:00:00"/>
    <d v="2022-12-01T00:00:00"/>
    <x v="5"/>
    <x v="8"/>
    <s v="A"/>
    <s v="GBP"/>
    <n v="137280"/>
    <n v="180180.00000000003"/>
    <n v="0"/>
    <n v="0"/>
    <n v="180180.00000000003"/>
    <n v="0"/>
    <n v="0"/>
    <n v="0"/>
    <n v="0"/>
    <n v="0"/>
    <n v="317460"/>
    <s v="GBP"/>
    <n v="148262.40000000002"/>
    <n v="148262.40000000002"/>
    <x v="1"/>
    <n v="182671.632010384"/>
    <x v="1783"/>
    <n v="197285.36257121473"/>
    <n v="197285.36257121473"/>
    <n v="8.0000000000000085E-2"/>
  </r>
  <r>
    <x v="1789"/>
    <x v="0"/>
    <s v="New York"/>
    <x v="2"/>
    <x v="2"/>
    <d v="2018-05-31T00:00:00"/>
    <d v="2022-12-01T00:00:00"/>
    <x v="2"/>
    <x v="24"/>
    <s v="B"/>
    <s v="USD"/>
    <n v="203940.00000000003"/>
    <n v="381425.00000000006"/>
    <n v="0"/>
    <n v="0"/>
    <n v="381425.00000000006"/>
    <n v="0"/>
    <n v="0"/>
    <n v="0"/>
    <n v="0"/>
    <n v="0"/>
    <n v="585365.00000000012"/>
    <s v="USD"/>
    <n v="208018.80000000005"/>
    <n v="208018.80000000005"/>
    <x v="1"/>
    <n v="203940.00000000003"/>
    <x v="1784"/>
    <n v="208018.80000000005"/>
    <n v="208018.80000000005"/>
    <n v="2.0000000000000084E-2"/>
  </r>
  <r>
    <x v="1790"/>
    <x v="3"/>
    <s v="London"/>
    <x v="0"/>
    <x v="0"/>
    <d v="2002-09-23T00:00:00"/>
    <d v="2022-12-01T00:00:00"/>
    <x v="0"/>
    <x v="7"/>
    <s v="S"/>
    <s v="GBP"/>
    <n v="106522.68000000002"/>
    <n v="17248"/>
    <n v="0"/>
    <n v="0"/>
    <n v="17248"/>
    <n v="0"/>
    <n v="0"/>
    <n v="0"/>
    <n v="0"/>
    <n v="0"/>
    <n v="123770.68000000002"/>
    <s v="GBP"/>
    <n v="120370.62840000002"/>
    <n v="120370.62840000002"/>
    <x v="0"/>
    <n v="141744.4041500575"/>
    <x v="1785"/>
    <n v="160171.17668956498"/>
    <n v="160171.17668956498"/>
    <n v="0.13000000000000006"/>
  </r>
  <r>
    <x v="1791"/>
    <x v="3"/>
    <s v="New York"/>
    <x v="2"/>
    <x v="2"/>
    <d v="2018-06-07T00:00:00"/>
    <d v="2022-12-01T00:00:00"/>
    <x v="1"/>
    <x v="17"/>
    <s v="N"/>
    <s v="USD"/>
    <n v="156728"/>
    <n v="39710"/>
    <n v="0"/>
    <n v="0"/>
    <n v="39710"/>
    <n v="0"/>
    <n v="0"/>
    <n v="0"/>
    <n v="0"/>
    <n v="0"/>
    <n v="196438"/>
    <s v="USD"/>
    <n v="161429.84"/>
    <n v="161429.84"/>
    <x v="1"/>
    <n v="156728"/>
    <x v="1786"/>
    <n v="161429.84"/>
    <n v="161429.84"/>
    <n v="2.9999999999999978E-2"/>
  </r>
  <r>
    <x v="1792"/>
    <x v="3"/>
    <s v="New York"/>
    <x v="2"/>
    <x v="2"/>
    <d v="2018-05-31T00:00:00"/>
    <d v="2022-12-01T00:00:00"/>
    <x v="1"/>
    <x v="2"/>
    <s v="B"/>
    <s v="USD"/>
    <n v="166650"/>
    <n v="36366"/>
    <n v="0"/>
    <n v="0"/>
    <n v="36366"/>
    <n v="0"/>
    <n v="0"/>
    <n v="0"/>
    <n v="0"/>
    <n v="0"/>
    <n v="203016"/>
    <s v="USD"/>
    <n v="181648.5"/>
    <n v="181648.5"/>
    <x v="1"/>
    <n v="166650"/>
    <x v="1787"/>
    <n v="181648.5"/>
    <n v="181648.5"/>
    <n v="0.09"/>
  </r>
  <r>
    <x v="1793"/>
    <x v="1"/>
    <s v="Seattle"/>
    <x v="2"/>
    <x v="2"/>
    <d v="2018-05-31T00:00:00"/>
    <d v="2022-12-01T00:00:00"/>
    <x v="3"/>
    <x v="13"/>
    <s v="Y"/>
    <s v="USD"/>
    <n v="83173.86"/>
    <n v="7392.0000000000009"/>
    <n v="0"/>
    <n v="0"/>
    <n v="7392.0000000000009"/>
    <n v="0"/>
    <n v="0"/>
    <n v="0"/>
    <n v="0"/>
    <n v="0"/>
    <n v="90565.86"/>
    <s v="USD"/>
    <n v="93986.46179999999"/>
    <n v="93986.46179999999"/>
    <x v="1"/>
    <n v="83173.86"/>
    <x v="1788"/>
    <n v="93986.46179999999"/>
    <n v="93986.46179999999"/>
    <n v="0.12999999999999987"/>
  </r>
  <r>
    <x v="1794"/>
    <x v="3"/>
    <s v="Princeton"/>
    <x v="2"/>
    <x v="2"/>
    <d v="2018-06-07T00:00:00"/>
    <d v="2022-12-01T00:00:00"/>
    <x v="2"/>
    <x v="12"/>
    <s v="R"/>
    <s v="USD"/>
    <n v="177100"/>
    <n v="169239.40000000002"/>
    <n v="0"/>
    <n v="0"/>
    <n v="169239.40000000002"/>
    <n v="0"/>
    <n v="0"/>
    <n v="0"/>
    <n v="0"/>
    <n v="0"/>
    <n v="346339.4"/>
    <s v="USD"/>
    <n v="182413"/>
    <n v="182413"/>
    <x v="1"/>
    <n v="177100"/>
    <x v="1789"/>
    <n v="182413"/>
    <n v="182413"/>
    <n v="0.03"/>
  </r>
  <r>
    <x v="1795"/>
    <x v="3"/>
    <s v="Princeton"/>
    <x v="2"/>
    <x v="2"/>
    <d v="2018-05-31T00:00:00"/>
    <d v="2022-12-01T00:00:00"/>
    <x v="2"/>
    <x v="6"/>
    <s v="I"/>
    <s v="USD"/>
    <n v="153010"/>
    <n v="145200"/>
    <n v="0"/>
    <n v="0"/>
    <n v="145200"/>
    <n v="0"/>
    <n v="0"/>
    <n v="0"/>
    <n v="0"/>
    <n v="0"/>
    <n v="298210"/>
    <s v="USD"/>
    <n v="154540.1"/>
    <n v="154540.1"/>
    <x v="1"/>
    <n v="153010"/>
    <x v="1790"/>
    <n v="154540.1"/>
    <n v="154540.1"/>
    <n v="1.0000000000000038E-2"/>
  </r>
  <r>
    <x v="1796"/>
    <x v="0"/>
    <s v="New York"/>
    <x v="2"/>
    <x v="2"/>
    <d v="2018-05-31T00:00:00"/>
    <d v="2022-12-01T00:00:00"/>
    <x v="3"/>
    <x v="17"/>
    <s v="T"/>
    <s v="USD"/>
    <n v="221375.00000000003"/>
    <n v="170170.00000000003"/>
    <n v="0"/>
    <n v="0"/>
    <n v="170170.00000000003"/>
    <n v="0"/>
    <n v="0"/>
    <n v="0"/>
    <n v="0"/>
    <n v="0"/>
    <n v="391545.00000000006"/>
    <s v="USD"/>
    <n v="250153.75"/>
    <n v="250153.75"/>
    <x v="1"/>
    <n v="221375.00000000003"/>
    <x v="1791"/>
    <n v="250153.75"/>
    <n v="250153.75"/>
    <n v="0.12999999999999984"/>
  </r>
  <r>
    <x v="1797"/>
    <x v="4"/>
    <s v="New York"/>
    <x v="2"/>
    <x v="2"/>
    <d v="2018-05-31T00:00:00"/>
    <d v="2022-12-01T00:00:00"/>
    <x v="3"/>
    <x v="19"/>
    <s v="K"/>
    <s v="USD"/>
    <n v="333300"/>
    <n v="188760.00000000003"/>
    <n v="0"/>
    <n v="0"/>
    <n v="188760.00000000003"/>
    <n v="0"/>
    <n v="0"/>
    <n v="0"/>
    <n v="0"/>
    <n v="0"/>
    <n v="522060"/>
    <s v="USD"/>
    <n v="366630.00000000006"/>
    <n v="366630.00000000006"/>
    <x v="1"/>
    <n v="333300"/>
    <x v="1792"/>
    <n v="366630.00000000006"/>
    <n v="366630.00000000006"/>
    <n v="0.10000000000000017"/>
  </r>
  <r>
    <x v="1798"/>
    <x v="0"/>
    <s v="New York"/>
    <x v="2"/>
    <x v="2"/>
    <d v="2018-05-31T00:00:00"/>
    <d v="2022-12-01T00:00:00"/>
    <x v="0"/>
    <x v="13"/>
    <s v="V"/>
    <s v="USD"/>
    <n v="183315.00000000003"/>
    <n v="374880.00000000006"/>
    <n v="0"/>
    <n v="0"/>
    <n v="374880.00000000006"/>
    <n v="0"/>
    <n v="0"/>
    <n v="0"/>
    <n v="0"/>
    <n v="0"/>
    <n v="558195.00000000012"/>
    <s v="USD"/>
    <n v="186981.30000000005"/>
    <n v="186981.30000000005"/>
    <x v="1"/>
    <n v="183315.00000000003"/>
    <x v="1793"/>
    <n v="186981.30000000005"/>
    <n v="186981.30000000005"/>
    <n v="2.0000000000000091E-2"/>
  </r>
  <r>
    <x v="1799"/>
    <x v="4"/>
    <s v="New York"/>
    <x v="2"/>
    <x v="2"/>
    <d v="2018-06-18T00:00:00"/>
    <d v="2022-12-01T00:00:00"/>
    <x v="2"/>
    <x v="3"/>
    <s v="W"/>
    <s v="USD"/>
    <n v="233310.00000000003"/>
    <n v="560175"/>
    <n v="0"/>
    <n v="0"/>
    <n v="560175"/>
    <n v="0"/>
    <n v="0"/>
    <n v="0"/>
    <n v="0"/>
    <n v="0"/>
    <n v="793485"/>
    <s v="USD"/>
    <n v="242642.40000000005"/>
    <n v="242642.40000000005"/>
    <x v="1"/>
    <n v="233310.00000000003"/>
    <x v="1794"/>
    <n v="242642.40000000005"/>
    <n v="242642.40000000005"/>
    <n v="4.0000000000000098E-2"/>
  </r>
  <r>
    <x v="1800"/>
    <x v="0"/>
    <s v="New York"/>
    <x v="2"/>
    <x v="2"/>
    <d v="2018-05-31T00:00:00"/>
    <d v="2022-12-01T00:00:00"/>
    <x v="2"/>
    <x v="14"/>
    <s v="C"/>
    <s v="USD"/>
    <n v="199980.00000000003"/>
    <n v="252450"/>
    <n v="0"/>
    <n v="0"/>
    <n v="252450"/>
    <n v="0"/>
    <n v="0"/>
    <n v="0"/>
    <n v="0"/>
    <n v="0"/>
    <n v="452430"/>
    <s v="USD"/>
    <n v="221977.80000000005"/>
    <n v="221977.80000000005"/>
    <x v="1"/>
    <n v="199980.00000000003"/>
    <x v="1795"/>
    <n v="221977.80000000005"/>
    <n v="221977.80000000005"/>
    <n v="0.11000000000000007"/>
  </r>
  <r>
    <x v="1801"/>
    <x v="3"/>
    <s v="Wilmington"/>
    <x v="2"/>
    <x v="2"/>
    <d v="2002-10-07T00:00:00"/>
    <d v="2022-12-01T00:00:00"/>
    <x v="1"/>
    <x v="3"/>
    <s v="M"/>
    <s v="USD"/>
    <n v="133320"/>
    <n v="26950.000000000004"/>
    <n v="0"/>
    <n v="0"/>
    <n v="26950.000000000004"/>
    <n v="0"/>
    <n v="0"/>
    <n v="0"/>
    <n v="0"/>
    <n v="0"/>
    <n v="160270"/>
    <s v="USD"/>
    <n v="149318.40000000002"/>
    <n v="149318.40000000002"/>
    <x v="0"/>
    <n v="133320"/>
    <x v="1796"/>
    <n v="149318.40000000002"/>
    <n v="149318.40000000002"/>
    <n v="0.12000000000000018"/>
  </r>
  <r>
    <x v="1802"/>
    <x v="3"/>
    <s v="Seattle"/>
    <x v="2"/>
    <x v="2"/>
    <d v="2018-05-31T00:00:00"/>
    <d v="2022-12-01T00:00:00"/>
    <x v="0"/>
    <x v="21"/>
    <s v="A"/>
    <s v="USD"/>
    <n v="116127.00000000001"/>
    <n v="26488.000000000004"/>
    <n v="0"/>
    <n v="0"/>
    <n v="26488.000000000004"/>
    <n v="0"/>
    <n v="0"/>
    <n v="0"/>
    <n v="0"/>
    <n v="0"/>
    <n v="142615.00000000003"/>
    <s v="USD"/>
    <n v="126578.43000000002"/>
    <n v="126578.43000000002"/>
    <x v="1"/>
    <n v="116127.00000000001"/>
    <x v="1797"/>
    <n v="126578.43000000002"/>
    <n v="126578.43000000002"/>
    <n v="9.0000000000000052E-2"/>
  </r>
  <r>
    <x v="1803"/>
    <x v="1"/>
    <s v="Princeton"/>
    <x v="2"/>
    <x v="2"/>
    <d v="2018-05-31T00:00:00"/>
    <d v="2022-12-01T00:00:00"/>
    <x v="1"/>
    <x v="12"/>
    <s v="C"/>
    <s v="USD"/>
    <n v="84656"/>
    <n v="6402.0000000000009"/>
    <n v="0"/>
    <n v="0"/>
    <n v="6402.0000000000009"/>
    <n v="0"/>
    <n v="0"/>
    <n v="0"/>
    <n v="0"/>
    <n v="0"/>
    <n v="91058"/>
    <s v="USD"/>
    <n v="97354.4"/>
    <n v="97354.4"/>
    <x v="1"/>
    <n v="84656"/>
    <x v="1798"/>
    <n v="97354.4"/>
    <n v="97354.4"/>
    <n v="0.14999999999999994"/>
  </r>
  <r>
    <x v="1804"/>
    <x v="3"/>
    <s v="San Francisco"/>
    <x v="2"/>
    <x v="2"/>
    <d v="2018-05-31T00:00:00"/>
    <d v="2022-12-01T00:00:00"/>
    <x v="0"/>
    <x v="14"/>
    <s v="O"/>
    <s v="USD"/>
    <n v="155172.6"/>
    <n v="35156"/>
    <n v="0"/>
    <n v="0"/>
    <n v="35156"/>
    <n v="0"/>
    <n v="0"/>
    <n v="0"/>
    <n v="0"/>
    <n v="0"/>
    <n v="190328.6"/>
    <s v="USD"/>
    <n v="167586.40800000002"/>
    <n v="167586.40800000002"/>
    <x v="1"/>
    <n v="155172.6"/>
    <x v="1799"/>
    <n v="167586.40800000002"/>
    <n v="167586.40800000002"/>
    <n v="8.0000000000000127E-2"/>
  </r>
  <r>
    <x v="1805"/>
    <x v="3"/>
    <s v="New York"/>
    <x v="2"/>
    <x v="2"/>
    <d v="2018-05-31T00:00:00"/>
    <d v="2022-12-01T00:00:00"/>
    <x v="1"/>
    <x v="25"/>
    <s v="L"/>
    <s v="USD"/>
    <n v="205562.49999999997"/>
    <n v="45936.000000000007"/>
    <n v="0"/>
    <n v="0"/>
    <n v="45936.000000000007"/>
    <n v="0"/>
    <n v="0"/>
    <n v="0"/>
    <n v="0"/>
    <n v="0"/>
    <n v="251498.49999999997"/>
    <s v="USD"/>
    <n v="228174.375"/>
    <n v="228174.375"/>
    <x v="1"/>
    <n v="205562.49999999997"/>
    <x v="1800"/>
    <n v="228174.375"/>
    <n v="228174.375"/>
    <n v="0.11000000000000015"/>
  </r>
  <r>
    <x v="1806"/>
    <x v="3"/>
    <s v="London"/>
    <x v="0"/>
    <x v="0"/>
    <d v="2018-05-31T00:00:00"/>
    <d v="2022-12-01T00:00:00"/>
    <x v="1"/>
    <x v="17"/>
    <s v="P"/>
    <s v="GBP"/>
    <n v="86240.000000000015"/>
    <n v="11704.000000000002"/>
    <n v="0"/>
    <n v="0"/>
    <n v="11704.000000000002"/>
    <n v="0"/>
    <n v="0"/>
    <n v="0"/>
    <n v="0"/>
    <n v="0"/>
    <n v="97944.000000000015"/>
    <s v="GBP"/>
    <n v="87102.400000000009"/>
    <n v="87102.400000000009"/>
    <x v="1"/>
    <n v="114755.2560065233"/>
    <x v="1801"/>
    <n v="115902.80856658852"/>
    <n v="115902.80856658852"/>
    <n v="9.9999999999998701E-3"/>
  </r>
  <r>
    <x v="1807"/>
    <x v="4"/>
    <s v="New York"/>
    <x v="2"/>
    <x v="2"/>
    <d v="2018-05-31T00:00:00"/>
    <d v="2022-12-01T00:00:00"/>
    <x v="2"/>
    <x v="3"/>
    <s v="I"/>
    <s v="USD"/>
    <n v="258720.00000000006"/>
    <n v="531300"/>
    <n v="0"/>
    <n v="0"/>
    <n v="531300"/>
    <n v="0"/>
    <n v="0"/>
    <n v="0"/>
    <n v="0"/>
    <n v="0"/>
    <n v="790020"/>
    <s v="USD"/>
    <n v="287179.20000000007"/>
    <n v="287179.20000000007"/>
    <x v="1"/>
    <n v="258720.00000000006"/>
    <x v="1802"/>
    <n v="287179.20000000007"/>
    <n v="287179.20000000007"/>
    <n v="0.11000000000000001"/>
  </r>
  <r>
    <x v="1808"/>
    <x v="0"/>
    <s v="Chicago"/>
    <x v="2"/>
    <x v="2"/>
    <d v="2018-05-31T00:00:00"/>
    <d v="2022-12-01T00:00:00"/>
    <x v="2"/>
    <x v="2"/>
    <s v="V"/>
    <s v="USD"/>
    <n v="211247.85"/>
    <n v="121643.5"/>
    <n v="0"/>
    <n v="0"/>
    <n v="121643.5"/>
    <n v="0"/>
    <n v="0"/>
    <n v="0"/>
    <n v="0"/>
    <n v="0"/>
    <n v="332891.34999999998"/>
    <s v="USD"/>
    <n v="242935.0275"/>
    <n v="242935.0275"/>
    <x v="1"/>
    <n v="211247.85"/>
    <x v="1803"/>
    <n v="242935.0275"/>
    <n v="242935.0275"/>
    <n v="0.14999999999999994"/>
  </r>
  <r>
    <x v="1809"/>
    <x v="3"/>
    <s v="Seattle"/>
    <x v="2"/>
    <x v="2"/>
    <d v="2018-05-29T00:00:00"/>
    <d v="2022-12-01T00:00:00"/>
    <x v="1"/>
    <x v="18"/>
    <s v="K"/>
    <s v="USD"/>
    <n v="119185.00000000003"/>
    <n v="14663"/>
    <n v="0"/>
    <n v="0"/>
    <n v="14663"/>
    <n v="0"/>
    <n v="0"/>
    <n v="0"/>
    <n v="0"/>
    <n v="0"/>
    <n v="133848.00000000003"/>
    <s v="USD"/>
    <n v="121568.70000000003"/>
    <n v="121568.70000000003"/>
    <x v="1"/>
    <n v="119185.00000000003"/>
    <x v="1804"/>
    <n v="121568.70000000003"/>
    <n v="121568.70000000003"/>
    <n v="1.9999999999999969E-2"/>
  </r>
  <r>
    <x v="1810"/>
    <x v="3"/>
    <s v="Wilmington"/>
    <x v="2"/>
    <x v="2"/>
    <d v="2018-05-29T00:00:00"/>
    <d v="2022-12-01T00:00:00"/>
    <x v="1"/>
    <x v="21"/>
    <s v="D"/>
    <s v="USD"/>
    <n v="131890.00000000003"/>
    <n v="35805"/>
    <n v="0"/>
    <n v="0"/>
    <n v="35805"/>
    <n v="0"/>
    <n v="0"/>
    <n v="0"/>
    <n v="0"/>
    <n v="0"/>
    <n v="167695.00000000003"/>
    <s v="USD"/>
    <n v="133208.90000000002"/>
    <n v="133208.90000000002"/>
    <x v="1"/>
    <n v="131890.00000000003"/>
    <x v="1805"/>
    <n v="133208.90000000002"/>
    <n v="133208.90000000002"/>
    <n v="9.9999999999999534E-3"/>
  </r>
  <r>
    <x v="1811"/>
    <x v="3"/>
    <s v="New York"/>
    <x v="2"/>
    <x v="2"/>
    <d v="2018-05-28T00:00:00"/>
    <d v="2022-12-01T00:00:00"/>
    <x v="1"/>
    <x v="9"/>
    <s v="Q"/>
    <s v="USD"/>
    <n v="134640"/>
    <n v="43743.700000000012"/>
    <n v="0"/>
    <n v="0"/>
    <n v="43743.700000000012"/>
    <n v="0"/>
    <n v="0"/>
    <n v="0"/>
    <n v="0"/>
    <n v="0"/>
    <n v="178383.7"/>
    <s v="USD"/>
    <n v="153489.60000000001"/>
    <n v="153489.60000000001"/>
    <x v="1"/>
    <n v="134640"/>
    <x v="1806"/>
    <n v="153489.60000000001"/>
    <n v="153489.60000000001"/>
    <n v="0.14000000000000004"/>
  </r>
  <r>
    <x v="1812"/>
    <x v="3"/>
    <s v="Mumbai"/>
    <x v="12"/>
    <x v="1"/>
    <d v="2002-07-01T00:00:00"/>
    <d v="2022-12-01T00:00:00"/>
    <x v="1"/>
    <x v="19"/>
    <s v="B"/>
    <s v="INR"/>
    <n v="3164524.0000000005"/>
    <n v="531300"/>
    <n v="0"/>
    <n v="0"/>
    <n v="531300"/>
    <n v="0"/>
    <n v="0"/>
    <n v="700"/>
    <n v="700"/>
    <n v="0"/>
    <n v="3696524.0000000005"/>
    <s v="INR"/>
    <n v="3322750.2000000007"/>
    <n v="3322750.2000000007"/>
    <x v="0"/>
    <n v="46893.994739376882"/>
    <x v="1807"/>
    <n v="49238.694476345729"/>
    <n v="49238.694476345729"/>
    <n v="5.0000000000000065E-2"/>
  </r>
  <r>
    <x v="1813"/>
    <x v="3"/>
    <s v="London"/>
    <x v="0"/>
    <x v="0"/>
    <d v="2018-05-28T00:00:00"/>
    <d v="2022-12-01T00:00:00"/>
    <x v="3"/>
    <x v="9"/>
    <s v="F"/>
    <s v="GBP"/>
    <n v="83019.199999999997"/>
    <n v="30689.999999999996"/>
    <n v="0"/>
    <n v="0"/>
    <n v="30689.999999999996"/>
    <n v="0"/>
    <n v="0"/>
    <n v="0"/>
    <n v="0"/>
    <n v="0"/>
    <n v="113709.2"/>
    <s v="GBP"/>
    <n v="83849.391999999993"/>
    <n v="83849.391999999993"/>
    <x v="1"/>
    <n v="110469.49848627964"/>
    <x v="1808"/>
    <n v="111574.19347114244"/>
    <n v="111574.19347114244"/>
    <n v="1.0000000000000024E-2"/>
  </r>
  <r>
    <x v="1814"/>
    <x v="4"/>
    <s v="New York"/>
    <x v="2"/>
    <x v="2"/>
    <d v="2018-05-29T00:00:00"/>
    <d v="2022-12-01T00:00:00"/>
    <x v="2"/>
    <x v="13"/>
    <s v="J"/>
    <s v="USD"/>
    <n v="254100.00000000006"/>
    <n v="2469060"/>
    <n v="121200"/>
    <n v="0"/>
    <n v="2590260"/>
    <n v="0"/>
    <n v="0"/>
    <n v="0"/>
    <n v="0"/>
    <n v="454750"/>
    <n v="3299110"/>
    <s v="USD"/>
    <n v="264264.00000000006"/>
    <n v="264264.00000000006"/>
    <x v="1"/>
    <n v="254100.00000000006"/>
    <x v="1809"/>
    <n v="264264.00000000006"/>
    <n v="264264.00000000006"/>
    <n v="3.9999999999999994E-2"/>
  </r>
  <r>
    <x v="1815"/>
    <x v="4"/>
    <s v="New York"/>
    <x v="2"/>
    <x v="2"/>
    <d v="2018-06-04T00:00:00"/>
    <d v="2022-12-01T00:00:00"/>
    <x v="4"/>
    <x v="3"/>
    <s v="O"/>
    <s v="USD"/>
    <n v="278300"/>
    <n v="265980"/>
    <n v="0"/>
    <n v="0"/>
    <n v="265980"/>
    <n v="0"/>
    <n v="0"/>
    <n v="0"/>
    <n v="0"/>
    <n v="0"/>
    <n v="544280"/>
    <s v="USD"/>
    <n v="289432"/>
    <n v="289432"/>
    <x v="1"/>
    <n v="278300"/>
    <x v="1810"/>
    <n v="289432"/>
    <n v="289432"/>
    <n v="0.04"/>
  </r>
  <r>
    <x v="1816"/>
    <x v="6"/>
    <s v="San Francisco"/>
    <x v="2"/>
    <x v="2"/>
    <d v="2018-07-09T00:00:00"/>
    <d v="2022-12-01T00:00:00"/>
    <x v="0"/>
    <x v="1"/>
    <s v="K"/>
    <s v="USD"/>
    <n v="93610"/>
    <n v="7161"/>
    <n v="0"/>
    <n v="0"/>
    <n v="7161"/>
    <n v="0"/>
    <n v="196"/>
    <n v="0"/>
    <n v="196"/>
    <n v="0"/>
    <n v="100967"/>
    <s v="USD"/>
    <n v="100162.70000000001"/>
    <n v="100162.70000000001"/>
    <x v="1"/>
    <n v="93610"/>
    <x v="1811"/>
    <n v="100162.70000000001"/>
    <n v="100162.70000000001"/>
    <n v="7.0000000000000118E-2"/>
  </r>
  <r>
    <x v="1817"/>
    <x v="8"/>
    <s v="San Francisco"/>
    <x v="2"/>
    <x v="2"/>
    <d v="2018-06-04T00:00:00"/>
    <d v="2022-12-01T00:00:00"/>
    <x v="0"/>
    <x v="6"/>
    <s v="X"/>
    <s v="USD"/>
    <n v="168514.5"/>
    <n v="74596.5"/>
    <n v="0"/>
    <n v="0"/>
    <n v="74596.5"/>
    <n v="0"/>
    <n v="0"/>
    <n v="0"/>
    <n v="0"/>
    <n v="0"/>
    <n v="243111"/>
    <s v="USD"/>
    <n v="193791.67499999999"/>
    <n v="193791.67499999999"/>
    <x v="1"/>
    <n v="168514.5"/>
    <x v="1812"/>
    <n v="193791.67499999999"/>
    <n v="193791.67499999999"/>
    <n v="0.14999999999999994"/>
  </r>
  <r>
    <x v="1818"/>
    <x v="3"/>
    <s v="New York"/>
    <x v="2"/>
    <x v="2"/>
    <d v="2018-06-04T00:00:00"/>
    <d v="2022-12-01T00:00:00"/>
    <x v="4"/>
    <x v="17"/>
    <s v="F"/>
    <s v="USD"/>
    <n v="145079"/>
    <n v="65076"/>
    <n v="0"/>
    <n v="0"/>
    <n v="65076"/>
    <n v="0"/>
    <n v="0"/>
    <n v="0"/>
    <n v="0"/>
    <n v="0"/>
    <n v="210155"/>
    <s v="USD"/>
    <n v="153783.74000000002"/>
    <n v="153783.74000000002"/>
    <x v="1"/>
    <n v="145079"/>
    <x v="1813"/>
    <n v="153783.74000000002"/>
    <n v="153783.74000000002"/>
    <n v="6.0000000000000137E-2"/>
  </r>
  <r>
    <x v="1819"/>
    <x v="0"/>
    <s v="New York"/>
    <x v="2"/>
    <x v="2"/>
    <d v="2018-06-11T00:00:00"/>
    <d v="2022-12-01T00:00:00"/>
    <x v="1"/>
    <x v="21"/>
    <s v="M"/>
    <s v="USD"/>
    <n v="204204.00000000003"/>
    <n v="84397.500000000015"/>
    <n v="0"/>
    <n v="0"/>
    <n v="84397.500000000015"/>
    <n v="0"/>
    <n v="0"/>
    <n v="0"/>
    <n v="0"/>
    <n v="0"/>
    <n v="288601.50000000006"/>
    <s v="USD"/>
    <n v="208288.08000000005"/>
    <n v="208288.08000000005"/>
    <x v="1"/>
    <n v="204204.00000000003"/>
    <x v="1814"/>
    <n v="208288.08000000005"/>
    <n v="208288.08000000005"/>
    <n v="2.0000000000000077E-2"/>
  </r>
  <r>
    <x v="1820"/>
    <x v="3"/>
    <s v="Wilmington"/>
    <x v="2"/>
    <x v="2"/>
    <d v="2018-06-11T00:00:00"/>
    <d v="2022-12-01T00:00:00"/>
    <x v="1"/>
    <x v="11"/>
    <s v="E"/>
    <s v="USD"/>
    <n v="111870"/>
    <n v="29022.400000000001"/>
    <n v="0"/>
    <n v="0"/>
    <n v="29022.400000000001"/>
    <n v="0"/>
    <n v="0"/>
    <n v="0"/>
    <n v="0"/>
    <n v="0"/>
    <n v="140892.4"/>
    <s v="USD"/>
    <n v="124175.70000000001"/>
    <n v="124175.70000000001"/>
    <x v="1"/>
    <n v="111870"/>
    <x v="1815"/>
    <n v="124175.70000000001"/>
    <n v="124175.70000000001"/>
    <n v="0.1100000000000001"/>
  </r>
  <r>
    <x v="1821"/>
    <x v="3"/>
    <s v="Hong Kong"/>
    <x v="3"/>
    <x v="1"/>
    <d v="2018-06-11T00:00:00"/>
    <d v="2022-12-01T00:00:00"/>
    <x v="2"/>
    <x v="19"/>
    <s v="X"/>
    <s v="HKD"/>
    <n v="1144000"/>
    <n v="434755.20000000007"/>
    <n v="0"/>
    <n v="0"/>
    <n v="434755.20000000007"/>
    <n v="0"/>
    <n v="0"/>
    <n v="0"/>
    <n v="0"/>
    <n v="0"/>
    <n v="1578755.2000000002"/>
    <s v="HKD"/>
    <n v="1304160.0000000002"/>
    <n v="1304160.0000000002"/>
    <x v="1"/>
    <n v="145841.16825914854"/>
    <x v="1816"/>
    <n v="166258.93181542939"/>
    <n v="166258.93181542939"/>
    <n v="0.14000000000000032"/>
  </r>
  <r>
    <x v="1822"/>
    <x v="3"/>
    <s v="London"/>
    <x v="0"/>
    <x v="0"/>
    <d v="2018-07-02T00:00:00"/>
    <d v="2022-12-01T00:00:00"/>
    <x v="1"/>
    <x v="21"/>
    <s v="R"/>
    <s v="GBP"/>
    <n v="90377.1"/>
    <n v="11858.000000000002"/>
    <n v="0"/>
    <n v="0"/>
    <n v="11858.000000000002"/>
    <n v="0"/>
    <n v="0"/>
    <n v="0"/>
    <n v="0"/>
    <n v="0"/>
    <n v="102235.1"/>
    <s v="GBP"/>
    <n v="92184.642000000007"/>
    <n v="92184.642000000007"/>
    <x v="1"/>
    <n v="120260.28812183622"/>
    <x v="1817"/>
    <n v="122665.49388427295"/>
    <n v="122665.49388427295"/>
    <n v="2.0000000000000046E-2"/>
  </r>
  <r>
    <x v="1823"/>
    <x v="1"/>
    <s v="Tokyo"/>
    <x v="1"/>
    <x v="1"/>
    <d v="2004-06-21T00:00:00"/>
    <d v="2022-12-01T00:00:00"/>
    <x v="1"/>
    <x v="18"/>
    <s v="Z"/>
    <s v="JPY"/>
    <n v="10494000"/>
    <n v="2841300.0000000005"/>
    <n v="0"/>
    <n v="0"/>
    <n v="2841300.0000000005"/>
    <n v="0"/>
    <n v="0"/>
    <n v="0"/>
    <n v="0"/>
    <n v="0"/>
    <n v="13335300"/>
    <s v="JPY"/>
    <n v="11123640"/>
    <n v="11123640"/>
    <x v="0"/>
    <n v="96589.810851856964"/>
    <x v="1818"/>
    <n v="102385.19950296839"/>
    <n v="102385.19950296839"/>
    <n v="6.0000000000000074E-2"/>
  </r>
  <r>
    <x v="1824"/>
    <x v="3"/>
    <s v="Wilmington"/>
    <x v="2"/>
    <x v="2"/>
    <d v="2020-02-18T00:00:00"/>
    <d v="2022-12-01T00:00:00"/>
    <x v="0"/>
    <x v="25"/>
    <s v="N"/>
    <s v="USD"/>
    <n v="125876.30000000002"/>
    <n v="70840"/>
    <n v="0"/>
    <n v="0"/>
    <n v="70840"/>
    <n v="0"/>
    <n v="0"/>
    <n v="0"/>
    <n v="0"/>
    <n v="0"/>
    <n v="196716.30000000002"/>
    <s v="USD"/>
    <n v="128393.82600000002"/>
    <n v="128393.82600000002"/>
    <x v="1"/>
    <n v="125876.30000000002"/>
    <x v="1819"/>
    <n v="128393.82600000002"/>
    <n v="128393.82600000002"/>
    <n v="1.9999999999999983E-2"/>
  </r>
  <r>
    <x v="1825"/>
    <x v="0"/>
    <s v="New York"/>
    <x v="2"/>
    <x v="2"/>
    <d v="2018-06-18T00:00:00"/>
    <d v="2022-12-01T00:00:00"/>
    <x v="2"/>
    <x v="15"/>
    <s v="U"/>
    <s v="USD"/>
    <n v="155870"/>
    <n v="306900"/>
    <n v="0"/>
    <n v="0"/>
    <n v="306900"/>
    <n v="0"/>
    <n v="0"/>
    <n v="0"/>
    <n v="0"/>
    <n v="0"/>
    <n v="462770"/>
    <s v="USD"/>
    <n v="165222.20000000001"/>
    <n v="165222.20000000001"/>
    <x v="1"/>
    <n v="155870"/>
    <x v="1820"/>
    <n v="165222.20000000001"/>
    <n v="165222.20000000001"/>
    <n v="6.0000000000000074E-2"/>
  </r>
  <r>
    <x v="1826"/>
    <x v="0"/>
    <s v="San Francisco"/>
    <x v="2"/>
    <x v="2"/>
    <d v="2018-07-23T00:00:00"/>
    <d v="2022-12-01T00:00:00"/>
    <x v="2"/>
    <x v="19"/>
    <s v="L"/>
    <s v="USD"/>
    <n v="166650"/>
    <n v="171902.50000000003"/>
    <n v="0"/>
    <n v="0"/>
    <n v="171902.50000000003"/>
    <n v="0"/>
    <n v="0"/>
    <n v="0"/>
    <n v="0"/>
    <n v="0"/>
    <n v="338552.5"/>
    <s v="USD"/>
    <n v="184981.50000000003"/>
    <n v="184981.50000000003"/>
    <x v="1"/>
    <n v="166650"/>
    <x v="1821"/>
    <n v="184981.50000000003"/>
    <n v="184981.50000000003"/>
    <n v="0.11000000000000018"/>
  </r>
  <r>
    <x v="1827"/>
    <x v="4"/>
    <s v="New York"/>
    <x v="2"/>
    <x v="2"/>
    <d v="2018-06-18T00:00:00"/>
    <d v="2022-12-01T00:00:00"/>
    <x v="2"/>
    <x v="3"/>
    <s v="B"/>
    <s v="USD"/>
    <n v="265650"/>
    <n v="2765950.0000000005"/>
    <n v="142500.00000000003"/>
    <n v="0"/>
    <n v="2908450.0000000005"/>
    <n v="0"/>
    <n v="0"/>
    <n v="0"/>
    <n v="0"/>
    <n v="1344000.0000000002"/>
    <n v="4518100.0000000009"/>
    <s v="USD"/>
    <n v="292215"/>
    <n v="292215"/>
    <x v="1"/>
    <n v="265650"/>
    <x v="1822"/>
    <n v="292215"/>
    <n v="292215"/>
    <n v="0.1"/>
  </r>
  <r>
    <x v="1828"/>
    <x v="4"/>
    <s v="New York"/>
    <x v="2"/>
    <x v="2"/>
    <d v="2018-06-25T00:00:00"/>
    <d v="2022-12-01T00:00:00"/>
    <x v="2"/>
    <x v="20"/>
    <s v="M"/>
    <s v="USD"/>
    <n v="265650"/>
    <n v="1516432.5000000002"/>
    <n v="13784.28"/>
    <n v="0"/>
    <n v="1530216.7800000003"/>
    <n v="0"/>
    <n v="0"/>
    <n v="0"/>
    <n v="0"/>
    <n v="353500"/>
    <n v="2149366.7800000003"/>
    <s v="USD"/>
    <n v="281589"/>
    <n v="281589"/>
    <x v="1"/>
    <n v="265650"/>
    <x v="1823"/>
    <n v="281589"/>
    <n v="281589"/>
    <n v="0.06"/>
  </r>
  <r>
    <x v="1829"/>
    <x v="4"/>
    <s v="New York"/>
    <x v="2"/>
    <x v="2"/>
    <d v="2018-06-18T00:00:00"/>
    <d v="2022-12-01T00:00:00"/>
    <x v="2"/>
    <x v="14"/>
    <s v="D"/>
    <s v="USD"/>
    <n v="254100.00000000006"/>
    <n v="608190"/>
    <n v="1638499.9999999998"/>
    <n v="0"/>
    <n v="2246690"/>
    <n v="0"/>
    <n v="0"/>
    <n v="0"/>
    <n v="0"/>
    <n v="0"/>
    <n v="2500790"/>
    <s v="USD"/>
    <n v="256641.00000000006"/>
    <n v="256641.00000000006"/>
    <x v="1"/>
    <n v="254100.00000000006"/>
    <x v="1824"/>
    <n v="256641.00000000006"/>
    <n v="256641.00000000006"/>
    <n v="9.9999999999999985E-3"/>
  </r>
  <r>
    <x v="1830"/>
    <x v="4"/>
    <s v="London"/>
    <x v="0"/>
    <x v="0"/>
    <d v="2018-07-02T00:00:00"/>
    <d v="2022-12-01T00:00:00"/>
    <x v="2"/>
    <x v="9"/>
    <s v="D"/>
    <s v="GBP"/>
    <n v="156288"/>
    <n v="217107.00000000003"/>
    <n v="0"/>
    <n v="0"/>
    <n v="217107.00000000003"/>
    <n v="0"/>
    <n v="0"/>
    <n v="0"/>
    <n v="0"/>
    <n v="0"/>
    <n v="373395"/>
    <s v="GBP"/>
    <n v="170353.92000000001"/>
    <n v="170353.92000000001"/>
    <x v="1"/>
    <n v="207964.62721182176"/>
    <x v="1825"/>
    <n v="226681.44366088574"/>
    <n v="226681.44366088574"/>
    <n v="9.000000000000008E-2"/>
  </r>
  <r>
    <x v="1831"/>
    <x v="3"/>
    <s v="New York"/>
    <x v="2"/>
    <x v="2"/>
    <d v="2018-06-25T00:00:00"/>
    <d v="2022-12-01T00:00:00"/>
    <x v="2"/>
    <x v="12"/>
    <s v="D"/>
    <s v="USD"/>
    <n v="121000.00000000003"/>
    <n v="95700.000000000015"/>
    <n v="0"/>
    <n v="0"/>
    <n v="95700.000000000015"/>
    <n v="0"/>
    <n v="0"/>
    <n v="0"/>
    <n v="0"/>
    <n v="0"/>
    <n v="216700.00000000006"/>
    <s v="USD"/>
    <n v="127050.00000000003"/>
    <n v="127050.00000000003"/>
    <x v="1"/>
    <n v="121000.00000000003"/>
    <x v="1826"/>
    <n v="127050.00000000003"/>
    <n v="127050.00000000003"/>
    <n v="4.9999999999999989E-2"/>
  </r>
  <r>
    <x v="1832"/>
    <x v="1"/>
    <s v="Toronto"/>
    <x v="5"/>
    <x v="2"/>
    <d v="2018-06-18T00:00:00"/>
    <d v="2022-12-01T00:00:00"/>
    <x v="1"/>
    <x v="12"/>
    <s v="O"/>
    <s v="CAD"/>
    <n v="91422.65"/>
    <n v="16538.5"/>
    <n v="0"/>
    <n v="0"/>
    <n v="16538.5"/>
    <n v="0"/>
    <n v="707"/>
    <n v="0"/>
    <n v="707"/>
    <n v="0"/>
    <n v="108668.15"/>
    <s v="CAD"/>
    <n v="97822.235499999995"/>
    <n v="97822.235499999995"/>
    <x v="1"/>
    <n v="70476.911810052421"/>
    <x v="1827"/>
    <n v="75410.295636756084"/>
    <n v="75410.295636756084"/>
    <n v="6.999999999999991E-2"/>
  </r>
  <r>
    <x v="1833"/>
    <x v="3"/>
    <s v="Singapore"/>
    <x v="9"/>
    <x v="1"/>
    <d v="2018-07-02T00:00:00"/>
    <d v="2022-12-01T00:00:00"/>
    <x v="3"/>
    <x v="12"/>
    <s v="G"/>
    <s v="SGD"/>
    <n v="173250"/>
    <n v="52052.000000000007"/>
    <n v="0"/>
    <n v="0"/>
    <n v="52052.000000000007"/>
    <n v="0"/>
    <n v="0"/>
    <n v="0"/>
    <n v="0"/>
    <n v="0"/>
    <n v="225302"/>
    <s v="SGD"/>
    <n v="190575.00000000003"/>
    <n v="190575.00000000003"/>
    <x v="1"/>
    <n v="129537.55280571236"/>
    <x v="1828"/>
    <n v="142491.30808628362"/>
    <n v="142491.30808628362"/>
    <n v="0.1000000000000002"/>
  </r>
  <r>
    <x v="1834"/>
    <x v="1"/>
    <s v="Tokyo"/>
    <x v="1"/>
    <x v="1"/>
    <d v="2004-10-11T00:00:00"/>
    <d v="2022-12-01T00:00:00"/>
    <x v="2"/>
    <x v="0"/>
    <s v="O"/>
    <s v="JPY"/>
    <n v="10197000"/>
    <n v="3832785"/>
    <n v="0"/>
    <n v="0"/>
    <n v="3832785"/>
    <n v="0"/>
    <n v="0"/>
    <n v="0"/>
    <n v="0"/>
    <n v="0"/>
    <n v="14029785"/>
    <s v="JPY"/>
    <n v="11522609.999999998"/>
    <n v="11522609.999999998"/>
    <x v="0"/>
    <n v="93856.136959823285"/>
    <x v="1829"/>
    <n v="106057.43476460029"/>
    <n v="106057.43476460029"/>
    <n v="0.12999999999999973"/>
  </r>
  <r>
    <x v="1835"/>
    <x v="4"/>
    <s v="New York"/>
    <x v="2"/>
    <x v="2"/>
    <d v="2018-06-25T00:00:00"/>
    <d v="2022-12-01T00:00:00"/>
    <x v="0"/>
    <x v="10"/>
    <s v="C"/>
    <s v="USD"/>
    <n v="273460"/>
    <n v="808500.00000000012"/>
    <n v="0"/>
    <n v="0"/>
    <n v="808500.00000000012"/>
    <n v="0"/>
    <n v="0"/>
    <n v="0"/>
    <n v="0"/>
    <n v="114999.99999999999"/>
    <n v="1196960"/>
    <s v="USD"/>
    <n v="314479"/>
    <n v="314479"/>
    <x v="1"/>
    <n v="273460"/>
    <x v="1830"/>
    <n v="314479"/>
    <n v="314479"/>
    <n v="0.15"/>
  </r>
  <r>
    <x v="1836"/>
    <x v="0"/>
    <s v="New York"/>
    <x v="2"/>
    <x v="2"/>
    <d v="2018-06-25T00:00:00"/>
    <d v="2022-12-01T00:00:00"/>
    <x v="0"/>
    <x v="16"/>
    <s v="Q"/>
    <s v="USD"/>
    <n v="221375.00000000003"/>
    <n v="123552.00000000001"/>
    <n v="0"/>
    <n v="0"/>
    <n v="123552.00000000001"/>
    <n v="0"/>
    <n v="0"/>
    <n v="0"/>
    <n v="0"/>
    <n v="0"/>
    <n v="344927.00000000006"/>
    <s v="USD"/>
    <n v="245726.25000000006"/>
    <n v="245726.25000000006"/>
    <x v="1"/>
    <n v="221375.00000000003"/>
    <x v="1831"/>
    <n v="245726.25000000006"/>
    <n v="245726.25000000006"/>
    <n v="0.11000000000000011"/>
  </r>
  <r>
    <x v="1837"/>
    <x v="4"/>
    <s v="San Francisco"/>
    <x v="2"/>
    <x v="2"/>
    <d v="2018-06-25T00:00:00"/>
    <d v="2022-12-01T00:00:00"/>
    <x v="2"/>
    <x v="22"/>
    <s v="O"/>
    <s v="USD"/>
    <n v="254100.00000000003"/>
    <n v="0"/>
    <n v="198000.00000000003"/>
    <n v="0"/>
    <n v="198000.00000000003"/>
    <n v="0"/>
    <n v="0"/>
    <n v="0"/>
    <n v="0"/>
    <n v="0"/>
    <n v="452100.00000000006"/>
    <s v="USD"/>
    <n v="259182.00000000003"/>
    <n v="259182.00000000003"/>
    <x v="1"/>
    <n v="254100.00000000003"/>
    <x v="1832"/>
    <n v="259182.00000000003"/>
    <n v="259182.00000000003"/>
    <n v="1.9999999999999997E-2"/>
  </r>
  <r>
    <x v="1838"/>
    <x v="3"/>
    <s v="Edinburgh"/>
    <x v="0"/>
    <x v="0"/>
    <d v="2018-06-25T00:00:00"/>
    <d v="2022-12-01T00:00:00"/>
    <x v="1"/>
    <x v="3"/>
    <s v="M"/>
    <s v="GBP"/>
    <n v="57557.500000000007"/>
    <n v="7568"/>
    <n v="0"/>
    <n v="0"/>
    <n v="7568"/>
    <n v="0"/>
    <n v="0"/>
    <n v="0"/>
    <n v="0"/>
    <n v="0"/>
    <n v="65125.500000000007"/>
    <s v="GBP"/>
    <n v="61010.950000000012"/>
    <n v="61010.950000000012"/>
    <x v="1"/>
    <n v="76588.887379353706"/>
    <x v="1833"/>
    <n v="81184.220622114939"/>
    <n v="81184.220622114939"/>
    <n v="6.0000000000000143E-2"/>
  </r>
  <r>
    <x v="1839"/>
    <x v="4"/>
    <s v="New York"/>
    <x v="2"/>
    <x v="2"/>
    <d v="2018-06-25T00:00:00"/>
    <d v="2022-12-01T00:00:00"/>
    <x v="2"/>
    <x v="8"/>
    <s v="J"/>
    <s v="USD"/>
    <n v="254100.00000000006"/>
    <n v="3512488.5070000002"/>
    <n v="488340.36000000004"/>
    <n v="0"/>
    <n v="4000828.8670000001"/>
    <n v="0"/>
    <n v="0"/>
    <n v="0"/>
    <n v="0"/>
    <n v="618000"/>
    <n v="4872928.8670000006"/>
    <s v="USD"/>
    <n v="269346.00000000006"/>
    <n v="269346.00000000006"/>
    <x v="1"/>
    <n v="254100.00000000006"/>
    <x v="1834"/>
    <n v="269346.00000000006"/>
    <n v="269346.00000000006"/>
    <n v="5.9999999999999984E-2"/>
  </r>
  <r>
    <x v="1840"/>
    <x v="4"/>
    <s v="New York"/>
    <x v="2"/>
    <x v="2"/>
    <d v="2018-06-25T00:00:00"/>
    <d v="2022-12-01T00:00:00"/>
    <x v="1"/>
    <x v="17"/>
    <s v="L"/>
    <s v="USD"/>
    <n v="256520.00000000006"/>
    <n v="237490"/>
    <n v="0"/>
    <n v="0"/>
    <n v="237490"/>
    <n v="0"/>
    <n v="0"/>
    <n v="0"/>
    <n v="0"/>
    <n v="109000.00000000001"/>
    <n v="603010.00000000012"/>
    <s v="USD"/>
    <n v="282172.00000000006"/>
    <n v="282172.00000000006"/>
    <x v="1"/>
    <n v="256520.00000000006"/>
    <x v="1835"/>
    <n v="282172.00000000006"/>
    <n v="282172.00000000006"/>
    <n v="9.9999999999999978E-2"/>
  </r>
  <r>
    <x v="1841"/>
    <x v="1"/>
    <s v="Wilmington"/>
    <x v="2"/>
    <x v="2"/>
    <d v="2018-06-25T00:00:00"/>
    <d v="2022-12-01T00:00:00"/>
    <x v="1"/>
    <x v="10"/>
    <s v="A"/>
    <s v="USD"/>
    <n v="85701"/>
    <n v="10670"/>
    <n v="0"/>
    <n v="0"/>
    <n v="10670"/>
    <n v="0"/>
    <n v="0"/>
    <n v="0"/>
    <n v="0"/>
    <n v="0"/>
    <n v="96371"/>
    <s v="USD"/>
    <n v="93414.090000000011"/>
    <n v="93414.090000000011"/>
    <x v="1"/>
    <n v="85701"/>
    <x v="1836"/>
    <n v="93414.090000000011"/>
    <n v="93414.090000000011"/>
    <n v="9.0000000000000135E-2"/>
  </r>
  <r>
    <x v="1842"/>
    <x v="0"/>
    <s v="Boston"/>
    <x v="2"/>
    <x v="2"/>
    <d v="2018-06-25T00:00:00"/>
    <d v="2022-12-01T00:00:00"/>
    <x v="2"/>
    <x v="20"/>
    <s v="Y"/>
    <s v="USD"/>
    <n v="211860.00000000003"/>
    <n v="0"/>
    <n v="1260400"/>
    <n v="0"/>
    <n v="1260400"/>
    <n v="0"/>
    <n v="0"/>
    <n v="0"/>
    <n v="0"/>
    <n v="0"/>
    <n v="1472260"/>
    <s v="USD"/>
    <n v="218215.80000000005"/>
    <n v="218215.80000000005"/>
    <x v="1"/>
    <n v="211860.00000000003"/>
    <x v="1837"/>
    <n v="218215.80000000005"/>
    <n v="218215.80000000005"/>
    <n v="3.0000000000000079E-2"/>
  </r>
  <r>
    <x v="1843"/>
    <x v="4"/>
    <s v="New York"/>
    <x v="2"/>
    <x v="2"/>
    <d v="2018-06-25T00:00:00"/>
    <d v="2022-12-01T00:00:00"/>
    <x v="0"/>
    <x v="8"/>
    <s v="A"/>
    <s v="USD"/>
    <n v="233200.00000000003"/>
    <n v="473000"/>
    <n v="0"/>
    <n v="0"/>
    <n v="473000"/>
    <n v="0"/>
    <n v="0"/>
    <n v="0"/>
    <n v="0"/>
    <n v="0"/>
    <n v="706200"/>
    <s v="USD"/>
    <n v="268180"/>
    <n v="268180"/>
    <x v="1"/>
    <n v="233200.00000000003"/>
    <x v="1838"/>
    <n v="268180"/>
    <n v="268180"/>
    <n v="0.14999999999999986"/>
  </r>
  <r>
    <x v="1844"/>
    <x v="0"/>
    <s v="Washington, DC"/>
    <x v="2"/>
    <x v="2"/>
    <d v="2018-06-25T00:00:00"/>
    <d v="2022-12-01T00:00:00"/>
    <x v="4"/>
    <x v="13"/>
    <s v="L"/>
    <s v="USD"/>
    <n v="175560.00000000003"/>
    <n v="276276"/>
    <n v="0"/>
    <n v="0"/>
    <n v="276276"/>
    <n v="234589.30000000002"/>
    <n v="0"/>
    <n v="0"/>
    <n v="234589.30000000002"/>
    <n v="0"/>
    <n v="686425.3"/>
    <s v="USD"/>
    <n v="191360.40000000005"/>
    <n v="191360.40000000005"/>
    <x v="1"/>
    <n v="175560.00000000003"/>
    <x v="1839"/>
    <n v="191360.40000000005"/>
    <n v="191360.40000000005"/>
    <n v="9.0000000000000122E-2"/>
  </r>
  <r>
    <x v="1845"/>
    <x v="0"/>
    <s v="Wilmington"/>
    <x v="2"/>
    <x v="2"/>
    <d v="2003-05-27T00:00:00"/>
    <d v="2022-12-01T00:00:00"/>
    <x v="1"/>
    <x v="19"/>
    <s v="Z"/>
    <s v="USD"/>
    <n v="166663.75"/>
    <n v="51744.000000000007"/>
    <n v="0"/>
    <n v="0"/>
    <n v="51744.000000000007"/>
    <n v="0"/>
    <n v="0"/>
    <n v="0"/>
    <n v="0"/>
    <n v="0"/>
    <n v="218407.75"/>
    <s v="USD"/>
    <n v="188330.03749999998"/>
    <n v="188330.03749999998"/>
    <x v="0"/>
    <n v="166663.75"/>
    <x v="1840"/>
    <n v="188330.03749999998"/>
    <n v="188330.03749999998"/>
    <n v="0.12999999999999987"/>
  </r>
  <r>
    <x v="1846"/>
    <x v="4"/>
    <s v="Singapore"/>
    <x v="9"/>
    <x v="1"/>
    <d v="2018-06-25T00:00:00"/>
    <d v="2022-12-01T00:00:00"/>
    <x v="2"/>
    <x v="13"/>
    <s v="Y"/>
    <s v="SGD"/>
    <n v="442750.00000000006"/>
    <n v="1726324.6000000003"/>
    <n v="688398"/>
    <n v="0"/>
    <n v="2414722.6000000006"/>
    <n v="0"/>
    <n v="0"/>
    <n v="0"/>
    <n v="0"/>
    <n v="1341381"/>
    <n v="4198853.6000000006"/>
    <s v="SGD"/>
    <n v="464887.50000000006"/>
    <n v="464887.50000000006"/>
    <x v="1"/>
    <n v="331040.41272570938"/>
    <x v="1841"/>
    <n v="347592.43336199486"/>
    <n v="347592.43336199486"/>
    <n v="5.0000000000000037E-2"/>
  </r>
  <r>
    <x v="1847"/>
    <x v="0"/>
    <s v="Singapore"/>
    <x v="9"/>
    <x v="1"/>
    <d v="2018-07-30T00:00:00"/>
    <d v="2022-12-01T00:00:00"/>
    <x v="2"/>
    <x v="25"/>
    <s v="Z"/>
    <s v="SGD"/>
    <n v="397980.00000000012"/>
    <n v="1098108"/>
    <n v="485686.05000000005"/>
    <n v="0"/>
    <n v="1583794.05"/>
    <n v="0"/>
    <n v="0"/>
    <n v="0"/>
    <n v="0"/>
    <n v="0"/>
    <n v="1981774.0500000003"/>
    <s v="SGD"/>
    <n v="425838.60000000015"/>
    <n v="425838.60000000015"/>
    <x v="1"/>
    <n v="297566.26415940787"/>
    <x v="1842"/>
    <n v="318395.90265056648"/>
    <n v="318395.90265056648"/>
    <n v="7.0000000000000187E-2"/>
  </r>
  <r>
    <x v="1848"/>
    <x v="0"/>
    <s v="Princeton"/>
    <x v="2"/>
    <x v="2"/>
    <d v="2018-06-25T00:00:00"/>
    <d v="2022-12-01T00:00:00"/>
    <x v="2"/>
    <x v="12"/>
    <s v="M"/>
    <s v="USD"/>
    <n v="185130.00000000003"/>
    <n v="70070"/>
    <n v="0"/>
    <n v="0"/>
    <n v="70070"/>
    <n v="0"/>
    <n v="0"/>
    <n v="0"/>
    <n v="0"/>
    <n v="0"/>
    <n v="255200.00000000003"/>
    <s v="USD"/>
    <n v="188832.60000000003"/>
    <n v="188832.60000000003"/>
    <x v="1"/>
    <n v="185130.00000000003"/>
    <x v="1843"/>
    <n v="188832.60000000003"/>
    <n v="188832.60000000003"/>
    <n v="2.0000000000000028E-2"/>
  </r>
  <r>
    <x v="1849"/>
    <x v="1"/>
    <s v="San Francisco"/>
    <x v="2"/>
    <x v="2"/>
    <d v="2018-06-25T00:00:00"/>
    <d v="2022-12-01T00:00:00"/>
    <x v="1"/>
    <x v="17"/>
    <s v="M"/>
    <s v="USD"/>
    <n v="85234.6"/>
    <n v="10972.500000000002"/>
    <n v="0"/>
    <n v="0"/>
    <n v="10972.500000000002"/>
    <n v="0"/>
    <n v="862"/>
    <n v="0"/>
    <n v="862"/>
    <n v="0"/>
    <n v="97069.1"/>
    <s v="USD"/>
    <n v="98019.79"/>
    <n v="98019.79"/>
    <x v="1"/>
    <n v="85234.6"/>
    <x v="1844"/>
    <n v="98019.79"/>
    <n v="98019.79"/>
    <n v="0.14999999999999986"/>
  </r>
  <r>
    <x v="1850"/>
    <x v="4"/>
    <s v="London"/>
    <x v="0"/>
    <x v="0"/>
    <d v="2018-08-06T00:00:00"/>
    <d v="2022-12-01T00:00:00"/>
    <x v="2"/>
    <x v="14"/>
    <s v="I"/>
    <s v="GBP"/>
    <n v="183150.00000000003"/>
    <n v="813412.60000000009"/>
    <n v="0"/>
    <n v="0"/>
    <n v="813412.60000000009"/>
    <n v="0"/>
    <n v="0"/>
    <n v="0"/>
    <n v="0"/>
    <n v="0"/>
    <n v="996562.60000000009"/>
    <s v="GBP"/>
    <n v="188644.50000000003"/>
    <n v="188644.50000000003"/>
    <x v="1"/>
    <n v="243708.54751385367"/>
    <x v="1845"/>
    <n v="251019.80393926927"/>
    <n v="251019.80393926927"/>
    <n v="2.9999999999999968E-2"/>
  </r>
  <r>
    <x v="1851"/>
    <x v="0"/>
    <s v="Newport Beach"/>
    <x v="2"/>
    <x v="2"/>
    <d v="2018-07-16T00:00:00"/>
    <d v="2022-12-01T00:00:00"/>
    <x v="2"/>
    <x v="7"/>
    <s v="X"/>
    <s v="USD"/>
    <n v="234520.00000000003"/>
    <n v="888250.00000000012"/>
    <n v="288750"/>
    <n v="0"/>
    <n v="1177000"/>
    <n v="0"/>
    <n v="0"/>
    <n v="0"/>
    <n v="0"/>
    <n v="0"/>
    <n v="1411520"/>
    <s v="USD"/>
    <n v="250936.40000000005"/>
    <n v="250936.40000000005"/>
    <x v="1"/>
    <n v="234520.00000000003"/>
    <x v="1846"/>
    <n v="250936.40000000005"/>
    <n v="250936.40000000005"/>
    <n v="7.000000000000009E-2"/>
  </r>
  <r>
    <x v="1852"/>
    <x v="4"/>
    <s v="New York"/>
    <x v="2"/>
    <x v="2"/>
    <d v="2018-07-16T00:00:00"/>
    <d v="2022-12-01T00:00:00"/>
    <x v="2"/>
    <x v="24"/>
    <s v="B"/>
    <s v="USD"/>
    <n v="262350.00000000006"/>
    <n v="313500"/>
    <n v="25250"/>
    <n v="0"/>
    <n v="338750"/>
    <n v="0"/>
    <n v="0"/>
    <n v="0"/>
    <n v="0"/>
    <n v="0"/>
    <n v="601100"/>
    <s v="USD"/>
    <n v="270220.50000000006"/>
    <n v="270220.50000000006"/>
    <x v="1"/>
    <n v="262350.00000000006"/>
    <x v="1847"/>
    <n v="270220.50000000006"/>
    <n v="270220.50000000006"/>
    <n v="2.9999999999999992E-2"/>
  </r>
  <r>
    <x v="1853"/>
    <x v="4"/>
    <s v="New York"/>
    <x v="2"/>
    <x v="2"/>
    <d v="2018-07-02T00:00:00"/>
    <d v="2022-12-01T00:00:00"/>
    <x v="2"/>
    <x v="0"/>
    <s v="Y"/>
    <s v="USD"/>
    <n v="353100"/>
    <n v="20020000"/>
    <n v="0"/>
    <n v="0"/>
    <n v="20020000"/>
    <n v="0"/>
    <n v="0"/>
    <n v="0"/>
    <n v="0"/>
    <n v="3030000"/>
    <n v="23403100"/>
    <s v="USD"/>
    <n v="374286"/>
    <n v="374286"/>
    <x v="1"/>
    <n v="353100"/>
    <x v="1848"/>
    <n v="374286"/>
    <n v="374286"/>
    <n v="0.06"/>
  </r>
  <r>
    <x v="1854"/>
    <x v="4"/>
    <s v="New York"/>
    <x v="2"/>
    <x v="2"/>
    <d v="2018-07-02T00:00:00"/>
    <d v="2022-12-01T00:00:00"/>
    <x v="2"/>
    <x v="25"/>
    <s v="R"/>
    <s v="USD"/>
    <n v="244860.00000000003"/>
    <n v="4806494"/>
    <n v="1406180.1600000001"/>
    <n v="0"/>
    <n v="6212674.1600000001"/>
    <n v="0"/>
    <n v="0"/>
    <n v="0"/>
    <n v="0"/>
    <n v="1120000"/>
    <n v="7577534.1600000001"/>
    <s v="USD"/>
    <n v="252205.80000000005"/>
    <n v="252205.80000000005"/>
    <x v="1"/>
    <n v="244860.00000000003"/>
    <x v="1849"/>
    <n v="252205.80000000005"/>
    <n v="252205.80000000005"/>
    <n v="3.0000000000000068E-2"/>
  </r>
  <r>
    <x v="1855"/>
    <x v="4"/>
    <s v="New York"/>
    <x v="2"/>
    <x v="2"/>
    <d v="2018-07-02T00:00:00"/>
    <d v="2022-12-01T00:00:00"/>
    <x v="2"/>
    <x v="17"/>
    <s v="U"/>
    <s v="USD"/>
    <n v="271040.00000000006"/>
    <n v="1483680.0000000002"/>
    <n v="0"/>
    <n v="0"/>
    <n v="1483680.0000000002"/>
    <n v="0"/>
    <n v="0"/>
    <n v="0"/>
    <n v="0"/>
    <n v="247500.00000000003"/>
    <n v="2002220.0000000002"/>
    <s v="USD"/>
    <n v="284592.00000000006"/>
    <n v="284592.00000000006"/>
    <x v="1"/>
    <n v="271040.00000000006"/>
    <x v="1850"/>
    <n v="284592.00000000006"/>
    <n v="284592.00000000006"/>
    <n v="4.9999999999999989E-2"/>
  </r>
  <r>
    <x v="1856"/>
    <x v="0"/>
    <s v="London"/>
    <x v="0"/>
    <x v="0"/>
    <d v="2005-04-11T00:00:00"/>
    <d v="2022-12-01T00:00:00"/>
    <x v="2"/>
    <x v="0"/>
    <s v="N"/>
    <s v="GBP"/>
    <n v="129615.20000000001"/>
    <n v="120661.20000000001"/>
    <n v="0"/>
    <n v="0"/>
    <n v="120661.20000000001"/>
    <n v="0"/>
    <n v="0"/>
    <n v="0"/>
    <n v="0"/>
    <n v="0"/>
    <n v="250276.40000000002"/>
    <s v="GBP"/>
    <n v="133503.65600000002"/>
    <n v="133503.65600000002"/>
    <x v="0"/>
    <n v="172472.46588980424"/>
    <x v="1851"/>
    <n v="177646.63986649836"/>
    <n v="177646.63986649836"/>
    <n v="2.9999999999999943E-2"/>
  </r>
  <r>
    <x v="1857"/>
    <x v="0"/>
    <s v="New York"/>
    <x v="2"/>
    <x v="2"/>
    <d v="2018-07-02T00:00:00"/>
    <d v="2022-12-01T00:00:00"/>
    <x v="2"/>
    <x v="17"/>
    <s v="L"/>
    <s v="USD"/>
    <n v="234520.00000000003"/>
    <n v="971520.00000000012"/>
    <n v="27500.000000000004"/>
    <n v="0"/>
    <n v="999020.00000000012"/>
    <n v="0"/>
    <n v="0"/>
    <n v="0"/>
    <n v="0"/>
    <n v="0"/>
    <n v="1233540.0000000002"/>
    <s v="USD"/>
    <n v="253281.60000000003"/>
    <n v="253281.60000000003"/>
    <x v="1"/>
    <n v="234520.00000000003"/>
    <x v="1852"/>
    <n v="253281.60000000003"/>
    <n v="253281.60000000003"/>
    <n v="8.0000000000000016E-2"/>
  </r>
  <r>
    <x v="1858"/>
    <x v="0"/>
    <s v="New York"/>
    <x v="2"/>
    <x v="2"/>
    <d v="2018-07-23T00:00:00"/>
    <d v="2022-12-01T00:00:00"/>
    <x v="2"/>
    <x v="0"/>
    <s v="T"/>
    <s v="USD"/>
    <n v="209440.00000000006"/>
    <n v="780780.00000000012"/>
    <n v="0"/>
    <n v="0"/>
    <n v="780780.00000000012"/>
    <n v="0"/>
    <n v="0"/>
    <n v="0"/>
    <n v="0"/>
    <n v="0"/>
    <n v="990220.00000000023"/>
    <s v="USD"/>
    <n v="217817.60000000006"/>
    <n v="217817.60000000006"/>
    <x v="1"/>
    <n v="209440.00000000006"/>
    <x v="1853"/>
    <n v="217817.60000000006"/>
    <n v="217817.60000000006"/>
    <n v="4.0000000000000015E-2"/>
  </r>
  <r>
    <x v="1859"/>
    <x v="4"/>
    <s v="New York"/>
    <x v="2"/>
    <x v="2"/>
    <d v="2018-07-25T00:00:00"/>
    <d v="2022-12-01T00:00:00"/>
    <x v="2"/>
    <x v="5"/>
    <s v="U"/>
    <s v="USD"/>
    <n v="248600"/>
    <n v="760320.00000000012"/>
    <n v="67600"/>
    <n v="0"/>
    <n v="827920.00000000012"/>
    <n v="0"/>
    <n v="0"/>
    <n v="0"/>
    <n v="0"/>
    <n v="0"/>
    <n v="1076520"/>
    <s v="USD"/>
    <n v="280918"/>
    <n v="280918"/>
    <x v="1"/>
    <n v="248600"/>
    <x v="1854"/>
    <n v="280918"/>
    <n v="280918"/>
    <n v="0.13"/>
  </r>
  <r>
    <x v="1860"/>
    <x v="4"/>
    <s v="New York"/>
    <x v="2"/>
    <x v="2"/>
    <d v="2018-07-09T00:00:00"/>
    <d v="2022-12-01T00:00:00"/>
    <x v="2"/>
    <x v="5"/>
    <s v="J"/>
    <s v="USD"/>
    <n v="213840.00000000006"/>
    <n v="520520"/>
    <n v="0"/>
    <n v="0"/>
    <n v="520520"/>
    <n v="0"/>
    <n v="0"/>
    <n v="0"/>
    <n v="0"/>
    <n v="0"/>
    <n v="734360"/>
    <s v="USD"/>
    <n v="220255.20000000007"/>
    <n v="220255.20000000007"/>
    <x v="1"/>
    <n v="213840.00000000006"/>
    <x v="1855"/>
    <n v="220255.20000000007"/>
    <n v="220255.20000000007"/>
    <n v="3.0000000000000047E-2"/>
  </r>
  <r>
    <x v="1861"/>
    <x v="4"/>
    <s v="New York"/>
    <x v="2"/>
    <x v="2"/>
    <d v="2018-07-23T00:00:00"/>
    <d v="2022-12-01T00:00:00"/>
    <x v="2"/>
    <x v="8"/>
    <s v="Y"/>
    <s v="USD"/>
    <n v="233310.00000000003"/>
    <n v="2719200"/>
    <n v="330750"/>
    <n v="0"/>
    <n v="3049950"/>
    <n v="0"/>
    <n v="0"/>
    <n v="0"/>
    <n v="0"/>
    <n v="444000.00000000006"/>
    <n v="3727260"/>
    <s v="USD"/>
    <n v="237976.20000000004"/>
    <n v="237976.20000000004"/>
    <x v="1"/>
    <n v="233310.00000000003"/>
    <x v="1856"/>
    <n v="237976.20000000004"/>
    <n v="237976.20000000004"/>
    <n v="2.0000000000000049E-2"/>
  </r>
  <r>
    <x v="1862"/>
    <x v="4"/>
    <s v="New York"/>
    <x v="2"/>
    <x v="2"/>
    <d v="2018-07-23T00:00:00"/>
    <d v="2022-12-01T00:00:00"/>
    <x v="3"/>
    <x v="19"/>
    <s v="W"/>
    <s v="USD"/>
    <n v="244420.00000000003"/>
    <n v="718080.00000000012"/>
    <n v="0"/>
    <n v="0"/>
    <n v="718080.00000000012"/>
    <n v="0"/>
    <n v="0"/>
    <n v="0"/>
    <n v="0"/>
    <n v="330000"/>
    <n v="1292500"/>
    <s v="USD"/>
    <n v="268862.00000000006"/>
    <n v="268862.00000000006"/>
    <x v="1"/>
    <n v="244420.00000000003"/>
    <x v="1857"/>
    <n v="268862.00000000006"/>
    <n v="268862.00000000006"/>
    <n v="0.1000000000000001"/>
  </r>
  <r>
    <x v="1863"/>
    <x v="1"/>
    <s v="Wilmington"/>
    <x v="2"/>
    <x v="2"/>
    <d v="2018-07-23T00:00:00"/>
    <d v="2022-12-01T00:00:00"/>
    <x v="1"/>
    <x v="11"/>
    <s v="C"/>
    <s v="USD"/>
    <n v="89936.000000000015"/>
    <n v="5480.2000000000007"/>
    <n v="0"/>
    <n v="0"/>
    <n v="5480.2000000000007"/>
    <n v="0"/>
    <n v="0"/>
    <n v="0"/>
    <n v="0"/>
    <n v="0"/>
    <n v="95416.200000000012"/>
    <s v="USD"/>
    <n v="102527.04000000002"/>
    <n v="102527.04000000002"/>
    <x v="1"/>
    <n v="89936.000000000015"/>
    <x v="1858"/>
    <n v="102527.04000000002"/>
    <n v="102527.04000000002"/>
    <n v="0.14000000000000007"/>
  </r>
  <r>
    <x v="1864"/>
    <x v="0"/>
    <s v="New York"/>
    <x v="2"/>
    <x v="2"/>
    <d v="2018-07-23T00:00:00"/>
    <d v="2022-12-01T00:00:00"/>
    <x v="1"/>
    <x v="16"/>
    <s v="B"/>
    <s v="USD"/>
    <n v="213180.00000000006"/>
    <n v="120736.00000000001"/>
    <n v="0"/>
    <n v="0"/>
    <n v="120736.00000000001"/>
    <n v="0"/>
    <n v="0"/>
    <n v="0"/>
    <n v="0"/>
    <n v="0"/>
    <n v="333916.00000000006"/>
    <s v="USD"/>
    <n v="217443.60000000006"/>
    <n v="217443.60000000006"/>
    <x v="1"/>
    <n v="213180.00000000006"/>
    <x v="1859"/>
    <n v="217443.60000000006"/>
    <n v="217443.60000000006"/>
    <n v="2.0000000000000021E-2"/>
  </r>
  <r>
    <x v="1865"/>
    <x v="3"/>
    <s v="New York"/>
    <x v="2"/>
    <x v="2"/>
    <d v="2018-09-10T00:00:00"/>
    <d v="2022-12-01T00:00:00"/>
    <x v="2"/>
    <x v="11"/>
    <s v="Y"/>
    <s v="USD"/>
    <n v="154440"/>
    <n v="49637.500000000007"/>
    <n v="0"/>
    <n v="0"/>
    <n v="49637.500000000007"/>
    <n v="0"/>
    <n v="0"/>
    <n v="0"/>
    <n v="0"/>
    <n v="0"/>
    <n v="204077.5"/>
    <s v="USD"/>
    <n v="174517.19999999998"/>
    <n v="174517.19999999998"/>
    <x v="1"/>
    <n v="154440"/>
    <x v="1860"/>
    <n v="174517.19999999998"/>
    <n v="174517.19999999998"/>
    <n v="0.12999999999999989"/>
  </r>
  <r>
    <x v="1866"/>
    <x v="4"/>
    <s v="Princeton"/>
    <x v="2"/>
    <x v="2"/>
    <d v="2018-07-23T00:00:00"/>
    <d v="2022-12-01T00:00:00"/>
    <x v="2"/>
    <x v="9"/>
    <s v="S"/>
    <s v="USD"/>
    <n v="215050.00000000003"/>
    <n v="316635"/>
    <n v="39574.980000000003"/>
    <n v="0"/>
    <n v="356209.98"/>
    <n v="0"/>
    <n v="0"/>
    <n v="0"/>
    <n v="0"/>
    <n v="0"/>
    <n v="571259.98"/>
    <s v="USD"/>
    <n v="223652.00000000003"/>
    <n v="223652.00000000003"/>
    <x v="1"/>
    <n v="215050.00000000003"/>
    <x v="1861"/>
    <n v="223652.00000000003"/>
    <n v="223652.00000000003"/>
    <n v="3.9999999999999994E-2"/>
  </r>
  <r>
    <x v="1867"/>
    <x v="3"/>
    <s v="Princeton"/>
    <x v="2"/>
    <x v="2"/>
    <d v="2003-06-09T00:00:00"/>
    <d v="2022-12-01T00:00:00"/>
    <x v="3"/>
    <x v="0"/>
    <s v="T"/>
    <s v="USD"/>
    <n v="122197.68000000002"/>
    <n v="20680"/>
    <n v="0"/>
    <n v="0"/>
    <n v="20680"/>
    <n v="0"/>
    <n v="0"/>
    <n v="0"/>
    <n v="0"/>
    <n v="0"/>
    <n v="142877.68000000002"/>
    <s v="USD"/>
    <n v="130751.51760000004"/>
    <n v="130751.51760000004"/>
    <x v="0"/>
    <n v="122197.68000000002"/>
    <x v="1862"/>
    <n v="130751.51760000004"/>
    <n v="130751.51760000004"/>
    <n v="7.0000000000000104E-2"/>
  </r>
  <r>
    <x v="1868"/>
    <x v="0"/>
    <s v="New York"/>
    <x v="2"/>
    <x v="2"/>
    <d v="2018-11-12T00:00:00"/>
    <d v="2022-12-01T00:00:00"/>
    <x v="3"/>
    <x v="5"/>
    <s v="P"/>
    <s v="USD"/>
    <n v="186560"/>
    <n v="261360"/>
    <n v="0"/>
    <n v="0"/>
    <n v="261360"/>
    <n v="0"/>
    <n v="0"/>
    <n v="0"/>
    <n v="0"/>
    <n v="0"/>
    <n v="447920"/>
    <s v="USD"/>
    <n v="194022.39999999999"/>
    <n v="194022.39999999999"/>
    <x v="1"/>
    <n v="186560"/>
    <x v="1863"/>
    <n v="194022.39999999999"/>
    <n v="194022.39999999999"/>
    <n v="3.9999999999999966E-2"/>
  </r>
  <r>
    <x v="1869"/>
    <x v="3"/>
    <s v="New York"/>
    <x v="2"/>
    <x v="2"/>
    <d v="2018-07-23T00:00:00"/>
    <d v="2022-12-01T00:00:00"/>
    <x v="1"/>
    <x v="19"/>
    <s v="W"/>
    <s v="USD"/>
    <n v="164450"/>
    <n v="27456.000000000004"/>
    <n v="0"/>
    <n v="0"/>
    <n v="27456.000000000004"/>
    <n v="0"/>
    <n v="0"/>
    <n v="0"/>
    <n v="0"/>
    <n v="0"/>
    <n v="191906"/>
    <s v="USD"/>
    <n v="182539.50000000003"/>
    <n v="182539.50000000003"/>
    <x v="1"/>
    <n v="164450"/>
    <x v="1864"/>
    <n v="182539.50000000003"/>
    <n v="182539.50000000003"/>
    <n v="0.11000000000000018"/>
  </r>
  <r>
    <x v="1870"/>
    <x v="3"/>
    <s v="Chicago"/>
    <x v="2"/>
    <x v="2"/>
    <d v="2018-07-23T00:00:00"/>
    <d v="2022-12-01T00:00:00"/>
    <x v="0"/>
    <x v="22"/>
    <s v="G"/>
    <s v="USD"/>
    <n v="146520"/>
    <n v="56100"/>
    <n v="0"/>
    <n v="0"/>
    <n v="56100"/>
    <n v="0"/>
    <n v="0"/>
    <n v="0"/>
    <n v="0"/>
    <n v="0"/>
    <n v="202620"/>
    <s v="USD"/>
    <n v="150915.6"/>
    <n v="150915.6"/>
    <x v="1"/>
    <n v="146520"/>
    <x v="1865"/>
    <n v="150915.6"/>
    <n v="150915.6"/>
    <n v="3.0000000000000041E-2"/>
  </r>
  <r>
    <x v="1871"/>
    <x v="0"/>
    <s v="New York"/>
    <x v="2"/>
    <x v="2"/>
    <d v="2018-07-23T00:00:00"/>
    <d v="2022-12-01T00:00:00"/>
    <x v="1"/>
    <x v="21"/>
    <s v="B"/>
    <s v="USD"/>
    <n v="185845"/>
    <n v="80080"/>
    <n v="0"/>
    <n v="0"/>
    <n v="80080"/>
    <n v="0"/>
    <n v="0"/>
    <n v="0"/>
    <n v="0"/>
    <n v="0"/>
    <n v="265925"/>
    <s v="USD"/>
    <n v="193278.80000000002"/>
    <n v="193278.80000000002"/>
    <x v="1"/>
    <n v="185845"/>
    <x v="1866"/>
    <n v="193278.80000000002"/>
    <n v="193278.80000000002"/>
    <n v="4.0000000000000091E-2"/>
  </r>
  <r>
    <x v="1872"/>
    <x v="3"/>
    <s v="New York"/>
    <x v="2"/>
    <x v="2"/>
    <d v="2018-07-23T00:00:00"/>
    <d v="2022-12-01T00:00:00"/>
    <x v="1"/>
    <x v="1"/>
    <s v="J"/>
    <s v="USD"/>
    <n v="147207.5"/>
    <n v="42097.000000000007"/>
    <n v="0"/>
    <n v="0"/>
    <n v="42097.000000000007"/>
    <n v="0"/>
    <n v="0"/>
    <n v="0"/>
    <n v="0"/>
    <n v="0"/>
    <n v="189304.5"/>
    <s v="USD"/>
    <n v="150151.65"/>
    <n v="150151.65"/>
    <x v="1"/>
    <n v="147207.5"/>
    <x v="1867"/>
    <n v="150151.65"/>
    <n v="150151.65"/>
    <n v="1.9999999999999959E-2"/>
  </r>
  <r>
    <x v="1873"/>
    <x v="4"/>
    <s v="New York"/>
    <x v="2"/>
    <x v="2"/>
    <d v="2018-07-23T00:00:00"/>
    <d v="2022-12-01T00:00:00"/>
    <x v="0"/>
    <x v="8"/>
    <s v="P"/>
    <s v="GBP"/>
    <n v="253000"/>
    <n v="626240"/>
    <n v="1000"/>
    <n v="500"/>
    <n v="627740"/>
    <n v="0"/>
    <n v="0"/>
    <n v="0"/>
    <n v="0"/>
    <n v="367330"/>
    <n v="1248070"/>
    <s v="GBP"/>
    <n v="270710"/>
    <n v="270710"/>
    <x v="1"/>
    <n v="336654.45001913718"/>
    <x v="1868"/>
    <n v="360220.26152047678"/>
    <n v="360220.26152047678"/>
    <n v="6.9999999999999993E-2"/>
  </r>
  <r>
    <x v="1874"/>
    <x v="3"/>
    <s v="Sydney"/>
    <x v="4"/>
    <x v="1"/>
    <d v="2018-07-23T00:00:00"/>
    <d v="2022-12-01T00:00:00"/>
    <x v="1"/>
    <x v="2"/>
    <s v="A"/>
    <s v="USD"/>
    <n v="163350"/>
    <n v="39600"/>
    <n v="0"/>
    <n v="0"/>
    <n v="39600"/>
    <n v="0"/>
    <n v="0"/>
    <n v="0"/>
    <n v="0"/>
    <n v="0"/>
    <n v="202950"/>
    <s v="USD"/>
    <n v="169884"/>
    <n v="169884"/>
    <x v="1"/>
    <n v="163350"/>
    <x v="1869"/>
    <n v="169884"/>
    <n v="169884"/>
    <n v="0.04"/>
  </r>
  <r>
    <x v="1875"/>
    <x v="8"/>
    <s v="San Francisco"/>
    <x v="2"/>
    <x v="2"/>
    <d v="2018-07-23T00:00:00"/>
    <d v="2022-12-01T00:00:00"/>
    <x v="0"/>
    <x v="22"/>
    <s v="W"/>
    <s v="USD"/>
    <n v="163240"/>
    <n v="22727.100000000002"/>
    <n v="0"/>
    <n v="0"/>
    <n v="22727.100000000002"/>
    <n v="0"/>
    <n v="0"/>
    <n v="0"/>
    <n v="0"/>
    <n v="0"/>
    <n v="185967.1"/>
    <s v="USD"/>
    <n v="179564"/>
    <n v="179564"/>
    <x v="1"/>
    <n v="163240"/>
    <x v="1870"/>
    <n v="179564"/>
    <n v="179564"/>
    <n v="0.1"/>
  </r>
  <r>
    <x v="1876"/>
    <x v="4"/>
    <s v="New York"/>
    <x v="2"/>
    <x v="2"/>
    <d v="2018-07-23T00:00:00"/>
    <d v="2022-12-01T00:00:00"/>
    <x v="3"/>
    <x v="11"/>
    <s v="N"/>
    <s v="USD"/>
    <n v="258940.00000000006"/>
    <n v="985710"/>
    <n v="0"/>
    <n v="0"/>
    <n v="985710"/>
    <n v="0"/>
    <n v="0"/>
    <n v="0"/>
    <n v="0"/>
    <n v="172500"/>
    <n v="1417150"/>
    <s v="USD"/>
    <n v="261529.40000000005"/>
    <n v="261529.40000000005"/>
    <x v="1"/>
    <n v="258940.00000000006"/>
    <x v="1871"/>
    <n v="261529.40000000005"/>
    <n v="261529.40000000005"/>
    <n v="9.9999999999999759E-3"/>
  </r>
  <r>
    <x v="1877"/>
    <x v="3"/>
    <s v="New York"/>
    <x v="2"/>
    <x v="2"/>
    <d v="2018-07-23T00:00:00"/>
    <d v="2022-12-01T00:00:00"/>
    <x v="0"/>
    <x v="25"/>
    <s v="J"/>
    <s v="USD"/>
    <n v="144342"/>
    <n v="99110.000000000015"/>
    <n v="0"/>
    <n v="0"/>
    <n v="99110.000000000015"/>
    <n v="0"/>
    <n v="0"/>
    <n v="0"/>
    <n v="0"/>
    <n v="0"/>
    <n v="243452"/>
    <s v="USD"/>
    <n v="161663.04000000001"/>
    <n v="161663.04000000001"/>
    <x v="1"/>
    <n v="144342"/>
    <x v="1872"/>
    <n v="161663.04000000001"/>
    <n v="161663.04000000001"/>
    <n v="0.12000000000000005"/>
  </r>
  <r>
    <x v="1878"/>
    <x v="1"/>
    <s v="Tokyo"/>
    <x v="1"/>
    <x v="1"/>
    <d v="2005-05-02T00:00:00"/>
    <d v="2022-12-01T00:00:00"/>
    <x v="1"/>
    <x v="8"/>
    <s v="E"/>
    <s v="JPY"/>
    <n v="11286000.000000002"/>
    <n v="1329900"/>
    <n v="0"/>
    <n v="0"/>
    <n v="1329900"/>
    <n v="0"/>
    <n v="0"/>
    <n v="0"/>
    <n v="0"/>
    <n v="0"/>
    <n v="12615900.000000002"/>
    <s v="JPY"/>
    <n v="12866040.000000004"/>
    <n v="12866040.000000004"/>
    <x v="0"/>
    <n v="103879.60789728015"/>
    <x v="1873"/>
    <n v="118422.75300289939"/>
    <n v="118422.75300289939"/>
    <n v="0.14000000000000024"/>
  </r>
  <r>
    <x v="1879"/>
    <x v="0"/>
    <s v="New York"/>
    <x v="2"/>
    <x v="2"/>
    <d v="2018-07-23T00:00:00"/>
    <d v="2022-12-01T00:00:00"/>
    <x v="0"/>
    <x v="18"/>
    <s v="T"/>
    <s v="USD"/>
    <n v="142758"/>
    <n v="112112.00000000001"/>
    <n v="0"/>
    <n v="0"/>
    <n v="112112.00000000001"/>
    <n v="0"/>
    <n v="0"/>
    <n v="0"/>
    <n v="0"/>
    <n v="0"/>
    <n v="254870"/>
    <s v="USD"/>
    <n v="144185.57999999999"/>
    <n v="144185.57999999999"/>
    <x v="1"/>
    <n v="142758"/>
    <x v="1874"/>
    <n v="144185.57999999999"/>
    <n v="144185.57999999999"/>
    <n v="9.99999999999991E-3"/>
  </r>
  <r>
    <x v="1880"/>
    <x v="7"/>
    <s v="London"/>
    <x v="0"/>
    <x v="0"/>
    <d v="2018-07-11T00:00:00"/>
    <d v="2022-12-01T00:00:00"/>
    <x v="4"/>
    <x v="15"/>
    <s v="E"/>
    <s v="GBP"/>
    <n v="37075.5"/>
    <n v="4268"/>
    <n v="0"/>
    <n v="0"/>
    <n v="4268"/>
    <n v="0"/>
    <n v="0"/>
    <n v="0"/>
    <n v="0"/>
    <n v="0"/>
    <n v="41343.5"/>
    <s v="GBP"/>
    <n v="40783.050000000003"/>
    <n v="40783.050000000003"/>
    <x v="1"/>
    <n v="49334.514077804422"/>
    <x v="1875"/>
    <n v="54267.965485584871"/>
    <n v="54267.965485584871"/>
    <n v="0.10000000000000013"/>
  </r>
  <r>
    <x v="1881"/>
    <x v="1"/>
    <s v="Wilmington"/>
    <x v="2"/>
    <x v="2"/>
    <d v="2018-08-27T00:00:00"/>
    <d v="2022-12-01T00:00:00"/>
    <x v="1"/>
    <x v="14"/>
    <s v="G"/>
    <s v="USD"/>
    <n v="89133.000000000015"/>
    <n v="4111.8"/>
    <n v="0"/>
    <n v="0"/>
    <n v="4111.8"/>
    <n v="0"/>
    <n v="0"/>
    <n v="0"/>
    <n v="0"/>
    <n v="0"/>
    <n v="93244.800000000017"/>
    <s v="USD"/>
    <n v="92698.320000000022"/>
    <n v="92698.320000000022"/>
    <x v="1"/>
    <n v="89133.000000000015"/>
    <x v="1876"/>
    <n v="92698.320000000022"/>
    <n v="92698.320000000022"/>
    <n v="4.000000000000007E-2"/>
  </r>
  <r>
    <x v="1882"/>
    <x v="0"/>
    <s v="London"/>
    <x v="0"/>
    <x v="0"/>
    <d v="2018-07-16T00:00:00"/>
    <d v="2022-12-01T00:00:00"/>
    <x v="4"/>
    <x v="22"/>
    <s v="T"/>
    <s v="GBP"/>
    <n v="94160"/>
    <n v="63360"/>
    <n v="0"/>
    <n v="0"/>
    <n v="63360"/>
    <n v="0"/>
    <n v="0"/>
    <n v="0"/>
    <n v="0"/>
    <n v="0"/>
    <n v="157520"/>
    <s v="GBP"/>
    <n v="96984.8"/>
    <n v="96984.8"/>
    <x v="1"/>
    <n v="125294.00400712235"/>
    <x v="1877"/>
    <n v="129052.82412733602"/>
    <n v="129052.82412733602"/>
    <n v="2.9999999999999995E-2"/>
  </r>
  <r>
    <x v="1883"/>
    <x v="3"/>
    <s v="London"/>
    <x v="0"/>
    <x v="0"/>
    <d v="2018-07-16T00:00:00"/>
    <d v="2022-12-01T00:00:00"/>
    <x v="0"/>
    <x v="4"/>
    <s v="T"/>
    <s v="GBP"/>
    <n v="61439.400000000009"/>
    <n v="11484.000000000002"/>
    <n v="0"/>
    <n v="0"/>
    <n v="11484.000000000002"/>
    <n v="0"/>
    <n v="0"/>
    <n v="0"/>
    <n v="0"/>
    <n v="0"/>
    <n v="72923.400000000009"/>
    <s v="GBP"/>
    <n v="63896.97600000001"/>
    <n v="63896.97600000001"/>
    <x v="1"/>
    <n v="81754.337614647346"/>
    <x v="1878"/>
    <n v="85024.511119233241"/>
    <n v="85024.511119233241"/>
    <n v="4.0000000000000015E-2"/>
  </r>
  <r>
    <x v="1884"/>
    <x v="4"/>
    <s v="New York"/>
    <x v="2"/>
    <x v="2"/>
    <d v="2018-07-16T00:00:00"/>
    <d v="2022-12-01T00:00:00"/>
    <x v="2"/>
    <x v="23"/>
    <s v="P"/>
    <s v="USD"/>
    <n v="237930.00000000003"/>
    <n v="593340"/>
    <n v="0"/>
    <n v="0"/>
    <n v="593340"/>
    <n v="0"/>
    <n v="0"/>
    <n v="0"/>
    <n v="0"/>
    <n v="0"/>
    <n v="831270"/>
    <s v="USD"/>
    <n v="249826.50000000003"/>
    <n v="249826.50000000003"/>
    <x v="1"/>
    <n v="237930.00000000003"/>
    <x v="1879"/>
    <n v="249826.50000000003"/>
    <n v="249826.50000000003"/>
    <n v="4.9999999999999996E-2"/>
  </r>
  <r>
    <x v="1885"/>
    <x v="3"/>
    <s v="New York"/>
    <x v="2"/>
    <x v="2"/>
    <d v="2018-07-16T00:00:00"/>
    <d v="2022-12-01T00:00:00"/>
    <x v="0"/>
    <x v="11"/>
    <s v="Z"/>
    <s v="USD"/>
    <n v="188644.50000000003"/>
    <n v="57024.000000000007"/>
    <n v="0"/>
    <n v="0"/>
    <n v="57024.000000000007"/>
    <n v="0"/>
    <n v="0"/>
    <n v="0"/>
    <n v="0"/>
    <n v="0"/>
    <n v="245668.50000000003"/>
    <s v="USD"/>
    <n v="201849.61500000005"/>
    <n v="201849.61500000005"/>
    <x v="1"/>
    <n v="188644.50000000003"/>
    <x v="1880"/>
    <n v="201849.61500000005"/>
    <n v="201849.61500000005"/>
    <n v="7.000000000000009E-2"/>
  </r>
  <r>
    <x v="1886"/>
    <x v="0"/>
    <s v="London"/>
    <x v="0"/>
    <x v="0"/>
    <d v="2018-07-16T00:00:00"/>
    <d v="2022-12-01T00:00:00"/>
    <x v="0"/>
    <x v="1"/>
    <s v="R"/>
    <s v="GBP"/>
    <n v="96800.000000000015"/>
    <n v="75757"/>
    <n v="0"/>
    <n v="0"/>
    <n v="75757"/>
    <n v="0"/>
    <n v="0"/>
    <n v="0"/>
    <n v="0"/>
    <n v="0"/>
    <n v="172557"/>
    <s v="GBP"/>
    <n v="97768.000000000015"/>
    <n v="97768.000000000015"/>
    <x v="1"/>
    <n v="128806.92000732206"/>
    <x v="1881"/>
    <n v="130094.98920739528"/>
    <n v="130094.98920739528"/>
    <n v="1.0000000000000021E-2"/>
  </r>
  <r>
    <x v="1887"/>
    <x v="7"/>
    <s v="Hong Kong"/>
    <x v="3"/>
    <x v="1"/>
    <d v="2018-07-30T00:00:00"/>
    <d v="2022-12-01T00:00:00"/>
    <x v="0"/>
    <x v="24"/>
    <s v="L"/>
    <s v="HKD"/>
    <n v="582120"/>
    <n v="160688.00000000003"/>
    <n v="0"/>
    <n v="0"/>
    <n v="160688.00000000003"/>
    <n v="0"/>
    <n v="0"/>
    <n v="29859"/>
    <n v="29859"/>
    <n v="0"/>
    <n v="772667"/>
    <s v="HKD"/>
    <n v="657795.6"/>
    <n v="657795.6"/>
    <x v="1"/>
    <n v="74210.717541097518"/>
    <x v="1882"/>
    <n v="83858.11082144019"/>
    <n v="83858.11082144019"/>
    <n v="0.12999999999999992"/>
  </r>
  <r>
    <x v="1888"/>
    <x v="3"/>
    <s v="London"/>
    <x v="0"/>
    <x v="0"/>
    <d v="2018-07-23T00:00:00"/>
    <d v="2022-12-01T00:00:00"/>
    <x v="0"/>
    <x v="6"/>
    <s v="E"/>
    <s v="GBP"/>
    <n v="99970.200000000026"/>
    <n v="82684.800000000003"/>
    <n v="0"/>
    <n v="0"/>
    <n v="82684.800000000003"/>
    <n v="0"/>
    <n v="0"/>
    <n v="0"/>
    <n v="0"/>
    <n v="0"/>
    <n v="182655.00000000003"/>
    <s v="GBP"/>
    <n v="110966.92200000004"/>
    <n v="110966.92200000004"/>
    <x v="1"/>
    <n v="133025.34663756189"/>
    <x v="1883"/>
    <n v="147658.1347676937"/>
    <n v="147658.1347676937"/>
    <n v="0.11000000000000003"/>
  </r>
  <r>
    <x v="1889"/>
    <x v="0"/>
    <s v="Wilmington"/>
    <x v="2"/>
    <x v="2"/>
    <d v="2007-08-13T00:00:00"/>
    <d v="2022-12-01T00:00:00"/>
    <x v="1"/>
    <x v="0"/>
    <s v="A"/>
    <s v="USD"/>
    <n v="211299.00000000006"/>
    <n v="95095.000000000015"/>
    <n v="0"/>
    <n v="0"/>
    <n v="95095.000000000015"/>
    <n v="0"/>
    <n v="0"/>
    <n v="0"/>
    <n v="0"/>
    <n v="0"/>
    <n v="306394.00000000006"/>
    <s v="USD"/>
    <n v="238767.87000000005"/>
    <n v="238767.87000000005"/>
    <x v="0"/>
    <n v="211299.00000000006"/>
    <x v="1884"/>
    <n v="238767.87000000005"/>
    <n v="238767.87000000005"/>
    <n v="0.12999999999999995"/>
  </r>
  <r>
    <x v="1890"/>
    <x v="3"/>
    <s v="Princeton"/>
    <x v="2"/>
    <x v="2"/>
    <d v="2005-06-13T00:00:00"/>
    <d v="2022-12-01T00:00:00"/>
    <x v="3"/>
    <x v="4"/>
    <s v="N"/>
    <s v="USD"/>
    <n v="157410"/>
    <n v="21235.5"/>
    <n v="0"/>
    <n v="0"/>
    <n v="21235.5"/>
    <n v="0"/>
    <n v="0"/>
    <n v="0"/>
    <n v="0"/>
    <n v="0"/>
    <n v="178645.5"/>
    <s v="USD"/>
    <n v="158984.1"/>
    <n v="158984.1"/>
    <x v="0"/>
    <n v="157410"/>
    <x v="1885"/>
    <n v="158984.1"/>
    <n v="158984.1"/>
    <n v="1.0000000000000037E-2"/>
  </r>
  <r>
    <x v="1891"/>
    <x v="3"/>
    <s v="Georgia"/>
    <x v="2"/>
    <x v="2"/>
    <d v="2018-08-06T00:00:00"/>
    <d v="2022-12-01T00:00:00"/>
    <x v="4"/>
    <x v="10"/>
    <s v="J"/>
    <s v="USD"/>
    <n v="135960"/>
    <n v="172738.50000000003"/>
    <n v="0"/>
    <n v="0"/>
    <n v="172738.50000000003"/>
    <n v="298843.51"/>
    <n v="0"/>
    <n v="0"/>
    <n v="298843.51"/>
    <n v="0"/>
    <n v="607542.01"/>
    <s v="USD"/>
    <n v="141398.39999999999"/>
    <n v="141398.39999999999"/>
    <x v="1"/>
    <n v="135960"/>
    <x v="1886"/>
    <n v="141398.39999999999"/>
    <n v="141398.39999999999"/>
    <n v="3.9999999999999959E-2"/>
  </r>
  <r>
    <x v="1892"/>
    <x v="0"/>
    <s v="Texas"/>
    <x v="2"/>
    <x v="2"/>
    <d v="2018-08-06T00:00:00"/>
    <d v="2022-12-01T00:00:00"/>
    <x v="4"/>
    <x v="20"/>
    <s v="J"/>
    <s v="USD"/>
    <n v="141240"/>
    <n v="372111.30000000005"/>
    <n v="0"/>
    <n v="0"/>
    <n v="372111.30000000005"/>
    <n v="374511.37999999995"/>
    <n v="0"/>
    <n v="0"/>
    <n v="374511.37999999995"/>
    <n v="0"/>
    <n v="887862.67999999993"/>
    <s v="USD"/>
    <n v="149714.4"/>
    <n v="149714.4"/>
    <x v="1"/>
    <n v="141240"/>
    <x v="1887"/>
    <n v="149714.4"/>
    <n v="149714.4"/>
    <n v="5.9999999999999956E-2"/>
  </r>
  <r>
    <x v="1893"/>
    <x v="0"/>
    <s v="New York"/>
    <x v="2"/>
    <x v="2"/>
    <d v="2018-08-01T00:00:00"/>
    <d v="2022-12-01T00:00:00"/>
    <x v="4"/>
    <x v="3"/>
    <s v="H"/>
    <s v="USD"/>
    <n v="213675.00000000006"/>
    <n v="701800.00000000012"/>
    <n v="0"/>
    <n v="0"/>
    <n v="701800.00000000012"/>
    <n v="0"/>
    <n v="0"/>
    <n v="0"/>
    <n v="0"/>
    <n v="0"/>
    <n v="915475.00000000023"/>
    <s v="USD"/>
    <n v="245726.25000000006"/>
    <n v="245726.25000000006"/>
    <x v="1"/>
    <n v="213675.00000000006"/>
    <x v="1888"/>
    <n v="245726.25000000006"/>
    <n v="245726.25000000006"/>
    <n v="0.14999999999999997"/>
  </r>
  <r>
    <x v="1894"/>
    <x v="2"/>
    <s v="Princeton"/>
    <x v="2"/>
    <x v="2"/>
    <d v="2018-08-01T00:00:00"/>
    <d v="2022-12-01T00:00:00"/>
    <x v="4"/>
    <x v="21"/>
    <s v="B"/>
    <s v="USD"/>
    <n v="82935.600000000006"/>
    <n v="21945.000000000004"/>
    <n v="0"/>
    <n v="0"/>
    <n v="21945.000000000004"/>
    <n v="0"/>
    <n v="816"/>
    <n v="0"/>
    <n v="816"/>
    <n v="0"/>
    <n v="105696.6"/>
    <s v="USD"/>
    <n v="85423.668000000005"/>
    <n v="85423.668000000005"/>
    <x v="1"/>
    <n v="82935.600000000006"/>
    <x v="1889"/>
    <n v="85423.668000000005"/>
    <n v="85423.668000000005"/>
    <n v="2.9999999999999988E-2"/>
  </r>
  <r>
    <x v="1895"/>
    <x v="0"/>
    <s v="London"/>
    <x v="0"/>
    <x v="0"/>
    <d v="2018-08-01T00:00:00"/>
    <d v="2022-12-01T00:00:00"/>
    <x v="2"/>
    <x v="2"/>
    <s v="J"/>
    <s v="GBP"/>
    <n v="127050.00000000003"/>
    <n v="274560"/>
    <n v="0"/>
    <n v="0"/>
    <n v="274560"/>
    <n v="0"/>
    <n v="0"/>
    <n v="0"/>
    <n v="0"/>
    <n v="0"/>
    <n v="401610"/>
    <s v="GBP"/>
    <n v="138484.50000000003"/>
    <n v="138484.50000000003"/>
    <x v="1"/>
    <n v="169059.08250961022"/>
    <x v="1890"/>
    <n v="184274.39993547514"/>
    <n v="184274.39993547514"/>
    <n v="9.0000000000000024E-2"/>
  </r>
  <r>
    <x v="1896"/>
    <x v="0"/>
    <s v="London"/>
    <x v="0"/>
    <x v="0"/>
    <d v="2018-09-04T00:00:00"/>
    <d v="2022-12-01T00:00:00"/>
    <x v="0"/>
    <x v="11"/>
    <s v="Z"/>
    <s v="GBP"/>
    <n v="108680.00000000001"/>
    <n v="62524.000000000007"/>
    <n v="0"/>
    <n v="0"/>
    <n v="62524.000000000007"/>
    <n v="0"/>
    <n v="0"/>
    <n v="0"/>
    <n v="0"/>
    <n v="0"/>
    <n v="171204.00000000003"/>
    <s v="GBP"/>
    <n v="117374.40000000002"/>
    <n v="117374.40000000002"/>
    <x v="1"/>
    <n v="144615.04200822068"/>
    <x v="1891"/>
    <n v="156184.24536887833"/>
    <n v="156184.24536887833"/>
    <n v="7.9999999999999932E-2"/>
  </r>
  <r>
    <x v="1897"/>
    <x v="0"/>
    <s v="Illinois"/>
    <x v="2"/>
    <x v="2"/>
    <d v="2018-08-20T00:00:00"/>
    <d v="2022-12-01T00:00:00"/>
    <x v="4"/>
    <x v="18"/>
    <s v="N"/>
    <s v="USD"/>
    <n v="151800"/>
    <n v="267876.40000000002"/>
    <n v="0"/>
    <n v="0"/>
    <n v="267876.40000000002"/>
    <n v="339975.36000000004"/>
    <n v="0"/>
    <n v="0"/>
    <n v="339975.36000000004"/>
    <n v="0"/>
    <n v="759651.76"/>
    <s v="USD"/>
    <n v="156354"/>
    <n v="156354"/>
    <x v="1"/>
    <n v="151800"/>
    <x v="1892"/>
    <n v="156354"/>
    <n v="156354"/>
    <n v="0.03"/>
  </r>
  <r>
    <x v="1898"/>
    <x v="0"/>
    <s v="Illinois"/>
    <x v="2"/>
    <x v="2"/>
    <d v="2018-09-10T00:00:00"/>
    <d v="2022-12-01T00:00:00"/>
    <x v="4"/>
    <x v="21"/>
    <s v="U"/>
    <s v="USD"/>
    <n v="155540"/>
    <n v="262262"/>
    <n v="0"/>
    <n v="0"/>
    <n v="262262"/>
    <n v="241722.81999999998"/>
    <n v="0"/>
    <n v="0"/>
    <n v="241722.81999999998"/>
    <n v="0"/>
    <n v="659524.81999999995"/>
    <s v="USD"/>
    <n v="175760.19999999998"/>
    <n v="175760.19999999998"/>
    <x v="1"/>
    <n v="155540"/>
    <x v="1893"/>
    <n v="175760.19999999998"/>
    <n v="175760.19999999998"/>
    <n v="0.12999999999999989"/>
  </r>
  <r>
    <x v="1899"/>
    <x v="1"/>
    <s v="Princeton"/>
    <x v="2"/>
    <x v="2"/>
    <d v="2018-08-20T00:00:00"/>
    <d v="2022-12-01T00:00:00"/>
    <x v="1"/>
    <x v="18"/>
    <s v="E"/>
    <s v="USD"/>
    <n v="87120"/>
    <n v="5874.0000000000009"/>
    <n v="0"/>
    <n v="0"/>
    <n v="5874.0000000000009"/>
    <n v="0"/>
    <n v="0"/>
    <n v="0"/>
    <n v="0"/>
    <n v="0"/>
    <n v="92994"/>
    <s v="USD"/>
    <n v="98445.599999999991"/>
    <n v="98445.599999999991"/>
    <x v="1"/>
    <n v="87120"/>
    <x v="1894"/>
    <n v="98445.599999999991"/>
    <n v="98445.599999999991"/>
    <n v="0.12999999999999989"/>
  </r>
  <r>
    <x v="1900"/>
    <x v="3"/>
    <s v="Princeton"/>
    <x v="2"/>
    <x v="2"/>
    <d v="2018-09-22T00:00:00"/>
    <d v="2022-12-01T00:00:00"/>
    <x v="4"/>
    <x v="17"/>
    <s v="Q"/>
    <s v="USD"/>
    <n v="140415.00000000003"/>
    <n v="69248.3"/>
    <n v="0"/>
    <n v="0"/>
    <n v="69248.3"/>
    <n v="0"/>
    <n v="0"/>
    <n v="0"/>
    <n v="0"/>
    <n v="0"/>
    <n v="209663.30000000005"/>
    <s v="USD"/>
    <n v="151648.20000000004"/>
    <n v="151648.20000000004"/>
    <x v="1"/>
    <n v="140415.00000000003"/>
    <x v="1895"/>
    <n v="151648.20000000004"/>
    <n v="151648.20000000004"/>
    <n v="8.0000000000000071E-2"/>
  </r>
  <r>
    <x v="1901"/>
    <x v="1"/>
    <s v="Tokyo"/>
    <x v="1"/>
    <x v="1"/>
    <d v="2005-06-20T00:00:00"/>
    <d v="2022-12-01T00:00:00"/>
    <x v="1"/>
    <x v="7"/>
    <s v="U"/>
    <s v="JPY"/>
    <n v="10494000"/>
    <n v="1416800.0000000002"/>
    <n v="0"/>
    <n v="0"/>
    <n v="1416800.0000000002"/>
    <n v="0"/>
    <n v="0"/>
    <n v="0"/>
    <n v="0"/>
    <n v="0"/>
    <n v="11910800"/>
    <s v="JPY"/>
    <n v="11963160.000000002"/>
    <n v="11963160.000000002"/>
    <x v="0"/>
    <n v="96589.810851856964"/>
    <x v="1896"/>
    <n v="110112.38437111696"/>
    <n v="110112.38437111696"/>
    <n v="0.14000000000000024"/>
  </r>
  <r>
    <x v="1902"/>
    <x v="3"/>
    <s v="New York"/>
    <x v="2"/>
    <x v="2"/>
    <d v="2018-09-22T00:00:00"/>
    <d v="2022-12-01T00:00:00"/>
    <x v="5"/>
    <x v="4"/>
    <s v="Q"/>
    <s v="USD"/>
    <n v="188100.00000000003"/>
    <n v="175780.00000000003"/>
    <n v="0"/>
    <n v="0"/>
    <n v="175780.00000000003"/>
    <n v="0"/>
    <n v="0"/>
    <n v="0"/>
    <n v="0"/>
    <n v="0"/>
    <n v="363880.00000000006"/>
    <s v="USD"/>
    <n v="195624.00000000003"/>
    <n v="195624.00000000003"/>
    <x v="1"/>
    <n v="188100.00000000003"/>
    <x v="1897"/>
    <n v="195624.00000000003"/>
    <n v="195624.00000000003"/>
    <n v="3.9999999999999994E-2"/>
  </r>
  <r>
    <x v="1903"/>
    <x v="3"/>
    <s v="Wilmington"/>
    <x v="2"/>
    <x v="2"/>
    <d v="2018-09-22T00:00:00"/>
    <d v="2022-12-01T00:00:00"/>
    <x v="1"/>
    <x v="19"/>
    <s v="T"/>
    <s v="USD"/>
    <n v="109296.00000000003"/>
    <n v="31020"/>
    <n v="0"/>
    <n v="0"/>
    <n v="31020"/>
    <n v="0"/>
    <n v="0"/>
    <n v="0"/>
    <n v="0"/>
    <n v="0"/>
    <n v="140316.00000000003"/>
    <s v="USD"/>
    <n v="121318.56000000004"/>
    <n v="121318.56000000004"/>
    <x v="1"/>
    <n v="109296.00000000003"/>
    <x v="1898"/>
    <n v="121318.56000000004"/>
    <n v="121318.56000000004"/>
    <n v="0.11000000000000008"/>
  </r>
  <r>
    <x v="1904"/>
    <x v="3"/>
    <s v="Edinburgh"/>
    <x v="0"/>
    <x v="0"/>
    <d v="2018-09-22T00:00:00"/>
    <d v="2022-12-01T00:00:00"/>
    <x v="0"/>
    <x v="14"/>
    <s v="I"/>
    <s v="GBP"/>
    <n v="75790"/>
    <n v="24216.500000000004"/>
    <n v="0"/>
    <n v="0"/>
    <n v="24216.500000000004"/>
    <n v="0"/>
    <n v="0"/>
    <n v="0"/>
    <n v="0"/>
    <n v="0"/>
    <n v="100006.5"/>
    <s v="GBP"/>
    <n v="86400.6"/>
    <n v="86400.6"/>
    <x v="1"/>
    <n v="100849.96350573283"/>
    <x v="1899"/>
    <n v="114968.95839653542"/>
    <n v="114968.95839653542"/>
    <n v="0.14000000000000001"/>
  </r>
  <r>
    <x v="1905"/>
    <x v="3"/>
    <s v="New York"/>
    <x v="2"/>
    <x v="2"/>
    <d v="2018-09-22T00:00:00"/>
    <d v="2022-12-01T00:00:00"/>
    <x v="2"/>
    <x v="14"/>
    <s v="L"/>
    <s v="USD"/>
    <n v="169400"/>
    <n v="69355"/>
    <n v="0"/>
    <n v="0"/>
    <n v="69355"/>
    <n v="0"/>
    <n v="0"/>
    <n v="0"/>
    <n v="0"/>
    <n v="0"/>
    <n v="238755"/>
    <s v="USD"/>
    <n v="189728.00000000003"/>
    <n v="189728.00000000003"/>
    <x v="1"/>
    <n v="169400"/>
    <x v="1900"/>
    <n v="189728.00000000003"/>
    <n v="189728.00000000003"/>
    <n v="0.12000000000000018"/>
  </r>
  <r>
    <x v="1906"/>
    <x v="7"/>
    <s v="New York"/>
    <x v="2"/>
    <x v="2"/>
    <d v="2018-09-22T00:00:00"/>
    <d v="2022-12-01T00:00:00"/>
    <x v="3"/>
    <x v="20"/>
    <s v="E"/>
    <s v="USD"/>
    <n v="94304.10000000002"/>
    <n v="4224"/>
    <n v="0"/>
    <n v="0"/>
    <n v="4224"/>
    <n v="0"/>
    <n v="21134"/>
    <n v="0"/>
    <n v="21134"/>
    <n v="0"/>
    <n v="119662.10000000002"/>
    <s v="USD"/>
    <n v="99019.305000000022"/>
    <n v="99019.305000000022"/>
    <x v="1"/>
    <n v="94304.10000000002"/>
    <x v="1901"/>
    <n v="99019.305000000022"/>
    <n v="99019.305000000022"/>
    <n v="5.000000000000001E-2"/>
  </r>
  <r>
    <x v="1907"/>
    <x v="0"/>
    <s v="New York"/>
    <x v="2"/>
    <x v="2"/>
    <d v="2018-09-22T00:00:00"/>
    <d v="2022-12-01T00:00:00"/>
    <x v="1"/>
    <x v="15"/>
    <s v="S"/>
    <s v="USD"/>
    <n v="85000"/>
    <n v="50000"/>
    <n v="1000"/>
    <n v="500"/>
    <n v="51500"/>
    <n v="3000"/>
    <n v="0"/>
    <n v="500"/>
    <n v="3500"/>
    <n v="15000"/>
    <n v="155000"/>
    <s v="USD"/>
    <n v="93500.000000000015"/>
    <n v="93500.000000000015"/>
    <x v="1"/>
    <n v="85000"/>
    <x v="1902"/>
    <n v="93500.000000000015"/>
    <n v="93500.000000000015"/>
    <n v="0.10000000000000017"/>
  </r>
  <r>
    <x v="1908"/>
    <x v="0"/>
    <s v="Singapore"/>
    <x v="9"/>
    <x v="1"/>
    <d v="2018-09-22T00:00:00"/>
    <d v="2022-12-01T00:00:00"/>
    <x v="1"/>
    <x v="25"/>
    <s v="K"/>
    <s v="SGD"/>
    <n v="241230.00000000003"/>
    <n v="149380"/>
    <n v="0"/>
    <n v="0"/>
    <n v="149380"/>
    <n v="0"/>
    <n v="0"/>
    <n v="0"/>
    <n v="0"/>
    <n v="0"/>
    <n v="390610"/>
    <s v="SGD"/>
    <n v="260528.40000000005"/>
    <n v="260528.40000000005"/>
    <x v="1"/>
    <n v="180365.6211447157"/>
    <x v="1903"/>
    <n v="194794.87083629298"/>
    <n v="194794.87083629298"/>
    <n v="8.0000000000000127E-2"/>
  </r>
  <r>
    <x v="1909"/>
    <x v="3"/>
    <s v="Gurgaon"/>
    <x v="12"/>
    <x v="1"/>
    <d v="2018-09-24T00:00:00"/>
    <d v="2022-12-01T00:00:00"/>
    <x v="1"/>
    <x v="9"/>
    <s v="G"/>
    <s v="INR"/>
    <n v="1479698"/>
    <n v="352352.00000000006"/>
    <n v="0"/>
    <n v="0"/>
    <n v="352352.00000000006"/>
    <n v="0"/>
    <n v="0"/>
    <n v="2100"/>
    <n v="2100"/>
    <n v="0"/>
    <n v="1834150"/>
    <s v="INR"/>
    <n v="1509291.96"/>
    <n v="1509291.96"/>
    <x v="1"/>
    <n v="21927.136665061313"/>
    <x v="1904"/>
    <n v="22365.679398362539"/>
    <n v="22365.679398362539"/>
    <n v="2.0000000000000021E-2"/>
  </r>
  <r>
    <x v="1910"/>
    <x v="4"/>
    <s v="New York"/>
    <x v="2"/>
    <x v="2"/>
    <d v="2018-09-17T00:00:00"/>
    <d v="2022-12-01T00:00:00"/>
    <x v="0"/>
    <x v="23"/>
    <s v="V"/>
    <s v="USD"/>
    <n v="222200.00000000003"/>
    <n v="293260"/>
    <n v="0"/>
    <n v="0"/>
    <n v="293260"/>
    <n v="0"/>
    <n v="0"/>
    <n v="0"/>
    <n v="0"/>
    <n v="0"/>
    <n v="515460"/>
    <s v="USD"/>
    <n v="253308.00000000006"/>
    <n v="253308.00000000006"/>
    <x v="1"/>
    <n v="222200.00000000003"/>
    <x v="1905"/>
    <n v="253308.00000000006"/>
    <n v="253308.00000000006"/>
    <n v="0.14000000000000012"/>
  </r>
  <r>
    <x v="1911"/>
    <x v="0"/>
    <s v="Seoul"/>
    <x v="21"/>
    <x v="1"/>
    <d v="2018-09-10T00:00:00"/>
    <d v="2022-12-01T00:00:00"/>
    <x v="0"/>
    <x v="21"/>
    <s v="F"/>
    <s v="KRW"/>
    <n v="251800780"/>
    <n v="72935500"/>
    <n v="0"/>
    <n v="0"/>
    <n v="72935500"/>
    <n v="0"/>
    <n v="0"/>
    <n v="0"/>
    <n v="0"/>
    <n v="0"/>
    <n v="324736280"/>
    <s v="KRW"/>
    <n v="264390819"/>
    <n v="264390819"/>
    <x v="1"/>
    <n v="233592.26309198013"/>
    <x v="1906"/>
    <n v="245271.87624657914"/>
    <n v="245271.87624657914"/>
    <n v="0.05"/>
  </r>
  <r>
    <x v="1912"/>
    <x v="4"/>
    <s v="New York"/>
    <x v="2"/>
    <x v="2"/>
    <d v="2005-06-27T00:00:00"/>
    <d v="2022-12-01T00:00:00"/>
    <x v="2"/>
    <x v="1"/>
    <s v="C"/>
    <s v="USD"/>
    <n v="263340.00000000006"/>
    <n v="1189100"/>
    <n v="21000"/>
    <n v="0"/>
    <n v="1210100"/>
    <n v="0"/>
    <n v="0"/>
    <n v="0"/>
    <n v="0"/>
    <n v="270000"/>
    <n v="1743440"/>
    <s v="USD"/>
    <n v="281773.8000000001"/>
    <n v="281773.8000000001"/>
    <x v="0"/>
    <n v="263340.00000000006"/>
    <x v="1907"/>
    <n v="281773.8000000001"/>
    <n v="281773.8000000001"/>
    <n v="7.0000000000000159E-2"/>
  </r>
  <r>
    <x v="1913"/>
    <x v="0"/>
    <s v="Toronto"/>
    <x v="5"/>
    <x v="2"/>
    <d v="2018-09-17T00:00:00"/>
    <d v="2022-12-01T00:00:00"/>
    <x v="0"/>
    <x v="22"/>
    <s v="S"/>
    <s v="CAD"/>
    <n v="159885"/>
    <n v="450450.00000000006"/>
    <n v="0"/>
    <n v="0"/>
    <n v="450450.00000000006"/>
    <n v="0"/>
    <n v="0"/>
    <n v="0"/>
    <n v="0"/>
    <n v="0"/>
    <n v="610335"/>
    <s v="CAD"/>
    <n v="163082.70000000001"/>
    <n v="163082.70000000001"/>
    <x v="1"/>
    <n v="123253.93154486587"/>
    <x v="1908"/>
    <n v="125719.01017576319"/>
    <n v="125719.01017576319"/>
    <n v="2.0000000000000007E-2"/>
  </r>
  <r>
    <x v="1914"/>
    <x v="0"/>
    <s v="Boston"/>
    <x v="2"/>
    <x v="2"/>
    <d v="2018-09-22T00:00:00"/>
    <d v="2022-12-01T00:00:00"/>
    <x v="4"/>
    <x v="19"/>
    <s v="O"/>
    <s v="USD"/>
    <n v="202125.00000000003"/>
    <n v="712800.00000000012"/>
    <n v="0"/>
    <n v="0"/>
    <n v="712800.00000000012"/>
    <n v="0"/>
    <n v="0"/>
    <n v="0"/>
    <n v="0"/>
    <n v="0"/>
    <n v="914925.00000000012"/>
    <s v="USD"/>
    <n v="224358.75000000006"/>
    <n v="224358.75000000006"/>
    <x v="1"/>
    <n v="202125.00000000003"/>
    <x v="1909"/>
    <n v="224358.75000000006"/>
    <n v="224358.75000000006"/>
    <n v="0.11000000000000013"/>
  </r>
  <r>
    <x v="1915"/>
    <x v="3"/>
    <s v="Princeton"/>
    <x v="2"/>
    <x v="2"/>
    <d v="2018-09-22T00:00:00"/>
    <d v="2022-12-01T00:00:00"/>
    <x v="2"/>
    <x v="4"/>
    <s v="A"/>
    <s v="USD"/>
    <n v="145200"/>
    <n v="0"/>
    <n v="290749"/>
    <n v="0"/>
    <n v="290749"/>
    <n v="0"/>
    <n v="0"/>
    <n v="0"/>
    <n v="0"/>
    <n v="0"/>
    <n v="435949"/>
    <s v="USD"/>
    <n v="159720"/>
    <n v="159720"/>
    <x v="1"/>
    <n v="145200"/>
    <x v="1910"/>
    <n v="159720"/>
    <n v="159720"/>
    <n v="0.1"/>
  </r>
  <r>
    <x v="1916"/>
    <x v="1"/>
    <s v="Wilmington"/>
    <x v="2"/>
    <x v="2"/>
    <d v="2018-09-22T00:00:00"/>
    <d v="2022-12-01T00:00:00"/>
    <x v="1"/>
    <x v="6"/>
    <s v="G"/>
    <s v="USD"/>
    <n v="90288.000000000015"/>
    <n v="17424"/>
    <n v="0"/>
    <n v="0"/>
    <n v="17424"/>
    <n v="0"/>
    <n v="0"/>
    <n v="0"/>
    <n v="0"/>
    <n v="0"/>
    <n v="107712.00000000001"/>
    <s v="USD"/>
    <n v="98413.920000000027"/>
    <n v="98413.920000000027"/>
    <x v="1"/>
    <n v="90288.000000000015"/>
    <x v="1911"/>
    <n v="98413.920000000027"/>
    <n v="98413.920000000027"/>
    <n v="9.0000000000000122E-2"/>
  </r>
  <r>
    <x v="1917"/>
    <x v="1"/>
    <s v="London"/>
    <x v="0"/>
    <x v="0"/>
    <d v="2018-09-22T00:00:00"/>
    <d v="2022-12-01T00:00:00"/>
    <x v="1"/>
    <x v="0"/>
    <s v="S"/>
    <s v="GBP"/>
    <n v="88211.200000000012"/>
    <n v="8002.5"/>
    <n v="0"/>
    <n v="0"/>
    <n v="8002.5"/>
    <n v="0"/>
    <n v="0"/>
    <n v="0"/>
    <n v="0"/>
    <n v="0"/>
    <n v="96213.700000000012"/>
    <s v="GBP"/>
    <n v="97914.432000000015"/>
    <n v="97914.432000000015"/>
    <x v="1"/>
    <n v="117378.23328667239"/>
    <x v="1912"/>
    <n v="130289.83894820636"/>
    <n v="130289.83894820636"/>
    <n v="0.11000000000000013"/>
  </r>
  <r>
    <x v="1918"/>
    <x v="1"/>
    <s v="Princeton"/>
    <x v="2"/>
    <x v="2"/>
    <d v="2018-09-24T00:00:00"/>
    <d v="2022-12-01T00:00:00"/>
    <x v="1"/>
    <x v="3"/>
    <s v="R"/>
    <s v="USD"/>
    <n v="89034.000000000015"/>
    <n v="7425"/>
    <n v="0"/>
    <n v="0"/>
    <n v="7425"/>
    <n v="0"/>
    <n v="0"/>
    <n v="0"/>
    <n v="0"/>
    <n v="0"/>
    <n v="96459.000000000015"/>
    <s v="USD"/>
    <n v="91705.020000000019"/>
    <n v="91705.020000000019"/>
    <x v="1"/>
    <n v="89034.000000000015"/>
    <x v="1913"/>
    <n v="91705.020000000019"/>
    <n v="91705.020000000019"/>
    <n v="3.0000000000000041E-2"/>
  </r>
  <r>
    <x v="1919"/>
    <x v="3"/>
    <s v="Wilmington"/>
    <x v="2"/>
    <x v="2"/>
    <d v="2018-09-28T00:00:00"/>
    <d v="2022-12-01T00:00:00"/>
    <x v="1"/>
    <x v="9"/>
    <s v="D"/>
    <s v="USD"/>
    <n v="123464"/>
    <n v="11880.000000000002"/>
    <n v="0"/>
    <n v="0"/>
    <n v="11880.000000000002"/>
    <n v="0"/>
    <n v="0"/>
    <n v="0"/>
    <n v="0"/>
    <n v="0"/>
    <n v="135344"/>
    <s v="USD"/>
    <n v="125933.28"/>
    <n v="125933.28"/>
    <x v="1"/>
    <n v="123464"/>
    <x v="1914"/>
    <n v="125933.28"/>
    <n v="125933.28"/>
    <n v="1.999999999999999E-2"/>
  </r>
  <r>
    <x v="1920"/>
    <x v="4"/>
    <s v="New York"/>
    <x v="2"/>
    <x v="2"/>
    <d v="2018-10-22T00:00:00"/>
    <d v="2022-12-01T00:00:00"/>
    <x v="2"/>
    <x v="8"/>
    <s v="J"/>
    <s v="USD"/>
    <n v="368225"/>
    <n v="2438095"/>
    <n v="0"/>
    <n v="0"/>
    <n v="2438095"/>
    <n v="0"/>
    <n v="0"/>
    <n v="0"/>
    <n v="0"/>
    <n v="800800.00000000012"/>
    <n v="3607120"/>
    <s v="USD"/>
    <n v="375589.5"/>
    <n v="375589.5"/>
    <x v="1"/>
    <n v="368225"/>
    <x v="1915"/>
    <n v="375589.5"/>
    <n v="375589.5"/>
    <n v="0.02"/>
  </r>
  <r>
    <x v="1921"/>
    <x v="3"/>
    <s v="New York"/>
    <x v="2"/>
    <x v="2"/>
    <d v="2018-10-08T00:00:00"/>
    <d v="2022-12-01T00:00:00"/>
    <x v="2"/>
    <x v="10"/>
    <s v="Q"/>
    <s v="USD"/>
    <n v="168226.30000000002"/>
    <n v="29700"/>
    <n v="0"/>
    <n v="0"/>
    <n v="29700"/>
    <n v="0"/>
    <n v="0"/>
    <n v="0"/>
    <n v="0"/>
    <n v="0"/>
    <n v="197926.30000000002"/>
    <s v="USD"/>
    <n v="180002.14100000003"/>
    <n v="180002.14100000003"/>
    <x v="1"/>
    <n v="168226.30000000002"/>
    <x v="1916"/>
    <n v="180002.14100000003"/>
    <n v="180002.14100000003"/>
    <n v="7.0000000000000076E-2"/>
  </r>
  <r>
    <x v="1922"/>
    <x v="0"/>
    <s v="Kentucky"/>
    <x v="2"/>
    <x v="2"/>
    <d v="2018-10-08T00:00:00"/>
    <d v="2022-12-01T00:00:00"/>
    <x v="4"/>
    <x v="20"/>
    <s v="O"/>
    <s v="USD"/>
    <n v="111815.00000000003"/>
    <n v="0"/>
    <n v="0"/>
    <n v="0"/>
    <n v="0"/>
    <n v="0"/>
    <n v="0"/>
    <n v="0"/>
    <n v="0"/>
    <n v="0"/>
    <n v="111815.00000000003"/>
    <s v="USD"/>
    <n v="114051.30000000003"/>
    <n v="114051.30000000003"/>
    <x v="1"/>
    <n v="111815.00000000003"/>
    <x v="1917"/>
    <n v="114051.30000000003"/>
    <n v="114051.30000000003"/>
    <n v="2.0000000000000021E-2"/>
  </r>
  <r>
    <x v="1923"/>
    <x v="1"/>
    <s v="Tokyo"/>
    <x v="1"/>
    <x v="1"/>
    <d v="2005-08-08T00:00:00"/>
    <d v="2022-12-01T00:00:00"/>
    <x v="1"/>
    <x v="14"/>
    <s v="F"/>
    <s v="JPY"/>
    <n v="9761400"/>
    <n v="945120.00000000012"/>
    <n v="0"/>
    <n v="0"/>
    <n v="945120.00000000012"/>
    <n v="0"/>
    <n v="0"/>
    <n v="0"/>
    <n v="0"/>
    <n v="0"/>
    <n v="10706520"/>
    <s v="JPY"/>
    <n v="10151856"/>
    <n v="10151856"/>
    <x v="0"/>
    <n v="89846.748584840534"/>
    <x v="1918"/>
    <n v="93440.618528234161"/>
    <n v="93440.618528234161"/>
    <n v="4.0000000000000063E-2"/>
  </r>
  <r>
    <x v="1924"/>
    <x v="0"/>
    <s v="New York"/>
    <x v="2"/>
    <x v="2"/>
    <d v="2018-10-15T00:00:00"/>
    <d v="2022-12-01T00:00:00"/>
    <x v="1"/>
    <x v="18"/>
    <s v="B"/>
    <s v="USD"/>
    <n v="184905.60000000003"/>
    <n v="118910"/>
    <n v="0"/>
    <n v="0"/>
    <n v="118910"/>
    <n v="0"/>
    <n v="0"/>
    <n v="0"/>
    <n v="0"/>
    <n v="0"/>
    <n v="303815.60000000003"/>
    <s v="USD"/>
    <n v="192301.82400000005"/>
    <n v="192301.82400000005"/>
    <x v="1"/>
    <n v="184905.60000000003"/>
    <x v="1919"/>
    <n v="192301.82400000005"/>
    <n v="192301.82400000005"/>
    <n v="4.0000000000000084E-2"/>
  </r>
  <r>
    <x v="1925"/>
    <x v="4"/>
    <s v="Tokyo"/>
    <x v="1"/>
    <x v="1"/>
    <d v="2018-10-15T00:00:00"/>
    <d v="2022-12-01T00:00:00"/>
    <x v="4"/>
    <x v="23"/>
    <s v="Z"/>
    <s v="JPY"/>
    <n v="33330000.000000004"/>
    <n v="73865000"/>
    <n v="0"/>
    <n v="0"/>
    <n v="73865000"/>
    <n v="0"/>
    <n v="0"/>
    <n v="0"/>
    <n v="0"/>
    <n v="89600000.000000015"/>
    <n v="196795000"/>
    <s v="JPY"/>
    <n v="35329800.000000007"/>
    <n v="35329800.000000007"/>
    <x v="1"/>
    <n v="306778.95899489167"/>
    <x v="1920"/>
    <n v="325185.69653458521"/>
    <n v="325185.69653458521"/>
    <n v="6.0000000000000123E-2"/>
  </r>
  <r>
    <x v="1926"/>
    <x v="3"/>
    <s v="New York"/>
    <x v="2"/>
    <x v="2"/>
    <d v="2018-10-15T00:00:00"/>
    <d v="2022-12-01T00:00:00"/>
    <x v="1"/>
    <x v="8"/>
    <s v="Y"/>
    <s v="USD"/>
    <n v="137280"/>
    <n v="19129"/>
    <n v="0"/>
    <n v="0"/>
    <n v="19129"/>
    <n v="0"/>
    <n v="0"/>
    <n v="0"/>
    <n v="0"/>
    <n v="0"/>
    <n v="156409"/>
    <s v="USD"/>
    <n v="148262.40000000002"/>
    <n v="148262.40000000002"/>
    <x v="1"/>
    <n v="137280"/>
    <x v="1921"/>
    <n v="148262.40000000002"/>
    <n v="148262.40000000002"/>
    <n v="8.0000000000000168E-2"/>
  </r>
  <r>
    <x v="1927"/>
    <x v="0"/>
    <s v="New York"/>
    <x v="2"/>
    <x v="2"/>
    <d v="2018-11-12T00:00:00"/>
    <d v="2022-12-01T00:00:00"/>
    <x v="1"/>
    <x v="0"/>
    <s v="H"/>
    <s v="USD"/>
    <n v="214500.00000000003"/>
    <n v="88825.000000000015"/>
    <n v="0"/>
    <n v="0"/>
    <n v="88825.000000000015"/>
    <n v="0"/>
    <n v="0"/>
    <n v="0"/>
    <n v="0"/>
    <n v="0"/>
    <n v="303325.00000000006"/>
    <s v="USD"/>
    <n v="227370.00000000003"/>
    <n v="227370.00000000003"/>
    <x v="1"/>
    <n v="214500.00000000003"/>
    <x v="1922"/>
    <n v="227370.00000000003"/>
    <n v="227370.00000000003"/>
    <n v="5.9999999999999991E-2"/>
  </r>
  <r>
    <x v="1928"/>
    <x v="5"/>
    <s v="San Francisco"/>
    <x v="2"/>
    <x v="2"/>
    <d v="2018-11-05T00:00:00"/>
    <d v="2022-12-01T00:00:00"/>
    <x v="3"/>
    <x v="10"/>
    <s v="M"/>
    <s v="USD"/>
    <n v="108978.43000000002"/>
    <n v="25872.000000000004"/>
    <n v="0"/>
    <n v="0"/>
    <n v="25872.000000000004"/>
    <n v="0"/>
    <n v="32"/>
    <n v="0"/>
    <n v="32"/>
    <n v="0"/>
    <n v="134882.43000000002"/>
    <s v="USD"/>
    <n v="112247.78290000002"/>
    <n v="112247.78290000002"/>
    <x v="1"/>
    <n v="108978.43000000002"/>
    <x v="1923"/>
    <n v="112247.78290000002"/>
    <n v="112247.78290000002"/>
    <n v="2.9999999999999975E-2"/>
  </r>
  <r>
    <x v="1929"/>
    <x v="0"/>
    <s v="New York"/>
    <x v="2"/>
    <x v="2"/>
    <d v="2018-11-12T00:00:00"/>
    <d v="2022-12-01T00:00:00"/>
    <x v="0"/>
    <x v="21"/>
    <s v="U"/>
    <s v="USD"/>
    <n v="193834.08000000002"/>
    <n v="96624.000000000015"/>
    <n v="0"/>
    <n v="0"/>
    <n v="96624.000000000015"/>
    <n v="0"/>
    <n v="0"/>
    <n v="0"/>
    <n v="0"/>
    <n v="0"/>
    <n v="290458.08"/>
    <s v="USD"/>
    <n v="219032.5104"/>
    <n v="219032.5104"/>
    <x v="1"/>
    <n v="193834.08000000002"/>
    <x v="1924"/>
    <n v="219032.5104"/>
    <n v="219032.5104"/>
    <n v="0.12999999999999989"/>
  </r>
  <r>
    <x v="1930"/>
    <x v="4"/>
    <s v="New York"/>
    <x v="2"/>
    <x v="2"/>
    <d v="2018-11-12T00:00:00"/>
    <d v="2022-12-01T00:00:00"/>
    <x v="3"/>
    <x v="23"/>
    <s v="B"/>
    <s v="USD"/>
    <n v="251680.00000000003"/>
    <n v="177045.00000000003"/>
    <n v="0"/>
    <n v="0"/>
    <n v="177045.00000000003"/>
    <n v="0"/>
    <n v="0"/>
    <n v="0"/>
    <n v="0"/>
    <n v="0"/>
    <n v="428725.00000000006"/>
    <s v="USD"/>
    <n v="261747.20000000004"/>
    <n v="261747.20000000004"/>
    <x v="1"/>
    <n v="251680.00000000003"/>
    <x v="1925"/>
    <n v="261747.20000000004"/>
    <n v="261747.20000000004"/>
    <n v="4.0000000000000042E-2"/>
  </r>
  <r>
    <x v="1931"/>
    <x v="0"/>
    <s v="Wilmington"/>
    <x v="2"/>
    <x v="2"/>
    <d v="2018-11-12T00:00:00"/>
    <d v="2022-12-01T00:00:00"/>
    <x v="1"/>
    <x v="9"/>
    <s v="C"/>
    <s v="USD"/>
    <n v="189255.00000000003"/>
    <n v="85173.000000000015"/>
    <n v="4360"/>
    <n v="0"/>
    <n v="89533.000000000015"/>
    <n v="0"/>
    <n v="0"/>
    <n v="0"/>
    <n v="0"/>
    <n v="0"/>
    <n v="278788.00000000006"/>
    <s v="USD"/>
    <n v="206287.95000000004"/>
    <n v="206287.95000000004"/>
    <x v="1"/>
    <n v="189255.00000000003"/>
    <x v="1926"/>
    <n v="206287.95000000004"/>
    <n v="206287.95000000004"/>
    <n v="9.0000000000000052E-2"/>
  </r>
  <r>
    <x v="1932"/>
    <x v="2"/>
    <s v="San Francisco"/>
    <x v="2"/>
    <x v="2"/>
    <d v="2018-11-19T00:00:00"/>
    <d v="2022-12-01T00:00:00"/>
    <x v="1"/>
    <x v="11"/>
    <s v="B"/>
    <s v="USD"/>
    <n v="73341.400000000009"/>
    <n v="8624"/>
    <n v="0"/>
    <n v="0"/>
    <n v="8624"/>
    <n v="0"/>
    <n v="295"/>
    <n v="0"/>
    <n v="295"/>
    <n v="0"/>
    <n v="82260.400000000009"/>
    <s v="USD"/>
    <n v="80675.540000000023"/>
    <n v="80675.540000000023"/>
    <x v="1"/>
    <n v="73341.400000000009"/>
    <x v="1927"/>
    <n v="80675.540000000023"/>
    <n v="80675.540000000023"/>
    <n v="0.10000000000000017"/>
  </r>
  <r>
    <x v="1933"/>
    <x v="0"/>
    <s v="San Francisco"/>
    <x v="2"/>
    <x v="2"/>
    <d v="2018-12-10T00:00:00"/>
    <d v="2022-12-01T00:00:00"/>
    <x v="2"/>
    <x v="15"/>
    <s v="L"/>
    <s v="USD"/>
    <n v="198275.00000000003"/>
    <n v="70070"/>
    <n v="0"/>
    <n v="0"/>
    <n v="70070"/>
    <n v="0"/>
    <n v="0"/>
    <n v="0"/>
    <n v="0"/>
    <n v="0"/>
    <n v="268345"/>
    <s v="USD"/>
    <n v="214137.00000000006"/>
    <n v="214137.00000000006"/>
    <x v="1"/>
    <n v="198275.00000000003"/>
    <x v="1928"/>
    <n v="214137.00000000006"/>
    <n v="214137.00000000006"/>
    <n v="8.000000000000014E-2"/>
  </r>
  <r>
    <x v="1934"/>
    <x v="0"/>
    <s v="Frankfurt"/>
    <x v="6"/>
    <x v="0"/>
    <d v="2003-07-21T00:00:00"/>
    <d v="2022-12-01T00:00:00"/>
    <x v="4"/>
    <x v="18"/>
    <s v="B"/>
    <s v="EUR"/>
    <n v="154000.00000000003"/>
    <n v="35420"/>
    <n v="0"/>
    <n v="0"/>
    <n v="35420"/>
    <n v="0"/>
    <n v="0"/>
    <n v="0"/>
    <n v="0"/>
    <n v="0"/>
    <n v="189420.00000000003"/>
    <s v="EUR"/>
    <n v="175560.00000000006"/>
    <n v="175560.00000000006"/>
    <x v="0"/>
    <n v="179764.19999540705"/>
    <x v="1929"/>
    <n v="204931.18799476407"/>
    <n v="204931.18799476407"/>
    <n v="0.14000000000000018"/>
  </r>
  <r>
    <x v="1935"/>
    <x v="4"/>
    <s v="Edinburgh"/>
    <x v="0"/>
    <x v="0"/>
    <d v="2018-11-19T00:00:00"/>
    <d v="2022-12-01T00:00:00"/>
    <x v="1"/>
    <x v="4"/>
    <s v="T"/>
    <s v="GBP"/>
    <n v="186560"/>
    <n v="132440"/>
    <n v="0"/>
    <n v="0"/>
    <n v="132440"/>
    <n v="0"/>
    <n v="0"/>
    <n v="0"/>
    <n v="0"/>
    <n v="0"/>
    <n v="319000"/>
    <s v="GBP"/>
    <n v="214543.99999999997"/>
    <n v="214543.99999999997"/>
    <x v="1"/>
    <n v="248246.06401411159"/>
    <x v="1930"/>
    <n v="285482.97361622826"/>
    <n v="285482.97361622826"/>
    <n v="0.14999999999999974"/>
  </r>
  <r>
    <x v="1936"/>
    <x v="0"/>
    <s v="London"/>
    <x v="0"/>
    <x v="0"/>
    <d v="2019-01-14T00:00:00"/>
    <d v="2022-12-01T00:00:00"/>
    <x v="0"/>
    <x v="2"/>
    <s v="Y"/>
    <s v="GBP"/>
    <n v="136620.00000000003"/>
    <n v="70950"/>
    <n v="0"/>
    <n v="0"/>
    <n v="70950"/>
    <n v="0"/>
    <n v="0"/>
    <n v="0"/>
    <n v="0"/>
    <n v="0"/>
    <n v="207570.00000000003"/>
    <s v="GBP"/>
    <n v="148915.80000000005"/>
    <n v="148915.80000000005"/>
    <x v="1"/>
    <n v="181793.40301033409"/>
    <x v="1931"/>
    <n v="198154.8092812642"/>
    <n v="198154.8092812642"/>
    <n v="9.0000000000000219E-2"/>
  </r>
  <r>
    <x v="1937"/>
    <x v="4"/>
    <s v="New York"/>
    <x v="2"/>
    <x v="2"/>
    <d v="2019-01-14T00:00:00"/>
    <d v="2022-12-01T00:00:00"/>
    <x v="0"/>
    <x v="8"/>
    <s v="T"/>
    <s v="USD"/>
    <n v="372899.99999999994"/>
    <n v="1733978.4000000001"/>
    <n v="0"/>
    <n v="0"/>
    <n v="1733978.4000000001"/>
    <n v="0"/>
    <n v="0"/>
    <n v="0"/>
    <n v="0"/>
    <n v="1150000"/>
    <n v="3256878.4"/>
    <s v="USD"/>
    <n v="406460.99999999994"/>
    <n v="406460.99999999994"/>
    <x v="1"/>
    <n v="372899.99999999994"/>
    <x v="1932"/>
    <n v="406460.99999999994"/>
    <n v="406460.99999999994"/>
    <n v="9.0000000000000011E-2"/>
  </r>
  <r>
    <x v="1938"/>
    <x v="4"/>
    <s v="San Francisco"/>
    <x v="2"/>
    <x v="2"/>
    <d v="2019-01-14T00:00:00"/>
    <d v="2022-12-01T00:00:00"/>
    <x v="5"/>
    <x v="11"/>
    <s v="D"/>
    <s v="USD"/>
    <n v="275880.00000000006"/>
    <n v="934560.00000000012"/>
    <n v="0"/>
    <n v="0"/>
    <n v="934560.00000000012"/>
    <n v="0"/>
    <n v="0"/>
    <n v="0"/>
    <n v="0"/>
    <n v="550450"/>
    <n v="1760890.0000000002"/>
    <s v="USD"/>
    <n v="297950.40000000008"/>
    <n v="297950.40000000008"/>
    <x v="1"/>
    <n v="275880.00000000006"/>
    <x v="1933"/>
    <n v="297950.40000000008"/>
    <n v="297950.40000000008"/>
    <n v="8.0000000000000071E-2"/>
  </r>
  <r>
    <x v="1939"/>
    <x v="3"/>
    <s v="Edinburgh"/>
    <x v="0"/>
    <x v="0"/>
    <d v="2019-01-14T00:00:00"/>
    <d v="2022-12-01T00:00:00"/>
    <x v="1"/>
    <x v="17"/>
    <s v="W"/>
    <s v="GBP"/>
    <n v="50820.000000000015"/>
    <n v="1900.8000000000002"/>
    <n v="0"/>
    <n v="0"/>
    <n v="1900.8000000000002"/>
    <n v="0"/>
    <n v="0"/>
    <n v="0"/>
    <n v="0"/>
    <n v="0"/>
    <n v="52720.800000000017"/>
    <s v="GBP"/>
    <n v="54885.60000000002"/>
    <n v="54885.60000000002"/>
    <x v="1"/>
    <n v="67623.633003844094"/>
    <x v="1934"/>
    <n v="73033.523644151632"/>
    <n v="73033.523644151632"/>
    <n v="8.0000000000000154E-2"/>
  </r>
  <r>
    <x v="1940"/>
    <x v="4"/>
    <s v="San Francisco"/>
    <x v="2"/>
    <x v="2"/>
    <d v="2019-01-14T00:00:00"/>
    <d v="2022-12-01T00:00:00"/>
    <x v="2"/>
    <x v="0"/>
    <s v="A"/>
    <s v="USD"/>
    <n v="243595.00000000003"/>
    <n v="339020.00000000006"/>
    <n v="0"/>
    <n v="0"/>
    <n v="339020.00000000006"/>
    <n v="0"/>
    <n v="0"/>
    <n v="0"/>
    <n v="0"/>
    <n v="0"/>
    <n v="582615.00000000012"/>
    <s v="USD"/>
    <n v="246030.95000000004"/>
    <n v="246030.95000000004"/>
    <x v="1"/>
    <n v="243595.00000000003"/>
    <x v="1935"/>
    <n v="246030.95000000004"/>
    <n v="246030.95000000004"/>
    <n v="1.0000000000000047E-2"/>
  </r>
  <r>
    <x v="1941"/>
    <x v="4"/>
    <s v="San Francisco"/>
    <x v="2"/>
    <x v="2"/>
    <d v="2019-01-14T00:00:00"/>
    <d v="2022-12-01T00:00:00"/>
    <x v="5"/>
    <x v="1"/>
    <s v="F"/>
    <s v="USD"/>
    <n v="251680.00000000003"/>
    <n v="182160.00000000003"/>
    <n v="0"/>
    <n v="0"/>
    <n v="182160.00000000003"/>
    <n v="0"/>
    <n v="0"/>
    <n v="0"/>
    <n v="0"/>
    <n v="0"/>
    <n v="433840.00000000006"/>
    <s v="USD"/>
    <n v="279364.80000000005"/>
    <n v="279364.80000000005"/>
    <x v="1"/>
    <n v="251680.00000000003"/>
    <x v="1936"/>
    <n v="279364.80000000005"/>
    <n v="279364.80000000005"/>
    <n v="0.11000000000000006"/>
  </r>
  <r>
    <x v="1942"/>
    <x v="5"/>
    <s v="San Francisco"/>
    <x v="2"/>
    <x v="2"/>
    <d v="2019-01-14T00:00:00"/>
    <d v="2022-12-01T00:00:00"/>
    <x v="3"/>
    <x v="15"/>
    <s v="S"/>
    <s v="USD"/>
    <n v="116303.00000000003"/>
    <n v="36234"/>
    <n v="0"/>
    <n v="0"/>
    <n v="36234"/>
    <n v="0"/>
    <n v="0"/>
    <n v="0"/>
    <n v="0"/>
    <n v="0"/>
    <n v="152537.00000000003"/>
    <s v="USD"/>
    <n v="126770.27000000005"/>
    <n v="126770.27000000005"/>
    <x v="1"/>
    <n v="116303.00000000003"/>
    <x v="1937"/>
    <n v="126770.27000000005"/>
    <n v="126770.27000000005"/>
    <n v="9.0000000000000135E-2"/>
  </r>
  <r>
    <x v="1943"/>
    <x v="0"/>
    <s v="San Francisco"/>
    <x v="2"/>
    <x v="2"/>
    <d v="2019-01-14T00:00:00"/>
    <d v="2022-12-01T00:00:00"/>
    <x v="3"/>
    <x v="6"/>
    <s v="K"/>
    <s v="USD"/>
    <n v="226600.00000000003"/>
    <n v="238854"/>
    <n v="0"/>
    <n v="0"/>
    <n v="238854"/>
    <n v="0"/>
    <n v="0"/>
    <n v="0"/>
    <n v="0"/>
    <n v="0"/>
    <n v="465454"/>
    <s v="USD"/>
    <n v="246994.00000000006"/>
    <n v="246994.00000000006"/>
    <x v="1"/>
    <n v="226600.00000000003"/>
    <x v="1938"/>
    <n v="246994.00000000006"/>
    <n v="246994.00000000006"/>
    <n v="9.0000000000000122E-2"/>
  </r>
  <r>
    <x v="1944"/>
    <x v="0"/>
    <s v="Edinburgh"/>
    <x v="0"/>
    <x v="0"/>
    <d v="2019-01-14T00:00:00"/>
    <d v="2022-12-01T00:00:00"/>
    <x v="1"/>
    <x v="18"/>
    <s v="D"/>
    <s v="GBP"/>
    <n v="112734.60000000003"/>
    <n v="33957"/>
    <n v="0"/>
    <n v="0"/>
    <n v="33957"/>
    <n v="0"/>
    <n v="0"/>
    <n v="0"/>
    <n v="0"/>
    <n v="0"/>
    <n v="146691.60000000003"/>
    <s v="GBP"/>
    <n v="120626.02200000004"/>
    <n v="120626.02200000004"/>
    <x v="1"/>
    <n v="150010.29549852741"/>
    <x v="1939"/>
    <n v="160511.01618342433"/>
    <n v="160511.01618342433"/>
    <n v="7.0000000000000021E-2"/>
  </r>
  <r>
    <x v="1945"/>
    <x v="1"/>
    <s v="Tokyo"/>
    <x v="1"/>
    <x v="1"/>
    <d v="2005-08-22T00:00:00"/>
    <d v="2022-12-01T00:00:00"/>
    <x v="0"/>
    <x v="16"/>
    <s v="K"/>
    <s v="JPY"/>
    <n v="9773192"/>
    <n v="2459600"/>
    <n v="0"/>
    <n v="0"/>
    <n v="2459600"/>
    <n v="0"/>
    <n v="0"/>
    <n v="0"/>
    <n v="0"/>
    <n v="0"/>
    <n v="12232792"/>
    <s v="JPY"/>
    <n v="10848243.120000001"/>
    <n v="10848243.120000001"/>
    <x v="0"/>
    <n v="89955.285563072393"/>
    <x v="1940"/>
    <n v="99850.366975010373"/>
    <n v="99850.366975010373"/>
    <n v="0.11000000000000018"/>
  </r>
  <r>
    <x v="1946"/>
    <x v="4"/>
    <s v="New York"/>
    <x v="2"/>
    <x v="2"/>
    <d v="2019-01-14T00:00:00"/>
    <d v="2022-12-01T00:00:00"/>
    <x v="0"/>
    <x v="19"/>
    <s v="V"/>
    <s v="USD"/>
    <n v="278300"/>
    <n v="232760.00000000003"/>
    <n v="0"/>
    <n v="0"/>
    <n v="232760.00000000003"/>
    <n v="0"/>
    <n v="0"/>
    <n v="0"/>
    <n v="0"/>
    <n v="103000"/>
    <n v="614060"/>
    <s v="USD"/>
    <n v="314478.99999999994"/>
    <n v="314478.99999999994"/>
    <x v="1"/>
    <n v="278300"/>
    <x v="1941"/>
    <n v="314478.99999999994"/>
    <n v="314478.99999999994"/>
    <n v="0.12999999999999978"/>
  </r>
  <r>
    <x v="1947"/>
    <x v="4"/>
    <s v="San Francisco"/>
    <x v="2"/>
    <x v="2"/>
    <d v="2019-01-14T00:00:00"/>
    <d v="2022-12-01T00:00:00"/>
    <x v="0"/>
    <x v="1"/>
    <s v="T"/>
    <s v="USD"/>
    <n v="275880.00000000006"/>
    <n v="888250.00000000012"/>
    <n v="0"/>
    <n v="0"/>
    <n v="888250.00000000012"/>
    <n v="0"/>
    <n v="0"/>
    <n v="0"/>
    <n v="0"/>
    <n v="285000.00000000006"/>
    <n v="1449130.0000000002"/>
    <s v="USD"/>
    <n v="295191.60000000009"/>
    <n v="295191.60000000009"/>
    <x v="1"/>
    <n v="275880.00000000006"/>
    <x v="1942"/>
    <n v="295191.60000000009"/>
    <n v="295191.60000000009"/>
    <n v="7.0000000000000118E-2"/>
  </r>
  <r>
    <x v="1948"/>
    <x v="5"/>
    <s v="San Francisco"/>
    <x v="2"/>
    <x v="2"/>
    <d v="2019-01-14T00:00:00"/>
    <d v="2022-12-01T00:00:00"/>
    <x v="5"/>
    <x v="18"/>
    <s v="R"/>
    <s v="USD"/>
    <n v="104753.00000000001"/>
    <n v="45881.000000000007"/>
    <n v="0"/>
    <n v="0"/>
    <n v="45881.000000000007"/>
    <n v="0"/>
    <n v="9676"/>
    <n v="0"/>
    <n v="9676"/>
    <n v="0"/>
    <n v="160310.00000000003"/>
    <s v="USD"/>
    <n v="105800.53000000001"/>
    <n v="105800.53000000001"/>
    <x v="1"/>
    <n v="104753.00000000001"/>
    <x v="1943"/>
    <n v="105800.53000000001"/>
    <n v="105800.53000000001"/>
    <n v="9.9999999999999881E-3"/>
  </r>
  <r>
    <x v="1949"/>
    <x v="4"/>
    <s v="Dublin"/>
    <x v="7"/>
    <x v="0"/>
    <d v="2019-01-14T00:00:00"/>
    <d v="2022-12-01T00:00:00"/>
    <x v="0"/>
    <x v="19"/>
    <s v="X"/>
    <s v="EUR"/>
    <n v="250800.00000000006"/>
    <n v="155954.70000000001"/>
    <n v="0"/>
    <n v="0"/>
    <n v="155954.70000000001"/>
    <n v="0"/>
    <n v="0"/>
    <n v="0"/>
    <n v="0"/>
    <n v="0"/>
    <n v="406754.70000000007"/>
    <s v="EUR"/>
    <n v="285912.00000000012"/>
    <n v="285912.00000000012"/>
    <x v="1"/>
    <n v="292758.83999252005"/>
    <x v="1944"/>
    <n v="333745.07759147295"/>
    <n v="333745.07759147295"/>
    <n v="0.14000000000000029"/>
  </r>
  <r>
    <x v="1950"/>
    <x v="3"/>
    <s v="New York"/>
    <x v="2"/>
    <x v="2"/>
    <d v="2019-01-14T00:00:00"/>
    <d v="2022-12-01T00:00:00"/>
    <x v="1"/>
    <x v="6"/>
    <s v="E"/>
    <s v="USD"/>
    <n v="97301.380000000019"/>
    <n v="18447"/>
    <n v="0"/>
    <n v="0"/>
    <n v="18447"/>
    <n v="0"/>
    <n v="0"/>
    <n v="0"/>
    <n v="0"/>
    <n v="0"/>
    <n v="115748.38000000002"/>
    <s v="USD"/>
    <n v="99247.40760000002"/>
    <n v="99247.40760000002"/>
    <x v="1"/>
    <n v="97301.380000000019"/>
    <x v="1945"/>
    <n v="99247.40760000002"/>
    <n v="99247.40760000002"/>
    <n v="2.0000000000000007E-2"/>
  </r>
  <r>
    <x v="1951"/>
    <x v="4"/>
    <s v="New York"/>
    <x v="2"/>
    <x v="2"/>
    <d v="2019-01-14T00:00:00"/>
    <d v="2022-12-01T00:00:00"/>
    <x v="2"/>
    <x v="6"/>
    <s v="E"/>
    <s v="USD"/>
    <n v="237930.00000000003"/>
    <n v="527725"/>
    <n v="0"/>
    <n v="0"/>
    <n v="527725"/>
    <n v="0"/>
    <n v="0"/>
    <n v="0"/>
    <n v="0"/>
    <n v="0"/>
    <n v="765655"/>
    <s v="USD"/>
    <n v="264102.30000000005"/>
    <n v="264102.30000000005"/>
    <x v="1"/>
    <n v="237930.00000000003"/>
    <x v="1946"/>
    <n v="264102.30000000005"/>
    <n v="264102.30000000005"/>
    <n v="0.11000000000000006"/>
  </r>
  <r>
    <x v="1952"/>
    <x v="0"/>
    <s v="New York"/>
    <x v="2"/>
    <x v="2"/>
    <d v="2019-01-14T00:00:00"/>
    <d v="2022-12-01T00:00:00"/>
    <x v="1"/>
    <x v="13"/>
    <s v="H"/>
    <s v="USD"/>
    <n v="180883.45"/>
    <n v="68992"/>
    <n v="0"/>
    <n v="0"/>
    <n v="68992"/>
    <n v="0"/>
    <n v="0"/>
    <n v="0"/>
    <n v="0"/>
    <n v="0"/>
    <n v="249875.45"/>
    <s v="USD"/>
    <n v="182692.28450000001"/>
    <n v="182692.28450000001"/>
    <x v="1"/>
    <n v="180883.45"/>
    <x v="1947"/>
    <n v="182692.28450000001"/>
    <n v="182692.28450000001"/>
    <n v="9.9999999999999846E-3"/>
  </r>
  <r>
    <x v="1953"/>
    <x v="4"/>
    <s v="New York"/>
    <x v="2"/>
    <x v="2"/>
    <d v="2019-01-14T00:00:00"/>
    <d v="2022-12-01T00:00:00"/>
    <x v="1"/>
    <x v="20"/>
    <s v="G"/>
    <s v="USD"/>
    <n v="258940.00000000006"/>
    <n v="272250"/>
    <n v="0"/>
    <n v="0"/>
    <n v="272250"/>
    <n v="0"/>
    <n v="0"/>
    <n v="0"/>
    <n v="0"/>
    <n v="0"/>
    <n v="531190"/>
    <s v="USD"/>
    <n v="290012.8000000001"/>
    <n v="290012.8000000001"/>
    <x v="1"/>
    <n v="258940.00000000006"/>
    <x v="1948"/>
    <n v="290012.8000000001"/>
    <n v="290012.8000000001"/>
    <n v="0.12000000000000015"/>
  </r>
  <r>
    <x v="1954"/>
    <x v="3"/>
    <s v="New York"/>
    <x v="2"/>
    <x v="2"/>
    <d v="2019-01-14T00:00:00"/>
    <d v="2022-12-01T00:00:00"/>
    <x v="3"/>
    <x v="23"/>
    <s v="J"/>
    <s v="USD"/>
    <n v="154069.30000000002"/>
    <n v="30855"/>
    <n v="0"/>
    <n v="0"/>
    <n v="30855"/>
    <n v="0"/>
    <n v="0"/>
    <n v="0"/>
    <n v="0"/>
    <n v="0"/>
    <n v="184924.30000000002"/>
    <s v="USD"/>
    <n v="171016.92300000004"/>
    <n v="171016.92300000004"/>
    <x v="1"/>
    <n v="154069.30000000002"/>
    <x v="1949"/>
    <n v="171016.92300000004"/>
    <n v="171016.92300000004"/>
    <n v="0.11000000000000013"/>
  </r>
  <r>
    <x v="1955"/>
    <x v="4"/>
    <s v="New York"/>
    <x v="2"/>
    <x v="2"/>
    <d v="2019-01-14T00:00:00"/>
    <d v="2022-12-01T00:00:00"/>
    <x v="1"/>
    <x v="20"/>
    <s v="U"/>
    <s v="USD"/>
    <n v="297000"/>
    <n v="189200.00000000003"/>
    <n v="0"/>
    <n v="0"/>
    <n v="189200.00000000003"/>
    <n v="0"/>
    <n v="0"/>
    <n v="0"/>
    <n v="0"/>
    <n v="102000"/>
    <n v="588200"/>
    <s v="USD"/>
    <n v="317790"/>
    <n v="317790"/>
    <x v="1"/>
    <n v="297000"/>
    <x v="1950"/>
    <n v="317790"/>
    <n v="317790"/>
    <n v="7.0000000000000007E-2"/>
  </r>
  <r>
    <x v="1956"/>
    <x v="0"/>
    <s v="Princeton"/>
    <x v="2"/>
    <x v="2"/>
    <d v="2005-09-06T00:00:00"/>
    <d v="2022-12-01T00:00:00"/>
    <x v="1"/>
    <x v="3"/>
    <s v="Y"/>
    <s v="USD"/>
    <n v="204050.00000000003"/>
    <n v="58250.500000000007"/>
    <n v="0"/>
    <n v="0"/>
    <n v="58250.500000000007"/>
    <n v="0"/>
    <n v="0"/>
    <n v="0"/>
    <n v="0"/>
    <n v="0"/>
    <n v="262300.50000000006"/>
    <s v="USD"/>
    <n v="212212.00000000003"/>
    <n v="212212.00000000003"/>
    <x v="0"/>
    <n v="204050.00000000003"/>
    <x v="1951"/>
    <n v="212212.00000000003"/>
    <n v="212212.00000000003"/>
    <n v="3.9999999999999994E-2"/>
  </r>
  <r>
    <x v="1957"/>
    <x v="4"/>
    <s v="Edinburgh"/>
    <x v="0"/>
    <x v="0"/>
    <d v="2019-01-14T00:00:00"/>
    <d v="2022-12-01T00:00:00"/>
    <x v="3"/>
    <x v="23"/>
    <s v="G"/>
    <s v="GBP"/>
    <n v="198879.99999999997"/>
    <n v="158449.5"/>
    <n v="0"/>
    <n v="0"/>
    <n v="158449.5"/>
    <n v="0"/>
    <n v="0"/>
    <n v="0"/>
    <n v="0"/>
    <n v="0"/>
    <n v="357329.5"/>
    <s v="GBP"/>
    <n v="216779.19999999998"/>
    <n v="216779.19999999998"/>
    <x v="1"/>
    <n v="264639.67201504344"/>
    <x v="1952"/>
    <n v="288457.24249639735"/>
    <n v="288457.24249639735"/>
    <n v="8.9999999999999983E-2"/>
  </r>
  <r>
    <x v="1958"/>
    <x v="3"/>
    <s v="San Francisco"/>
    <x v="2"/>
    <x v="2"/>
    <d v="2019-01-14T00:00:00"/>
    <d v="2022-12-01T00:00:00"/>
    <x v="1"/>
    <x v="14"/>
    <s v="Q"/>
    <s v="USD"/>
    <n v="138594.5"/>
    <n v="18139"/>
    <n v="0"/>
    <n v="0"/>
    <n v="18139"/>
    <n v="0"/>
    <n v="0"/>
    <n v="0"/>
    <n v="0"/>
    <n v="0"/>
    <n v="156733.5"/>
    <s v="USD"/>
    <n v="152453.95000000001"/>
    <n v="152453.95000000001"/>
    <x v="1"/>
    <n v="138594.5"/>
    <x v="1953"/>
    <n v="152453.95000000001"/>
    <n v="152453.95000000001"/>
    <n v="0.10000000000000009"/>
  </r>
  <r>
    <x v="1959"/>
    <x v="0"/>
    <s v="San Francisco"/>
    <x v="2"/>
    <x v="2"/>
    <d v="2019-01-14T00:00:00"/>
    <d v="2022-12-01T00:00:00"/>
    <x v="1"/>
    <x v="5"/>
    <s v="U"/>
    <s v="USD"/>
    <n v="229878.00000000006"/>
    <n v="80454"/>
    <n v="0"/>
    <n v="0"/>
    <n v="80454"/>
    <n v="0"/>
    <n v="0"/>
    <n v="0"/>
    <n v="0"/>
    <n v="0"/>
    <n v="310332.00000000006"/>
    <s v="USD"/>
    <n v="245969.46000000008"/>
    <n v="245969.46000000008"/>
    <x v="1"/>
    <n v="229878.00000000006"/>
    <x v="1954"/>
    <n v="245969.46000000008"/>
    <n v="245969.46000000008"/>
    <n v="7.0000000000000076E-2"/>
  </r>
  <r>
    <x v="1960"/>
    <x v="1"/>
    <s v="London"/>
    <x v="0"/>
    <x v="0"/>
    <d v="2019-01-14T00:00:00"/>
    <d v="2022-12-01T00:00:00"/>
    <x v="1"/>
    <x v="24"/>
    <s v="R"/>
    <s v="GBP"/>
    <n v="89815"/>
    <n v="6402.0000000000009"/>
    <n v="0"/>
    <n v="0"/>
    <n v="6402.0000000000009"/>
    <n v="0"/>
    <n v="0"/>
    <n v="0"/>
    <n v="0"/>
    <n v="0"/>
    <n v="96217"/>
    <s v="GBP"/>
    <n v="92509.45"/>
    <n v="92509.45"/>
    <x v="1"/>
    <n v="119512.3297567937"/>
    <x v="1955"/>
    <n v="123097.6996494975"/>
    <n v="123097.6996494975"/>
    <n v="2.9999999999999957E-2"/>
  </r>
  <r>
    <x v="1961"/>
    <x v="4"/>
    <s v="New York"/>
    <x v="2"/>
    <x v="2"/>
    <d v="2018-12-27T00:00:00"/>
    <d v="2022-12-01T00:00:00"/>
    <x v="4"/>
    <x v="3"/>
    <s v="Z"/>
    <s v="USD"/>
    <n v="372899.99999999994"/>
    <n v="1986875"/>
    <n v="0"/>
    <n v="0"/>
    <n v="1986875"/>
    <n v="0"/>
    <n v="0"/>
    <n v="0"/>
    <n v="0"/>
    <n v="980000.00000000012"/>
    <n v="3339775"/>
    <s v="USD"/>
    <n v="387815.99999999994"/>
    <n v="387815.99999999994"/>
    <x v="1"/>
    <n v="372899.99999999994"/>
    <x v="1956"/>
    <n v="387815.99999999994"/>
    <n v="387815.99999999994"/>
    <n v="4.0000000000000008E-2"/>
  </r>
  <r>
    <x v="1962"/>
    <x v="3"/>
    <s v="Seattle"/>
    <x v="2"/>
    <x v="2"/>
    <d v="2019-01-07T00:00:00"/>
    <d v="2022-12-01T00:00:00"/>
    <x v="1"/>
    <x v="22"/>
    <s v="X"/>
    <s v="USD"/>
    <n v="165462"/>
    <n v="9801"/>
    <n v="0"/>
    <n v="0"/>
    <n v="9801"/>
    <n v="0"/>
    <n v="0"/>
    <n v="0"/>
    <n v="0"/>
    <n v="0"/>
    <n v="175263"/>
    <s v="USD"/>
    <n v="172080.48"/>
    <n v="172080.48"/>
    <x v="1"/>
    <n v="165462"/>
    <x v="1957"/>
    <n v="172080.48"/>
    <n v="172080.48"/>
    <n v="4.0000000000000063E-2"/>
  </r>
  <r>
    <x v="1963"/>
    <x v="4"/>
    <s v="Edinburgh"/>
    <x v="0"/>
    <x v="0"/>
    <d v="2019-01-07T00:00:00"/>
    <d v="2022-12-01T00:00:00"/>
    <x v="0"/>
    <x v="2"/>
    <s v="M"/>
    <s v="GBP"/>
    <n v="129470.00000000003"/>
    <n v="90508.000000000015"/>
    <n v="0"/>
    <n v="0"/>
    <n v="90508.000000000015"/>
    <n v="0"/>
    <n v="0"/>
    <n v="0"/>
    <n v="0"/>
    <n v="76960"/>
    <n v="296938.00000000006"/>
    <s v="GBP"/>
    <n v="147595.80000000005"/>
    <n v="147595.80000000005"/>
    <x v="1"/>
    <n v="172279.25550979326"/>
    <x v="1958"/>
    <n v="196398.35128116436"/>
    <n v="196398.35128116436"/>
    <n v="0.14000000000000024"/>
  </r>
  <r>
    <x v="1964"/>
    <x v="3"/>
    <s v="Edinburgh"/>
    <x v="0"/>
    <x v="0"/>
    <d v="2019-01-07T00:00:00"/>
    <d v="2022-12-01T00:00:00"/>
    <x v="1"/>
    <x v="18"/>
    <s v="C"/>
    <s v="GBP"/>
    <n v="66090.31"/>
    <n v="7407.4000000000015"/>
    <n v="0"/>
    <n v="0"/>
    <n v="7407.4000000000015"/>
    <n v="0"/>
    <n v="0"/>
    <n v="0"/>
    <n v="0"/>
    <n v="0"/>
    <n v="73497.709999999992"/>
    <s v="GBP"/>
    <n v="76003.856499999994"/>
    <n v="76003.856499999994"/>
    <x v="1"/>
    <n v="87943.071006499129"/>
    <x v="1959"/>
    <n v="101134.531657474"/>
    <n v="101134.531657474"/>
    <n v="0.15"/>
  </r>
  <r>
    <x v="1965"/>
    <x v="4"/>
    <s v="New York"/>
    <x v="2"/>
    <x v="2"/>
    <d v="2019-01-14T00:00:00"/>
    <d v="2022-12-01T00:00:00"/>
    <x v="2"/>
    <x v="15"/>
    <s v="W"/>
    <s v="USD"/>
    <n v="240240.00000000003"/>
    <n v="764720.00000000012"/>
    <n v="11200.000000000002"/>
    <n v="0"/>
    <n v="775920.00000000012"/>
    <n v="0"/>
    <n v="0"/>
    <n v="0"/>
    <n v="0"/>
    <n v="0"/>
    <n v="1016160.0000000001"/>
    <s v="USD"/>
    <n v="264264.00000000006"/>
    <n v="264264.00000000006"/>
    <x v="1"/>
    <n v="240240.00000000003"/>
    <x v="1960"/>
    <n v="264264.00000000006"/>
    <n v="264264.00000000006"/>
    <n v="0.1000000000000001"/>
  </r>
  <r>
    <x v="1966"/>
    <x v="0"/>
    <s v="New York"/>
    <x v="2"/>
    <x v="2"/>
    <d v="2019-01-21T00:00:00"/>
    <d v="2022-12-01T00:00:00"/>
    <x v="0"/>
    <x v="24"/>
    <s v="Y"/>
    <s v="USD"/>
    <n v="199096.92000000004"/>
    <n v="110682.00000000001"/>
    <n v="0"/>
    <n v="0"/>
    <n v="110682.00000000001"/>
    <n v="0"/>
    <n v="0"/>
    <n v="0"/>
    <n v="0"/>
    <n v="0"/>
    <n v="309778.92000000004"/>
    <s v="USD"/>
    <n v="217015.64280000006"/>
    <n v="217015.64280000006"/>
    <x v="1"/>
    <n v="199096.92000000004"/>
    <x v="1961"/>
    <n v="217015.64280000006"/>
    <n v="217015.64280000006"/>
    <n v="9.0000000000000066E-2"/>
  </r>
  <r>
    <x v="1967"/>
    <x v="4"/>
    <s v="New York"/>
    <x v="2"/>
    <x v="2"/>
    <d v="2005-09-19T00:00:00"/>
    <d v="2022-12-01T00:00:00"/>
    <x v="1"/>
    <x v="6"/>
    <s v="F"/>
    <s v="USD"/>
    <n v="252450.00000000003"/>
    <n v="446215.00000000006"/>
    <n v="0"/>
    <n v="0"/>
    <n v="446215.00000000006"/>
    <n v="0"/>
    <n v="0"/>
    <n v="0"/>
    <n v="0"/>
    <n v="114999.99999999999"/>
    <n v="813665.00000000012"/>
    <s v="USD"/>
    <n v="277695.00000000006"/>
    <n v="277695.00000000006"/>
    <x v="0"/>
    <n v="252450.00000000003"/>
    <x v="1962"/>
    <n v="277695.00000000006"/>
    <n v="277695.00000000006"/>
    <n v="0.1000000000000001"/>
  </r>
  <r>
    <x v="1968"/>
    <x v="4"/>
    <s v="New York"/>
    <x v="2"/>
    <x v="2"/>
    <d v="2019-01-21T00:00:00"/>
    <d v="2022-12-01T00:00:00"/>
    <x v="5"/>
    <x v="18"/>
    <s v="X"/>
    <s v="USD"/>
    <n v="268620.00000000006"/>
    <n v="544390"/>
    <n v="0"/>
    <n v="0"/>
    <n v="544390"/>
    <n v="0"/>
    <n v="0"/>
    <n v="0"/>
    <n v="0"/>
    <n v="0"/>
    <n v="813010"/>
    <s v="USD"/>
    <n v="282051.00000000006"/>
    <n v="282051.00000000006"/>
    <x v="1"/>
    <n v="268620.00000000006"/>
    <x v="1963"/>
    <n v="282051.00000000006"/>
    <n v="282051.00000000006"/>
    <n v="4.9999999999999989E-2"/>
  </r>
  <r>
    <x v="1969"/>
    <x v="4"/>
    <s v="New York"/>
    <x v="2"/>
    <x v="2"/>
    <d v="2019-03-18T00:00:00"/>
    <d v="2022-12-01T00:00:00"/>
    <x v="2"/>
    <x v="25"/>
    <s v="X"/>
    <s v="USD"/>
    <n v="254100.00000000006"/>
    <n v="1470150.0000000002"/>
    <n v="1493500"/>
    <n v="0"/>
    <n v="2963650"/>
    <n v="0"/>
    <n v="0"/>
    <n v="0"/>
    <n v="0"/>
    <n v="270000"/>
    <n v="3487750"/>
    <s v="USD"/>
    <n v="287133.00000000006"/>
    <n v="287133.00000000006"/>
    <x v="1"/>
    <n v="254100.00000000006"/>
    <x v="1964"/>
    <n v="287133.00000000006"/>
    <n v="287133.00000000006"/>
    <n v="0.12999999999999998"/>
  </r>
  <r>
    <x v="1970"/>
    <x v="4"/>
    <s v="New York"/>
    <x v="2"/>
    <x v="2"/>
    <d v="2021-09-27T00:00:00"/>
    <d v="2022-12-01T00:00:00"/>
    <x v="2"/>
    <x v="13"/>
    <s v="M"/>
    <s v="USD"/>
    <n v="305250"/>
    <n v="61017"/>
    <n v="0"/>
    <n v="0"/>
    <n v="61017"/>
    <n v="0"/>
    <n v="0"/>
    <n v="0"/>
    <n v="0"/>
    <n v="0"/>
    <n v="366267"/>
    <s v="USD"/>
    <n v="329670"/>
    <n v="329670"/>
    <x v="1"/>
    <n v="305250"/>
    <x v="1965"/>
    <n v="329670"/>
    <n v="329670"/>
    <n v="0.08"/>
  </r>
  <r>
    <x v="1971"/>
    <x v="4"/>
    <s v="London"/>
    <x v="0"/>
    <x v="0"/>
    <d v="2020-02-03T00:00:00"/>
    <d v="2022-12-01T00:00:00"/>
    <x v="3"/>
    <x v="23"/>
    <s v="S"/>
    <s v="GBP"/>
    <n v="200640.00000000003"/>
    <n v="343200"/>
    <n v="0"/>
    <n v="0"/>
    <n v="343200"/>
    <n v="0"/>
    <n v="0"/>
    <n v="0"/>
    <n v="0"/>
    <n v="0"/>
    <n v="543840"/>
    <s v="GBP"/>
    <n v="204652.80000000005"/>
    <n v="204652.80000000005"/>
    <x v="1"/>
    <n v="266981.61601517664"/>
    <x v="1966"/>
    <n v="272321.24833548017"/>
    <n v="272321.24833548017"/>
    <n v="1.9999999999999983E-2"/>
  </r>
  <r>
    <x v="1972"/>
    <x v="4"/>
    <s v="New York"/>
    <x v="2"/>
    <x v="2"/>
    <d v="2019-03-11T00:00:00"/>
    <d v="2022-12-01T00:00:00"/>
    <x v="0"/>
    <x v="23"/>
    <s v="K"/>
    <s v="USD"/>
    <n v="346500"/>
    <n v="2048200.0000000002"/>
    <n v="0"/>
    <n v="0"/>
    <n v="2048200.0000000002"/>
    <n v="0"/>
    <n v="0"/>
    <n v="0"/>
    <n v="0"/>
    <n v="1026000.0000000001"/>
    <n v="3420700"/>
    <s v="USD"/>
    <n v="370755"/>
    <n v="370755"/>
    <x v="1"/>
    <n v="346500"/>
    <x v="1967"/>
    <n v="370755"/>
    <n v="370755"/>
    <n v="7.0000000000000007E-2"/>
  </r>
  <r>
    <x v="1973"/>
    <x v="0"/>
    <s v="New York"/>
    <x v="2"/>
    <x v="2"/>
    <d v="2019-03-11T00:00:00"/>
    <d v="2022-12-01T00:00:00"/>
    <x v="1"/>
    <x v="4"/>
    <s v="N"/>
    <s v="USD"/>
    <n v="177760"/>
    <n v="25025.000000000004"/>
    <n v="0"/>
    <n v="0"/>
    <n v="25025.000000000004"/>
    <n v="0"/>
    <n v="0"/>
    <n v="0"/>
    <n v="0"/>
    <n v="0"/>
    <n v="202785"/>
    <s v="USD"/>
    <n v="188425.60000000001"/>
    <n v="188425.60000000001"/>
    <x v="1"/>
    <n v="177760"/>
    <x v="1968"/>
    <n v="188425.60000000001"/>
    <n v="188425.60000000001"/>
    <n v="6.0000000000000032E-2"/>
  </r>
  <r>
    <x v="1974"/>
    <x v="1"/>
    <s v="Wilmington"/>
    <x v="2"/>
    <x v="2"/>
    <d v="2019-03-11T00:00:00"/>
    <d v="2022-12-01T00:00:00"/>
    <x v="1"/>
    <x v="25"/>
    <s v="F"/>
    <s v="USD"/>
    <n v="87134.299999999988"/>
    <n v="9680"/>
    <n v="0"/>
    <n v="0"/>
    <n v="9680"/>
    <n v="0"/>
    <n v="0"/>
    <n v="0"/>
    <n v="0"/>
    <n v="0"/>
    <n v="96814.299999999988"/>
    <s v="USD"/>
    <n v="97590.415999999997"/>
    <n v="97590.415999999997"/>
    <x v="1"/>
    <n v="87134.299999999988"/>
    <x v="1969"/>
    <n v="97590.415999999997"/>
    <n v="97590.415999999997"/>
    <n v="0.12000000000000012"/>
  </r>
  <r>
    <x v="1975"/>
    <x v="1"/>
    <s v="Wilmington"/>
    <x v="2"/>
    <x v="2"/>
    <d v="2019-04-01T00:00:00"/>
    <d v="2022-12-01T00:00:00"/>
    <x v="1"/>
    <x v="13"/>
    <s v="I"/>
    <s v="USD"/>
    <n v="81620"/>
    <n v="10763.500000000002"/>
    <n v="0"/>
    <n v="0"/>
    <n v="10763.500000000002"/>
    <n v="0"/>
    <n v="0"/>
    <n v="0"/>
    <n v="0"/>
    <n v="0"/>
    <n v="92383.5"/>
    <s v="USD"/>
    <n v="84884.800000000003"/>
    <n v="84884.800000000003"/>
    <x v="1"/>
    <n v="81620"/>
    <x v="1970"/>
    <n v="84884.800000000003"/>
    <n v="84884.800000000003"/>
    <n v="4.0000000000000036E-2"/>
  </r>
  <r>
    <x v="1976"/>
    <x v="4"/>
    <s v="Edinburgh"/>
    <x v="0"/>
    <x v="0"/>
    <d v="2020-07-01T00:00:00"/>
    <d v="2022-12-01T00:00:00"/>
    <x v="0"/>
    <x v="24"/>
    <s v="J"/>
    <s v="GBP"/>
    <n v="181280"/>
    <n v="207207.00000000003"/>
    <n v="0"/>
    <n v="0"/>
    <n v="207207.00000000003"/>
    <n v="0"/>
    <n v="0"/>
    <n v="0"/>
    <n v="0"/>
    <n v="92000"/>
    <n v="480487"/>
    <s v="GBP"/>
    <n v="203033.60000000001"/>
    <n v="203033.60000000001"/>
    <x v="1"/>
    <n v="241220.2320137122"/>
    <x v="1971"/>
    <n v="270166.65985535766"/>
    <n v="270166.65985535766"/>
    <n v="0.12"/>
  </r>
  <r>
    <x v="1977"/>
    <x v="4"/>
    <s v="New York"/>
    <x v="2"/>
    <x v="2"/>
    <d v="2020-07-01T00:00:00"/>
    <d v="2022-12-01T00:00:00"/>
    <x v="1"/>
    <x v="8"/>
    <s v="V"/>
    <s v="USD"/>
    <n v="376200.00000000006"/>
    <n v="1040325"/>
    <n v="0"/>
    <n v="0"/>
    <n v="1040325"/>
    <n v="0"/>
    <n v="0"/>
    <n v="0"/>
    <n v="0"/>
    <n v="360500"/>
    <n v="1777025"/>
    <s v="USD"/>
    <n v="417582.00000000012"/>
    <n v="417582.00000000012"/>
    <x v="1"/>
    <n v="376200.00000000006"/>
    <x v="1972"/>
    <n v="417582.00000000012"/>
    <n v="417582.00000000012"/>
    <n v="0.11000000000000014"/>
  </r>
  <r>
    <x v="1978"/>
    <x v="3"/>
    <s v="Princeton"/>
    <x v="2"/>
    <x v="2"/>
    <d v="2005-11-14T00:00:00"/>
    <d v="2022-12-01T00:00:00"/>
    <x v="1"/>
    <x v="3"/>
    <s v="H"/>
    <s v="USD"/>
    <n v="189557.49999999997"/>
    <n v="13156.000000000002"/>
    <n v="0"/>
    <n v="0"/>
    <n v="13156.000000000002"/>
    <n v="0"/>
    <n v="0"/>
    <n v="0"/>
    <n v="0"/>
    <n v="0"/>
    <n v="202713.49999999997"/>
    <s v="USD"/>
    <n v="195244.22499999998"/>
    <n v="195244.22499999998"/>
    <x v="0"/>
    <n v="189557.49999999997"/>
    <x v="1973"/>
    <n v="195244.22499999998"/>
    <n v="195244.22499999998"/>
    <n v="3.0000000000000034E-2"/>
  </r>
  <r>
    <x v="1979"/>
    <x v="0"/>
    <s v="Wilmington"/>
    <x v="2"/>
    <x v="2"/>
    <d v="2019-04-01T00:00:00"/>
    <d v="2022-12-01T00:00:00"/>
    <x v="1"/>
    <x v="21"/>
    <s v="A"/>
    <s v="USD"/>
    <n v="170775"/>
    <n v="21560"/>
    <n v="0"/>
    <n v="0"/>
    <n v="21560"/>
    <n v="0"/>
    <n v="0"/>
    <n v="0"/>
    <n v="0"/>
    <n v="0"/>
    <n v="192335"/>
    <s v="USD"/>
    <n v="196391.24999999997"/>
    <n v="196391.24999999997"/>
    <x v="1"/>
    <n v="170775"/>
    <x v="1974"/>
    <n v="196391.24999999997"/>
    <n v="196391.24999999997"/>
    <n v="0.14999999999999983"/>
  </r>
  <r>
    <x v="1980"/>
    <x v="0"/>
    <s v="Wilmington"/>
    <x v="2"/>
    <x v="2"/>
    <d v="2019-04-08T00:00:00"/>
    <d v="2022-12-01T00:00:00"/>
    <x v="1"/>
    <x v="17"/>
    <s v="U"/>
    <s v="USD"/>
    <n v="168300"/>
    <n v="58905"/>
    <n v="0"/>
    <n v="0"/>
    <n v="58905"/>
    <n v="0"/>
    <n v="0"/>
    <n v="0"/>
    <n v="0"/>
    <n v="0"/>
    <n v="227205"/>
    <s v="USD"/>
    <n v="176715"/>
    <n v="176715"/>
    <x v="1"/>
    <n v="168300"/>
    <x v="1975"/>
    <n v="176715"/>
    <n v="176715"/>
    <n v="0.05"/>
  </r>
  <r>
    <x v="1981"/>
    <x v="0"/>
    <s v="New York"/>
    <x v="2"/>
    <x v="2"/>
    <d v="2019-04-08T00:00:00"/>
    <d v="2022-12-01T00:00:00"/>
    <x v="3"/>
    <x v="23"/>
    <s v="Y"/>
    <s v="USD"/>
    <n v="176612.7"/>
    <n v="37878.5"/>
    <n v="0"/>
    <n v="0"/>
    <n v="37878.5"/>
    <n v="0"/>
    <n v="0"/>
    <n v="0"/>
    <n v="0"/>
    <n v="0"/>
    <n v="214491.2"/>
    <s v="USD"/>
    <n v="196040.09700000004"/>
    <n v="196040.09700000004"/>
    <x v="1"/>
    <n v="176612.7"/>
    <x v="1976"/>
    <n v="196040.09700000004"/>
    <n v="196040.09700000004"/>
    <n v="0.11000000000000014"/>
  </r>
  <r>
    <x v="1982"/>
    <x v="3"/>
    <s v="New York"/>
    <x v="2"/>
    <x v="2"/>
    <d v="2019-04-08T00:00:00"/>
    <d v="2022-12-01T00:00:00"/>
    <x v="2"/>
    <x v="24"/>
    <s v="F"/>
    <s v="USD"/>
    <n v="166650"/>
    <n v="129030"/>
    <n v="0"/>
    <n v="0"/>
    <n v="129030"/>
    <n v="0"/>
    <n v="0"/>
    <n v="0"/>
    <n v="0"/>
    <n v="0"/>
    <n v="295680"/>
    <s v="USD"/>
    <n v="171649.5"/>
    <n v="171649.5"/>
    <x v="1"/>
    <n v="166650"/>
    <x v="1977"/>
    <n v="171649.5"/>
    <n v="171649.5"/>
    <n v="0.03"/>
  </r>
  <r>
    <x v="1983"/>
    <x v="3"/>
    <s v="Philadelphia"/>
    <x v="2"/>
    <x v="2"/>
    <d v="2019-04-15T00:00:00"/>
    <d v="2022-12-01T00:00:00"/>
    <x v="2"/>
    <x v="21"/>
    <s v="C"/>
    <s v="USD"/>
    <n v="152625"/>
    <n v="39072"/>
    <n v="0"/>
    <n v="0"/>
    <n v="39072"/>
    <n v="0"/>
    <n v="0"/>
    <n v="0"/>
    <n v="0"/>
    <n v="0"/>
    <n v="191697"/>
    <s v="USD"/>
    <n v="163308.75"/>
    <n v="163308.75"/>
    <x v="1"/>
    <n v="152625"/>
    <x v="1978"/>
    <n v="163308.75"/>
    <n v="163308.75"/>
    <n v="7.0000000000000007E-2"/>
  </r>
  <r>
    <x v="1984"/>
    <x v="3"/>
    <s v="New York"/>
    <x v="2"/>
    <x v="2"/>
    <d v="2019-04-22T00:00:00"/>
    <d v="2022-12-01T00:00:00"/>
    <x v="3"/>
    <x v="1"/>
    <s v="X"/>
    <s v="USD"/>
    <n v="265650.00000000006"/>
    <n v="204600"/>
    <n v="0"/>
    <n v="0"/>
    <n v="204600"/>
    <n v="0"/>
    <n v="0"/>
    <n v="0"/>
    <n v="0"/>
    <n v="0"/>
    <n v="470250.00000000006"/>
    <s v="USD"/>
    <n v="281589.00000000006"/>
    <n v="281589.00000000006"/>
    <x v="1"/>
    <n v="265650.00000000006"/>
    <x v="1979"/>
    <n v="281589.00000000006"/>
    <n v="281589.00000000006"/>
    <n v="5.9999999999999984E-2"/>
  </r>
  <r>
    <x v="1985"/>
    <x v="0"/>
    <s v="Princeton"/>
    <x v="2"/>
    <x v="2"/>
    <d v="2019-07-29T00:00:00"/>
    <d v="2022-12-01T00:00:00"/>
    <x v="4"/>
    <x v="9"/>
    <s v="J"/>
    <s v="USD"/>
    <n v="194370.00000000003"/>
    <n v="188100.00000000003"/>
    <n v="0"/>
    <n v="0"/>
    <n v="188100.00000000003"/>
    <n v="0"/>
    <n v="0"/>
    <n v="0"/>
    <n v="0"/>
    <n v="0"/>
    <n v="382470.00000000006"/>
    <s v="USD"/>
    <n v="206032.20000000004"/>
    <n v="206032.20000000004"/>
    <x v="1"/>
    <n v="194370.00000000003"/>
    <x v="1980"/>
    <n v="206032.20000000004"/>
    <n v="206032.20000000004"/>
    <n v="6.0000000000000053E-2"/>
  </r>
  <r>
    <x v="1986"/>
    <x v="1"/>
    <s v="Wilmington"/>
    <x v="2"/>
    <x v="2"/>
    <d v="2019-05-30T00:00:00"/>
    <d v="2022-12-01T00:00:00"/>
    <x v="1"/>
    <x v="20"/>
    <s v="X"/>
    <s v="USD"/>
    <n v="80850"/>
    <n v="12728.100000000002"/>
    <n v="0"/>
    <n v="0"/>
    <n v="12728.100000000002"/>
    <n v="0"/>
    <n v="0"/>
    <n v="0"/>
    <n v="0"/>
    <n v="0"/>
    <n v="93578.1"/>
    <s v="USD"/>
    <n v="90552.000000000015"/>
    <n v="90552.000000000015"/>
    <x v="1"/>
    <n v="80850"/>
    <x v="1981"/>
    <n v="90552.000000000015"/>
    <n v="90552.000000000015"/>
    <n v="0.12000000000000018"/>
  </r>
  <r>
    <x v="1987"/>
    <x v="0"/>
    <s v="London"/>
    <x v="0"/>
    <x v="0"/>
    <d v="2019-05-30T00:00:00"/>
    <d v="2022-12-01T00:00:00"/>
    <x v="2"/>
    <x v="7"/>
    <s v="T"/>
    <s v="GBP"/>
    <n v="161828.70000000001"/>
    <n v="0"/>
    <n v="234920.38"/>
    <n v="0"/>
    <n v="234920.38"/>
    <n v="0"/>
    <n v="0"/>
    <n v="0"/>
    <n v="0"/>
    <n v="0"/>
    <n v="396749.08"/>
    <s v="GBP"/>
    <n v="182866.43099999998"/>
    <n v="182866.43099999998"/>
    <x v="1"/>
    <n v="215337.3596672409"/>
    <x v="1982"/>
    <n v="243331.21642398217"/>
    <n v="243331.21642398217"/>
    <n v="0.12999999999999978"/>
  </r>
  <r>
    <x v="1988"/>
    <x v="4"/>
    <s v="New York"/>
    <x v="2"/>
    <x v="2"/>
    <d v="2019-06-06T00:00:00"/>
    <d v="2022-12-01T00:00:00"/>
    <x v="1"/>
    <x v="15"/>
    <s v="K"/>
    <s v="USD"/>
    <n v="299750"/>
    <n v="396000.00000000006"/>
    <n v="0"/>
    <n v="0"/>
    <n v="396000.00000000006"/>
    <n v="0"/>
    <n v="0"/>
    <n v="0"/>
    <n v="0"/>
    <n v="110000.00000000001"/>
    <n v="805750"/>
    <s v="USD"/>
    <n v="332722.50000000006"/>
    <n v="332722.50000000006"/>
    <x v="1"/>
    <n v="299750"/>
    <x v="1983"/>
    <n v="332722.50000000006"/>
    <n v="332722.50000000006"/>
    <n v="0.11000000000000019"/>
  </r>
  <r>
    <x v="1989"/>
    <x v="4"/>
    <s v="New York"/>
    <x v="2"/>
    <x v="2"/>
    <d v="2006-01-16T00:00:00"/>
    <d v="2022-12-01T00:00:00"/>
    <x v="2"/>
    <x v="17"/>
    <s v="K"/>
    <s v="USD"/>
    <n v="244860.00000000003"/>
    <n v="2445039.2999999998"/>
    <n v="0"/>
    <n v="0"/>
    <n v="2445039.2999999998"/>
    <n v="0"/>
    <n v="0"/>
    <n v="0"/>
    <n v="0"/>
    <n v="456000.00000000006"/>
    <n v="3145899.3"/>
    <s v="USD"/>
    <n v="279140.40000000008"/>
    <n v="279140.40000000008"/>
    <x v="0"/>
    <n v="244860.00000000003"/>
    <x v="1984"/>
    <n v="279140.40000000008"/>
    <n v="279140.40000000008"/>
    <n v="0.14000000000000021"/>
  </r>
  <r>
    <x v="1990"/>
    <x v="4"/>
    <s v="London"/>
    <x v="0"/>
    <x v="0"/>
    <d v="2019-06-06T00:00:00"/>
    <d v="2022-12-01T00:00:00"/>
    <x v="1"/>
    <x v="7"/>
    <s v="F"/>
    <s v="GBP"/>
    <n v="183040"/>
    <n v="121440.00000000001"/>
    <n v="0"/>
    <n v="0"/>
    <n v="121440.00000000001"/>
    <n v="0"/>
    <n v="0"/>
    <n v="0"/>
    <n v="0"/>
    <n v="0"/>
    <n v="304480"/>
    <s v="GBP"/>
    <n v="197683.20000000001"/>
    <n v="197683.20000000001"/>
    <x v="1"/>
    <n v="243562.17601384531"/>
    <x v="1985"/>
    <n v="263047.15009495296"/>
    <n v="263047.15009495296"/>
    <n v="8.0000000000000099E-2"/>
  </r>
  <r>
    <x v="1991"/>
    <x v="4"/>
    <s v="New York"/>
    <x v="2"/>
    <x v="2"/>
    <d v="2019-05-30T00:00:00"/>
    <d v="2022-12-01T00:00:00"/>
    <x v="3"/>
    <x v="11"/>
    <s v="M"/>
    <s v="USD"/>
    <n v="222200.00000000003"/>
    <n v="1215500"/>
    <n v="0"/>
    <n v="0"/>
    <n v="1215500"/>
    <n v="0"/>
    <n v="0"/>
    <n v="0"/>
    <n v="0"/>
    <n v="451999.99999999994"/>
    <n v="1889700"/>
    <s v="USD"/>
    <n v="231088.00000000003"/>
    <n v="231088.00000000003"/>
    <x v="1"/>
    <n v="222200.00000000003"/>
    <x v="1986"/>
    <n v="231088.00000000003"/>
    <n v="231088.00000000003"/>
    <n v="3.9999999999999994E-2"/>
  </r>
  <r>
    <x v="1992"/>
    <x v="4"/>
    <s v="New York"/>
    <x v="2"/>
    <x v="2"/>
    <d v="2019-05-30T00:00:00"/>
    <d v="2022-12-01T00:00:00"/>
    <x v="1"/>
    <x v="25"/>
    <s v="A"/>
    <s v="USD"/>
    <n v="251680.00000000003"/>
    <n v="208120.00000000003"/>
    <n v="0"/>
    <n v="0"/>
    <n v="208120.00000000003"/>
    <n v="0"/>
    <n v="0"/>
    <n v="0"/>
    <n v="0"/>
    <n v="0"/>
    <n v="459800.00000000006"/>
    <s v="USD"/>
    <n v="281881.60000000003"/>
    <n v="281881.60000000003"/>
    <x v="1"/>
    <n v="251680.00000000003"/>
    <x v="1987"/>
    <n v="281881.60000000003"/>
    <n v="281881.60000000003"/>
    <n v="0.12000000000000001"/>
  </r>
  <r>
    <x v="1993"/>
    <x v="7"/>
    <s v="New York"/>
    <x v="2"/>
    <x v="2"/>
    <d v="2019-05-30T00:00:00"/>
    <d v="2022-12-01T00:00:00"/>
    <x v="3"/>
    <x v="6"/>
    <s v="N"/>
    <s v="USD"/>
    <n v="113489.64000000003"/>
    <n v="15180"/>
    <n v="0"/>
    <n v="0"/>
    <n v="15180"/>
    <n v="0"/>
    <n v="3382"/>
    <n v="0"/>
    <n v="3382"/>
    <n v="0"/>
    <n v="132051.64000000001"/>
    <s v="USD"/>
    <n v="123703.70760000004"/>
    <n v="123703.70760000004"/>
    <x v="1"/>
    <n v="113489.64000000003"/>
    <x v="1988"/>
    <n v="123703.70760000004"/>
    <n v="123703.70760000004"/>
    <n v="9.0000000000000066E-2"/>
  </r>
  <r>
    <x v="1994"/>
    <x v="4"/>
    <s v="New York"/>
    <x v="2"/>
    <x v="2"/>
    <d v="2019-05-30T00:00:00"/>
    <d v="2022-12-01T00:00:00"/>
    <x v="0"/>
    <x v="6"/>
    <s v="T"/>
    <s v="USD"/>
    <n v="228800.00000000003"/>
    <n v="213400.00000000003"/>
    <n v="0"/>
    <n v="0"/>
    <n v="213400.00000000003"/>
    <n v="0"/>
    <n v="0"/>
    <n v="0"/>
    <n v="0"/>
    <n v="0"/>
    <n v="442200.00000000006"/>
    <s v="USD"/>
    <n v="247104.00000000006"/>
    <n v="247104.00000000006"/>
    <x v="1"/>
    <n v="228800.00000000003"/>
    <x v="1989"/>
    <n v="247104.00000000006"/>
    <n v="247104.00000000006"/>
    <n v="8.0000000000000113E-2"/>
  </r>
  <r>
    <x v="1995"/>
    <x v="5"/>
    <s v="New York"/>
    <x v="2"/>
    <x v="2"/>
    <d v="2019-05-30T00:00:00"/>
    <d v="2022-12-01T00:00:00"/>
    <x v="3"/>
    <x v="12"/>
    <s v="M"/>
    <s v="USD"/>
    <n v="179850"/>
    <n v="106260.00000000001"/>
    <n v="0"/>
    <n v="0"/>
    <n v="106260.00000000001"/>
    <n v="0"/>
    <n v="0"/>
    <n v="0"/>
    <n v="0"/>
    <n v="0"/>
    <n v="286110"/>
    <s v="USD"/>
    <n v="197835.00000000003"/>
    <n v="197835.00000000003"/>
    <x v="1"/>
    <n v="179850"/>
    <x v="1990"/>
    <n v="197835.00000000003"/>
    <n v="197835.00000000003"/>
    <n v="0.10000000000000016"/>
  </r>
  <r>
    <x v="1996"/>
    <x v="3"/>
    <s v="Edinburgh"/>
    <x v="0"/>
    <x v="0"/>
    <d v="2019-06-17T00:00:00"/>
    <d v="2022-12-01T00:00:00"/>
    <x v="3"/>
    <x v="18"/>
    <s v="U"/>
    <s v="GBP"/>
    <n v="67771"/>
    <n v="8642.6999999999989"/>
    <n v="0"/>
    <n v="0"/>
    <n v="8642.6999999999989"/>
    <n v="0"/>
    <n v="0"/>
    <n v="0"/>
    <n v="0"/>
    <n v="0"/>
    <n v="76413.7"/>
    <s v="GBP"/>
    <n v="69804.13"/>
    <n v="69804.13"/>
    <x v="1"/>
    <n v="90179.481155126268"/>
    <x v="1991"/>
    <n v="92884.865589780049"/>
    <n v="92884.865589780049"/>
    <n v="2.9999999999999919E-2"/>
  </r>
  <r>
    <x v="1997"/>
    <x v="0"/>
    <s v="London"/>
    <x v="0"/>
    <x v="0"/>
    <d v="2019-06-06T00:00:00"/>
    <d v="2022-12-01T00:00:00"/>
    <x v="5"/>
    <x v="19"/>
    <s v="N"/>
    <s v="GBP"/>
    <n v="129030.00000000001"/>
    <n v="91091.000000000015"/>
    <n v="0"/>
    <n v="0"/>
    <n v="91091.000000000015"/>
    <n v="0"/>
    <n v="0"/>
    <n v="0"/>
    <n v="0"/>
    <n v="0"/>
    <n v="220121.00000000003"/>
    <s v="GBP"/>
    <n v="132900.90000000002"/>
    <n v="132900.90000000002"/>
    <x v="1"/>
    <n v="171693.76950975996"/>
    <x v="1992"/>
    <n v="176844.58259505278"/>
    <n v="176844.58259505278"/>
    <n v="3.0000000000000096E-2"/>
  </r>
  <r>
    <x v="1998"/>
    <x v="0"/>
    <s v="Edinburgh"/>
    <x v="0"/>
    <x v="0"/>
    <d v="2019-05-30T00:00:00"/>
    <d v="2022-12-01T00:00:00"/>
    <x v="1"/>
    <x v="21"/>
    <s v="B"/>
    <s v="GBP"/>
    <n v="93040.200000000012"/>
    <n v="39347"/>
    <n v="0"/>
    <n v="0"/>
    <n v="39347"/>
    <n v="0"/>
    <n v="0"/>
    <n v="0"/>
    <n v="0"/>
    <n v="0"/>
    <n v="132387.20000000001"/>
    <s v="GBP"/>
    <n v="96761.808000000019"/>
    <n v="96761.808000000019"/>
    <x v="1"/>
    <n v="123803.94213703767"/>
    <x v="1993"/>
    <n v="128756.09982251917"/>
    <n v="128756.09982251917"/>
    <n v="0.04"/>
  </r>
  <r>
    <x v="1999"/>
    <x v="0"/>
    <s v="Edinburgh"/>
    <x v="0"/>
    <x v="0"/>
    <d v="2019-06-06T00:00:00"/>
    <d v="2022-12-01T00:00:00"/>
    <x v="0"/>
    <x v="14"/>
    <s v="K"/>
    <s v="GBP"/>
    <n v="127050.00000000001"/>
    <n v="40837.5"/>
    <n v="0"/>
    <n v="0"/>
    <n v="40837.5"/>
    <n v="0"/>
    <n v="0"/>
    <n v="0"/>
    <n v="0"/>
    <n v="0"/>
    <n v="167887.5"/>
    <s v="GBP"/>
    <n v="129591.00000000001"/>
    <n v="129591.00000000001"/>
    <x v="1"/>
    <n v="169059.08250961019"/>
    <x v="1994"/>
    <n v="172440.26415980241"/>
    <n v="172440.26415980241"/>
    <n v="2.0000000000000066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Employee 1"/>
    <x v="0"/>
    <s v="London"/>
    <s v="United Kingdom"/>
    <s v="EMEA"/>
    <d v="1994-08-01T00:00:00"/>
    <d v="2022-12-01T00:00:00"/>
    <s v="Client Businesses Platform"/>
    <s v="Z"/>
    <s v="D"/>
    <s v="GBP"/>
    <n v="132825.00000000003"/>
    <n v="71808"/>
    <n v="1000"/>
    <n v="500"/>
    <n v="73308"/>
    <n v="3000"/>
    <n v="0"/>
    <n v="500"/>
    <n v="3500"/>
    <n v="15000"/>
    <n v="224633.00000000003"/>
    <s v="GBP"/>
    <n v="146107.50000000006"/>
    <n v="517861.30000000022"/>
    <s v="&gt;5 Years"/>
    <n v="176743.58626004704"/>
    <n v="298907.90146699146"/>
    <n v="194417.94488605179"/>
    <n v="689092.13888417184"/>
    <n v="0.10000000000000023"/>
    <n v="13282.500000000029"/>
    <n v="122164.31520694442"/>
  </r>
  <r>
    <s v="Employee 10"/>
    <x v="1"/>
    <s v="Tokyo"/>
    <s v="Japan"/>
    <s v="Asia-Pacific"/>
    <d v="1994-04-07T00:00:00"/>
    <d v="2022-12-01T00:00:00"/>
    <s v="Operating Platform"/>
    <s v="J"/>
    <s v="G"/>
    <s v="JPY"/>
    <n v="12529836.000000004"/>
    <n v="2096710"/>
    <n v="0"/>
    <n v="0"/>
    <n v="2096710"/>
    <n v="0"/>
    <n v="0"/>
    <n v="0"/>
    <n v="0"/>
    <n v="0"/>
    <n v="14626546.000000004"/>
    <s v="JPY"/>
    <n v="12655134.360000003"/>
    <n v="27427945.820000008"/>
    <s v="&gt;5 Years"/>
    <n v="115328.23415711726"/>
    <n v="134626.95936306322"/>
    <n v="116481.51649868842"/>
    <n v="252454.74545538228"/>
    <n v="9.9999999999998996E-3"/>
    <n v="125298.3599999994"/>
    <n v="19298.725205945957"/>
  </r>
  <r>
    <s v="Employee 100"/>
    <x v="0"/>
    <s v="London"/>
    <s v="United Kingdom"/>
    <s v="EMEA"/>
    <d v="2006-01-23T00:00:00"/>
    <d v="2022-12-01T00:00:00"/>
    <s v="Operating Platform"/>
    <s v="A"/>
    <s v="B"/>
    <s v="GBP"/>
    <n v="138637.40000000002"/>
    <n v="32698.600000000002"/>
    <n v="0"/>
    <n v="0"/>
    <n v="32698.600000000002"/>
    <n v="0"/>
    <n v="0"/>
    <n v="0"/>
    <n v="0"/>
    <n v="0"/>
    <n v="171336.00000000003"/>
    <s v="GBP"/>
    <n v="155273.88800000004"/>
    <n v="347170.2080000001"/>
    <s v="&gt;5 Years"/>
    <n v="184477.8563204867"/>
    <n v="227988.24841296006"/>
    <n v="206615.19907894512"/>
    <n v="461962.0373014604"/>
    <n v="0.12000000000000013"/>
    <n v="16636.488000000012"/>
    <n v="43510.392092473368"/>
  </r>
  <r>
    <s v="Employee 1000"/>
    <x v="2"/>
    <s v="New York"/>
    <s v="United States of America"/>
    <s v="Americas"/>
    <d v="2019-06-06T00:00:00"/>
    <d v="2022-12-01T00:00:00"/>
    <s v="Operating Platform"/>
    <s v="S"/>
    <s v="W"/>
    <s v="USD"/>
    <n v="54439.000000000007"/>
    <n v="8602"/>
    <n v="0"/>
    <n v="0"/>
    <n v="8602"/>
    <n v="0"/>
    <n v="38370"/>
    <n v="0"/>
    <n v="38370"/>
    <n v="0"/>
    <n v="101411"/>
    <s v="USD"/>
    <n v="54983.390000000007"/>
    <n v="118654.80000000002"/>
    <s v="1-5 Years"/>
    <n v="54439.000000000007"/>
    <n v="101411"/>
    <n v="54983.390000000007"/>
    <n v="118654.80000000002"/>
    <n v="9.9999999999999881E-3"/>
    <n v="544.38999999999942"/>
    <n v="46971.999999999993"/>
  </r>
  <r>
    <s v="Employee 1001"/>
    <x v="3"/>
    <s v="Philadelphia"/>
    <s v="United States of America"/>
    <s v="Americas"/>
    <d v="2019-06-06T00:00:00"/>
    <d v="2022-12-01T00:00:00"/>
    <s v="Investments Platform"/>
    <s v="U"/>
    <s v="H"/>
    <s v="USD"/>
    <n v="170775"/>
    <n v="63360"/>
    <n v="0"/>
    <n v="0"/>
    <n v="63360"/>
    <n v="0"/>
    <n v="0"/>
    <n v="0"/>
    <n v="0"/>
    <n v="0"/>
    <n v="234135"/>
    <s v="USD"/>
    <n v="172482.75"/>
    <n v="408959.1"/>
    <s v="1-5 Years"/>
    <n v="170775"/>
    <n v="234135"/>
    <n v="172482.75"/>
    <n v="408959.1"/>
    <n v="0.01"/>
    <n v="1707.75"/>
    <n v="63360"/>
  </r>
  <r>
    <s v="Employee 1002"/>
    <x v="0"/>
    <s v="Wilmington"/>
    <s v="United States of America"/>
    <s v="Americas"/>
    <d v="2019-06-06T00:00:00"/>
    <d v="2022-12-01T00:00:00"/>
    <s v="Operating Platform"/>
    <s v="B"/>
    <s v="T"/>
    <s v="USD"/>
    <n v="161095"/>
    <n v="72930"/>
    <n v="0"/>
    <n v="0"/>
    <n v="72930"/>
    <n v="0"/>
    <n v="0"/>
    <n v="0"/>
    <n v="0"/>
    <n v="0"/>
    <n v="234025"/>
    <s v="USD"/>
    <n v="169149.75"/>
    <n v="414876"/>
    <s v="1-5 Years"/>
    <n v="161095"/>
    <n v="234025"/>
    <n v="169149.75"/>
    <n v="414876"/>
    <n v="0.05"/>
    <n v="8054.75"/>
    <n v="72930"/>
  </r>
  <r>
    <s v="Employee 1003"/>
    <x v="4"/>
    <s v="New York"/>
    <s v="United States of America"/>
    <s v="Americas"/>
    <d v="2019-05-30T00:00:00"/>
    <d v="2022-12-01T00:00:00"/>
    <s v="Corporate and Risk Platform"/>
    <s v="E"/>
    <s v="V"/>
    <s v="USD"/>
    <n v="297000"/>
    <n v="372680.00000000006"/>
    <n v="0"/>
    <n v="0"/>
    <n v="372680.00000000006"/>
    <n v="0"/>
    <n v="0"/>
    <n v="0"/>
    <n v="0"/>
    <n v="106000"/>
    <n v="775680"/>
    <s v="USD"/>
    <n v="302940"/>
    <n v="986013.60000000009"/>
    <s v="1-5 Years"/>
    <n v="297000"/>
    <n v="775680"/>
    <n v="302940"/>
    <n v="986013.60000000009"/>
    <n v="0.02"/>
    <n v="5940"/>
    <n v="478680"/>
  </r>
  <r>
    <s v="Employee 1004"/>
    <x v="0"/>
    <s v="Tokyo"/>
    <s v="Japan"/>
    <s v="Asia-Pacific"/>
    <d v="2019-05-30T00:00:00"/>
    <d v="2022-12-01T00:00:00"/>
    <s v="Investments Platform"/>
    <s v="Z"/>
    <s v="G"/>
    <s v="JPY"/>
    <n v="22572000.000000004"/>
    <n v="39479000"/>
    <n v="0"/>
    <n v="0"/>
    <n v="39479000"/>
    <n v="0"/>
    <n v="0"/>
    <n v="0"/>
    <n v="0"/>
    <n v="0"/>
    <n v="62051000"/>
    <s v="JPY"/>
    <n v="23700600.000000004"/>
    <n v="88854150.000000015"/>
    <s v="1-5 Years"/>
    <n v="207759.2157945603"/>
    <n v="571135.34907266789"/>
    <n v="218147.17658428833"/>
    <n v="817839.29311058973"/>
    <n v="5.0000000000000107E-2"/>
    <n v="1128600"/>
    <n v="363376.13327810762"/>
  </r>
  <r>
    <s v="Employee 1005"/>
    <x v="0"/>
    <s v="Boston"/>
    <s v="United States of America"/>
    <s v="Americas"/>
    <d v="2019-06-06T00:00:00"/>
    <d v="2022-12-01T00:00:00"/>
    <s v="Client Businesses Platform"/>
    <s v="I"/>
    <s v="D"/>
    <s v="USD"/>
    <n v="166650"/>
    <n v="65450"/>
    <n v="0"/>
    <n v="0"/>
    <n v="65450"/>
    <n v="0"/>
    <n v="0"/>
    <n v="0"/>
    <n v="0"/>
    <n v="0"/>
    <n v="232100"/>
    <s v="USD"/>
    <n v="173316"/>
    <n v="414700"/>
    <s v="1-5 Years"/>
    <n v="166650"/>
    <n v="232100"/>
    <n v="173316"/>
    <n v="414700"/>
    <n v="0.04"/>
    <n v="6666"/>
    <n v="65450"/>
  </r>
  <r>
    <s v="Employee 1006"/>
    <x v="3"/>
    <s v="Hong Kong"/>
    <s v="Hong Kong"/>
    <s v="Asia-Pacific"/>
    <d v="2019-06-06T00:00:00"/>
    <d v="2022-12-01T00:00:00"/>
    <s v="Operating Platform"/>
    <s v="X"/>
    <s v="Q"/>
    <s v="HKD"/>
    <n v="1266526.8"/>
    <n v="239184.00000000003"/>
    <n v="0"/>
    <n v="0"/>
    <n v="239184.00000000003"/>
    <n v="0"/>
    <n v="0"/>
    <n v="0"/>
    <n v="0"/>
    <n v="0"/>
    <n v="1505710.8"/>
    <s v="HKD"/>
    <n v="1393179.4800000002"/>
    <n v="3049461.3600000003"/>
    <s v="1-5 Years"/>
    <n v="161461.31830727358"/>
    <n v="191953.34102484019"/>
    <n v="177607.45013800098"/>
    <n v="388756.12526532519"/>
    <n v="0.1000000000000002"/>
    <n v="126652.68000000017"/>
    <n v="30492.022717566608"/>
  </r>
  <r>
    <s v="Employee 1007"/>
    <x v="4"/>
    <s v="Princeton"/>
    <s v="United States of America"/>
    <s v="Americas"/>
    <d v="2019-05-30T00:00:00"/>
    <d v="2022-12-01T00:00:00"/>
    <s v="Regional Platform"/>
    <s v="A"/>
    <s v="X"/>
    <s v="USD"/>
    <n v="235400.00000000006"/>
    <n v="445500.00000000006"/>
    <n v="0"/>
    <n v="0"/>
    <n v="445500.00000000006"/>
    <n v="0"/>
    <n v="0"/>
    <n v="0"/>
    <n v="0"/>
    <n v="318000"/>
    <n v="998900.00000000012"/>
    <s v="USD"/>
    <n v="242462.00000000006"/>
    <n v="943789.00000000023"/>
    <s v="1-5 Years"/>
    <n v="235400.00000000006"/>
    <n v="998900.00000000012"/>
    <n v="242462.00000000006"/>
    <n v="943789.00000000023"/>
    <n v="2.9999999999999992E-2"/>
    <n v="7062"/>
    <n v="763500"/>
  </r>
  <r>
    <s v="Employee 1008"/>
    <x v="3"/>
    <s v="Edinburgh"/>
    <s v="United Kingdom"/>
    <s v="EMEA"/>
    <d v="2019-06-06T00:00:00"/>
    <d v="2022-12-01T00:00:00"/>
    <s v="Operating Platform"/>
    <s v="L"/>
    <s v="T"/>
    <s v="GBP"/>
    <n v="76715.100000000006"/>
    <n v="12487.2"/>
    <n v="0"/>
    <n v="0"/>
    <n v="12487.2"/>
    <n v="0"/>
    <n v="0"/>
    <n v="0"/>
    <n v="0"/>
    <n v="0"/>
    <n v="89202.3"/>
    <s v="GBP"/>
    <n v="85920.912000000011"/>
    <n v="185827.48800000001"/>
    <s v="1-5 Years"/>
    <n v="102080.94782080282"/>
    <n v="118697.04050174735"/>
    <n v="114330.66155929916"/>
    <n v="247271.34692125619"/>
    <n v="0.12000000000000005"/>
    <n v="9205.8120000000054"/>
    <n v="16616.092680944537"/>
  </r>
  <r>
    <s v="Employee 1009"/>
    <x v="4"/>
    <s v="New York"/>
    <s v="United States of America"/>
    <s v="Americas"/>
    <d v="2019-06-06T00:00:00"/>
    <d v="2022-12-01T00:00:00"/>
    <s v="Corporate and Risk Platform"/>
    <s v="T"/>
    <s v="H"/>
    <s v="USD"/>
    <n v="258940.00000000006"/>
    <n v="303490"/>
    <n v="0"/>
    <n v="0"/>
    <n v="303490"/>
    <n v="0"/>
    <n v="0"/>
    <n v="0"/>
    <n v="0"/>
    <n v="0"/>
    <n v="562430"/>
    <s v="USD"/>
    <n v="266708.20000000007"/>
    <n v="846011.10000000021"/>
    <s v="1-5 Years"/>
    <n v="258940.00000000006"/>
    <n v="562430"/>
    <n v="266708.20000000007"/>
    <n v="846011.10000000021"/>
    <n v="3.0000000000000037E-2"/>
    <n v="7768.2000000000116"/>
    <n v="303489.99999999994"/>
  </r>
  <r>
    <s v="Employee 101"/>
    <x v="3"/>
    <s v="Princeton"/>
    <s v="United States of America"/>
    <s v="Americas"/>
    <d v="2006-05-15T00:00:00"/>
    <d v="2022-12-01T00:00:00"/>
    <s v="Operating Platform"/>
    <s v="Z"/>
    <s v="R"/>
    <s v="USD"/>
    <n v="181500.00000000003"/>
    <n v="29700"/>
    <n v="0"/>
    <n v="0"/>
    <n v="29700"/>
    <n v="0"/>
    <n v="0"/>
    <n v="0"/>
    <n v="0"/>
    <n v="0"/>
    <n v="211200.00000000003"/>
    <s v="USD"/>
    <n v="203280.00000000006"/>
    <n v="439824.00000000012"/>
    <s v="&gt;5 Years"/>
    <n v="181500.00000000003"/>
    <n v="211200.00000000003"/>
    <n v="203280.00000000006"/>
    <n v="439824.00000000012"/>
    <n v="0.12000000000000013"/>
    <n v="21780.000000000029"/>
    <n v="29700"/>
  </r>
  <r>
    <s v="Employee 1010"/>
    <x v="5"/>
    <s v="New York"/>
    <s v="United States of America"/>
    <s v="Americas"/>
    <d v="2019-06-06T00:00:00"/>
    <d v="2022-12-01T00:00:00"/>
    <s v="Investments Platform"/>
    <s v="I"/>
    <s v="U"/>
    <s v="USD"/>
    <n v="123585.00000000003"/>
    <n v="77137.500000000015"/>
    <n v="0"/>
    <n v="0"/>
    <n v="77137.500000000015"/>
    <n v="0"/>
    <n v="0"/>
    <n v="0"/>
    <n v="0"/>
    <n v="0"/>
    <n v="200722.50000000006"/>
    <s v="USD"/>
    <n v="133471.80000000005"/>
    <n v="350252.10000000009"/>
    <s v="1-5 Years"/>
    <n v="123585.00000000003"/>
    <n v="200722.50000000006"/>
    <n v="133471.80000000005"/>
    <n v="350252.10000000009"/>
    <n v="8.0000000000000127E-2"/>
    <n v="9886.8000000000175"/>
    <n v="77137.500000000029"/>
  </r>
  <r>
    <s v="Employee 1011"/>
    <x v="0"/>
    <s v="New York"/>
    <s v="United States of America"/>
    <s v="Americas"/>
    <d v="2019-04-29T00:00:00"/>
    <d v="2022-12-01T00:00:00"/>
    <s v="Operating Platform"/>
    <s v="J"/>
    <s v="Q"/>
    <s v="USD"/>
    <n v="229515.00000000006"/>
    <n v="99330.000000000015"/>
    <n v="0"/>
    <n v="0"/>
    <n v="99330.000000000015"/>
    <n v="0"/>
    <n v="0"/>
    <n v="0"/>
    <n v="0"/>
    <n v="0"/>
    <n v="328845.00000000006"/>
    <s v="USD"/>
    <n v="247876.20000000007"/>
    <n v="603028.80000000016"/>
    <s v="1-5 Years"/>
    <n v="229515.00000000006"/>
    <n v="328845.00000000006"/>
    <n v="247876.20000000007"/>
    <n v="603028.80000000016"/>
    <n v="8.0000000000000029E-2"/>
    <n v="18361.200000000012"/>
    <n v="99330"/>
  </r>
  <r>
    <s v="Employee 1012"/>
    <x v="0"/>
    <s v="London"/>
    <s v="United Kingdom"/>
    <s v="EMEA"/>
    <d v="2019-06-06T00:00:00"/>
    <d v="2022-12-01T00:00:00"/>
    <s v="ETF and Index Investments Platform"/>
    <s v="X"/>
    <s v="Q"/>
    <s v="GBP"/>
    <n v="88275"/>
    <n v="0"/>
    <n v="0"/>
    <n v="0"/>
    <n v="0"/>
    <n v="0"/>
    <n v="0"/>
    <n v="0"/>
    <n v="0"/>
    <n v="0"/>
    <n v="88275"/>
    <s v="GBP"/>
    <n v="95337"/>
    <n v="190674"/>
    <s v="1-5 Years"/>
    <n v="117463.12875667721"/>
    <n v="117463.12875667721"/>
    <n v="126860.17905721138"/>
    <n v="253720.35811442276"/>
    <n v="7.9999999999999974E-2"/>
    <n v="7062"/>
    <n v="0"/>
  </r>
  <r>
    <s v="Employee 1013"/>
    <x v="0"/>
    <s v="London"/>
    <s v="United Kingdom"/>
    <s v="EMEA"/>
    <d v="2019-05-13T00:00:00"/>
    <d v="2022-12-01T00:00:00"/>
    <s v="Corporate and Risk Platform"/>
    <s v="X"/>
    <s v="G"/>
    <s v="GBP"/>
    <n v="141680.00000000003"/>
    <n v="32736"/>
    <n v="0"/>
    <n v="0"/>
    <n v="32736"/>
    <n v="0"/>
    <n v="0"/>
    <n v="0"/>
    <n v="0"/>
    <n v="0"/>
    <n v="174416.00000000003"/>
    <s v="GBP"/>
    <n v="145930.40000000002"/>
    <n v="325578.88"/>
    <s v="1-5 Years"/>
    <n v="188526.49201071684"/>
    <n v="232086.65041319304"/>
    <n v="194182.28677103834"/>
    <n v="433231.5366966271"/>
    <n v="2.9999999999999971E-2"/>
    <n v="4250.3999999999942"/>
    <n v="43560.158402476198"/>
  </r>
  <r>
    <s v="Employee 1014"/>
    <x v="3"/>
    <s v="Wilmington"/>
    <s v="United States of America"/>
    <s v="Americas"/>
    <d v="2019-05-13T00:00:00"/>
    <d v="2022-12-01T00:00:00"/>
    <s v="Operating Platform"/>
    <s v="T"/>
    <s v="E"/>
    <s v="USD"/>
    <n v="124630.00000000001"/>
    <n v="5060"/>
    <n v="0"/>
    <n v="0"/>
    <n v="5060"/>
    <n v="0"/>
    <n v="0"/>
    <n v="0"/>
    <n v="0"/>
    <n v="0"/>
    <n v="129690.00000000001"/>
    <s v="USD"/>
    <n v="138339.30000000002"/>
    <n v="282295.20000000007"/>
    <s v="1-5 Years"/>
    <n v="124630.00000000001"/>
    <n v="129690.00000000001"/>
    <n v="138339.30000000002"/>
    <n v="282295.20000000007"/>
    <n v="0.11000000000000001"/>
    <n v="13709.300000000003"/>
    <n v="5060"/>
  </r>
  <r>
    <s v="Employee 1015"/>
    <x v="4"/>
    <s v="London"/>
    <s v="United Kingdom"/>
    <s v="EMEA"/>
    <d v="2019-05-13T00:00:00"/>
    <d v="2022-12-01T00:00:00"/>
    <s v="Investments Platform"/>
    <s v="X"/>
    <s v="P"/>
    <s v="GBP"/>
    <n v="171416.19"/>
    <n v="888030.00000000012"/>
    <n v="0"/>
    <n v="0"/>
    <n v="888030.00000000012"/>
    <n v="0"/>
    <n v="0"/>
    <n v="0"/>
    <n v="0"/>
    <n v="299750"/>
    <n v="1359196.1900000002"/>
    <s v="GBP"/>
    <n v="195414.45660000003"/>
    <n v="1403183.1132000005"/>
    <s v="1-5 Years"/>
    <n v="228094.95323646607"/>
    <n v="1808614.4103263111"/>
    <n v="260028.24668957139"/>
    <n v="1867145.6096857188"/>
    <n v="0.14000000000000029"/>
    <n v="23998.266600000032"/>
    <n v="1580519.4570898451"/>
  </r>
  <r>
    <s v="Employee 1016"/>
    <x v="4"/>
    <s v="London"/>
    <s v="United Kingdom"/>
    <s v="EMEA"/>
    <d v="2019-05-13T00:00:00"/>
    <d v="2022-12-01T00:00:00"/>
    <s v="Investments Platform"/>
    <s v="H"/>
    <s v="W"/>
    <s v="GBP"/>
    <n v="169400"/>
    <n v="101816.00000000001"/>
    <n v="0"/>
    <n v="0"/>
    <n v="101816.00000000001"/>
    <n v="0"/>
    <n v="0"/>
    <n v="0"/>
    <n v="0"/>
    <n v="0"/>
    <n v="271216"/>
    <s v="GBP"/>
    <n v="171094"/>
    <n v="445022.16000000003"/>
    <s v="1-5 Years"/>
    <n v="225412.11001281359"/>
    <n v="360893.57042051503"/>
    <n v="227666.23111294172"/>
    <n v="592168.73723766196"/>
    <n v="9.9999999999999898E-3"/>
    <n v="1694"/>
    <n v="135481.46040770144"/>
  </r>
  <r>
    <s v="Employee 1017"/>
    <x v="4"/>
    <s v="New York"/>
    <s v="United States of America"/>
    <s v="Americas"/>
    <d v="2019-05-13T00:00:00"/>
    <d v="2022-12-01T00:00:00"/>
    <s v="Investments Platform"/>
    <s v="V"/>
    <s v="I"/>
    <s v="USD"/>
    <n v="253055.00000000006"/>
    <n v="772365"/>
    <n v="0"/>
    <n v="0"/>
    <n v="772365"/>
    <n v="0"/>
    <n v="0"/>
    <n v="0"/>
    <n v="0"/>
    <n v="160500"/>
    <n v="1185920"/>
    <s v="USD"/>
    <n v="273299.40000000008"/>
    <n v="1380753.0000000002"/>
    <s v="1-5 Years"/>
    <n v="253055.00000000006"/>
    <n v="1185920"/>
    <n v="273299.40000000008"/>
    <n v="1380753.0000000002"/>
    <n v="8.0000000000000071E-2"/>
    <n v="20244.400000000023"/>
    <n v="932865"/>
  </r>
  <r>
    <s v="Employee 1018"/>
    <x v="0"/>
    <s v="New York"/>
    <s v="United States of America"/>
    <s v="Americas"/>
    <d v="2019-05-20T00:00:00"/>
    <d v="2022-12-01T00:00:00"/>
    <s v="Client Businesses Platform"/>
    <s v="P"/>
    <s v="J"/>
    <s v="USD"/>
    <n v="248050.00000000006"/>
    <n v="401390.00000000006"/>
    <n v="0"/>
    <n v="0"/>
    <n v="401390.00000000006"/>
    <n v="0"/>
    <n v="0"/>
    <n v="0"/>
    <n v="0"/>
    <n v="0"/>
    <n v="649440.00000000012"/>
    <s v="USD"/>
    <n v="282777.00000000012"/>
    <n v="1023138.6000000004"/>
    <s v="1-5 Years"/>
    <n v="248050.00000000006"/>
    <n v="649440.00000000012"/>
    <n v="282777.00000000012"/>
    <n v="1023138.6000000004"/>
    <n v="0.14000000000000021"/>
    <n v="34727.000000000058"/>
    <n v="401390.00000000006"/>
  </r>
  <r>
    <s v="Employee 1019"/>
    <x v="0"/>
    <s v="London"/>
    <s v="United Kingdom"/>
    <s v="EMEA"/>
    <d v="2019-06-10T00:00:00"/>
    <d v="2022-12-01T00:00:00"/>
    <s v="Investments Platform"/>
    <s v="O"/>
    <s v="Y"/>
    <s v="GBP"/>
    <n v="146674"/>
    <n v="145145"/>
    <n v="0"/>
    <n v="0"/>
    <n v="145145"/>
    <n v="0"/>
    <n v="0"/>
    <n v="0"/>
    <n v="0"/>
    <n v="0"/>
    <n v="291819"/>
    <s v="GBP"/>
    <n v="165741.62"/>
    <n v="495497.08999999997"/>
    <s v="1-5 Years"/>
    <n v="195171.75811109456"/>
    <n v="388308.95237207349"/>
    <n v="220544.08666553686"/>
    <n v="659333.20284597983"/>
    <n v="0.13000000000000003"/>
    <n v="19067.619999999995"/>
    <n v="193137.19426097893"/>
  </r>
  <r>
    <s v="Employee 102"/>
    <x v="4"/>
    <s v="New York"/>
    <s v="United States of America"/>
    <s v="Americas"/>
    <d v="2009-12-01T00:00:00"/>
    <d v="2022-12-01T00:00:00"/>
    <s v="Client Businesses Platform"/>
    <s v="E"/>
    <s v="P"/>
    <s v="USD"/>
    <n v="264825.00000000006"/>
    <n v="584100"/>
    <n v="0"/>
    <n v="0"/>
    <n v="584100"/>
    <n v="0"/>
    <n v="0"/>
    <n v="0"/>
    <n v="0"/>
    <n v="111000.00000000001"/>
    <n v="959925"/>
    <s v="USD"/>
    <n v="270121.50000000006"/>
    <n v="1136025"/>
    <s v="&gt;5 Years"/>
    <n v="264825.00000000006"/>
    <n v="959925"/>
    <n v="270121.50000000006"/>
    <n v="1136025"/>
    <n v="1.9999999999999997E-2"/>
    <n v="5296.5"/>
    <n v="695100"/>
  </r>
  <r>
    <s v="Employee 1020"/>
    <x v="3"/>
    <s v="London"/>
    <s v="United Kingdom"/>
    <s v="EMEA"/>
    <d v="2019-11-25T00:00:00"/>
    <d v="2022-12-01T00:00:00"/>
    <s v="Operating Platform"/>
    <s v="C"/>
    <s v="E"/>
    <s v="GBP"/>
    <n v="77985.819999999992"/>
    <n v="16236"/>
    <n v="0"/>
    <n v="0"/>
    <n v="16236"/>
    <n v="0"/>
    <n v="0"/>
    <n v="0"/>
    <n v="0"/>
    <n v="0"/>
    <n v="94221.819999999992"/>
    <s v="GBP"/>
    <n v="88123.97659999998"/>
    <n v="194594.63319999995"/>
    <s v="1-5 Years"/>
    <n v="103771.83138889891"/>
    <n v="125376.26479012701"/>
    <n v="117262.16946945575"/>
    <n v="258937.34868229926"/>
    <n v="0.12999999999999987"/>
    <n v="10138.156599999988"/>
    <n v="21604.433401228103"/>
  </r>
  <r>
    <s v="Employee 1021"/>
    <x v="0"/>
    <s v="London"/>
    <s v="United Kingdom"/>
    <s v="EMEA"/>
    <d v="2020-02-10T00:00:00"/>
    <d v="2022-12-01T00:00:00"/>
    <s v="Client Businesses Platform"/>
    <s v="U"/>
    <s v="D"/>
    <s v="GBP"/>
    <n v="112384.80000000002"/>
    <n v="53457.8"/>
    <n v="0"/>
    <n v="0"/>
    <n v="53457.8"/>
    <n v="0"/>
    <n v="0"/>
    <n v="0"/>
    <n v="0"/>
    <n v="0"/>
    <n v="165842.60000000003"/>
    <s v="GBP"/>
    <n v="120251.73600000002"/>
    <n v="297703.31800000003"/>
    <s v="1-5 Years"/>
    <n v="149544.83412850092"/>
    <n v="220678.45570254454"/>
    <n v="160012.97251749597"/>
    <n v="396138.92011921859"/>
    <n v="6.999999999999991E-2"/>
    <n v="7866.9360000000015"/>
    <n v="71133.621574043616"/>
  </r>
  <r>
    <s v="Employee 1022"/>
    <x v="4"/>
    <s v="New York"/>
    <s v="United States of America"/>
    <s v="Americas"/>
    <d v="2019-06-24T00:00:00"/>
    <d v="2022-12-01T00:00:00"/>
    <s v="Operating Platform"/>
    <s v="G"/>
    <s v="D"/>
    <s v="USD"/>
    <n v="280500"/>
    <n v="1078000"/>
    <n v="0"/>
    <n v="0"/>
    <n v="1078000"/>
    <n v="0"/>
    <n v="0"/>
    <n v="0"/>
    <n v="0"/>
    <n v="545000"/>
    <n v="1903500"/>
    <s v="USD"/>
    <n v="291720"/>
    <n v="1704560.0000000002"/>
    <s v="1-5 Years"/>
    <n v="280500"/>
    <n v="1903500"/>
    <n v="291720"/>
    <n v="1704560.0000000002"/>
    <n v="0.04"/>
    <n v="11220"/>
    <n v="1623000"/>
  </r>
  <r>
    <s v="Employee 1023"/>
    <x v="4"/>
    <s v="Sydney"/>
    <s v="Australia"/>
    <s v="Asia-Pacific"/>
    <d v="2019-06-24T00:00:00"/>
    <d v="2022-12-01T00:00:00"/>
    <s v="Investments Platform"/>
    <s v="F"/>
    <s v="N"/>
    <s v="AUD"/>
    <n v="299750"/>
    <n v="504243.3"/>
    <n v="0"/>
    <n v="0"/>
    <n v="504243.3"/>
    <n v="0"/>
    <n v="0"/>
    <n v="0"/>
    <n v="0"/>
    <n v="0"/>
    <n v="803993.3"/>
    <s v="AUD"/>
    <n v="326727.5"/>
    <n v="1203080.1970000002"/>
    <s v="1-5 Years"/>
    <n v="226805.83750798923"/>
    <n v="608341.53046642884"/>
    <n v="247218.36288370827"/>
    <n v="910310.63109211577"/>
    <n v="9.0000000000000024E-2"/>
    <n v="26977.5"/>
    <n v="381535.69295843958"/>
  </r>
  <r>
    <s v="Employee 1024"/>
    <x v="0"/>
    <s v="London"/>
    <s v="United Kingdom"/>
    <s v="EMEA"/>
    <d v="2019-06-24T00:00:00"/>
    <d v="2022-12-01T00:00:00"/>
    <s v="Investments Platform"/>
    <s v="V"/>
    <s v="X"/>
    <s v="GBP"/>
    <n v="133100.00000000003"/>
    <n v="43043.000000000007"/>
    <n v="0"/>
    <n v="0"/>
    <n v="43043.000000000007"/>
    <n v="0"/>
    <n v="0"/>
    <n v="0"/>
    <n v="0"/>
    <n v="0"/>
    <n v="176143.00000000003"/>
    <s v="GBP"/>
    <n v="138424.00000000003"/>
    <n v="321612.72000000009"/>
    <s v="1-5 Years"/>
    <n v="177109.51501006784"/>
    <n v="234384.68296332366"/>
    <n v="184193.89561047056"/>
    <n v="427953.96589232719"/>
    <n v="0.04"/>
    <n v="5324"/>
    <n v="57275.167953255819"/>
  </r>
  <r>
    <s v="Employee 1025"/>
    <x v="1"/>
    <s v="Wilmington"/>
    <s v="United States of America"/>
    <s v="Americas"/>
    <d v="2019-06-24T00:00:00"/>
    <d v="2022-12-01T00:00:00"/>
    <s v="Operating Platform"/>
    <s v="W"/>
    <s v="G"/>
    <s v="USD"/>
    <n v="77614.460000000006"/>
    <n v="8804.4"/>
    <n v="0"/>
    <n v="0"/>
    <n v="8804.4"/>
    <n v="0"/>
    <n v="0"/>
    <n v="0"/>
    <n v="0"/>
    <n v="0"/>
    <n v="86418.86"/>
    <s v="USD"/>
    <n v="83823.616800000018"/>
    <n v="177155.98560000001"/>
    <s v="1-5 Years"/>
    <n v="77614.460000000006"/>
    <n v="86418.86"/>
    <n v="83823.616800000018"/>
    <n v="177155.98560000001"/>
    <n v="8.000000000000014E-2"/>
    <n v="6209.1568000000116"/>
    <n v="8804.3999999999942"/>
  </r>
  <r>
    <s v="Employee 1026"/>
    <x v="0"/>
    <s v="Wilmington"/>
    <s v="United States of America"/>
    <s v="Americas"/>
    <d v="2019-06-24T00:00:00"/>
    <d v="2022-12-01T00:00:00"/>
    <s v="Operating Platform"/>
    <s v="J"/>
    <s v="N"/>
    <s v="USD"/>
    <n v="142417"/>
    <n v="32340"/>
    <n v="0"/>
    <n v="0"/>
    <n v="32340"/>
    <n v="0"/>
    <n v="0"/>
    <n v="0"/>
    <n v="0"/>
    <n v="0"/>
    <n v="174757"/>
    <s v="USD"/>
    <n v="153810.36000000002"/>
    <n v="342547.92000000004"/>
    <s v="1-5 Years"/>
    <n v="142417"/>
    <n v="174757"/>
    <n v="153810.36000000002"/>
    <n v="342547.92000000004"/>
    <n v="8.0000000000000113E-2"/>
    <n v="11393.360000000015"/>
    <n v="32340"/>
  </r>
  <r>
    <s v="Employee 1027"/>
    <x v="0"/>
    <s v="London"/>
    <s v="United Kingdom"/>
    <s v="EMEA"/>
    <d v="2019-06-24T00:00:00"/>
    <d v="2022-12-01T00:00:00"/>
    <s v="Investments Platform"/>
    <s v="D"/>
    <s v="L"/>
    <s v="GBP"/>
    <n v="127765.00000000001"/>
    <n v="50336.000000000007"/>
    <n v="0"/>
    <n v="0"/>
    <n v="50336.000000000007"/>
    <n v="0"/>
    <n v="0"/>
    <n v="0"/>
    <n v="0"/>
    <n v="0"/>
    <n v="178101.00000000003"/>
    <s v="GBP"/>
    <n v="144374.45000000001"/>
    <n v="345628.58000000007"/>
    <s v="1-5 Years"/>
    <n v="170010.49725966429"/>
    <n v="236990.09566347176"/>
    <n v="192111.86190342062"/>
    <n v="459910.67000314378"/>
    <n v="0.12999999999999984"/>
    <n v="16609.449999999997"/>
    <n v="66979.598403807468"/>
  </r>
  <r>
    <s v="Employee 1028"/>
    <x v="4"/>
    <s v="Sydney"/>
    <s v="Australia"/>
    <s v="Asia-Pacific"/>
    <d v="2019-06-24T00:00:00"/>
    <d v="2022-12-01T00:00:00"/>
    <s v="Investments Platform"/>
    <s v="Q"/>
    <s v="K"/>
    <s v="AUD"/>
    <n v="373119.76680000004"/>
    <n v="667920.00000000012"/>
    <n v="0"/>
    <n v="0"/>
    <n v="667920.00000000012"/>
    <n v="0"/>
    <n v="0"/>
    <n v="0"/>
    <n v="0"/>
    <n v="416000"/>
    <n v="1457039.7668000001"/>
    <s v="AUD"/>
    <n v="406700.54581200005"/>
    <n v="1541433.8916240004"/>
    <s v="1-5 Years"/>
    <n v="282321.07155916479"/>
    <n v="1102469.1395880545"/>
    <n v="307729.96799948963"/>
    <n v="1166325.9541383837"/>
    <n v="9.0000000000000024E-2"/>
    <n v="33580.779012000014"/>
    <n v="820148.06802888971"/>
  </r>
  <r>
    <s v="Employee 1029"/>
    <x v="3"/>
    <s v="Sydney"/>
    <s v="Australia"/>
    <s v="Asia-Pacific"/>
    <d v="2019-06-24T00:00:00"/>
    <d v="2022-12-01T00:00:00"/>
    <s v="Regional Platform"/>
    <s v="U"/>
    <s v="T"/>
    <s v="AUD"/>
    <n v="191014.99999999997"/>
    <n v="19360"/>
    <n v="0"/>
    <n v="0"/>
    <n v="19360"/>
    <n v="0"/>
    <n v="0"/>
    <n v="0"/>
    <n v="0"/>
    <n v="0"/>
    <n v="210374.99999999997"/>
    <s v="AUD"/>
    <n v="210116.49999999997"/>
    <n v="441528.99999999988"/>
    <s v="1-5 Years"/>
    <n v="144531.49975509109"/>
    <n v="159180.24375560708"/>
    <n v="158984.64973060021"/>
    <n v="334082.91786176799"/>
    <n v="0.10000000000000007"/>
    <n v="19101.5"/>
    <n v="14648.744000515988"/>
  </r>
  <r>
    <s v="Employee 103"/>
    <x v="3"/>
    <s v="New York"/>
    <s v="United States of America"/>
    <s v="Americas"/>
    <d v="2006-06-01T00:00:00"/>
    <d v="2022-12-01T00:00:00"/>
    <s v="Corporate and Risk Platform"/>
    <s v="S"/>
    <s v="W"/>
    <s v="USD"/>
    <n v="173937.5"/>
    <n v="144210"/>
    <n v="0"/>
    <n v="0"/>
    <n v="144210"/>
    <n v="0"/>
    <n v="0"/>
    <n v="0"/>
    <n v="0"/>
    <n v="0"/>
    <n v="318147.5"/>
    <s v="USD"/>
    <n v="177416.25"/>
    <n v="501926.7"/>
    <s v="&gt;5 Years"/>
    <n v="173937.5"/>
    <n v="318147.5"/>
    <n v="177416.25"/>
    <n v="501926.7"/>
    <n v="0.02"/>
    <n v="3478.75"/>
    <n v="144210"/>
  </r>
  <r>
    <s v="Employee 1030"/>
    <x v="0"/>
    <s v="Sydney"/>
    <s v="Australia"/>
    <s v="Asia-Pacific"/>
    <d v="2019-06-24T00:00:00"/>
    <d v="2022-12-01T00:00:00"/>
    <s v="Operating Platform"/>
    <s v="D"/>
    <s v="Y"/>
    <s v="AUD"/>
    <n v="220016.50000000006"/>
    <n v="115130.40000000001"/>
    <n v="0"/>
    <n v="0"/>
    <n v="115130.40000000001"/>
    <n v="0"/>
    <n v="0"/>
    <n v="0"/>
    <n v="0"/>
    <n v="0"/>
    <n v="335146.90000000008"/>
    <s v="AUD"/>
    <n v="248618.64500000005"/>
    <n v="627334.64200000011"/>
    <s v="1-5 Years"/>
    <n v="166475.48473086412"/>
    <n v="253588.90189393272"/>
    <n v="188117.29774587645"/>
    <n v="474672.75688602042"/>
    <n v="0.12999999999999998"/>
    <n v="28602.14499999999"/>
    <n v="87113.417163068603"/>
  </r>
  <r>
    <s v="Employee 1031"/>
    <x v="4"/>
    <s v="Tokyo"/>
    <s v="Japan"/>
    <s v="Asia-Pacific"/>
    <d v="2019-06-24T00:00:00"/>
    <d v="2022-12-01T00:00:00"/>
    <s v="ETF and Index Investments Platform"/>
    <s v="V"/>
    <s v="A"/>
    <s v="JPY"/>
    <n v="28875000.000000004"/>
    <n v="23650000.000000004"/>
    <n v="0"/>
    <n v="0"/>
    <n v="23650000.000000004"/>
    <n v="0"/>
    <n v="0"/>
    <n v="0"/>
    <n v="0"/>
    <n v="0"/>
    <n v="52525000.000000007"/>
    <s v="JPY"/>
    <n v="32340000.000000007"/>
    <n v="91168000.00000003"/>
    <s v="1-5 Years"/>
    <n v="265773.85061438632"/>
    <n v="483455.29016521707"/>
    <n v="297666.71268811275"/>
    <n v="839136.63767315599"/>
    <n v="0.12000000000000026"/>
    <n v="3465000.0000000037"/>
    <n v="217681.43955083075"/>
  </r>
  <r>
    <s v="Employee 1032"/>
    <x v="0"/>
    <s v="London"/>
    <s v="United Kingdom"/>
    <s v="EMEA"/>
    <d v="2019-06-10T00:00:00"/>
    <d v="2022-12-01T00:00:00"/>
    <s v="ETF and Index Investments Platform"/>
    <s v="P"/>
    <s v="D"/>
    <s v="GBP"/>
    <n v="137280"/>
    <n v="101365.00000000001"/>
    <n v="0"/>
    <n v="0"/>
    <n v="101365.00000000001"/>
    <n v="0"/>
    <n v="0"/>
    <n v="0"/>
    <n v="0"/>
    <n v="0"/>
    <n v="238645"/>
    <s v="GBP"/>
    <n v="149635.20000000001"/>
    <n v="409758.25000000006"/>
    <s v="1-5 Years"/>
    <n v="182671.632010384"/>
    <n v="317552.96926805133"/>
    <n v="199112.07889131855"/>
    <n v="545244.81539349456"/>
    <n v="8.9999999999999983E-2"/>
    <n v="12355.200000000012"/>
    <n v="134881.33725766733"/>
  </r>
  <r>
    <s v="Employee 1033"/>
    <x v="0"/>
    <s v="New York"/>
    <s v="United States of America"/>
    <s v="Americas"/>
    <d v="2019-06-10T00:00:00"/>
    <d v="2022-12-01T00:00:00"/>
    <s v="Regional Platform"/>
    <s v="F"/>
    <s v="G"/>
    <s v="USD"/>
    <n v="169950"/>
    <n v="99330.000000000015"/>
    <n v="0"/>
    <n v="0"/>
    <n v="99330.000000000015"/>
    <n v="0"/>
    <n v="0"/>
    <n v="0"/>
    <n v="0"/>
    <n v="0"/>
    <n v="269280"/>
    <s v="USD"/>
    <n v="190344.00000000003"/>
    <n v="491937.60000000009"/>
    <s v="1-5 Years"/>
    <n v="169950"/>
    <n v="269280"/>
    <n v="190344.00000000003"/>
    <n v="491937.60000000009"/>
    <n v="0.12000000000000018"/>
    <n v="20394.000000000029"/>
    <n v="99330"/>
  </r>
  <r>
    <s v="Employee 1034"/>
    <x v="3"/>
    <s v="Tokyo"/>
    <s v="Japan"/>
    <s v="Asia-Pacific"/>
    <d v="2019-06-24T00:00:00"/>
    <d v="2022-12-01T00:00:00"/>
    <s v="Operating Platform"/>
    <s v="C"/>
    <s v="E"/>
    <s v="JPY"/>
    <n v="15949626.000000004"/>
    <n v="3125265"/>
    <n v="0"/>
    <n v="0"/>
    <n v="3125265"/>
    <n v="0"/>
    <n v="0"/>
    <n v="0"/>
    <n v="0"/>
    <n v="0"/>
    <n v="19074891.000000004"/>
    <s v="JPY"/>
    <n v="16109122.260000004"/>
    <n v="35374762.170000002"/>
    <s v="1-5 Years"/>
    <n v="146804.97031616737"/>
    <n v="175570.81319895075"/>
    <n v="148273.02001932904"/>
    <n v="325599.54135026928"/>
    <n v="9.9999999999999655E-3"/>
    <n v="159496.25999999978"/>
    <n v="28765.842882783385"/>
  </r>
  <r>
    <s v="Employee 1035"/>
    <x v="1"/>
    <s v="Princeton"/>
    <s v="United States of America"/>
    <s v="Americas"/>
    <d v="2019-06-03T00:00:00"/>
    <d v="2022-12-01T00:00:00"/>
    <s v="Operating Platform"/>
    <s v="O"/>
    <s v="N"/>
    <s v="USD"/>
    <n v="87285"/>
    <n v="4180"/>
    <n v="0"/>
    <n v="0"/>
    <n v="4180"/>
    <n v="0"/>
    <n v="0"/>
    <n v="0"/>
    <n v="0"/>
    <n v="0"/>
    <n v="91465"/>
    <s v="USD"/>
    <n v="97759.200000000012"/>
    <n v="200200.00000000003"/>
    <s v="1-5 Years"/>
    <n v="87285"/>
    <n v="91465"/>
    <n v="97759.200000000012"/>
    <n v="200200.00000000003"/>
    <n v="0.12000000000000013"/>
    <n v="10474.200000000012"/>
    <n v="4180"/>
  </r>
  <r>
    <s v="Employee 1036"/>
    <x v="1"/>
    <s v="Boston"/>
    <s v="United States of America"/>
    <s v="Americas"/>
    <d v="2019-06-03T00:00:00"/>
    <d v="2022-12-01T00:00:00"/>
    <s v="Operating Platform"/>
    <s v="M"/>
    <s v="F"/>
    <s v="USD"/>
    <n v="75911"/>
    <n v="7623"/>
    <n v="0"/>
    <n v="0"/>
    <n v="7623"/>
    <n v="0"/>
    <n v="0"/>
    <n v="0"/>
    <n v="0"/>
    <n v="0"/>
    <n v="83534"/>
    <s v="USD"/>
    <n v="81224.77"/>
    <n v="170606.15000000002"/>
    <s v="1-5 Years"/>
    <n v="75911"/>
    <n v="83534"/>
    <n v="81224.77"/>
    <n v="170606.15000000002"/>
    <n v="7.0000000000000048E-2"/>
    <n v="5313.7700000000041"/>
    <n v="7623"/>
  </r>
  <r>
    <s v="Employee 1037"/>
    <x v="1"/>
    <s v="Toronto"/>
    <s v="Canada"/>
    <s v="Americas"/>
    <d v="2019-06-03T00:00:00"/>
    <d v="2022-12-01T00:00:00"/>
    <s v="Operating Platform"/>
    <s v="P"/>
    <s v="M"/>
    <s v="CAD"/>
    <n v="81866.400000000009"/>
    <n v="8778"/>
    <n v="0"/>
    <n v="0"/>
    <n v="8778"/>
    <n v="0"/>
    <n v="0"/>
    <n v="0"/>
    <n v="0"/>
    <n v="0"/>
    <n v="90644.400000000009"/>
    <s v="CAD"/>
    <n v="90053.040000000023"/>
    <n v="189761.88000000006"/>
    <s v="1-5 Years"/>
    <n v="63110.08325624423"/>
    <n v="69876.965772432945"/>
    <n v="69421.091581868663"/>
    <n v="146285.75393154492"/>
    <n v="0.10000000000000014"/>
    <n v="8186.640000000014"/>
    <n v="6766.8825161887144"/>
  </r>
  <r>
    <s v="Employee 1038"/>
    <x v="0"/>
    <s v="London"/>
    <s v="United Kingdom"/>
    <s v="EMEA"/>
    <d v="2019-06-11T00:00:00"/>
    <d v="2022-12-01T00:00:00"/>
    <s v="Investments Platform"/>
    <s v="I"/>
    <s v="I"/>
    <s v="GBP"/>
    <n v="134090.00000000003"/>
    <n v="60060"/>
    <n v="0"/>
    <n v="0"/>
    <n v="60060"/>
    <n v="0"/>
    <n v="0"/>
    <n v="0"/>
    <n v="0"/>
    <n v="0"/>
    <n v="194150.00000000003"/>
    <s v="GBP"/>
    <n v="135430.90000000002"/>
    <n v="331522.40000000002"/>
    <s v="1-5 Years"/>
    <n v="178426.85851014275"/>
    <n v="258345.69751468571"/>
    <n v="180211.12709524416"/>
    <n v="441140.28158507671"/>
    <n v="9.9999999999999031E-3"/>
    <n v="1340.8999999999942"/>
    <n v="79918.83900454297"/>
  </r>
  <r>
    <s v="Employee 1039"/>
    <x v="0"/>
    <s v="Tokyo"/>
    <s v="Japan"/>
    <s v="Asia-Pacific"/>
    <d v="2019-06-10T00:00:00"/>
    <d v="2022-12-01T00:00:00"/>
    <s v="Corporate and Risk Platform"/>
    <s v="K"/>
    <s v="B"/>
    <s v="JPY"/>
    <n v="21780000"/>
    <n v="6237000.0000000009"/>
    <n v="0"/>
    <n v="0"/>
    <n v="6237000.0000000009"/>
    <n v="0"/>
    <n v="0"/>
    <n v="0"/>
    <n v="0"/>
    <n v="0"/>
    <n v="28017000"/>
    <s v="JPY"/>
    <n v="22869000"/>
    <n v="52286850"/>
    <s v="1-5 Years"/>
    <n v="200469.41874913711"/>
    <n v="257876.57048184454"/>
    <n v="210492.88968659396"/>
    <n v="481263.28869253071"/>
    <n v="4.9999999999999961E-2"/>
    <n v="1089000"/>
    <n v="57407.151732707425"/>
  </r>
  <r>
    <s v="Employee 104"/>
    <x v="4"/>
    <s v="New York"/>
    <s v="United States of America"/>
    <s v="Americas"/>
    <d v="2004-01-05T00:00:00"/>
    <d v="2022-12-01T00:00:00"/>
    <s v="Client Businesses Platform"/>
    <s v="G"/>
    <s v="K"/>
    <s v="USD"/>
    <n v="349800"/>
    <n v="1386000.0000000002"/>
    <n v="0"/>
    <n v="0"/>
    <n v="1386000.0000000002"/>
    <n v="0"/>
    <n v="0"/>
    <n v="0"/>
    <n v="0"/>
    <n v="765000"/>
    <n v="2500800"/>
    <s v="USD"/>
    <n v="353298"/>
    <n v="2106456"/>
    <s v="&gt;5 Years"/>
    <n v="349800"/>
    <n v="2500800"/>
    <n v="353298"/>
    <n v="2106456"/>
    <n v="0.01"/>
    <n v="3498"/>
    <n v="2151000"/>
  </r>
  <r>
    <s v="Employee 1040"/>
    <x v="1"/>
    <s v="London"/>
    <s v="United Kingdom"/>
    <s v="EMEA"/>
    <d v="2019-06-10T00:00:00"/>
    <d v="2022-12-01T00:00:00"/>
    <s v="Operating Platform"/>
    <s v="M"/>
    <s v="E"/>
    <s v="GBP"/>
    <n v="79074.05"/>
    <n v="5913.6"/>
    <n v="0"/>
    <n v="0"/>
    <n v="5913.6"/>
    <n v="0"/>
    <n v="0"/>
    <n v="0"/>
    <n v="0"/>
    <n v="0"/>
    <n v="84987.650000000009"/>
    <s v="GBP"/>
    <n v="86981.455000000016"/>
    <n v="180467.87000000002"/>
    <s v="1-5 Years"/>
    <n v="105219.88463848124"/>
    <n v="113088.81647892855"/>
    <n v="115741.87310232938"/>
    <n v="240139.57122915078"/>
    <n v="0.10000000000000021"/>
    <n v="7907.4050000000134"/>
    <n v="7868.9318404473161"/>
  </r>
  <r>
    <s v="Employee 1041"/>
    <x v="0"/>
    <s v="London"/>
    <s v="United Kingdom"/>
    <s v="EMEA"/>
    <d v="2019-06-10T00:00:00"/>
    <d v="2022-12-01T00:00:00"/>
    <s v="Client Businesses Platform"/>
    <s v="Q"/>
    <s v="H"/>
    <s v="GBP"/>
    <n v="105930.00000000001"/>
    <n v="20460"/>
    <n v="0"/>
    <n v="0"/>
    <n v="20460"/>
    <n v="0"/>
    <n v="0"/>
    <n v="0"/>
    <n v="0"/>
    <n v="0"/>
    <n v="126390.00000000001"/>
    <s v="GBP"/>
    <n v="108048.60000000002"/>
    <n v="236966.40000000005"/>
    <s v="1-5 Years"/>
    <n v="140955.75450801267"/>
    <n v="168180.85350956029"/>
    <n v="143774.86959817293"/>
    <n v="315319.34017792443"/>
    <n v="1.999999999999999E-2"/>
    <n v="2118.6000000000058"/>
    <n v="27225.099001547613"/>
  </r>
  <r>
    <s v="Employee 1042"/>
    <x v="4"/>
    <s v="New York"/>
    <s v="United States of America"/>
    <s v="Americas"/>
    <d v="2019-07-29T00:00:00"/>
    <d v="2022-12-01T00:00:00"/>
    <s v="Operating Platform"/>
    <s v="O"/>
    <s v="T"/>
    <s v="USD"/>
    <n v="305250"/>
    <n v="239250"/>
    <n v="0"/>
    <n v="0"/>
    <n v="239250"/>
    <n v="0"/>
    <n v="0"/>
    <n v="0"/>
    <n v="0"/>
    <n v="0"/>
    <n v="544500"/>
    <s v="USD"/>
    <n v="323565"/>
    <n v="900735"/>
    <s v="1-5 Years"/>
    <n v="305250"/>
    <n v="544500"/>
    <n v="323565"/>
    <n v="900735"/>
    <n v="0.06"/>
    <n v="18315"/>
    <n v="239250"/>
  </r>
  <r>
    <s v="Employee 1043"/>
    <x v="4"/>
    <s v="New York"/>
    <s v="United States of America"/>
    <s v="Americas"/>
    <d v="2019-07-29T00:00:00"/>
    <d v="2022-12-01T00:00:00"/>
    <s v="Corporate and Risk Platform"/>
    <s v="R"/>
    <s v="T"/>
    <s v="USD"/>
    <n v="271040.00000000006"/>
    <n v="623700"/>
    <n v="0"/>
    <n v="0"/>
    <n v="623700"/>
    <n v="0"/>
    <n v="0"/>
    <n v="0"/>
    <n v="0"/>
    <n v="252500"/>
    <n v="1147240"/>
    <s v="USD"/>
    <n v="311696.00000000006"/>
    <n v="1340647.0000000002"/>
    <s v="1-5 Years"/>
    <n v="271040.00000000006"/>
    <n v="1147240"/>
    <n v="311696.00000000006"/>
    <n v="1340647.0000000002"/>
    <n v="0.14999999999999997"/>
    <n v="40656"/>
    <n v="876200"/>
  </r>
  <r>
    <s v="Employee 1044"/>
    <x v="4"/>
    <s v="New York"/>
    <s v="United States of America"/>
    <s v="Americas"/>
    <d v="2019-07-29T00:00:00"/>
    <d v="2022-12-01T00:00:00"/>
    <s v="Operating Platform"/>
    <s v="F"/>
    <s v="W"/>
    <s v="USD"/>
    <n v="275880.00000000006"/>
    <n v="371910.00000000006"/>
    <n v="0"/>
    <n v="0"/>
    <n v="371910.00000000006"/>
    <n v="0"/>
    <n v="0"/>
    <n v="0"/>
    <n v="0"/>
    <n v="0"/>
    <n v="647790.00000000012"/>
    <s v="USD"/>
    <n v="314503.20000000013"/>
    <n v="1052983.8000000005"/>
    <s v="1-5 Years"/>
    <n v="275880.00000000006"/>
    <n v="647790.00000000012"/>
    <n v="314503.20000000013"/>
    <n v="1052983.8000000005"/>
    <n v="0.14000000000000024"/>
    <n v="38623.20000000007"/>
    <n v="371910.00000000006"/>
  </r>
  <r>
    <s v="Employee 1045"/>
    <x v="4"/>
    <s v="San Francisco"/>
    <s v="United States of America"/>
    <s v="Americas"/>
    <d v="2019-07-29T00:00:00"/>
    <d v="2022-12-01T00:00:00"/>
    <s v="Operating Platform"/>
    <s v="S"/>
    <s v="D"/>
    <s v="USD"/>
    <n v="254100.00000000003"/>
    <n v="743820.00000000012"/>
    <n v="0"/>
    <n v="0"/>
    <n v="743820.00000000012"/>
    <n v="0"/>
    <n v="0"/>
    <n v="0"/>
    <n v="0"/>
    <n v="212000"/>
    <n v="1209920"/>
    <s v="USD"/>
    <n v="289674.00000000006"/>
    <n v="1427302.8000000003"/>
    <s v="1-5 Years"/>
    <n v="254100.00000000003"/>
    <n v="1209920"/>
    <n v="289674.00000000006"/>
    <n v="1427302.8000000003"/>
    <n v="0.1400000000000001"/>
    <n v="35574.000000000029"/>
    <n v="955820"/>
  </r>
  <r>
    <s v="Employee 1046"/>
    <x v="4"/>
    <s v="San Francisco"/>
    <s v="United States of America"/>
    <s v="Americas"/>
    <d v="2019-08-05T00:00:00"/>
    <d v="2022-12-01T00:00:00"/>
    <s v="ETF and Index Investments Platform"/>
    <s v="C"/>
    <s v="V"/>
    <s v="USD"/>
    <n v="275880.00000000006"/>
    <n v="424710.00000000006"/>
    <n v="0"/>
    <n v="0"/>
    <n v="424710.00000000006"/>
    <n v="0"/>
    <n v="0"/>
    <n v="0"/>
    <n v="0"/>
    <n v="0"/>
    <n v="700590.00000000012"/>
    <s v="USD"/>
    <n v="278638.80000000005"/>
    <n v="986234.70000000007"/>
    <s v="1-5 Years"/>
    <n v="275880.00000000006"/>
    <n v="700590.00000000012"/>
    <n v="278638.80000000005"/>
    <n v="986234.70000000007"/>
    <n v="9.9999999999999551E-3"/>
    <n v="2758.7999999999884"/>
    <n v="424710.00000000006"/>
  </r>
  <r>
    <s v="Employee 1047"/>
    <x v="0"/>
    <s v="New York"/>
    <s v="United States of America"/>
    <s v="Americas"/>
    <d v="2019-08-26T00:00:00"/>
    <d v="2022-12-01T00:00:00"/>
    <s v="Investments Platform"/>
    <s v="X"/>
    <s v="J"/>
    <s v="USD"/>
    <n v="219780.00000000006"/>
    <n v="311025"/>
    <n v="0"/>
    <n v="0"/>
    <n v="311025"/>
    <n v="0"/>
    <n v="0"/>
    <n v="0"/>
    <n v="0"/>
    <n v="0"/>
    <n v="530805"/>
    <s v="USD"/>
    <n v="235164.60000000006"/>
    <n v="803125.95000000019"/>
    <s v="1-5 Years"/>
    <n v="219780.00000000006"/>
    <n v="530805"/>
    <n v="235164.60000000006"/>
    <n v="803125.95000000019"/>
    <n v="7.0000000000000007E-2"/>
    <n v="15384.600000000006"/>
    <n v="311024.99999999994"/>
  </r>
  <r>
    <s v="Employee 1048"/>
    <x v="4"/>
    <s v="New York"/>
    <s v="United States of America"/>
    <s v="Americas"/>
    <d v="2019-07-29T00:00:00"/>
    <d v="2022-12-01T00:00:00"/>
    <s v="Corporate and Risk Platform"/>
    <s v="N"/>
    <s v="Z"/>
    <s v="USD"/>
    <n v="275880.00000000006"/>
    <n v="680680.00000000012"/>
    <n v="0"/>
    <n v="0"/>
    <n v="680680.00000000012"/>
    <n v="0"/>
    <n v="0"/>
    <n v="0"/>
    <n v="0"/>
    <n v="111000.00000000001"/>
    <n v="1067560.0000000002"/>
    <s v="USD"/>
    <n v="289674.00000000006"/>
    <n v="1294062.0000000002"/>
    <s v="1-5 Years"/>
    <n v="275880.00000000006"/>
    <n v="1067560.0000000002"/>
    <n v="289674.00000000006"/>
    <n v="1294062.0000000002"/>
    <n v="4.9999999999999989E-2"/>
    <n v="13794"/>
    <n v="791680.00000000023"/>
  </r>
  <r>
    <s v="Employee 1049"/>
    <x v="4"/>
    <s v="Chicago"/>
    <s v="United States of America"/>
    <s v="Americas"/>
    <d v="2019-07-29T00:00:00"/>
    <d v="2022-12-01T00:00:00"/>
    <s v="Regional Platform"/>
    <s v="N"/>
    <s v="O"/>
    <s v="USD"/>
    <n v="226600.00000000003"/>
    <n v="444125.00000000006"/>
    <n v="0"/>
    <n v="0"/>
    <n v="444125.00000000006"/>
    <n v="0"/>
    <n v="0"/>
    <n v="0"/>
    <n v="0"/>
    <n v="0"/>
    <n v="670725.00000000012"/>
    <s v="USD"/>
    <n v="249260.00000000006"/>
    <n v="987057.50000000023"/>
    <s v="1-5 Years"/>
    <n v="226600.00000000003"/>
    <n v="670725.00000000012"/>
    <n v="249260.00000000006"/>
    <n v="987057.50000000023"/>
    <n v="0.10000000000000012"/>
    <n v="22660.000000000029"/>
    <n v="444125.00000000012"/>
  </r>
  <r>
    <s v="Employee 105"/>
    <x v="1"/>
    <s v="Tokyo"/>
    <s v="Japan"/>
    <s v="Asia-Pacific"/>
    <d v="2006-06-26T00:00:00"/>
    <d v="2022-12-01T00:00:00"/>
    <s v="Client Businesses Platform"/>
    <s v="W"/>
    <s v="Z"/>
    <s v="JPY"/>
    <n v="10565499.999999998"/>
    <n v="1608200.0000000002"/>
    <n v="0"/>
    <n v="0"/>
    <n v="1608200.0000000002"/>
    <n v="0"/>
    <n v="0"/>
    <n v="0"/>
    <n v="0"/>
    <n v="0"/>
    <n v="12173699.999999998"/>
    <s v="JPY"/>
    <n v="11410739.999999998"/>
    <n v="24558335.999999996"/>
    <s v="&gt;5 Years"/>
    <n v="97247.91752956876"/>
    <n v="112050.25541902526"/>
    <n v="105027.75093193426"/>
    <n v="226042.02678448154"/>
    <n v="8.0000000000000029E-2"/>
    <n v="845240"/>
    <n v="14802.337889456496"/>
  </r>
  <r>
    <s v="Employee 1050"/>
    <x v="3"/>
    <s v="San Francisco"/>
    <s v="United States of America"/>
    <s v="Americas"/>
    <d v="2019-07-29T00:00:00"/>
    <d v="2022-12-01T00:00:00"/>
    <s v="Operating Platform"/>
    <s v="B"/>
    <s v="T"/>
    <s v="USD"/>
    <n v="160325"/>
    <n v="37323"/>
    <n v="0"/>
    <n v="0"/>
    <n v="37323"/>
    <n v="0"/>
    <n v="0"/>
    <n v="0"/>
    <n v="0"/>
    <n v="0"/>
    <n v="197648"/>
    <s v="USD"/>
    <n v="177960.75000000003"/>
    <n v="397350.03"/>
    <s v="1-5 Years"/>
    <n v="160325"/>
    <n v="197648"/>
    <n v="177960.75000000003"/>
    <n v="397350.03"/>
    <n v="0.11000000000000018"/>
    <n v="17635.750000000029"/>
    <n v="37323"/>
  </r>
  <r>
    <s v="Employee 1051"/>
    <x v="0"/>
    <s v="San Francisco"/>
    <s v="United States of America"/>
    <s v="Americas"/>
    <d v="2019-07-29T00:00:00"/>
    <d v="2022-12-01T00:00:00"/>
    <s v="Operating Platform"/>
    <s v="S"/>
    <s v="I"/>
    <s v="USD"/>
    <n v="196350.00000000003"/>
    <n v="80256"/>
    <n v="0"/>
    <n v="0"/>
    <n v="80256"/>
    <n v="0"/>
    <n v="0"/>
    <n v="0"/>
    <n v="0"/>
    <n v="0"/>
    <n v="276606"/>
    <s v="USD"/>
    <n v="212058.00000000006"/>
    <n v="510792.4800000001"/>
    <s v="1-5 Years"/>
    <n v="196350.00000000003"/>
    <n v="276606"/>
    <n v="212058.00000000006"/>
    <n v="510792.4800000001"/>
    <n v="8.000000000000014E-2"/>
    <n v="15708.000000000029"/>
    <n v="80255.999999999971"/>
  </r>
  <r>
    <s v="Employee 1052"/>
    <x v="0"/>
    <s v="San Francisco"/>
    <s v="United States of America"/>
    <s v="Americas"/>
    <d v="2019-06-24T00:00:00"/>
    <d v="2022-12-01T00:00:00"/>
    <s v="Operating Platform"/>
    <s v="G"/>
    <s v="Q"/>
    <s v="USD"/>
    <n v="209984.94000000003"/>
    <n v="53768.000000000007"/>
    <n v="0"/>
    <n v="0"/>
    <n v="53768.000000000007"/>
    <n v="0"/>
    <n v="0"/>
    <n v="0"/>
    <n v="0"/>
    <n v="0"/>
    <n v="263752.94000000006"/>
    <s v="USD"/>
    <n v="222584.03640000004"/>
    <n v="502162.1528000001"/>
    <s v="1-5 Years"/>
    <n v="209984.94000000003"/>
    <n v="263752.94000000006"/>
    <n v="222584.03640000004"/>
    <n v="502162.1528000001"/>
    <n v="6.0000000000000039E-2"/>
    <n v="12599.096400000009"/>
    <n v="53768.000000000029"/>
  </r>
  <r>
    <s v="Employee 1053"/>
    <x v="3"/>
    <s v="San Francisco"/>
    <s v="United States of America"/>
    <s v="Americas"/>
    <d v="2019-07-29T00:00:00"/>
    <d v="2022-12-01T00:00:00"/>
    <s v="Investments Platform"/>
    <s v="E"/>
    <s v="O"/>
    <s v="USD"/>
    <n v="138591.75000000003"/>
    <n v="45817.200000000004"/>
    <n v="0"/>
    <n v="0"/>
    <n v="45817.200000000004"/>
    <n v="0"/>
    <n v="0"/>
    <n v="0"/>
    <n v="0"/>
    <n v="0"/>
    <n v="184408.95000000004"/>
    <s v="USD"/>
    <n v="157994.59500000006"/>
    <n v="368220.79800000013"/>
    <s v="1-5 Years"/>
    <n v="138591.75000000003"/>
    <n v="184408.95000000004"/>
    <n v="157994.59500000006"/>
    <n v="368220.79800000013"/>
    <n v="0.14000000000000018"/>
    <n v="19402.84500000003"/>
    <n v="45817.200000000012"/>
  </r>
  <r>
    <s v="Employee 1054"/>
    <x v="4"/>
    <s v="New York"/>
    <s v="United States of America"/>
    <s v="Americas"/>
    <d v="2019-09-09T00:00:00"/>
    <d v="2022-12-01T00:00:00"/>
    <s v="Investments Platform"/>
    <s v="P"/>
    <s v="I"/>
    <s v="USD"/>
    <n v="249480.00000000006"/>
    <n v="1112925"/>
    <n v="840000"/>
    <n v="0"/>
    <n v="1952925"/>
    <n v="0"/>
    <n v="0"/>
    <n v="0"/>
    <n v="0"/>
    <n v="202000"/>
    <n v="2404405"/>
    <s v="USD"/>
    <n v="259459.20000000007"/>
    <n v="1676360.4000000004"/>
    <s v="1-5 Years"/>
    <n v="249480.00000000006"/>
    <n v="2404405"/>
    <n v="259459.20000000007"/>
    <n v="1676360.4000000004"/>
    <n v="4.0000000000000036E-2"/>
    <n v="9979.2000000000116"/>
    <n v="2154925"/>
  </r>
  <r>
    <s v="Employee 1055"/>
    <x v="4"/>
    <s v="New York"/>
    <s v="United States of America"/>
    <s v="Americas"/>
    <d v="2019-06-17T00:00:00"/>
    <d v="2022-12-01T00:00:00"/>
    <s v="Corporate and Risk Platform"/>
    <s v="M"/>
    <s v="S"/>
    <s v="USD"/>
    <n v="246840.00000000003"/>
    <n v="242550.00000000003"/>
    <n v="0"/>
    <n v="0"/>
    <n v="242550.00000000003"/>
    <n v="0"/>
    <n v="0"/>
    <n v="0"/>
    <n v="0"/>
    <n v="114999.99999999999"/>
    <n v="604390"/>
    <s v="USD"/>
    <n v="281397.60000000003"/>
    <n v="839302.20000000019"/>
    <s v="1-5 Years"/>
    <n v="246840.00000000003"/>
    <n v="604390"/>
    <n v="281397.60000000003"/>
    <n v="839302.20000000019"/>
    <n v="0.14000000000000001"/>
    <n v="34557.600000000006"/>
    <n v="357550"/>
  </r>
  <r>
    <s v="Employee 1056"/>
    <x v="4"/>
    <s v="New York"/>
    <s v="United States of America"/>
    <s v="Americas"/>
    <d v="2019-06-24T00:00:00"/>
    <d v="2022-12-01T00:00:00"/>
    <s v="Client Businesses Platform"/>
    <s v="R"/>
    <s v="E"/>
    <s v="USD"/>
    <n v="316250"/>
    <n v="528000"/>
    <n v="0"/>
    <n v="0"/>
    <n v="528000"/>
    <n v="0"/>
    <n v="0"/>
    <n v="0"/>
    <n v="0"/>
    <n v="257500"/>
    <n v="1101750"/>
    <s v="USD"/>
    <n v="325737.5"/>
    <n v="1195315"/>
    <s v="1-5 Years"/>
    <n v="316250"/>
    <n v="1101750"/>
    <n v="325737.5"/>
    <n v="1195315"/>
    <n v="0.03"/>
    <n v="9487.5"/>
    <n v="785500"/>
  </r>
  <r>
    <s v="Employee 1057"/>
    <x v="4"/>
    <s v="New York"/>
    <s v="United States of America"/>
    <s v="Americas"/>
    <d v="2019-06-24T00:00:00"/>
    <d v="2022-12-01T00:00:00"/>
    <s v="Operating Platform"/>
    <s v="Z"/>
    <s v="K"/>
    <s v="USD"/>
    <n v="308000.00000000006"/>
    <n v="341550.00000000006"/>
    <n v="0"/>
    <n v="0"/>
    <n v="341550.00000000006"/>
    <n v="0"/>
    <n v="0"/>
    <n v="0"/>
    <n v="0"/>
    <n v="0"/>
    <n v="649550.00000000012"/>
    <s v="USD"/>
    <n v="329560.00000000006"/>
    <n v="1024578.5000000002"/>
    <s v="1-5 Years"/>
    <n v="308000.00000000006"/>
    <n v="649550.00000000012"/>
    <n v="329560.00000000006"/>
    <n v="1024578.5000000002"/>
    <n v="6.9999999999999993E-2"/>
    <n v="21560"/>
    <n v="341550.00000000006"/>
  </r>
  <r>
    <s v="Employee 1058"/>
    <x v="3"/>
    <s v="San Francisco"/>
    <s v="United States of America"/>
    <s v="Americas"/>
    <d v="2019-05-10T00:00:00"/>
    <d v="2022-12-01T00:00:00"/>
    <s v="Corporate and Risk Platform"/>
    <s v="W"/>
    <s v="U"/>
    <s v="USD"/>
    <n v="171820"/>
    <n v="92543.000000000015"/>
    <n v="0"/>
    <n v="0"/>
    <n v="92543.000000000015"/>
    <n v="0"/>
    <n v="0"/>
    <n v="0"/>
    <n v="0"/>
    <n v="0"/>
    <n v="264363"/>
    <s v="USD"/>
    <n v="187283.80000000002"/>
    <n v="475439.47000000009"/>
    <s v="1-5 Years"/>
    <n v="171820"/>
    <n v="264363"/>
    <n v="187283.80000000002"/>
    <n v="475439.47000000009"/>
    <n v="9.0000000000000108E-2"/>
    <n v="15463.800000000017"/>
    <n v="92543"/>
  </r>
  <r>
    <s v="Employee 1059"/>
    <x v="0"/>
    <s v="Wilmington"/>
    <s v="United States of America"/>
    <s v="Americas"/>
    <d v="2019-05-10T00:00:00"/>
    <d v="2022-12-01T00:00:00"/>
    <s v="Operating Platform"/>
    <s v="H"/>
    <s v="K"/>
    <s v="USD"/>
    <n v="180180"/>
    <n v="43516.000000000007"/>
    <n v="0"/>
    <n v="0"/>
    <n v="43516.000000000007"/>
    <n v="0"/>
    <n v="0"/>
    <n v="0"/>
    <n v="0"/>
    <n v="0"/>
    <n v="223696"/>
    <s v="USD"/>
    <n v="199999.80000000002"/>
    <n v="448302.36000000004"/>
    <s v="1-5 Years"/>
    <n v="180180"/>
    <n v="223696"/>
    <n v="199999.80000000002"/>
    <n v="448302.36000000004"/>
    <n v="0.1100000000000001"/>
    <n v="19819.800000000017"/>
    <n v="43516"/>
  </r>
  <r>
    <s v="Employee 106"/>
    <x v="0"/>
    <s v="Tokyo"/>
    <s v="Japan"/>
    <s v="Asia-Pacific"/>
    <d v="2006-07-10T00:00:00"/>
    <d v="2022-12-01T00:00:00"/>
    <s v="Client Businesses Platform"/>
    <s v="X"/>
    <s v="Q"/>
    <s v="JPY"/>
    <n v="16637500.000000004"/>
    <n v="8151000"/>
    <n v="0"/>
    <n v="0"/>
    <n v="8151000"/>
    <n v="0"/>
    <n v="0"/>
    <n v="0"/>
    <n v="0"/>
    <n v="0"/>
    <n v="24788500.000000004"/>
    <s v="JPY"/>
    <n v="17968500.000000004"/>
    <n v="44740080.000000007"/>
    <s v="&gt;5 Years"/>
    <n v="153136.36154447976"/>
    <n v="228160.52280362655"/>
    <n v="165387.27046803816"/>
    <n v="411800.63509595481"/>
    <n v="8.0000000000000099E-2"/>
    <n v="1331000"/>
    <n v="75024.161259146786"/>
  </r>
  <r>
    <s v="Employee 1060"/>
    <x v="3"/>
    <s v="San Francisco"/>
    <s v="United States of America"/>
    <s v="Americas"/>
    <d v="2019-05-10T00:00:00"/>
    <d v="2022-12-01T00:00:00"/>
    <s v="Operating Platform"/>
    <s v="O"/>
    <s v="S"/>
    <s v="USD"/>
    <n v="170665"/>
    <n v="40480"/>
    <n v="0"/>
    <n v="0"/>
    <n v="40480"/>
    <n v="0"/>
    <n v="5288"/>
    <n v="0"/>
    <n v="5288"/>
    <n v="0"/>
    <n v="216433"/>
    <s v="USD"/>
    <n v="175784.95"/>
    <n v="393264.30000000005"/>
    <s v="1-5 Years"/>
    <n v="170665"/>
    <n v="216433"/>
    <n v="175784.95"/>
    <n v="393264.30000000005"/>
    <n v="3.0000000000000068E-2"/>
    <n v="5119.9500000000116"/>
    <n v="45768"/>
  </r>
  <r>
    <s v="Employee 1061"/>
    <x v="0"/>
    <s v="San Francisco"/>
    <s v="United States of America"/>
    <s v="Americas"/>
    <d v="2019-05-10T00:00:00"/>
    <d v="2022-12-01T00:00:00"/>
    <s v="Investments Platform"/>
    <s v="Q"/>
    <s v="N"/>
    <s v="USD"/>
    <n v="188760.00000000003"/>
    <n v="122496.00000000001"/>
    <n v="0"/>
    <n v="0"/>
    <n v="122496.00000000001"/>
    <n v="0"/>
    <n v="0"/>
    <n v="0"/>
    <n v="0"/>
    <n v="0"/>
    <n v="311256.00000000006"/>
    <s v="USD"/>
    <n v="196310.40000000002"/>
    <n v="520016.64000000001"/>
    <s v="1-5 Years"/>
    <n v="188760.00000000003"/>
    <n v="311256.00000000006"/>
    <n v="196310.40000000002"/>
    <n v="520016.64000000001"/>
    <n v="3.9999999999999966E-2"/>
    <n v="7550.3999999999942"/>
    <n v="122496.00000000003"/>
  </r>
  <r>
    <s v="Employee 1062"/>
    <x v="0"/>
    <s v="New York"/>
    <s v="United States of America"/>
    <s v="Americas"/>
    <d v="2019-05-10T00:00:00"/>
    <d v="2022-12-01T00:00:00"/>
    <s v="Operating Platform"/>
    <s v="E"/>
    <s v="M"/>
    <s v="USD"/>
    <n v="198220.00000000003"/>
    <n v="118800"/>
    <n v="0"/>
    <n v="0"/>
    <n v="118800"/>
    <n v="0"/>
    <n v="0"/>
    <n v="0"/>
    <n v="0"/>
    <n v="0"/>
    <n v="317020"/>
    <s v="USD"/>
    <n v="204166.60000000003"/>
    <n v="530697.20000000007"/>
    <s v="1-5 Years"/>
    <n v="198220.00000000003"/>
    <n v="317020"/>
    <n v="204166.60000000003"/>
    <n v="530697.20000000007"/>
    <n v="3.0000000000000027E-2"/>
    <n v="5946.6000000000058"/>
    <n v="118799.99999999997"/>
  </r>
  <r>
    <s v="Employee 1063"/>
    <x v="0"/>
    <s v="San Francisco"/>
    <s v="United States of America"/>
    <s v="Americas"/>
    <d v="2019-05-10T00:00:00"/>
    <d v="2022-12-01T00:00:00"/>
    <s v="Operating Platform"/>
    <s v="L"/>
    <s v="C"/>
    <s v="USD"/>
    <n v="225720.00000000006"/>
    <n v="79420"/>
    <n v="0"/>
    <n v="0"/>
    <n v="79420"/>
    <n v="0"/>
    <n v="0"/>
    <n v="0"/>
    <n v="0"/>
    <n v="0"/>
    <n v="305140.00000000006"/>
    <s v="USD"/>
    <n v="241520.40000000008"/>
    <n v="568020.20000000019"/>
    <s v="1-5 Years"/>
    <n v="225720.00000000006"/>
    <n v="305140.00000000006"/>
    <n v="241520.40000000008"/>
    <n v="568020.20000000019"/>
    <n v="7.000000000000009E-2"/>
    <n v="15800.400000000023"/>
    <n v="79420"/>
  </r>
  <r>
    <s v="Employee 1064"/>
    <x v="0"/>
    <s v="New York"/>
    <s v="United States of America"/>
    <s v="Americas"/>
    <d v="2019-05-10T00:00:00"/>
    <d v="2022-12-01T00:00:00"/>
    <s v="Investments Platform"/>
    <s v="E"/>
    <s v="X"/>
    <s v="USD"/>
    <n v="207570.00000000003"/>
    <n v="459800.00000000006"/>
    <n v="0"/>
    <n v="0"/>
    <n v="459800.00000000006"/>
    <n v="0"/>
    <n v="0"/>
    <n v="0"/>
    <n v="0"/>
    <n v="0"/>
    <n v="667370.00000000012"/>
    <s v="USD"/>
    <n v="230402.70000000004"/>
    <n v="971183.40000000014"/>
    <s v="1-5 Years"/>
    <n v="207570.00000000003"/>
    <n v="667370.00000000012"/>
    <n v="230402.70000000004"/>
    <n v="971183.40000000014"/>
    <n v="0.11000000000000004"/>
    <n v="22832.700000000012"/>
    <n v="459800.00000000012"/>
  </r>
  <r>
    <s v="Employee 1065"/>
    <x v="1"/>
    <s v="Wilmington"/>
    <s v="United States of America"/>
    <s v="Americas"/>
    <d v="2019-05-10T00:00:00"/>
    <d v="2022-12-01T00:00:00"/>
    <s v="Operating Platform"/>
    <s v="W"/>
    <s v="D"/>
    <s v="USD"/>
    <n v="73861.259999999995"/>
    <n v="11737.000000000002"/>
    <n v="0"/>
    <n v="0"/>
    <n v="11737.000000000002"/>
    <n v="0"/>
    <n v="0"/>
    <n v="0"/>
    <n v="0"/>
    <n v="0"/>
    <n v="85598.26"/>
    <s v="USD"/>
    <n v="79770.160799999998"/>
    <n v="172216.28159999999"/>
    <s v="1-5 Years"/>
    <n v="73861.259999999995"/>
    <n v="85598.26"/>
    <n v="79770.160799999998"/>
    <n v="172216.28159999999"/>
    <n v="8.0000000000000043E-2"/>
    <n v="5908.9008000000031"/>
    <n v="11737"/>
  </r>
  <r>
    <s v="Employee 1066"/>
    <x v="0"/>
    <s v="San Francisco"/>
    <s v="United States of America"/>
    <s v="Americas"/>
    <d v="2019-05-10T00:00:00"/>
    <d v="2022-12-01T00:00:00"/>
    <s v="ETF and Index Investments Platform"/>
    <s v="F"/>
    <s v="N"/>
    <s v="USD"/>
    <n v="194425.00000000003"/>
    <n v="151943"/>
    <n v="0"/>
    <n v="0"/>
    <n v="151943"/>
    <n v="0"/>
    <n v="0"/>
    <n v="0"/>
    <n v="0"/>
    <n v="0"/>
    <n v="346368"/>
    <s v="USD"/>
    <n v="223588.75000000003"/>
    <n v="621911.95000000007"/>
    <s v="1-5 Years"/>
    <n v="194425.00000000003"/>
    <n v="346368"/>
    <n v="223588.75000000003"/>
    <n v="621911.95000000007"/>
    <n v="0.14999999999999997"/>
    <n v="29163.75"/>
    <n v="151942.99999999997"/>
  </r>
  <r>
    <s v="Employee 1067"/>
    <x v="1"/>
    <s v="London"/>
    <s v="United Kingdom"/>
    <s v="EMEA"/>
    <d v="2019-05-10T00:00:00"/>
    <d v="2022-12-01T00:00:00"/>
    <s v="Investments Platform"/>
    <s v="X"/>
    <s v="C"/>
    <s v="GBP"/>
    <n v="75790"/>
    <n v="42240"/>
    <n v="0"/>
    <n v="0"/>
    <n v="42240"/>
    <n v="0"/>
    <n v="0"/>
    <n v="0"/>
    <n v="0"/>
    <n v="0"/>
    <n v="118030"/>
    <s v="GBP"/>
    <n v="78821.600000000006"/>
    <n v="201572.80000000002"/>
    <s v="1-5 Years"/>
    <n v="100849.96350573283"/>
    <n v="157056.61950892789"/>
    <n v="104883.96204596215"/>
    <n v="268222.84633524716"/>
    <n v="4.0000000000000112E-2"/>
    <n v="3031.6000000000058"/>
    <n v="56206.656003195065"/>
  </r>
  <r>
    <s v="Employee 1068"/>
    <x v="4"/>
    <s v="San Francisco"/>
    <s v="United States of America"/>
    <s v="Americas"/>
    <d v="2019-05-10T00:00:00"/>
    <d v="2022-12-01T00:00:00"/>
    <s v="Corporate and Risk Platform"/>
    <s v="N"/>
    <s v="L"/>
    <s v="USD"/>
    <n v="213180.00000000003"/>
    <n v="0"/>
    <n v="0"/>
    <n v="0"/>
    <n v="0"/>
    <n v="0"/>
    <n v="0"/>
    <n v="0"/>
    <n v="0"/>
    <n v="0"/>
    <n v="213180.00000000003"/>
    <s v="USD"/>
    <n v="225970.80000000005"/>
    <n v="451941.60000000009"/>
    <s v="1-5 Years"/>
    <n v="213180.00000000003"/>
    <n v="213180.00000000003"/>
    <n v="225970.80000000005"/>
    <n v="451941.60000000009"/>
    <n v="6.0000000000000074E-2"/>
    <n v="12790.800000000017"/>
    <n v="0"/>
  </r>
  <r>
    <s v="Employee 1069"/>
    <x v="0"/>
    <s v="San Francisco"/>
    <s v="United States of America"/>
    <s v="Americas"/>
    <d v="2019-05-10T00:00:00"/>
    <d v="2022-12-01T00:00:00"/>
    <s v="ETF and Index Investments Platform"/>
    <s v="C"/>
    <s v="Y"/>
    <s v="USD"/>
    <n v="205700.00000000006"/>
    <n v="88825.000000000015"/>
    <n v="0"/>
    <n v="0"/>
    <n v="88825.000000000015"/>
    <n v="0"/>
    <n v="0"/>
    <n v="0"/>
    <n v="0"/>
    <n v="0"/>
    <n v="294525.00000000006"/>
    <s v="USD"/>
    <n v="220099.00000000009"/>
    <n v="535240.75000000023"/>
    <s v="1-5 Years"/>
    <n v="205700.00000000006"/>
    <n v="294525.00000000006"/>
    <n v="220099.00000000009"/>
    <n v="535240.75000000023"/>
    <n v="7.0000000000000118E-2"/>
    <n v="14399.000000000029"/>
    <n v="88825"/>
  </r>
  <r>
    <s v="Employee 107"/>
    <x v="4"/>
    <s v="New York"/>
    <s v="United States of America"/>
    <s v="Americas"/>
    <d v="2006-07-17T00:00:00"/>
    <d v="2022-12-01T00:00:00"/>
    <s v="Operating Platform"/>
    <s v="M"/>
    <s v="W"/>
    <s v="USD"/>
    <n v="336600"/>
    <n v="1239700"/>
    <n v="0"/>
    <n v="0"/>
    <n v="1239700"/>
    <n v="0"/>
    <n v="0"/>
    <n v="0"/>
    <n v="0"/>
    <n v="333000.00000000006"/>
    <n v="1909300"/>
    <s v="USD"/>
    <n v="339966"/>
    <n v="1932028.9999999998"/>
    <s v="&gt;5 Years"/>
    <n v="336600"/>
    <n v="1909300"/>
    <n v="339966"/>
    <n v="1932028.9999999998"/>
    <n v="0.01"/>
    <n v="3366"/>
    <n v="1572700"/>
  </r>
  <r>
    <s v="Employee 1070"/>
    <x v="0"/>
    <s v="Newport Beach"/>
    <s v="United States of America"/>
    <s v="Americas"/>
    <d v="2019-05-10T00:00:00"/>
    <d v="2022-12-01T00:00:00"/>
    <s v="Operating Platform"/>
    <s v="W"/>
    <s v="Z"/>
    <s v="USD"/>
    <n v="198220.00000000003"/>
    <n v="84942"/>
    <n v="0"/>
    <n v="0"/>
    <n v="84942"/>
    <n v="0"/>
    <n v="0"/>
    <n v="0"/>
    <n v="0"/>
    <n v="0"/>
    <n v="283162"/>
    <s v="USD"/>
    <n v="222006.40000000005"/>
    <n v="539147.84000000008"/>
    <s v="1-5 Years"/>
    <n v="198220.00000000003"/>
    <n v="283162"/>
    <n v="222006.40000000005"/>
    <n v="539147.84000000008"/>
    <n v="0.12000000000000011"/>
    <n v="23786.400000000023"/>
    <n v="84941.999999999971"/>
  </r>
  <r>
    <s v="Employee 1071"/>
    <x v="0"/>
    <s v="San Francisco"/>
    <s v="United States of America"/>
    <s v="Americas"/>
    <d v="2019-05-10T00:00:00"/>
    <d v="2022-12-01T00:00:00"/>
    <s v="Corporate and Risk Platform"/>
    <s v="R"/>
    <s v="B"/>
    <s v="USD"/>
    <n v="233805.00000000006"/>
    <n v="169092.00000000003"/>
    <n v="0"/>
    <n v="0"/>
    <n v="169092.00000000003"/>
    <n v="0"/>
    <n v="0"/>
    <n v="0"/>
    <n v="0"/>
    <n v="0"/>
    <n v="402897.00000000012"/>
    <s v="USD"/>
    <n v="252509.40000000008"/>
    <n v="687638.16000000015"/>
    <s v="1-5 Years"/>
    <n v="233805.00000000006"/>
    <n v="402897.00000000012"/>
    <n v="252509.40000000008"/>
    <n v="687638.16000000015"/>
    <n v="8.0000000000000085E-2"/>
    <n v="18704.400000000023"/>
    <n v="169092.00000000006"/>
  </r>
  <r>
    <s v="Employee 1072"/>
    <x v="4"/>
    <s v="Wilmington"/>
    <s v="United States of America"/>
    <s v="Americas"/>
    <d v="2019-05-10T00:00:00"/>
    <d v="2022-12-01T00:00:00"/>
    <s v="Operating Platform"/>
    <s v="B"/>
    <s v="S"/>
    <s v="USD"/>
    <n v="246840.00000000003"/>
    <n v="165330.00000000003"/>
    <n v="0"/>
    <n v="0"/>
    <n v="165330.00000000003"/>
    <n v="0"/>
    <n v="0"/>
    <n v="0"/>
    <n v="0"/>
    <n v="0"/>
    <n v="412170.00000000006"/>
    <s v="USD"/>
    <n v="249308.40000000002"/>
    <n v="665600.10000000009"/>
    <s v="1-5 Years"/>
    <n v="246840.00000000003"/>
    <n v="412170.00000000006"/>
    <n v="249308.40000000002"/>
    <n v="665600.10000000009"/>
    <n v="9.9999999999999759E-3"/>
    <n v="2468.3999999999942"/>
    <n v="165330.00000000003"/>
  </r>
  <r>
    <s v="Employee 1073"/>
    <x v="6"/>
    <s v="Princeton"/>
    <s v="United States of America"/>
    <s v="Americas"/>
    <d v="2019-05-10T00:00:00"/>
    <d v="2022-12-01T00:00:00"/>
    <s v="Operating Platform"/>
    <s v="C"/>
    <s v="C"/>
    <s v="USD"/>
    <n v="78650"/>
    <n v="13156.000000000002"/>
    <n v="0"/>
    <n v="0"/>
    <n v="13156.000000000002"/>
    <n v="0"/>
    <n v="0"/>
    <n v="0"/>
    <n v="0"/>
    <n v="0"/>
    <n v="91806"/>
    <s v="USD"/>
    <n v="88088.000000000015"/>
    <n v="190910.72000000003"/>
    <s v="1-5 Years"/>
    <n v="78650"/>
    <n v="91806"/>
    <n v="88088.000000000015"/>
    <n v="190910.72000000003"/>
    <n v="0.12000000000000019"/>
    <n v="9438.0000000000146"/>
    <n v="13156"/>
  </r>
  <r>
    <s v="Employee 1074"/>
    <x v="4"/>
    <s v="San Francisco"/>
    <s v="United States of America"/>
    <s v="Americas"/>
    <d v="2019-05-10T00:00:00"/>
    <d v="2022-12-01T00:00:00"/>
    <s v="Operating Platform"/>
    <s v="Y"/>
    <s v="N"/>
    <s v="USD"/>
    <n v="253000"/>
    <n v="172304.00000000003"/>
    <n v="0"/>
    <n v="0"/>
    <n v="172304.00000000003"/>
    <n v="0"/>
    <n v="0"/>
    <n v="0"/>
    <n v="0"/>
    <n v="0"/>
    <n v="425304"/>
    <s v="USD"/>
    <n v="260590"/>
    <n v="698653.12"/>
    <s v="1-5 Years"/>
    <n v="253000"/>
    <n v="425304"/>
    <n v="260590"/>
    <n v="698653.12"/>
    <n v="0.03"/>
    <n v="7590"/>
    <n v="172304"/>
  </r>
  <r>
    <s v="Employee 1075"/>
    <x v="4"/>
    <s v="San Francisco"/>
    <s v="United States of America"/>
    <s v="Americas"/>
    <d v="2019-05-10T00:00:00"/>
    <d v="2022-12-01T00:00:00"/>
    <s v="Corporate and Risk Platform"/>
    <s v="C"/>
    <s v="A"/>
    <s v="USD"/>
    <n v="299145"/>
    <n v="1122000"/>
    <n v="0"/>
    <n v="0"/>
    <n v="1122000"/>
    <n v="0"/>
    <n v="0"/>
    <n v="0"/>
    <n v="0"/>
    <n v="174400"/>
    <n v="1595545"/>
    <s v="USD"/>
    <n v="323076.60000000003"/>
    <n v="1857913.2000000004"/>
    <s v="1-5 Years"/>
    <n v="299145"/>
    <n v="1595545"/>
    <n v="323076.60000000003"/>
    <n v="1857913.2000000004"/>
    <n v="8.0000000000000113E-2"/>
    <n v="23931.600000000035"/>
    <n v="1296400"/>
  </r>
  <r>
    <s v="Employee 1076"/>
    <x v="0"/>
    <s v="San Francisco"/>
    <s v="United States of America"/>
    <s v="Americas"/>
    <d v="2019-05-10T00:00:00"/>
    <d v="2022-12-01T00:00:00"/>
    <s v="Client Businesses Platform"/>
    <s v="Q"/>
    <s v="M"/>
    <s v="USD"/>
    <n v="190740.00000000003"/>
    <n v="567820"/>
    <n v="0"/>
    <n v="0"/>
    <n v="567820"/>
    <n v="0"/>
    <n v="0"/>
    <n v="0"/>
    <n v="0"/>
    <n v="0"/>
    <n v="758560"/>
    <s v="USD"/>
    <n v="211721.40000000005"/>
    <n v="1053723.0000000002"/>
    <s v="1-5 Years"/>
    <n v="190740.00000000003"/>
    <n v="758560"/>
    <n v="211721.40000000005"/>
    <n v="1053723.0000000002"/>
    <n v="0.11000000000000011"/>
    <n v="20981.400000000023"/>
    <n v="567820"/>
  </r>
  <r>
    <s v="Employee 1077"/>
    <x v="0"/>
    <s v="San Francisco"/>
    <s v="United States of America"/>
    <s v="Americas"/>
    <d v="2019-05-10T00:00:00"/>
    <d v="2022-12-01T00:00:00"/>
    <s v="Operating Platform"/>
    <s v="X"/>
    <s v="L"/>
    <s v="USD"/>
    <n v="186718.40000000002"/>
    <n v="102366.00000000001"/>
    <n v="0"/>
    <n v="0"/>
    <n v="102366.00000000001"/>
    <n v="0"/>
    <n v="0"/>
    <n v="0"/>
    <n v="0"/>
    <n v="0"/>
    <n v="289084.40000000002"/>
    <s v="USD"/>
    <n v="212858.97600000005"/>
    <n v="542415.19200000016"/>
    <s v="1-5 Years"/>
    <n v="186718.40000000002"/>
    <n v="289084.40000000002"/>
    <n v="212858.97600000005"/>
    <n v="542415.19200000016"/>
    <n v="0.14000000000000015"/>
    <n v="26140.57600000003"/>
    <n v="102366"/>
  </r>
  <r>
    <s v="Employee 1078"/>
    <x v="0"/>
    <s v="Hong Kong"/>
    <s v="Hong Kong"/>
    <s v="Asia-Pacific"/>
    <d v="2019-05-10T00:00:00"/>
    <d v="2022-12-01T00:00:00"/>
    <s v="Investments Platform"/>
    <s v="M"/>
    <s v="Z"/>
    <s v="HKD"/>
    <n v="1732500.0000000002"/>
    <n v="1837614.9000000001"/>
    <n v="0"/>
    <n v="0"/>
    <n v="1837614.9000000001"/>
    <n v="0"/>
    <n v="0"/>
    <n v="0"/>
    <n v="0"/>
    <n v="0"/>
    <n v="3570114.9000000004"/>
    <s v="HKD"/>
    <n v="1975050.0000000005"/>
    <n v="6044980.9860000014"/>
    <s v="1-5 Years"/>
    <n v="220865.23077707595"/>
    <n v="455130.88097499422"/>
    <n v="251786.36308586661"/>
    <n v="770635.56739736011"/>
    <n v="0.14000000000000015"/>
    <n v="242550.00000000023"/>
    <n v="234265.65019791826"/>
  </r>
  <r>
    <s v="Employee 1079"/>
    <x v="0"/>
    <s v="Wilmington"/>
    <s v="United States of America"/>
    <s v="Americas"/>
    <d v="2019-05-10T00:00:00"/>
    <d v="2022-12-01T00:00:00"/>
    <s v="Operating Platform"/>
    <s v="O"/>
    <s v="E"/>
    <s v="USD"/>
    <n v="171649.5"/>
    <n v="141347.79999999999"/>
    <n v="0"/>
    <n v="0"/>
    <n v="141347.79999999999"/>
    <n v="0"/>
    <n v="0"/>
    <n v="0"/>
    <n v="0"/>
    <n v="0"/>
    <n v="312997.3"/>
    <s v="USD"/>
    <n v="187097.95500000002"/>
    <n v="528265.0120000001"/>
    <s v="1-5 Years"/>
    <n v="171649.5"/>
    <n v="312997.3"/>
    <n v="187097.95500000002"/>
    <n v="528265.0120000001"/>
    <n v="9.0000000000000094E-2"/>
    <n v="15448.455000000016"/>
    <n v="141347.79999999999"/>
  </r>
  <r>
    <s v="Employee 108"/>
    <x v="4"/>
    <s v="New York"/>
    <s v="United States of America"/>
    <s v="Americas"/>
    <d v="2006-07-31T00:00:00"/>
    <d v="2022-12-01T00:00:00"/>
    <s v="Client Businesses Platform"/>
    <s v="F"/>
    <s v="A"/>
    <s v="USD"/>
    <n v="254100.00000000003"/>
    <n v="595320"/>
    <n v="0"/>
    <n v="0"/>
    <n v="595320"/>
    <n v="0"/>
    <n v="0"/>
    <n v="0"/>
    <n v="0"/>
    <n v="0"/>
    <n v="849420"/>
    <s v="USD"/>
    <n v="261723.00000000003"/>
    <n v="1136625.6000000001"/>
    <s v="&gt;5 Years"/>
    <n v="254100.00000000003"/>
    <n v="849420"/>
    <n v="261723.00000000003"/>
    <n v="1136625.6000000001"/>
    <n v="2.9999999999999995E-2"/>
    <n v="7623"/>
    <n v="595320"/>
  </r>
  <r>
    <s v="Employee 1080"/>
    <x v="1"/>
    <s v="Frankfurt"/>
    <s v="Germany"/>
    <s v="EMEA"/>
    <d v="2019-05-10T00:00:00"/>
    <d v="2022-12-01T00:00:00"/>
    <s v="Operating Platform"/>
    <s v="C"/>
    <s v="Q"/>
    <s v="EUR"/>
    <n v="73645"/>
    <n v="10890"/>
    <n v="0"/>
    <n v="0"/>
    <n v="10890"/>
    <n v="0"/>
    <n v="0"/>
    <n v="0"/>
    <n v="0"/>
    <n v="0"/>
    <n v="84535"/>
    <s v="EUR"/>
    <n v="79536.600000000006"/>
    <n v="170834.40000000002"/>
    <s v="1-5 Years"/>
    <n v="85965.808497803562"/>
    <n v="98677.705497478775"/>
    <n v="92843.073177627855"/>
    <n v="199414.99511490497"/>
    <n v="8.0000000000000099E-2"/>
    <n v="5891.6000000000058"/>
    <n v="12711.896999675213"/>
  </r>
  <r>
    <s v="Employee 1081"/>
    <x v="3"/>
    <s v="San Francisco"/>
    <s v="United States of America"/>
    <s v="Americas"/>
    <d v="2019-05-10T00:00:00"/>
    <d v="2022-12-01T00:00:00"/>
    <s v="Investments Platform"/>
    <s v="K"/>
    <s v="X"/>
    <s v="USD"/>
    <n v="158620"/>
    <n v="49192.000000000007"/>
    <n v="0"/>
    <n v="0"/>
    <n v="49192.000000000007"/>
    <n v="0"/>
    <n v="0"/>
    <n v="0"/>
    <n v="0"/>
    <n v="0"/>
    <n v="207812"/>
    <s v="USD"/>
    <n v="182413"/>
    <n v="421396.8"/>
    <s v="1-5 Years"/>
    <n v="158620"/>
    <n v="207812"/>
    <n v="182413"/>
    <n v="421396.8"/>
    <n v="0.15"/>
    <n v="23793"/>
    <n v="49192"/>
  </r>
  <r>
    <s v="Employee 1082"/>
    <x v="4"/>
    <s v="San Francisco"/>
    <s v="United States of America"/>
    <s v="Americas"/>
    <d v="2019-05-10T00:00:00"/>
    <d v="2022-12-01T00:00:00"/>
    <s v="Investments Platform"/>
    <s v="H"/>
    <s v="A"/>
    <s v="USD"/>
    <n v="258940.00000000006"/>
    <n v="880275.00000000012"/>
    <n v="0"/>
    <n v="0"/>
    <n v="880275.00000000012"/>
    <n v="0"/>
    <n v="0"/>
    <n v="0"/>
    <n v="0"/>
    <n v="105000"/>
    <n v="1244215.0000000002"/>
    <s v="USD"/>
    <n v="287423.40000000008"/>
    <n v="1551952.0500000005"/>
    <s v="1-5 Years"/>
    <n v="258940.00000000006"/>
    <n v="1244215.0000000002"/>
    <n v="287423.40000000008"/>
    <n v="1551952.0500000005"/>
    <n v="0.11000000000000007"/>
    <n v="28483.400000000023"/>
    <n v="985275.00000000023"/>
  </r>
  <r>
    <s v="Employee 1083"/>
    <x v="4"/>
    <s v="San Francisco"/>
    <s v="United States of America"/>
    <s v="Americas"/>
    <d v="2019-05-10T00:00:00"/>
    <d v="2022-12-01T00:00:00"/>
    <s v="Investments Platform"/>
    <s v="B"/>
    <s v="N"/>
    <s v="USD"/>
    <n v="242550.00000000003"/>
    <n v="1125850"/>
    <n v="0"/>
    <n v="0"/>
    <n v="1125850"/>
    <n v="0"/>
    <n v="0"/>
    <n v="0"/>
    <n v="0"/>
    <n v="0"/>
    <n v="1368400"/>
    <s v="USD"/>
    <n v="257103.00000000006"/>
    <n v="1707607.0000000002"/>
    <s v="1-5 Years"/>
    <n v="242550.00000000003"/>
    <n v="1368400"/>
    <n v="257103.00000000006"/>
    <n v="1707607.0000000002"/>
    <n v="6.0000000000000116E-2"/>
    <n v="14553.000000000029"/>
    <n v="1125850"/>
  </r>
  <r>
    <s v="Employee 1084"/>
    <x v="7"/>
    <s v="New York"/>
    <s v="United States of America"/>
    <s v="Americas"/>
    <d v="2019-05-10T00:00:00"/>
    <d v="2022-12-01T00:00:00"/>
    <s v="Investments Platform"/>
    <s v="J"/>
    <s v="O"/>
    <s v="USD"/>
    <n v="101574.00000000001"/>
    <n v="9460"/>
    <n v="0"/>
    <n v="0"/>
    <n v="9460"/>
    <n v="0"/>
    <n v="4153"/>
    <n v="0"/>
    <n v="4153"/>
    <n v="0"/>
    <n v="115187.00000000001"/>
    <s v="USD"/>
    <n v="107668.44000000002"/>
    <n v="225364.48000000004"/>
    <s v="1-5 Years"/>
    <n v="101574.00000000001"/>
    <n v="115187.00000000001"/>
    <n v="107668.44000000002"/>
    <n v="225364.48000000004"/>
    <n v="6.0000000000000012E-2"/>
    <n v="6094.4400000000023"/>
    <n v="13613"/>
  </r>
  <r>
    <s v="Employee 1085"/>
    <x v="0"/>
    <s v="San Francisco"/>
    <s v="United States of America"/>
    <s v="Americas"/>
    <d v="2019-05-10T00:00:00"/>
    <d v="2022-12-01T00:00:00"/>
    <s v="Corporate and Risk Platform"/>
    <s v="W"/>
    <s v="T"/>
    <s v="USD"/>
    <n v="211810.50000000006"/>
    <n v="93109.500000000015"/>
    <n v="0"/>
    <n v="0"/>
    <n v="93109.500000000015"/>
    <n v="0"/>
    <n v="0"/>
    <n v="0"/>
    <n v="0"/>
    <n v="0"/>
    <n v="304920.00000000006"/>
    <s v="USD"/>
    <n v="232991.55000000008"/>
    <n v="568403.55000000016"/>
    <s v="1-5 Years"/>
    <n v="211810.50000000006"/>
    <n v="304920.00000000006"/>
    <n v="232991.55000000008"/>
    <n v="568403.55000000016"/>
    <n v="0.10000000000000006"/>
    <n v="21181.050000000017"/>
    <n v="93109.5"/>
  </r>
  <r>
    <s v="Employee 1086"/>
    <x v="4"/>
    <s v="San Francisco"/>
    <s v="United States of America"/>
    <s v="Americas"/>
    <d v="2019-05-10T00:00:00"/>
    <d v="2022-12-01T00:00:00"/>
    <s v="Investments Platform"/>
    <s v="H"/>
    <s v="C"/>
    <s v="USD"/>
    <n v="254100.00000000003"/>
    <n v="0"/>
    <n v="1854000"/>
    <n v="0"/>
    <n v="1854000"/>
    <n v="0"/>
    <n v="0"/>
    <n v="0"/>
    <n v="0"/>
    <n v="218000.00000000003"/>
    <n v="2326100"/>
    <s v="USD"/>
    <n v="274428.00000000006"/>
    <n v="548856.00000000012"/>
    <s v="1-5 Years"/>
    <n v="254100.00000000003"/>
    <n v="2326100"/>
    <n v="274428.00000000006"/>
    <n v="548856.00000000012"/>
    <n v="8.0000000000000099E-2"/>
    <n v="20328.000000000029"/>
    <n v="2072000"/>
  </r>
  <r>
    <s v="Employee 1087"/>
    <x v="3"/>
    <s v="San Francisco"/>
    <s v="United States of America"/>
    <s v="Americas"/>
    <d v="2019-05-10T00:00:00"/>
    <d v="2022-12-01T00:00:00"/>
    <s v="Operating Platform"/>
    <s v="C"/>
    <s v="Y"/>
    <s v="USD"/>
    <n v="169312"/>
    <n v="85140.000000000015"/>
    <n v="0"/>
    <n v="0"/>
    <n v="85140.000000000015"/>
    <n v="0"/>
    <n v="0"/>
    <n v="0"/>
    <n v="0"/>
    <n v="0"/>
    <n v="254452"/>
    <s v="USD"/>
    <n v="193015.68000000002"/>
    <n v="483090.96000000008"/>
    <s v="1-5 Years"/>
    <n v="169312"/>
    <n v="254452"/>
    <n v="193015.68000000002"/>
    <n v="483090.96000000008"/>
    <n v="0.14000000000000012"/>
    <n v="23703.680000000022"/>
    <n v="85140"/>
  </r>
  <r>
    <s v="Employee 1088"/>
    <x v="0"/>
    <s v="New York"/>
    <s v="United States of America"/>
    <s v="Americas"/>
    <d v="2019-05-10T00:00:00"/>
    <d v="2022-12-01T00:00:00"/>
    <s v="Operating Platform"/>
    <s v="T"/>
    <s v="S"/>
    <s v="USD"/>
    <n v="215270.00000000003"/>
    <n v="93093.000000000015"/>
    <n v="0"/>
    <n v="0"/>
    <n v="93093.000000000015"/>
    <n v="0"/>
    <n v="0"/>
    <n v="0"/>
    <n v="0"/>
    <n v="0"/>
    <n v="308363.00000000006"/>
    <s v="USD"/>
    <n v="243255.1"/>
    <n v="591705.29"/>
    <s v="1-5 Years"/>
    <n v="215270.00000000003"/>
    <n v="308363.00000000006"/>
    <n v="243255.1"/>
    <n v="591705.29"/>
    <n v="0.12999999999999987"/>
    <n v="27985.099999999977"/>
    <n v="93093.000000000029"/>
  </r>
  <r>
    <s v="Employee 1089"/>
    <x v="6"/>
    <s v="Princeton"/>
    <s v="United States of America"/>
    <s v="Americas"/>
    <d v="2019-05-10T00:00:00"/>
    <d v="2022-12-01T00:00:00"/>
    <s v="Operating Platform"/>
    <s v="H"/>
    <s v="N"/>
    <s v="USD"/>
    <n v="75075"/>
    <n v="8673.5"/>
    <n v="0"/>
    <n v="0"/>
    <n v="8673.5"/>
    <n v="0"/>
    <n v="0"/>
    <n v="0"/>
    <n v="0"/>
    <n v="0"/>
    <n v="83748.5"/>
    <s v="USD"/>
    <n v="80330.25"/>
    <n v="169941.14499999999"/>
    <s v="1-5 Years"/>
    <n v="75075"/>
    <n v="83748.5"/>
    <n v="80330.25"/>
    <n v="169941.14499999999"/>
    <n v="7.0000000000000007E-2"/>
    <n v="5255.25"/>
    <n v="8673.5"/>
  </r>
  <r>
    <s v="Employee 109"/>
    <x v="0"/>
    <s v="Sydney"/>
    <s v="Australia"/>
    <s v="Asia-Pacific"/>
    <d v="2006-09-11T00:00:00"/>
    <d v="2022-12-01T00:00:00"/>
    <s v="Investments Platform"/>
    <s v="P"/>
    <s v="P"/>
    <s v="AUD"/>
    <n v="249975.00000000003"/>
    <n v="263650.2"/>
    <n v="0"/>
    <n v="0"/>
    <n v="263650.2"/>
    <n v="0"/>
    <n v="0"/>
    <n v="0"/>
    <n v="0"/>
    <n v="0"/>
    <n v="513625.20000000007"/>
    <s v="AUD"/>
    <n v="279972.00000000006"/>
    <n v="855232.22400000016"/>
    <s v="&gt;5 Years"/>
    <n v="189143.58375666259"/>
    <n v="388634.50759368966"/>
    <n v="211840.81380746211"/>
    <n v="647111.46231239464"/>
    <n v="0.12000000000000008"/>
    <n v="29997.000000000029"/>
    <n v="199490.92383702708"/>
  </r>
  <r>
    <s v="Employee 1090"/>
    <x v="3"/>
    <s v="San Francisco"/>
    <s v="United States of America"/>
    <s v="Americas"/>
    <d v="2019-05-10T00:00:00"/>
    <d v="2022-12-01T00:00:00"/>
    <s v="ETF and Index Investments Platform"/>
    <s v="I"/>
    <s v="W"/>
    <s v="USD"/>
    <n v="172260"/>
    <n v="54802.000000000007"/>
    <n v="0"/>
    <n v="0"/>
    <n v="54802.000000000007"/>
    <n v="0"/>
    <n v="0"/>
    <n v="0"/>
    <n v="0"/>
    <n v="0"/>
    <n v="227062"/>
    <s v="USD"/>
    <n v="191208.6"/>
    <n v="443247.42000000004"/>
    <s v="1-5 Years"/>
    <n v="172260"/>
    <n v="227062"/>
    <n v="191208.6"/>
    <n v="443247.42000000004"/>
    <n v="0.11000000000000003"/>
    <n v="18948.600000000006"/>
    <n v="54802"/>
  </r>
  <r>
    <s v="Employee 1091"/>
    <x v="0"/>
    <s v="New York"/>
    <s v="United States of America"/>
    <s v="Americas"/>
    <d v="2019-05-10T00:00:00"/>
    <d v="2022-12-01T00:00:00"/>
    <s v="Operating Platform"/>
    <s v="E"/>
    <s v="S"/>
    <s v="USD"/>
    <n v="217745.00000000006"/>
    <n v="124080"/>
    <n v="0"/>
    <n v="0"/>
    <n v="124080"/>
    <n v="0"/>
    <n v="0"/>
    <n v="0"/>
    <n v="0"/>
    <n v="0"/>
    <n v="341825.00000000006"/>
    <s v="USD"/>
    <n v="219922.45000000007"/>
    <n v="565165.70000000019"/>
    <s v="1-5 Years"/>
    <n v="217745.00000000006"/>
    <n v="341825.00000000006"/>
    <n v="219922.45000000007"/>
    <n v="565165.70000000019"/>
    <n v="1.0000000000000051E-2"/>
    <n v="2177.4500000000116"/>
    <n v="124080"/>
  </r>
  <r>
    <s v="Employee 1092"/>
    <x v="4"/>
    <s v="Wilmington"/>
    <s v="United States of America"/>
    <s v="Americas"/>
    <d v="2019-05-10T00:00:00"/>
    <d v="2022-12-01T00:00:00"/>
    <s v="Operating Platform"/>
    <s v="I"/>
    <s v="P"/>
    <s v="USD"/>
    <n v="202479.20000000004"/>
    <n v="137280"/>
    <n v="0"/>
    <n v="0"/>
    <n v="137280"/>
    <n v="0"/>
    <n v="0"/>
    <n v="0"/>
    <n v="0"/>
    <n v="0"/>
    <n v="339759.20000000007"/>
    <s v="USD"/>
    <n v="224751.91200000007"/>
    <n v="601884.62400000007"/>
    <s v="1-5 Years"/>
    <n v="202479.20000000004"/>
    <n v="339759.20000000007"/>
    <n v="224751.91200000007"/>
    <n v="601884.62400000007"/>
    <n v="0.11000000000000013"/>
    <n v="22272.712000000029"/>
    <n v="137280.00000000003"/>
  </r>
  <r>
    <s v="Employee 1093"/>
    <x v="5"/>
    <s v="San Francisco"/>
    <s v="United States of America"/>
    <s v="Americas"/>
    <d v="2019-05-10T00:00:00"/>
    <d v="2022-12-01T00:00:00"/>
    <s v="ETF and Index Investments Platform"/>
    <s v="K"/>
    <s v="P"/>
    <s v="USD"/>
    <n v="100045.00000000001"/>
    <n v="63382"/>
    <n v="0"/>
    <n v="0"/>
    <n v="63382"/>
    <n v="0"/>
    <n v="766"/>
    <n v="0"/>
    <n v="766"/>
    <n v="0"/>
    <n v="164193"/>
    <s v="USD"/>
    <n v="101045.45000000001"/>
    <n v="266106.72000000003"/>
    <s v="1-5 Years"/>
    <n v="100045.00000000001"/>
    <n v="164193"/>
    <n v="101045.45000000001"/>
    <n v="266106.72000000003"/>
    <n v="9.999999999999969E-3"/>
    <n v="1000.4499999999971"/>
    <n v="64147.999999999985"/>
  </r>
  <r>
    <s v="Employee 1094"/>
    <x v="4"/>
    <s v="San Francisco"/>
    <s v="United States of America"/>
    <s v="Americas"/>
    <d v="2019-05-10T00:00:00"/>
    <d v="2022-12-01T00:00:00"/>
    <s v="Investments Platform"/>
    <s v="Q"/>
    <s v="C"/>
    <s v="USD"/>
    <n v="277200.00000000006"/>
    <n v="1637416.0000000002"/>
    <n v="0"/>
    <n v="0"/>
    <n v="1637416.0000000002"/>
    <n v="0"/>
    <n v="0"/>
    <n v="0"/>
    <n v="0"/>
    <n v="1150000"/>
    <n v="3064616"/>
    <s v="USD"/>
    <n v="310464.00000000012"/>
    <n v="2454833.9200000009"/>
    <s v="1-5 Years"/>
    <n v="277200.00000000006"/>
    <n v="3064616"/>
    <n v="310464.00000000012"/>
    <n v="2454833.9200000009"/>
    <n v="0.12000000000000019"/>
    <n v="33264.000000000058"/>
    <n v="2787416"/>
  </r>
  <r>
    <s v="Employee 1095"/>
    <x v="0"/>
    <s v="California"/>
    <s v="United States of America"/>
    <s v="Americas"/>
    <d v="2019-05-10T00:00:00"/>
    <d v="2022-12-01T00:00:00"/>
    <s v="Client Businesses Platform"/>
    <s v="C"/>
    <s v="K"/>
    <s v="USD"/>
    <n v="180641.34000000003"/>
    <n v="66880"/>
    <n v="0"/>
    <n v="0"/>
    <n v="66880"/>
    <n v="0"/>
    <n v="0"/>
    <n v="0"/>
    <n v="0"/>
    <n v="0"/>
    <n v="247521.34000000003"/>
    <s v="USD"/>
    <n v="207737.54100000003"/>
    <n v="492387.08200000005"/>
    <s v="1-5 Years"/>
    <n v="180641.34000000003"/>
    <n v="247521.34000000003"/>
    <n v="207737.54100000003"/>
    <n v="492387.08200000005"/>
    <n v="0.15"/>
    <n v="27096.201000000001"/>
    <n v="66880"/>
  </r>
  <r>
    <s v="Employee 1096"/>
    <x v="3"/>
    <s v="San Francisco"/>
    <s v="United States of America"/>
    <s v="Americas"/>
    <d v="2019-05-10T00:00:00"/>
    <d v="2022-12-01T00:00:00"/>
    <s v="Operating Platform"/>
    <s v="Q"/>
    <s v="W"/>
    <s v="USD"/>
    <n v="143154"/>
    <n v="21300.400000000001"/>
    <n v="0"/>
    <n v="0"/>
    <n v="21300.400000000001"/>
    <n v="0"/>
    <n v="0"/>
    <n v="0"/>
    <n v="0"/>
    <n v="0"/>
    <n v="164454.39999999999"/>
    <s v="USD"/>
    <n v="161764.01999999999"/>
    <n v="347597.49199999997"/>
    <s v="1-5 Years"/>
    <n v="143154"/>
    <n v="164454.39999999999"/>
    <n v="161764.01999999999"/>
    <n v="347597.49199999997"/>
    <n v="0.12999999999999992"/>
    <n v="18610.01999999999"/>
    <n v="21300.399999999994"/>
  </r>
  <r>
    <s v="Employee 1097"/>
    <x v="3"/>
    <s v="San Francisco"/>
    <s v="United States of America"/>
    <s v="Americas"/>
    <d v="2019-05-10T00:00:00"/>
    <d v="2022-12-01T00:00:00"/>
    <s v="Investments Platform"/>
    <s v="H"/>
    <s v="X"/>
    <s v="USD"/>
    <n v="163240"/>
    <n v="77550"/>
    <n v="0"/>
    <n v="0"/>
    <n v="77550"/>
    <n v="0"/>
    <n v="0"/>
    <n v="0"/>
    <n v="0"/>
    <n v="0"/>
    <n v="240790"/>
    <s v="USD"/>
    <n v="173034.4"/>
    <n v="428271.79999999993"/>
    <s v="1-5 Years"/>
    <n v="163240"/>
    <n v="240790"/>
    <n v="173034.4"/>
    <n v="428271.79999999993"/>
    <n v="5.9999999999999963E-2"/>
    <n v="9794.3999999999942"/>
    <n v="77550"/>
  </r>
  <r>
    <s v="Employee 1098"/>
    <x v="0"/>
    <s v="New York"/>
    <s v="United States of America"/>
    <s v="Americas"/>
    <d v="2019-05-10T00:00:00"/>
    <d v="2022-12-01T00:00:00"/>
    <s v="Operating Platform"/>
    <s v="H"/>
    <s v="J"/>
    <s v="USD"/>
    <n v="244530.00000000006"/>
    <n v="70488"/>
    <n v="0"/>
    <n v="0"/>
    <n v="70488"/>
    <n v="0"/>
    <n v="0"/>
    <n v="0"/>
    <n v="0"/>
    <n v="0"/>
    <n v="315018.00000000006"/>
    <s v="USD"/>
    <n v="276318.90000000002"/>
    <n v="632289.24"/>
    <s v="1-5 Years"/>
    <n v="244530.00000000006"/>
    <n v="315018.00000000006"/>
    <n v="276318.90000000002"/>
    <n v="632289.24"/>
    <n v="0.12999999999999984"/>
    <n v="31788.899999999965"/>
    <n v="70488"/>
  </r>
  <r>
    <s v="Employee 1099"/>
    <x v="3"/>
    <s v="San Francisco"/>
    <s v="United States of America"/>
    <s v="Americas"/>
    <d v="2019-05-10T00:00:00"/>
    <d v="2022-12-01T00:00:00"/>
    <s v="Corporate and Risk Platform"/>
    <s v="X"/>
    <s v="I"/>
    <s v="USD"/>
    <n v="192390.00000000003"/>
    <n v="53845.000000000007"/>
    <n v="0"/>
    <n v="0"/>
    <n v="53845.000000000007"/>
    <n v="0"/>
    <n v="0"/>
    <n v="0"/>
    <n v="0"/>
    <n v="0"/>
    <n v="246235.00000000003"/>
    <s v="USD"/>
    <n v="198161.70000000004"/>
    <n v="451783.75000000012"/>
    <s v="1-5 Years"/>
    <n v="192390.00000000003"/>
    <n v="246235.00000000003"/>
    <n v="198161.70000000004"/>
    <n v="451783.75000000012"/>
    <n v="3.0000000000000054E-2"/>
    <n v="5771.7000000000116"/>
    <n v="53845"/>
  </r>
  <r>
    <s v="Employee 11"/>
    <x v="3"/>
    <s v="Princeton"/>
    <s v="United States of America"/>
    <s v="Americas"/>
    <d v="2007-04-16T00:00:00"/>
    <d v="2022-12-01T00:00:00"/>
    <s v="Operating Platform"/>
    <s v="R"/>
    <s v="H"/>
    <s v="USD"/>
    <n v="128260.00000000003"/>
    <n v="46948.000000000007"/>
    <n v="0"/>
    <n v="0"/>
    <n v="46948.000000000007"/>
    <n v="0"/>
    <n v="0"/>
    <n v="0"/>
    <n v="0"/>
    <n v="0"/>
    <n v="175208.00000000003"/>
    <s v="USD"/>
    <n v="130825.20000000003"/>
    <n v="309537.36000000004"/>
    <s v="&gt;5 Years"/>
    <n v="128260.00000000003"/>
    <n v="175208.00000000003"/>
    <n v="130825.20000000003"/>
    <n v="309537.36000000004"/>
    <n v="1.9999999999999973E-2"/>
    <n v="2565.1999999999971"/>
    <n v="46948"/>
  </r>
  <r>
    <s v="Employee 110"/>
    <x v="7"/>
    <s v="Boston"/>
    <s v="United States of America"/>
    <s v="Americas"/>
    <d v="2006-08-28T00:00:00"/>
    <d v="2022-12-01T00:00:00"/>
    <s v="Investments Platform"/>
    <s v="X"/>
    <s v="W"/>
    <s v="USD"/>
    <n v="90750.000000000015"/>
    <n v="62350.2"/>
    <n v="0"/>
    <n v="0"/>
    <n v="62350.2"/>
    <n v="0"/>
    <n v="0"/>
    <n v="0"/>
    <n v="0"/>
    <n v="0"/>
    <n v="153100.20000000001"/>
    <s v="USD"/>
    <n v="104362.50000000001"/>
    <n v="280427.73000000004"/>
    <s v="&gt;5 Years"/>
    <n v="90750.000000000015"/>
    <n v="153100.20000000001"/>
    <n v="104362.50000000001"/>
    <n v="280427.73000000004"/>
    <n v="0.14999999999999997"/>
    <n v="13612.5"/>
    <n v="62350.2"/>
  </r>
  <r>
    <s v="Employee 1100"/>
    <x v="0"/>
    <s v="Edinburgh"/>
    <s v="United Kingdom"/>
    <s v="EMEA"/>
    <d v="2019-05-10T00:00:00"/>
    <d v="2022-12-01T00:00:00"/>
    <s v="Corporate and Risk Platform"/>
    <s v="P"/>
    <s v="R"/>
    <s v="GBP"/>
    <n v="126566.00000000003"/>
    <n v="55155.100000000006"/>
    <n v="0"/>
    <n v="0"/>
    <n v="55155.100000000006"/>
    <n v="0"/>
    <n v="0"/>
    <n v="0"/>
    <n v="0"/>
    <n v="0"/>
    <n v="181721.10000000003"/>
    <s v="GBP"/>
    <n v="139222.60000000003"/>
    <n v="339115.81000000006"/>
    <s v="1-5 Years"/>
    <n v="168415.04790957362"/>
    <n v="241807.18172874561"/>
    <n v="185256.55270053097"/>
    <n v="451244.45260215114"/>
    <n v="9.9999999999999908E-2"/>
    <n v="12656.600000000006"/>
    <n v="73392.133819171984"/>
  </r>
  <r>
    <s v="Employee 1101"/>
    <x v="4"/>
    <s v="San Francisco"/>
    <s v="United States of America"/>
    <s v="Americas"/>
    <d v="2019-05-10T00:00:00"/>
    <d v="2022-12-01T00:00:00"/>
    <s v="Investments Platform"/>
    <s v="M"/>
    <s v="G"/>
    <s v="USD"/>
    <n v="246840.00000000003"/>
    <n v="517440"/>
    <n v="0"/>
    <n v="0"/>
    <n v="517440"/>
    <n v="0"/>
    <n v="0"/>
    <n v="0"/>
    <n v="0"/>
    <n v="0"/>
    <n v="764280"/>
    <s v="USD"/>
    <n v="281397.60000000003"/>
    <n v="1152676.8"/>
    <s v="1-5 Years"/>
    <n v="246840.00000000003"/>
    <n v="764280"/>
    <n v="281397.60000000003"/>
    <n v="1152676.8"/>
    <n v="0.14000000000000001"/>
    <n v="34557.600000000006"/>
    <n v="517440"/>
  </r>
  <r>
    <s v="Employee 1102"/>
    <x v="1"/>
    <s v="Wilmington"/>
    <s v="United States of America"/>
    <s v="Americas"/>
    <d v="2019-05-10T00:00:00"/>
    <d v="2022-12-01T00:00:00"/>
    <s v="Operating Platform"/>
    <s v="Z"/>
    <s v="G"/>
    <s v="USD"/>
    <n v="72930"/>
    <n v="7755"/>
    <n v="0"/>
    <n v="0"/>
    <n v="7755"/>
    <n v="0"/>
    <n v="0"/>
    <n v="0"/>
    <n v="0"/>
    <n v="0"/>
    <n v="80685"/>
    <s v="USD"/>
    <n v="74388.600000000006"/>
    <n v="156687.30000000002"/>
    <s v="1-5 Years"/>
    <n v="72930"/>
    <n v="80685"/>
    <n v="74388.600000000006"/>
    <n v="156687.30000000002"/>
    <n v="2.000000000000008E-2"/>
    <n v="1458.6000000000058"/>
    <n v="7755"/>
  </r>
  <r>
    <s v="Employee 1103"/>
    <x v="3"/>
    <s v="San Francisco"/>
    <s v="United States of America"/>
    <s v="Americas"/>
    <d v="2019-05-10T00:00:00"/>
    <d v="2022-12-01T00:00:00"/>
    <s v="Investments Platform"/>
    <s v="V"/>
    <s v="Q"/>
    <s v="USD"/>
    <n v="147499"/>
    <n v="105270.00000000001"/>
    <n v="0"/>
    <n v="0"/>
    <n v="105270.00000000001"/>
    <n v="0"/>
    <n v="0"/>
    <n v="0"/>
    <n v="0"/>
    <n v="0"/>
    <n v="252769"/>
    <s v="USD"/>
    <n v="168148.86000000002"/>
    <n v="456305.52"/>
    <s v="1-5 Years"/>
    <n v="147499"/>
    <n v="252769"/>
    <n v="168148.86000000002"/>
    <n v="456305.52"/>
    <n v="0.1400000000000001"/>
    <n v="20649.860000000015"/>
    <n v="105270"/>
  </r>
  <r>
    <s v="Employee 1104"/>
    <x v="7"/>
    <s v="San Francisco"/>
    <s v="United States of America"/>
    <s v="Americas"/>
    <d v="2019-05-10T00:00:00"/>
    <d v="2022-12-01T00:00:00"/>
    <s v="Investments Platform"/>
    <s v="D"/>
    <s v="I"/>
    <s v="USD"/>
    <n v="100045.00000000001"/>
    <n v="38802.500000000007"/>
    <n v="0"/>
    <n v="0"/>
    <n v="38802.500000000007"/>
    <n v="0"/>
    <n v="0"/>
    <n v="0"/>
    <n v="0"/>
    <n v="0"/>
    <n v="138847.50000000003"/>
    <s v="USD"/>
    <n v="103046.35000000002"/>
    <n v="246059.27500000002"/>
    <s v="1-5 Years"/>
    <n v="100045.00000000001"/>
    <n v="138847.50000000003"/>
    <n v="103046.35000000002"/>
    <n v="246059.27500000002"/>
    <n v="3.0000000000000054E-2"/>
    <n v="3001.3500000000058"/>
    <n v="38802.500000000015"/>
  </r>
  <r>
    <s v="Employee 1105"/>
    <x v="4"/>
    <s v="Washington"/>
    <s v="United States of America"/>
    <s v="Americas"/>
    <d v="2019-05-10T00:00:00"/>
    <d v="2022-12-01T00:00:00"/>
    <s v="Client Businesses Platform"/>
    <s v="E"/>
    <s v="Z"/>
    <s v="USD"/>
    <n v="278300"/>
    <n v="222722.50000000003"/>
    <n v="0"/>
    <n v="0"/>
    <n v="222722.50000000003"/>
    <n v="0"/>
    <n v="0"/>
    <n v="0"/>
    <n v="0"/>
    <n v="112999.99999999999"/>
    <n v="614022.5"/>
    <s v="USD"/>
    <n v="308913"/>
    <n v="865047.97500000009"/>
    <s v="1-5 Years"/>
    <n v="278300"/>
    <n v="614022.5"/>
    <n v="308913"/>
    <n v="865047.97500000009"/>
    <n v="0.11"/>
    <n v="30613"/>
    <n v="335722.5"/>
  </r>
  <r>
    <s v="Employee 1106"/>
    <x v="3"/>
    <s v="San Francisco"/>
    <s v="United States of America"/>
    <s v="Americas"/>
    <d v="2019-05-10T00:00:00"/>
    <d v="2022-12-01T00:00:00"/>
    <s v="Operating Platform"/>
    <s v="Q"/>
    <s v="J"/>
    <s v="USD"/>
    <n v="156464.00000000003"/>
    <n v="33699.599999999999"/>
    <n v="0"/>
    <n v="0"/>
    <n v="33699.599999999999"/>
    <n v="0"/>
    <n v="0"/>
    <n v="0"/>
    <n v="0"/>
    <n v="0"/>
    <n v="190163.60000000003"/>
    <s v="USD"/>
    <n v="175239.68000000005"/>
    <n v="388222.91200000013"/>
    <s v="1-5 Years"/>
    <n v="156464.00000000003"/>
    <n v="190163.60000000003"/>
    <n v="175239.68000000005"/>
    <n v="388222.91200000013"/>
    <n v="0.12000000000000012"/>
    <n v="18775.680000000022"/>
    <n v="33699.600000000006"/>
  </r>
  <r>
    <s v="Employee 1107"/>
    <x v="0"/>
    <s v="San Francisco"/>
    <s v="United States of America"/>
    <s v="Americas"/>
    <d v="2019-05-10T00:00:00"/>
    <d v="2022-12-01T00:00:00"/>
    <s v="Operating Platform"/>
    <s v="M"/>
    <s v="L"/>
    <s v="USD"/>
    <n v="230626.00000000006"/>
    <n v="32725"/>
    <n v="0"/>
    <n v="0"/>
    <n v="32725"/>
    <n v="0"/>
    <n v="0"/>
    <n v="0"/>
    <n v="0"/>
    <n v="0"/>
    <n v="263351.00000000006"/>
    <s v="USD"/>
    <n v="249076.08000000007"/>
    <n v="533495.16000000015"/>
    <s v="1-5 Years"/>
    <n v="230626.00000000006"/>
    <n v="263351.00000000006"/>
    <n v="249076.08000000007"/>
    <n v="533495.16000000015"/>
    <n v="8.0000000000000057E-2"/>
    <n v="18450.080000000016"/>
    <n v="32725"/>
  </r>
  <r>
    <s v="Employee 1108"/>
    <x v="1"/>
    <s v="Boston"/>
    <s v="United States of America"/>
    <s v="Americas"/>
    <d v="2019-05-10T00:00:00"/>
    <d v="2022-12-01T00:00:00"/>
    <s v="Operating Platform"/>
    <s v="K"/>
    <s v="X"/>
    <s v="USD"/>
    <n v="82225"/>
    <n v="3773.0000000000005"/>
    <n v="0"/>
    <n v="0"/>
    <n v="3773.0000000000005"/>
    <n v="0"/>
    <n v="0"/>
    <n v="15623"/>
    <n v="15623"/>
    <n v="0"/>
    <n v="101621"/>
    <s v="USD"/>
    <n v="88803"/>
    <n v="181680.84"/>
    <s v="1-5 Years"/>
    <n v="82225"/>
    <n v="101621"/>
    <n v="88803"/>
    <n v="181680.84"/>
    <n v="0.08"/>
    <n v="6578"/>
    <n v="19396"/>
  </r>
  <r>
    <s v="Employee 1109"/>
    <x v="3"/>
    <s v="San Francisco"/>
    <s v="United States of America"/>
    <s v="Americas"/>
    <d v="2019-05-10T00:00:00"/>
    <d v="2022-12-01T00:00:00"/>
    <s v="Operating Platform"/>
    <s v="G"/>
    <s v="A"/>
    <s v="USD"/>
    <n v="151580"/>
    <n v="61886.000000000007"/>
    <n v="0"/>
    <n v="0"/>
    <n v="61886.000000000007"/>
    <n v="0"/>
    <n v="0"/>
    <n v="0"/>
    <n v="0"/>
    <n v="0"/>
    <n v="213466"/>
    <s v="USD"/>
    <n v="163706.40000000002"/>
    <n v="394249.68000000005"/>
    <s v="1-5 Years"/>
    <n v="151580"/>
    <n v="213466"/>
    <n v="163706.40000000002"/>
    <n v="394249.68000000005"/>
    <n v="8.0000000000000154E-2"/>
    <n v="12126.400000000023"/>
    <n v="61886"/>
  </r>
  <r>
    <s v="Employee 111"/>
    <x v="6"/>
    <s v="Tokyo"/>
    <s v="Japan"/>
    <s v="Asia-Pacific"/>
    <d v="2009-09-22T00:00:00"/>
    <d v="2022-12-01T00:00:00"/>
    <s v="Client Businesses Platform"/>
    <s v="N"/>
    <s v="R"/>
    <s v="JPY"/>
    <n v="8849940.0000000019"/>
    <n v="1267200"/>
    <n v="0"/>
    <n v="0"/>
    <n v="1267200"/>
    <n v="0"/>
    <n v="0"/>
    <n v="0"/>
    <n v="0"/>
    <n v="0"/>
    <n v="10117140.000000002"/>
    <s v="JPY"/>
    <n v="10000432.200000001"/>
    <n v="21432800.400000002"/>
    <s v="&gt;5 Years"/>
    <n v="81457.407151732725"/>
    <n v="93121.082424409789"/>
    <n v="92046.870081457979"/>
    <n v="197273.69322104103"/>
    <n v="0.13"/>
    <n v="1150492.1999999993"/>
    <n v="11663.675272677065"/>
  </r>
  <r>
    <s v="Employee 1110"/>
    <x v="0"/>
    <s v="Pittsburgh"/>
    <s v="United States of America"/>
    <s v="Americas"/>
    <d v="2019-05-10T00:00:00"/>
    <d v="2022-12-01T00:00:00"/>
    <s v="Investments Platform"/>
    <s v="O"/>
    <s v="U"/>
    <s v="USD"/>
    <n v="206910.00000000006"/>
    <n v="150150"/>
    <n v="275600"/>
    <n v="0"/>
    <n v="425750"/>
    <n v="0"/>
    <n v="0"/>
    <n v="0"/>
    <n v="0"/>
    <n v="0"/>
    <n v="632660"/>
    <s v="USD"/>
    <n v="219324.60000000006"/>
    <n v="597808.20000000007"/>
    <s v="1-5 Years"/>
    <n v="206910.00000000006"/>
    <n v="632660"/>
    <n v="219324.60000000006"/>
    <n v="597808.20000000007"/>
    <n v="6.0000000000000012E-2"/>
    <n v="12414.600000000006"/>
    <n v="425749.99999999994"/>
  </r>
  <r>
    <s v="Employee 1111"/>
    <x v="0"/>
    <s v="San Francisco"/>
    <s v="United States of America"/>
    <s v="Americas"/>
    <d v="2019-05-10T00:00:00"/>
    <d v="2022-12-01T00:00:00"/>
    <s v="Investments Platform"/>
    <s v="I"/>
    <s v="N"/>
    <s v="USD"/>
    <n v="211310"/>
    <n v="253330"/>
    <n v="0"/>
    <n v="0"/>
    <n v="253330"/>
    <n v="0"/>
    <n v="0"/>
    <n v="0"/>
    <n v="0"/>
    <n v="0"/>
    <n v="464640"/>
    <s v="USD"/>
    <n v="232441.00000000003"/>
    <n v="743545.00000000012"/>
    <s v="1-5 Years"/>
    <n v="211310"/>
    <n v="464640"/>
    <n v="232441.00000000003"/>
    <n v="743545.00000000012"/>
    <n v="0.10000000000000014"/>
    <n v="21131.000000000029"/>
    <n v="253330"/>
  </r>
  <r>
    <s v="Employee 1112"/>
    <x v="3"/>
    <s v="San Francisco"/>
    <s v="United States of America"/>
    <s v="Americas"/>
    <d v="2019-05-10T00:00:00"/>
    <d v="2022-12-01T00:00:00"/>
    <s v="Operating Platform"/>
    <s v="V"/>
    <s v="E"/>
    <s v="USD"/>
    <n v="144430"/>
    <n v="15180"/>
    <n v="0"/>
    <n v="0"/>
    <n v="15180"/>
    <n v="0"/>
    <n v="0"/>
    <n v="0"/>
    <n v="0"/>
    <n v="0"/>
    <n v="159610"/>
    <s v="USD"/>
    <n v="154540.1"/>
    <n v="325322.80000000005"/>
    <s v="1-5 Years"/>
    <n v="144430"/>
    <n v="159610"/>
    <n v="154540.1"/>
    <n v="325322.80000000005"/>
    <n v="7.0000000000000034E-2"/>
    <n v="10110.100000000006"/>
    <n v="15180"/>
  </r>
  <r>
    <s v="Employee 1113"/>
    <x v="0"/>
    <s v="San Francisco"/>
    <s v="United States of America"/>
    <s v="Americas"/>
    <d v="2019-05-10T00:00:00"/>
    <d v="2022-12-01T00:00:00"/>
    <s v="Investments Platform"/>
    <s v="M"/>
    <s v="Z"/>
    <s v="USD"/>
    <n v="184800"/>
    <n v="414920.00000000006"/>
    <n v="0"/>
    <n v="0"/>
    <n v="414920.00000000006"/>
    <n v="0"/>
    <n v="0"/>
    <n v="0"/>
    <n v="0"/>
    <n v="0"/>
    <n v="599720"/>
    <s v="USD"/>
    <n v="188496"/>
    <n v="800210.40000000014"/>
    <s v="1-5 Years"/>
    <n v="184800"/>
    <n v="599720"/>
    <n v="188496"/>
    <n v="800210.40000000014"/>
    <n v="0.02"/>
    <n v="3696"/>
    <n v="414920"/>
  </r>
  <r>
    <s v="Employee 1114"/>
    <x v="0"/>
    <s v="Seattle"/>
    <s v="United States of America"/>
    <s v="Americas"/>
    <d v="2019-05-10T00:00:00"/>
    <d v="2022-12-01T00:00:00"/>
    <s v="Operating Platform"/>
    <s v="B"/>
    <s v="W"/>
    <s v="USD"/>
    <n v="170940.00000000003"/>
    <n v="103455.00000000001"/>
    <n v="0"/>
    <n v="0"/>
    <n v="103455.00000000001"/>
    <n v="0"/>
    <n v="0"/>
    <n v="0"/>
    <n v="0"/>
    <n v="0"/>
    <n v="274395.00000000006"/>
    <s v="USD"/>
    <n v="172649.40000000002"/>
    <n v="449788.35000000003"/>
    <s v="1-5 Years"/>
    <n v="170940.00000000003"/>
    <n v="274395.00000000006"/>
    <n v="172649.40000000002"/>
    <n v="449788.35000000003"/>
    <n v="9.9999999999999638E-3"/>
    <n v="1709.3999999999942"/>
    <n v="103455.00000000003"/>
  </r>
  <r>
    <s v="Employee 1115"/>
    <x v="3"/>
    <s v="San Francisco"/>
    <s v="United States of America"/>
    <s v="Americas"/>
    <d v="2019-05-10T00:00:00"/>
    <d v="2022-12-01T00:00:00"/>
    <s v="Operating Platform"/>
    <s v="Q"/>
    <s v="L"/>
    <s v="USD"/>
    <n v="196074.99999999997"/>
    <n v="15664"/>
    <n v="0"/>
    <n v="0"/>
    <n v="15664"/>
    <n v="0"/>
    <n v="0"/>
    <n v="0"/>
    <n v="0"/>
    <n v="0"/>
    <n v="211738.99999999997"/>
    <s v="USD"/>
    <n v="217643.25"/>
    <n v="452673.54000000004"/>
    <s v="1-5 Years"/>
    <n v="196074.99999999997"/>
    <n v="211738.99999999997"/>
    <n v="217643.25"/>
    <n v="452673.54000000004"/>
    <n v="0.11000000000000017"/>
    <n v="21568.250000000029"/>
    <n v="15664"/>
  </r>
  <r>
    <s v="Employee 1116"/>
    <x v="4"/>
    <s v="San Francisco"/>
    <s v="United States of America"/>
    <s v="Americas"/>
    <d v="2019-05-10T00:00:00"/>
    <d v="2022-12-01T00:00:00"/>
    <s v="ETF and Index Investments Platform"/>
    <s v="P"/>
    <s v="P"/>
    <s v="USD"/>
    <n v="256520.00000000006"/>
    <n v="381810.00000000006"/>
    <n v="0"/>
    <n v="0"/>
    <n v="381810.00000000006"/>
    <n v="0"/>
    <n v="0"/>
    <n v="0"/>
    <n v="0"/>
    <n v="0"/>
    <n v="638330.00000000012"/>
    <s v="USD"/>
    <n v="277041.60000000009"/>
    <n v="966438.00000000023"/>
    <s v="1-5 Years"/>
    <n v="256520.00000000006"/>
    <n v="638330.00000000012"/>
    <n v="277041.60000000009"/>
    <n v="966438.00000000023"/>
    <n v="8.0000000000000113E-2"/>
    <n v="20521.600000000035"/>
    <n v="381810.00000000006"/>
  </r>
  <r>
    <s v="Employee 1117"/>
    <x v="0"/>
    <s v="San Francisco"/>
    <s v="United States of America"/>
    <s v="Americas"/>
    <d v="2019-05-10T00:00:00"/>
    <d v="2022-12-01T00:00:00"/>
    <s v="Operating Platform"/>
    <s v="V"/>
    <s v="C"/>
    <s v="USD"/>
    <n v="211860.00000000003"/>
    <n v="70070"/>
    <n v="0"/>
    <n v="0"/>
    <n v="70070"/>
    <n v="0"/>
    <n v="0"/>
    <n v="0"/>
    <n v="0"/>
    <n v="0"/>
    <n v="281930"/>
    <s v="USD"/>
    <n v="230927.40000000005"/>
    <n v="538231.10000000009"/>
    <s v="1-5 Years"/>
    <n v="211860.00000000003"/>
    <n v="281930"/>
    <n v="230927.40000000005"/>
    <n v="538231.10000000009"/>
    <n v="9.0000000000000094E-2"/>
    <n v="19067.400000000023"/>
    <n v="70069.999999999971"/>
  </r>
  <r>
    <s v="Employee 1118"/>
    <x v="3"/>
    <s v="San Francisco"/>
    <s v="United States of America"/>
    <s v="Americas"/>
    <d v="2019-05-10T00:00:00"/>
    <d v="2022-12-01T00:00:00"/>
    <s v="Regional Platform"/>
    <s v="X"/>
    <s v="M"/>
    <s v="USD"/>
    <n v="163240"/>
    <n v="40964"/>
    <n v="0"/>
    <n v="0"/>
    <n v="40964"/>
    <n v="0"/>
    <n v="0"/>
    <n v="0"/>
    <n v="0"/>
    <n v="0"/>
    <n v="204204"/>
    <s v="USD"/>
    <n v="174666.80000000002"/>
    <n v="393165.08000000007"/>
    <s v="1-5 Years"/>
    <n v="163240"/>
    <n v="204204"/>
    <n v="174666.80000000002"/>
    <n v="393165.08000000007"/>
    <n v="7.0000000000000104E-2"/>
    <n v="11426.800000000017"/>
    <n v="40964"/>
  </r>
  <r>
    <s v="Employee 1119"/>
    <x v="0"/>
    <s v="San Francisco"/>
    <s v="United States of America"/>
    <s v="Americas"/>
    <d v="2019-05-10T00:00:00"/>
    <d v="2022-12-01T00:00:00"/>
    <s v="ETF and Index Investments Platform"/>
    <s v="U"/>
    <s v="A"/>
    <s v="USD"/>
    <n v="203830.00000000006"/>
    <n v="131560"/>
    <n v="0"/>
    <n v="0"/>
    <n v="131560"/>
    <n v="0"/>
    <n v="0"/>
    <n v="0"/>
    <n v="0"/>
    <n v="0"/>
    <n v="335390.00000000006"/>
    <s v="USD"/>
    <n v="209944.90000000005"/>
    <n v="555396.60000000009"/>
    <s v="1-5 Years"/>
    <n v="203830.00000000006"/>
    <n v="335390.00000000006"/>
    <n v="209944.90000000005"/>
    <n v="555396.60000000009"/>
    <n v="2.9999999999999964E-2"/>
    <n v="6114.8999999999942"/>
    <n v="131560"/>
  </r>
  <r>
    <s v="Employee 112"/>
    <x v="4"/>
    <s v="New York"/>
    <s v="United States of America"/>
    <s v="Americas"/>
    <d v="2006-09-18T00:00:00"/>
    <d v="2022-12-01T00:00:00"/>
    <s v="Client Businesses Platform"/>
    <s v="A"/>
    <s v="J"/>
    <s v="USD"/>
    <n v="263780.00000000006"/>
    <n v="975590.00000000012"/>
    <n v="0"/>
    <n v="0"/>
    <n v="975590.00000000012"/>
    <n v="0"/>
    <n v="0"/>
    <n v="0"/>
    <n v="0"/>
    <n v="408000"/>
    <n v="1647370.0000000002"/>
    <s v="USD"/>
    <n v="292795.8000000001"/>
    <n v="1668496.5000000002"/>
    <s v="&gt;5 Years"/>
    <n v="263780.00000000006"/>
    <n v="1647370.0000000002"/>
    <n v="292795.8000000001"/>
    <n v="1668496.5000000002"/>
    <n v="0.11000000000000015"/>
    <n v="29015.800000000047"/>
    <n v="1383590.0000000002"/>
  </r>
  <r>
    <s v="Employee 1120"/>
    <x v="4"/>
    <s v="San Francisco"/>
    <s v="United States of America"/>
    <s v="Americas"/>
    <d v="2019-05-10T00:00:00"/>
    <d v="2022-12-01T00:00:00"/>
    <s v="Investments Platform"/>
    <s v="Q"/>
    <s v="G"/>
    <s v="USD"/>
    <n v="219450.00000000003"/>
    <n v="0"/>
    <n v="4120000"/>
    <n v="0"/>
    <n v="4120000"/>
    <n v="0"/>
    <n v="0"/>
    <n v="0"/>
    <n v="0"/>
    <n v="560000"/>
    <n v="4899450"/>
    <s v="USD"/>
    <n v="221644.50000000003"/>
    <n v="443289.00000000006"/>
    <s v="1-5 Years"/>
    <n v="219450.00000000003"/>
    <n v="4899450"/>
    <n v="221644.50000000003"/>
    <n v="443289.00000000006"/>
    <n v="9.9999999999999985E-3"/>
    <n v="2194.5"/>
    <n v="4680000"/>
  </r>
  <r>
    <s v="Employee 1121"/>
    <x v="0"/>
    <s v="San Francisco"/>
    <s v="United States of America"/>
    <s v="Americas"/>
    <d v="2019-05-10T00:00:00"/>
    <d v="2022-12-01T00:00:00"/>
    <s v="Operating Platform"/>
    <s v="L"/>
    <s v="S"/>
    <s v="USD"/>
    <n v="227920.00000000006"/>
    <n v="121440.00000000001"/>
    <n v="0"/>
    <n v="0"/>
    <n v="121440.00000000001"/>
    <n v="0"/>
    <n v="0"/>
    <n v="0"/>
    <n v="0"/>
    <n v="0"/>
    <n v="349360.00000000006"/>
    <s v="USD"/>
    <n v="237036.80000000008"/>
    <n v="600371.20000000019"/>
    <s v="1-5 Years"/>
    <n v="227920.00000000006"/>
    <n v="349360.00000000006"/>
    <n v="237036.80000000008"/>
    <n v="600371.20000000019"/>
    <n v="4.0000000000000063E-2"/>
    <n v="9116.8000000000175"/>
    <n v="121440"/>
  </r>
  <r>
    <s v="Employee 1122"/>
    <x v="0"/>
    <s v="Tokyo"/>
    <s v="Japan"/>
    <s v="Asia-Pacific"/>
    <d v="2019-05-10T00:00:00"/>
    <d v="2022-12-01T00:00:00"/>
    <s v="ETF and Index Investments Platform"/>
    <s v="H"/>
    <s v="D"/>
    <s v="JPY"/>
    <n v="19420500"/>
    <n v="10032000"/>
    <n v="0"/>
    <n v="0"/>
    <n v="10032000"/>
    <n v="0"/>
    <n v="0"/>
    <n v="0"/>
    <n v="0"/>
    <n v="0"/>
    <n v="29452500"/>
    <s v="JPY"/>
    <n v="22333575"/>
    <n v="56203950"/>
    <s v="1-5 Years"/>
    <n v="178751.89838464724"/>
    <n v="271089.32762667403"/>
    <n v="205564.68314234435"/>
    <n v="517317.40991301951"/>
    <n v="0.15000000000000013"/>
    <n v="2913075"/>
    <n v="92337.429242026788"/>
  </r>
  <r>
    <s v="Employee 1123"/>
    <x v="4"/>
    <s v="Tokyo"/>
    <s v="Japan"/>
    <s v="Asia-Pacific"/>
    <d v="2019-05-10T00:00:00"/>
    <d v="2022-12-01T00:00:00"/>
    <s v="Operating Platform"/>
    <s v="E"/>
    <s v="Q"/>
    <s v="JPY"/>
    <n v="22572000"/>
    <n v="15884275"/>
    <n v="0"/>
    <n v="0"/>
    <n v="15884275"/>
    <n v="0"/>
    <n v="0"/>
    <n v="0"/>
    <n v="0"/>
    <n v="0"/>
    <n v="38456275"/>
    <s v="JPY"/>
    <n v="25732080.000000004"/>
    <n v="69572233.5"/>
    <s v="1-5 Years"/>
    <n v="207759.21579456027"/>
    <n v="353962.67660729901"/>
    <n v="236845.50600579876"/>
    <n v="640362.95733811962"/>
    <n v="0.14000000000000026"/>
    <n v="3160080.0000000037"/>
    <n v="146203.46081273875"/>
  </r>
  <r>
    <s v="Employee 1124"/>
    <x v="4"/>
    <s v="San Francisco"/>
    <s v="United States of America"/>
    <s v="Americas"/>
    <d v="2019-05-10T00:00:00"/>
    <d v="2022-12-01T00:00:00"/>
    <s v="ETF and Index Investments Platform"/>
    <s v="V"/>
    <s v="J"/>
    <s v="USD"/>
    <n v="278300"/>
    <n v="314072.00000000006"/>
    <n v="0"/>
    <n v="0"/>
    <n v="314072.00000000006"/>
    <n v="0"/>
    <n v="0"/>
    <n v="0"/>
    <n v="0"/>
    <n v="0"/>
    <n v="592372"/>
    <s v="USD"/>
    <n v="297781"/>
    <n v="931619.04000000015"/>
    <s v="1-5 Years"/>
    <n v="278300"/>
    <n v="592372"/>
    <n v="297781"/>
    <n v="931619.04000000015"/>
    <n v="7.0000000000000007E-2"/>
    <n v="19481"/>
    <n v="314072"/>
  </r>
  <r>
    <s v="Employee 1125"/>
    <x v="0"/>
    <s v="San Francisco"/>
    <s v="United States of America"/>
    <s v="Americas"/>
    <d v="2019-05-10T00:00:00"/>
    <d v="2022-12-01T00:00:00"/>
    <s v="ETF and Index Investments Platform"/>
    <s v="Y"/>
    <s v="H"/>
    <s v="USD"/>
    <n v="215270.00000000003"/>
    <n v="158400"/>
    <n v="0"/>
    <n v="0"/>
    <n v="158400"/>
    <n v="0"/>
    <n v="0"/>
    <n v="0"/>
    <n v="0"/>
    <n v="0"/>
    <n v="373670"/>
    <s v="USD"/>
    <n v="228186.20000000004"/>
    <n v="624276.40000000014"/>
    <s v="1-5 Years"/>
    <n v="215270.00000000003"/>
    <n v="373670"/>
    <n v="228186.20000000004"/>
    <n v="624276.40000000014"/>
    <n v="6.0000000000000046E-2"/>
    <n v="12916.200000000012"/>
    <n v="158399.99999999997"/>
  </r>
  <r>
    <s v="Employee 1126"/>
    <x v="4"/>
    <s v="Tokyo"/>
    <s v="Japan"/>
    <s v="Asia-Pacific"/>
    <d v="2019-05-10T00:00:00"/>
    <d v="2022-12-01T00:00:00"/>
    <s v="Client Businesses Platform"/>
    <s v="O"/>
    <s v="D"/>
    <s v="JPY"/>
    <n v="31625101.200000003"/>
    <n v="71928450"/>
    <n v="0"/>
    <n v="0"/>
    <n v="71928450"/>
    <n v="0"/>
    <n v="0"/>
    <n v="0"/>
    <n v="0"/>
    <n v="54178000"/>
    <n v="157731551.19999999"/>
    <s v="JPY"/>
    <n v="35420113.344000004"/>
    <n v="151400090.68800002"/>
    <s v="1-5 Years"/>
    <n v="291086.57738506148"/>
    <n v="1451806.8130148649"/>
    <n v="326016.96667126886"/>
    <n v="1393530.2194118463"/>
    <n v="0.12000000000000002"/>
    <n v="3795012.1440000013"/>
    <n v="1160720.2356298035"/>
  </r>
  <r>
    <s v="Employee 1127"/>
    <x v="4"/>
    <s v="New York"/>
    <s v="United States of America"/>
    <s v="Americas"/>
    <d v="2019-05-10T00:00:00"/>
    <d v="2022-12-01T00:00:00"/>
    <s v="Client Businesses Platform"/>
    <s v="L"/>
    <s v="D"/>
    <s v="USD"/>
    <n v="265650"/>
    <n v="1013650.0000000001"/>
    <n v="0"/>
    <n v="0"/>
    <n v="1013650.0000000001"/>
    <n v="0"/>
    <n v="0"/>
    <n v="0"/>
    <n v="0"/>
    <n v="367500"/>
    <n v="1646800"/>
    <s v="USD"/>
    <n v="273619.5"/>
    <n v="1591298.5000000002"/>
    <s v="1-5 Years"/>
    <n v="265650"/>
    <n v="1646800"/>
    <n v="273619.5"/>
    <n v="1591298.5000000002"/>
    <n v="0.03"/>
    <n v="7969.5"/>
    <n v="1381150"/>
  </r>
  <r>
    <s v="Employee 1128"/>
    <x v="4"/>
    <s v="London"/>
    <s v="United Kingdom"/>
    <s v="EMEA"/>
    <d v="2019-05-10T00:00:00"/>
    <d v="2022-12-01T00:00:00"/>
    <s v="Investments Platform"/>
    <s v="M"/>
    <s v="H"/>
    <s v="GBP"/>
    <n v="158928.00000000003"/>
    <n v="270793.59999999998"/>
    <n v="0"/>
    <n v="0"/>
    <n v="270793.59999999998"/>
    <n v="0"/>
    <n v="0"/>
    <n v="0"/>
    <n v="0"/>
    <n v="0"/>
    <n v="429721.59999999998"/>
    <s v="GBP"/>
    <n v="163695.84000000003"/>
    <n v="606309.08799999999"/>
    <s v="1-5 Years"/>
    <n v="211477.5432120215"/>
    <n v="571809.04707250453"/>
    <n v="217821.86950838214"/>
    <n v="806785.18799306173"/>
    <n v="2.9999999999999975E-2"/>
    <n v="4767.8399999999965"/>
    <n v="360331.50386048306"/>
  </r>
  <r>
    <s v="Employee 1129"/>
    <x v="0"/>
    <s v="Wilmington"/>
    <s v="United States of America"/>
    <s v="Americas"/>
    <d v="2019-05-10T00:00:00"/>
    <d v="2022-12-01T00:00:00"/>
    <s v="Operating Platform"/>
    <s v="E"/>
    <s v="V"/>
    <s v="USD"/>
    <n v="181500.00000000003"/>
    <n v="86592.000000000015"/>
    <n v="0"/>
    <n v="0"/>
    <n v="86592.000000000015"/>
    <n v="0"/>
    <n v="0"/>
    <n v="0"/>
    <n v="0"/>
    <n v="0"/>
    <n v="268092.00000000006"/>
    <s v="USD"/>
    <n v="206910.00000000006"/>
    <n v="512534.88000000018"/>
    <s v="1-5 Years"/>
    <n v="181500.00000000003"/>
    <n v="268092.00000000006"/>
    <n v="206910.00000000006"/>
    <n v="512534.88000000018"/>
    <n v="0.14000000000000012"/>
    <n v="25410.000000000029"/>
    <n v="86592.000000000029"/>
  </r>
  <r>
    <s v="Employee 113"/>
    <x v="4"/>
    <s v="New York"/>
    <s v="United States of America"/>
    <s v="Americas"/>
    <d v="2004-03-23T00:00:00"/>
    <d v="2022-12-01T00:00:00"/>
    <s v="Corporate and Risk Platform"/>
    <s v="L"/>
    <s v="Q"/>
    <s v="USD"/>
    <n v="317240.00000000006"/>
    <n v="1110312.5"/>
    <n v="0"/>
    <n v="0"/>
    <n v="1110312.5"/>
    <n v="0"/>
    <n v="0"/>
    <n v="0"/>
    <n v="0"/>
    <n v="464600"/>
    <n v="1892152.5"/>
    <s v="USD"/>
    <n v="364826.00000000006"/>
    <n v="2006511.375"/>
    <s v="&gt;5 Years"/>
    <n v="317240.00000000006"/>
    <n v="1892152.5"/>
    <n v="364826.00000000006"/>
    <n v="2006511.375"/>
    <n v="0.14999999999999997"/>
    <n v="47586"/>
    <n v="1574912.5"/>
  </r>
  <r>
    <s v="Employee 1130"/>
    <x v="3"/>
    <s v="New York"/>
    <s v="United States of America"/>
    <s v="Americas"/>
    <d v="2019-05-10T00:00:00"/>
    <d v="2022-12-01T00:00:00"/>
    <s v="ETF and Index Investments Platform"/>
    <s v="T"/>
    <s v="J"/>
    <s v="USD"/>
    <n v="183315.00000000003"/>
    <n v="103455.00000000001"/>
    <n v="0"/>
    <n v="0"/>
    <n v="103455.00000000001"/>
    <n v="0"/>
    <n v="0"/>
    <n v="0"/>
    <n v="0"/>
    <n v="0"/>
    <n v="286770.00000000006"/>
    <s v="USD"/>
    <n v="194313.90000000005"/>
    <n v="498290.10000000009"/>
    <s v="1-5 Years"/>
    <n v="183315.00000000003"/>
    <n v="286770.00000000006"/>
    <n v="194313.90000000005"/>
    <n v="498290.10000000009"/>
    <n v="6.0000000000000116E-2"/>
    <n v="10998.900000000023"/>
    <n v="103455.00000000003"/>
  </r>
  <r>
    <s v="Employee 1131"/>
    <x v="0"/>
    <s v="San Francisco"/>
    <s v="United States of America"/>
    <s v="Americas"/>
    <d v="2019-05-10T00:00:00"/>
    <d v="2022-12-01T00:00:00"/>
    <s v="Investments Platform"/>
    <s v="Z"/>
    <s v="U"/>
    <s v="USD"/>
    <n v="201960.00000000003"/>
    <n v="316800"/>
    <n v="0"/>
    <n v="0"/>
    <n v="316800"/>
    <n v="0"/>
    <n v="0"/>
    <n v="0"/>
    <n v="0"/>
    <n v="0"/>
    <n v="518760"/>
    <s v="USD"/>
    <n v="210038.40000000002"/>
    <n v="749548.8"/>
    <s v="1-5 Years"/>
    <n v="201960.00000000003"/>
    <n v="518760"/>
    <n v="210038.40000000002"/>
    <n v="749548.8"/>
    <n v="3.9999999999999966E-2"/>
    <n v="8078.3999999999942"/>
    <n v="316800"/>
  </r>
  <r>
    <s v="Employee 1132"/>
    <x v="3"/>
    <s v="San Francisco"/>
    <s v="United States of America"/>
    <s v="Americas"/>
    <d v="2019-05-10T00:00:00"/>
    <d v="2022-12-01T00:00:00"/>
    <s v="Operating Platform"/>
    <s v="R"/>
    <s v="R"/>
    <s v="USD"/>
    <n v="188320"/>
    <n v="55440.000000000007"/>
    <n v="0"/>
    <n v="0"/>
    <n v="55440.000000000007"/>
    <n v="0"/>
    <n v="0"/>
    <n v="0"/>
    <n v="0"/>
    <n v="0"/>
    <n v="243760"/>
    <s v="USD"/>
    <n v="201502.40000000002"/>
    <n v="462325.60000000003"/>
    <s v="1-5 Years"/>
    <n v="188320"/>
    <n v="243760"/>
    <n v="201502.40000000002"/>
    <n v="462325.60000000003"/>
    <n v="7.0000000000000118E-2"/>
    <n v="13182.400000000023"/>
    <n v="55440"/>
  </r>
  <r>
    <s v="Employee 1133"/>
    <x v="4"/>
    <s v="San Francisco"/>
    <s v="United States of America"/>
    <s v="Americas"/>
    <d v="2019-05-10T00:00:00"/>
    <d v="2022-12-01T00:00:00"/>
    <s v="Investments Platform"/>
    <s v="G"/>
    <s v="S"/>
    <s v="USD"/>
    <n v="251680.00000000003"/>
    <n v="0"/>
    <n v="1944000.0000000002"/>
    <n v="0"/>
    <n v="1944000.0000000002"/>
    <n v="0"/>
    <n v="0"/>
    <n v="0"/>
    <n v="0"/>
    <n v="220000.00000000003"/>
    <n v="2415680.0000000005"/>
    <s v="USD"/>
    <n v="289432"/>
    <n v="578864"/>
    <s v="1-5 Years"/>
    <n v="251680.00000000003"/>
    <n v="2415680.0000000005"/>
    <n v="289432"/>
    <n v="578864"/>
    <n v="0.14999999999999986"/>
    <n v="37751.999999999971"/>
    <n v="2164000.0000000005"/>
  </r>
  <r>
    <s v="Employee 1134"/>
    <x v="4"/>
    <s v="Dublin"/>
    <s v="Ireland"/>
    <s v="EMEA"/>
    <d v="2019-05-10T00:00:00"/>
    <d v="2022-12-01T00:00:00"/>
    <s v="Operating Platform"/>
    <s v="K"/>
    <s v="H"/>
    <s v="EUR"/>
    <n v="274725.00000000006"/>
    <n v="240240"/>
    <n v="0"/>
    <n v="0"/>
    <n v="240240"/>
    <n v="0"/>
    <n v="0"/>
    <n v="0"/>
    <n v="0"/>
    <n v="0"/>
    <n v="514965.00000000006"/>
    <s v="EUR"/>
    <n v="307692.00000000012"/>
    <n v="884452.80000000028"/>
    <s v="1-5 Years"/>
    <n v="320686.49249180651"/>
    <n v="601118.6444846415"/>
    <n v="359168.87159082334"/>
    <n v="1032421.7534136219"/>
    <n v="0.12000000000000016"/>
    <n v="32967.000000000058"/>
    <n v="280432.15199283499"/>
  </r>
  <r>
    <s v="Employee 1135"/>
    <x v="4"/>
    <s v="London"/>
    <s v="United Kingdom"/>
    <s v="EMEA"/>
    <d v="2019-05-10T00:00:00"/>
    <d v="2022-12-01T00:00:00"/>
    <s v="Investments Platform"/>
    <s v="S"/>
    <s v="P"/>
    <s v="GBP"/>
    <n v="193600.00000000003"/>
    <n v="464618.00000000006"/>
    <n v="0"/>
    <n v="0"/>
    <n v="464618.00000000006"/>
    <n v="0"/>
    <n v="0"/>
    <n v="0"/>
    <n v="0"/>
    <n v="77700"/>
    <n v="735918.00000000012"/>
    <s v="GBP"/>
    <n v="218768"/>
    <n v="962554.34"/>
    <s v="1-5 Years"/>
    <n v="257613.84001464411"/>
    <n v="979249.28675566567"/>
    <n v="291103.63921654783"/>
    <n v="1280822.9325938085"/>
    <n v="0.12999999999999995"/>
    <n v="25167.999999999971"/>
    <n v="721635.44674102159"/>
  </r>
  <r>
    <s v="Employee 1136"/>
    <x v="1"/>
    <s v="Munich"/>
    <s v="Germany"/>
    <s v="EMEA"/>
    <d v="2019-05-10T00:00:00"/>
    <d v="2022-12-01T00:00:00"/>
    <s v="ETF and Index Investments Platform"/>
    <s v="K"/>
    <s v="K"/>
    <s v="EUR"/>
    <n v="72215"/>
    <n v="19057.5"/>
    <n v="0"/>
    <n v="0"/>
    <n v="19057.5"/>
    <n v="0"/>
    <n v="0"/>
    <n v="0"/>
    <n v="0"/>
    <n v="0"/>
    <n v="91272.5"/>
    <s v="EUR"/>
    <n v="82325.100000000006"/>
    <n v="186375.75"/>
    <s v="1-5 Years"/>
    <n v="84296.569497846212"/>
    <n v="106542.38924727784"/>
    <n v="96098.089227544697"/>
    <n v="217556.41296944142"/>
    <n v="0.14000000000000018"/>
    <n v="10110.100000000006"/>
    <n v="22245.819749431626"/>
  </r>
  <r>
    <s v="Employee 1137"/>
    <x v="3"/>
    <s v="San Francisco"/>
    <s v="United States of America"/>
    <s v="Americas"/>
    <d v="2019-05-10T00:00:00"/>
    <d v="2022-12-01T00:00:00"/>
    <s v="Client Businesses Platform"/>
    <s v="J"/>
    <s v="P"/>
    <s v="USD"/>
    <n v="198879.99999999997"/>
    <n v="33088"/>
    <n v="0"/>
    <n v="0"/>
    <n v="33088"/>
    <n v="0"/>
    <n v="0"/>
    <n v="0"/>
    <n v="0"/>
    <n v="0"/>
    <n v="231967.99999999997"/>
    <s v="USD"/>
    <n v="200868.79999999996"/>
    <n v="435156.47999999992"/>
    <s v="1-5 Years"/>
    <n v="198879.99999999997"/>
    <n v="231967.99999999997"/>
    <n v="200868.79999999996"/>
    <n v="435156.47999999992"/>
    <n v="9.999999999999943E-3"/>
    <n v="1988.7999999999884"/>
    <n v="33088"/>
  </r>
  <r>
    <s v="Employee 1138"/>
    <x v="3"/>
    <s v="London"/>
    <s v="United Kingdom"/>
    <s v="EMEA"/>
    <d v="2019-05-10T00:00:00"/>
    <d v="2022-12-01T00:00:00"/>
    <s v="Operating Platform"/>
    <s v="A"/>
    <s v="B"/>
    <s v="GBP"/>
    <n v="112395.25000000001"/>
    <n v="20889.000000000004"/>
    <n v="0"/>
    <n v="0"/>
    <n v="20889.000000000004"/>
    <n v="0"/>
    <n v="0"/>
    <n v="0"/>
    <n v="0"/>
    <n v="0"/>
    <n v="133284.25000000003"/>
    <s v="GBP"/>
    <n v="124758.72750000002"/>
    <n v="272704.24500000005"/>
    <s v="1-5 Years"/>
    <n v="149558.73942100169"/>
    <n v="177354.6872725818"/>
    <n v="166010.20075731189"/>
    <n v="362873.90362987766"/>
    <n v="0.11000000000000007"/>
    <n v="12363.477500000008"/>
    <n v="27795.947851580102"/>
  </r>
  <r>
    <s v="Employee 1139"/>
    <x v="1"/>
    <s v="London"/>
    <s v="United Kingdom"/>
    <s v="EMEA"/>
    <d v="2019-05-10T00:00:00"/>
    <d v="2022-12-01T00:00:00"/>
    <s v="Investments Platform"/>
    <s v="U"/>
    <s v="D"/>
    <s v="GBP"/>
    <n v="74624"/>
    <n v="29040"/>
    <n v="0"/>
    <n v="0"/>
    <n v="29040"/>
    <n v="0"/>
    <n v="0"/>
    <n v="0"/>
    <n v="0"/>
    <n v="0"/>
    <n v="103664"/>
    <s v="GBP"/>
    <n v="82086.400000000009"/>
    <n v="196116.80000000002"/>
    <s v="1-5 Years"/>
    <n v="99298.425605644632"/>
    <n v="137940.50160784123"/>
    <n v="109228.26816620911"/>
    <n v="260962.81993483449"/>
    <n v="0.1000000000000001"/>
    <n v="7462.4000000000087"/>
    <n v="38642.076002196598"/>
  </r>
  <r>
    <s v="Employee 114"/>
    <x v="0"/>
    <s v="New York"/>
    <s v="United States of America"/>
    <s v="Americas"/>
    <d v="2006-11-06T00:00:00"/>
    <d v="2022-12-01T00:00:00"/>
    <s v="Client Businesses Platform"/>
    <s v="G"/>
    <s v="G"/>
    <s v="USD"/>
    <n v="212454.00000000006"/>
    <n v="145200"/>
    <n v="0"/>
    <n v="0"/>
    <n v="145200"/>
    <n v="0"/>
    <n v="0"/>
    <n v="0"/>
    <n v="0"/>
    <n v="0"/>
    <n v="357654.00000000006"/>
    <s v="USD"/>
    <n v="242197.56000000008"/>
    <n v="649923.12000000023"/>
    <s v="&gt;5 Years"/>
    <n v="212454.00000000006"/>
    <n v="357654.00000000006"/>
    <n v="242197.56000000008"/>
    <n v="649923.12000000023"/>
    <n v="0.1400000000000001"/>
    <n v="29743.560000000027"/>
    <n v="145200"/>
  </r>
  <r>
    <s v="Employee 1140"/>
    <x v="0"/>
    <s v="New York"/>
    <s v="United States of America"/>
    <s v="Americas"/>
    <d v="2019-05-10T00:00:00"/>
    <d v="2022-12-01T00:00:00"/>
    <s v="Regional Platform"/>
    <s v="R"/>
    <s v="N"/>
    <s v="USD"/>
    <n v="205700.00000000006"/>
    <n v="145530"/>
    <n v="0"/>
    <n v="0"/>
    <n v="145530"/>
    <n v="0"/>
    <n v="0"/>
    <n v="0"/>
    <n v="0"/>
    <n v="0"/>
    <n v="351230.00000000006"/>
    <s v="USD"/>
    <n v="209814.00000000006"/>
    <n v="568068.60000000009"/>
    <s v="1-5 Years"/>
    <n v="205700.00000000006"/>
    <n v="351230.00000000006"/>
    <n v="209814.00000000006"/>
    <n v="568068.60000000009"/>
    <n v="1.9999999999999993E-2"/>
    <n v="4114"/>
    <n v="145530"/>
  </r>
  <r>
    <s v="Employee 1141"/>
    <x v="0"/>
    <s v="Edinburgh"/>
    <s v="United Kingdom"/>
    <s v="EMEA"/>
    <d v="2019-05-10T00:00:00"/>
    <d v="2022-12-01T00:00:00"/>
    <s v="Investments Platform"/>
    <s v="U"/>
    <s v="F"/>
    <s v="GBP"/>
    <n v="145200"/>
    <n v="266475"/>
    <n v="0"/>
    <n v="0"/>
    <n v="266475"/>
    <n v="0"/>
    <n v="0"/>
    <n v="0"/>
    <n v="0"/>
    <n v="0"/>
    <n v="411675"/>
    <s v="GBP"/>
    <n v="162624.00000000003"/>
    <n v="623700.00000000012"/>
    <s v="1-5 Years"/>
    <n v="193210.38001098306"/>
    <n v="547795.33878113946"/>
    <n v="216395.62561230108"/>
    <n v="829926.40504717745"/>
    <n v="0.12000000000000027"/>
    <n v="17424.000000000029"/>
    <n v="354584.95877015637"/>
  </r>
  <r>
    <s v="Employee 1142"/>
    <x v="0"/>
    <s v="New York"/>
    <s v="United States of America"/>
    <s v="Americas"/>
    <d v="2019-05-10T00:00:00"/>
    <d v="2022-12-01T00:00:00"/>
    <s v="Regional Platform"/>
    <s v="J"/>
    <s v="F"/>
    <s v="USD"/>
    <n v="202125.00000000003"/>
    <n v="335830.00000000006"/>
    <n v="0"/>
    <n v="57499.999999999993"/>
    <n v="393330.00000000006"/>
    <n v="368037.61"/>
    <n v="0"/>
    <n v="0"/>
    <n v="368037.61"/>
    <n v="0"/>
    <n v="963492.6100000001"/>
    <s v="USD"/>
    <n v="214252.50000000003"/>
    <n v="1059687.3"/>
    <s v="1-5 Years"/>
    <n v="202125.00000000003"/>
    <n v="963492.6100000001"/>
    <n v="214252.50000000003"/>
    <n v="1059687.3"/>
    <n v="5.9999999999999991E-2"/>
    <n v="12127.5"/>
    <n v="761367.6100000001"/>
  </r>
  <r>
    <s v="Employee 1143"/>
    <x v="4"/>
    <s v="San Francisco"/>
    <s v="United States of America"/>
    <s v="Americas"/>
    <d v="2019-05-10T00:00:00"/>
    <d v="2022-12-01T00:00:00"/>
    <s v="Investments Platform"/>
    <s v="I"/>
    <s v="A"/>
    <s v="USD"/>
    <n v="222200.00000000003"/>
    <n v="363000.00000000006"/>
    <n v="0"/>
    <n v="0"/>
    <n v="363000.00000000006"/>
    <n v="0"/>
    <n v="0"/>
    <n v="0"/>
    <n v="0"/>
    <n v="0"/>
    <n v="585200.00000000012"/>
    <s v="USD"/>
    <n v="235532.00000000003"/>
    <n v="855844.00000000012"/>
    <s v="1-5 Years"/>
    <n v="222200.00000000003"/>
    <n v="585200.00000000012"/>
    <n v="235532.00000000003"/>
    <n v="855844.00000000012"/>
    <n v="5.9999999999999991E-2"/>
    <n v="13332"/>
    <n v="363000.00000000012"/>
  </r>
  <r>
    <s v="Employee 1144"/>
    <x v="4"/>
    <s v="San Francisco"/>
    <s v="United States of America"/>
    <s v="Americas"/>
    <d v="2019-05-10T00:00:00"/>
    <d v="2022-12-01T00:00:00"/>
    <s v="ETF and Index Investments Platform"/>
    <s v="F"/>
    <s v="E"/>
    <s v="USD"/>
    <n v="280500"/>
    <n v="1172325"/>
    <n v="0"/>
    <n v="0"/>
    <n v="1172325"/>
    <n v="0"/>
    <n v="0"/>
    <n v="0"/>
    <n v="0"/>
    <n v="577500"/>
    <n v="2030325"/>
    <s v="USD"/>
    <n v="294525"/>
    <n v="1819991.25"/>
    <s v="1-5 Years"/>
    <n v="280500"/>
    <n v="2030325"/>
    <n v="294525"/>
    <n v="1819991.25"/>
    <n v="0.05"/>
    <n v="14025"/>
    <n v="1749825"/>
  </r>
  <r>
    <s v="Employee 1145"/>
    <x v="0"/>
    <s v="New York"/>
    <s v="United States of America"/>
    <s v="Americas"/>
    <d v="2019-05-10T00:00:00"/>
    <d v="2022-12-01T00:00:00"/>
    <s v="Operating Platform"/>
    <s v="K"/>
    <s v="Z"/>
    <s v="USD"/>
    <n v="212795.00000000003"/>
    <n v="77924"/>
    <n v="0"/>
    <n v="0"/>
    <n v="77924"/>
    <n v="0"/>
    <n v="0"/>
    <n v="0"/>
    <n v="0"/>
    <n v="0"/>
    <n v="290719"/>
    <s v="USD"/>
    <n v="240458.35"/>
    <n v="568970.81999999995"/>
    <s v="1-5 Years"/>
    <n v="212795.00000000003"/>
    <n v="290719"/>
    <n v="240458.35"/>
    <n v="568970.81999999995"/>
    <n v="0.12999999999999987"/>
    <n v="27663.349999999977"/>
    <n v="77923.999999999971"/>
  </r>
  <r>
    <s v="Employee 1146"/>
    <x v="0"/>
    <s v="London"/>
    <s v="United Kingdom"/>
    <s v="EMEA"/>
    <d v="2019-05-10T00:00:00"/>
    <d v="2022-12-01T00:00:00"/>
    <s v="ETF and Index Investments Platform"/>
    <s v="V"/>
    <s v="K"/>
    <s v="GBP"/>
    <n v="143616"/>
    <n v="198198.00000000003"/>
    <n v="0"/>
    <n v="0"/>
    <n v="198198.00000000003"/>
    <n v="0"/>
    <n v="0"/>
    <n v="0"/>
    <n v="0"/>
    <n v="0"/>
    <n v="341814"/>
    <s v="GBP"/>
    <n v="165158.39999999999"/>
    <n v="558244.5"/>
    <s v="1-5 Years"/>
    <n v="191102.63041086326"/>
    <n v="454834.79912585515"/>
    <n v="219768.02497249274"/>
    <n v="742828.04396722617"/>
    <n v="0.14999999999999997"/>
    <n v="21542.399999999994"/>
    <n v="263732.16871499189"/>
  </r>
  <r>
    <s v="Employee 1147"/>
    <x v="3"/>
    <s v="London"/>
    <s v="United Kingdom"/>
    <s v="EMEA"/>
    <d v="2019-05-10T00:00:00"/>
    <d v="2022-12-01T00:00:00"/>
    <s v="Regional Platform"/>
    <s v="L"/>
    <s v="S"/>
    <s v="GBP"/>
    <n v="97435.8"/>
    <n v="14391.300000000001"/>
    <n v="0"/>
    <n v="0"/>
    <n v="14391.300000000001"/>
    <n v="0"/>
    <n v="0"/>
    <n v="0"/>
    <n v="0"/>
    <n v="0"/>
    <n v="111827.1"/>
    <s v="GBP"/>
    <n v="101333.232"/>
    <n v="217633.41600000003"/>
    <s v="1-5 Years"/>
    <n v="129652.94727737014"/>
    <n v="148802.73062345872"/>
    <n v="134839.06516846493"/>
    <n v="289593.90501686203"/>
    <n v="3.9999999999999904E-2"/>
    <n v="3897.4320000000007"/>
    <n v="19149.783346088574"/>
  </r>
  <r>
    <s v="Employee 1148"/>
    <x v="3"/>
    <s v="London"/>
    <s v="United Kingdom"/>
    <s v="EMEA"/>
    <d v="2019-05-10T00:00:00"/>
    <d v="2022-12-01T00:00:00"/>
    <s v="Operating Platform"/>
    <s v="I"/>
    <s v="L"/>
    <s v="GBP"/>
    <n v="76898.58"/>
    <n v="11809.600000000002"/>
    <n v="0"/>
    <n v="0"/>
    <n v="11809.600000000002"/>
    <n v="0"/>
    <n v="0"/>
    <n v="0"/>
    <n v="0"/>
    <n v="0"/>
    <n v="88708.180000000008"/>
    <s v="GBP"/>
    <n v="81512.4948"/>
    <n v="175543.16560000001"/>
    <s v="1-5 Years"/>
    <n v="102325.09548281669"/>
    <n v="118039.53972370998"/>
    <n v="108464.60121178569"/>
    <n v="233586.51331891827"/>
    <n v="0.06"/>
    <n v="4613.9147999999986"/>
    <n v="15714.444240893296"/>
  </r>
  <r>
    <s v="Employee 1149"/>
    <x v="4"/>
    <s v="San Francisco"/>
    <s v="United States of America"/>
    <s v="Americas"/>
    <d v="2019-05-10T00:00:00"/>
    <d v="2022-12-01T00:00:00"/>
    <s v="Investments Platform"/>
    <s v="N"/>
    <s v="W"/>
    <s v="USD"/>
    <n v="244860.00000000003"/>
    <n v="463815.00000000006"/>
    <n v="0"/>
    <n v="0"/>
    <n v="463815.00000000006"/>
    <n v="0"/>
    <n v="0"/>
    <n v="0"/>
    <n v="0"/>
    <n v="0"/>
    <n v="708675.00000000012"/>
    <s v="USD"/>
    <n v="254654.40000000005"/>
    <n v="991676.40000000014"/>
    <s v="1-5 Years"/>
    <n v="244860.00000000003"/>
    <n v="708675.00000000012"/>
    <n v="254654.40000000005"/>
    <n v="991676.40000000014"/>
    <n v="4.0000000000000091E-2"/>
    <n v="9794.4000000000233"/>
    <n v="463815.00000000012"/>
  </r>
  <r>
    <s v="Employee 115"/>
    <x v="0"/>
    <s v="Boston"/>
    <s v="United States of America"/>
    <s v="Americas"/>
    <d v="2006-11-13T00:00:00"/>
    <d v="2022-12-01T00:00:00"/>
    <s v="Investments Platform"/>
    <s v="L"/>
    <s v="P"/>
    <s v="USD"/>
    <n v="197120.00000000003"/>
    <n v="106480.00000000001"/>
    <n v="15150"/>
    <n v="0"/>
    <n v="121630.00000000001"/>
    <n v="0"/>
    <n v="0"/>
    <n v="0"/>
    <n v="0"/>
    <n v="0"/>
    <n v="318750.00000000006"/>
    <s v="USD"/>
    <n v="208947.20000000004"/>
    <n v="530763.20000000007"/>
    <s v="&gt;5 Years"/>
    <n v="197120.00000000003"/>
    <n v="318750.00000000006"/>
    <n v="208947.20000000004"/>
    <n v="530763.20000000007"/>
    <n v="6.0000000000000053E-2"/>
    <n v="11827.200000000012"/>
    <n v="121630.00000000003"/>
  </r>
  <r>
    <s v="Employee 1150"/>
    <x v="0"/>
    <s v="San Francisco"/>
    <s v="United States of America"/>
    <s v="Americas"/>
    <d v="2019-05-10T00:00:00"/>
    <d v="2022-12-01T00:00:00"/>
    <s v="ETF and Index Investments Platform"/>
    <s v="I"/>
    <s v="P"/>
    <s v="USD"/>
    <n v="203280.00000000006"/>
    <n v="387585.00000000006"/>
    <n v="0"/>
    <n v="0"/>
    <n v="387585.00000000006"/>
    <n v="0"/>
    <n v="0"/>
    <n v="0"/>
    <n v="0"/>
    <n v="0"/>
    <n v="590865.00000000012"/>
    <s v="USD"/>
    <n v="229706.40000000005"/>
    <n v="897383.85000000009"/>
    <s v="1-5 Years"/>
    <n v="203280.00000000006"/>
    <n v="590865.00000000012"/>
    <n v="229706.40000000005"/>
    <n v="897383.85000000009"/>
    <n v="0.12999999999999992"/>
    <n v="26426.399999999994"/>
    <n v="387585.00000000006"/>
  </r>
  <r>
    <s v="Employee 1151"/>
    <x v="5"/>
    <s v="Hong Kong"/>
    <s v="Hong Kong"/>
    <s v="Asia-Pacific"/>
    <d v="2019-05-10T00:00:00"/>
    <d v="2022-12-01T00:00:00"/>
    <s v="Corporate and Risk Platform"/>
    <s v="F"/>
    <s v="Q"/>
    <s v="HKD"/>
    <n v="699930"/>
    <n v="256987.5"/>
    <n v="0"/>
    <n v="0"/>
    <n v="256987.5"/>
    <n v="0"/>
    <n v="0"/>
    <n v="0"/>
    <n v="0"/>
    <n v="0"/>
    <n v="956917.5"/>
    <s v="HKD"/>
    <n v="783921.60000000009"/>
    <n v="1855669.2000000002"/>
    <s v="1-5 Years"/>
    <n v="89229.55323393867"/>
    <n v="121991.22913253827"/>
    <n v="99937.09962201133"/>
    <n v="236567.27625045422"/>
    <n v="0.12000000000000022"/>
    <n v="83991.600000000093"/>
    <n v="32761.675898599598"/>
  </r>
  <r>
    <s v="Employee 1152"/>
    <x v="0"/>
    <s v="San Francisco"/>
    <s v="United States of America"/>
    <s v="Americas"/>
    <d v="2019-05-10T00:00:00"/>
    <d v="2022-12-01T00:00:00"/>
    <s v="Operating Platform"/>
    <s v="L"/>
    <s v="F"/>
    <s v="USD"/>
    <n v="175615"/>
    <n v="112860.00000000001"/>
    <n v="0"/>
    <n v="0"/>
    <n v="112860.00000000001"/>
    <n v="0"/>
    <n v="0"/>
    <n v="0"/>
    <n v="0"/>
    <n v="0"/>
    <n v="288475"/>
    <s v="USD"/>
    <n v="177371.15"/>
    <n v="468730.9"/>
    <s v="1-5 Years"/>
    <n v="175615"/>
    <n v="288475"/>
    <n v="177371.15"/>
    <n v="468730.9"/>
    <n v="9.9999999999999672E-3"/>
    <n v="1756.1499999999942"/>
    <n v="112860"/>
  </r>
  <r>
    <s v="Employee 1153"/>
    <x v="4"/>
    <s v="San Francisco"/>
    <s v="United States of America"/>
    <s v="Americas"/>
    <d v="2019-05-10T00:00:00"/>
    <d v="2022-12-01T00:00:00"/>
    <s v="ETF and Index Investments Platform"/>
    <s v="O"/>
    <s v="T"/>
    <s v="USD"/>
    <n v="256520.00000000006"/>
    <n v="380380.00000000006"/>
    <n v="0"/>
    <n v="0"/>
    <n v="380380.00000000006"/>
    <n v="0"/>
    <n v="0"/>
    <n v="0"/>
    <n v="0"/>
    <n v="101000"/>
    <n v="737900.00000000012"/>
    <s v="USD"/>
    <n v="279606.8000000001"/>
    <n v="973827.80000000028"/>
    <s v="1-5 Years"/>
    <n v="256520.00000000006"/>
    <n v="737900.00000000012"/>
    <n v="279606.8000000001"/>
    <n v="973827.80000000028"/>
    <n v="9.0000000000000163E-2"/>
    <n v="23086.800000000047"/>
    <n v="481380.00000000006"/>
  </r>
  <r>
    <s v="Employee 1154"/>
    <x v="0"/>
    <s v="San Francisco"/>
    <s v="United States of America"/>
    <s v="Americas"/>
    <d v="2019-05-10T00:00:00"/>
    <d v="2022-12-01T00:00:00"/>
    <s v="Client Businesses Platform"/>
    <s v="H"/>
    <s v="Y"/>
    <s v="USD"/>
    <n v="168300"/>
    <n v="50985.000000000007"/>
    <n v="0"/>
    <n v="0"/>
    <n v="50985.000000000007"/>
    <n v="0"/>
    <n v="0"/>
    <n v="0"/>
    <n v="0"/>
    <n v="0"/>
    <n v="219285"/>
    <s v="USD"/>
    <n v="171666"/>
    <n v="395336.7"/>
    <s v="1-5 Years"/>
    <n v="168300"/>
    <n v="219285"/>
    <n v="171666"/>
    <n v="395336.7"/>
    <n v="0.02"/>
    <n v="3366"/>
    <n v="50985"/>
  </r>
  <r>
    <s v="Employee 1155"/>
    <x v="3"/>
    <s v="San Francisco"/>
    <s v="United States of America"/>
    <s v="Americas"/>
    <d v="2019-05-10T00:00:00"/>
    <d v="2022-12-01T00:00:00"/>
    <s v="Client Businesses Platform"/>
    <s v="F"/>
    <s v="M"/>
    <s v="USD"/>
    <n v="181726.59999999998"/>
    <n v="14850"/>
    <n v="0"/>
    <n v="0"/>
    <n v="14850"/>
    <n v="0"/>
    <n v="0"/>
    <n v="0"/>
    <n v="0"/>
    <n v="0"/>
    <n v="196576.59999999998"/>
    <s v="USD"/>
    <n v="205351.05799999996"/>
    <n v="427482.61599999992"/>
    <s v="1-5 Years"/>
    <n v="181726.59999999998"/>
    <n v="196576.59999999998"/>
    <n v="205351.05799999996"/>
    <n v="427482.61599999992"/>
    <n v="0.12999999999999992"/>
    <n v="23624.457999999984"/>
    <n v="14850"/>
  </r>
  <r>
    <s v="Employee 1156"/>
    <x v="0"/>
    <s v="Edinburgh"/>
    <s v="United Kingdom"/>
    <s v="EMEA"/>
    <d v="2019-05-10T00:00:00"/>
    <d v="2022-12-01T00:00:00"/>
    <s v="Operating Platform"/>
    <s v="W"/>
    <s v="T"/>
    <s v="GBP"/>
    <n v="143880"/>
    <n v="68530"/>
    <n v="0"/>
    <n v="0"/>
    <n v="68530"/>
    <n v="0"/>
    <n v="0"/>
    <n v="0"/>
    <n v="0"/>
    <n v="0"/>
    <n v="212410"/>
    <s v="GBP"/>
    <n v="164023.20000000001"/>
    <n v="406170.60000000003"/>
    <s v="1-5 Years"/>
    <n v="191453.92201088322"/>
    <n v="282643.36651606689"/>
    <n v="218257.47109240689"/>
    <n v="540470.90892072313"/>
    <n v="0.1400000000000001"/>
    <n v="20143.200000000012"/>
    <n v="91189.444505183666"/>
  </r>
  <r>
    <s v="Employee 1157"/>
    <x v="4"/>
    <s v="London"/>
    <s v="United Kingdom"/>
    <s v="EMEA"/>
    <d v="2019-05-10T00:00:00"/>
    <d v="2022-12-01T00:00:00"/>
    <s v="Investments Platform"/>
    <s v="N"/>
    <s v="R"/>
    <s v="GBP"/>
    <n v="178200"/>
    <n v="417690.9"/>
    <n v="400077.60000000003"/>
    <n v="0"/>
    <n v="817768.5"/>
    <n v="0"/>
    <n v="0"/>
    <n v="0"/>
    <n v="0"/>
    <n v="0"/>
    <n v="995968.5"/>
    <s v="GBP"/>
    <n v="185328"/>
    <n v="805054.53599999996"/>
    <s v="1-5 Years"/>
    <n v="237121.83001347922"/>
    <n v="1325285.4846003361"/>
    <n v="246606.70321401837"/>
    <n v="1071245.8183892951"/>
    <n v="3.9999999999999925E-2"/>
    <n v="7128"/>
    <n v="1088163.6545868567"/>
  </r>
  <r>
    <s v="Employee 1158"/>
    <x v="7"/>
    <s v="London"/>
    <s v="United Kingdom"/>
    <s v="EMEA"/>
    <d v="2019-05-10T00:00:00"/>
    <d v="2022-12-01T00:00:00"/>
    <s v="Investments Platform"/>
    <s v="F"/>
    <s v="R"/>
    <s v="GBP"/>
    <n v="20143.2"/>
    <n v="3916"/>
    <n v="0"/>
    <n v="0"/>
    <n v="3916"/>
    <n v="0"/>
    <n v="0"/>
    <n v="0"/>
    <n v="0"/>
    <n v="0"/>
    <n v="24059.200000000001"/>
    <s v="GBP"/>
    <n v="20948.928"/>
    <n v="45970.495999999999"/>
    <s v="1-5 Years"/>
    <n v="26803.549081523652"/>
    <n v="32014.374481819861"/>
    <n v="27875.691044784595"/>
    <n v="61170.640505877251"/>
    <n v="3.999999999999989E-2"/>
    <n v="805.72799999999916"/>
    <n v="5210.8254002962094"/>
  </r>
  <r>
    <s v="Employee 1159"/>
    <x v="4"/>
    <s v="San Francisco"/>
    <s v="United States of America"/>
    <s v="Americas"/>
    <d v="2019-05-10T00:00:00"/>
    <d v="2022-12-01T00:00:00"/>
    <s v="Investments Platform"/>
    <s v="U"/>
    <s v="I"/>
    <s v="USD"/>
    <n v="271040.00000000006"/>
    <n v="163625.00000000003"/>
    <n v="0"/>
    <n v="0"/>
    <n v="163625.00000000003"/>
    <n v="0"/>
    <n v="0"/>
    <n v="0"/>
    <n v="0"/>
    <n v="0"/>
    <n v="434665.00000000012"/>
    <s v="USD"/>
    <n v="308985.60000000009"/>
    <n v="804503.70000000019"/>
    <s v="1-5 Years"/>
    <n v="271040.00000000006"/>
    <n v="434665.00000000012"/>
    <n v="308985.60000000009"/>
    <n v="804503.70000000019"/>
    <n v="0.1400000000000001"/>
    <n v="37945.600000000035"/>
    <n v="163625.00000000006"/>
  </r>
  <r>
    <s v="Employee 116"/>
    <x v="4"/>
    <s v="San Francisco"/>
    <s v="United States of America"/>
    <s v="Americas"/>
    <d v="2006-11-15T00:00:00"/>
    <d v="2022-12-01T00:00:00"/>
    <s v="Client Businesses Platform"/>
    <s v="A"/>
    <s v="R"/>
    <s v="USD"/>
    <n v="166320.00000000003"/>
    <n v="365750.00000000006"/>
    <n v="0"/>
    <n v="0"/>
    <n v="365750.00000000006"/>
    <n v="0"/>
    <n v="0"/>
    <n v="0"/>
    <n v="0"/>
    <n v="0"/>
    <n v="532070.00000000012"/>
    <s v="USD"/>
    <n v="177962.40000000005"/>
    <n v="747277.30000000016"/>
    <s v="&gt;5 Years"/>
    <n v="166320.00000000003"/>
    <n v="532070.00000000012"/>
    <n v="177962.40000000005"/>
    <n v="747277.30000000016"/>
    <n v="7.0000000000000132E-2"/>
    <n v="11642.400000000023"/>
    <n v="365750.00000000012"/>
  </r>
  <r>
    <s v="Employee 1160"/>
    <x v="1"/>
    <s v="London"/>
    <s v="United Kingdom"/>
    <s v="EMEA"/>
    <d v="2019-05-10T00:00:00"/>
    <d v="2022-12-01T00:00:00"/>
    <s v="Investments Platform"/>
    <s v="R"/>
    <s v="Y"/>
    <s v="GBP"/>
    <n v="73920"/>
    <n v="22585.200000000004"/>
    <n v="0"/>
    <n v="0"/>
    <n v="22585.200000000004"/>
    <n v="0"/>
    <n v="0"/>
    <n v="0"/>
    <n v="0"/>
    <n v="0"/>
    <n v="96505.200000000012"/>
    <s v="GBP"/>
    <n v="75398.399999999994"/>
    <n v="173833.704"/>
    <s v="1-5 Years"/>
    <n v="98361.648005591385"/>
    <n v="128414.64438729976"/>
    <n v="100328.8809657032"/>
    <n v="231311.81824074895"/>
    <n v="1.9999999999999827E-2"/>
    <n v="1478.3999999999942"/>
    <n v="30052.996381708377"/>
  </r>
  <r>
    <s v="Employee 1161"/>
    <x v="0"/>
    <s v="Tokyo"/>
    <s v="Japan"/>
    <s v="Asia-Pacific"/>
    <d v="2019-05-10T00:00:00"/>
    <d v="2022-12-01T00:00:00"/>
    <s v="ETF and Index Investments Platform"/>
    <s v="J"/>
    <s v="E"/>
    <s v="JPY"/>
    <n v="24238499.999999996"/>
    <n v="14000800.000000002"/>
    <n v="0"/>
    <n v="0"/>
    <n v="14000800.000000002"/>
    <n v="0"/>
    <n v="0"/>
    <n v="0"/>
    <n v="0"/>
    <n v="0"/>
    <n v="38239300"/>
    <s v="JPY"/>
    <n v="24723269.999999996"/>
    <n v="63727355.999999985"/>
    <s v="1-5 Years"/>
    <n v="223098.16374430482"/>
    <n v="351965.5759583966"/>
    <n v="227560.12701919093"/>
    <n v="586565.01449675532"/>
    <n v="2.0000000000000035E-2"/>
    <n v="484770"/>
    <n v="128867.41221409178"/>
  </r>
  <r>
    <s v="Employee 1162"/>
    <x v="0"/>
    <s v="Wilmington"/>
    <s v="United States of America"/>
    <s v="Americas"/>
    <d v="2019-05-10T00:00:00"/>
    <d v="2022-12-01T00:00:00"/>
    <s v="Operating Platform"/>
    <s v="U"/>
    <s v="W"/>
    <s v="USD"/>
    <n v="175560"/>
    <n v="55440.000000000007"/>
    <n v="0"/>
    <n v="0"/>
    <n v="55440.000000000007"/>
    <n v="0"/>
    <n v="0"/>
    <n v="0"/>
    <n v="0"/>
    <n v="0"/>
    <n v="231000"/>
    <s v="USD"/>
    <n v="182582.39999999999"/>
    <n v="422822.40000000002"/>
    <s v="1-5 Years"/>
    <n v="175560"/>
    <n v="231000"/>
    <n v="182582.39999999999"/>
    <n v="422822.40000000002"/>
    <n v="3.9999999999999966E-2"/>
    <n v="7022.3999999999942"/>
    <n v="55440"/>
  </r>
  <r>
    <s v="Employee 1163"/>
    <x v="0"/>
    <s v="London"/>
    <s v="United Kingdom"/>
    <s v="EMEA"/>
    <d v="2019-05-10T00:00:00"/>
    <d v="2022-12-01T00:00:00"/>
    <s v="Investments Platform"/>
    <s v="L"/>
    <s v="D"/>
    <s v="GBP"/>
    <n v="136620.00000000003"/>
    <n v="107254.40000000001"/>
    <n v="239441.43000000002"/>
    <n v="0"/>
    <n v="346695.83"/>
    <n v="0"/>
    <n v="0"/>
    <n v="0"/>
    <n v="0"/>
    <n v="0"/>
    <n v="483315.83000000007"/>
    <s v="GBP"/>
    <n v="139352.40000000002"/>
    <n v="388104.28800000006"/>
    <s v="1-5 Years"/>
    <n v="181793.40301033409"/>
    <n v="643124.20922605856"/>
    <n v="185429.27107054077"/>
    <n v="516430.97085655667"/>
    <n v="1.9999999999999959E-2"/>
    <n v="2732.3999999999942"/>
    <n v="461330.80621572444"/>
  </r>
  <r>
    <s v="Employee 1164"/>
    <x v="4"/>
    <s v="Tokyo"/>
    <s v="Japan"/>
    <s v="Asia-Pacific"/>
    <d v="2019-05-10T00:00:00"/>
    <d v="2022-12-01T00:00:00"/>
    <s v="Client Businesses Platform"/>
    <s v="C"/>
    <s v="B"/>
    <s v="JPY"/>
    <n v="27577000.000000007"/>
    <n v="16368000"/>
    <n v="0"/>
    <n v="0"/>
    <n v="16368000"/>
    <n v="0"/>
    <n v="0"/>
    <n v="0"/>
    <n v="0"/>
    <n v="0"/>
    <n v="43945000.000000007"/>
    <s v="JPY"/>
    <n v="29231620.000000011"/>
    <n v="75813320.00000003"/>
    <s v="1-5 Years"/>
    <n v="253826.68323438731"/>
    <n v="404482.48883979942"/>
    <n v="269056.28422845056"/>
    <n v="697807.72239863803"/>
    <n v="6.0000000000000046E-2"/>
    <n v="1654620.0000000037"/>
    <n v="150655.80560541211"/>
  </r>
  <r>
    <s v="Employee 1165"/>
    <x v="4"/>
    <s v="New York"/>
    <s v="United States of America"/>
    <s v="Americas"/>
    <d v="2019-05-10T00:00:00"/>
    <d v="2022-12-01T00:00:00"/>
    <s v="Client Businesses Platform"/>
    <s v="L"/>
    <s v="O"/>
    <s v="USD"/>
    <n v="254100.00000000003"/>
    <n v="1114080"/>
    <n v="0"/>
    <n v="0"/>
    <n v="1114080"/>
    <n v="0"/>
    <n v="0"/>
    <n v="0"/>
    <n v="0"/>
    <n v="114999.99999999999"/>
    <n v="1483180"/>
    <s v="USD"/>
    <n v="287133"/>
    <n v="1833176.4"/>
    <s v="1-5 Years"/>
    <n v="254100.00000000003"/>
    <n v="1483180"/>
    <n v="287133"/>
    <n v="1833176.4"/>
    <n v="0.12999999999999987"/>
    <n v="33032.999999999971"/>
    <n v="1229080"/>
  </r>
  <r>
    <s v="Employee 1166"/>
    <x v="1"/>
    <s v="London"/>
    <s v="United Kingdom"/>
    <s v="EMEA"/>
    <d v="2019-05-10T00:00:00"/>
    <d v="2022-12-01T00:00:00"/>
    <s v="Operating Platform"/>
    <s v="L"/>
    <s v="T"/>
    <s v="GBP"/>
    <n v="75357.150000000009"/>
    <n v="6919.0000000000009"/>
    <n v="0"/>
    <n v="0"/>
    <n v="6919.0000000000009"/>
    <n v="0"/>
    <n v="0"/>
    <n v="0"/>
    <n v="0"/>
    <n v="0"/>
    <n v="82276.150000000009"/>
    <s v="GBP"/>
    <n v="86660.722500000003"/>
    <n v="181278.29500000001"/>
    <s v="1-5 Years"/>
    <n v="100273.99165320009"/>
    <n v="109480.75900372346"/>
    <n v="115315.0904011801"/>
    <n v="241217.96325546209"/>
    <n v="0.14999999999999997"/>
    <n v="11303.572499999995"/>
    <n v="9206.7673505233688"/>
  </r>
  <r>
    <s v="Employee 1167"/>
    <x v="1"/>
    <s v="Toronto"/>
    <s v="Canada"/>
    <s v="Americas"/>
    <d v="2019-05-10T00:00:00"/>
    <d v="2022-12-01T00:00:00"/>
    <s v="Operating Platform"/>
    <s v="Q"/>
    <s v="C"/>
    <s v="CAD"/>
    <n v="75237.25"/>
    <n v="7877.0999999999995"/>
    <n v="0"/>
    <n v="0"/>
    <n v="7877.0999999999995"/>
    <n v="0"/>
    <n v="0"/>
    <n v="0"/>
    <n v="0"/>
    <n v="0"/>
    <n v="83114.350000000006"/>
    <s v="CAD"/>
    <n v="85018.092499999999"/>
    <n v="178937.30799999999"/>
    <s v="1-5 Years"/>
    <n v="57999.730188097441"/>
    <n v="64072.116867098375"/>
    <n v="65539.695112550107"/>
    <n v="137941.18717237125"/>
    <n v="0.12999999999999998"/>
    <n v="9780.8424999999988"/>
    <n v="6072.3866790009342"/>
  </r>
  <r>
    <s v="Employee 1168"/>
    <x v="0"/>
    <s v="New York"/>
    <s v="United States of America"/>
    <s v="Americas"/>
    <d v="2019-05-10T00:00:00"/>
    <d v="2022-12-01T00:00:00"/>
    <s v="Client Businesses Platform"/>
    <s v="O"/>
    <s v="K"/>
    <s v="USD"/>
    <n v="202125.00000000003"/>
    <n v="198462"/>
    <n v="0"/>
    <n v="0"/>
    <n v="198462"/>
    <n v="0"/>
    <n v="0"/>
    <n v="0"/>
    <n v="0"/>
    <n v="0"/>
    <n v="400587"/>
    <s v="USD"/>
    <n v="216273.75000000006"/>
    <n v="644901.84000000008"/>
    <s v="1-5 Years"/>
    <n v="202125.00000000003"/>
    <n v="400587"/>
    <n v="216273.75000000006"/>
    <n v="644901.84000000008"/>
    <n v="7.0000000000000132E-2"/>
    <n v="14148.750000000029"/>
    <n v="198461.99999999997"/>
  </r>
  <r>
    <s v="Employee 1169"/>
    <x v="4"/>
    <s v="New York"/>
    <s v="United States of America"/>
    <s v="Americas"/>
    <d v="2019-05-10T00:00:00"/>
    <d v="2022-12-01T00:00:00"/>
    <s v="Client Businesses Platform"/>
    <s v="S"/>
    <s v="T"/>
    <s v="USD"/>
    <n v="363000.00000000006"/>
    <n v="783200.00000000012"/>
    <n v="0"/>
    <n v="0"/>
    <n v="783200.00000000012"/>
    <n v="0"/>
    <n v="0"/>
    <n v="0"/>
    <n v="0"/>
    <n v="275000"/>
    <n v="1421200.0000000002"/>
    <s v="USD"/>
    <n v="370260.00000000006"/>
    <n v="1539384.0000000002"/>
    <s v="1-5 Years"/>
    <n v="363000.00000000006"/>
    <n v="1421200.0000000002"/>
    <n v="370260.00000000006"/>
    <n v="1539384.0000000002"/>
    <n v="1.9999999999999997E-2"/>
    <n v="7260"/>
    <n v="1058200.0000000002"/>
  </r>
  <r>
    <s v="Employee 117"/>
    <x v="0"/>
    <s v="London"/>
    <s v="United Kingdom"/>
    <s v="EMEA"/>
    <d v="2006-12-11T00:00:00"/>
    <d v="2022-12-01T00:00:00"/>
    <s v="Investments Platform"/>
    <s v="K"/>
    <s v="M"/>
    <s v="GBP"/>
    <n v="104940.00000000001"/>
    <n v="0"/>
    <n v="0"/>
    <n v="0"/>
    <n v="0"/>
    <n v="0"/>
    <n v="0"/>
    <n v="0"/>
    <n v="0"/>
    <n v="0"/>
    <n v="104940.00000000001"/>
    <s v="GBP"/>
    <n v="107038.80000000002"/>
    <n v="214077.60000000003"/>
    <s v="&gt;5 Years"/>
    <n v="139638.41100793777"/>
    <n v="139638.41100793777"/>
    <n v="142431.17922809653"/>
    <n v="284862.35845619306"/>
    <n v="2.0000000000000028E-2"/>
    <n v="2098.8000000000029"/>
    <n v="0"/>
  </r>
  <r>
    <s v="Employee 1170"/>
    <x v="0"/>
    <s v="London"/>
    <s v="United Kingdom"/>
    <s v="EMEA"/>
    <d v="2019-05-10T00:00:00"/>
    <d v="2022-12-01T00:00:00"/>
    <s v="Client Businesses Platform"/>
    <s v="L"/>
    <s v="A"/>
    <s v="GBP"/>
    <n v="137940.00000000003"/>
    <n v="107019.00000000001"/>
    <n v="0"/>
    <n v="0"/>
    <n v="107019.00000000001"/>
    <n v="0"/>
    <n v="0"/>
    <n v="0"/>
    <n v="0"/>
    <n v="0"/>
    <n v="244959.00000000006"/>
    <s v="GBP"/>
    <n v="158631.00000000003"/>
    <n v="440333.85000000009"/>
    <s v="1-5 Years"/>
    <n v="183549.86101043396"/>
    <n v="325954.69336852903"/>
    <n v="211082.34016199905"/>
    <n v="585930.23753580742"/>
    <n v="0.14999999999999997"/>
    <n v="20691"/>
    <n v="142404.83235809507"/>
  </r>
  <r>
    <s v="Employee 1171"/>
    <x v="4"/>
    <s v="Montreal"/>
    <s v="Canada"/>
    <s v="Americas"/>
    <d v="2019-05-10T00:00:00"/>
    <d v="2022-12-01T00:00:00"/>
    <s v="Client Businesses Platform"/>
    <s v="K"/>
    <s v="X"/>
    <s v="CAD"/>
    <n v="224400.00000000003"/>
    <n v="448074"/>
    <n v="0"/>
    <n v="0"/>
    <n v="448074"/>
    <n v="0"/>
    <n v="0"/>
    <n v="0"/>
    <n v="0"/>
    <n v="0"/>
    <n v="672474"/>
    <s v="CAD"/>
    <n v="233376.00000000003"/>
    <n v="932748.96000000008"/>
    <s v="1-5 Years"/>
    <n v="172987.97409805737"/>
    <n v="518404.25531914894"/>
    <n v="179907.49306197968"/>
    <n v="719047.91859389469"/>
    <n v="4.0000000000000084E-2"/>
    <n v="8976"/>
    <n v="345416.28122109157"/>
  </r>
  <r>
    <s v="Employee 1172"/>
    <x v="4"/>
    <s v="Toronto"/>
    <s v="Canada"/>
    <s v="Americas"/>
    <d v="2019-05-10T00:00:00"/>
    <d v="2022-12-01T00:00:00"/>
    <s v="ETF and Index Investments Platform"/>
    <s v="O"/>
    <s v="X"/>
    <s v="CAD"/>
    <n v="259875.00000000003"/>
    <n v="624360.00000000012"/>
    <n v="0"/>
    <n v="0"/>
    <n v="624360.00000000012"/>
    <n v="0"/>
    <n v="0"/>
    <n v="0"/>
    <n v="0"/>
    <n v="385200"/>
    <n v="1269435"/>
    <s v="CAD"/>
    <n v="298856.25"/>
    <n v="1315726.5"/>
    <s v="1-5 Years"/>
    <n v="200335.33765032381"/>
    <n v="978596.20721554116"/>
    <n v="230385.63829787236"/>
    <n v="1014281.914893617"/>
    <n v="0.14999999999999986"/>
    <n v="38981.249999999971"/>
    <n v="778260.86956521729"/>
  </r>
  <r>
    <s v="Employee 1173"/>
    <x v="5"/>
    <s v="San Francisco"/>
    <s v="United States of America"/>
    <s v="Americas"/>
    <d v="2019-05-10T00:00:00"/>
    <d v="2022-12-01T00:00:00"/>
    <s v="Client Businesses Platform"/>
    <s v="S"/>
    <s v="R"/>
    <s v="USD"/>
    <n v="98879.000000000015"/>
    <n v="21340"/>
    <n v="0"/>
    <n v="0"/>
    <n v="21340"/>
    <n v="0"/>
    <n v="0"/>
    <n v="0"/>
    <n v="0"/>
    <n v="0"/>
    <n v="120219.00000000001"/>
    <s v="USD"/>
    <n v="111733.27"/>
    <n v="247580.74"/>
    <s v="1-5 Years"/>
    <n v="98879.000000000015"/>
    <n v="120219.00000000001"/>
    <n v="111733.27"/>
    <n v="247580.74"/>
    <n v="0.12999999999999987"/>
    <n v="12854.26999999999"/>
    <n v="21340"/>
  </r>
  <r>
    <s v="Employee 1174"/>
    <x v="6"/>
    <s v="Munich"/>
    <s v="Germany"/>
    <s v="EMEA"/>
    <d v="2019-05-10T00:00:00"/>
    <d v="2022-12-01T00:00:00"/>
    <s v="ETF and Index Investments Platform"/>
    <s v="L"/>
    <s v="E"/>
    <s v="EUR"/>
    <n v="70019.400000000009"/>
    <n v="17424"/>
    <n v="0"/>
    <n v="0"/>
    <n v="17424"/>
    <n v="0"/>
    <n v="0"/>
    <n v="0"/>
    <n v="0"/>
    <n v="0"/>
    <n v="87443.400000000009"/>
    <s v="EUR"/>
    <n v="76321.146000000008"/>
    <n v="171634.45200000002"/>
    <s v="1-5 Years"/>
    <n v="81733.645617911709"/>
    <n v="102072.68081739204"/>
    <n v="89089.673723523767"/>
    <n v="200348.8958144811"/>
    <n v="9.0000000000000052E-2"/>
    <n v="6301.7459999999992"/>
    <n v="20339.035199480335"/>
  </r>
  <r>
    <s v="Employee 1175"/>
    <x v="4"/>
    <s v="London"/>
    <s v="United Kingdom"/>
    <s v="EMEA"/>
    <d v="2019-05-10T00:00:00"/>
    <d v="2022-12-01T00:00:00"/>
    <s v="Investments Platform"/>
    <s v="J"/>
    <s v="E"/>
    <s v="GBP"/>
    <n v="188100.00000000003"/>
    <n v="445280.00000000006"/>
    <n v="115244.48000000001"/>
    <n v="0"/>
    <n v="560524.4800000001"/>
    <n v="0"/>
    <n v="0"/>
    <n v="0"/>
    <n v="0"/>
    <n v="0"/>
    <n v="748624.4800000001"/>
    <s v="GBP"/>
    <n v="205029.00000000006"/>
    <n v="895413.20000000019"/>
    <s v="1-5 Years"/>
    <n v="250295.26501422809"/>
    <n v="996157.16436862678"/>
    <n v="272821.83886550867"/>
    <n v="1191481.5746477302"/>
    <n v="9.0000000000000219E-2"/>
    <n v="16929.000000000029"/>
    <n v="745861.89935439872"/>
  </r>
  <r>
    <s v="Employee 1176"/>
    <x v="0"/>
    <s v="San Francisco"/>
    <s v="United States of America"/>
    <s v="Americas"/>
    <d v="2019-05-10T00:00:00"/>
    <d v="2022-12-01T00:00:00"/>
    <s v="Operating Platform"/>
    <s v="F"/>
    <s v="C"/>
    <s v="USD"/>
    <n v="236555.00000000003"/>
    <n v="184338.00000000003"/>
    <n v="0"/>
    <n v="0"/>
    <n v="184338.00000000003"/>
    <n v="0"/>
    <n v="0"/>
    <n v="0"/>
    <n v="0"/>
    <n v="0"/>
    <n v="420893.00000000006"/>
    <s v="USD"/>
    <n v="238920.55000000002"/>
    <n v="664022.4800000001"/>
    <s v="1-5 Years"/>
    <n v="236555.00000000003"/>
    <n v="420893.00000000006"/>
    <n v="238920.55000000002"/>
    <n v="664022.4800000001"/>
    <n v="9.9999999999999499E-3"/>
    <n v="2365.5499999999884"/>
    <n v="184338.00000000003"/>
  </r>
  <r>
    <s v="Employee 1177"/>
    <x v="3"/>
    <s v="New York"/>
    <s v="United States of America"/>
    <s v="Americas"/>
    <d v="2019-05-10T00:00:00"/>
    <d v="2022-12-01T00:00:00"/>
    <s v="Investments Platform"/>
    <s v="D"/>
    <s v="L"/>
    <s v="USD"/>
    <n v="178640.00000000003"/>
    <n v="143913"/>
    <n v="0"/>
    <n v="0"/>
    <n v="143913"/>
    <n v="0"/>
    <n v="0"/>
    <n v="0"/>
    <n v="0"/>
    <n v="0"/>
    <n v="322553"/>
    <s v="USD"/>
    <n v="201863.2"/>
    <n v="566348.09"/>
    <s v="1-5 Years"/>
    <n v="178640.00000000003"/>
    <n v="322553"/>
    <n v="201863.2"/>
    <n v="566348.09"/>
    <n v="0.12999999999999989"/>
    <n v="23223.199999999983"/>
    <n v="143912.99999999997"/>
  </r>
  <r>
    <s v="Employee 1178"/>
    <x v="4"/>
    <s v="New York"/>
    <s v="United States of America"/>
    <s v="Americas"/>
    <d v="2019-05-10T00:00:00"/>
    <d v="2022-12-01T00:00:00"/>
    <s v="Client Businesses Platform"/>
    <s v="F"/>
    <s v="P"/>
    <s v="USD"/>
    <n v="258940.00000000006"/>
    <n v="636405.00000000012"/>
    <n v="0"/>
    <n v="0"/>
    <n v="636405.00000000012"/>
    <n v="0"/>
    <n v="0"/>
    <n v="0"/>
    <n v="0"/>
    <n v="488800"/>
    <n v="1384145.0000000002"/>
    <s v="USD"/>
    <n v="264118.80000000005"/>
    <n v="1177370.7000000002"/>
    <s v="1-5 Years"/>
    <n v="258940.00000000006"/>
    <n v="1384145.0000000002"/>
    <n v="264118.80000000005"/>
    <n v="1177370.7000000002"/>
    <n v="1.9999999999999952E-2"/>
    <n v="5178.7999999999884"/>
    <n v="1125205.0000000002"/>
  </r>
  <r>
    <s v="Employee 1179"/>
    <x v="4"/>
    <s v="New York"/>
    <s v="United States of America"/>
    <s v="Americas"/>
    <d v="2019-05-10T00:00:00"/>
    <d v="2022-12-01T00:00:00"/>
    <s v="Client Businesses Platform"/>
    <s v="U"/>
    <s v="S"/>
    <s v="USD"/>
    <n v="273460"/>
    <n v="810810.00000000012"/>
    <n v="0"/>
    <n v="0"/>
    <n v="810810.00000000012"/>
    <n v="0"/>
    <n v="0"/>
    <n v="0"/>
    <n v="0"/>
    <n v="265000"/>
    <n v="1349270"/>
    <s v="USD"/>
    <n v="309009.8"/>
    <n v="1534234.9000000001"/>
    <s v="1-5 Years"/>
    <n v="273460"/>
    <n v="1349270"/>
    <n v="309009.8"/>
    <n v="1534234.9000000001"/>
    <n v="0.12999999999999995"/>
    <n v="35549.799999999988"/>
    <n v="1075810"/>
  </r>
  <r>
    <s v="Employee 118"/>
    <x v="2"/>
    <s v="New York"/>
    <s v="United States of America"/>
    <s v="Americas"/>
    <d v="2006-12-22T00:00:00"/>
    <d v="2022-12-01T00:00:00"/>
    <s v="Operating Platform"/>
    <s v="L"/>
    <s v="H"/>
    <s v="USD"/>
    <n v="74611.074999999997"/>
    <n v="6721.0000000000009"/>
    <n v="0"/>
    <n v="0"/>
    <n v="6721.0000000000009"/>
    <n v="0"/>
    <n v="2035"/>
    <n v="0"/>
    <n v="2035"/>
    <n v="0"/>
    <n v="83367.074999999997"/>
    <s v="USD"/>
    <n v="83564.40400000001"/>
    <n v="174656.32800000004"/>
    <s v="&gt;5 Years"/>
    <n v="74611.074999999997"/>
    <n v="83367.074999999997"/>
    <n v="83564.40400000001"/>
    <n v="174656.32800000004"/>
    <n v="0.12000000000000018"/>
    <n v="8953.3290000000125"/>
    <n v="8756"/>
  </r>
  <r>
    <s v="Employee 1180"/>
    <x v="1"/>
    <s v="London"/>
    <s v="United Kingdom"/>
    <s v="EMEA"/>
    <d v="2019-05-10T00:00:00"/>
    <d v="2022-12-01T00:00:00"/>
    <s v="Operating Platform"/>
    <s v="G"/>
    <s v="R"/>
    <s v="GBP"/>
    <n v="75952.800000000003"/>
    <n v="9292.7999999999993"/>
    <n v="0"/>
    <n v="0"/>
    <n v="9292.7999999999993"/>
    <n v="0"/>
    <n v="0"/>
    <n v="0"/>
    <n v="0"/>
    <n v="0"/>
    <n v="85245.6"/>
    <s v="GBP"/>
    <n v="82788.552000000011"/>
    <n v="175706.25600000002"/>
    <s v="1-5 Years"/>
    <n v="101066.59332574514"/>
    <n v="113432.05764644807"/>
    <n v="110162.58672506223"/>
    <n v="233803.52955969062"/>
    <n v="9.0000000000000219E-2"/>
    <n v="6835.7520000000077"/>
    <n v="12365.464320702929"/>
  </r>
  <r>
    <s v="Employee 1181"/>
    <x v="4"/>
    <s v="New York"/>
    <s v="United States of America"/>
    <s v="Americas"/>
    <d v="2019-05-10T00:00:00"/>
    <d v="2022-12-01T00:00:00"/>
    <s v="Client Businesses Platform"/>
    <s v="E"/>
    <s v="H"/>
    <s v="USD"/>
    <n v="278300"/>
    <n v="322080"/>
    <n v="0"/>
    <n v="0"/>
    <n v="322080"/>
    <n v="0"/>
    <n v="0"/>
    <n v="0"/>
    <n v="0"/>
    <n v="112999.99999999999"/>
    <n v="713380"/>
    <s v="USD"/>
    <n v="320045"/>
    <n v="1010482"/>
    <s v="1-5 Years"/>
    <n v="278300"/>
    <n v="713380"/>
    <n v="320045"/>
    <n v="1010482"/>
    <n v="0.15"/>
    <n v="41745"/>
    <n v="435080"/>
  </r>
  <r>
    <s v="Employee 1182"/>
    <x v="3"/>
    <s v="New York"/>
    <s v="United States of America"/>
    <s v="Americas"/>
    <d v="2019-05-10T00:00:00"/>
    <d v="2022-12-01T00:00:00"/>
    <s v="Operating Platform"/>
    <s v="G"/>
    <s v="I"/>
    <s v="USD"/>
    <n v="131869.87000000002"/>
    <n v="11484.000000000002"/>
    <n v="0"/>
    <n v="0"/>
    <n v="11484.000000000002"/>
    <n v="0"/>
    <n v="0"/>
    <n v="0"/>
    <n v="0"/>
    <n v="0"/>
    <n v="143353.87000000002"/>
    <s v="USD"/>
    <n v="143738.15830000004"/>
    <n v="299993.87660000008"/>
    <s v="1-5 Years"/>
    <n v="131869.87000000002"/>
    <n v="143353.87000000002"/>
    <n v="143738.15830000004"/>
    <n v="299993.87660000008"/>
    <n v="9.0000000000000094E-2"/>
    <n v="11868.288300000015"/>
    <n v="11484"/>
  </r>
  <r>
    <s v="Employee 1183"/>
    <x v="0"/>
    <s v="Philadelphia"/>
    <s v="United States of America"/>
    <s v="Americas"/>
    <d v="2019-05-10T00:00:00"/>
    <d v="2022-12-01T00:00:00"/>
    <s v="Investments Platform"/>
    <s v="R"/>
    <s v="P"/>
    <s v="USD"/>
    <n v="207570.00000000006"/>
    <n v="157905.00000000003"/>
    <n v="0"/>
    <n v="0"/>
    <n v="157905.00000000003"/>
    <n v="0"/>
    <n v="0"/>
    <n v="0"/>
    <n v="0"/>
    <n v="0"/>
    <n v="365475.00000000012"/>
    <s v="USD"/>
    <n v="234554.10000000003"/>
    <n v="647540.85000000009"/>
    <s v="1-5 Years"/>
    <n v="207570.00000000006"/>
    <n v="365475.00000000012"/>
    <n v="234554.10000000003"/>
    <n v="647540.85000000009"/>
    <n v="0.12999999999999984"/>
    <n v="26984.099999999977"/>
    <n v="157905.00000000006"/>
  </r>
  <r>
    <s v="Employee 1184"/>
    <x v="0"/>
    <s v="San Francisco"/>
    <s v="United States of America"/>
    <s v="Americas"/>
    <d v="2019-05-20T00:00:00"/>
    <d v="2022-12-01T00:00:00"/>
    <s v="Client Businesses Platform"/>
    <s v="N"/>
    <s v="I"/>
    <s v="USD"/>
    <n v="194238"/>
    <n v="146256"/>
    <n v="0"/>
    <n v="0"/>
    <n v="146256"/>
    <n v="0"/>
    <n v="0"/>
    <n v="0"/>
    <n v="0"/>
    <n v="0"/>
    <n v="340494"/>
    <s v="USD"/>
    <n v="223373.69999999998"/>
    <n v="614941.79999999993"/>
    <s v="1-5 Years"/>
    <n v="194238"/>
    <n v="340494"/>
    <n v="223373.69999999998"/>
    <n v="614941.79999999993"/>
    <n v="0.14999999999999991"/>
    <n v="29135.699999999983"/>
    <n v="146256"/>
  </r>
  <r>
    <s v="Employee 1185"/>
    <x v="4"/>
    <s v="Georgia"/>
    <s v="United States of America"/>
    <s v="Americas"/>
    <d v="2019-05-20T00:00:00"/>
    <d v="2022-12-01T00:00:00"/>
    <s v="Client Businesses Platform"/>
    <s v="E"/>
    <s v="K"/>
    <s v="USD"/>
    <n v="207570.00000000003"/>
    <n v="222310.00000000003"/>
    <n v="0"/>
    <n v="0"/>
    <n v="222310.00000000003"/>
    <n v="0"/>
    <n v="0"/>
    <n v="0"/>
    <n v="0"/>
    <n v="104000"/>
    <n v="533880"/>
    <s v="USD"/>
    <n v="232478.40000000005"/>
    <n v="713944.00000000012"/>
    <s v="1-5 Years"/>
    <n v="207570.00000000003"/>
    <n v="533880"/>
    <n v="232478.40000000005"/>
    <n v="713944.00000000012"/>
    <n v="0.12000000000000009"/>
    <n v="24908.400000000023"/>
    <n v="326310"/>
  </r>
  <r>
    <s v="Employee 1186"/>
    <x v="3"/>
    <s v="New York"/>
    <s v="United States of America"/>
    <s v="Americas"/>
    <d v="2019-06-17T00:00:00"/>
    <d v="2022-12-01T00:00:00"/>
    <s v="Corporate and Risk Platform"/>
    <s v="S"/>
    <s v="D"/>
    <s v="USD"/>
    <n v="177175.9"/>
    <n v="59334"/>
    <n v="0"/>
    <n v="0"/>
    <n v="59334"/>
    <n v="0"/>
    <n v="0"/>
    <n v="0"/>
    <n v="0"/>
    <n v="0"/>
    <n v="236509.9"/>
    <s v="USD"/>
    <n v="194893.49000000002"/>
    <n v="455054.38000000006"/>
    <s v="1-5 Years"/>
    <n v="177175.9"/>
    <n v="236509.9"/>
    <n v="194893.49000000002"/>
    <n v="455054.38000000006"/>
    <n v="0.10000000000000014"/>
    <n v="17717.590000000026"/>
    <n v="59334"/>
  </r>
  <r>
    <s v="Employee 1187"/>
    <x v="4"/>
    <s v="New York"/>
    <s v="United States of America"/>
    <s v="Americas"/>
    <d v="2019-06-24T00:00:00"/>
    <d v="2022-12-01T00:00:00"/>
    <s v="Investments Platform"/>
    <s v="S"/>
    <s v="M"/>
    <s v="USD"/>
    <n v="233200.00000000003"/>
    <n v="532400"/>
    <n v="0"/>
    <n v="0"/>
    <n v="532400"/>
    <n v="0"/>
    <n v="0"/>
    <n v="0"/>
    <n v="0"/>
    <n v="0"/>
    <n v="765600"/>
    <s v="USD"/>
    <n v="247192.00000000003"/>
    <n v="1058728"/>
    <s v="1-5 Years"/>
    <n v="233200.00000000003"/>
    <n v="765600"/>
    <n v="247192.00000000003"/>
    <n v="1058728"/>
    <n v="5.9999999999999991E-2"/>
    <n v="13992"/>
    <n v="532400"/>
  </r>
  <r>
    <s v="Employee 1188"/>
    <x v="6"/>
    <s v="Seattle"/>
    <s v="United States of America"/>
    <s v="Americas"/>
    <d v="2019-07-15T00:00:00"/>
    <d v="2022-12-01T00:00:00"/>
    <s v="Investments Platform"/>
    <s v="Z"/>
    <s v="E"/>
    <s v="USD"/>
    <n v="74580"/>
    <n v="18216"/>
    <n v="0"/>
    <n v="0"/>
    <n v="18216"/>
    <n v="0"/>
    <n v="0"/>
    <n v="0"/>
    <n v="0"/>
    <n v="0"/>
    <n v="92796"/>
    <s v="USD"/>
    <n v="82038"/>
    <n v="184113.6"/>
    <s v="1-5 Years"/>
    <n v="74580"/>
    <n v="92796"/>
    <n v="82038"/>
    <n v="184113.6"/>
    <n v="0.1"/>
    <n v="7458"/>
    <n v="18216"/>
  </r>
  <r>
    <s v="Employee 1189"/>
    <x v="0"/>
    <s v="San Francisco"/>
    <s v="United States of America"/>
    <s v="Americas"/>
    <d v="2019-06-24T00:00:00"/>
    <d v="2022-12-01T00:00:00"/>
    <s v="Operating Platform"/>
    <s v="I"/>
    <s v="K"/>
    <s v="USD"/>
    <n v="225456.00000000006"/>
    <n v="74052"/>
    <n v="0"/>
    <n v="0"/>
    <n v="74052"/>
    <n v="0"/>
    <n v="0"/>
    <n v="0"/>
    <n v="0"/>
    <n v="0"/>
    <n v="299508.00000000006"/>
    <s v="USD"/>
    <n v="241237.92000000007"/>
    <n v="561711.48000000021"/>
    <s v="1-5 Years"/>
    <n v="225456.00000000006"/>
    <n v="299508.00000000006"/>
    <n v="241237.92000000007"/>
    <n v="561711.48000000021"/>
    <n v="7.0000000000000034E-2"/>
    <n v="15781.920000000013"/>
    <n v="74052"/>
  </r>
  <r>
    <s v="Employee 119"/>
    <x v="0"/>
    <s v="Newport Beach"/>
    <s v="United States of America"/>
    <s v="Americas"/>
    <d v="2007-01-03T00:00:00"/>
    <d v="2022-12-01T00:00:00"/>
    <s v="Investments Platform"/>
    <s v="K"/>
    <s v="Z"/>
    <s v="USD"/>
    <n v="192390.00000000003"/>
    <n v="108900.00000000001"/>
    <n v="0"/>
    <n v="0"/>
    <n v="108900.00000000001"/>
    <n v="0"/>
    <n v="0"/>
    <n v="0"/>
    <n v="0"/>
    <n v="0"/>
    <n v="301290.00000000006"/>
    <s v="USD"/>
    <n v="207781.20000000004"/>
    <n v="533174.4"/>
    <s v="&gt;5 Years"/>
    <n v="192390.00000000003"/>
    <n v="301290.00000000006"/>
    <n v="207781.20000000004"/>
    <n v="533174.4"/>
    <n v="8.0000000000000043E-2"/>
    <n v="15391.200000000012"/>
    <n v="108900.00000000003"/>
  </r>
  <r>
    <s v="Employee 1190"/>
    <x v="1"/>
    <s v="Edinburgh"/>
    <s v="United Kingdom"/>
    <s v="EMEA"/>
    <d v="2019-09-09T00:00:00"/>
    <d v="2022-12-01T00:00:00"/>
    <s v="Investments Platform"/>
    <s v="Z"/>
    <s v="K"/>
    <s v="GBP"/>
    <n v="67980"/>
    <n v="128719.80000000002"/>
    <n v="55960.06"/>
    <n v="0"/>
    <n v="184679.86000000002"/>
    <n v="0"/>
    <n v="0"/>
    <n v="0"/>
    <n v="0"/>
    <n v="0"/>
    <n v="252659.86000000002"/>
    <s v="GBP"/>
    <n v="76137.600000000006"/>
    <n v="296441.37600000005"/>
    <s v="1-5 Years"/>
    <n v="90457.587005142064"/>
    <n v="336201.84272811143"/>
    <n v="101312.49744575913"/>
    <n v="394459.71699682315"/>
    <n v="0.1200000000000002"/>
    <n v="8157.6000000000058"/>
    <n v="245744.25572296936"/>
  </r>
  <r>
    <s v="Employee 1191"/>
    <x v="3"/>
    <s v="New York"/>
    <s v="United States of America"/>
    <s v="Americas"/>
    <d v="2019-08-05T00:00:00"/>
    <d v="2022-12-01T00:00:00"/>
    <s v="Operating Platform"/>
    <s v="L"/>
    <s v="B"/>
    <s v="USD"/>
    <n v="138875"/>
    <n v="18183"/>
    <n v="0"/>
    <n v="0"/>
    <n v="18183"/>
    <n v="0"/>
    <n v="0"/>
    <n v="0"/>
    <n v="0"/>
    <n v="0"/>
    <n v="157058"/>
    <s v="USD"/>
    <n v="143041.25"/>
    <n v="304810.99"/>
    <s v="1-5 Years"/>
    <n v="138875"/>
    <n v="157058"/>
    <n v="143041.25"/>
    <n v="304810.99"/>
    <n v="0.03"/>
    <n v="4166.25"/>
    <n v="18183"/>
  </r>
  <r>
    <s v="Employee 1192"/>
    <x v="0"/>
    <s v="Montreal"/>
    <s v="Canada"/>
    <s v="Americas"/>
    <d v="2019-07-01T00:00:00"/>
    <d v="2022-12-01T00:00:00"/>
    <s v="Client Businesses Platform"/>
    <s v="Q"/>
    <s v="D"/>
    <s v="CAD"/>
    <n v="185245.5"/>
    <n v="269500"/>
    <n v="0"/>
    <n v="0"/>
    <n v="269500"/>
    <n v="0"/>
    <n v="0"/>
    <n v="0"/>
    <n v="0"/>
    <n v="0"/>
    <n v="454745.5"/>
    <s v="CAD"/>
    <n v="209327.41499999998"/>
    <n v="723189.82999999984"/>
    <s v="1-5 Years"/>
    <n v="142804.11655874192"/>
    <n v="350559.28152944805"/>
    <n v="161368.65171137833"/>
    <n v="557500.63983965456"/>
    <n v="0.12999999999999973"/>
    <n v="24081.914999999979"/>
    <n v="207755.16497070613"/>
  </r>
  <r>
    <s v="Employee 1193"/>
    <x v="0"/>
    <s v="London"/>
    <s v="United Kingdom"/>
    <s v="EMEA"/>
    <d v="2020-02-10T00:00:00"/>
    <d v="2022-12-01T00:00:00"/>
    <s v="ETF and Index Investments Platform"/>
    <s v="Y"/>
    <s v="Y"/>
    <s v="GBP"/>
    <n v="127050.00000000001"/>
    <n v="48950.000000000007"/>
    <n v="0"/>
    <n v="0"/>
    <n v="48950.000000000007"/>
    <n v="0"/>
    <n v="0"/>
    <n v="0"/>
    <n v="0"/>
    <n v="0"/>
    <n v="176000.00000000003"/>
    <s v="GBP"/>
    <n v="134673.00000000003"/>
    <n v="321233.00000000006"/>
    <s v="1-5 Years"/>
    <n v="169059.08250961019"/>
    <n v="234194.40001331284"/>
    <n v="179202.62746018684"/>
    <n v="427448.69147429842"/>
    <n v="6.0000000000000199E-2"/>
    <n v="7623.0000000000146"/>
    <n v="65135.317503702652"/>
  </r>
  <r>
    <s v="Employee 1194"/>
    <x v="3"/>
    <s v="San Francisco"/>
    <s v="United States of America"/>
    <s v="Americas"/>
    <d v="2019-07-08T00:00:00"/>
    <d v="2022-12-01T00:00:00"/>
    <s v="Operating Platform"/>
    <s v="C"/>
    <s v="R"/>
    <s v="USD"/>
    <n v="156464.00000000003"/>
    <n v="26796.000000000004"/>
    <n v="0"/>
    <n v="0"/>
    <n v="26796.000000000004"/>
    <n v="0"/>
    <n v="0"/>
    <n v="0"/>
    <n v="0"/>
    <n v="0"/>
    <n v="183260.00000000003"/>
    <s v="USD"/>
    <n v="168981.12000000005"/>
    <n v="366901.9200000001"/>
    <s v="1-5 Years"/>
    <n v="156464.00000000003"/>
    <n v="183260.00000000003"/>
    <n v="168981.12000000005"/>
    <n v="366901.9200000001"/>
    <n v="8.000000000000014E-2"/>
    <n v="12517.120000000024"/>
    <n v="26796"/>
  </r>
  <r>
    <s v="Employee 1195"/>
    <x v="4"/>
    <s v="Amsterdam"/>
    <s v="Netherlands"/>
    <s v="EMEA"/>
    <d v="2019-07-15T00:00:00"/>
    <d v="2022-12-01T00:00:00"/>
    <s v="Client Businesses Platform"/>
    <s v="Z"/>
    <s v="T"/>
    <s v="EUR"/>
    <n v="248600"/>
    <n v="157905"/>
    <n v="0"/>
    <n v="0"/>
    <n v="157905"/>
    <n v="0"/>
    <n v="0"/>
    <n v="0"/>
    <n v="0"/>
    <n v="0"/>
    <n v="406505"/>
    <s v="EUR"/>
    <n v="268488"/>
    <n v="707513.4"/>
    <s v="1-5 Years"/>
    <n v="290190.77999258559"/>
    <n v="474513.28648787615"/>
    <n v="313406.04239199247"/>
    <n v="825880.39179889869"/>
    <n v="8.0000000000000085E-2"/>
    <n v="19888"/>
    <n v="184322.50649529055"/>
  </r>
  <r>
    <s v="Employee 1196"/>
    <x v="0"/>
    <s v="Hong Kong"/>
    <s v="Hong Kong"/>
    <s v="Asia-Pacific"/>
    <d v="2019-07-08T00:00:00"/>
    <d v="2022-12-01T00:00:00"/>
    <s v="Investments Platform"/>
    <s v="D"/>
    <s v="T"/>
    <s v="HKD"/>
    <n v="1982442.0000000002"/>
    <n v="1834272.0000000002"/>
    <n v="0"/>
    <n v="0"/>
    <n v="1834272.0000000002"/>
    <n v="0"/>
    <n v="0"/>
    <n v="0"/>
    <n v="0"/>
    <n v="0"/>
    <n v="3816714.0000000005"/>
    <s v="HKD"/>
    <n v="2101388.5200000005"/>
    <n v="6147105.3600000013"/>
    <s v="1-5 Years"/>
    <n v="252728.72140384879"/>
    <n v="486568.20688028669"/>
    <n v="267892.44468807976"/>
    <n v="783654.74398118362"/>
    <n v="6.0000000000000192E-2"/>
    <n v="118946.52000000025"/>
    <n v="233839.4854764379"/>
  </r>
  <r>
    <s v="Employee 1197"/>
    <x v="3"/>
    <s v="San Francisco"/>
    <s v="United States of America"/>
    <s v="Americas"/>
    <d v="2019-07-08T00:00:00"/>
    <d v="2022-12-01T00:00:00"/>
    <s v="Operating Platform"/>
    <s v="M"/>
    <s v="R"/>
    <s v="USD"/>
    <n v="148599.00000000003"/>
    <n v="31185"/>
    <n v="0"/>
    <n v="0"/>
    <n v="31185"/>
    <n v="0"/>
    <n v="0"/>
    <n v="0"/>
    <n v="0"/>
    <n v="0"/>
    <n v="179784.00000000003"/>
    <s v="USD"/>
    <n v="166430.88000000006"/>
    <n v="367788.96000000014"/>
    <s v="1-5 Years"/>
    <n v="148599.00000000003"/>
    <n v="179784.00000000003"/>
    <n v="166430.88000000006"/>
    <n v="367788.96000000014"/>
    <n v="0.1200000000000002"/>
    <n v="17831.880000000034"/>
    <n v="31185"/>
  </r>
  <r>
    <s v="Employee 1198"/>
    <x v="3"/>
    <s v="San Francisco"/>
    <s v="United States of America"/>
    <s v="Americas"/>
    <d v="2019-07-01T00:00:00"/>
    <d v="2022-12-01T00:00:00"/>
    <s v="ETF and Index Investments Platform"/>
    <s v="Z"/>
    <s v="I"/>
    <s v="USD"/>
    <n v="183315.00000000003"/>
    <n v="81769.600000000006"/>
    <n v="0"/>
    <n v="0"/>
    <n v="81769.600000000006"/>
    <n v="0"/>
    <n v="0"/>
    <n v="0"/>
    <n v="0"/>
    <n v="0"/>
    <n v="265084.60000000003"/>
    <s v="USD"/>
    <n v="197980.20000000004"/>
    <n v="484271.56800000009"/>
    <s v="1-5 Years"/>
    <n v="183315.00000000003"/>
    <n v="265084.60000000003"/>
    <n v="197980.20000000004"/>
    <n v="484271.56800000009"/>
    <n v="8.0000000000000057E-2"/>
    <n v="14665.200000000012"/>
    <n v="81769.600000000006"/>
  </r>
  <r>
    <s v="Employee 1199"/>
    <x v="0"/>
    <s v="London"/>
    <s v="United Kingdom"/>
    <s v="EMEA"/>
    <d v="2019-05-10T00:00:00"/>
    <d v="2022-12-01T00:00:00"/>
    <s v="Operating Platform"/>
    <s v="U"/>
    <s v="L"/>
    <s v="GBP"/>
    <n v="145200"/>
    <n v="46746.700000000012"/>
    <n v="0"/>
    <n v="0"/>
    <n v="46746.700000000012"/>
    <n v="0"/>
    <n v="0"/>
    <n v="0"/>
    <n v="0"/>
    <n v="0"/>
    <n v="191946.7"/>
    <s v="GBP"/>
    <n v="152460"/>
    <n v="354004.03500000003"/>
    <s v="1-5 Years"/>
    <n v="193210.38001098306"/>
    <n v="255413.87636951904"/>
    <n v="202870.89901153222"/>
    <n v="471055.46919952723"/>
    <n v="5.0000000000000037E-2"/>
    <n v="7260"/>
    <n v="62203.49635853598"/>
  </r>
  <r>
    <s v="Employee 12"/>
    <x v="4"/>
    <s v="Singapore"/>
    <s v="Singapore"/>
    <s v="Asia-Pacific"/>
    <d v="2007-01-01T00:00:00"/>
    <d v="2022-12-01T00:00:00"/>
    <s v="Operating Platform"/>
    <s v="V"/>
    <s v="A"/>
    <s v="SGD"/>
    <n v="424802.95000000007"/>
    <n v="249458"/>
    <n v="0"/>
    <n v="0"/>
    <n v="249458"/>
    <n v="0"/>
    <n v="0"/>
    <n v="0"/>
    <n v="0"/>
    <n v="0"/>
    <n v="674260.95000000007"/>
    <s v="SGD"/>
    <n v="433299.00900000008"/>
    <n v="1121045.1780000001"/>
    <s v="&gt;5 Years"/>
    <n v="317621.55594601668"/>
    <n v="504139.18277318781"/>
    <n v="323973.98706493701"/>
    <n v="838195.95349358849"/>
    <n v="1.9999999999999987E-2"/>
    <n v="8496.0590000000084"/>
    <n v="186517.62682717113"/>
  </r>
  <r>
    <s v="Employee 120"/>
    <x v="7"/>
    <s v="New York"/>
    <s v="United States of America"/>
    <s v="Americas"/>
    <d v="2007-01-16T00:00:00"/>
    <d v="2022-12-01T00:00:00"/>
    <s v="Investments Platform"/>
    <s v="O"/>
    <s v="U"/>
    <s v="USD"/>
    <n v="98917.500000000029"/>
    <n v="36135"/>
    <n v="0"/>
    <n v="0"/>
    <n v="36135"/>
    <n v="0"/>
    <n v="14134"/>
    <n v="0"/>
    <n v="14134"/>
    <n v="0"/>
    <n v="149186.50000000003"/>
    <s v="USD"/>
    <n v="101885.02500000004"/>
    <n v="240989.10000000009"/>
    <s v="&gt;5 Years"/>
    <n v="98917.500000000029"/>
    <n v="149186.50000000003"/>
    <n v="101885.02500000004"/>
    <n v="240989.10000000009"/>
    <n v="3.0000000000000079E-2"/>
    <n v="2967.5250000000087"/>
    <n v="50269"/>
  </r>
  <r>
    <s v="Employee 1200"/>
    <x v="3"/>
    <s v="Wilmington"/>
    <s v="United States of America"/>
    <s v="Americas"/>
    <d v="2019-06-17T00:00:00"/>
    <d v="2022-12-01T00:00:00"/>
    <s v="Operating Platform"/>
    <s v="S"/>
    <s v="C"/>
    <s v="USD"/>
    <n v="181281.54"/>
    <n v="33016.5"/>
    <n v="0"/>
    <n v="0"/>
    <n v="33016.5"/>
    <n v="0"/>
    <n v="0"/>
    <n v="0"/>
    <n v="0"/>
    <n v="0"/>
    <n v="214298.04"/>
    <s v="USD"/>
    <n v="208473.77099999998"/>
    <n v="454916.51699999993"/>
    <s v="1-5 Years"/>
    <n v="181281.54"/>
    <n v="214298.04"/>
    <n v="208473.77099999998"/>
    <n v="454916.51699999993"/>
    <n v="0.14999999999999983"/>
    <n v="27192.230999999971"/>
    <n v="33016.5"/>
  </r>
  <r>
    <s v="Employee 1201"/>
    <x v="0"/>
    <s v="San Francisco"/>
    <s v="United States of America"/>
    <s v="Americas"/>
    <d v="2019-07-08T00:00:00"/>
    <d v="2022-12-01T00:00:00"/>
    <s v="Regional Platform"/>
    <s v="J"/>
    <s v="X"/>
    <s v="USD"/>
    <n v="184800.00000000003"/>
    <n v="370370.00000000006"/>
    <n v="0"/>
    <n v="0"/>
    <n v="370370.00000000006"/>
    <n v="168313.02000000002"/>
    <n v="0"/>
    <n v="0"/>
    <n v="168313.02000000002"/>
    <n v="0"/>
    <n v="723483.02000000014"/>
    <s v="USD"/>
    <n v="199584.00000000006"/>
    <n v="799167.60000000033"/>
    <s v="1-5 Years"/>
    <n v="184800.00000000003"/>
    <n v="723483.02000000014"/>
    <n v="199584.00000000006"/>
    <n v="799167.60000000033"/>
    <n v="8.000000000000014E-2"/>
    <n v="14784.000000000029"/>
    <n v="538683.02000000014"/>
  </r>
  <r>
    <s v="Employee 1202"/>
    <x v="0"/>
    <s v="San Francisco"/>
    <s v="United States of America"/>
    <s v="Americas"/>
    <d v="2019-08-05T00:00:00"/>
    <d v="2022-12-01T00:00:00"/>
    <s v="Regional Platform"/>
    <s v="P"/>
    <s v="D"/>
    <s v="USD"/>
    <n v="201960.00000000003"/>
    <n v="76560"/>
    <n v="0"/>
    <n v="0"/>
    <n v="76560"/>
    <n v="0"/>
    <n v="0"/>
    <n v="0"/>
    <n v="0"/>
    <n v="0"/>
    <n v="278520"/>
    <s v="USD"/>
    <n v="230234.40000000005"/>
    <n v="547747.20000000007"/>
    <s v="1-5 Years"/>
    <n v="201960.00000000003"/>
    <n v="278520"/>
    <n v="230234.40000000005"/>
    <n v="547747.20000000007"/>
    <n v="0.1400000000000001"/>
    <n v="28274.400000000023"/>
    <n v="76559.999999999971"/>
  </r>
  <r>
    <s v="Employee 1203"/>
    <x v="3"/>
    <s v="San Francisco"/>
    <s v="United States of America"/>
    <s v="Americas"/>
    <d v="2019-07-29T00:00:00"/>
    <d v="2022-12-01T00:00:00"/>
    <s v="Investments Platform"/>
    <s v="I"/>
    <s v="S"/>
    <s v="USD"/>
    <n v="160206.20000000001"/>
    <n v="218336.80000000002"/>
    <n v="0"/>
    <n v="0"/>
    <n v="218336.80000000002"/>
    <n v="0"/>
    <n v="0"/>
    <n v="0"/>
    <n v="0"/>
    <n v="0"/>
    <n v="378543"/>
    <s v="USD"/>
    <n v="182635.06800000003"/>
    <n v="614174.08800000011"/>
    <s v="1-5 Years"/>
    <n v="160206.20000000001"/>
    <n v="378543"/>
    <n v="182635.06800000003"/>
    <n v="614174.08800000011"/>
    <n v="0.1400000000000001"/>
    <n v="22428.868000000017"/>
    <n v="218336.8"/>
  </r>
  <r>
    <s v="Employee 1204"/>
    <x v="0"/>
    <s v="Sydney"/>
    <s v="Australia"/>
    <s v="Asia-Pacific"/>
    <d v="2020-02-17T00:00:00"/>
    <d v="2022-12-01T00:00:00"/>
    <s v="Investments Platform"/>
    <s v="Z"/>
    <s v="K"/>
    <s v="AUD"/>
    <n v="250305.00000000006"/>
    <n v="212850.00000000003"/>
    <n v="0"/>
    <n v="0"/>
    <n v="212850.00000000003"/>
    <n v="0"/>
    <n v="0"/>
    <n v="0"/>
    <n v="0"/>
    <n v="0"/>
    <n v="463155.00000000012"/>
    <s v="AUD"/>
    <n v="272832.45000000007"/>
    <n v="777671.40000000014"/>
    <s v="1-5 Years"/>
    <n v="189393.27825667142"/>
    <n v="350446.23076234455"/>
    <n v="206438.67329977185"/>
    <n v="588425.06483072729"/>
    <n v="9.0000000000000038E-2"/>
    <n v="22527.450000000012"/>
    <n v="161052.95250567314"/>
  </r>
  <r>
    <s v="Employee 1205"/>
    <x v="0"/>
    <s v="San Francisco"/>
    <s v="United States of America"/>
    <s v="Americas"/>
    <d v="2019-07-22T00:00:00"/>
    <d v="2022-12-01T00:00:00"/>
    <s v="ETF and Index Investments Platform"/>
    <s v="M"/>
    <s v="T"/>
    <s v="USD"/>
    <n v="192610.00000000003"/>
    <n v="247940.00000000003"/>
    <n v="0"/>
    <n v="0"/>
    <n v="247940.00000000003"/>
    <n v="0"/>
    <n v="0"/>
    <n v="0"/>
    <n v="0"/>
    <n v="0"/>
    <n v="440550.00000000006"/>
    <s v="USD"/>
    <n v="208018.80000000005"/>
    <n v="683812.80000000028"/>
    <s v="1-5 Years"/>
    <n v="192610.00000000003"/>
    <n v="440550.00000000006"/>
    <n v="208018.80000000005"/>
    <n v="683812.80000000028"/>
    <n v="8.0000000000000085E-2"/>
    <n v="15408.800000000017"/>
    <n v="247940.00000000003"/>
  </r>
  <r>
    <s v="Employee 1206"/>
    <x v="4"/>
    <s v="San Francisco"/>
    <s v="United States of America"/>
    <s v="Americas"/>
    <d v="2019-08-05T00:00:00"/>
    <d v="2022-12-01T00:00:00"/>
    <s v="Investments Platform"/>
    <s v="F"/>
    <s v="P"/>
    <s v="USD"/>
    <n v="196350.00000000003"/>
    <n v="402050.00000000006"/>
    <n v="0"/>
    <n v="0"/>
    <n v="402050.00000000006"/>
    <n v="0"/>
    <n v="0"/>
    <n v="0"/>
    <n v="0"/>
    <n v="0"/>
    <n v="598400.00000000012"/>
    <s v="USD"/>
    <n v="214021.50000000006"/>
    <n v="866277.50000000023"/>
    <s v="1-5 Years"/>
    <n v="196350.00000000003"/>
    <n v="598400.00000000012"/>
    <n v="214021.50000000006"/>
    <n v="866277.50000000023"/>
    <n v="9.0000000000000135E-2"/>
    <n v="17671.500000000029"/>
    <n v="402050.00000000012"/>
  </r>
  <r>
    <s v="Employee 1207"/>
    <x v="0"/>
    <s v="Toronto"/>
    <s v="Canada"/>
    <s v="Americas"/>
    <d v="2019-07-29T00:00:00"/>
    <d v="2022-12-01T00:00:00"/>
    <s v="Client Businesses Platform"/>
    <s v="T"/>
    <s v="A"/>
    <s v="CAD"/>
    <n v="190344.00000000003"/>
    <n v="258390"/>
    <n v="0"/>
    <n v="0"/>
    <n v="258390"/>
    <n v="0"/>
    <n v="0"/>
    <n v="0"/>
    <n v="0"/>
    <n v="0"/>
    <n v="448734"/>
    <s v="CAD"/>
    <n v="203668.08000000005"/>
    <n v="683813.46000000008"/>
    <s v="1-5 Years"/>
    <n v="146734.50508788161"/>
    <n v="345925.06938020355"/>
    <n v="157005.92044403334"/>
    <n v="527145.74468085112"/>
    <n v="7.0000000000000118E-2"/>
    <n v="13324.080000000016"/>
    <n v="199190.56429232194"/>
  </r>
  <r>
    <s v="Employee 1208"/>
    <x v="4"/>
    <s v="London"/>
    <s v="United Kingdom"/>
    <s v="EMEA"/>
    <d v="2019-07-29T00:00:00"/>
    <d v="2022-12-01T00:00:00"/>
    <s v="Investments Platform"/>
    <s v="M"/>
    <s v="H"/>
    <s v="GBP"/>
    <n v="250800.00000000006"/>
    <n v="4270866.6000000006"/>
    <n v="0"/>
    <n v="0"/>
    <n v="4270866.6000000006"/>
    <n v="0"/>
    <n v="0"/>
    <n v="0"/>
    <n v="0"/>
    <n v="1489940"/>
    <n v="6011606.6000000006"/>
    <s v="GBP"/>
    <n v="255816.00000000006"/>
    <n v="4867915.932"/>
    <s v="1-5 Years"/>
    <n v="333727.02001897083"/>
    <n v="7999344.3227447243"/>
    <n v="340401.56041935022"/>
    <n v="6477492.3352840133"/>
    <n v="1.9999999999999938E-2"/>
    <n v="5016"/>
    <n v="7665617.3027257537"/>
  </r>
  <r>
    <s v="Employee 1209"/>
    <x v="0"/>
    <s v="San Francisco"/>
    <s v="United States of America"/>
    <s v="Americas"/>
    <d v="2019-08-05T00:00:00"/>
    <d v="2022-12-01T00:00:00"/>
    <s v="Corporate and Risk Platform"/>
    <s v="J"/>
    <s v="S"/>
    <s v="USD"/>
    <n v="205975.00000000003"/>
    <n v="143165"/>
    <n v="0"/>
    <n v="0"/>
    <n v="143165"/>
    <n v="0"/>
    <n v="0"/>
    <n v="0"/>
    <n v="0"/>
    <n v="0"/>
    <n v="349140"/>
    <s v="USD"/>
    <n v="218333.50000000003"/>
    <n v="588421.9"/>
    <s v="1-5 Years"/>
    <n v="205975.00000000003"/>
    <n v="349140"/>
    <n v="218333.50000000003"/>
    <n v="588421.9"/>
    <n v="5.9999999999999991E-2"/>
    <n v="12358.5"/>
    <n v="143164.99999999997"/>
  </r>
  <r>
    <s v="Employee 121"/>
    <x v="3"/>
    <s v="San Francisco"/>
    <s v="United States of America"/>
    <s v="Americas"/>
    <d v="2007-03-26T00:00:00"/>
    <d v="2022-12-01T00:00:00"/>
    <s v="Operating Platform"/>
    <s v="D"/>
    <s v="V"/>
    <s v="USD"/>
    <n v="91960.000000000015"/>
    <n v="11253.000000000002"/>
    <n v="0"/>
    <n v="0"/>
    <n v="11253.000000000002"/>
    <n v="0"/>
    <n v="0"/>
    <n v="0"/>
    <n v="0"/>
    <n v="0"/>
    <n v="103213.00000000001"/>
    <s v="USD"/>
    <n v="98397.200000000026"/>
    <n v="208835.11000000004"/>
    <s v="&gt;5 Years"/>
    <n v="91960.000000000015"/>
    <n v="103213.00000000001"/>
    <n v="98397.200000000026"/>
    <n v="208835.11000000004"/>
    <n v="7.0000000000000118E-2"/>
    <n v="6437.2000000000116"/>
    <n v="11253"/>
  </r>
  <r>
    <s v="Employee 1210"/>
    <x v="3"/>
    <s v="San Francisco"/>
    <s v="United States of America"/>
    <s v="Americas"/>
    <d v="2019-08-05T00:00:00"/>
    <d v="2022-12-01T00:00:00"/>
    <s v="Operating Platform"/>
    <s v="K"/>
    <s v="I"/>
    <s v="USD"/>
    <n v="157080"/>
    <n v="51397.500000000007"/>
    <n v="0"/>
    <n v="0"/>
    <n v="51397.500000000007"/>
    <n v="0"/>
    <n v="0"/>
    <n v="0"/>
    <n v="0"/>
    <n v="0"/>
    <n v="208477.5"/>
    <s v="USD"/>
    <n v="180642"/>
    <n v="420391.125"/>
    <s v="1-5 Years"/>
    <n v="157080"/>
    <n v="208477.5"/>
    <n v="180642"/>
    <n v="420391.125"/>
    <n v="0.15"/>
    <n v="23562"/>
    <n v="51397.5"/>
  </r>
  <r>
    <s v="Employee 1211"/>
    <x v="0"/>
    <s v="San Francisco"/>
    <s v="United States of America"/>
    <s v="Americas"/>
    <d v="2019-07-29T00:00:00"/>
    <d v="2022-12-01T00:00:00"/>
    <s v="Regional Platform"/>
    <s v="O"/>
    <s v="K"/>
    <s v="USD"/>
    <n v="194425.00000000003"/>
    <n v="287100"/>
    <n v="0"/>
    <n v="0"/>
    <n v="287100"/>
    <n v="0"/>
    <n v="0"/>
    <n v="0"/>
    <n v="0"/>
    <n v="0"/>
    <n v="481525"/>
    <s v="USD"/>
    <n v="219700.25"/>
    <n v="763823.5"/>
    <s v="1-5 Years"/>
    <n v="194425.00000000003"/>
    <n v="481525"/>
    <n v="219700.25"/>
    <n v="763823.5"/>
    <n v="0.12999999999999984"/>
    <n v="25275.249999999971"/>
    <n v="287100"/>
  </r>
  <r>
    <s v="Employee 1212"/>
    <x v="0"/>
    <s v="New York"/>
    <s v="United States of America"/>
    <s v="Americas"/>
    <d v="2019-09-02T00:00:00"/>
    <d v="2022-12-01T00:00:00"/>
    <s v="Operating Platform"/>
    <s v="C"/>
    <s v="G"/>
    <s v="USD"/>
    <n v="186846.00000000003"/>
    <n v="84216.000000000015"/>
    <n v="0"/>
    <n v="0"/>
    <n v="84216.000000000015"/>
    <n v="0"/>
    <n v="0"/>
    <n v="0"/>
    <n v="0"/>
    <n v="0"/>
    <n v="271062.00000000006"/>
    <s v="USD"/>
    <n v="209267.52000000005"/>
    <n v="512856.96000000008"/>
    <s v="1-5 Years"/>
    <n v="186846.00000000003"/>
    <n v="271062.00000000006"/>
    <n v="209267.52000000005"/>
    <n v="512856.96000000008"/>
    <n v="0.12000000000000008"/>
    <n v="22421.520000000019"/>
    <n v="84216.000000000029"/>
  </r>
  <r>
    <s v="Employee 1213"/>
    <x v="0"/>
    <s v="Toronto"/>
    <s v="Canada"/>
    <s v="Americas"/>
    <d v="2019-09-17T00:00:00"/>
    <d v="2022-12-01T00:00:00"/>
    <s v="Regional Platform"/>
    <s v="G"/>
    <s v="G"/>
    <s v="CAD"/>
    <n v="171820"/>
    <n v="59972"/>
    <n v="0"/>
    <n v="0"/>
    <n v="59972"/>
    <n v="0"/>
    <n v="0"/>
    <n v="0"/>
    <n v="0"/>
    <n v="0"/>
    <n v="231792"/>
    <s v="CAD"/>
    <n v="183847.40000000002"/>
    <n v="431864.84000000008"/>
    <s v="1-5 Years"/>
    <n v="132454.51742213999"/>
    <n v="178686.401480111"/>
    <n v="141726.33364168982"/>
    <n v="332920.78322540864"/>
    <n v="7.0000000000000229E-2"/>
    <n v="12027.400000000023"/>
    <n v="46231.884057971009"/>
  </r>
  <r>
    <s v="Employee 1214"/>
    <x v="0"/>
    <s v="San Francisco"/>
    <s v="United States of America"/>
    <s v="Americas"/>
    <d v="2019-08-05T00:00:00"/>
    <d v="2022-12-01T00:00:00"/>
    <s v="Operating Platform"/>
    <s v="X"/>
    <s v="I"/>
    <s v="USD"/>
    <n v="242000.00000000006"/>
    <n v="108900.00000000001"/>
    <n v="0"/>
    <n v="0"/>
    <n v="108900.00000000001"/>
    <n v="0"/>
    <n v="0"/>
    <n v="0"/>
    <n v="0"/>
    <n v="0"/>
    <n v="350900.00000000006"/>
    <s v="USD"/>
    <n v="266200.00000000006"/>
    <n v="652190.00000000012"/>
    <s v="1-5 Years"/>
    <n v="242000.00000000006"/>
    <n v="350900.00000000006"/>
    <n v="266200.00000000006"/>
    <n v="652190.00000000012"/>
    <n v="9.9999999999999978E-2"/>
    <n v="24200"/>
    <n v="108900"/>
  </r>
  <r>
    <s v="Employee 1215"/>
    <x v="3"/>
    <s v="San Francisco"/>
    <s v="United States of America"/>
    <s v="Americas"/>
    <d v="2019-07-15T00:00:00"/>
    <d v="2022-12-01T00:00:00"/>
    <s v="Client Businesses Platform"/>
    <s v="Z"/>
    <s v="Y"/>
    <s v="USD"/>
    <n v="145024"/>
    <n v="74250"/>
    <n v="0"/>
    <n v="0"/>
    <n v="74250"/>
    <n v="0"/>
    <n v="0"/>
    <n v="0"/>
    <n v="0"/>
    <n v="0"/>
    <n v="219274"/>
    <s v="USD"/>
    <n v="166777.59999999998"/>
    <n v="418942.69999999995"/>
    <s v="1-5 Years"/>
    <n v="145024"/>
    <n v="219274"/>
    <n v="166777.59999999998"/>
    <n v="418942.69999999995"/>
    <n v="0.14999999999999983"/>
    <n v="21753.599999999977"/>
    <n v="74250"/>
  </r>
  <r>
    <s v="Employee 1216"/>
    <x v="0"/>
    <s v="San Francisco"/>
    <s v="United States of America"/>
    <s v="Americas"/>
    <d v="2019-08-01T00:00:00"/>
    <d v="2022-12-01T00:00:00"/>
    <s v="Operating Platform"/>
    <s v="A"/>
    <s v="B"/>
    <s v="USD"/>
    <n v="166320"/>
    <n v="44280.500000000007"/>
    <n v="0"/>
    <n v="0"/>
    <n v="44280.500000000007"/>
    <n v="0"/>
    <n v="0"/>
    <n v="0"/>
    <n v="0"/>
    <n v="0"/>
    <n v="210600.5"/>
    <s v="USD"/>
    <n v="167983.2"/>
    <n v="380689.70500000002"/>
    <s v="1-5 Years"/>
    <n v="166320"/>
    <n v="210600.5"/>
    <n v="167983.2"/>
    <n v="380689.70500000002"/>
    <n v="1.000000000000007E-2"/>
    <n v="1663.2000000000116"/>
    <n v="44280.5"/>
  </r>
  <r>
    <s v="Employee 1217"/>
    <x v="3"/>
    <s v="Toronto"/>
    <s v="Canada"/>
    <s v="Americas"/>
    <d v="2019-08-01T00:00:00"/>
    <d v="2022-12-01T00:00:00"/>
    <s v="Operating Platform"/>
    <s v="C"/>
    <s v="M"/>
    <s v="CAD"/>
    <n v="134853.07"/>
    <n v="20020"/>
    <n v="0"/>
    <n v="0"/>
    <n v="20020"/>
    <n v="0"/>
    <n v="0"/>
    <n v="0"/>
    <n v="0"/>
    <n v="0"/>
    <n v="154873.07"/>
    <s v="CAD"/>
    <n v="151035.43840000001"/>
    <n v="324493.27679999999"/>
    <s v="1-5 Years"/>
    <n v="103957.03823620106"/>
    <n v="119390.27906259637"/>
    <n v="116431.88282454519"/>
    <n v="250148.99537465311"/>
    <n v="0.12000000000000004"/>
    <n v="16182.368400000007"/>
    <n v="15433.240826395311"/>
  </r>
  <r>
    <s v="Employee 1218"/>
    <x v="0"/>
    <s v="San Francisco"/>
    <s v="United States of America"/>
    <s v="Americas"/>
    <d v="2019-08-05T00:00:00"/>
    <d v="2022-12-01T00:00:00"/>
    <s v="ETF and Index Investments Platform"/>
    <s v="P"/>
    <s v="F"/>
    <s v="USD"/>
    <n v="212095.40000000005"/>
    <n v="265265"/>
    <n v="0"/>
    <n v="0"/>
    <n v="265265"/>
    <n v="0"/>
    <n v="0"/>
    <n v="0"/>
    <n v="0"/>
    <n v="0"/>
    <n v="477360.4"/>
    <s v="USD"/>
    <n v="241788.75600000008"/>
    <n v="785979.61200000008"/>
    <s v="1-5 Years"/>
    <n v="212095.40000000005"/>
    <n v="477360.4"/>
    <n v="241788.75600000008"/>
    <n v="785979.61200000008"/>
    <n v="0.1400000000000001"/>
    <n v="29693.356000000029"/>
    <n v="265265"/>
  </r>
  <r>
    <s v="Employee 1219"/>
    <x v="3"/>
    <s v="San Francisco"/>
    <s v="United States of America"/>
    <s v="Americas"/>
    <d v="2019-08-12T00:00:00"/>
    <d v="2022-12-01T00:00:00"/>
    <s v="ETF and Index Investments Platform"/>
    <s v="D"/>
    <s v="X"/>
    <s v="USD"/>
    <n v="206910.00000000006"/>
    <n v="61490"/>
    <n v="0"/>
    <n v="0"/>
    <n v="61490"/>
    <n v="0"/>
    <n v="0"/>
    <n v="0"/>
    <n v="0"/>
    <n v="0"/>
    <n v="268400.00000000006"/>
    <s v="USD"/>
    <n v="237946.50000000006"/>
    <n v="546606.50000000012"/>
    <s v="1-5 Years"/>
    <n v="206910.00000000006"/>
    <n v="268400.00000000006"/>
    <n v="237946.50000000006"/>
    <n v="546606.50000000012"/>
    <n v="0.14999999999999997"/>
    <n v="31036.5"/>
    <n v="61490"/>
  </r>
  <r>
    <s v="Employee 122"/>
    <x v="0"/>
    <s v="London"/>
    <s v="United Kingdom"/>
    <s v="EMEA"/>
    <d v="2007-05-21T00:00:00"/>
    <d v="2022-12-01T00:00:00"/>
    <s v="Operating Platform"/>
    <s v="D"/>
    <s v="X"/>
    <s v="GBP"/>
    <n v="139459.43"/>
    <n v="40326"/>
    <n v="0"/>
    <n v="0"/>
    <n v="40326"/>
    <n v="0"/>
    <n v="0"/>
    <n v="0"/>
    <n v="0"/>
    <n v="0"/>
    <n v="179785.43"/>
    <s v="GBP"/>
    <n v="152010.7787"/>
    <n v="347976.89740000002"/>
    <s v="&gt;5 Years"/>
    <n v="185571.69054004885"/>
    <n v="239231.48244309914"/>
    <n v="202273.14268865323"/>
    <n v="463035.45855163131"/>
    <n v="8.9999999999999913E-2"/>
    <n v="12551.348700000002"/>
    <n v="53659.791903050296"/>
  </r>
  <r>
    <s v="Employee 1220"/>
    <x v="4"/>
    <s v="San Francisco"/>
    <s v="United States of America"/>
    <s v="Americas"/>
    <d v="2019-09-09T00:00:00"/>
    <d v="2022-12-01T00:00:00"/>
    <s v="Investments Platform"/>
    <s v="V"/>
    <s v="E"/>
    <s v="USD"/>
    <n v="275880.00000000006"/>
    <n v="440220.00000000006"/>
    <n v="0"/>
    <n v="0"/>
    <n v="440220.00000000006"/>
    <n v="0"/>
    <n v="0"/>
    <n v="0"/>
    <n v="0"/>
    <n v="0"/>
    <n v="716100.00000000012"/>
    <s v="USD"/>
    <n v="311744.40000000002"/>
    <n v="1120937.4000000001"/>
    <s v="1-5 Years"/>
    <n v="275880.00000000006"/>
    <n v="716100.00000000012"/>
    <n v="311744.40000000002"/>
    <n v="1120937.4000000001"/>
    <n v="0.12999999999999984"/>
    <n v="35864.399999999965"/>
    <n v="440220.00000000006"/>
  </r>
  <r>
    <s v="Employee 1221"/>
    <x v="1"/>
    <s v="London"/>
    <s v="United Kingdom"/>
    <s v="EMEA"/>
    <d v="2019-08-12T00:00:00"/>
    <d v="2022-12-01T00:00:00"/>
    <s v="Client Businesses Platform"/>
    <s v="Y"/>
    <s v="B"/>
    <s v="GBP"/>
    <n v="75240.000000000015"/>
    <n v="17765"/>
    <n v="0"/>
    <n v="0"/>
    <n v="17765"/>
    <n v="0"/>
    <n v="0"/>
    <n v="0"/>
    <n v="0"/>
    <n v="0"/>
    <n v="93005.000000000015"/>
    <s v="GBP"/>
    <n v="79754.400000000023"/>
    <n v="178339.70000000007"/>
    <s v="1-5 Years"/>
    <n v="100118.10600569124"/>
    <n v="123757.10325703501"/>
    <n v="106125.19236603273"/>
    <n v="237307.72181848987"/>
    <n v="6.0000000000000164E-2"/>
    <n v="4514.4000000000087"/>
    <n v="23638.997251343768"/>
  </r>
  <r>
    <s v="Employee 1222"/>
    <x v="3"/>
    <s v="Philadelphia"/>
    <s v="United States of America"/>
    <s v="Americas"/>
    <d v="2019-09-01T00:00:00"/>
    <d v="2022-12-01T00:00:00"/>
    <s v="Investments Platform"/>
    <s v="B"/>
    <s v="Q"/>
    <s v="USD"/>
    <n v="154440"/>
    <n v="56870"/>
    <n v="0"/>
    <n v="0"/>
    <n v="56870"/>
    <n v="0"/>
    <n v="0"/>
    <n v="0"/>
    <n v="0"/>
    <n v="0"/>
    <n v="211310"/>
    <s v="USD"/>
    <n v="172972.80000000002"/>
    <n v="409640"/>
    <s v="1-5 Years"/>
    <n v="154440"/>
    <n v="211310"/>
    <n v="172972.80000000002"/>
    <n v="409640"/>
    <n v="0.12000000000000011"/>
    <n v="18532.800000000017"/>
    <n v="56870"/>
  </r>
  <r>
    <s v="Employee 1223"/>
    <x v="3"/>
    <s v="San Francisco"/>
    <s v="United States of America"/>
    <s v="Americas"/>
    <d v="2022-03-28T00:00:00"/>
    <d v="2022-12-01T00:00:00"/>
    <s v="Corporate and Risk Platform"/>
    <s v="G"/>
    <s v="H"/>
    <s v="USD"/>
    <n v="158620"/>
    <n v="30030"/>
    <n v="0"/>
    <n v="0"/>
    <n v="30030"/>
    <n v="0"/>
    <n v="0"/>
    <n v="0"/>
    <n v="0"/>
    <n v="0"/>
    <n v="188650"/>
    <s v="USD"/>
    <n v="180826.80000000002"/>
    <n v="395887.80000000005"/>
    <s v="&lt;1 Year"/>
    <n v="158620"/>
    <n v="188650"/>
    <n v="180826.80000000002"/>
    <n v="395887.80000000005"/>
    <n v="0.1400000000000001"/>
    <n v="22206.800000000017"/>
    <n v="30030"/>
  </r>
  <r>
    <s v="Employee 1224"/>
    <x v="3"/>
    <s v="San Francisco"/>
    <s v="United States of America"/>
    <s v="Americas"/>
    <d v="2019-08-19T00:00:00"/>
    <d v="2022-12-01T00:00:00"/>
    <s v="ETF and Index Investments Platform"/>
    <s v="Z"/>
    <s v="C"/>
    <s v="USD"/>
    <n v="164285"/>
    <n v="57475.000000000007"/>
    <n v="0"/>
    <n v="0"/>
    <n v="57475.000000000007"/>
    <n v="0"/>
    <n v="0"/>
    <n v="0"/>
    <n v="0"/>
    <n v="0"/>
    <n v="221760"/>
    <s v="USD"/>
    <n v="174142.1"/>
    <n v="409207.7"/>
    <s v="1-5 Years"/>
    <n v="164285"/>
    <n v="221760"/>
    <n v="174142.1"/>
    <n v="409207.7"/>
    <n v="6.0000000000000032E-2"/>
    <n v="9857.1000000000058"/>
    <n v="57475"/>
  </r>
  <r>
    <s v="Employee 1225"/>
    <x v="7"/>
    <s v="San Francisco"/>
    <s v="United States of America"/>
    <s v="Americas"/>
    <d v="2019-08-21T00:00:00"/>
    <d v="2022-12-01T00:00:00"/>
    <s v="Investments Platform"/>
    <s v="Z"/>
    <s v="R"/>
    <s v="USD"/>
    <n v="94160"/>
    <n v="18920"/>
    <n v="0"/>
    <n v="0"/>
    <n v="18920"/>
    <n v="0"/>
    <n v="0"/>
    <n v="0"/>
    <n v="0"/>
    <n v="0"/>
    <n v="113080"/>
    <s v="USD"/>
    <n v="100751.20000000001"/>
    <n v="221746.80000000002"/>
    <s v="1-5 Years"/>
    <n v="94160"/>
    <n v="113080"/>
    <n v="100751.20000000001"/>
    <n v="221746.80000000002"/>
    <n v="7.0000000000000118E-2"/>
    <n v="6591.2000000000116"/>
    <n v="18920"/>
  </r>
  <r>
    <s v="Employee 1226"/>
    <x v="0"/>
    <s v="London"/>
    <s v="United Kingdom"/>
    <s v="EMEA"/>
    <d v="2019-09-03T00:00:00"/>
    <d v="2022-12-01T00:00:00"/>
    <s v="Operating Platform"/>
    <s v="D"/>
    <s v="M"/>
    <s v="GBP"/>
    <n v="121176.00000000001"/>
    <n v="45276.000000000007"/>
    <n v="0"/>
    <n v="0"/>
    <n v="45276.000000000007"/>
    <n v="0"/>
    <n v="0"/>
    <n v="0"/>
    <n v="0"/>
    <n v="0"/>
    <n v="166452.00000000003"/>
    <s v="GBP"/>
    <n v="132081.84000000003"/>
    <n v="313514.52000000008"/>
    <s v="1-5 Years"/>
    <n v="161242.84440916587"/>
    <n v="221489.35381259062"/>
    <n v="175754.70040599082"/>
    <n v="417178.09606171463"/>
    <n v="9.0000000000000108E-2"/>
    <n v="10905.840000000011"/>
    <n v="60246.509403424745"/>
  </r>
  <r>
    <s v="Employee 1227"/>
    <x v="3"/>
    <s v="San Francisco"/>
    <s v="United States of America"/>
    <s v="Americas"/>
    <d v="2019-08-19T00:00:00"/>
    <d v="2022-12-01T00:00:00"/>
    <s v="Corporate and Risk Platform"/>
    <s v="O"/>
    <s v="I"/>
    <s v="USD"/>
    <n v="162756"/>
    <n v="10780"/>
    <n v="0"/>
    <n v="0"/>
    <n v="10780"/>
    <n v="0"/>
    <n v="0"/>
    <n v="0"/>
    <n v="0"/>
    <n v="0"/>
    <n v="173536"/>
    <s v="USD"/>
    <n v="167638.68"/>
    <n v="346380.76"/>
    <s v="1-5 Years"/>
    <n v="162756"/>
    <n v="173536"/>
    <n v="167638.68"/>
    <n v="346380.76"/>
    <n v="2.9999999999999957E-2"/>
    <n v="4882.679999999993"/>
    <n v="10780"/>
  </r>
  <r>
    <s v="Employee 1228"/>
    <x v="1"/>
    <s v="London"/>
    <s v="United Kingdom"/>
    <s v="EMEA"/>
    <d v="2019-08-19T00:00:00"/>
    <d v="2022-12-01T00:00:00"/>
    <s v="Operating Platform"/>
    <s v="L"/>
    <s v="H"/>
    <s v="GBP"/>
    <n v="68640"/>
    <n v="8415"/>
    <n v="0"/>
    <n v="0"/>
    <n v="8415"/>
    <n v="0"/>
    <n v="0"/>
    <n v="0"/>
    <n v="0"/>
    <n v="0"/>
    <n v="77055"/>
    <s v="GBP"/>
    <n v="76876.800000000003"/>
    <n v="163178.4"/>
    <s v="1-5 Years"/>
    <n v="91335.816005191999"/>
    <n v="102533.23575582851"/>
    <n v="102296.11392581504"/>
    <n v="217133.33797234297"/>
    <n v="0.11999999999999997"/>
    <n v="8236.8000000000029"/>
    <n v="11197.419750636516"/>
  </r>
  <r>
    <s v="Employee 1229"/>
    <x v="0"/>
    <s v="San Francisco"/>
    <s v="United States of America"/>
    <s v="Americas"/>
    <d v="2019-09-03T00:00:00"/>
    <d v="2022-12-01T00:00:00"/>
    <s v="Operating Platform"/>
    <s v="N"/>
    <s v="S"/>
    <s v="USD"/>
    <n v="217745.00000000006"/>
    <n v="84788.000000000015"/>
    <n v="0"/>
    <n v="0"/>
    <n v="84788.000000000015"/>
    <n v="0"/>
    <n v="0"/>
    <n v="0"/>
    <n v="0"/>
    <n v="0"/>
    <n v="302533.00000000006"/>
    <s v="USD"/>
    <n v="232987.15000000008"/>
    <n v="556697.4600000002"/>
    <s v="1-5 Years"/>
    <n v="217745.00000000006"/>
    <n v="302533.00000000006"/>
    <n v="232987.15000000008"/>
    <n v="556697.4600000002"/>
    <n v="7.000000000000009E-2"/>
    <n v="15242.150000000023"/>
    <n v="84788"/>
  </r>
  <r>
    <s v="Employee 123"/>
    <x v="0"/>
    <s v="Paris"/>
    <s v="France"/>
    <s v="EMEA"/>
    <d v="2007-05-15T00:00:00"/>
    <d v="2022-12-01T00:00:00"/>
    <s v="Client Businesses Platform"/>
    <s v="X"/>
    <s v="G"/>
    <s v="EUR"/>
    <n v="142560"/>
    <n v="85360"/>
    <n v="0"/>
    <n v="0"/>
    <n v="85360"/>
    <n v="0"/>
    <n v="0"/>
    <n v="0"/>
    <n v="0"/>
    <n v="0"/>
    <n v="227920"/>
    <s v="EUR"/>
    <n v="151113.60000000001"/>
    <n v="392708.80000000005"/>
    <s v="&gt;5 Years"/>
    <n v="166410.28799574822"/>
    <n v="266051.0159932024"/>
    <n v="176394.9052754931"/>
    <n v="458408.98222828767"/>
    <n v="5.9999999999999928E-2"/>
    <n v="8553.6000000000058"/>
    <n v="99640.727997454174"/>
  </r>
  <r>
    <s v="Employee 1230"/>
    <x v="1"/>
    <s v="Princeton"/>
    <s v="United States of America"/>
    <s v="Americas"/>
    <d v="2019-09-09T00:00:00"/>
    <d v="2022-12-01T00:00:00"/>
    <s v="Regional Platform"/>
    <s v="U"/>
    <s v="U"/>
    <s v="USD"/>
    <n v="67320"/>
    <n v="0"/>
    <n v="0"/>
    <n v="0"/>
    <n v="0"/>
    <n v="0"/>
    <n v="0"/>
    <n v="0"/>
    <n v="0"/>
    <n v="0"/>
    <n v="67320"/>
    <s v="USD"/>
    <n v="67993.2"/>
    <n v="135986.4"/>
    <s v="1-5 Years"/>
    <n v="67320"/>
    <n v="67320"/>
    <n v="67993.2"/>
    <n v="135986.4"/>
    <n v="9.9999999999999568E-3"/>
    <n v="673.19999999999709"/>
    <n v="0"/>
  </r>
  <r>
    <s v="Employee 1231"/>
    <x v="4"/>
    <s v="New York"/>
    <s v="United States of America"/>
    <s v="Americas"/>
    <d v="2019-08-21T00:00:00"/>
    <d v="2022-12-01T00:00:00"/>
    <s v="Investments Platform"/>
    <s v="K"/>
    <s v="M"/>
    <s v="USD"/>
    <n v="275880.00000000006"/>
    <n v="558030"/>
    <n v="0"/>
    <n v="0"/>
    <n v="558030"/>
    <n v="0"/>
    <n v="0"/>
    <n v="0"/>
    <n v="0"/>
    <n v="162000"/>
    <n v="995910"/>
    <s v="USD"/>
    <n v="306226.8000000001"/>
    <n v="1231866.9000000004"/>
    <s v="1-5 Years"/>
    <n v="275880.00000000006"/>
    <n v="995910"/>
    <n v="306226.8000000001"/>
    <n v="1231866.9000000004"/>
    <n v="0.11000000000000014"/>
    <n v="30346.800000000047"/>
    <n v="720030"/>
  </r>
  <r>
    <s v="Employee 1232"/>
    <x v="3"/>
    <s v="London"/>
    <s v="United Kingdom"/>
    <s v="EMEA"/>
    <d v="2020-12-21T00:00:00"/>
    <d v="2022-12-01T00:00:00"/>
    <s v="Operating Platform"/>
    <s v="F"/>
    <s v="Z"/>
    <s v="GBP"/>
    <n v="62150"/>
    <n v="7007.0000000000009"/>
    <n v="0"/>
    <n v="0"/>
    <n v="7007.0000000000009"/>
    <n v="0"/>
    <n v="0"/>
    <n v="0"/>
    <n v="0"/>
    <n v="0"/>
    <n v="69157"/>
    <s v="GBP"/>
    <n v="67743.5"/>
    <n v="143124.63"/>
    <s v="1-5 Years"/>
    <n v="82699.89750470109"/>
    <n v="92023.762055231098"/>
    <n v="90142.888280124185"/>
    <n v="190448.7889203261"/>
    <n v="8.9999999999999969E-2"/>
    <n v="5593.5"/>
    <n v="9323.8645505300083"/>
  </r>
  <r>
    <s v="Employee 1233"/>
    <x v="3"/>
    <s v="San Francisco"/>
    <s v="United States of America"/>
    <s v="Americas"/>
    <d v="2019-08-26T00:00:00"/>
    <d v="2022-12-01T00:00:00"/>
    <s v="Operating Platform"/>
    <s v="X"/>
    <s v="P"/>
    <s v="USD"/>
    <n v="210622.50000000003"/>
    <n v="53900.000000000007"/>
    <n v="0"/>
    <n v="0"/>
    <n v="53900.000000000007"/>
    <n v="0"/>
    <n v="0"/>
    <n v="0"/>
    <n v="0"/>
    <n v="0"/>
    <n v="264522.50000000006"/>
    <s v="USD"/>
    <n v="240109.65000000005"/>
    <n v="541665.30000000016"/>
    <s v="1-5 Years"/>
    <n v="210622.50000000003"/>
    <n v="264522.50000000006"/>
    <n v="240109.65000000005"/>
    <n v="541665.30000000016"/>
    <n v="0.1400000000000001"/>
    <n v="29487.150000000023"/>
    <n v="53900.000000000029"/>
  </r>
  <r>
    <s v="Employee 1234"/>
    <x v="4"/>
    <s v="London"/>
    <s v="United Kingdom"/>
    <s v="EMEA"/>
    <d v="2019-08-24T00:00:00"/>
    <d v="2022-12-01T00:00:00"/>
    <s v="Investments Platform"/>
    <s v="K"/>
    <s v="D"/>
    <s v="GBP"/>
    <n v="213675.00000000006"/>
    <n v="2634412.0000000005"/>
    <n v="235120.16"/>
    <n v="0"/>
    <n v="2869532.1600000006"/>
    <n v="0"/>
    <n v="0"/>
    <n v="0"/>
    <n v="0"/>
    <n v="1674400.0000000002"/>
    <n v="4757607.1600000011"/>
    <s v="GBP"/>
    <n v="237179.25000000009"/>
    <n v="3398555.8200000008"/>
    <s v="1-5 Years"/>
    <n v="284326.63876616268"/>
    <n v="6330709.9678138709"/>
    <n v="315602.56903044059"/>
    <n v="4522288.3021400711"/>
    <n v="0.11000000000000004"/>
    <n v="23504.250000000029"/>
    <n v="6046383.3290477078"/>
  </r>
  <r>
    <s v="Employee 1235"/>
    <x v="0"/>
    <s v="London"/>
    <s v="United Kingdom"/>
    <s v="EMEA"/>
    <d v="2019-08-26T00:00:00"/>
    <d v="2022-12-01T00:00:00"/>
    <s v="Client Businesses Platform"/>
    <s v="D"/>
    <s v="O"/>
    <s v="GBP"/>
    <n v="123585.00000000003"/>
    <n v="79079"/>
    <n v="0"/>
    <n v="0"/>
    <n v="79079"/>
    <n v="0"/>
    <n v="0"/>
    <n v="0"/>
    <n v="0"/>
    <n v="0"/>
    <n v="202664.00000000003"/>
    <s v="GBP"/>
    <n v="133471.80000000005"/>
    <n v="352348.9200000001"/>
    <s v="1-5 Years"/>
    <n v="164448.38025934814"/>
    <n v="269674.85161532974"/>
    <n v="177604.25068009598"/>
    <n v="468853.09042465215"/>
    <n v="7.999999999999996E-2"/>
    <n v="9886.8000000000175"/>
    <n v="105226.4713559816"/>
  </r>
  <r>
    <s v="Employee 1236"/>
    <x v="0"/>
    <s v="San Francisco"/>
    <s v="United States of America"/>
    <s v="Americas"/>
    <d v="2019-08-26T00:00:00"/>
    <d v="2022-12-01T00:00:00"/>
    <s v="Client Businesses Platform"/>
    <s v="E"/>
    <s v="G"/>
    <s v="USD"/>
    <n v="213570.50000000003"/>
    <n v="121968"/>
    <n v="0"/>
    <n v="0"/>
    <n v="121968"/>
    <n v="0"/>
    <n v="0"/>
    <n v="0"/>
    <n v="0"/>
    <n v="0"/>
    <n v="335538.5"/>
    <s v="USD"/>
    <n v="230656.14000000004"/>
    <n v="593037.72000000009"/>
    <s v="1-5 Years"/>
    <n v="213570.50000000003"/>
    <n v="335538.5"/>
    <n v="230656.14000000004"/>
    <n v="593037.72000000009"/>
    <n v="8.0000000000000057E-2"/>
    <n v="17085.640000000014"/>
    <n v="121967.99999999997"/>
  </r>
  <r>
    <s v="Employee 1237"/>
    <x v="0"/>
    <s v="London"/>
    <s v="United Kingdom"/>
    <s v="EMEA"/>
    <d v="2019-09-03T00:00:00"/>
    <d v="2022-12-01T00:00:00"/>
    <s v="Corporate and Risk Platform"/>
    <s v="R"/>
    <s v="K"/>
    <s v="GBP"/>
    <n v="145200"/>
    <n v="45045.000000000007"/>
    <n v="0"/>
    <n v="0"/>
    <n v="45045.000000000007"/>
    <n v="0"/>
    <n v="0"/>
    <n v="0"/>
    <n v="0"/>
    <n v="0"/>
    <n v="190245"/>
    <s v="GBP"/>
    <n v="151008"/>
    <n v="348862.80000000005"/>
    <s v="1-5 Years"/>
    <n v="193210.38001098306"/>
    <n v="253149.5092643903"/>
    <n v="200938.79521142237"/>
    <n v="464214.28484638839"/>
    <n v="3.9999999999999938E-2"/>
    <n v="5808"/>
    <n v="59939.129253407242"/>
  </r>
  <r>
    <s v="Employee 1238"/>
    <x v="1"/>
    <s v="London"/>
    <s v="United Kingdom"/>
    <s v="EMEA"/>
    <d v="2019-09-09T00:00:00"/>
    <d v="2022-12-01T00:00:00"/>
    <s v="Investments Platform"/>
    <s v="C"/>
    <s v="E"/>
    <s v="GBP"/>
    <n v="75240.000000000015"/>
    <n v="9900"/>
    <n v="0"/>
    <n v="0"/>
    <n v="9900"/>
    <n v="0"/>
    <n v="0"/>
    <n v="0"/>
    <n v="0"/>
    <n v="0"/>
    <n v="85140.000000000015"/>
    <s v="GBP"/>
    <n v="86526.000000000015"/>
    <n v="184437.00000000003"/>
    <s v="1-5 Years"/>
    <n v="100118.10600569124"/>
    <n v="113291.54100644009"/>
    <n v="115135.82190654492"/>
    <n v="245421.09406395102"/>
    <n v="0.14999999999999997"/>
    <n v="11286"/>
    <n v="13173.435000748854"/>
  </r>
  <r>
    <s v="Employee 1239"/>
    <x v="7"/>
    <s v="San Francisco"/>
    <s v="United States of America"/>
    <s v="Americas"/>
    <d v="2020-09-21T00:00:00"/>
    <d v="2022-12-01T00:00:00"/>
    <s v="Regional Platform"/>
    <s v="F"/>
    <s v="F"/>
    <s v="USD"/>
    <n v="90640"/>
    <n v="37339.5"/>
    <n v="0"/>
    <n v="0"/>
    <n v="37339.5"/>
    <n v="0"/>
    <n v="5294"/>
    <n v="0"/>
    <n v="5294"/>
    <n v="0"/>
    <n v="133273.5"/>
    <s v="USD"/>
    <n v="95172"/>
    <n v="229550.47499999998"/>
    <s v="1-5 Years"/>
    <n v="90640"/>
    <n v="133273.5"/>
    <n v="95172"/>
    <n v="229550.47499999998"/>
    <n v="0.05"/>
    <n v="4532"/>
    <n v="42633.5"/>
  </r>
  <r>
    <s v="Employee 124"/>
    <x v="0"/>
    <s v="New York"/>
    <s v="United States of America"/>
    <s v="Americas"/>
    <d v="2009-12-01T00:00:00"/>
    <d v="2022-12-01T00:00:00"/>
    <s v="Client Businesses Platform"/>
    <s v="F"/>
    <s v="G"/>
    <s v="USD"/>
    <n v="161095"/>
    <n v="85085.000000000015"/>
    <n v="0"/>
    <n v="0"/>
    <n v="85085.000000000015"/>
    <n v="0"/>
    <n v="0"/>
    <n v="0"/>
    <n v="0"/>
    <n v="0"/>
    <n v="246180"/>
    <s v="USD"/>
    <n v="180426.40000000002"/>
    <n v="456148.00000000006"/>
    <s v="&gt;5 Years"/>
    <n v="161095"/>
    <n v="246180"/>
    <n v="180426.40000000002"/>
    <n v="456148.00000000006"/>
    <n v="0.12000000000000015"/>
    <n v="19331.400000000023"/>
    <n v="85085"/>
  </r>
  <r>
    <s v="Employee 1240"/>
    <x v="3"/>
    <s v="Toronto"/>
    <s v="Canada"/>
    <s v="Americas"/>
    <d v="2019-09-09T00:00:00"/>
    <d v="2022-12-01T00:00:00"/>
    <s v="Operating Platform"/>
    <s v="D"/>
    <s v="K"/>
    <s v="CAD"/>
    <n v="176748"/>
    <n v="51480.000000000007"/>
    <n v="0"/>
    <n v="0"/>
    <n v="51480.000000000007"/>
    <n v="0"/>
    <n v="0"/>
    <n v="0"/>
    <n v="0"/>
    <n v="0"/>
    <n v="228228"/>
    <s v="CAD"/>
    <n v="180282.96"/>
    <n v="413075.52"/>
    <s v="1-5 Years"/>
    <n v="136253.46901017576"/>
    <n v="175938.94542090659"/>
    <n v="138978.53839037928"/>
    <n v="318436.26271970401"/>
    <n v="2.0000000000000063E-2"/>
    <n v="3534.9599999999919"/>
    <n v="39685.476410730829"/>
  </r>
  <r>
    <s v="Employee 1241"/>
    <x v="1"/>
    <s v="London"/>
    <s v="United Kingdom"/>
    <s v="EMEA"/>
    <d v="2019-08-27T00:00:00"/>
    <d v="2022-12-01T00:00:00"/>
    <s v="Operating Platform"/>
    <s v="H"/>
    <s v="H"/>
    <s v="GBP"/>
    <n v="67356.850000000006"/>
    <n v="17110.5"/>
    <n v="0"/>
    <n v="0"/>
    <n v="17110.5"/>
    <n v="0"/>
    <n v="0"/>
    <n v="0"/>
    <n v="0"/>
    <n v="0"/>
    <n v="84467.35"/>
    <s v="GBP"/>
    <n v="77460.377500000002"/>
    <n v="174597.83000000002"/>
    <s v="1-5 Years"/>
    <n v="89628.39245759495"/>
    <n v="112396.4792838892"/>
    <n v="103072.65132623418"/>
    <n v="232328.60250270675"/>
    <n v="0.14999999999999983"/>
    <n v="10103.527499999997"/>
    <n v="22768.086826294253"/>
  </r>
  <r>
    <s v="Employee 1242"/>
    <x v="4"/>
    <s v="New York"/>
    <s v="United States of America"/>
    <s v="Americas"/>
    <d v="2019-09-02T00:00:00"/>
    <d v="2022-12-01T00:00:00"/>
    <s v="Client Businesses Platform"/>
    <s v="J"/>
    <s v="F"/>
    <s v="USD"/>
    <n v="271040.00000000006"/>
    <n v="726000.00000000012"/>
    <n v="0"/>
    <n v="0"/>
    <n v="726000.00000000012"/>
    <n v="0"/>
    <n v="0"/>
    <n v="0"/>
    <n v="0"/>
    <n v="105000"/>
    <n v="1102040.0000000002"/>
    <s v="USD"/>
    <n v="276460.80000000005"/>
    <n v="1293441.6000000001"/>
    <s v="1-5 Years"/>
    <n v="271040.00000000006"/>
    <n v="1102040.0000000002"/>
    <n v="276460.80000000005"/>
    <n v="1293441.6000000001"/>
    <n v="1.9999999999999952E-2"/>
    <n v="5420.7999999999884"/>
    <n v="831000.00000000023"/>
  </r>
  <r>
    <s v="Employee 1243"/>
    <x v="1"/>
    <s v="London"/>
    <s v="United Kingdom"/>
    <s v="EMEA"/>
    <d v="2019-09-02T00:00:00"/>
    <d v="2022-12-01T00:00:00"/>
    <s v="Operating Platform"/>
    <s v="I"/>
    <s v="M"/>
    <s v="GBP"/>
    <n v="65917.500000000015"/>
    <n v="14833.5"/>
    <n v="0"/>
    <n v="0"/>
    <n v="14833.5"/>
    <n v="0"/>
    <n v="0"/>
    <n v="0"/>
    <n v="0"/>
    <n v="0"/>
    <n v="80751.000000000015"/>
    <s v="GBP"/>
    <n v="66576.675000000017"/>
    <n v="148135.18500000006"/>
    <s v="1-5 Years"/>
    <n v="87713.121379986085"/>
    <n v="107451.3181561081"/>
    <n v="88590.252593785946"/>
    <n v="197116.08393145516"/>
    <n v="1.0000000000000004E-2"/>
    <n v="659.17500000000291"/>
    <n v="19738.196776122015"/>
  </r>
  <r>
    <s v="Employee 1244"/>
    <x v="5"/>
    <s v="San Francisco"/>
    <s v="United States of America"/>
    <s v="Americas"/>
    <d v="2019-09-02T00:00:00"/>
    <d v="2022-12-01T00:00:00"/>
    <s v="Operating Platform"/>
    <s v="L"/>
    <s v="U"/>
    <s v="USD"/>
    <n v="92323"/>
    <n v="52272.000000000007"/>
    <n v="0"/>
    <n v="0"/>
    <n v="52272.000000000007"/>
    <n v="0"/>
    <n v="0"/>
    <n v="0"/>
    <n v="0"/>
    <n v="0"/>
    <n v="144595"/>
    <s v="USD"/>
    <n v="100632.07"/>
    <n v="258240.62000000002"/>
    <s v="1-5 Years"/>
    <n v="92323"/>
    <n v="144595"/>
    <n v="100632.07"/>
    <n v="258240.62000000002"/>
    <n v="9.000000000000008E-2"/>
    <n v="8309.070000000007"/>
    <n v="52272"/>
  </r>
  <r>
    <s v="Employee 1245"/>
    <x v="3"/>
    <s v="San Francisco"/>
    <s v="United States of America"/>
    <s v="Americas"/>
    <d v="2019-09-02T00:00:00"/>
    <d v="2022-12-01T00:00:00"/>
    <s v="ETF and Index Investments Platform"/>
    <s v="Q"/>
    <s v="Y"/>
    <s v="USD"/>
    <n v="172480.00000000003"/>
    <n v="70070"/>
    <n v="0"/>
    <n v="0"/>
    <n v="70070"/>
    <n v="0"/>
    <n v="0"/>
    <n v="0"/>
    <n v="0"/>
    <n v="0"/>
    <n v="242550.00000000003"/>
    <s v="USD"/>
    <n v="179379.20000000004"/>
    <n v="431631.20000000007"/>
    <s v="1-5 Years"/>
    <n v="172480.00000000003"/>
    <n v="242550.00000000003"/>
    <n v="179379.20000000004"/>
    <n v="431631.20000000007"/>
    <n v="4.0000000000000063E-2"/>
    <n v="6899.2000000000116"/>
    <n v="70070"/>
  </r>
  <r>
    <s v="Employee 1246"/>
    <x v="3"/>
    <s v="Edinburgh"/>
    <s v="United Kingdom"/>
    <s v="EMEA"/>
    <d v="2019-09-02T00:00:00"/>
    <d v="2022-12-01T00:00:00"/>
    <s v="Operating Platform"/>
    <s v="D"/>
    <s v="T"/>
    <s v="GBP"/>
    <n v="54692"/>
    <n v="8058.6000000000013"/>
    <n v="0"/>
    <n v="0"/>
    <n v="8058.6000000000013"/>
    <n v="0"/>
    <n v="0"/>
    <n v="0"/>
    <n v="0"/>
    <n v="0"/>
    <n v="62750.6"/>
    <s v="GBP"/>
    <n v="57426.600000000006"/>
    <n v="123314.73000000001"/>
    <s v="1-5 Years"/>
    <n v="72775.909804136958"/>
    <n v="83499.085894746517"/>
    <n v="76414.705294343803"/>
    <n v="164088.74548382766"/>
    <n v="4.9999999999999961E-2"/>
    <n v="2734.6000000000058"/>
    <n v="10723.176090609559"/>
  </r>
  <r>
    <s v="Employee 1247"/>
    <x v="3"/>
    <s v="San Francisco"/>
    <s v="United States of America"/>
    <s v="Americas"/>
    <d v="2019-09-16T00:00:00"/>
    <d v="2022-12-01T00:00:00"/>
    <s v="Operating Platform"/>
    <s v="T"/>
    <s v="J"/>
    <s v="USD"/>
    <n v="164835"/>
    <n v="40837.5"/>
    <n v="0"/>
    <n v="0"/>
    <n v="40837.5"/>
    <n v="0"/>
    <n v="0"/>
    <n v="0"/>
    <n v="0"/>
    <n v="0"/>
    <n v="205672.5"/>
    <s v="USD"/>
    <n v="174725.1"/>
    <n v="392737.95"/>
    <s v="1-5 Years"/>
    <n v="164835"/>
    <n v="205672.5"/>
    <n v="174725.1"/>
    <n v="392737.95"/>
    <n v="6.0000000000000032E-2"/>
    <n v="9890.1000000000058"/>
    <n v="40837.5"/>
  </r>
  <r>
    <s v="Employee 1248"/>
    <x v="4"/>
    <s v="London"/>
    <s v="United Kingdom"/>
    <s v="EMEA"/>
    <d v="2019-09-16T00:00:00"/>
    <d v="2022-12-01T00:00:00"/>
    <s v="Client Businesses Platform"/>
    <s v="K"/>
    <s v="N"/>
    <s v="GBP"/>
    <n v="200640.00000000003"/>
    <n v="377520.00000000006"/>
    <n v="0"/>
    <n v="0"/>
    <n v="377520.00000000006"/>
    <n v="0"/>
    <n v="0"/>
    <n v="0"/>
    <n v="0"/>
    <n v="319300"/>
    <n v="897460.00000000012"/>
    <s v="GBP"/>
    <n v="226723.20000000001"/>
    <n v="880044"/>
    <s v="1-5 Years"/>
    <n v="266981.61601517664"/>
    <n v="1194205.1490678848"/>
    <n v="301689.2260971496"/>
    <n v="1171030.5486665673"/>
    <n v="0.13"/>
    <n v="26083.199999999983"/>
    <n v="927223.53305270814"/>
  </r>
  <r>
    <s v="Employee 1249"/>
    <x v="4"/>
    <s v="San Francisco"/>
    <s v="United States of America"/>
    <s v="Americas"/>
    <d v="2020-02-10T00:00:00"/>
    <d v="2022-12-01T00:00:00"/>
    <s v="Investments Platform"/>
    <s v="F"/>
    <s v="Q"/>
    <s v="USD"/>
    <n v="224400.00000000003"/>
    <n v="0"/>
    <n v="654000"/>
    <n v="0"/>
    <n v="654000"/>
    <n v="0"/>
    <n v="0"/>
    <n v="0"/>
    <n v="0"/>
    <n v="0"/>
    <n v="878400"/>
    <s v="USD"/>
    <n v="233376.00000000003"/>
    <n v="466752.00000000006"/>
    <s v="1-5 Years"/>
    <n v="224400.00000000003"/>
    <n v="878400"/>
    <n v="233376.00000000003"/>
    <n v="466752.00000000006"/>
    <n v="3.9999999999999994E-2"/>
    <n v="8976"/>
    <n v="654000"/>
  </r>
  <r>
    <s v="Employee 125"/>
    <x v="3"/>
    <s v="Edinburgh"/>
    <s v="United Kingdom"/>
    <s v="EMEA"/>
    <d v="2007-06-11T00:00:00"/>
    <d v="2022-12-01T00:00:00"/>
    <s v="Client Businesses Platform"/>
    <s v="W"/>
    <s v="Z"/>
    <s v="GBP"/>
    <n v="71379"/>
    <n v="19437"/>
    <n v="0"/>
    <n v="0"/>
    <n v="19437"/>
    <n v="0"/>
    <n v="0"/>
    <n v="0"/>
    <n v="0"/>
    <n v="0"/>
    <n v="90816"/>
    <s v="GBP"/>
    <n v="72092.789999999994"/>
    <n v="163816.94999999998"/>
    <s v="&gt;5 Years"/>
    <n v="94980.46635539917"/>
    <n v="120844.31040686941"/>
    <n v="95930.271018953164"/>
    <n v="217983.02452989123"/>
    <n v="1.0000000000000024E-2"/>
    <n v="713.7899999999936"/>
    <n v="25863.844051470238"/>
  </r>
  <r>
    <s v="Employee 1250"/>
    <x v="3"/>
    <s v="San Francisco"/>
    <s v="United States of America"/>
    <s v="Americas"/>
    <d v="2019-09-09T00:00:00"/>
    <d v="2022-12-01T00:00:00"/>
    <s v="Operating Platform"/>
    <s v="H"/>
    <s v="Y"/>
    <s v="USD"/>
    <n v="181500.00000000003"/>
    <n v="32054"/>
    <n v="0"/>
    <n v="0"/>
    <n v="32054"/>
    <n v="0"/>
    <n v="0"/>
    <n v="0"/>
    <n v="0"/>
    <n v="0"/>
    <n v="213554.00000000003"/>
    <s v="USD"/>
    <n v="208725.00000000003"/>
    <n v="454312.10000000009"/>
    <s v="1-5 Years"/>
    <n v="181500.00000000003"/>
    <n v="213554.00000000003"/>
    <n v="208725.00000000003"/>
    <n v="454312.10000000009"/>
    <n v="0.14999999999999997"/>
    <n v="27225"/>
    <n v="32054"/>
  </r>
  <r>
    <s v="Employee 1251"/>
    <x v="0"/>
    <s v="New York"/>
    <s v="United States of America"/>
    <s v="Americas"/>
    <d v="2019-09-09T00:00:00"/>
    <d v="2022-12-01T00:00:00"/>
    <s v="Investments Platform"/>
    <s v="O"/>
    <s v="S"/>
    <s v="USD"/>
    <n v="198220.00000000003"/>
    <n v="171644.00000000003"/>
    <n v="0"/>
    <n v="0"/>
    <n v="171644.00000000003"/>
    <n v="0"/>
    <n v="0"/>
    <n v="0"/>
    <n v="0"/>
    <n v="0"/>
    <n v="369864.00000000006"/>
    <s v="USD"/>
    <n v="214077.60000000003"/>
    <n v="613530.72000000009"/>
    <s v="1-5 Years"/>
    <n v="198220.00000000003"/>
    <n v="369864.00000000006"/>
    <n v="214077.60000000003"/>
    <n v="613530.72000000009"/>
    <n v="8.0000000000000016E-2"/>
    <n v="15857.600000000006"/>
    <n v="171644.00000000003"/>
  </r>
  <r>
    <s v="Employee 1252"/>
    <x v="3"/>
    <s v="San Francisco"/>
    <s v="United States of America"/>
    <s v="Americas"/>
    <d v="2019-09-01T00:00:00"/>
    <d v="2022-12-01T00:00:00"/>
    <s v="Operating Platform"/>
    <s v="I"/>
    <s v="G"/>
    <s v="USD"/>
    <n v="152867"/>
    <n v="37488"/>
    <n v="0"/>
    <n v="0"/>
    <n v="37488"/>
    <n v="0"/>
    <n v="0"/>
    <n v="0"/>
    <n v="0"/>
    <n v="0"/>
    <n v="190355"/>
    <s v="USD"/>
    <n v="162039.02000000002"/>
    <n v="363815.32000000007"/>
    <s v="1-5 Years"/>
    <n v="152867"/>
    <n v="190355"/>
    <n v="162039.02000000002"/>
    <n v="363815.32000000007"/>
    <n v="6.0000000000000123E-2"/>
    <n v="9172.0200000000186"/>
    <n v="37488"/>
  </r>
  <r>
    <s v="Employee 1253"/>
    <x v="4"/>
    <s v="New York"/>
    <s v="United States of America"/>
    <s v="Americas"/>
    <d v="2019-09-23T00:00:00"/>
    <d v="2022-12-01T00:00:00"/>
    <s v="Corporate and Risk Platform"/>
    <s v="Y"/>
    <s v="P"/>
    <s v="USD"/>
    <n v="278300"/>
    <n v="592295"/>
    <n v="0"/>
    <n v="0"/>
    <n v="592295"/>
    <n v="0"/>
    <n v="0"/>
    <n v="0"/>
    <n v="0"/>
    <n v="260000"/>
    <n v="1130595"/>
    <s v="USD"/>
    <n v="317262.00000000006"/>
    <n v="1309740.3000000003"/>
    <s v="1-5 Years"/>
    <n v="278300"/>
    <n v="1130595"/>
    <n v="317262.00000000006"/>
    <n v="1309740.3000000003"/>
    <n v="0.14000000000000021"/>
    <n v="38962.000000000058"/>
    <n v="852295"/>
  </r>
  <r>
    <s v="Employee 1254"/>
    <x v="8"/>
    <s v="San Francisco"/>
    <s v="United States of America"/>
    <s v="Americas"/>
    <d v="2019-09-16T00:00:00"/>
    <d v="2022-12-01T00:00:00"/>
    <s v="Client Businesses Platform"/>
    <s v="Y"/>
    <s v="A"/>
    <s v="USD"/>
    <n v="93000"/>
    <n v="50000"/>
    <n v="1000"/>
    <n v="500"/>
    <n v="51500"/>
    <n v="3000"/>
    <n v="0"/>
    <n v="500"/>
    <n v="3500"/>
    <n v="15000"/>
    <n v="163000"/>
    <s v="USD"/>
    <n v="102300.00000000001"/>
    <n v="362450.00000000006"/>
    <s v="1-5 Years"/>
    <n v="93000"/>
    <n v="163000"/>
    <n v="102300.00000000001"/>
    <n v="362450.00000000006"/>
    <n v="0.10000000000000016"/>
    <n v="9300.0000000000146"/>
    <n v="70000"/>
  </r>
  <r>
    <s v="Employee 1255"/>
    <x v="0"/>
    <s v="New York"/>
    <s v="United States of America"/>
    <s v="Americas"/>
    <d v="2019-09-16T00:00:00"/>
    <d v="2022-12-01T00:00:00"/>
    <s v="Investments Platform"/>
    <s v="J"/>
    <s v="U"/>
    <s v="USD"/>
    <n v="221760.00000000006"/>
    <n v="391875.00000000006"/>
    <n v="27250.000000000004"/>
    <n v="0"/>
    <n v="419125.00000000006"/>
    <n v="0"/>
    <n v="0"/>
    <n v="0"/>
    <n v="0"/>
    <n v="0"/>
    <n v="640885.00000000012"/>
    <s v="USD"/>
    <n v="230630.40000000008"/>
    <n v="868810.80000000028"/>
    <s v="1-5 Years"/>
    <n v="221760.00000000006"/>
    <n v="640885.00000000012"/>
    <n v="230630.40000000008"/>
    <n v="868810.80000000028"/>
    <n v="4.0000000000000091E-2"/>
    <n v="8870.4000000000233"/>
    <n v="419125.00000000006"/>
  </r>
  <r>
    <s v="Employee 1256"/>
    <x v="3"/>
    <s v="San Francisco"/>
    <s v="United States of America"/>
    <s v="Americas"/>
    <d v="2019-10-07T00:00:00"/>
    <d v="2022-12-01T00:00:00"/>
    <s v="Operating Platform"/>
    <s v="O"/>
    <s v="Z"/>
    <s v="USD"/>
    <n v="153355.94999999998"/>
    <n v="28132.5"/>
    <n v="0"/>
    <n v="0"/>
    <n v="28132.5"/>
    <n v="0"/>
    <n v="0"/>
    <n v="0"/>
    <n v="0"/>
    <n v="0"/>
    <n v="181488.44999999998"/>
    <s v="USD"/>
    <n v="162557.307"/>
    <n v="354935.06400000001"/>
    <s v="1-5 Years"/>
    <n v="153355.94999999998"/>
    <n v="181488.44999999998"/>
    <n v="162557.307"/>
    <n v="354935.06400000001"/>
    <n v="6.0000000000000123E-2"/>
    <n v="9201.3570000000182"/>
    <n v="28132.5"/>
  </r>
  <r>
    <s v="Employee 1257"/>
    <x v="0"/>
    <s v="London"/>
    <s v="United Kingdom"/>
    <s v="EMEA"/>
    <d v="2019-09-16T00:00:00"/>
    <d v="2022-12-01T00:00:00"/>
    <s v="Operating Platform"/>
    <s v="D"/>
    <s v="F"/>
    <s v="GBP"/>
    <n v="138476.80000000002"/>
    <n v="29667"/>
    <n v="0"/>
    <n v="0"/>
    <n v="29667"/>
    <n v="0"/>
    <n v="0"/>
    <n v="0"/>
    <n v="0"/>
    <n v="0"/>
    <n v="168143.80000000002"/>
    <s v="GBP"/>
    <n v="153709.24800000002"/>
    <n v="340348.86600000004"/>
    <s v="1-5 Years"/>
    <n v="184264.15393047454"/>
    <n v="223740.54748271857"/>
    <n v="204533.21086282673"/>
    <n v="452885.21856864437"/>
    <n v="0.10999999999999996"/>
    <n v="15232.448000000004"/>
    <n v="39476.39355224403"/>
  </r>
  <r>
    <s v="Employee 1258"/>
    <x v="4"/>
    <s v="New York"/>
    <s v="United States of America"/>
    <s v="Americas"/>
    <d v="2019-09-16T00:00:00"/>
    <d v="2022-12-01T00:00:00"/>
    <s v="Investments Platform"/>
    <s v="I"/>
    <s v="Y"/>
    <s v="USD"/>
    <n v="372899.99999999994"/>
    <n v="1973950.0000000002"/>
    <n v="0"/>
    <n v="0"/>
    <n v="1973950.0000000002"/>
    <n v="0"/>
    <n v="0"/>
    <n v="0"/>
    <n v="0"/>
    <n v="618000"/>
    <n v="2964850"/>
    <s v="USD"/>
    <n v="421376.99999999988"/>
    <n v="3073317.5"/>
    <s v="1-5 Years"/>
    <n v="372899.99999999994"/>
    <n v="2964850"/>
    <n v="421376.99999999988"/>
    <n v="3073317.5"/>
    <n v="0.12999999999999987"/>
    <n v="48476.999999999942"/>
    <n v="2591950"/>
  </r>
  <r>
    <s v="Employee 1259"/>
    <x v="4"/>
    <s v="San Francisco"/>
    <s v="United States of America"/>
    <s v="Americas"/>
    <d v="2019-10-01T00:00:00"/>
    <d v="2022-12-01T00:00:00"/>
    <s v="Operating Platform"/>
    <s v="L"/>
    <s v="U"/>
    <s v="USD"/>
    <n v="297000"/>
    <n v="174240.00000000003"/>
    <n v="0"/>
    <n v="0"/>
    <n v="174240.00000000003"/>
    <n v="0"/>
    <n v="0"/>
    <n v="0"/>
    <n v="0"/>
    <n v="0"/>
    <n v="471240"/>
    <s v="USD"/>
    <n v="314820"/>
    <n v="814334.40000000014"/>
    <s v="1-5 Years"/>
    <n v="297000"/>
    <n v="471240"/>
    <n v="314820"/>
    <n v="814334.40000000014"/>
    <n v="0.06"/>
    <n v="17820"/>
    <n v="174240"/>
  </r>
  <r>
    <s v="Employee 126"/>
    <x v="3"/>
    <s v="Frankfurt"/>
    <s v="Germany"/>
    <s v="EMEA"/>
    <d v="2007-06-13T00:00:00"/>
    <d v="2022-12-01T00:00:00"/>
    <s v="Operating Platform"/>
    <s v="Y"/>
    <s v="Z"/>
    <s v="EUR"/>
    <n v="102850.00000000003"/>
    <n v="11435.600000000002"/>
    <n v="0"/>
    <n v="0"/>
    <n v="11435.600000000002"/>
    <n v="0"/>
    <n v="0"/>
    <n v="0"/>
    <n v="0"/>
    <n v="0"/>
    <n v="114285.60000000003"/>
    <s v="EUR"/>
    <n v="107992.50000000003"/>
    <n v="227992.38000000006"/>
    <s v="&gt;5 Years"/>
    <n v="120056.80499693258"/>
    <n v="133405.58087659153"/>
    <n v="126059.6452467792"/>
    <n v="266135.50516720029"/>
    <n v="4.9999999999999899E-2"/>
    <n v="5142.5"/>
    <n v="13348.775879658948"/>
  </r>
  <r>
    <s v="Employee 1260"/>
    <x v="4"/>
    <s v="San Francisco"/>
    <s v="United States of America"/>
    <s v="Americas"/>
    <d v="2019-09-23T00:00:00"/>
    <d v="2022-12-01T00:00:00"/>
    <s v="ETF and Index Investments Platform"/>
    <s v="M"/>
    <s v="I"/>
    <s v="USD"/>
    <n v="254100.00000000003"/>
    <n v="402050.00000000006"/>
    <n v="0"/>
    <n v="0"/>
    <n v="402050.00000000006"/>
    <n v="0"/>
    <n v="0"/>
    <n v="0"/>
    <n v="0"/>
    <n v="0"/>
    <n v="656150.00000000012"/>
    <s v="USD"/>
    <n v="264264.00000000006"/>
    <n v="946660.00000000023"/>
    <s v="1-5 Years"/>
    <n v="254100.00000000003"/>
    <n v="656150.00000000012"/>
    <n v="264264.00000000006"/>
    <n v="946660.00000000023"/>
    <n v="4.0000000000000112E-2"/>
    <n v="10164.000000000029"/>
    <n v="402050.00000000012"/>
  </r>
  <r>
    <s v="Employee 1261"/>
    <x v="4"/>
    <s v="San Francisco"/>
    <s v="United States of America"/>
    <s v="Americas"/>
    <d v="2019-10-14T00:00:00"/>
    <d v="2022-12-01T00:00:00"/>
    <s v="Client Businesses Platform"/>
    <s v="V"/>
    <s v="J"/>
    <s v="USD"/>
    <n v="278300"/>
    <n v="341682.00000000006"/>
    <n v="0"/>
    <n v="0"/>
    <n v="341682.00000000006"/>
    <n v="0"/>
    <n v="0"/>
    <n v="0"/>
    <n v="0"/>
    <n v="0"/>
    <n v="619982"/>
    <s v="USD"/>
    <n v="306130"/>
    <n v="988110.20000000019"/>
    <s v="1-5 Years"/>
    <n v="278300"/>
    <n v="619982"/>
    <n v="306130"/>
    <n v="988110.20000000019"/>
    <n v="0.1"/>
    <n v="27830"/>
    <n v="341682"/>
  </r>
  <r>
    <s v="Employee 1262"/>
    <x v="1"/>
    <s v="London"/>
    <s v="United Kingdom"/>
    <s v="EMEA"/>
    <d v="2019-09-30T00:00:00"/>
    <d v="2022-12-01T00:00:00"/>
    <s v="Investments Platform"/>
    <s v="J"/>
    <s v="H"/>
    <s v="GBP"/>
    <n v="70840"/>
    <n v="20255.400000000001"/>
    <n v="0"/>
    <n v="0"/>
    <n v="20255.400000000001"/>
    <n v="0"/>
    <n v="0"/>
    <n v="0"/>
    <n v="0"/>
    <n v="0"/>
    <n v="91095.4"/>
    <s v="GBP"/>
    <n v="75090.400000000009"/>
    <n v="171651.52400000003"/>
    <s v="1-5 Years"/>
    <n v="94263.246005358407"/>
    <n v="121216.09401689054"/>
    <n v="99919.040765679922"/>
    <n v="228408.10042358394"/>
    <n v="6.0000000000000102E-2"/>
    <n v="4250.4000000000087"/>
    <n v="26952.848011532129"/>
  </r>
  <r>
    <s v="Employee 1263"/>
    <x v="0"/>
    <s v="Wilmington"/>
    <s v="United States of America"/>
    <s v="Americas"/>
    <d v="2019-09-30T00:00:00"/>
    <d v="2022-12-01T00:00:00"/>
    <s v="Operating Platform"/>
    <s v="R"/>
    <s v="L"/>
    <s v="USD"/>
    <n v="166650"/>
    <n v="99764.500000000015"/>
    <n v="0"/>
    <n v="0"/>
    <n v="99764.500000000015"/>
    <n v="0"/>
    <n v="0"/>
    <n v="0"/>
    <n v="0"/>
    <n v="0"/>
    <n v="266414.5"/>
    <s v="USD"/>
    <n v="173316"/>
    <n v="450387.08"/>
    <s v="1-5 Years"/>
    <n v="166650"/>
    <n v="266414.5"/>
    <n v="173316"/>
    <n v="450387.08"/>
    <n v="0.04"/>
    <n v="6666"/>
    <n v="99764.5"/>
  </r>
  <r>
    <s v="Employee 1264"/>
    <x v="3"/>
    <s v="San Francisco"/>
    <s v="United States of America"/>
    <s v="Americas"/>
    <d v="2019-09-30T00:00:00"/>
    <d v="2022-12-01T00:00:00"/>
    <s v="Regional Platform"/>
    <s v="Y"/>
    <s v="L"/>
    <s v="USD"/>
    <n v="167612.5"/>
    <n v="51183.000000000007"/>
    <n v="0"/>
    <n v="0"/>
    <n v="51183.000000000007"/>
    <n v="0"/>
    <n v="0"/>
    <n v="0"/>
    <n v="0"/>
    <n v="0"/>
    <n v="218795.5"/>
    <s v="USD"/>
    <n v="181021.5"/>
    <n v="417320.64"/>
    <s v="1-5 Years"/>
    <n v="167612.5"/>
    <n v="218795.5"/>
    <n v="181021.5"/>
    <n v="417320.64"/>
    <n v="0.08"/>
    <n v="13409"/>
    <n v="51183"/>
  </r>
  <r>
    <s v="Employee 1265"/>
    <x v="3"/>
    <s v="San Francisco"/>
    <s v="United States of America"/>
    <s v="Americas"/>
    <d v="2019-09-30T00:00:00"/>
    <d v="2022-12-01T00:00:00"/>
    <s v="ETF and Index Investments Platform"/>
    <s v="E"/>
    <s v="N"/>
    <s v="USD"/>
    <n v="160974"/>
    <n v="46013.000000000007"/>
    <n v="0"/>
    <n v="0"/>
    <n v="46013.000000000007"/>
    <n v="0"/>
    <n v="0"/>
    <n v="0"/>
    <n v="0"/>
    <n v="0"/>
    <n v="206987"/>
    <s v="USD"/>
    <n v="173851.92"/>
    <n v="397397.88"/>
    <s v="1-5 Years"/>
    <n v="160974"/>
    <n v="206987"/>
    <n v="173851.92"/>
    <n v="397397.88"/>
    <n v="8.0000000000000085E-2"/>
    <n v="12877.920000000013"/>
    <n v="46013"/>
  </r>
  <r>
    <s v="Employee 1266"/>
    <x v="0"/>
    <s v="Princeton"/>
    <s v="United States of America"/>
    <s v="Americas"/>
    <d v="2019-09-30T00:00:00"/>
    <d v="2022-12-01T00:00:00"/>
    <s v="Operating Platform"/>
    <s v="W"/>
    <s v="N"/>
    <s v="USD"/>
    <n v="189873.64"/>
    <n v="71467"/>
    <n v="0"/>
    <n v="0"/>
    <n v="71467"/>
    <n v="0"/>
    <n v="0"/>
    <n v="0"/>
    <n v="0"/>
    <n v="0"/>
    <n v="261340.64"/>
    <s v="USD"/>
    <n v="203164.79480000003"/>
    <n v="482799.27960000007"/>
    <s v="1-5 Years"/>
    <n v="189873.64"/>
    <n v="261340.64"/>
    <n v="203164.79480000003"/>
    <n v="482799.27960000007"/>
    <n v="7.000000000000009E-2"/>
    <n v="13291.154800000018"/>
    <n v="71467"/>
  </r>
  <r>
    <s v="Employee 1267"/>
    <x v="0"/>
    <s v="San Francisco"/>
    <s v="United States of America"/>
    <s v="Americas"/>
    <d v="2019-09-30T00:00:00"/>
    <d v="2022-12-01T00:00:00"/>
    <s v="Operating Platform"/>
    <s v="Z"/>
    <s v="Y"/>
    <s v="USD"/>
    <n v="168311"/>
    <n v="62726.400000000001"/>
    <n v="0"/>
    <n v="0"/>
    <n v="62726.400000000001"/>
    <n v="0"/>
    <n v="0"/>
    <n v="0"/>
    <n v="0"/>
    <n v="0"/>
    <n v="231037.4"/>
    <s v="USD"/>
    <n v="175043.44"/>
    <n v="415322.33600000001"/>
    <s v="1-5 Years"/>
    <n v="168311"/>
    <n v="231037.4"/>
    <n v="175043.44"/>
    <n v="415322.33600000001"/>
    <n v="4.0000000000000015E-2"/>
    <n v="6732.4400000000023"/>
    <n v="62726.399999999994"/>
  </r>
  <r>
    <s v="Employee 1268"/>
    <x v="4"/>
    <s v="San Francisco"/>
    <s v="United States of America"/>
    <s v="Americas"/>
    <d v="2019-09-30T00:00:00"/>
    <d v="2022-12-01T00:00:00"/>
    <s v="Investments Platform"/>
    <s v="R"/>
    <s v="Y"/>
    <s v="USD"/>
    <n v="247170.00000000006"/>
    <n v="1287000"/>
    <n v="1619985.45"/>
    <n v="0"/>
    <n v="2906985.45"/>
    <n v="0"/>
    <n v="0"/>
    <n v="0"/>
    <n v="0"/>
    <n v="810000"/>
    <n v="3964155.45"/>
    <s v="USD"/>
    <n v="264471.90000000008"/>
    <n v="1906033.8000000003"/>
    <s v="1-5 Years"/>
    <n v="247170.00000000006"/>
    <n v="3964155.45"/>
    <n v="264471.90000000008"/>
    <n v="1906033.8000000003"/>
    <n v="7.0000000000000076E-2"/>
    <n v="17301.900000000023"/>
    <n v="3716985.45"/>
  </r>
  <r>
    <s v="Employee 1269"/>
    <x v="0"/>
    <s v="Tokyo"/>
    <s v="Japan"/>
    <s v="Asia-Pacific"/>
    <d v="2019-10-14T00:00:00"/>
    <d v="2022-12-01T00:00:00"/>
    <s v="Corporate and Risk Platform"/>
    <s v="H"/>
    <s v="F"/>
    <s v="JPY"/>
    <n v="22093500"/>
    <n v="20680000"/>
    <n v="0"/>
    <n v="0"/>
    <n v="20680000"/>
    <n v="0"/>
    <n v="0"/>
    <n v="0"/>
    <n v="0"/>
    <n v="0"/>
    <n v="42773500"/>
    <s v="JPY"/>
    <n v="22535370"/>
    <n v="66164340"/>
    <s v="1-5 Years"/>
    <n v="203354.96341295046"/>
    <n v="393699.66404344427"/>
    <n v="207422.06268120944"/>
    <n v="608995.7200055226"/>
    <n v="1.9999999999999886E-2"/>
    <n v="441870"/>
    <n v="190344.70063049381"/>
  </r>
  <r>
    <s v="Employee 127"/>
    <x v="6"/>
    <s v="Tokyo"/>
    <s v="Japan"/>
    <s v="Asia-Pacific"/>
    <d v="2009-12-01T00:00:00"/>
    <d v="2022-12-01T00:00:00"/>
    <s v="Operating Platform"/>
    <s v="D"/>
    <s v="U"/>
    <s v="JPY"/>
    <n v="9091500.0000000019"/>
    <n v="1400300.0000000002"/>
    <n v="0"/>
    <n v="0"/>
    <n v="1400300.0000000002"/>
    <n v="0"/>
    <n v="0"/>
    <n v="0"/>
    <n v="0"/>
    <n v="0"/>
    <n v="10491800.000000002"/>
    <s v="JPY"/>
    <n v="10364310.000000004"/>
    <n v="22324962.000000007"/>
    <s v="&gt;5 Years"/>
    <n v="83680.795250586787"/>
    <n v="96569.561415619697"/>
    <n v="95396.106585668953"/>
    <n v="205485.40659947542"/>
    <n v="0.14000000000000018"/>
    <n v="1272810.0000000019"/>
    <n v="12888.76616503291"/>
  </r>
  <r>
    <s v="Employee 1270"/>
    <x v="0"/>
    <s v="Tokyo"/>
    <s v="Japan"/>
    <s v="Asia-Pacific"/>
    <d v="2019-10-14T00:00:00"/>
    <d v="2022-12-01T00:00:00"/>
    <s v="Investments Platform"/>
    <s v="A"/>
    <s v="Y"/>
    <s v="JPY"/>
    <n v="24200000.000000004"/>
    <n v="27645310.000000004"/>
    <n v="0"/>
    <n v="0"/>
    <n v="27645310.000000004"/>
    <n v="0"/>
    <n v="0"/>
    <n v="0"/>
    <n v="0"/>
    <n v="0"/>
    <n v="51845310.000000007"/>
    <s v="JPY"/>
    <n v="24442000.000000004"/>
    <n v="76805763.100000024"/>
    <s v="1-5 Years"/>
    <n v="222743.79861015239"/>
    <n v="477199.22683970741"/>
    <n v="224971.2365962539"/>
    <n v="706942.45570435852"/>
    <n v="9.9999999999999759E-3"/>
    <n v="242000"/>
    <n v="254455.42822955502"/>
  </r>
  <r>
    <s v="Employee 1271"/>
    <x v="0"/>
    <s v="London"/>
    <s v="United Kingdom"/>
    <s v="EMEA"/>
    <d v="2019-10-14T00:00:00"/>
    <d v="2022-12-01T00:00:00"/>
    <s v="Investments Platform"/>
    <s v="Y"/>
    <s v="G"/>
    <s v="GBP"/>
    <n v="132825.00000000003"/>
    <n v="195800.00000000003"/>
    <n v="26373.119999999999"/>
    <n v="0"/>
    <n v="222173.12000000002"/>
    <n v="0"/>
    <n v="0"/>
    <n v="0"/>
    <n v="0"/>
    <n v="0"/>
    <n v="354998.12000000005"/>
    <s v="GBP"/>
    <n v="143451.00000000003"/>
    <n v="498366.00000000012"/>
    <s v="1-5 Years"/>
    <n v="176743.58626004704"/>
    <n v="472378.24840485246"/>
    <n v="190883.07316085082"/>
    <n v="663150.71793769707"/>
    <n v="8.0000000000000085E-2"/>
    <n v="10626"/>
    <n v="295634.66214480542"/>
  </r>
  <r>
    <s v="Employee 1272"/>
    <x v="6"/>
    <s v="London"/>
    <s v="United Kingdom"/>
    <s v="EMEA"/>
    <d v="2019-10-14T00:00:00"/>
    <d v="2022-12-01T00:00:00"/>
    <s v="Operating Platform"/>
    <s v="O"/>
    <s v="H"/>
    <s v="GBP"/>
    <n v="70098.60000000002"/>
    <n v="3168.0000000000005"/>
    <n v="0"/>
    <n v="0"/>
    <n v="3168.0000000000005"/>
    <n v="0"/>
    <n v="0"/>
    <n v="0"/>
    <n v="0"/>
    <n v="0"/>
    <n v="73266.60000000002"/>
    <s v="GBP"/>
    <n v="79912.404000000039"/>
    <n v="163436.3280000001"/>
    <s v="1-5 Years"/>
    <n v="93276.702095302346"/>
    <n v="97492.201295541978"/>
    <n v="106335.4403886447"/>
    <n v="217476.54986556261"/>
    <n v="0.14000000000000024"/>
    <n v="9813.8040000000183"/>
    <n v="4215.499200239632"/>
  </r>
  <r>
    <s v="Employee 1273"/>
    <x v="4"/>
    <s v="London"/>
    <s v="United Kingdom"/>
    <s v="EMEA"/>
    <d v="2019-11-18T00:00:00"/>
    <d v="2022-12-01T00:00:00"/>
    <s v="Operating Platform"/>
    <s v="J"/>
    <s v="Y"/>
    <s v="GBP"/>
    <n v="200640.00000000003"/>
    <n v="219208.00000000003"/>
    <n v="0"/>
    <n v="0"/>
    <n v="219208.00000000003"/>
    <n v="0"/>
    <n v="0"/>
    <n v="0"/>
    <n v="0"/>
    <n v="0"/>
    <n v="419848.00000000006"/>
    <s v="GBP"/>
    <n v="226723.20000000001"/>
    <n v="701151.44"/>
    <s v="1-5 Years"/>
    <n v="266981.61601517664"/>
    <n v="558670.7412317578"/>
    <n v="301689.2260971496"/>
    <n v="932987.16368903569"/>
    <n v="0.13"/>
    <n v="26083.199999999983"/>
    <n v="291689.12521658116"/>
  </r>
  <r>
    <s v="Employee 1274"/>
    <x v="4"/>
    <s v="London"/>
    <s v="United Kingdom"/>
    <s v="EMEA"/>
    <d v="2021-03-29T00:00:00"/>
    <d v="2022-12-01T00:00:00"/>
    <s v="Operating Platform"/>
    <s v="P"/>
    <s v="D"/>
    <s v="GBP"/>
    <n v="169950"/>
    <n v="91080.000000000015"/>
    <n v="0"/>
    <n v="0"/>
    <n v="91080.000000000015"/>
    <n v="0"/>
    <n v="0"/>
    <n v="0"/>
    <n v="0"/>
    <n v="0"/>
    <n v="261030"/>
    <s v="GBP"/>
    <n v="180147"/>
    <n v="456838.8"/>
    <s v="1-5 Years"/>
    <n v="226143.96751285519"/>
    <n v="347339.56951974455"/>
    <n v="239712.60556362648"/>
    <n v="607892.54925455572"/>
    <n v="5.9999999999999901E-2"/>
    <n v="10197"/>
    <n v="121195.60200688936"/>
  </r>
  <r>
    <s v="Employee 1275"/>
    <x v="4"/>
    <s v="San Francisco"/>
    <s v="United States of America"/>
    <s v="Americas"/>
    <d v="2019-10-21T00:00:00"/>
    <d v="2022-12-01T00:00:00"/>
    <s v="Client Businesses Platform"/>
    <s v="J"/>
    <s v="R"/>
    <s v="USD"/>
    <n v="254100.00000000006"/>
    <n v="667920.00000000012"/>
    <n v="0"/>
    <n v="0"/>
    <n v="667920.00000000012"/>
    <n v="0"/>
    <n v="0"/>
    <n v="0"/>
    <n v="0"/>
    <n v="0"/>
    <n v="922020.00000000023"/>
    <s v="USD"/>
    <n v="264264.00000000006"/>
    <n v="1223164.8000000003"/>
    <s v="1-5 Years"/>
    <n v="254100.00000000006"/>
    <n v="922020.00000000023"/>
    <n v="264264.00000000006"/>
    <n v="1223164.8000000003"/>
    <n v="3.9999999999999994E-2"/>
    <n v="10164"/>
    <n v="667920.00000000023"/>
  </r>
  <r>
    <s v="Employee 1276"/>
    <x v="0"/>
    <s v="San Francisco"/>
    <s v="United States of America"/>
    <s v="Americas"/>
    <d v="2019-11-01T00:00:00"/>
    <d v="2022-12-01T00:00:00"/>
    <s v="Investments Platform"/>
    <s v="B"/>
    <s v="K"/>
    <s v="USD"/>
    <n v="227700.00000000003"/>
    <n v="584210"/>
    <n v="41400"/>
    <n v="0"/>
    <n v="625610"/>
    <n v="0"/>
    <n v="0"/>
    <n v="0"/>
    <n v="0"/>
    <n v="0"/>
    <n v="853310"/>
    <s v="USD"/>
    <n v="250470.00000000006"/>
    <n v="1143571.0000000002"/>
    <s v="1-5 Years"/>
    <n v="227700.00000000003"/>
    <n v="853310"/>
    <n v="250470.00000000006"/>
    <n v="1143571.0000000002"/>
    <n v="0.10000000000000012"/>
    <n v="22770.000000000029"/>
    <n v="625610"/>
  </r>
  <r>
    <s v="Employee 1277"/>
    <x v="0"/>
    <s v="San Francisco"/>
    <s v="United States of America"/>
    <s v="Americas"/>
    <d v="2019-11-04T00:00:00"/>
    <d v="2022-12-01T00:00:00"/>
    <s v="Client Businesses Platform"/>
    <s v="V"/>
    <s v="T"/>
    <s v="USD"/>
    <n v="173910"/>
    <n v="120120"/>
    <n v="0"/>
    <n v="0"/>
    <n v="120120"/>
    <n v="0"/>
    <n v="0"/>
    <n v="0"/>
    <n v="0"/>
    <n v="0"/>
    <n v="294030"/>
    <s v="USD"/>
    <n v="198257.40000000002"/>
    <n v="533451.60000000009"/>
    <s v="1-5 Years"/>
    <n v="173910"/>
    <n v="294030"/>
    <n v="198257.40000000002"/>
    <n v="533451.60000000009"/>
    <n v="0.14000000000000012"/>
    <n v="24347.400000000023"/>
    <n v="120120"/>
  </r>
  <r>
    <s v="Employee 1278"/>
    <x v="4"/>
    <s v="New York"/>
    <s v="United States of America"/>
    <s v="Americas"/>
    <d v="2019-11-04T00:00:00"/>
    <d v="2022-12-01T00:00:00"/>
    <s v="Client Businesses Platform"/>
    <s v="V"/>
    <s v="G"/>
    <s v="USD"/>
    <n v="280500"/>
    <n v="689040.00000000012"/>
    <n v="0"/>
    <n v="0"/>
    <n v="689040.00000000012"/>
    <n v="0"/>
    <n v="0"/>
    <n v="0"/>
    <n v="0"/>
    <n v="410400"/>
    <n v="1379940"/>
    <s v="USD"/>
    <n v="308550"/>
    <n v="1375044.0000000002"/>
    <s v="1-5 Years"/>
    <n v="280500"/>
    <n v="1379940"/>
    <n v="308550"/>
    <n v="1375044.0000000002"/>
    <n v="0.1"/>
    <n v="28050"/>
    <n v="1099440"/>
  </r>
  <r>
    <s v="Employee 1279"/>
    <x v="3"/>
    <s v="Tokyo"/>
    <s v="Japan"/>
    <s v="Asia-Pacific"/>
    <d v="2019-10-11T00:00:00"/>
    <d v="2022-12-01T00:00:00"/>
    <s v="ETF and Index Investments Platform"/>
    <s v="Y"/>
    <s v="Y"/>
    <s v="JPY"/>
    <n v="17723200.000000004"/>
    <n v="4963200"/>
    <n v="0"/>
    <n v="0"/>
    <n v="4963200"/>
    <n v="0"/>
    <n v="0"/>
    <n v="0"/>
    <n v="0"/>
    <n v="0"/>
    <n v="22686400.000000004"/>
    <s v="JPY"/>
    <n v="19495520.000000007"/>
    <n v="44450560.000000015"/>
    <s v="1-5 Years"/>
    <n v="163129.45832758068"/>
    <n v="208812.18647889921"/>
    <n v="179442.4041603388"/>
    <n v="409135.80928712798"/>
    <n v="0.10000000000000034"/>
    <n v="1772320.0000000037"/>
    <n v="45682.72815131853"/>
  </r>
  <r>
    <s v="Employee 128"/>
    <x v="4"/>
    <s v="New York"/>
    <s v="United States of America"/>
    <s v="Americas"/>
    <d v="2004-06-14T00:00:00"/>
    <d v="2022-12-01T00:00:00"/>
    <s v="Corporate and Risk Platform"/>
    <s v="P"/>
    <s v="Q"/>
    <s v="USD"/>
    <n v="261030"/>
    <n v="534490"/>
    <n v="0"/>
    <n v="0"/>
    <n v="534490"/>
    <n v="0"/>
    <n v="0"/>
    <n v="0"/>
    <n v="0"/>
    <n v="402499.99999999994"/>
    <n v="1198020"/>
    <s v="USD"/>
    <n v="266250.59999999998"/>
    <n v="1077681"/>
    <s v="&gt;5 Years"/>
    <n v="261030"/>
    <n v="1198020"/>
    <n v="266250.59999999998"/>
    <n v="1077681"/>
    <n v="1.999999999999991E-2"/>
    <n v="5220.5999999999767"/>
    <n v="936990"/>
  </r>
  <r>
    <s v="Employee 1280"/>
    <x v="0"/>
    <s v="Princeton"/>
    <s v="United States of America"/>
    <s v="Americas"/>
    <d v="2019-10-28T00:00:00"/>
    <d v="2022-12-01T00:00:00"/>
    <s v="Operating Platform"/>
    <s v="Z"/>
    <s v="R"/>
    <s v="USD"/>
    <n v="238260.00000000006"/>
    <n v="63382"/>
    <n v="0"/>
    <n v="0"/>
    <n v="63382"/>
    <n v="0"/>
    <n v="0"/>
    <n v="0"/>
    <n v="0"/>
    <n v="0"/>
    <n v="301642.00000000006"/>
    <s v="USD"/>
    <n v="243025.20000000007"/>
    <n v="550700.04000000015"/>
    <s v="1-5 Years"/>
    <n v="238260.00000000006"/>
    <n v="301642.00000000006"/>
    <n v="243025.20000000007"/>
    <n v="550700.04000000015"/>
    <n v="2.0000000000000046E-2"/>
    <n v="4765.2000000000116"/>
    <n v="63382"/>
  </r>
  <r>
    <s v="Employee 1281"/>
    <x v="4"/>
    <s v="London"/>
    <s v="United Kingdom"/>
    <s v="EMEA"/>
    <d v="2019-11-01T00:00:00"/>
    <d v="2022-12-01T00:00:00"/>
    <s v="Investments Platform"/>
    <s v="G"/>
    <s v="E"/>
    <s v="GBP"/>
    <n v="197120.00000000003"/>
    <n v="470250.00000000006"/>
    <n v="0"/>
    <n v="0"/>
    <n v="470250.00000000006"/>
    <n v="0"/>
    <n v="0"/>
    <n v="0"/>
    <n v="0"/>
    <n v="0"/>
    <n v="667370.00000000012"/>
    <s v="GBP"/>
    <n v="205004.80000000005"/>
    <n v="899069.60000000021"/>
    <s v="1-5 Years"/>
    <n v="262297.72801491036"/>
    <n v="888035.89055048069"/>
    <n v="272789.63713550684"/>
    <n v="1196346.9633080068"/>
    <n v="4.0000000000000251E-2"/>
    <n v="7884.8000000000175"/>
    <n v="625738.16253557033"/>
  </r>
  <r>
    <s v="Employee 1282"/>
    <x v="0"/>
    <s v="San Francisco"/>
    <s v="United States of America"/>
    <s v="Americas"/>
    <d v="2019-11-04T00:00:00"/>
    <d v="2022-12-01T00:00:00"/>
    <s v="ETF and Index Investments Platform"/>
    <s v="W"/>
    <s v="A"/>
    <s v="USD"/>
    <n v="222007.50000000003"/>
    <n v="107800.00000000001"/>
    <n v="0"/>
    <n v="0"/>
    <n v="107800.00000000001"/>
    <n v="0"/>
    <n v="0"/>
    <n v="0"/>
    <n v="0"/>
    <n v="0"/>
    <n v="329807.50000000006"/>
    <s v="USD"/>
    <n v="233107.87500000003"/>
    <n v="579405.75000000012"/>
    <s v="1-5 Years"/>
    <n v="222007.50000000003"/>
    <n v="329807.50000000006"/>
    <n v="233107.87500000003"/>
    <n v="579405.75000000012"/>
    <n v="4.9999999999999996E-2"/>
    <n v="11100.375"/>
    <n v="107800.00000000003"/>
  </r>
  <r>
    <s v="Employee 1283"/>
    <x v="0"/>
    <s v="San Francisco"/>
    <s v="United States of America"/>
    <s v="Americas"/>
    <d v="2019-12-02T00:00:00"/>
    <d v="2022-12-01T00:00:00"/>
    <s v="ETF and Index Investments Platform"/>
    <s v="F"/>
    <s v="F"/>
    <s v="USD"/>
    <n v="197637.00000000003"/>
    <n v="61963"/>
    <n v="0"/>
    <n v="0"/>
    <n v="61963"/>
    <n v="0"/>
    <n v="0"/>
    <n v="0"/>
    <n v="0"/>
    <n v="0"/>
    <n v="259600.00000000003"/>
    <s v="USD"/>
    <n v="215424.33000000005"/>
    <n v="498388.33000000007"/>
    <s v="1-5 Years"/>
    <n v="197637.00000000003"/>
    <n v="259600.00000000003"/>
    <n v="215424.33000000005"/>
    <n v="498388.33000000007"/>
    <n v="9.0000000000000066E-2"/>
    <n v="17787.330000000016"/>
    <n v="61963"/>
  </r>
  <r>
    <s v="Employee 1284"/>
    <x v="0"/>
    <s v="London"/>
    <s v="United Kingdom"/>
    <s v="EMEA"/>
    <d v="2019-11-11T00:00:00"/>
    <d v="2022-12-01T00:00:00"/>
    <s v="Client Businesses Platform"/>
    <s v="H"/>
    <s v="U"/>
    <s v="GBP"/>
    <n v="57823.619040000012"/>
    <n v="0"/>
    <n v="0"/>
    <n v="0"/>
    <n v="0"/>
    <n v="0"/>
    <n v="0"/>
    <n v="0"/>
    <n v="0"/>
    <n v="0"/>
    <n v="57823.619040000012"/>
    <s v="GBP"/>
    <n v="65340.689515200007"/>
    <n v="130681.37903040001"/>
    <s v="1-5 Years"/>
    <n v="76942.998679949844"/>
    <n v="76942.998679949844"/>
    <n v="86945.588508343324"/>
    <n v="173891.17701668665"/>
    <n v="0.13"/>
    <n v="7517.0704751999947"/>
    <n v="0"/>
  </r>
  <r>
    <s v="Employee 1285"/>
    <x v="0"/>
    <s v="London"/>
    <s v="United Kingdom"/>
    <s v="EMEA"/>
    <d v="2021-02-15T00:00:00"/>
    <d v="2022-12-01T00:00:00"/>
    <s v="Operating Platform"/>
    <s v="Q"/>
    <s v="U"/>
    <s v="GBP"/>
    <n v="124943.06000000001"/>
    <n v="15312"/>
    <n v="0"/>
    <n v="0"/>
    <n v="15312"/>
    <n v="0"/>
    <n v="0"/>
    <n v="0"/>
    <n v="0"/>
    <n v="0"/>
    <n v="140255.06"/>
    <s v="GBP"/>
    <n v="142435.08840000004"/>
    <n v="302325.85680000007"/>
    <s v="1-5 Years"/>
    <n v="166255.48279845083"/>
    <n v="186630.39559960901"/>
    <n v="189531.25039023397"/>
    <n v="402289.90137378831"/>
    <n v="0.14000000000000012"/>
    <n v="17492.028400000025"/>
    <n v="20374.912801158178"/>
  </r>
  <r>
    <s v="Employee 1286"/>
    <x v="7"/>
    <s v="London"/>
    <s v="United Kingdom"/>
    <s v="EMEA"/>
    <d v="2019-11-11T00:00:00"/>
    <d v="2022-12-01T00:00:00"/>
    <s v="Client Businesses Platform"/>
    <s v="M"/>
    <s v="S"/>
    <s v="GBP"/>
    <n v="29106.000000000004"/>
    <n v="2805.0000000000005"/>
    <n v="0"/>
    <n v="0"/>
    <n v="2805.0000000000005"/>
    <n v="0"/>
    <n v="0"/>
    <n v="0"/>
    <n v="0"/>
    <n v="0"/>
    <n v="31911.000000000004"/>
    <s v="GBP"/>
    <n v="33180.840000000011"/>
    <n v="69559.380000000034"/>
    <s v="1-5 Years"/>
    <n v="38729.89890220161"/>
    <n v="42462.37215241378"/>
    <n v="44152.084748509842"/>
    <n v="92559.189002261584"/>
    <n v="0.14000000000000015"/>
    <n v="4074.8400000000074"/>
    <n v="3732.4732502121697"/>
  </r>
  <r>
    <s v="Employee 1287"/>
    <x v="0"/>
    <s v="London"/>
    <s v="United Kingdom"/>
    <s v="EMEA"/>
    <d v="2019-11-11T00:00:00"/>
    <d v="2022-12-01T00:00:00"/>
    <s v="Client Businesses Platform"/>
    <s v="E"/>
    <s v="H"/>
    <s v="GBP"/>
    <n v="106480.00000000003"/>
    <n v="31350"/>
    <n v="0"/>
    <n v="0"/>
    <n v="31350"/>
    <n v="0"/>
    <n v="0"/>
    <n v="0"/>
    <n v="0"/>
    <n v="0"/>
    <n v="137830.00000000003"/>
    <s v="GBP"/>
    <n v="116063.20000000004"/>
    <n v="266297.90000000008"/>
    <s v="1-5 Years"/>
    <n v="141687.61200805428"/>
    <n v="183403.48951042563"/>
    <n v="154439.49708877917"/>
    <n v="354349.3006551431"/>
    <n v="9.000000000000008E-2"/>
    <n v="9583.2000000000116"/>
    <n v="41715.877502371353"/>
  </r>
  <r>
    <s v="Employee 1288"/>
    <x v="3"/>
    <s v="London"/>
    <s v="United Kingdom"/>
    <s v="EMEA"/>
    <d v="2019-11-18T00:00:00"/>
    <d v="2022-12-01T00:00:00"/>
    <s v="Client Businesses Platform"/>
    <s v="J"/>
    <s v="W"/>
    <s v="GBP"/>
    <n v="98632.60000000002"/>
    <n v="22814.000000000004"/>
    <n v="0"/>
    <n v="0"/>
    <n v="22814.000000000004"/>
    <n v="0"/>
    <n v="0"/>
    <n v="0"/>
    <n v="0"/>
    <n v="0"/>
    <n v="121446.60000000002"/>
    <s v="GBP"/>
    <n v="99618.926000000021"/>
    <n v="222279.99200000003"/>
    <s v="1-5 Years"/>
    <n v="131245.46919746068"/>
    <n v="161602.91829918636"/>
    <n v="132557.9238894353"/>
    <n v="295776.87137161352"/>
    <n v="1.0000000000000106E-2"/>
    <n v="986.32600000000093"/>
    <n v="30357.449101725681"/>
  </r>
  <r>
    <s v="Employee 1289"/>
    <x v="0"/>
    <s v="Munich"/>
    <s v="Germany"/>
    <s v="EMEA"/>
    <d v="2019-11-18T00:00:00"/>
    <d v="2022-12-01T00:00:00"/>
    <s v="Client Businesses Platform"/>
    <s v="J"/>
    <s v="M"/>
    <s v="EUR"/>
    <n v="179718.55"/>
    <n v="95040.000000000015"/>
    <n v="0"/>
    <n v="0"/>
    <n v="95040.000000000015"/>
    <n v="0"/>
    <n v="0"/>
    <n v="0"/>
    <n v="0"/>
    <n v="0"/>
    <n v="274758.55"/>
    <s v="EUR"/>
    <n v="197690.405"/>
    <n v="499924.81000000006"/>
    <s v="1-5 Years"/>
    <n v="209785.46340963995"/>
    <n v="320725.65540680545"/>
    <n v="230764.00975060396"/>
    <n v="583562.23069809005"/>
    <n v="0.10000000000000006"/>
    <n v="17971.85500000001"/>
    <n v="110940.1919971655"/>
  </r>
  <r>
    <s v="Employee 129"/>
    <x v="4"/>
    <s v="New York"/>
    <s v="United States of America"/>
    <s v="Americas"/>
    <d v="2007-07-09T00:00:00"/>
    <d v="2022-12-01T00:00:00"/>
    <s v="Corporate and Risk Platform"/>
    <s v="L"/>
    <s v="Q"/>
    <s v="USD"/>
    <n v="244420.00000000003"/>
    <n v="568645"/>
    <n v="0"/>
    <n v="0"/>
    <n v="568645"/>
    <n v="0"/>
    <n v="0"/>
    <n v="0"/>
    <n v="0"/>
    <n v="0"/>
    <n v="813065"/>
    <s v="USD"/>
    <n v="254196.80000000005"/>
    <n v="1099784.4000000001"/>
    <s v="&gt;5 Years"/>
    <n v="244420.00000000003"/>
    <n v="813065"/>
    <n v="254196.80000000005"/>
    <n v="1099784.4000000001"/>
    <n v="4.0000000000000063E-2"/>
    <n v="9776.8000000000175"/>
    <n v="568645"/>
  </r>
  <r>
    <s v="Employee 1290"/>
    <x v="4"/>
    <s v="San Francisco"/>
    <s v="United States of America"/>
    <s v="Americas"/>
    <d v="2019-11-25T00:00:00"/>
    <d v="2022-12-01T00:00:00"/>
    <s v="Investments Platform"/>
    <s v="I"/>
    <s v="E"/>
    <s v="USD"/>
    <n v="260117.00000000006"/>
    <n v="0"/>
    <n v="1010000"/>
    <n v="0"/>
    <n v="1010000"/>
    <n v="0"/>
    <n v="0"/>
    <n v="0"/>
    <n v="0"/>
    <n v="0"/>
    <n v="1270117"/>
    <s v="USD"/>
    <n v="278325.19000000006"/>
    <n v="556650.38000000012"/>
    <s v="1-5 Years"/>
    <n v="260117.00000000006"/>
    <n v="1270117"/>
    <n v="278325.19000000006"/>
    <n v="556650.38000000012"/>
    <n v="6.9999999999999993E-2"/>
    <n v="18208.190000000002"/>
    <n v="1010000"/>
  </r>
  <r>
    <s v="Employee 1291"/>
    <x v="0"/>
    <s v="New York"/>
    <s v="United States of America"/>
    <s v="Americas"/>
    <d v="2019-11-25T00:00:00"/>
    <d v="2022-12-01T00:00:00"/>
    <s v="Client Businesses Platform"/>
    <s v="V"/>
    <s v="R"/>
    <s v="USD"/>
    <n v="207570.00000000006"/>
    <n v="210210.00000000003"/>
    <n v="0"/>
    <n v="0"/>
    <n v="210210.00000000003"/>
    <n v="0"/>
    <n v="0"/>
    <n v="0"/>
    <n v="0"/>
    <n v="0"/>
    <n v="417780.00000000012"/>
    <s v="USD"/>
    <n v="209645.70000000007"/>
    <n v="631603.50000000023"/>
    <s v="1-5 Years"/>
    <n v="207570.00000000006"/>
    <n v="417780.00000000012"/>
    <n v="209645.70000000007"/>
    <n v="631603.50000000023"/>
    <n v="1.0000000000000054E-2"/>
    <n v="2075.7000000000116"/>
    <n v="210210.00000000006"/>
  </r>
  <r>
    <s v="Employee 1292"/>
    <x v="0"/>
    <s v="San Francisco"/>
    <s v="United States of America"/>
    <s v="Americas"/>
    <d v="2019-11-18T00:00:00"/>
    <d v="2022-12-01T00:00:00"/>
    <s v="Investments Platform"/>
    <s v="R"/>
    <s v="H"/>
    <s v="USD"/>
    <n v="244200.00000000006"/>
    <n v="107800.00000000001"/>
    <n v="592250"/>
    <n v="0"/>
    <n v="700050"/>
    <n v="0"/>
    <n v="0"/>
    <n v="0"/>
    <n v="0"/>
    <n v="0"/>
    <n v="944250"/>
    <s v="USD"/>
    <n v="261294.00000000009"/>
    <n v="637934.00000000023"/>
    <s v="1-5 Years"/>
    <n v="244200.00000000006"/>
    <n v="944250"/>
    <n v="261294.00000000009"/>
    <n v="637934.00000000023"/>
    <n v="7.0000000000000104E-2"/>
    <n v="17094.000000000029"/>
    <n v="700050"/>
  </r>
  <r>
    <s v="Employee 1293"/>
    <x v="5"/>
    <s v="New York"/>
    <s v="United States of America"/>
    <s v="Americas"/>
    <d v="2019-12-02T00:00:00"/>
    <d v="2022-12-01T00:00:00"/>
    <s v="Corporate and Risk Platform"/>
    <s v="V"/>
    <s v="C"/>
    <s v="USD"/>
    <n v="153010"/>
    <n v="99000.000000000015"/>
    <n v="0"/>
    <n v="0"/>
    <n v="99000.000000000015"/>
    <n v="0"/>
    <n v="0"/>
    <n v="0"/>
    <n v="0"/>
    <n v="0"/>
    <n v="252010"/>
    <s v="USD"/>
    <n v="175961.5"/>
    <n v="465773"/>
    <s v="1-5 Years"/>
    <n v="153010"/>
    <n v="252010"/>
    <n v="175961.5"/>
    <n v="465773"/>
    <n v="0.15"/>
    <n v="22951.5"/>
    <n v="99000"/>
  </r>
  <r>
    <s v="Employee 1294"/>
    <x v="1"/>
    <s v="London"/>
    <s v="United Kingdom"/>
    <s v="EMEA"/>
    <d v="2019-12-16T00:00:00"/>
    <d v="2022-12-01T00:00:00"/>
    <s v="Operating Platform"/>
    <s v="W"/>
    <s v="I"/>
    <s v="GBP"/>
    <n v="68489.3"/>
    <n v="4405.5"/>
    <n v="0"/>
    <n v="0"/>
    <n v="4405.5"/>
    <n v="0"/>
    <n v="0"/>
    <n v="0"/>
    <n v="0"/>
    <n v="0"/>
    <n v="72894.8"/>
    <s v="GBP"/>
    <n v="70543.979000000007"/>
    <n v="145625.62300000002"/>
    <s v="1-5 Years"/>
    <n v="91135.287050180603"/>
    <n v="96997.46562551384"/>
    <n v="93869.34566168602"/>
    <n v="193776.73525596529"/>
    <n v="2.9999999999999992E-2"/>
    <n v="2054.6790000000037"/>
    <n v="5862.1785753332369"/>
  </r>
  <r>
    <s v="Employee 1295"/>
    <x v="1"/>
    <s v="London"/>
    <s v="United Kingdom"/>
    <s v="EMEA"/>
    <d v="2019-11-18T00:00:00"/>
    <d v="2022-12-01T00:00:00"/>
    <s v="Operating Platform"/>
    <s v="D"/>
    <s v="I"/>
    <s v="GBP"/>
    <n v="67760.000000000015"/>
    <n v="9038.7000000000007"/>
    <n v="0"/>
    <n v="0"/>
    <n v="9038.7000000000007"/>
    <n v="0"/>
    <n v="0"/>
    <n v="0"/>
    <n v="0"/>
    <n v="0"/>
    <n v="76798.700000000012"/>
    <s v="GBP"/>
    <n v="71148.000000000015"/>
    <n v="151786.63500000001"/>
    <s v="1-5 Years"/>
    <n v="90164.844005125444"/>
    <n v="102192.19016080914"/>
    <n v="94673.086205381725"/>
    <n v="201974.88587423129"/>
    <n v="5.0000000000000107E-2"/>
    <n v="3388"/>
    <n v="12027.346155683699"/>
  </r>
  <r>
    <s v="Employee 1296"/>
    <x v="0"/>
    <s v="London"/>
    <s v="United Kingdom"/>
    <s v="EMEA"/>
    <d v="2020-01-06T00:00:00"/>
    <d v="2022-12-01T00:00:00"/>
    <s v="Corporate and Risk Platform"/>
    <s v="U"/>
    <s v="E"/>
    <s v="GBP"/>
    <n v="103955.94000000003"/>
    <n v="10285.000000000002"/>
    <n v="0"/>
    <n v="0"/>
    <n v="10285.000000000002"/>
    <n v="0"/>
    <n v="0"/>
    <n v="0"/>
    <n v="0"/>
    <n v="0"/>
    <n v="114240.94000000003"/>
    <s v="GBP"/>
    <n v="112272.41520000005"/>
    <n v="235652.63040000008"/>
    <s v="1-5 Years"/>
    <n v="138328.97156886337"/>
    <n v="152014.70681964135"/>
    <n v="149395.28929437246"/>
    <n v="313571.17265958508"/>
    <n v="8.0000000000000113E-2"/>
    <n v="8316.4752000000153"/>
    <n v="13685.735250777972"/>
  </r>
  <r>
    <s v="Employee 1297"/>
    <x v="0"/>
    <s v="London"/>
    <s v="United Kingdom"/>
    <s v="EMEA"/>
    <d v="2019-11-25T00:00:00"/>
    <d v="2022-12-01T00:00:00"/>
    <s v="Regional Platform"/>
    <s v="E"/>
    <s v="Y"/>
    <s v="GBP"/>
    <n v="134640"/>
    <n v="140140"/>
    <n v="0"/>
    <n v="0"/>
    <n v="140140"/>
    <n v="0"/>
    <n v="0"/>
    <n v="0"/>
    <n v="0"/>
    <n v="0"/>
    <n v="274780"/>
    <s v="GBP"/>
    <n v="153489.60000000001"/>
    <n v="466738.80000000005"/>
    <s v="1-5 Years"/>
    <n v="179158.71601018429"/>
    <n v="365636.0070207846"/>
    <n v="204240.93625161011"/>
    <n v="621065.98425530468"/>
    <n v="0.14000000000000012"/>
    <n v="18849.600000000006"/>
    <n v="186477.29101060031"/>
  </r>
  <r>
    <s v="Employee 1298"/>
    <x v="3"/>
    <s v="Sydney"/>
    <s v="Australia"/>
    <s v="Asia-Pacific"/>
    <d v="2020-01-06T00:00:00"/>
    <d v="2022-12-01T00:00:00"/>
    <s v="Corporate and Risk Platform"/>
    <s v="H"/>
    <s v="O"/>
    <s v="AUD"/>
    <n v="228800.00000000003"/>
    <n v="30360"/>
    <n v="0"/>
    <n v="0"/>
    <n v="30360"/>
    <n v="0"/>
    <n v="0"/>
    <n v="0"/>
    <n v="0"/>
    <n v="0"/>
    <n v="259160.00000000003"/>
    <s v="AUD"/>
    <n v="240240.00000000003"/>
    <n v="512358"/>
    <s v="1-5 Years"/>
    <n v="173121.5200060982"/>
    <n v="196093.41400690741"/>
    <n v="181777.59600640312"/>
    <n v="387675.68071365583"/>
    <n v="5.0000000000000065E-2"/>
    <n v="11440"/>
    <n v="22971.894000809203"/>
  </r>
  <r>
    <s v="Employee 1299"/>
    <x v="4"/>
    <s v="Edinburgh"/>
    <s v="United Kingdom"/>
    <s v="EMEA"/>
    <d v="2019-12-09T00:00:00"/>
    <d v="2022-12-01T00:00:00"/>
    <s v="Operating Platform"/>
    <s v="E"/>
    <s v="L"/>
    <s v="GBP"/>
    <n v="190080"/>
    <n v="192825.60000000003"/>
    <n v="0"/>
    <n v="0"/>
    <n v="192825.60000000003"/>
    <n v="0"/>
    <n v="0"/>
    <n v="0"/>
    <n v="0"/>
    <n v="0"/>
    <n v="382905.60000000003"/>
    <s v="GBP"/>
    <n v="201484.80000000002"/>
    <n v="607364.73600000015"/>
    <s v="1-5 Years"/>
    <n v="252929.95201437784"/>
    <n v="509513.33666896337"/>
    <n v="268105.7491352405"/>
    <n v="808189.88600434188"/>
    <n v="0.06"/>
    <n v="11404.800000000017"/>
    <n v="256583.38465458553"/>
  </r>
  <r>
    <s v="Employee 13"/>
    <x v="3"/>
    <s v="Princeton"/>
    <s v="United States of America"/>
    <s v="Americas"/>
    <d v="2007-04-17T00:00:00"/>
    <d v="2022-12-01T00:00:00"/>
    <s v="Investments Platform"/>
    <s v="S"/>
    <s v="R"/>
    <s v="USD"/>
    <n v="173855"/>
    <n v="53551.30000000001"/>
    <n v="0"/>
    <n v="0"/>
    <n v="53551.30000000001"/>
    <n v="0"/>
    <n v="0"/>
    <n v="0"/>
    <n v="0"/>
    <n v="0"/>
    <n v="227406.30000000002"/>
    <s v="USD"/>
    <n v="180809.2"/>
    <n v="417311.75200000004"/>
    <s v="&gt;5 Years"/>
    <n v="173855"/>
    <n v="227406.30000000002"/>
    <n v="180809.2"/>
    <n v="417311.75200000004"/>
    <n v="4.000000000000007E-2"/>
    <n v="6954.2000000000116"/>
    <n v="53551.300000000017"/>
  </r>
  <r>
    <s v="Employee 130"/>
    <x v="7"/>
    <s v="London"/>
    <s v="United Kingdom"/>
    <s v="EMEA"/>
    <d v="2007-08-01T00:00:00"/>
    <d v="2022-12-01T00:00:00"/>
    <s v="Client Businesses Platform"/>
    <s v="N"/>
    <s v="L"/>
    <s v="GBP"/>
    <n v="55968.000000000007"/>
    <n v="18414"/>
    <n v="0"/>
    <n v="0"/>
    <n v="18414"/>
    <n v="0"/>
    <n v="9579"/>
    <n v="0"/>
    <n v="9579"/>
    <n v="0"/>
    <n v="83961"/>
    <s v="GBP"/>
    <n v="59326.080000000009"/>
    <n v="138171"/>
    <s v="&gt;5 Years"/>
    <n v="74473.819204233485"/>
    <n v="111722.70465635089"/>
    <n v="78942.248356487486"/>
    <n v="183857.24116045138"/>
    <n v="5.9999999999999887E-2"/>
    <n v="3358.0800000000017"/>
    <n v="37248.885452117407"/>
  </r>
  <r>
    <s v="Employee 1300"/>
    <x v="4"/>
    <s v="Toronto"/>
    <s v="Canada"/>
    <s v="Americas"/>
    <d v="2019-12-30T00:00:00"/>
    <d v="2022-12-01T00:00:00"/>
    <s v="Investments Platform"/>
    <s v="K"/>
    <s v="H"/>
    <s v="CAD"/>
    <n v="278032.7"/>
    <n v="665280"/>
    <n v="0"/>
    <n v="0"/>
    <n v="665280"/>
    <n v="0"/>
    <n v="0"/>
    <n v="0"/>
    <n v="0"/>
    <n v="0"/>
    <n v="943312.7"/>
    <s v="CAD"/>
    <n v="314176.951"/>
    <n v="1380120.3020000001"/>
    <s v="1-5 Years"/>
    <n v="214332.94788775826"/>
    <n v="727191.41227258707"/>
    <n v="242196.23111316684"/>
    <n v="1063922.5269811903"/>
    <n v="0.13000000000000003"/>
    <n v="36144.250999999989"/>
    <n v="512858.46438482881"/>
  </r>
  <r>
    <s v="Employee 1301"/>
    <x v="4"/>
    <s v="San Francisco"/>
    <s v="United States of America"/>
    <s v="Americas"/>
    <d v="2019-12-09T00:00:00"/>
    <d v="2022-12-01T00:00:00"/>
    <s v="Investments Platform"/>
    <s v="F"/>
    <s v="R"/>
    <s v="USD"/>
    <n v="249260.00000000003"/>
    <n v="331925.00000000006"/>
    <n v="0"/>
    <n v="0"/>
    <n v="331925.00000000006"/>
    <n v="0"/>
    <n v="0"/>
    <n v="0"/>
    <n v="0"/>
    <n v="0"/>
    <n v="581185.00000000012"/>
    <s v="USD"/>
    <n v="254245.20000000004"/>
    <n v="847053.90000000014"/>
    <s v="1-5 Years"/>
    <n v="249260.00000000003"/>
    <n v="581185.00000000012"/>
    <n v="254245.20000000004"/>
    <n v="847053.90000000014"/>
    <n v="2.0000000000000046E-2"/>
    <n v="4985.2000000000116"/>
    <n v="331925.00000000012"/>
  </r>
  <r>
    <s v="Employee 1302"/>
    <x v="0"/>
    <s v="San Francisco"/>
    <s v="United States of America"/>
    <s v="Americas"/>
    <d v="2019-12-02T00:00:00"/>
    <d v="2022-12-01T00:00:00"/>
    <s v="Operating Platform"/>
    <s v="F"/>
    <s v="Q"/>
    <s v="USD"/>
    <n v="223740"/>
    <n v="97185"/>
    <n v="0"/>
    <n v="0"/>
    <n v="97185"/>
    <n v="0"/>
    <n v="0"/>
    <n v="0"/>
    <n v="0"/>
    <n v="0"/>
    <n v="320925"/>
    <s v="USD"/>
    <n v="250588.80000000002"/>
    <n v="610024.80000000005"/>
    <s v="1-5 Years"/>
    <n v="223740"/>
    <n v="320925"/>
    <n v="250588.80000000002"/>
    <n v="610024.80000000005"/>
    <n v="0.12000000000000008"/>
    <n v="26848.800000000017"/>
    <n v="97185"/>
  </r>
  <r>
    <s v="Employee 1303"/>
    <x v="3"/>
    <s v="London"/>
    <s v="United Kingdom"/>
    <s v="EMEA"/>
    <d v="2020-01-13T00:00:00"/>
    <d v="2022-12-01T00:00:00"/>
    <s v="Operating Platform"/>
    <s v="B"/>
    <s v="U"/>
    <s v="GBP"/>
    <n v="80506.8"/>
    <n v="17578"/>
    <n v="0"/>
    <n v="0"/>
    <n v="17578"/>
    <n v="0"/>
    <n v="0"/>
    <n v="0"/>
    <n v="0"/>
    <n v="0"/>
    <n v="98084.800000000003"/>
    <s v="GBP"/>
    <n v="92582.819999999992"/>
    <n v="205380.34"/>
    <s v="1-5 Years"/>
    <n v="107126.37342608962"/>
    <n v="130516.53912741924"/>
    <n v="123195.32944000304"/>
    <n v="273289.34943653515"/>
    <n v="0.14999999999999986"/>
    <n v="12076.01999999999"/>
    <n v="23390.165701329621"/>
  </r>
  <r>
    <s v="Employee 1304"/>
    <x v="0"/>
    <s v="London"/>
    <s v="United Kingdom"/>
    <s v="EMEA"/>
    <d v="2020-01-13T00:00:00"/>
    <d v="2022-12-01T00:00:00"/>
    <s v="Investments Platform"/>
    <s v="X"/>
    <s v="M"/>
    <s v="GBP"/>
    <n v="135135.00000000003"/>
    <n v="72556"/>
    <n v="0"/>
    <n v="0"/>
    <n v="72556"/>
    <n v="0"/>
    <n v="0"/>
    <n v="0"/>
    <n v="0"/>
    <n v="0"/>
    <n v="207691.00000000003"/>
    <s v="GBP"/>
    <n v="137837.70000000004"/>
    <n v="349682.52000000008"/>
    <s v="1-5 Years"/>
    <n v="179817.38776022178"/>
    <n v="276364.02916570997"/>
    <n v="183413.73551542623"/>
    <n v="465305.04526445043"/>
    <n v="2.0000000000000077E-2"/>
    <n v="2702.7000000000116"/>
    <n v="96546.64140548819"/>
  </r>
  <r>
    <s v="Employee 1305"/>
    <x v="0"/>
    <s v="Wilmington"/>
    <s v="United States of America"/>
    <s v="Americas"/>
    <d v="2020-01-13T00:00:00"/>
    <d v="2022-12-01T00:00:00"/>
    <s v="Operating Platform"/>
    <s v="Y"/>
    <s v="H"/>
    <s v="USD"/>
    <n v="205975.00000000003"/>
    <n v="67760"/>
    <n v="0"/>
    <n v="0"/>
    <n v="67760"/>
    <n v="0"/>
    <n v="0"/>
    <n v="0"/>
    <n v="0"/>
    <n v="0"/>
    <n v="273735"/>
    <s v="USD"/>
    <n v="232751.75"/>
    <n v="542072.30000000005"/>
    <s v="1-5 Years"/>
    <n v="205975.00000000003"/>
    <n v="273735"/>
    <n v="232751.75"/>
    <n v="542072.30000000005"/>
    <n v="0.12999999999999984"/>
    <n v="26776.749999999971"/>
    <n v="67759.999999999971"/>
  </r>
  <r>
    <s v="Employee 1306"/>
    <x v="3"/>
    <s v="San Francisco"/>
    <s v="United States of America"/>
    <s v="Americas"/>
    <d v="2020-01-13T00:00:00"/>
    <d v="2022-12-01T00:00:00"/>
    <s v="Operating Platform"/>
    <s v="A"/>
    <s v="P"/>
    <s v="USD"/>
    <n v="141870.96000000002"/>
    <n v="16016"/>
    <n v="0"/>
    <n v="0"/>
    <n v="16016"/>
    <n v="0"/>
    <n v="0"/>
    <n v="0"/>
    <n v="0"/>
    <n v="0"/>
    <n v="157886.96000000002"/>
    <s v="USD"/>
    <n v="163151.60400000002"/>
    <n v="344721.60800000001"/>
    <s v="1-5 Years"/>
    <n v="141870.96000000002"/>
    <n v="157886.96000000002"/>
    <n v="163151.60400000002"/>
    <n v="344721.60800000001"/>
    <n v="0.14999999999999997"/>
    <n v="21280.644"/>
    <n v="16016"/>
  </r>
  <r>
    <s v="Employee 1307"/>
    <x v="3"/>
    <s v="Rancho Cordova"/>
    <s v="United States of America"/>
    <s v="Americas"/>
    <d v="2020-01-13T00:00:00"/>
    <d v="2022-12-01T00:00:00"/>
    <s v="Operating Platform"/>
    <s v="W"/>
    <s v="F"/>
    <s v="USD"/>
    <n v="113109.70000000003"/>
    <n v="18139"/>
    <n v="0"/>
    <n v="0"/>
    <n v="18139"/>
    <n v="0"/>
    <n v="0"/>
    <n v="0"/>
    <n v="0"/>
    <n v="0"/>
    <n v="131248.70000000001"/>
    <s v="USD"/>
    <n v="128945.05800000005"/>
    <n v="278568.57600000012"/>
    <s v="1-5 Years"/>
    <n v="113109.70000000003"/>
    <n v="131248.70000000001"/>
    <n v="128945.05800000005"/>
    <n v="278568.57600000012"/>
    <n v="0.14000000000000015"/>
    <n v="15835.358000000022"/>
    <n v="18138.999999999985"/>
  </r>
  <r>
    <s v="Employee 1308"/>
    <x v="3"/>
    <s v="Wilmington"/>
    <s v="United States of America"/>
    <s v="Americas"/>
    <d v="2020-01-13T00:00:00"/>
    <d v="2022-12-01T00:00:00"/>
    <s v="Operating Platform"/>
    <s v="G"/>
    <s v="K"/>
    <s v="USD"/>
    <n v="114433.00000000001"/>
    <n v="29370"/>
    <n v="0"/>
    <n v="0"/>
    <n v="29370"/>
    <n v="0"/>
    <n v="0"/>
    <n v="0"/>
    <n v="0"/>
    <n v="0"/>
    <n v="143803"/>
    <s v="USD"/>
    <n v="130453.62000000002"/>
    <n v="294389.04000000004"/>
    <s v="1-5 Years"/>
    <n v="114433.00000000001"/>
    <n v="143803"/>
    <n v="130453.62000000002"/>
    <n v="294389.04000000004"/>
    <n v="0.14000000000000007"/>
    <n v="16020.62000000001"/>
    <n v="29369.999999999985"/>
  </r>
  <r>
    <s v="Employee 1309"/>
    <x v="1"/>
    <s v="London"/>
    <s v="United Kingdom"/>
    <s v="EMEA"/>
    <d v="2020-01-20T00:00:00"/>
    <d v="2022-12-01T00:00:00"/>
    <s v="Operating Platform"/>
    <s v="F"/>
    <s v="X"/>
    <s v="GBP"/>
    <n v="68302.850000000006"/>
    <n v="9715.2000000000007"/>
    <n v="0"/>
    <n v="0"/>
    <n v="9715.2000000000007"/>
    <n v="0"/>
    <n v="0"/>
    <n v="0"/>
    <n v="0"/>
    <n v="0"/>
    <n v="78018.05"/>
    <s v="GBP"/>
    <n v="70351.935500000007"/>
    <n v="150710.527"/>
    <s v="1-5 Years"/>
    <n v="90887.187357666495"/>
    <n v="103814.71823840136"/>
    <n v="93613.802978396488"/>
    <n v="200542.96276394988"/>
    <n v="2.9999999999999988E-2"/>
    <n v="2049.085500000001"/>
    <n v="12927.530880734863"/>
  </r>
  <r>
    <s v="Employee 131"/>
    <x v="0"/>
    <s v="Milan"/>
    <s v="Italy"/>
    <s v="EMEA"/>
    <d v="2007-08-20T00:00:00"/>
    <d v="2022-12-01T00:00:00"/>
    <s v="Client Businesses Platform"/>
    <s v="K"/>
    <s v="N"/>
    <s v="EUR"/>
    <n v="123200.00000000003"/>
    <n v="40040"/>
    <n v="0"/>
    <n v="0"/>
    <n v="40040"/>
    <n v="0"/>
    <n v="0"/>
    <n v="0"/>
    <n v="0"/>
    <n v="0"/>
    <n v="163240.00000000003"/>
    <s v="EUR"/>
    <n v="136752.00000000006"/>
    <n v="317948.40000000014"/>
    <s v="&gt;5 Years"/>
    <n v="143811.35999632566"/>
    <n v="190550.05199513148"/>
    <n v="159630.6095959215"/>
    <n v="371141.16731051746"/>
    <n v="0.11000000000000015"/>
    <n v="13552.000000000029"/>
    <n v="46738.691998805822"/>
  </r>
  <r>
    <s v="Employee 1310"/>
    <x v="0"/>
    <s v="London"/>
    <s v="United Kingdom"/>
    <s v="EMEA"/>
    <d v="2020-01-13T00:00:00"/>
    <d v="2022-12-01T00:00:00"/>
    <s v="Investments Platform"/>
    <s v="A"/>
    <s v="Z"/>
    <s v="GBP"/>
    <n v="142560"/>
    <n v="273702"/>
    <n v="0"/>
    <n v="0"/>
    <n v="273702"/>
    <n v="0"/>
    <n v="0"/>
    <n v="0"/>
    <n v="0"/>
    <n v="0"/>
    <n v="416262"/>
    <s v="GBP"/>
    <n v="152539.20000000001"/>
    <n v="597939.54"/>
    <s v="1-5 Years"/>
    <n v="189697.46401078338"/>
    <n v="553899.03033148649"/>
    <n v="202976.28649153822"/>
    <n v="795648.24894622876"/>
    <n v="7.0000000000000021E-2"/>
    <n v="9979.2000000000116"/>
    <n v="364201.56632070313"/>
  </r>
  <r>
    <s v="Employee 1311"/>
    <x v="0"/>
    <s v="Singapore"/>
    <s v="Singapore"/>
    <s v="Asia-Pacific"/>
    <d v="2020-01-13T00:00:00"/>
    <d v="2022-12-01T00:00:00"/>
    <s v="Operating Platform"/>
    <s v="T"/>
    <s v="A"/>
    <s v="SGD"/>
    <n v="271425.00000000006"/>
    <n v="101640.00000000001"/>
    <n v="0"/>
    <n v="0"/>
    <n v="101640.00000000001"/>
    <n v="0"/>
    <n v="0"/>
    <n v="0"/>
    <n v="0"/>
    <n v="0"/>
    <n v="373065.00000000006"/>
    <s v="SGD"/>
    <n v="298567.50000000012"/>
    <n v="708939.00000000023"/>
    <s v="1-5 Years"/>
    <n v="202942.16606228272"/>
    <n v="278937.53037496732"/>
    <n v="223236.38266851104"/>
    <n v="530067.66608097509"/>
    <n v="0.10000000000000024"/>
    <n v="27142.500000000058"/>
    <n v="75995.3643126846"/>
  </r>
  <r>
    <s v="Employee 1312"/>
    <x v="3"/>
    <s v="Wilmington"/>
    <s v="United States of America"/>
    <s v="Americas"/>
    <d v="2020-01-13T00:00:00"/>
    <d v="2022-12-01T00:00:00"/>
    <s v="Operating Platform"/>
    <s v="J"/>
    <s v="H"/>
    <s v="USD"/>
    <n v="135432.00000000003"/>
    <n v="22011.000000000004"/>
    <n v="0"/>
    <n v="0"/>
    <n v="22011.000000000004"/>
    <n v="0"/>
    <n v="0"/>
    <n v="0"/>
    <n v="0"/>
    <n v="0"/>
    <n v="157443.00000000003"/>
    <s v="USD"/>
    <n v="140849.28000000003"/>
    <n v="304590.00000000006"/>
    <s v="1-5 Years"/>
    <n v="135432.00000000003"/>
    <n v="157443.00000000003"/>
    <n v="140849.28000000003"/>
    <n v="304590.00000000006"/>
    <n v="3.999999999999998E-2"/>
    <n v="5417.2799999999988"/>
    <n v="22011"/>
  </r>
  <r>
    <s v="Employee 1313"/>
    <x v="1"/>
    <s v="London"/>
    <s v="United Kingdom"/>
    <s v="EMEA"/>
    <d v="2020-01-13T00:00:00"/>
    <d v="2022-12-01T00:00:00"/>
    <s v="Operating Platform"/>
    <s v="H"/>
    <s v="E"/>
    <s v="GBP"/>
    <n v="63439.200000000012"/>
    <n v="2178"/>
    <n v="0"/>
    <n v="0"/>
    <n v="2178"/>
    <n v="0"/>
    <n v="0"/>
    <n v="0"/>
    <n v="0"/>
    <n v="0"/>
    <n v="65617.200000000012"/>
    <s v="GBP"/>
    <n v="65342.376000000011"/>
    <n v="132928.09200000003"/>
    <s v="1-5 Years"/>
    <n v="84415.371484798612"/>
    <n v="87313.527184963357"/>
    <n v="86947.832629342578"/>
    <n v="176880.76562985484"/>
    <n v="3.0000000000000089E-2"/>
    <n v="1903.1759999999995"/>
    <n v="2898.1557001647452"/>
  </r>
  <r>
    <s v="Employee 1314"/>
    <x v="4"/>
    <s v="New York"/>
    <s v="United States of America"/>
    <s v="Americas"/>
    <d v="2020-01-13T00:00:00"/>
    <d v="2022-12-01T00:00:00"/>
    <s v="Investments Platform"/>
    <s v="B"/>
    <s v="G"/>
    <s v="USD"/>
    <n v="263340.00000000006"/>
    <n v="4435860"/>
    <n v="0"/>
    <n v="0"/>
    <n v="4435860"/>
    <n v="0"/>
    <n v="0"/>
    <n v="0"/>
    <n v="0"/>
    <n v="570000.00000000012"/>
    <n v="5269200"/>
    <s v="USD"/>
    <n v="297574.2"/>
    <n v="5607670.1999999983"/>
    <s v="1-5 Years"/>
    <n v="263340.00000000006"/>
    <n v="5269200"/>
    <n v="297574.2"/>
    <n v="5607670.1999999983"/>
    <n v="0.12999999999999978"/>
    <n v="34234.199999999953"/>
    <n v="5005860"/>
  </r>
  <r>
    <s v="Employee 1315"/>
    <x v="0"/>
    <s v="San Francisco"/>
    <s v="United States of America"/>
    <s v="Americas"/>
    <d v="2020-01-13T00:00:00"/>
    <d v="2022-12-01T00:00:00"/>
    <s v="Investments Platform"/>
    <s v="Q"/>
    <s v="L"/>
    <s v="USD"/>
    <n v="219450.00000000006"/>
    <n v="0"/>
    <n v="321000"/>
    <n v="0"/>
    <n v="321000"/>
    <n v="0"/>
    <n v="0"/>
    <n v="0"/>
    <n v="0"/>
    <n v="0"/>
    <n v="540450"/>
    <s v="USD"/>
    <n v="239200.50000000009"/>
    <n v="478401.00000000017"/>
    <s v="1-5 Years"/>
    <n v="219450.00000000006"/>
    <n v="540450"/>
    <n v="239200.50000000009"/>
    <n v="478401.00000000017"/>
    <n v="9.0000000000000108E-2"/>
    <n v="19750.500000000029"/>
    <n v="320999.99999999994"/>
  </r>
  <r>
    <s v="Employee 1316"/>
    <x v="3"/>
    <s v="Sydney"/>
    <s v="Australia"/>
    <s v="Asia-Pacific"/>
    <d v="2020-01-13T00:00:00"/>
    <d v="2022-12-01T00:00:00"/>
    <s v="ETF and Index Investments Platform"/>
    <s v="D"/>
    <s v="I"/>
    <s v="AUD"/>
    <n v="191840"/>
    <n v="62642.8"/>
    <n v="0"/>
    <n v="0"/>
    <n v="62642.8"/>
    <n v="0"/>
    <n v="0"/>
    <n v="0"/>
    <n v="0"/>
    <n v="0"/>
    <n v="254482.8"/>
    <s v="AUD"/>
    <n v="211024.00000000003"/>
    <n v="490955.08000000007"/>
    <s v="1-5 Years"/>
    <n v="145155.73600511311"/>
    <n v="192554.41062678272"/>
    <n v="159671.30960562444"/>
    <n v="371481.16129508545"/>
    <n v="0.10000000000000012"/>
    <n v="19184.000000000029"/>
    <n v="47398.674621669605"/>
  </r>
  <r>
    <s v="Employee 1317"/>
    <x v="5"/>
    <s v="San Francisco"/>
    <s v="United States of America"/>
    <s v="Americas"/>
    <d v="2020-01-13T00:00:00"/>
    <d v="2022-12-01T00:00:00"/>
    <s v="Investments Platform"/>
    <s v="W"/>
    <s v="M"/>
    <s v="USD"/>
    <n v="112922.70000000003"/>
    <n v="33495"/>
    <n v="5200"/>
    <n v="0"/>
    <n v="38695"/>
    <n v="0"/>
    <n v="3725"/>
    <n v="0"/>
    <n v="3725"/>
    <n v="0"/>
    <n v="155342.70000000001"/>
    <s v="USD"/>
    <n v="126473.42400000004"/>
    <n v="290461.24800000008"/>
    <s v="1-5 Years"/>
    <n v="112922.70000000003"/>
    <n v="155342.70000000001"/>
    <n v="126473.42400000004"/>
    <n v="290461.24800000008"/>
    <n v="0.12000000000000012"/>
    <n v="13550.724000000017"/>
    <n v="42419.999999999985"/>
  </r>
  <r>
    <s v="Employee 1318"/>
    <x v="0"/>
    <s v="Wilmington"/>
    <s v="United States of America"/>
    <s v="Americas"/>
    <d v="2020-01-13T00:00:00"/>
    <d v="2022-12-01T00:00:00"/>
    <s v="Operating Platform"/>
    <s v="J"/>
    <s v="N"/>
    <s v="USD"/>
    <n v="200200.00000000003"/>
    <n v="78078"/>
    <n v="0"/>
    <n v="0"/>
    <n v="78078"/>
    <n v="0"/>
    <n v="0"/>
    <n v="0"/>
    <n v="0"/>
    <n v="0"/>
    <n v="278278"/>
    <s v="USD"/>
    <n v="222222.00000000006"/>
    <n v="531110.58000000007"/>
    <s v="1-5 Years"/>
    <n v="200200.00000000003"/>
    <n v="278278"/>
    <n v="222222.00000000006"/>
    <n v="531110.58000000007"/>
    <n v="0.11000000000000013"/>
    <n v="22022.000000000029"/>
    <n v="78077.999999999971"/>
  </r>
  <r>
    <s v="Employee 1319"/>
    <x v="3"/>
    <s v="Tokyo"/>
    <s v="Japan"/>
    <s v="Asia-Pacific"/>
    <d v="2020-01-13T00:00:00"/>
    <d v="2022-12-01T00:00:00"/>
    <s v="Corporate and Risk Platform"/>
    <s v="A"/>
    <s v="C"/>
    <s v="JPY"/>
    <n v="17825995"/>
    <n v="3433430.0000000005"/>
    <n v="0"/>
    <n v="0"/>
    <n v="3433430.0000000005"/>
    <n v="0"/>
    <n v="0"/>
    <n v="0"/>
    <n v="0"/>
    <n v="0"/>
    <n v="21259425"/>
    <s v="JPY"/>
    <n v="19252074.600000001"/>
    <n v="42212253.600000009"/>
    <s v="1-5 Years"/>
    <n v="164075.61323576787"/>
    <n v="195677.89589948917"/>
    <n v="177201.66229462932"/>
    <n v="388533.78986607771"/>
    <n v="8.0000000000000113E-2"/>
    <n v="1426079.6000000015"/>
    <n v="31602.2826637213"/>
  </r>
  <r>
    <s v="Employee 132"/>
    <x v="1"/>
    <s v="Mumbai"/>
    <s v="India"/>
    <s v="Asia-Pacific"/>
    <d v="2007-09-21T00:00:00"/>
    <d v="2022-12-01T00:00:00"/>
    <s v="Operating Platform"/>
    <s v="R"/>
    <s v="X"/>
    <s v="INR"/>
    <n v="2115344.0000000005"/>
    <n v="425040.00000000006"/>
    <n v="0"/>
    <n v="0"/>
    <n v="425040.00000000006"/>
    <n v="0"/>
    <n v="0"/>
    <n v="59150"/>
    <n v="59150"/>
    <n v="0"/>
    <n v="2599534.0000000005"/>
    <s v="INR"/>
    <n v="2348031.8400000008"/>
    <n v="5167858.0800000019"/>
    <s v="&gt;5 Years"/>
    <n v="31346.556514651955"/>
    <n v="38521.601896788066"/>
    <n v="34794.67773126367"/>
    <n v="76580.714703812133"/>
    <n v="0.10999999999999999"/>
    <n v="232687.84000000032"/>
    <n v="7175.0453821361116"/>
  </r>
  <r>
    <s v="Employee 1320"/>
    <x v="3"/>
    <s v="East Wenatchee"/>
    <s v="United States of America"/>
    <s v="Americas"/>
    <d v="2020-01-13T00:00:00"/>
    <d v="2022-12-01T00:00:00"/>
    <s v="Operating Platform"/>
    <s v="E"/>
    <s v="T"/>
    <s v="USD"/>
    <n v="153384.00000000003"/>
    <n v="26136.000000000004"/>
    <n v="0"/>
    <n v="0"/>
    <n v="26136.000000000004"/>
    <n v="0"/>
    <n v="0"/>
    <n v="0"/>
    <n v="0"/>
    <n v="0"/>
    <n v="179520.00000000003"/>
    <s v="USD"/>
    <n v="164120.88000000003"/>
    <n v="356207.28"/>
    <s v="1-5 Years"/>
    <n v="153384.00000000003"/>
    <n v="179520.00000000003"/>
    <n v="164120.88000000003"/>
    <n v="356207.28"/>
    <n v="7.0000000000000021E-2"/>
    <n v="10736.880000000005"/>
    <n v="26136"/>
  </r>
  <r>
    <s v="Employee 1321"/>
    <x v="4"/>
    <s v="San Francisco"/>
    <s v="United States of America"/>
    <s v="Americas"/>
    <d v="2020-01-13T00:00:00"/>
    <d v="2022-12-01T00:00:00"/>
    <s v="Operating Platform"/>
    <s v="W"/>
    <s v="P"/>
    <s v="USD"/>
    <n v="251680.00000000003"/>
    <n v="607750"/>
    <n v="0"/>
    <n v="0"/>
    <n v="607750"/>
    <n v="0"/>
    <n v="0"/>
    <n v="0"/>
    <n v="0"/>
    <n v="257500"/>
    <n v="1116930"/>
    <s v="USD"/>
    <n v="264264.00000000006"/>
    <n v="1166665.5000000002"/>
    <s v="1-5 Years"/>
    <n v="251680.00000000003"/>
    <n v="1116930"/>
    <n v="264264.00000000006"/>
    <n v="1166665.5000000002"/>
    <n v="5.0000000000000107E-2"/>
    <n v="12584.000000000029"/>
    <n v="865250"/>
  </r>
  <r>
    <s v="Employee 1322"/>
    <x v="0"/>
    <s v="San Francisco"/>
    <s v="United States of America"/>
    <s v="Americas"/>
    <d v="2020-01-13T00:00:00"/>
    <d v="2022-12-01T00:00:00"/>
    <s v="ETF and Index Investments Platform"/>
    <s v="M"/>
    <s v="R"/>
    <s v="USD"/>
    <n v="217525"/>
    <n v="210375.00000000003"/>
    <n v="0"/>
    <n v="0"/>
    <n v="210375.00000000003"/>
    <n v="0"/>
    <n v="0"/>
    <n v="0"/>
    <n v="0"/>
    <n v="0"/>
    <n v="427900"/>
    <s v="USD"/>
    <n v="241452.75000000003"/>
    <n v="716421.75000000012"/>
    <s v="1-5 Years"/>
    <n v="217525"/>
    <n v="427900"/>
    <n v="241452.75000000003"/>
    <n v="716421.75000000012"/>
    <n v="0.11000000000000014"/>
    <n v="23927.750000000029"/>
    <n v="210375"/>
  </r>
  <r>
    <s v="Employee 1323"/>
    <x v="1"/>
    <s v="London"/>
    <s v="United Kingdom"/>
    <s v="EMEA"/>
    <d v="2020-01-13T00:00:00"/>
    <d v="2022-12-01T00:00:00"/>
    <s v="Client Businesses Platform"/>
    <s v="I"/>
    <s v="F"/>
    <s v="GBP"/>
    <n v="65879"/>
    <n v="10560"/>
    <n v="0"/>
    <n v="0"/>
    <n v="10560"/>
    <n v="0"/>
    <n v="0"/>
    <n v="0"/>
    <n v="0"/>
    <n v="0"/>
    <n v="76439"/>
    <s v="GBP"/>
    <n v="69172.95"/>
    <n v="149433.9"/>
    <s v="1-5 Years"/>
    <n v="87661.891354983149"/>
    <n v="101713.55535578192"/>
    <n v="92044.985922732303"/>
    <n v="198844.2190463033"/>
    <n v="4.9999999999999968E-2"/>
    <n v="3293.9499999999971"/>
    <n v="14051.664000798773"/>
  </r>
  <r>
    <s v="Employee 1324"/>
    <x v="4"/>
    <s v="Hong Kong"/>
    <s v="Hong Kong"/>
    <s v="Asia-Pacific"/>
    <d v="2020-01-13T00:00:00"/>
    <d v="2022-12-01T00:00:00"/>
    <s v="Investments Platform"/>
    <s v="G"/>
    <s v="G"/>
    <s v="HKD"/>
    <n v="2057000.0000000005"/>
    <n v="2529291.6"/>
    <n v="0"/>
    <n v="0"/>
    <n v="2529291.6"/>
    <n v="0"/>
    <n v="0"/>
    <n v="0"/>
    <n v="0"/>
    <n v="0"/>
    <n v="4586291.6000000006"/>
    <s v="HKD"/>
    <n v="2077570.0000000005"/>
    <n v="6709724.5160000008"/>
    <s v="1-5 Years"/>
    <n v="262233.63908135373"/>
    <n v="584676.68262335635"/>
    <n v="264855.97547216725"/>
    <n v="855379.42492175719"/>
    <n v="9.9999999999999395E-3"/>
    <n v="20570"/>
    <n v="322443.04354200262"/>
  </r>
  <r>
    <s v="Employee 1325"/>
    <x v="7"/>
    <s v="San Francisco"/>
    <s v="United States of America"/>
    <s v="Americas"/>
    <d v="2020-01-13T00:00:00"/>
    <d v="2022-12-01T00:00:00"/>
    <s v="Client Businesses Platform"/>
    <s v="H"/>
    <s v="Y"/>
    <s v="USD"/>
    <n v="87472.000000000015"/>
    <n v="51150"/>
    <n v="0"/>
    <n v="0"/>
    <n v="51150"/>
    <n v="0"/>
    <n v="499"/>
    <n v="0"/>
    <n v="499"/>
    <n v="0"/>
    <n v="139121"/>
    <s v="USD"/>
    <n v="95344.480000000025"/>
    <n v="246442.46000000002"/>
    <s v="1-5 Years"/>
    <n v="87472.000000000015"/>
    <n v="139121"/>
    <n v="95344.480000000025"/>
    <n v="246442.46000000002"/>
    <n v="9.0000000000000108E-2"/>
    <n v="7872.4800000000105"/>
    <n v="51648.999999999985"/>
  </r>
  <r>
    <s v="Employee 1326"/>
    <x v="4"/>
    <s v="San Francisco"/>
    <s v="United States of America"/>
    <s v="Americas"/>
    <d v="2020-01-13T00:00:00"/>
    <d v="2022-12-01T00:00:00"/>
    <s v="Regional Platform"/>
    <s v="O"/>
    <s v="H"/>
    <s v="USD"/>
    <n v="215600.00000000006"/>
    <n v="562925"/>
    <n v="0"/>
    <n v="0"/>
    <n v="562925"/>
    <n v="0"/>
    <n v="0"/>
    <n v="0"/>
    <n v="0"/>
    <n v="102000"/>
    <n v="880525"/>
    <s v="USD"/>
    <n v="241472.00000000009"/>
    <n v="1113420.0000000002"/>
    <s v="1-5 Years"/>
    <n v="215600.00000000006"/>
    <n v="880525"/>
    <n v="241472.00000000009"/>
    <n v="1113420.0000000002"/>
    <n v="0.12000000000000011"/>
    <n v="25872.000000000029"/>
    <n v="664925"/>
  </r>
  <r>
    <s v="Employee 1327"/>
    <x v="0"/>
    <s v="San Francisco"/>
    <s v="United States of America"/>
    <s v="Americas"/>
    <d v="2020-01-13T00:00:00"/>
    <d v="2022-12-01T00:00:00"/>
    <s v="Operating Platform"/>
    <s v="B"/>
    <s v="I"/>
    <s v="USD"/>
    <n v="210067"/>
    <n v="43747.000000000007"/>
    <n v="0"/>
    <n v="0"/>
    <n v="43747.000000000007"/>
    <n v="0"/>
    <n v="0"/>
    <n v="0"/>
    <n v="0"/>
    <n v="0"/>
    <n v="253814"/>
    <s v="USD"/>
    <n v="218469.68"/>
    <n v="482436.24"/>
    <s v="1-5 Years"/>
    <n v="210067"/>
    <n v="253814"/>
    <n v="218469.68"/>
    <n v="482436.24"/>
    <n v="3.9999999999999966E-2"/>
    <n v="8402.679999999993"/>
    <n v="43747"/>
  </r>
  <r>
    <s v="Employee 1328"/>
    <x v="4"/>
    <s v="Chicago"/>
    <s v="United States of America"/>
    <s v="Americas"/>
    <d v="2020-01-13T00:00:00"/>
    <d v="2022-12-01T00:00:00"/>
    <s v="Client Businesses Platform"/>
    <s v="O"/>
    <s v="B"/>
    <s v="USD"/>
    <n v="266200.00000000006"/>
    <n v="765600.00000000012"/>
    <n v="0"/>
    <n v="0"/>
    <n v="765600.00000000012"/>
    <n v="0"/>
    <n v="0"/>
    <n v="0"/>
    <n v="0"/>
    <n v="228000.00000000003"/>
    <n v="1259800.0000000002"/>
    <s v="USD"/>
    <n v="284834.00000000006"/>
    <n v="1388860.0000000002"/>
    <s v="1-5 Years"/>
    <n v="266200.00000000006"/>
    <n v="1259800.0000000002"/>
    <n v="284834.00000000006"/>
    <n v="1388860.0000000002"/>
    <n v="6.9999999999999979E-2"/>
    <n v="18634"/>
    <n v="993600.00000000023"/>
  </r>
  <r>
    <s v="Employee 1329"/>
    <x v="3"/>
    <s v="Wilmington"/>
    <s v="United States of America"/>
    <s v="Americas"/>
    <d v="2020-01-13T00:00:00"/>
    <d v="2022-12-01T00:00:00"/>
    <s v="Operating Platform"/>
    <s v="D"/>
    <s v="N"/>
    <s v="USD"/>
    <n v="130515.00000000001"/>
    <n v="23925.000000000004"/>
    <n v="0"/>
    <n v="0"/>
    <n v="23925.000000000004"/>
    <n v="0"/>
    <n v="0"/>
    <n v="0"/>
    <n v="0"/>
    <n v="0"/>
    <n v="154440.00000000003"/>
    <s v="USD"/>
    <n v="131820.15000000002"/>
    <n v="287804.55000000005"/>
    <s v="1-5 Years"/>
    <n v="130515.00000000001"/>
    <n v="154440.00000000003"/>
    <n v="131820.15000000002"/>
    <n v="287804.55000000005"/>
    <n v="1.0000000000000066E-2"/>
    <n v="1305.1500000000087"/>
    <n v="23925.000000000015"/>
  </r>
  <r>
    <s v="Employee 133"/>
    <x v="3"/>
    <s v="Princeton"/>
    <s v="United States of America"/>
    <s v="Americas"/>
    <d v="2004-07-12T00:00:00"/>
    <d v="2022-12-01T00:00:00"/>
    <s v="Regional Platform"/>
    <s v="G"/>
    <s v="D"/>
    <s v="USD"/>
    <n v="141625"/>
    <n v="99275.000000000015"/>
    <n v="0"/>
    <n v="0"/>
    <n v="99275.000000000015"/>
    <n v="0"/>
    <n v="0"/>
    <n v="0"/>
    <n v="0"/>
    <n v="0"/>
    <n v="240900"/>
    <s v="USD"/>
    <n v="148706.25"/>
    <n v="401651.25"/>
    <s v="&gt;5 Years"/>
    <n v="141625"/>
    <n v="240900"/>
    <n v="148706.25"/>
    <n v="401651.25"/>
    <n v="0.05"/>
    <n v="7081.25"/>
    <n v="99275"/>
  </r>
  <r>
    <s v="Employee 1330"/>
    <x v="0"/>
    <s v="San Francisco"/>
    <s v="United States of America"/>
    <s v="Americas"/>
    <d v="2020-01-13T00:00:00"/>
    <d v="2022-12-01T00:00:00"/>
    <s v="ETF and Index Investments Platform"/>
    <s v="E"/>
    <s v="C"/>
    <s v="USD"/>
    <n v="205535.00000000003"/>
    <n v="199485"/>
    <n v="0"/>
    <n v="0"/>
    <n v="199485"/>
    <n v="0"/>
    <n v="0"/>
    <n v="0"/>
    <n v="0"/>
    <n v="0"/>
    <n v="405020"/>
    <s v="USD"/>
    <n v="236365.25000000003"/>
    <n v="702138.25"/>
    <s v="1-5 Years"/>
    <n v="205535.00000000003"/>
    <n v="405020"/>
    <n v="236365.25000000003"/>
    <n v="702138.25"/>
    <n v="0.14999999999999997"/>
    <n v="30830.25"/>
    <n v="199484.99999999997"/>
  </r>
  <r>
    <s v="Employee 1331"/>
    <x v="0"/>
    <s v="San Francisco"/>
    <s v="United States of America"/>
    <s v="Americas"/>
    <d v="2020-01-13T00:00:00"/>
    <d v="2022-12-01T00:00:00"/>
    <s v="Operating Platform"/>
    <s v="A"/>
    <s v="Z"/>
    <s v="USD"/>
    <n v="221760.00000000006"/>
    <n v="198000.00000000003"/>
    <n v="0"/>
    <n v="0"/>
    <n v="198000.00000000003"/>
    <n v="0"/>
    <n v="0"/>
    <n v="0"/>
    <n v="0"/>
    <n v="0"/>
    <n v="419760.00000000012"/>
    <s v="USD"/>
    <n v="250588.80000000005"/>
    <n v="724917.60000000009"/>
    <s v="1-5 Years"/>
    <n v="221760.00000000006"/>
    <n v="419760.00000000012"/>
    <n v="250588.80000000005"/>
    <n v="724917.60000000009"/>
    <n v="0.12999999999999992"/>
    <n v="28828.799999999988"/>
    <n v="198000.00000000006"/>
  </r>
  <r>
    <s v="Employee 1332"/>
    <x v="3"/>
    <s v="Sydney"/>
    <s v="Australia"/>
    <s v="Asia-Pacific"/>
    <d v="2019-12-16T00:00:00"/>
    <d v="2022-12-01T00:00:00"/>
    <s v="Operating Platform"/>
    <s v="M"/>
    <s v="E"/>
    <s v="AUD"/>
    <n v="112959.00000000001"/>
    <n v="25047.000000000004"/>
    <n v="0"/>
    <n v="0"/>
    <n v="25047.000000000004"/>
    <n v="0"/>
    <n v="0"/>
    <n v="0"/>
    <n v="0"/>
    <n v="0"/>
    <n v="138006.00000000003"/>
    <s v="AUD"/>
    <n v="120866.13000000002"/>
    <n v="268532.55000000005"/>
    <s v="1-5 Years"/>
    <n v="85470.427353010702"/>
    <n v="104422.23990367829"/>
    <n v="91453.357267721454"/>
    <n v="203185.15396465722"/>
    <n v="7.0000000000000034E-2"/>
    <n v="7907.1300000000047"/>
    <n v="18951.812550667586"/>
  </r>
  <r>
    <s v="Employee 1333"/>
    <x v="3"/>
    <s v="San Francisco"/>
    <s v="United States of America"/>
    <s v="Americas"/>
    <d v="2020-01-06T00:00:00"/>
    <d v="2022-12-01T00:00:00"/>
    <s v="ETF and Index Investments Platform"/>
    <s v="K"/>
    <s v="E"/>
    <s v="USD"/>
    <n v="176852.5"/>
    <n v="55484.000000000007"/>
    <n v="0"/>
    <n v="0"/>
    <n v="55484.000000000007"/>
    <n v="0"/>
    <n v="0"/>
    <n v="0"/>
    <n v="0"/>
    <n v="0"/>
    <n v="232336.5"/>
    <s v="USD"/>
    <n v="201611.85000000003"/>
    <n v="466475.46000000008"/>
    <s v="1-5 Years"/>
    <n v="176852.5"/>
    <n v="232336.5"/>
    <n v="201611.85000000003"/>
    <n v="466475.46000000008"/>
    <n v="0.14000000000000021"/>
    <n v="24759.350000000035"/>
    <n v="55484"/>
  </r>
  <r>
    <s v="Employee 1334"/>
    <x v="4"/>
    <s v="London"/>
    <s v="United Kingdom"/>
    <s v="EMEA"/>
    <d v="2019-12-30T00:00:00"/>
    <d v="2022-12-01T00:00:00"/>
    <s v="Investments Platform"/>
    <s v="U"/>
    <s v="F"/>
    <s v="GBP"/>
    <n v="176550"/>
    <n v="593725"/>
    <n v="1217680.0899999999"/>
    <n v="0"/>
    <n v="1811405.0899999999"/>
    <n v="0"/>
    <n v="0"/>
    <n v="0"/>
    <n v="0"/>
    <n v="376315.74"/>
    <n v="2364270.83"/>
    <s v="GBP"/>
    <n v="190674"/>
    <n v="1022570.9999999999"/>
    <s v="1-5 Years"/>
    <n v="234926.25751335442"/>
    <n v="3146016.9801183357"/>
    <n v="253720.35811442276"/>
    <n v="1360684.101227348"/>
    <n v="7.9999999999999974E-2"/>
    <n v="14124"/>
    <n v="2911090.7226049812"/>
  </r>
  <r>
    <s v="Employee 1335"/>
    <x v="4"/>
    <s v="San Francisco"/>
    <s v="United States of America"/>
    <s v="Americas"/>
    <d v="2019-12-09T00:00:00"/>
    <d v="2022-12-01T00:00:00"/>
    <s v="ETF and Index Investments Platform"/>
    <s v="B"/>
    <s v="T"/>
    <s v="USD"/>
    <n v="273460"/>
    <n v="332475"/>
    <n v="0"/>
    <n v="0"/>
    <n v="332475"/>
    <n v="0"/>
    <n v="0"/>
    <n v="0"/>
    <n v="0"/>
    <n v="0"/>
    <n v="605935"/>
    <s v="USD"/>
    <n v="298071.40000000002"/>
    <n v="958540.55"/>
    <s v="1-5 Years"/>
    <n v="273460"/>
    <n v="605935"/>
    <n v="298071.40000000002"/>
    <n v="958540.55"/>
    <n v="9.000000000000008E-2"/>
    <n v="24611.400000000023"/>
    <n v="332475"/>
  </r>
  <r>
    <s v="Employee 1336"/>
    <x v="4"/>
    <s v="San Francisco"/>
    <s v="United States of America"/>
    <s v="Americas"/>
    <d v="2020-01-13T00:00:00"/>
    <d v="2022-12-01T00:00:00"/>
    <s v="Client Businesses Platform"/>
    <s v="R"/>
    <s v="P"/>
    <s v="USD"/>
    <n v="242550.00000000003"/>
    <n v="612480"/>
    <n v="0"/>
    <n v="0"/>
    <n v="612480"/>
    <n v="0"/>
    <n v="0"/>
    <n v="0"/>
    <n v="0"/>
    <n v="0"/>
    <n v="855030"/>
    <s v="USD"/>
    <n v="276507.00000000006"/>
    <n v="1251241.2000000002"/>
    <s v="1-5 Years"/>
    <n v="242550.00000000003"/>
    <n v="855030"/>
    <n v="276507.00000000006"/>
    <n v="1251241.2000000002"/>
    <n v="0.1400000000000001"/>
    <n v="33957.000000000029"/>
    <n v="612480"/>
  </r>
  <r>
    <s v="Employee 1337"/>
    <x v="4"/>
    <s v="San Francisco"/>
    <s v="United States of America"/>
    <s v="Americas"/>
    <d v="2020-01-13T00:00:00"/>
    <d v="2022-12-01T00:00:00"/>
    <s v="Investments Platform"/>
    <s v="Q"/>
    <s v="S"/>
    <s v="USD"/>
    <n v="246840.00000000003"/>
    <n v="0"/>
    <n v="1130000"/>
    <n v="0"/>
    <n v="1130000"/>
    <n v="0"/>
    <n v="0"/>
    <n v="0"/>
    <n v="0"/>
    <n v="0"/>
    <n v="1376840"/>
    <s v="USD"/>
    <n v="266587.20000000007"/>
    <n v="533174.40000000014"/>
    <s v="1-5 Years"/>
    <n v="246840.00000000003"/>
    <n v="1376840"/>
    <n v="266587.20000000007"/>
    <n v="533174.40000000014"/>
    <n v="8.0000000000000154E-2"/>
    <n v="19747.200000000041"/>
    <n v="1130000"/>
  </r>
  <r>
    <s v="Employee 1338"/>
    <x v="4"/>
    <s v="Edinburgh"/>
    <s v="United Kingdom"/>
    <s v="EMEA"/>
    <d v="2020-01-13T00:00:00"/>
    <d v="2022-12-01T00:00:00"/>
    <s v="Operating Platform"/>
    <s v="D"/>
    <s v="H"/>
    <s v="GBP"/>
    <n v="177760"/>
    <n v="257070"/>
    <n v="0"/>
    <n v="0"/>
    <n v="257070"/>
    <n v="0"/>
    <n v="0"/>
    <n v="0"/>
    <n v="0"/>
    <n v="133900"/>
    <n v="568730"/>
    <s v="GBP"/>
    <n v="183092.80000000002"/>
    <n v="630967.69999999995"/>
    <s v="1-5 Years"/>
    <n v="236536.34401344592"/>
    <n v="756780.57454301929"/>
    <n v="243632.43433384932"/>
    <n v="839597.17005272687"/>
    <n v="3.0000000000000079E-2"/>
    <n v="5332.8000000000175"/>
    <n v="520244.2305295734"/>
  </r>
  <r>
    <s v="Employee 1339"/>
    <x v="4"/>
    <s v="San Francisco"/>
    <s v="United States of America"/>
    <s v="Americas"/>
    <d v="2020-01-13T00:00:00"/>
    <d v="2022-12-01T00:00:00"/>
    <s v="Regional Platform"/>
    <s v="G"/>
    <s v="Z"/>
    <s v="USD"/>
    <n v="268620.00000000006"/>
    <n v="815100.00000000012"/>
    <n v="0"/>
    <n v="0"/>
    <n v="815100.00000000012"/>
    <n v="0"/>
    <n v="0"/>
    <n v="0"/>
    <n v="0"/>
    <n v="228000.00000000003"/>
    <n v="1311720.0000000002"/>
    <s v="USD"/>
    <n v="298168.20000000007"/>
    <n v="1501097.4000000004"/>
    <s v="1-5 Years"/>
    <n v="268620.00000000006"/>
    <n v="1311720.0000000002"/>
    <n v="298168.20000000007"/>
    <n v="1501097.4000000004"/>
    <n v="0.11000000000000001"/>
    <n v="29548.200000000012"/>
    <n v="1043100.0000000002"/>
  </r>
  <r>
    <s v="Employee 134"/>
    <x v="3"/>
    <s v="New York"/>
    <s v="United States of America"/>
    <s v="Americas"/>
    <d v="2007-09-24T00:00:00"/>
    <d v="2022-12-01T00:00:00"/>
    <s v="Corporate and Risk Platform"/>
    <s v="E"/>
    <s v="C"/>
    <s v="USD"/>
    <n v="189557.49999999997"/>
    <n v="58043.700000000004"/>
    <n v="0"/>
    <n v="0"/>
    <n v="58043.700000000004"/>
    <n v="0"/>
    <n v="0"/>
    <n v="0"/>
    <n v="0"/>
    <n v="0"/>
    <n v="247601.19999999998"/>
    <s v="USD"/>
    <n v="193348.64999999997"/>
    <n v="445901.87399999995"/>
    <s v="&gt;5 Years"/>
    <n v="189557.49999999997"/>
    <n v="247601.19999999998"/>
    <n v="193348.64999999997"/>
    <n v="445901.87399999995"/>
    <n v="1.9999999999999973E-2"/>
    <n v="3791.1499999999942"/>
    <n v="58043.700000000012"/>
  </r>
  <r>
    <s v="Employee 1340"/>
    <x v="4"/>
    <s v="London"/>
    <s v="United Kingdom"/>
    <s v="EMEA"/>
    <d v="2019-12-09T00:00:00"/>
    <d v="2022-12-01T00:00:00"/>
    <s v="Investments Platform"/>
    <s v="N"/>
    <s v="U"/>
    <s v="GBP"/>
    <n v="168300"/>
    <n v="283031.09999999998"/>
    <n v="635078.69000000006"/>
    <n v="0"/>
    <n v="918109.79"/>
    <n v="0"/>
    <n v="0"/>
    <n v="0"/>
    <n v="0"/>
    <n v="0"/>
    <n v="1086409.79"/>
    <s v="GBP"/>
    <n v="169983"/>
    <n v="625827.41099999996"/>
    <s v="1-5 Years"/>
    <n v="223948.39501273038"/>
    <n v="1445631.1871456772"/>
    <n v="226187.87896285768"/>
    <n v="832757.24449448811"/>
    <n v="9.9999999999999586E-3"/>
    <n v="1683"/>
    <n v="1221682.7921329467"/>
  </r>
  <r>
    <s v="Employee 1341"/>
    <x v="4"/>
    <s v="London"/>
    <s v="United Kingdom"/>
    <s v="EMEA"/>
    <d v="2020-01-13T00:00:00"/>
    <d v="2022-12-01T00:00:00"/>
    <s v="Corporate and Risk Platform"/>
    <s v="L"/>
    <s v="M"/>
    <s v="GBP"/>
    <n v="237600.00000000006"/>
    <n v="604203.6"/>
    <n v="0"/>
    <n v="0"/>
    <n v="604203.6"/>
    <n v="0"/>
    <n v="0"/>
    <n v="0"/>
    <n v="0"/>
    <n v="358400.00000000006"/>
    <n v="1200203.6000000001"/>
    <s v="GBP"/>
    <n v="249480.00000000006"/>
    <n v="1133373.78"/>
    <s v="1-5 Years"/>
    <n v="316162.44001797237"/>
    <n v="1597050.9204307846"/>
    <n v="331970.56201887096"/>
    <n v="1508123.8204427294"/>
    <n v="4.9999999999999892E-2"/>
    <n v="11880"/>
    <n v="1280888.4804128122"/>
  </r>
  <r>
    <s v="Employee 1342"/>
    <x v="3"/>
    <s v="Tokyo"/>
    <s v="Japan"/>
    <s v="Asia-Pacific"/>
    <d v="2019-12-23T00:00:00"/>
    <d v="2022-12-01T00:00:00"/>
    <s v="Corporate and Risk Platform"/>
    <s v="L"/>
    <s v="R"/>
    <s v="JPY"/>
    <n v="14998500.000000002"/>
    <n v="3988600.0000000005"/>
    <n v="0"/>
    <n v="0"/>
    <n v="3988600.0000000005"/>
    <n v="0"/>
    <n v="0"/>
    <n v="0"/>
    <n v="0"/>
    <n v="0"/>
    <n v="18987100.000000004"/>
    <s v="JPY"/>
    <n v="15448455.000000002"/>
    <n v="35005168.000000007"/>
    <s v="1-5 Years"/>
    <n v="138050.53154770125"/>
    <n v="174762.75944590184"/>
    <n v="142192.04749413228"/>
    <n v="322197.68972341117"/>
    <n v="2.9999999999999926E-2"/>
    <n v="449955"/>
    <n v="36712.227898200596"/>
  </r>
  <r>
    <s v="Employee 1343"/>
    <x v="3"/>
    <s v="San Francisco"/>
    <s v="United States of America"/>
    <s v="Americas"/>
    <d v="2020-01-20T00:00:00"/>
    <d v="2022-12-01T00:00:00"/>
    <s v="Operating Platform"/>
    <s v="Z"/>
    <s v="G"/>
    <s v="USD"/>
    <n v="175054"/>
    <n v="53350.000000000007"/>
    <n v="0"/>
    <n v="0"/>
    <n v="53350.000000000007"/>
    <n v="0"/>
    <n v="0"/>
    <n v="0"/>
    <n v="0"/>
    <n v="0"/>
    <n v="228404"/>
    <s v="USD"/>
    <n v="201312.09999999998"/>
    <n v="463976.69999999995"/>
    <s v="1-5 Years"/>
    <n v="175054"/>
    <n v="228404"/>
    <n v="201312.09999999998"/>
    <n v="463976.69999999995"/>
    <n v="0.14999999999999986"/>
    <n v="26258.099999999977"/>
    <n v="53350"/>
  </r>
  <r>
    <s v="Employee 1344"/>
    <x v="4"/>
    <s v="San Francisco"/>
    <s v="United States of America"/>
    <s v="Americas"/>
    <d v="2020-01-06T00:00:00"/>
    <d v="2022-12-01T00:00:00"/>
    <s v="Investments Platform"/>
    <s v="T"/>
    <s v="E"/>
    <s v="USD"/>
    <n v="305250"/>
    <n v="961400.00000000012"/>
    <n v="0"/>
    <n v="0"/>
    <n v="961400.00000000012"/>
    <n v="0"/>
    <n v="0"/>
    <n v="0"/>
    <n v="0"/>
    <n v="330000"/>
    <n v="1596650"/>
    <s v="USD"/>
    <n v="341880.00000000006"/>
    <n v="1760528.0000000002"/>
    <s v="1-5 Years"/>
    <n v="305250"/>
    <n v="1596650"/>
    <n v="341880.00000000006"/>
    <n v="1760528.0000000002"/>
    <n v="0.12000000000000019"/>
    <n v="36630.000000000058"/>
    <n v="1291400"/>
  </r>
  <r>
    <s v="Employee 1345"/>
    <x v="0"/>
    <s v="New York"/>
    <s v="United States of America"/>
    <s v="Americas"/>
    <d v="2020-01-06T00:00:00"/>
    <d v="2022-12-01T00:00:00"/>
    <s v="Client Businesses Platform"/>
    <s v="U"/>
    <s v="L"/>
    <s v="USD"/>
    <n v="205700.00000000006"/>
    <n v="195800.00000000003"/>
    <n v="0"/>
    <n v="0"/>
    <n v="195800.00000000003"/>
    <n v="0"/>
    <n v="0"/>
    <n v="0"/>
    <n v="0"/>
    <n v="0"/>
    <n v="401500.00000000012"/>
    <s v="USD"/>
    <n v="230384.00000000009"/>
    <n v="680064.00000000023"/>
    <s v="1-5 Years"/>
    <n v="205700.00000000006"/>
    <n v="401500.00000000012"/>
    <n v="230384.00000000009"/>
    <n v="680064.00000000023"/>
    <n v="0.12000000000000011"/>
    <n v="24684.000000000029"/>
    <n v="195800.00000000006"/>
  </r>
  <r>
    <s v="Employee 1346"/>
    <x v="1"/>
    <s v="London"/>
    <s v="United Kingdom"/>
    <s v="EMEA"/>
    <d v="2020-01-01T00:00:00"/>
    <d v="2022-12-01T00:00:00"/>
    <s v="Operating Platform"/>
    <s v="C"/>
    <s v="B"/>
    <s v="GBP"/>
    <n v="61215.000000000007"/>
    <n v="15334"/>
    <n v="0"/>
    <n v="0"/>
    <n v="15334"/>
    <n v="0"/>
    <n v="0"/>
    <n v="0"/>
    <n v="0"/>
    <n v="0"/>
    <n v="76549"/>
    <s v="GBP"/>
    <n v="66724.350000000006"/>
    <n v="150162.76"/>
    <s v="1-5 Years"/>
    <n v="81455.739754630369"/>
    <n v="101859.92685579024"/>
    <n v="88786.756332547098"/>
    <n v="199814.07660535845"/>
    <n v="8.9999999999999955E-2"/>
    <n v="5509.3499999999985"/>
    <n v="20404.187101159871"/>
  </r>
  <r>
    <s v="Employee 1347"/>
    <x v="4"/>
    <s v="London"/>
    <s v="United Kingdom"/>
    <s v="EMEA"/>
    <d v="2020-01-06T00:00:00"/>
    <d v="2022-12-01T00:00:00"/>
    <s v="Investments Platform"/>
    <s v="S"/>
    <s v="U"/>
    <s v="GBP"/>
    <n v="190080"/>
    <n v="774658.50000000012"/>
    <n v="0"/>
    <n v="0"/>
    <n v="774658.50000000012"/>
    <n v="0"/>
    <n v="0"/>
    <n v="0"/>
    <n v="0"/>
    <n v="123210.00000000001"/>
    <n v="1087948.5000000002"/>
    <s v="GBP"/>
    <n v="191980.79999999999"/>
    <n v="1166366.6850000001"/>
    <s v="1-5 Years"/>
    <n v="252929.95201437784"/>
    <n v="1447678.6716072937"/>
    <n v="255459.25153452158"/>
    <n v="1552025.8294834751"/>
    <n v="9.9999999999998649E-3"/>
    <n v="1900.7999999999884"/>
    <n v="1194748.7195929158"/>
  </r>
  <r>
    <s v="Employee 1348"/>
    <x v="0"/>
    <s v="Toronto"/>
    <s v="Canada"/>
    <s v="Americas"/>
    <d v="2020-01-06T00:00:00"/>
    <d v="2022-12-01T00:00:00"/>
    <s v="Client Businesses Platform"/>
    <s v="G"/>
    <s v="X"/>
    <s v="CAD"/>
    <n v="167369.40000000002"/>
    <n v="200970.00000000003"/>
    <n v="0"/>
    <n v="0"/>
    <n v="200970.00000000003"/>
    <n v="0"/>
    <n v="0"/>
    <n v="0"/>
    <n v="0"/>
    <n v="0"/>
    <n v="368339.4"/>
    <s v="CAD"/>
    <n v="169043.09400000001"/>
    <n v="541065.88800000004"/>
    <s v="1-5 Years"/>
    <n v="129023.58926919522"/>
    <n v="283949.58371877891"/>
    <n v="130313.82516188716"/>
    <n v="417102.90471785387"/>
    <n v="9.99999999999991E-3"/>
    <n v="1673.6939999999886"/>
    <n v="154925.9944495837"/>
  </r>
  <r>
    <s v="Employee 1349"/>
    <x v="4"/>
    <s v="London"/>
    <s v="United Kingdom"/>
    <s v="EMEA"/>
    <d v="2020-02-03T00:00:00"/>
    <d v="2022-12-01T00:00:00"/>
    <s v="Investments Platform"/>
    <s v="N"/>
    <s v="T"/>
    <s v="GBP"/>
    <n v="181291.33000000002"/>
    <n v="0"/>
    <n v="848687.62"/>
    <n v="0"/>
    <n v="848687.62"/>
    <n v="0"/>
    <n v="0"/>
    <n v="0"/>
    <n v="0"/>
    <n v="177100"/>
    <n v="1207078.95"/>
    <s v="GBP"/>
    <n v="190355.89650000003"/>
    <n v="380711.79300000006"/>
    <s v="1-5 Years"/>
    <n v="241235.30827821308"/>
    <n v="1606199.6049088044"/>
    <n v="253297.07369212375"/>
    <n v="506594.14738424751"/>
    <n v="5.0000000000000086E-2"/>
    <n v="9064.5665000000154"/>
    <n v="1364964.2966305914"/>
  </r>
  <r>
    <s v="Employee 135"/>
    <x v="4"/>
    <s v="New York"/>
    <s v="United States of America"/>
    <s v="Americas"/>
    <d v="2008-02-06T00:00:00"/>
    <d v="2022-12-01T00:00:00"/>
    <s v="Corporate and Risk Platform"/>
    <s v="D"/>
    <s v="O"/>
    <s v="USD"/>
    <n v="286082.5"/>
    <n v="1039500"/>
    <n v="0"/>
    <n v="0"/>
    <n v="1039500"/>
    <n v="0"/>
    <n v="0"/>
    <n v="0"/>
    <n v="0"/>
    <n v="101000"/>
    <n v="1426582.5"/>
    <s v="USD"/>
    <n v="314690.75"/>
    <n v="1772831.5"/>
    <s v="&gt;5 Years"/>
    <n v="286082.5"/>
    <n v="1426582.5"/>
    <n v="314690.75"/>
    <n v="1772831.5"/>
    <n v="0.1"/>
    <n v="28608.25"/>
    <n v="1140500"/>
  </r>
  <r>
    <s v="Employee 1350"/>
    <x v="7"/>
    <s v="Pittsburgh"/>
    <s v="United States of America"/>
    <s v="Americas"/>
    <d v="2020-01-13T00:00:00"/>
    <d v="2022-12-01T00:00:00"/>
    <s v="Investments Platform"/>
    <s v="F"/>
    <s v="R"/>
    <s v="USD"/>
    <n v="57433.833600000013"/>
    <n v="4840"/>
    <n v="0"/>
    <n v="0"/>
    <n v="4840"/>
    <n v="0"/>
    <n v="0"/>
    <n v="0"/>
    <n v="0"/>
    <n v="0"/>
    <n v="62273.833600000013"/>
    <s v="USD"/>
    <n v="62602.878624000019"/>
    <n v="130481.35724800004"/>
    <s v="1-5 Years"/>
    <n v="57433.833600000013"/>
    <n v="62273.833600000013"/>
    <n v="62602.878624000019"/>
    <n v="130481.35724800004"/>
    <n v="9.0000000000000094E-2"/>
    <n v="5169.0450240000064"/>
    <n v="4840"/>
  </r>
  <r>
    <s v="Employee 1351"/>
    <x v="4"/>
    <s v="New York"/>
    <s v="United States of America"/>
    <s v="Americas"/>
    <d v="2020-01-20T00:00:00"/>
    <d v="2022-12-01T00:00:00"/>
    <s v="Investments Platform"/>
    <s v="X"/>
    <s v="Z"/>
    <s v="USD"/>
    <n v="259325"/>
    <n v="525525"/>
    <n v="0"/>
    <n v="0"/>
    <n v="525525"/>
    <n v="0"/>
    <n v="0"/>
    <n v="0"/>
    <n v="0"/>
    <n v="0"/>
    <n v="784850"/>
    <s v="USD"/>
    <n v="282664.25"/>
    <n v="1138150.75"/>
    <s v="1-5 Years"/>
    <n v="259325"/>
    <n v="784850"/>
    <n v="282664.25"/>
    <n v="1138150.75"/>
    <n v="0.09"/>
    <n v="23339.25"/>
    <n v="525525"/>
  </r>
  <r>
    <s v="Employee 1352"/>
    <x v="1"/>
    <s v="London"/>
    <s v="United Kingdom"/>
    <s v="EMEA"/>
    <d v="2020-01-13T00:00:00"/>
    <d v="2022-12-01T00:00:00"/>
    <s v="Operating Platform"/>
    <s v="U"/>
    <s v="P"/>
    <s v="GBP"/>
    <n v="62833.65"/>
    <n v="2871.0000000000005"/>
    <n v="0"/>
    <n v="0"/>
    <n v="2871.0000000000005"/>
    <n v="0"/>
    <n v="0"/>
    <n v="0"/>
    <n v="0"/>
    <n v="0"/>
    <n v="65704.650000000009"/>
    <s v="GBP"/>
    <n v="72258.697499999995"/>
    <n v="147819.04499999998"/>
    <s v="1-5 Years"/>
    <n v="83609.596377252805"/>
    <n v="87429.892527469972"/>
    <n v="96151.03583384071"/>
    <n v="196695.41224043115"/>
    <n v="0.1499999999999998"/>
    <n v="9425.0474999999933"/>
    <n v="3820.2961502171675"/>
  </r>
  <r>
    <s v="Employee 1353"/>
    <x v="4"/>
    <s v="San Francisco"/>
    <s v="United States of America"/>
    <s v="Americas"/>
    <d v="2020-01-21T00:00:00"/>
    <d v="2022-12-01T00:00:00"/>
    <s v="Investments Platform"/>
    <s v="T"/>
    <s v="Y"/>
    <s v="USD"/>
    <n v="251680.00000000003"/>
    <n v="495550"/>
    <n v="0"/>
    <n v="0"/>
    <n v="495550"/>
    <n v="0"/>
    <n v="0"/>
    <n v="0"/>
    <n v="0"/>
    <n v="218000.00000000003"/>
    <n v="965230"/>
    <s v="USD"/>
    <n v="281881.60000000003"/>
    <n v="1118779.2000000002"/>
    <s v="1-5 Years"/>
    <n v="251680.00000000003"/>
    <n v="965230"/>
    <n v="281881.60000000003"/>
    <n v="1118779.2000000002"/>
    <n v="0.12000000000000001"/>
    <n v="30201.600000000006"/>
    <n v="713550"/>
  </r>
  <r>
    <s v="Employee 1354"/>
    <x v="4"/>
    <s v="New York"/>
    <s v="United States of America"/>
    <s v="Americas"/>
    <d v="2020-01-20T00:00:00"/>
    <d v="2022-12-01T00:00:00"/>
    <s v="Investments Platform"/>
    <s v="Y"/>
    <s v="R"/>
    <s v="USD"/>
    <n v="266200.00000000006"/>
    <n v="574200"/>
    <n v="0"/>
    <n v="0"/>
    <n v="574200"/>
    <n v="0"/>
    <n v="0"/>
    <n v="0"/>
    <n v="0"/>
    <n v="114999.99999999999"/>
    <n v="955400"/>
    <s v="USD"/>
    <n v="306130.00000000006"/>
    <n v="1272590.0000000002"/>
    <s v="1-5 Years"/>
    <n v="266200.00000000006"/>
    <n v="955400"/>
    <n v="306130.00000000006"/>
    <n v="1272590.0000000002"/>
    <n v="0.14999999999999997"/>
    <n v="39930"/>
    <n v="689200"/>
  </r>
  <r>
    <s v="Employee 1355"/>
    <x v="4"/>
    <s v="San Francisco"/>
    <s v="United States of America"/>
    <s v="Americas"/>
    <d v="2020-01-20T00:00:00"/>
    <d v="2022-12-01T00:00:00"/>
    <s v="Client Businesses Platform"/>
    <s v="O"/>
    <s v="B"/>
    <s v="USD"/>
    <n v="283250"/>
    <n v="0"/>
    <n v="0"/>
    <n v="0"/>
    <n v="0"/>
    <n v="0"/>
    <n v="0"/>
    <n v="0"/>
    <n v="0"/>
    <n v="0"/>
    <n v="283250"/>
    <s v="USD"/>
    <n v="294580"/>
    <n v="589160"/>
    <s v="1-5 Years"/>
    <n v="283250"/>
    <n v="283250"/>
    <n v="294580"/>
    <n v="589160"/>
    <n v="0.04"/>
    <n v="11330"/>
    <n v="0"/>
  </r>
  <r>
    <s v="Employee 1356"/>
    <x v="4"/>
    <s v="San Francisco"/>
    <s v="United States of America"/>
    <s v="Americas"/>
    <d v="2020-01-28T00:00:00"/>
    <d v="2022-12-01T00:00:00"/>
    <s v="Investments Platform"/>
    <s v="S"/>
    <s v="F"/>
    <s v="USD"/>
    <n v="261030"/>
    <n v="866415.00000000012"/>
    <n v="74184.17"/>
    <n v="0"/>
    <n v="940599.17000000016"/>
    <n v="0"/>
    <n v="0"/>
    <n v="0"/>
    <n v="0"/>
    <n v="0"/>
    <n v="1201629.1700000002"/>
    <s v="USD"/>
    <n v="289743.30000000005"/>
    <n v="1541207.2500000005"/>
    <s v="1-5 Years"/>
    <n v="261030"/>
    <n v="1201629.1700000002"/>
    <n v="289743.30000000005"/>
    <n v="1541207.2500000005"/>
    <n v="0.11000000000000018"/>
    <n v="28713.300000000047"/>
    <n v="940599.17000000016"/>
  </r>
  <r>
    <s v="Employee 1357"/>
    <x v="4"/>
    <s v="San Francisco"/>
    <s v="United States of America"/>
    <s v="Americas"/>
    <d v="2020-02-18T00:00:00"/>
    <d v="2022-12-01T00:00:00"/>
    <s v="Corporate and Risk Platform"/>
    <s v="F"/>
    <s v="R"/>
    <s v="USD"/>
    <n v="244420.00000000003"/>
    <n v="394732.80000000005"/>
    <n v="0"/>
    <n v="0"/>
    <n v="394732.80000000005"/>
    <n v="0"/>
    <n v="0"/>
    <n v="0"/>
    <n v="0"/>
    <n v="134408"/>
    <n v="773560.8"/>
    <s v="USD"/>
    <n v="263973.60000000003"/>
    <n v="954258.6240000003"/>
    <s v="1-5 Years"/>
    <n v="244420.00000000003"/>
    <n v="773560.8"/>
    <n v="263973.60000000003"/>
    <n v="954258.6240000003"/>
    <n v="8.0000000000000016E-2"/>
    <n v="19553.600000000006"/>
    <n v="529140.80000000005"/>
  </r>
  <r>
    <s v="Employee 1358"/>
    <x v="0"/>
    <s v="San Francisco"/>
    <s v="United States of America"/>
    <s v="Americas"/>
    <d v="2020-02-18T00:00:00"/>
    <d v="2022-12-01T00:00:00"/>
    <s v="Investments Platform"/>
    <s v="L"/>
    <s v="M"/>
    <s v="USD"/>
    <n v="213675.00000000006"/>
    <n v="261415"/>
    <n v="406941.42000000004"/>
    <n v="0"/>
    <n v="668356.42000000004"/>
    <n v="0"/>
    <n v="0"/>
    <n v="0"/>
    <n v="0"/>
    <n v="0"/>
    <n v="882031.42000000016"/>
    <s v="USD"/>
    <n v="245726.25000000006"/>
    <n v="792079.75"/>
    <s v="1-5 Years"/>
    <n v="213675.00000000006"/>
    <n v="882031.42000000016"/>
    <n v="245726.25000000006"/>
    <n v="792079.75"/>
    <n v="0.14999999999999997"/>
    <n v="32051.25"/>
    <n v="668356.42000000016"/>
  </r>
  <r>
    <s v="Employee 1359"/>
    <x v="4"/>
    <s v="San Francisco"/>
    <s v="United States of America"/>
    <s v="Americas"/>
    <d v="2020-02-10T00:00:00"/>
    <d v="2022-12-01T00:00:00"/>
    <s v="Regional Platform"/>
    <s v="G"/>
    <s v="L"/>
    <s v="USD"/>
    <n v="278300"/>
    <n v="356730.00000000006"/>
    <n v="0"/>
    <n v="0"/>
    <n v="356730.00000000006"/>
    <n v="0"/>
    <n v="0"/>
    <n v="0"/>
    <n v="0"/>
    <n v="0"/>
    <n v="635030"/>
    <s v="USD"/>
    <n v="300564"/>
    <n v="986396.40000000014"/>
    <s v="1-5 Years"/>
    <n v="278300"/>
    <n v="635030"/>
    <n v="300564"/>
    <n v="986396.40000000014"/>
    <n v="0.08"/>
    <n v="22264"/>
    <n v="356730"/>
  </r>
  <r>
    <s v="Employee 136"/>
    <x v="4"/>
    <s v="London"/>
    <s v="United Kingdom"/>
    <s v="EMEA"/>
    <d v="2007-09-24T00:00:00"/>
    <d v="2022-12-01T00:00:00"/>
    <s v="Investments Platform"/>
    <s v="P"/>
    <s v="L"/>
    <s v="GBP"/>
    <n v="147751.56"/>
    <n v="250850.6"/>
    <n v="0"/>
    <n v="0"/>
    <n v="250850.6"/>
    <n v="0"/>
    <n v="0"/>
    <n v="0"/>
    <n v="0"/>
    <n v="0"/>
    <n v="398602.16000000003"/>
    <s v="GBP"/>
    <n v="166959.26279999997"/>
    <n v="617379.70359999989"/>
    <s v="&gt;5 Years"/>
    <n v="196605.61332517606"/>
    <n v="530399.96423415071"/>
    <n v="222164.34305744892"/>
    <n v="821516.30264203902"/>
    <n v="0.12999999999999984"/>
    <n v="19207.70279999997"/>
    <n v="333794.35090897465"/>
  </r>
  <r>
    <s v="Employee 1360"/>
    <x v="0"/>
    <s v="London"/>
    <s v="United Kingdom"/>
    <s v="EMEA"/>
    <d v="2020-02-24T00:00:00"/>
    <d v="2022-12-01T00:00:00"/>
    <s v="Investments Platform"/>
    <s v="K"/>
    <s v="N"/>
    <s v="GBP"/>
    <n v="129030.00000000001"/>
    <n v="225225.00000000003"/>
    <n v="0"/>
    <n v="0"/>
    <n v="225225.00000000003"/>
    <n v="0"/>
    <n v="0"/>
    <n v="0"/>
    <n v="0"/>
    <n v="0"/>
    <n v="354255.00000000006"/>
    <s v="GBP"/>
    <n v="147094.20000000004"/>
    <n v="550944.90000000014"/>
    <s v="1-5 Years"/>
    <n v="171693.76950975996"/>
    <n v="471389.41577679623"/>
    <n v="195730.8972411264"/>
    <n v="733114.83122667414"/>
    <n v="0.14000000000000021"/>
    <n v="18064.200000000026"/>
    <n v="299695.64626703627"/>
  </r>
  <r>
    <s v="Employee 1361"/>
    <x v="3"/>
    <s v="London"/>
    <s v="United Kingdom"/>
    <s v="EMEA"/>
    <d v="2021-02-22T00:00:00"/>
    <d v="2022-12-01T00:00:00"/>
    <s v="Operating Platform"/>
    <s v="A"/>
    <s v="D"/>
    <s v="GBP"/>
    <n v="82482.400000000009"/>
    <n v="20328.000000000004"/>
    <n v="0"/>
    <n v="0"/>
    <n v="20328.000000000004"/>
    <n v="0"/>
    <n v="0"/>
    <n v="0"/>
    <n v="0"/>
    <n v="0"/>
    <n v="102810.40000000001"/>
    <s v="GBP"/>
    <n v="91555.464000000022"/>
    <n v="205675.00800000003"/>
    <s v="1-5 Years"/>
    <n v="109755.20556623906"/>
    <n v="136804.65876777668"/>
    <n v="121828.27817852538"/>
    <n v="273681.44941075752"/>
    <n v="0.11000000000000014"/>
    <n v="9073.064000000013"/>
    <n v="27049.453201537617"/>
  </r>
  <r>
    <s v="Employee 1362"/>
    <x v="4"/>
    <s v="San Francisco"/>
    <s v="United States of America"/>
    <s v="Americas"/>
    <d v="2021-01-04T00:00:00"/>
    <d v="2022-12-01T00:00:00"/>
    <s v="Investments Platform"/>
    <s v="X"/>
    <s v="C"/>
    <s v="USD"/>
    <n v="258720.00000000006"/>
    <n v="495495.00000000006"/>
    <n v="63873.700000000004"/>
    <n v="0"/>
    <n v="559368.70000000007"/>
    <n v="0"/>
    <n v="0"/>
    <n v="0"/>
    <n v="0"/>
    <n v="0"/>
    <n v="818088.70000000019"/>
    <s v="USD"/>
    <n v="282004.8000000001"/>
    <n v="1104099.1500000004"/>
    <s v="1-5 Years"/>
    <n v="258720.00000000006"/>
    <n v="818088.70000000019"/>
    <n v="282004.8000000001"/>
    <n v="1104099.1500000004"/>
    <n v="9.0000000000000163E-2"/>
    <n v="23284.800000000047"/>
    <n v="559368.70000000019"/>
  </r>
  <r>
    <s v="Employee 1363"/>
    <x v="3"/>
    <s v="Sydney"/>
    <s v="Australia"/>
    <s v="Asia-Pacific"/>
    <d v="2020-04-27T00:00:00"/>
    <d v="2022-12-01T00:00:00"/>
    <s v="Investments Platform"/>
    <s v="J"/>
    <s v="K"/>
    <s v="AUD"/>
    <n v="201960.00000000003"/>
    <n v="177705.00000000003"/>
    <n v="0"/>
    <n v="0"/>
    <n v="177705.00000000003"/>
    <n v="0"/>
    <n v="0"/>
    <n v="0"/>
    <n v="0"/>
    <n v="0"/>
    <n v="379665.00000000006"/>
    <s v="AUD"/>
    <n v="232254.00000000003"/>
    <n v="668868.75000000012"/>
    <s v="1-5 Years"/>
    <n v="152813.03400538285"/>
    <n v="287273.52226011921"/>
    <n v="175734.98910619027"/>
    <n v="506099.53970532742"/>
    <n v="0.14999999999999994"/>
    <n v="30294"/>
    <n v="134460.48825473635"/>
  </r>
  <r>
    <s v="Employee 1364"/>
    <x v="0"/>
    <s v="San Francisco"/>
    <s v="United States of America"/>
    <s v="Americas"/>
    <d v="2020-02-17T00:00:00"/>
    <d v="2022-12-01T00:00:00"/>
    <s v="Investments Platform"/>
    <s v="H"/>
    <s v="T"/>
    <s v="USD"/>
    <n v="219450.00000000006"/>
    <n v="273286.2"/>
    <n v="735752.33000000007"/>
    <n v="0"/>
    <n v="1009038.53"/>
    <n v="0"/>
    <n v="0"/>
    <n v="0"/>
    <n v="0"/>
    <n v="0"/>
    <n v="1228488.53"/>
    <s v="USD"/>
    <n v="226033.50000000006"/>
    <n v="733551.78600000008"/>
    <s v="1-5 Years"/>
    <n v="219450.00000000006"/>
    <n v="1228488.53"/>
    <n v="226033.50000000006"/>
    <n v="733551.78600000008"/>
    <n v="2.9999999999999992E-2"/>
    <n v="6583.5"/>
    <n v="1009038.53"/>
  </r>
  <r>
    <s v="Employee 1365"/>
    <x v="0"/>
    <s v="Wilmington"/>
    <s v="United States of America"/>
    <s v="Americas"/>
    <d v="2020-03-16T00:00:00"/>
    <d v="2022-12-01T00:00:00"/>
    <s v="Operating Platform"/>
    <s v="D"/>
    <s v="F"/>
    <s v="USD"/>
    <n v="248600"/>
    <n v="83215.000000000015"/>
    <n v="0"/>
    <n v="0"/>
    <n v="83215.000000000015"/>
    <n v="0"/>
    <n v="0"/>
    <n v="0"/>
    <n v="0"/>
    <n v="0"/>
    <n v="331815"/>
    <s v="USD"/>
    <n v="258544"/>
    <n v="603631.60000000009"/>
    <s v="1-5 Years"/>
    <n v="248600"/>
    <n v="331815"/>
    <n v="258544"/>
    <n v="603631.60000000009"/>
    <n v="0.04"/>
    <n v="9944"/>
    <n v="83215"/>
  </r>
  <r>
    <s v="Employee 1366"/>
    <x v="6"/>
    <s v="Frankfurt"/>
    <s v="Germany"/>
    <s v="EMEA"/>
    <d v="2020-02-24T00:00:00"/>
    <d v="2022-12-01T00:00:00"/>
    <s v="Client Businesses Platform"/>
    <s v="Q"/>
    <s v="J"/>
    <s v="EUR"/>
    <n v="61600.000000000015"/>
    <n v="8500.8000000000011"/>
    <n v="0"/>
    <n v="0"/>
    <n v="8500.8000000000011"/>
    <n v="0"/>
    <n v="0"/>
    <n v="0"/>
    <n v="0"/>
    <n v="0"/>
    <n v="70100.800000000017"/>
    <s v="EUR"/>
    <n v="68992.000000000029"/>
    <n v="147504.89600000007"/>
    <s v="1-5 Years"/>
    <n v="71905.679998162828"/>
    <n v="81828.663837909291"/>
    <n v="80534.361597942378"/>
    <n v="172182.46509640082"/>
    <n v="0.12000000000000013"/>
    <n v="7392.0000000000146"/>
    <n v="9922.9838397464628"/>
  </r>
  <r>
    <s v="Employee 1367"/>
    <x v="0"/>
    <s v="London"/>
    <s v="United Kingdom"/>
    <s v="EMEA"/>
    <d v="2020-03-02T00:00:00"/>
    <d v="2022-12-01T00:00:00"/>
    <s v="Investments Platform"/>
    <s v="V"/>
    <s v="X"/>
    <s v="GBP"/>
    <n v="153252"/>
    <n v="314325"/>
    <n v="0"/>
    <n v="0"/>
    <n v="314325"/>
    <n v="0"/>
    <n v="0"/>
    <n v="0"/>
    <n v="0"/>
    <n v="0"/>
    <n v="467577"/>
    <s v="GBP"/>
    <n v="170109.72"/>
    <n v="689120.19"/>
    <s v="1-5 Years"/>
    <n v="203924.77381159214"/>
    <n v="622181.33508536802"/>
    <n v="226356.49893086727"/>
    <n v="916977.78087562567"/>
    <n v="0.10999999999999996"/>
    <n v="16857.72"/>
    <n v="418256.56127377588"/>
  </r>
  <r>
    <s v="Employee 1368"/>
    <x v="3"/>
    <s v="San Francisco"/>
    <s v="United States of America"/>
    <s v="Americas"/>
    <d v="2020-03-02T00:00:00"/>
    <d v="2022-12-01T00:00:00"/>
    <s v="Operating Platform"/>
    <s v="Q"/>
    <s v="G"/>
    <s v="USD"/>
    <n v="158053.5"/>
    <n v="24035.000000000004"/>
    <n v="0"/>
    <n v="0"/>
    <n v="24035.000000000004"/>
    <n v="0"/>
    <n v="0"/>
    <n v="0"/>
    <n v="0"/>
    <n v="0"/>
    <n v="182088.5"/>
    <s v="USD"/>
    <n v="165956.17500000002"/>
    <n v="357149.10000000003"/>
    <s v="1-5 Years"/>
    <n v="158053.5"/>
    <n v="182088.5"/>
    <n v="165956.17500000002"/>
    <n v="357149.10000000003"/>
    <n v="5.0000000000000114E-2"/>
    <n v="7902.6750000000175"/>
    <n v="24035"/>
  </r>
  <r>
    <s v="Employee 1369"/>
    <x v="4"/>
    <s v="San Francisco"/>
    <s v="United States of America"/>
    <s v="Americas"/>
    <d v="2020-03-02T00:00:00"/>
    <d v="2022-12-01T00:00:00"/>
    <s v="ETF and Index Investments Platform"/>
    <s v="H"/>
    <s v="V"/>
    <s v="USD"/>
    <n v="246840.00000000003"/>
    <n v="937860"/>
    <n v="0"/>
    <n v="0"/>
    <n v="937860"/>
    <n v="0"/>
    <n v="0"/>
    <n v="0"/>
    <n v="0"/>
    <n v="336000.00000000006"/>
    <n v="1520700"/>
    <s v="USD"/>
    <n v="264118.80000000005"/>
    <n v="1531747.8"/>
    <s v="1-5 Years"/>
    <n v="246840.00000000003"/>
    <n v="1520700"/>
    <n v="264118.80000000005"/>
    <n v="1531747.8"/>
    <n v="7.0000000000000062E-2"/>
    <n v="17278.800000000017"/>
    <n v="1273860"/>
  </r>
  <r>
    <s v="Employee 137"/>
    <x v="3"/>
    <s v="London"/>
    <s v="United Kingdom"/>
    <s v="EMEA"/>
    <d v="2007-09-24T00:00:00"/>
    <d v="2022-12-01T00:00:00"/>
    <s v="Investments Platform"/>
    <s v="X"/>
    <s v="A"/>
    <s v="GBP"/>
    <n v="93579.199999999997"/>
    <n v="68722.5"/>
    <n v="0"/>
    <n v="0"/>
    <n v="68722.5"/>
    <n v="0"/>
    <n v="0"/>
    <n v="0"/>
    <n v="0"/>
    <n v="0"/>
    <n v="162301.70000000001"/>
    <s v="GBP"/>
    <n v="98258.16"/>
    <n v="268674.94500000001"/>
    <s v="&gt;5 Years"/>
    <n v="124521.16248707841"/>
    <n v="215966.75711727666"/>
    <n v="130747.22061143235"/>
    <n v="357512.31558457285"/>
    <n v="5.0000000000000114E-2"/>
    <n v="4678.9600000000064"/>
    <n v="91445.594630198248"/>
  </r>
  <r>
    <s v="Employee 1370"/>
    <x v="5"/>
    <s v="New York"/>
    <s v="United States of America"/>
    <s v="Americas"/>
    <d v="2020-03-02T00:00:00"/>
    <d v="2022-12-01T00:00:00"/>
    <s v="Investments Platform"/>
    <s v="Q"/>
    <s v="H"/>
    <s v="USD"/>
    <n v="106048.80000000002"/>
    <n v="70393.399999999994"/>
    <n v="0"/>
    <n v="0"/>
    <n v="70393.399999999994"/>
    <n v="0"/>
    <n v="0"/>
    <n v="0"/>
    <n v="0"/>
    <n v="0"/>
    <n v="176442.2"/>
    <s v="USD"/>
    <n v="121956.12000000001"/>
    <n v="324864.65000000002"/>
    <s v="1-5 Years"/>
    <n v="106048.80000000002"/>
    <n v="176442.2"/>
    <n v="121956.12000000001"/>
    <n v="324864.65000000002"/>
    <n v="0.14999999999999991"/>
    <n v="15907.319999999992"/>
    <n v="70393.399999999994"/>
  </r>
  <r>
    <s v="Employee 1371"/>
    <x v="3"/>
    <s v="London"/>
    <s v="United Kingdom"/>
    <s v="EMEA"/>
    <d v="2020-03-02T00:00:00"/>
    <d v="2022-12-01T00:00:00"/>
    <s v="Operating Platform"/>
    <s v="Z"/>
    <s v="K"/>
    <s v="GBP"/>
    <n v="71247"/>
    <n v="8321.5"/>
    <n v="0"/>
    <n v="0"/>
    <n v="8321.5"/>
    <n v="0"/>
    <n v="0"/>
    <n v="0"/>
    <n v="0"/>
    <n v="0"/>
    <n v="79568.5"/>
    <s v="GBP"/>
    <n v="74096.88"/>
    <n v="156848.12"/>
    <s v="1-5 Years"/>
    <n v="94804.820555389189"/>
    <n v="105877.82453101863"/>
    <n v="98597.013377604759"/>
    <n v="208709.95088986412"/>
    <n v="4.0000000000000022E-2"/>
    <n v="2849.8800000000047"/>
    <n v="11073.003975629443"/>
  </r>
  <r>
    <s v="Employee 1372"/>
    <x v="4"/>
    <s v="San Francisco"/>
    <s v="United States of America"/>
    <s v="Americas"/>
    <d v="2020-03-30T00:00:00"/>
    <d v="2022-12-01T00:00:00"/>
    <s v="Investments Platform"/>
    <s v="T"/>
    <s v="W"/>
    <s v="USD"/>
    <n v="288750"/>
    <n v="0"/>
    <n v="1224000"/>
    <n v="0"/>
    <n v="1224000"/>
    <n v="0"/>
    <n v="0"/>
    <n v="0"/>
    <n v="0"/>
    <n v="0"/>
    <n v="1512750"/>
    <s v="USD"/>
    <n v="332062.5"/>
    <n v="664125"/>
    <s v="1-5 Years"/>
    <n v="288750"/>
    <n v="1512750"/>
    <n v="332062.5"/>
    <n v="664125"/>
    <n v="0.15"/>
    <n v="43312.5"/>
    <n v="1224000"/>
  </r>
  <r>
    <s v="Employee 1373"/>
    <x v="5"/>
    <s v="San Francisco"/>
    <s v="United States of America"/>
    <s v="Americas"/>
    <d v="2020-03-23T00:00:00"/>
    <d v="2022-12-01T00:00:00"/>
    <s v="Investments Platform"/>
    <s v="P"/>
    <s v="R"/>
    <s v="USD"/>
    <n v="103950.00000000001"/>
    <n v="31944"/>
    <n v="0"/>
    <n v="0"/>
    <n v="31944"/>
    <n v="0"/>
    <n v="16900"/>
    <n v="0"/>
    <n v="16900"/>
    <n v="0"/>
    <n v="152794"/>
    <s v="USD"/>
    <n v="107068.50000000001"/>
    <n v="247039.32"/>
    <s v="1-5 Years"/>
    <n v="103950.00000000001"/>
    <n v="152794"/>
    <n v="107068.50000000001"/>
    <n v="247039.32"/>
    <n v="2.9999999999999995E-2"/>
    <n v="3118.5"/>
    <n v="48843.999999999985"/>
  </r>
  <r>
    <s v="Employee 1374"/>
    <x v="3"/>
    <s v="San Francisco"/>
    <s v="United States of America"/>
    <s v="Americas"/>
    <d v="2020-04-06T00:00:00"/>
    <d v="2022-12-01T00:00:00"/>
    <s v="Corporate and Risk Platform"/>
    <s v="M"/>
    <s v="X"/>
    <s v="USD"/>
    <n v="154962.5"/>
    <n v="25132.800000000003"/>
    <n v="0"/>
    <n v="0"/>
    <n v="25132.800000000003"/>
    <n v="0"/>
    <n v="0"/>
    <n v="0"/>
    <n v="0"/>
    <n v="0"/>
    <n v="180095.3"/>
    <s v="USD"/>
    <n v="173558.00000000003"/>
    <n v="375264.73600000003"/>
    <s v="1-5 Years"/>
    <n v="154962.5"/>
    <n v="180095.3"/>
    <n v="173558.00000000003"/>
    <n v="375264.73600000003"/>
    <n v="0.12000000000000019"/>
    <n v="18595.500000000029"/>
    <n v="25132.799999999988"/>
  </r>
  <r>
    <s v="Employee 1375"/>
    <x v="0"/>
    <s v="London"/>
    <s v="United Kingdom"/>
    <s v="EMEA"/>
    <d v="2020-03-23T00:00:00"/>
    <d v="2022-12-01T00:00:00"/>
    <s v="Investments Platform"/>
    <s v="K"/>
    <s v="T"/>
    <s v="GBP"/>
    <n v="140283.00000000003"/>
    <n v="117249.00000000001"/>
    <n v="0"/>
    <n v="0"/>
    <n v="117249.00000000001"/>
    <n v="0"/>
    <n v="0"/>
    <n v="0"/>
    <n v="0"/>
    <n v="0"/>
    <n v="257532.00000000006"/>
    <s v="GBP"/>
    <n v="141685.83000000002"/>
    <n v="401793.15"/>
    <s v="1-5 Years"/>
    <n v="186667.57396061119"/>
    <n v="342684.95581948006"/>
    <n v="188534.24970021727"/>
    <n v="534646.05507789203"/>
    <n v="9.9999999999998597E-3"/>
    <n v="1402.8299999999872"/>
    <n v="156017.38185886887"/>
  </r>
  <r>
    <s v="Employee 1376"/>
    <x v="0"/>
    <s v="London"/>
    <s v="United Kingdom"/>
    <s v="EMEA"/>
    <d v="2020-05-04T00:00:00"/>
    <d v="2022-12-01T00:00:00"/>
    <s v="Investments Platform"/>
    <s v="K"/>
    <s v="Y"/>
    <s v="GBP"/>
    <n v="148500"/>
    <n v="147262.5"/>
    <n v="0"/>
    <n v="0"/>
    <n v="147262.5"/>
    <n v="0"/>
    <n v="0"/>
    <n v="0"/>
    <n v="0"/>
    <n v="0"/>
    <n v="295762.5"/>
    <s v="GBP"/>
    <n v="149985"/>
    <n v="448705.125"/>
    <s v="1-5 Years"/>
    <n v="197601.52501123268"/>
    <n v="393556.37064737175"/>
    <n v="199577.54026134501"/>
    <n v="597069.47461519053"/>
    <n v="1.0000000000000054E-2"/>
    <n v="1485"/>
    <n v="195954.84563613907"/>
  </r>
  <r>
    <s v="Employee 1377"/>
    <x v="0"/>
    <s v="Pennsylvania"/>
    <s v="United States of America"/>
    <s v="Americas"/>
    <d v="2020-04-13T00:00:00"/>
    <d v="2022-12-01T00:00:00"/>
    <s v="Regional Platform"/>
    <s v="G"/>
    <s v="U"/>
    <s v="USD"/>
    <n v="160659.92800000001"/>
    <n v="404715.30000000005"/>
    <n v="0"/>
    <n v="53500"/>
    <n v="458215.30000000005"/>
    <n v="182020.02000000002"/>
    <n v="0"/>
    <n v="0"/>
    <n v="182020.02000000002"/>
    <n v="0"/>
    <n v="800895.24800000014"/>
    <s v="USD"/>
    <n v="163873.12656"/>
    <n v="958998.98568000004"/>
    <s v="1-5 Years"/>
    <n v="160659.92800000001"/>
    <n v="800895.24800000014"/>
    <n v="163873.12656"/>
    <n v="958998.98568000004"/>
    <n v="1.9999999999999934E-2"/>
    <n v="3213.1985599999898"/>
    <n v="640235.32000000007"/>
  </r>
  <r>
    <s v="Employee 1378"/>
    <x v="0"/>
    <s v="San Francisco"/>
    <s v="United States of America"/>
    <s v="Americas"/>
    <d v="2020-04-01T00:00:00"/>
    <d v="2022-12-01T00:00:00"/>
    <s v="Operating Platform"/>
    <s v="C"/>
    <s v="W"/>
    <s v="USD"/>
    <n v="215820.00000000006"/>
    <n v="133375"/>
    <n v="0"/>
    <n v="0"/>
    <n v="133375"/>
    <n v="0"/>
    <n v="0"/>
    <n v="0"/>
    <n v="0"/>
    <n v="0"/>
    <n v="349195.00000000006"/>
    <s v="USD"/>
    <n v="237402.00000000009"/>
    <n v="621516.50000000023"/>
    <s v="1-5 Years"/>
    <n v="215820.00000000006"/>
    <n v="349195.00000000006"/>
    <n v="237402.00000000009"/>
    <n v="621516.50000000023"/>
    <n v="0.1000000000000001"/>
    <n v="21582.000000000029"/>
    <n v="133375"/>
  </r>
  <r>
    <s v="Employee 1379"/>
    <x v="0"/>
    <s v="San Francisco"/>
    <s v="United States of America"/>
    <s v="Americas"/>
    <d v="2020-03-30T00:00:00"/>
    <d v="2022-12-01T00:00:00"/>
    <s v="ETF and Index Investments Platform"/>
    <s v="Q"/>
    <s v="D"/>
    <s v="USD"/>
    <n v="206910.00000000006"/>
    <n v="62205"/>
    <n v="0"/>
    <n v="0"/>
    <n v="62205"/>
    <n v="0"/>
    <n v="0"/>
    <n v="0"/>
    <n v="0"/>
    <n v="0"/>
    <n v="269115.00000000006"/>
    <s v="USD"/>
    <n v="233808.30000000005"/>
    <n v="537908.25"/>
    <s v="1-5 Years"/>
    <n v="206910.00000000006"/>
    <n v="269115.00000000006"/>
    <n v="233808.30000000005"/>
    <n v="537908.25"/>
    <n v="0.12999999999999989"/>
    <n v="26898.299999999988"/>
    <n v="62205"/>
  </r>
  <r>
    <s v="Employee 138"/>
    <x v="0"/>
    <s v="London"/>
    <s v="United Kingdom"/>
    <s v="EMEA"/>
    <d v="2007-09-24T00:00:00"/>
    <d v="2022-12-01T00:00:00"/>
    <s v="Investments Platform"/>
    <s v="P"/>
    <s v="A"/>
    <s v="GBP"/>
    <n v="131890.00000000003"/>
    <n v="67320"/>
    <n v="0"/>
    <n v="0"/>
    <n v="67320"/>
    <n v="0"/>
    <n v="0"/>
    <n v="0"/>
    <n v="0"/>
    <n v="0"/>
    <n v="199210.00000000003"/>
    <s v="GBP"/>
    <n v="139803.40000000005"/>
    <n v="350966.00000000012"/>
    <s v="&gt;5 Years"/>
    <n v="175499.42850997634"/>
    <n v="265078.7865150685"/>
    <n v="186029.39422057493"/>
    <n v="467012.90792654757"/>
    <n v="6.0000000000000095E-2"/>
    <n v="7913.4000000000233"/>
    <n v="89579.358005092159"/>
  </r>
  <r>
    <s v="Employee 1380"/>
    <x v="0"/>
    <s v="London"/>
    <s v="United Kingdom"/>
    <s v="EMEA"/>
    <d v="2020-06-15T00:00:00"/>
    <d v="2022-12-01T00:00:00"/>
    <s v="ETF and Index Investments Platform"/>
    <s v="A"/>
    <s v="H"/>
    <s v="GBP"/>
    <n v="143594"/>
    <n v="90068.000000000015"/>
    <n v="0"/>
    <n v="0"/>
    <n v="90068.000000000015"/>
    <n v="0"/>
    <n v="0"/>
    <n v="0"/>
    <n v="0"/>
    <n v="0"/>
    <n v="233662"/>
    <s v="GBP"/>
    <n v="149337.76"/>
    <n v="392346.24000000005"/>
    <s v="1-5 Years"/>
    <n v="191073.35611086158"/>
    <n v="310922.34031767439"/>
    <n v="198716.29035529605"/>
    <n v="522075.52428567753"/>
    <n v="4.0000000000000015E-2"/>
    <n v="5743.7600000000093"/>
    <n v="119848.98420681281"/>
  </r>
  <r>
    <s v="Employee 1381"/>
    <x v="4"/>
    <s v="San Francisco"/>
    <s v="United States of America"/>
    <s v="Americas"/>
    <d v="2020-05-11T00:00:00"/>
    <d v="2022-12-01T00:00:00"/>
    <s v="Corporate and Risk Platform"/>
    <s v="Z"/>
    <s v="R"/>
    <s v="USD"/>
    <n v="249260.00000000003"/>
    <n v="215276.60000000003"/>
    <n v="0"/>
    <n v="0"/>
    <n v="215276.60000000003"/>
    <n v="0"/>
    <n v="0"/>
    <n v="0"/>
    <n v="0"/>
    <n v="0"/>
    <n v="464536.60000000009"/>
    <s v="USD"/>
    <n v="254245.20000000004"/>
    <n v="728072.53200000012"/>
    <s v="1-5 Years"/>
    <n v="249260.00000000003"/>
    <n v="464536.60000000009"/>
    <n v="254245.20000000004"/>
    <n v="728072.53200000012"/>
    <n v="2.0000000000000046E-2"/>
    <n v="4985.2000000000116"/>
    <n v="215276.60000000006"/>
  </r>
  <r>
    <s v="Employee 1382"/>
    <x v="4"/>
    <s v="London"/>
    <s v="United Kingdom"/>
    <s v="EMEA"/>
    <d v="2020-04-13T00:00:00"/>
    <d v="2022-12-01T00:00:00"/>
    <s v="Investments Platform"/>
    <s v="E"/>
    <s v="W"/>
    <s v="GBP"/>
    <n v="174900"/>
    <n v="273685.5"/>
    <n v="696575.34"/>
    <n v="0"/>
    <n v="970260.84"/>
    <n v="0"/>
    <n v="0"/>
    <n v="0"/>
    <n v="0"/>
    <n v="0"/>
    <n v="1145160.8399999999"/>
    <s v="GBP"/>
    <n v="197636.99999999997"/>
    <n v="704538.61499999987"/>
    <s v="1-5 Years"/>
    <n v="232730.68501322961"/>
    <n v="1523808.2718326207"/>
    <n v="262985.67406494939"/>
    <n v="937494.30810304184"/>
    <n v="0.1299999999999997"/>
    <n v="22736.999999999971"/>
    <n v="1291077.5868193912"/>
  </r>
  <r>
    <s v="Employee 1383"/>
    <x v="0"/>
    <s v="San Francisco"/>
    <s v="United States of America"/>
    <s v="Americas"/>
    <d v="2020-04-20T00:00:00"/>
    <d v="2022-12-01T00:00:00"/>
    <s v="Client Businesses Platform"/>
    <s v="R"/>
    <s v="F"/>
    <s v="USD"/>
    <n v="187026.40000000002"/>
    <n v="208120.00000000003"/>
    <n v="0"/>
    <n v="0"/>
    <n v="208120.00000000003"/>
    <n v="0"/>
    <n v="0"/>
    <n v="0"/>
    <n v="0"/>
    <n v="0"/>
    <n v="395146.4"/>
    <s v="USD"/>
    <n v="192637.19200000004"/>
    <n v="599637.98400000017"/>
    <s v="1-5 Years"/>
    <n v="187026.40000000002"/>
    <n v="395146.4"/>
    <n v="192637.19200000004"/>
    <n v="599637.98400000017"/>
    <n v="3.0000000000000082E-2"/>
    <n v="5610.7920000000158"/>
    <n v="208120"/>
  </r>
  <r>
    <s v="Employee 1384"/>
    <x v="4"/>
    <s v="San Francisco"/>
    <s v="United States of America"/>
    <s v="Americas"/>
    <d v="2020-06-22T00:00:00"/>
    <d v="2022-12-01T00:00:00"/>
    <s v="Corporate and Risk Platform"/>
    <s v="N"/>
    <s v="L"/>
    <s v="USD"/>
    <n v="250800.00000000006"/>
    <n v="326700"/>
    <n v="0"/>
    <n v="0"/>
    <n v="326700"/>
    <n v="0"/>
    <n v="0"/>
    <n v="0"/>
    <n v="0"/>
    <n v="0"/>
    <n v="577500"/>
    <s v="USD"/>
    <n v="275880.00000000006"/>
    <n v="911130"/>
    <s v="1-5 Years"/>
    <n v="250800.00000000006"/>
    <n v="577500"/>
    <n v="275880.00000000006"/>
    <n v="911130"/>
    <n v="9.9999999999999978E-2"/>
    <n v="25080"/>
    <n v="326699.99999999994"/>
  </r>
  <r>
    <s v="Employee 1385"/>
    <x v="0"/>
    <s v="San Francisco"/>
    <s v="United States of America"/>
    <s v="Americas"/>
    <d v="2020-04-27T00:00:00"/>
    <d v="2022-12-01T00:00:00"/>
    <s v="Investments Platform"/>
    <s v="F"/>
    <s v="B"/>
    <s v="USD"/>
    <n v="196350.00000000003"/>
    <n v="232960.2"/>
    <n v="786516.04999999993"/>
    <n v="0"/>
    <n v="1019476.25"/>
    <n v="0"/>
    <n v="0"/>
    <n v="0"/>
    <n v="0"/>
    <n v="0"/>
    <n v="1215826.25"/>
    <s v="USD"/>
    <n v="219912.00000000006"/>
    <n v="700739.42400000012"/>
    <s v="1-5 Years"/>
    <n v="196350.00000000003"/>
    <n v="1215826.25"/>
    <n v="219912.00000000006"/>
    <n v="700739.42400000012"/>
    <n v="0.12000000000000013"/>
    <n v="23562.000000000029"/>
    <n v="1019476.25"/>
  </r>
  <r>
    <s v="Employee 1386"/>
    <x v="1"/>
    <s v="London"/>
    <s v="United Kingdom"/>
    <s v="EMEA"/>
    <d v="2020-05-18T00:00:00"/>
    <d v="2022-12-01T00:00:00"/>
    <s v="Operating Platform"/>
    <s v="J"/>
    <s v="H"/>
    <s v="GBP"/>
    <n v="62150"/>
    <n v="6292.0000000000009"/>
    <n v="0"/>
    <n v="0"/>
    <n v="6292.0000000000009"/>
    <n v="0"/>
    <n v="0"/>
    <n v="0"/>
    <n v="0"/>
    <n v="0"/>
    <n v="68442"/>
    <s v="GBP"/>
    <n v="70851.000000000015"/>
    <n v="148874.88000000003"/>
    <s v="1-5 Years"/>
    <n v="82699.89750470109"/>
    <n v="91072.347305177012"/>
    <n v="94277.883155359261"/>
    <n v="198100.35908326108"/>
    <n v="0.14000000000000024"/>
    <n v="8701.0000000000146"/>
    <n v="8372.4498004759225"/>
  </r>
  <r>
    <s v="Employee 1387"/>
    <x v="0"/>
    <s v="San Francisco"/>
    <s v="United States of America"/>
    <s v="Americas"/>
    <d v="2020-05-04T00:00:00"/>
    <d v="2022-12-01T00:00:00"/>
    <s v="Investments Platform"/>
    <s v="X"/>
    <s v="F"/>
    <s v="USD"/>
    <n v="214802.50000000003"/>
    <n v="271040"/>
    <n v="0"/>
    <n v="0"/>
    <n v="271040"/>
    <n v="0"/>
    <n v="0"/>
    <n v="0"/>
    <n v="0"/>
    <n v="0"/>
    <n v="485842.5"/>
    <s v="USD"/>
    <n v="231986.70000000004"/>
    <n v="756696.60000000009"/>
    <s v="1-5 Years"/>
    <n v="214802.50000000003"/>
    <n v="485842.5"/>
    <n v="231986.70000000004"/>
    <n v="756696.60000000009"/>
    <n v="8.0000000000000043E-2"/>
    <n v="17184.200000000012"/>
    <n v="271040"/>
  </r>
  <r>
    <s v="Employee 1388"/>
    <x v="4"/>
    <s v="San Francisco"/>
    <s v="United States of America"/>
    <s v="Americas"/>
    <d v="2020-05-04T00:00:00"/>
    <d v="2022-12-01T00:00:00"/>
    <s v="Investments Platform"/>
    <s v="I"/>
    <s v="V"/>
    <s v="USD"/>
    <n v="372899.99999999994"/>
    <n v="2340800"/>
    <n v="0"/>
    <n v="0"/>
    <n v="2340800"/>
    <n v="0"/>
    <n v="0"/>
    <n v="0"/>
    <n v="0"/>
    <n v="0"/>
    <n v="2713700"/>
    <s v="USD"/>
    <n v="410189.99999999994"/>
    <n v="3395260"/>
    <s v="1-5 Years"/>
    <n v="372899.99999999994"/>
    <n v="2713700"/>
    <n v="410189.99999999994"/>
    <n v="3395260"/>
    <n v="0.10000000000000002"/>
    <n v="37290"/>
    <n v="2340800"/>
  </r>
  <r>
    <s v="Employee 1389"/>
    <x v="0"/>
    <s v="San Francisco"/>
    <s v="United States of America"/>
    <s v="Americas"/>
    <d v="2020-05-04T00:00:00"/>
    <d v="2022-12-01T00:00:00"/>
    <s v="ETF and Index Investments Platform"/>
    <s v="N"/>
    <s v="P"/>
    <s v="USD"/>
    <n v="203830.00000000006"/>
    <n v="115115.00000000001"/>
    <n v="0"/>
    <n v="0"/>
    <n v="115115.00000000001"/>
    <n v="0"/>
    <n v="0"/>
    <n v="0"/>
    <n v="0"/>
    <n v="0"/>
    <n v="318945.00000000006"/>
    <s v="USD"/>
    <n v="234404.50000000006"/>
    <n v="601191.25000000012"/>
    <s v="1-5 Years"/>
    <n v="203830.00000000006"/>
    <n v="318945.00000000006"/>
    <n v="234404.50000000006"/>
    <n v="601191.25000000012"/>
    <n v="0.14999999999999997"/>
    <n v="30574.5"/>
    <n v="115115"/>
  </r>
  <r>
    <s v="Employee 139"/>
    <x v="3"/>
    <s v="Texas"/>
    <s v="United States of America"/>
    <s v="Americas"/>
    <d v="2007-09-24T00:00:00"/>
    <d v="2022-12-01T00:00:00"/>
    <s v="Regional Platform"/>
    <s v="O"/>
    <s v="Z"/>
    <s v="USD"/>
    <n v="141240"/>
    <n v="203775.00000000003"/>
    <n v="0"/>
    <n v="0"/>
    <n v="203775.00000000003"/>
    <n v="188945.75"/>
    <n v="0"/>
    <n v="0"/>
    <n v="188945.75"/>
    <n v="0"/>
    <n v="533960.75"/>
    <s v="USD"/>
    <n v="162426"/>
    <n v="559193.25"/>
    <s v="&gt;5 Years"/>
    <n v="141240"/>
    <n v="533960.75"/>
    <n v="162426"/>
    <n v="559193.25"/>
    <n v="0.15"/>
    <n v="21186"/>
    <n v="392720.75"/>
  </r>
  <r>
    <s v="Employee 1390"/>
    <x v="0"/>
    <s v="San Francisco"/>
    <s v="United States of America"/>
    <s v="Americas"/>
    <d v="2020-05-11T00:00:00"/>
    <d v="2022-12-01T00:00:00"/>
    <s v="Operating Platform"/>
    <s v="V"/>
    <s v="J"/>
    <s v="USD"/>
    <n v="234025.00000000003"/>
    <n v="166468.5"/>
    <n v="0"/>
    <n v="0"/>
    <n v="166468.5"/>
    <n v="0"/>
    <n v="0"/>
    <n v="0"/>
    <n v="0"/>
    <n v="0"/>
    <n v="400493.5"/>
    <s v="USD"/>
    <n v="264448.25"/>
    <n v="717005.90500000003"/>
    <s v="1-5 Years"/>
    <n v="234025.00000000003"/>
    <n v="400493.5"/>
    <n v="264448.25"/>
    <n v="717005.90500000003"/>
    <n v="0.12999999999999987"/>
    <n v="30423.249999999971"/>
    <n v="166468.49999999997"/>
  </r>
  <r>
    <s v="Employee 1391"/>
    <x v="4"/>
    <s v="New York"/>
    <s v="United States of America"/>
    <s v="Americas"/>
    <d v="2020-06-15T00:00:00"/>
    <d v="2022-12-01T00:00:00"/>
    <s v="Investments Platform"/>
    <s v="L"/>
    <s v="S"/>
    <s v="USD"/>
    <n v="258720.00000000006"/>
    <n v="528220"/>
    <n v="0"/>
    <n v="0"/>
    <n v="528220"/>
    <n v="0"/>
    <n v="0"/>
    <n v="0"/>
    <n v="0"/>
    <n v="105000"/>
    <n v="891940"/>
    <s v="USD"/>
    <n v="269068.80000000005"/>
    <n v="1087486.3999999999"/>
    <s v="1-5 Years"/>
    <n v="258720.00000000006"/>
    <n v="891940"/>
    <n v="269068.80000000005"/>
    <n v="1087486.3999999999"/>
    <n v="3.9999999999999945E-2"/>
    <n v="10348.799999999988"/>
    <n v="633220"/>
  </r>
  <r>
    <s v="Employee 1392"/>
    <x v="0"/>
    <s v="London"/>
    <s v="United Kingdom"/>
    <s v="EMEA"/>
    <d v="2020-05-18T00:00:00"/>
    <d v="2022-12-01T00:00:00"/>
    <s v="Client Businesses Platform"/>
    <s v="Q"/>
    <s v="M"/>
    <s v="GBP"/>
    <n v="111600.50000000001"/>
    <n v="41541.500000000007"/>
    <n v="0"/>
    <n v="0"/>
    <n v="41541.500000000007"/>
    <n v="0"/>
    <n v="0"/>
    <n v="0"/>
    <n v="0"/>
    <n v="0"/>
    <n v="153142.00000000003"/>
    <s v="GBP"/>
    <n v="117180.52500000002"/>
    <n v="277979.62500000006"/>
    <s v="1-5 Years"/>
    <n v="148501.20533344158"/>
    <n v="203778.40231158384"/>
    <n v="155926.26560011366"/>
    <n v="369893.58802727674"/>
    <n v="5.000000000000001E-2"/>
    <n v="5580.0250000000087"/>
    <n v="55277.196978142252"/>
  </r>
  <r>
    <s v="Employee 1393"/>
    <x v="0"/>
    <s v="New York"/>
    <s v="United States of America"/>
    <s v="Americas"/>
    <d v="2020-08-24T00:00:00"/>
    <d v="2022-12-01T00:00:00"/>
    <s v="Regional Platform"/>
    <s v="P"/>
    <s v="H"/>
    <s v="USD"/>
    <n v="163240"/>
    <n v="389426.40000000008"/>
    <n v="0"/>
    <n v="0"/>
    <n v="389426.40000000008"/>
    <n v="143699.6"/>
    <n v="0"/>
    <n v="0"/>
    <n v="143699.6"/>
    <n v="0"/>
    <n v="696366.00000000012"/>
    <s v="USD"/>
    <n v="173034.4"/>
    <n v="758860.7840000001"/>
    <s v="1-5 Years"/>
    <n v="163240"/>
    <n v="696366.00000000012"/>
    <n v="173034.4"/>
    <n v="758860.7840000001"/>
    <n v="5.9999999999999963E-2"/>
    <n v="9794.3999999999942"/>
    <n v="533126.00000000012"/>
  </r>
  <r>
    <s v="Employee 1394"/>
    <x v="3"/>
    <s v="Wilmington"/>
    <s v="United States of America"/>
    <s v="Americas"/>
    <d v="2020-06-09T00:00:00"/>
    <d v="2022-12-01T00:00:00"/>
    <s v="Operating Platform"/>
    <s v="E"/>
    <s v="L"/>
    <s v="USD"/>
    <n v="148830"/>
    <n v="42471"/>
    <n v="0"/>
    <n v="0"/>
    <n v="42471"/>
    <n v="0"/>
    <n v="0"/>
    <n v="0"/>
    <n v="0"/>
    <n v="0"/>
    <n v="191301"/>
    <s v="USD"/>
    <n v="168177.9"/>
    <n v="384348.03"/>
    <s v="1-5 Years"/>
    <n v="148830"/>
    <n v="191301"/>
    <n v="168177.9"/>
    <n v="384348.03"/>
    <n v="0.12999999999999995"/>
    <n v="19347.899999999994"/>
    <n v="42471"/>
  </r>
  <r>
    <s v="Employee 1395"/>
    <x v="4"/>
    <s v="San Francisco"/>
    <s v="United States of America"/>
    <s v="Americas"/>
    <d v="2020-07-01T00:00:00"/>
    <d v="2022-12-01T00:00:00"/>
    <s v="Investments Platform"/>
    <s v="K"/>
    <s v="A"/>
    <s v="USD"/>
    <n v="369600.00000000006"/>
    <n v="0"/>
    <n v="9163800"/>
    <n v="0"/>
    <n v="9163800"/>
    <n v="0"/>
    <n v="0"/>
    <n v="0"/>
    <n v="0"/>
    <n v="1650000.0000000002"/>
    <n v="11183400"/>
    <s v="USD"/>
    <n v="402864.00000000012"/>
    <n v="805728.00000000023"/>
    <s v="1-5 Years"/>
    <n v="369600.00000000006"/>
    <n v="11183400"/>
    <n v="402864.00000000012"/>
    <n v="805728.00000000023"/>
    <n v="9.0000000000000149E-2"/>
    <n v="33264.000000000058"/>
    <n v="10813800"/>
  </r>
  <r>
    <s v="Employee 1396"/>
    <x v="0"/>
    <s v="New York"/>
    <s v="United States of America"/>
    <s v="Americas"/>
    <d v="2020-07-01T00:00:00"/>
    <d v="2022-12-01T00:00:00"/>
    <s v="Investments Platform"/>
    <s v="M"/>
    <s v="C"/>
    <s v="USD"/>
    <n v="203940.00000000003"/>
    <n v="491920"/>
    <n v="52500"/>
    <n v="0"/>
    <n v="544420"/>
    <n v="0"/>
    <n v="0"/>
    <n v="0"/>
    <n v="0"/>
    <n v="0"/>
    <n v="748360"/>
    <s v="USD"/>
    <n v="205979.40000000002"/>
    <n v="908798"/>
    <s v="1-5 Years"/>
    <n v="203940.00000000003"/>
    <n v="748360"/>
    <n v="205979.40000000002"/>
    <n v="908798"/>
    <n v="9.9999999999999707E-3"/>
    <n v="2039.3999999999942"/>
    <n v="544420"/>
  </r>
  <r>
    <s v="Employee 1397"/>
    <x v="3"/>
    <s v="Raleigh"/>
    <s v="United States of America"/>
    <s v="Americas"/>
    <d v="2020-07-01T00:00:00"/>
    <d v="2022-12-01T00:00:00"/>
    <s v="Regional Platform"/>
    <s v="P"/>
    <s v="L"/>
    <s v="USD"/>
    <n v="139920"/>
    <n v="269231.59999999998"/>
    <n v="0"/>
    <n v="0"/>
    <n v="269231.59999999998"/>
    <n v="211588.22"/>
    <n v="0"/>
    <n v="0"/>
    <n v="211588.22"/>
    <n v="0"/>
    <n v="620739.81999999995"/>
    <s v="USD"/>
    <n v="146916"/>
    <n v="576525.17999999993"/>
    <s v="1-5 Years"/>
    <n v="139920"/>
    <n v="620739.81999999995"/>
    <n v="146916"/>
    <n v="576525.17999999993"/>
    <n v="0.05"/>
    <n v="6996"/>
    <n v="480819.81999999995"/>
  </r>
  <r>
    <s v="Employee 1398"/>
    <x v="3"/>
    <s v="San Francisco"/>
    <s v="United States of America"/>
    <s v="Americas"/>
    <d v="2020-07-01T00:00:00"/>
    <d v="2022-12-01T00:00:00"/>
    <s v="Client Businesses Platform"/>
    <s v="N"/>
    <s v="F"/>
    <s v="USD"/>
    <n v="188100.00000000003"/>
    <n v="0"/>
    <n v="0"/>
    <n v="0"/>
    <n v="0"/>
    <n v="0"/>
    <n v="0"/>
    <n v="0"/>
    <n v="0"/>
    <n v="0"/>
    <n v="188100.00000000003"/>
    <s v="USD"/>
    <n v="212553"/>
    <n v="425106"/>
    <s v="1-5 Years"/>
    <n v="188100.00000000003"/>
    <n v="188100.00000000003"/>
    <n v="212553"/>
    <n v="425106"/>
    <n v="0.12999999999999984"/>
    <n v="24452.999999999971"/>
    <n v="0"/>
  </r>
  <r>
    <s v="Employee 1399"/>
    <x v="4"/>
    <s v="London"/>
    <s v="United Kingdom"/>
    <s v="EMEA"/>
    <d v="2020-07-01T00:00:00"/>
    <d v="2022-12-01T00:00:00"/>
    <s v="Investments Platform"/>
    <s v="F"/>
    <s v="B"/>
    <s v="GBP"/>
    <n v="144375"/>
    <n v="125235.00000000001"/>
    <n v="0"/>
    <n v="0"/>
    <n v="125235.00000000001"/>
    <n v="0"/>
    <n v="0"/>
    <n v="0"/>
    <n v="0"/>
    <n v="0"/>
    <n v="269610"/>
    <s v="GBP"/>
    <n v="145818.75"/>
    <n v="418124.85"/>
    <s v="1-5 Years"/>
    <n v="192112.59376092066"/>
    <n v="358756.54652039357"/>
    <n v="194033.71969852987"/>
    <n v="556377.83168412733"/>
    <n v="9.999999999999995E-3"/>
    <n v="1443.75"/>
    <n v="166643.95275947292"/>
  </r>
  <r>
    <s v="Employee 14"/>
    <x v="3"/>
    <s v="London"/>
    <s v="United Kingdom"/>
    <s v="EMEA"/>
    <d v="2013-01-21T00:00:00"/>
    <d v="2022-12-01T00:00:00"/>
    <s v="Investments Platform"/>
    <s v="H"/>
    <s v="Y"/>
    <s v="GBP"/>
    <n v="90915.000000000015"/>
    <n v="28028.000000000004"/>
    <n v="0"/>
    <n v="0"/>
    <n v="28028.000000000004"/>
    <n v="0"/>
    <n v="0"/>
    <n v="0"/>
    <n v="0"/>
    <n v="0"/>
    <n v="118943.00000000001"/>
    <s v="GBP"/>
    <n v="100915.65000000002"/>
    <n v="232942.38000000006"/>
    <s v="&gt;5 Years"/>
    <n v="120976.04475687692"/>
    <n v="158271.50295899698"/>
    <n v="134283.40968013339"/>
    <n v="309964.77796462004"/>
    <n v="0.11000000000000015"/>
    <n v="10000.650000000009"/>
    <n v="37295.458202120062"/>
  </r>
  <r>
    <s v="Employee 140"/>
    <x v="0"/>
    <s v="Sydney"/>
    <s v="Australia"/>
    <s v="Asia-Pacific"/>
    <d v="2007-10-22T00:00:00"/>
    <d v="2022-12-01T00:00:00"/>
    <s v="Client Businesses Platform"/>
    <s v="F"/>
    <s v="R"/>
    <s v="AUD"/>
    <n v="213279.00000000003"/>
    <n v="54862.500000000007"/>
    <n v="0"/>
    <n v="0"/>
    <n v="54862.500000000007"/>
    <n v="0"/>
    <n v="0"/>
    <n v="0"/>
    <n v="0"/>
    <n v="0"/>
    <n v="268141.50000000006"/>
    <s v="AUD"/>
    <n v="221810.16000000003"/>
    <n v="500677.32000000007"/>
    <s v="&gt;5 Years"/>
    <n v="161377.55535568454"/>
    <n v="202889.26598214681"/>
    <n v="167832.65756991191"/>
    <n v="378837.49419134459"/>
    <n v="3.9999999999999945E-2"/>
    <n v="8531.1600000000035"/>
    <n v="41511.710626462271"/>
  </r>
  <r>
    <s v="Employee 1400"/>
    <x v="0"/>
    <s v="Tokyo"/>
    <s v="Japan"/>
    <s v="Asia-Pacific"/>
    <d v="2020-07-01T00:00:00"/>
    <d v="2022-12-01T00:00:00"/>
    <s v="Investments Platform"/>
    <s v="A"/>
    <s v="X"/>
    <s v="JPY"/>
    <n v="17160000.000000004"/>
    <n v="10342530"/>
    <n v="0"/>
    <n v="0"/>
    <n v="10342530"/>
    <n v="0"/>
    <n v="0"/>
    <n v="0"/>
    <n v="0"/>
    <n v="0"/>
    <n v="27502530.000000004"/>
    <s v="JPY"/>
    <n v="19219200.000000007"/>
    <n v="50022033.600000016"/>
    <s v="1-5 Years"/>
    <n v="157945.60265083532"/>
    <n v="253141.23981775512"/>
    <n v="176899.0749689356"/>
    <n v="460417.26356482139"/>
    <n v="0.12000000000000025"/>
    <n v="2059200.0000000037"/>
    <n v="95195.637166919798"/>
  </r>
  <r>
    <s v="Employee 1401"/>
    <x v="3"/>
    <s v="San Francisco"/>
    <s v="United States of America"/>
    <s v="Americas"/>
    <d v="2020-07-01T00:00:00"/>
    <d v="2022-12-01T00:00:00"/>
    <s v="ETF and Index Investments Platform"/>
    <s v="A"/>
    <s v="J"/>
    <s v="USD"/>
    <n v="170775"/>
    <n v="46046.000000000007"/>
    <n v="0"/>
    <n v="0"/>
    <n v="46046.000000000007"/>
    <n v="0"/>
    <n v="0"/>
    <n v="0"/>
    <n v="0"/>
    <n v="0"/>
    <n v="216821"/>
    <s v="USD"/>
    <n v="181021.5"/>
    <n v="410851.76"/>
    <s v="1-5 Years"/>
    <n v="170775"/>
    <n v="216821"/>
    <n v="181021.5"/>
    <n v="410851.76"/>
    <n v="0.06"/>
    <n v="10246.5"/>
    <n v="46046"/>
  </r>
  <r>
    <s v="Employee 1402"/>
    <x v="0"/>
    <s v="Tokyo"/>
    <s v="Japan"/>
    <s v="Asia-Pacific"/>
    <d v="2020-07-01T00:00:00"/>
    <d v="2022-12-01T00:00:00"/>
    <s v="Client Businesses Platform"/>
    <s v="O"/>
    <s v="F"/>
    <s v="JPY"/>
    <n v="13652650.000000002"/>
    <n v="5940000.0000000009"/>
    <n v="0"/>
    <n v="0"/>
    <n v="5940000.0000000009"/>
    <n v="0"/>
    <n v="0"/>
    <n v="0"/>
    <n v="0"/>
    <n v="0"/>
    <n v="19592650.000000004"/>
    <s v="JPY"/>
    <n v="15154441.500000004"/>
    <n v="36902283.000000007"/>
    <s v="1-5 Years"/>
    <n v="125662.93892954118"/>
    <n v="180336.41677021497"/>
    <n v="139485.86221179072"/>
    <n v="339659.28482672933"/>
    <n v="0.11000000000000007"/>
    <n v="1501791.5000000019"/>
    <n v="54673.47784067379"/>
  </r>
  <r>
    <s v="Employee 1403"/>
    <x v="3"/>
    <s v="Sydney"/>
    <s v="Australia"/>
    <s v="Asia-Pacific"/>
    <d v="2020-07-01T00:00:00"/>
    <d v="2022-12-01T00:00:00"/>
    <s v="Operating Platform"/>
    <s v="O"/>
    <s v="U"/>
    <s v="AUD"/>
    <n v="181527.5"/>
    <n v="58905"/>
    <n v="0"/>
    <n v="0"/>
    <n v="58905"/>
    <n v="0"/>
    <n v="0"/>
    <n v="0"/>
    <n v="0"/>
    <n v="0"/>
    <n v="240432.5"/>
    <s v="AUD"/>
    <n v="205126.07499999998"/>
    <n v="476814.79999999993"/>
    <s v="1-5 Years"/>
    <n v="137352.78287983825"/>
    <n v="181923.25113140824"/>
    <n v="155208.64465421721"/>
    <n v="360781.91843270848"/>
    <n v="0.12999999999999984"/>
    <n v="23598.574999999983"/>
    <n v="44570.468251569982"/>
  </r>
  <r>
    <s v="Employee 1404"/>
    <x v="4"/>
    <s v="San Francisco"/>
    <s v="United States of America"/>
    <s v="Americas"/>
    <d v="2020-07-01T00:00:00"/>
    <d v="2022-12-01T00:00:00"/>
    <s v="Client Businesses Platform"/>
    <s v="R"/>
    <s v="R"/>
    <s v="USD"/>
    <n v="268620.00000000006"/>
    <n v="392590.00000000006"/>
    <n v="0"/>
    <n v="0"/>
    <n v="392590.00000000006"/>
    <n v="0"/>
    <n v="0"/>
    <n v="0"/>
    <n v="0"/>
    <n v="0"/>
    <n v="661210.00000000012"/>
    <s v="USD"/>
    <n v="290109.60000000009"/>
    <n v="1004216.4000000003"/>
    <s v="1-5 Years"/>
    <n v="268620.00000000006"/>
    <n v="661210.00000000012"/>
    <n v="290109.60000000009"/>
    <n v="1004216.4000000003"/>
    <n v="8.0000000000000113E-2"/>
    <n v="21489.600000000035"/>
    <n v="392590.00000000006"/>
  </r>
  <r>
    <s v="Employee 1405"/>
    <x v="0"/>
    <s v="Princeton"/>
    <s v="United States of America"/>
    <s v="Americas"/>
    <d v="2020-07-01T00:00:00"/>
    <d v="2022-12-01T00:00:00"/>
    <s v="Investments Platform"/>
    <s v="U"/>
    <s v="R"/>
    <s v="USD"/>
    <n v="200090.00000000003"/>
    <n v="75875.8"/>
    <n v="0"/>
    <n v="0"/>
    <n v="75875.8"/>
    <n v="0"/>
    <n v="0"/>
    <n v="0"/>
    <n v="0"/>
    <n v="0"/>
    <n v="275965.80000000005"/>
    <s v="USD"/>
    <n v="204091.80000000005"/>
    <n v="485576.91600000014"/>
    <s v="1-5 Years"/>
    <n v="200090.00000000003"/>
    <n v="275965.80000000005"/>
    <n v="204091.80000000005"/>
    <n v="485576.91600000014"/>
    <n v="2.0000000000000084E-2"/>
    <n v="4001.8000000000175"/>
    <n v="75875.800000000017"/>
  </r>
  <r>
    <s v="Employee 1406"/>
    <x v="3"/>
    <s v="San Francisco"/>
    <s v="United States of America"/>
    <s v="Americas"/>
    <d v="2020-07-01T00:00:00"/>
    <d v="2022-12-01T00:00:00"/>
    <s v="ETF and Index Investments Platform"/>
    <s v="B"/>
    <s v="C"/>
    <s v="USD"/>
    <n v="165462"/>
    <n v="38280"/>
    <n v="0"/>
    <n v="0"/>
    <n v="38280"/>
    <n v="0"/>
    <n v="0"/>
    <n v="0"/>
    <n v="0"/>
    <n v="0"/>
    <n v="203742"/>
    <s v="USD"/>
    <n v="185317.44000000003"/>
    <n v="413508.4800000001"/>
    <s v="1-5 Years"/>
    <n v="165462"/>
    <n v="203742"/>
    <n v="185317.44000000003"/>
    <n v="413508.4800000001"/>
    <n v="0.12000000000000019"/>
    <n v="19855.440000000031"/>
    <n v="38280"/>
  </r>
  <r>
    <s v="Employee 1407"/>
    <x v="0"/>
    <s v="San Francisco"/>
    <s v="United States of America"/>
    <s v="Americas"/>
    <d v="2020-07-06T00:00:00"/>
    <d v="2022-12-01T00:00:00"/>
    <s v="Operating Platform"/>
    <s v="B"/>
    <s v="S"/>
    <s v="USD"/>
    <n v="240240.00000000006"/>
    <n v="72842"/>
    <n v="0"/>
    <n v="0"/>
    <n v="72842"/>
    <n v="0"/>
    <n v="0"/>
    <n v="0"/>
    <n v="0"/>
    <n v="0"/>
    <n v="313082.00000000006"/>
    <s v="USD"/>
    <n v="245044.80000000008"/>
    <n v="564388.44000000018"/>
    <s v="1-5 Years"/>
    <n v="240240.00000000006"/>
    <n v="313082.00000000006"/>
    <n v="245044.80000000008"/>
    <n v="564388.44000000018"/>
    <n v="2.0000000000000066E-2"/>
    <n v="4804.8000000000175"/>
    <n v="72842"/>
  </r>
  <r>
    <s v="Employee 1408"/>
    <x v="3"/>
    <s v="London"/>
    <s v="United Kingdom"/>
    <s v="EMEA"/>
    <d v="2020-07-01T00:00:00"/>
    <d v="2022-12-01T00:00:00"/>
    <s v="ETF and Index Investments Platform"/>
    <s v="U"/>
    <s v="D"/>
    <s v="GBP"/>
    <n v="97240.000000000015"/>
    <n v="29700"/>
    <n v="0"/>
    <n v="0"/>
    <n v="29700"/>
    <n v="0"/>
    <n v="0"/>
    <n v="0"/>
    <n v="0"/>
    <n v="0"/>
    <n v="126940.00000000001"/>
    <s v="GBP"/>
    <n v="108908.80000000003"/>
    <n v="251081.60000000009"/>
    <s v="1-5 Years"/>
    <n v="129392.40600735534"/>
    <n v="168912.71100960189"/>
    <n v="144919.494728238"/>
    <n v="334101.73105899215"/>
    <n v="0.12000000000000015"/>
    <n v="11668.800000000017"/>
    <n v="39520.305002246547"/>
  </r>
  <r>
    <s v="Employee 1409"/>
    <x v="0"/>
    <s v="Tokyo"/>
    <s v="Japan"/>
    <s v="Asia-Pacific"/>
    <d v="2020-07-01T00:00:00"/>
    <d v="2022-12-01T00:00:00"/>
    <s v="Corporate and Risk Platform"/>
    <s v="Z"/>
    <s v="D"/>
    <s v="JPY"/>
    <n v="20394000"/>
    <n v="5499450"/>
    <n v="0"/>
    <n v="0"/>
    <n v="5499450"/>
    <n v="0"/>
    <n v="0"/>
    <n v="0"/>
    <n v="0"/>
    <n v="0"/>
    <n v="25893450"/>
    <s v="JPY"/>
    <n v="20801880"/>
    <n v="47213199"/>
    <s v="1-5 Years"/>
    <n v="187712.27391964657"/>
    <n v="238330.80215380367"/>
    <n v="191466.5193980395"/>
    <n v="434563.93759491923"/>
    <n v="1.9999999999999983E-2"/>
    <n v="407880"/>
    <n v="50618.5282341571"/>
  </r>
  <r>
    <s v="Employee 141"/>
    <x v="0"/>
    <s v="London"/>
    <s v="United Kingdom"/>
    <s v="EMEA"/>
    <d v="2007-11-05T00:00:00"/>
    <d v="2022-12-01T00:00:00"/>
    <s v="Corporate and Risk Platform"/>
    <s v="N"/>
    <s v="Z"/>
    <s v="GBP"/>
    <n v="93687.000000000015"/>
    <n v="37026"/>
    <n v="0"/>
    <n v="0"/>
    <n v="37026"/>
    <n v="0"/>
    <n v="0"/>
    <n v="0"/>
    <n v="0"/>
    <n v="0"/>
    <n v="130713.00000000001"/>
    <s v="GBP"/>
    <n v="94623.87000000001"/>
    <n v="226644"/>
    <s v="&gt;5 Years"/>
    <n v="124664.60655708659"/>
    <n v="173933.25345988726"/>
    <n v="125911.25262265746"/>
    <n v="301583.83861714357"/>
    <n v="9.999999999999995E-3"/>
    <n v="936.86999999999534"/>
    <n v="49268.646902800669"/>
  </r>
  <r>
    <s v="Employee 1410"/>
    <x v="0"/>
    <s v="San Francisco"/>
    <s v="United States of America"/>
    <s v="Americas"/>
    <d v="2020-06-15T00:00:00"/>
    <d v="2022-12-01T00:00:00"/>
    <s v="ETF and Index Investments Platform"/>
    <s v="E"/>
    <s v="Z"/>
    <s v="USD"/>
    <n v="200200.00000000003"/>
    <n v="154715"/>
    <n v="0"/>
    <n v="0"/>
    <n v="154715"/>
    <n v="0"/>
    <n v="0"/>
    <n v="0"/>
    <n v="0"/>
    <n v="0"/>
    <n v="354915"/>
    <s v="USD"/>
    <n v="230230.00000000003"/>
    <n v="638382.25000000012"/>
    <s v="1-5 Years"/>
    <n v="200200.00000000003"/>
    <n v="354915"/>
    <n v="230230.00000000003"/>
    <n v="638382.25000000012"/>
    <n v="0.14999999999999997"/>
    <n v="30030"/>
    <n v="154714.99999999997"/>
  </r>
  <r>
    <s v="Employee 1411"/>
    <x v="3"/>
    <s v="Tokyo"/>
    <s v="Japan"/>
    <s v="Asia-Pacific"/>
    <d v="2020-07-01T00:00:00"/>
    <d v="2022-12-01T00:00:00"/>
    <s v="Client Businesses Platform"/>
    <s v="N"/>
    <s v="F"/>
    <s v="JPY"/>
    <n v="19708700"/>
    <n v="2395800"/>
    <n v="0"/>
    <n v="0"/>
    <n v="2395800"/>
    <n v="0"/>
    <n v="0"/>
    <n v="0"/>
    <n v="0"/>
    <n v="0"/>
    <n v="22104500"/>
    <s v="JPY"/>
    <n v="20891222"/>
    <n v="44321992"/>
    <s v="1-5 Years"/>
    <n v="181404.57453173181"/>
    <n v="203456.21059413688"/>
    <n v="192288.8490036357"/>
    <n v="407952.43223342078"/>
    <n v="5.9999999999999894E-2"/>
    <n v="1182522"/>
    <n v="22051.636062405072"/>
  </r>
  <r>
    <s v="Employee 1412"/>
    <x v="0"/>
    <s v="San Francisco"/>
    <s v="United States of America"/>
    <s v="Americas"/>
    <d v="2020-07-01T00:00:00"/>
    <d v="2022-12-01T00:00:00"/>
    <s v="Client Businesses Platform"/>
    <s v="H"/>
    <s v="P"/>
    <s v="USD"/>
    <n v="204050.00000000003"/>
    <n v="215215.00000000003"/>
    <n v="0"/>
    <n v="0"/>
    <n v="215215.00000000003"/>
    <n v="0"/>
    <n v="0"/>
    <n v="0"/>
    <n v="0"/>
    <n v="0"/>
    <n v="419265.00000000006"/>
    <s v="USD"/>
    <n v="232617.00000000006"/>
    <n v="710579.10000000021"/>
    <s v="1-5 Years"/>
    <n v="204050.00000000003"/>
    <n v="419265.00000000006"/>
    <n v="232617.00000000006"/>
    <n v="710579.10000000021"/>
    <n v="0.14000000000000012"/>
    <n v="28567.000000000029"/>
    <n v="215215.00000000003"/>
  </r>
  <r>
    <s v="Employee 1413"/>
    <x v="0"/>
    <s v="Wilmington"/>
    <s v="United States of America"/>
    <s v="Americas"/>
    <d v="2020-07-01T00:00:00"/>
    <d v="2022-12-01T00:00:00"/>
    <s v="Client Businesses Platform"/>
    <s v="M"/>
    <s v="G"/>
    <s v="USD"/>
    <n v="144584"/>
    <n v="94600.000000000015"/>
    <n v="0"/>
    <n v="0"/>
    <n v="94600.000000000015"/>
    <n v="0"/>
    <n v="0"/>
    <n v="0"/>
    <n v="0"/>
    <n v="0"/>
    <n v="239184"/>
    <s v="USD"/>
    <n v="156150.72"/>
    <n v="414469.44000000006"/>
    <s v="1-5 Years"/>
    <n v="144584"/>
    <n v="239184"/>
    <n v="156150.72"/>
    <n v="414469.44000000006"/>
    <n v="0.08"/>
    <n v="11566.720000000001"/>
    <n v="94600"/>
  </r>
  <r>
    <s v="Employee 1414"/>
    <x v="1"/>
    <s v="London"/>
    <s v="United Kingdom"/>
    <s v="EMEA"/>
    <d v="2020-07-01T00:00:00"/>
    <d v="2022-12-01T00:00:00"/>
    <s v="Operating Platform"/>
    <s v="F"/>
    <s v="H"/>
    <s v="GBP"/>
    <n v="63250"/>
    <n v="7031.2000000000007"/>
    <n v="0"/>
    <n v="0"/>
    <n v="7031.2000000000007"/>
    <n v="0"/>
    <n v="0"/>
    <n v="0"/>
    <n v="0"/>
    <n v="0"/>
    <n v="70281.2"/>
    <s v="GBP"/>
    <n v="65147.5"/>
    <n v="137537.136"/>
    <s v="1-5 Years"/>
    <n v="84163.612504784294"/>
    <n v="93519.678785316137"/>
    <n v="86688.520879927819"/>
    <n v="183013.79002880343"/>
    <n v="2.999999999999995E-2"/>
    <n v="1897.5"/>
    <n v="9356.0662805318425"/>
  </r>
  <r>
    <s v="Employee 1415"/>
    <x v="0"/>
    <s v="London"/>
    <s v="United Kingdom"/>
    <s v="EMEA"/>
    <d v="2020-07-01T00:00:00"/>
    <d v="2022-12-01T00:00:00"/>
    <s v="Corporate and Risk Platform"/>
    <s v="L"/>
    <s v="T"/>
    <s v="GBP"/>
    <n v="106445.35000000002"/>
    <n v="41140.000000000007"/>
    <n v="0"/>
    <n v="0"/>
    <n v="41140.000000000007"/>
    <n v="0"/>
    <n v="0"/>
    <n v="0"/>
    <n v="0"/>
    <n v="0"/>
    <n v="147585.35000000003"/>
    <s v="GBP"/>
    <n v="110703.16400000002"/>
    <n v="264191.92800000007"/>
    <s v="1-5 Years"/>
    <n v="141641.50498555164"/>
    <n v="196384.44598866353"/>
    <n v="147307.16518497371"/>
    <n v="351546.9890131838"/>
    <n v="4.0000000000000022E-2"/>
    <n v="4257.8139999999985"/>
    <n v="54742.94100311189"/>
  </r>
  <r>
    <s v="Employee 1416"/>
    <x v="4"/>
    <s v="New York"/>
    <s v="United States of America"/>
    <s v="Americas"/>
    <d v="2020-07-01T00:00:00"/>
    <d v="2022-12-01T00:00:00"/>
    <s v="Investments Platform"/>
    <s v="Y"/>
    <s v="K"/>
    <s v="USD"/>
    <n v="227700.00000000003"/>
    <n v="425865.00000000006"/>
    <n v="0"/>
    <n v="0"/>
    <n v="425865.00000000006"/>
    <n v="0"/>
    <n v="0"/>
    <n v="0"/>
    <n v="0"/>
    <n v="0"/>
    <n v="653565.00000000012"/>
    <s v="USD"/>
    <n v="234531.00000000003"/>
    <n v="907702.95000000019"/>
    <s v="1-5 Years"/>
    <n v="227700.00000000003"/>
    <n v="653565.00000000012"/>
    <n v="234531.00000000003"/>
    <n v="907702.95000000019"/>
    <n v="2.9999999999999995E-2"/>
    <n v="6831"/>
    <n v="425865.00000000012"/>
  </r>
  <r>
    <s v="Employee 1417"/>
    <x v="0"/>
    <s v="San Francisco"/>
    <s v="United States of America"/>
    <s v="Americas"/>
    <d v="2020-07-01T00:00:00"/>
    <d v="2022-12-01T00:00:00"/>
    <s v="Corporate and Risk Platform"/>
    <s v="N"/>
    <s v="H"/>
    <s v="USD"/>
    <n v="176550"/>
    <n v="56782.000000000007"/>
    <n v="0"/>
    <n v="0"/>
    <n v="56782.000000000007"/>
    <n v="0"/>
    <n v="0"/>
    <n v="0"/>
    <n v="0"/>
    <n v="0"/>
    <n v="233332"/>
    <s v="USD"/>
    <n v="188908.5"/>
    <n v="438573.74"/>
    <s v="1-5 Years"/>
    <n v="176550"/>
    <n v="233332"/>
    <n v="188908.5"/>
    <n v="438573.74"/>
    <n v="7.0000000000000007E-2"/>
    <n v="12358.5"/>
    <n v="56782"/>
  </r>
  <r>
    <s v="Employee 1418"/>
    <x v="4"/>
    <s v="London"/>
    <s v="United Kingdom"/>
    <s v="EMEA"/>
    <d v="2020-07-01T00:00:00"/>
    <d v="2022-12-01T00:00:00"/>
    <s v="ETF and Index Investments Platform"/>
    <s v="Q"/>
    <s v="W"/>
    <s v="GBP"/>
    <n v="198879.99999999997"/>
    <n v="188188.00000000003"/>
    <n v="0"/>
    <n v="0"/>
    <n v="188188.00000000003"/>
    <n v="0"/>
    <n v="0"/>
    <n v="0"/>
    <n v="0"/>
    <n v="0"/>
    <n v="387068"/>
    <s v="GBP"/>
    <n v="224734.39999999994"/>
    <n v="662121.23999999987"/>
    <s v="1-5 Years"/>
    <n v="264639.67201504344"/>
    <n v="515052.03422927822"/>
    <n v="299042.82937699906"/>
    <n v="881051.62805608334"/>
    <n v="0.12999999999999987"/>
    <n v="25854.399999999965"/>
    <n v="250412.36221423477"/>
  </r>
  <r>
    <s v="Employee 1419"/>
    <x v="3"/>
    <s v="San Francisco"/>
    <s v="United States of America"/>
    <s v="Americas"/>
    <d v="2020-07-01T00:00:00"/>
    <d v="2022-12-01T00:00:00"/>
    <s v="Operating Platform"/>
    <s v="N"/>
    <s v="I"/>
    <s v="USD"/>
    <n v="173448"/>
    <n v="11319.000000000002"/>
    <n v="0"/>
    <n v="0"/>
    <n v="11319.000000000002"/>
    <n v="0"/>
    <n v="0"/>
    <n v="0"/>
    <n v="0"/>
    <n v="0"/>
    <n v="184767"/>
    <s v="USD"/>
    <n v="178651.44"/>
    <n v="368961.45"/>
    <s v="1-5 Years"/>
    <n v="173448"/>
    <n v="184767"/>
    <n v="178651.44"/>
    <n v="368961.45"/>
    <n v="3.0000000000000013E-2"/>
    <n v="5203.4400000000023"/>
    <n v="11319"/>
  </r>
  <r>
    <s v="Employee 142"/>
    <x v="4"/>
    <s v="Philadelphia"/>
    <s v="United States of America"/>
    <s v="Americas"/>
    <d v="2007-11-20T00:00:00"/>
    <d v="2022-12-01T00:00:00"/>
    <s v="Investments Platform"/>
    <s v="R"/>
    <s v="N"/>
    <s v="USD"/>
    <n v="228800.00000000003"/>
    <n v="194370"/>
    <n v="0"/>
    <n v="0"/>
    <n v="194370"/>
    <n v="0"/>
    <n v="0"/>
    <n v="0"/>
    <n v="0"/>
    <n v="0"/>
    <n v="423170"/>
    <s v="USD"/>
    <n v="242528.00000000003"/>
    <n v="691088.20000000007"/>
    <s v="&gt;5 Years"/>
    <n v="228800.00000000003"/>
    <n v="423170"/>
    <n v="242528.00000000003"/>
    <n v="691088.20000000007"/>
    <n v="5.9999999999999991E-2"/>
    <n v="13728"/>
    <n v="194369.99999999997"/>
  </r>
  <r>
    <s v="Employee 1420"/>
    <x v="0"/>
    <s v="London"/>
    <s v="United Kingdom"/>
    <s v="EMEA"/>
    <d v="2020-07-01T00:00:00"/>
    <d v="2022-12-01T00:00:00"/>
    <s v="Investments Platform"/>
    <s v="R"/>
    <s v="S"/>
    <s v="GBP"/>
    <n v="122808.95000000003"/>
    <n v="28858.500000000004"/>
    <n v="0"/>
    <n v="0"/>
    <n v="28858.500000000004"/>
    <n v="0"/>
    <n v="0"/>
    <n v="0"/>
    <n v="0"/>
    <n v="0"/>
    <n v="151667.45000000004"/>
    <s v="GBP"/>
    <n v="130177.48700000004"/>
    <n v="290944.98400000011"/>
    <s v="1-5 Years"/>
    <n v="163415.72932678941"/>
    <n v="201816.29235397233"/>
    <n v="173220.6730863968"/>
    <n v="387145.94298160751"/>
    <n v="6.0000000000000116E-2"/>
    <n v="7368.5370000000112"/>
    <n v="38400.563027182914"/>
  </r>
  <r>
    <s v="Employee 1421"/>
    <x v="0"/>
    <s v="London"/>
    <s v="United Kingdom"/>
    <s v="EMEA"/>
    <d v="2020-07-01T00:00:00"/>
    <d v="2022-12-01T00:00:00"/>
    <s v="ETF and Index Investments Platform"/>
    <s v="O"/>
    <s v="C"/>
    <s v="GBP"/>
    <n v="116160.00000000003"/>
    <n v="81840"/>
    <n v="0"/>
    <n v="0"/>
    <n v="81840"/>
    <n v="0"/>
    <n v="0"/>
    <n v="0"/>
    <n v="0"/>
    <n v="0"/>
    <n v="198000.00000000003"/>
    <s v="GBP"/>
    <n v="126614.40000000004"/>
    <n v="342434.40000000008"/>
    <s v="1-5 Years"/>
    <n v="154568.30400878648"/>
    <n v="263468.70001497696"/>
    <n v="168479.45136957729"/>
    <n v="455660.33438590216"/>
    <n v="9.0000000000000191E-2"/>
    <n v="10454.400000000009"/>
    <n v="108900.39600619048"/>
  </r>
  <r>
    <s v="Employee 1422"/>
    <x v="1"/>
    <s v="London"/>
    <s v="United Kingdom"/>
    <s v="EMEA"/>
    <d v="2020-07-01T00:00:00"/>
    <d v="2022-12-01T00:00:00"/>
    <s v="Operating Platform"/>
    <s v="P"/>
    <s v="O"/>
    <s v="GBP"/>
    <n v="59400.000000000015"/>
    <n v="7031.2000000000007"/>
    <n v="0"/>
    <n v="0"/>
    <n v="7031.2000000000007"/>
    <n v="0"/>
    <n v="0"/>
    <n v="0"/>
    <n v="0"/>
    <n v="0"/>
    <n v="66431.200000000012"/>
    <s v="GBP"/>
    <n v="61776.000000000015"/>
    <n v="130864.44800000003"/>
    <s v="1-5 Years"/>
    <n v="79040.610004493094"/>
    <n v="88396.676285024936"/>
    <n v="82202.23440467281"/>
    <n v="174134.77774109875"/>
    <n v="3.9999999999999911E-2"/>
    <n v="2376"/>
    <n v="9356.0662805318425"/>
  </r>
  <r>
    <s v="Employee 1423"/>
    <x v="0"/>
    <s v="London"/>
    <s v="United Kingdom"/>
    <s v="EMEA"/>
    <d v="2020-07-01T00:00:00"/>
    <d v="2022-12-01T00:00:00"/>
    <s v="Client Businesses Platform"/>
    <s v="N"/>
    <s v="D"/>
    <s v="GBP"/>
    <n v="125840.00000000001"/>
    <n v="81840"/>
    <n v="0"/>
    <n v="0"/>
    <n v="81840"/>
    <n v="0"/>
    <n v="0"/>
    <n v="0"/>
    <n v="0"/>
    <n v="0"/>
    <n v="207680"/>
    <s v="GBP"/>
    <n v="134648.80000000002"/>
    <n v="356866.4"/>
    <s v="1-5 Years"/>
    <n v="167448.99600951868"/>
    <n v="276349.39201570913"/>
    <n v="179170.42573018497"/>
    <n v="474864.27518699376"/>
    <n v="6.9999999999999882E-2"/>
    <n v="8808.8000000000029"/>
    <n v="108900.39600619045"/>
  </r>
  <r>
    <s v="Employee 1424"/>
    <x v="3"/>
    <s v="San Francisco"/>
    <s v="United States of America"/>
    <s v="Americas"/>
    <d v="2020-07-01T00:00:00"/>
    <d v="2022-12-01T00:00:00"/>
    <s v="Corporate and Risk Platform"/>
    <s v="I"/>
    <s v="E"/>
    <s v="USD"/>
    <n v="149985"/>
    <n v="84480"/>
    <n v="0"/>
    <n v="0"/>
    <n v="84480"/>
    <n v="0"/>
    <n v="0"/>
    <n v="0"/>
    <n v="0"/>
    <n v="0"/>
    <n v="234465"/>
    <s v="USD"/>
    <n v="160483.95000000001"/>
    <n v="411361.5"/>
    <s v="1-5 Years"/>
    <n v="149985"/>
    <n v="234465"/>
    <n v="160483.95000000001"/>
    <n v="411361.5"/>
    <n v="7.0000000000000076E-2"/>
    <n v="10498.950000000012"/>
    <n v="84480"/>
  </r>
  <r>
    <s v="Employee 1425"/>
    <x v="1"/>
    <s v="London"/>
    <s v="United Kingdom"/>
    <s v="EMEA"/>
    <d v="2020-07-01T00:00:00"/>
    <d v="2022-12-01T00:00:00"/>
    <s v="Operating Platform"/>
    <s v="P"/>
    <s v="L"/>
    <s v="GBP"/>
    <n v="60500.000000000015"/>
    <n v="4013.9"/>
    <n v="0"/>
    <n v="0"/>
    <n v="4013.9"/>
    <n v="0"/>
    <n v="0"/>
    <n v="0"/>
    <n v="0"/>
    <n v="0"/>
    <n v="64513.900000000016"/>
    <s v="GBP"/>
    <n v="67760.000000000029"/>
    <n v="140015.56800000006"/>
    <s v="1-5 Years"/>
    <n v="80504.325004576298"/>
    <n v="85845.421039879919"/>
    <n v="90164.844005125473"/>
    <n v="186311.71556979098"/>
    <n v="0.12000000000000025"/>
    <n v="7260.0000000000146"/>
    <n v="5341.0960353036207"/>
  </r>
  <r>
    <s v="Employee 1426"/>
    <x v="0"/>
    <s v="New York"/>
    <s v="United States of America"/>
    <s v="Americas"/>
    <d v="2020-07-01T00:00:00"/>
    <d v="2022-12-01T00:00:00"/>
    <s v="Client Businesses Platform"/>
    <s v="H"/>
    <s v="E"/>
    <s v="USD"/>
    <n v="189749.99999999997"/>
    <n v="177650.00000000003"/>
    <n v="0"/>
    <n v="0"/>
    <n v="177650.00000000003"/>
    <n v="0"/>
    <n v="0"/>
    <n v="0"/>
    <n v="0"/>
    <n v="0"/>
    <n v="367400"/>
    <s v="USD"/>
    <n v="193544.99999999997"/>
    <n v="568293"/>
    <s v="1-5 Years"/>
    <n v="189749.99999999997"/>
    <n v="367400"/>
    <n v="193544.99999999997"/>
    <n v="568293"/>
    <n v="2.0000000000000004E-2"/>
    <n v="3795"/>
    <n v="177650.00000000003"/>
  </r>
  <r>
    <s v="Employee 1427"/>
    <x v="4"/>
    <s v="San Francisco"/>
    <s v="United States of America"/>
    <s v="Americas"/>
    <d v="2020-07-01T00:00:00"/>
    <d v="2022-12-01T00:00:00"/>
    <s v="Operating Platform"/>
    <s v="U"/>
    <s v="I"/>
    <s v="USD"/>
    <n v="246840.00000000003"/>
    <n v="387200.00000000006"/>
    <n v="0"/>
    <n v="0"/>
    <n v="387200.00000000006"/>
    <n v="0"/>
    <n v="0"/>
    <n v="0"/>
    <n v="0"/>
    <n v="0"/>
    <n v="634040.00000000012"/>
    <s v="USD"/>
    <n v="278929.2"/>
    <n v="995394.39999999991"/>
    <s v="1-5 Years"/>
    <n v="246840.00000000003"/>
    <n v="634040.00000000012"/>
    <n v="278929.2"/>
    <n v="995394.39999999991"/>
    <n v="0.12999999999999992"/>
    <n v="32089.199999999983"/>
    <n v="387200.00000000012"/>
  </r>
  <r>
    <s v="Employee 1428"/>
    <x v="3"/>
    <s v="San Francisco"/>
    <s v="United States of America"/>
    <s v="Americas"/>
    <d v="2020-07-01T00:00:00"/>
    <d v="2022-12-01T00:00:00"/>
    <s v="Investments Platform"/>
    <s v="X"/>
    <s v="A"/>
    <s v="USD"/>
    <n v="158730"/>
    <n v="84480"/>
    <n v="0"/>
    <n v="0"/>
    <n v="84480"/>
    <n v="0"/>
    <n v="0"/>
    <n v="0"/>
    <n v="0"/>
    <n v="0"/>
    <n v="243210"/>
    <s v="USD"/>
    <n v="173015.7"/>
    <n v="438114.60000000003"/>
    <s v="1-5 Years"/>
    <n v="158730"/>
    <n v="243210"/>
    <n v="173015.7"/>
    <n v="438114.60000000003"/>
    <n v="9.000000000000008E-2"/>
    <n v="14285.700000000012"/>
    <n v="84480"/>
  </r>
  <r>
    <s v="Employee 1429"/>
    <x v="3"/>
    <s v="Sydney"/>
    <s v="Australia"/>
    <s v="Asia-Pacific"/>
    <d v="2020-07-01T00:00:00"/>
    <d v="2022-12-01T00:00:00"/>
    <s v="Operating Platform"/>
    <s v="M"/>
    <s v="S"/>
    <s v="AUD"/>
    <n v="179025"/>
    <n v="54648.000000000007"/>
    <n v="0"/>
    <n v="0"/>
    <n v="54648.000000000007"/>
    <n v="0"/>
    <n v="0"/>
    <n v="0"/>
    <n v="0"/>
    <n v="0"/>
    <n v="233673"/>
    <s v="AUD"/>
    <n v="184395.75"/>
    <n v="425078.94"/>
    <s v="1-5 Years"/>
    <n v="135459.26625477153"/>
    <n v="176808.67545622808"/>
    <n v="139523.0442424147"/>
    <n v="321635.97996232961"/>
    <n v="3.0000000000000207E-2"/>
    <n v="5370.75"/>
    <n v="41349.409201456554"/>
  </r>
  <r>
    <s v="Employee 143"/>
    <x v="7"/>
    <s v="New York"/>
    <s v="United States of America"/>
    <s v="Americas"/>
    <d v="2007-12-03T00:00:00"/>
    <d v="2022-12-01T00:00:00"/>
    <s v="Investments Platform"/>
    <s v="M"/>
    <s v="W"/>
    <s v="USD"/>
    <n v="100440.99999999999"/>
    <n v="19940.800000000003"/>
    <n v="0"/>
    <n v="0"/>
    <n v="19940.800000000003"/>
    <n v="0"/>
    <n v="11301"/>
    <n v="0"/>
    <n v="11301"/>
    <n v="0"/>
    <n v="131682.79999999999"/>
    <s v="USD"/>
    <n v="107471.87"/>
    <n v="236280.39600000001"/>
    <s v="&gt;5 Years"/>
    <n v="100440.99999999999"/>
    <n v="131682.79999999999"/>
    <n v="107471.87"/>
    <n v="236280.39600000001"/>
    <n v="7.0000000000000104E-2"/>
    <n v="7030.8700000000099"/>
    <n v="31241.800000000003"/>
  </r>
  <r>
    <s v="Employee 1430"/>
    <x v="4"/>
    <s v="New York"/>
    <s v="United States of America"/>
    <s v="Americas"/>
    <d v="2020-07-01T00:00:00"/>
    <d v="2022-12-01T00:00:00"/>
    <s v="Client Businesses Platform"/>
    <s v="N"/>
    <s v="K"/>
    <s v="USD"/>
    <n v="249260.00000000003"/>
    <n v="575575"/>
    <n v="0"/>
    <n v="0"/>
    <n v="575575"/>
    <n v="0"/>
    <n v="0"/>
    <n v="0"/>
    <n v="0"/>
    <n v="0"/>
    <n v="824835"/>
    <s v="USD"/>
    <n v="271693.40000000002"/>
    <n v="1170763.55"/>
    <s v="1-5 Years"/>
    <n v="249260.00000000003"/>
    <n v="824835"/>
    <n v="271693.40000000002"/>
    <n v="1170763.55"/>
    <n v="8.9999999999999969E-2"/>
    <n v="22433.399999999994"/>
    <n v="575575"/>
  </r>
  <r>
    <s v="Employee 1431"/>
    <x v="7"/>
    <s v="San Francisco"/>
    <s v="United States of America"/>
    <s v="Americas"/>
    <d v="2020-07-01T00:00:00"/>
    <d v="2022-12-01T00:00:00"/>
    <s v="Investments Platform"/>
    <s v="W"/>
    <s v="U"/>
    <s v="USD"/>
    <n v="83512"/>
    <n v="33165"/>
    <n v="0"/>
    <n v="0"/>
    <n v="33165"/>
    <n v="0"/>
    <n v="0"/>
    <n v="0"/>
    <n v="0"/>
    <n v="0"/>
    <n v="116677"/>
    <s v="USD"/>
    <n v="85182.24"/>
    <n v="204192.78000000003"/>
    <s v="1-5 Years"/>
    <n v="83512"/>
    <n v="116677"/>
    <n v="85182.24"/>
    <n v="204192.78000000003"/>
    <n v="2.0000000000000063E-2"/>
    <n v="1670.2400000000052"/>
    <n v="33165"/>
  </r>
  <r>
    <s v="Employee 1432"/>
    <x v="0"/>
    <s v="London"/>
    <s v="United Kingdom"/>
    <s v="EMEA"/>
    <d v="2020-07-01T00:00:00"/>
    <d v="2022-12-01T00:00:00"/>
    <s v="Operating Platform"/>
    <s v="E"/>
    <s v="K"/>
    <s v="GBP"/>
    <n v="141680.00000000003"/>
    <n v="30976"/>
    <n v="0"/>
    <n v="0"/>
    <n v="30976"/>
    <n v="0"/>
    <n v="0"/>
    <n v="0"/>
    <n v="0"/>
    <n v="0"/>
    <n v="172656.00000000003"/>
    <s v="GBP"/>
    <n v="144513.60000000003"/>
    <n v="320622.72000000009"/>
    <s v="1-5 Years"/>
    <n v="188526.49201071684"/>
    <n v="229744.7064130599"/>
    <n v="192297.0218509312"/>
    <n v="426636.62239225232"/>
    <n v="2.0000000000000084E-2"/>
    <n v="2833.6000000000058"/>
    <n v="41218.214402343059"/>
  </r>
  <r>
    <s v="Employee 1433"/>
    <x v="3"/>
    <s v="Tokyo"/>
    <s v="Japan"/>
    <s v="Asia-Pacific"/>
    <d v="2020-07-01T00:00:00"/>
    <d v="2022-12-01T00:00:00"/>
    <s v="Investments Platform"/>
    <s v="Q"/>
    <s v="A"/>
    <s v="JPY"/>
    <n v="18480000.000000004"/>
    <n v="9526220"/>
    <n v="0"/>
    <n v="0"/>
    <n v="9526220"/>
    <n v="0"/>
    <n v="0"/>
    <n v="0"/>
    <n v="0"/>
    <n v="0"/>
    <n v="28006220.000000004"/>
    <s v="JPY"/>
    <n v="18664800.000000004"/>
    <n v="46951082.200000003"/>
    <s v="1-5 Years"/>
    <n v="170095.26439320727"/>
    <n v="257777.34824428189"/>
    <n v="171796.21703713934"/>
    <n v="432151.33876386401"/>
    <n v="1.0000000000000021E-2"/>
    <n v="184800"/>
    <n v="87682.083851074625"/>
  </r>
  <r>
    <s v="Employee 1434"/>
    <x v="4"/>
    <s v="San Francisco"/>
    <s v="United States of America"/>
    <s v="Americas"/>
    <d v="2020-07-01T00:00:00"/>
    <d v="2022-12-01T00:00:00"/>
    <s v="Corporate and Risk Platform"/>
    <s v="E"/>
    <s v="C"/>
    <s v="USD"/>
    <n v="239030.00000000003"/>
    <n v="436590.00000000006"/>
    <n v="0"/>
    <n v="0"/>
    <n v="436590.00000000006"/>
    <n v="0"/>
    <n v="0"/>
    <n v="0"/>
    <n v="0"/>
    <n v="0"/>
    <n v="675620.00000000012"/>
    <s v="USD"/>
    <n v="262933.00000000006"/>
    <n v="1006115.0000000002"/>
    <s v="1-5 Years"/>
    <n v="239030.00000000003"/>
    <n v="675620.00000000012"/>
    <n v="262933.00000000006"/>
    <n v="1006115.0000000002"/>
    <n v="0.1000000000000001"/>
    <n v="23903.000000000029"/>
    <n v="436590.00000000012"/>
  </r>
  <r>
    <s v="Employee 1435"/>
    <x v="1"/>
    <s v="London"/>
    <s v="United Kingdom"/>
    <s v="EMEA"/>
    <d v="2020-07-06T00:00:00"/>
    <d v="2022-12-01T00:00:00"/>
    <s v="Operating Platform"/>
    <s v="N"/>
    <s v="S"/>
    <s v="GBP"/>
    <n v="54866.240000000013"/>
    <n v="9460"/>
    <n v="0"/>
    <n v="0"/>
    <n v="9460"/>
    <n v="0"/>
    <n v="0"/>
    <n v="0"/>
    <n v="0"/>
    <n v="0"/>
    <n v="64326.240000000013"/>
    <s v="GBP"/>
    <n v="57609.552000000018"/>
    <n v="125152.10400000005"/>
    <s v="1-5 Years"/>
    <n v="73007.76226015015"/>
    <n v="85595.711260865719"/>
    <n v="76658.150373157667"/>
    <n v="166533.64719706669"/>
    <n v="5.0000000000000128E-2"/>
    <n v="2743.3120000000054"/>
    <n v="12587.949000715569"/>
  </r>
  <r>
    <s v="Employee 1436"/>
    <x v="0"/>
    <s v="London"/>
    <s v="United Kingdom"/>
    <s v="EMEA"/>
    <d v="2020-08-10T00:00:00"/>
    <d v="2022-12-01T00:00:00"/>
    <s v="ETF and Index Investments Platform"/>
    <s v="H"/>
    <s v="M"/>
    <s v="GBP"/>
    <n v="134640"/>
    <n v="229900.00000000003"/>
    <n v="0"/>
    <n v="0"/>
    <n v="229900.00000000003"/>
    <n v="0"/>
    <n v="0"/>
    <n v="0"/>
    <n v="0"/>
    <n v="0"/>
    <n v="364540"/>
    <s v="GBP"/>
    <n v="145411.20000000001"/>
    <n v="539114.40000000014"/>
    <s v="1-5 Years"/>
    <n v="179158.71601018429"/>
    <n v="485075.15102757415"/>
    <n v="193491.41329099904"/>
    <n v="717372.5764007793"/>
    <n v="8.0000000000000071E-2"/>
    <n v="10771.200000000012"/>
    <n v="305916.43501738983"/>
  </r>
  <r>
    <s v="Employee 1437"/>
    <x v="0"/>
    <s v="London"/>
    <s v="United Kingdom"/>
    <s v="EMEA"/>
    <d v="2020-08-03T00:00:00"/>
    <d v="2022-12-01T00:00:00"/>
    <s v="Investments Platform"/>
    <s v="Q"/>
    <s v="E"/>
    <s v="GBP"/>
    <n v="134310.00000000003"/>
    <n v="25025.000000000004"/>
    <n v="0"/>
    <n v="0"/>
    <n v="25025.000000000004"/>
    <n v="0"/>
    <n v="0"/>
    <n v="0"/>
    <n v="0"/>
    <n v="0"/>
    <n v="159335.00000000003"/>
    <s v="GBP"/>
    <n v="142368.60000000003"/>
    <n v="311263.70000000007"/>
    <s v="1-5 Years"/>
    <n v="178719.60151015938"/>
    <n v="212019.11776205228"/>
    <n v="189442.77760076895"/>
    <n v="414183.04242854437"/>
    <n v="6.000000000000006E-2"/>
    <n v="8058.6000000000058"/>
    <n v="33299.516251892899"/>
  </r>
  <r>
    <s v="Employee 1438"/>
    <x v="0"/>
    <s v="Boston"/>
    <s v="United States of America"/>
    <s v="Americas"/>
    <d v="2020-08-03T00:00:00"/>
    <d v="2022-12-01T00:00:00"/>
    <s v="Operating Platform"/>
    <s v="E"/>
    <s v="Q"/>
    <s v="USD"/>
    <n v="184453.5"/>
    <n v="39160"/>
    <n v="0"/>
    <n v="0"/>
    <n v="39160"/>
    <n v="0"/>
    <n v="0"/>
    <n v="0"/>
    <n v="0"/>
    <n v="0"/>
    <n v="223613.5"/>
    <s v="USD"/>
    <n v="186298.035"/>
    <n v="412147.67000000004"/>
    <s v="1-5 Years"/>
    <n v="184453.5"/>
    <n v="223613.5"/>
    <n v="186298.035"/>
    <n v="412147.67000000004"/>
    <n v="1.0000000000000019E-2"/>
    <n v="1844.5350000000035"/>
    <n v="39160"/>
  </r>
  <r>
    <s v="Employee 1439"/>
    <x v="3"/>
    <s v="Hong Kong"/>
    <s v="Hong Kong"/>
    <s v="Asia-Pacific"/>
    <d v="2020-08-03T00:00:00"/>
    <d v="2022-12-01T00:00:00"/>
    <s v="Corporate and Risk Platform"/>
    <s v="Z"/>
    <s v="N"/>
    <s v="HKD"/>
    <n v="1154340"/>
    <n v="144892"/>
    <n v="0"/>
    <n v="0"/>
    <n v="144892"/>
    <n v="0"/>
    <n v="0"/>
    <n v="0"/>
    <n v="0"/>
    <n v="0"/>
    <n v="1299232"/>
    <s v="HKD"/>
    <n v="1292860.8"/>
    <n v="2748000.64"/>
    <s v="1-5 Years"/>
    <n v="147159.34804918317"/>
    <n v="165630.69293677455"/>
    <n v="164818.46981508515"/>
    <n v="350324.84590427269"/>
    <n v="0.11999999999999995"/>
    <n v="138520.80000000005"/>
    <n v="18471.344887591375"/>
  </r>
  <r>
    <s v="Employee 144"/>
    <x v="4"/>
    <s v="Hong Kong"/>
    <s v="Hong Kong"/>
    <s v="Asia-Pacific"/>
    <d v="2007-12-03T00:00:00"/>
    <d v="2022-12-01T00:00:00"/>
    <s v="Corporate and Risk Platform"/>
    <s v="Q"/>
    <s v="X"/>
    <s v="HKD"/>
    <n v="3660800.0000000005"/>
    <n v="2462130"/>
    <n v="0"/>
    <n v="0"/>
    <n v="2462130"/>
    <n v="0"/>
    <n v="0"/>
    <n v="0"/>
    <n v="0"/>
    <n v="2770900"/>
    <n v="8893830"/>
    <s v="HKD"/>
    <n v="4136704"/>
    <n v="11055614.899999999"/>
    <s v="&gt;5 Years"/>
    <n v="466691.7384292754"/>
    <n v="1133816.9208900903"/>
    <n v="527361.66442508111"/>
    <n v="1409408.909824519"/>
    <n v="0.12999999999999981"/>
    <n v="475903.99999999953"/>
    <n v="667125.18246081495"/>
  </r>
  <r>
    <s v="Employee 1440"/>
    <x v="4"/>
    <s v="London"/>
    <s v="United Kingdom"/>
    <s v="EMEA"/>
    <d v="2020-08-03T00:00:00"/>
    <d v="2022-12-01T00:00:00"/>
    <s v="Client Businesses Platform"/>
    <s v="V"/>
    <s v="F"/>
    <s v="GBP"/>
    <n v="162690"/>
    <n v="225225.00000000003"/>
    <n v="0"/>
    <n v="0"/>
    <n v="225225.00000000003"/>
    <n v="0"/>
    <n v="0"/>
    <n v="0"/>
    <n v="0"/>
    <n v="0"/>
    <n v="387915"/>
    <s v="GBP"/>
    <n v="187093.5"/>
    <n v="633195.75"/>
    <s v="1-5 Years"/>
    <n v="216483.44851230603"/>
    <n v="516179.09477934224"/>
    <n v="248955.96578915193"/>
    <n v="842561.9247853955"/>
    <n v="0.15"/>
    <n v="24403.5"/>
    <n v="299695.64626703621"/>
  </r>
  <r>
    <s v="Employee 1441"/>
    <x v="3"/>
    <s v="San Francisco"/>
    <s v="United States of America"/>
    <s v="Americas"/>
    <d v="2020-08-03T00:00:00"/>
    <d v="2022-12-01T00:00:00"/>
    <s v="Corporate and Risk Platform"/>
    <s v="O"/>
    <s v="T"/>
    <s v="USD"/>
    <n v="135564.00000000003"/>
    <n v="17858.5"/>
    <n v="0"/>
    <n v="0"/>
    <n v="17858.5"/>
    <n v="0"/>
    <n v="0"/>
    <n v="0"/>
    <n v="0"/>
    <n v="0"/>
    <n v="153422.50000000003"/>
    <s v="USD"/>
    <n v="155898.60000000003"/>
    <n v="332334.47500000009"/>
    <s v="1-5 Years"/>
    <n v="135564.00000000003"/>
    <n v="153422.50000000003"/>
    <n v="155898.60000000003"/>
    <n v="332334.47500000009"/>
    <n v="0.15000000000000002"/>
    <n v="20334.600000000006"/>
    <n v="17858.5"/>
  </r>
  <r>
    <s v="Employee 1442"/>
    <x v="0"/>
    <s v="London"/>
    <s v="United Kingdom"/>
    <s v="EMEA"/>
    <d v="2020-08-03T00:00:00"/>
    <d v="2022-12-01T00:00:00"/>
    <s v="Investments Platform"/>
    <s v="Q"/>
    <s v="L"/>
    <s v="GBP"/>
    <n v="125543.00000000001"/>
    <n v="97196.000000000015"/>
    <n v="0"/>
    <n v="0"/>
    <n v="97196.000000000015"/>
    <n v="0"/>
    <n v="0"/>
    <n v="0"/>
    <n v="0"/>
    <n v="0"/>
    <n v="222739.00000000003"/>
    <s v="GBP"/>
    <n v="138097.30000000002"/>
    <n v="383110.20000000007"/>
    <s v="1-5 Years"/>
    <n v="167053.7929594962"/>
    <n v="296387.65036684822"/>
    <n v="183759.17225544582"/>
    <n v="509785.58765897888"/>
    <n v="0.1"/>
    <n v="12554.300000000003"/>
    <n v="129333.85740735201"/>
  </r>
  <r>
    <s v="Employee 1443"/>
    <x v="4"/>
    <s v="San Francisco"/>
    <s v="United States of America"/>
    <s v="Americas"/>
    <d v="2020-08-03T00:00:00"/>
    <d v="2022-12-01T00:00:00"/>
    <s v="ETF and Index Investments Platform"/>
    <s v="S"/>
    <s v="U"/>
    <s v="USD"/>
    <n v="236170"/>
    <n v="330770"/>
    <n v="0"/>
    <n v="0"/>
    <n v="330770"/>
    <n v="0"/>
    <n v="0"/>
    <n v="0"/>
    <n v="0"/>
    <n v="0"/>
    <n v="566940"/>
    <s v="USD"/>
    <n v="264510.40000000002"/>
    <n v="899483.20000000007"/>
    <s v="1-5 Years"/>
    <n v="236170"/>
    <n v="566940"/>
    <n v="264510.40000000002"/>
    <n v="899483.20000000007"/>
    <n v="0.12000000000000009"/>
    <n v="28340.400000000023"/>
    <n v="330770"/>
  </r>
  <r>
    <s v="Employee 1444"/>
    <x v="4"/>
    <s v="New York"/>
    <s v="United States of America"/>
    <s v="Americas"/>
    <d v="2020-08-03T00:00:00"/>
    <d v="2022-12-01T00:00:00"/>
    <s v="Client Businesses Platform"/>
    <s v="L"/>
    <s v="H"/>
    <s v="USD"/>
    <n v="247170.00000000006"/>
    <n v="837045.00000000012"/>
    <n v="0"/>
    <n v="0"/>
    <n v="837045.00000000012"/>
    <n v="0"/>
    <n v="0"/>
    <n v="0"/>
    <n v="0"/>
    <n v="0"/>
    <n v="1084215.0000000002"/>
    <s v="USD"/>
    <n v="252113.40000000005"/>
    <n v="1358012.7000000004"/>
    <s v="1-5 Years"/>
    <n v="247170.00000000006"/>
    <n v="1084215.0000000002"/>
    <n v="252113.40000000005"/>
    <n v="1358012.7000000004"/>
    <n v="1.9999999999999973E-2"/>
    <n v="4943.3999999999942"/>
    <n v="837045.00000000023"/>
  </r>
  <r>
    <s v="Employee 1445"/>
    <x v="4"/>
    <s v="San Francisco"/>
    <s v="United States of America"/>
    <s v="Americas"/>
    <d v="2020-07-06T00:00:00"/>
    <d v="2022-12-01T00:00:00"/>
    <s v="Investments Platform"/>
    <s v="C"/>
    <s v="R"/>
    <s v="USD"/>
    <n v="251790.00000000006"/>
    <n v="0"/>
    <n v="1495000"/>
    <n v="0"/>
    <n v="1495000"/>
    <n v="0"/>
    <n v="0"/>
    <n v="0"/>
    <n v="0"/>
    <n v="0"/>
    <n v="1746790"/>
    <s v="USD"/>
    <n v="264379.50000000006"/>
    <n v="528759.00000000012"/>
    <s v="1-5 Years"/>
    <n v="251790.00000000006"/>
    <n v="1746790"/>
    <n v="264379.50000000006"/>
    <n v="528759.00000000012"/>
    <n v="4.9999999999999989E-2"/>
    <n v="12589.5"/>
    <n v="1495000"/>
  </r>
  <r>
    <s v="Employee 1446"/>
    <x v="4"/>
    <s v="London"/>
    <s v="United Kingdom"/>
    <s v="EMEA"/>
    <d v="2020-08-03T00:00:00"/>
    <d v="2022-12-01T00:00:00"/>
    <s v="Regional Platform"/>
    <s v="B"/>
    <s v="A"/>
    <s v="GBP"/>
    <n v="146432"/>
    <n v="215600.00000000003"/>
    <n v="0"/>
    <n v="0"/>
    <n v="215600.00000000003"/>
    <n v="0"/>
    <n v="0"/>
    <n v="0"/>
    <n v="0"/>
    <n v="0"/>
    <n v="362032"/>
    <s v="GBP"/>
    <n v="152289.28"/>
    <n v="528802.55999999994"/>
    <s v="1-5 Years"/>
    <n v="194849.74081107625"/>
    <n v="481737.88082738442"/>
    <n v="202643.73044351931"/>
    <n v="703651.126503999"/>
    <n v="4.0000000000000049E-2"/>
    <n v="5857.2799999999988"/>
    <n v="286888.14001630817"/>
  </r>
  <r>
    <s v="Employee 1447"/>
    <x v="0"/>
    <s v="London"/>
    <s v="United Kingdom"/>
    <s v="EMEA"/>
    <d v="2020-08-24T00:00:00"/>
    <d v="2022-12-01T00:00:00"/>
    <s v="Operating Platform"/>
    <s v="R"/>
    <s v="F"/>
    <s v="GBP"/>
    <n v="119900.00000000003"/>
    <n v="39270.000000000007"/>
    <n v="0"/>
    <n v="0"/>
    <n v="39270.000000000007"/>
    <n v="0"/>
    <n v="0"/>
    <n v="0"/>
    <n v="0"/>
    <n v="0"/>
    <n v="159170.00000000003"/>
    <s v="GBP"/>
    <n v="134288.00000000006"/>
    <n v="312558.40000000014"/>
    <s v="1-5 Years"/>
    <n v="159544.93500906939"/>
    <n v="211799.56051203981"/>
    <n v="178690.32721015776"/>
    <n v="415905.83498364239"/>
    <n v="0.12000000000000026"/>
    <n v="14388.000000000029"/>
    <n v="52254.625502970419"/>
  </r>
  <r>
    <s v="Employee 1448"/>
    <x v="3"/>
    <s v="London"/>
    <s v="United Kingdom"/>
    <s v="EMEA"/>
    <d v="2020-08-24T00:00:00"/>
    <d v="2022-12-01T00:00:00"/>
    <s v="Investments Platform"/>
    <s v="F"/>
    <s v="E"/>
    <s v="GBP"/>
    <n v="102828.00000000003"/>
    <n v="26488.000000000004"/>
    <n v="0"/>
    <n v="0"/>
    <n v="26488.000000000004"/>
    <n v="0"/>
    <n v="0"/>
    <n v="0"/>
    <n v="0"/>
    <n v="0"/>
    <n v="129316.00000000003"/>
    <s v="GBP"/>
    <n v="111054.24000000003"/>
    <n v="250715.52000000008"/>
    <s v="1-5 Years"/>
    <n v="136828.07820777805"/>
    <n v="172074.33540978163"/>
    <n v="147774.3244644003"/>
    <n v="333614.60670696443"/>
    <n v="8.0000000000000071E-2"/>
    <n v="8226.2400000000052"/>
    <n v="35246.257202003588"/>
  </r>
  <r>
    <s v="Employee 1449"/>
    <x v="3"/>
    <s v="Edinburgh"/>
    <s v="United Kingdom"/>
    <s v="EMEA"/>
    <d v="2020-08-31T00:00:00"/>
    <d v="2022-12-01T00:00:00"/>
    <s v="Operating Platform"/>
    <s v="H"/>
    <s v="M"/>
    <s v="GBP"/>
    <n v="71039.100000000006"/>
    <n v="20592"/>
    <n v="0"/>
    <n v="0"/>
    <n v="20592"/>
    <n v="0"/>
    <n v="0"/>
    <n v="0"/>
    <n v="0"/>
    <n v="0"/>
    <n v="91631.1"/>
    <s v="GBP"/>
    <n v="81694.964999999997"/>
    <n v="187070.72999999998"/>
    <s v="1-5 Years"/>
    <n v="94528.178420373471"/>
    <n v="121928.92322193107"/>
    <n v="108707.40518342948"/>
    <n v="248925.66688865019"/>
    <n v="0.14999999999999988"/>
    <n v="10655.864999999991"/>
    <n v="27400.744801557594"/>
  </r>
  <r>
    <s v="Employee 145"/>
    <x v="3"/>
    <s v="California"/>
    <s v="United States of America"/>
    <s v="Americas"/>
    <d v="2007-12-03T00:00:00"/>
    <d v="2022-12-01T00:00:00"/>
    <s v="Regional Platform"/>
    <s v="U"/>
    <s v="C"/>
    <s v="USD"/>
    <n v="151800"/>
    <n v="260774.8"/>
    <n v="0"/>
    <n v="0"/>
    <n v="260774.8"/>
    <n v="198418.5"/>
    <n v="0"/>
    <n v="0"/>
    <n v="198418.5"/>
    <n v="0"/>
    <n v="610993.30000000005"/>
    <s v="USD"/>
    <n v="173052.00000000003"/>
    <n v="643387.27200000011"/>
    <s v="&gt;5 Years"/>
    <n v="151800"/>
    <n v="610993.30000000005"/>
    <n v="173052.00000000003"/>
    <n v="643387.27200000011"/>
    <n v="0.14000000000000018"/>
    <n v="21252.000000000029"/>
    <n v="459193.30000000005"/>
  </r>
  <r>
    <s v="Employee 1450"/>
    <x v="0"/>
    <s v="London"/>
    <s v="United Kingdom"/>
    <s v="EMEA"/>
    <d v="2020-09-14T00:00:00"/>
    <d v="2022-12-01T00:00:00"/>
    <s v="Investments Platform"/>
    <s v="G"/>
    <s v="S"/>
    <s v="GBP"/>
    <n v="130295.00000000001"/>
    <n v="117480"/>
    <n v="0"/>
    <n v="0"/>
    <n v="117480"/>
    <n v="0"/>
    <n v="0"/>
    <n v="0"/>
    <n v="0"/>
    <n v="0"/>
    <n v="247775"/>
    <s v="GBP"/>
    <n v="134203.85"/>
    <n v="389412.1"/>
    <s v="1-5 Years"/>
    <n v="173377.04175985567"/>
    <n v="329701.80376874196"/>
    <n v="178578.35301265132"/>
    <n v="518171.21089445549"/>
    <n v="2.9999999999999912E-2"/>
    <n v="3908.8499999999913"/>
    <n v="156324.76200888629"/>
  </r>
  <r>
    <s v="Employee 1451"/>
    <x v="0"/>
    <s v="San Francisco"/>
    <s v="United States of America"/>
    <s v="Americas"/>
    <d v="2020-09-14T00:00:00"/>
    <d v="2022-12-01T00:00:00"/>
    <s v="Investments Platform"/>
    <s v="R"/>
    <s v="J"/>
    <s v="USD"/>
    <n v="200090.00000000003"/>
    <n v="121440"/>
    <n v="0"/>
    <n v="0"/>
    <n v="121440"/>
    <n v="0"/>
    <n v="0"/>
    <n v="0"/>
    <n v="0"/>
    <n v="0"/>
    <n v="321530"/>
    <s v="USD"/>
    <n v="210094.50000000003"/>
    <n v="547701"/>
    <s v="1-5 Years"/>
    <n v="200090.00000000003"/>
    <n v="321530"/>
    <n v="210094.50000000003"/>
    <n v="547701"/>
    <n v="4.9999999999999996E-2"/>
    <n v="10004.5"/>
    <n v="121439.99999999997"/>
  </r>
  <r>
    <s v="Employee 1452"/>
    <x v="1"/>
    <s v="Edinburgh"/>
    <s v="United Kingdom"/>
    <s v="EMEA"/>
    <d v="2021-10-25T00:00:00"/>
    <d v="2022-12-01T00:00:00"/>
    <s v="Operating Platform"/>
    <s v="J"/>
    <s v="Y"/>
    <s v="GBP"/>
    <n v="54862.500000000007"/>
    <n v="4207.5"/>
    <n v="0"/>
    <n v="0"/>
    <n v="4207.5"/>
    <n v="0"/>
    <n v="0"/>
    <n v="0"/>
    <n v="0"/>
    <n v="0"/>
    <n v="59070.000000000007"/>
    <s v="GBP"/>
    <n v="62543.250000000015"/>
    <n v="129883.05000000003"/>
    <s v="1-5 Years"/>
    <n v="73002.785629149861"/>
    <n v="78601.495504468126"/>
    <n v="83223.175617230852"/>
    <n v="172828.8804923245"/>
    <n v="0.14000000000000015"/>
    <n v="7680.7500000000073"/>
    <n v="5598.7098753182654"/>
  </r>
  <r>
    <s v="Employee 1453"/>
    <x v="4"/>
    <s v="Toronto"/>
    <s v="Canada"/>
    <s v="Americas"/>
    <d v="2021-12-20T00:00:00"/>
    <d v="2022-12-01T00:00:00"/>
    <s v="Corporate and Risk Platform"/>
    <s v="T"/>
    <s v="B"/>
    <s v="CAD"/>
    <n v="277200.00000000006"/>
    <n v="168910.50000000003"/>
    <n v="0"/>
    <n v="0"/>
    <n v="168910.50000000003"/>
    <n v="0"/>
    <n v="0"/>
    <n v="0"/>
    <n v="0"/>
    <n v="0"/>
    <n v="446110.50000000012"/>
    <s v="CAD"/>
    <n v="279972.00000000006"/>
    <n v="730543.6050000001"/>
    <s v="&lt;1 Year"/>
    <n v="213691.02682701207"/>
    <n v="343902.63644773368"/>
    <n v="215827.93709528219"/>
    <n v="563169.5999074931"/>
    <n v="9.999999999999995E-3"/>
    <n v="2772"/>
    <n v="130211.6096207216"/>
  </r>
  <r>
    <s v="Employee 1454"/>
    <x v="0"/>
    <s v="San Francisco"/>
    <s v="United States of America"/>
    <s v="Americas"/>
    <d v="2020-10-05T00:00:00"/>
    <d v="2022-12-01T00:00:00"/>
    <s v="ETF and Index Investments Platform"/>
    <s v="X"/>
    <s v="K"/>
    <s v="USD"/>
    <n v="259325"/>
    <n v="41360"/>
    <n v="0"/>
    <n v="0"/>
    <n v="41360"/>
    <n v="0"/>
    <n v="0"/>
    <n v="0"/>
    <n v="0"/>
    <n v="0"/>
    <n v="300685"/>
    <s v="USD"/>
    <n v="295630.50000000006"/>
    <n v="638411.40000000014"/>
    <s v="1-5 Years"/>
    <n v="259325"/>
    <n v="300685"/>
    <n v="295630.50000000006"/>
    <n v="638411.40000000014"/>
    <n v="0.14000000000000024"/>
    <n v="36305.500000000058"/>
    <n v="41360"/>
  </r>
  <r>
    <s v="Employee 1455"/>
    <x v="4"/>
    <s v="San Francisco"/>
    <s v="United States of America"/>
    <s v="Americas"/>
    <d v="2020-10-12T00:00:00"/>
    <d v="2022-12-01T00:00:00"/>
    <s v="ETF and Index Investments Platform"/>
    <s v="C"/>
    <s v="G"/>
    <s v="USD"/>
    <n v="253000"/>
    <n v="533500"/>
    <n v="0"/>
    <n v="0"/>
    <n v="533500"/>
    <n v="0"/>
    <n v="0"/>
    <n v="0"/>
    <n v="0"/>
    <n v="102000"/>
    <n v="888500"/>
    <s v="USD"/>
    <n v="290950"/>
    <n v="1195425"/>
    <s v="1-5 Years"/>
    <n v="253000"/>
    <n v="888500"/>
    <n v="290950"/>
    <n v="1195425"/>
    <n v="0.15"/>
    <n v="37950"/>
    <n v="635500"/>
  </r>
  <r>
    <s v="Employee 1456"/>
    <x v="3"/>
    <s v="Wilmington"/>
    <s v="United States of America"/>
    <s v="Americas"/>
    <d v="2020-10-19T00:00:00"/>
    <d v="2022-12-01T00:00:00"/>
    <s v="Operating Platform"/>
    <s v="V"/>
    <s v="H"/>
    <s v="USD"/>
    <n v="181280"/>
    <n v="52503.000000000007"/>
    <n v="0"/>
    <n v="0"/>
    <n v="52503.000000000007"/>
    <n v="0"/>
    <n v="0"/>
    <n v="0"/>
    <n v="0"/>
    <n v="0"/>
    <n v="233783"/>
    <s v="USD"/>
    <n v="192156.80000000002"/>
    <n v="439966.78"/>
    <s v="1-5 Years"/>
    <n v="181280"/>
    <n v="233783"/>
    <n v="192156.80000000002"/>
    <n v="439966.78"/>
    <n v="6.0000000000000095E-2"/>
    <n v="10876.800000000017"/>
    <n v="52503"/>
  </r>
  <r>
    <s v="Employee 1457"/>
    <x v="3"/>
    <s v="San Francisco"/>
    <s v="United States of America"/>
    <s v="Americas"/>
    <d v="2020-10-26T00:00:00"/>
    <d v="2022-12-01T00:00:00"/>
    <s v="Operating Platform"/>
    <s v="O"/>
    <s v="O"/>
    <s v="USD"/>
    <n v="157947.51500000001"/>
    <n v="32532.5"/>
    <n v="0"/>
    <n v="0"/>
    <n v="32532.5"/>
    <n v="0"/>
    <n v="0"/>
    <n v="0"/>
    <n v="0"/>
    <n v="0"/>
    <n v="190480.01500000001"/>
    <s v="USD"/>
    <n v="173742.26650000003"/>
    <n v="383270.28300000005"/>
    <s v="1-5 Years"/>
    <n v="157947.51500000001"/>
    <n v="190480.01500000001"/>
    <n v="173742.26650000003"/>
    <n v="383270.28300000005"/>
    <n v="0.10000000000000007"/>
    <n v="15794.751500000013"/>
    <n v="32532.5"/>
  </r>
  <r>
    <s v="Employee 1458"/>
    <x v="0"/>
    <s v="Singapore"/>
    <s v="Singapore"/>
    <s v="Asia-Pacific"/>
    <d v="2020-11-16T00:00:00"/>
    <d v="2022-12-01T00:00:00"/>
    <s v="Investments Platform"/>
    <s v="L"/>
    <s v="Q"/>
    <s v="SGD"/>
    <n v="320650"/>
    <n v="465148.2"/>
    <n v="0"/>
    <n v="0"/>
    <n v="465148.2"/>
    <n v="0"/>
    <n v="0"/>
    <n v="0"/>
    <n v="0"/>
    <n v="0"/>
    <n v="785798.2"/>
    <s v="SGD"/>
    <n v="336682.5"/>
    <n v="1161770.6099999999"/>
    <s v="1-5 Years"/>
    <n v="239747.2802721597"/>
    <n v="587534.63680885255"/>
    <n v="251734.64428576766"/>
    <n v="868646.01293506287"/>
    <n v="4.9999999999999906E-2"/>
    <n v="16032.5"/>
    <n v="347787.35653669282"/>
  </r>
  <r>
    <s v="Employee 1459"/>
    <x v="0"/>
    <s v="Hong Kong"/>
    <s v="Hong Kong"/>
    <s v="Asia-Pacific"/>
    <d v="2020-11-02T00:00:00"/>
    <d v="2022-12-01T00:00:00"/>
    <s v="Regional Platform"/>
    <s v="U"/>
    <s v="L"/>
    <s v="HKD"/>
    <n v="1663200.0000000005"/>
    <n v="1724800.0000000002"/>
    <n v="0"/>
    <n v="0"/>
    <n v="1724800.0000000002"/>
    <n v="0"/>
    <n v="0"/>
    <n v="0"/>
    <n v="0"/>
    <n v="0"/>
    <n v="3388000.0000000009"/>
    <s v="HKD"/>
    <n v="1862784.0000000007"/>
    <n v="5657344.0000000028"/>
    <s v="1-5 Years"/>
    <n v="212030.62154599297"/>
    <n v="431914.22907517082"/>
    <n v="237474.29613151212"/>
    <n v="721218.23269570363"/>
    <n v="0.12"/>
    <n v="199584.00000000023"/>
    <n v="219883.60752917785"/>
  </r>
  <r>
    <s v="Employee 146"/>
    <x v="1"/>
    <s v="Gurgaon"/>
    <s v="India"/>
    <s v="Asia-Pacific"/>
    <d v="2007-12-10T00:00:00"/>
    <d v="2022-12-01T00:00:00"/>
    <s v="Operating Platform"/>
    <s v="W"/>
    <s v="R"/>
    <s v="INR"/>
    <n v="1725460.0000000005"/>
    <n v="283008"/>
    <n v="0"/>
    <n v="0"/>
    <n v="283008"/>
    <n v="0"/>
    <n v="0"/>
    <n v="55839"/>
    <n v="55839"/>
    <n v="0"/>
    <n v="2064307.0000000005"/>
    <s v="INR"/>
    <n v="1846242.2000000007"/>
    <n v="3995302.9600000014"/>
    <s v="&gt;5 Years"/>
    <n v="25568.999370207097"/>
    <n v="30590.256733227139"/>
    <n v="27358.829326121595"/>
    <n v="59205.022931871245"/>
    <n v="7.0000000000000048E-2"/>
    <n v="120782.20000000019"/>
    <n v="5021.2573630200422"/>
  </r>
  <r>
    <s v="Employee 1460"/>
    <x v="0"/>
    <s v="San Francisco"/>
    <s v="United States of America"/>
    <s v="Americas"/>
    <d v="2020-11-09T00:00:00"/>
    <d v="2022-12-01T00:00:00"/>
    <s v="Corporate and Risk Platform"/>
    <s v="Y"/>
    <s v="K"/>
    <s v="USD"/>
    <n v="200090.00000000003"/>
    <n v="70752"/>
    <n v="0"/>
    <n v="0"/>
    <n v="70752"/>
    <n v="0"/>
    <n v="0"/>
    <n v="0"/>
    <n v="0"/>
    <n v="0"/>
    <n v="270842"/>
    <s v="USD"/>
    <n v="210094.50000000003"/>
    <n v="494478.60000000009"/>
    <s v="1-5 Years"/>
    <n v="200090.00000000003"/>
    <n v="270842"/>
    <n v="210094.50000000003"/>
    <n v="494478.60000000009"/>
    <n v="4.9999999999999996E-2"/>
    <n v="10004.5"/>
    <n v="70751.999999999971"/>
  </r>
  <r>
    <s v="Employee 1461"/>
    <x v="3"/>
    <s v="Singapore"/>
    <s v="Singapore"/>
    <s v="Asia-Pacific"/>
    <d v="2020-11-16T00:00:00"/>
    <d v="2022-12-01T00:00:00"/>
    <s v="Operating Platform"/>
    <s v="C"/>
    <s v="H"/>
    <s v="SGD"/>
    <n v="177686.84999999998"/>
    <n v="62812.2"/>
    <n v="0"/>
    <n v="0"/>
    <n v="62812.2"/>
    <n v="0"/>
    <n v="0"/>
    <n v="0"/>
    <n v="0"/>
    <n v="0"/>
    <n v="240499.05"/>
    <s v="SGD"/>
    <n v="204339.87749999994"/>
    <n v="480913.78499999986"/>
    <s v="1-5 Years"/>
    <n v="132854.94784851768"/>
    <n v="179819.09604097347"/>
    <n v="152783.19002579531"/>
    <n v="359575.15047291474"/>
    <n v="0.14999999999999983"/>
    <n v="26653.027499999967"/>
    <n v="46964.148192455788"/>
  </r>
  <r>
    <s v="Employee 1462"/>
    <x v="0"/>
    <s v="San Francisco"/>
    <s v="United States of America"/>
    <s v="Americas"/>
    <d v="2020-12-07T00:00:00"/>
    <d v="2022-12-01T00:00:00"/>
    <s v="Investments Platform"/>
    <s v="L"/>
    <s v="L"/>
    <s v="USD"/>
    <n v="205700.00000000006"/>
    <n v="161535.00000000003"/>
    <n v="0"/>
    <n v="0"/>
    <n v="161535.00000000003"/>
    <n v="0"/>
    <n v="0"/>
    <n v="0"/>
    <n v="0"/>
    <n v="0"/>
    <n v="367235.00000000012"/>
    <s v="USD"/>
    <n v="236555.00000000006"/>
    <n v="658875.25000000012"/>
    <s v="1-5 Years"/>
    <n v="205700.00000000006"/>
    <n v="367235.00000000012"/>
    <n v="236555.00000000006"/>
    <n v="658875.25000000012"/>
    <n v="0.14999999999999997"/>
    <n v="30855"/>
    <n v="161535.00000000006"/>
  </r>
  <r>
    <s v="Employee 1463"/>
    <x v="9"/>
    <s v="Hong Kong"/>
    <s v="Hong Kong"/>
    <s v="Asia-Pacific"/>
    <d v="2020-12-07T00:00:00"/>
    <d v="2022-12-01T00:00:00"/>
    <s v="Corporate and Risk Platform"/>
    <s v="Q"/>
    <s v="T"/>
    <s v="HKD"/>
    <n v="1817640.0000000002"/>
    <n v="695871.00000000012"/>
    <n v="0"/>
    <n v="0"/>
    <n v="695871.00000000012"/>
    <n v="0"/>
    <n v="0"/>
    <n v="0"/>
    <n v="0"/>
    <n v="0"/>
    <n v="2513511.0000000005"/>
    <s v="HKD"/>
    <n v="2017580.4000000004"/>
    <n v="4807577.6100000013"/>
    <s v="1-5 Years"/>
    <n v="231719.17926097798"/>
    <n v="320431.2768113818"/>
    <n v="257208.28897968557"/>
    <n v="612887.00624031946"/>
    <n v="0.11000000000000007"/>
    <n v="199940.40000000014"/>
    <n v="88712.097550403822"/>
  </r>
  <r>
    <s v="Employee 1464"/>
    <x v="0"/>
    <s v="Singapore"/>
    <s v="Singapore"/>
    <s v="Asia-Pacific"/>
    <d v="2021-06-14T00:00:00"/>
    <d v="2022-12-01T00:00:00"/>
    <s v="Regional Platform"/>
    <s v="T"/>
    <s v="N"/>
    <s v="SGD"/>
    <n v="308880"/>
    <n v="300828"/>
    <n v="0"/>
    <n v="0"/>
    <n v="300828"/>
    <n v="0"/>
    <n v="0"/>
    <n v="0"/>
    <n v="0"/>
    <n v="0"/>
    <n v="609708"/>
    <s v="SGD"/>
    <n v="352123.2"/>
    <n v="1047190.3200000001"/>
    <s v="1-5 Years"/>
    <n v="230946.95128789858"/>
    <n v="455873.49059777934"/>
    <n v="263279.52446820441"/>
    <n v="782975.30374967284"/>
    <n v="0.14000000000000012"/>
    <n v="43243.200000000012"/>
    <n v="224926.53930988075"/>
  </r>
  <r>
    <s v="Employee 1465"/>
    <x v="3"/>
    <s v="San Francisco"/>
    <s v="United States of America"/>
    <s v="Americas"/>
    <d v="2020-11-30T00:00:00"/>
    <d v="2022-12-01T00:00:00"/>
    <s v="Operating Platform"/>
    <s v="U"/>
    <s v="K"/>
    <s v="USD"/>
    <n v="158065.60000000001"/>
    <n v="23958.000000000004"/>
    <n v="0"/>
    <n v="0"/>
    <n v="23958.000000000004"/>
    <n v="0"/>
    <n v="0"/>
    <n v="0"/>
    <n v="0"/>
    <n v="0"/>
    <n v="182023.6"/>
    <s v="USD"/>
    <n v="180194.78400000001"/>
    <n v="387701.68800000002"/>
    <s v="1-5 Years"/>
    <n v="158065.60000000001"/>
    <n v="182023.6"/>
    <n v="180194.78400000001"/>
    <n v="387701.68800000002"/>
    <n v="0.14000000000000004"/>
    <n v="22129.184000000008"/>
    <n v="23958"/>
  </r>
  <r>
    <s v="Employee 1466"/>
    <x v="3"/>
    <s v="London"/>
    <s v="United Kingdom"/>
    <s v="EMEA"/>
    <d v="2020-11-30T00:00:00"/>
    <d v="2022-12-01T00:00:00"/>
    <s v="Corporate and Risk Platform"/>
    <s v="H"/>
    <s v="G"/>
    <s v="GBP"/>
    <n v="68640"/>
    <n v="11737.000000000002"/>
    <n v="0"/>
    <n v="0"/>
    <n v="11737.000000000002"/>
    <n v="0"/>
    <n v="0"/>
    <n v="0"/>
    <n v="0"/>
    <n v="0"/>
    <n v="80377"/>
    <s v="GBP"/>
    <n v="71385.600000000006"/>
    <n v="154977.68"/>
    <s v="1-5 Years"/>
    <n v="91335.816005191999"/>
    <n v="106953.65505607979"/>
    <n v="94989.248645399683"/>
    <n v="206221.04990372265"/>
    <n v="4.0000000000000042E-2"/>
    <n v="2745.6000000000058"/>
    <n v="15617.839050887793"/>
  </r>
  <r>
    <s v="Employee 1467"/>
    <x v="4"/>
    <s v="San Francisco"/>
    <s v="United States of America"/>
    <s v="Americas"/>
    <d v="2020-12-07T00:00:00"/>
    <d v="2022-12-01T00:00:00"/>
    <s v="ETF and Index Investments Platform"/>
    <s v="R"/>
    <s v="O"/>
    <s v="USD"/>
    <n v="339900"/>
    <n v="2349600"/>
    <n v="0"/>
    <n v="0"/>
    <n v="2349600"/>
    <n v="0"/>
    <n v="0"/>
    <n v="0"/>
    <n v="0"/>
    <n v="1479000"/>
    <n v="4168500"/>
    <s v="USD"/>
    <n v="367092"/>
    <n v="3271752"/>
    <s v="1-5 Years"/>
    <n v="339900"/>
    <n v="4168500"/>
    <n v="367092"/>
    <n v="3271752"/>
    <n v="0.08"/>
    <n v="27192"/>
    <n v="3828600"/>
  </r>
  <r>
    <s v="Employee 1468"/>
    <x v="3"/>
    <s v="London"/>
    <s v="United Kingdom"/>
    <s v="EMEA"/>
    <d v="2020-12-14T00:00:00"/>
    <d v="2022-12-01T00:00:00"/>
    <s v="Investments Platform"/>
    <s v="B"/>
    <s v="G"/>
    <s v="GBP"/>
    <n v="89782"/>
    <n v="59400"/>
    <n v="0"/>
    <n v="0"/>
    <n v="59400"/>
    <n v="0"/>
    <n v="0"/>
    <n v="0"/>
    <n v="0"/>
    <n v="0"/>
    <n v="149182"/>
    <s v="GBP"/>
    <n v="98760.200000000012"/>
    <n v="262860.40000000002"/>
    <s v="1-5 Years"/>
    <n v="119468.41830679119"/>
    <n v="198509.02831128426"/>
    <n v="131415.26013747032"/>
    <n v="349775.19127988303"/>
    <n v="0.10000000000000007"/>
    <n v="8978.2000000000116"/>
    <n v="79040.610004493064"/>
  </r>
  <r>
    <s v="Employee 1469"/>
    <x v="4"/>
    <s v="Princeton"/>
    <s v="United States of America"/>
    <s v="Americas"/>
    <d v="2021-01-11T00:00:00"/>
    <d v="2022-12-01T00:00:00"/>
    <s v="Investments Platform"/>
    <s v="W"/>
    <s v="S"/>
    <s v="USD"/>
    <n v="349800"/>
    <n v="0"/>
    <n v="6431253.0000000009"/>
    <n v="0"/>
    <n v="6431253.0000000009"/>
    <n v="0"/>
    <n v="0"/>
    <n v="0"/>
    <n v="0"/>
    <n v="0"/>
    <n v="6781053.0000000009"/>
    <s v="USD"/>
    <n v="370788"/>
    <n v="741576"/>
    <s v="1-5 Years"/>
    <n v="349800"/>
    <n v="6781053.0000000009"/>
    <n v="370788"/>
    <n v="741576"/>
    <n v="0.06"/>
    <n v="20988"/>
    <n v="6431253.0000000009"/>
  </r>
  <r>
    <s v="Employee 147"/>
    <x v="0"/>
    <s v="Boston"/>
    <s v="United States of America"/>
    <s v="Americas"/>
    <d v="2004-08-02T00:00:00"/>
    <d v="2022-12-01T00:00:00"/>
    <s v="Investments Platform"/>
    <s v="E"/>
    <s v="U"/>
    <s v="USD"/>
    <n v="164780"/>
    <n v="88825.000000000015"/>
    <n v="0"/>
    <n v="0"/>
    <n v="88825.000000000015"/>
    <n v="0"/>
    <n v="0"/>
    <n v="0"/>
    <n v="0"/>
    <n v="0"/>
    <n v="253605"/>
    <s v="USD"/>
    <n v="189496.99999999997"/>
    <n v="481142.75"/>
    <s v="&gt;5 Years"/>
    <n v="164780"/>
    <n v="253605"/>
    <n v="189496.99999999997"/>
    <n v="481142.75"/>
    <n v="0.14999999999999983"/>
    <n v="24716.999999999971"/>
    <n v="88825"/>
  </r>
  <r>
    <s v="Employee 1470"/>
    <x v="3"/>
    <s v="London"/>
    <s v="United Kingdom"/>
    <s v="EMEA"/>
    <d v="2021-01-04T00:00:00"/>
    <d v="2022-12-01T00:00:00"/>
    <s v="Investments Platform"/>
    <s v="G"/>
    <s v="O"/>
    <s v="GBP"/>
    <n v="114950.00000000003"/>
    <n v="102801.60000000002"/>
    <n v="357663"/>
    <n v="0"/>
    <n v="460464.60000000003"/>
    <n v="0"/>
    <n v="0"/>
    <n v="0"/>
    <n v="0"/>
    <n v="0"/>
    <n v="575414.60000000009"/>
    <s v="GBP"/>
    <n v="121847.00000000004"/>
    <n v="352663.69600000011"/>
    <s v="1-5 Years"/>
    <n v="152958.21750869497"/>
    <n v="765675.43753352505"/>
    <n v="162135.71055921668"/>
    <n v="469271.94710907596"/>
    <n v="6.0000000000000046E-2"/>
    <n v="6897.0000000000146"/>
    <n v="612717.22002483008"/>
  </r>
  <r>
    <s v="Employee 1471"/>
    <x v="0"/>
    <s v="San Francisco"/>
    <s v="United States of America"/>
    <s v="Americas"/>
    <d v="2021-01-11T00:00:00"/>
    <d v="2022-12-01T00:00:00"/>
    <s v="Corporate and Risk Platform"/>
    <s v="Z"/>
    <s v="M"/>
    <s v="USD"/>
    <n v="242000.00000000006"/>
    <n v="136488"/>
    <n v="0"/>
    <n v="0"/>
    <n v="136488"/>
    <n v="0"/>
    <n v="0"/>
    <n v="0"/>
    <n v="0"/>
    <n v="0"/>
    <n v="378488.00000000006"/>
    <s v="USD"/>
    <n v="268620.00000000012"/>
    <n v="688741.68000000017"/>
    <s v="1-5 Years"/>
    <n v="242000.00000000006"/>
    <n v="378488.00000000006"/>
    <n v="268620.00000000012"/>
    <n v="688741.68000000017"/>
    <n v="0.11000000000000021"/>
    <n v="26620.000000000058"/>
    <n v="136488"/>
  </r>
  <r>
    <s v="Employee 1472"/>
    <x v="3"/>
    <s v="London"/>
    <s v="United Kingdom"/>
    <s v="EMEA"/>
    <d v="2021-01-11T00:00:00"/>
    <d v="2022-12-01T00:00:00"/>
    <s v="Operating Platform"/>
    <s v="B"/>
    <s v="R"/>
    <s v="GBP"/>
    <n v="94242.5"/>
    <n v="15664"/>
    <n v="0"/>
    <n v="0"/>
    <n v="15664"/>
    <n v="0"/>
    <n v="0"/>
    <n v="0"/>
    <n v="0"/>
    <n v="0"/>
    <n v="109906.5"/>
    <s v="GBP"/>
    <n v="107436.45000000001"/>
    <n v="232729.86000000004"/>
    <s v="1-5 Years"/>
    <n v="125403.7826321286"/>
    <n v="146247.08423331342"/>
    <n v="142960.31220062662"/>
    <n v="309681.98822660395"/>
    <n v="0.14000000000000015"/>
    <n v="13193.950000000012"/>
    <n v="20843.301601184823"/>
  </r>
  <r>
    <s v="Employee 1473"/>
    <x v="3"/>
    <s v="London"/>
    <s v="United Kingdom"/>
    <s v="EMEA"/>
    <d v="2021-01-11T00:00:00"/>
    <d v="2022-12-01T00:00:00"/>
    <s v="Operating Platform"/>
    <s v="I"/>
    <s v="Q"/>
    <s v="GBP"/>
    <n v="114766.30000000002"/>
    <n v="21660.1"/>
    <n v="0"/>
    <n v="0"/>
    <n v="21660.1"/>
    <n v="0"/>
    <n v="0"/>
    <n v="0"/>
    <n v="0"/>
    <n v="0"/>
    <n v="136426.40000000002"/>
    <s v="GBP"/>
    <n v="122799.94100000002"/>
    <n v="268776.18900000001"/>
    <s v="1-5 Years"/>
    <n v="152713.77710368106"/>
    <n v="181535.78917031945"/>
    <n v="163403.74150093872"/>
    <n v="357647.0359131805"/>
    <n v="6.999999999999991E-2"/>
    <n v="8033.6410000000033"/>
    <n v="28822.012066638388"/>
  </r>
  <r>
    <s v="Employee 1474"/>
    <x v="0"/>
    <s v="New York"/>
    <s v="United States of America"/>
    <s v="Americas"/>
    <d v="2021-01-11T00:00:00"/>
    <d v="2022-12-01T00:00:00"/>
    <s v="Client Businesses Platform"/>
    <s v="P"/>
    <s v="R"/>
    <s v="USD"/>
    <n v="181280"/>
    <n v="85690.000000000015"/>
    <n v="0"/>
    <n v="0"/>
    <n v="85690.000000000015"/>
    <n v="0"/>
    <n v="0"/>
    <n v="0"/>
    <n v="0"/>
    <n v="0"/>
    <n v="266970"/>
    <s v="USD"/>
    <n v="199408.00000000003"/>
    <n v="493075.00000000012"/>
    <s v="1-5 Years"/>
    <n v="181280"/>
    <n v="266970"/>
    <n v="199408.00000000003"/>
    <n v="493075.00000000012"/>
    <n v="0.10000000000000016"/>
    <n v="18128.000000000029"/>
    <n v="85690"/>
  </r>
  <r>
    <s v="Employee 1475"/>
    <x v="4"/>
    <s v="San Francisco"/>
    <s v="United States of America"/>
    <s v="Americas"/>
    <d v="2021-01-11T00:00:00"/>
    <d v="2022-12-01T00:00:00"/>
    <s v="Investments Platform"/>
    <s v="K"/>
    <s v="V"/>
    <s v="USD"/>
    <n v="205700.00000000006"/>
    <n v="0"/>
    <n v="1032300.0000000001"/>
    <n v="0"/>
    <n v="1032300.0000000001"/>
    <n v="0"/>
    <n v="0"/>
    <n v="0"/>
    <n v="0"/>
    <n v="0"/>
    <n v="1238000.0000000002"/>
    <s v="USD"/>
    <n v="232441.00000000006"/>
    <n v="464882.00000000012"/>
    <s v="1-5 Years"/>
    <n v="205700.00000000006"/>
    <n v="1238000.0000000002"/>
    <n v="232441.00000000006"/>
    <n v="464882.00000000012"/>
    <n v="0.12999999999999998"/>
    <n v="26741"/>
    <n v="1032300.0000000002"/>
  </r>
  <r>
    <s v="Employee 1476"/>
    <x v="0"/>
    <s v="San Francisco"/>
    <s v="United States of America"/>
    <s v="Americas"/>
    <d v="2021-01-11T00:00:00"/>
    <d v="2022-12-01T00:00:00"/>
    <s v="ETF and Index Investments Platform"/>
    <s v="P"/>
    <s v="S"/>
    <s v="USD"/>
    <n v="215600.00000000006"/>
    <n v="183260.00000000003"/>
    <n v="0"/>
    <n v="0"/>
    <n v="183260.00000000003"/>
    <n v="0"/>
    <n v="0"/>
    <n v="0"/>
    <n v="0"/>
    <n v="0"/>
    <n v="398860.00000000012"/>
    <s v="USD"/>
    <n v="226380.00000000006"/>
    <n v="645183.00000000012"/>
    <s v="1-5 Years"/>
    <n v="215600.00000000006"/>
    <n v="398860.00000000012"/>
    <n v="226380.00000000006"/>
    <n v="645183.00000000012"/>
    <n v="4.9999999999999989E-2"/>
    <n v="10780"/>
    <n v="183260.00000000006"/>
  </r>
  <r>
    <s v="Employee 1477"/>
    <x v="3"/>
    <s v="New York"/>
    <s v="United States of America"/>
    <s v="Americas"/>
    <d v="2021-01-11T00:00:00"/>
    <d v="2022-12-01T00:00:00"/>
    <s v="Client Businesses Platform"/>
    <s v="R"/>
    <s v="M"/>
    <s v="USD"/>
    <n v="116655.00000000001"/>
    <n v="32164"/>
    <n v="0"/>
    <n v="0"/>
    <n v="32164"/>
    <n v="0"/>
    <n v="0"/>
    <n v="0"/>
    <n v="0"/>
    <n v="0"/>
    <n v="148819"/>
    <s v="USD"/>
    <n v="121321.20000000003"/>
    <n v="276092.96000000008"/>
    <s v="1-5 Years"/>
    <n v="116655.00000000001"/>
    <n v="148819"/>
    <n v="121321.20000000003"/>
    <n v="276092.96000000008"/>
    <n v="4.0000000000000098E-2"/>
    <n v="4666.2000000000116"/>
    <n v="32163.999999999985"/>
  </r>
  <r>
    <s v="Employee 1478"/>
    <x v="0"/>
    <s v="New York"/>
    <s v="United States of America"/>
    <s v="Americas"/>
    <d v="2021-01-11T00:00:00"/>
    <d v="2022-12-01T00:00:00"/>
    <s v="Operating Platform"/>
    <s v="G"/>
    <s v="Q"/>
    <s v="USD"/>
    <n v="248600"/>
    <n v="180950.00000000003"/>
    <n v="0"/>
    <n v="0"/>
    <n v="180950.00000000003"/>
    <n v="0"/>
    <n v="0"/>
    <n v="0"/>
    <n v="0"/>
    <n v="0"/>
    <n v="429550"/>
    <s v="USD"/>
    <n v="266002"/>
    <n v="725620.5"/>
    <s v="1-5 Years"/>
    <n v="248600"/>
    <n v="429550"/>
    <n v="266002"/>
    <n v="725620.5"/>
    <n v="7.0000000000000007E-2"/>
    <n v="17402"/>
    <n v="180950"/>
  </r>
  <r>
    <s v="Employee 1479"/>
    <x v="4"/>
    <s v="Singapore"/>
    <s v="Singapore"/>
    <s v="Asia-Pacific"/>
    <d v="2021-01-11T00:00:00"/>
    <d v="2022-12-01T00:00:00"/>
    <s v="Operating Platform"/>
    <s v="V"/>
    <s v="B"/>
    <s v="SGD"/>
    <n v="360294"/>
    <n v="339625"/>
    <n v="0"/>
    <n v="0"/>
    <n v="339625"/>
    <n v="0"/>
    <n v="0"/>
    <n v="0"/>
    <n v="0"/>
    <n v="159000"/>
    <n v="858919"/>
    <s v="SGD"/>
    <n v="367499.88"/>
    <n v="1081417.26"/>
    <s v="1-5 Years"/>
    <n v="269388.76219671761"/>
    <n v="642206.43762383633"/>
    <n v="274776.53744065197"/>
    <n v="808566.49594377354"/>
    <n v="2.0000000000000032E-2"/>
    <n v="7205.8800000000047"/>
    <n v="372817.67542711872"/>
  </r>
  <r>
    <s v="Employee 148"/>
    <x v="3"/>
    <s v="New Jersey"/>
    <s v="United States of America"/>
    <s v="Americas"/>
    <d v="2008-01-21T00:00:00"/>
    <d v="2022-12-01T00:00:00"/>
    <s v="Regional Platform"/>
    <s v="P"/>
    <s v="P"/>
    <s v="USD"/>
    <n v="150480.00000000003"/>
    <n v="295416"/>
    <n v="0"/>
    <n v="0"/>
    <n v="295416"/>
    <n v="325994.90000000002"/>
    <n v="0"/>
    <n v="0"/>
    <n v="325994.90000000002"/>
    <n v="0"/>
    <n v="771890.9"/>
    <s v="USD"/>
    <n v="170042.40000000002"/>
    <n v="673904.88000000012"/>
    <s v="&gt;5 Years"/>
    <n v="150480.00000000003"/>
    <n v="771890.9"/>
    <n v="170042.40000000002"/>
    <n v="673904.88000000012"/>
    <n v="0.12999999999999995"/>
    <n v="19562.399999999994"/>
    <n v="621410.9"/>
  </r>
  <r>
    <s v="Employee 1480"/>
    <x v="0"/>
    <s v="Tel-Aviv"/>
    <s v="Israel"/>
    <s v="EMEA"/>
    <d v="2021-01-11T00:00:00"/>
    <d v="2022-12-01T00:00:00"/>
    <s v="Client Businesses Platform"/>
    <s v="B"/>
    <s v="V"/>
    <s v="ILS"/>
    <n v="726000.00000000012"/>
    <n v="311850"/>
    <n v="0"/>
    <n v="0"/>
    <n v="311850"/>
    <n v="0"/>
    <n v="0"/>
    <n v="0"/>
    <n v="0"/>
    <n v="0"/>
    <n v="1037850.0000000001"/>
    <s v="ILS"/>
    <n v="798600.00000000023"/>
    <n v="1940235.0000000005"/>
    <s v="1-5 Years"/>
    <n v="203538.08629342011"/>
    <n v="290966.9460876392"/>
    <n v="223891.89492276215"/>
    <n v="543955.53561916528"/>
    <n v="0.10000000000000012"/>
    <n v="72600.000000000116"/>
    <n v="87428.859794219083"/>
  </r>
  <r>
    <s v="Employee 1481"/>
    <x v="4"/>
    <s v="San Francisco"/>
    <s v="United States of America"/>
    <s v="Americas"/>
    <d v="2021-01-11T00:00:00"/>
    <d v="2022-12-01T00:00:00"/>
    <s v="Investments Platform"/>
    <s v="Y"/>
    <s v="C"/>
    <s v="USD"/>
    <n v="249260.00000000003"/>
    <n v="574750"/>
    <n v="0"/>
    <n v="0"/>
    <n v="574750"/>
    <n v="0"/>
    <n v="0"/>
    <n v="0"/>
    <n v="0"/>
    <n v="225999.99999999997"/>
    <n v="1050010"/>
    <s v="USD"/>
    <n v="266708.20000000007"/>
    <n v="1148398.9000000004"/>
    <s v="1-5 Years"/>
    <n v="249260.00000000003"/>
    <n v="1050010"/>
    <n v="266708.20000000007"/>
    <n v="1148398.9000000004"/>
    <n v="7.0000000000000159E-2"/>
    <n v="17448.200000000041"/>
    <n v="800750"/>
  </r>
  <r>
    <s v="Employee 1482"/>
    <x v="4"/>
    <s v="London"/>
    <s v="United Kingdom"/>
    <s v="EMEA"/>
    <d v="2021-01-11T00:00:00"/>
    <d v="2022-12-01T00:00:00"/>
    <s v="Client Businesses Platform"/>
    <s v="F"/>
    <s v="O"/>
    <s v="GBP"/>
    <n v="202399.99999999997"/>
    <n v="197340.00000000003"/>
    <n v="0"/>
    <n v="0"/>
    <n v="197340.00000000003"/>
    <n v="0"/>
    <n v="0"/>
    <n v="0"/>
    <n v="0"/>
    <n v="0"/>
    <n v="399740"/>
    <s v="GBP"/>
    <n v="224664"/>
    <n v="668375.40000000014"/>
    <s v="1-5 Years"/>
    <n v="269323.56001530966"/>
    <n v="531914.03103023674"/>
    <n v="298949.15161699377"/>
    <n v="889373.72606055671"/>
    <n v="0.11000000000000017"/>
    <n v="22264.000000000029"/>
    <n v="262590.47101492708"/>
  </r>
  <r>
    <s v="Employee 1483"/>
    <x v="3"/>
    <s v="San Francisco"/>
    <s v="United States of America"/>
    <s v="Americas"/>
    <d v="2021-01-11T00:00:00"/>
    <d v="2022-12-01T00:00:00"/>
    <s v="Corporate and Risk Platform"/>
    <s v="O"/>
    <s v="G"/>
    <s v="USD"/>
    <n v="175685.40000000002"/>
    <n v="47665.200000000012"/>
    <n v="0"/>
    <n v="0"/>
    <n v="47665.200000000012"/>
    <n v="0"/>
    <n v="0"/>
    <n v="0"/>
    <n v="0"/>
    <n v="0"/>
    <n v="223350.60000000003"/>
    <s v="USD"/>
    <n v="195010.79400000005"/>
    <n v="442929.96000000014"/>
    <s v="1-5 Years"/>
    <n v="175685.40000000002"/>
    <n v="223350.60000000003"/>
    <n v="195010.79400000005"/>
    <n v="442929.96000000014"/>
    <n v="0.11000000000000015"/>
    <n v="19325.394000000029"/>
    <n v="47665.200000000012"/>
  </r>
  <r>
    <s v="Employee 1484"/>
    <x v="4"/>
    <s v="London"/>
    <s v="United Kingdom"/>
    <s v="EMEA"/>
    <d v="2021-01-11T00:00:00"/>
    <d v="2022-12-01T00:00:00"/>
    <s v="Corporate and Risk Platform"/>
    <s v="P"/>
    <s v="S"/>
    <s v="GBP"/>
    <n v="149875"/>
    <n v="118800"/>
    <n v="0"/>
    <n v="0"/>
    <n v="118800"/>
    <n v="0"/>
    <n v="0"/>
    <n v="0"/>
    <n v="0"/>
    <n v="0"/>
    <n v="268675"/>
    <s v="GBP"/>
    <n v="169358.74999999997"/>
    <n v="472961.49999999988"/>
    <s v="1-5 Years"/>
    <n v="199431.16876133668"/>
    <n v="357512.38877032284"/>
    <n v="225357.22070031043"/>
    <n v="629346.22001077514"/>
    <n v="0.12999999999999989"/>
    <n v="19483.749999999971"/>
    <n v="158081.22000898616"/>
  </r>
  <r>
    <s v="Employee 1485"/>
    <x v="0"/>
    <s v="London"/>
    <s v="United Kingdom"/>
    <s v="EMEA"/>
    <d v="2021-01-11T00:00:00"/>
    <d v="2022-12-01T00:00:00"/>
    <s v="Investments Platform"/>
    <s v="P"/>
    <s v="Z"/>
    <s v="GBP"/>
    <n v="145475"/>
    <n v="173910.00000000003"/>
    <n v="51859.44"/>
    <n v="0"/>
    <n v="225769.44000000003"/>
    <n v="0"/>
    <n v="0"/>
    <n v="0"/>
    <n v="0"/>
    <n v="0"/>
    <n v="371244.44000000006"/>
    <s v="GBP"/>
    <n v="157113"/>
    <n v="502048.80000000005"/>
    <s v="1-5 Years"/>
    <n v="193576.30876100386"/>
    <n v="493996.41411408136"/>
    <n v="209062.41346188416"/>
    <n v="668051.23575797549"/>
    <n v="7.9999999999999946E-2"/>
    <n v="11638"/>
    <n v="300420.10535307752"/>
  </r>
  <r>
    <s v="Employee 1486"/>
    <x v="0"/>
    <s v="London"/>
    <s v="United Kingdom"/>
    <s v="EMEA"/>
    <d v="2021-01-11T00:00:00"/>
    <d v="2022-12-01T00:00:00"/>
    <s v="Investments Platform"/>
    <s v="M"/>
    <s v="W"/>
    <s v="GBP"/>
    <n v="131560.00000000003"/>
    <n v="173250.00000000003"/>
    <n v="0"/>
    <n v="0"/>
    <n v="173250.00000000003"/>
    <n v="0"/>
    <n v="0"/>
    <n v="0"/>
    <n v="0"/>
    <n v="0"/>
    <n v="304810.00000000006"/>
    <s v="GBP"/>
    <n v="139453.60000000003"/>
    <n v="462552.20000000013"/>
    <s v="1-5 Years"/>
    <n v="175060.31400995137"/>
    <n v="405595.42652305617"/>
    <n v="185563.93285054844"/>
    <n v="615495.08496498805"/>
    <n v="5.9999999999999963E-2"/>
    <n v="7893.6000000000058"/>
    <n v="230535.1125131048"/>
  </r>
  <r>
    <s v="Employee 1487"/>
    <x v="3"/>
    <s v="San Francisco"/>
    <s v="United States of America"/>
    <s v="Americas"/>
    <d v="2021-01-11T00:00:00"/>
    <d v="2022-12-01T00:00:00"/>
    <s v="Operating Platform"/>
    <s v="K"/>
    <s v="R"/>
    <s v="USD"/>
    <n v="182038.17500000002"/>
    <n v="40590.000000000007"/>
    <n v="0"/>
    <n v="0"/>
    <n v="40590.000000000007"/>
    <n v="0"/>
    <n v="0"/>
    <n v="0"/>
    <n v="0"/>
    <n v="0"/>
    <n v="222628.17500000002"/>
    <s v="USD"/>
    <n v="209343.90125"/>
    <n v="465366.30249999999"/>
    <s v="1-5 Years"/>
    <n v="182038.17500000002"/>
    <n v="222628.17500000002"/>
    <n v="209343.90125"/>
    <n v="465366.30249999999"/>
    <n v="0.14999999999999986"/>
    <n v="27305.726249999978"/>
    <n v="40590"/>
  </r>
  <r>
    <s v="Employee 1488"/>
    <x v="3"/>
    <s v="London"/>
    <s v="United Kingdom"/>
    <s v="EMEA"/>
    <d v="2021-01-11T00:00:00"/>
    <d v="2022-12-01T00:00:00"/>
    <s v="Operating Platform"/>
    <s v="E"/>
    <s v="O"/>
    <s v="GBP"/>
    <n v="117672.50000000003"/>
    <n v="35640"/>
    <n v="0"/>
    <n v="0"/>
    <n v="35640"/>
    <n v="0"/>
    <n v="0"/>
    <n v="0"/>
    <n v="0"/>
    <n v="0"/>
    <n v="153312.50000000003"/>
    <s v="GBP"/>
    <n v="123556.12500000003"/>
    <n v="284534.25000000006"/>
    <s v="1-5 Years"/>
    <n v="156580.91213390089"/>
    <n v="204005.27813659675"/>
    <n v="164409.95774059594"/>
    <n v="378615.49978402251"/>
    <n v="5.0000000000000086E-2"/>
    <n v="5883.625"/>
    <n v="47424.366002695868"/>
  </r>
  <r>
    <s v="Employee 1489"/>
    <x v="4"/>
    <s v="San Francisco"/>
    <s v="United States of America"/>
    <s v="Americas"/>
    <d v="2021-01-11T00:00:00"/>
    <d v="2022-12-01T00:00:00"/>
    <s v="ETF and Index Investments Platform"/>
    <s v="O"/>
    <s v="Y"/>
    <s v="USD"/>
    <n v="294580"/>
    <n v="982300"/>
    <n v="0"/>
    <n v="0"/>
    <n v="982300"/>
    <n v="0"/>
    <n v="0"/>
    <n v="0"/>
    <n v="0"/>
    <n v="0"/>
    <n v="1276880"/>
    <s v="USD"/>
    <n v="332875.39999999997"/>
    <n v="1775749.7999999998"/>
    <s v="1-5 Years"/>
    <n v="294580"/>
    <n v="1276880"/>
    <n v="332875.39999999997"/>
    <n v="1775749.7999999998"/>
    <n v="0.12999999999999989"/>
    <n v="38295.399999999965"/>
    <n v="982300"/>
  </r>
  <r>
    <s v="Employee 149"/>
    <x v="3"/>
    <s v="Princeton"/>
    <s v="United States of America"/>
    <s v="Americas"/>
    <d v="2008-01-22T00:00:00"/>
    <d v="2022-12-01T00:00:00"/>
    <s v="Operating Platform"/>
    <s v="H"/>
    <s v="X"/>
    <s v="USD"/>
    <n v="136098.49000000002"/>
    <n v="17908"/>
    <n v="0"/>
    <n v="0"/>
    <n v="17908"/>
    <n v="0"/>
    <n v="0"/>
    <n v="0"/>
    <n v="0"/>
    <n v="0"/>
    <n v="154006.49000000002"/>
    <s v="USD"/>
    <n v="138820.45980000001"/>
    <n v="295907.07960000006"/>
    <s v="&gt;5 Years"/>
    <n v="136098.49000000002"/>
    <n v="154006.49000000002"/>
    <n v="138820.45980000001"/>
    <n v="295907.07960000006"/>
    <n v="1.9999999999999934E-2"/>
    <n v="2721.9697999999917"/>
    <n v="17908"/>
  </r>
  <r>
    <s v="Employee 1490"/>
    <x v="0"/>
    <s v="San Francisco"/>
    <s v="United States of America"/>
    <s v="Americas"/>
    <d v="2021-01-11T00:00:00"/>
    <d v="2022-12-01T00:00:00"/>
    <s v="ETF and Index Investments Platform"/>
    <s v="F"/>
    <s v="L"/>
    <s v="USD"/>
    <n v="158576"/>
    <n v="209583.00000000003"/>
    <n v="0"/>
    <n v="0"/>
    <n v="209583.00000000003"/>
    <n v="0"/>
    <n v="0"/>
    <n v="0"/>
    <n v="0"/>
    <n v="0"/>
    <n v="368159"/>
    <s v="USD"/>
    <n v="168090.56"/>
    <n v="558339.1"/>
    <s v="1-5 Years"/>
    <n v="158576"/>
    <n v="368159"/>
    <n v="168090.56"/>
    <n v="558339.1"/>
    <n v="5.9999999999999984E-2"/>
    <n v="9514.5599999999977"/>
    <n v="209583"/>
  </r>
  <r>
    <s v="Employee 1491"/>
    <x v="0"/>
    <s v="Boston"/>
    <s v="United States of America"/>
    <s v="Americas"/>
    <d v="2021-01-11T00:00:00"/>
    <d v="2022-12-01T00:00:00"/>
    <s v="Regional Platform"/>
    <s v="H"/>
    <s v="V"/>
    <s v="USD"/>
    <n v="166650"/>
    <n v="351771.20000000007"/>
    <n v="0"/>
    <n v="51500"/>
    <n v="403271.20000000007"/>
    <n v="212545.2"/>
    <n v="0"/>
    <n v="0"/>
    <n v="212545.2"/>
    <n v="0"/>
    <n v="782466.40000000014"/>
    <s v="USD"/>
    <n v="189981.00000000003"/>
    <n v="1029672.1680000003"/>
    <s v="1-5 Years"/>
    <n v="166650"/>
    <n v="782466.40000000014"/>
    <n v="189981.00000000003"/>
    <n v="1029672.1680000003"/>
    <n v="0.14000000000000018"/>
    <n v="23331.000000000029"/>
    <n v="615816.40000000014"/>
  </r>
  <r>
    <s v="Employee 1492"/>
    <x v="4"/>
    <s v="London"/>
    <s v="United Kingdom"/>
    <s v="EMEA"/>
    <d v="2021-01-11T00:00:00"/>
    <d v="2022-12-01T00:00:00"/>
    <s v="Investments Platform"/>
    <s v="F"/>
    <s v="W"/>
    <s v="GBP"/>
    <n v="179850"/>
    <n v="166474"/>
    <n v="573943.86"/>
    <n v="0"/>
    <n v="740417.86"/>
    <n v="0"/>
    <n v="0"/>
    <n v="0"/>
    <n v="0"/>
    <n v="0"/>
    <n v="920267.86"/>
    <s v="GBP"/>
    <n v="196036.5"/>
    <n v="573529.65999999992"/>
    <s v="1-5 Years"/>
    <n v="239317.40251360403"/>
    <n v="1224554.4279786099"/>
    <n v="260855.96873982839"/>
    <n v="763167.24212238216"/>
    <n v="8.9999999999999969E-2"/>
    <n v="16186.5"/>
    <n v="985237.02546500589"/>
  </r>
  <r>
    <s v="Employee 1493"/>
    <x v="4"/>
    <s v="Wilmington"/>
    <s v="United States of America"/>
    <s v="Americas"/>
    <d v="2021-01-11T00:00:00"/>
    <d v="2022-12-01T00:00:00"/>
    <s v="Operating Platform"/>
    <s v="K"/>
    <s v="K"/>
    <s v="USD"/>
    <n v="250800.00000000006"/>
    <n v="144144"/>
    <n v="0"/>
    <n v="0"/>
    <n v="144144"/>
    <n v="0"/>
    <n v="0"/>
    <n v="0"/>
    <n v="0"/>
    <n v="0"/>
    <n v="394944.00000000006"/>
    <s v="USD"/>
    <n v="285912.00000000012"/>
    <n v="736148.16000000027"/>
    <s v="1-5 Years"/>
    <n v="250800.00000000006"/>
    <n v="394944.00000000006"/>
    <n v="285912.00000000012"/>
    <n v="736148.16000000027"/>
    <n v="0.14000000000000021"/>
    <n v="35112.000000000058"/>
    <n v="144144"/>
  </r>
  <r>
    <s v="Employee 1494"/>
    <x v="0"/>
    <s v="San Francisco"/>
    <s v="United States of America"/>
    <s v="Americas"/>
    <d v="2021-01-11T00:00:00"/>
    <d v="2022-12-01T00:00:00"/>
    <s v="Operating Platform"/>
    <s v="U"/>
    <s v="O"/>
    <s v="USD"/>
    <n v="213378.00000000003"/>
    <n v="142120"/>
    <n v="0"/>
    <n v="0"/>
    <n v="142120"/>
    <n v="0"/>
    <n v="0"/>
    <n v="0"/>
    <n v="0"/>
    <n v="0"/>
    <n v="355498"/>
    <s v="USD"/>
    <n v="224046.90000000005"/>
    <n v="597319.80000000016"/>
    <s v="1-5 Years"/>
    <n v="213378.00000000003"/>
    <n v="355498"/>
    <n v="224046.90000000005"/>
    <n v="597319.80000000016"/>
    <n v="5.00000000000001E-2"/>
    <n v="10668.900000000023"/>
    <n v="142119.99999999997"/>
  </r>
  <r>
    <s v="Employee 1495"/>
    <x v="0"/>
    <s v="San Francisco"/>
    <s v="United States of America"/>
    <s v="Americas"/>
    <d v="2021-01-11T00:00:00"/>
    <d v="2022-12-01T00:00:00"/>
    <s v="Investments Platform"/>
    <s v="J"/>
    <s v="D"/>
    <s v="USD"/>
    <n v="206448.00000000003"/>
    <n v="195415.00000000003"/>
    <n v="0"/>
    <n v="0"/>
    <n v="195415.00000000003"/>
    <n v="0"/>
    <n v="0"/>
    <n v="0"/>
    <n v="0"/>
    <n v="0"/>
    <n v="401863.00000000006"/>
    <s v="USD"/>
    <n v="208512.48000000004"/>
    <n v="614394.1100000001"/>
    <s v="1-5 Years"/>
    <n v="206448.00000000003"/>
    <n v="401863.00000000006"/>
    <n v="208512.48000000004"/>
    <n v="614394.1100000001"/>
    <n v="1.0000000000000049E-2"/>
    <n v="2064.4800000000105"/>
    <n v="195415.00000000003"/>
  </r>
  <r>
    <s v="Employee 1496"/>
    <x v="6"/>
    <s v="London"/>
    <s v="United Kingdom"/>
    <s v="EMEA"/>
    <d v="2021-01-11T00:00:00"/>
    <d v="2022-12-01T00:00:00"/>
    <s v="Investments Platform"/>
    <s v="M"/>
    <s v="Q"/>
    <s v="GBP"/>
    <n v="52624.000000000007"/>
    <n v="21340"/>
    <n v="0"/>
    <n v="0"/>
    <n v="21340"/>
    <n v="0"/>
    <n v="0"/>
    <n v="0"/>
    <n v="0"/>
    <n v="0"/>
    <n v="73964"/>
    <s v="GBP"/>
    <n v="55255.200000000012"/>
    <n v="132917.40000000002"/>
    <s v="1-5 Years"/>
    <n v="70024.125603980545"/>
    <n v="98420.196605594712"/>
    <n v="73525.33188417957"/>
    <n v="176866.53832005404"/>
    <n v="4.9999999999999968E-2"/>
    <n v="2631.2000000000044"/>
    <n v="28396.071001614167"/>
  </r>
  <r>
    <s v="Employee 1497"/>
    <x v="0"/>
    <s v="San Francisco"/>
    <s v="United States of America"/>
    <s v="Americas"/>
    <d v="2021-01-11T00:00:00"/>
    <d v="2022-12-01T00:00:00"/>
    <s v="Operating Platform"/>
    <s v="Z"/>
    <s v="K"/>
    <s v="USD"/>
    <n v="204763.68000000005"/>
    <n v="77440"/>
    <n v="0"/>
    <n v="0"/>
    <n v="77440"/>
    <n v="0"/>
    <n v="0"/>
    <n v="0"/>
    <n v="0"/>
    <n v="0"/>
    <n v="282203.68000000005"/>
    <s v="USD"/>
    <n v="215001.86400000006"/>
    <n v="511315.72800000012"/>
    <s v="1-5 Years"/>
    <n v="204763.68000000005"/>
    <n v="282203.68000000005"/>
    <n v="215001.86400000006"/>
    <n v="511315.72800000012"/>
    <n v="5.0000000000000031E-2"/>
    <n v="10238.184000000008"/>
    <n v="77440"/>
  </r>
  <r>
    <s v="Employee 1498"/>
    <x v="0"/>
    <s v="San Francisco"/>
    <s v="United States of America"/>
    <s v="Americas"/>
    <d v="2021-01-11T00:00:00"/>
    <d v="2022-12-01T00:00:00"/>
    <s v="ETF and Index Investments Platform"/>
    <s v="M"/>
    <s v="I"/>
    <s v="USD"/>
    <n v="196350.00000000003"/>
    <n v="141570"/>
    <n v="0"/>
    <n v="0"/>
    <n v="141570"/>
    <n v="0"/>
    <n v="0"/>
    <n v="0"/>
    <n v="0"/>
    <n v="0"/>
    <n v="337920"/>
    <s v="USD"/>
    <n v="212058.00000000006"/>
    <n v="577011.60000000009"/>
    <s v="1-5 Years"/>
    <n v="196350.00000000003"/>
    <n v="337920"/>
    <n v="212058.00000000006"/>
    <n v="577011.60000000009"/>
    <n v="8.000000000000014E-2"/>
    <n v="15708.000000000029"/>
    <n v="141569.99999999997"/>
  </r>
  <r>
    <s v="Employee 1499"/>
    <x v="0"/>
    <s v="New York"/>
    <s v="United States of America"/>
    <s v="Americas"/>
    <d v="2021-01-11T00:00:00"/>
    <d v="2022-12-01T00:00:00"/>
    <s v="Investments Platform"/>
    <s v="J"/>
    <s v="T"/>
    <s v="USD"/>
    <n v="169950"/>
    <n v="204820.00000000003"/>
    <n v="0"/>
    <n v="0"/>
    <n v="204820.00000000003"/>
    <n v="0"/>
    <n v="0"/>
    <n v="0"/>
    <n v="0"/>
    <n v="0"/>
    <n v="374770"/>
    <s v="USD"/>
    <n v="192043.49999999997"/>
    <n v="615533.6"/>
    <s v="1-5 Years"/>
    <n v="169950"/>
    <n v="374770"/>
    <n v="192043.49999999997"/>
    <n v="615533.6"/>
    <n v="0.12999999999999984"/>
    <n v="22093.499999999971"/>
    <n v="204820"/>
  </r>
  <r>
    <s v="Employee 15"/>
    <x v="1"/>
    <s v="Tokyo"/>
    <s v="Japan"/>
    <s v="Asia-Pacific"/>
    <d v="2007-05-21T00:00:00"/>
    <d v="2022-12-01T00:00:00"/>
    <s v="Operating Platform"/>
    <s v="W"/>
    <s v="U"/>
    <s v="JPY"/>
    <n v="13173270.000000004"/>
    <n v="1365100.0000000002"/>
    <n v="0"/>
    <n v="0"/>
    <n v="1365100.0000000002"/>
    <n v="0"/>
    <n v="0"/>
    <n v="0"/>
    <n v="0"/>
    <n v="0"/>
    <n v="14538370.000000004"/>
    <s v="JPY"/>
    <n v="14358864.300000004"/>
    <n v="30205687.600000009"/>
    <s v="&gt;5 Years"/>
    <n v="121250.58677343646"/>
    <n v="133815.36195867279"/>
    <n v="132163.13958304573"/>
    <n v="278021.88411799906"/>
    <n v="8.9999999999999941E-2"/>
    <n v="1185594.3000000007"/>
    <n v="12564.775185236329"/>
  </r>
  <r>
    <s v="Employee 150"/>
    <x v="4"/>
    <s v="New York"/>
    <s v="United States of America"/>
    <s v="Americas"/>
    <d v="2008-01-28T00:00:00"/>
    <d v="2022-12-01T00:00:00"/>
    <s v="Operating Platform"/>
    <s v="B"/>
    <s v="D"/>
    <s v="USD"/>
    <n v="333300"/>
    <n v="2412300"/>
    <n v="0"/>
    <n v="0"/>
    <n v="2412300"/>
    <n v="0"/>
    <n v="0"/>
    <n v="0"/>
    <n v="0"/>
    <n v="787500"/>
    <n v="3533100"/>
    <s v="USD"/>
    <n v="343299"/>
    <n v="3171267"/>
    <s v="&gt;5 Years"/>
    <n v="333300"/>
    <n v="3533100"/>
    <n v="343299"/>
    <n v="3171267"/>
    <n v="0.03"/>
    <n v="9999"/>
    <n v="3199800"/>
  </r>
  <r>
    <s v="Employee 1500"/>
    <x v="3"/>
    <s v="Singapore"/>
    <s v="Singapore"/>
    <s v="Asia-Pacific"/>
    <d v="2021-01-11T00:00:00"/>
    <d v="2022-12-01T00:00:00"/>
    <s v="Client Businesses Platform"/>
    <s v="S"/>
    <s v="S"/>
    <s v="SGD"/>
    <n v="191649.92000000001"/>
    <n v="43989.000000000007"/>
    <n v="0"/>
    <n v="0"/>
    <n v="43989.000000000007"/>
    <n v="0"/>
    <n v="0"/>
    <n v="0"/>
    <n v="0"/>
    <n v="0"/>
    <n v="235638.92"/>
    <s v="SGD"/>
    <n v="193566.4192"/>
    <n v="431561.72840000002"/>
    <s v="1-5 Years"/>
    <n v="143295.01663613593"/>
    <n v="176185.21813899584"/>
    <n v="144727.96680249728"/>
    <n v="322675.03712288308"/>
    <n v="9.9999999999999221E-3"/>
    <n v="1916.4991999999911"/>
    <n v="32890.201502859913"/>
  </r>
  <r>
    <s v="Employee 1501"/>
    <x v="3"/>
    <s v="London"/>
    <s v="United Kingdom"/>
    <s v="EMEA"/>
    <d v="2021-01-11T00:00:00"/>
    <d v="2022-12-01T00:00:00"/>
    <s v="Operating Platform"/>
    <s v="O"/>
    <s v="W"/>
    <s v="GBP"/>
    <n v="64113.280000000013"/>
    <n v="11748.000000000002"/>
    <n v="0"/>
    <n v="0"/>
    <n v="11748.000000000002"/>
    <n v="0"/>
    <n v="0"/>
    <n v="0"/>
    <n v="0"/>
    <n v="0"/>
    <n v="75861.280000000013"/>
    <s v="GBP"/>
    <n v="73730.272000000012"/>
    <n v="160970.74400000001"/>
    <s v="1-5 Years"/>
    <n v="85312.336036849607"/>
    <n v="100944.81223773824"/>
    <n v="98109.186442377046"/>
    <n v="214195.72051577599"/>
    <n v="0.14999999999999997"/>
    <n v="9616.9919999999984"/>
    <n v="15632.476200888632"/>
  </r>
  <r>
    <s v="Employee 1502"/>
    <x v="4"/>
    <s v="Toronto"/>
    <s v="Canada"/>
    <s v="Americas"/>
    <d v="2021-01-11T00:00:00"/>
    <d v="2022-12-01T00:00:00"/>
    <s v="Investments Platform"/>
    <s v="H"/>
    <s v="R"/>
    <s v="CAD"/>
    <n v="246840.00000000003"/>
    <n v="549120"/>
    <n v="0"/>
    <n v="0"/>
    <n v="549120"/>
    <n v="0"/>
    <n v="0"/>
    <n v="0"/>
    <n v="0"/>
    <n v="0"/>
    <n v="795960"/>
    <s v="CAD"/>
    <n v="251776.80000000005"/>
    <n v="1063656"/>
    <s v="1-5 Years"/>
    <n v="190286.77150786313"/>
    <n v="613598.51988899172"/>
    <n v="194092.50693802041"/>
    <n v="819962.99722479191"/>
    <n v="2.000000000000008E-2"/>
    <n v="4936.8000000000175"/>
    <n v="423311.74838112859"/>
  </r>
  <r>
    <s v="Employee 1503"/>
    <x v="0"/>
    <s v="San Francisco"/>
    <s v="United States of America"/>
    <s v="Americas"/>
    <d v="2021-01-11T00:00:00"/>
    <d v="2022-12-01T00:00:00"/>
    <s v="Corporate and Risk Platform"/>
    <s v="U"/>
    <s v="R"/>
    <s v="USD"/>
    <n v="191923.60000000003"/>
    <n v="77033"/>
    <n v="0"/>
    <n v="0"/>
    <n v="77033"/>
    <n v="0"/>
    <n v="0"/>
    <n v="0"/>
    <n v="0"/>
    <n v="0"/>
    <n v="268956.60000000003"/>
    <s v="USD"/>
    <n v="218792.90400000007"/>
    <n v="525403.42800000007"/>
    <s v="1-5 Years"/>
    <n v="191923.60000000003"/>
    <n v="268956.60000000003"/>
    <n v="218792.90400000007"/>
    <n v="525403.42800000007"/>
    <n v="0.14000000000000015"/>
    <n v="26869.304000000033"/>
    <n v="77033"/>
  </r>
  <r>
    <s v="Employee 1504"/>
    <x v="4"/>
    <s v="New York"/>
    <s v="United States of America"/>
    <s v="Americas"/>
    <d v="2021-01-11T00:00:00"/>
    <d v="2022-12-01T00:00:00"/>
    <s v="Investments Platform"/>
    <s v="R"/>
    <s v="U"/>
    <s v="USD"/>
    <n v="263340.00000000006"/>
    <n v="355300.00000000006"/>
    <n v="0"/>
    <n v="0"/>
    <n v="355300.00000000006"/>
    <n v="0"/>
    <n v="0"/>
    <n v="0"/>
    <n v="0"/>
    <n v="0"/>
    <n v="618640.00000000012"/>
    <s v="USD"/>
    <n v="276507.00000000006"/>
    <n v="926079"/>
    <s v="1-5 Years"/>
    <n v="263340.00000000006"/>
    <n v="618640.00000000012"/>
    <n v="276507.00000000006"/>
    <n v="926079"/>
    <n v="4.9999999999999989E-2"/>
    <n v="13167"/>
    <n v="355300.00000000006"/>
  </r>
  <r>
    <s v="Employee 1505"/>
    <x v="0"/>
    <s v="Hong Kong"/>
    <s v="Hong Kong"/>
    <s v="Asia-Pacific"/>
    <d v="2021-01-11T00:00:00"/>
    <d v="2022-12-01T00:00:00"/>
    <s v="Operating Platform"/>
    <s v="I"/>
    <s v="O"/>
    <s v="HKD"/>
    <n v="1898248.0000000005"/>
    <n v="1175017.7999999998"/>
    <n v="0"/>
    <n v="0"/>
    <n v="1175017.7999999998"/>
    <n v="0"/>
    <n v="0"/>
    <n v="0"/>
    <n v="0"/>
    <n v="0"/>
    <n v="3073265.8000000003"/>
    <s v="HKD"/>
    <n v="2069090.3200000008"/>
    <n v="5418950.0420000013"/>
    <s v="1-5 Years"/>
    <n v="241995.37234754569"/>
    <n v="391790.79951301299"/>
    <n v="263774.95585882483"/>
    <n v="690826.92732800904"/>
    <n v="9.0000000000000108E-2"/>
    <n v="170842.3200000003"/>
    <n v="149795.42716546729"/>
  </r>
  <r>
    <s v="Employee 1506"/>
    <x v="4"/>
    <s v="New York"/>
    <s v="United States of America"/>
    <s v="Americas"/>
    <d v="2021-01-11T00:00:00"/>
    <d v="2022-12-01T00:00:00"/>
    <s v="Client Businesses Platform"/>
    <s v="X"/>
    <s v="M"/>
    <s v="USD"/>
    <n v="258720.00000000006"/>
    <n v="424545"/>
    <n v="0"/>
    <n v="0"/>
    <n v="424545"/>
    <n v="0"/>
    <n v="0"/>
    <n v="0"/>
    <n v="0"/>
    <n v="0"/>
    <n v="683265"/>
    <s v="USD"/>
    <n v="282004.8000000001"/>
    <n v="1026763.6500000004"/>
    <s v="1-5 Years"/>
    <n v="258720.00000000006"/>
    <n v="683265"/>
    <n v="282004.8000000001"/>
    <n v="1026763.6500000004"/>
    <n v="9.0000000000000163E-2"/>
    <n v="23284.800000000047"/>
    <n v="424544.99999999994"/>
  </r>
  <r>
    <s v="Employee 1507"/>
    <x v="0"/>
    <s v="New York"/>
    <s v="United States of America"/>
    <s v="Americas"/>
    <d v="2021-01-11T00:00:00"/>
    <d v="2022-12-01T00:00:00"/>
    <s v="Client Businesses Platform"/>
    <s v="V"/>
    <s v="I"/>
    <s v="USD"/>
    <n v="182707.58000000002"/>
    <n v="132165"/>
    <n v="0"/>
    <n v="0"/>
    <n v="132165"/>
    <n v="0"/>
    <n v="0"/>
    <n v="0"/>
    <n v="0"/>
    <n v="0"/>
    <n v="314872.58"/>
    <s v="USD"/>
    <n v="195497.11060000001"/>
    <n v="532410.77120000008"/>
    <s v="1-5 Years"/>
    <n v="182707.58000000002"/>
    <n v="314872.58"/>
    <n v="195497.11060000001"/>
    <n v="532410.77120000008"/>
    <n v="6.9999999999999979E-2"/>
    <n v="12789.530599999998"/>
    <n v="132165"/>
  </r>
  <r>
    <s v="Employee 1508"/>
    <x v="0"/>
    <s v="San Francisco"/>
    <s v="United States of America"/>
    <s v="Americas"/>
    <d v="2021-03-30T00:00:00"/>
    <d v="2022-12-01T00:00:00"/>
    <s v="Operating Platform"/>
    <s v="C"/>
    <s v="H"/>
    <s v="USD"/>
    <n v="203940.00000000003"/>
    <n v="101200.00000000001"/>
    <n v="0"/>
    <n v="0"/>
    <n v="101200.00000000001"/>
    <n v="0"/>
    <n v="0"/>
    <n v="0"/>
    <n v="0"/>
    <n v="0"/>
    <n v="305140.00000000006"/>
    <s v="USD"/>
    <n v="222294.60000000003"/>
    <n v="554897.20000000007"/>
    <s v="1-5 Years"/>
    <n v="203940.00000000003"/>
    <n v="305140.00000000006"/>
    <n v="222294.60000000003"/>
    <n v="554897.20000000007"/>
    <n v="9.0000000000000011E-2"/>
    <n v="18354.600000000006"/>
    <n v="101200.00000000003"/>
  </r>
  <r>
    <s v="Employee 1509"/>
    <x v="4"/>
    <s v="London"/>
    <s v="United Kingdom"/>
    <s v="EMEA"/>
    <d v="2021-01-18T00:00:00"/>
    <d v="2022-12-01T00:00:00"/>
    <s v="Client Businesses Platform"/>
    <s v="D"/>
    <s v="R"/>
    <s v="GBP"/>
    <n v="186560"/>
    <n v="285692"/>
    <n v="0"/>
    <n v="0"/>
    <n v="285692"/>
    <n v="0"/>
    <n v="0"/>
    <n v="0"/>
    <n v="0"/>
    <n v="0"/>
    <n v="472252"/>
    <s v="GBP"/>
    <n v="188425.60000000001"/>
    <n v="665400.12"/>
    <s v="1-5 Years"/>
    <n v="248246.06401411159"/>
    <n v="628402.12383572164"/>
    <n v="250728.52465425269"/>
    <n v="885414.6697283315"/>
    <n v="9.999999999999936E-3"/>
    <n v="1865.6000000000058"/>
    <n v="380156.05982161005"/>
  </r>
  <r>
    <s v="Employee 151"/>
    <x v="0"/>
    <s v="New York"/>
    <s v="United States of America"/>
    <s v="Americas"/>
    <d v="2008-01-28T00:00:00"/>
    <d v="2022-12-01T00:00:00"/>
    <s v="Corporate and Risk Platform"/>
    <s v="C"/>
    <s v="X"/>
    <s v="USD"/>
    <n v="172205"/>
    <n v="101376.00000000001"/>
    <n v="0"/>
    <n v="0"/>
    <n v="101376.00000000001"/>
    <n v="0"/>
    <n v="0"/>
    <n v="0"/>
    <n v="0"/>
    <n v="0"/>
    <n v="273581"/>
    <s v="USD"/>
    <n v="179093.2"/>
    <n v="463617.44000000006"/>
    <s v="&gt;5 Years"/>
    <n v="172205"/>
    <n v="273581"/>
    <n v="179093.2"/>
    <n v="463617.44000000006"/>
    <n v="4.000000000000007E-2"/>
    <n v="6888.2000000000116"/>
    <n v="101376"/>
  </r>
  <r>
    <s v="Employee 1510"/>
    <x v="0"/>
    <s v="Boston"/>
    <s v="United States of America"/>
    <s v="Americas"/>
    <d v="2021-01-25T00:00:00"/>
    <d v="2022-12-01T00:00:00"/>
    <s v="Client Businesses Platform"/>
    <s v="V"/>
    <s v="N"/>
    <s v="USD"/>
    <n v="93280"/>
    <n v="80080"/>
    <n v="0"/>
    <n v="0"/>
    <n v="80080"/>
    <n v="0"/>
    <n v="0"/>
    <n v="0"/>
    <n v="0"/>
    <n v="0"/>
    <n v="173360"/>
    <s v="USD"/>
    <n v="107271.99999999999"/>
    <n v="306636"/>
    <s v="1-5 Years"/>
    <n v="93280"/>
    <n v="173360"/>
    <n v="107271.99999999999"/>
    <n v="306636"/>
    <n v="0.14999999999999986"/>
    <n v="13991.999999999985"/>
    <n v="80080"/>
  </r>
  <r>
    <s v="Employee 1511"/>
    <x v="4"/>
    <s v="London"/>
    <s v="United Kingdom"/>
    <s v="EMEA"/>
    <d v="2021-01-25T00:00:00"/>
    <d v="2022-12-01T00:00:00"/>
    <s v="Investments Platform"/>
    <s v="R"/>
    <s v="H"/>
    <s v="GBP"/>
    <n v="166650"/>
    <n v="478229.4"/>
    <n v="666608.07999999996"/>
    <n v="0"/>
    <n v="1144837.48"/>
    <n v="0"/>
    <n v="0"/>
    <n v="0"/>
    <n v="0"/>
    <n v="0"/>
    <n v="1311487.48"/>
    <s v="GBP"/>
    <n v="186648.00000000003"/>
    <n v="908912.92800000019"/>
    <s v="1-5 Years"/>
    <n v="221752.82251260558"/>
    <n v="1745130.8153612022"/>
    <n v="248363.16121411827"/>
    <n v="1209444.9877119514"/>
    <n v="0.12000000000000011"/>
    <n v="19998.000000000029"/>
    <n v="1523377.9928485965"/>
  </r>
  <r>
    <s v="Employee 1512"/>
    <x v="4"/>
    <s v="London"/>
    <s v="United Kingdom"/>
    <s v="EMEA"/>
    <d v="2021-02-01T00:00:00"/>
    <d v="2022-12-01T00:00:00"/>
    <s v="Client Businesses Platform"/>
    <s v="N"/>
    <s v="E"/>
    <s v="GBP"/>
    <n v="190080"/>
    <n v="229680.00000000003"/>
    <n v="0"/>
    <n v="0"/>
    <n v="229680.00000000003"/>
    <n v="0"/>
    <n v="0"/>
    <n v="0"/>
    <n v="0"/>
    <n v="0"/>
    <n v="419760"/>
    <s v="GBP"/>
    <n v="214790.39999999999"/>
    <n v="689119.20000000007"/>
    <s v="1-5 Years"/>
    <n v="252929.95201437784"/>
    <n v="558553.64403175109"/>
    <n v="285810.84577624692"/>
    <n v="916976.46353212569"/>
    <n v="0.12999999999999987"/>
    <n v="24710.399999999994"/>
    <n v="305623.69201737328"/>
  </r>
  <r>
    <s v="Employee 1513"/>
    <x v="4"/>
    <s v="London"/>
    <s v="United Kingdom"/>
    <s v="EMEA"/>
    <d v="2021-02-01T00:00:00"/>
    <d v="2022-12-01T00:00:00"/>
    <s v="Investments Platform"/>
    <s v="F"/>
    <s v="G"/>
    <s v="GBP"/>
    <n v="186560"/>
    <n v="227700.00000000003"/>
    <n v="0"/>
    <n v="0"/>
    <n v="227700.00000000003"/>
    <n v="0"/>
    <n v="0"/>
    <n v="0"/>
    <n v="0"/>
    <n v="0"/>
    <n v="414260"/>
    <s v="GBP"/>
    <n v="190291.20000000001"/>
    <n v="612836.40000000014"/>
    <s v="1-5 Years"/>
    <n v="248246.06401411159"/>
    <n v="551235.06903133506"/>
    <n v="253210.98529439382"/>
    <n v="815470.75570635567"/>
    <n v="1.999999999999999E-2"/>
    <n v="3731.2000000000116"/>
    <n v="302989.00501722348"/>
  </r>
  <r>
    <s v="Employee 1514"/>
    <x v="3"/>
    <s v="London"/>
    <s v="United Kingdom"/>
    <s v="EMEA"/>
    <d v="2021-03-01T00:00:00"/>
    <d v="2022-12-01T00:00:00"/>
    <s v="Operating Platform"/>
    <s v="W"/>
    <s v="M"/>
    <s v="GBP"/>
    <n v="109956.00000000001"/>
    <n v="33495"/>
    <n v="0"/>
    <n v="0"/>
    <n v="33495"/>
    <n v="0"/>
    <n v="0"/>
    <n v="0"/>
    <n v="0"/>
    <n v="0"/>
    <n v="143451"/>
    <s v="GBP"/>
    <n v="112155.12000000001"/>
    <n v="258475.14"/>
    <s v="1-5 Years"/>
    <n v="146312.9514083172"/>
    <n v="190883.07316085076"/>
    <n v="149239.21043648352"/>
    <n v="343939.94506055134"/>
    <n v="1.9999999999999896E-2"/>
    <n v="2199.1199999999953"/>
    <n v="44570.121752533567"/>
  </r>
  <r>
    <s v="Employee 1515"/>
    <x v="0"/>
    <s v="San Francisco"/>
    <s v="United States of America"/>
    <s v="Americas"/>
    <d v="2021-02-22T00:00:00"/>
    <d v="2022-12-01T00:00:00"/>
    <s v="ETF and Index Investments Platform"/>
    <s v="N"/>
    <s v="W"/>
    <s v="USD"/>
    <n v="211750.00000000006"/>
    <n v="293425"/>
    <n v="0"/>
    <n v="0"/>
    <n v="293425"/>
    <n v="0"/>
    <n v="0"/>
    <n v="0"/>
    <n v="0"/>
    <n v="0"/>
    <n v="505175.00000000006"/>
    <s v="USD"/>
    <n v="228690.00000000009"/>
    <n v="774279.00000000023"/>
    <s v="1-5 Years"/>
    <n v="211750.00000000006"/>
    <n v="505175.00000000006"/>
    <n v="228690.00000000009"/>
    <n v="774279.00000000023"/>
    <n v="8.0000000000000113E-2"/>
    <n v="16940.000000000029"/>
    <n v="293425"/>
  </r>
  <r>
    <s v="Employee 1516"/>
    <x v="0"/>
    <s v="Toronto"/>
    <s v="Canada"/>
    <s v="Americas"/>
    <d v="2021-02-22T00:00:00"/>
    <d v="2022-12-01T00:00:00"/>
    <s v="ETF and Index Investments Platform"/>
    <s v="I"/>
    <s v="P"/>
    <s v="CAD"/>
    <n v="184905.60000000003"/>
    <n v="111672.00000000001"/>
    <n v="0"/>
    <n v="0"/>
    <n v="111672.00000000001"/>
    <n v="0"/>
    <n v="0"/>
    <n v="0"/>
    <n v="0"/>
    <n v="0"/>
    <n v="296577.60000000003"/>
    <s v="CAD"/>
    <n v="186754.65600000005"/>
    <n v="486298.03200000012"/>
    <s v="1-5 Years"/>
    <n v="142542.09065679929"/>
    <n v="228629.04717853843"/>
    <n v="143967.5115633673"/>
    <n v="374882.84921369114"/>
    <n v="1.000000000000008E-2"/>
    <n v="1849.0560000000114"/>
    <n v="86086.956521739135"/>
  </r>
  <r>
    <s v="Employee 1517"/>
    <x v="0"/>
    <s v="San Francisco"/>
    <s v="United States of America"/>
    <s v="Americas"/>
    <d v="2021-02-16T00:00:00"/>
    <d v="2022-12-01T00:00:00"/>
    <s v="Client Businesses Platform"/>
    <s v="Z"/>
    <s v="D"/>
    <s v="USD"/>
    <n v="198770.00000000003"/>
    <n v="105512.00000000001"/>
    <n v="0"/>
    <n v="0"/>
    <n v="105512.00000000001"/>
    <n v="0"/>
    <n v="0"/>
    <n v="0"/>
    <n v="0"/>
    <n v="0"/>
    <n v="304282.00000000006"/>
    <s v="USD"/>
    <n v="206720.80000000005"/>
    <n v="523174.08000000013"/>
    <s v="1-5 Years"/>
    <n v="198770.00000000003"/>
    <n v="304282.00000000006"/>
    <n v="206720.80000000005"/>
    <n v="523174.08000000013"/>
    <n v="4.0000000000000084E-2"/>
    <n v="7950.8000000000175"/>
    <n v="105512.00000000003"/>
  </r>
  <r>
    <s v="Employee 1518"/>
    <x v="0"/>
    <s v="San Francisco"/>
    <s v="United States of America"/>
    <s v="Americas"/>
    <d v="2021-02-22T00:00:00"/>
    <d v="2022-12-01T00:00:00"/>
    <s v="Client Businesses Platform"/>
    <s v="M"/>
    <s v="J"/>
    <s v="USD"/>
    <n v="227810.00000000006"/>
    <n v="35574"/>
    <n v="0"/>
    <n v="0"/>
    <n v="35574"/>
    <n v="0"/>
    <n v="0"/>
    <n v="0"/>
    <n v="0"/>
    <n v="0"/>
    <n v="263384.00000000006"/>
    <s v="USD"/>
    <n v="239200.50000000006"/>
    <n v="515753.70000000013"/>
    <s v="1-5 Years"/>
    <n v="227810.00000000006"/>
    <n v="263384.00000000006"/>
    <n v="239200.50000000006"/>
    <n v="515753.70000000013"/>
    <n v="4.9999999999999989E-2"/>
    <n v="11390.5"/>
    <n v="35574"/>
  </r>
  <r>
    <s v="Employee 1519"/>
    <x v="0"/>
    <s v="San Francisco"/>
    <s v="United States of America"/>
    <s v="Americas"/>
    <d v="2021-03-01T00:00:00"/>
    <d v="2022-12-01T00:00:00"/>
    <s v="Operating Platform"/>
    <s v="D"/>
    <s v="H"/>
    <s v="USD"/>
    <n v="202399.99999999997"/>
    <n v="125840"/>
    <n v="0"/>
    <n v="0"/>
    <n v="125840"/>
    <n v="0"/>
    <n v="0"/>
    <n v="0"/>
    <n v="0"/>
    <n v="0"/>
    <n v="328240"/>
    <s v="USD"/>
    <n v="218591.99999999997"/>
    <n v="573091.19999999995"/>
    <s v="1-5 Years"/>
    <n v="202399.99999999997"/>
    <n v="328240"/>
    <n v="218591.99999999997"/>
    <n v="573091.19999999995"/>
    <n v="8.0000000000000016E-2"/>
    <n v="16192"/>
    <n v="125840.00000000003"/>
  </r>
  <r>
    <s v="Employee 152"/>
    <x v="7"/>
    <s v="Hong Kong"/>
    <s v="Hong Kong"/>
    <s v="Asia-Pacific"/>
    <d v="2008-01-31T00:00:00"/>
    <d v="2022-12-01T00:00:00"/>
    <s v="Investments Platform"/>
    <s v="E"/>
    <s v="W"/>
    <s v="HKD"/>
    <n v="623480"/>
    <n v="444576.00000000006"/>
    <n v="0"/>
    <n v="0"/>
    <n v="444576.00000000006"/>
    <n v="0"/>
    <n v="0"/>
    <n v="0"/>
    <n v="0"/>
    <n v="0"/>
    <n v="1068056"/>
    <s v="HKD"/>
    <n v="648419.20000000007"/>
    <n v="1759197.4400000004"/>
    <s v="&gt;5 Years"/>
    <n v="79483.436701235958"/>
    <n v="136159.55839702199"/>
    <n v="82662.774169285403"/>
    <n v="224268.71490218834"/>
    <n v="4.0000000000000091E-2"/>
    <n v="24939.20000000007"/>
    <n v="56676.121695786031"/>
  </r>
  <r>
    <s v="Employee 1520"/>
    <x v="3"/>
    <s v="London"/>
    <s v="United Kingdom"/>
    <s v="EMEA"/>
    <d v="2021-03-15T00:00:00"/>
    <d v="2022-12-01T00:00:00"/>
    <s v="ETF and Index Investments Platform"/>
    <s v="K"/>
    <s v="D"/>
    <s v="GBP"/>
    <n v="107525.00000000001"/>
    <n v="7733.0000000000009"/>
    <n v="0"/>
    <n v="0"/>
    <n v="7733.0000000000009"/>
    <n v="0"/>
    <n v="0"/>
    <n v="0"/>
    <n v="0"/>
    <n v="0"/>
    <n v="115258.00000000001"/>
    <s v="GBP"/>
    <n v="113976.50000000001"/>
    <n v="236149.98000000004"/>
    <s v="1-5 Years"/>
    <n v="143078.14125813331"/>
    <n v="153368.05770871823"/>
    <n v="151662.8297336213"/>
    <n v="314232.97090486268"/>
    <n v="5.9999999999999915E-2"/>
    <n v="6451.5"/>
    <n v="10289.916450584918"/>
  </r>
  <r>
    <s v="Employee 1521"/>
    <x v="0"/>
    <s v="London"/>
    <s v="United Kingdom"/>
    <s v="EMEA"/>
    <d v="2021-03-08T00:00:00"/>
    <d v="2022-12-01T00:00:00"/>
    <s v="Investments Platform"/>
    <s v="S"/>
    <s v="I"/>
    <s v="GBP"/>
    <n v="83490"/>
    <n v="28710"/>
    <n v="0"/>
    <n v="0"/>
    <n v="28710"/>
    <n v="0"/>
    <n v="0"/>
    <n v="0"/>
    <n v="0"/>
    <n v="0"/>
    <n v="112200"/>
    <s v="GBP"/>
    <n v="89334.3"/>
    <n v="209388.3"/>
    <s v="1-5 Years"/>
    <n v="111095.96850631526"/>
    <n v="149298.9300084869"/>
    <n v="118872.68630175733"/>
    <n v="278622.54141083831"/>
    <n v="7.0000000000000076E-2"/>
    <n v="5844.3000000000029"/>
    <n v="38202.961502171645"/>
  </r>
  <r>
    <s v="Employee 1522"/>
    <x v="3"/>
    <s v="Tokyo"/>
    <s v="Japan"/>
    <s v="Asia-Pacific"/>
    <d v="2021-03-22T00:00:00"/>
    <d v="2022-12-01T00:00:00"/>
    <s v="ETF and Index Investments Platform"/>
    <s v="N"/>
    <s v="K"/>
    <s v="JPY"/>
    <n v="13860000.000000002"/>
    <n v="2702700.0000000005"/>
    <n v="0"/>
    <n v="0"/>
    <n v="2702700.0000000005"/>
    <n v="0"/>
    <n v="0"/>
    <n v="0"/>
    <n v="0"/>
    <n v="0"/>
    <n v="16562700.000000002"/>
    <s v="JPY"/>
    <n v="15661800"/>
    <n v="34377651"/>
    <s v="1-5 Years"/>
    <n v="127571.44829490545"/>
    <n v="152447.88071241201"/>
    <n v="144155.73657324314"/>
    <n v="316421.84177826869"/>
    <n v="0.12999999999999981"/>
    <n v="1801799.9999999981"/>
    <n v="24876.432417506556"/>
  </r>
  <r>
    <s v="Employee 1523"/>
    <x v="0"/>
    <s v="London"/>
    <s v="United Kingdom"/>
    <s v="EMEA"/>
    <d v="2022-03-28T00:00:00"/>
    <d v="2022-12-01T00:00:00"/>
    <s v="Operating Platform"/>
    <s v="Z"/>
    <s v="M"/>
    <s v="GBP"/>
    <n v="154000.00000000003"/>
    <n v="97185.000000000015"/>
    <n v="0"/>
    <n v="0"/>
    <n v="97185.000000000015"/>
    <n v="0"/>
    <n v="0"/>
    <n v="0"/>
    <n v="0"/>
    <n v="0"/>
    <n v="251185.00000000006"/>
    <s v="GBP"/>
    <n v="169400.00000000006"/>
    <n v="445703.50000000012"/>
    <s v="&lt;1 Year"/>
    <n v="204920.10001164876"/>
    <n v="334239.32026899996"/>
    <n v="225412.11001281365"/>
    <n v="593075.36230871361"/>
    <n v="0.10000000000000007"/>
    <n v="15400.000000000029"/>
    <n v="129319.2202573512"/>
  </r>
  <r>
    <s v="Employee 1524"/>
    <x v="0"/>
    <s v="Hong Kong"/>
    <s v="Hong Kong"/>
    <s v="Asia-Pacific"/>
    <d v="2021-03-15T00:00:00"/>
    <d v="2022-12-01T00:00:00"/>
    <s v="ETF and Index Investments Platform"/>
    <s v="N"/>
    <s v="R"/>
    <s v="HKD"/>
    <n v="2158200.0000000005"/>
    <n v="1666654.0000000002"/>
    <n v="0"/>
    <n v="0"/>
    <n v="1666654.0000000002"/>
    <n v="0"/>
    <n v="0"/>
    <n v="0"/>
    <n v="0"/>
    <n v="0"/>
    <n v="3824854.0000000009"/>
    <s v="HKD"/>
    <n v="2481930.0000000005"/>
    <n v="6880512.1000000015"/>
    <s v="1-5 Years"/>
    <n v="275134.97319658607"/>
    <n v="487605.92288520763"/>
    <n v="316405.21917607397"/>
    <n v="877152.0304940627"/>
    <n v="0.14999999999999994"/>
    <n v="323730"/>
    <n v="212470.94968862156"/>
  </r>
  <r>
    <s v="Employee 1525"/>
    <x v="3"/>
    <s v="San Francisco"/>
    <s v="United States of America"/>
    <s v="Americas"/>
    <d v="2021-03-15T00:00:00"/>
    <d v="2022-12-01T00:00:00"/>
    <s v="Investments Platform"/>
    <s v="W"/>
    <s v="T"/>
    <s v="USD"/>
    <n v="188100.00000000003"/>
    <n v="0"/>
    <n v="102600"/>
    <n v="0"/>
    <n v="102600"/>
    <n v="0"/>
    <n v="0"/>
    <n v="0"/>
    <n v="0"/>
    <n v="0"/>
    <n v="290700"/>
    <s v="USD"/>
    <n v="205029.00000000006"/>
    <n v="410058.00000000012"/>
    <s v="1-5 Years"/>
    <n v="188100.00000000003"/>
    <n v="290700"/>
    <n v="205029.00000000006"/>
    <n v="410058.00000000012"/>
    <n v="9.0000000000000135E-2"/>
    <n v="16929.000000000029"/>
    <n v="102599.99999999997"/>
  </r>
  <r>
    <s v="Employee 1526"/>
    <x v="4"/>
    <s v="New York"/>
    <s v="United States of America"/>
    <s v="Americas"/>
    <d v="2021-03-29T00:00:00"/>
    <d v="2022-12-01T00:00:00"/>
    <s v="Investments Platform"/>
    <s v="S"/>
    <s v="C"/>
    <s v="USD"/>
    <n v="268620.00000000006"/>
    <n v="454575.00000000006"/>
    <n v="0"/>
    <n v="0"/>
    <n v="454575.00000000006"/>
    <n v="0"/>
    <n v="0"/>
    <n v="0"/>
    <n v="0"/>
    <n v="0"/>
    <n v="723195.00000000012"/>
    <s v="USD"/>
    <n v="303540.60000000003"/>
    <n v="1120750.9500000002"/>
    <s v="1-5 Years"/>
    <n v="268620.00000000006"/>
    <n v="723195.00000000012"/>
    <n v="303540.60000000003"/>
    <n v="1120750.9500000002"/>
    <n v="0.12999999999999989"/>
    <n v="34920.599999999977"/>
    <n v="454575.00000000006"/>
  </r>
  <r>
    <s v="Employee 1527"/>
    <x v="3"/>
    <s v="San Francisco"/>
    <s v="United States of America"/>
    <s v="Americas"/>
    <d v="2021-03-22T00:00:00"/>
    <d v="2022-12-01T00:00:00"/>
    <s v="ETF and Index Investments Platform"/>
    <s v="J"/>
    <s v="I"/>
    <s v="USD"/>
    <n v="124432.00000000001"/>
    <n v="98384.000000000015"/>
    <n v="0"/>
    <n v="0"/>
    <n v="98384.000000000015"/>
    <n v="0"/>
    <n v="0"/>
    <n v="0"/>
    <n v="0"/>
    <n v="0"/>
    <n v="222816.00000000003"/>
    <s v="USD"/>
    <n v="141852.48000000004"/>
    <n v="395862.72000000009"/>
    <s v="1-5 Years"/>
    <n v="124432.00000000001"/>
    <n v="222816.00000000003"/>
    <n v="141852.48000000004"/>
    <n v="395862.72000000009"/>
    <n v="0.14000000000000018"/>
    <n v="17420.480000000025"/>
    <n v="98384.000000000015"/>
  </r>
  <r>
    <s v="Employee 1528"/>
    <x v="3"/>
    <s v="Singapore"/>
    <s v="Singapore"/>
    <s v="Asia-Pacific"/>
    <d v="2021-03-22T00:00:00"/>
    <d v="2022-12-01T00:00:00"/>
    <s v="Operating Platform"/>
    <s v="G"/>
    <s v="O"/>
    <s v="SGD"/>
    <n v="195360.00000000003"/>
    <n v="37400"/>
    <n v="0"/>
    <n v="0"/>
    <n v="37400"/>
    <n v="0"/>
    <n v="0"/>
    <n v="0"/>
    <n v="0"/>
    <n v="0"/>
    <n v="232760.00000000003"/>
    <s v="SGD"/>
    <n v="201220.80000000005"/>
    <n v="440963.60000000009"/>
    <s v="1-5 Years"/>
    <n v="146069.01192567949"/>
    <n v="174032.67411865864"/>
    <n v="150451.08228344988"/>
    <n v="329704.7366256683"/>
    <n v="3.0000000000000086E-2"/>
    <n v="5860.8000000000175"/>
    <n v="27963.662192979158"/>
  </r>
  <r>
    <s v="Employee 1529"/>
    <x v="0"/>
    <s v="Philadelphia"/>
    <s v="United States of America"/>
    <s v="Americas"/>
    <d v="2021-03-22T00:00:00"/>
    <d v="2022-12-01T00:00:00"/>
    <s v="Investments Platform"/>
    <s v="S"/>
    <s v="D"/>
    <s v="USD"/>
    <n v="209825.00000000006"/>
    <n v="272085"/>
    <n v="0"/>
    <n v="0"/>
    <n v="272085"/>
    <n v="0"/>
    <n v="0"/>
    <n v="0"/>
    <n v="0"/>
    <n v="0"/>
    <n v="481910.00000000006"/>
    <s v="USD"/>
    <n v="214021.50000000006"/>
    <n v="705569.70000000007"/>
    <s v="1-5 Years"/>
    <n v="209825.00000000006"/>
    <n v="481910.00000000006"/>
    <n v="214021.50000000006"/>
    <n v="705569.70000000007"/>
    <n v="1.9999999999999993E-2"/>
    <n v="4196.5"/>
    <n v="272085"/>
  </r>
  <r>
    <s v="Employee 153"/>
    <x v="1"/>
    <s v="Gurgaon"/>
    <s v="India"/>
    <s v="Asia-Pacific"/>
    <d v="2008-02-29T00:00:00"/>
    <d v="2022-12-01T00:00:00"/>
    <s v="Operating Platform"/>
    <s v="S"/>
    <s v="L"/>
    <s v="INR"/>
    <n v="1650132.0000000005"/>
    <n v="140140"/>
    <n v="0"/>
    <n v="0"/>
    <n v="140140"/>
    <n v="0"/>
    <n v="0"/>
    <n v="0"/>
    <n v="0"/>
    <n v="0"/>
    <n v="1790272.0000000005"/>
    <s v="INR"/>
    <n v="1798643.8800000006"/>
    <n v="3750040.3600000013"/>
    <s v="&gt;5 Years"/>
    <n v="24452.739599155342"/>
    <n v="26529.426147519735"/>
    <n v="26653.486163079324"/>
    <n v="55570.56066387584"/>
    <n v="9.0000000000000038E-2"/>
    <n v="148511.88000000012"/>
    <n v="2076.6865483643924"/>
  </r>
  <r>
    <s v="Employee 1530"/>
    <x v="4"/>
    <s v="London"/>
    <s v="United Kingdom"/>
    <s v="EMEA"/>
    <d v="2021-09-27T00:00:00"/>
    <d v="2022-12-01T00:00:00"/>
    <s v="Investments Platform"/>
    <s v="Q"/>
    <s v="M"/>
    <s v="GBP"/>
    <n v="177760"/>
    <n v="337722.00000000006"/>
    <n v="0"/>
    <n v="0"/>
    <n v="337722.00000000006"/>
    <n v="0"/>
    <n v="0"/>
    <n v="0"/>
    <n v="0"/>
    <n v="0"/>
    <n v="515482.00000000006"/>
    <s v="GBP"/>
    <n v="195536.00000000003"/>
    <n v="762566.20000000019"/>
    <s v="1-5 Years"/>
    <n v="236536.34401344592"/>
    <n v="685926.12333899166"/>
    <n v="260189.97841479056"/>
    <n v="1014708.7140876815"/>
    <n v="0.10000000000000019"/>
    <n v="17776.000000000029"/>
    <n v="449389.77932554577"/>
  </r>
  <r>
    <s v="Employee 1531"/>
    <x v="3"/>
    <s v="San Francisco"/>
    <s v="United States of America"/>
    <s v="Americas"/>
    <d v="2021-05-03T00:00:00"/>
    <d v="2022-12-01T00:00:00"/>
    <s v="Operating Platform"/>
    <s v="H"/>
    <s v="D"/>
    <s v="USD"/>
    <n v="190476.00000000003"/>
    <n v="43428.000000000007"/>
    <n v="0"/>
    <n v="0"/>
    <n v="43428.000000000007"/>
    <n v="0"/>
    <n v="0"/>
    <n v="0"/>
    <n v="0"/>
    <n v="0"/>
    <n v="233904.00000000003"/>
    <s v="USD"/>
    <n v="207618.84000000005"/>
    <n v="462574.20000000013"/>
    <s v="1-5 Years"/>
    <n v="190476.00000000003"/>
    <n v="233904.00000000003"/>
    <n v="207618.84000000005"/>
    <n v="462574.20000000013"/>
    <n v="9.0000000000000122E-2"/>
    <n v="17142.840000000026"/>
    <n v="43428"/>
  </r>
  <r>
    <s v="Employee 1532"/>
    <x v="4"/>
    <s v="San Francisco"/>
    <s v="United States of America"/>
    <s v="Americas"/>
    <d v="2021-04-05T00:00:00"/>
    <d v="2022-12-01T00:00:00"/>
    <s v="Corporate and Risk Platform"/>
    <s v="I"/>
    <s v="Z"/>
    <s v="USD"/>
    <n v="244420.00000000003"/>
    <n v="200376.00000000003"/>
    <n v="0"/>
    <n v="0"/>
    <n v="200376.00000000003"/>
    <n v="0"/>
    <n v="0"/>
    <n v="0"/>
    <n v="0"/>
    <n v="0"/>
    <n v="444796.00000000006"/>
    <s v="USD"/>
    <n v="276194.60000000003"/>
    <n v="778814.08000000007"/>
    <s v="1-5 Years"/>
    <n v="244420.00000000003"/>
    <n v="444796.00000000006"/>
    <n v="276194.60000000003"/>
    <n v="778814.08000000007"/>
    <n v="0.13"/>
    <n v="31774.600000000006"/>
    <n v="200376.00000000003"/>
  </r>
  <r>
    <s v="Employee 1533"/>
    <x v="0"/>
    <s v="London"/>
    <s v="United Kingdom"/>
    <s v="EMEA"/>
    <d v="2021-04-12T00:00:00"/>
    <d v="2022-12-01T00:00:00"/>
    <s v="Client Businesses Platform"/>
    <s v="L"/>
    <s v="S"/>
    <s v="GBP"/>
    <n v="122100.00000000003"/>
    <n v="22022.000000000004"/>
    <n v="0"/>
    <n v="0"/>
    <n v="22022.000000000004"/>
    <n v="0"/>
    <n v="0"/>
    <n v="0"/>
    <n v="0"/>
    <n v="0"/>
    <n v="144122.00000000003"/>
    <s v="GBP"/>
    <n v="135531.00000000006"/>
    <n v="295506.42000000016"/>
    <s v="1-5 Years"/>
    <n v="162472.3650092358"/>
    <n v="191775.93931090157"/>
    <n v="180344.32516025176"/>
    <n v="393215.61779535259"/>
    <n v="0.11000000000000011"/>
    <n v="13431.000000000029"/>
    <n v="29303.574301665765"/>
  </r>
  <r>
    <s v="Employee 1534"/>
    <x v="3"/>
    <s v="San Francisco"/>
    <s v="United States of America"/>
    <s v="Americas"/>
    <d v="2021-04-12T00:00:00"/>
    <d v="2022-12-01T00:00:00"/>
    <s v="Operating Platform"/>
    <s v="T"/>
    <s v="J"/>
    <s v="USD"/>
    <n v="185245.5"/>
    <n v="53592.000000000007"/>
    <n v="0"/>
    <n v="0"/>
    <n v="53592.000000000007"/>
    <n v="0"/>
    <n v="0"/>
    <n v="0"/>
    <n v="0"/>
    <n v="0"/>
    <n v="238837.5"/>
    <s v="USD"/>
    <n v="187097.95499999999"/>
    <n v="428323.82999999996"/>
    <s v="1-5 Years"/>
    <n v="185245.5"/>
    <n v="238837.5"/>
    <n v="187097.95499999999"/>
    <n v="428323.82999999996"/>
    <n v="9.9999999999999308E-3"/>
    <n v="1852.4549999999872"/>
    <n v="53592"/>
  </r>
  <r>
    <s v="Employee 1535"/>
    <x v="3"/>
    <s v="Wilmington"/>
    <s v="United States of America"/>
    <s v="Americas"/>
    <d v="2021-04-12T00:00:00"/>
    <d v="2022-12-01T00:00:00"/>
    <s v="Operating Platform"/>
    <s v="C"/>
    <s v="C"/>
    <s v="USD"/>
    <n v="117210.50000000001"/>
    <n v="28275.500000000004"/>
    <n v="0"/>
    <n v="0"/>
    <n v="28275.500000000004"/>
    <n v="0"/>
    <n v="0"/>
    <n v="0"/>
    <n v="0"/>
    <n v="0"/>
    <n v="145486.00000000003"/>
    <s v="USD"/>
    <n v="131275.76000000004"/>
    <n v="294220.08000000007"/>
    <s v="1-5 Years"/>
    <n v="117210.50000000001"/>
    <n v="145486.00000000003"/>
    <n v="131275.76000000004"/>
    <n v="294220.08000000007"/>
    <n v="0.12000000000000019"/>
    <n v="14065.260000000024"/>
    <n v="28275.500000000015"/>
  </r>
  <r>
    <s v="Employee 1536"/>
    <x v="0"/>
    <s v="San Francisco"/>
    <s v="United States of America"/>
    <s v="Americas"/>
    <d v="2021-04-19T00:00:00"/>
    <d v="2022-12-01T00:00:00"/>
    <s v="Operating Platform"/>
    <s v="N"/>
    <s v="J"/>
    <s v="USD"/>
    <n v="231495.00000000003"/>
    <n v="153120"/>
    <n v="0"/>
    <n v="0"/>
    <n v="153120"/>
    <n v="0"/>
    <n v="0"/>
    <n v="0"/>
    <n v="0"/>
    <n v="0"/>
    <n v="384615"/>
    <s v="USD"/>
    <n v="261589.35"/>
    <n v="696204.3"/>
    <s v="1-5 Years"/>
    <n v="231495.00000000003"/>
    <n v="384615"/>
    <n v="261589.35"/>
    <n v="696204.3"/>
    <n v="0.12999999999999989"/>
    <n v="30094.349999999977"/>
    <n v="153119.99999999997"/>
  </r>
  <r>
    <s v="Employee 1537"/>
    <x v="1"/>
    <s v="London"/>
    <s v="United Kingdom"/>
    <s v="EMEA"/>
    <d v="2021-04-26T00:00:00"/>
    <d v="2022-12-01T00:00:00"/>
    <s v="Corporate and Risk Platform"/>
    <s v="U"/>
    <s v="J"/>
    <s v="GBP"/>
    <n v="53130.000000000007"/>
    <n v="1936"/>
    <n v="0"/>
    <n v="0"/>
    <n v="1936"/>
    <n v="0"/>
    <n v="0"/>
    <n v="0"/>
    <n v="0"/>
    <n v="0"/>
    <n v="55066.000000000007"/>
    <s v="GBP"/>
    <n v="57911.700000000012"/>
    <n v="117933.64000000003"/>
    <s v="1-5 Years"/>
    <n v="70697.434504018805"/>
    <n v="73273.572904165252"/>
    <n v="77060.203609380507"/>
    <n v="156928.39807492064"/>
    <n v="9.0000000000000135E-2"/>
    <n v="4781.7000000000044"/>
    <n v="2576.1384001464467"/>
  </r>
  <r>
    <s v="Employee 1538"/>
    <x v="0"/>
    <s v="San Francisco"/>
    <s v="United States of America"/>
    <s v="Americas"/>
    <d v="2021-04-26T00:00:00"/>
    <d v="2022-12-01T00:00:00"/>
    <s v="ETF and Index Investments Platform"/>
    <s v="D"/>
    <s v="U"/>
    <s v="USD"/>
    <n v="209440.00000000006"/>
    <n v="288530"/>
    <n v="0"/>
    <n v="0"/>
    <n v="288530"/>
    <n v="0"/>
    <n v="0"/>
    <n v="0"/>
    <n v="0"/>
    <n v="0"/>
    <n v="497970.00000000006"/>
    <s v="USD"/>
    <n v="238761.60000000009"/>
    <n v="806447.40000000026"/>
    <s v="1-5 Years"/>
    <n v="209440.00000000006"/>
    <n v="497970.00000000006"/>
    <n v="238761.60000000009"/>
    <n v="806447.40000000026"/>
    <n v="0.14000000000000012"/>
    <n v="29321.600000000035"/>
    <n v="288530"/>
  </r>
  <r>
    <s v="Employee 1539"/>
    <x v="3"/>
    <s v="London"/>
    <s v="United Kingdom"/>
    <s v="EMEA"/>
    <d v="2021-05-03T00:00:00"/>
    <d v="2022-12-01T00:00:00"/>
    <s v="Investments Platform"/>
    <s v="M"/>
    <s v="L"/>
    <s v="GBP"/>
    <n v="57222.000000000007"/>
    <n v="29029.000000000004"/>
    <n v="0"/>
    <n v="0"/>
    <n v="29029.000000000004"/>
    <n v="0"/>
    <n v="0"/>
    <n v="0"/>
    <n v="0"/>
    <n v="0"/>
    <n v="86251.000000000015"/>
    <s v="GBP"/>
    <n v="62371.98000000001"/>
    <n v="156385.57"/>
    <s v="1-5 Years"/>
    <n v="76142.454304328334"/>
    <n v="114769.89315652412"/>
    <n v="82995.275191717883"/>
    <n v="208094.45873232916"/>
    <n v="8.9999999999999983E-2"/>
    <n v="5149.9800000000032"/>
    <n v="38627.438852195788"/>
  </r>
  <r>
    <s v="Employee 154"/>
    <x v="3"/>
    <s v="Wilmington"/>
    <s v="United States of America"/>
    <s v="Americas"/>
    <d v="2008-02-29T00:00:00"/>
    <d v="2022-12-01T00:00:00"/>
    <s v="Operating Platform"/>
    <s v="J"/>
    <s v="P"/>
    <s v="USD"/>
    <n v="114642.00000000003"/>
    <n v="27588.000000000004"/>
    <n v="0"/>
    <n v="0"/>
    <n v="27588.000000000004"/>
    <n v="0"/>
    <n v="0"/>
    <n v="0"/>
    <n v="0"/>
    <n v="0"/>
    <n v="142230.00000000003"/>
    <s v="USD"/>
    <n v="127252.62000000004"/>
    <n v="285127.9200000001"/>
    <s v="&gt;5 Years"/>
    <n v="114642.00000000003"/>
    <n v="142230.00000000003"/>
    <n v="127252.62000000004"/>
    <n v="285127.9200000001"/>
    <n v="0.11000000000000006"/>
    <n v="12610.62000000001"/>
    <n v="27588"/>
  </r>
  <r>
    <s v="Employee 1540"/>
    <x v="0"/>
    <s v="Texas"/>
    <s v="United States of America"/>
    <s v="Americas"/>
    <d v="2021-06-01T00:00:00"/>
    <d v="2022-12-01T00:00:00"/>
    <s v="Investments Platform"/>
    <s v="X"/>
    <s v="P"/>
    <s v="USD"/>
    <n v="215600.00000000006"/>
    <n v="514250"/>
    <n v="0"/>
    <n v="0"/>
    <n v="514250"/>
    <n v="0"/>
    <n v="0"/>
    <n v="0"/>
    <n v="0"/>
    <n v="0"/>
    <n v="729850"/>
    <s v="USD"/>
    <n v="219912.00000000006"/>
    <n v="964359.00000000023"/>
    <s v="1-5 Years"/>
    <n v="215600.00000000006"/>
    <n v="729850"/>
    <n v="219912.00000000006"/>
    <n v="964359.00000000023"/>
    <n v="1.9999999999999993E-2"/>
    <n v="4312"/>
    <n v="514249.99999999994"/>
  </r>
  <r>
    <s v="Employee 1541"/>
    <x v="4"/>
    <s v="New York"/>
    <s v="United States of America"/>
    <s v="Americas"/>
    <d v="2021-05-04T00:00:00"/>
    <d v="2022-12-01T00:00:00"/>
    <s v="Investments Platform"/>
    <s v="S"/>
    <s v="M"/>
    <s v="USD"/>
    <n v="235620.00000000003"/>
    <n v="454080.00000000006"/>
    <n v="0"/>
    <n v="0"/>
    <n v="454080.00000000006"/>
    <n v="0"/>
    <n v="0"/>
    <n v="0"/>
    <n v="0"/>
    <n v="0"/>
    <n v="689700.00000000012"/>
    <s v="USD"/>
    <n v="268606.80000000005"/>
    <n v="1054864.8000000003"/>
    <s v="1-5 Years"/>
    <n v="235620.00000000003"/>
    <n v="689700.00000000012"/>
    <n v="268606.80000000005"/>
    <n v="1054864.8000000003"/>
    <n v="0.14000000000000007"/>
    <n v="32986.800000000017"/>
    <n v="454080.00000000012"/>
  </r>
  <r>
    <s v="Employee 1542"/>
    <x v="6"/>
    <s v="London"/>
    <s v="United Kingdom"/>
    <s v="EMEA"/>
    <d v="2021-05-17T00:00:00"/>
    <d v="2022-12-01T00:00:00"/>
    <s v="Investments Platform"/>
    <s v="D"/>
    <s v="P"/>
    <s v="GBP"/>
    <n v="53815.971000000005"/>
    <n v="21489.600000000002"/>
    <n v="0"/>
    <n v="0"/>
    <n v="21489.600000000002"/>
    <n v="0"/>
    <n v="0"/>
    <n v="0"/>
    <n v="0"/>
    <n v="0"/>
    <n v="75305.571000000011"/>
    <s v="GBP"/>
    <n v="61350.206940000011"/>
    <n v="147198.55788000004"/>
    <s v="1-5 Years"/>
    <n v="71610.221815220691"/>
    <n v="100205.35805684619"/>
    <n v="81635.652869351601"/>
    <n v="195869.76105415629"/>
    <n v="0.14000000000000018"/>
    <n v="7534.2359400000059"/>
    <n v="28595.1362416255"/>
  </r>
  <r>
    <s v="Employee 1543"/>
    <x v="4"/>
    <s v="New York"/>
    <s v="United States of America"/>
    <s v="Americas"/>
    <d v="2021-05-03T00:00:00"/>
    <d v="2022-12-01T00:00:00"/>
    <s v="Operating Platform"/>
    <s v="L"/>
    <s v="W"/>
    <s v="USD"/>
    <n v="316250"/>
    <n v="163350.00000000003"/>
    <n v="0"/>
    <n v="0"/>
    <n v="163350.00000000003"/>
    <n v="0"/>
    <n v="0"/>
    <n v="0"/>
    <n v="0"/>
    <n v="0"/>
    <n v="479600"/>
    <s v="USD"/>
    <n v="363687.5"/>
    <n v="915227.5"/>
    <s v="1-5 Years"/>
    <n v="316250"/>
    <n v="479600"/>
    <n v="363687.5"/>
    <n v="915227.5"/>
    <n v="0.15"/>
    <n v="47437.5"/>
    <n v="163350"/>
  </r>
  <r>
    <s v="Employee 1544"/>
    <x v="3"/>
    <s v="London"/>
    <s v="United Kingdom"/>
    <s v="EMEA"/>
    <d v="2021-05-10T00:00:00"/>
    <d v="2022-12-01T00:00:00"/>
    <s v="Client Businesses Platform"/>
    <s v="S"/>
    <s v="C"/>
    <s v="GBP"/>
    <n v="113767.50000000001"/>
    <n v="7947.5"/>
    <n v="0"/>
    <n v="0"/>
    <n v="7947.5"/>
    <n v="0"/>
    <n v="0"/>
    <n v="0"/>
    <n v="0"/>
    <n v="0"/>
    <n v="121715.00000000001"/>
    <s v="GBP"/>
    <n v="119455.87500000001"/>
    <n v="247256.625"/>
    <s v="1-5 Years"/>
    <n v="151384.7238836055"/>
    <n v="161960.06475920667"/>
    <n v="158953.96007778577"/>
    <n v="329012.02807495272"/>
    <n v="4.999999999999994E-2"/>
    <n v="5688.375"/>
    <n v="10575.340875601163"/>
  </r>
  <r>
    <s v="Employee 1545"/>
    <x v="4"/>
    <s v="Princeton"/>
    <s v="United States of America"/>
    <s v="Americas"/>
    <d v="2021-05-17T00:00:00"/>
    <d v="2022-12-01T00:00:00"/>
    <s v="Investments Platform"/>
    <s v="X"/>
    <s v="M"/>
    <s v="USD"/>
    <n v="263780.00000000006"/>
    <n v="193325.00000000003"/>
    <n v="0"/>
    <n v="0"/>
    <n v="193325.00000000003"/>
    <n v="0"/>
    <n v="0"/>
    <n v="0"/>
    <n v="0"/>
    <n v="0"/>
    <n v="457105.00000000012"/>
    <s v="USD"/>
    <n v="274331.20000000007"/>
    <n v="749720.40000000014"/>
    <s v="1-5 Years"/>
    <n v="263780.00000000006"/>
    <n v="457105.00000000012"/>
    <n v="274331.20000000007"/>
    <n v="749720.40000000014"/>
    <n v="4.0000000000000036E-2"/>
    <n v="10551.200000000012"/>
    <n v="193325.00000000006"/>
  </r>
  <r>
    <s v="Employee 1546"/>
    <x v="4"/>
    <s v="New York"/>
    <s v="United States of America"/>
    <s v="Americas"/>
    <d v="2021-05-10T00:00:00"/>
    <d v="2022-12-01T00:00:00"/>
    <s v="Corporate and Risk Platform"/>
    <s v="I"/>
    <s v="Z"/>
    <s v="USD"/>
    <n v="313500.00000000006"/>
    <n v="566720"/>
    <n v="0"/>
    <n v="0"/>
    <n v="566720"/>
    <n v="0"/>
    <n v="0"/>
    <n v="0"/>
    <n v="0"/>
    <n v="231750"/>
    <n v="1111970"/>
    <s v="USD"/>
    <n v="338580.00000000006"/>
    <n v="1289217.6000000001"/>
    <s v="1-5 Years"/>
    <n v="313500.00000000006"/>
    <n v="1111970"/>
    <n v="338580.00000000006"/>
    <n v="1289217.6000000001"/>
    <n v="7.9999999999999988E-2"/>
    <n v="25080"/>
    <n v="798470"/>
  </r>
  <r>
    <s v="Employee 1547"/>
    <x v="3"/>
    <s v="Tokyo"/>
    <s v="Japan"/>
    <s v="Asia-Pacific"/>
    <d v="2021-05-10T00:00:00"/>
    <d v="2022-12-01T00:00:00"/>
    <s v="Operating Platform"/>
    <s v="L"/>
    <s v="Q"/>
    <s v="JPY"/>
    <n v="11949080"/>
    <n v="3249125.0000000005"/>
    <n v="0"/>
    <n v="0"/>
    <n v="3249125.0000000005"/>
    <n v="0"/>
    <n v="0"/>
    <n v="0"/>
    <n v="0"/>
    <n v="0"/>
    <n v="15198205"/>
    <s v="JPY"/>
    <n v="12307552.4"/>
    <n v="27961703.550000001"/>
    <s v="1-5 Years"/>
    <n v="109982.78797919831"/>
    <n v="139888.67412214092"/>
    <n v="113282.27161857426"/>
    <n v="257367.60596437941"/>
    <n v="2.9999999999999978E-2"/>
    <n v="358472.40000000037"/>
    <n v="29905.886142942603"/>
  </r>
  <r>
    <s v="Employee 1548"/>
    <x v="3"/>
    <s v="Tokyo"/>
    <s v="Japan"/>
    <s v="Asia-Pacific"/>
    <d v="2021-06-03T00:00:00"/>
    <d v="2022-12-01T00:00:00"/>
    <s v="Investments Platform"/>
    <s v="C"/>
    <s v="U"/>
    <s v="JPY"/>
    <n v="18089500"/>
    <n v="6225450.0000000009"/>
    <n v="0"/>
    <n v="0"/>
    <n v="6225450.0000000009"/>
    <n v="0"/>
    <n v="0"/>
    <n v="0"/>
    <n v="0"/>
    <n v="0"/>
    <n v="24314950"/>
    <s v="JPY"/>
    <n v="18993975"/>
    <n v="44524672.5"/>
    <s v="1-5 Years"/>
    <n v="166500.98946108887"/>
    <n v="223801.83165355056"/>
    <n v="174826.03893414332"/>
    <n v="409817.96217037144"/>
    <n v="5.000000000000001E-2"/>
    <n v="904475"/>
    <n v="57300.842192461685"/>
  </r>
  <r>
    <s v="Employee 1549"/>
    <x v="3"/>
    <s v="San Francisco"/>
    <s v="United States of America"/>
    <s v="Americas"/>
    <d v="2021-06-03T00:00:00"/>
    <d v="2022-12-01T00:00:00"/>
    <s v="Investments Platform"/>
    <s v="J"/>
    <s v="X"/>
    <s v="USD"/>
    <n v="155925"/>
    <n v="0"/>
    <n v="168000.00000000003"/>
    <n v="0"/>
    <n v="168000.00000000003"/>
    <n v="0"/>
    <n v="0"/>
    <n v="0"/>
    <n v="0"/>
    <n v="0"/>
    <n v="323925"/>
    <s v="USD"/>
    <n v="176195.24999999997"/>
    <n v="352390.49999999994"/>
    <s v="1-5 Years"/>
    <n v="155925"/>
    <n v="323925"/>
    <n v="176195.24999999997"/>
    <n v="352390.49999999994"/>
    <n v="0.12999999999999981"/>
    <n v="20270.249999999971"/>
    <n v="168000"/>
  </r>
  <r>
    <s v="Employee 155"/>
    <x v="3"/>
    <s v="Wilmington"/>
    <s v="United States of America"/>
    <s v="Americas"/>
    <d v="2004-09-20T00:00:00"/>
    <d v="2022-12-01T00:00:00"/>
    <s v="Operating Platform"/>
    <s v="Y"/>
    <s v="X"/>
    <s v="USD"/>
    <n v="108438.00000000001"/>
    <n v="12041.700000000003"/>
    <n v="0"/>
    <n v="0"/>
    <n v="12041.700000000003"/>
    <n v="0"/>
    <n v="0"/>
    <n v="0"/>
    <n v="0"/>
    <n v="0"/>
    <n v="120479.70000000001"/>
    <s v="USD"/>
    <n v="121450.56000000003"/>
    <n v="256387.82400000005"/>
    <s v="&gt;5 Years"/>
    <n v="108438.00000000001"/>
    <n v="120479.70000000001"/>
    <n v="121450.56000000003"/>
    <n v="256387.82400000005"/>
    <n v="0.12000000000000009"/>
    <n v="13012.560000000012"/>
    <n v="12041.699999999997"/>
  </r>
  <r>
    <s v="Employee 1550"/>
    <x v="3"/>
    <s v="San Francisco"/>
    <s v="United States of America"/>
    <s v="Americas"/>
    <d v="2021-06-03T00:00:00"/>
    <d v="2022-12-01T00:00:00"/>
    <s v="Operating Platform"/>
    <s v="U"/>
    <s v="L"/>
    <s v="USD"/>
    <n v="166650"/>
    <n v="25740.000000000004"/>
    <n v="0"/>
    <n v="0"/>
    <n v="25740.000000000004"/>
    <n v="0"/>
    <n v="0"/>
    <n v="0"/>
    <n v="0"/>
    <n v="0"/>
    <n v="192390"/>
    <s v="USD"/>
    <n v="169983"/>
    <n v="366220.80000000005"/>
    <s v="1-5 Years"/>
    <n v="166650"/>
    <n v="192390"/>
    <n v="169983"/>
    <n v="366220.80000000005"/>
    <n v="0.02"/>
    <n v="3333"/>
    <n v="25740"/>
  </r>
  <r>
    <s v="Employee 1551"/>
    <x v="0"/>
    <s v="New York"/>
    <s v="United States of America"/>
    <s v="Americas"/>
    <d v="2021-06-03T00:00:00"/>
    <d v="2022-12-01T00:00:00"/>
    <s v="Client Businesses Platform"/>
    <s v="X"/>
    <s v="S"/>
    <s v="USD"/>
    <n v="200970.00000000003"/>
    <n v="213796.00000000003"/>
    <n v="0"/>
    <n v="0"/>
    <n v="213796.00000000003"/>
    <n v="0"/>
    <n v="0"/>
    <n v="0"/>
    <n v="0"/>
    <n v="0"/>
    <n v="414766.00000000006"/>
    <s v="USD"/>
    <n v="229105.80000000005"/>
    <n v="701939.04000000015"/>
    <s v="1-5 Years"/>
    <n v="200970.00000000003"/>
    <n v="414766.00000000006"/>
    <n v="229105.80000000005"/>
    <n v="701939.04000000015"/>
    <n v="0.14000000000000007"/>
    <n v="28135.800000000017"/>
    <n v="213796.00000000003"/>
  </r>
  <r>
    <s v="Employee 1552"/>
    <x v="0"/>
    <s v="Wilmington"/>
    <s v="United States of America"/>
    <s v="Americas"/>
    <d v="2021-06-03T00:00:00"/>
    <d v="2022-12-01T00:00:00"/>
    <s v="Operating Platform"/>
    <s v="T"/>
    <s v="L"/>
    <s v="USD"/>
    <n v="191921.40000000002"/>
    <n v="60691.400000000009"/>
    <n v="0"/>
    <n v="0"/>
    <n v="60691.400000000009"/>
    <n v="0"/>
    <n v="0"/>
    <n v="0"/>
    <n v="0"/>
    <n v="0"/>
    <n v="252612.80000000005"/>
    <s v="USD"/>
    <n v="201517.47000000003"/>
    <n v="466760.91000000009"/>
    <s v="1-5 Years"/>
    <n v="191921.40000000002"/>
    <n v="252612.80000000005"/>
    <n v="201517.47000000003"/>
    <n v="466760.91000000009"/>
    <n v="5.0000000000000031E-2"/>
    <n v="9596.070000000007"/>
    <n v="60691.400000000023"/>
  </r>
  <r>
    <s v="Employee 1553"/>
    <x v="3"/>
    <s v="Tokyo"/>
    <s v="Japan"/>
    <s v="Asia-Pacific"/>
    <d v="2021-06-03T00:00:00"/>
    <d v="2022-12-01T00:00:00"/>
    <s v="Investments Platform"/>
    <s v="A"/>
    <s v="R"/>
    <s v="JPY"/>
    <n v="15444000.000000004"/>
    <n v="6098400.0000000009"/>
    <n v="0"/>
    <n v="0"/>
    <n v="6098400.0000000009"/>
    <n v="0"/>
    <n v="0"/>
    <n v="0"/>
    <n v="0"/>
    <n v="0"/>
    <n v="21542400.000000004"/>
    <s v="JPY"/>
    <n v="15752880.000000004"/>
    <n v="37726128.000000007"/>
    <s v="1-5 Years"/>
    <n v="142151.04238575179"/>
    <n v="198282.47963551019"/>
    <n v="144994.06323346685"/>
    <n v="347242.19246168726"/>
    <n v="2.0000000000000163E-2"/>
    <n v="308880"/>
    <n v="56131.437249758397"/>
  </r>
  <r>
    <s v="Employee 1554"/>
    <x v="3"/>
    <s v="London"/>
    <s v="United Kingdom"/>
    <s v="EMEA"/>
    <d v="2021-06-03T00:00:00"/>
    <d v="2022-12-01T00:00:00"/>
    <s v="Investments Platform"/>
    <s v="E"/>
    <s v="Z"/>
    <s v="GBP"/>
    <n v="101915.00000000003"/>
    <n v="34529"/>
    <n v="0"/>
    <n v="0"/>
    <n v="34529"/>
    <n v="0"/>
    <n v="0"/>
    <n v="0"/>
    <n v="0"/>
    <n v="0"/>
    <n v="136444.00000000003"/>
    <s v="GBP"/>
    <n v="114144.80000000005"/>
    <n v="266962.08000000007"/>
    <s v="1-5 Years"/>
    <n v="135613.19475770899"/>
    <n v="181559.20861032078"/>
    <n v="151886.77812863409"/>
    <n v="355233.09177219338"/>
    <n v="0.12000000000000018"/>
    <n v="12229.800000000017"/>
    <n v="45946.013852611795"/>
  </r>
  <r>
    <s v="Employee 1555"/>
    <x v="0"/>
    <s v="Sydney"/>
    <s v="Australia"/>
    <s v="Asia-Pacific"/>
    <d v="2021-06-03T00:00:00"/>
    <d v="2022-12-01T00:00:00"/>
    <s v="Client Businesses Platform"/>
    <s v="U"/>
    <s v="Y"/>
    <s v="AUD"/>
    <n v="163871.4"/>
    <n v="70840"/>
    <n v="0"/>
    <n v="0"/>
    <n v="70840"/>
    <n v="0"/>
    <n v="0"/>
    <n v="0"/>
    <n v="0"/>
    <n v="0"/>
    <n v="234711.4"/>
    <s v="AUD"/>
    <n v="186813.39600000001"/>
    <n v="454384.39200000005"/>
    <s v="1-5 Years"/>
    <n v="123993.29481436765"/>
    <n v="177594.38081625575"/>
    <n v="141352.35608837914"/>
    <n v="343809.9502189107"/>
    <n v="0.14000000000000015"/>
    <n v="22941.996000000014"/>
    <n v="53601.086001888107"/>
  </r>
  <r>
    <s v="Employee 1556"/>
    <x v="3"/>
    <s v="Wilmington"/>
    <s v="United States of America"/>
    <s v="Americas"/>
    <d v="2021-06-03T00:00:00"/>
    <d v="2022-12-01T00:00:00"/>
    <s v="Operating Platform"/>
    <s v="B"/>
    <s v="T"/>
    <s v="USD"/>
    <n v="140459"/>
    <n v="22407.000000000004"/>
    <n v="0"/>
    <n v="0"/>
    <n v="22407.000000000004"/>
    <n v="0"/>
    <n v="0"/>
    <n v="0"/>
    <n v="0"/>
    <n v="0"/>
    <n v="162866"/>
    <s v="USD"/>
    <n v="154504.90000000002"/>
    <n v="333657.50000000006"/>
    <s v="1-5 Years"/>
    <n v="140459"/>
    <n v="162866"/>
    <n v="154504.90000000002"/>
    <n v="333657.50000000006"/>
    <n v="0.10000000000000017"/>
    <n v="14045.900000000023"/>
    <n v="22407"/>
  </r>
  <r>
    <s v="Employee 1557"/>
    <x v="0"/>
    <s v="London"/>
    <s v="United Kingdom"/>
    <s v="EMEA"/>
    <d v="2021-06-03T00:00:00"/>
    <d v="2022-12-01T00:00:00"/>
    <s v="ETF and Index Investments Platform"/>
    <s v="S"/>
    <s v="V"/>
    <s v="GBP"/>
    <n v="133320"/>
    <n v="93881.700000000012"/>
    <n v="0"/>
    <n v="0"/>
    <n v="93881.700000000012"/>
    <n v="0"/>
    <n v="0"/>
    <n v="0"/>
    <n v="0"/>
    <n v="0"/>
    <n v="227201.7"/>
    <s v="GBP"/>
    <n v="151984.80000000002"/>
    <n v="410994.73800000007"/>
    <s v="1-5 Years"/>
    <n v="177402.25801008445"/>
    <n v="302325.94212218578"/>
    <n v="202238.57413149631"/>
    <n v="546890.14815078815"/>
    <n v="0.14000000000000021"/>
    <n v="18664.800000000017"/>
    <n v="124923.68411210133"/>
  </r>
  <r>
    <s v="Employee 1558"/>
    <x v="3"/>
    <s v="Philadelphia"/>
    <s v="United States of America"/>
    <s v="Americas"/>
    <d v="2021-06-03T00:00:00"/>
    <d v="2022-12-01T00:00:00"/>
    <s v="Investments Platform"/>
    <s v="W"/>
    <s v="W"/>
    <s v="USD"/>
    <n v="132825"/>
    <n v="44935.000000000007"/>
    <n v="0"/>
    <n v="0"/>
    <n v="44935.000000000007"/>
    <n v="0"/>
    <n v="0"/>
    <n v="0"/>
    <n v="0"/>
    <n v="0"/>
    <n v="177760"/>
    <s v="USD"/>
    <n v="150092.25"/>
    <n v="350961.05000000005"/>
    <s v="1-5 Years"/>
    <n v="132825"/>
    <n v="177760"/>
    <n v="150092.25"/>
    <n v="350961.05000000005"/>
    <n v="0.13"/>
    <n v="17267.25"/>
    <n v="44935"/>
  </r>
  <r>
    <s v="Employee 1559"/>
    <x v="0"/>
    <s v="San Francisco"/>
    <s v="United States of America"/>
    <s v="Americas"/>
    <d v="2021-06-03T00:00:00"/>
    <d v="2022-12-01T00:00:00"/>
    <s v="ETF and Index Investments Platform"/>
    <s v="S"/>
    <s v="K"/>
    <s v="USD"/>
    <n v="234025.00000000003"/>
    <n v="140250"/>
    <n v="0"/>
    <n v="0"/>
    <n v="140250"/>
    <n v="0"/>
    <n v="0"/>
    <n v="0"/>
    <n v="0"/>
    <n v="0"/>
    <n v="374275"/>
    <s v="USD"/>
    <n v="262108.00000000006"/>
    <n v="681296.00000000012"/>
    <s v="1-5 Years"/>
    <n v="234025.00000000003"/>
    <n v="374275"/>
    <n v="262108.00000000006"/>
    <n v="681296.00000000012"/>
    <n v="0.12000000000000011"/>
    <n v="28083.000000000029"/>
    <n v="140249.99999999997"/>
  </r>
  <r>
    <s v="Employee 156"/>
    <x v="3"/>
    <s v="Hong Kong"/>
    <s v="Hong Kong"/>
    <s v="Asia-Pacific"/>
    <d v="2008-03-17T00:00:00"/>
    <d v="2022-12-01T00:00:00"/>
    <s v="Investments Platform"/>
    <s v="E"/>
    <s v="Y"/>
    <s v="HKD"/>
    <n v="1630200.0000000002"/>
    <n v="0"/>
    <n v="259006.62000000002"/>
    <n v="0"/>
    <n v="259006.62000000002"/>
    <n v="0"/>
    <n v="0"/>
    <n v="0"/>
    <n v="0"/>
    <n v="0"/>
    <n v="1889206.6200000003"/>
    <s v="HKD"/>
    <n v="1793220.0000000005"/>
    <n v="3586440.0000000009"/>
    <s v="&gt;5 Years"/>
    <n v="207823.66476928673"/>
    <n v="240842.74523052218"/>
    <n v="228606.03124621543"/>
    <n v="457212.06249243085"/>
    <n v="0.10000000000000013"/>
    <n v="163020.00000000023"/>
    <n v="33019.080461235455"/>
  </r>
  <r>
    <s v="Employee 1560"/>
    <x v="0"/>
    <s v="San Francisco"/>
    <s v="United States of America"/>
    <s v="Americas"/>
    <d v="2021-06-01T00:00:00"/>
    <d v="2022-12-01T00:00:00"/>
    <s v="Client Businesses Platform"/>
    <s v="M"/>
    <s v="U"/>
    <s v="USD"/>
    <n v="162690"/>
    <n v="287100"/>
    <n v="0"/>
    <n v="0"/>
    <n v="287100"/>
    <n v="0"/>
    <n v="0"/>
    <n v="0"/>
    <n v="0"/>
    <n v="0"/>
    <n v="449790"/>
    <s v="USD"/>
    <n v="170824.5"/>
    <n v="643104"/>
    <s v="1-5 Years"/>
    <n v="162690"/>
    <n v="449790"/>
    <n v="170824.5"/>
    <n v="643104"/>
    <n v="0.05"/>
    <n v="8134.5"/>
    <n v="287100"/>
  </r>
  <r>
    <s v="Employee 1561"/>
    <x v="4"/>
    <s v="San Francisco"/>
    <s v="United States of America"/>
    <s v="Americas"/>
    <d v="2021-06-01T00:00:00"/>
    <d v="2022-12-01T00:00:00"/>
    <s v="Investments Platform"/>
    <s v="N"/>
    <s v="L"/>
    <s v="USD"/>
    <n v="366300.00000000006"/>
    <n v="0"/>
    <n v="8994100"/>
    <n v="0"/>
    <n v="8994100"/>
    <n v="0"/>
    <n v="0"/>
    <n v="0"/>
    <n v="0"/>
    <n v="1590000"/>
    <n v="10950400"/>
    <s v="USD"/>
    <n v="410256.00000000012"/>
    <n v="820512.00000000023"/>
    <s v="1-5 Years"/>
    <n v="366300.00000000006"/>
    <n v="10950400"/>
    <n v="410256.00000000012"/>
    <n v="820512.00000000023"/>
    <n v="0.12000000000000013"/>
    <n v="43956.000000000058"/>
    <n v="10584100"/>
  </r>
  <r>
    <s v="Employee 1562"/>
    <x v="7"/>
    <s v="New York"/>
    <s v="United States of America"/>
    <s v="Americas"/>
    <d v="2021-05-17T00:00:00"/>
    <d v="2022-12-01T00:00:00"/>
    <s v="Client Businesses Platform"/>
    <s v="C"/>
    <s v="E"/>
    <s v="USD"/>
    <n v="86625"/>
    <n v="17578"/>
    <n v="0"/>
    <n v="0"/>
    <n v="17578"/>
    <n v="0"/>
    <n v="4299"/>
    <n v="0"/>
    <n v="4299"/>
    <n v="0"/>
    <n v="108502"/>
    <s v="USD"/>
    <n v="89223.75"/>
    <n v="196552.84"/>
    <s v="1-5 Years"/>
    <n v="86625"/>
    <n v="108502"/>
    <n v="89223.75"/>
    <n v="196552.84"/>
    <n v="0.03"/>
    <n v="2598.75"/>
    <n v="21877"/>
  </r>
  <r>
    <s v="Employee 1563"/>
    <x v="3"/>
    <s v="London"/>
    <s v="United Kingdom"/>
    <s v="EMEA"/>
    <d v="2021-05-24T00:00:00"/>
    <d v="2022-12-01T00:00:00"/>
    <s v="Operating Platform"/>
    <s v="E"/>
    <s v="Y"/>
    <s v="GBP"/>
    <n v="106920.00000000003"/>
    <n v="14025"/>
    <n v="0"/>
    <n v="0"/>
    <n v="14025"/>
    <n v="0"/>
    <n v="0"/>
    <n v="0"/>
    <n v="0"/>
    <n v="0"/>
    <n v="120945.00000000003"/>
    <s v="GBP"/>
    <n v="117612.00000000004"/>
    <n v="250651.50000000012"/>
    <s v="1-5 Years"/>
    <n v="142273.09800808757"/>
    <n v="160935.46425914843"/>
    <n v="156500.40780889633"/>
    <n v="333529.41849395965"/>
    <n v="9.9999999999999978E-2"/>
    <n v="10692.000000000015"/>
    <n v="18662.366251060856"/>
  </r>
  <r>
    <s v="Employee 1564"/>
    <x v="3"/>
    <s v="London"/>
    <s v="United Kingdom"/>
    <s v="EMEA"/>
    <d v="2021-05-24T00:00:00"/>
    <d v="2022-12-01T00:00:00"/>
    <s v="Operating Platform"/>
    <s v="S"/>
    <s v="B"/>
    <s v="GBP"/>
    <n v="67625.250000000015"/>
    <n v="5170"/>
    <n v="0"/>
    <n v="0"/>
    <n v="5170"/>
    <n v="0"/>
    <n v="0"/>
    <n v="0"/>
    <n v="0"/>
    <n v="0"/>
    <n v="72795.250000000015"/>
    <s v="GBP"/>
    <n v="76416.532500000016"/>
    <n v="158675.16500000004"/>
    <s v="1-5 Years"/>
    <n v="89985.538917615253"/>
    <n v="96864.999418006322"/>
    <n v="101683.65897690524"/>
    <n v="211141.10831925238"/>
    <n v="0.13"/>
    <n v="8791.2825000000012"/>
    <n v="6879.4605003910692"/>
  </r>
  <r>
    <s v="Employee 1565"/>
    <x v="0"/>
    <s v="San Francisco"/>
    <s v="United States of America"/>
    <s v="Americas"/>
    <d v="2021-06-07T00:00:00"/>
    <d v="2022-12-01T00:00:00"/>
    <s v="Operating Platform"/>
    <s v="K"/>
    <s v="J"/>
    <s v="USD"/>
    <n v="261665.25"/>
    <n v="105600.00000000001"/>
    <n v="0"/>
    <n v="0"/>
    <n v="105600.00000000001"/>
    <n v="0"/>
    <n v="0"/>
    <n v="0"/>
    <n v="0"/>
    <n v="0"/>
    <n v="367265.25"/>
    <s v="USD"/>
    <n v="282598.47000000003"/>
    <n v="679244.94000000018"/>
    <s v="1-5 Years"/>
    <n v="261665.25"/>
    <n v="367265.25"/>
    <n v="282598.47000000003"/>
    <n v="679244.94000000018"/>
    <n v="8.0000000000000113E-2"/>
    <n v="20933.22000000003"/>
    <n v="105600"/>
  </r>
  <r>
    <s v="Employee 1566"/>
    <x v="4"/>
    <s v="San Francisco"/>
    <s v="United States of America"/>
    <s v="Americas"/>
    <d v="2021-06-21T00:00:00"/>
    <d v="2022-12-01T00:00:00"/>
    <s v="ETF and Index Investments Platform"/>
    <s v="B"/>
    <s v="B"/>
    <s v="USD"/>
    <n v="251680.00000000003"/>
    <n v="810722.00000000012"/>
    <n v="0"/>
    <n v="0"/>
    <n v="810722.00000000012"/>
    <n v="0"/>
    <n v="0"/>
    <n v="0"/>
    <n v="0"/>
    <n v="328250"/>
    <n v="1390652.0000000002"/>
    <s v="USD"/>
    <n v="279364.80000000005"/>
    <n v="1458631.0200000003"/>
    <s v="1-5 Years"/>
    <n v="251680.00000000003"/>
    <n v="1390652.0000000002"/>
    <n v="279364.80000000005"/>
    <n v="1458631.0200000003"/>
    <n v="0.11000000000000006"/>
    <n v="27684.800000000017"/>
    <n v="1138972.0000000002"/>
  </r>
  <r>
    <s v="Employee 1567"/>
    <x v="4"/>
    <s v="New York"/>
    <s v="United States of America"/>
    <s v="Americas"/>
    <d v="2021-06-21T00:00:00"/>
    <d v="2022-12-01T00:00:00"/>
    <s v="Client Businesses Platform"/>
    <s v="C"/>
    <s v="J"/>
    <s v="USD"/>
    <n v="269775.00000000006"/>
    <n v="512050.00000000006"/>
    <n v="0"/>
    <n v="0"/>
    <n v="512050.00000000006"/>
    <n v="0"/>
    <n v="0"/>
    <n v="0"/>
    <n v="0"/>
    <n v="0"/>
    <n v="781825.00000000012"/>
    <s v="USD"/>
    <n v="272472.75000000006"/>
    <n v="1062116.0000000002"/>
    <s v="1-5 Years"/>
    <n v="269775.00000000006"/>
    <n v="781825.00000000012"/>
    <n v="272472.75000000006"/>
    <n v="1062116.0000000002"/>
    <n v="9.9999999999999985E-3"/>
    <n v="2697.75"/>
    <n v="512050.00000000006"/>
  </r>
  <r>
    <s v="Employee 1568"/>
    <x v="4"/>
    <s v="San Francisco"/>
    <s v="United States of America"/>
    <s v="Americas"/>
    <d v="2021-06-21T00:00:00"/>
    <d v="2022-12-01T00:00:00"/>
    <s v="Investments Platform"/>
    <s v="J"/>
    <s v="K"/>
    <s v="USD"/>
    <n v="233310.00000000003"/>
    <n v="244750"/>
    <n v="0"/>
    <n v="0"/>
    <n v="244750"/>
    <n v="0"/>
    <n v="0"/>
    <n v="0"/>
    <n v="0"/>
    <n v="0"/>
    <n v="478060"/>
    <s v="USD"/>
    <n v="242642.40000000005"/>
    <n v="739824.8"/>
    <s v="1-5 Years"/>
    <n v="233310.00000000003"/>
    <n v="478060"/>
    <n v="242642.40000000005"/>
    <n v="739824.8"/>
    <n v="4.0000000000000098E-2"/>
    <n v="9332.4000000000233"/>
    <n v="244749.99999999997"/>
  </r>
  <r>
    <s v="Employee 1569"/>
    <x v="4"/>
    <s v="San Francisco"/>
    <s v="United States of America"/>
    <s v="Americas"/>
    <d v="2021-06-21T00:00:00"/>
    <d v="2022-12-01T00:00:00"/>
    <s v="ETF and Index Investments Platform"/>
    <s v="Q"/>
    <s v="L"/>
    <s v="USD"/>
    <n v="207900.00000000003"/>
    <n v="390720.00000000006"/>
    <n v="0"/>
    <n v="0"/>
    <n v="390720.00000000006"/>
    <n v="0"/>
    <n v="0"/>
    <n v="0"/>
    <n v="0"/>
    <n v="172500"/>
    <n v="771120.00000000012"/>
    <s v="USD"/>
    <n v="216216.00000000003"/>
    <n v="838780.8"/>
    <s v="1-5 Years"/>
    <n v="207900.00000000003"/>
    <n v="771120.00000000012"/>
    <n v="216216.00000000003"/>
    <n v="838780.8"/>
    <n v="3.9999999999999994E-2"/>
    <n v="8316"/>
    <n v="563220.00000000012"/>
  </r>
  <r>
    <s v="Employee 157"/>
    <x v="3"/>
    <s v="Princeton"/>
    <s v="United States of America"/>
    <s v="Americas"/>
    <d v="2008-03-31T00:00:00"/>
    <d v="2022-12-01T00:00:00"/>
    <s v="Operating Platform"/>
    <s v="S"/>
    <s v="S"/>
    <s v="USD"/>
    <n v="175560.00000000003"/>
    <n v="15471.500000000002"/>
    <n v="0"/>
    <n v="0"/>
    <n v="15471.500000000002"/>
    <n v="0"/>
    <n v="0"/>
    <n v="0"/>
    <n v="0"/>
    <n v="0"/>
    <n v="191031.50000000003"/>
    <s v="USD"/>
    <n v="180826.80000000005"/>
    <n v="377589.24500000011"/>
    <s v="&gt;5 Years"/>
    <n v="175560.00000000003"/>
    <n v="191031.50000000003"/>
    <n v="180826.80000000005"/>
    <n v="377589.24500000011"/>
    <n v="3.0000000000000096E-2"/>
    <n v="5266.8000000000175"/>
    <n v="15471.5"/>
  </r>
  <r>
    <s v="Employee 1570"/>
    <x v="0"/>
    <s v="New York"/>
    <s v="United States of America"/>
    <s v="Americas"/>
    <d v="2021-06-21T00:00:00"/>
    <d v="2022-12-01T00:00:00"/>
    <s v="Investments Platform"/>
    <s v="D"/>
    <s v="A"/>
    <s v="USD"/>
    <n v="213180.00000000006"/>
    <n v="141570"/>
    <n v="0"/>
    <n v="0"/>
    <n v="141570"/>
    <n v="0"/>
    <n v="0"/>
    <n v="0"/>
    <n v="0"/>
    <n v="0"/>
    <n v="354750.00000000006"/>
    <s v="USD"/>
    <n v="219575.40000000005"/>
    <n v="584967.9"/>
    <s v="1-5 Years"/>
    <n v="213180.00000000006"/>
    <n v="354750.00000000006"/>
    <n v="219575.40000000005"/>
    <n v="584967.9"/>
    <n v="2.9999999999999964E-2"/>
    <n v="6395.3999999999942"/>
    <n v="141570"/>
  </r>
  <r>
    <s v="Employee 1571"/>
    <x v="3"/>
    <s v="San Francisco"/>
    <s v="United States of America"/>
    <s v="Americas"/>
    <d v="2021-06-14T00:00:00"/>
    <d v="2022-12-01T00:00:00"/>
    <s v="Client Businesses Platform"/>
    <s v="R"/>
    <s v="I"/>
    <s v="USD"/>
    <n v="181914.48"/>
    <n v="8085"/>
    <n v="0"/>
    <n v="0"/>
    <n v="8085"/>
    <n v="0"/>
    <n v="0"/>
    <n v="0"/>
    <n v="0"/>
    <n v="0"/>
    <n v="189999.48"/>
    <s v="USD"/>
    <n v="200105.92800000001"/>
    <n v="409105.35600000003"/>
    <s v="1-5 Years"/>
    <n v="181914.48"/>
    <n v="189999.48"/>
    <n v="200105.92800000001"/>
    <n v="409105.35600000003"/>
    <n v="0.10000000000000002"/>
    <n v="18191.448000000004"/>
    <n v="8085"/>
  </r>
  <r>
    <s v="Employee 1572"/>
    <x v="3"/>
    <s v="London"/>
    <s v="United Kingdom"/>
    <s v="EMEA"/>
    <d v="2021-06-01T00:00:00"/>
    <d v="2022-12-01T00:00:00"/>
    <s v="Corporate and Risk Platform"/>
    <s v="Q"/>
    <s v="J"/>
    <s v="GBP"/>
    <n v="100980.00000000001"/>
    <n v="17974"/>
    <n v="0"/>
    <n v="0"/>
    <n v="17974"/>
    <n v="0"/>
    <n v="0"/>
    <n v="0"/>
    <n v="0"/>
    <n v="0"/>
    <n v="118954.00000000001"/>
    <s v="GBP"/>
    <n v="104009.40000000002"/>
    <n v="226532.02000000005"/>
    <s v="1-5 Years"/>
    <n v="134369.03700763825"/>
    <n v="158286.14010899782"/>
    <n v="138400.10811786741"/>
    <n v="301434.83243013517"/>
    <n v="3.0000000000000044E-2"/>
    <n v="3029.4000000000087"/>
    <n v="23917.103101359564"/>
  </r>
  <r>
    <s v="Employee 1573"/>
    <x v="1"/>
    <s v="Edinburgh"/>
    <s v="United Kingdom"/>
    <s v="EMEA"/>
    <d v="2021-06-14T00:00:00"/>
    <d v="2022-12-01T00:00:00"/>
    <s v="Operating Platform"/>
    <s v="Z"/>
    <s v="R"/>
    <s v="GBP"/>
    <n v="55321.200000000012"/>
    <n v="9055.2000000000007"/>
    <n v="0"/>
    <n v="0"/>
    <n v="9055.2000000000007"/>
    <n v="0"/>
    <n v="0"/>
    <n v="0"/>
    <n v="0"/>
    <n v="0"/>
    <n v="64376.400000000009"/>
    <s v="GBP"/>
    <n v="61959.744000000021"/>
    <n v="134061.31200000003"/>
    <s v="1-5 Years"/>
    <n v="73613.15478418456"/>
    <n v="85662.456664869504"/>
    <n v="82446.733358286714"/>
    <n v="178388.68482294056"/>
    <n v="0.12000000000000009"/>
    <n v="6638.544000000009"/>
    <n v="12049.301880684943"/>
  </r>
  <r>
    <s v="Employee 1574"/>
    <x v="1"/>
    <s v="London"/>
    <s v="United Kingdom"/>
    <s v="EMEA"/>
    <d v="2021-06-07T00:00:00"/>
    <d v="2022-12-01T00:00:00"/>
    <s v="Operating Platform"/>
    <s v="B"/>
    <s v="P"/>
    <s v="GBP"/>
    <n v="57747.250000000007"/>
    <n v="3069"/>
    <n v="0"/>
    <n v="0"/>
    <n v="3069"/>
    <n v="0"/>
    <n v="0"/>
    <n v="0"/>
    <n v="0"/>
    <n v="0"/>
    <n v="60816.250000000007"/>
    <s v="GBP"/>
    <n v="65831.86500000002"/>
    <n v="135162.39000000004"/>
    <s v="1-5 Years"/>
    <n v="76841.378216868063"/>
    <n v="80925.143067100202"/>
    <n v="87599.171167229608"/>
    <n v="179853.83426372387"/>
    <n v="0.14000000000000021"/>
    <n v="8084.6150000000125"/>
    <n v="4083.764850232139"/>
  </r>
  <r>
    <s v="Employee 1575"/>
    <x v="3"/>
    <s v="London"/>
    <s v="United Kingdom"/>
    <s v="EMEA"/>
    <d v="2021-06-01T00:00:00"/>
    <d v="2022-12-01T00:00:00"/>
    <s v="Corporate and Risk Platform"/>
    <s v="K"/>
    <s v="E"/>
    <s v="USD"/>
    <n v="166936.00000000003"/>
    <n v="14628.900000000001"/>
    <n v="0"/>
    <n v="0"/>
    <n v="14628.900000000001"/>
    <n v="0"/>
    <n v="0"/>
    <n v="0"/>
    <n v="0"/>
    <n v="0"/>
    <n v="181564.90000000002"/>
    <s v="USD"/>
    <n v="185298.96000000005"/>
    <n v="386835.99900000013"/>
    <s v="1-5 Years"/>
    <n v="166936.00000000003"/>
    <n v="181564.90000000002"/>
    <n v="185298.96000000005"/>
    <n v="386835.99900000013"/>
    <n v="0.11000000000000011"/>
    <n v="18362.960000000021"/>
    <n v="14628.899999999994"/>
  </r>
  <r>
    <s v="Employee 1576"/>
    <x v="0"/>
    <s v="Hong Kong"/>
    <s v="Hong Kong"/>
    <s v="Asia-Pacific"/>
    <d v="2021-05-31T00:00:00"/>
    <d v="2022-12-01T00:00:00"/>
    <s v="Investments Platform"/>
    <s v="Z"/>
    <s v="Y"/>
    <s v="HKD"/>
    <n v="1666500.0000000002"/>
    <n v="1943040.0000000002"/>
    <n v="0"/>
    <n v="0"/>
    <n v="1943040.0000000002"/>
    <n v="0"/>
    <n v="0"/>
    <n v="0"/>
    <n v="0"/>
    <n v="0"/>
    <n v="3609540.0000000005"/>
    <s v="HKD"/>
    <n v="1749825.0000000002"/>
    <n v="5539842.0000000009"/>
    <s v="1-5 Years"/>
    <n v="212451.31722366356"/>
    <n v="460156.93223612511"/>
    <n v="223073.88308484672"/>
    <n v="706238.66193277808"/>
    <n v="4.999999999999992E-2"/>
    <n v="83325"/>
    <n v="247705.61501246155"/>
  </r>
  <r>
    <s v="Employee 1577"/>
    <x v="3"/>
    <s v="London"/>
    <s v="United Kingdom"/>
    <s v="EMEA"/>
    <d v="2021-06-07T00:00:00"/>
    <d v="2022-12-01T00:00:00"/>
    <s v="Operating Platform"/>
    <s v="A"/>
    <s v="N"/>
    <s v="GBP"/>
    <n v="65737.98000000001"/>
    <n v="16016"/>
    <n v="0"/>
    <n v="0"/>
    <n v="16016"/>
    <n v="0"/>
    <n v="0"/>
    <n v="0"/>
    <n v="0"/>
    <n v="0"/>
    <n v="81753.98000000001"/>
    <s v="GBP"/>
    <n v="70339.63860000002"/>
    <n v="157816.39720000006"/>
    <s v="1-5 Years"/>
    <n v="87474.243091972501"/>
    <n v="108785.93349318395"/>
    <n v="93597.440108410578"/>
    <n v="209998.38894611745"/>
    <n v="7.0000000000000021E-2"/>
    <n v="4601.6586000000098"/>
    <n v="21311.690401211454"/>
  </r>
  <r>
    <s v="Employee 1578"/>
    <x v="0"/>
    <s v="San Francisco"/>
    <s v="United States of America"/>
    <s v="Americas"/>
    <d v="2021-06-14T00:00:00"/>
    <d v="2022-12-01T00:00:00"/>
    <s v="Corporate and Risk Platform"/>
    <s v="C"/>
    <s v="N"/>
    <s v="USD"/>
    <n v="253906.95000000004"/>
    <n v="118250"/>
    <n v="0"/>
    <n v="0"/>
    <n v="118250"/>
    <n v="0"/>
    <n v="0"/>
    <n v="0"/>
    <n v="0"/>
    <n v="0"/>
    <n v="372156.95000000007"/>
    <s v="USD"/>
    <n v="281836.71450000006"/>
    <n v="694930.92900000012"/>
    <s v="1-5 Years"/>
    <n v="253906.95000000004"/>
    <n v="372156.95000000007"/>
    <n v="281836.71450000006"/>
    <n v="694930.92900000012"/>
    <n v="0.11000000000000006"/>
    <n v="27929.764500000019"/>
    <n v="118250.00000000003"/>
  </r>
  <r>
    <s v="Employee 1579"/>
    <x v="0"/>
    <s v="New York"/>
    <s v="United States of America"/>
    <s v="Americas"/>
    <d v="2021-06-14T00:00:00"/>
    <d v="2022-12-01T00:00:00"/>
    <s v="Corporate and Risk Platform"/>
    <s v="A"/>
    <s v="B"/>
    <s v="USD"/>
    <n v="213675.00000000003"/>
    <n v="266750"/>
    <n v="0"/>
    <n v="0"/>
    <n v="266750"/>
    <n v="0"/>
    <n v="0"/>
    <n v="0"/>
    <n v="0"/>
    <n v="0"/>
    <n v="480425"/>
    <s v="USD"/>
    <n v="235042.50000000006"/>
    <n v="763510.00000000023"/>
    <s v="1-5 Years"/>
    <n v="213675.00000000003"/>
    <n v="480425"/>
    <n v="235042.50000000006"/>
    <n v="763510.00000000023"/>
    <n v="0.10000000000000012"/>
    <n v="21367.500000000029"/>
    <n v="266750"/>
  </r>
  <r>
    <s v="Employee 158"/>
    <x v="7"/>
    <s v="New York"/>
    <s v="United States of America"/>
    <s v="Americas"/>
    <d v="2008-04-07T00:00:00"/>
    <d v="2022-12-01T00:00:00"/>
    <s v="Operating Platform"/>
    <s v="D"/>
    <s v="B"/>
    <s v="USD"/>
    <n v="85800"/>
    <n v="5203.0000000000009"/>
    <n v="0"/>
    <n v="0"/>
    <n v="5203.0000000000009"/>
    <n v="0"/>
    <n v="10503"/>
    <n v="0"/>
    <n v="10503"/>
    <n v="0"/>
    <n v="101506"/>
    <s v="USD"/>
    <n v="98669.999999999985"/>
    <n v="203323.44999999995"/>
    <s v="&gt;5 Years"/>
    <n v="85800"/>
    <n v="101506"/>
    <n v="98669.999999999985"/>
    <n v="203323.44999999995"/>
    <n v="0.14999999999999983"/>
    <n v="12869.999999999985"/>
    <n v="15706"/>
  </r>
  <r>
    <s v="Employee 1580"/>
    <x v="3"/>
    <s v="Cape Town"/>
    <s v="South Africa"/>
    <s v="EMEA"/>
    <d v="2021-06-07T00:00:00"/>
    <d v="2022-12-01T00:00:00"/>
    <s v="Regional Platform"/>
    <s v="Z"/>
    <s v="Z"/>
    <s v="ZAR"/>
    <n v="1425600"/>
    <n v="946000"/>
    <n v="0"/>
    <n v="0"/>
    <n v="946000"/>
    <n v="0"/>
    <n v="0"/>
    <n v="0"/>
    <n v="0"/>
    <n v="0"/>
    <n v="2371600"/>
    <s v="ZAR"/>
    <n v="1553904"/>
    <n v="4138948"/>
    <s v="1-5 Years"/>
    <n v="112562.17923410978"/>
    <n v="187256.21792341099"/>
    <n v="122692.77536517965"/>
    <n v="326802.05290169764"/>
    <n v="8.9999999999999969E-2"/>
    <n v="128304"/>
    <n v="74694.038689301218"/>
  </r>
  <r>
    <s v="Employee 1581"/>
    <x v="1"/>
    <s v="London"/>
    <s v="United Kingdom"/>
    <s v="EMEA"/>
    <d v="2022-05-02T00:00:00"/>
    <d v="2022-12-01T00:00:00"/>
    <s v="Operating Platform"/>
    <s v="W"/>
    <s v="R"/>
    <s v="GBP"/>
    <n v="54528.650000000016"/>
    <n v="5505.5000000000009"/>
    <n v="0"/>
    <n v="0"/>
    <n v="5505.5000000000009"/>
    <n v="0"/>
    <n v="0"/>
    <n v="0"/>
    <n v="0"/>
    <n v="0"/>
    <n v="60034.150000000016"/>
    <s v="GBP"/>
    <n v="55073.936500000018"/>
    <n v="115708.42800000004"/>
    <s v="&lt;1 Year"/>
    <n v="72558.548126624621"/>
    <n v="79884.441702041062"/>
    <n v="73284.133607890864"/>
    <n v="153967.41972695236"/>
    <n v="9.9999999999999655E-3"/>
    <n v="545.28650000000198"/>
    <n v="7325.8935754164413"/>
  </r>
  <r>
    <s v="Employee 1582"/>
    <x v="0"/>
    <s v="Hong Kong"/>
    <s v="Hong Kong"/>
    <s v="Asia-Pacific"/>
    <d v="2022-05-23T00:00:00"/>
    <d v="2022-12-01T00:00:00"/>
    <s v="Investments Platform"/>
    <s v="P"/>
    <s v="E"/>
    <s v="HKD"/>
    <n v="1798500.0000000005"/>
    <n v="880440.00000000012"/>
    <n v="0"/>
    <n v="0"/>
    <n v="880440.00000000012"/>
    <n v="0"/>
    <n v="0"/>
    <n v="0"/>
    <n v="0"/>
    <n v="0"/>
    <n v="2678940.0000000005"/>
    <s v="HKD"/>
    <n v="2050290.0000000007"/>
    <n v="5104281.6000000015"/>
    <s v="&lt;1 Year"/>
    <n v="229279.1443304884"/>
    <n v="341520.75113301002"/>
    <n v="261378.22453675681"/>
    <n v="650711.88082838827"/>
    <n v="0.14000000000000015"/>
    <n v="251790.00000000023"/>
    <n v="112241.60680252162"/>
  </r>
  <r>
    <s v="Employee 1583"/>
    <x v="0"/>
    <s v="San Francisco"/>
    <s v="United States of America"/>
    <s v="Americas"/>
    <d v="2021-06-14T00:00:00"/>
    <d v="2022-12-01T00:00:00"/>
    <s v="ETF and Index Investments Platform"/>
    <s v="D"/>
    <s v="R"/>
    <s v="USD"/>
    <n v="177100"/>
    <n v="156640"/>
    <n v="0"/>
    <n v="0"/>
    <n v="156640"/>
    <n v="0"/>
    <n v="0"/>
    <n v="0"/>
    <n v="0"/>
    <n v="0"/>
    <n v="333740"/>
    <s v="USD"/>
    <n v="178871"/>
    <n v="515948.4"/>
    <s v="1-5 Years"/>
    <n v="177100"/>
    <n v="333740"/>
    <n v="178871"/>
    <n v="515948.4"/>
    <n v="0.01"/>
    <n v="1771"/>
    <n v="156640"/>
  </r>
  <r>
    <s v="Employee 1584"/>
    <x v="1"/>
    <s v="London"/>
    <s v="United Kingdom"/>
    <s v="EMEA"/>
    <d v="2021-06-14T00:00:00"/>
    <d v="2022-12-01T00:00:00"/>
    <s v="Operating Platform"/>
    <s v="H"/>
    <s v="T"/>
    <s v="GBP"/>
    <n v="51296.960000000006"/>
    <n v="5742.0000000000009"/>
    <n v="0"/>
    <n v="0"/>
    <n v="5742.0000000000009"/>
    <n v="0"/>
    <n v="0"/>
    <n v="0"/>
    <n v="0"/>
    <n v="0"/>
    <n v="57038.960000000006"/>
    <s v="GBP"/>
    <n v="58478.534400000011"/>
    <n v="123502.94880000003"/>
    <s v="1-5 Years"/>
    <n v="68258.299827880153"/>
    <n v="75898.892128314488"/>
    <n v="77814.461803783386"/>
    <n v="164339.19883006191"/>
    <n v="0.14000000000000018"/>
    <n v="7181.574400000005"/>
    <n v="7640.5923004343349"/>
  </r>
  <r>
    <s v="Employee 1585"/>
    <x v="5"/>
    <s v="London"/>
    <s v="United Kingdom"/>
    <s v="EMEA"/>
    <d v="2021-06-14T00:00:00"/>
    <d v="2022-12-01T00:00:00"/>
    <s v="ETF and Index Investments Platform"/>
    <s v="U"/>
    <s v="S"/>
    <s v="GBP"/>
    <n v="58300.000000000007"/>
    <n v="16830"/>
    <n v="0"/>
    <n v="0"/>
    <n v="16830"/>
    <n v="0"/>
    <n v="0"/>
    <n v="0"/>
    <n v="0"/>
    <n v="0"/>
    <n v="75130"/>
    <s v="GBP"/>
    <n v="64130.000000000015"/>
    <n v="146773.00000000003"/>
    <s v="1-5 Years"/>
    <n v="77576.895004409875"/>
    <n v="99971.734505682907"/>
    <n v="85334.584504850878"/>
    <n v="195303.49246110208"/>
    <n v="0.1000000000000002"/>
    <n v="5830.0000000000073"/>
    <n v="22394.839501273033"/>
  </r>
  <r>
    <s v="Employee 1586"/>
    <x v="3"/>
    <s v="Edinburgh"/>
    <s v="United Kingdom"/>
    <s v="EMEA"/>
    <d v="2021-06-14T00:00:00"/>
    <d v="2022-12-01T00:00:00"/>
    <s v="Operating Platform"/>
    <s v="T"/>
    <s v="Z"/>
    <s v="GBP"/>
    <n v="73981.600000000006"/>
    <n v="8797.7999999999993"/>
    <n v="0"/>
    <n v="0"/>
    <n v="8797.7999999999993"/>
    <n v="0"/>
    <n v="0"/>
    <n v="0"/>
    <n v="0"/>
    <n v="0"/>
    <n v="82779.400000000009"/>
    <s v="GBP"/>
    <n v="84339.024000000019"/>
    <n v="178707.54000000004"/>
    <s v="1-5 Years"/>
    <n v="98443.616045596049"/>
    <n v="110150.40861626153"/>
    <n v="112225.7222919795"/>
    <n v="237797.18811451766"/>
    <n v="0.14000000000000007"/>
    <n v="10357.424000000014"/>
    <n v="11706.792570665479"/>
  </r>
  <r>
    <s v="Employee 1587"/>
    <x v="4"/>
    <s v="London"/>
    <s v="United Kingdom"/>
    <s v="EMEA"/>
    <d v="2021-06-21T00:00:00"/>
    <d v="2022-12-01T00:00:00"/>
    <s v="Client Businesses Platform"/>
    <s v="M"/>
    <s v="J"/>
    <s v="GBP"/>
    <n v="174019.99999999997"/>
    <n v="198000.00000000003"/>
    <n v="0"/>
    <n v="0"/>
    <n v="198000.00000000003"/>
    <n v="0"/>
    <n v="0"/>
    <n v="0"/>
    <n v="0"/>
    <n v="0"/>
    <n v="372020"/>
    <s v="GBP"/>
    <n v="194902.39999999999"/>
    <n v="611564.80000000005"/>
    <s v="1-5 Years"/>
    <n v="231559.71301316301"/>
    <n v="495028.41302813997"/>
    <n v="259346.87857474259"/>
    <n v="813778.70116625936"/>
    <n v="0.12000000000000006"/>
    <n v="20882.400000000023"/>
    <n v="263468.70001497696"/>
  </r>
  <r>
    <s v="Employee 1588"/>
    <x v="4"/>
    <s v="San Francisco"/>
    <s v="United States of America"/>
    <s v="Americas"/>
    <d v="2021-06-28T00:00:00"/>
    <d v="2022-12-01T00:00:00"/>
    <s v="Investments Platform"/>
    <s v="C"/>
    <s v="L"/>
    <s v="USD"/>
    <n v="223740"/>
    <n v="504157.50000000006"/>
    <n v="0"/>
    <n v="0"/>
    <n v="504157.50000000006"/>
    <n v="0"/>
    <n v="0"/>
    <n v="0"/>
    <n v="0"/>
    <n v="0"/>
    <n v="727897.5"/>
    <s v="USD"/>
    <n v="255063.60000000003"/>
    <n v="1084866.7500000002"/>
    <s v="1-5 Years"/>
    <n v="223740"/>
    <n v="727897.5"/>
    <n v="255063.60000000003"/>
    <n v="1084866.7500000002"/>
    <n v="0.14000000000000015"/>
    <n v="31323.600000000035"/>
    <n v="504157.5"/>
  </r>
  <r>
    <s v="Employee 1589"/>
    <x v="0"/>
    <s v="San Francisco"/>
    <s v="United States of America"/>
    <s v="Americas"/>
    <d v="2021-06-21T00:00:00"/>
    <d v="2022-12-01T00:00:00"/>
    <s v="Investments Platform"/>
    <s v="T"/>
    <s v="L"/>
    <s v="USD"/>
    <n v="198220.00000000003"/>
    <n v="205920.00000000003"/>
    <n v="0"/>
    <n v="0"/>
    <n v="205920.00000000003"/>
    <n v="0"/>
    <n v="0"/>
    <n v="0"/>
    <n v="0"/>
    <n v="0"/>
    <n v="404140.00000000006"/>
    <s v="USD"/>
    <n v="204166.60000000003"/>
    <n v="620430.80000000005"/>
    <s v="1-5 Years"/>
    <n v="198220.00000000003"/>
    <n v="404140.00000000006"/>
    <n v="204166.60000000003"/>
    <n v="620430.80000000005"/>
    <n v="3.0000000000000027E-2"/>
    <n v="5946.6000000000058"/>
    <n v="205920.00000000003"/>
  </r>
  <r>
    <s v="Employee 159"/>
    <x v="3"/>
    <s v="London"/>
    <s v="United Kingdom"/>
    <s v="EMEA"/>
    <d v="2008-04-14T00:00:00"/>
    <d v="2022-12-01T00:00:00"/>
    <s v="Investments Platform"/>
    <s v="B"/>
    <s v="G"/>
    <s v="GBP"/>
    <n v="79036.650000000009"/>
    <n v="6881.6000000000013"/>
    <n v="0"/>
    <n v="0"/>
    <n v="6881.6000000000013"/>
    <n v="0"/>
    <n v="0"/>
    <n v="0"/>
    <n v="0"/>
    <n v="0"/>
    <n v="85918.250000000015"/>
    <s v="GBP"/>
    <n v="87730.681500000021"/>
    <n v="183099.93900000004"/>
    <s v="&gt;5 Years"/>
    <n v="105170.11832847842"/>
    <n v="114327.11936899896"/>
    <n v="116738.83134461106"/>
    <n v="243641.9338441999"/>
    <n v="0.11000000000000008"/>
    <n v="8694.0315000000119"/>
    <n v="9157.0010405205394"/>
  </r>
  <r>
    <s v="Employee 1590"/>
    <x v="3"/>
    <s v="San Francisco"/>
    <s v="United States of America"/>
    <s v="Americas"/>
    <d v="2021-06-28T00:00:00"/>
    <d v="2022-12-01T00:00:00"/>
    <s v="Investments Platform"/>
    <s v="Q"/>
    <s v="O"/>
    <s v="USD"/>
    <n v="173250"/>
    <n v="132583"/>
    <n v="0"/>
    <n v="0"/>
    <n v="132583"/>
    <n v="0"/>
    <n v="0"/>
    <n v="0"/>
    <n v="0"/>
    <n v="0"/>
    <n v="305833"/>
    <s v="USD"/>
    <n v="185377.5"/>
    <n v="512618.81"/>
    <s v="1-5 Years"/>
    <n v="173250"/>
    <n v="305833"/>
    <n v="185377.5"/>
    <n v="512618.81"/>
    <n v="7.0000000000000007E-2"/>
    <n v="12127.5"/>
    <n v="132583"/>
  </r>
  <r>
    <s v="Employee 1591"/>
    <x v="0"/>
    <s v="San Francisco"/>
    <s v="United States of America"/>
    <s v="Americas"/>
    <d v="2021-07-06T00:00:00"/>
    <d v="2022-12-01T00:00:00"/>
    <s v="Corporate and Risk Platform"/>
    <s v="Q"/>
    <s v="Q"/>
    <s v="USD"/>
    <n v="251790.00000000006"/>
    <n v="166980.00000000003"/>
    <n v="0"/>
    <n v="0"/>
    <n v="166980.00000000003"/>
    <n v="0"/>
    <n v="0"/>
    <n v="0"/>
    <n v="0"/>
    <n v="0"/>
    <n v="418770.00000000012"/>
    <s v="USD"/>
    <n v="269415.3000000001"/>
    <n v="717499.2000000003"/>
    <s v="1-5 Years"/>
    <n v="251790.00000000006"/>
    <n v="418770.00000000012"/>
    <n v="269415.3000000001"/>
    <n v="717499.2000000003"/>
    <n v="7.0000000000000173E-2"/>
    <n v="17625.300000000047"/>
    <n v="166980.00000000006"/>
  </r>
  <r>
    <s v="Employee 1592"/>
    <x v="4"/>
    <s v="London"/>
    <s v="United Kingdom"/>
    <s v="EMEA"/>
    <d v="2021-06-28T00:00:00"/>
    <d v="2022-12-01T00:00:00"/>
    <s v="Operating Platform"/>
    <s v="L"/>
    <s v="N"/>
    <s v="GBP"/>
    <n v="191180.00000000003"/>
    <n v="101365.00000000001"/>
    <n v="0"/>
    <n v="0"/>
    <n v="101365.00000000001"/>
    <n v="0"/>
    <n v="0"/>
    <n v="0"/>
    <n v="0"/>
    <n v="76300"/>
    <n v="368845.00000000006"/>
    <s v="GBP"/>
    <n v="208386.20000000004"/>
    <n v="527260.25000000012"/>
    <s v="1-5 Years"/>
    <n v="254393.66701446107"/>
    <n v="490803.59927789983"/>
    <n v="277289.09704576258"/>
    <n v="701598.85170238267"/>
    <n v="9.0000000000000066E-2"/>
    <n v="17206.200000000012"/>
    <n v="236409.93226343876"/>
  </r>
  <r>
    <s v="Employee 1593"/>
    <x v="0"/>
    <s v="Hong Kong"/>
    <s v="Hong Kong"/>
    <s v="Asia-Pacific"/>
    <d v="2021-06-21T00:00:00"/>
    <d v="2022-12-01T00:00:00"/>
    <s v="Corporate and Risk Platform"/>
    <s v="N"/>
    <s v="H"/>
    <s v="HKD"/>
    <n v="1848000.0000000005"/>
    <n v="800800.00000000012"/>
    <n v="0"/>
    <n v="0"/>
    <n v="800800.00000000012"/>
    <n v="0"/>
    <n v="0"/>
    <n v="0"/>
    <n v="0"/>
    <n v="0"/>
    <n v="2648800.0000000005"/>
    <s v="HKD"/>
    <n v="1884960.0000000005"/>
    <n v="4586736.0000000009"/>
    <s v="1-5 Years"/>
    <n v="235589.57949554772"/>
    <n v="337678.3972769517"/>
    <n v="240301.37108545867"/>
    <n v="584733.33630794939"/>
    <n v="1.9999999999999983E-2"/>
    <n v="36960"/>
    <n v="102088.81778140398"/>
  </r>
  <r>
    <s v="Employee 1594"/>
    <x v="4"/>
    <s v="London"/>
    <s v="United Kingdom"/>
    <s v="EMEA"/>
    <d v="2021-07-12T00:00:00"/>
    <d v="2022-12-01T00:00:00"/>
    <s v="Investments Platform"/>
    <s v="S"/>
    <s v="L"/>
    <s v="GBP"/>
    <n v="160160.00000000003"/>
    <n v="197395.00000000003"/>
    <n v="0"/>
    <n v="0"/>
    <n v="197395.00000000003"/>
    <n v="0"/>
    <n v="0"/>
    <n v="0"/>
    <n v="0"/>
    <n v="0"/>
    <n v="357555.00000000006"/>
    <s v="GBP"/>
    <n v="171371.20000000004"/>
    <n v="553955.05000000016"/>
    <s v="1-5 Years"/>
    <n v="213116.90401211468"/>
    <n v="475780.56077704584"/>
    <n v="228035.08729296274"/>
    <n v="737120.2873244019"/>
    <n v="7.0000000000000118E-2"/>
    <n v="11211.200000000012"/>
    <n v="262663.65676493116"/>
  </r>
  <r>
    <s v="Employee 1595"/>
    <x v="5"/>
    <s v="San Francisco"/>
    <s v="United States of America"/>
    <s v="Americas"/>
    <d v="2021-06-28T00:00:00"/>
    <d v="2022-12-01T00:00:00"/>
    <s v="ETF and Index Investments Platform"/>
    <s v="S"/>
    <s v="J"/>
    <s v="USD"/>
    <n v="100320.00000000001"/>
    <n v="26180.000000000004"/>
    <n v="0"/>
    <n v="0"/>
    <n v="26180.000000000004"/>
    <n v="0"/>
    <n v="29725"/>
    <n v="0"/>
    <n v="29725"/>
    <n v="0"/>
    <n v="156225"/>
    <s v="USD"/>
    <n v="111355.20000000003"/>
    <n v="251770.20000000007"/>
    <s v="1-5 Years"/>
    <n v="100320.00000000001"/>
    <n v="156225"/>
    <n v="111355.20000000003"/>
    <n v="251770.20000000007"/>
    <n v="0.1100000000000001"/>
    <n v="11035.200000000012"/>
    <n v="55904.999999999985"/>
  </r>
  <r>
    <s v="Employee 1596"/>
    <x v="0"/>
    <s v="New York"/>
    <s v="United States of America"/>
    <s v="Americas"/>
    <d v="2021-06-28T00:00:00"/>
    <d v="2022-12-01T00:00:00"/>
    <s v="Operating Platform"/>
    <s v="E"/>
    <s v="X"/>
    <s v="USD"/>
    <n v="200785.20000000004"/>
    <n v="39748.5"/>
    <n v="0"/>
    <n v="0"/>
    <n v="39748.5"/>
    <n v="0"/>
    <n v="0"/>
    <n v="0"/>
    <n v="0"/>
    <n v="0"/>
    <n v="240533.70000000004"/>
    <s v="USD"/>
    <n v="222871.57200000007"/>
    <n v="489863.97900000017"/>
    <s v="1-5 Years"/>
    <n v="200785.20000000004"/>
    <n v="240533.70000000004"/>
    <n v="222871.57200000007"/>
    <n v="489863.97900000017"/>
    <n v="0.11000000000000014"/>
    <n v="22086.372000000032"/>
    <n v="39748.5"/>
  </r>
  <r>
    <s v="Employee 1597"/>
    <x v="4"/>
    <s v="Sydney"/>
    <s v="Australia"/>
    <s v="Asia-Pacific"/>
    <d v="2022-05-16T00:00:00"/>
    <d v="2022-12-01T00:00:00"/>
    <s v="Investments Platform"/>
    <s v="G"/>
    <s v="V"/>
    <s v="AUD"/>
    <n v="269112.80000000005"/>
    <n v="390786"/>
    <n v="0"/>
    <n v="0"/>
    <n v="390786"/>
    <n v="0"/>
    <n v="0"/>
    <n v="0"/>
    <n v="0"/>
    <n v="0"/>
    <n v="659898.80000000005"/>
    <s v="AUD"/>
    <n v="304097.46400000004"/>
    <n v="1049783.108"/>
    <s v="&lt;1 Year"/>
    <n v="203624.20012717269"/>
    <n v="499312.42703758826"/>
    <n v="230095.34614370513"/>
    <n v="794318.38869617984"/>
    <n v="0.12999999999999995"/>
    <n v="34984.66399999999"/>
    <n v="295688.22691041557"/>
  </r>
  <r>
    <s v="Employee 1598"/>
    <x v="4"/>
    <s v="London"/>
    <s v="United Kingdom"/>
    <s v="EMEA"/>
    <d v="2021-06-21T00:00:00"/>
    <d v="2022-12-01T00:00:00"/>
    <s v="Corporate and Risk Platform"/>
    <s v="P"/>
    <s v="R"/>
    <s v="GBP"/>
    <n v="200640.00000000003"/>
    <n v="129521.7"/>
    <n v="0"/>
    <n v="0"/>
    <n v="129521.7"/>
    <n v="0"/>
    <n v="0"/>
    <n v="0"/>
    <n v="0"/>
    <n v="0"/>
    <n v="330161.7"/>
    <s v="GBP"/>
    <n v="220704.00000000006"/>
    <n v="583881.87000000011"/>
    <s v="1-5 Years"/>
    <n v="266981.61601517664"/>
    <n v="439329.66612997378"/>
    <n v="293679.77761669434"/>
    <n v="776942.41035966552"/>
    <n v="0.10000000000000013"/>
    <n v="20064.000000000029"/>
    <n v="172348.05011479714"/>
  </r>
  <r>
    <s v="Employee 1599"/>
    <x v="4"/>
    <s v="San Francisco"/>
    <s v="United States of America"/>
    <s v="Americas"/>
    <d v="2021-06-21T00:00:00"/>
    <d v="2022-12-01T00:00:00"/>
    <s v="ETF and Index Investments Platform"/>
    <s v="F"/>
    <s v="Y"/>
    <s v="USD"/>
    <n v="268620.00000000006"/>
    <n v="955955"/>
    <n v="0"/>
    <n v="0"/>
    <n v="955955"/>
    <n v="0"/>
    <n v="0"/>
    <n v="0"/>
    <n v="0"/>
    <n v="367500"/>
    <n v="1592075"/>
    <s v="USD"/>
    <n v="276678.60000000009"/>
    <n v="1537990.8500000003"/>
    <s v="1-5 Years"/>
    <n v="268620.00000000006"/>
    <n v="1592075"/>
    <n v="276678.60000000009"/>
    <n v="1537990.8500000003"/>
    <n v="3.0000000000000124E-2"/>
    <n v="8058.6000000000349"/>
    <n v="1323455"/>
  </r>
  <r>
    <s v="Employee 16"/>
    <x v="4"/>
    <s v="New York"/>
    <s v="United States of America"/>
    <s v="Americas"/>
    <d v="2007-06-04T00:00:00"/>
    <d v="2022-12-01T00:00:00"/>
    <s v="Corporate and Risk Platform"/>
    <s v="J"/>
    <s v="A"/>
    <s v="GBP"/>
    <n v="209292.60000000006"/>
    <n v="1201200"/>
    <n v="0"/>
    <n v="0"/>
    <n v="1201200"/>
    <n v="0"/>
    <n v="0"/>
    <n v="0"/>
    <n v="0"/>
    <n v="551791.85"/>
    <n v="1962284.4500000002"/>
    <s v="GBP"/>
    <n v="211385.52600000007"/>
    <n v="1635983.0520000001"/>
    <s v="&gt;5 Years"/>
    <n v="278495.19820583117"/>
    <n v="2611113.8035409292"/>
    <n v="281280.15018788952"/>
    <n v="2176920.8482675473"/>
    <n v="1.0000000000000144E-2"/>
    <n v="2092.9260000000068"/>
    <n v="2332618.6053350982"/>
  </r>
  <r>
    <s v="Employee 160"/>
    <x v="1"/>
    <s v="Mumbai"/>
    <s v="India"/>
    <s v="Asia-Pacific"/>
    <d v="2008-04-01T00:00:00"/>
    <d v="2022-12-01T00:00:00"/>
    <s v="Operating Platform"/>
    <s v="P"/>
    <s v="H"/>
    <s v="INR"/>
    <n v="1234200"/>
    <n v="156750"/>
    <n v="0"/>
    <n v="0"/>
    <n v="156750"/>
    <n v="0"/>
    <n v="0"/>
    <n v="8375"/>
    <n v="8375"/>
    <n v="0"/>
    <n v="1399325"/>
    <s v="INR"/>
    <n v="1308252"/>
    <n v="2782659"/>
    <s v="&gt;5 Years"/>
    <n v="18289.18608528137"/>
    <n v="20736.116771014709"/>
    <n v="19386.537250398251"/>
    <n v="41235.268402919275"/>
    <n v="5.9999999999999935E-2"/>
    <n v="74052"/>
    <n v="2446.9306857333395"/>
  </r>
  <r>
    <s v="Employee 1600"/>
    <x v="0"/>
    <s v="London"/>
    <s v="United Kingdom"/>
    <s v="EMEA"/>
    <d v="2021-07-06T00:00:00"/>
    <d v="2022-12-01T00:00:00"/>
    <s v="Investments Platform"/>
    <s v="L"/>
    <s v="B"/>
    <s v="GBP"/>
    <n v="135355.00000000003"/>
    <n v="145424.4"/>
    <n v="0"/>
    <n v="0"/>
    <n v="145424.4"/>
    <n v="0"/>
    <n v="0"/>
    <n v="0"/>
    <n v="0"/>
    <n v="0"/>
    <n v="280779.40000000002"/>
    <s v="GBP"/>
    <n v="151597.60000000003"/>
    <n v="466070.52800000005"/>
    <s v="1-5 Years"/>
    <n v="180110.13076023842"/>
    <n v="373619.10863123846"/>
    <n v="201723.34645146702"/>
    <n v="620176.74811845412"/>
    <n v="0.11999999999999995"/>
    <n v="16242.600000000006"/>
    <n v="193508.97787100004"/>
  </r>
  <r>
    <s v="Employee 1601"/>
    <x v="0"/>
    <s v="San Francisco"/>
    <s v="United States of America"/>
    <s v="Americas"/>
    <d v="2021-08-02T00:00:00"/>
    <d v="2022-12-01T00:00:00"/>
    <s v="ETF and Index Investments Platform"/>
    <s v="C"/>
    <s v="Z"/>
    <s v="USD"/>
    <n v="196020.00000000006"/>
    <n v="65620.5"/>
    <n v="0"/>
    <n v="0"/>
    <n v="65620.5"/>
    <n v="0"/>
    <n v="0"/>
    <n v="0"/>
    <n v="0"/>
    <n v="0"/>
    <n v="261640.50000000006"/>
    <s v="USD"/>
    <n v="225423.00000000006"/>
    <n v="526309.57500000007"/>
    <s v="1-5 Years"/>
    <n v="196020.00000000006"/>
    <n v="261640.50000000006"/>
    <n v="225423.00000000006"/>
    <n v="526309.57500000007"/>
    <n v="0.14999999999999997"/>
    <n v="29403"/>
    <n v="65620.5"/>
  </r>
  <r>
    <s v="Employee 1602"/>
    <x v="1"/>
    <s v="London"/>
    <s v="United Kingdom"/>
    <s v="EMEA"/>
    <d v="2021-08-02T00:00:00"/>
    <d v="2022-12-01T00:00:00"/>
    <s v="Client Businesses Platform"/>
    <s v="B"/>
    <s v="P"/>
    <s v="GBP"/>
    <n v="49693.380000000005"/>
    <n v="5538.5000000000009"/>
    <n v="0"/>
    <n v="0"/>
    <n v="5538.5000000000009"/>
    <n v="0"/>
    <n v="0"/>
    <n v="0"/>
    <n v="0"/>
    <n v="0"/>
    <n v="55231.880000000005"/>
    <s v="GBP"/>
    <n v="50190.313800000004"/>
    <n v="105974.51260000002"/>
    <s v="1-5 Years"/>
    <n v="66124.496100758857"/>
    <n v="73494.301126177801"/>
    <n v="66785.741061766443"/>
    <n v="141014.98519920604"/>
    <n v="9.9999999999999534E-3"/>
    <n v="496.93379999999888"/>
    <n v="7369.8050254189438"/>
  </r>
  <r>
    <s v="Employee 1603"/>
    <x v="4"/>
    <s v="Wilmington"/>
    <s v="United States of America"/>
    <s v="Americas"/>
    <d v="2021-08-02T00:00:00"/>
    <d v="2022-12-01T00:00:00"/>
    <s v="Operating Platform"/>
    <s v="T"/>
    <s v="K"/>
    <s v="USD"/>
    <n v="211860.00000000003"/>
    <n v="122980"/>
    <n v="0"/>
    <n v="0"/>
    <n v="122980"/>
    <n v="0"/>
    <n v="0"/>
    <n v="0"/>
    <n v="0"/>
    <n v="0"/>
    <n v="334840"/>
    <s v="USD"/>
    <n v="241520.40000000005"/>
    <n v="623238.00000000012"/>
    <s v="1-5 Years"/>
    <n v="211860.00000000003"/>
    <n v="334840"/>
    <n v="241520.40000000005"/>
    <n v="623238.00000000012"/>
    <n v="0.1400000000000001"/>
    <n v="29660.400000000023"/>
    <n v="122979.99999999997"/>
  </r>
  <r>
    <s v="Employee 1604"/>
    <x v="3"/>
    <s v="San Francisco"/>
    <s v="United States of America"/>
    <s v="Americas"/>
    <d v="2021-08-02T00:00:00"/>
    <d v="2022-12-01T00:00:00"/>
    <s v="Operating Platform"/>
    <s v="X"/>
    <s v="O"/>
    <s v="USD"/>
    <n v="208725.00000000003"/>
    <n v="86130.000000000015"/>
    <n v="0"/>
    <n v="0"/>
    <n v="86130.000000000015"/>
    <n v="0"/>
    <n v="0"/>
    <n v="0"/>
    <n v="0"/>
    <n v="0"/>
    <n v="294855.00000000006"/>
    <s v="USD"/>
    <n v="231684.75000000006"/>
    <n v="558973.80000000016"/>
    <s v="1-5 Years"/>
    <n v="208725.00000000003"/>
    <n v="294855.00000000006"/>
    <n v="231684.75000000006"/>
    <n v="558973.80000000016"/>
    <n v="0.11000000000000013"/>
    <n v="22959.750000000029"/>
    <n v="86130.000000000029"/>
  </r>
  <r>
    <s v="Employee 1605"/>
    <x v="3"/>
    <s v="San Francisco"/>
    <s v="United States of America"/>
    <s v="Americas"/>
    <d v="2021-08-02T00:00:00"/>
    <d v="2022-12-01T00:00:00"/>
    <s v="Operating Platform"/>
    <s v="R"/>
    <s v="M"/>
    <s v="USD"/>
    <n v="188870.00000000003"/>
    <n v="57565.200000000004"/>
    <n v="0"/>
    <n v="0"/>
    <n v="57565.200000000004"/>
    <n v="0"/>
    <n v="0"/>
    <n v="0"/>
    <n v="0"/>
    <n v="0"/>
    <n v="246435.20000000004"/>
    <s v="USD"/>
    <n v="203979.60000000003"/>
    <n v="470129.61600000004"/>
    <s v="1-5 Years"/>
    <n v="188870.00000000003"/>
    <n v="246435.20000000004"/>
    <n v="203979.60000000003"/>
    <n v="470129.61600000004"/>
    <n v="8.0000000000000016E-2"/>
    <n v="15109.600000000006"/>
    <n v="57565.200000000012"/>
  </r>
  <r>
    <s v="Employee 1606"/>
    <x v="0"/>
    <s v="Sydney"/>
    <s v="Australia"/>
    <s v="Asia-Pacific"/>
    <d v="2021-08-02T00:00:00"/>
    <d v="2022-12-01T00:00:00"/>
    <s v="Client Businesses Platform"/>
    <s v="K"/>
    <s v="F"/>
    <s v="AUD"/>
    <n v="344080"/>
    <n v="163350.00000000003"/>
    <n v="0"/>
    <n v="0"/>
    <n v="163350.00000000003"/>
    <n v="0"/>
    <n v="0"/>
    <n v="0"/>
    <n v="0"/>
    <n v="0"/>
    <n v="507430"/>
    <s v="AUD"/>
    <n v="350961.60000000003"/>
    <n v="868540.20000000019"/>
    <s v="1-5 Years"/>
    <n v="260348.13200917075"/>
    <n v="383946.9095135245"/>
    <n v="265555.09464935417"/>
    <n v="657180.94235314929"/>
    <n v="2.0000000000000039E-2"/>
    <n v="6881.6000000000349"/>
    <n v="123598.77750435375"/>
  </r>
  <r>
    <s v="Employee 1607"/>
    <x v="0"/>
    <s v="Wilmington"/>
    <s v="United States of America"/>
    <s v="Americas"/>
    <d v="2021-08-02T00:00:00"/>
    <d v="2022-12-01T00:00:00"/>
    <s v="Operating Platform"/>
    <s v="A"/>
    <s v="E"/>
    <s v="USD"/>
    <n v="160886"/>
    <n v="54450.000000000007"/>
    <n v="0"/>
    <n v="0"/>
    <n v="54450.000000000007"/>
    <n v="0"/>
    <n v="0"/>
    <n v="0"/>
    <n v="0"/>
    <n v="0"/>
    <n v="215336"/>
    <s v="USD"/>
    <n v="164103.72"/>
    <n v="383746.44000000006"/>
    <s v="1-5 Years"/>
    <n v="160886"/>
    <n v="215336"/>
    <n v="164103.72"/>
    <n v="383746.44000000006"/>
    <n v="2.0000000000000007E-2"/>
    <n v="3217.7200000000012"/>
    <n v="54450"/>
  </r>
  <r>
    <s v="Employee 1608"/>
    <x v="0"/>
    <s v="San Francisco"/>
    <s v="United States of America"/>
    <s v="Americas"/>
    <d v="2021-06-28T00:00:00"/>
    <d v="2022-12-01T00:00:00"/>
    <s v="Client Businesses Platform"/>
    <s v="C"/>
    <s v="T"/>
    <s v="USD"/>
    <n v="213180.00000000006"/>
    <n v="133980"/>
    <n v="0"/>
    <n v="0"/>
    <n v="133980"/>
    <n v="0"/>
    <n v="0"/>
    <n v="0"/>
    <n v="0"/>
    <n v="0"/>
    <n v="347160.00000000006"/>
    <s v="USD"/>
    <n v="234498.00000000009"/>
    <n v="616374.00000000012"/>
    <s v="1-5 Years"/>
    <n v="213180.00000000006"/>
    <n v="347160.00000000006"/>
    <n v="234498.00000000009"/>
    <n v="616374.00000000012"/>
    <n v="0.1000000000000001"/>
    <n v="21318.000000000029"/>
    <n v="133980"/>
  </r>
  <r>
    <s v="Employee 1609"/>
    <x v="0"/>
    <s v="San Francisco"/>
    <s v="United States of America"/>
    <s v="Americas"/>
    <d v="2021-07-26T00:00:00"/>
    <d v="2022-12-01T00:00:00"/>
    <s v="Investments Platform"/>
    <s v="V"/>
    <s v="O"/>
    <s v="USD"/>
    <n v="213675.00000000006"/>
    <n v="0"/>
    <n v="171700"/>
    <n v="0"/>
    <n v="171700"/>
    <n v="0"/>
    <n v="0"/>
    <n v="0"/>
    <n v="0"/>
    <n v="0"/>
    <n v="385375.00000000006"/>
    <s v="USD"/>
    <n v="220085.25000000006"/>
    <n v="440170.50000000012"/>
    <s v="1-5 Years"/>
    <n v="213675.00000000006"/>
    <n v="385375.00000000006"/>
    <n v="220085.25000000006"/>
    <n v="440170.50000000012"/>
    <n v="2.9999999999999992E-2"/>
    <n v="6410.25"/>
    <n v="171700"/>
  </r>
  <r>
    <s v="Employee 161"/>
    <x v="3"/>
    <s v="London"/>
    <s v="United Kingdom"/>
    <s v="EMEA"/>
    <d v="2008-06-02T00:00:00"/>
    <d v="2022-12-01T00:00:00"/>
    <s v="Operating Platform"/>
    <s v="S"/>
    <s v="C"/>
    <s v="GBP"/>
    <n v="79233"/>
    <n v="3168.0000000000005"/>
    <n v="0"/>
    <n v="0"/>
    <n v="3168.0000000000005"/>
    <n v="0"/>
    <n v="0"/>
    <n v="0"/>
    <n v="0"/>
    <n v="0"/>
    <n v="82401"/>
    <s v="GBP"/>
    <n v="84779.31"/>
    <n v="172948.38"/>
    <s v="&gt;5 Years"/>
    <n v="105431.39145599326"/>
    <n v="109646.89065623289"/>
    <n v="112811.58885791278"/>
    <n v="230133.76186008198"/>
    <n v="6.999999999999991E-2"/>
    <n v="5546.3099999999977"/>
    <n v="4215.499200239632"/>
  </r>
  <r>
    <s v="Employee 1610"/>
    <x v="7"/>
    <s v="London"/>
    <s v="United Kingdom"/>
    <s v="EMEA"/>
    <d v="2021-07-26T00:00:00"/>
    <d v="2022-12-01T00:00:00"/>
    <s v="ETF and Index Investments Platform"/>
    <s v="C"/>
    <s v="T"/>
    <s v="GBP"/>
    <n v="57684.000000000015"/>
    <n v="23650.000000000004"/>
    <n v="0"/>
    <n v="0"/>
    <n v="23650.000000000004"/>
    <n v="0"/>
    <n v="0"/>
    <n v="0"/>
    <n v="0"/>
    <n v="0"/>
    <n v="81334.000000000015"/>
    <s v="GBP"/>
    <n v="58260.840000000018"/>
    <n v="140408.18000000005"/>
    <s v="1-5 Years"/>
    <n v="76757.214604363297"/>
    <n v="108227.0871061522"/>
    <n v="77524.786750406929"/>
    <n v="186834.14472762067"/>
    <n v="9.999999999999995E-3"/>
    <n v="576.84000000000378"/>
    <n v="31469.872501788908"/>
  </r>
  <r>
    <s v="Employee 1611"/>
    <x v="0"/>
    <s v="London"/>
    <s v="United Kingdom"/>
    <s v="EMEA"/>
    <d v="2021-07-06T00:00:00"/>
    <d v="2022-12-01T00:00:00"/>
    <s v="Investments Platform"/>
    <s v="B"/>
    <s v="V"/>
    <s v="GBP"/>
    <n v="96800.000000000015"/>
    <n v="277695"/>
    <n v="0"/>
    <n v="0"/>
    <n v="277695"/>
    <n v="0"/>
    <n v="0"/>
    <n v="0"/>
    <n v="0"/>
    <n v="0"/>
    <n v="374495"/>
    <s v="GBP"/>
    <n v="104544.00000000003"/>
    <n v="508998.60000000009"/>
    <s v="1-5 Years"/>
    <n v="128806.92000732206"/>
    <n v="498321.77177832718"/>
    <n v="139111.47360790786"/>
    <n v="677298.98712850129"/>
    <n v="8.0000000000000279E-2"/>
    <n v="7744.0000000000146"/>
    <n v="369514.85177100514"/>
  </r>
  <r>
    <s v="Employee 1612"/>
    <x v="0"/>
    <s v="Copenhagen"/>
    <s v="Denmark"/>
    <s v="EMEA"/>
    <d v="2021-07-06T00:00:00"/>
    <d v="2022-12-01T00:00:00"/>
    <s v="Operating Platform"/>
    <s v="W"/>
    <s v="T"/>
    <s v="DKK"/>
    <n v="924000.00000000023"/>
    <n v="68607"/>
    <n v="0"/>
    <n v="0"/>
    <n v="68607"/>
    <n v="0"/>
    <n v="0"/>
    <n v="0"/>
    <n v="0"/>
    <n v="0"/>
    <n v="992607.00000000023"/>
    <s v="DKK"/>
    <n v="979440.00000000035"/>
    <n v="2031603.4200000009"/>
    <s v="1-5 Years"/>
    <n v="144905.94443703888"/>
    <n v="155665.21081148903"/>
    <n v="153600.30110326124"/>
    <n v="318605.42456343962"/>
    <n v="6.0000000000000192E-2"/>
    <n v="55440.000000000116"/>
    <n v="10759.266374450148"/>
  </r>
  <r>
    <s v="Employee 1613"/>
    <x v="0"/>
    <s v="San Francisco"/>
    <s v="United States of America"/>
    <s v="Americas"/>
    <d v="2021-07-05T00:00:00"/>
    <d v="2022-12-01T00:00:00"/>
    <s v="Investments Platform"/>
    <s v="M"/>
    <s v="A"/>
    <s v="USD"/>
    <n v="184800"/>
    <n v="0"/>
    <n v="322400"/>
    <n v="0"/>
    <n v="322400"/>
    <n v="0"/>
    <n v="0"/>
    <n v="0"/>
    <n v="0"/>
    <n v="0"/>
    <n v="507200"/>
    <s v="USD"/>
    <n v="188496"/>
    <n v="376992"/>
    <s v="1-5 Years"/>
    <n v="184800"/>
    <n v="507200"/>
    <n v="188496"/>
    <n v="376992"/>
    <n v="0.02"/>
    <n v="3696"/>
    <n v="322400"/>
  </r>
  <r>
    <s v="Employee 1614"/>
    <x v="3"/>
    <s v="San Francisco"/>
    <s v="United States of America"/>
    <s v="Americas"/>
    <d v="2021-07-05T00:00:00"/>
    <d v="2022-12-01T00:00:00"/>
    <s v="Operating Platform"/>
    <s v="T"/>
    <s v="T"/>
    <s v="USD"/>
    <n v="124630.00000000001"/>
    <n v="7672.4999999999991"/>
    <n v="0"/>
    <n v="0"/>
    <n v="7672.4999999999991"/>
    <n v="0"/>
    <n v="0"/>
    <n v="0"/>
    <n v="0"/>
    <n v="0"/>
    <n v="132302.5"/>
    <s v="USD"/>
    <n v="135846.70000000001"/>
    <n v="280056.42500000005"/>
    <s v="1-5 Years"/>
    <n v="124630.00000000001"/>
    <n v="132302.5"/>
    <n v="135846.70000000001"/>
    <n v="280056.42500000005"/>
    <n v="8.9999999999999969E-2"/>
    <n v="11216.699999999997"/>
    <n v="7672.4999999999854"/>
  </r>
  <r>
    <s v="Employee 1615"/>
    <x v="0"/>
    <s v="New York"/>
    <s v="United States of America"/>
    <s v="Americas"/>
    <d v="2021-07-12T00:00:00"/>
    <d v="2022-12-01T00:00:00"/>
    <s v="Investments Platform"/>
    <s v="F"/>
    <s v="A"/>
    <s v="USD"/>
    <n v="215600.00000000006"/>
    <n v="325325"/>
    <n v="0"/>
    <n v="0"/>
    <n v="325325"/>
    <n v="0"/>
    <n v="0"/>
    <n v="0"/>
    <n v="0"/>
    <n v="0"/>
    <n v="540925"/>
    <s v="USD"/>
    <n v="247940.00000000006"/>
    <n v="870003.75000000023"/>
    <s v="1-5 Years"/>
    <n v="215600.00000000006"/>
    <n v="540925"/>
    <n v="247940.00000000006"/>
    <n v="870003.75000000023"/>
    <n v="0.14999999999999997"/>
    <n v="32340"/>
    <n v="325324.99999999994"/>
  </r>
  <r>
    <s v="Employee 1616"/>
    <x v="4"/>
    <s v="Washington"/>
    <s v="United States of America"/>
    <s v="Americas"/>
    <d v="2021-07-06T00:00:00"/>
    <d v="2022-12-01T00:00:00"/>
    <s v="Client Businesses Platform"/>
    <s v="W"/>
    <s v="P"/>
    <s v="USD"/>
    <n v="265650"/>
    <n v="143550"/>
    <n v="0"/>
    <n v="0"/>
    <n v="143550"/>
    <n v="0"/>
    <n v="0"/>
    <n v="0"/>
    <n v="0"/>
    <n v="0"/>
    <n v="409200"/>
    <s v="USD"/>
    <n v="278932.5"/>
    <n v="708592.5"/>
    <s v="1-5 Years"/>
    <n v="265650"/>
    <n v="409200"/>
    <n v="278932.5"/>
    <n v="708592.5"/>
    <n v="0.05"/>
    <n v="13282.5"/>
    <n v="143550"/>
  </r>
  <r>
    <s v="Employee 1617"/>
    <x v="3"/>
    <s v="Wilmington"/>
    <s v="United States of America"/>
    <s v="Americas"/>
    <d v="2021-07-26T00:00:00"/>
    <d v="2022-12-01T00:00:00"/>
    <s v="Operating Platform"/>
    <s v="U"/>
    <s v="M"/>
    <s v="USD"/>
    <n v="185130.00000000003"/>
    <n v="38280"/>
    <n v="0"/>
    <n v="0"/>
    <n v="38280"/>
    <n v="0"/>
    <n v="0"/>
    <n v="0"/>
    <n v="0"/>
    <n v="0"/>
    <n v="223410.00000000003"/>
    <s v="USD"/>
    <n v="186981.30000000002"/>
    <n v="412625.4"/>
    <s v="1-5 Years"/>
    <n v="185130.00000000003"/>
    <n v="223410.00000000003"/>
    <n v="186981.30000000002"/>
    <n v="412625.4"/>
    <n v="9.999999999999936E-3"/>
    <n v="1851.2999999999884"/>
    <n v="38280"/>
  </r>
  <r>
    <s v="Employee 1618"/>
    <x v="0"/>
    <s v="London"/>
    <s v="United Kingdom"/>
    <s v="EMEA"/>
    <d v="2021-07-05T00:00:00"/>
    <d v="2022-12-01T00:00:00"/>
    <s v="Operating Platform"/>
    <s v="Q"/>
    <s v="U"/>
    <s v="GBP"/>
    <n v="127765"/>
    <n v="26796.000000000004"/>
    <n v="0"/>
    <n v="0"/>
    <n v="26796.000000000004"/>
    <n v="0"/>
    <n v="0"/>
    <n v="0"/>
    <n v="0"/>
    <n v="0"/>
    <n v="154561"/>
    <s v="GBP"/>
    <n v="132875.6"/>
    <n v="293619.04000000004"/>
    <s v="1-5 Years"/>
    <n v="170010.49725966426"/>
    <n v="205666.59466169114"/>
    <n v="176810.91715005084"/>
    <n v="390704.17559820967"/>
    <n v="4.0000000000000036E-2"/>
    <n v="5110.6000000000058"/>
    <n v="35656.097402026877"/>
  </r>
  <r>
    <s v="Employee 1619"/>
    <x v="6"/>
    <s v="London"/>
    <s v="United Kingdom"/>
    <s v="EMEA"/>
    <d v="2021-07-12T00:00:00"/>
    <d v="2022-12-01T00:00:00"/>
    <s v="Operating Platform"/>
    <s v="T"/>
    <s v="K"/>
    <s v="GBP"/>
    <n v="53509.500000000007"/>
    <n v="10883.4"/>
    <n v="0"/>
    <n v="0"/>
    <n v="10883.4"/>
    <n v="0"/>
    <n v="0"/>
    <n v="0"/>
    <n v="0"/>
    <n v="0"/>
    <n v="64392.900000000009"/>
    <s v="GBP"/>
    <n v="54579.69000000001"/>
    <n v="120260.44800000003"/>
    <s v="1-5 Years"/>
    <n v="71202.416179047519"/>
    <n v="85684.412389870748"/>
    <n v="72626.464502628471"/>
    <n v="160024.56514029665"/>
    <n v="2.0000000000000018E-2"/>
    <n v="1070.1900000000023"/>
    <n v="14481.996210823228"/>
  </r>
  <r>
    <s v="Employee 162"/>
    <x v="0"/>
    <s v="London"/>
    <s v="United Kingdom"/>
    <s v="EMEA"/>
    <d v="2008-04-28T00:00:00"/>
    <d v="2022-12-01T00:00:00"/>
    <s v="Corporate and Risk Platform"/>
    <s v="D"/>
    <s v="F"/>
    <s v="GBP"/>
    <n v="103083.75000000001"/>
    <n v="22346.500000000004"/>
    <n v="0"/>
    <n v="0"/>
    <n v="22346.500000000004"/>
    <n v="0"/>
    <n v="0"/>
    <n v="0"/>
    <n v="0"/>
    <n v="0"/>
    <n v="125430.25000000001"/>
    <s v="GBP"/>
    <n v="111330.45000000003"/>
    <n v="246795.12000000005"/>
    <s v="&gt;5 Years"/>
    <n v="137168.39194529736"/>
    <n v="166903.76217198768"/>
    <n v="148141.86330092116"/>
    <n v="328397.92644666787"/>
    <n v="8.0000000000000071E-2"/>
    <n v="8246.7000000000116"/>
    <n v="29735.370226690313"/>
  </r>
  <r>
    <s v="Employee 1620"/>
    <x v="4"/>
    <s v="Toronto"/>
    <s v="Canada"/>
    <s v="Americas"/>
    <d v="2021-07-19T00:00:00"/>
    <d v="2022-12-01T00:00:00"/>
    <s v="Regional Platform"/>
    <s v="G"/>
    <s v="Q"/>
    <s v="CAD"/>
    <n v="266915"/>
    <n v="272250"/>
    <n v="0"/>
    <n v="0"/>
    <n v="272250"/>
    <n v="0"/>
    <n v="0"/>
    <n v="0"/>
    <n v="0"/>
    <n v="0"/>
    <n v="539165"/>
    <s v="CAD"/>
    <n v="282929.90000000002"/>
    <n v="854444.8"/>
    <s v="1-5 Years"/>
    <n v="205762.41134751774"/>
    <n v="415637.52698119025"/>
    <n v="218108.15602836883"/>
    <n v="658683.93462843052"/>
    <n v="6.0000000000000109E-2"/>
    <n v="16014.900000000023"/>
    <n v="209875.11563367251"/>
  </r>
  <r>
    <s v="Employee 1621"/>
    <x v="4"/>
    <s v="San Francisco"/>
    <s v="United States of America"/>
    <s v="Americas"/>
    <d v="2021-07-06T00:00:00"/>
    <d v="2022-12-01T00:00:00"/>
    <s v="ETF and Index Investments Platform"/>
    <s v="A"/>
    <s v="C"/>
    <s v="USD"/>
    <n v="266200.00000000006"/>
    <n v="879890.00000000012"/>
    <n v="0"/>
    <n v="0"/>
    <n v="879890.00000000012"/>
    <n v="0"/>
    <n v="0"/>
    <n v="0"/>
    <n v="0"/>
    <n v="0"/>
    <n v="1146090.0000000002"/>
    <s v="USD"/>
    <n v="303468.00000000012"/>
    <n v="1610010.6000000006"/>
    <s v="1-5 Years"/>
    <n v="266200.00000000006"/>
    <n v="1146090.0000000002"/>
    <n v="303468.00000000012"/>
    <n v="1610010.6000000006"/>
    <n v="0.14000000000000018"/>
    <n v="37268.000000000058"/>
    <n v="879890.00000000023"/>
  </r>
  <r>
    <s v="Employee 1622"/>
    <x v="1"/>
    <s v="Edinburgh"/>
    <s v="United Kingdom"/>
    <s v="EMEA"/>
    <d v="2021-07-05T00:00:00"/>
    <d v="2022-12-01T00:00:00"/>
    <s v="Corporate and Risk Platform"/>
    <s v="M"/>
    <s v="A"/>
    <s v="GBP"/>
    <n v="47124.000000000007"/>
    <n v="6316.2000000000007"/>
    <n v="0"/>
    <n v="0"/>
    <n v="6316.2000000000007"/>
    <n v="0"/>
    <n v="0"/>
    <n v="0"/>
    <n v="0"/>
    <n v="0"/>
    <n v="53440.200000000012"/>
    <s v="GBP"/>
    <n v="51836.400000000009"/>
    <n v="110620.62000000002"/>
    <s v="1-5 Years"/>
    <n v="62705.550603564516"/>
    <n v="71110.20213404228"/>
    <n v="68976.105663920971"/>
    <n v="147197.32801136747"/>
    <n v="0.10000000000000006"/>
    <n v="4712.4000000000015"/>
    <n v="8404.651530477764"/>
  </r>
  <r>
    <s v="Employee 1623"/>
    <x v="5"/>
    <s v="San Francisco"/>
    <s v="United States of America"/>
    <s v="Americas"/>
    <d v="2021-07-05T00:00:00"/>
    <d v="2022-12-01T00:00:00"/>
    <s v="Investments Platform"/>
    <s v="I"/>
    <s v="S"/>
    <s v="USD"/>
    <n v="116600.00000000001"/>
    <n v="60720"/>
    <n v="10200"/>
    <n v="0"/>
    <n v="70920"/>
    <n v="0"/>
    <n v="1190"/>
    <n v="0"/>
    <n v="1190"/>
    <n v="0"/>
    <n v="188710"/>
    <s v="USD"/>
    <n v="129426.00000000003"/>
    <n v="326251.20000000007"/>
    <s v="1-5 Years"/>
    <n v="116600.00000000001"/>
    <n v="188710"/>
    <n v="129426.00000000003"/>
    <n v="326251.20000000007"/>
    <n v="0.11000000000000011"/>
    <n v="12826.000000000015"/>
    <n v="72109.999999999985"/>
  </r>
  <r>
    <s v="Employee 1624"/>
    <x v="4"/>
    <s v="San Francisco"/>
    <s v="United States of America"/>
    <s v="Americas"/>
    <d v="2005-08-30T00:00:00"/>
    <d v="2022-12-01T00:00:00"/>
    <s v="ETF and Index Investments Platform"/>
    <s v="X"/>
    <s v="Y"/>
    <s v="USD"/>
    <n v="246400.00000000006"/>
    <n v="469480"/>
    <n v="0"/>
    <n v="0"/>
    <n v="469480"/>
    <n v="0"/>
    <n v="0"/>
    <n v="0"/>
    <n v="0"/>
    <n v="0"/>
    <n v="715880"/>
    <s v="USD"/>
    <n v="280896.00000000012"/>
    <n v="1096999.2000000004"/>
    <s v="&gt;5 Years"/>
    <n v="246400.00000000006"/>
    <n v="715880"/>
    <n v="280896.00000000012"/>
    <n v="1096999.2000000004"/>
    <n v="0.14000000000000021"/>
    <n v="34496.000000000058"/>
    <n v="469479.99999999994"/>
  </r>
  <r>
    <s v="Employee 1625"/>
    <x v="0"/>
    <s v="Bogota"/>
    <s v="Colombia"/>
    <s v="Americas"/>
    <d v="2021-07-12T00:00:00"/>
    <d v="2022-12-01T00:00:00"/>
    <s v="Regional Platform"/>
    <s v="O"/>
    <s v="V"/>
    <s v="COP"/>
    <n v="369638027"/>
    <n v="645841405"/>
    <n v="0"/>
    <n v="0"/>
    <n v="645841405"/>
    <n v="0"/>
    <n v="0"/>
    <n v="0"/>
    <n v="0"/>
    <n v="0"/>
    <n v="1015479432"/>
    <s v="COP"/>
    <n v="388119928.35000002"/>
    <n v="1454373331.9500003"/>
    <s v="1-5 Years"/>
    <n v="127990.78498825314"/>
    <n v="351619.69317920157"/>
    <n v="134390.3242376658"/>
    <n v="503591.00207582756"/>
    <n v="0.05"/>
    <n v="18481901.350000024"/>
    <n v="223628.90819094842"/>
  </r>
  <r>
    <s v="Employee 1626"/>
    <x v="4"/>
    <s v="Tel-Aviv"/>
    <s v="Israel"/>
    <s v="EMEA"/>
    <d v="2021-07-12T00:00:00"/>
    <d v="2022-12-01T00:00:00"/>
    <s v="ETF and Index Investments Platform"/>
    <s v="C"/>
    <s v="D"/>
    <s v="GBP"/>
    <n v="141240"/>
    <n v="191400.00000000003"/>
    <n v="0"/>
    <n v="0"/>
    <n v="191400.00000000003"/>
    <n v="0"/>
    <n v="0"/>
    <n v="0"/>
    <n v="0"/>
    <n v="0"/>
    <n v="332640"/>
    <s v="GBP"/>
    <n v="156776.40000000002"/>
    <n v="526006.80000000005"/>
    <s v="1-5 Years"/>
    <n v="187941.00601068352"/>
    <n v="442627.41602516122"/>
    <n v="208614.51667185876"/>
    <n v="699930.94845978776"/>
    <n v="0.11000000000000029"/>
    <n v="15536.400000000023"/>
    <n v="254686.4100144777"/>
  </r>
  <r>
    <s v="Employee 1627"/>
    <x v="0"/>
    <s v="New York"/>
    <s v="United States of America"/>
    <s v="Americas"/>
    <d v="2021-07-12T00:00:00"/>
    <d v="2022-12-01T00:00:00"/>
    <s v="Operating Platform"/>
    <s v="L"/>
    <s v="R"/>
    <s v="GBP"/>
    <n v="134310.00000000003"/>
    <n v="63360"/>
    <n v="1000"/>
    <n v="500"/>
    <n v="64860"/>
    <n v="3000"/>
    <n v="0"/>
    <n v="500"/>
    <n v="3500"/>
    <n v="15000"/>
    <n v="217670.00000000003"/>
    <s v="GBP"/>
    <n v="147741.00000000006"/>
    <n v="513469.00000000012"/>
    <s v="1-5 Years"/>
    <n v="178719.60151015938"/>
    <n v="289642.58551646478"/>
    <n v="196591.56166117534"/>
    <n v="683247.52488883946"/>
    <n v="0.1000000000000001"/>
    <n v="13431.000000000029"/>
    <n v="110922.9840063054"/>
  </r>
  <r>
    <s v="Employee 1628"/>
    <x v="0"/>
    <s v="San Francisco"/>
    <s v="United States of America"/>
    <s v="Americas"/>
    <d v="2021-07-12T00:00:00"/>
    <d v="2022-12-01T00:00:00"/>
    <s v="Operating Platform"/>
    <s v="S"/>
    <s v="I"/>
    <s v="USD"/>
    <n v="241109.00000000003"/>
    <n v="163663.5"/>
    <n v="0"/>
    <n v="0"/>
    <n v="163663.5"/>
    <n v="0"/>
    <n v="0"/>
    <n v="0"/>
    <n v="0"/>
    <n v="0"/>
    <n v="404772.5"/>
    <s v="USD"/>
    <n v="257986.63000000003"/>
    <n v="691093.20500000007"/>
    <s v="1-5 Years"/>
    <n v="241109.00000000003"/>
    <n v="404772.5"/>
    <n v="257986.63000000003"/>
    <n v="691093.20500000007"/>
    <n v="7.0000000000000007E-2"/>
    <n v="16877.630000000005"/>
    <n v="163663.49999999997"/>
  </r>
  <r>
    <s v="Employee 1629"/>
    <x v="4"/>
    <s v="San Francisco"/>
    <s v="United States of America"/>
    <s v="Americas"/>
    <d v="2021-07-12T00:00:00"/>
    <d v="2022-12-01T00:00:00"/>
    <s v="Investments Platform"/>
    <s v="S"/>
    <s v="Z"/>
    <s v="USD"/>
    <n v="247170.00000000006"/>
    <n v="402101.70000000007"/>
    <n v="3071139.32"/>
    <n v="0"/>
    <n v="3473241.02"/>
    <n v="0"/>
    <n v="0"/>
    <n v="0"/>
    <n v="0"/>
    <n v="0"/>
    <n v="3720411.02"/>
    <s v="USD"/>
    <n v="257056.80000000008"/>
    <n v="932299.36800000025"/>
    <s v="1-5 Years"/>
    <n v="247170.00000000006"/>
    <n v="3720411.02"/>
    <n v="257056.80000000008"/>
    <n v="932299.36800000025"/>
    <n v="4.0000000000000063E-2"/>
    <n v="9886.8000000000175"/>
    <n v="3473241.02"/>
  </r>
  <r>
    <s v="Employee 163"/>
    <x v="1"/>
    <s v="San Francisco"/>
    <s v="United States of America"/>
    <s v="Americas"/>
    <d v="2008-05-05T00:00:00"/>
    <d v="2022-12-01T00:00:00"/>
    <s v="Operating Platform"/>
    <s v="G"/>
    <s v="F"/>
    <s v="USD"/>
    <n v="189674.09999999998"/>
    <n v="39039"/>
    <n v="0"/>
    <n v="0"/>
    <n v="39039"/>
    <n v="0"/>
    <n v="0"/>
    <n v="0"/>
    <n v="0"/>
    <n v="0"/>
    <n v="228713.09999999998"/>
    <s v="USD"/>
    <n v="202951.28699999998"/>
    <n v="447674.304"/>
    <s v="&gt;5 Years"/>
    <n v="189674.09999999998"/>
    <n v="228713.09999999998"/>
    <n v="202951.28699999998"/>
    <n v="447674.304"/>
    <n v="7.0000000000000034E-2"/>
    <n v="13277.187000000005"/>
    <n v="39039"/>
  </r>
  <r>
    <s v="Employee 1630"/>
    <x v="0"/>
    <s v="San Francisco"/>
    <s v="United States of America"/>
    <s v="Americas"/>
    <d v="2021-11-02T00:00:00"/>
    <d v="2022-12-01T00:00:00"/>
    <s v="ETF and Index Investments Platform"/>
    <s v="C"/>
    <s v="L"/>
    <s v="USD"/>
    <n v="198220.00000000003"/>
    <n v="256080"/>
    <n v="0"/>
    <n v="0"/>
    <n v="256080"/>
    <n v="0"/>
    <n v="0"/>
    <n v="0"/>
    <n v="0"/>
    <n v="0"/>
    <n v="454300"/>
    <s v="USD"/>
    <n v="212095.40000000005"/>
    <n v="698196.40000000014"/>
    <s v="1-5 Years"/>
    <n v="198220.00000000003"/>
    <n v="454300"/>
    <n v="212095.40000000005"/>
    <n v="698196.40000000014"/>
    <n v="7.0000000000000104E-2"/>
    <n v="13875.400000000023"/>
    <n v="256079.99999999997"/>
  </r>
  <r>
    <s v="Employee 1631"/>
    <x v="0"/>
    <s v="London"/>
    <s v="United Kingdom"/>
    <s v="EMEA"/>
    <d v="2021-08-02T00:00:00"/>
    <d v="2022-12-01T00:00:00"/>
    <s v="Investments Platform"/>
    <s v="Y"/>
    <s v="M"/>
    <s v="GBP"/>
    <n v="142857.00000000003"/>
    <n v="0"/>
    <n v="193920.30000000002"/>
    <n v="0"/>
    <n v="193920.30000000002"/>
    <n v="0"/>
    <n v="0"/>
    <n v="0"/>
    <n v="0"/>
    <n v="0"/>
    <n v="336777.30000000005"/>
    <s v="GBP"/>
    <n v="162856.98000000004"/>
    <n v="325713.96000000008"/>
    <s v="1-5 Years"/>
    <n v="190092.66706080586"/>
    <n v="448132.71427047421"/>
    <n v="216705.64044931871"/>
    <n v="433411.28089863743"/>
    <n v="0.14000000000000015"/>
    <n v="19999.98000000001"/>
    <n v="258040.04720966835"/>
  </r>
  <r>
    <s v="Employee 1632"/>
    <x v="0"/>
    <s v="London"/>
    <s v="United Kingdom"/>
    <s v="EMEA"/>
    <d v="2021-08-02T00:00:00"/>
    <d v="2022-12-01T00:00:00"/>
    <s v="Operating Platform"/>
    <s v="X"/>
    <s v="X"/>
    <s v="GBP"/>
    <n v="143255.75"/>
    <n v="54450.000000000007"/>
    <n v="0"/>
    <n v="0"/>
    <n v="54450.000000000007"/>
    <n v="0"/>
    <n v="0"/>
    <n v="0"/>
    <n v="0"/>
    <n v="0"/>
    <n v="197705.75"/>
    <s v="GBP"/>
    <n v="144688.3075"/>
    <n v="344371.11499999999"/>
    <s v="1-5 Years"/>
    <n v="190623.263748336"/>
    <n v="263077.15625245468"/>
    <n v="192529.49638581937"/>
    <n v="458237.42420079856"/>
    <n v="1.0000000000000024E-2"/>
    <n v="1432.5574999999953"/>
    <n v="72453.892504118674"/>
  </r>
  <r>
    <s v="Employee 1633"/>
    <x v="9"/>
    <s v="Tokyo"/>
    <s v="Japan"/>
    <s v="Asia-Pacific"/>
    <d v="2021-09-27T00:00:00"/>
    <d v="2022-12-01T00:00:00"/>
    <s v="Regional Platform"/>
    <s v="X"/>
    <s v="L"/>
    <s v="JPY"/>
    <n v="12069204.576000001"/>
    <n v="0"/>
    <n v="0"/>
    <n v="0"/>
    <n v="0"/>
    <n v="0"/>
    <n v="0"/>
    <n v="0"/>
    <n v="0"/>
    <n v="0"/>
    <n v="12069204.576000001"/>
    <s v="JPY"/>
    <n v="12793356.850560002"/>
    <n v="25586713.701120004"/>
    <s v="1-5 Years"/>
    <n v="111088.44931658154"/>
    <n v="111088.44931658154"/>
    <n v="117753.75627557644"/>
    <n v="235507.51255115287"/>
    <n v="6.0000000000000081E-2"/>
    <n v="724152.27456000075"/>
    <n v="0"/>
  </r>
  <r>
    <s v="Employee 1634"/>
    <x v="0"/>
    <s v="San Francisco"/>
    <s v="United States of America"/>
    <s v="Americas"/>
    <d v="2021-08-02T00:00:00"/>
    <d v="2022-12-01T00:00:00"/>
    <s v="Corporate and Risk Platform"/>
    <s v="I"/>
    <s v="J"/>
    <s v="USD"/>
    <n v="221760.00000000006"/>
    <n v="160820.00000000003"/>
    <n v="0"/>
    <n v="0"/>
    <n v="160820.00000000003"/>
    <n v="0"/>
    <n v="0"/>
    <n v="0"/>
    <n v="0"/>
    <n v="0"/>
    <n v="382580.00000000012"/>
    <s v="USD"/>
    <n v="250588.80000000005"/>
    <n v="682904.20000000007"/>
    <s v="1-5 Years"/>
    <n v="221760.00000000006"/>
    <n v="382580.00000000012"/>
    <n v="250588.80000000005"/>
    <n v="682904.20000000007"/>
    <n v="0.12999999999999992"/>
    <n v="28828.799999999988"/>
    <n v="160820.00000000006"/>
  </r>
  <r>
    <s v="Employee 1635"/>
    <x v="3"/>
    <s v="Zurich"/>
    <s v="Switzerland"/>
    <s v="EMEA"/>
    <d v="2021-08-02T00:00:00"/>
    <d v="2022-12-01T00:00:00"/>
    <s v="Corporate and Risk Platform"/>
    <s v="Z"/>
    <s v="P"/>
    <s v="CHF"/>
    <n v="158447.74000000002"/>
    <n v="35634.5"/>
    <n v="0"/>
    <n v="0"/>
    <n v="35634.5"/>
    <n v="0"/>
    <n v="0"/>
    <n v="0"/>
    <n v="0"/>
    <n v="0"/>
    <n v="194082.24000000002"/>
    <s v="CHF"/>
    <n v="164785.64960000003"/>
    <n v="366631.17920000007"/>
    <s v="1-5 Years"/>
    <n v="161171.53900925646"/>
    <n v="197418.61458651206"/>
    <n v="167618.40056962671"/>
    <n v="372933.75973959931"/>
    <n v="3.9999999999999945E-2"/>
    <n v="6337.9096000000136"/>
    <n v="36247.0755772556"/>
  </r>
  <r>
    <s v="Employee 1636"/>
    <x v="4"/>
    <s v="London"/>
    <s v="United Kingdom"/>
    <s v="EMEA"/>
    <d v="2021-08-02T00:00:00"/>
    <d v="2022-12-01T00:00:00"/>
    <s v="Investments Platform"/>
    <s v="B"/>
    <s v="A"/>
    <s v="GBP"/>
    <n v="158620"/>
    <n v="263296"/>
    <n v="0"/>
    <n v="0"/>
    <n v="263296"/>
    <n v="0"/>
    <n v="0"/>
    <n v="0"/>
    <n v="0"/>
    <n v="0"/>
    <n v="421916"/>
    <s v="GBP"/>
    <n v="161792.4"/>
    <n v="592146.72000000009"/>
    <s v="1-5 Years"/>
    <n v="211067.70301199818"/>
    <n v="561422.52543191414"/>
    <n v="215289.05707223812"/>
    <n v="787940.03301279061"/>
    <n v="1.999999999999991E-2"/>
    <n v="3172.3999999999942"/>
    <n v="350354.82241991593"/>
  </r>
  <r>
    <s v="Employee 1637"/>
    <x v="0"/>
    <s v="London"/>
    <s v="United Kingdom"/>
    <s v="EMEA"/>
    <d v="2021-07-19T00:00:00"/>
    <d v="2022-12-01T00:00:00"/>
    <s v="Operating Platform"/>
    <s v="A"/>
    <s v="V"/>
    <s v="GBP"/>
    <n v="133100.00000000003"/>
    <n v="25850.000000000004"/>
    <n v="0"/>
    <n v="0"/>
    <n v="25850.000000000004"/>
    <n v="0"/>
    <n v="0"/>
    <n v="0"/>
    <n v="0"/>
    <n v="0"/>
    <n v="158950.00000000003"/>
    <s v="GBP"/>
    <n v="134431.00000000003"/>
    <n v="294970.50000000006"/>
    <s v="1-5 Years"/>
    <n v="177109.51501006784"/>
    <n v="211506.81751202318"/>
    <n v="178880.61016016852"/>
    <n v="392502.49584731192"/>
    <n v="0.01"/>
    <n v="1331"/>
    <n v="34397.302501955332"/>
  </r>
  <r>
    <s v="Employee 1638"/>
    <x v="0"/>
    <s v="San Francisco"/>
    <s v="United States of America"/>
    <s v="Americas"/>
    <d v="2021-07-19T00:00:00"/>
    <d v="2022-12-01T00:00:00"/>
    <s v="Corporate and Risk Platform"/>
    <s v="S"/>
    <s v="L"/>
    <s v="USD"/>
    <n v="237600.00000000006"/>
    <n v="130680"/>
    <n v="0"/>
    <n v="0"/>
    <n v="130680"/>
    <n v="0"/>
    <n v="0"/>
    <n v="0"/>
    <n v="0"/>
    <n v="0"/>
    <n v="368280.00000000006"/>
    <s v="USD"/>
    <n v="268488.00000000006"/>
    <n v="684644.40000000014"/>
    <s v="1-5 Years"/>
    <n v="237600.00000000006"/>
    <n v="368280.00000000006"/>
    <n v="268488.00000000006"/>
    <n v="684644.40000000014"/>
    <n v="0.12999999999999998"/>
    <n v="30888"/>
    <n v="130680"/>
  </r>
  <r>
    <s v="Employee 1639"/>
    <x v="3"/>
    <s v="New York"/>
    <s v="United States of America"/>
    <s v="Americas"/>
    <d v="2021-09-13T00:00:00"/>
    <d v="2022-12-01T00:00:00"/>
    <s v="Operating Platform"/>
    <s v="R"/>
    <s v="H"/>
    <s v="USD"/>
    <n v="137984.00000000003"/>
    <n v="11748.000000000002"/>
    <n v="0"/>
    <n v="0"/>
    <n v="11748.000000000002"/>
    <n v="0"/>
    <n v="0"/>
    <n v="0"/>
    <n v="0"/>
    <n v="0"/>
    <n v="149732.00000000003"/>
    <s v="USD"/>
    <n v="146263.04000000004"/>
    <n v="304978.96000000008"/>
    <s v="1-5 Years"/>
    <n v="137984.00000000003"/>
    <n v="149732.00000000003"/>
    <n v="146263.04000000004"/>
    <n v="304978.96000000008"/>
    <n v="6.0000000000000046E-2"/>
    <n v="8279.0400000000081"/>
    <n v="11748"/>
  </r>
  <r>
    <s v="Employee 164"/>
    <x v="4"/>
    <s v="New York"/>
    <s v="United States of America"/>
    <s v="Americas"/>
    <d v="2008-05-01T00:00:00"/>
    <d v="2022-12-01T00:00:00"/>
    <s v="Operating Platform"/>
    <s v="G"/>
    <s v="G"/>
    <s v="USD"/>
    <n v="305250"/>
    <n v="134420"/>
    <n v="0"/>
    <n v="0"/>
    <n v="134420"/>
    <n v="0"/>
    <n v="0"/>
    <n v="0"/>
    <n v="0"/>
    <n v="0"/>
    <n v="439670"/>
    <s v="USD"/>
    <n v="344932.49999999994"/>
    <n v="841759.59999999986"/>
    <s v="&gt;5 Years"/>
    <n v="305250"/>
    <n v="439670"/>
    <n v="344932.49999999994"/>
    <n v="841759.59999999986"/>
    <n v="0.12999999999999981"/>
    <n v="39682.499999999942"/>
    <n v="134420"/>
  </r>
  <r>
    <s v="Employee 1640"/>
    <x v="0"/>
    <s v="San Francisco"/>
    <s v="United States of America"/>
    <s v="Americas"/>
    <d v="2021-08-02T00:00:00"/>
    <d v="2022-12-01T00:00:00"/>
    <s v="Operating Platform"/>
    <s v="B"/>
    <s v="H"/>
    <s v="USD"/>
    <n v="207900.00000000003"/>
    <n v="44935.000000000007"/>
    <n v="0"/>
    <n v="0"/>
    <n v="44935.000000000007"/>
    <n v="0"/>
    <n v="0"/>
    <n v="0"/>
    <n v="0"/>
    <n v="0"/>
    <n v="252835.00000000003"/>
    <s v="USD"/>
    <n v="224532.00000000006"/>
    <n v="497593.80000000016"/>
    <s v="1-5 Years"/>
    <n v="207900.00000000003"/>
    <n v="252835.00000000003"/>
    <n v="224532.00000000006"/>
    <n v="497593.80000000016"/>
    <n v="8.0000000000000127E-2"/>
    <n v="16632.000000000029"/>
    <n v="44935"/>
  </r>
  <r>
    <s v="Employee 1641"/>
    <x v="0"/>
    <s v="New York"/>
    <s v="United States of America"/>
    <s v="Americas"/>
    <d v="2021-07-19T00:00:00"/>
    <d v="2022-12-01T00:00:00"/>
    <s v="ETF and Index Investments Platform"/>
    <s v="E"/>
    <s v="Z"/>
    <s v="USD"/>
    <n v="155540"/>
    <n v="133760"/>
    <n v="0"/>
    <n v="0"/>
    <n v="133760"/>
    <n v="0"/>
    <n v="0"/>
    <n v="0"/>
    <n v="0"/>
    <n v="0"/>
    <n v="289300"/>
    <s v="USD"/>
    <n v="178871"/>
    <n v="511566"/>
    <s v="1-5 Years"/>
    <n v="155540"/>
    <n v="289300"/>
    <n v="178871"/>
    <n v="511566"/>
    <n v="0.15"/>
    <n v="23331"/>
    <n v="133760"/>
  </r>
  <r>
    <s v="Employee 1642"/>
    <x v="1"/>
    <s v="Edinburgh"/>
    <s v="United Kingdom"/>
    <s v="EMEA"/>
    <d v="2021-07-19T00:00:00"/>
    <d v="2022-12-01T00:00:00"/>
    <s v="Corporate and Risk Platform"/>
    <s v="N"/>
    <s v="S"/>
    <s v="GBP"/>
    <n v="48510.000000000007"/>
    <n v="6098.4000000000005"/>
    <n v="0"/>
    <n v="0"/>
    <n v="6098.4000000000005"/>
    <n v="0"/>
    <n v="0"/>
    <n v="0"/>
    <n v="0"/>
    <n v="0"/>
    <n v="54608.400000000009"/>
    <s v="GBP"/>
    <n v="50450.400000000009"/>
    <n v="107243.13600000001"/>
    <s v="1-5 Years"/>
    <n v="64549.831503669353"/>
    <n v="72664.667464130645"/>
    <n v="67131.824763816127"/>
    <n v="142703.07892651198"/>
    <n v="3.9999999999999994E-2"/>
    <n v="1940.4000000000015"/>
    <n v="8114.8359604612924"/>
  </r>
  <r>
    <s v="Employee 1643"/>
    <x v="3"/>
    <s v="Tokyo"/>
    <s v="Japan"/>
    <s v="Asia-Pacific"/>
    <d v="2021-07-19T00:00:00"/>
    <d v="2022-12-01T00:00:00"/>
    <s v="Operating Platform"/>
    <s v="T"/>
    <s v="Q"/>
    <s v="JPY"/>
    <n v="17121720.000000004"/>
    <n v="7084000.0000000009"/>
    <n v="0"/>
    <n v="0"/>
    <n v="7084000.0000000009"/>
    <n v="0"/>
    <n v="0"/>
    <n v="0"/>
    <n v="0"/>
    <n v="0"/>
    <n v="24205720.000000004"/>
    <s v="JPY"/>
    <n v="18662674.800000004"/>
    <n v="45046909.600000009"/>
    <s v="1-5 Years"/>
    <n v="157593.26246030655"/>
    <n v="222796.44714436933"/>
    <n v="171776.65608173414"/>
    <n v="414624.7834690967"/>
    <n v="0.09"/>
    <n v="1540954.8000000007"/>
    <n v="65203.184684062784"/>
  </r>
  <r>
    <s v="Employee 1644"/>
    <x v="3"/>
    <s v="San Francisco"/>
    <s v="United States of America"/>
    <s v="Americas"/>
    <d v="2021-07-19T00:00:00"/>
    <d v="2022-12-01T00:00:00"/>
    <s v="Client Businesses Platform"/>
    <s v="T"/>
    <s v="Y"/>
    <s v="USD"/>
    <n v="136867.50000000003"/>
    <n v="9509.5"/>
    <n v="0"/>
    <n v="0"/>
    <n v="9509.5"/>
    <n v="0"/>
    <n v="0"/>
    <n v="0"/>
    <n v="0"/>
    <n v="0"/>
    <n v="146377.00000000003"/>
    <s v="USD"/>
    <n v="149185.57500000004"/>
    <n v="308736.50500000006"/>
    <s v="1-5 Years"/>
    <n v="136867.50000000003"/>
    <n v="146377.00000000003"/>
    <n v="149185.57500000004"/>
    <n v="308736.50500000006"/>
    <n v="9.0000000000000066E-2"/>
    <n v="12318.075000000012"/>
    <n v="9509.5"/>
  </r>
  <r>
    <s v="Employee 1645"/>
    <x v="3"/>
    <s v="New York"/>
    <s v="United States of America"/>
    <s v="Americas"/>
    <d v="2021-07-26T00:00:00"/>
    <d v="2022-12-01T00:00:00"/>
    <s v="Operating Platform"/>
    <s v="P"/>
    <s v="W"/>
    <s v="USD"/>
    <n v="162932"/>
    <n v="18810"/>
    <n v="0"/>
    <n v="0"/>
    <n v="18810"/>
    <n v="0"/>
    <n v="0"/>
    <n v="0"/>
    <n v="0"/>
    <n v="0"/>
    <n v="181742"/>
    <s v="USD"/>
    <n v="174337.24000000002"/>
    <n v="368801.18000000005"/>
    <s v="1-5 Years"/>
    <n v="162932"/>
    <n v="181742"/>
    <n v="174337.24000000002"/>
    <n v="368801.18000000005"/>
    <n v="7.0000000000000118E-2"/>
    <n v="11405.24000000002"/>
    <n v="18810"/>
  </r>
  <r>
    <s v="Employee 1646"/>
    <x v="0"/>
    <s v="Singapore"/>
    <s v="Singapore"/>
    <s v="Asia-Pacific"/>
    <d v="2021-08-02T00:00:00"/>
    <d v="2022-12-01T00:00:00"/>
    <s v="Client Businesses Platform"/>
    <s v="Z"/>
    <s v="F"/>
    <s v="JPY"/>
    <n v="21780000"/>
    <n v="3732300"/>
    <n v="0"/>
    <n v="0"/>
    <n v="3732300"/>
    <n v="0"/>
    <n v="0"/>
    <n v="0"/>
    <n v="0"/>
    <n v="0"/>
    <n v="25512300"/>
    <s v="JPY"/>
    <n v="23522400"/>
    <n v="51075684"/>
    <s v="1-5 Years"/>
    <n v="200469.41874913711"/>
    <n v="234822.58732569378"/>
    <n v="216506.97224906809"/>
    <n v="470115.36656081735"/>
    <n v="8.0000000000000029E-2"/>
    <n v="1742400"/>
    <n v="34353.168576556665"/>
  </r>
  <r>
    <s v="Employee 1647"/>
    <x v="4"/>
    <s v="New York"/>
    <s v="United States of America"/>
    <s v="Americas"/>
    <d v="2021-08-09T00:00:00"/>
    <d v="2022-12-01T00:00:00"/>
    <s v="ETF and Index Investments Platform"/>
    <s v="R"/>
    <s v="R"/>
    <s v="USD"/>
    <n v="250800.00000000006"/>
    <n v="632500"/>
    <n v="0"/>
    <n v="0"/>
    <n v="632500"/>
    <n v="0"/>
    <n v="0"/>
    <n v="0"/>
    <n v="0"/>
    <n v="180250"/>
    <n v="1063550"/>
    <s v="USD"/>
    <n v="283404.00000000006"/>
    <n v="1281533"/>
    <s v="1-5 Years"/>
    <n v="250800.00000000006"/>
    <n v="1063550"/>
    <n v="283404.00000000006"/>
    <n v="1281533"/>
    <n v="0.12999999999999998"/>
    <n v="32604"/>
    <n v="812750"/>
  </r>
  <r>
    <s v="Employee 1648"/>
    <x v="4"/>
    <s v="San Francisco"/>
    <s v="United States of America"/>
    <s v="Americas"/>
    <d v="2022-05-16T00:00:00"/>
    <d v="2022-12-01T00:00:00"/>
    <s v="Investments Platform"/>
    <s v="D"/>
    <s v="R"/>
    <s v="USD"/>
    <n v="263780.00000000006"/>
    <n v="0"/>
    <n v="988000"/>
    <n v="0"/>
    <n v="988000"/>
    <n v="0"/>
    <n v="0"/>
    <n v="0"/>
    <n v="0"/>
    <n v="0"/>
    <n v="1251780"/>
    <s v="USD"/>
    <n v="274331.20000000007"/>
    <n v="548662.40000000014"/>
    <s v="&lt;1 Year"/>
    <n v="263780.00000000006"/>
    <n v="1251780"/>
    <n v="274331.20000000007"/>
    <n v="548662.40000000014"/>
    <n v="4.0000000000000036E-2"/>
    <n v="10551.200000000012"/>
    <n v="988000"/>
  </r>
  <r>
    <s v="Employee 1649"/>
    <x v="4"/>
    <s v="London"/>
    <s v="United Kingdom"/>
    <s v="EMEA"/>
    <d v="2021-08-30T00:00:00"/>
    <d v="2022-12-01T00:00:00"/>
    <s v="Operating Platform"/>
    <s v="A"/>
    <s v="U"/>
    <s v="GBP"/>
    <n v="202399.99999999997"/>
    <n v="226737.5"/>
    <n v="0"/>
    <n v="0"/>
    <n v="226737.5"/>
    <n v="0"/>
    <n v="0"/>
    <n v="0"/>
    <n v="0"/>
    <n v="0"/>
    <n v="429137.5"/>
    <s v="GBP"/>
    <n v="220615.99999999997"/>
    <n v="688375.875"/>
    <s v="1-5 Years"/>
    <n v="269323.56001530966"/>
    <n v="571031.81440746039"/>
    <n v="293562.68041668757"/>
    <n v="915987.35812081944"/>
    <n v="9.0000000000000135E-2"/>
    <n v="18216"/>
    <n v="301708.25439215073"/>
  </r>
  <r>
    <s v="Employee 165"/>
    <x v="4"/>
    <s v="New York"/>
    <s v="United States of America"/>
    <s v="Americas"/>
    <d v="2004-10-11T00:00:00"/>
    <d v="2022-12-01T00:00:00"/>
    <s v="Operating Platform"/>
    <s v="S"/>
    <s v="K"/>
    <s v="USD"/>
    <n v="213180.00000000006"/>
    <n v="150249"/>
    <n v="0"/>
    <n v="0"/>
    <n v="150249"/>
    <n v="0"/>
    <n v="0"/>
    <n v="0"/>
    <n v="0"/>
    <n v="0"/>
    <n v="363429.00000000006"/>
    <s v="USD"/>
    <n v="234498.00000000009"/>
    <n v="634269.90000000014"/>
    <s v="&gt;5 Years"/>
    <n v="213180.00000000006"/>
    <n v="363429.00000000006"/>
    <n v="234498.00000000009"/>
    <n v="634269.90000000014"/>
    <n v="0.1000000000000001"/>
    <n v="21318.000000000029"/>
    <n v="150249"/>
  </r>
  <r>
    <s v="Employee 1650"/>
    <x v="0"/>
    <s v="London"/>
    <s v="United Kingdom"/>
    <s v="EMEA"/>
    <d v="2021-09-06T00:00:00"/>
    <d v="2022-12-01T00:00:00"/>
    <s v="Operating Platform"/>
    <s v="Z"/>
    <s v="N"/>
    <s v="GBP"/>
    <n v="159390"/>
    <n v="70818"/>
    <n v="0"/>
    <n v="0"/>
    <n v="70818"/>
    <n v="0"/>
    <n v="0"/>
    <n v="0"/>
    <n v="0"/>
    <n v="0"/>
    <n v="230208"/>
    <s v="GBP"/>
    <n v="178516.80000000002"/>
    <n v="436349.76000000007"/>
    <s v="1-5 Years"/>
    <n v="212092.30351205642"/>
    <n v="306326.27521741315"/>
    <n v="237543.37993350319"/>
    <n v="580628.80817700597"/>
    <n v="0.12000000000000004"/>
    <n v="19126.800000000017"/>
    <n v="94233.971705356729"/>
  </r>
  <r>
    <s v="Employee 1651"/>
    <x v="3"/>
    <s v="London"/>
    <s v="United Kingdom"/>
    <s v="EMEA"/>
    <d v="2021-08-02T00:00:00"/>
    <d v="2022-12-01T00:00:00"/>
    <s v="Investments Platform"/>
    <s v="Y"/>
    <s v="N"/>
    <s v="GBP"/>
    <n v="102616.80000000002"/>
    <n v="107800.00000000001"/>
    <n v="0"/>
    <n v="0"/>
    <n v="107800.00000000001"/>
    <n v="0"/>
    <n v="0"/>
    <n v="0"/>
    <n v="0"/>
    <n v="0"/>
    <n v="210416.80000000005"/>
    <s v="GBP"/>
    <n v="105695.30400000002"/>
    <n v="322424.60800000001"/>
    <s v="1-5 Years"/>
    <n v="136547.04492776206"/>
    <n v="279991.11493591621"/>
    <n v="140643.45627559492"/>
    <n v="429034.3046595885"/>
    <n v="2.9999999999999919E-2"/>
    <n v="3078.5040000000008"/>
    <n v="143444.07000815414"/>
  </r>
  <r>
    <s v="Employee 1652"/>
    <x v="3"/>
    <s v="San Francisco"/>
    <s v="United States of America"/>
    <s v="Americas"/>
    <d v="2021-08-02T00:00:00"/>
    <d v="2022-12-01T00:00:00"/>
    <s v="Corporate and Risk Platform"/>
    <s v="J"/>
    <s v="K"/>
    <s v="USD"/>
    <n v="155540"/>
    <n v="10670"/>
    <n v="0"/>
    <n v="0"/>
    <n v="10670"/>
    <n v="0"/>
    <n v="0"/>
    <n v="0"/>
    <n v="0"/>
    <n v="0"/>
    <n v="166210"/>
    <s v="USD"/>
    <n v="163317"/>
    <n v="337837.5"/>
    <s v="1-5 Years"/>
    <n v="155540"/>
    <n v="166210"/>
    <n v="163317"/>
    <n v="337837.5"/>
    <n v="0.05"/>
    <n v="7777"/>
    <n v="10670"/>
  </r>
  <r>
    <s v="Employee 1653"/>
    <x v="0"/>
    <s v="London"/>
    <s v="United Kingdom"/>
    <s v="EMEA"/>
    <d v="2021-08-02T00:00:00"/>
    <d v="2022-12-01T00:00:00"/>
    <s v="Investments Platform"/>
    <s v="F"/>
    <s v="Y"/>
    <s v="GBP"/>
    <n v="145200"/>
    <n v="206712.00000000003"/>
    <n v="290765.28000000003"/>
    <n v="0"/>
    <n v="497477.28"/>
    <n v="0"/>
    <n v="0"/>
    <n v="0"/>
    <n v="0"/>
    <n v="0"/>
    <n v="642677.28"/>
    <s v="GBP"/>
    <n v="158268"/>
    <n v="541852.08000000007"/>
    <s v="1-5 Years"/>
    <n v="193210.38001098306"/>
    <n v="855178.52268061275"/>
    <n v="210599.31421197153"/>
    <n v="721015.47029298625"/>
    <n v="8.9999999999999983E-2"/>
    <n v="13068"/>
    <n v="661968.14266962965"/>
  </r>
  <r>
    <s v="Employee 1654"/>
    <x v="4"/>
    <s v="New York"/>
    <s v="United States of America"/>
    <s v="Americas"/>
    <d v="2021-08-02T00:00:00"/>
    <d v="2022-12-01T00:00:00"/>
    <s v="Investments Platform"/>
    <s v="W"/>
    <s v="M"/>
    <s v="USD"/>
    <n v="261360.00000000006"/>
    <n v="177848.00000000003"/>
    <n v="0"/>
    <n v="0"/>
    <n v="177848.00000000003"/>
    <n v="0"/>
    <n v="0"/>
    <n v="0"/>
    <n v="0"/>
    <n v="0"/>
    <n v="439208.00000000012"/>
    <s v="USD"/>
    <n v="287496.00000000006"/>
    <n v="770624.80000000016"/>
    <s v="1-5 Years"/>
    <n v="261360.00000000006"/>
    <n v="439208.00000000012"/>
    <n v="287496.00000000006"/>
    <n v="770624.80000000016"/>
    <n v="9.9999999999999978E-2"/>
    <n v="26136"/>
    <n v="177848.00000000006"/>
  </r>
  <r>
    <s v="Employee 1655"/>
    <x v="4"/>
    <s v="New York"/>
    <s v="United States of America"/>
    <s v="Americas"/>
    <d v="2021-08-02T00:00:00"/>
    <d v="2022-12-01T00:00:00"/>
    <s v="Corporate and Risk Platform"/>
    <s v="K"/>
    <s v="W"/>
    <s v="USD"/>
    <n v="239800.00000000006"/>
    <n v="718740.00000000012"/>
    <n v="0"/>
    <n v="0"/>
    <n v="718740.00000000012"/>
    <n v="0"/>
    <n v="0"/>
    <n v="0"/>
    <n v="0"/>
    <n v="321000"/>
    <n v="1279540.0000000002"/>
    <s v="USD"/>
    <n v="246994.00000000006"/>
    <n v="1234290.2000000002"/>
    <s v="1-5 Years"/>
    <n v="239800.00000000006"/>
    <n v="1279540.0000000002"/>
    <n v="246994.00000000006"/>
    <n v="1234290.2000000002"/>
    <n v="2.9999999999999992E-2"/>
    <n v="7194"/>
    <n v="1039740.0000000002"/>
  </r>
  <r>
    <s v="Employee 1656"/>
    <x v="0"/>
    <s v="Tokyo"/>
    <s v="Japan"/>
    <s v="Asia-Pacific"/>
    <d v="2021-08-09T00:00:00"/>
    <d v="2022-12-01T00:00:00"/>
    <s v="Investments Platform"/>
    <s v="Y"/>
    <s v="W"/>
    <s v="JPY"/>
    <n v="24640000.000000004"/>
    <n v="24816000.000000004"/>
    <n v="0"/>
    <n v="0"/>
    <n v="24816000.000000004"/>
    <n v="0"/>
    <n v="0"/>
    <n v="0"/>
    <n v="0"/>
    <n v="0"/>
    <n v="49456000.000000007"/>
    <s v="JPY"/>
    <n v="27843200"/>
    <n v="83728480"/>
    <s v="1-5 Years"/>
    <n v="226793.6858576097"/>
    <n v="455207.32661420229"/>
    <n v="256276.86501909891"/>
    <n v="770661.14409314748"/>
    <n v="0.12999999999999978"/>
    <n v="3203199.9999999963"/>
    <n v="228413.64075659259"/>
  </r>
  <r>
    <s v="Employee 1657"/>
    <x v="0"/>
    <s v="London"/>
    <s v="United Kingdom"/>
    <s v="EMEA"/>
    <d v="2021-08-09T00:00:00"/>
    <d v="2022-12-01T00:00:00"/>
    <s v="Investments Platform"/>
    <s v="M"/>
    <s v="C"/>
    <s v="GBP"/>
    <n v="136620.00000000003"/>
    <n v="93678.200000000012"/>
    <n v="0"/>
    <n v="0"/>
    <n v="93678.200000000012"/>
    <n v="0"/>
    <n v="0"/>
    <n v="0"/>
    <n v="0"/>
    <n v="0"/>
    <n v="230298.20000000004"/>
    <s v="GBP"/>
    <n v="146183.40000000005"/>
    <n v="392602.47400000016"/>
    <s v="1-5 Years"/>
    <n v="181793.40301033409"/>
    <n v="306446.29984742001"/>
    <n v="194518.94122105752"/>
    <n v="522416.48205779702"/>
    <n v="7.0000000000000256E-2"/>
    <n v="9563.4000000000233"/>
    <n v="124652.89683708592"/>
  </r>
  <r>
    <s v="Employee 1658"/>
    <x v="0"/>
    <s v="San Francisco"/>
    <s v="United States of America"/>
    <s v="Americas"/>
    <d v="2021-08-09T00:00:00"/>
    <d v="2022-12-01T00:00:00"/>
    <s v="Investments Platform"/>
    <s v="N"/>
    <s v="D"/>
    <s v="USD"/>
    <n v="213675.00000000006"/>
    <n v="0"/>
    <n v="316250"/>
    <n v="0"/>
    <n v="316250"/>
    <n v="0"/>
    <n v="0"/>
    <n v="0"/>
    <n v="0"/>
    <n v="0"/>
    <n v="529925"/>
    <s v="USD"/>
    <n v="235042.50000000009"/>
    <n v="470085.00000000017"/>
    <s v="1-5 Years"/>
    <n v="213675.00000000006"/>
    <n v="529925"/>
    <n v="235042.50000000009"/>
    <n v="470085.00000000017"/>
    <n v="0.1000000000000001"/>
    <n v="21367.500000000029"/>
    <n v="316249.99999999994"/>
  </r>
  <r>
    <s v="Employee 1659"/>
    <x v="0"/>
    <s v="London"/>
    <s v="United Kingdom"/>
    <s v="EMEA"/>
    <d v="2021-08-09T00:00:00"/>
    <d v="2022-12-01T00:00:00"/>
    <s v="Investments Platform"/>
    <s v="S"/>
    <s v="A"/>
    <s v="GBP"/>
    <n v="132825.00000000003"/>
    <n v="115995.00000000001"/>
    <n v="0"/>
    <n v="0"/>
    <n v="115995.00000000001"/>
    <n v="0"/>
    <n v="0"/>
    <n v="0"/>
    <n v="0"/>
    <n v="0"/>
    <n v="248820.00000000006"/>
    <s v="GBP"/>
    <n v="139466.25000000003"/>
    <n v="400727.25000000012"/>
    <s v="1-5 Years"/>
    <n v="176743.58626004704"/>
    <n v="331092.33301882108"/>
    <n v="185580.7655730494"/>
    <n v="533227.7152428116"/>
    <n v="5.0000000000000031E-2"/>
    <n v="6641.25"/>
    <n v="154348.74675877404"/>
  </r>
  <r>
    <s v="Employee 166"/>
    <x v="4"/>
    <s v="New York"/>
    <s v="United States of America"/>
    <s v="Americas"/>
    <d v="2011-02-01T00:00:00"/>
    <d v="2022-12-01T00:00:00"/>
    <s v="Client Businesses Platform"/>
    <s v="R"/>
    <s v="E"/>
    <s v="USD"/>
    <n v="285890"/>
    <n v="1655500.0000000002"/>
    <n v="0"/>
    <n v="0"/>
    <n v="1655500.0000000002"/>
    <n v="0"/>
    <n v="0"/>
    <n v="0"/>
    <n v="0"/>
    <n v="756000"/>
    <n v="2697390"/>
    <s v="USD"/>
    <n v="311620.10000000003"/>
    <n v="2427735.2000000007"/>
    <s v="&gt;5 Years"/>
    <n v="285890"/>
    <n v="2697390"/>
    <n v="311620.10000000003"/>
    <n v="2427735.2000000007"/>
    <n v="9.0000000000000122E-2"/>
    <n v="25730.100000000035"/>
    <n v="2411500"/>
  </r>
  <r>
    <s v="Employee 1660"/>
    <x v="0"/>
    <s v="London"/>
    <s v="United Kingdom"/>
    <s v="EMEA"/>
    <d v="2021-08-09T00:00:00"/>
    <d v="2022-12-01T00:00:00"/>
    <s v="Investments Platform"/>
    <s v="S"/>
    <s v="N"/>
    <s v="GBP"/>
    <n v="130515.00000000001"/>
    <n v="125125"/>
    <n v="0"/>
    <n v="0"/>
    <n v="125125"/>
    <n v="0"/>
    <n v="0"/>
    <n v="0"/>
    <n v="0"/>
    <n v="0"/>
    <n v="255640"/>
    <s v="GBP"/>
    <n v="146176.80000000002"/>
    <n v="432493.6"/>
    <s v="1-5 Years"/>
    <n v="173669.7847598723"/>
    <n v="340167.36601933686"/>
    <n v="194510.15893105697"/>
    <n v="575497.60887271422"/>
    <n v="0.11999999999999994"/>
    <n v="15661.800000000003"/>
    <n v="166497.58125946455"/>
  </r>
  <r>
    <s v="Employee 1661"/>
    <x v="0"/>
    <s v="Princeton"/>
    <s v="United States of America"/>
    <s v="Americas"/>
    <d v="2021-08-16T00:00:00"/>
    <d v="2022-12-01T00:00:00"/>
    <s v="Client Businesses Platform"/>
    <s v="K"/>
    <s v="S"/>
    <s v="USD"/>
    <n v="191840"/>
    <n v="98230.000000000015"/>
    <n v="0"/>
    <n v="0"/>
    <n v="98230.000000000015"/>
    <n v="0"/>
    <n v="0"/>
    <n v="0"/>
    <n v="0"/>
    <n v="0"/>
    <n v="290070"/>
    <s v="USD"/>
    <n v="197595.2"/>
    <n v="496367.30000000005"/>
    <s v="1-5 Years"/>
    <n v="191840"/>
    <n v="290070"/>
    <n v="197595.2"/>
    <n v="496367.30000000005"/>
    <n v="3.0000000000000061E-2"/>
    <n v="5755.2000000000116"/>
    <n v="98230"/>
  </r>
  <r>
    <s v="Employee 1662"/>
    <x v="3"/>
    <s v="San Francisco"/>
    <s v="United States of America"/>
    <s v="Americas"/>
    <d v="2021-08-09T00:00:00"/>
    <d v="2022-12-01T00:00:00"/>
    <s v="Operating Platform"/>
    <s v="R"/>
    <s v="Q"/>
    <s v="USD"/>
    <n v="183963.99999999997"/>
    <n v="54549.000000000007"/>
    <n v="0"/>
    <n v="0"/>
    <n v="54549.000000000007"/>
    <n v="0"/>
    <n v="0"/>
    <n v="0"/>
    <n v="0"/>
    <n v="0"/>
    <n v="238512.99999999997"/>
    <s v="USD"/>
    <n v="191322.55999999997"/>
    <n v="439376.07999999996"/>
    <s v="1-5 Years"/>
    <n v="183963.99999999997"/>
    <n v="238512.99999999997"/>
    <n v="191322.55999999997"/>
    <n v="439376.07999999996"/>
    <n v="3.9999999999999994E-2"/>
    <n v="7358.5599999999977"/>
    <n v="54549"/>
  </r>
  <r>
    <s v="Employee 1663"/>
    <x v="0"/>
    <s v="Florida"/>
    <s v="United States of America"/>
    <s v="Americas"/>
    <d v="2021-08-09T00:00:00"/>
    <d v="2022-12-01T00:00:00"/>
    <s v="Regional Platform"/>
    <s v="K"/>
    <s v="E"/>
    <s v="USD"/>
    <n v="174900"/>
    <n v="368104.00000000006"/>
    <n v="0"/>
    <n v="52500"/>
    <n v="420604.00000000006"/>
    <n v="199957.80000000002"/>
    <n v="0"/>
    <n v="0"/>
    <n v="199957.80000000002"/>
    <n v="0"/>
    <n v="795461.8"/>
    <s v="USD"/>
    <n v="195888.00000000003"/>
    <n v="1058740.4800000002"/>
    <s v="1-5 Years"/>
    <n v="174900"/>
    <n v="795461.8"/>
    <n v="195888.00000000003"/>
    <n v="1058740.4800000002"/>
    <n v="0.12000000000000016"/>
    <n v="20988.000000000029"/>
    <n v="620561.80000000005"/>
  </r>
  <r>
    <s v="Employee 1664"/>
    <x v="3"/>
    <s v="San Francisco"/>
    <s v="United States of America"/>
    <s v="Americas"/>
    <d v="2021-08-10T00:00:00"/>
    <d v="2022-12-01T00:00:00"/>
    <s v="ETF and Index Investments Platform"/>
    <s v="S"/>
    <s v="W"/>
    <s v="USD"/>
    <n v="172480.00000000003"/>
    <n v="117583.40000000001"/>
    <n v="0"/>
    <n v="0"/>
    <n v="117583.40000000001"/>
    <n v="0"/>
    <n v="0"/>
    <n v="0"/>
    <n v="0"/>
    <n v="0"/>
    <n v="290063.40000000002"/>
    <s v="USD"/>
    <n v="189728.00000000006"/>
    <n v="508797.74000000017"/>
    <s v="1-5 Years"/>
    <n v="172480.00000000003"/>
    <n v="290063.40000000002"/>
    <n v="189728.00000000006"/>
    <n v="508797.74000000017"/>
    <n v="0.10000000000000016"/>
    <n v="17248.000000000029"/>
    <n v="117583.4"/>
  </r>
  <r>
    <s v="Employee 1665"/>
    <x v="0"/>
    <s v="Sydney"/>
    <s v="Australia"/>
    <s v="Asia-Pacific"/>
    <d v="2021-08-16T00:00:00"/>
    <d v="2022-12-01T00:00:00"/>
    <s v="Operating Platform"/>
    <s v="H"/>
    <s v="L"/>
    <s v="AUD"/>
    <n v="240240.00000000003"/>
    <n v="33880"/>
    <n v="0"/>
    <n v="0"/>
    <n v="33880"/>
    <n v="0"/>
    <n v="0"/>
    <n v="0"/>
    <n v="0"/>
    <n v="0"/>
    <n v="274120"/>
    <s v="AUD"/>
    <n v="271471.2"/>
    <n v="581226.80000000005"/>
    <s v="1-5 Years"/>
    <n v="181777.59600640312"/>
    <n v="207412.8980073061"/>
    <n v="205408.68348723551"/>
    <n v="439785.25823549146"/>
    <n v="0.12999999999999989"/>
    <n v="31231.199999999983"/>
    <n v="25635.302000902971"/>
  </r>
  <r>
    <s v="Employee 1666"/>
    <x v="1"/>
    <s v="Edinburgh"/>
    <s v="United Kingdom"/>
    <s v="EMEA"/>
    <d v="2021-08-23T00:00:00"/>
    <d v="2022-12-01T00:00:00"/>
    <s v="Operating Platform"/>
    <s v="E"/>
    <s v="Q"/>
    <s v="GBP"/>
    <n v="49896.000000000015"/>
    <n v="5090.8000000000011"/>
    <n v="0"/>
    <n v="0"/>
    <n v="5090.8000000000011"/>
    <n v="0"/>
    <n v="0"/>
    <n v="0"/>
    <n v="0"/>
    <n v="0"/>
    <n v="54986.800000000017"/>
    <s v="GBP"/>
    <n v="51891.840000000018"/>
    <n v="109078.11200000004"/>
    <s v="1-5 Years"/>
    <n v="66394.112403774197"/>
    <n v="73168.185424159281"/>
    <n v="69049.876899925177"/>
    <n v="145144.78974105083"/>
    <n v="4.0000000000000174E-2"/>
    <n v="1995.8400000000038"/>
    <n v="6774.0730203850835"/>
  </r>
  <r>
    <s v="Employee 1667"/>
    <x v="0"/>
    <s v="Boston"/>
    <s v="United States of America"/>
    <s v="Americas"/>
    <d v="2021-08-16T00:00:00"/>
    <d v="2022-12-01T00:00:00"/>
    <s v="Investments Platform"/>
    <s v="L"/>
    <s v="A"/>
    <s v="USD"/>
    <n v="248600"/>
    <n v="321640.00000000006"/>
    <n v="0"/>
    <n v="0"/>
    <n v="321640.00000000006"/>
    <n v="0"/>
    <n v="0"/>
    <n v="0"/>
    <n v="0"/>
    <n v="0"/>
    <n v="570240"/>
    <s v="USD"/>
    <n v="258544"/>
    <n v="851593.60000000009"/>
    <s v="1-5 Years"/>
    <n v="248600"/>
    <n v="570240"/>
    <n v="258544"/>
    <n v="851593.60000000009"/>
    <n v="0.04"/>
    <n v="9944"/>
    <n v="321640"/>
  </r>
  <r>
    <s v="Employee 1668"/>
    <x v="3"/>
    <s v="London"/>
    <s v="United Kingdom"/>
    <s v="EMEA"/>
    <d v="2021-08-23T00:00:00"/>
    <d v="2022-12-01T00:00:00"/>
    <s v="Operating Platform"/>
    <s v="J"/>
    <s v="U"/>
    <s v="GBP"/>
    <n v="76169.5"/>
    <n v="21120"/>
    <n v="0"/>
    <n v="0"/>
    <n v="21120"/>
    <n v="0"/>
    <n v="0"/>
    <n v="0"/>
    <n v="0"/>
    <n v="0"/>
    <n v="97289.5"/>
    <s v="GBP"/>
    <n v="83024.755000000005"/>
    <n v="189070.31000000003"/>
    <s v="1-5 Years"/>
    <n v="101354.94518076153"/>
    <n v="129458.27318235907"/>
    <n v="110476.89024703008"/>
    <n v="251586.40801580148"/>
    <n v="9.0000000000000177E-2"/>
    <n v="6855.2550000000047"/>
    <n v="28103.328001597547"/>
  </r>
  <r>
    <s v="Employee 1669"/>
    <x v="0"/>
    <s v="London"/>
    <s v="United Kingdom"/>
    <s v="EMEA"/>
    <d v="2021-08-23T00:00:00"/>
    <d v="2022-12-01T00:00:00"/>
    <s v="Operating Platform"/>
    <s v="H"/>
    <s v="R"/>
    <s v="GBP"/>
    <n v="116699.00000000001"/>
    <n v="40128"/>
    <n v="0"/>
    <n v="0"/>
    <n v="40128"/>
    <n v="0"/>
    <n v="0"/>
    <n v="0"/>
    <n v="0"/>
    <n v="0"/>
    <n v="156827"/>
    <s v="GBP"/>
    <n v="133036.86000000004"/>
    <n v="311819.64000000013"/>
    <s v="1-5 Years"/>
    <n v="155285.52435882724"/>
    <n v="208681.84756186255"/>
    <n v="177025.49776906311"/>
    <n v="414922.80398958648"/>
    <n v="0.14000000000000032"/>
    <n v="16337.86000000003"/>
    <n v="53396.32320303531"/>
  </r>
  <r>
    <s v="Employee 167"/>
    <x v="4"/>
    <s v="New York"/>
    <s v="United States of America"/>
    <s v="Americas"/>
    <d v="2008-06-23T00:00:00"/>
    <d v="2022-12-01T00:00:00"/>
    <s v="Investments Platform"/>
    <s v="G"/>
    <s v="A"/>
    <s v="USD"/>
    <n v="297000"/>
    <n v="423500.00000000006"/>
    <n v="0"/>
    <n v="0"/>
    <n v="423500.00000000006"/>
    <n v="0"/>
    <n v="0"/>
    <n v="0"/>
    <n v="0"/>
    <n v="0"/>
    <n v="720500"/>
    <s v="USD"/>
    <n v="308880"/>
    <n v="1058200"/>
    <s v="&gt;5 Years"/>
    <n v="297000"/>
    <n v="720500"/>
    <n v="308880"/>
    <n v="1058200"/>
    <n v="0.04"/>
    <n v="11880"/>
    <n v="423500"/>
  </r>
  <r>
    <s v="Employee 1670"/>
    <x v="0"/>
    <s v="London"/>
    <s v="United Kingdom"/>
    <s v="EMEA"/>
    <d v="2021-08-23T00:00:00"/>
    <d v="2022-12-01T00:00:00"/>
    <s v="Investments Platform"/>
    <s v="M"/>
    <s v="C"/>
    <s v="GBP"/>
    <n v="141680.00000000003"/>
    <n v="158950.00000000003"/>
    <n v="50087.249999999993"/>
    <n v="0"/>
    <n v="209037.25000000003"/>
    <n v="0"/>
    <n v="0"/>
    <n v="0"/>
    <n v="0"/>
    <n v="0"/>
    <n v="350717.25000000006"/>
    <s v="GBP"/>
    <n v="155848.00000000006"/>
    <n v="486541.00000000017"/>
    <s v="1-5 Years"/>
    <n v="188526.49201071684"/>
    <n v="466681.90873902867"/>
    <n v="207379.14121178858"/>
    <n v="647415.78168680263"/>
    <n v="0.10000000000000027"/>
    <n v="14168.000000000029"/>
    <n v="278155.4167283118"/>
  </r>
  <r>
    <s v="Employee 1671"/>
    <x v="3"/>
    <s v="San Francisco"/>
    <s v="United States of America"/>
    <s v="Americas"/>
    <d v="2021-08-23T00:00:00"/>
    <d v="2022-12-01T00:00:00"/>
    <s v="Operating Platform"/>
    <s v="V"/>
    <s v="X"/>
    <s v="USD"/>
    <n v="179520"/>
    <n v="47850.000000000007"/>
    <n v="0"/>
    <n v="0"/>
    <n v="47850.000000000007"/>
    <n v="0"/>
    <n v="0"/>
    <n v="0"/>
    <n v="0"/>
    <n v="0"/>
    <n v="227370"/>
    <s v="USD"/>
    <n v="204652.80000000002"/>
    <n v="463854.60000000009"/>
    <s v="1-5 Years"/>
    <n v="179520"/>
    <n v="227370"/>
    <n v="204652.80000000002"/>
    <n v="463854.60000000009"/>
    <n v="0.1400000000000001"/>
    <n v="25132.800000000017"/>
    <n v="47850"/>
  </r>
  <r>
    <s v="Employee 1672"/>
    <x v="1"/>
    <s v="Edinburgh"/>
    <s v="United Kingdom"/>
    <s v="EMEA"/>
    <d v="2021-08-23T00:00:00"/>
    <d v="2022-12-01T00:00:00"/>
    <s v="Corporate and Risk Platform"/>
    <s v="B"/>
    <s v="I"/>
    <s v="GBP"/>
    <n v="49599.000000000015"/>
    <n v="8065.2"/>
    <n v="0"/>
    <n v="0"/>
    <n v="8065.2"/>
    <n v="0"/>
    <n v="0"/>
    <n v="0"/>
    <n v="0"/>
    <n v="0"/>
    <n v="57664.200000000012"/>
    <s v="GBP"/>
    <n v="56046.87000000001"/>
    <n v="121207.41600000001"/>
    <s v="1-5 Years"/>
    <n v="65998.909353751733"/>
    <n v="76730.867734361789"/>
    <n v="74578.767569739444"/>
    <n v="161284.64810956825"/>
    <n v="0.12999999999999978"/>
    <n v="6447.8699999999953"/>
    <n v="10731.958380610056"/>
  </r>
  <r>
    <s v="Employee 1673"/>
    <x v="3"/>
    <s v="Wilmington"/>
    <s v="United States of America"/>
    <s v="Americas"/>
    <d v="2021-10-04T00:00:00"/>
    <d v="2022-12-01T00:00:00"/>
    <s v="Operating Platform"/>
    <s v="O"/>
    <s v="F"/>
    <s v="USD"/>
    <n v="136686.00000000003"/>
    <n v="45815.000000000007"/>
    <n v="0"/>
    <n v="0"/>
    <n v="45815.000000000007"/>
    <n v="0"/>
    <n v="0"/>
    <n v="0"/>
    <n v="0"/>
    <n v="0"/>
    <n v="182501.00000000003"/>
    <s v="USD"/>
    <n v="143520.30000000005"/>
    <n v="335146.35000000009"/>
    <s v="1-5 Years"/>
    <n v="136686.00000000003"/>
    <n v="182501.00000000003"/>
    <n v="143520.30000000005"/>
    <n v="335146.35000000009"/>
    <n v="5.0000000000000114E-2"/>
    <n v="6834.3000000000175"/>
    <n v="45815"/>
  </r>
  <r>
    <s v="Employee 1674"/>
    <x v="0"/>
    <s v="London"/>
    <s v="United Kingdom"/>
    <s v="EMEA"/>
    <d v="2021-09-20T00:00:00"/>
    <d v="2022-12-01T00:00:00"/>
    <s v="Investments Platform"/>
    <s v="O"/>
    <s v="A"/>
    <s v="GBP"/>
    <n v="123200.00000000003"/>
    <n v="104060.00000000001"/>
    <n v="0"/>
    <n v="0"/>
    <n v="104060.00000000001"/>
    <n v="0"/>
    <n v="0"/>
    <n v="0"/>
    <n v="0"/>
    <n v="0"/>
    <n v="227260.00000000006"/>
    <s v="GBP"/>
    <n v="133056.00000000003"/>
    <n v="378496.80000000005"/>
    <s v="1-5 Years"/>
    <n v="163936.080009319"/>
    <n v="302403.51901719027"/>
    <n v="177050.96641006452"/>
    <n v="503646.76694862993"/>
    <n v="7.9999999999999946E-2"/>
    <n v="9856"/>
    <n v="138467.43900787126"/>
  </r>
  <r>
    <s v="Employee 1675"/>
    <x v="1"/>
    <s v="Edinburgh"/>
    <s v="United Kingdom"/>
    <s v="EMEA"/>
    <d v="2021-09-06T00:00:00"/>
    <d v="2022-12-01T00:00:00"/>
    <s v="Operating Platform"/>
    <s v="Y"/>
    <s v="O"/>
    <s v="GBP"/>
    <n v="50963"/>
    <n v="5170"/>
    <n v="0"/>
    <n v="0"/>
    <n v="5170"/>
    <n v="0"/>
    <n v="0"/>
    <n v="0"/>
    <n v="0"/>
    <n v="0"/>
    <n v="56133"/>
    <s v="GBP"/>
    <n v="56059.3"/>
    <n v="117805.6"/>
    <s v="1-5 Years"/>
    <n v="67813.915953854885"/>
    <n v="74693.376454245954"/>
    <n v="74595.307549240388"/>
    <n v="156758.02164891094"/>
    <n v="0.10000000000000021"/>
    <n v="5096.3000000000029"/>
    <n v="6879.4605003910692"/>
  </r>
  <r>
    <s v="Employee 1676"/>
    <x v="4"/>
    <s v="Tokyo"/>
    <s v="Japan"/>
    <s v="Asia-Pacific"/>
    <d v="2021-09-06T00:00:00"/>
    <d v="2022-12-01T00:00:00"/>
    <s v="Corporate and Risk Platform"/>
    <s v="Q"/>
    <s v="M"/>
    <s v="JPY"/>
    <n v="30250000.000000007"/>
    <n v="10517760"/>
    <n v="0"/>
    <n v="0"/>
    <n v="10517760"/>
    <n v="0"/>
    <n v="0"/>
    <n v="0"/>
    <n v="0"/>
    <n v="0"/>
    <n v="40767760.000000007"/>
    <s v="JPY"/>
    <n v="33880000.000000015"/>
    <n v="79539891.200000018"/>
    <s v="1-5 Years"/>
    <n v="278429.7482626905"/>
    <n v="375238.25302591018"/>
    <n v="311841.31805421342"/>
    <n v="732108.16144323279"/>
    <n v="0.12000000000000023"/>
    <n v="3630000.0000000075"/>
    <n v="96808.50476321968"/>
  </r>
  <r>
    <s v="Employee 1677"/>
    <x v="3"/>
    <s v="San Francisco"/>
    <s v="United States of America"/>
    <s v="Americas"/>
    <d v="2021-09-07T00:00:00"/>
    <d v="2022-12-01T00:00:00"/>
    <s v="Operating Platform"/>
    <s v="W"/>
    <s v="T"/>
    <s v="USD"/>
    <n v="178904"/>
    <n v="13090.000000000002"/>
    <n v="0"/>
    <n v="0"/>
    <n v="13090.000000000002"/>
    <n v="0"/>
    <n v="0"/>
    <n v="0"/>
    <n v="0"/>
    <n v="0"/>
    <n v="191994"/>
    <s v="USD"/>
    <n v="198583.44000000003"/>
    <n v="411696.78000000009"/>
    <s v="1-5 Years"/>
    <n v="178904"/>
    <n v="191994"/>
    <n v="198583.44000000003"/>
    <n v="411696.78000000009"/>
    <n v="0.11000000000000018"/>
    <n v="19679.440000000031"/>
    <n v="13090"/>
  </r>
  <r>
    <s v="Employee 1678"/>
    <x v="0"/>
    <s v="London"/>
    <s v="United Kingdom"/>
    <s v="EMEA"/>
    <d v="2021-09-13T00:00:00"/>
    <d v="2022-12-01T00:00:00"/>
    <s v="Corporate and Risk Platform"/>
    <s v="N"/>
    <s v="F"/>
    <s v="GBP"/>
    <n v="141284"/>
    <n v="156271.5"/>
    <n v="0"/>
    <n v="0"/>
    <n v="156271.5"/>
    <n v="0"/>
    <n v="0"/>
    <n v="0"/>
    <n v="0"/>
    <n v="0"/>
    <n v="297555.5"/>
    <s v="GBP"/>
    <n v="151173.88"/>
    <n v="469558.26500000001"/>
    <s v="1-5 Years"/>
    <n v="187999.55461068684"/>
    <n v="395942.2260975074"/>
    <n v="201159.52343343495"/>
    <n v="624817.70535776787"/>
    <n v="7.0000000000000159E-2"/>
    <n v="9889.8800000000047"/>
    <n v="207942.67148682056"/>
  </r>
  <r>
    <s v="Employee 1679"/>
    <x v="0"/>
    <s v="San Francisco"/>
    <s v="United States of America"/>
    <s v="Americas"/>
    <d v="2021-08-30T00:00:00"/>
    <d v="2022-12-01T00:00:00"/>
    <s v="Corporate and Risk Platform"/>
    <s v="A"/>
    <s v="Y"/>
    <s v="USD"/>
    <n v="194480.55000000002"/>
    <n v="78771"/>
    <n v="0"/>
    <n v="0"/>
    <n v="78771"/>
    <n v="0"/>
    <n v="0"/>
    <n v="0"/>
    <n v="0"/>
    <n v="0"/>
    <n v="273251.55000000005"/>
    <s v="USD"/>
    <n v="206149.38300000003"/>
    <n v="495796.02600000007"/>
    <s v="1-5 Years"/>
    <n v="194480.55000000002"/>
    <n v="273251.55000000005"/>
    <n v="206149.38300000003"/>
    <n v="495796.02600000007"/>
    <n v="6.000000000000006E-2"/>
    <n v="11668.833000000013"/>
    <n v="78771.000000000029"/>
  </r>
  <r>
    <s v="Employee 168"/>
    <x v="4"/>
    <s v="New York"/>
    <s v="United States of America"/>
    <s v="Americas"/>
    <d v="2008-06-23T00:00:00"/>
    <d v="2022-12-01T00:00:00"/>
    <s v="Investments Platform"/>
    <s v="C"/>
    <s v="O"/>
    <s v="USD"/>
    <n v="313500.00000000006"/>
    <n v="1797400.0000000002"/>
    <n v="0"/>
    <n v="0"/>
    <n v="1797400.0000000002"/>
    <n v="0"/>
    <n v="0"/>
    <n v="0"/>
    <n v="0"/>
    <n v="858500"/>
    <n v="2969400.0000000005"/>
    <s v="USD"/>
    <n v="332310.00000000006"/>
    <n v="2569864.0000000005"/>
    <s v="&gt;5 Years"/>
    <n v="313500.00000000006"/>
    <n v="2969400.0000000005"/>
    <n v="332310.00000000006"/>
    <n v="2569864.0000000005"/>
    <n v="5.9999999999999991E-2"/>
    <n v="18810"/>
    <n v="2655900.0000000005"/>
  </r>
  <r>
    <s v="Employee 1680"/>
    <x v="0"/>
    <s v="San Francisco"/>
    <s v="United States of America"/>
    <s v="Americas"/>
    <d v="2021-09-13T00:00:00"/>
    <d v="2022-12-01T00:00:00"/>
    <s v="ETF and Index Investments Platform"/>
    <s v="O"/>
    <s v="U"/>
    <s v="USD"/>
    <n v="221760.00000000006"/>
    <n v="116160"/>
    <n v="0"/>
    <n v="0"/>
    <n v="116160"/>
    <n v="0"/>
    <n v="0"/>
    <n v="0"/>
    <n v="0"/>
    <n v="0"/>
    <n v="337920.00000000006"/>
    <s v="USD"/>
    <n v="223977.60000000006"/>
    <n v="565276.80000000016"/>
    <s v="1-5 Years"/>
    <n v="221760.00000000006"/>
    <n v="337920.00000000006"/>
    <n v="223977.60000000006"/>
    <n v="565276.80000000016"/>
    <n v="1.0000000000000023E-2"/>
    <n v="2217.6000000000058"/>
    <n v="116160"/>
  </r>
  <r>
    <s v="Employee 1681"/>
    <x v="0"/>
    <s v="New York"/>
    <s v="United States of America"/>
    <s v="Americas"/>
    <d v="2021-09-13T00:00:00"/>
    <d v="2022-12-01T00:00:00"/>
    <s v="Operating Platform"/>
    <s v="I"/>
    <s v="X"/>
    <s v="USD"/>
    <n v="204050.00000000003"/>
    <n v="107107.00000000001"/>
    <n v="0"/>
    <n v="0"/>
    <n v="107107.00000000001"/>
    <n v="0"/>
    <n v="0"/>
    <n v="0"/>
    <n v="0"/>
    <n v="0"/>
    <n v="311157.00000000006"/>
    <s v="USD"/>
    <n v="206090.50000000003"/>
    <n v="520359.07000000007"/>
    <s v="1-5 Years"/>
    <n v="204050.00000000003"/>
    <n v="311157.00000000006"/>
    <n v="206090.50000000003"/>
    <n v="520359.07000000007"/>
    <n v="9.9999999999999985E-3"/>
    <n v="2040.5"/>
    <n v="107107.00000000003"/>
  </r>
  <r>
    <s v="Employee 1682"/>
    <x v="4"/>
    <s v="San Francisco"/>
    <s v="United States of America"/>
    <s v="Americas"/>
    <d v="2021-09-20T00:00:00"/>
    <d v="2022-12-01T00:00:00"/>
    <s v="Operating Platform"/>
    <s v="L"/>
    <s v="C"/>
    <s v="USD"/>
    <n v="297000"/>
    <n v="1161600"/>
    <n v="0"/>
    <n v="0"/>
    <n v="1161600"/>
    <n v="0"/>
    <n v="0"/>
    <n v="0"/>
    <n v="0"/>
    <n v="416000"/>
    <n v="1874600"/>
    <s v="USD"/>
    <n v="317790"/>
    <n v="1878492"/>
    <s v="1-5 Years"/>
    <n v="297000"/>
    <n v="1874600"/>
    <n v="317790"/>
    <n v="1878492"/>
    <n v="7.0000000000000007E-2"/>
    <n v="20790"/>
    <n v="1577600"/>
  </r>
  <r>
    <s v="Employee 1683"/>
    <x v="4"/>
    <s v="Singapore"/>
    <s v="Singapore"/>
    <s v="Asia-Pacific"/>
    <d v="2021-09-13T00:00:00"/>
    <d v="2022-12-01T00:00:00"/>
    <s v="Operating Platform"/>
    <s v="D"/>
    <s v="K"/>
    <s v="SGD"/>
    <n v="431200.00000000012"/>
    <n v="645777"/>
    <n v="0"/>
    <n v="0"/>
    <n v="645777"/>
    <n v="0"/>
    <n v="0"/>
    <n v="0"/>
    <n v="0"/>
    <n v="482220.00000000006"/>
    <n v="1559197"/>
    <s v="SGD"/>
    <n v="448448.00000000012"/>
    <n v="1568504.08"/>
    <s v="1-5 Years"/>
    <n v="322404.5758719953"/>
    <n v="1165798.3476017795"/>
    <n v="335300.7589068751"/>
    <n v="1172757.1722307375"/>
    <n v="3.9999999999999952E-2"/>
    <n v="17248"/>
    <n v="843393.7717297842"/>
  </r>
  <r>
    <s v="Employee 1684"/>
    <x v="0"/>
    <s v="San Francisco"/>
    <s v="United States of America"/>
    <s v="Americas"/>
    <d v="2021-09-13T00:00:00"/>
    <d v="2022-12-01T00:00:00"/>
    <s v="Investments Platform"/>
    <s v="J"/>
    <s v="H"/>
    <s v="USD"/>
    <n v="205700.00000000006"/>
    <n v="133650"/>
    <n v="0"/>
    <n v="0"/>
    <n v="133650"/>
    <n v="0"/>
    <n v="0"/>
    <n v="0"/>
    <n v="0"/>
    <n v="0"/>
    <n v="339350.00000000006"/>
    <s v="USD"/>
    <n v="224213.00000000009"/>
    <n v="594104.50000000012"/>
    <s v="1-5 Years"/>
    <n v="205700.00000000006"/>
    <n v="339350.00000000006"/>
    <n v="224213.00000000009"/>
    <n v="594104.50000000012"/>
    <n v="9.0000000000000122E-2"/>
    <n v="18513.000000000029"/>
    <n v="133650"/>
  </r>
  <r>
    <s v="Employee 1685"/>
    <x v="0"/>
    <s v="San Francisco"/>
    <s v="United States of America"/>
    <s v="Americas"/>
    <d v="2021-09-13T00:00:00"/>
    <d v="2022-12-01T00:00:00"/>
    <s v="Operating Platform"/>
    <s v="L"/>
    <s v="S"/>
    <s v="USD"/>
    <n v="200640.00000000003"/>
    <n v="29700"/>
    <n v="0"/>
    <n v="0"/>
    <n v="29700"/>
    <n v="0"/>
    <n v="0"/>
    <n v="0"/>
    <n v="0"/>
    <n v="0"/>
    <n v="230340.00000000003"/>
    <s v="USD"/>
    <n v="206659.20000000004"/>
    <n v="443909.40000000008"/>
    <s v="1-5 Years"/>
    <n v="200640.00000000003"/>
    <n v="230340.00000000003"/>
    <n v="206659.20000000004"/>
    <n v="443909.40000000008"/>
    <n v="3.0000000000000054E-2"/>
    <n v="6019.2000000000116"/>
    <n v="29700"/>
  </r>
  <r>
    <s v="Employee 1686"/>
    <x v="0"/>
    <s v="New York"/>
    <s v="United States of America"/>
    <s v="Americas"/>
    <d v="2021-09-20T00:00:00"/>
    <d v="2022-12-01T00:00:00"/>
    <s v="Investments Platform"/>
    <s v="Y"/>
    <s v="D"/>
    <s v="USD"/>
    <n v="176550"/>
    <n v="164560.00000000003"/>
    <n v="0"/>
    <n v="0"/>
    <n v="164560.00000000003"/>
    <n v="0"/>
    <n v="0"/>
    <n v="0"/>
    <n v="0"/>
    <n v="0"/>
    <n v="341110"/>
    <s v="USD"/>
    <n v="188908.5"/>
    <n v="553896.19999999995"/>
    <s v="1-5 Years"/>
    <n v="176550"/>
    <n v="341110"/>
    <n v="188908.5"/>
    <n v="553896.19999999995"/>
    <n v="7.0000000000000007E-2"/>
    <n v="12358.5"/>
    <n v="164560"/>
  </r>
  <r>
    <s v="Employee 1687"/>
    <x v="3"/>
    <s v="Wilmington"/>
    <s v="United States of America"/>
    <s v="Americas"/>
    <d v="2021-09-27T00:00:00"/>
    <d v="2022-12-01T00:00:00"/>
    <s v="Operating Platform"/>
    <s v="C"/>
    <s v="B"/>
    <s v="USD"/>
    <n v="146617.68000000002"/>
    <n v="26884.000000000004"/>
    <n v="0"/>
    <n v="0"/>
    <n v="26884.000000000004"/>
    <n v="0"/>
    <n v="0"/>
    <n v="0"/>
    <n v="0"/>
    <n v="0"/>
    <n v="173501.68000000002"/>
    <s v="USD"/>
    <n v="167144.15520000004"/>
    <n v="364936.07040000008"/>
    <s v="1-5 Years"/>
    <n v="146617.68000000002"/>
    <n v="173501.68000000002"/>
    <n v="167144.15520000004"/>
    <n v="364936.07040000008"/>
    <n v="0.1400000000000001"/>
    <n v="20526.475200000015"/>
    <n v="26884"/>
  </r>
  <r>
    <s v="Employee 1688"/>
    <x v="3"/>
    <s v="London"/>
    <s v="United Kingdom"/>
    <s v="EMEA"/>
    <d v="2021-09-20T00:00:00"/>
    <d v="2022-12-01T00:00:00"/>
    <s v="ETF and Index Investments Platform"/>
    <s v="A"/>
    <s v="G"/>
    <s v="GBP"/>
    <n v="101915.00000000003"/>
    <n v="28710"/>
    <n v="0"/>
    <n v="0"/>
    <n v="28710"/>
    <n v="0"/>
    <n v="0"/>
    <n v="0"/>
    <n v="0"/>
    <n v="0"/>
    <n v="130625.00000000003"/>
    <s v="GBP"/>
    <n v="109049.05000000003"/>
    <n v="248817.80000000005"/>
    <s v="1-5 Years"/>
    <n v="135613.19475770899"/>
    <n v="173816.15625988063"/>
    <n v="145106.11839074863"/>
    <n v="331089.40558882087"/>
    <n v="7.0000000000000062E-2"/>
    <n v="7134.0500000000029"/>
    <n v="38202.961502171645"/>
  </r>
  <r>
    <s v="Employee 1689"/>
    <x v="4"/>
    <s v="New York"/>
    <s v="United States of America"/>
    <s v="Americas"/>
    <d v="2021-09-20T00:00:00"/>
    <d v="2022-12-01T00:00:00"/>
    <s v="Regional Platform"/>
    <s v="U"/>
    <s v="W"/>
    <s v="USD"/>
    <n v="244420.00000000003"/>
    <n v="819280.00000000012"/>
    <n v="0"/>
    <n v="0"/>
    <n v="819280.00000000012"/>
    <n v="0"/>
    <n v="0"/>
    <n v="0"/>
    <n v="0"/>
    <n v="367249.99999999994"/>
    <n v="1430950.0000000002"/>
    <s v="USD"/>
    <n v="261529.40000000005"/>
    <n v="1399688.4000000006"/>
    <s v="1-5 Years"/>
    <n v="244420.00000000003"/>
    <n v="1430950.0000000002"/>
    <n v="261529.40000000005"/>
    <n v="1399688.4000000006"/>
    <n v="7.000000000000009E-2"/>
    <n v="17109.400000000023"/>
    <n v="1186530.0000000002"/>
  </r>
  <r>
    <s v="Employee 169"/>
    <x v="4"/>
    <s v="New York"/>
    <s v="United States of America"/>
    <s v="Americas"/>
    <d v="2009-06-12T00:00:00"/>
    <d v="2022-12-01T00:00:00"/>
    <s v="Client Businesses Platform"/>
    <s v="L"/>
    <s v="O"/>
    <s v="USD"/>
    <n v="251790.00000000006"/>
    <n v="299200"/>
    <n v="0"/>
    <n v="0"/>
    <n v="299200"/>
    <n v="0"/>
    <n v="0"/>
    <n v="0"/>
    <n v="0"/>
    <n v="0"/>
    <n v="550990"/>
    <s v="USD"/>
    <n v="289558.50000000006"/>
    <n v="923197.00000000023"/>
    <s v="&gt;5 Years"/>
    <n v="251790.00000000006"/>
    <n v="550990"/>
    <n v="289558.50000000006"/>
    <n v="923197.00000000023"/>
    <n v="0.14999999999999997"/>
    <n v="37768.5"/>
    <n v="299199.99999999994"/>
  </r>
  <r>
    <s v="Employee 1690"/>
    <x v="1"/>
    <s v="Edinburgh"/>
    <s v="United Kingdom"/>
    <s v="EMEA"/>
    <d v="2021-09-27T00:00:00"/>
    <d v="2022-12-01T00:00:00"/>
    <s v="Operating Platform"/>
    <s v="I"/>
    <s v="L"/>
    <s v="GBP"/>
    <n v="46453.000000000007"/>
    <n v="6721.0000000000009"/>
    <n v="0"/>
    <n v="0"/>
    <n v="6721.0000000000009"/>
    <n v="0"/>
    <n v="0"/>
    <n v="0"/>
    <n v="0"/>
    <n v="0"/>
    <n v="53174.000000000007"/>
    <s v="GBP"/>
    <n v="52027.360000000015"/>
    <n v="111582.24000000005"/>
    <s v="1-5 Years"/>
    <n v="61812.684453513757"/>
    <n v="70755.983104022147"/>
    <n v="69230.20658793542"/>
    <n v="148476.90766444025"/>
    <n v="0.12000000000000019"/>
    <n v="5574.3600000000079"/>
    <n v="8943.29865050839"/>
  </r>
  <r>
    <s v="Employee 1691"/>
    <x v="3"/>
    <s v="New York"/>
    <s v="United States of America"/>
    <s v="Americas"/>
    <d v="2021-09-20T00:00:00"/>
    <d v="2022-12-01T00:00:00"/>
    <s v="Corporate and Risk Platform"/>
    <s v="R"/>
    <s v="Q"/>
    <s v="USD"/>
    <n v="151151.54999999999"/>
    <n v="7392.0000000000009"/>
    <n v="0"/>
    <n v="0"/>
    <n v="7392.0000000000009"/>
    <n v="0"/>
    <n v="0"/>
    <n v="0"/>
    <n v="0"/>
    <n v="0"/>
    <n v="158543.54999999999"/>
    <s v="USD"/>
    <n v="169289.736"/>
    <n v="346858.51199999999"/>
    <s v="1-5 Years"/>
    <n v="151151.54999999999"/>
    <n v="158543.54999999999"/>
    <n v="169289.736"/>
    <n v="346858.51199999999"/>
    <n v="0.12000000000000012"/>
    <n v="18138.186000000016"/>
    <n v="7392"/>
  </r>
  <r>
    <s v="Employee 1692"/>
    <x v="0"/>
    <s v="San Francisco"/>
    <s v="United States of America"/>
    <s v="Americas"/>
    <d v="2021-09-20T00:00:00"/>
    <d v="2022-12-01T00:00:00"/>
    <s v="Corporate and Risk Platform"/>
    <s v="J"/>
    <s v="O"/>
    <s v="USD"/>
    <n v="190575.00000000003"/>
    <n v="40964"/>
    <n v="0"/>
    <n v="0"/>
    <n v="40964"/>
    <n v="0"/>
    <n v="0"/>
    <n v="0"/>
    <n v="0"/>
    <n v="0"/>
    <n v="231539.00000000003"/>
    <s v="USD"/>
    <n v="200103.75000000003"/>
    <n v="443219.70000000007"/>
    <s v="1-5 Years"/>
    <n v="190575.00000000003"/>
    <n v="231539.00000000003"/>
    <n v="200103.75000000003"/>
    <n v="443219.70000000007"/>
    <n v="4.9999999999999989E-2"/>
    <n v="9528.75"/>
    <n v="40964"/>
  </r>
  <r>
    <s v="Employee 1693"/>
    <x v="3"/>
    <s v="London"/>
    <s v="United Kingdom"/>
    <s v="EMEA"/>
    <d v="2021-09-27T00:00:00"/>
    <d v="2022-12-01T00:00:00"/>
    <s v="Investments Platform"/>
    <s v="M"/>
    <s v="S"/>
    <s v="GBP"/>
    <n v="108886.8"/>
    <n v="20900"/>
    <n v="0"/>
    <n v="0"/>
    <n v="20900"/>
    <n v="0"/>
    <n v="0"/>
    <n v="0"/>
    <n v="0"/>
    <n v="0"/>
    <n v="129786.8"/>
    <s v="GBP"/>
    <n v="125219.81999999999"/>
    <n v="274474.63999999996"/>
    <s v="1-5 Years"/>
    <n v="144890.22042823629"/>
    <n v="172700.80542981721"/>
    <n v="166623.75349247173"/>
    <n v="365229.67973676143"/>
    <n v="0.14999999999999997"/>
    <n v="16333.01999999999"/>
    <n v="27810.585001580912"/>
  </r>
  <r>
    <s v="Employee 1694"/>
    <x v="0"/>
    <s v="San Francisco"/>
    <s v="United States of America"/>
    <s v="Americas"/>
    <d v="2021-09-27T00:00:00"/>
    <d v="2022-12-01T00:00:00"/>
    <s v="Client Businesses Platform"/>
    <s v="G"/>
    <s v="W"/>
    <s v="USD"/>
    <n v="185704.19999999998"/>
    <n v="95942.000000000015"/>
    <n v="0"/>
    <n v="0"/>
    <n v="95942.000000000015"/>
    <n v="0"/>
    <n v="0"/>
    <n v="0"/>
    <n v="0"/>
    <n v="0"/>
    <n v="281646.2"/>
    <s v="USD"/>
    <n v="200560.53599999999"/>
    <n v="504738.43200000003"/>
    <s v="1-5 Years"/>
    <n v="185704.19999999998"/>
    <n v="281646.2"/>
    <n v="200560.53599999999"/>
    <n v="504738.43200000003"/>
    <n v="8.0000000000000057E-2"/>
    <n v="14856.33600000001"/>
    <n v="95942.000000000029"/>
  </r>
  <r>
    <s v="Employee 1695"/>
    <x v="3"/>
    <s v="New York"/>
    <s v="United States of America"/>
    <s v="Americas"/>
    <d v="2021-09-20T00:00:00"/>
    <d v="2022-12-01T00:00:00"/>
    <s v="Operating Platform"/>
    <s v="N"/>
    <s v="L"/>
    <s v="USD"/>
    <n v="151822"/>
    <n v="31328"/>
    <n v="0"/>
    <n v="0"/>
    <n v="31328"/>
    <n v="0"/>
    <n v="0"/>
    <n v="0"/>
    <n v="0"/>
    <n v="0"/>
    <n v="183150"/>
    <s v="USD"/>
    <n v="162449.54"/>
    <n v="358420.04000000004"/>
    <s v="1-5 Years"/>
    <n v="151822"/>
    <n v="183150"/>
    <n v="162449.54"/>
    <n v="358420.04000000004"/>
    <n v="7.0000000000000048E-2"/>
    <n v="10627.540000000008"/>
    <n v="31328"/>
  </r>
  <r>
    <s v="Employee 1696"/>
    <x v="3"/>
    <s v="San Francisco"/>
    <s v="United States of America"/>
    <s v="Americas"/>
    <d v="2021-10-04T00:00:00"/>
    <d v="2022-12-01T00:00:00"/>
    <s v="ETF and Index Investments Platform"/>
    <s v="W"/>
    <s v="H"/>
    <s v="USD"/>
    <n v="166320"/>
    <n v="79079"/>
    <n v="0"/>
    <n v="0"/>
    <n v="79079"/>
    <n v="0"/>
    <n v="0"/>
    <n v="0"/>
    <n v="0"/>
    <n v="0"/>
    <n v="245399"/>
    <s v="USD"/>
    <n v="179625.60000000001"/>
    <n v="444656.52"/>
    <s v="1-5 Years"/>
    <n v="166320"/>
    <n v="245399"/>
    <n v="179625.60000000001"/>
    <n v="444656.52"/>
    <n v="8.0000000000000029E-2"/>
    <n v="13305.600000000006"/>
    <n v="79079"/>
  </r>
  <r>
    <s v="Employee 1697"/>
    <x v="4"/>
    <s v="San Francisco"/>
    <s v="United States of America"/>
    <s v="Americas"/>
    <d v="2021-09-27T00:00:00"/>
    <d v="2022-12-01T00:00:00"/>
    <s v="Corporate and Risk Platform"/>
    <s v="Y"/>
    <s v="U"/>
    <s v="USD"/>
    <n v="313500.00000000006"/>
    <n v="373450.00000000006"/>
    <n v="0"/>
    <n v="0"/>
    <n v="373450.00000000006"/>
    <n v="0"/>
    <n v="0"/>
    <n v="0"/>
    <n v="0"/>
    <n v="0"/>
    <n v="686950.00000000012"/>
    <s v="USD"/>
    <n v="316635.00000000006"/>
    <n v="1010454.5000000002"/>
    <s v="1-5 Years"/>
    <n v="313500.00000000006"/>
    <n v="686950.00000000012"/>
    <n v="316635.00000000006"/>
    <n v="1010454.5000000002"/>
    <n v="9.9999999999999985E-3"/>
    <n v="3135"/>
    <n v="373450.00000000006"/>
  </r>
  <r>
    <s v="Employee 1698"/>
    <x v="3"/>
    <s v="London"/>
    <s v="United Kingdom"/>
    <s v="EMEA"/>
    <d v="2021-09-27T00:00:00"/>
    <d v="2022-12-01T00:00:00"/>
    <s v="Investments Platform"/>
    <s v="U"/>
    <s v="Z"/>
    <s v="GBP"/>
    <n v="83278.8"/>
    <n v="7000.4000000000005"/>
    <n v="0"/>
    <n v="0"/>
    <n v="7000.4000000000005"/>
    <n v="0"/>
    <n v="0"/>
    <n v="0"/>
    <n v="0"/>
    <n v="0"/>
    <n v="90279.2"/>
    <s v="GBP"/>
    <n v="84111.588000000003"/>
    <n v="175293.58000000002"/>
    <s v="1-5 Years"/>
    <n v="110814.93522629929"/>
    <n v="120130.0174868288"/>
    <n v="111923.08457856228"/>
    <n v="233254.4022402594"/>
    <n v="9.9999999999999725E-3"/>
    <n v="832.78800000000047"/>
    <n v="9315.0822605295107"/>
  </r>
  <r>
    <s v="Employee 1699"/>
    <x v="0"/>
    <s v="San Francisco"/>
    <s v="United States of America"/>
    <s v="Americas"/>
    <d v="2021-09-27T00:00:00"/>
    <d v="2022-12-01T00:00:00"/>
    <s v="Investments Platform"/>
    <s v="L"/>
    <s v="T"/>
    <s v="USD"/>
    <n v="198275.00000000003"/>
    <n v="244035"/>
    <n v="2286907.2600000002"/>
    <n v="0"/>
    <n v="2530942.2600000002"/>
    <n v="0"/>
    <n v="0"/>
    <n v="0"/>
    <n v="0"/>
    <n v="0"/>
    <n v="2729217.2600000002"/>
    <s v="USD"/>
    <n v="212154.25000000003"/>
    <n v="685425.95"/>
    <s v="1-5 Years"/>
    <n v="198275.00000000003"/>
    <n v="2729217.2600000002"/>
    <n v="212154.25000000003"/>
    <n v="685425.95"/>
    <n v="6.9999999999999993E-2"/>
    <n v="13879.25"/>
    <n v="2530942.2600000002"/>
  </r>
  <r>
    <s v="Employee 17"/>
    <x v="4"/>
    <s v="New York"/>
    <s v="United States of America"/>
    <s v="Americas"/>
    <d v="2007-05-21T00:00:00"/>
    <d v="2022-12-01T00:00:00"/>
    <s v="Operating Platform"/>
    <s v="R"/>
    <s v="V"/>
    <s v="USD"/>
    <n v="372899.99999999994"/>
    <n v="774400.00000000012"/>
    <n v="0"/>
    <n v="0"/>
    <n v="774400.00000000012"/>
    <n v="0"/>
    <n v="0"/>
    <n v="0"/>
    <n v="0"/>
    <n v="412000"/>
    <n v="1559300"/>
    <s v="USD"/>
    <n v="425106"/>
    <n v="1733028.0000000002"/>
    <s v="&gt;5 Years"/>
    <n v="372899.99999999994"/>
    <n v="1559300"/>
    <n v="425106"/>
    <n v="1733028.0000000002"/>
    <n v="0.14000000000000018"/>
    <n v="52206.000000000058"/>
    <n v="1186400"/>
  </r>
  <r>
    <s v="Employee 170"/>
    <x v="0"/>
    <s v="New York"/>
    <s v="United States of America"/>
    <s v="Americas"/>
    <d v="2010-09-07T00:00:00"/>
    <d v="2022-12-01T00:00:00"/>
    <s v="Client Businesses Platform"/>
    <s v="H"/>
    <s v="U"/>
    <s v="USD"/>
    <n v="211860.00000000003"/>
    <n v="189354.00000000003"/>
    <n v="0"/>
    <n v="0"/>
    <n v="189354.00000000003"/>
    <n v="0"/>
    <n v="0"/>
    <n v="0"/>
    <n v="0"/>
    <n v="0"/>
    <n v="401214.00000000006"/>
    <s v="USD"/>
    <n v="237283.20000000004"/>
    <n v="686642.88000000012"/>
    <s v="&gt;5 Years"/>
    <n v="211860.00000000003"/>
    <n v="401214.00000000006"/>
    <n v="237283.20000000004"/>
    <n v="686642.88000000012"/>
    <n v="0.12000000000000004"/>
    <n v="25423.200000000012"/>
    <n v="189354.00000000003"/>
  </r>
  <r>
    <s v="Employee 1700"/>
    <x v="3"/>
    <s v="Toronto"/>
    <s v="Canada"/>
    <s v="Americas"/>
    <d v="2021-09-27T00:00:00"/>
    <d v="2022-12-01T00:00:00"/>
    <s v="Client Businesses Platform"/>
    <s v="E"/>
    <s v="U"/>
    <s v="CAD"/>
    <n v="130592.00000000003"/>
    <n v="48598.000000000007"/>
    <n v="0"/>
    <n v="0"/>
    <n v="48598.000000000007"/>
    <n v="0"/>
    <n v="0"/>
    <n v="0"/>
    <n v="0"/>
    <n v="0"/>
    <n v="179190.00000000003"/>
    <s v="CAD"/>
    <n v="143651.20000000004"/>
    <n v="340760.20000000007"/>
    <s v="1-5 Years"/>
    <n v="100672.21708294791"/>
    <n v="138135.98519888995"/>
    <n v="110739.43879124272"/>
    <n v="262689.02251002163"/>
    <n v="0.10000000000000013"/>
    <n v="13059.200000000012"/>
    <n v="37463.768115942032"/>
  </r>
  <r>
    <s v="Employee 1701"/>
    <x v="3"/>
    <s v="Wilmington"/>
    <s v="United States of America"/>
    <s v="Americas"/>
    <d v="2021-10-11T00:00:00"/>
    <d v="2022-12-01T00:00:00"/>
    <s v="Operating Platform"/>
    <s v="L"/>
    <s v="U"/>
    <s v="USD"/>
    <n v="174565.95199999999"/>
    <n v="35481.599999999999"/>
    <n v="0"/>
    <n v="0"/>
    <n v="35481.599999999999"/>
    <n v="0"/>
    <n v="0"/>
    <n v="0"/>
    <n v="0"/>
    <n v="0"/>
    <n v="210047.552"/>
    <s v="USD"/>
    <n v="195513.86624"/>
    <n v="430767.12448"/>
    <s v="1-5 Years"/>
    <n v="174565.95199999999"/>
    <n v="210047.552"/>
    <n v="195513.86624"/>
    <n v="430767.12448"/>
    <n v="0.12000000000000008"/>
    <n v="20947.914240000013"/>
    <n v="35481.600000000006"/>
  </r>
  <r>
    <s v="Employee 1702"/>
    <x v="3"/>
    <s v="London"/>
    <s v="United Kingdom"/>
    <s v="EMEA"/>
    <d v="2021-09-27T00:00:00"/>
    <d v="2022-12-01T00:00:00"/>
    <s v="Operating Platform"/>
    <s v="I"/>
    <s v="Q"/>
    <s v="GBP"/>
    <n v="114356"/>
    <n v="25806.000000000004"/>
    <n v="0"/>
    <n v="0"/>
    <n v="25806.000000000004"/>
    <n v="0"/>
    <n v="0"/>
    <n v="0"/>
    <n v="0"/>
    <n v="0"/>
    <n v="140162"/>
    <s v="GBP"/>
    <n v="122360.92000000001"/>
    <n v="272334.26"/>
    <s v="1-5 Years"/>
    <n v="152167.81140864998"/>
    <n v="186506.56531060199"/>
    <n v="162819.55820725553"/>
    <n v="362381.58308959962"/>
    <n v="7.0000000000000284E-2"/>
    <n v="8004.9200000000128"/>
    <n v="34338.753901952005"/>
  </r>
  <r>
    <s v="Employee 1703"/>
    <x v="3"/>
    <s v="Mexico City"/>
    <s v="Mexico"/>
    <s v="Americas"/>
    <d v="2021-09-27T00:00:00"/>
    <d v="2022-12-01T00:00:00"/>
    <s v="Operating Platform"/>
    <s v="A"/>
    <s v="G"/>
    <s v="MXN"/>
    <n v="2311863.4"/>
    <n v="784185.60000000009"/>
    <n v="0"/>
    <n v="0"/>
    <n v="784185.60000000009"/>
    <n v="0"/>
    <n v="0"/>
    <n v="0"/>
    <n v="0"/>
    <n v="0"/>
    <n v="3096049"/>
    <s v="MXN"/>
    <n v="2566168.3740000003"/>
    <n v="6002782.7640000014"/>
    <s v="1-5 Years"/>
    <n v="115521.54664108253"/>
    <n v="154706.5319501909"/>
    <n v="128228.91677160162"/>
    <n v="299953.16723631357"/>
    <n v="0.11000000000000011"/>
    <n v="254304.97400000039"/>
    <n v="39184.985309108364"/>
  </r>
  <r>
    <s v="Employee 1704"/>
    <x v="0"/>
    <s v="Wilmington"/>
    <s v="United States of America"/>
    <s v="Americas"/>
    <d v="2021-09-27T00:00:00"/>
    <d v="2022-12-01T00:00:00"/>
    <s v="Operating Platform"/>
    <s v="I"/>
    <s v="W"/>
    <s v="USD"/>
    <n v="198275.00000000003"/>
    <n v="89089.000000000015"/>
    <n v="0"/>
    <n v="0"/>
    <n v="89089.000000000015"/>
    <n v="0"/>
    <n v="0"/>
    <n v="0"/>
    <n v="0"/>
    <n v="0"/>
    <n v="287364.00000000006"/>
    <s v="USD"/>
    <n v="202240.50000000003"/>
    <n v="495351.78"/>
    <s v="1-5 Years"/>
    <n v="198275.00000000003"/>
    <n v="287364.00000000006"/>
    <n v="202240.50000000003"/>
    <n v="495351.78"/>
    <n v="1.9999999999999997E-2"/>
    <n v="3965.5"/>
    <n v="89089.000000000029"/>
  </r>
  <r>
    <s v="Employee 1705"/>
    <x v="4"/>
    <s v="London"/>
    <s v="United Kingdom"/>
    <s v="EMEA"/>
    <d v="2021-09-27T00:00:00"/>
    <d v="2022-12-01T00:00:00"/>
    <s v="Investments Platform"/>
    <s v="U"/>
    <s v="I"/>
    <s v="GBP"/>
    <n v="183040"/>
    <n v="286440"/>
    <n v="0"/>
    <n v="0"/>
    <n v="286440"/>
    <n v="0"/>
    <n v="0"/>
    <n v="0"/>
    <n v="0"/>
    <n v="188100.00000000003"/>
    <n v="657580"/>
    <s v="GBP"/>
    <n v="208665.60000000003"/>
    <n v="743872.8"/>
    <s v="1-5 Years"/>
    <n v="243562.17601384531"/>
    <n v="875008.82704974001"/>
    <n v="277660.88065578369"/>
    <n v="989834.34137626726"/>
    <n v="0.14000000000000018"/>
    <n v="25625.600000000035"/>
    <n v="631446.65103589464"/>
  </r>
  <r>
    <s v="Employee 1706"/>
    <x v="0"/>
    <s v="Tokyo"/>
    <s v="Japan"/>
    <s v="Asia-Pacific"/>
    <d v="2021-10-04T00:00:00"/>
    <d v="2022-12-01T00:00:00"/>
    <s v="Client Businesses Platform"/>
    <s v="V"/>
    <s v="B"/>
    <s v="JPY"/>
    <n v="22572000.000000004"/>
    <n v="9534800"/>
    <n v="0"/>
    <n v="0"/>
    <n v="9534800"/>
    <n v="0"/>
    <n v="0"/>
    <n v="0"/>
    <n v="0"/>
    <n v="0"/>
    <n v="32106800.000000004"/>
    <s v="JPY"/>
    <n v="24603480.000000007"/>
    <n v="59599892.000000015"/>
    <s v="1-5 Years"/>
    <n v="207759.2157945603"/>
    <n v="295520.27244696033"/>
    <n v="226457.54521607078"/>
    <n v="548574.6421832575"/>
    <n v="9.0000000000000274E-2"/>
    <n v="2031480.0000000037"/>
    <n v="87761.056652400031"/>
  </r>
  <r>
    <s v="Employee 1707"/>
    <x v="3"/>
    <s v="San Francisco"/>
    <s v="United States of America"/>
    <s v="Americas"/>
    <d v="2021-09-27T00:00:00"/>
    <d v="2022-12-01T00:00:00"/>
    <s v="Operating Platform"/>
    <s v="P"/>
    <s v="A"/>
    <s v="USD"/>
    <n v="146052.5"/>
    <n v="14157.000000000002"/>
    <n v="0"/>
    <n v="0"/>
    <n v="14157.000000000002"/>
    <n v="0"/>
    <n v="0"/>
    <n v="0"/>
    <n v="0"/>
    <n v="0"/>
    <n v="160209.5"/>
    <s v="USD"/>
    <n v="167960.375"/>
    <n v="352201.3"/>
    <s v="1-5 Years"/>
    <n v="146052.5"/>
    <n v="160209.5"/>
    <n v="167960.375"/>
    <n v="352201.3"/>
    <n v="0.15"/>
    <n v="21907.875"/>
    <n v="14157"/>
  </r>
  <r>
    <s v="Employee 1708"/>
    <x v="3"/>
    <s v="Tokyo"/>
    <s v="Japan"/>
    <s v="Asia-Pacific"/>
    <d v="2021-10-04T00:00:00"/>
    <d v="2022-12-01T00:00:00"/>
    <s v="ETF and Index Investments Platform"/>
    <s v="G"/>
    <s v="M"/>
    <s v="JPY"/>
    <n v="16170000.000000002"/>
    <n v="5486800.0000000009"/>
    <n v="0"/>
    <n v="0"/>
    <n v="5486800.0000000009"/>
    <n v="0"/>
    <n v="0"/>
    <n v="0"/>
    <n v="0"/>
    <n v="0"/>
    <n v="21656800.000000004"/>
    <s v="JPY"/>
    <n v="18595500"/>
    <n v="43500820"/>
    <s v="1-5 Years"/>
    <n v="148833.35634405634"/>
    <n v="199335.4503198491"/>
    <n v="171158.35979566479"/>
    <n v="400394.12766349118"/>
    <n v="0.14999999999999994"/>
    <n v="2425499.9999999981"/>
    <n v="50502.093975792755"/>
  </r>
  <r>
    <s v="Employee 1709"/>
    <x v="3"/>
    <s v="Wilmington"/>
    <s v="United States of America"/>
    <s v="Americas"/>
    <d v="2021-10-04T00:00:00"/>
    <d v="2022-12-01T00:00:00"/>
    <s v="Operating Platform"/>
    <s v="A"/>
    <s v="A"/>
    <s v="USD"/>
    <n v="149479"/>
    <n v="33660"/>
    <n v="0"/>
    <n v="0"/>
    <n v="33660"/>
    <n v="0"/>
    <n v="0"/>
    <n v="0"/>
    <n v="0"/>
    <n v="0"/>
    <n v="183139"/>
    <s v="USD"/>
    <n v="167416.48000000001"/>
    <n v="372532.16000000003"/>
    <s v="1-5 Years"/>
    <n v="149479"/>
    <n v="183139"/>
    <n v="167416.48000000001"/>
    <n v="372532.16000000003"/>
    <n v="0.12000000000000006"/>
    <n v="17937.48000000001"/>
    <n v="33660"/>
  </r>
  <r>
    <s v="Employee 171"/>
    <x v="4"/>
    <s v="New York"/>
    <s v="United States of America"/>
    <s v="Americas"/>
    <d v="2009-03-16T00:00:00"/>
    <d v="2022-12-01T00:00:00"/>
    <s v="Client Businesses Platform"/>
    <s v="B"/>
    <s v="S"/>
    <s v="USD"/>
    <n v="254100.00000000003"/>
    <n v="323070.00000000006"/>
    <n v="0"/>
    <n v="0"/>
    <n v="323070.00000000006"/>
    <n v="0"/>
    <n v="0"/>
    <n v="0"/>
    <n v="0"/>
    <n v="0"/>
    <n v="577170.00000000012"/>
    <s v="USD"/>
    <n v="289674.00000000006"/>
    <n v="947647.80000000028"/>
    <s v="&gt;5 Years"/>
    <n v="254100.00000000003"/>
    <n v="577170.00000000012"/>
    <n v="289674.00000000006"/>
    <n v="947647.80000000028"/>
    <n v="0.1400000000000001"/>
    <n v="35574.000000000029"/>
    <n v="323070.00000000012"/>
  </r>
  <r>
    <s v="Employee 1710"/>
    <x v="0"/>
    <s v="San Francisco"/>
    <s v="United States of America"/>
    <s v="Americas"/>
    <d v="2021-10-04T00:00:00"/>
    <d v="2022-12-01T00:00:00"/>
    <s v="Operating Platform"/>
    <s v="U"/>
    <s v="E"/>
    <s v="USD"/>
    <n v="195137.25"/>
    <n v="69405.600000000006"/>
    <n v="0"/>
    <n v="0"/>
    <n v="69405.600000000006"/>
    <n v="0"/>
    <n v="0"/>
    <n v="0"/>
    <n v="0"/>
    <n v="0"/>
    <n v="264542.84999999998"/>
    <s v="USD"/>
    <n v="220505.09249999997"/>
    <n v="519438.51299999992"/>
    <s v="1-5 Years"/>
    <n v="195137.25"/>
    <n v="264542.84999999998"/>
    <n v="220505.09249999997"/>
    <n v="519438.51299999992"/>
    <n v="0.12999999999999984"/>
    <n v="25367.84249999997"/>
    <n v="69405.599999999977"/>
  </r>
  <r>
    <s v="Employee 1711"/>
    <x v="3"/>
    <s v="San Francisco"/>
    <s v="United States of America"/>
    <s v="Americas"/>
    <d v="2021-10-04T00:00:00"/>
    <d v="2022-12-01T00:00:00"/>
    <s v="Client Businesses Platform"/>
    <s v="K"/>
    <s v="Q"/>
    <s v="USD"/>
    <n v="179212.27500000002"/>
    <n v="57387"/>
    <n v="0"/>
    <n v="0"/>
    <n v="57387"/>
    <n v="0"/>
    <n v="0"/>
    <n v="0"/>
    <n v="0"/>
    <n v="0"/>
    <n v="236599.27500000002"/>
    <s v="USD"/>
    <n v="195341.37975000005"/>
    <n v="453234.58950000012"/>
    <s v="1-5 Years"/>
    <n v="179212.27500000002"/>
    <n v="236599.27500000002"/>
    <n v="195341.37975000005"/>
    <n v="453234.58950000012"/>
    <n v="9.0000000000000149E-2"/>
    <n v="16129.104750000028"/>
    <n v="57387"/>
  </r>
  <r>
    <s v="Employee 1712"/>
    <x v="3"/>
    <s v="Sydney"/>
    <s v="Australia"/>
    <s v="Asia-Pacific"/>
    <d v="2021-10-11T00:00:00"/>
    <d v="2022-12-01T00:00:00"/>
    <s v="Operating Platform"/>
    <s v="X"/>
    <s v="L"/>
    <s v="AUD"/>
    <n v="204297.49999999997"/>
    <n v="25872.000000000004"/>
    <n v="0"/>
    <n v="0"/>
    <n v="25872.000000000004"/>
    <n v="0"/>
    <n v="0"/>
    <n v="0"/>
    <n v="0"/>
    <n v="0"/>
    <n v="230169.49999999997"/>
    <s v="AUD"/>
    <n v="208383.44999999998"/>
    <n v="443156.33999999997"/>
    <s v="1-5 Years"/>
    <n v="154581.70338044511"/>
    <n v="174157.75218113468"/>
    <n v="157673.33744805402"/>
    <n v="335314.24467281142"/>
    <n v="2.0000000000000094E-2"/>
    <n v="4085.9500000000116"/>
    <n v="19576.048800689576"/>
  </r>
  <r>
    <s v="Employee 1713"/>
    <x v="0"/>
    <s v="San Francisco"/>
    <s v="United States of America"/>
    <s v="Americas"/>
    <d v="2021-10-25T00:00:00"/>
    <d v="2022-12-01T00:00:00"/>
    <s v="ETF and Index Investments Platform"/>
    <s v="V"/>
    <s v="Y"/>
    <s v="USD"/>
    <n v="222222.00000000006"/>
    <n v="149776"/>
    <n v="0"/>
    <n v="0"/>
    <n v="149776"/>
    <n v="0"/>
    <n v="0"/>
    <n v="0"/>
    <n v="0"/>
    <n v="0"/>
    <n v="371998.00000000006"/>
    <s v="USD"/>
    <n v="233333.10000000006"/>
    <n v="623931.00000000012"/>
    <s v="1-5 Years"/>
    <n v="222222.00000000006"/>
    <n v="371998.00000000006"/>
    <n v="233333.10000000006"/>
    <n v="623931.00000000012"/>
    <n v="5.000000000000001E-2"/>
    <n v="11111.100000000006"/>
    <n v="149776"/>
  </r>
  <r>
    <s v="Employee 1714"/>
    <x v="0"/>
    <s v="San Francisco"/>
    <s v="United States of America"/>
    <s v="Americas"/>
    <d v="2021-10-25T00:00:00"/>
    <d v="2022-12-01T00:00:00"/>
    <s v="ETF and Index Investments Platform"/>
    <s v="C"/>
    <s v="F"/>
    <s v="USD"/>
    <n v="200200.00000000003"/>
    <n v="153120"/>
    <n v="0"/>
    <n v="0"/>
    <n v="153120"/>
    <n v="0"/>
    <n v="0"/>
    <n v="0"/>
    <n v="0"/>
    <n v="0"/>
    <n v="353320"/>
    <s v="USD"/>
    <n v="218218.00000000006"/>
    <n v="603336.80000000016"/>
    <s v="1-5 Years"/>
    <n v="200200.00000000003"/>
    <n v="353320"/>
    <n v="218218.00000000006"/>
    <n v="603336.80000000016"/>
    <n v="9.0000000000000135E-2"/>
    <n v="18018.000000000029"/>
    <n v="153119.99999999997"/>
  </r>
  <r>
    <s v="Employee 1715"/>
    <x v="0"/>
    <s v="California"/>
    <s v="United States of America"/>
    <s v="Americas"/>
    <d v="2021-10-11T00:00:00"/>
    <d v="2022-12-01T00:00:00"/>
    <s v="Regional Platform"/>
    <s v="L"/>
    <s v="M"/>
    <s v="USD"/>
    <n v="164780"/>
    <n v="346045.70000000007"/>
    <n v="0"/>
    <n v="0"/>
    <n v="346045.70000000007"/>
    <n v="72127"/>
    <n v="0"/>
    <n v="0"/>
    <n v="72127"/>
    <n v="0"/>
    <n v="582952.70000000007"/>
    <s v="USD"/>
    <n v="189496.99999999997"/>
    <n v="776946.55500000005"/>
    <s v="1-5 Years"/>
    <n v="164780"/>
    <n v="582952.70000000007"/>
    <n v="189496.99999999997"/>
    <n v="776946.55500000005"/>
    <n v="0.14999999999999983"/>
    <n v="24716.999999999971"/>
    <n v="418172.70000000007"/>
  </r>
  <r>
    <s v="Employee 1716"/>
    <x v="3"/>
    <s v="San Francisco"/>
    <s v="United States of America"/>
    <s v="Americas"/>
    <d v="2021-10-11T00:00:00"/>
    <d v="2022-12-01T00:00:00"/>
    <s v="Investments Platform"/>
    <s v="O"/>
    <s v="B"/>
    <s v="USD"/>
    <n v="179520"/>
    <n v="96030.000000000015"/>
    <n v="0"/>
    <n v="0"/>
    <n v="96030.000000000015"/>
    <n v="0"/>
    <n v="0"/>
    <n v="0"/>
    <n v="0"/>
    <n v="0"/>
    <n v="275550"/>
    <s v="USD"/>
    <n v="186700.80000000002"/>
    <n v="473272.80000000005"/>
    <s v="1-5 Years"/>
    <n v="179520"/>
    <n v="275550"/>
    <n v="186700.80000000002"/>
    <n v="473272.80000000005"/>
    <n v="4.0000000000000098E-2"/>
    <n v="7180.8000000000175"/>
    <n v="96030"/>
  </r>
  <r>
    <s v="Employee 1717"/>
    <x v="0"/>
    <s v="London"/>
    <s v="United Kingdom"/>
    <s v="EMEA"/>
    <d v="2021-11-01T00:00:00"/>
    <d v="2022-12-01T00:00:00"/>
    <s v="Operating Platform"/>
    <s v="D"/>
    <s v="N"/>
    <s v="GBP"/>
    <n v="160160.00000000003"/>
    <n v="50600.000000000007"/>
    <n v="0"/>
    <n v="0"/>
    <n v="50600.000000000007"/>
    <n v="0"/>
    <n v="0"/>
    <n v="0"/>
    <n v="0"/>
    <n v="0"/>
    <n v="210760.00000000003"/>
    <s v="GBP"/>
    <n v="161761.60000000003"/>
    <n v="374629.20000000007"/>
    <s v="1-5 Years"/>
    <n v="213116.90401211468"/>
    <n v="280447.79401594214"/>
    <n v="215248.07305223585"/>
    <n v="498500.3450083374"/>
    <n v="1.0000000000000096E-2"/>
    <n v="1601.6000000000058"/>
    <n v="67330.890003827459"/>
  </r>
  <r>
    <s v="Employee 1718"/>
    <x v="1"/>
    <s v="London"/>
    <s v="United Kingdom"/>
    <s v="EMEA"/>
    <d v="2021-10-18T00:00:00"/>
    <d v="2022-12-01T00:00:00"/>
    <s v="Operating Platform"/>
    <s v="M"/>
    <s v="X"/>
    <s v="GBP"/>
    <n v="44995.5"/>
    <n v="3349.5000000000005"/>
    <n v="0"/>
    <n v="0"/>
    <n v="3349.5000000000005"/>
    <n v="0"/>
    <n v="0"/>
    <n v="0"/>
    <n v="0"/>
    <n v="0"/>
    <n v="48345"/>
    <s v="GBP"/>
    <n v="48595.140000000007"/>
    <n v="100807.74000000002"/>
    <s v="1-5 Years"/>
    <n v="59873.262078403503"/>
    <n v="64330.274253656862"/>
    <n v="64663.123044675791"/>
    <n v="134139.8192386252"/>
    <n v="8.000000000000014E-2"/>
    <n v="3599.6400000000067"/>
    <n v="4457.0121752533596"/>
  </r>
  <r>
    <s v="Employee 1719"/>
    <x v="3"/>
    <s v="London"/>
    <s v="United Kingdom"/>
    <s v="EMEA"/>
    <d v="2021-10-18T00:00:00"/>
    <d v="2022-12-01T00:00:00"/>
    <s v="Corporate and Risk Platform"/>
    <s v="U"/>
    <s v="Y"/>
    <s v="GBP"/>
    <n v="111078.00000000001"/>
    <n v="52376.500000000007"/>
    <n v="0"/>
    <n v="0"/>
    <n v="52376.500000000007"/>
    <n v="0"/>
    <n v="0"/>
    <n v="0"/>
    <n v="0"/>
    <n v="0"/>
    <n v="163454.50000000003"/>
    <s v="GBP"/>
    <n v="117742.68000000002"/>
    <n v="291004.45000000007"/>
    <s v="1-5 Years"/>
    <n v="147805.94070840205"/>
    <n v="217500.73043736388"/>
    <n v="156674.2971509062"/>
    <n v="387225.07141451194"/>
    <n v="6.000000000000022E-2"/>
    <n v="6664.6800000000076"/>
    <n v="69694.789728961827"/>
  </r>
  <r>
    <s v="Employee 172"/>
    <x v="4"/>
    <s v="New York"/>
    <s v="United States of America"/>
    <s v="Americas"/>
    <d v="2008-08-14T00:00:00"/>
    <d v="2022-12-01T00:00:00"/>
    <s v="Corporate and Risk Platform"/>
    <s v="C"/>
    <s v="F"/>
    <s v="USD"/>
    <n v="280500"/>
    <n v="1589500.0000000002"/>
    <n v="0"/>
    <n v="0"/>
    <n v="1589500.0000000002"/>
    <n v="0"/>
    <n v="0"/>
    <n v="0"/>
    <n v="0"/>
    <n v="663000"/>
    <n v="2533000"/>
    <s v="USD"/>
    <n v="286110"/>
    <n v="2193510"/>
    <s v="&gt;5 Years"/>
    <n v="280500"/>
    <n v="2533000"/>
    <n v="286110"/>
    <n v="2193510"/>
    <n v="0.02"/>
    <n v="5610"/>
    <n v="2252500"/>
  </r>
  <r>
    <s v="Employee 1720"/>
    <x v="0"/>
    <s v="New York"/>
    <s v="United States of America"/>
    <s v="Americas"/>
    <d v="2021-10-25T00:00:00"/>
    <d v="2022-12-01T00:00:00"/>
    <s v="Investments Platform"/>
    <s v="K"/>
    <s v="W"/>
    <s v="USD"/>
    <n v="219780.00000000006"/>
    <n v="697950.00000000012"/>
    <n v="0"/>
    <n v="0"/>
    <n v="697950.00000000012"/>
    <n v="0"/>
    <n v="0"/>
    <n v="0"/>
    <n v="0"/>
    <n v="0"/>
    <n v="917730.00000000023"/>
    <s v="USD"/>
    <n v="252747.00000000006"/>
    <n v="1308136.5000000002"/>
    <s v="1-5 Years"/>
    <n v="219780.00000000006"/>
    <n v="917730.00000000023"/>
    <n v="252747.00000000006"/>
    <n v="1308136.5000000002"/>
    <n v="0.14999999999999997"/>
    <n v="32967"/>
    <n v="697950.00000000023"/>
  </r>
  <r>
    <s v="Employee 1721"/>
    <x v="4"/>
    <s v="London"/>
    <s v="United Kingdom"/>
    <s v="EMEA"/>
    <d v="2021-10-25T00:00:00"/>
    <d v="2022-12-01T00:00:00"/>
    <s v="ETF and Index Investments Platform"/>
    <s v="F"/>
    <s v="O"/>
    <s v="GBP"/>
    <n v="150480.00000000003"/>
    <n v="220110.00000000003"/>
    <n v="0"/>
    <n v="0"/>
    <n v="220110.00000000003"/>
    <n v="0"/>
    <n v="0"/>
    <n v="0"/>
    <n v="0"/>
    <n v="0"/>
    <n v="370590.00000000006"/>
    <s v="GBP"/>
    <n v="156499.20000000004"/>
    <n v="541912.80000000016"/>
    <s v="1-5 Years"/>
    <n v="200236.21201138248"/>
    <n v="493125.58352803183"/>
    <n v="208245.6604918378"/>
    <n v="721096.26736099098"/>
    <n v="4.0000000000000112E-2"/>
    <n v="6019.2000000000116"/>
    <n v="292889.37151664938"/>
  </r>
  <r>
    <s v="Employee 1722"/>
    <x v="4"/>
    <s v="New York"/>
    <s v="United States of America"/>
    <s v="Americas"/>
    <d v="2021-10-25T00:00:00"/>
    <d v="2022-12-01T00:00:00"/>
    <s v="Operating Platform"/>
    <s v="J"/>
    <s v="Y"/>
    <s v="USD"/>
    <n v="313500.00000000006"/>
    <n v="405900.00000000006"/>
    <n v="0"/>
    <n v="0"/>
    <n v="405900.00000000006"/>
    <n v="0"/>
    <n v="0"/>
    <n v="0"/>
    <n v="0"/>
    <n v="112000.00000000001"/>
    <n v="831400.00000000012"/>
    <s v="USD"/>
    <n v="360525.00000000006"/>
    <n v="1187835.0000000002"/>
    <s v="1-5 Years"/>
    <n v="313500.00000000006"/>
    <n v="831400.00000000012"/>
    <n v="360525.00000000006"/>
    <n v="1187835.0000000002"/>
    <n v="0.14999999999999997"/>
    <n v="47025"/>
    <n v="517900.00000000006"/>
  </r>
  <r>
    <s v="Employee 1723"/>
    <x v="0"/>
    <s v="New York"/>
    <s v="United States of America"/>
    <s v="Americas"/>
    <d v="2021-10-25T00:00:00"/>
    <d v="2022-12-01T00:00:00"/>
    <s v="Operating Platform"/>
    <s v="K"/>
    <s v="H"/>
    <s v="USD"/>
    <n v="201767.49999999997"/>
    <n v="57475.000000000007"/>
    <n v="0"/>
    <n v="0"/>
    <n v="57475.000000000007"/>
    <n v="0"/>
    <n v="0"/>
    <n v="0"/>
    <n v="0"/>
    <n v="0"/>
    <n v="259242.49999999997"/>
    <s v="USD"/>
    <n v="217908.9"/>
    <n v="497890.80000000005"/>
    <s v="1-5 Years"/>
    <n v="201767.49999999997"/>
    <n v="259242.49999999997"/>
    <n v="217908.9"/>
    <n v="497890.80000000005"/>
    <n v="8.0000000000000127E-2"/>
    <n v="16141.400000000023"/>
    <n v="57475"/>
  </r>
  <r>
    <s v="Employee 1724"/>
    <x v="0"/>
    <s v="New York"/>
    <s v="United States of America"/>
    <s v="Americas"/>
    <d v="2021-10-25T00:00:00"/>
    <d v="2022-12-01T00:00:00"/>
    <s v="ETF and Index Investments Platform"/>
    <s v="Z"/>
    <s v="W"/>
    <s v="USD"/>
    <n v="189420.00000000003"/>
    <n v="102432.00000000001"/>
    <n v="0"/>
    <n v="0"/>
    <n v="102432.00000000001"/>
    <n v="0"/>
    <n v="0"/>
    <n v="0"/>
    <n v="0"/>
    <n v="0"/>
    <n v="291852.00000000006"/>
    <s v="USD"/>
    <n v="196996.80000000005"/>
    <n v="500522.88000000012"/>
    <s v="1-5 Years"/>
    <n v="189420.00000000003"/>
    <n v="291852.00000000006"/>
    <n v="196996.80000000005"/>
    <n v="500522.88000000012"/>
    <n v="4.0000000000000084E-2"/>
    <n v="7576.8000000000175"/>
    <n v="102432.00000000003"/>
  </r>
  <r>
    <s v="Employee 1725"/>
    <x v="3"/>
    <s v="San Francisco"/>
    <s v="United States of America"/>
    <s v="Americas"/>
    <d v="2021-10-25T00:00:00"/>
    <d v="2022-12-01T00:00:00"/>
    <s v="Operating Platform"/>
    <s v="V"/>
    <s v="G"/>
    <s v="USD"/>
    <n v="207900.00000000006"/>
    <n v="77616"/>
    <n v="0"/>
    <n v="0"/>
    <n v="77616"/>
    <n v="0"/>
    <n v="0"/>
    <n v="0"/>
    <n v="0"/>
    <n v="0"/>
    <n v="285516.00000000006"/>
    <s v="USD"/>
    <n v="214137.00000000006"/>
    <n v="508218.48000000016"/>
    <s v="1-5 Years"/>
    <n v="207900.00000000006"/>
    <n v="285516.00000000006"/>
    <n v="214137.00000000006"/>
    <n v="508218.48000000016"/>
    <n v="2.9999999999999992E-2"/>
    <n v="6237"/>
    <n v="77616"/>
  </r>
  <r>
    <s v="Employee 1726"/>
    <x v="4"/>
    <s v="San Francisco"/>
    <s v="United States of America"/>
    <s v="Americas"/>
    <d v="2021-10-25T00:00:00"/>
    <d v="2022-12-01T00:00:00"/>
    <s v="Operating Platform"/>
    <s v="L"/>
    <s v="O"/>
    <s v="USD"/>
    <n v="288750"/>
    <n v="200200.00000000003"/>
    <n v="0"/>
    <n v="0"/>
    <n v="200200.00000000003"/>
    <n v="0"/>
    <n v="0"/>
    <n v="0"/>
    <n v="0"/>
    <n v="0"/>
    <n v="488950"/>
    <s v="USD"/>
    <n v="311850"/>
    <n v="839916"/>
    <s v="1-5 Years"/>
    <n v="288750"/>
    <n v="488950"/>
    <n v="311850"/>
    <n v="839916"/>
    <n v="0.08"/>
    <n v="23100"/>
    <n v="200200"/>
  </r>
  <r>
    <s v="Employee 1727"/>
    <x v="0"/>
    <s v="London"/>
    <s v="United Kingdom"/>
    <s v="EMEA"/>
    <d v="2021-10-25T00:00:00"/>
    <d v="2022-12-01T00:00:00"/>
    <s v="Operating Platform"/>
    <s v="N"/>
    <s v="G"/>
    <s v="GBP"/>
    <n v="143797.5"/>
    <n v="52030.000000000007"/>
    <n v="0"/>
    <n v="0"/>
    <n v="52030.000000000007"/>
    <n v="0"/>
    <n v="0"/>
    <n v="0"/>
    <n v="0"/>
    <n v="0"/>
    <n v="195827.5"/>
    <s v="GBP"/>
    <n v="155301.30000000002"/>
    <n v="366795.00000000006"/>
    <s v="1-5 Years"/>
    <n v="191344.14338587699"/>
    <n v="260577.86288981259"/>
    <n v="206651.67485674715"/>
    <n v="488075.76677774481"/>
    <n v="8.0000000000000016E-2"/>
    <n v="11503.800000000017"/>
    <n v="69233.719503935601"/>
  </r>
  <r>
    <s v="Employee 1728"/>
    <x v="0"/>
    <s v="Sydney"/>
    <s v="Australia"/>
    <s v="Asia-Pacific"/>
    <d v="2021-10-25T00:00:00"/>
    <d v="2022-12-01T00:00:00"/>
    <s v="Investments Platform"/>
    <s v="Y"/>
    <s v="I"/>
    <s v="AUD"/>
    <n v="278300"/>
    <n v="251680"/>
    <n v="0"/>
    <n v="0"/>
    <n v="251680"/>
    <n v="0"/>
    <n v="0"/>
    <n v="0"/>
    <n v="0"/>
    <n v="0"/>
    <n v="529980"/>
    <s v="AUD"/>
    <n v="289432"/>
    <n v="840611.20000000007"/>
    <s v="1-5 Years"/>
    <n v="210575.69500741753"/>
    <n v="401009.36701412551"/>
    <n v="218998.72280771422"/>
    <n v="636048.46450240479"/>
    <n v="3.9999999999999973E-2"/>
    <n v="11132"/>
    <n v="190433.67200670799"/>
  </r>
  <r>
    <s v="Employee 1729"/>
    <x v="7"/>
    <s v="London"/>
    <s v="United Kingdom"/>
    <s v="EMEA"/>
    <d v="2021-12-13T00:00:00"/>
    <d v="2022-12-01T00:00:00"/>
    <s v="ETF and Index Investments Platform"/>
    <s v="C"/>
    <s v="Y"/>
    <s v="GBP"/>
    <n v="53130.000000000007"/>
    <n v="10890"/>
    <n v="0"/>
    <n v="0"/>
    <n v="10890"/>
    <n v="0"/>
    <n v="0"/>
    <n v="0"/>
    <n v="0"/>
    <n v="0"/>
    <n v="64020.000000000007"/>
    <s v="GBP"/>
    <n v="53661.30000000001"/>
    <n v="118321.50000000003"/>
    <s v="&lt;1 Year"/>
    <n v="70697.434504018805"/>
    <n v="85188.213004842546"/>
    <n v="71404.408849059007"/>
    <n v="157444.50398394998"/>
    <n v="1.0000000000000198E-2"/>
    <n v="531.30000000000291"/>
    <n v="14490.778500823741"/>
  </r>
  <r>
    <s v="Employee 173"/>
    <x v="4"/>
    <s v="New York"/>
    <s v="United States of America"/>
    <s v="Americas"/>
    <d v="2008-08-25T00:00:00"/>
    <d v="2022-12-01T00:00:00"/>
    <s v="Investments Platform"/>
    <s v="A"/>
    <s v="I"/>
    <s v="USD"/>
    <n v="256410.00000000006"/>
    <n v="1539894.4000000001"/>
    <n v="7230612.9000000004"/>
    <n v="0"/>
    <n v="8770507.3000000007"/>
    <n v="0"/>
    <n v="0"/>
    <n v="0"/>
    <n v="0"/>
    <n v="545000"/>
    <n v="9571917.3000000007"/>
    <s v="USD"/>
    <n v="258974.10000000006"/>
    <n v="2073241.5440000002"/>
    <s v="&gt;5 Years"/>
    <n v="256410.00000000006"/>
    <n v="9571917.3000000007"/>
    <n v="258974.10000000006"/>
    <n v="2073241.5440000002"/>
    <n v="1.0000000000000021E-2"/>
    <n v="2564.1000000000058"/>
    <n v="9315507.3000000007"/>
  </r>
  <r>
    <s v="Employee 1730"/>
    <x v="0"/>
    <s v="London"/>
    <s v="United Kingdom"/>
    <s v="EMEA"/>
    <d v="2021-11-08T00:00:00"/>
    <d v="2022-12-01T00:00:00"/>
    <s v="Operating Platform"/>
    <s v="O"/>
    <s v="X"/>
    <s v="GBP"/>
    <n v="152955"/>
    <n v="80960"/>
    <n v="0"/>
    <n v="0"/>
    <n v="80960"/>
    <n v="0"/>
    <n v="0"/>
    <n v="0"/>
    <n v="0"/>
    <n v="0"/>
    <n v="233915"/>
    <s v="GBP"/>
    <n v="160602.75"/>
    <n v="406213.5"/>
    <s v="1-5 Years"/>
    <n v="203529.57076156966"/>
    <n v="311258.99476769357"/>
    <n v="213706.04929964815"/>
    <n v="540527.99380572641"/>
    <n v="5.0000000000000031E-2"/>
    <n v="7647.75"/>
    <n v="107729.42400612391"/>
  </r>
  <r>
    <s v="Employee 1731"/>
    <x v="0"/>
    <s v="New York"/>
    <s v="United States of America"/>
    <s v="Americas"/>
    <d v="2021-11-01T00:00:00"/>
    <d v="2022-12-01T00:00:00"/>
    <s v="Client Businesses Platform"/>
    <s v="Q"/>
    <s v="T"/>
    <s v="USD"/>
    <n v="217360.00000000003"/>
    <n v="120912.00000000001"/>
    <n v="0"/>
    <n v="0"/>
    <n v="120912.00000000001"/>
    <n v="0"/>
    <n v="0"/>
    <n v="0"/>
    <n v="0"/>
    <n v="0"/>
    <n v="338272.00000000006"/>
    <s v="USD"/>
    <n v="223880.80000000005"/>
    <n v="572300.9600000002"/>
    <s v="1-5 Years"/>
    <n v="217360.00000000003"/>
    <n v="338272.00000000006"/>
    <n v="223880.80000000005"/>
    <n v="572300.9600000002"/>
    <n v="3.0000000000000075E-2"/>
    <n v="6520.8000000000175"/>
    <n v="120912.00000000003"/>
  </r>
  <r>
    <s v="Employee 1732"/>
    <x v="3"/>
    <s v="Sydney"/>
    <s v="Australia"/>
    <s v="Asia-Pacific"/>
    <d v="2021-11-01T00:00:00"/>
    <d v="2022-12-01T00:00:00"/>
    <s v="Operating Platform"/>
    <s v="H"/>
    <s v="P"/>
    <s v="AUD"/>
    <n v="132561.00000000003"/>
    <n v="21285.000000000004"/>
    <n v="0"/>
    <n v="0"/>
    <n v="21285.000000000004"/>
    <n v="0"/>
    <n v="0"/>
    <n v="0"/>
    <n v="0"/>
    <n v="0"/>
    <n v="153846.00000000003"/>
    <s v="AUD"/>
    <n v="133886.61000000004"/>
    <n v="289271.07000000007"/>
    <s v="1-5 Years"/>
    <n v="100302.28065353316"/>
    <n v="116407.57590410048"/>
    <n v="101305.30346006851"/>
    <n v="218876.95512320998"/>
    <n v="1.0000000000000123E-2"/>
    <n v="1325.6100000000151"/>
    <n v="16105.295250567317"/>
  </r>
  <r>
    <s v="Employee 1733"/>
    <x v="0"/>
    <s v="London"/>
    <s v="United Kingdom"/>
    <s v="EMEA"/>
    <d v="2021-11-08T00:00:00"/>
    <d v="2022-12-01T00:00:00"/>
    <s v="Investments Platform"/>
    <s v="L"/>
    <s v="L"/>
    <s v="GBP"/>
    <n v="101915.00000000003"/>
    <n v="63404"/>
    <n v="0"/>
    <n v="0"/>
    <n v="63404"/>
    <n v="0"/>
    <n v="0"/>
    <n v="0"/>
    <n v="0"/>
    <n v="0"/>
    <n v="165319.00000000003"/>
    <s v="GBP"/>
    <n v="117202.25000000003"/>
    <n v="307319.10000000009"/>
    <s v="1-5 Years"/>
    <n v="135613.19475770899"/>
    <n v="219981.72736250493"/>
    <n v="155955.17397136532"/>
    <n v="408934.16043824604"/>
    <n v="0.14999999999999988"/>
    <n v="15287.25"/>
    <n v="84368.532604795939"/>
  </r>
  <r>
    <s v="Employee 1734"/>
    <x v="0"/>
    <s v="San Francisco"/>
    <s v="United States of America"/>
    <s v="Americas"/>
    <d v="2021-11-08T00:00:00"/>
    <d v="2022-12-01T00:00:00"/>
    <s v="Operating Platform"/>
    <s v="J"/>
    <s v="E"/>
    <s v="USD"/>
    <n v="200200.00000000003"/>
    <n v="46464.000000000007"/>
    <n v="0"/>
    <n v="0"/>
    <n v="46464.000000000007"/>
    <n v="0"/>
    <n v="0"/>
    <n v="0"/>
    <n v="0"/>
    <n v="0"/>
    <n v="246664.00000000003"/>
    <s v="USD"/>
    <n v="216216.00000000006"/>
    <n v="482613.12000000011"/>
    <s v="1-5 Years"/>
    <n v="200200.00000000003"/>
    <n v="246664.00000000003"/>
    <n v="216216.00000000006"/>
    <n v="482613.12000000011"/>
    <n v="8.000000000000014E-2"/>
    <n v="16016.000000000029"/>
    <n v="46464"/>
  </r>
  <r>
    <s v="Employee 1735"/>
    <x v="0"/>
    <s v="San Francisco"/>
    <s v="United States of America"/>
    <s v="Americas"/>
    <d v="2021-11-15T00:00:00"/>
    <d v="2022-12-01T00:00:00"/>
    <s v="Investments Platform"/>
    <s v="L"/>
    <s v="I"/>
    <s v="USD"/>
    <n v="160380"/>
    <n v="175780.00000000003"/>
    <n v="0"/>
    <n v="0"/>
    <n v="175780.00000000003"/>
    <n v="0"/>
    <n v="0"/>
    <n v="0"/>
    <n v="0"/>
    <n v="0"/>
    <n v="336160"/>
    <s v="USD"/>
    <n v="173210.40000000002"/>
    <n v="536263.20000000007"/>
    <s v="1-5 Years"/>
    <n v="160380"/>
    <n v="336160"/>
    <n v="173210.40000000002"/>
    <n v="536263.20000000007"/>
    <n v="8.000000000000014E-2"/>
    <n v="12830.400000000023"/>
    <n v="175780"/>
  </r>
  <r>
    <s v="Employee 1736"/>
    <x v="3"/>
    <s v="San Francisco"/>
    <s v="United States of America"/>
    <s v="Americas"/>
    <d v="2021-11-08T00:00:00"/>
    <d v="2022-12-01T00:00:00"/>
    <s v="Operating Platform"/>
    <s v="L"/>
    <s v="F"/>
    <s v="USD"/>
    <n v="187550.00000000003"/>
    <n v="55836.000000000007"/>
    <n v="0"/>
    <n v="0"/>
    <n v="55836.000000000007"/>
    <n v="0"/>
    <n v="0"/>
    <n v="0"/>
    <n v="0"/>
    <n v="0"/>
    <n v="243386.00000000003"/>
    <s v="USD"/>
    <n v="200678.50000000003"/>
    <n v="461101.52000000014"/>
    <s v="1-5 Years"/>
    <n v="187550.00000000003"/>
    <n v="243386.00000000003"/>
    <n v="200678.50000000003"/>
    <n v="461101.52000000014"/>
    <n v="6.9999999999999993E-2"/>
    <n v="13128.5"/>
    <n v="55836"/>
  </r>
  <r>
    <s v="Employee 1737"/>
    <x v="1"/>
    <s v="Edinburgh"/>
    <s v="United Kingdom"/>
    <s v="EMEA"/>
    <d v="2021-11-08T00:00:00"/>
    <d v="2022-12-01T00:00:00"/>
    <s v="Operating Platform"/>
    <s v="D"/>
    <s v="J"/>
    <s v="GBP"/>
    <n v="49329.280000000006"/>
    <n v="3784"/>
    <n v="0"/>
    <n v="0"/>
    <n v="3784"/>
    <n v="0"/>
    <n v="0"/>
    <n v="0"/>
    <n v="0"/>
    <n v="0"/>
    <n v="53113.280000000006"/>
    <s v="GBP"/>
    <n v="50315.865600000005"/>
    <n v="104491.4112"/>
    <s v="1-5 Years"/>
    <n v="65640.006435731324"/>
    <n v="70675.186036017549"/>
    <n v="66952.806564445942"/>
    <n v="139041.49632118383"/>
    <n v="1.9999999999999872E-2"/>
    <n v="986.58559999999852"/>
    <n v="5035.1796002862247"/>
  </r>
  <r>
    <s v="Employee 1738"/>
    <x v="0"/>
    <s v="London"/>
    <s v="United Kingdom"/>
    <s v="EMEA"/>
    <d v="2021-11-08T00:00:00"/>
    <d v="2022-12-01T00:00:00"/>
    <s v="Corporate and Risk Platform"/>
    <s v="E"/>
    <s v="L"/>
    <s v="GBP"/>
    <n v="157300"/>
    <n v="87587.5"/>
    <n v="0"/>
    <n v="0"/>
    <n v="87587.5"/>
    <n v="0"/>
    <n v="0"/>
    <n v="0"/>
    <n v="0"/>
    <n v="0"/>
    <n v="244887.5"/>
    <s v="GBP"/>
    <n v="176176.00000000003"/>
    <n v="450450"/>
    <s v="1-5 Years"/>
    <n v="209311.24501189831"/>
    <n v="325859.55189352355"/>
    <n v="234428.59441332615"/>
    <n v="599391.29253407242"/>
    <n v="0.1200000000000002"/>
    <n v="18876.000000000029"/>
    <n v="116548.30688162523"/>
  </r>
  <r>
    <s v="Employee 1739"/>
    <x v="0"/>
    <s v="San Francisco"/>
    <s v="United States of America"/>
    <s v="Americas"/>
    <d v="2021-11-08T00:00:00"/>
    <d v="2022-12-01T00:00:00"/>
    <s v="Client Businesses Platform"/>
    <s v="M"/>
    <s v="P"/>
    <s v="USD"/>
    <n v="244200.00000000006"/>
    <n v="202400.00000000003"/>
    <n v="0"/>
    <n v="0"/>
    <n v="202400.00000000003"/>
    <n v="0"/>
    <n v="0"/>
    <n v="0"/>
    <n v="0"/>
    <n v="0"/>
    <n v="446600.00000000012"/>
    <s v="USD"/>
    <n v="275946.00000000006"/>
    <n v="780604.00000000023"/>
    <s v="1-5 Years"/>
    <n v="244200.00000000006"/>
    <n v="446600.00000000012"/>
    <n v="275946.00000000006"/>
    <n v="780604.00000000023"/>
    <n v="0.12999999999999998"/>
    <n v="31746"/>
    <n v="202400.00000000006"/>
  </r>
  <r>
    <s v="Employee 174"/>
    <x v="4"/>
    <s v="New York"/>
    <s v="United States of America"/>
    <s v="Americas"/>
    <d v="2009-04-01T00:00:00"/>
    <d v="2022-12-01T00:00:00"/>
    <s v="Corporate and Risk Platform"/>
    <s v="J"/>
    <s v="X"/>
    <s v="USD"/>
    <n v="224400.00000000003"/>
    <n v="0"/>
    <n v="0"/>
    <n v="0"/>
    <n v="0"/>
    <n v="0"/>
    <n v="0"/>
    <n v="0"/>
    <n v="0"/>
    <n v="0"/>
    <n v="224400.00000000003"/>
    <s v="USD"/>
    <n v="237864.00000000003"/>
    <n v="475728.00000000006"/>
    <s v="&gt;5 Years"/>
    <n v="224400.00000000003"/>
    <n v="224400.00000000003"/>
    <n v="237864.00000000003"/>
    <n v="475728.00000000006"/>
    <n v="5.9999999999999991E-2"/>
    <n v="13464"/>
    <n v="0"/>
  </r>
  <r>
    <s v="Employee 1740"/>
    <x v="3"/>
    <s v="San Francisco"/>
    <s v="United States of America"/>
    <s v="Americas"/>
    <d v="2021-11-15T00:00:00"/>
    <d v="2022-12-01T00:00:00"/>
    <s v="ETF and Index Investments Platform"/>
    <s v="B"/>
    <s v="R"/>
    <s v="USD"/>
    <n v="175560.00000000003"/>
    <n v="109725.00000000001"/>
    <n v="0"/>
    <n v="0"/>
    <n v="109725.00000000001"/>
    <n v="0"/>
    <n v="0"/>
    <n v="0"/>
    <n v="0"/>
    <n v="0"/>
    <n v="285285.00000000006"/>
    <s v="USD"/>
    <n v="182582.40000000002"/>
    <n v="479278.80000000005"/>
    <s v="1-5 Years"/>
    <n v="175560.00000000003"/>
    <n v="285285.00000000006"/>
    <n v="182582.40000000002"/>
    <n v="479278.80000000005"/>
    <n v="3.9999999999999959E-2"/>
    <n v="7022.3999999999942"/>
    <n v="109725.00000000003"/>
  </r>
  <r>
    <s v="Employee 1741"/>
    <x v="0"/>
    <s v="San Francisco"/>
    <s v="United States of America"/>
    <s v="Americas"/>
    <d v="2021-11-22T00:00:00"/>
    <d v="2022-12-01T00:00:00"/>
    <s v="Operating Platform"/>
    <s v="A"/>
    <s v="B"/>
    <s v="USD"/>
    <n v="205920.00000000003"/>
    <n v="172260.00000000003"/>
    <n v="0"/>
    <n v="0"/>
    <n v="172260.00000000003"/>
    <n v="0"/>
    <n v="0"/>
    <n v="0"/>
    <n v="0"/>
    <n v="0"/>
    <n v="378180.00000000006"/>
    <s v="USD"/>
    <n v="234748.80000000005"/>
    <n v="665874.00000000023"/>
    <s v="1-5 Years"/>
    <n v="205920.00000000003"/>
    <n v="378180.00000000006"/>
    <n v="234748.80000000005"/>
    <n v="665874.00000000023"/>
    <n v="0.14000000000000007"/>
    <n v="28828.800000000017"/>
    <n v="172260.00000000003"/>
  </r>
  <r>
    <s v="Employee 1742"/>
    <x v="3"/>
    <s v="New York"/>
    <s v="United States of America"/>
    <s v="Americas"/>
    <d v="2021-11-15T00:00:00"/>
    <d v="2022-12-01T00:00:00"/>
    <s v="Investments Platform"/>
    <s v="E"/>
    <s v="D"/>
    <s v="USD"/>
    <n v="155925"/>
    <n v="44462.000000000007"/>
    <n v="0"/>
    <n v="0"/>
    <n v="44462.000000000007"/>
    <n v="0"/>
    <n v="0"/>
    <n v="0"/>
    <n v="0"/>
    <n v="0"/>
    <n v="200387"/>
    <s v="USD"/>
    <n v="173076.75000000003"/>
    <n v="395506.32000000007"/>
    <s v="1-5 Years"/>
    <n v="155925"/>
    <n v="200387"/>
    <n v="173076.75000000003"/>
    <n v="395506.32000000007"/>
    <n v="0.11000000000000018"/>
    <n v="17151.750000000029"/>
    <n v="44462"/>
  </r>
  <r>
    <s v="Employee 1743"/>
    <x v="0"/>
    <s v="Hong Kong"/>
    <s v="Hong Kong"/>
    <s v="Asia-Pacific"/>
    <d v="2021-11-22T00:00:00"/>
    <d v="2022-12-01T00:00:00"/>
    <s v="Investments Platform"/>
    <s v="R"/>
    <s v="Z"/>
    <s v="USD"/>
    <n v="239800.00000000006"/>
    <n v="382800.00000000006"/>
    <n v="0"/>
    <n v="0"/>
    <n v="382800.00000000006"/>
    <n v="0"/>
    <n v="0"/>
    <n v="0"/>
    <n v="0"/>
    <n v="0"/>
    <n v="622600.00000000012"/>
    <s v="USD"/>
    <n v="251790.00000000006"/>
    <n v="905520.00000000023"/>
    <s v="1-5 Years"/>
    <n v="239800.00000000006"/>
    <n v="622600.00000000012"/>
    <n v="251790.00000000006"/>
    <n v="905520.00000000023"/>
    <n v="4.9999999999999989E-2"/>
    <n v="11990"/>
    <n v="382800.00000000006"/>
  </r>
  <r>
    <s v="Employee 1744"/>
    <x v="1"/>
    <s v="Edinburgh"/>
    <s v="United Kingdom"/>
    <s v="EMEA"/>
    <d v="2021-11-15T00:00:00"/>
    <d v="2022-12-01T00:00:00"/>
    <s v="Operating Platform"/>
    <s v="G"/>
    <s v="Z"/>
    <s v="GBP"/>
    <n v="44440"/>
    <n v="7368.9"/>
    <n v="0"/>
    <n v="0"/>
    <n v="7368.9"/>
    <n v="0"/>
    <n v="0"/>
    <n v="0"/>
    <n v="0"/>
    <n v="0"/>
    <n v="51808.9"/>
    <s v="GBP"/>
    <n v="44884.4"/>
    <n v="97211.388999999996"/>
    <s v="1-5 Years"/>
    <n v="59134.086003361481"/>
    <n v="68939.512788918873"/>
    <n v="59725.4268633951"/>
    <n v="129354.33478020315"/>
    <n v="1.0000000000000068E-2"/>
    <n v="444.40000000000146"/>
    <n v="9805.4267855573926"/>
  </r>
  <r>
    <s v="Employee 1745"/>
    <x v="0"/>
    <s v="Amsterdam"/>
    <s v="Netherlands"/>
    <s v="EMEA"/>
    <d v="2021-11-15T00:00:00"/>
    <d v="2022-12-01T00:00:00"/>
    <s v="Client Businesses Platform"/>
    <s v="B"/>
    <s v="O"/>
    <s v="EUR"/>
    <n v="141625"/>
    <n v="53350.000000000007"/>
    <n v="0"/>
    <n v="0"/>
    <n v="53350.000000000007"/>
    <n v="0"/>
    <n v="0"/>
    <n v="0"/>
    <n v="0"/>
    <n v="0"/>
    <n v="194975"/>
    <s v="EUR"/>
    <n v="161452.50000000003"/>
    <n v="383724.00000000012"/>
    <s v="1-5 Years"/>
    <n v="165318.86249577609"/>
    <n v="227594.31749418494"/>
    <n v="188463.50324518478"/>
    <n v="447921.02518855571"/>
    <n v="0.14000000000000021"/>
    <n v="19827.500000000029"/>
    <n v="62275.454998408852"/>
  </r>
  <r>
    <s v="Employee 1746"/>
    <x v="3"/>
    <s v="London"/>
    <s v="United Kingdom"/>
    <s v="EMEA"/>
    <d v="2021-11-15T00:00:00"/>
    <d v="2022-12-01T00:00:00"/>
    <s v="Operating Platform"/>
    <s v="L"/>
    <s v="P"/>
    <s v="GBP"/>
    <n v="74642.149999999994"/>
    <n v="9817.5000000000018"/>
    <n v="0"/>
    <n v="0"/>
    <n v="9817.5000000000018"/>
    <n v="0"/>
    <n v="0"/>
    <n v="0"/>
    <n v="0"/>
    <n v="0"/>
    <n v="84459.65"/>
    <s v="GBP"/>
    <n v="81359.943499999994"/>
    <n v="173420.962"/>
    <s v="1-5 Years"/>
    <n v="99322.576903145993"/>
    <n v="112386.2332788886"/>
    <n v="108261.60882442913"/>
    <n v="230762.60309841772"/>
    <n v="8.9999999999999983E-2"/>
    <n v="6717.7934999999998"/>
    <n v="13063.656375742605"/>
  </r>
  <r>
    <s v="Employee 1747"/>
    <x v="5"/>
    <s v="Philadelphia"/>
    <s v="United States of America"/>
    <s v="Americas"/>
    <d v="2021-11-15T00:00:00"/>
    <d v="2022-12-01T00:00:00"/>
    <s v="Investments Platform"/>
    <s v="L"/>
    <s v="Y"/>
    <s v="USD"/>
    <n v="102168.00000000003"/>
    <n v="23232.000000000004"/>
    <n v="0"/>
    <n v="0"/>
    <n v="23232.000000000004"/>
    <n v="0"/>
    <n v="0"/>
    <n v="0"/>
    <n v="0"/>
    <n v="0"/>
    <n v="125400.00000000003"/>
    <s v="USD"/>
    <n v="105233.04000000004"/>
    <n v="234395.0400000001"/>
    <s v="1-5 Years"/>
    <n v="102168.00000000003"/>
    <n v="125400.00000000003"/>
    <n v="105233.04000000004"/>
    <n v="234395.0400000001"/>
    <n v="3.0000000000000072E-2"/>
    <n v="3065.0400000000081"/>
    <n v="23232"/>
  </r>
  <r>
    <s v="Employee 1748"/>
    <x v="1"/>
    <s v="London"/>
    <s v="United Kingdom"/>
    <s v="EMEA"/>
    <d v="2021-11-15T00:00:00"/>
    <d v="2022-12-01T00:00:00"/>
    <s v="Operating Platform"/>
    <s v="H"/>
    <s v="Z"/>
    <s v="GBP"/>
    <n v="49280.000000000007"/>
    <n v="12936.000000000002"/>
    <n v="0"/>
    <n v="0"/>
    <n v="12936.000000000002"/>
    <n v="0"/>
    <n v="0"/>
    <n v="0"/>
    <n v="0"/>
    <n v="0"/>
    <n v="62216.000000000007"/>
    <s v="GBP"/>
    <n v="55686.400000000001"/>
    <n v="125990.48000000001"/>
    <s v="1-5 Years"/>
    <n v="65574.43200372759"/>
    <n v="82787.72040470608"/>
    <n v="74099.108164212172"/>
    <n v="167649.23222153005"/>
    <n v="0.12999999999999992"/>
    <n v="6406.3999999999942"/>
    <n v="17213.28840097849"/>
  </r>
  <r>
    <s v="Employee 1749"/>
    <x v="3"/>
    <s v="Edinburgh"/>
    <s v="United Kingdom"/>
    <s v="EMEA"/>
    <d v="2021-11-22T00:00:00"/>
    <d v="2022-12-01T00:00:00"/>
    <s v="Client Businesses Platform"/>
    <s v="A"/>
    <s v="Q"/>
    <s v="GBP"/>
    <n v="70620"/>
    <n v="6649.5"/>
    <n v="0"/>
    <n v="0"/>
    <n v="6649.5"/>
    <n v="0"/>
    <n v="0"/>
    <n v="0"/>
    <n v="0"/>
    <n v="0"/>
    <n v="77269.5"/>
    <s v="GBP"/>
    <n v="71326.2"/>
    <n v="149368.39500000002"/>
    <s v="1-5 Years"/>
    <n v="93970.503005341758"/>
    <n v="102818.66018084473"/>
    <n v="94910.208035395175"/>
    <n v="198757.0548180484"/>
    <n v="9.9999999999999985E-3"/>
    <n v="706.19999999999709"/>
    <n v="8848.1571755029727"/>
  </r>
  <r>
    <s v="Employee 175"/>
    <x v="0"/>
    <s v="New York"/>
    <s v="United States of America"/>
    <s v="Americas"/>
    <d v="2008-09-15T00:00:00"/>
    <d v="2022-12-01T00:00:00"/>
    <s v="Investments Platform"/>
    <s v="B"/>
    <s v="M"/>
    <s v="USD"/>
    <n v="227700.00000000003"/>
    <n v="920920.00000000012"/>
    <n v="0"/>
    <n v="0"/>
    <n v="920920.00000000012"/>
    <n v="0"/>
    <n v="0"/>
    <n v="0"/>
    <n v="0"/>
    <n v="0"/>
    <n v="1148620.0000000002"/>
    <s v="USD"/>
    <n v="248193.00000000006"/>
    <n v="1500188.8000000003"/>
    <s v="&gt;5 Years"/>
    <n v="227700.00000000003"/>
    <n v="1148620.0000000002"/>
    <n v="248193.00000000006"/>
    <n v="1500188.8000000003"/>
    <n v="9.0000000000000122E-2"/>
    <n v="20493.000000000029"/>
    <n v="920920.00000000023"/>
  </r>
  <r>
    <s v="Employee 1750"/>
    <x v="4"/>
    <s v="New York"/>
    <s v="United States of America"/>
    <s v="Americas"/>
    <d v="2022-05-23T00:00:00"/>
    <d v="2022-12-01T00:00:00"/>
    <s v="Investments Platform"/>
    <s v="P"/>
    <s v="U"/>
    <s v="USD"/>
    <n v="265650"/>
    <n v="854865.00000000012"/>
    <n v="5350"/>
    <n v="0"/>
    <n v="860215.00000000012"/>
    <n v="0"/>
    <n v="0"/>
    <n v="0"/>
    <n v="0"/>
    <n v="0"/>
    <n v="1125865"/>
    <s v="USD"/>
    <n v="302841.00000000006"/>
    <n v="1580228.1000000003"/>
    <s v="&lt;1 Year"/>
    <n v="265650"/>
    <n v="1125865"/>
    <n v="302841.00000000006"/>
    <n v="1580228.1000000003"/>
    <n v="0.14000000000000021"/>
    <n v="37191.000000000058"/>
    <n v="860215"/>
  </r>
  <r>
    <s v="Employee 1751"/>
    <x v="3"/>
    <s v="Wilmington"/>
    <s v="United States of America"/>
    <s v="Americas"/>
    <d v="2021-11-22T00:00:00"/>
    <d v="2022-12-01T00:00:00"/>
    <s v="Operating Platform"/>
    <s v="X"/>
    <s v="Z"/>
    <s v="USD"/>
    <n v="111034.00000000001"/>
    <n v="24552"/>
    <n v="0"/>
    <n v="0"/>
    <n v="24552"/>
    <n v="0"/>
    <n v="0"/>
    <n v="0"/>
    <n v="0"/>
    <n v="0"/>
    <n v="135586"/>
    <s v="USD"/>
    <n v="113254.68000000002"/>
    <n v="251552.40000000005"/>
    <s v="1-5 Years"/>
    <n v="111034.00000000001"/>
    <n v="135586"/>
    <n v="113254.68000000002"/>
    <n v="251552.40000000005"/>
    <n v="2.0000000000000066E-2"/>
    <n v="2220.6800000000076"/>
    <n v="24551.999999999985"/>
  </r>
  <r>
    <s v="Employee 1752"/>
    <x v="4"/>
    <s v="San Francisco"/>
    <s v="United States of America"/>
    <s v="Americas"/>
    <d v="2021-12-06T00:00:00"/>
    <d v="2022-12-01T00:00:00"/>
    <s v="Corporate and Risk Platform"/>
    <s v="X"/>
    <s v="S"/>
    <s v="USD"/>
    <n v="246840.00000000003"/>
    <n v="356356.00000000006"/>
    <n v="0"/>
    <n v="0"/>
    <n v="356356.00000000006"/>
    <n v="0"/>
    <n v="0"/>
    <n v="0"/>
    <n v="0"/>
    <n v="0"/>
    <n v="603196.00000000012"/>
    <s v="USD"/>
    <n v="251776.80000000005"/>
    <n v="867036.7200000002"/>
    <s v="&lt;1 Year"/>
    <n v="246840.00000000003"/>
    <n v="603196.00000000012"/>
    <n v="251776.80000000005"/>
    <n v="867036.7200000002"/>
    <n v="2.000000000000007E-2"/>
    <n v="4936.8000000000175"/>
    <n v="356356.00000000012"/>
  </r>
  <r>
    <s v="Employee 1753"/>
    <x v="0"/>
    <s v="San Francisco"/>
    <s v="United States of America"/>
    <s v="Americas"/>
    <d v="2021-11-29T00:00:00"/>
    <d v="2022-12-01T00:00:00"/>
    <s v="ETF and Index Investments Platform"/>
    <s v="F"/>
    <s v="L"/>
    <s v="USD"/>
    <n v="229955"/>
    <n v="183260.00000000003"/>
    <n v="0"/>
    <n v="0"/>
    <n v="183260.00000000003"/>
    <n v="0"/>
    <n v="0"/>
    <n v="0"/>
    <n v="0"/>
    <n v="0"/>
    <n v="413215"/>
    <s v="USD"/>
    <n v="248351.40000000002"/>
    <n v="694623.60000000009"/>
    <s v="1-5 Years"/>
    <n v="229955"/>
    <n v="413215"/>
    <n v="248351.40000000002"/>
    <n v="694623.60000000009"/>
    <n v="8.0000000000000099E-2"/>
    <n v="18396.400000000023"/>
    <n v="183260"/>
  </r>
  <r>
    <s v="Employee 1754"/>
    <x v="0"/>
    <s v="London"/>
    <s v="United Kingdom"/>
    <s v="EMEA"/>
    <d v="2021-12-06T00:00:00"/>
    <d v="2022-12-01T00:00:00"/>
    <s v="Investments Platform"/>
    <s v="H"/>
    <s v="W"/>
    <s v="GBP"/>
    <n v="119900.00000000003"/>
    <n v="82203"/>
    <n v="0"/>
    <n v="0"/>
    <n v="82203"/>
    <n v="0"/>
    <n v="0"/>
    <n v="0"/>
    <n v="0"/>
    <n v="0"/>
    <n v="202103.00000000003"/>
    <s v="GBP"/>
    <n v="121099.00000000003"/>
    <n v="325223.03000000003"/>
    <s v="&lt;1 Year"/>
    <n v="159544.93500906939"/>
    <n v="268928.3569652873"/>
    <n v="161140.38435916009"/>
    <n v="432758.02489410021"/>
    <n v="1.0000000000000021E-2"/>
    <n v="1199"/>
    <n v="109383.42195621791"/>
  </r>
  <r>
    <s v="Employee 1755"/>
    <x v="1"/>
    <s v="Edinburgh"/>
    <s v="United Kingdom"/>
    <s v="EMEA"/>
    <d v="2021-12-06T00:00:00"/>
    <d v="2022-12-01T00:00:00"/>
    <s v="Operating Platform"/>
    <s v="W"/>
    <s v="O"/>
    <s v="GBP"/>
    <n v="49156.800000000003"/>
    <n v="6854.1"/>
    <n v="0"/>
    <n v="0"/>
    <n v="6854.1"/>
    <n v="0"/>
    <n v="0"/>
    <n v="0"/>
    <n v="0"/>
    <n v="0"/>
    <n v="56010.9"/>
    <s v="GBP"/>
    <n v="55547.184000000001"/>
    <n v="118839.501"/>
    <s v="&lt;1 Year"/>
    <n v="65410.49592371827"/>
    <n v="74530.904089236719"/>
    <n v="73913.860393801646"/>
    <n v="158133.78201463915"/>
    <n v="0.13"/>
    <n v="6390.3839999999982"/>
    <n v="9120.4081655184491"/>
  </r>
  <r>
    <s v="Employee 1756"/>
    <x v="0"/>
    <s v="San Francisco"/>
    <s v="United States of America"/>
    <s v="Americas"/>
    <d v="2021-12-13T00:00:00"/>
    <d v="2022-12-01T00:00:00"/>
    <s v="Regional Platform"/>
    <s v="P"/>
    <s v="Q"/>
    <s v="USD"/>
    <n v="158867.5"/>
    <n v="134805"/>
    <n v="0"/>
    <n v="0"/>
    <n v="134805"/>
    <n v="0"/>
    <n v="0"/>
    <n v="0"/>
    <n v="0"/>
    <n v="0"/>
    <n v="293672.5"/>
    <s v="USD"/>
    <n v="174754.25"/>
    <n v="497794"/>
    <s v="&lt;1 Year"/>
    <n v="158867.5"/>
    <n v="293672.5"/>
    <n v="174754.25"/>
    <n v="497794"/>
    <n v="0.1"/>
    <n v="15886.75"/>
    <n v="134805"/>
  </r>
  <r>
    <s v="Employee 1757"/>
    <x v="3"/>
    <s v="San Francisco"/>
    <s v="United States of America"/>
    <s v="Americas"/>
    <d v="2021-11-29T00:00:00"/>
    <d v="2022-12-01T00:00:00"/>
    <s v="Operating Platform"/>
    <s v="T"/>
    <s v="G"/>
    <s v="USD"/>
    <n v="154077"/>
    <n v="48950.000000000007"/>
    <n v="0"/>
    <n v="0"/>
    <n v="48950.000000000007"/>
    <n v="0"/>
    <n v="0"/>
    <n v="0"/>
    <n v="0"/>
    <n v="0"/>
    <n v="203027"/>
    <s v="USD"/>
    <n v="161780.85"/>
    <n v="374959.2"/>
    <s v="1-5 Years"/>
    <n v="154077"/>
    <n v="203027"/>
    <n v="161780.85"/>
    <n v="374959.2"/>
    <n v="5.0000000000000037E-2"/>
    <n v="7703.8500000000058"/>
    <n v="48950"/>
  </r>
  <r>
    <s v="Employee 1758"/>
    <x v="3"/>
    <s v="San Francisco"/>
    <s v="United States of America"/>
    <s v="Americas"/>
    <d v="2021-11-29T00:00:00"/>
    <d v="2022-12-01T00:00:00"/>
    <s v="Operating Platform"/>
    <s v="W"/>
    <s v="M"/>
    <s v="USD"/>
    <n v="109890.00000000003"/>
    <n v="29462.400000000001"/>
    <n v="0"/>
    <n v="0"/>
    <n v="29462.400000000001"/>
    <n v="0"/>
    <n v="0"/>
    <n v="0"/>
    <n v="0"/>
    <n v="0"/>
    <n v="139352.40000000002"/>
    <s v="USD"/>
    <n v="110988.90000000002"/>
    <n v="251734.82400000005"/>
    <s v="1-5 Years"/>
    <n v="109890.00000000003"/>
    <n v="139352.40000000002"/>
    <n v="110988.90000000002"/>
    <n v="251734.82400000005"/>
    <n v="9.9999999999999447E-3"/>
    <n v="1098.8999999999942"/>
    <n v="29462.399999999994"/>
  </r>
  <r>
    <s v="Employee 1759"/>
    <x v="0"/>
    <s v="San Francisco"/>
    <s v="United States of America"/>
    <s v="Americas"/>
    <d v="2021-12-20T00:00:00"/>
    <d v="2022-12-01T00:00:00"/>
    <s v="Operating Platform"/>
    <s v="F"/>
    <s v="Y"/>
    <s v="USD"/>
    <n v="223740"/>
    <n v="66220"/>
    <n v="0"/>
    <n v="0"/>
    <n v="66220"/>
    <n v="0"/>
    <n v="0"/>
    <n v="0"/>
    <n v="0"/>
    <n v="0"/>
    <n v="289960"/>
    <s v="USD"/>
    <n v="250588.80000000002"/>
    <n v="575344"/>
    <s v="&lt;1 Year"/>
    <n v="223740"/>
    <n v="289960"/>
    <n v="250588.80000000002"/>
    <n v="575344"/>
    <n v="0.12000000000000008"/>
    <n v="26848.800000000017"/>
    <n v="66220"/>
  </r>
  <r>
    <s v="Employee 176"/>
    <x v="4"/>
    <s v="Princeton"/>
    <s v="United States of America"/>
    <s v="Americas"/>
    <d v="2008-09-09T00:00:00"/>
    <d v="2022-12-01T00:00:00"/>
    <s v="Investments Platform"/>
    <s v="W"/>
    <s v="Y"/>
    <s v="USD"/>
    <n v="251790.00000000006"/>
    <n v="1210000"/>
    <n v="0"/>
    <n v="0"/>
    <n v="1210000"/>
    <n v="0"/>
    <n v="0"/>
    <n v="0"/>
    <n v="0"/>
    <n v="210000"/>
    <n v="1671790"/>
    <s v="USD"/>
    <n v="266897.40000000008"/>
    <n v="1816394.8000000005"/>
    <s v="&gt;5 Years"/>
    <n v="251790.00000000006"/>
    <n v="1671790"/>
    <n v="266897.40000000008"/>
    <n v="1816394.8000000005"/>
    <n v="6.0000000000000081E-2"/>
    <n v="15107.400000000023"/>
    <n v="1420000"/>
  </r>
  <r>
    <s v="Employee 1760"/>
    <x v="0"/>
    <s v="New York"/>
    <s v="United States of America"/>
    <s v="Americas"/>
    <d v="2021-12-06T00:00:00"/>
    <d v="2022-12-01T00:00:00"/>
    <s v="Investments Platform"/>
    <s v="Q"/>
    <s v="Z"/>
    <s v="USD"/>
    <n v="213675.00000000003"/>
    <n v="144925"/>
    <n v="0"/>
    <n v="0"/>
    <n v="144925"/>
    <n v="0"/>
    <n v="0"/>
    <n v="0"/>
    <n v="0"/>
    <n v="0"/>
    <n v="358600"/>
    <s v="USD"/>
    <n v="239316.00000000006"/>
    <n v="640948.00000000023"/>
    <s v="&lt;1 Year"/>
    <n v="213675.00000000003"/>
    <n v="358600"/>
    <n v="239316.00000000006"/>
    <n v="640948.00000000023"/>
    <n v="0.12000000000000012"/>
    <n v="25641.000000000029"/>
    <n v="144924.99999999997"/>
  </r>
  <r>
    <s v="Employee 1761"/>
    <x v="3"/>
    <s v="San Francisco"/>
    <s v="United States of America"/>
    <s v="Americas"/>
    <d v="2021-12-13T00:00:00"/>
    <d v="2022-12-01T00:00:00"/>
    <s v="ETF and Index Investments Platform"/>
    <s v="E"/>
    <s v="L"/>
    <s v="USD"/>
    <n v="183315.00000000003"/>
    <n v="28050"/>
    <n v="0"/>
    <n v="0"/>
    <n v="28050"/>
    <n v="0"/>
    <n v="0"/>
    <n v="0"/>
    <n v="0"/>
    <n v="0"/>
    <n v="211365.00000000003"/>
    <s v="USD"/>
    <n v="188814.45000000004"/>
    <n v="406520.40000000008"/>
    <s v="&lt;1 Year"/>
    <n v="183315.00000000003"/>
    <n v="211365.00000000003"/>
    <n v="188814.45000000004"/>
    <n v="406520.40000000008"/>
    <n v="3.0000000000000058E-2"/>
    <n v="5499.4500000000116"/>
    <n v="28050"/>
  </r>
  <r>
    <s v="Employee 1762"/>
    <x v="0"/>
    <s v="California"/>
    <s v="United States of America"/>
    <s v="Americas"/>
    <d v="2021-11-29T00:00:00"/>
    <d v="2022-12-01T00:00:00"/>
    <s v="Regional Platform"/>
    <s v="A"/>
    <s v="D"/>
    <s v="USD"/>
    <n v="167860"/>
    <n v="250104.80000000002"/>
    <n v="0"/>
    <n v="0"/>
    <n v="250104.80000000002"/>
    <n v="146768.64000000001"/>
    <n v="0"/>
    <n v="0"/>
    <n v="146768.64000000001"/>
    <n v="0"/>
    <n v="564733.44000000006"/>
    <s v="USD"/>
    <n v="174574.4"/>
    <n v="609257.79200000002"/>
    <s v="1-5 Years"/>
    <n v="167860"/>
    <n v="564733.44000000006"/>
    <n v="174574.4"/>
    <n v="609257.79200000002"/>
    <n v="3.9999999999999966E-2"/>
    <n v="6714.3999999999942"/>
    <n v="396873.44000000006"/>
  </r>
  <r>
    <s v="Employee 1763"/>
    <x v="4"/>
    <s v="London"/>
    <s v="United Kingdom"/>
    <s v="EMEA"/>
    <d v="2022-01-17T00:00:00"/>
    <d v="2022-12-01T00:00:00"/>
    <s v="Investments Platform"/>
    <s v="M"/>
    <s v="B"/>
    <s v="GBP"/>
    <n v="179850"/>
    <n v="426826.40000000008"/>
    <n v="436043.16000000003"/>
    <n v="0"/>
    <n v="862869.56"/>
    <n v="0"/>
    <n v="0"/>
    <n v="0"/>
    <n v="0"/>
    <n v="0"/>
    <n v="1042719.56"/>
    <s v="GBP"/>
    <n v="203230.49999999997"/>
    <n v="888774.83200000005"/>
    <s v="&lt;1 Year"/>
    <n v="239317.40251360403"/>
    <n v="1387494.7825928724"/>
    <n v="270428.66484037251"/>
    <n v="1182648.2302680279"/>
    <n v="0.12999999999999984"/>
    <n v="23380.499999999971"/>
    <n v="1148177.3800792685"/>
  </r>
  <r>
    <s v="Employee 1764"/>
    <x v="3"/>
    <s v="London"/>
    <s v="United Kingdom"/>
    <s v="EMEA"/>
    <d v="2022-01-17T00:00:00"/>
    <d v="2022-12-01T00:00:00"/>
    <s v="Investments Platform"/>
    <s v="M"/>
    <s v="K"/>
    <s v="USD"/>
    <n v="170775"/>
    <n v="37345"/>
    <n v="1000"/>
    <n v="500"/>
    <n v="38845"/>
    <n v="3000"/>
    <n v="0"/>
    <n v="500"/>
    <n v="3500"/>
    <n v="15000"/>
    <n v="228120"/>
    <s v="USD"/>
    <n v="187852.50000000003"/>
    <n v="605187.00000000012"/>
    <s v="&lt;1 Year"/>
    <n v="170775"/>
    <n v="228120"/>
    <n v="187852.50000000003"/>
    <n v="605187.00000000012"/>
    <n v="0.10000000000000017"/>
    <n v="17077.500000000029"/>
    <n v="57345"/>
  </r>
  <r>
    <s v="Employee 1765"/>
    <x v="3"/>
    <s v="New York"/>
    <s v="United States of America"/>
    <s v="Americas"/>
    <d v="2022-01-17T00:00:00"/>
    <d v="2022-12-01T00:00:00"/>
    <s v="Operating Platform"/>
    <s v="D"/>
    <s v="U"/>
    <s v="USD"/>
    <n v="139545.12000000002"/>
    <n v="30030"/>
    <n v="0"/>
    <n v="0"/>
    <n v="30030"/>
    <n v="0"/>
    <n v="0"/>
    <n v="0"/>
    <n v="0"/>
    <n v="0"/>
    <n v="169575.12000000002"/>
    <s v="USD"/>
    <n v="149313.27840000004"/>
    <n v="330758.65680000011"/>
    <s v="&lt;1 Year"/>
    <n v="139545.12000000002"/>
    <n v="169575.12000000002"/>
    <n v="149313.27840000004"/>
    <n v="330758.65680000011"/>
    <n v="7.000000000000009E-2"/>
    <n v="9768.1584000000148"/>
    <n v="30030"/>
  </r>
  <r>
    <s v="Employee 1766"/>
    <x v="7"/>
    <s v="London"/>
    <s v="United Kingdom"/>
    <s v="EMEA"/>
    <d v="2022-01-17T00:00:00"/>
    <d v="2022-12-01T00:00:00"/>
    <s v="Client Businesses Platform"/>
    <s v="V"/>
    <s v="G"/>
    <s v="GBP"/>
    <n v="57997.500000000015"/>
    <n v="15344.999999999998"/>
    <n v="0"/>
    <n v="0"/>
    <n v="15344.999999999998"/>
    <n v="0"/>
    <n v="0"/>
    <n v="0"/>
    <n v="0"/>
    <n v="0"/>
    <n v="73342.500000000015"/>
    <s v="GBP"/>
    <n v="64957.200000000019"/>
    <n v="147100.80000000005"/>
    <s v="&lt;1 Year"/>
    <n v="77174.373379387005"/>
    <n v="97593.197630547715"/>
    <n v="86435.298184913452"/>
    <n v="195739.67953112689"/>
    <n v="0.12000000000000008"/>
    <n v="6959.7000000000044"/>
    <n v="20418.82425116071"/>
  </r>
  <r>
    <s v="Employee 1767"/>
    <x v="3"/>
    <s v="London"/>
    <s v="United Kingdom"/>
    <s v="EMEA"/>
    <d v="2022-01-17T00:00:00"/>
    <d v="2022-12-01T00:00:00"/>
    <s v="ETF and Index Investments Platform"/>
    <s v="T"/>
    <s v="R"/>
    <s v="GBP"/>
    <n v="96280.8"/>
    <n v="9504"/>
    <n v="0"/>
    <n v="0"/>
    <n v="9504"/>
    <n v="0"/>
    <n v="0"/>
    <n v="0"/>
    <n v="0"/>
    <n v="0"/>
    <n v="105784.8"/>
    <s v="GBP"/>
    <n v="101094.84000000001"/>
    <n v="212168.88000000003"/>
    <s v="&lt;1 Year"/>
    <n v="128116.04652728277"/>
    <n v="140762.54412800167"/>
    <n v="134521.84885364692"/>
    <n v="282322.52018804871"/>
    <n v="5.00000000000001E-2"/>
    <n v="4814.0400000000081"/>
    <n v="12646.497600718896"/>
  </r>
  <r>
    <s v="Employee 1768"/>
    <x v="0"/>
    <s v="London"/>
    <s v="United Kingdom"/>
    <s v="EMEA"/>
    <d v="2022-01-17T00:00:00"/>
    <d v="2022-12-01T00:00:00"/>
    <s v="Operating Platform"/>
    <s v="P"/>
    <s v="F"/>
    <s v="GBP"/>
    <n v="104689.20000000001"/>
    <n v="45738.000000000007"/>
    <n v="0"/>
    <n v="0"/>
    <n v="45738.000000000007"/>
    <n v="0"/>
    <n v="0"/>
    <n v="0"/>
    <n v="0"/>
    <n v="0"/>
    <n v="150427.20000000001"/>
    <s v="GBP"/>
    <n v="106782.98400000001"/>
    <n v="260218.728"/>
    <s v="&lt;1 Year"/>
    <n v="139304.6839879188"/>
    <n v="200165.95369137847"/>
    <n v="142090.77766767718"/>
    <n v="346260.0504328832"/>
    <n v="1.9999999999999962E-2"/>
    <n v="2093.7839999999997"/>
    <n v="60861.269703459664"/>
  </r>
  <r>
    <s v="Employee 1769"/>
    <x v="6"/>
    <s v="London"/>
    <s v="United Kingdom"/>
    <s v="EMEA"/>
    <d v="2022-01-17T00:00:00"/>
    <d v="2022-12-01T00:00:00"/>
    <s v="Operating Platform"/>
    <s v="Z"/>
    <s v="B"/>
    <s v="GBP"/>
    <n v="46886.400000000001"/>
    <n v="3307.7000000000003"/>
    <n v="0"/>
    <n v="0"/>
    <n v="3307.7000000000003"/>
    <n v="0"/>
    <n v="0"/>
    <n v="0"/>
    <n v="0"/>
    <n v="0"/>
    <n v="50194.1"/>
    <s v="GBP"/>
    <n v="47824.128000000004"/>
    <n v="99022.110000000015"/>
    <s v="&lt;1 Year"/>
    <n v="62389.388163546537"/>
    <n v="66790.779168796726"/>
    <n v="63637.175926817465"/>
    <n v="131763.77067899014"/>
    <n v="1.9999999999999952E-2"/>
    <n v="937.72800000000279"/>
    <n v="4401.3910052501888"/>
  </r>
  <r>
    <s v="Employee 177"/>
    <x v="1"/>
    <s v="San Francisco"/>
    <s v="United States of America"/>
    <s v="Americas"/>
    <d v="2008-09-22T00:00:00"/>
    <d v="2022-12-01T00:00:00"/>
    <s v="Operating Platform"/>
    <s v="G"/>
    <s v="W"/>
    <s v="USD"/>
    <n v="169070"/>
    <n v="22990.000000000004"/>
    <n v="0"/>
    <n v="0"/>
    <n v="22990.000000000004"/>
    <n v="0"/>
    <n v="0"/>
    <n v="0"/>
    <n v="0"/>
    <n v="0"/>
    <n v="192060"/>
    <s v="USD"/>
    <n v="177523.5"/>
    <n v="379186.5"/>
    <s v="&gt;5 Years"/>
    <n v="169070"/>
    <n v="192060"/>
    <n v="177523.5"/>
    <n v="379186.5"/>
    <n v="0.05"/>
    <n v="8453.5"/>
    <n v="22990"/>
  </r>
  <r>
    <s v="Employee 1770"/>
    <x v="3"/>
    <s v="Hong Kong"/>
    <s v="Hong Kong"/>
    <s v="Asia-Pacific"/>
    <d v="2022-01-17T00:00:00"/>
    <d v="2022-12-01T00:00:00"/>
    <s v="ETF and Index Investments Platform"/>
    <s v="Y"/>
    <s v="R"/>
    <s v="HKD"/>
    <n v="1282930"/>
    <n v="1007820"/>
    <n v="0"/>
    <n v="0"/>
    <n v="1007820"/>
    <n v="0"/>
    <n v="0"/>
    <n v="0"/>
    <n v="0"/>
    <n v="0"/>
    <n v="2290750"/>
    <s v="HKD"/>
    <n v="1449710.9"/>
    <n v="4038258.3999999994"/>
    <s v="&lt;1 Year"/>
    <n v="163552.45628908169"/>
    <n v="292032.9162496893"/>
    <n v="184814.2756066623"/>
    <n v="514811.47096881113"/>
    <n v="0.12999999999999992"/>
    <n v="166780.89999999991"/>
    <n v="128480.45996060761"/>
  </r>
  <r>
    <s v="Employee 1771"/>
    <x v="3"/>
    <s v="London"/>
    <s v="United Kingdom"/>
    <s v="EMEA"/>
    <d v="2022-01-17T00:00:00"/>
    <d v="2022-12-01T00:00:00"/>
    <s v="Investments Platform"/>
    <s v="F"/>
    <s v="M"/>
    <s v="GBP"/>
    <n v="106920.00000000003"/>
    <n v="66572"/>
    <n v="0"/>
    <n v="0"/>
    <n v="66572"/>
    <n v="0"/>
    <n v="0"/>
    <n v="0"/>
    <n v="0"/>
    <n v="0"/>
    <n v="173492.00000000003"/>
    <s v="GBP"/>
    <n v="109058.40000000004"/>
    <n v="286020.24000000011"/>
    <s v="&lt;1 Year"/>
    <n v="142273.09800808757"/>
    <n v="230857.12981312315"/>
    <n v="145118.55996824932"/>
    <n v="380592.832377635"/>
    <n v="1.9999999999999955E-2"/>
    <n v="2138.4000000000087"/>
    <n v="88584.031805035571"/>
  </r>
  <r>
    <s v="Employee 1772"/>
    <x v="3"/>
    <s v="New York"/>
    <s v="United States of America"/>
    <s v="Americas"/>
    <d v="2022-01-17T00:00:00"/>
    <d v="2022-12-01T00:00:00"/>
    <s v="Operating Platform"/>
    <s v="A"/>
    <s v="N"/>
    <s v="USD"/>
    <n v="167032.80000000002"/>
    <n v="28215.000000000004"/>
    <n v="0"/>
    <n v="0"/>
    <n v="28215.000000000004"/>
    <n v="0"/>
    <n v="0"/>
    <n v="0"/>
    <n v="0"/>
    <n v="0"/>
    <n v="195247.80000000002"/>
    <s v="USD"/>
    <n v="172043.78400000001"/>
    <n v="373149.01800000004"/>
    <s v="&lt;1 Year"/>
    <n v="167032.80000000002"/>
    <n v="195247.80000000002"/>
    <n v="172043.78400000001"/>
    <n v="373149.01800000004"/>
    <n v="2.9999999999999978E-2"/>
    <n v="5010.9839999999967"/>
    <n v="28215"/>
  </r>
  <r>
    <s v="Employee 1773"/>
    <x v="1"/>
    <s v="Edinburgh"/>
    <s v="United Kingdom"/>
    <s v="EMEA"/>
    <d v="2022-01-17T00:00:00"/>
    <d v="2022-12-01T00:00:00"/>
    <s v="Operating Platform"/>
    <s v="A"/>
    <s v="Z"/>
    <s v="GBP"/>
    <n v="48028.200000000004"/>
    <n v="4029.3000000000006"/>
    <n v="0"/>
    <n v="0"/>
    <n v="4029.3000000000006"/>
    <n v="0"/>
    <n v="0"/>
    <n v="0"/>
    <n v="0"/>
    <n v="0"/>
    <n v="52057.500000000007"/>
    <s v="GBP"/>
    <n v="48988.764000000003"/>
    <n v="102087.414"/>
    <s v="&lt;1 Year"/>
    <n v="63908.724333632905"/>
    <n v="69270.312378937684"/>
    <n v="65186.898820305563"/>
    <n v="135842.617446822"/>
    <n v="2.0000000000000007E-2"/>
    <n v="960.56399999999849"/>
    <n v="5361.5880453047794"/>
  </r>
  <r>
    <s v="Employee 1774"/>
    <x v="3"/>
    <s v="London"/>
    <s v="United Kingdom"/>
    <s v="EMEA"/>
    <d v="2022-01-17T00:00:00"/>
    <d v="2022-12-01T00:00:00"/>
    <s v="Regional Platform"/>
    <s v="K"/>
    <s v="P"/>
    <s v="GBP"/>
    <n v="83077.5"/>
    <n v="6506.5000000000009"/>
    <n v="0"/>
    <n v="0"/>
    <n v="6506.5000000000009"/>
    <n v="0"/>
    <n v="0"/>
    <n v="0"/>
    <n v="0"/>
    <n v="0"/>
    <n v="89584"/>
    <s v="GBP"/>
    <n v="89723.700000000012"/>
    <n v="186474.42"/>
    <s v="&lt;1 Year"/>
    <n v="110547.07538128406"/>
    <n v="119204.94960677622"/>
    <n v="119390.84141178679"/>
    <n v="248132.18698710512"/>
    <n v="8.0000000000000127E-2"/>
    <n v="6646.2000000000116"/>
    <n v="8657.8742254921672"/>
  </r>
  <r>
    <s v="Employee 1775"/>
    <x v="3"/>
    <s v="San Francisco"/>
    <s v="United States of America"/>
    <s v="Americas"/>
    <d v="2022-01-17T00:00:00"/>
    <d v="2022-12-01T00:00:00"/>
    <s v="Operating Platform"/>
    <s v="V"/>
    <s v="F"/>
    <s v="USD"/>
    <n v="115811.41000000002"/>
    <n v="12237.500000000002"/>
    <n v="0"/>
    <n v="0"/>
    <n v="12237.500000000002"/>
    <n v="0"/>
    <n v="0"/>
    <n v="0"/>
    <n v="0"/>
    <n v="0"/>
    <n v="128048.91000000002"/>
    <s v="USD"/>
    <n v="132025.00740000003"/>
    <n v="278000.76480000006"/>
    <s v="&lt;1 Year"/>
    <n v="115811.41000000002"/>
    <n v="128048.91000000002"/>
    <n v="132025.00740000003"/>
    <n v="278000.76480000006"/>
    <n v="0.1400000000000001"/>
    <n v="16213.597400000013"/>
    <n v="12237.5"/>
  </r>
  <r>
    <s v="Employee 1776"/>
    <x v="0"/>
    <s v="Tennessee"/>
    <s v="United States of America"/>
    <s v="Americas"/>
    <d v="2022-01-17T00:00:00"/>
    <d v="2022-12-01T00:00:00"/>
    <s v="Regional Platform"/>
    <s v="P"/>
    <s v="Q"/>
    <s v="USD"/>
    <n v="177100"/>
    <n v="312888.39999999997"/>
    <n v="0"/>
    <n v="51500"/>
    <n v="364388.39999999997"/>
    <n v="240361.68000000002"/>
    <n v="0"/>
    <n v="0"/>
    <n v="240361.68000000002"/>
    <n v="0"/>
    <n v="781850.08"/>
    <s v="USD"/>
    <n v="200122.99999999997"/>
    <n v="1012127.8919999999"/>
    <s v="&lt;1 Year"/>
    <n v="177100"/>
    <n v="781850.08"/>
    <n v="200122.99999999997"/>
    <n v="1012127.8919999999"/>
    <n v="0.12999999999999984"/>
    <n v="23022.999999999971"/>
    <n v="604750.07999999996"/>
  </r>
  <r>
    <s v="Employee 1777"/>
    <x v="1"/>
    <s v="Edinburgh"/>
    <s v="United Kingdom"/>
    <s v="EMEA"/>
    <d v="2022-01-17T00:00:00"/>
    <d v="2022-12-01T00:00:00"/>
    <s v="Operating Platform"/>
    <s v="K"/>
    <s v="N"/>
    <s v="GBP"/>
    <n v="44726"/>
    <n v="4091.9999999999995"/>
    <n v="0"/>
    <n v="0"/>
    <n v="4091.9999999999995"/>
    <n v="0"/>
    <n v="0"/>
    <n v="0"/>
    <n v="0"/>
    <n v="0"/>
    <n v="48818"/>
    <s v="GBP"/>
    <n v="48751.340000000004"/>
    <n v="101962.96000000002"/>
    <s v="&lt;1 Year"/>
    <n v="59514.651903383114"/>
    <n v="64959.671703692642"/>
    <n v="64870.970574687599"/>
    <n v="135677.0127317126"/>
    <n v="9.000000000000008E-2"/>
    <n v="4025.3400000000038"/>
    <n v="5445.0198003095284"/>
  </r>
  <r>
    <s v="Employee 1778"/>
    <x v="4"/>
    <s v="San Francisco"/>
    <s v="United States of America"/>
    <s v="Americas"/>
    <d v="2022-01-17T00:00:00"/>
    <d v="2022-12-01T00:00:00"/>
    <s v="Investments Platform"/>
    <s v="O"/>
    <s v="M"/>
    <s v="USD"/>
    <n v="269610.00000000006"/>
    <n v="890890.00000000012"/>
    <n v="0"/>
    <n v="0"/>
    <n v="890890.00000000012"/>
    <n v="0"/>
    <n v="0"/>
    <n v="0"/>
    <n v="0"/>
    <n v="344500"/>
    <n v="1505000.0000000002"/>
    <s v="USD"/>
    <n v="296571.00000000012"/>
    <n v="1573121.0000000005"/>
    <s v="&lt;1 Year"/>
    <n v="269610.00000000006"/>
    <n v="1505000.0000000002"/>
    <n v="296571.00000000012"/>
    <n v="1573121.0000000005"/>
    <n v="0.1000000000000002"/>
    <n v="26961.000000000058"/>
    <n v="1235390.0000000002"/>
  </r>
  <r>
    <s v="Employee 1779"/>
    <x v="0"/>
    <s v="London"/>
    <s v="United Kingdom"/>
    <s v="EMEA"/>
    <d v="2022-01-17T00:00:00"/>
    <d v="2022-12-01T00:00:00"/>
    <s v="Investments Platform"/>
    <s v="R"/>
    <s v="S"/>
    <s v="GBP"/>
    <n v="137280"/>
    <n v="109725.00000000001"/>
    <n v="0"/>
    <n v="0"/>
    <n v="109725.00000000001"/>
    <n v="0"/>
    <n v="0"/>
    <n v="0"/>
    <n v="0"/>
    <n v="0"/>
    <n v="247005"/>
    <s v="GBP"/>
    <n v="157872"/>
    <n v="441927.75"/>
    <s v="&lt;1 Year"/>
    <n v="182671.632010384"/>
    <n v="328677.20326868369"/>
    <n v="210072.37681194159"/>
    <n v="588051.16057092778"/>
    <n v="0.14999999999999997"/>
    <n v="20592"/>
    <n v="146005.57125829969"/>
  </r>
  <r>
    <s v="Employee 178"/>
    <x v="0"/>
    <s v="New York"/>
    <s v="United States of America"/>
    <s v="Americas"/>
    <d v="2008-09-24T00:00:00"/>
    <d v="2022-12-01T00:00:00"/>
    <s v="Client Businesses Platform"/>
    <s v="T"/>
    <s v="F"/>
    <s v="USD"/>
    <n v="194205.00000000003"/>
    <n v="406725.00000000006"/>
    <n v="0"/>
    <n v="0"/>
    <n v="406725.00000000006"/>
    <n v="0"/>
    <n v="0"/>
    <n v="0"/>
    <n v="0"/>
    <n v="0"/>
    <n v="600930.00000000012"/>
    <s v="USD"/>
    <n v="219451.65000000002"/>
    <n v="898502.55"/>
    <s v="&gt;5 Years"/>
    <n v="194205.00000000003"/>
    <n v="600930.00000000012"/>
    <n v="219451.65000000002"/>
    <n v="898502.55"/>
    <n v="0.12999999999999995"/>
    <n v="25246.649999999994"/>
    <n v="406725.00000000012"/>
  </r>
  <r>
    <s v="Employee 1780"/>
    <x v="0"/>
    <s v="London"/>
    <s v="United Kingdom"/>
    <s v="EMEA"/>
    <d v="2022-01-17T00:00:00"/>
    <d v="2022-12-01T00:00:00"/>
    <s v="Investments Platform"/>
    <s v="F"/>
    <s v="O"/>
    <s v="GBP"/>
    <n v="136620.00000000003"/>
    <n v="65340"/>
    <n v="0"/>
    <n v="0"/>
    <n v="65340"/>
    <n v="0"/>
    <n v="0"/>
    <n v="0"/>
    <n v="0"/>
    <n v="0"/>
    <n v="201960.00000000003"/>
    <s v="GBP"/>
    <n v="146183.40000000005"/>
    <n v="362280.60000000009"/>
    <s v="&lt;1 Year"/>
    <n v="181793.40301033409"/>
    <n v="268738.07401527651"/>
    <n v="194518.94122105752"/>
    <n v="482068.68041740335"/>
    <n v="7.0000000000000256E-2"/>
    <n v="9563.4000000000233"/>
    <n v="86944.671004942415"/>
  </r>
  <r>
    <s v="Employee 1781"/>
    <x v="3"/>
    <s v="San Francisco"/>
    <s v="United States of America"/>
    <s v="Americas"/>
    <d v="2022-01-17T00:00:00"/>
    <d v="2022-12-01T00:00:00"/>
    <s v="Client Businesses Platform"/>
    <s v="X"/>
    <s v="X"/>
    <s v="USD"/>
    <n v="125765.20000000001"/>
    <n v="7480"/>
    <n v="0"/>
    <n v="0"/>
    <n v="7480"/>
    <n v="0"/>
    <n v="0"/>
    <n v="0"/>
    <n v="0"/>
    <n v="0"/>
    <n v="133245.20000000001"/>
    <s v="USD"/>
    <n v="144629.98000000001"/>
    <n v="297861.95999999996"/>
    <s v="&lt;1 Year"/>
    <n v="125765.20000000001"/>
    <n v="133245.20000000001"/>
    <n v="144629.98000000001"/>
    <n v="297861.95999999996"/>
    <n v="0.14999999999999997"/>
    <n v="18864.78"/>
    <n v="7480"/>
  </r>
  <r>
    <s v="Employee 1782"/>
    <x v="4"/>
    <s v="New York"/>
    <s v="United States of America"/>
    <s v="Americas"/>
    <d v="2022-01-17T00:00:00"/>
    <d v="2022-12-01T00:00:00"/>
    <s v="Client Businesses Platform"/>
    <s v="Y"/>
    <s v="P"/>
    <s v="USD"/>
    <n v="233310.00000000003"/>
    <n v="232760.00000000003"/>
    <n v="0"/>
    <n v="0"/>
    <n v="232760.00000000003"/>
    <n v="0"/>
    <n v="0"/>
    <n v="0"/>
    <n v="0"/>
    <n v="0"/>
    <n v="466070.00000000006"/>
    <s v="USD"/>
    <n v="251974.80000000005"/>
    <n v="755330.40000000014"/>
    <s v="&lt;1 Year"/>
    <n v="233310.00000000003"/>
    <n v="466070.00000000006"/>
    <n v="251974.80000000005"/>
    <n v="755330.40000000014"/>
    <n v="8.0000000000000071E-2"/>
    <n v="18664.800000000017"/>
    <n v="232760.00000000003"/>
  </r>
  <r>
    <s v="Employee 1783"/>
    <x v="0"/>
    <s v="San Francisco"/>
    <s v="United States of America"/>
    <s v="Americas"/>
    <d v="2022-01-17T00:00:00"/>
    <d v="2022-12-01T00:00:00"/>
    <s v="ETF and Index Investments Platform"/>
    <s v="S"/>
    <s v="F"/>
    <s v="USD"/>
    <n v="183315.00000000003"/>
    <n v="93060.000000000015"/>
    <n v="0"/>
    <n v="0"/>
    <n v="93060.000000000015"/>
    <n v="0"/>
    <n v="0"/>
    <n v="0"/>
    <n v="0"/>
    <n v="0"/>
    <n v="276375.00000000006"/>
    <s v="USD"/>
    <n v="196147.05000000005"/>
    <n v="491868.3000000001"/>
    <s v="&lt;1 Year"/>
    <n v="183315.00000000003"/>
    <n v="276375.00000000006"/>
    <n v="196147.05000000005"/>
    <n v="491868.3000000001"/>
    <n v="7.000000000000009E-2"/>
    <n v="12832.050000000017"/>
    <n v="93060.000000000029"/>
  </r>
  <r>
    <s v="Employee 1784"/>
    <x v="0"/>
    <s v="Seattle"/>
    <s v="United States of America"/>
    <s v="Americas"/>
    <d v="2022-01-17T00:00:00"/>
    <d v="2022-12-01T00:00:00"/>
    <s v="Operating Platform"/>
    <s v="J"/>
    <s v="N"/>
    <s v="USD"/>
    <n v="194793.50000000003"/>
    <n v="67518"/>
    <n v="0"/>
    <n v="0"/>
    <n v="67518"/>
    <n v="0"/>
    <n v="0"/>
    <n v="0"/>
    <n v="0"/>
    <n v="0"/>
    <n v="262311.5"/>
    <s v="USD"/>
    <n v="200637.30500000002"/>
    <n v="470818.15"/>
    <s v="&lt;1 Year"/>
    <n v="194793.50000000003"/>
    <n v="262311.5"/>
    <n v="200637.30500000002"/>
    <n v="470818.15"/>
    <n v="2.9999999999999961E-2"/>
    <n v="5843.804999999993"/>
    <n v="67517.999999999971"/>
  </r>
  <r>
    <s v="Employee 1785"/>
    <x v="4"/>
    <s v="San Francisco"/>
    <s v="United States of America"/>
    <s v="Americas"/>
    <d v="2022-01-17T00:00:00"/>
    <d v="2022-12-01T00:00:00"/>
    <s v="Operating Platform"/>
    <s v="G"/>
    <s v="E"/>
    <s v="USD"/>
    <n v="313500.00000000006"/>
    <n v="348480.00000000006"/>
    <n v="0"/>
    <n v="0"/>
    <n v="348480.00000000006"/>
    <n v="0"/>
    <n v="0"/>
    <n v="0"/>
    <n v="0"/>
    <n v="0"/>
    <n v="661980.00000000012"/>
    <s v="USD"/>
    <n v="360525.00000000006"/>
    <n v="1121802"/>
    <s v="&lt;1 Year"/>
    <n v="313500.00000000006"/>
    <n v="661980.00000000012"/>
    <n v="360525.00000000006"/>
    <n v="1121802"/>
    <n v="0.14999999999999997"/>
    <n v="47025"/>
    <n v="348480.00000000006"/>
  </r>
  <r>
    <s v="Employee 1786"/>
    <x v="0"/>
    <s v="San Francisco"/>
    <s v="United States of America"/>
    <s v="Americas"/>
    <d v="2022-01-17T00:00:00"/>
    <d v="2022-12-01T00:00:00"/>
    <s v="ETF and Index Investments Platform"/>
    <s v="K"/>
    <s v="K"/>
    <s v="USD"/>
    <n v="203830.00000000006"/>
    <n v="202730.00000000003"/>
    <n v="0"/>
    <n v="0"/>
    <n v="202730.00000000003"/>
    <n v="0"/>
    <n v="0"/>
    <n v="0"/>
    <n v="0"/>
    <n v="0"/>
    <n v="406560.00000000012"/>
    <s v="USD"/>
    <n v="232366.2000000001"/>
    <n v="695844.60000000033"/>
    <s v="&lt;1 Year"/>
    <n v="203830.00000000006"/>
    <n v="406560.00000000012"/>
    <n v="232366.2000000001"/>
    <n v="695844.60000000033"/>
    <n v="0.14000000000000015"/>
    <n v="28536.200000000041"/>
    <n v="202730.00000000006"/>
  </r>
  <r>
    <s v="Employee 1787"/>
    <x v="0"/>
    <s v="Pittsburgh"/>
    <s v="United States of America"/>
    <s v="Americas"/>
    <d v="2022-01-17T00:00:00"/>
    <d v="2022-12-01T00:00:00"/>
    <s v="Investments Platform"/>
    <s v="B"/>
    <s v="P"/>
    <s v="USD"/>
    <n v="200640.00000000003"/>
    <n v="172260.00000000003"/>
    <n v="276000"/>
    <n v="0"/>
    <n v="448260"/>
    <n v="0"/>
    <n v="0"/>
    <n v="0"/>
    <n v="0"/>
    <n v="0"/>
    <n v="648900"/>
    <s v="USD"/>
    <n v="204652.80000000005"/>
    <n v="585010.80000000005"/>
    <s v="&lt;1 Year"/>
    <n v="200640.00000000003"/>
    <n v="648900"/>
    <n v="204652.80000000005"/>
    <n v="585010.80000000005"/>
    <n v="2.0000000000000084E-2"/>
    <n v="4012.8000000000175"/>
    <n v="448260"/>
  </r>
  <r>
    <s v="Employee 1788"/>
    <x v="5"/>
    <s v="San Francisco"/>
    <s v="United States of America"/>
    <s v="Americas"/>
    <d v="2022-01-17T00:00:00"/>
    <d v="2022-12-01T00:00:00"/>
    <s v="ETF and Index Investments Platform"/>
    <s v="N"/>
    <s v="V"/>
    <s v="USD"/>
    <n v="135520.00000000003"/>
    <n v="97185"/>
    <n v="0"/>
    <n v="0"/>
    <n v="97185"/>
    <n v="0"/>
    <n v="16161"/>
    <n v="0"/>
    <n v="16161"/>
    <n v="0"/>
    <n v="248866.00000000003"/>
    <s v="USD"/>
    <n v="136875.20000000004"/>
    <n v="371907.25000000012"/>
    <s v="&lt;1 Year"/>
    <n v="135520.00000000003"/>
    <n v="248866.00000000003"/>
    <n v="136875.20000000004"/>
    <n v="371907.25000000012"/>
    <n v="1.0000000000000083E-2"/>
    <n v="1355.2000000000116"/>
    <n v="113346"/>
  </r>
  <r>
    <s v="Employee 1789"/>
    <x v="3"/>
    <s v="Toronto"/>
    <s v="Canada"/>
    <s v="Americas"/>
    <d v="2022-01-17T00:00:00"/>
    <d v="2022-12-01T00:00:00"/>
    <s v="ETF and Index Investments Platform"/>
    <s v="I"/>
    <s v="C"/>
    <s v="CAD"/>
    <n v="178200"/>
    <n v="111320.00000000001"/>
    <n v="0"/>
    <n v="0"/>
    <n v="111320.00000000001"/>
    <n v="0"/>
    <n v="0"/>
    <n v="0"/>
    <n v="0"/>
    <n v="0"/>
    <n v="289520"/>
    <s v="CAD"/>
    <n v="187110"/>
    <n v="491106.00000000006"/>
    <s v="&lt;1 Year"/>
    <n v="137372.80296022203"/>
    <n v="223188.40579710147"/>
    <n v="144241.44310823313"/>
    <n v="378589.2691951897"/>
    <n v="4.9999999999999947E-2"/>
    <n v="8910"/>
    <n v="85815.602836879436"/>
  </r>
  <r>
    <s v="Employee 179"/>
    <x v="0"/>
    <s v="Delaware"/>
    <s v="United States of America"/>
    <s v="Americas"/>
    <d v="2008-09-18T00:00:00"/>
    <d v="2022-12-01T00:00:00"/>
    <s v="Regional Platform"/>
    <s v="L"/>
    <s v="A"/>
    <s v="USD"/>
    <n v="171672.6"/>
    <n v="118800"/>
    <n v="0"/>
    <n v="0"/>
    <n v="118800"/>
    <n v="0"/>
    <n v="0"/>
    <n v="0"/>
    <n v="0"/>
    <n v="0"/>
    <n v="290472.59999999998"/>
    <s v="USD"/>
    <n v="185406.40800000002"/>
    <n v="499116.81599999999"/>
    <s v="&gt;5 Years"/>
    <n v="171672.6"/>
    <n v="290472.59999999998"/>
    <n v="185406.40800000002"/>
    <n v="499116.81599999999"/>
    <n v="8.0000000000000113E-2"/>
    <n v="13733.808000000019"/>
    <n v="118799.99999999997"/>
  </r>
  <r>
    <s v="Employee 1790"/>
    <x v="3"/>
    <s v="Toronto"/>
    <s v="Canada"/>
    <s v="Americas"/>
    <d v="2022-01-17T00:00:00"/>
    <d v="2022-12-01T00:00:00"/>
    <s v="Operating Platform"/>
    <s v="B"/>
    <s v="D"/>
    <s v="CAD"/>
    <n v="133631.68500000003"/>
    <n v="36135"/>
    <n v="0"/>
    <n v="0"/>
    <n v="36135"/>
    <n v="0"/>
    <n v="0"/>
    <n v="0"/>
    <n v="0"/>
    <n v="0"/>
    <n v="169766.68500000003"/>
    <s v="CAD"/>
    <n v="149667.48720000003"/>
    <n v="339806.17440000008"/>
    <s v="&lt;1 Year"/>
    <n v="103015.48334875118"/>
    <n v="130871.63506012954"/>
    <n v="115377.34135060133"/>
    <n v="261953.57261794643"/>
    <n v="0.12000000000000011"/>
    <n v="16035.802200000006"/>
    <n v="27856.151711378363"/>
  </r>
  <r>
    <s v="Employee 1791"/>
    <x v="3"/>
    <s v="London"/>
    <s v="United Kingdom"/>
    <s v="EMEA"/>
    <d v="2022-01-17T00:00:00"/>
    <d v="2022-12-01T00:00:00"/>
    <s v="Investments Platform"/>
    <s v="V"/>
    <s v="P"/>
    <s v="GBP"/>
    <n v="98868.000000000015"/>
    <n v="0"/>
    <n v="1393159.9700000002"/>
    <n v="0"/>
    <n v="1393159.9700000002"/>
    <n v="0"/>
    <n v="0"/>
    <n v="0"/>
    <n v="0"/>
    <n v="0"/>
    <n v="1492027.9700000002"/>
    <s v="GBP"/>
    <n v="103811.40000000002"/>
    <n v="207622.80000000005"/>
    <s v="&lt;1 Year"/>
    <n v="131558.7042074785"/>
    <n v="1985367.0183933587"/>
    <n v="138136.63941785242"/>
    <n v="276273.27883570484"/>
    <n v="4.9999999999999975E-2"/>
    <n v="4943.4000000000087"/>
    <n v="1853808.3141858801"/>
  </r>
  <r>
    <s v="Employee 1792"/>
    <x v="4"/>
    <s v="New York"/>
    <s v="United States of America"/>
    <s v="Americas"/>
    <d v="2022-01-17T00:00:00"/>
    <d v="2022-12-01T00:00:00"/>
    <s v="Client Businesses Platform"/>
    <s v="B"/>
    <s v="H"/>
    <s v="USD"/>
    <n v="261360.00000000006"/>
    <n v="177870.00000000003"/>
    <n v="0"/>
    <n v="0"/>
    <n v="177870.00000000003"/>
    <n v="0"/>
    <n v="0"/>
    <n v="0"/>
    <n v="0"/>
    <n v="0"/>
    <n v="439230.00000000012"/>
    <s v="USD"/>
    <n v="300564.00000000006"/>
    <n v="805678.50000000012"/>
    <s v="&lt;1 Year"/>
    <n v="261360.00000000006"/>
    <n v="439230.00000000012"/>
    <n v="300564.00000000006"/>
    <n v="805678.50000000012"/>
    <n v="0.14999999999999997"/>
    <n v="39204"/>
    <n v="177870.00000000006"/>
  </r>
  <r>
    <s v="Employee 1793"/>
    <x v="3"/>
    <s v="London"/>
    <s v="United Kingdom"/>
    <s v="EMEA"/>
    <d v="2022-01-17T00:00:00"/>
    <d v="2022-12-01T00:00:00"/>
    <s v="Investments Platform"/>
    <s v="T"/>
    <s v="E"/>
    <s v="GBP"/>
    <n v="114444.00000000001"/>
    <n v="0"/>
    <n v="142208"/>
    <n v="0"/>
    <n v="142208"/>
    <n v="0"/>
    <n v="0"/>
    <n v="0"/>
    <n v="0"/>
    <n v="0"/>
    <n v="256652"/>
    <s v="GBP"/>
    <n v="131610.6"/>
    <n v="263221.2"/>
    <s v="&lt;1 Year"/>
    <n v="152284.90860865667"/>
    <n v="341513.98381941341"/>
    <n v="175127.64489995516"/>
    <n v="350255.28979991033"/>
    <n v="0.15"/>
    <n v="17166.599999999991"/>
    <n v="189229.07521075674"/>
  </r>
  <r>
    <s v="Employee 1794"/>
    <x v="0"/>
    <s v="San Francisco"/>
    <s v="United States of America"/>
    <s v="Americas"/>
    <d v="2022-01-17T00:00:00"/>
    <d v="2022-12-01T00:00:00"/>
    <s v="Investments Platform"/>
    <s v="S"/>
    <s v="Y"/>
    <s v="USD"/>
    <n v="194480.00000000003"/>
    <n v="268180"/>
    <n v="0"/>
    <n v="0"/>
    <n v="268180"/>
    <n v="0"/>
    <n v="0"/>
    <n v="0"/>
    <n v="0"/>
    <n v="0"/>
    <n v="462660"/>
    <s v="USD"/>
    <n v="211983.20000000004"/>
    <n v="716282.60000000009"/>
    <s v="&lt;1 Year"/>
    <n v="194480.00000000003"/>
    <n v="462660"/>
    <n v="211983.20000000004"/>
    <n v="716282.60000000009"/>
    <n v="9.0000000000000052E-2"/>
    <n v="17503.200000000012"/>
    <n v="268180"/>
  </r>
  <r>
    <s v="Employee 1795"/>
    <x v="0"/>
    <s v="Hong Kong"/>
    <s v="Hong Kong"/>
    <s v="Asia-Pacific"/>
    <d v="2022-01-17T00:00:00"/>
    <d v="2022-12-01T00:00:00"/>
    <s v="Corporate and Risk Platform"/>
    <s v="L"/>
    <s v="L"/>
    <s v="HKD"/>
    <n v="1900800.0000000005"/>
    <n v="689700.00000000012"/>
    <n v="0"/>
    <n v="0"/>
    <n v="689700.00000000012"/>
    <n v="0"/>
    <n v="0"/>
    <n v="0"/>
    <n v="0"/>
    <n v="0"/>
    <n v="2590500.0000000005"/>
    <s v="HKD"/>
    <n v="2128896.0000000009"/>
    <n v="5030256.0000000019"/>
    <s v="&lt;1 Year"/>
    <n v="242320.71033827765"/>
    <n v="330246.1069714374"/>
    <n v="271399.195578871"/>
    <n v="641274.83538688102"/>
    <n v="0.12000000000000012"/>
    <n v="228096.00000000047"/>
    <n v="87925.396633159748"/>
  </r>
  <r>
    <s v="Employee 1796"/>
    <x v="0"/>
    <s v="London"/>
    <s v="United Kingdom"/>
    <s v="EMEA"/>
    <d v="2022-01-17T00:00:00"/>
    <d v="2022-12-01T00:00:00"/>
    <s v="Operating Platform"/>
    <s v="P"/>
    <s v="Y"/>
    <s v="GBP"/>
    <n v="151250"/>
    <n v="56782.000000000007"/>
    <n v="0"/>
    <n v="0"/>
    <n v="56782.000000000007"/>
    <n v="0"/>
    <n v="0"/>
    <n v="0"/>
    <n v="0"/>
    <n v="0"/>
    <n v="208032"/>
    <s v="GBP"/>
    <n v="161837.5"/>
    <n v="384431.74"/>
    <s v="&lt;1 Year"/>
    <n v="201260.81251144069"/>
    <n v="276817.78081573575"/>
    <n v="215349.06938724153"/>
    <n v="511544.09486007877"/>
    <n v="6.9999999999999965E-2"/>
    <n v="10587.5"/>
    <n v="75556.968304295064"/>
  </r>
  <r>
    <s v="Employee 1797"/>
    <x v="0"/>
    <s v="London"/>
    <s v="United Kingdom"/>
    <s v="EMEA"/>
    <d v="2022-01-17T00:00:00"/>
    <d v="2022-12-01T00:00:00"/>
    <s v="Operating Platform"/>
    <s v="P"/>
    <s v="G"/>
    <s v="GBP"/>
    <n v="141372.00000000003"/>
    <n v="58080"/>
    <n v="0"/>
    <n v="0"/>
    <n v="58080"/>
    <n v="0"/>
    <n v="0"/>
    <n v="0"/>
    <n v="0"/>
    <n v="0"/>
    <n v="199452.00000000003"/>
    <s v="GBP"/>
    <n v="149854.32000000004"/>
    <n v="361273.44000000006"/>
    <s v="&lt;1 Year"/>
    <n v="188116.65181069355"/>
    <n v="265400.80381508678"/>
    <n v="199403.65091933517"/>
    <n v="480728.50296332716"/>
    <n v="5.9999999999999991E-2"/>
    <n v="8482.320000000007"/>
    <n v="77284.152004393225"/>
  </r>
  <r>
    <s v="Employee 1798"/>
    <x v="0"/>
    <s v="San Francisco"/>
    <s v="United States of America"/>
    <s v="Americas"/>
    <d v="2022-01-17T00:00:00"/>
    <d v="2022-12-01T00:00:00"/>
    <s v="Operating Platform"/>
    <s v="E"/>
    <s v="O"/>
    <s v="USD"/>
    <n v="207900.00000000003"/>
    <n v="100672.00000000001"/>
    <n v="0"/>
    <n v="0"/>
    <n v="100672.00000000001"/>
    <n v="0"/>
    <n v="0"/>
    <n v="0"/>
    <n v="0"/>
    <n v="0"/>
    <n v="308572.00000000006"/>
    <s v="USD"/>
    <n v="222453.00000000006"/>
    <n v="552625.04000000015"/>
    <s v="&lt;1 Year"/>
    <n v="207900.00000000003"/>
    <n v="308572.00000000006"/>
    <n v="222453.00000000006"/>
    <n v="552625.04000000015"/>
    <n v="7.0000000000000132E-2"/>
    <n v="14553.000000000029"/>
    <n v="100672.00000000003"/>
  </r>
  <r>
    <s v="Employee 1799"/>
    <x v="5"/>
    <s v="Copenhagen"/>
    <s v="Denmark"/>
    <s v="EMEA"/>
    <d v="2022-01-17T00:00:00"/>
    <d v="2022-12-01T00:00:00"/>
    <s v="Regional Platform"/>
    <s v="R"/>
    <s v="P"/>
    <s v="DKK"/>
    <n v="579724.20000000019"/>
    <n v="67166"/>
    <n v="0"/>
    <n v="0"/>
    <n v="67166"/>
    <n v="0"/>
    <n v="0"/>
    <n v="0"/>
    <n v="0"/>
    <n v="0"/>
    <n v="646890.20000000019"/>
    <s v="DKK"/>
    <n v="655088.34600000014"/>
    <n v="1386074.2720000003"/>
    <s v="&lt;1 Year"/>
    <n v="90915.024582258469"/>
    <n v="101448.3066862175"/>
    <n v="102733.97777795205"/>
    <n v="217370.56433337784"/>
    <n v="0.12999999999999981"/>
    <n v="75364.14599999995"/>
    <n v="10533.282103959034"/>
  </r>
  <r>
    <s v="Employee 18"/>
    <x v="3"/>
    <s v="London"/>
    <s v="United Kingdom"/>
    <s v="EMEA"/>
    <d v="2007-05-29T00:00:00"/>
    <d v="2022-12-01T00:00:00"/>
    <s v="Operating Platform"/>
    <s v="E"/>
    <s v="P"/>
    <s v="GBP"/>
    <n v="91892.46"/>
    <n v="8804.4"/>
    <n v="0"/>
    <n v="0"/>
    <n v="8804.4"/>
    <n v="0"/>
    <n v="0"/>
    <n v="0"/>
    <n v="0"/>
    <n v="0"/>
    <n v="100696.86"/>
    <s v="GBP"/>
    <n v="94649.233800000002"/>
    <n v="198366.99959999998"/>
    <s v="&gt;5 Years"/>
    <n v="122276.70190595085"/>
    <n v="133992.27676661679"/>
    <n v="125945.00296312936"/>
    <n v="263957.04803274461"/>
    <n v="2.9999999999999895E-2"/>
    <n v="2756.7737999999954"/>
    <n v="11715.574860665947"/>
  </r>
  <r>
    <s v="Employee 180"/>
    <x v="0"/>
    <s v="Edinburgh"/>
    <s v="United Kingdom"/>
    <s v="EMEA"/>
    <d v="2008-09-22T00:00:00"/>
    <d v="2022-12-01T00:00:00"/>
    <s v="Operating Platform"/>
    <s v="R"/>
    <s v="H"/>
    <s v="GBP"/>
    <n v="87912.000000000015"/>
    <n v="22506.000000000004"/>
    <n v="0"/>
    <n v="0"/>
    <n v="22506.000000000004"/>
    <n v="0"/>
    <n v="0"/>
    <n v="0"/>
    <n v="0"/>
    <n v="0"/>
    <n v="110418.00000000001"/>
    <s v="GBP"/>
    <n v="101098.8"/>
    <n v="228079.5"/>
    <s v="&gt;5 Years"/>
    <n v="116980.10280664977"/>
    <n v="146927.71170835214"/>
    <n v="134527.11822764721"/>
    <n v="303493.98669225216"/>
    <n v="0.1499999999999998"/>
    <n v="13186.799999999988"/>
    <n v="29947.608901702377"/>
  </r>
  <r>
    <s v="Employee 1800"/>
    <x v="1"/>
    <s v="Edinburgh"/>
    <s v="United Kingdom"/>
    <s v="EMEA"/>
    <d v="2022-01-17T00:00:00"/>
    <d v="2022-12-01T00:00:00"/>
    <s v="Operating Platform"/>
    <s v="L"/>
    <s v="K"/>
    <s v="GBP"/>
    <n v="41580"/>
    <n v="431.20000000000005"/>
    <n v="0"/>
    <n v="0"/>
    <n v="431.20000000000005"/>
    <n v="0"/>
    <n v="0"/>
    <n v="0"/>
    <n v="0"/>
    <n v="0"/>
    <n v="42011.199999999997"/>
    <s v="GBP"/>
    <n v="45322.200000000004"/>
    <n v="91114.40800000001"/>
    <s v="&lt;1 Year"/>
    <n v="55328.427003145152"/>
    <n v="55902.203283177761"/>
    <n v="60307.985433428221"/>
    <n v="121241.38701209199"/>
    <n v="9.000000000000008E-2"/>
    <n v="3742.2000000000044"/>
    <n v="573.77628003260907"/>
  </r>
  <r>
    <s v="Employee 1801"/>
    <x v="3"/>
    <s v="London"/>
    <s v="United Kingdom"/>
    <s v="EMEA"/>
    <d v="2022-01-17T00:00:00"/>
    <d v="2022-12-01T00:00:00"/>
    <s v="Client Businesses Platform"/>
    <s v="F"/>
    <s v="F"/>
    <s v="GBP"/>
    <n v="99985.60000000002"/>
    <n v="17578"/>
    <n v="0"/>
    <n v="0"/>
    <n v="17578"/>
    <n v="0"/>
    <n v="0"/>
    <n v="0"/>
    <n v="0"/>
    <n v="0"/>
    <n v="117563.60000000002"/>
    <s v="GBP"/>
    <n v="107984.44800000003"/>
    <n v="234953.13600000006"/>
    <s v="&lt;1 Year"/>
    <n v="133045.83864756304"/>
    <n v="156436.00434889266"/>
    <n v="143689.50573936809"/>
    <n v="312640.39043617214"/>
    <n v="8.0000000000000057E-2"/>
    <n v="7998.8480000000127"/>
    <n v="23390.165701329621"/>
  </r>
  <r>
    <s v="Employee 1802"/>
    <x v="4"/>
    <s v="Paris"/>
    <s v="France"/>
    <s v="EMEA"/>
    <d v="2022-01-17T00:00:00"/>
    <d v="2022-12-01T00:00:00"/>
    <s v="Client Businesses Platform"/>
    <s v="D"/>
    <s v="G"/>
    <s v="EUR"/>
    <n v="250800.00000000006"/>
    <n v="297022"/>
    <n v="0"/>
    <n v="0"/>
    <n v="297022"/>
    <n v="0"/>
    <n v="0"/>
    <n v="0"/>
    <n v="0"/>
    <n v="0"/>
    <n v="547822"/>
    <s v="EUR"/>
    <n v="253308.00000000006"/>
    <n v="806608.2200000002"/>
    <s v="&lt;1 Year"/>
    <n v="292758.83999252005"/>
    <n v="639472.62058366148"/>
    <n v="295686.42839244526"/>
    <n v="941553.77518194343"/>
    <n v="1.0000000000000037E-2"/>
    <n v="2508"/>
    <n v="346713.78059114143"/>
  </r>
  <r>
    <s v="Employee 1803"/>
    <x v="4"/>
    <s v="Pennsylvania"/>
    <s v="United States of America"/>
    <s v="Americas"/>
    <d v="2022-01-17T00:00:00"/>
    <d v="2022-12-01T00:00:00"/>
    <s v="ETF and Index Investments Platform"/>
    <s v="E"/>
    <s v="Q"/>
    <s v="USD"/>
    <n v="249260.00000000003"/>
    <n v="480150.00000000006"/>
    <n v="0"/>
    <n v="0"/>
    <n v="480150.00000000006"/>
    <n v="0"/>
    <n v="0"/>
    <n v="0"/>
    <n v="0"/>
    <n v="0"/>
    <n v="729410.00000000012"/>
    <s v="USD"/>
    <n v="281663.8"/>
    <n v="1105897.0999999999"/>
    <s v="&lt;1 Year"/>
    <n v="249260.00000000003"/>
    <n v="729410.00000000012"/>
    <n v="281663.8"/>
    <n v="1105897.0999999999"/>
    <n v="0.12999999999999981"/>
    <n v="32403.799999999959"/>
    <n v="480150.00000000012"/>
  </r>
  <r>
    <s v="Employee 1804"/>
    <x v="0"/>
    <s v="San Francisco"/>
    <s v="United States of America"/>
    <s v="Americas"/>
    <d v="2022-01-17T00:00:00"/>
    <d v="2022-12-01T00:00:00"/>
    <s v="Operating Platform"/>
    <s v="T"/>
    <s v="E"/>
    <s v="USD"/>
    <n v="209605.00000000003"/>
    <n v="107800.00000000001"/>
    <n v="0"/>
    <n v="0"/>
    <n v="107800.00000000001"/>
    <n v="0"/>
    <n v="0"/>
    <n v="0"/>
    <n v="0"/>
    <n v="0"/>
    <n v="317405.00000000006"/>
    <s v="USD"/>
    <n v="215893.15000000002"/>
    <n v="542820.30000000005"/>
    <s v="&lt;1 Year"/>
    <n v="209605.00000000003"/>
    <n v="317405.00000000006"/>
    <n v="215893.15000000002"/>
    <n v="542820.30000000005"/>
    <n v="2.9999999999999968E-2"/>
    <n v="6288.1499999999942"/>
    <n v="107800.00000000003"/>
  </r>
  <r>
    <s v="Employee 1805"/>
    <x v="3"/>
    <s v="San Francisco"/>
    <s v="United States of America"/>
    <s v="Americas"/>
    <d v="2022-01-17T00:00:00"/>
    <d v="2022-12-01T00:00:00"/>
    <s v="ETF and Index Investments Platform"/>
    <s v="K"/>
    <s v="V"/>
    <s v="USD"/>
    <n v="162690"/>
    <n v="32912"/>
    <n v="0"/>
    <n v="0"/>
    <n v="32912"/>
    <n v="0"/>
    <n v="0"/>
    <n v="0"/>
    <n v="0"/>
    <n v="0"/>
    <n v="195602"/>
    <s v="USD"/>
    <n v="167570.70000000001"/>
    <n v="369040.76"/>
    <s v="&lt;1 Year"/>
    <n v="162690"/>
    <n v="195602"/>
    <n v="167570.70000000001"/>
    <n v="369040.76"/>
    <n v="3.0000000000000072E-2"/>
    <n v="4880.7000000000116"/>
    <n v="32912"/>
  </r>
  <r>
    <s v="Employee 1806"/>
    <x v="0"/>
    <s v="Sydney"/>
    <s v="Australia"/>
    <s v="Asia-Pacific"/>
    <d v="2022-01-17T00:00:00"/>
    <d v="2022-12-01T00:00:00"/>
    <s v="Operating Platform"/>
    <s v="I"/>
    <s v="Q"/>
    <s v="AUD"/>
    <n v="243249.60000000003"/>
    <n v="170610.00000000003"/>
    <n v="0"/>
    <n v="0"/>
    <n v="170610.00000000003"/>
    <n v="0"/>
    <n v="0"/>
    <n v="0"/>
    <n v="0"/>
    <n v="0"/>
    <n v="413859.60000000009"/>
    <s v="AUD"/>
    <n v="248114.59200000003"/>
    <n v="670251.38400000008"/>
    <s v="&lt;1 Year"/>
    <n v="184054.80984648335"/>
    <n v="313146.86635103065"/>
    <n v="187735.90604341301"/>
    <n v="507145.70972146426"/>
    <n v="1.9999999999999976E-2"/>
    <n v="4864.9919999999984"/>
    <n v="129092.0565045473"/>
  </r>
  <r>
    <s v="Employee 1807"/>
    <x v="4"/>
    <s v="San Francisco"/>
    <s v="United States of America"/>
    <s v="Americas"/>
    <d v="2022-01-17T00:00:00"/>
    <d v="2022-12-01T00:00:00"/>
    <s v="ETF and Index Investments Platform"/>
    <s v="J"/>
    <s v="Z"/>
    <s v="USD"/>
    <n v="283250"/>
    <n v="276925"/>
    <n v="0"/>
    <n v="0"/>
    <n v="276925"/>
    <n v="0"/>
    <n v="0"/>
    <n v="0"/>
    <n v="0"/>
    <n v="0"/>
    <n v="560175"/>
    <s v="USD"/>
    <n v="288915"/>
    <n v="860293.5"/>
    <s v="&lt;1 Year"/>
    <n v="283250"/>
    <n v="560175"/>
    <n v="288915"/>
    <n v="860293.5"/>
    <n v="0.02"/>
    <n v="5665"/>
    <n v="276925"/>
  </r>
  <r>
    <s v="Employee 1808"/>
    <x v="0"/>
    <s v="Mumbai"/>
    <s v="India"/>
    <s v="Asia-Pacific"/>
    <d v="2022-01-17T00:00:00"/>
    <d v="2022-12-01T00:00:00"/>
    <s v="Regional Platform"/>
    <s v="C"/>
    <s v="I"/>
    <s v="INR"/>
    <n v="5584150"/>
    <n v="1045440"/>
    <n v="0"/>
    <n v="0"/>
    <n v="1045440"/>
    <n v="0"/>
    <n v="0"/>
    <n v="0"/>
    <n v="0"/>
    <n v="0"/>
    <n v="6629590"/>
    <s v="INR"/>
    <n v="5807516"/>
    <n v="12702289.6"/>
    <s v="&lt;1 Year"/>
    <n v="82749.60174860149"/>
    <n v="98241.61819731041"/>
    <n v="86059.585818545544"/>
    <n v="188230.86874374837"/>
    <n v="3.9999999999999931E-2"/>
    <n v="223366"/>
    <n v="15492.016448708921"/>
  </r>
  <r>
    <s v="Employee 1809"/>
    <x v="0"/>
    <s v="San Francisco"/>
    <s v="United States of America"/>
    <s v="Americas"/>
    <d v="2022-01-17T00:00:00"/>
    <d v="2022-12-01T00:00:00"/>
    <s v="Operating Platform"/>
    <s v="K"/>
    <s v="D"/>
    <s v="USD"/>
    <n v="188320"/>
    <n v="48576.000000000007"/>
    <n v="0"/>
    <n v="0"/>
    <n v="48576.000000000007"/>
    <n v="0"/>
    <n v="0"/>
    <n v="0"/>
    <n v="0"/>
    <n v="0"/>
    <n v="236896"/>
    <s v="USD"/>
    <n v="214684.80000000002"/>
    <n v="484746.23999999999"/>
    <s v="&lt;1 Year"/>
    <n v="188320"/>
    <n v="236896"/>
    <n v="214684.80000000002"/>
    <n v="484746.23999999999"/>
    <n v="0.1400000000000001"/>
    <n v="26364.800000000017"/>
    <n v="48576"/>
  </r>
  <r>
    <s v="Employee 181"/>
    <x v="3"/>
    <s v="Edinburgh"/>
    <s v="United Kingdom"/>
    <s v="EMEA"/>
    <d v="2008-09-23T00:00:00"/>
    <d v="2022-12-01T00:00:00"/>
    <s v="Operating Platform"/>
    <s v="W"/>
    <s v="V"/>
    <s v="GBP"/>
    <n v="82212.240000000005"/>
    <n v="28028.000000000004"/>
    <n v="0"/>
    <n v="0"/>
    <n v="28028.000000000004"/>
    <n v="0"/>
    <n v="0"/>
    <n v="0"/>
    <n v="0"/>
    <n v="0"/>
    <n v="110240.24"/>
    <s v="GBP"/>
    <n v="85500.729600000006"/>
    <n v="200150.57920000001"/>
    <s v="&gt;5 Years"/>
    <n v="109395.71716221861"/>
    <n v="146691.17536433868"/>
    <n v="113771.54584870736"/>
    <n v="266330.36822761956"/>
    <n v="4.0000000000000036E-2"/>
    <n v="3288.4896000000008"/>
    <n v="37295.458202120062"/>
  </r>
  <r>
    <s v="Employee 1810"/>
    <x v="0"/>
    <s v="San Francisco"/>
    <s v="United States of America"/>
    <s v="Americas"/>
    <d v="2022-01-17T00:00:00"/>
    <d v="2022-12-01T00:00:00"/>
    <s v="Operating Platform"/>
    <s v="X"/>
    <s v="N"/>
    <s v="USD"/>
    <n v="239800.00000000006"/>
    <n v="132066"/>
    <n v="0"/>
    <n v="0"/>
    <n v="132066"/>
    <n v="0"/>
    <n v="0"/>
    <n v="0"/>
    <n v="0"/>
    <n v="0"/>
    <n v="371866.00000000006"/>
    <s v="USD"/>
    <n v="273372.00000000012"/>
    <n v="697299.24000000022"/>
    <s v="&lt;1 Year"/>
    <n v="239800.00000000006"/>
    <n v="371866.00000000006"/>
    <n v="273372.00000000012"/>
    <n v="697299.24000000022"/>
    <n v="0.14000000000000021"/>
    <n v="33572.000000000058"/>
    <n v="132066"/>
  </r>
  <r>
    <s v="Employee 1811"/>
    <x v="3"/>
    <s v="San Francisco"/>
    <s v="United States of America"/>
    <s v="Americas"/>
    <d v="2022-01-17T00:00:00"/>
    <d v="2022-12-01T00:00:00"/>
    <s v="ETF and Index Investments Platform"/>
    <s v="W"/>
    <s v="X"/>
    <s v="USD"/>
    <n v="158620"/>
    <n v="28314.000000000004"/>
    <n v="0"/>
    <n v="0"/>
    <n v="28314.000000000004"/>
    <n v="0"/>
    <n v="0"/>
    <n v="0"/>
    <n v="0"/>
    <n v="0"/>
    <n v="186934"/>
    <s v="USD"/>
    <n v="180826.80000000002"/>
    <n v="393931.56000000006"/>
    <s v="&lt;1 Year"/>
    <n v="158620"/>
    <n v="186934"/>
    <n v="180826.80000000002"/>
    <n v="393931.56000000006"/>
    <n v="0.1400000000000001"/>
    <n v="22206.800000000017"/>
    <n v="28314"/>
  </r>
  <r>
    <s v="Employee 1812"/>
    <x v="1"/>
    <s v="Edinburgh"/>
    <s v="United Kingdom"/>
    <s v="EMEA"/>
    <d v="2022-01-17T00:00:00"/>
    <d v="2022-12-01T00:00:00"/>
    <s v="Operating Platform"/>
    <s v="S"/>
    <s v="Y"/>
    <s v="GBP"/>
    <n v="41023.840000000004"/>
    <n v="3465.0000000000005"/>
    <n v="0"/>
    <n v="0"/>
    <n v="3465.0000000000005"/>
    <n v="0"/>
    <n v="0"/>
    <n v="0"/>
    <n v="0"/>
    <n v="0"/>
    <n v="44488.840000000004"/>
    <s v="GBP"/>
    <n v="47177.415999999997"/>
    <n v="98339.581999999995"/>
    <s v="&lt;1 Year"/>
    <n v="54588.372699103085"/>
    <n v="59199.074949365182"/>
    <n v="62776.628603968544"/>
    <n v="130855.56479573849"/>
    <n v="0.14999999999999991"/>
    <n v="6153.5759999999937"/>
    <n v="4610.7022502620966"/>
  </r>
  <r>
    <s v="Employee 1813"/>
    <x v="4"/>
    <s v="San Francisco"/>
    <s v="United States of America"/>
    <s v="Americas"/>
    <d v="2022-01-17T00:00:00"/>
    <d v="2022-12-01T00:00:00"/>
    <s v="Investments Platform"/>
    <s v="C"/>
    <s v="O"/>
    <s v="USD"/>
    <n v="256520.00000000006"/>
    <n v="243100"/>
    <n v="0"/>
    <n v="0"/>
    <n v="243100"/>
    <n v="0"/>
    <n v="0"/>
    <n v="0"/>
    <n v="0"/>
    <n v="0"/>
    <n v="499620.00000000006"/>
    <s v="USD"/>
    <n v="266780.80000000005"/>
    <n v="786385.60000000009"/>
    <s v="&lt;1 Year"/>
    <n v="256520.00000000006"/>
    <n v="499620.00000000006"/>
    <n v="266780.80000000005"/>
    <n v="786385.60000000009"/>
    <n v="3.9999999999999945E-2"/>
    <n v="10260.799999999988"/>
    <n v="243100"/>
  </r>
  <r>
    <s v="Employee 1814"/>
    <x v="3"/>
    <s v="Wilmington"/>
    <s v="United States of America"/>
    <s v="Americas"/>
    <d v="2022-01-17T00:00:00"/>
    <d v="2022-12-01T00:00:00"/>
    <s v="Operating Platform"/>
    <s v="A"/>
    <s v="A"/>
    <s v="USD"/>
    <n v="125763.00000000003"/>
    <n v="29572.400000000001"/>
    <n v="0"/>
    <n v="0"/>
    <n v="29572.400000000001"/>
    <n v="0"/>
    <n v="0"/>
    <n v="0"/>
    <n v="0"/>
    <n v="0"/>
    <n v="155335.40000000002"/>
    <s v="USD"/>
    <n v="142112.19000000003"/>
    <n v="317641.19200000004"/>
    <s v="&lt;1 Year"/>
    <n v="125763.00000000003"/>
    <n v="155335.40000000002"/>
    <n v="142112.19000000003"/>
    <n v="317641.19200000004"/>
    <n v="0.12999999999999998"/>
    <n v="16349.190000000002"/>
    <n v="29572.399999999994"/>
  </r>
  <r>
    <s v="Employee 1815"/>
    <x v="1"/>
    <s v="Edinburgh"/>
    <s v="United Kingdom"/>
    <s v="EMEA"/>
    <d v="2022-01-17T00:00:00"/>
    <d v="2022-12-01T00:00:00"/>
    <s v="Operating Platform"/>
    <s v="F"/>
    <s v="T"/>
    <s v="GBP"/>
    <n v="39722.980000000003"/>
    <n v="4405.5"/>
    <n v="0"/>
    <n v="0"/>
    <n v="4405.5"/>
    <n v="0"/>
    <n v="0"/>
    <n v="0"/>
    <n v="0"/>
    <n v="0"/>
    <n v="44128.480000000003"/>
    <s v="GBP"/>
    <n v="40120.209800000004"/>
    <n v="84689.974600000016"/>
    <s v="&lt;1 Year"/>
    <n v="52857.383340004686"/>
    <n v="58719.561915337923"/>
    <n v="53385.957173404735"/>
    <n v="112692.71470789606"/>
    <n v="1.0000000000000038E-2"/>
    <n v="397.22980000000098"/>
    <n v="5862.1785753332369"/>
  </r>
  <r>
    <s v="Employee 1816"/>
    <x v="3"/>
    <s v="London"/>
    <s v="United Kingdom"/>
    <s v="EMEA"/>
    <d v="2022-01-17T00:00:00"/>
    <d v="2022-12-01T00:00:00"/>
    <s v="Client Businesses Platform"/>
    <s v="Y"/>
    <s v="N"/>
    <s v="GBP"/>
    <n v="84150"/>
    <n v="20900"/>
    <n v="0"/>
    <n v="0"/>
    <n v="20900"/>
    <n v="0"/>
    <n v="0"/>
    <n v="0"/>
    <n v="0"/>
    <n v="0"/>
    <n v="105050"/>
    <s v="GBP"/>
    <n v="84991.5"/>
    <n v="191092"/>
    <s v="&lt;1 Year"/>
    <n v="111974.19750636519"/>
    <n v="139784.78250794607"/>
    <n v="113093.93948142884"/>
    <n v="254276.56981445439"/>
    <n v="9.9999999999999586E-3"/>
    <n v="841.5"/>
    <n v="27810.585001580883"/>
  </r>
  <r>
    <s v="Employee 1817"/>
    <x v="0"/>
    <s v="London"/>
    <s v="United Kingdom"/>
    <s v="EMEA"/>
    <d v="2022-01-17T00:00:00"/>
    <d v="2022-12-01T00:00:00"/>
    <s v="Client Businesses Platform"/>
    <s v="M"/>
    <s v="E"/>
    <s v="GBP"/>
    <n v="157080"/>
    <n v="89001.000000000015"/>
    <n v="0"/>
    <n v="0"/>
    <n v="89001.000000000015"/>
    <n v="0"/>
    <n v="0"/>
    <n v="0"/>
    <n v="0"/>
    <n v="0"/>
    <n v="246081"/>
    <s v="GBP"/>
    <n v="160221.6"/>
    <n v="411224.22000000009"/>
    <s v="&lt;1 Year"/>
    <n v="209018.50201188168"/>
    <n v="327447.68266861379"/>
    <n v="213198.87205211932"/>
    <n v="547195.50837410556"/>
    <n v="2.0000000000000039E-2"/>
    <n v="3141.6000000000058"/>
    <n v="118429.18065673212"/>
  </r>
  <r>
    <s v="Employee 1818"/>
    <x v="0"/>
    <s v="Hong Kong"/>
    <s v="Hong Kong"/>
    <s v="Asia-Pacific"/>
    <d v="2022-01-17T00:00:00"/>
    <d v="2022-12-01T00:00:00"/>
    <s v="ETF and Index Investments Platform"/>
    <s v="K"/>
    <s v="Q"/>
    <s v="HKD"/>
    <n v="1601600.0000000002"/>
    <n v="763620.00000000012"/>
    <n v="0"/>
    <n v="0"/>
    <n v="763620.00000000012"/>
    <n v="0"/>
    <n v="0"/>
    <n v="0"/>
    <n v="0"/>
    <n v="0"/>
    <n v="2365220.0000000005"/>
    <s v="HKD"/>
    <n v="1793792.0000000005"/>
    <n v="4442838.4000000013"/>
    <s v="&lt;1 Year"/>
    <n v="204177.63556280799"/>
    <n v="301526.6153757897"/>
    <n v="228678.951830345"/>
    <n v="566388.76105122943"/>
    <n v="0.12000000000000026"/>
    <n v="192192.00000000023"/>
    <n v="97348.979812981706"/>
  </r>
  <r>
    <s v="Employee 1819"/>
    <x v="3"/>
    <s v="London"/>
    <s v="United Kingdom"/>
    <s v="EMEA"/>
    <d v="2022-01-17T00:00:00"/>
    <d v="2022-12-01T00:00:00"/>
    <s v="Client Businesses Platform"/>
    <s v="L"/>
    <s v="S"/>
    <s v="GBP"/>
    <n v="87450"/>
    <n v="14471.600000000002"/>
    <n v="0"/>
    <n v="0"/>
    <n v="14471.600000000002"/>
    <n v="0"/>
    <n v="0"/>
    <n v="0"/>
    <n v="0"/>
    <n v="0"/>
    <n v="101921.60000000001"/>
    <s v="GBP"/>
    <n v="91822.5"/>
    <n v="198840.18"/>
    <s v="&lt;1 Year"/>
    <n v="116365.3425066148"/>
    <n v="135621.97704770946"/>
    <n v="122183.60963194554"/>
    <n v="264586.68553204043"/>
    <n v="4.9999999999999947E-2"/>
    <n v="4372.5"/>
    <n v="19256.634541094652"/>
  </r>
  <r>
    <s v="Employee 182"/>
    <x v="4"/>
    <s v="Princeton"/>
    <s v="United States of America"/>
    <s v="Americas"/>
    <d v="2009-03-02T00:00:00"/>
    <d v="2022-12-01T00:00:00"/>
    <s v="Investments Platform"/>
    <s v="L"/>
    <s v="S"/>
    <s v="USD"/>
    <n v="298320"/>
    <n v="0"/>
    <n v="1872000"/>
    <n v="0"/>
    <n v="1872000"/>
    <n v="0"/>
    <n v="0"/>
    <n v="0"/>
    <n v="0"/>
    <n v="0"/>
    <n v="2170320"/>
    <s v="USD"/>
    <n v="304286.40000000002"/>
    <n v="608572.80000000005"/>
    <s v="&gt;5 Years"/>
    <n v="298320"/>
    <n v="2170320"/>
    <n v="304286.40000000002"/>
    <n v="608572.80000000005"/>
    <n v="2.0000000000000077E-2"/>
    <n v="5966.4000000000233"/>
    <n v="1872000"/>
  </r>
  <r>
    <s v="Employee 1820"/>
    <x v="0"/>
    <s v="San Francisco"/>
    <s v="United States of America"/>
    <s v="Americas"/>
    <d v="2022-01-17T00:00:00"/>
    <d v="2022-12-01T00:00:00"/>
    <s v="Investments Platform"/>
    <s v="C"/>
    <s v="K"/>
    <s v="USD"/>
    <n v="203830.00000000006"/>
    <n v="236313.00000000003"/>
    <n v="0"/>
    <n v="0"/>
    <n v="236313.00000000003"/>
    <n v="0"/>
    <n v="0"/>
    <n v="0"/>
    <n v="0"/>
    <n v="0"/>
    <n v="440143.00000000012"/>
    <s v="USD"/>
    <n v="216059.80000000008"/>
    <n v="682611.38000000012"/>
    <s v="&lt;1 Year"/>
    <n v="203830.00000000006"/>
    <n v="440143.00000000012"/>
    <n v="216059.80000000008"/>
    <n v="682611.38000000012"/>
    <n v="6.0000000000000067E-2"/>
    <n v="12229.800000000017"/>
    <n v="236313.00000000006"/>
  </r>
  <r>
    <s v="Employee 1821"/>
    <x v="7"/>
    <s v="San Francisco"/>
    <s v="United States of America"/>
    <s v="Americas"/>
    <d v="2022-01-17T00:00:00"/>
    <d v="2022-12-01T00:00:00"/>
    <s v="ETF and Index Investments Platform"/>
    <s v="V"/>
    <s v="V"/>
    <s v="USD"/>
    <n v="108663.50000000001"/>
    <n v="37680.5"/>
    <n v="0"/>
    <n v="0"/>
    <n v="37680.5"/>
    <n v="0"/>
    <n v="9406"/>
    <n v="0"/>
    <n v="9406"/>
    <n v="0"/>
    <n v="155750"/>
    <s v="USD"/>
    <n v="118443.21500000003"/>
    <n v="277958.17500000005"/>
    <s v="&lt;1 Year"/>
    <n v="108663.50000000001"/>
    <n v="155750"/>
    <n v="118443.21500000003"/>
    <n v="277958.17500000005"/>
    <n v="9.0000000000000094E-2"/>
    <n v="9779.7150000000111"/>
    <n v="47086.499999999985"/>
  </r>
  <r>
    <s v="Employee 1822"/>
    <x v="0"/>
    <s v="San Francisco"/>
    <s v="United States of America"/>
    <s v="Americas"/>
    <d v="2021-12-06T00:00:00"/>
    <d v="2022-12-01T00:00:00"/>
    <s v="ETF and Index Investments Platform"/>
    <s v="T"/>
    <s v="G"/>
    <s v="USD"/>
    <n v="225802.50000000003"/>
    <n v="73788"/>
    <n v="0"/>
    <n v="0"/>
    <n v="73788"/>
    <n v="0"/>
    <n v="0"/>
    <n v="0"/>
    <n v="0"/>
    <n v="0"/>
    <n v="299590.5"/>
    <s v="USD"/>
    <n v="232576.57500000004"/>
    <n v="541154.79"/>
    <s v="&lt;1 Year"/>
    <n v="225802.50000000003"/>
    <n v="299590.5"/>
    <n v="232576.57500000004"/>
    <n v="541154.79"/>
    <n v="3.0000000000000047E-2"/>
    <n v="6774.0750000000116"/>
    <n v="73787.999999999971"/>
  </r>
  <r>
    <s v="Employee 1823"/>
    <x v="4"/>
    <s v="San Francisco"/>
    <s v="United States of America"/>
    <s v="Americas"/>
    <d v="2021-12-06T00:00:00"/>
    <d v="2022-12-01T00:00:00"/>
    <s v="Investments Platform"/>
    <s v="O"/>
    <s v="E"/>
    <s v="USD"/>
    <n v="235620.00000000003"/>
    <n v="366669.60000000003"/>
    <n v="1905594.8499999999"/>
    <n v="0"/>
    <n v="2272264.4499999997"/>
    <n v="0"/>
    <n v="0"/>
    <n v="0"/>
    <n v="0"/>
    <n v="0"/>
    <n v="2507884.4499999997"/>
    <s v="USD"/>
    <n v="240332.40000000002"/>
    <n v="854667.79200000013"/>
    <s v="&lt;1 Year"/>
    <n v="235620.00000000003"/>
    <n v="2507884.4499999997"/>
    <n v="240332.40000000002"/>
    <n v="854667.79200000013"/>
    <n v="1.9999999999999973E-2"/>
    <n v="4712.3999999999942"/>
    <n v="2272264.4499999997"/>
  </r>
  <r>
    <s v="Employee 1824"/>
    <x v="3"/>
    <s v="Munich"/>
    <s v="Germany"/>
    <s v="EMEA"/>
    <d v="2021-12-13T00:00:00"/>
    <d v="2022-12-01T00:00:00"/>
    <s v="ETF and Index Investments Platform"/>
    <s v="F"/>
    <s v="I"/>
    <s v="EUR"/>
    <n v="72765"/>
    <n v="22748.000000000004"/>
    <n v="0"/>
    <n v="0"/>
    <n v="22748.000000000004"/>
    <n v="0"/>
    <n v="0"/>
    <n v="0"/>
    <n v="0"/>
    <n v="0"/>
    <n v="95513"/>
    <s v="EUR"/>
    <n v="81496.800000000003"/>
    <n v="188471.36000000002"/>
    <s v="&lt;1 Year"/>
    <n v="84938.584497829812"/>
    <n v="111492.32489715137"/>
    <n v="95131.214637569399"/>
    <n v="220002.61852237894"/>
    <n v="0.12000000000000012"/>
    <n v="8731.8000000000029"/>
    <n v="26553.740399321556"/>
  </r>
  <r>
    <s v="Employee 1825"/>
    <x v="4"/>
    <s v="New York"/>
    <s v="United States of America"/>
    <s v="Americas"/>
    <d v="2021-12-13T00:00:00"/>
    <d v="2022-12-01T00:00:00"/>
    <s v="Regional Platform"/>
    <s v="H"/>
    <s v="K"/>
    <s v="USD"/>
    <n v="249260.00000000003"/>
    <n v="315810.00000000006"/>
    <n v="0"/>
    <n v="0"/>
    <n v="315810.00000000006"/>
    <n v="0"/>
    <n v="0"/>
    <n v="0"/>
    <n v="0"/>
    <n v="168000.00000000003"/>
    <n v="733070.00000000012"/>
    <s v="USD"/>
    <n v="251752.60000000003"/>
    <n v="822473.3"/>
    <s v="&lt;1 Year"/>
    <n v="249260.00000000003"/>
    <n v="733070.00000000012"/>
    <n v="251752.60000000003"/>
    <n v="822473.3"/>
    <n v="1.0000000000000023E-2"/>
    <n v="2492.6000000000058"/>
    <n v="483810.00000000012"/>
  </r>
  <r>
    <s v="Employee 1826"/>
    <x v="3"/>
    <s v="London"/>
    <s v="United Kingdom"/>
    <s v="EMEA"/>
    <d v="2022-01-10T00:00:00"/>
    <d v="2022-12-01T00:00:00"/>
    <s v="Investments Platform"/>
    <s v="D"/>
    <s v="W"/>
    <s v="GBP"/>
    <n v="79613.600000000006"/>
    <n v="9300.5"/>
    <n v="0"/>
    <n v="0"/>
    <n v="9300.5"/>
    <n v="0"/>
    <n v="0"/>
    <n v="0"/>
    <n v="0"/>
    <n v="0"/>
    <n v="88914.1"/>
    <s v="GBP"/>
    <n v="82798.144000000015"/>
    <n v="175268.80800000002"/>
    <s v="&lt;1 Year"/>
    <n v="105937.83684602205"/>
    <n v="118313.54717172556"/>
    <n v="110175.35031986295"/>
    <n v="233221.43937845752"/>
    <n v="4.0000000000000133E-2"/>
    <n v="3184.544000000009"/>
    <n v="12375.710325703505"/>
  </r>
  <r>
    <s v="Employee 1827"/>
    <x v="0"/>
    <s v="New York"/>
    <s v="United States of America"/>
    <s v="Americas"/>
    <d v="2022-01-18T00:00:00"/>
    <d v="2022-12-01T00:00:00"/>
    <s v="Investments Platform"/>
    <s v="U"/>
    <s v="U"/>
    <s v="USD"/>
    <n v="213840.00000000006"/>
    <n v="487190"/>
    <n v="0"/>
    <n v="0"/>
    <n v="487190"/>
    <n v="0"/>
    <n v="0"/>
    <n v="0"/>
    <n v="0"/>
    <n v="0"/>
    <n v="701030"/>
    <s v="USD"/>
    <n v="228808.80000000008"/>
    <n v="978910.90000000014"/>
    <s v="&lt;1 Year"/>
    <n v="213840.00000000006"/>
    <n v="701030"/>
    <n v="228808.80000000008"/>
    <n v="978910.90000000014"/>
    <n v="7.0000000000000062E-2"/>
    <n v="14968.800000000017"/>
    <n v="487189.99999999994"/>
  </r>
  <r>
    <s v="Employee 1828"/>
    <x v="0"/>
    <s v="San Francisco"/>
    <s v="United States of America"/>
    <s v="Americas"/>
    <d v="2021-12-13T00:00:00"/>
    <d v="2022-12-01T00:00:00"/>
    <s v="Operating Platform"/>
    <s v="K"/>
    <s v="H"/>
    <s v="USD"/>
    <n v="209880.00000000003"/>
    <n v="108438"/>
    <n v="0"/>
    <n v="0"/>
    <n v="108438"/>
    <n v="0"/>
    <n v="0"/>
    <n v="0"/>
    <n v="0"/>
    <n v="0"/>
    <n v="318318"/>
    <s v="USD"/>
    <n v="230868.00000000006"/>
    <n v="581017.80000000005"/>
    <s v="&lt;1 Year"/>
    <n v="209880.00000000003"/>
    <n v="318318"/>
    <n v="230868.00000000006"/>
    <n v="581017.80000000005"/>
    <n v="0.10000000000000013"/>
    <n v="20988.000000000029"/>
    <n v="108437.99999999997"/>
  </r>
  <r>
    <s v="Employee 1829"/>
    <x v="4"/>
    <s v="Princeton"/>
    <s v="United States of America"/>
    <s v="Americas"/>
    <d v="2021-12-13T00:00:00"/>
    <d v="2022-12-01T00:00:00"/>
    <s v="Corporate and Risk Platform"/>
    <s v="D"/>
    <s v="V"/>
    <s v="USD"/>
    <n v="275880.00000000006"/>
    <n v="293260"/>
    <n v="0"/>
    <n v="0"/>
    <n v="293260"/>
    <n v="0"/>
    <n v="0"/>
    <n v="0"/>
    <n v="0"/>
    <n v="0"/>
    <n v="569140"/>
    <s v="USD"/>
    <n v="286915.20000000007"/>
    <n v="878820.80000000016"/>
    <s v="&lt;1 Year"/>
    <n v="275880.00000000006"/>
    <n v="569140"/>
    <n v="286915.20000000007"/>
    <n v="878820.80000000016"/>
    <n v="4.0000000000000036E-2"/>
    <n v="11035.200000000012"/>
    <n v="293259.99999999994"/>
  </r>
  <r>
    <s v="Employee 183"/>
    <x v="4"/>
    <s v="New York"/>
    <s v="United States of America"/>
    <s v="Americas"/>
    <d v="2009-01-05T00:00:00"/>
    <d v="2022-12-01T00:00:00"/>
    <s v="Operating Platform"/>
    <s v="P"/>
    <s v="M"/>
    <s v="USD"/>
    <n v="263780.00000000006"/>
    <n v="209484.00000000003"/>
    <n v="0"/>
    <n v="0"/>
    <n v="209484.00000000003"/>
    <n v="0"/>
    <n v="0"/>
    <n v="0"/>
    <n v="0"/>
    <n v="0"/>
    <n v="473264.00000000012"/>
    <s v="USD"/>
    <n v="274331.20000000007"/>
    <n v="766525.76000000024"/>
    <s v="&gt;5 Years"/>
    <n v="263780.00000000006"/>
    <n v="473264.00000000012"/>
    <n v="274331.20000000007"/>
    <n v="766525.76000000024"/>
    <n v="4.0000000000000036E-2"/>
    <n v="10551.200000000012"/>
    <n v="209484.00000000006"/>
  </r>
  <r>
    <s v="Employee 1830"/>
    <x v="0"/>
    <s v="New York"/>
    <s v="United States of America"/>
    <s v="Americas"/>
    <d v="2021-12-13T00:00:00"/>
    <d v="2022-12-01T00:00:00"/>
    <s v="Client Businesses Platform"/>
    <s v="N"/>
    <s v="W"/>
    <s v="USD"/>
    <n v="224790.50000000003"/>
    <n v="123970.00000000001"/>
    <n v="0"/>
    <n v="0"/>
    <n v="123970.00000000001"/>
    <n v="0"/>
    <n v="0"/>
    <n v="0"/>
    <n v="0"/>
    <n v="0"/>
    <n v="348760.50000000006"/>
    <s v="USD"/>
    <n v="233782.12000000002"/>
    <n v="596493.04"/>
    <s v="&lt;1 Year"/>
    <n v="224790.50000000003"/>
    <n v="348760.50000000006"/>
    <n v="233782.12000000002"/>
    <n v="596493.04"/>
    <n v="3.9999999999999973E-2"/>
    <n v="8991.6199999999953"/>
    <n v="123970.00000000003"/>
  </r>
  <r>
    <s v="Employee 1831"/>
    <x v="0"/>
    <s v="San Francisco"/>
    <s v="United States of America"/>
    <s v="Americas"/>
    <d v="2021-12-13T00:00:00"/>
    <d v="2022-12-01T00:00:00"/>
    <s v="Operating Platform"/>
    <s v="K"/>
    <s v="X"/>
    <s v="USD"/>
    <n v="217536.00000000003"/>
    <n v="92070.000000000015"/>
    <n v="0"/>
    <n v="0"/>
    <n v="92070.000000000015"/>
    <n v="0"/>
    <n v="0"/>
    <n v="0"/>
    <n v="0"/>
    <n v="0"/>
    <n v="309606.00000000006"/>
    <s v="USD"/>
    <n v="245815.68000000002"/>
    <n v="595670.46000000008"/>
    <s v="&lt;1 Year"/>
    <n v="217536.00000000003"/>
    <n v="309606.00000000006"/>
    <n v="245815.68000000002"/>
    <n v="595670.46000000008"/>
    <n v="0.12999999999999995"/>
    <n v="28279.679999999993"/>
    <n v="92070.000000000029"/>
  </r>
  <r>
    <s v="Employee 1832"/>
    <x v="0"/>
    <s v="San Francisco"/>
    <s v="United States of America"/>
    <s v="Americas"/>
    <d v="2021-12-13T00:00:00"/>
    <d v="2022-12-01T00:00:00"/>
    <s v="Investments Platform"/>
    <s v="G"/>
    <s v="Q"/>
    <s v="USD"/>
    <n v="204050.00000000003"/>
    <n v="217800.00000000003"/>
    <n v="867994.7"/>
    <n v="0"/>
    <n v="1085794.7"/>
    <n v="0"/>
    <n v="0"/>
    <n v="0"/>
    <n v="0"/>
    <n v="0"/>
    <n v="1289844.7"/>
    <s v="USD"/>
    <n v="230576.5"/>
    <n v="707267"/>
    <s v="&lt;1 Year"/>
    <n v="204050.00000000003"/>
    <n v="1289844.7"/>
    <n v="230576.5"/>
    <n v="707267"/>
    <n v="0.12999999999999984"/>
    <n v="26526.499999999971"/>
    <n v="1085794.7"/>
  </r>
  <r>
    <s v="Employee 1833"/>
    <x v="0"/>
    <s v="Princeton"/>
    <s v="United States of America"/>
    <s v="Americas"/>
    <d v="2021-12-20T00:00:00"/>
    <d v="2022-12-01T00:00:00"/>
    <s v="Corporate and Risk Platform"/>
    <s v="N"/>
    <s v="J"/>
    <s v="USD"/>
    <n v="207570.00000000006"/>
    <n v="88825.000000000015"/>
    <n v="0"/>
    <n v="0"/>
    <n v="88825.000000000015"/>
    <n v="0"/>
    <n v="0"/>
    <n v="0"/>
    <n v="0"/>
    <n v="0"/>
    <n v="296395.00000000006"/>
    <s v="USD"/>
    <n v="230402.7000000001"/>
    <n v="559401.15000000026"/>
    <s v="&lt;1 Year"/>
    <n v="207570.00000000006"/>
    <n v="296395.00000000006"/>
    <n v="230402.7000000001"/>
    <n v="559401.15000000026"/>
    <n v="0.11000000000000017"/>
    <n v="22832.700000000041"/>
    <n v="88825"/>
  </r>
  <r>
    <s v="Employee 1834"/>
    <x v="3"/>
    <s v="New York"/>
    <s v="United States of America"/>
    <s v="Americas"/>
    <d v="2022-01-04T00:00:00"/>
    <d v="2022-12-01T00:00:00"/>
    <s v="Corporate and Risk Platform"/>
    <s v="H"/>
    <s v="R"/>
    <s v="USD"/>
    <n v="153912"/>
    <n v="32890"/>
    <n v="0"/>
    <n v="0"/>
    <n v="32890"/>
    <n v="0"/>
    <n v="0"/>
    <n v="0"/>
    <n v="0"/>
    <n v="0"/>
    <n v="186802"/>
    <s v="USD"/>
    <n v="163146.72"/>
    <n v="361156.83999999997"/>
    <s v="&lt;1 Year"/>
    <n v="153912"/>
    <n v="186802"/>
    <n v="163146.72"/>
    <n v="361156.83999999997"/>
    <n v="6.0000000000000005E-2"/>
    <n v="9234.7200000000012"/>
    <n v="32890"/>
  </r>
  <r>
    <s v="Employee 1835"/>
    <x v="3"/>
    <s v="London"/>
    <s v="United Kingdom"/>
    <s v="EMEA"/>
    <d v="2021-12-20T00:00:00"/>
    <d v="2022-12-01T00:00:00"/>
    <s v="Operating Platform"/>
    <s v="F"/>
    <s v="K"/>
    <s v="GBP"/>
    <n v="88487.3"/>
    <n v="8603.1"/>
    <n v="0"/>
    <n v="0"/>
    <n v="8603.1"/>
    <n v="0"/>
    <n v="0"/>
    <n v="0"/>
    <n v="0"/>
    <n v="0"/>
    <n v="97090.400000000009"/>
    <s v="GBP"/>
    <n v="99990.64899999999"/>
    <n v="209702.80099999998"/>
    <s v="&lt;1 Year"/>
    <n v="117745.62575169327"/>
    <n v="129193.34076734402"/>
    <n v="133052.55709941336"/>
    <n v="279041.0321665121"/>
    <n v="0.12999999999999973"/>
    <n v="11503.348999999987"/>
    <n v="11447.715015650756"/>
  </r>
  <r>
    <s v="Employee 1836"/>
    <x v="0"/>
    <s v="San Francisco"/>
    <s v="United States of America"/>
    <s v="Americas"/>
    <d v="2022-01-24T00:00:00"/>
    <d v="2022-12-01T00:00:00"/>
    <s v="Investments Platform"/>
    <s v="K"/>
    <s v="Y"/>
    <s v="USD"/>
    <n v="207900.00000000003"/>
    <n v="226380.00000000003"/>
    <n v="0"/>
    <n v="0"/>
    <n v="226380.00000000003"/>
    <n v="0"/>
    <n v="0"/>
    <n v="0"/>
    <n v="0"/>
    <n v="0"/>
    <n v="434280.00000000006"/>
    <s v="USD"/>
    <n v="222453.00000000006"/>
    <n v="687132.60000000009"/>
    <s v="&lt;1 Year"/>
    <n v="207900.00000000003"/>
    <n v="434280.00000000006"/>
    <n v="222453.00000000006"/>
    <n v="687132.60000000009"/>
    <n v="7.0000000000000132E-2"/>
    <n v="14553.000000000029"/>
    <n v="226380.00000000003"/>
  </r>
  <r>
    <s v="Employee 1837"/>
    <x v="0"/>
    <s v="San Francisco"/>
    <s v="United States of America"/>
    <s v="Americas"/>
    <d v="2021-12-29T00:00:00"/>
    <d v="2022-12-01T00:00:00"/>
    <s v="Operating Platform"/>
    <s v="H"/>
    <s v="F"/>
    <s v="USD"/>
    <n v="193600.00000000003"/>
    <n v="49209.600000000006"/>
    <n v="0"/>
    <n v="0"/>
    <n v="49209.600000000006"/>
    <n v="0"/>
    <n v="0"/>
    <n v="0"/>
    <n v="0"/>
    <n v="0"/>
    <n v="242809.60000000003"/>
    <s v="USD"/>
    <n v="197472.00000000003"/>
    <n v="445137.79200000007"/>
    <s v="&lt;1 Year"/>
    <n v="193600.00000000003"/>
    <n v="242809.60000000003"/>
    <n v="197472.00000000003"/>
    <n v="445137.79200000007"/>
    <n v="1.9999999999999997E-2"/>
    <n v="3872"/>
    <n v="49209.600000000006"/>
  </r>
  <r>
    <s v="Employee 1838"/>
    <x v="0"/>
    <s v="London"/>
    <s v="United Kingdom"/>
    <s v="EMEA"/>
    <d v="2022-01-03T00:00:00"/>
    <d v="2022-12-01T00:00:00"/>
    <s v="ETF and Index Investments Platform"/>
    <s v="K"/>
    <s v="D"/>
    <s v="GBP"/>
    <n v="111320.00000000001"/>
    <n v="49368.000000000007"/>
    <n v="0"/>
    <n v="0"/>
    <n v="49368.000000000007"/>
    <n v="0"/>
    <n v="0"/>
    <n v="0"/>
    <n v="0"/>
    <n v="0"/>
    <n v="160688.00000000003"/>
    <s v="GBP"/>
    <n v="124678.40000000002"/>
    <n v="304648.96000000008"/>
    <s v="&lt;1 Year"/>
    <n v="148127.95800842036"/>
    <n v="213819.48721215464"/>
    <n v="165903.31296943082"/>
    <n v="405381.13864704402"/>
    <n v="0.12000000000000006"/>
    <n v="13358.400000000009"/>
    <n v="65691.529203734273"/>
  </r>
  <r>
    <s v="Employee 1839"/>
    <x v="0"/>
    <s v="San Francisco"/>
    <s v="United States of America"/>
    <s v="Americas"/>
    <d v="2022-01-03T00:00:00"/>
    <d v="2022-12-01T00:00:00"/>
    <s v="Investments Platform"/>
    <s v="M"/>
    <s v="G"/>
    <s v="USD"/>
    <n v="213180.00000000003"/>
    <n v="435160.00000000006"/>
    <n v="0"/>
    <n v="0"/>
    <n v="435160.00000000006"/>
    <n v="0"/>
    <n v="0"/>
    <n v="0"/>
    <n v="0"/>
    <n v="0"/>
    <n v="648340.00000000012"/>
    <s v="USD"/>
    <n v="228102.60000000003"/>
    <n v="921826.40000000014"/>
    <s v="&lt;1 Year"/>
    <n v="213180.00000000003"/>
    <n v="648340.00000000012"/>
    <n v="228102.60000000003"/>
    <n v="921826.40000000014"/>
    <n v="7.0000000000000021E-2"/>
    <n v="14922.600000000006"/>
    <n v="435160.00000000012"/>
  </r>
  <r>
    <s v="Employee 184"/>
    <x v="5"/>
    <s v="London"/>
    <s v="United Kingdom"/>
    <s v="EMEA"/>
    <d v="2011-06-06T00:00:00"/>
    <d v="2022-12-01T00:00:00"/>
    <s v="Investments Platform"/>
    <s v="P"/>
    <s v="R"/>
    <s v="GBP"/>
    <n v="65099.705000000016"/>
    <n v="41800"/>
    <n v="0"/>
    <n v="0"/>
    <n v="41800"/>
    <n v="0"/>
    <n v="0"/>
    <n v="0"/>
    <n v="0"/>
    <n v="0"/>
    <n v="106899.70500000002"/>
    <s v="GBP"/>
    <n v="72260.672550000018"/>
    <n v="190919.34510000004"/>
    <s v="&gt;5 Years"/>
    <n v="86624.922463174225"/>
    <n v="142246.09246633601"/>
    <n v="96153.663934123382"/>
    <n v="254046.82657175636"/>
    <n v="0.1099999999999999"/>
    <n v="7160.9675500000012"/>
    <n v="55621.17000316178"/>
  </r>
  <r>
    <s v="Employee 1840"/>
    <x v="3"/>
    <s v="San Francisco"/>
    <s v="United States of America"/>
    <s v="Americas"/>
    <d v="2022-01-10T00:00:00"/>
    <d v="2022-12-01T00:00:00"/>
    <s v="Corporate and Risk Platform"/>
    <s v="S"/>
    <s v="A"/>
    <s v="USD"/>
    <n v="169841.1"/>
    <n v="7392.0000000000009"/>
    <n v="0"/>
    <n v="0"/>
    <n v="7392.0000000000009"/>
    <n v="0"/>
    <n v="0"/>
    <n v="0"/>
    <n v="0"/>
    <n v="0"/>
    <n v="177233.1"/>
    <s v="USD"/>
    <n v="180031.56600000002"/>
    <n v="367898.652"/>
    <s v="&lt;1 Year"/>
    <n v="169841.1"/>
    <n v="177233.1"/>
    <n v="180031.56600000002"/>
    <n v="367898.652"/>
    <n v="6.0000000000000088E-2"/>
    <n v="10190.466000000015"/>
    <n v="7392"/>
  </r>
  <r>
    <s v="Employee 1841"/>
    <x v="3"/>
    <s v="Sydney"/>
    <s v="Australia"/>
    <s v="Asia-Pacific"/>
    <d v="2022-01-10T00:00:00"/>
    <d v="2022-12-01T00:00:00"/>
    <s v="ETF and Index Investments Platform"/>
    <s v="V"/>
    <s v="N"/>
    <s v="AUD"/>
    <n v="205975.00000000003"/>
    <n v="42570.000000000007"/>
    <n v="0"/>
    <n v="0"/>
    <n v="42570.000000000007"/>
    <n v="0"/>
    <n v="0"/>
    <n v="0"/>
    <n v="0"/>
    <n v="0"/>
    <n v="248545.00000000003"/>
    <s v="AUD"/>
    <n v="230692.00000000006"/>
    <n v="509062.40000000014"/>
    <s v="&lt;1 Year"/>
    <n v="155850.98375548987"/>
    <n v="188061.57425662447"/>
    <n v="174553.10180614865"/>
    <n v="385182.06497356814"/>
    <n v="0.12"/>
    <n v="24717.000000000029"/>
    <n v="32210.590501134604"/>
  </r>
  <r>
    <s v="Employee 1842"/>
    <x v="3"/>
    <s v="San Francisco"/>
    <s v="United States of America"/>
    <s v="Americas"/>
    <d v="2021-12-27T00:00:00"/>
    <d v="2022-12-01T00:00:00"/>
    <s v="Operating Platform"/>
    <s v="H"/>
    <s v="Y"/>
    <s v="USD"/>
    <n v="199650.00000000006"/>
    <n v="107800.00000000001"/>
    <n v="0"/>
    <n v="0"/>
    <n v="107800.00000000001"/>
    <n v="0"/>
    <n v="0"/>
    <n v="0"/>
    <n v="0"/>
    <n v="0"/>
    <n v="307450.00000000006"/>
    <s v="USD"/>
    <n v="207636.00000000006"/>
    <n v="527384.00000000012"/>
    <s v="&lt;1 Year"/>
    <n v="199650.00000000006"/>
    <n v="307450.00000000006"/>
    <n v="207636.00000000006"/>
    <n v="527384.00000000012"/>
    <n v="3.9999999999999987E-2"/>
    <n v="7986"/>
    <n v="107800"/>
  </r>
  <r>
    <s v="Employee 1843"/>
    <x v="3"/>
    <s v="London"/>
    <s v="United Kingdom"/>
    <s v="EMEA"/>
    <d v="2021-12-27T00:00:00"/>
    <d v="2022-12-01T00:00:00"/>
    <s v="Operating Platform"/>
    <s v="T"/>
    <s v="N"/>
    <s v="GBP"/>
    <n v="107264.85000000002"/>
    <n v="16544"/>
    <n v="0"/>
    <n v="0"/>
    <n v="16544"/>
    <n v="0"/>
    <n v="0"/>
    <n v="0"/>
    <n v="0"/>
    <n v="0"/>
    <n v="123808.85000000002"/>
    <s v="GBP"/>
    <n v="111555.44400000003"/>
    <n v="240316.64800000007"/>
    <s v="&lt;1 Year"/>
    <n v="142731.97266061365"/>
    <n v="164746.24626186505"/>
    <n v="148441.25156703821"/>
    <n v="319777.34767937788"/>
    <n v="4.0000000000000091E-2"/>
    <n v="4290.5940000000119"/>
    <n v="22014.273601251392"/>
  </r>
  <r>
    <s v="Employee 1844"/>
    <x v="0"/>
    <s v="New York"/>
    <s v="United States of America"/>
    <s v="Americas"/>
    <d v="2022-01-10T00:00:00"/>
    <d v="2022-12-01T00:00:00"/>
    <s v="Operating Platform"/>
    <s v="I"/>
    <s v="K"/>
    <s v="USD"/>
    <n v="185845"/>
    <n v="32054"/>
    <n v="0"/>
    <n v="0"/>
    <n v="32054"/>
    <n v="0"/>
    <n v="0"/>
    <n v="0"/>
    <n v="0"/>
    <n v="0"/>
    <n v="217899"/>
    <s v="USD"/>
    <n v="189561.9"/>
    <n v="411818.88"/>
    <s v="&lt;1 Year"/>
    <n v="185845"/>
    <n v="217899"/>
    <n v="189561.9"/>
    <n v="411818.88"/>
    <n v="1.9999999999999969E-2"/>
    <n v="3716.8999999999942"/>
    <n v="32054"/>
  </r>
  <r>
    <s v="Employee 1845"/>
    <x v="0"/>
    <s v="San Francisco"/>
    <s v="United States of America"/>
    <s v="Americas"/>
    <d v="2022-01-04T00:00:00"/>
    <d v="2022-12-01T00:00:00"/>
    <s v="ETF and Index Investments Platform"/>
    <s v="K"/>
    <s v="N"/>
    <s v="USD"/>
    <n v="198220.00000000003"/>
    <n v="230230.00000000003"/>
    <n v="0"/>
    <n v="0"/>
    <n v="230230.00000000003"/>
    <n v="0"/>
    <n v="0"/>
    <n v="0"/>
    <n v="0"/>
    <n v="0"/>
    <n v="428450.00000000006"/>
    <s v="USD"/>
    <n v="210113.20000000004"/>
    <n v="664270.20000000007"/>
    <s v="&lt;1 Year"/>
    <n v="198220.00000000003"/>
    <n v="428450.00000000006"/>
    <n v="210113.20000000004"/>
    <n v="664270.20000000007"/>
    <n v="6.0000000000000053E-2"/>
    <n v="11893.200000000012"/>
    <n v="230230.00000000003"/>
  </r>
  <r>
    <s v="Employee 1846"/>
    <x v="3"/>
    <s v="London"/>
    <s v="United Kingdom"/>
    <s v="EMEA"/>
    <d v="2022-01-04T00:00:00"/>
    <d v="2022-12-01T00:00:00"/>
    <s v="ETF and Index Investments Platform"/>
    <s v="C"/>
    <s v="F"/>
    <s v="GBP"/>
    <n v="111034.00000000001"/>
    <n v="34034"/>
    <n v="0"/>
    <n v="0"/>
    <n v="34034"/>
    <n v="0"/>
    <n v="0"/>
    <n v="0"/>
    <n v="0"/>
    <n v="0"/>
    <n v="145068"/>
    <s v="GBP"/>
    <n v="116585.70000000003"/>
    <n v="268907.10000000003"/>
    <s v="&lt;1 Year"/>
    <n v="147747.39210839872"/>
    <n v="193034.73421097308"/>
    <n v="155134.76171381868"/>
    <n v="357821.23263534042"/>
    <n v="5.0000000000000121E-2"/>
    <n v="5551.7000000000116"/>
    <n v="45287.342102574359"/>
  </r>
  <r>
    <s v="Employee 1847"/>
    <x v="0"/>
    <s v="San Francisco"/>
    <s v="United States of America"/>
    <s v="Americas"/>
    <d v="2022-01-31T00:00:00"/>
    <d v="2022-12-01T00:00:00"/>
    <s v="Operating Platform"/>
    <s v="X"/>
    <s v="F"/>
    <s v="USD"/>
    <n v="161095"/>
    <n v="37537.5"/>
    <n v="0"/>
    <n v="0"/>
    <n v="37537.5"/>
    <n v="0"/>
    <n v="0"/>
    <n v="0"/>
    <n v="0"/>
    <n v="0"/>
    <n v="198632.5"/>
    <s v="USD"/>
    <n v="170760.7"/>
    <n v="381311.15"/>
    <s v="&lt;1 Year"/>
    <n v="161095"/>
    <n v="198632.5"/>
    <n v="170760.7"/>
    <n v="381311.15"/>
    <n v="6.0000000000000074E-2"/>
    <n v="9665.7000000000116"/>
    <n v="37537.5"/>
  </r>
  <r>
    <s v="Employee 1848"/>
    <x v="3"/>
    <s v="Toronto"/>
    <s v="Canada"/>
    <s v="Americas"/>
    <d v="2022-01-10T00:00:00"/>
    <d v="2022-12-01T00:00:00"/>
    <s v="ETF and Index Investments Platform"/>
    <s v="G"/>
    <s v="Z"/>
    <s v="CAD"/>
    <n v="123420.00000000001"/>
    <n v="40755"/>
    <n v="0"/>
    <n v="0"/>
    <n v="40755"/>
    <n v="0"/>
    <n v="0"/>
    <n v="0"/>
    <n v="0"/>
    <n v="0"/>
    <n v="164175"/>
    <s v="CAD"/>
    <n v="129591.00000000001"/>
    <n v="301974.75"/>
    <s v="&lt;1 Year"/>
    <n v="95143.385753931565"/>
    <n v="126561.05457909344"/>
    <n v="99900.555041628133"/>
    <n v="232789.66234967625"/>
    <n v="4.9999999999999892E-2"/>
    <n v="6171"/>
    <n v="31417.668825161876"/>
  </r>
  <r>
    <s v="Employee 1849"/>
    <x v="3"/>
    <s v="Hong Kong"/>
    <s v="Hong Kong"/>
    <s v="Asia-Pacific"/>
    <d v="2022-01-10T00:00:00"/>
    <d v="2022-12-01T00:00:00"/>
    <s v="Corporate and Risk Platform"/>
    <s v="X"/>
    <s v="L"/>
    <s v="HKD"/>
    <n v="1133220"/>
    <n v="211200.00000000003"/>
    <n v="0"/>
    <n v="0"/>
    <n v="211200.00000000003"/>
    <n v="0"/>
    <n v="0"/>
    <n v="0"/>
    <n v="0"/>
    <n v="0"/>
    <n v="1344420"/>
    <s v="HKD"/>
    <n v="1155884.3999999999"/>
    <n v="2527192.7999999998"/>
    <s v="&lt;1 Year"/>
    <n v="144466.89571209118"/>
    <n v="171391.41908301093"/>
    <n v="147356.23362633301"/>
    <n v="322175.48109100416"/>
    <n v="2.0000000000000025E-2"/>
    <n v="22664.399999999907"/>
    <n v="26924.523370919749"/>
  </r>
  <r>
    <s v="Employee 185"/>
    <x v="1"/>
    <s v="San Francisco"/>
    <s v="United States of America"/>
    <s v="Americas"/>
    <d v="2008-10-30T00:00:00"/>
    <d v="2022-12-01T00:00:00"/>
    <s v="Client Businesses Platform"/>
    <s v="L"/>
    <s v="A"/>
    <s v="USD"/>
    <n v="170912.49999999997"/>
    <n v="14025"/>
    <n v="0"/>
    <n v="0"/>
    <n v="14025"/>
    <n v="0"/>
    <n v="7140"/>
    <n v="0"/>
    <n v="7140"/>
    <n v="0"/>
    <n v="192077.49999999997"/>
    <s v="USD"/>
    <n v="189712.87499999997"/>
    <n v="394993.5"/>
    <s v="&gt;5 Years"/>
    <n v="170912.49999999997"/>
    <n v="192077.49999999997"/>
    <n v="189712.87499999997"/>
    <n v="394993.5"/>
    <n v="0.11000000000000001"/>
    <n v="18800.375"/>
    <n v="21165"/>
  </r>
  <r>
    <s v="Employee 1850"/>
    <x v="0"/>
    <s v="New York"/>
    <s v="United States of America"/>
    <s v="Americas"/>
    <d v="2022-01-18T00:00:00"/>
    <d v="2022-12-01T00:00:00"/>
    <s v="Operating Platform"/>
    <s v="X"/>
    <s v="G"/>
    <s v="USD"/>
    <n v="207548.00000000003"/>
    <n v="40964"/>
    <n v="0"/>
    <n v="0"/>
    <n v="40964"/>
    <n v="0"/>
    <n v="0"/>
    <n v="0"/>
    <n v="0"/>
    <n v="0"/>
    <n v="248512.00000000003"/>
    <s v="USD"/>
    <n v="228302.80000000005"/>
    <n v="501666.00000000012"/>
    <s v="&lt;1 Year"/>
    <n v="207548.00000000003"/>
    <n v="248512.00000000003"/>
    <n v="228302.80000000005"/>
    <n v="501666.00000000012"/>
    <n v="0.10000000000000007"/>
    <n v="20754.800000000017"/>
    <n v="40964"/>
  </r>
  <r>
    <s v="Employee 1851"/>
    <x v="3"/>
    <s v="New York"/>
    <s v="United States of America"/>
    <s v="Americas"/>
    <d v="2022-01-31T00:00:00"/>
    <d v="2022-12-01T00:00:00"/>
    <s v="Operating Platform"/>
    <s v="V"/>
    <s v="R"/>
    <s v="USD"/>
    <n v="146520"/>
    <n v="21758.000000000004"/>
    <n v="0"/>
    <n v="0"/>
    <n v="21758.000000000004"/>
    <n v="0"/>
    <n v="0"/>
    <n v="0"/>
    <n v="0"/>
    <n v="0"/>
    <n v="168278"/>
    <s v="USD"/>
    <n v="164102.40000000002"/>
    <n v="352573.76"/>
    <s v="&lt;1 Year"/>
    <n v="146520"/>
    <n v="168278"/>
    <n v="164102.40000000002"/>
    <n v="352573.76"/>
    <n v="0.12000000000000016"/>
    <n v="17582.400000000023"/>
    <n v="21758"/>
  </r>
  <r>
    <s v="Employee 1852"/>
    <x v="3"/>
    <s v="San Francisco"/>
    <s v="United States of America"/>
    <s v="Americas"/>
    <d v="2022-01-04T00:00:00"/>
    <d v="2022-12-01T00:00:00"/>
    <s v="Operating Platform"/>
    <s v="G"/>
    <s v="W"/>
    <s v="USD"/>
    <n v="180147"/>
    <n v="46464.000000000007"/>
    <n v="0"/>
    <n v="0"/>
    <n v="46464.000000000007"/>
    <n v="0"/>
    <n v="0"/>
    <n v="0"/>
    <n v="0"/>
    <n v="0"/>
    <n v="226611"/>
    <s v="USD"/>
    <n v="196360.23"/>
    <n v="443366.22000000003"/>
    <s v="&lt;1 Year"/>
    <n v="180147"/>
    <n v="226611"/>
    <n v="196360.23"/>
    <n v="443366.22000000003"/>
    <n v="9.0000000000000052E-2"/>
    <n v="16213.23000000001"/>
    <n v="46464"/>
  </r>
  <r>
    <s v="Employee 1853"/>
    <x v="3"/>
    <s v="Hong Kong"/>
    <s v="Hong Kong"/>
    <s v="Asia-Pacific"/>
    <d v="2022-01-04T00:00:00"/>
    <d v="2022-12-01T00:00:00"/>
    <s v="Investments Platform"/>
    <s v="R"/>
    <s v="C"/>
    <s v="HKD"/>
    <n v="1188000"/>
    <n v="730730.00000000012"/>
    <n v="0"/>
    <n v="0"/>
    <n v="730730.00000000012"/>
    <n v="0"/>
    <n v="0"/>
    <n v="0"/>
    <n v="0"/>
    <n v="0"/>
    <n v="1918730"/>
    <s v="HKD"/>
    <n v="1271160"/>
    <n v="3324201.0999999996"/>
    <s v="&lt;1 Year"/>
    <n v="151450.4439614235"/>
    <n v="244606.49018695464"/>
    <n v="162051.97503872315"/>
    <n v="423780.91953876457"/>
    <n v="7.0000000000000007E-2"/>
    <n v="83160"/>
    <n v="93156.046225531143"/>
  </r>
  <r>
    <s v="Employee 1854"/>
    <x v="0"/>
    <s v="San Francisco"/>
    <s v="United States of America"/>
    <s v="Americas"/>
    <d v="2022-01-10T00:00:00"/>
    <d v="2022-12-01T00:00:00"/>
    <s v="Corporate and Risk Platform"/>
    <s v="A"/>
    <s v="E"/>
    <s v="USD"/>
    <n v="225940.00000000003"/>
    <n v="135102"/>
    <n v="0"/>
    <n v="0"/>
    <n v="135102"/>
    <n v="0"/>
    <n v="0"/>
    <n v="0"/>
    <n v="0"/>
    <n v="0"/>
    <n v="361042"/>
    <s v="USD"/>
    <n v="246274.60000000006"/>
    <n v="639810.38000000012"/>
    <s v="&lt;1 Year"/>
    <n v="225940.00000000003"/>
    <n v="361042"/>
    <n v="246274.60000000006"/>
    <n v="639810.38000000012"/>
    <n v="9.0000000000000149E-2"/>
    <n v="20334.600000000035"/>
    <n v="135101.99999999997"/>
  </r>
  <r>
    <s v="Employee 1855"/>
    <x v="0"/>
    <s v="Singapore"/>
    <s v="Singapore"/>
    <s v="Asia-Pacific"/>
    <d v="2022-01-10T00:00:00"/>
    <d v="2022-12-01T00:00:00"/>
    <s v="Operating Platform"/>
    <s v="C"/>
    <s v="F"/>
    <s v="SGD"/>
    <n v="181280"/>
    <n v="64732.799999999996"/>
    <n v="0"/>
    <n v="0"/>
    <n v="64732.799999999996"/>
    <n v="0"/>
    <n v="0"/>
    <n v="0"/>
    <n v="0"/>
    <n v="0"/>
    <n v="246012.79999999999"/>
    <s v="SGD"/>
    <n v="208471.99999999997"/>
    <n v="491386.72"/>
    <s v="&lt;1 Year"/>
    <n v="135541.51557067552"/>
    <n v="183941.68006280606"/>
    <n v="155872.74290627684"/>
    <n v="367405.67497850384"/>
    <n v="0.14999999999999991"/>
    <n v="27191.999999999971"/>
    <n v="48400.164492130541"/>
  </r>
  <r>
    <s v="Employee 1856"/>
    <x v="3"/>
    <s v="Hong Kong"/>
    <s v="Hong Kong"/>
    <s v="Asia-Pacific"/>
    <d v="2022-01-03T00:00:00"/>
    <d v="2022-12-01T00:00:00"/>
    <s v="ETF and Index Investments Platform"/>
    <s v="O"/>
    <s v="U"/>
    <s v="HKD"/>
    <n v="1110274.0000000002"/>
    <n v="384120.00000000006"/>
    <n v="0"/>
    <n v="0"/>
    <n v="384120.00000000006"/>
    <n v="0"/>
    <n v="0"/>
    <n v="0"/>
    <n v="0"/>
    <n v="0"/>
    <n v="1494394.0000000002"/>
    <s v="HKD"/>
    <n v="1276815.1000000001"/>
    <n v="2995368.2"/>
    <s v="&lt;1 Year"/>
    <n v="141541.65843335484"/>
    <n v="190510.63531421509"/>
    <n v="162772.90719835804"/>
    <n v="381860.1378097054"/>
    <n v="0.1499999999999998"/>
    <n v="166541.09999999986"/>
    <n v="48968.976880860253"/>
  </r>
  <r>
    <s v="Employee 1857"/>
    <x v="0"/>
    <s v="San Francisco"/>
    <s v="United States of America"/>
    <s v="Americas"/>
    <d v="2022-01-03T00:00:00"/>
    <d v="2022-12-01T00:00:00"/>
    <s v="Operating Platform"/>
    <s v="O"/>
    <s v="V"/>
    <s v="USD"/>
    <n v="190740.00000000003"/>
    <n v="89870.000000000015"/>
    <n v="0"/>
    <n v="0"/>
    <n v="89870.000000000015"/>
    <n v="0"/>
    <n v="0"/>
    <n v="0"/>
    <n v="0"/>
    <n v="0"/>
    <n v="280610.00000000006"/>
    <s v="USD"/>
    <n v="202184.40000000005"/>
    <n v="499631.00000000012"/>
    <s v="&lt;1 Year"/>
    <n v="190740.00000000003"/>
    <n v="280610.00000000006"/>
    <n v="202184.40000000005"/>
    <n v="499631.00000000012"/>
    <n v="6.0000000000000116E-2"/>
    <n v="11444.400000000023"/>
    <n v="89870.000000000029"/>
  </r>
  <r>
    <s v="Employee 1858"/>
    <x v="3"/>
    <s v="Texas"/>
    <s v="United States of America"/>
    <s v="Americas"/>
    <d v="2022-01-03T00:00:00"/>
    <d v="2022-12-01T00:00:00"/>
    <s v="Operating Platform"/>
    <s v="W"/>
    <s v="N"/>
    <s v="USD"/>
    <n v="189749.99999999997"/>
    <n v="26400.000000000004"/>
    <n v="0"/>
    <n v="0"/>
    <n v="26400.000000000004"/>
    <n v="0"/>
    <n v="0"/>
    <n v="0"/>
    <n v="0"/>
    <n v="0"/>
    <n v="216149.99999999997"/>
    <s v="USD"/>
    <n v="212520"/>
    <n v="454608"/>
    <s v="&lt;1 Year"/>
    <n v="189749.99999999997"/>
    <n v="216149.99999999997"/>
    <n v="212520"/>
    <n v="454608"/>
    <n v="0.12000000000000018"/>
    <n v="22770.000000000029"/>
    <n v="26400"/>
  </r>
  <r>
    <s v="Employee 1859"/>
    <x v="0"/>
    <s v="Wilmington"/>
    <s v="United States of America"/>
    <s v="Americas"/>
    <d v="2022-01-03T00:00:00"/>
    <d v="2022-12-01T00:00:00"/>
    <s v="Operating Platform"/>
    <s v="R"/>
    <s v="P"/>
    <s v="USD"/>
    <n v="238095.00000000006"/>
    <n v="39385.5"/>
    <n v="0"/>
    <n v="0"/>
    <n v="39385.5"/>
    <n v="0"/>
    <n v="0"/>
    <n v="0"/>
    <n v="0"/>
    <n v="0"/>
    <n v="277480.50000000006"/>
    <s v="USD"/>
    <n v="245237.85000000006"/>
    <n v="531042.76500000013"/>
    <s v="&lt;1 Year"/>
    <n v="238095.00000000006"/>
    <n v="277480.50000000006"/>
    <n v="245237.85000000006"/>
    <n v="531042.76500000013"/>
    <n v="3.0000000000000016E-2"/>
    <n v="7142.8500000000058"/>
    <n v="39385.5"/>
  </r>
  <r>
    <s v="Employee 186"/>
    <x v="3"/>
    <s v="Gurgaon"/>
    <s v="India"/>
    <s v="Asia-Pacific"/>
    <d v="2008-11-03T00:00:00"/>
    <d v="2022-12-01T00:00:00"/>
    <s v="Operating Platform"/>
    <s v="O"/>
    <s v="N"/>
    <s v="INR"/>
    <n v="2087800.0000000002"/>
    <n v="390390.00000000006"/>
    <n v="0"/>
    <n v="0"/>
    <n v="390390.00000000006"/>
    <n v="0"/>
    <n v="0"/>
    <n v="0"/>
    <n v="0"/>
    <n v="0"/>
    <n v="2478190.0000000005"/>
    <s v="INR"/>
    <n v="2129556.0000000005"/>
    <n v="4657309.8000000007"/>
    <s v="&gt;5 Years"/>
    <n v="30938.391434816436"/>
    <n v="36723.446819545818"/>
    <n v="31557.159263512771"/>
    <n v="69015.075019449505"/>
    <n v="2.0000000000000191E-2"/>
    <n v="41756.000000000233"/>
    <n v="5785.0553847293813"/>
  </r>
  <r>
    <s v="Employee 1860"/>
    <x v="0"/>
    <s v="London"/>
    <s v="United Kingdom"/>
    <s v="EMEA"/>
    <d v="2022-01-03T00:00:00"/>
    <d v="2022-12-01T00:00:00"/>
    <s v="Investments Platform"/>
    <s v="H"/>
    <s v="V"/>
    <s v="GBP"/>
    <n v="135960"/>
    <n v="97901.1"/>
    <n v="429554.46"/>
    <n v="0"/>
    <n v="527455.56000000006"/>
    <n v="0"/>
    <n v="0"/>
    <n v="0"/>
    <n v="0"/>
    <n v="0"/>
    <n v="663415.56000000006"/>
    <s v="GBP"/>
    <n v="146836.80000000002"/>
    <n v="399406.78800000006"/>
    <s v="&lt;1 Year"/>
    <n v="180915.17401028413"/>
    <n v="882773.91496418149"/>
    <n v="195388.3879311069"/>
    <n v="531470.64248241158"/>
    <n v="8.0000000000000238E-2"/>
    <n v="10876.800000000017"/>
    <n v="701858.74095389736"/>
  </r>
  <r>
    <s v="Employee 1861"/>
    <x v="0"/>
    <s v="Frankfurt"/>
    <s v="Germany"/>
    <s v="EMEA"/>
    <d v="2022-01-10T00:00:00"/>
    <d v="2022-12-01T00:00:00"/>
    <s v="Corporate and Risk Platform"/>
    <s v="K"/>
    <s v="M"/>
    <s v="EUR"/>
    <n v="121387.20000000003"/>
    <n v="11495.000000000002"/>
    <n v="0"/>
    <n v="0"/>
    <n v="11495.000000000002"/>
    <n v="0"/>
    <n v="0"/>
    <n v="0"/>
    <n v="0"/>
    <n v="0"/>
    <n v="132882.20000000004"/>
    <s v="EUR"/>
    <n v="125028.81600000004"/>
    <n v="261897.48200000008"/>
    <s v="&lt;1 Year"/>
    <n v="141695.27855637972"/>
    <n v="155113.39205603689"/>
    <n v="145946.1369130711"/>
    <n v="305712.93073078908"/>
    <n v="2.9999999999999867E-2"/>
    <n v="3641.6160000000091"/>
    <n v="13418.113499657164"/>
  </r>
  <r>
    <s v="Employee 1862"/>
    <x v="0"/>
    <s v="Frankfurt"/>
    <s v="Germany"/>
    <s v="EMEA"/>
    <d v="2022-01-03T00:00:00"/>
    <d v="2022-12-01T00:00:00"/>
    <s v="Corporate and Risk Platform"/>
    <s v="D"/>
    <s v="N"/>
    <s v="EUR"/>
    <n v="147029.74"/>
    <n v="53350.000000000007"/>
    <n v="0"/>
    <n v="0"/>
    <n v="53350.000000000007"/>
    <n v="0"/>
    <n v="0"/>
    <n v="0"/>
    <n v="0"/>
    <n v="0"/>
    <n v="200379.74"/>
    <s v="EUR"/>
    <n v="155851.52439999999"/>
    <n v="368254.04879999999"/>
    <s v="&lt;1 Year"/>
    <n v="171627.81549761488"/>
    <n v="233903.27049602376"/>
    <n v="181925.48442747179"/>
    <n v="429862.95115325699"/>
    <n v="6.0000000000000102E-2"/>
    <n v="8821.7844000000041"/>
    <n v="62275.454998408881"/>
  </r>
  <r>
    <s v="Employee 1863"/>
    <x v="3"/>
    <s v="San Francisco"/>
    <s v="United States of America"/>
    <s v="Americas"/>
    <d v="2022-01-03T00:00:00"/>
    <d v="2022-12-01T00:00:00"/>
    <s v="Investments Platform"/>
    <s v="U"/>
    <s v="X"/>
    <s v="USD"/>
    <n v="167475"/>
    <n v="64350"/>
    <n v="0"/>
    <n v="0"/>
    <n v="64350"/>
    <n v="0"/>
    <n v="0"/>
    <n v="0"/>
    <n v="0"/>
    <n v="0"/>
    <n v="231825"/>
    <s v="USD"/>
    <n v="177523.5"/>
    <n v="423258"/>
    <s v="&lt;1 Year"/>
    <n v="167475"/>
    <n v="231825"/>
    <n v="177523.5"/>
    <n v="423258"/>
    <n v="0.06"/>
    <n v="10048.5"/>
    <n v="64350"/>
  </r>
  <r>
    <s v="Employee 1864"/>
    <x v="3"/>
    <s v="New York"/>
    <s v="United States of America"/>
    <s v="Americas"/>
    <d v="2022-01-03T00:00:00"/>
    <d v="2022-12-01T00:00:00"/>
    <s v="Operating Platform"/>
    <s v="M"/>
    <s v="V"/>
    <s v="USD"/>
    <n v="139132.4"/>
    <n v="35035"/>
    <n v="0"/>
    <n v="0"/>
    <n v="35035"/>
    <n v="0"/>
    <n v="0"/>
    <n v="0"/>
    <n v="0"/>
    <n v="0"/>
    <n v="174167.4"/>
    <s v="USD"/>
    <n v="150262.992"/>
    <n v="338363.78399999999"/>
    <s v="&lt;1 Year"/>
    <n v="139132.4"/>
    <n v="174167.4"/>
    <n v="150262.992"/>
    <n v="338363.78399999999"/>
    <n v="8.0000000000000029E-2"/>
    <n v="11130.592000000004"/>
    <n v="35035"/>
  </r>
  <r>
    <s v="Employee 1865"/>
    <x v="3"/>
    <s v="San Francisco"/>
    <s v="United States of America"/>
    <s v="Americas"/>
    <d v="2022-01-10T00:00:00"/>
    <d v="2022-12-01T00:00:00"/>
    <s v="Client Businesses Platform"/>
    <s v="Q"/>
    <s v="U"/>
    <s v="USD"/>
    <n v="181896"/>
    <n v="17908"/>
    <n v="0"/>
    <n v="0"/>
    <n v="17908"/>
    <n v="0"/>
    <n v="0"/>
    <n v="0"/>
    <n v="0"/>
    <n v="0"/>
    <n v="199804"/>
    <s v="USD"/>
    <n v="205542.47999999998"/>
    <n v="431320.99999999994"/>
    <s v="&lt;1 Year"/>
    <n v="181896"/>
    <n v="199804"/>
    <n v="205542.47999999998"/>
    <n v="431320.99999999994"/>
    <n v="0.12999999999999989"/>
    <n v="23646.479999999981"/>
    <n v="17908"/>
  </r>
  <r>
    <s v="Employee 1866"/>
    <x v="0"/>
    <s v="Budapest"/>
    <s v="Hungary"/>
    <s v="EMEA"/>
    <d v="2022-01-18T00:00:00"/>
    <d v="2022-12-01T00:00:00"/>
    <s v="Operating Platform"/>
    <s v="M"/>
    <s v="Z"/>
    <s v="GBP"/>
    <n v="156750.00000000003"/>
    <n v="138710"/>
    <n v="0"/>
    <n v="0"/>
    <n v="138710"/>
    <n v="0"/>
    <n v="0"/>
    <n v="0"/>
    <n v="0"/>
    <n v="0"/>
    <n v="295460"/>
    <s v="GBP"/>
    <n v="173992.50000000006"/>
    <n v="501953.10000000015"/>
    <s v="&lt;1 Year"/>
    <n v="208579.38751185677"/>
    <n v="393153.84902234888"/>
    <n v="231523.12013816103"/>
    <n v="667923.89255296835"/>
    <n v="0.11000000000000008"/>
    <n v="17242.500000000029"/>
    <n v="184574.46151049211"/>
  </r>
  <r>
    <s v="Employee 1867"/>
    <x v="3"/>
    <s v="San Francisco"/>
    <s v="United States of America"/>
    <s v="Americas"/>
    <d v="2022-01-10T00:00:00"/>
    <d v="2022-12-01T00:00:00"/>
    <s v="Operating Platform"/>
    <s v="O"/>
    <s v="E"/>
    <s v="USD"/>
    <n v="212528.14"/>
    <n v="26393.4"/>
    <n v="0"/>
    <n v="0"/>
    <n v="26393.4"/>
    <n v="0"/>
    <n v="0"/>
    <n v="0"/>
    <n v="0"/>
    <n v="0"/>
    <n v="238921.54"/>
    <s v="USD"/>
    <n v="235906.23540000003"/>
    <n v="501109.14480000013"/>
    <s v="&lt;1 Year"/>
    <n v="212528.14"/>
    <n v="238921.54"/>
    <n v="235906.23540000003"/>
    <n v="501109.14480000013"/>
    <n v="0.11000000000000008"/>
    <n v="23378.09540000002"/>
    <n v="26393.399999999994"/>
  </r>
  <r>
    <s v="Employee 1868"/>
    <x v="0"/>
    <s v="California"/>
    <s v="United States of America"/>
    <s v="Americas"/>
    <d v="2022-01-10T00:00:00"/>
    <d v="2022-12-01T00:00:00"/>
    <s v="ETF and Index Investments Platform"/>
    <s v="X"/>
    <s v="V"/>
    <s v="USD"/>
    <n v="205700.00000000006"/>
    <n v="363660.00000000006"/>
    <n v="0"/>
    <n v="0"/>
    <n v="363660.00000000006"/>
    <n v="30077.8"/>
    <n v="0"/>
    <n v="0"/>
    <n v="30077.8"/>
    <n v="0"/>
    <n v="599437.80000000016"/>
    <s v="USD"/>
    <n v="209814.00000000006"/>
    <n v="790561.20000000019"/>
    <s v="&lt;1 Year"/>
    <n v="205700.00000000006"/>
    <n v="599437.80000000016"/>
    <n v="209814.00000000006"/>
    <n v="790561.20000000019"/>
    <n v="1.9999999999999993E-2"/>
    <n v="4114"/>
    <n v="393737.8000000001"/>
  </r>
  <r>
    <s v="Employee 1869"/>
    <x v="3"/>
    <s v="Philadelphia"/>
    <s v="United States of America"/>
    <s v="Americas"/>
    <d v="2022-01-10T00:00:00"/>
    <d v="2022-12-01T00:00:00"/>
    <s v="Investments Platform"/>
    <s v="X"/>
    <s v="I"/>
    <s v="USD"/>
    <n v="144430"/>
    <n v="92565.000000000015"/>
    <n v="0"/>
    <n v="0"/>
    <n v="92565.000000000015"/>
    <n v="0"/>
    <n v="0"/>
    <n v="0"/>
    <n v="0"/>
    <n v="0"/>
    <n v="236995"/>
    <s v="USD"/>
    <n v="145874.29999999999"/>
    <n v="385239.25"/>
    <s v="&lt;1 Year"/>
    <n v="144430"/>
    <n v="236995"/>
    <n v="145874.29999999999"/>
    <n v="385239.25"/>
    <n v="9.9999999999999187E-3"/>
    <n v="1444.2999999999884"/>
    <n v="92565"/>
  </r>
  <r>
    <s v="Employee 187"/>
    <x v="3"/>
    <s v="Princeton"/>
    <s v="United States of America"/>
    <s v="Americas"/>
    <d v="2008-12-01T00:00:00"/>
    <d v="2022-12-01T00:00:00"/>
    <s v="Operating Platform"/>
    <s v="D"/>
    <s v="X"/>
    <s v="USD"/>
    <n v="147917"/>
    <n v="17424"/>
    <n v="0"/>
    <n v="0"/>
    <n v="17424"/>
    <n v="0"/>
    <n v="0"/>
    <n v="0"/>
    <n v="0"/>
    <n v="0"/>
    <n v="165341"/>
    <s v="USD"/>
    <n v="161229.53"/>
    <n v="341451.22"/>
    <s v="&gt;5 Years"/>
    <n v="147917"/>
    <n v="165341"/>
    <n v="161229.53"/>
    <n v="341451.22"/>
    <n v="0.09"/>
    <n v="13312.529999999999"/>
    <n v="17424"/>
  </r>
  <r>
    <s v="Employee 1870"/>
    <x v="3"/>
    <s v="San Francisco"/>
    <s v="United States of America"/>
    <s v="Americas"/>
    <d v="2022-01-10T00:00:00"/>
    <d v="2022-12-01T00:00:00"/>
    <s v="Operating Platform"/>
    <s v="G"/>
    <s v="I"/>
    <s v="USD"/>
    <n v="185815.02500000002"/>
    <n v="32912"/>
    <n v="0"/>
    <n v="0"/>
    <n v="32912"/>
    <n v="0"/>
    <n v="0"/>
    <n v="0"/>
    <n v="0"/>
    <n v="0"/>
    <n v="218727.02500000002"/>
    <s v="USD"/>
    <n v="206254.67775000003"/>
    <n v="449041.67550000007"/>
    <s v="&lt;1 Year"/>
    <n v="185815.02500000002"/>
    <n v="218727.02500000002"/>
    <n v="206254.67775000003"/>
    <n v="449041.67550000007"/>
    <n v="0.11000000000000003"/>
    <n v="20439.652750000008"/>
    <n v="32912"/>
  </r>
  <r>
    <s v="Employee 1871"/>
    <x v="3"/>
    <s v="New York"/>
    <s v="United States of America"/>
    <s v="Americas"/>
    <d v="2022-01-18T00:00:00"/>
    <d v="2022-12-01T00:00:00"/>
    <s v="Operating Platform"/>
    <s v="Z"/>
    <s v="S"/>
    <s v="USD"/>
    <n v="167134"/>
    <n v="34848"/>
    <n v="0"/>
    <n v="0"/>
    <n v="34848"/>
    <n v="0"/>
    <n v="0"/>
    <n v="0"/>
    <n v="0"/>
    <n v="0"/>
    <n v="201982"/>
    <s v="USD"/>
    <n v="172148.02000000002"/>
    <n v="380189.48000000004"/>
    <s v="&lt;1 Year"/>
    <n v="167134"/>
    <n v="201982"/>
    <n v="172148.02000000002"/>
    <n v="380189.48000000004"/>
    <n v="3.000000000000011E-2"/>
    <n v="5014.0200000000186"/>
    <n v="34848"/>
  </r>
  <r>
    <s v="Employee 1872"/>
    <x v="3"/>
    <s v="London"/>
    <s v="United Kingdom"/>
    <s v="EMEA"/>
    <d v="2022-03-07T00:00:00"/>
    <d v="2022-12-01T00:00:00"/>
    <s v="ETF and Index Investments Platform"/>
    <s v="L"/>
    <s v="E"/>
    <s v="GBP"/>
    <n v="107525.00000000001"/>
    <n v="38962"/>
    <n v="0"/>
    <n v="0"/>
    <n v="38962"/>
    <n v="0"/>
    <n v="0"/>
    <n v="0"/>
    <n v="0"/>
    <n v="0"/>
    <n v="146487"/>
    <s v="GBP"/>
    <n v="116127.00000000003"/>
    <n v="274332.96000000008"/>
    <s v="&lt;1 Year"/>
    <n v="143078.14125813331"/>
    <n v="194922.92656108041"/>
    <n v="154524.39255878399"/>
    <n v="365041.15324475092"/>
    <n v="8.0000000000000085E-2"/>
    <n v="8602.0000000000146"/>
    <n v="51844.785302947101"/>
  </r>
  <r>
    <s v="Employee 1873"/>
    <x v="3"/>
    <s v="London"/>
    <s v="United Kingdom"/>
    <s v="EMEA"/>
    <d v="2022-01-24T00:00:00"/>
    <d v="2022-12-01T00:00:00"/>
    <s v="Corporate and Risk Platform"/>
    <s v="G"/>
    <s v="C"/>
    <s v="GBP"/>
    <n v="83983.625"/>
    <n v="31020"/>
    <n v="0"/>
    <n v="0"/>
    <n v="31020"/>
    <n v="0"/>
    <n v="0"/>
    <n v="0"/>
    <n v="0"/>
    <n v="0"/>
    <n v="115003.625"/>
    <s v="GBP"/>
    <n v="85663.297500000001"/>
    <n v="202966.995"/>
    <s v="&lt;1 Year"/>
    <n v="111752.8106126026"/>
    <n v="153029.57361494898"/>
    <n v="113987.86682485466"/>
    <n v="270078.0319121026"/>
    <n v="2.0000000000000108E-2"/>
    <n v="1679.6725000000006"/>
    <n v="41276.763002346386"/>
  </r>
  <r>
    <s v="Employee 1874"/>
    <x v="0"/>
    <s v="New York"/>
    <s v="United States of America"/>
    <s v="Americas"/>
    <d v="2022-01-24T00:00:00"/>
    <d v="2022-12-01T00:00:00"/>
    <s v="Operating Platform"/>
    <s v="O"/>
    <s v="Y"/>
    <s v="USD"/>
    <n v="193600.00000000003"/>
    <n v="49500.000000000007"/>
    <n v="0"/>
    <n v="0"/>
    <n v="49500.000000000007"/>
    <n v="0"/>
    <n v="0"/>
    <n v="0"/>
    <n v="0"/>
    <n v="0"/>
    <n v="243100.00000000003"/>
    <s v="USD"/>
    <n v="197472.00000000003"/>
    <n v="445434.00000000006"/>
    <s v="&lt;1 Year"/>
    <n v="193600.00000000003"/>
    <n v="243100.00000000003"/>
    <n v="197472.00000000003"/>
    <n v="445434.00000000006"/>
    <n v="1.9999999999999997E-2"/>
    <n v="3872"/>
    <n v="49500"/>
  </r>
  <r>
    <s v="Employee 1875"/>
    <x v="0"/>
    <s v="San Francisco"/>
    <s v="United States of America"/>
    <s v="Americas"/>
    <d v="2022-01-18T00:00:00"/>
    <d v="2022-12-01T00:00:00"/>
    <s v="Investments Platform"/>
    <s v="F"/>
    <s v="F"/>
    <s v="USD"/>
    <n v="213675.00000000006"/>
    <n v="0"/>
    <n v="420000.00000000006"/>
    <n v="0"/>
    <n v="420000.00000000006"/>
    <n v="0"/>
    <n v="0"/>
    <n v="0"/>
    <n v="0"/>
    <n v="0"/>
    <n v="633675.00000000012"/>
    <s v="USD"/>
    <n v="217948.50000000006"/>
    <n v="435897.00000000012"/>
    <s v="&lt;1 Year"/>
    <n v="213675.00000000006"/>
    <n v="633675.00000000012"/>
    <n v="217948.50000000006"/>
    <n v="435897.00000000012"/>
    <n v="1.9999999999999993E-2"/>
    <n v="4273.5"/>
    <n v="420000.00000000006"/>
  </r>
  <r>
    <s v="Employee 1876"/>
    <x v="3"/>
    <s v="San Francisco"/>
    <s v="United States of America"/>
    <s v="Americas"/>
    <d v="2022-01-17T00:00:00"/>
    <d v="2022-12-01T00:00:00"/>
    <s v="Operating Platform"/>
    <s v="H"/>
    <s v="I"/>
    <s v="USD"/>
    <n v="192610.00000000003"/>
    <n v="52635.000000000007"/>
    <n v="0"/>
    <n v="0"/>
    <n v="52635.000000000007"/>
    <n v="0"/>
    <n v="0"/>
    <n v="0"/>
    <n v="0"/>
    <n v="0"/>
    <n v="245245.00000000003"/>
    <s v="USD"/>
    <n v="211871.00000000006"/>
    <n v="481640.50000000012"/>
    <s v="&lt;1 Year"/>
    <n v="192610.00000000003"/>
    <n v="245245.00000000003"/>
    <n v="211871.00000000006"/>
    <n v="481640.50000000012"/>
    <n v="0.10000000000000013"/>
    <n v="19261.000000000029"/>
    <n v="52635"/>
  </r>
  <r>
    <s v="Employee 1877"/>
    <x v="7"/>
    <s v="London"/>
    <s v="United Kingdom"/>
    <s v="EMEA"/>
    <d v="2022-01-24T00:00:00"/>
    <d v="2022-12-01T00:00:00"/>
    <s v="Corporate and Risk Platform"/>
    <s v="U"/>
    <s v="E"/>
    <s v="GBP"/>
    <n v="56265.000000000015"/>
    <n v="10243.199999999999"/>
    <n v="0"/>
    <n v="0"/>
    <n v="10243.199999999999"/>
    <n v="0"/>
    <n v="0"/>
    <n v="0"/>
    <n v="0"/>
    <n v="0"/>
    <n v="66508.200000000012"/>
    <s v="GBP"/>
    <n v="57952.950000000019"/>
    <n v="126456.39600000004"/>
    <s v="&lt;1 Year"/>
    <n v="74869.02225425595"/>
    <n v="88499.136335030751"/>
    <n v="77115.092921883639"/>
    <n v="168269.20334696534"/>
    <n v="3.0000000000000148E-2"/>
    <n v="1687.9500000000044"/>
    <n v="13630.114080774802"/>
  </r>
  <r>
    <s v="Employee 1878"/>
    <x v="1"/>
    <s v="Edinburgh"/>
    <s v="United Kingdom"/>
    <s v="EMEA"/>
    <d v="2022-01-24T00:00:00"/>
    <d v="2022-12-01T00:00:00"/>
    <s v="Operating Platform"/>
    <s v="O"/>
    <s v="Z"/>
    <s v="GBP"/>
    <n v="40425"/>
    <n v="0"/>
    <n v="0"/>
    <n v="0"/>
    <n v="0"/>
    <n v="0"/>
    <n v="0"/>
    <n v="0"/>
    <n v="0"/>
    <n v="0"/>
    <n v="40425"/>
    <s v="GBP"/>
    <n v="46084.500000000007"/>
    <n v="92169.000000000015"/>
    <s v="&lt;1 Year"/>
    <n v="53791.526253057782"/>
    <n v="53791.526253057782"/>
    <n v="61322.339928485882"/>
    <n v="122644.67985697176"/>
    <n v="0.14000000000000021"/>
    <n v="5659.5000000000073"/>
    <n v="0"/>
  </r>
  <r>
    <s v="Employee 1879"/>
    <x v="3"/>
    <s v="San Francisco"/>
    <s v="United States of America"/>
    <s v="Americas"/>
    <d v="2022-01-24T00:00:00"/>
    <d v="2022-12-01T00:00:00"/>
    <s v="Operating Platform"/>
    <s v="K"/>
    <s v="J"/>
    <s v="USD"/>
    <n v="215600.00000000006"/>
    <n v="50666.000000000007"/>
    <n v="0"/>
    <n v="0"/>
    <n v="50666.000000000007"/>
    <n v="0"/>
    <n v="0"/>
    <n v="0"/>
    <n v="0"/>
    <n v="0"/>
    <n v="266266.00000000006"/>
    <s v="USD"/>
    <n v="228536.00000000009"/>
    <n v="510777.9600000002"/>
    <s v="&lt;1 Year"/>
    <n v="215600.00000000006"/>
    <n v="266266.00000000006"/>
    <n v="228536.00000000009"/>
    <n v="510777.9600000002"/>
    <n v="6.0000000000000116E-2"/>
    <n v="12936.000000000029"/>
    <n v="50666"/>
  </r>
  <r>
    <s v="Employee 188"/>
    <x v="0"/>
    <s v="Pennsylvania"/>
    <s v="United States of America"/>
    <s v="Americas"/>
    <d v="2009-01-05T00:00:00"/>
    <d v="2022-12-01T00:00:00"/>
    <s v="Regional Platform"/>
    <s v="U"/>
    <s v="N"/>
    <s v="USD"/>
    <n v="172480.00000000003"/>
    <n v="243287"/>
    <n v="0"/>
    <n v="0"/>
    <n v="243287"/>
    <n v="141368.65"/>
    <n v="0"/>
    <n v="0"/>
    <n v="141368.65"/>
    <n v="0"/>
    <n v="557135.65"/>
    <s v="USD"/>
    <n v="198352.00000000003"/>
    <n v="676484.05"/>
    <s v="&gt;5 Years"/>
    <n v="172480.00000000003"/>
    <n v="557135.65"/>
    <n v="198352.00000000003"/>
    <n v="676484.05"/>
    <n v="0.14999999999999997"/>
    <n v="25872"/>
    <n v="384655.65"/>
  </r>
  <r>
    <s v="Employee 1880"/>
    <x v="0"/>
    <s v="San Francisco"/>
    <s v="United States of America"/>
    <s v="Americas"/>
    <d v="2022-01-24T00:00:00"/>
    <d v="2022-12-01T00:00:00"/>
    <s v="Client Businesses Platform"/>
    <s v="P"/>
    <s v="P"/>
    <s v="USD"/>
    <n v="197389.50000000003"/>
    <n v="169290"/>
    <n v="0"/>
    <n v="0"/>
    <n v="169290"/>
    <n v="0"/>
    <n v="0"/>
    <n v="0"/>
    <n v="0"/>
    <n v="0"/>
    <n v="366679.5"/>
    <s v="USD"/>
    <n v="221076.24000000005"/>
    <n v="631757.28"/>
    <s v="&lt;1 Year"/>
    <n v="197389.50000000003"/>
    <n v="366679.5"/>
    <n v="221076.24000000005"/>
    <n v="631757.28"/>
    <n v="0.12000000000000008"/>
    <n v="23686.74000000002"/>
    <n v="169289.99999999997"/>
  </r>
  <r>
    <s v="Employee 1881"/>
    <x v="3"/>
    <s v="San Francisco"/>
    <s v="United States of America"/>
    <s v="Americas"/>
    <d v="2022-01-24T00:00:00"/>
    <d v="2022-12-01T00:00:00"/>
    <s v="ETF and Index Investments Platform"/>
    <s v="I"/>
    <s v="J"/>
    <s v="USD"/>
    <n v="151470"/>
    <n v="14850"/>
    <n v="0"/>
    <n v="0"/>
    <n v="14850"/>
    <n v="0"/>
    <n v="0"/>
    <n v="0"/>
    <n v="0"/>
    <n v="0"/>
    <n v="166320"/>
    <s v="USD"/>
    <n v="157528.80000000002"/>
    <n v="330501.60000000009"/>
    <s v="&lt;1 Year"/>
    <n v="151470"/>
    <n v="166320"/>
    <n v="157528.80000000002"/>
    <n v="330501.60000000009"/>
    <n v="4.0000000000000112E-2"/>
    <n v="6058.8000000000175"/>
    <n v="14850"/>
  </r>
  <r>
    <s v="Employee 1882"/>
    <x v="1"/>
    <s v="London"/>
    <s v="United Kingdom"/>
    <s v="EMEA"/>
    <d v="2022-01-24T00:00:00"/>
    <d v="2022-12-01T00:00:00"/>
    <s v="Client Businesses Platform"/>
    <s v="B"/>
    <s v="V"/>
    <s v="GBP"/>
    <n v="41807.455139999998"/>
    <n v="0"/>
    <n v="0"/>
    <n v="0"/>
    <n v="0"/>
    <n v="0"/>
    <n v="0"/>
    <n v="0"/>
    <n v="0"/>
    <n v="0"/>
    <n v="41807.455139999998"/>
    <s v="GBP"/>
    <n v="48078.573410999998"/>
    <n v="96157.146821999995"/>
    <s v="&lt;1 Year"/>
    <n v="55631.090185203349"/>
    <n v="55631.090185203349"/>
    <n v="63975.753712983853"/>
    <n v="127951.50742596771"/>
    <n v="0.15000000000000002"/>
    <n v="6271.1182709999994"/>
    <n v="0"/>
  </r>
  <r>
    <s v="Employee 1883"/>
    <x v="3"/>
    <s v="San Francisco"/>
    <s v="United States of America"/>
    <s v="Americas"/>
    <d v="2022-01-31T00:00:00"/>
    <d v="2022-12-01T00:00:00"/>
    <s v="Operating Platform"/>
    <s v="M"/>
    <s v="X"/>
    <s v="USD"/>
    <n v="203830.00000000006"/>
    <n v="55484.000000000007"/>
    <n v="0"/>
    <n v="0"/>
    <n v="55484.000000000007"/>
    <n v="0"/>
    <n v="0"/>
    <n v="0"/>
    <n v="0"/>
    <n v="0"/>
    <n v="259314.00000000006"/>
    <s v="USD"/>
    <n v="232366.2000000001"/>
    <n v="527984.16000000015"/>
    <s v="&lt;1 Year"/>
    <n v="203830.00000000006"/>
    <n v="259314.00000000006"/>
    <n v="232366.2000000001"/>
    <n v="527984.16000000015"/>
    <n v="0.14000000000000015"/>
    <n v="28536.200000000041"/>
    <n v="55484"/>
  </r>
  <r>
    <s v="Employee 1884"/>
    <x v="1"/>
    <s v="Edinburgh"/>
    <s v="United Kingdom"/>
    <s v="EMEA"/>
    <d v="2022-01-31T00:00:00"/>
    <d v="2022-12-01T00:00:00"/>
    <s v="Operating Platform"/>
    <s v="Z"/>
    <s v="X"/>
    <s v="GBP"/>
    <n v="38069.9"/>
    <n v="4207.5"/>
    <n v="0"/>
    <n v="0"/>
    <n v="4207.5"/>
    <n v="0"/>
    <n v="0"/>
    <n v="0"/>
    <n v="0"/>
    <n v="0"/>
    <n v="42277.4"/>
    <s v="GBP"/>
    <n v="39973.395000000004"/>
    <n v="84364.665000000008"/>
    <s v="&lt;1 Year"/>
    <n v="50657.712437879643"/>
    <n v="56256.422313197902"/>
    <n v="53190.598059773627"/>
    <n v="112259.84148863143"/>
    <n v="5.0000000000000031E-2"/>
    <n v="1903.4950000000026"/>
    <n v="5598.7098753182581"/>
  </r>
  <r>
    <s v="Employee 1885"/>
    <x v="0"/>
    <s v="San Francisco"/>
    <s v="United States of America"/>
    <s v="Americas"/>
    <d v="2022-02-07T00:00:00"/>
    <d v="2022-12-01T00:00:00"/>
    <s v="ETF and Index Investments Platform"/>
    <s v="F"/>
    <s v="D"/>
    <s v="USD"/>
    <n v="234025.00000000003"/>
    <n v="173910.00000000003"/>
    <n v="0"/>
    <n v="0"/>
    <n v="173910.00000000003"/>
    <n v="0"/>
    <n v="0"/>
    <n v="0"/>
    <n v="0"/>
    <n v="0"/>
    <n v="407935.00000000006"/>
    <s v="USD"/>
    <n v="262108.00000000006"/>
    <n v="718995.20000000019"/>
    <s v="&lt;1 Year"/>
    <n v="234025.00000000003"/>
    <n v="407935.00000000006"/>
    <n v="262108.00000000006"/>
    <n v="718995.20000000019"/>
    <n v="0.12000000000000011"/>
    <n v="28083.000000000029"/>
    <n v="173910.00000000003"/>
  </r>
  <r>
    <s v="Employee 1886"/>
    <x v="0"/>
    <s v="San Francisco"/>
    <s v="United States of America"/>
    <s v="Americas"/>
    <d v="2022-01-31T00:00:00"/>
    <d v="2022-12-01T00:00:00"/>
    <s v="ETF and Index Investments Platform"/>
    <s v="G"/>
    <s v="T"/>
    <s v="USD"/>
    <n v="193600.00000000003"/>
    <n v="93005.000000000015"/>
    <n v="0"/>
    <n v="0"/>
    <n v="93005.000000000015"/>
    <n v="0"/>
    <n v="0"/>
    <n v="0"/>
    <n v="0"/>
    <n v="0"/>
    <n v="286605.00000000006"/>
    <s v="USD"/>
    <n v="218768"/>
    <n v="542631.65"/>
    <s v="&lt;1 Year"/>
    <n v="193600.00000000003"/>
    <n v="286605.00000000006"/>
    <n v="218768"/>
    <n v="542631.65"/>
    <n v="0.12999999999999984"/>
    <n v="25167.999999999971"/>
    <n v="93005.000000000029"/>
  </r>
  <r>
    <s v="Employee 1887"/>
    <x v="3"/>
    <s v="San Francisco"/>
    <s v="United States of America"/>
    <s v="Americas"/>
    <d v="2022-02-14T00:00:00"/>
    <d v="2022-12-01T00:00:00"/>
    <s v="Operating Platform"/>
    <s v="U"/>
    <s v="T"/>
    <s v="USD"/>
    <n v="209440.00000000006"/>
    <n v="49082.000000000007"/>
    <n v="0"/>
    <n v="0"/>
    <n v="49082.000000000007"/>
    <n v="0"/>
    <n v="0"/>
    <n v="0"/>
    <n v="0"/>
    <n v="0"/>
    <n v="258522.00000000006"/>
    <s v="USD"/>
    <n v="211534.40000000005"/>
    <n v="472641.62000000011"/>
    <s v="&lt;1 Year"/>
    <n v="209440.00000000006"/>
    <n v="258522.00000000006"/>
    <n v="211534.40000000005"/>
    <n v="472641.62000000011"/>
    <n v="9.999999999999969E-3"/>
    <n v="2094.3999999999942"/>
    <n v="49082"/>
  </r>
  <r>
    <s v="Employee 1888"/>
    <x v="3"/>
    <s v="San Francisco"/>
    <s v="United States of America"/>
    <s v="Americas"/>
    <d v="2022-02-07T00:00:00"/>
    <d v="2022-12-01T00:00:00"/>
    <s v="Operating Platform"/>
    <s v="N"/>
    <s v="G"/>
    <s v="USD"/>
    <n v="185845"/>
    <n v="41382"/>
    <n v="0"/>
    <n v="0"/>
    <n v="41382"/>
    <n v="0"/>
    <n v="0"/>
    <n v="0"/>
    <n v="0"/>
    <n v="0"/>
    <n v="227227"/>
    <s v="USD"/>
    <n v="210004.84999999998"/>
    <n v="466771.35999999993"/>
    <s v="&lt;1 Year"/>
    <n v="185845"/>
    <n v="227227"/>
    <n v="210004.84999999998"/>
    <n v="466771.35999999993"/>
    <n v="0.12999999999999987"/>
    <n v="24159.849999999977"/>
    <n v="41382"/>
  </r>
  <r>
    <s v="Employee 1889"/>
    <x v="0"/>
    <s v="New York"/>
    <s v="United States of America"/>
    <s v="Americas"/>
    <d v="2022-02-07T00:00:00"/>
    <d v="2022-12-01T00:00:00"/>
    <s v="Client Businesses Platform"/>
    <s v="I"/>
    <s v="G"/>
    <s v="USD"/>
    <n v="196350.00000000003"/>
    <n v="256498"/>
    <n v="0"/>
    <n v="0"/>
    <n v="256498"/>
    <n v="0"/>
    <n v="0"/>
    <n v="0"/>
    <n v="0"/>
    <n v="0"/>
    <n v="452848"/>
    <s v="USD"/>
    <n v="221875.5"/>
    <n v="733593.74"/>
    <s v="&lt;1 Year"/>
    <n v="196350.00000000003"/>
    <n v="452848"/>
    <n v="221875.5"/>
    <n v="733593.74"/>
    <n v="0.12999999999999984"/>
    <n v="25525.499999999971"/>
    <n v="256497.99999999997"/>
  </r>
  <r>
    <s v="Employee 189"/>
    <x v="3"/>
    <s v="Sydney"/>
    <s v="Australia"/>
    <s v="Asia-Pacific"/>
    <d v="2009-01-28T00:00:00"/>
    <d v="2022-12-01T00:00:00"/>
    <s v="Client Businesses Platform"/>
    <s v="Y"/>
    <s v="B"/>
    <s v="AUD"/>
    <n v="114376.35000000002"/>
    <n v="4730"/>
    <n v="0"/>
    <n v="0"/>
    <n v="4730"/>
    <n v="0"/>
    <n v="0"/>
    <n v="0"/>
    <n v="0"/>
    <n v="0"/>
    <n v="119106.35000000002"/>
    <s v="AUD"/>
    <n v="123526.45800000003"/>
    <n v="252161.31600000005"/>
    <s v="&gt;5 Years"/>
    <n v="86542.865230548487"/>
    <n v="90121.819730674557"/>
    <n v="93466.294448992368"/>
    <n v="190797.85975812087"/>
    <n v="8.0000000000000029E-2"/>
    <n v="9150.1080000000075"/>
    <n v="3578.9545001260703"/>
  </r>
  <r>
    <s v="Employee 1890"/>
    <x v="3"/>
    <s v="Princeton"/>
    <s v="United States of America"/>
    <s v="Americas"/>
    <d v="2022-02-14T00:00:00"/>
    <d v="2022-12-01T00:00:00"/>
    <s v="Operating Platform"/>
    <s v="S"/>
    <s v="P"/>
    <s v="USD"/>
    <n v="177100"/>
    <n v="19206"/>
    <n v="0"/>
    <n v="0"/>
    <n v="19206"/>
    <n v="0"/>
    <n v="0"/>
    <n v="0"/>
    <n v="0"/>
    <n v="0"/>
    <n v="196306"/>
    <s v="USD"/>
    <n v="196581.00000000003"/>
    <n v="414480.66000000003"/>
    <s v="&lt;1 Year"/>
    <n v="177100"/>
    <n v="196306"/>
    <n v="196581.00000000003"/>
    <n v="414480.66000000003"/>
    <n v="0.11000000000000017"/>
    <n v="19481.000000000029"/>
    <n v="19206"/>
  </r>
  <r>
    <s v="Employee 1891"/>
    <x v="1"/>
    <s v="London"/>
    <s v="United Kingdom"/>
    <s v="EMEA"/>
    <d v="2022-02-07T00:00:00"/>
    <d v="2022-12-01T00:00:00"/>
    <s v="Operating Platform"/>
    <s v="W"/>
    <s v="H"/>
    <s v="GBP"/>
    <n v="37422"/>
    <n v="7146.7000000000007"/>
    <n v="0"/>
    <n v="0"/>
    <n v="7146.7000000000007"/>
    <n v="0"/>
    <n v="0"/>
    <n v="0"/>
    <n v="0"/>
    <n v="0"/>
    <n v="44568.7"/>
    <s v="GBP"/>
    <n v="37796.22"/>
    <n v="82810.607000000004"/>
    <s v="&lt;1 Year"/>
    <n v="49795.584302830634"/>
    <n v="59305.340658371213"/>
    <n v="50293.54014585894"/>
    <n v="110191.93421081388"/>
    <n v="1.0000000000000011E-2"/>
    <n v="374.22000000000116"/>
    <n v="9509.7563555405795"/>
  </r>
  <r>
    <s v="Employee 1892"/>
    <x v="0"/>
    <s v="London"/>
    <s v="United Kingdom"/>
    <s v="EMEA"/>
    <d v="2022-02-07T00:00:00"/>
    <d v="2022-12-01T00:00:00"/>
    <s v="Client Businesses Platform"/>
    <s v="S"/>
    <s v="G"/>
    <s v="GBP"/>
    <n v="75378.600000000006"/>
    <n v="38786.000000000007"/>
    <n v="0"/>
    <n v="0"/>
    <n v="38786.000000000007"/>
    <n v="0"/>
    <n v="0"/>
    <n v="0"/>
    <n v="0"/>
    <n v="0"/>
    <n v="114164.6"/>
    <s v="GBP"/>
    <n v="85177.817999999999"/>
    <n v="214183.81599999999"/>
    <s v="&lt;1 Year"/>
    <n v="100302.53409570172"/>
    <n v="151913.12499863553"/>
    <n v="113341.86352814293"/>
    <n v="285003.69477660104"/>
    <n v="0.12999999999999989"/>
    <n v="9799.2179999999935"/>
    <n v="51610.590902933807"/>
  </r>
  <r>
    <s v="Employee 1893"/>
    <x v="0"/>
    <s v="San Francisco"/>
    <s v="United States of America"/>
    <s v="Americas"/>
    <d v="2022-02-14T00:00:00"/>
    <d v="2022-12-01T00:00:00"/>
    <s v="ETF and Index Investments Platform"/>
    <s v="Q"/>
    <s v="A"/>
    <s v="USD"/>
    <n v="177100"/>
    <n v="110880.00000000001"/>
    <n v="0"/>
    <n v="0"/>
    <n v="110880.00000000001"/>
    <n v="0"/>
    <n v="0"/>
    <n v="0"/>
    <n v="0"/>
    <n v="0"/>
    <n v="287980"/>
    <s v="USD"/>
    <n v="191268"/>
    <n v="502286.39999999997"/>
    <s v="&lt;1 Year"/>
    <n v="177100"/>
    <n v="287980"/>
    <n v="191268"/>
    <n v="502286.39999999997"/>
    <n v="0.08"/>
    <n v="14168"/>
    <n v="110880"/>
  </r>
  <r>
    <s v="Employee 1894"/>
    <x v="3"/>
    <s v="San Francisco"/>
    <s v="United States of America"/>
    <s v="Americas"/>
    <d v="2022-02-14T00:00:00"/>
    <d v="2022-12-01T00:00:00"/>
    <s v="Corporate and Risk Platform"/>
    <s v="E"/>
    <s v="E"/>
    <s v="USD"/>
    <n v="164835"/>
    <n v="18920"/>
    <n v="0"/>
    <n v="0"/>
    <n v="18920"/>
    <n v="0"/>
    <n v="0"/>
    <n v="0"/>
    <n v="0"/>
    <n v="0"/>
    <n v="183755"/>
    <s v="USD"/>
    <n v="189560.24999999997"/>
    <n v="400878.49999999994"/>
    <s v="&lt;1 Year"/>
    <n v="164835"/>
    <n v="183755"/>
    <n v="189560.24999999997"/>
    <n v="400878.49999999994"/>
    <n v="0.14999999999999983"/>
    <n v="24725.249999999971"/>
    <n v="18920"/>
  </r>
  <r>
    <s v="Employee 1895"/>
    <x v="1"/>
    <s v="London"/>
    <s v="United Kingdom"/>
    <s v="EMEA"/>
    <d v="2022-02-14T00:00:00"/>
    <d v="2022-12-01T00:00:00"/>
    <s v="Operating Platform"/>
    <s v="W"/>
    <s v="I"/>
    <s v="GBP"/>
    <n v="37422"/>
    <n v="7920"/>
    <n v="0"/>
    <n v="0"/>
    <n v="7920"/>
    <n v="0"/>
    <n v="0"/>
    <n v="0"/>
    <n v="0"/>
    <n v="0"/>
    <n v="45342"/>
    <s v="GBP"/>
    <n v="43035.299999999996"/>
    <n v="95178.599999999991"/>
    <s v="&lt;1 Year"/>
    <n v="49795.584302830634"/>
    <n v="60334.332303429714"/>
    <n v="57264.921948255222"/>
    <n v="126649.40409719938"/>
    <n v="0.14999999999999986"/>
    <n v="5613.2999999999956"/>
    <n v="10538.74800059908"/>
  </r>
  <r>
    <s v="Employee 1896"/>
    <x v="0"/>
    <s v="Chicago"/>
    <s v="United States of America"/>
    <s v="Americas"/>
    <d v="2022-02-14T00:00:00"/>
    <d v="2022-12-01T00:00:00"/>
    <s v="Regional Platform"/>
    <s v="R"/>
    <s v="L"/>
    <s v="USD"/>
    <n v="209825.00000000006"/>
    <n v="308550.00000000006"/>
    <n v="0"/>
    <n v="0"/>
    <n v="308550.00000000006"/>
    <n v="0"/>
    <n v="0"/>
    <n v="0"/>
    <n v="0"/>
    <n v="0"/>
    <n v="518375.00000000012"/>
    <s v="USD"/>
    <n v="239200.50000000009"/>
    <n v="830148.00000000035"/>
    <s v="&lt;1 Year"/>
    <n v="209825.00000000006"/>
    <n v="518375.00000000012"/>
    <n v="239200.50000000009"/>
    <n v="830148.00000000035"/>
    <n v="0.1400000000000001"/>
    <n v="29375.500000000029"/>
    <n v="308550.00000000006"/>
  </r>
  <r>
    <s v="Employee 1897"/>
    <x v="3"/>
    <s v="San Francisco"/>
    <s v="United States of America"/>
    <s v="Americas"/>
    <d v="2022-02-28T00:00:00"/>
    <d v="2022-12-01T00:00:00"/>
    <s v="Operating Platform"/>
    <s v="U"/>
    <s v="R"/>
    <s v="USD"/>
    <n v="156816"/>
    <n v="33396"/>
    <n v="0"/>
    <n v="0"/>
    <n v="33396"/>
    <n v="0"/>
    <n v="0"/>
    <n v="0"/>
    <n v="0"/>
    <n v="0"/>
    <n v="190212"/>
    <s v="USD"/>
    <n v="164656.80000000002"/>
    <n v="364379.4"/>
    <s v="&lt;1 Year"/>
    <n v="156816"/>
    <n v="190212"/>
    <n v="164656.80000000002"/>
    <n v="364379.4"/>
    <n v="5.0000000000000114E-2"/>
    <n v="7840.8000000000175"/>
    <n v="33396"/>
  </r>
  <r>
    <s v="Employee 1898"/>
    <x v="3"/>
    <s v="London"/>
    <s v="United Kingdom"/>
    <s v="EMEA"/>
    <d v="2022-02-14T00:00:00"/>
    <d v="2022-12-01T00:00:00"/>
    <s v="Client Businesses Platform"/>
    <s v="M"/>
    <s v="W"/>
    <s v="GBP"/>
    <n v="106753.90000000002"/>
    <n v="8034.4"/>
    <n v="0"/>
    <n v="0"/>
    <n v="8034.4"/>
    <n v="0"/>
    <n v="0"/>
    <n v="0"/>
    <n v="0"/>
    <n v="0"/>
    <n v="114788.30000000002"/>
    <s v="GBP"/>
    <n v="120631.90700000002"/>
    <n v="250342.68600000005"/>
    <s v="&lt;1 Year"/>
    <n v="142052.077043075"/>
    <n v="152743.05140368271"/>
    <n v="160518.84705867473"/>
    <n v="333118.4951448362"/>
    <n v="0.12999999999999987"/>
    <n v="13878.006999999998"/>
    <n v="10690.97436060771"/>
  </r>
  <r>
    <s v="Employee 1899"/>
    <x v="0"/>
    <s v="New York"/>
    <s v="United States of America"/>
    <s v="Americas"/>
    <d v="2022-02-14T00:00:00"/>
    <d v="2022-12-01T00:00:00"/>
    <s v="Operating Platform"/>
    <s v="Q"/>
    <s v="A"/>
    <s v="USD"/>
    <n v="227978.30000000002"/>
    <n v="105930.00000000001"/>
    <n v="0"/>
    <n v="0"/>
    <n v="105930.00000000001"/>
    <n v="0"/>
    <n v="0"/>
    <n v="0"/>
    <n v="0"/>
    <n v="0"/>
    <n v="333908.30000000005"/>
    <s v="USD"/>
    <n v="241656.99800000002"/>
    <n v="595599.79600000009"/>
    <s v="&lt;1 Year"/>
    <n v="227978.30000000002"/>
    <n v="333908.30000000005"/>
    <n v="241656.99800000002"/>
    <n v="595599.79600000009"/>
    <n v="6.0000000000000012E-2"/>
    <n v="13678.698000000004"/>
    <n v="105930.00000000003"/>
  </r>
  <r>
    <s v="Employee 19"/>
    <x v="3"/>
    <s v="Tokyo"/>
    <s v="Japan"/>
    <s v="Asia-Pacific"/>
    <d v="2007-07-02T00:00:00"/>
    <d v="2022-12-01T00:00:00"/>
    <s v="Client Businesses Platform"/>
    <s v="H"/>
    <s v="Z"/>
    <s v="JPY"/>
    <n v="14916000"/>
    <n v="2805000.0000000005"/>
    <n v="0"/>
    <n v="0"/>
    <n v="2805000.0000000005"/>
    <n v="0"/>
    <n v="0"/>
    <n v="0"/>
    <n v="0"/>
    <n v="0"/>
    <n v="17721000"/>
    <s v="JPY"/>
    <n v="16855080"/>
    <n v="36879810"/>
    <s v="&gt;5 Years"/>
    <n v="137291.177688803"/>
    <n v="163109.20889134338"/>
    <n v="155139.03078834739"/>
    <n v="339452.43683556537"/>
    <n v="0.12999999999999998"/>
    <n v="1939080"/>
    <n v="25818.031202540384"/>
  </r>
  <r>
    <s v="Employee 190"/>
    <x v="1"/>
    <s v="Sydney"/>
    <s v="Australia"/>
    <s v="Asia-Pacific"/>
    <d v="2009-01-28T00:00:00"/>
    <d v="2022-12-01T00:00:00"/>
    <s v="Operating Platform"/>
    <s v="L"/>
    <s v="P"/>
    <s v="AUD"/>
    <n v="170042.4"/>
    <n v="13648.800000000001"/>
    <n v="0"/>
    <n v="0"/>
    <n v="13648.800000000001"/>
    <n v="0"/>
    <n v="0"/>
    <n v="0"/>
    <n v="0"/>
    <n v="0"/>
    <n v="183691.19999999998"/>
    <s v="AUD"/>
    <n v="183645.79200000002"/>
    <n v="382032.28800000006"/>
    <s v="&gt;5 Years"/>
    <n v="128662.58196453213"/>
    <n v="138989.94648489589"/>
    <n v="138955.58852169471"/>
    <n v="289064.73072538234"/>
    <n v="8.0000000000000029E-2"/>
    <n v="13603.392000000022"/>
    <n v="10327.364520363757"/>
  </r>
  <r>
    <s v="Employee 1900"/>
    <x v="4"/>
    <s v="New York"/>
    <s v="United States of America"/>
    <s v="Americas"/>
    <d v="2022-03-14T00:00:00"/>
    <d v="2022-12-01T00:00:00"/>
    <s v="Client Businesses Platform"/>
    <s v="T"/>
    <s v="A"/>
    <s v="USD"/>
    <n v="249260.00000000003"/>
    <n v="454080"/>
    <n v="0"/>
    <n v="0"/>
    <n v="454080"/>
    <n v="0"/>
    <n v="0"/>
    <n v="0"/>
    <n v="0"/>
    <n v="330000"/>
    <n v="1033340"/>
    <s v="USD"/>
    <n v="256737.80000000005"/>
    <n v="981178.00000000012"/>
    <s v="&lt;1 Year"/>
    <n v="249260.00000000003"/>
    <n v="1033340"/>
    <n v="256737.80000000005"/>
    <n v="981178.00000000012"/>
    <n v="3.0000000000000068E-2"/>
    <n v="7477.8000000000175"/>
    <n v="784080"/>
  </r>
  <r>
    <s v="Employee 1901"/>
    <x v="0"/>
    <s v="New York"/>
    <s v="United States of America"/>
    <s v="Americas"/>
    <d v="2022-02-22T00:00:00"/>
    <d v="2022-12-01T00:00:00"/>
    <s v="Client Businesses Platform"/>
    <s v="D"/>
    <s v="O"/>
    <s v="USD"/>
    <n v="170665"/>
    <n v="56628.000000000007"/>
    <n v="0"/>
    <n v="0"/>
    <n v="56628.000000000007"/>
    <n v="0"/>
    <n v="0"/>
    <n v="0"/>
    <n v="0"/>
    <n v="0"/>
    <n v="227293"/>
    <s v="USD"/>
    <n v="177491.6"/>
    <n v="413876.32000000007"/>
    <s v="&lt;1 Year"/>
    <n v="170665"/>
    <n v="227293"/>
    <n v="177491.6"/>
    <n v="413876.32000000007"/>
    <n v="4.0000000000000036E-2"/>
    <n v="6826.6000000000058"/>
    <n v="56628"/>
  </r>
  <r>
    <s v="Employee 1902"/>
    <x v="3"/>
    <s v="San Francisco"/>
    <s v="United States of America"/>
    <s v="Americas"/>
    <d v="2022-02-21T00:00:00"/>
    <d v="2022-12-01T00:00:00"/>
    <s v="Client Businesses Platform"/>
    <s v="V"/>
    <s v="O"/>
    <s v="USD"/>
    <n v="121950.40000000002"/>
    <n v="39688.000000000007"/>
    <n v="0"/>
    <n v="0"/>
    <n v="39688.000000000007"/>
    <n v="0"/>
    <n v="0"/>
    <n v="0"/>
    <n v="0"/>
    <n v="0"/>
    <n v="161638.40000000002"/>
    <s v="USD"/>
    <n v="132925.93600000005"/>
    <n v="309111.79200000013"/>
    <s v="&lt;1 Year"/>
    <n v="121950.40000000002"/>
    <n v="161638.40000000002"/>
    <n v="132925.93600000005"/>
    <n v="309111.79200000013"/>
    <n v="9.0000000000000163E-2"/>
    <n v="10975.536000000022"/>
    <n v="39688"/>
  </r>
  <r>
    <s v="Employee 1903"/>
    <x v="0"/>
    <s v="London"/>
    <s v="United Kingdom"/>
    <s v="EMEA"/>
    <d v="2022-02-21T00:00:00"/>
    <d v="2022-12-01T00:00:00"/>
    <s v="ETF and Index Investments Platform"/>
    <s v="S"/>
    <s v="E"/>
    <s v="GBP"/>
    <n v="151800"/>
    <n v="97900.000000000015"/>
    <n v="0"/>
    <n v="0"/>
    <n v="97900.000000000015"/>
    <n v="0"/>
    <n v="0"/>
    <n v="0"/>
    <n v="0"/>
    <n v="0"/>
    <n v="249700"/>
    <s v="GBP"/>
    <n v="174570"/>
    <n v="461725.00000000006"/>
    <s v="&lt;1 Year"/>
    <n v="201992.67001148229"/>
    <n v="332263.30501888756"/>
    <n v="232291.57051320464"/>
    <n v="614394.37128492538"/>
    <n v="0.15000000000000005"/>
    <n v="22770"/>
    <n v="130270.63500740528"/>
  </r>
  <r>
    <s v="Employee 1904"/>
    <x v="3"/>
    <s v="London"/>
    <s v="United Kingdom"/>
    <s v="EMEA"/>
    <d v="2022-04-04T00:00:00"/>
    <d v="2022-12-01T00:00:00"/>
    <s v="Investments Platform"/>
    <s v="C"/>
    <s v="F"/>
    <s v="GBP"/>
    <n v="116622.00000000003"/>
    <n v="44493.900000000009"/>
    <n v="0"/>
    <n v="0"/>
    <n v="44493.900000000009"/>
    <n v="0"/>
    <n v="0"/>
    <n v="0"/>
    <n v="0"/>
    <n v="0"/>
    <n v="161115.90000000002"/>
    <s v="GBP"/>
    <n v="120120.66000000003"/>
    <n v="286070.03700000007"/>
    <s v="&lt;1 Year"/>
    <n v="155183.06430882143"/>
    <n v="214388.87234718699"/>
    <n v="159838.55623808608"/>
    <n v="380659.09475568868"/>
    <n v="3.0000000000000058E-2"/>
    <n v="3498.6600000000035"/>
    <n v="59205.808038365562"/>
  </r>
  <r>
    <s v="Employee 1905"/>
    <x v="0"/>
    <s v="London"/>
    <s v="United Kingdom"/>
    <s v="EMEA"/>
    <d v="2022-02-28T00:00:00"/>
    <d v="2022-12-01T00:00:00"/>
    <s v="ETF and Index Investments Platform"/>
    <s v="R"/>
    <s v="J"/>
    <s v="GBP"/>
    <n v="140910"/>
    <n v="116160"/>
    <n v="0"/>
    <n v="0"/>
    <n v="116160"/>
    <n v="0"/>
    <n v="0"/>
    <n v="0"/>
    <n v="0"/>
    <n v="0"/>
    <n v="257070"/>
    <s v="GBP"/>
    <n v="157819.20000000001"/>
    <n v="445737.60000000003"/>
    <s v="&lt;1 Year"/>
    <n v="187501.89151065858"/>
    <n v="342070.195519445"/>
    <n v="210002.11849193761"/>
    <n v="593120.73747371603"/>
    <n v="0.12000000000000002"/>
    <n v="16909.200000000012"/>
    <n v="154568.30400878642"/>
  </r>
  <r>
    <s v="Employee 1906"/>
    <x v="3"/>
    <s v="Hong Kong"/>
    <s v="Hong Kong"/>
    <s v="Asia-Pacific"/>
    <d v="2022-03-01T00:00:00"/>
    <d v="2022-12-01T00:00:00"/>
    <s v="Investments Platform"/>
    <s v="A"/>
    <s v="Z"/>
    <s v="HKD"/>
    <n v="1706650.0000000002"/>
    <n v="1022999.9999999999"/>
    <n v="0"/>
    <n v="0"/>
    <n v="1022999.9999999999"/>
    <n v="0"/>
    <n v="0"/>
    <n v="0"/>
    <n v="0"/>
    <n v="0"/>
    <n v="2729650"/>
    <s v="HKD"/>
    <n v="1774916.0000000002"/>
    <n v="4613752"/>
    <s v="&lt;1 Year"/>
    <n v="217569.78130198942"/>
    <n v="347985.44137988187"/>
    <n v="226272.57255406902"/>
    <n v="588177.43158914614"/>
    <n v="4.0000000000000077E-2"/>
    <n v="68266"/>
    <n v="130415.66007789245"/>
  </r>
  <r>
    <s v="Employee 1907"/>
    <x v="0"/>
    <s v="London"/>
    <s v="United Kingdom"/>
    <s v="EMEA"/>
    <d v="2022-03-14T00:00:00"/>
    <d v="2022-12-01T00:00:00"/>
    <s v="Operating Platform"/>
    <s v="B"/>
    <s v="H"/>
    <s v="GBP"/>
    <n v="154000.00000000003"/>
    <n v="109824.00000000001"/>
    <n v="0"/>
    <n v="0"/>
    <n v="109824.00000000001"/>
    <n v="0"/>
    <n v="0"/>
    <n v="0"/>
    <n v="0"/>
    <n v="0"/>
    <n v="263824.00000000006"/>
    <s v="GBP"/>
    <n v="169400.00000000006"/>
    <n v="459606.40000000014"/>
    <s v="&lt;1 Year"/>
    <n v="204920.10001164876"/>
    <n v="351057.40561995597"/>
    <n v="225412.11001281365"/>
    <n v="611575.25619476521"/>
    <n v="0.10000000000000007"/>
    <n v="15400.000000000029"/>
    <n v="146137.30560830722"/>
  </r>
  <r>
    <s v="Employee 1908"/>
    <x v="0"/>
    <s v="London"/>
    <s v="United Kingdom"/>
    <s v="EMEA"/>
    <d v="2022-03-07T00:00:00"/>
    <d v="2022-12-01T00:00:00"/>
    <s v="Corporate and Risk Platform"/>
    <s v="J"/>
    <s v="D"/>
    <s v="GBP"/>
    <n v="100980.00000000003"/>
    <n v="33880"/>
    <n v="0"/>
    <n v="0"/>
    <n v="33880"/>
    <n v="0"/>
    <n v="0"/>
    <n v="0"/>
    <n v="0"/>
    <n v="0"/>
    <n v="134860.00000000003"/>
    <s v="GBP"/>
    <n v="102999.60000000003"/>
    <n v="240556.80000000008"/>
    <s v="&lt;1 Year"/>
    <n v="134369.03700763825"/>
    <n v="179451.45901020098"/>
    <n v="137056.41774779104"/>
    <n v="320096.90593819605"/>
    <n v="2.0000000000000174E-2"/>
    <n v="2019.6000000000058"/>
    <n v="45082.422002562729"/>
  </r>
  <r>
    <s v="Employee 1909"/>
    <x v="1"/>
    <s v="Edinburgh"/>
    <s v="United Kingdom"/>
    <s v="EMEA"/>
    <d v="2022-03-07T00:00:00"/>
    <d v="2022-12-01T00:00:00"/>
    <s v="Operating Platform"/>
    <s v="H"/>
    <s v="D"/>
    <s v="GBP"/>
    <n v="35675.64"/>
    <n v="2987.6000000000004"/>
    <n v="0"/>
    <n v="0"/>
    <n v="2987.6000000000004"/>
    <n v="0"/>
    <n v="0"/>
    <n v="0"/>
    <n v="0"/>
    <n v="0"/>
    <n v="38663.24"/>
    <s v="GBP"/>
    <n v="38886.4476"/>
    <n v="81029.379199999996"/>
    <s v="&lt;1 Year"/>
    <n v="47471.790368698537"/>
    <n v="51447.24030892452"/>
    <n v="51744.251501881408"/>
    <n v="107821.74343860913"/>
    <n v="9.0000000000000052E-2"/>
    <n v="3210.8076000000001"/>
    <n v="3975.4499402259826"/>
  </r>
  <r>
    <s v="Employee 191"/>
    <x v="0"/>
    <s v="London"/>
    <s v="United Kingdom"/>
    <s v="EMEA"/>
    <d v="2009-02-02T00:00:00"/>
    <d v="2022-12-01T00:00:00"/>
    <s v="Investments Platform"/>
    <s v="T"/>
    <s v="T"/>
    <s v="GBP"/>
    <n v="134090.00000000003"/>
    <n v="127814.5"/>
    <n v="0"/>
    <n v="0"/>
    <n v="127814.5"/>
    <n v="0"/>
    <n v="0"/>
    <n v="0"/>
    <n v="0"/>
    <n v="0"/>
    <n v="261904.50000000003"/>
    <s v="GBP"/>
    <n v="154203.50000000003"/>
    <n v="455393.67500000005"/>
    <s v="&gt;5 Years"/>
    <n v="178426.85851014275"/>
    <n v="348503.22294481075"/>
    <n v="205190.88728666413"/>
    <n v="605969.5936731965"/>
    <n v="0.14999999999999986"/>
    <n v="20113.5"/>
    <n v="170076.36443466801"/>
  </r>
  <r>
    <s v="Employee 1910"/>
    <x v="0"/>
    <s v="London"/>
    <s v="United Kingdom"/>
    <s v="EMEA"/>
    <d v="2022-03-07T00:00:00"/>
    <d v="2022-12-01T00:00:00"/>
    <s v="Investments Platform"/>
    <s v="L"/>
    <s v="K"/>
    <s v="GBP"/>
    <n v="142945"/>
    <n v="133375"/>
    <n v="0"/>
    <n v="0"/>
    <n v="133375"/>
    <n v="0"/>
    <n v="0"/>
    <n v="0"/>
    <n v="0"/>
    <n v="0"/>
    <n v="276320"/>
    <s v="GBP"/>
    <n v="145803.9"/>
    <n v="427650.29999999993"/>
    <s v="&lt;1 Year"/>
    <n v="190209.76426081249"/>
    <n v="367685.20802090113"/>
    <n v="194013.95954602872"/>
    <n v="569052.87172734772"/>
    <n v="1.9999999999999928E-2"/>
    <n v="2858.8999999999942"/>
    <n v="177475.44376008864"/>
  </r>
  <r>
    <s v="Employee 1911"/>
    <x v="3"/>
    <s v="Sydney"/>
    <s v="Australia"/>
    <s v="Asia-Pacific"/>
    <d v="2022-03-07T00:00:00"/>
    <d v="2022-12-01T00:00:00"/>
    <s v="Operating Platform"/>
    <s v="M"/>
    <s v="F"/>
    <s v="AUD"/>
    <n v="155925"/>
    <n v="29893.599999999999"/>
    <n v="0"/>
    <n v="0"/>
    <n v="29893.599999999999"/>
    <n v="0"/>
    <n v="0"/>
    <n v="0"/>
    <n v="0"/>
    <n v="0"/>
    <n v="185818.6"/>
    <s v="AUD"/>
    <n v="179313.75"/>
    <n v="393005.14"/>
    <s v="&lt;1 Year"/>
    <n v="117980.65125415586"/>
    <n v="140599.64369495263"/>
    <n v="135677.74894227923"/>
    <n v="297367.33919147478"/>
    <n v="0.14999999999999988"/>
    <n v="23388.75"/>
    <n v="22618.992440796763"/>
  </r>
  <r>
    <s v="Employee 1912"/>
    <x v="3"/>
    <s v="London"/>
    <s v="United Kingdom"/>
    <s v="EMEA"/>
    <d v="2022-03-14T00:00:00"/>
    <d v="2022-12-01T00:00:00"/>
    <s v="Operating Platform"/>
    <s v="R"/>
    <s v="P"/>
    <s v="GBP"/>
    <n v="113850.00000000001"/>
    <n v="18810"/>
    <n v="0"/>
    <n v="0"/>
    <n v="18810"/>
    <n v="0"/>
    <n v="0"/>
    <n v="0"/>
    <n v="0"/>
    <n v="0"/>
    <n v="132660"/>
    <s v="GBP"/>
    <n v="122958.00000000003"/>
    <n v="266230.80000000005"/>
    <s v="&lt;1 Year"/>
    <n v="151494.50250861174"/>
    <n v="176524.02901003452"/>
    <n v="163614.06270930069"/>
    <n v="354260.01404013799"/>
    <n v="8.0000000000000099E-2"/>
    <n v="9108.0000000000146"/>
    <n v="25029.526501422777"/>
  </r>
  <r>
    <s v="Employee 1913"/>
    <x v="3"/>
    <s v="London"/>
    <s v="United Kingdom"/>
    <s v="EMEA"/>
    <d v="2022-03-21T00:00:00"/>
    <d v="2022-12-01T00:00:00"/>
    <s v="ETF and Index Investments Platform"/>
    <s v="H"/>
    <s v="W"/>
    <s v="GBP"/>
    <n v="87213.5"/>
    <n v="24200.000000000004"/>
    <n v="0"/>
    <n v="0"/>
    <n v="24200.000000000004"/>
    <n v="0"/>
    <n v="0"/>
    <n v="0"/>
    <n v="0"/>
    <n v="0"/>
    <n v="111413.5"/>
    <s v="GBP"/>
    <n v="96806.985000000015"/>
    <n v="220475.97000000003"/>
    <s v="&lt;1 Year"/>
    <n v="116050.64378159691"/>
    <n v="148252.37378342741"/>
    <n v="128816.21459757259"/>
    <n v="293376.34949717706"/>
    <n v="0.11000000000000014"/>
    <n v="9593.4850000000151"/>
    <n v="32201.730001830496"/>
  </r>
  <r>
    <s v="Employee 1914"/>
    <x v="4"/>
    <s v="London"/>
    <s v="United Kingdom"/>
    <s v="EMEA"/>
    <d v="2022-03-21T00:00:00"/>
    <d v="2022-12-01T00:00:00"/>
    <s v="ETF and Index Investments Platform"/>
    <s v="Y"/>
    <s v="M"/>
    <s v="GBP"/>
    <n v="197120.00000000003"/>
    <n v="280280"/>
    <n v="0"/>
    <n v="0"/>
    <n v="280280"/>
    <n v="0"/>
    <n v="0"/>
    <n v="0"/>
    <n v="0"/>
    <n v="91200.000000000015"/>
    <n v="568600"/>
    <s v="GBP"/>
    <n v="205004.80000000005"/>
    <n v="701500.80000000016"/>
    <s v="&lt;1 Year"/>
    <n v="262297.72801491036"/>
    <n v="756607.59004300949"/>
    <n v="272789.63713550684"/>
    <n v="933452.03957306244"/>
    <n v="4.0000000000000251E-2"/>
    <n v="7884.8000000000175"/>
    <n v="494309.86202809913"/>
  </r>
  <r>
    <s v="Employee 1915"/>
    <x v="3"/>
    <s v="Hong Kong"/>
    <s v="Hong Kong"/>
    <s v="Asia-Pacific"/>
    <d v="2022-03-14T00:00:00"/>
    <d v="2022-12-01T00:00:00"/>
    <s v="Client Businesses Platform"/>
    <s v="Q"/>
    <s v="T"/>
    <s v="HKD"/>
    <n v="1444575"/>
    <n v="641245"/>
    <n v="0"/>
    <n v="0"/>
    <n v="641245"/>
    <n v="0"/>
    <n v="0"/>
    <n v="0"/>
    <n v="0"/>
    <n v="0"/>
    <n v="2085820"/>
    <s v="HKD"/>
    <n v="1516803.75"/>
    <n v="3706914.75"/>
    <s v="&lt;1 Year"/>
    <n v="184159.53290031425"/>
    <n v="265907.71466634376"/>
    <n v="193367.50954532999"/>
    <n v="472570.60994499089"/>
    <n v="5.0000000000000114E-2"/>
    <n v="72228.75"/>
    <n v="81748.181766029506"/>
  </r>
  <r>
    <s v="Employee 1916"/>
    <x v="4"/>
    <s v="Indiana"/>
    <s v="United States of America"/>
    <s v="Americas"/>
    <d v="2022-03-28T00:00:00"/>
    <d v="2022-12-01T00:00:00"/>
    <s v="Client Businesses Platform"/>
    <s v="E"/>
    <s v="Y"/>
    <s v="USD"/>
    <n v="228800.00000000003"/>
    <n v="288805"/>
    <n v="0"/>
    <n v="0"/>
    <n v="288805"/>
    <n v="0"/>
    <n v="0"/>
    <n v="0"/>
    <n v="0"/>
    <n v="110000.00000000001"/>
    <n v="627605"/>
    <s v="USD"/>
    <n v="240240.00000000003"/>
    <n v="783725.25000000012"/>
    <s v="&lt;1 Year"/>
    <n v="228800.00000000003"/>
    <n v="627605"/>
    <n v="240240.00000000003"/>
    <n v="783725.25000000012"/>
    <n v="4.9999999999999996E-2"/>
    <n v="11440"/>
    <n v="398805"/>
  </r>
  <r>
    <s v="Employee 1917"/>
    <x v="3"/>
    <s v="New York"/>
    <s v="United States of America"/>
    <s v="Americas"/>
    <d v="2022-03-21T00:00:00"/>
    <d v="2022-12-01T00:00:00"/>
    <s v="Client Businesses Platform"/>
    <s v="W"/>
    <s v="W"/>
    <s v="USD"/>
    <n v="153010"/>
    <n v="73150"/>
    <n v="0"/>
    <n v="0"/>
    <n v="73150"/>
    <n v="0"/>
    <n v="0"/>
    <n v="0"/>
    <n v="0"/>
    <n v="0"/>
    <n v="226160"/>
    <s v="USD"/>
    <n v="171371.2"/>
    <n v="424670.4"/>
    <s v="&lt;1 Year"/>
    <n v="153010"/>
    <n v="226160"/>
    <n v="171371.2"/>
    <n v="424670.4"/>
    <n v="0.12000000000000008"/>
    <n v="18361.200000000012"/>
    <n v="73150"/>
  </r>
  <r>
    <s v="Employee 1918"/>
    <x v="0"/>
    <s v="Boston"/>
    <s v="United States of America"/>
    <s v="Americas"/>
    <d v="2022-03-21T00:00:00"/>
    <d v="2022-12-01T00:00:00"/>
    <s v="Client Businesses Platform"/>
    <s v="G"/>
    <s v="S"/>
    <s v="USD"/>
    <n v="165805.20000000001"/>
    <n v="67067"/>
    <n v="0"/>
    <n v="0"/>
    <n v="67067"/>
    <n v="0"/>
    <n v="0"/>
    <n v="0"/>
    <n v="0"/>
    <n v="0"/>
    <n v="232872.2"/>
    <s v="USD"/>
    <n v="174095.46000000002"/>
    <n v="418611.27"/>
    <s v="&lt;1 Year"/>
    <n v="165805.20000000001"/>
    <n v="232872.2"/>
    <n v="174095.46000000002"/>
    <n v="418611.27"/>
    <n v="5.0000000000000051E-2"/>
    <n v="8290.2600000000093"/>
    <n v="67067"/>
  </r>
  <r>
    <s v="Employee 1919"/>
    <x v="3"/>
    <s v="San Francisco"/>
    <s v="United States of America"/>
    <s v="Americas"/>
    <d v="2022-03-21T00:00:00"/>
    <d v="2022-12-01T00:00:00"/>
    <s v="ETF and Index Investments Platform"/>
    <s v="E"/>
    <s v="C"/>
    <s v="USD"/>
    <n v="176467.5"/>
    <n v="140624"/>
    <n v="0"/>
    <n v="0"/>
    <n v="140624"/>
    <n v="0"/>
    <n v="0"/>
    <n v="0"/>
    <n v="0"/>
    <n v="0"/>
    <n v="317091.5"/>
    <s v="USD"/>
    <n v="185290.875"/>
    <n v="518236.95"/>
    <s v="&lt;1 Year"/>
    <n v="176467.5"/>
    <n v="317091.5"/>
    <n v="185290.875"/>
    <n v="518236.95"/>
    <n v="0.05"/>
    <n v="8823.375"/>
    <n v="140624"/>
  </r>
  <r>
    <s v="Employee 192"/>
    <x v="0"/>
    <s v="Hong Kong"/>
    <s v="Hong Kong"/>
    <s v="Asia-Pacific"/>
    <d v="2009-02-02T00:00:00"/>
    <d v="2022-12-01T00:00:00"/>
    <s v="Operating Platform"/>
    <s v="R"/>
    <s v="D"/>
    <s v="HKD"/>
    <n v="1908005"/>
    <n v="681120"/>
    <n v="0"/>
    <n v="0"/>
    <n v="681120"/>
    <n v="0"/>
    <n v="0"/>
    <n v="0"/>
    <n v="0"/>
    <n v="0"/>
    <n v="2589125"/>
    <s v="HKD"/>
    <n v="2194205.75"/>
    <n v="5171699.5"/>
    <s v="&gt;5 Years"/>
    <n v="243239.22923452512"/>
    <n v="330070.81710574124"/>
    <n v="279725.11361970386"/>
    <n v="659306.55329130637"/>
    <n v="0.14999999999999988"/>
    <n v="286200.75"/>
    <n v="86831.587871216121"/>
  </r>
  <r>
    <s v="Employee 1920"/>
    <x v="4"/>
    <s v="New York"/>
    <s v="United States of America"/>
    <s v="Americas"/>
    <d v="2022-03-28T00:00:00"/>
    <d v="2022-12-01T00:00:00"/>
    <s v="Operating Platform"/>
    <s v="S"/>
    <s v="H"/>
    <s v="USD"/>
    <n v="302500"/>
    <n v="480150.00000000006"/>
    <n v="0"/>
    <n v="0"/>
    <n v="480150.00000000006"/>
    <n v="0"/>
    <n v="0"/>
    <n v="0"/>
    <n v="0"/>
    <n v="306000"/>
    <n v="1088650"/>
    <s v="USD"/>
    <n v="305525"/>
    <n v="1096001.5"/>
    <s v="&lt;1 Year"/>
    <n v="302500"/>
    <n v="1088650"/>
    <n v="305525"/>
    <n v="1096001.5"/>
    <n v="0.01"/>
    <n v="3025"/>
    <n v="786150"/>
  </r>
  <r>
    <s v="Employee 1921"/>
    <x v="0"/>
    <s v="Princeton"/>
    <s v="United States of America"/>
    <s v="Americas"/>
    <d v="2022-04-04T00:00:00"/>
    <d v="2022-12-01T00:00:00"/>
    <s v="Regional Platform"/>
    <s v="D"/>
    <s v="M"/>
    <s v="USD"/>
    <n v="190960.00000000003"/>
    <n v="172480"/>
    <n v="0"/>
    <n v="0"/>
    <n v="172480"/>
    <n v="0"/>
    <n v="0"/>
    <n v="0"/>
    <n v="0"/>
    <n v="0"/>
    <n v="363440"/>
    <s v="USD"/>
    <n v="213875.20000000004"/>
    <n v="620928.00000000012"/>
    <s v="&lt;1 Year"/>
    <n v="190960.00000000003"/>
    <n v="363440"/>
    <n v="213875.20000000004"/>
    <n v="620928.00000000012"/>
    <n v="0.12000000000000004"/>
    <n v="22915.200000000012"/>
    <n v="172479.99999999997"/>
  </r>
  <r>
    <s v="Employee 1922"/>
    <x v="1"/>
    <s v="Edinburgh"/>
    <s v="United Kingdom"/>
    <s v="EMEA"/>
    <d v="2022-03-28T00:00:00"/>
    <d v="2022-12-01T00:00:00"/>
    <s v="Operating Platform"/>
    <s v="X"/>
    <s v="H"/>
    <s v="GBP"/>
    <n v="33706.750000000007"/>
    <n v="2970.0000000000005"/>
    <n v="0"/>
    <n v="0"/>
    <n v="2970.0000000000005"/>
    <n v="0"/>
    <n v="0"/>
    <n v="0"/>
    <n v="0"/>
    <n v="0"/>
    <n v="36676.750000000007"/>
    <s v="GBP"/>
    <n v="36740.357500000013"/>
    <n v="76718.015000000014"/>
    <s v="&lt;1 Year"/>
    <n v="44851.886890049616"/>
    <n v="48803.917390274277"/>
    <n v="48888.556710154095"/>
    <n v="102084.82666555305"/>
    <n v="9.0000000000000288E-2"/>
    <n v="3033.6075000000055"/>
    <n v="3952.0305002246605"/>
  </r>
  <r>
    <s v="Employee 1923"/>
    <x v="4"/>
    <s v="San Francisco"/>
    <s v="United States of America"/>
    <s v="Americas"/>
    <d v="2022-03-28T00:00:00"/>
    <d v="2022-12-01T00:00:00"/>
    <s v="Regional Platform"/>
    <s v="P"/>
    <s v="W"/>
    <s v="USD"/>
    <n v="273460"/>
    <n v="565510"/>
    <n v="0"/>
    <n v="0"/>
    <n v="565510"/>
    <n v="0"/>
    <n v="0"/>
    <n v="0"/>
    <n v="0"/>
    <n v="282500"/>
    <n v="1121470"/>
    <s v="USD"/>
    <n v="314479"/>
    <n v="1279294.5"/>
    <s v="&lt;1 Year"/>
    <n v="273460"/>
    <n v="1121470"/>
    <n v="314479"/>
    <n v="1279294.5"/>
    <n v="0.15"/>
    <n v="41019"/>
    <n v="848010"/>
  </r>
  <r>
    <s v="Employee 1924"/>
    <x v="3"/>
    <s v="San Francisco"/>
    <s v="United States of America"/>
    <s v="Americas"/>
    <d v="2022-03-28T00:00:00"/>
    <d v="2022-12-01T00:00:00"/>
    <s v="Operating Platform"/>
    <s v="A"/>
    <s v="N"/>
    <s v="USD"/>
    <n v="173888"/>
    <n v="69355"/>
    <n v="0"/>
    <n v="0"/>
    <n v="69355"/>
    <n v="0"/>
    <n v="0"/>
    <n v="0"/>
    <n v="0"/>
    <n v="0"/>
    <n v="243243"/>
    <s v="USD"/>
    <n v="175626.88"/>
    <n v="421302.31000000006"/>
    <s v="&lt;1 Year"/>
    <n v="173888"/>
    <n v="243243"/>
    <n v="175626.88"/>
    <n v="421302.31000000006"/>
    <n v="1.0000000000000026E-2"/>
    <n v="1738.8800000000047"/>
    <n v="69355"/>
  </r>
  <r>
    <s v="Employee 1925"/>
    <x v="0"/>
    <s v="New York"/>
    <s v="United States of America"/>
    <s v="Americas"/>
    <d v="2022-03-28T00:00:00"/>
    <d v="2022-12-01T00:00:00"/>
    <s v="Client Businesses Platform"/>
    <s v="U"/>
    <s v="N"/>
    <s v="USD"/>
    <n v="185691.00000000003"/>
    <n v="240240"/>
    <n v="0"/>
    <n v="0"/>
    <n v="240240"/>
    <n v="0"/>
    <n v="0"/>
    <n v="0"/>
    <n v="0"/>
    <n v="0"/>
    <n v="425931"/>
    <s v="USD"/>
    <n v="187547.91000000003"/>
    <n v="617738.22000000009"/>
    <s v="&lt;1 Year"/>
    <n v="185691.00000000003"/>
    <n v="425931"/>
    <n v="187547.91000000003"/>
    <n v="617738.22000000009"/>
    <n v="1.0000000000000018E-2"/>
    <n v="1856.9100000000035"/>
    <n v="240239.99999999997"/>
  </r>
  <r>
    <s v="Employee 1926"/>
    <x v="4"/>
    <s v="Munich"/>
    <s v="Germany"/>
    <s v="EMEA"/>
    <d v="2022-03-28T00:00:00"/>
    <d v="2022-12-01T00:00:00"/>
    <s v="ETF and Index Investments Platform"/>
    <s v="H"/>
    <s v="E"/>
    <s v="EUR"/>
    <n v="205920.00000000003"/>
    <n v="503360"/>
    <n v="0"/>
    <n v="0"/>
    <n v="503360"/>
    <n v="0"/>
    <n v="0"/>
    <n v="0"/>
    <n v="0"/>
    <n v="94080.000000000015"/>
    <n v="803360"/>
    <s v="EUR"/>
    <n v="210038.40000000002"/>
    <n v="933504"/>
    <s v="&lt;1 Year"/>
    <n v="240370.41599385857"/>
    <n v="937762.12797604012"/>
    <n v="245177.82431373571"/>
    <n v="1089679.2191721587"/>
    <n v="1.9999999999999872E-2"/>
    <n v="4118.3999999999942"/>
    <n v="697391.71198218153"/>
  </r>
  <r>
    <s v="Employee 1927"/>
    <x v="3"/>
    <s v="London"/>
    <s v="United Kingdom"/>
    <s v="EMEA"/>
    <d v="2022-03-28T00:00:00"/>
    <d v="2022-12-01T00:00:00"/>
    <s v="ETF and Index Investments Platform"/>
    <s v="W"/>
    <s v="O"/>
    <s v="GBP"/>
    <n v="73260"/>
    <n v="22011.000000000004"/>
    <n v="0"/>
    <n v="0"/>
    <n v="22011.000000000004"/>
    <n v="0"/>
    <n v="0"/>
    <n v="0"/>
    <n v="0"/>
    <n v="0"/>
    <n v="95271"/>
    <s v="GBP"/>
    <n v="75457.8"/>
    <n v="173586.93"/>
    <s v="&lt;1 Year"/>
    <n v="97483.419005541451"/>
    <n v="126772.35615720639"/>
    <n v="100407.9215757077"/>
    <n v="230983.44841763028"/>
    <n v="3.0000000000000093E-2"/>
    <n v="2197.8000000000029"/>
    <n v="29288.937151664941"/>
  </r>
  <r>
    <s v="Employee 1928"/>
    <x v="0"/>
    <s v="San Francisco"/>
    <s v="United States of America"/>
    <s v="Americas"/>
    <d v="2022-03-28T00:00:00"/>
    <d v="2022-12-01T00:00:00"/>
    <s v="Client Businesses Platform"/>
    <s v="Y"/>
    <s v="Y"/>
    <s v="USD"/>
    <n v="194425.00000000003"/>
    <n v="75075"/>
    <n v="0"/>
    <n v="0"/>
    <n v="75075"/>
    <n v="0"/>
    <n v="0"/>
    <n v="0"/>
    <n v="0"/>
    <n v="0"/>
    <n v="269500"/>
    <s v="USD"/>
    <n v="204146.25000000003"/>
    <n v="487121.25"/>
    <s v="&lt;1 Year"/>
    <n v="194425.00000000003"/>
    <n v="269500"/>
    <n v="204146.25000000003"/>
    <n v="487121.25"/>
    <n v="4.9999999999999996E-2"/>
    <n v="9721.25"/>
    <n v="75074.999999999971"/>
  </r>
  <r>
    <s v="Employee 1929"/>
    <x v="0"/>
    <s v="Mumbai"/>
    <s v="India"/>
    <s v="Asia-Pacific"/>
    <d v="2022-03-28T00:00:00"/>
    <d v="2022-12-01T00:00:00"/>
    <s v="Operating Platform"/>
    <s v="X"/>
    <s v="U"/>
    <s v="INR"/>
    <n v="6406400.0000000009"/>
    <n v="2958246.5000000005"/>
    <n v="0"/>
    <n v="0"/>
    <n v="2958246.5000000005"/>
    <n v="0"/>
    <n v="0"/>
    <n v="0"/>
    <n v="0"/>
    <n v="0"/>
    <n v="9364646.5000000019"/>
    <s v="INR"/>
    <n v="6470464.0000000009"/>
    <n v="15928756.965000004"/>
    <s v="&lt;1 Year"/>
    <n v="94934.242210943587"/>
    <n v="138771.48149520249"/>
    <n v="95883.584633053033"/>
    <n v="236042.78094320756"/>
    <n v="1.0000000000000111E-2"/>
    <n v="64064"/>
    <n v="43837.239284258903"/>
  </r>
  <r>
    <s v="Employee 193"/>
    <x v="1"/>
    <s v="San Francisco"/>
    <s v="United States of America"/>
    <s v="Americas"/>
    <d v="2009-03-02T00:00:00"/>
    <d v="2022-12-01T00:00:00"/>
    <s v="Operating Platform"/>
    <s v="D"/>
    <s v="O"/>
    <s v="USD"/>
    <n v="148318.5"/>
    <n v="23958.000000000004"/>
    <n v="0"/>
    <n v="0"/>
    <n v="23958.000000000004"/>
    <n v="0"/>
    <n v="16431"/>
    <n v="0"/>
    <n v="16431"/>
    <n v="0"/>
    <n v="188707.5"/>
    <s v="USD"/>
    <n v="154251.24000000002"/>
    <n v="333418.80000000005"/>
    <s v="&gt;5 Years"/>
    <n v="148318.5"/>
    <n v="188707.5"/>
    <n v="154251.24000000002"/>
    <n v="333418.80000000005"/>
    <n v="4.0000000000000133E-2"/>
    <n v="5932.7400000000198"/>
    <n v="40389"/>
  </r>
  <r>
    <s v="Employee 1930"/>
    <x v="0"/>
    <s v="Boston"/>
    <s v="United States of America"/>
    <s v="Americas"/>
    <d v="2022-05-09T00:00:00"/>
    <d v="2022-12-01T00:00:00"/>
    <s v="Investments Platform"/>
    <s v="H"/>
    <s v="R"/>
    <s v="USD"/>
    <n v="227920.00000000006"/>
    <n v="0"/>
    <n v="1724999.9999999998"/>
    <n v="0"/>
    <n v="1724999.9999999998"/>
    <n v="0"/>
    <n v="0"/>
    <n v="0"/>
    <n v="0"/>
    <n v="0"/>
    <n v="1952919.9999999998"/>
    <s v="USD"/>
    <n v="252991.2000000001"/>
    <n v="505982.4000000002"/>
    <s v="&lt;1 Year"/>
    <n v="227920.00000000006"/>
    <n v="1952919.9999999998"/>
    <n v="252991.2000000001"/>
    <n v="505982.4000000002"/>
    <n v="0.11000000000000015"/>
    <n v="25071.200000000041"/>
    <n v="1724999.9999999998"/>
  </r>
  <r>
    <s v="Employee 1931"/>
    <x v="3"/>
    <s v="New York"/>
    <s v="United States of America"/>
    <s v="Americas"/>
    <d v="2022-04-04T00:00:00"/>
    <d v="2022-12-01T00:00:00"/>
    <s v="Client Businesses Platform"/>
    <s v="X"/>
    <s v="G"/>
    <s v="USD"/>
    <n v="158125"/>
    <n v="67551"/>
    <n v="0"/>
    <n v="0"/>
    <n v="67551"/>
    <n v="0"/>
    <n v="0"/>
    <n v="0"/>
    <n v="0"/>
    <n v="0"/>
    <n v="225676"/>
    <s v="USD"/>
    <n v="161287.5"/>
    <n v="391477.02"/>
    <s v="&lt;1 Year"/>
    <n v="158125"/>
    <n v="225676"/>
    <n v="161287.5"/>
    <n v="391477.02"/>
    <n v="0.02"/>
    <n v="3162.5"/>
    <n v="67551"/>
  </r>
  <r>
    <s v="Employee 1932"/>
    <x v="0"/>
    <s v="London"/>
    <s v="United Kingdom"/>
    <s v="EMEA"/>
    <d v="2022-04-04T00:00:00"/>
    <d v="2022-12-01T00:00:00"/>
    <s v="Client Businesses Platform"/>
    <s v="D"/>
    <s v="F"/>
    <s v="GBP"/>
    <n v="123420.00000000001"/>
    <n v="39600"/>
    <n v="0"/>
    <n v="0"/>
    <n v="39600"/>
    <n v="0"/>
    <n v="0"/>
    <n v="0"/>
    <n v="0"/>
    <n v="0"/>
    <n v="163020"/>
    <s v="GBP"/>
    <n v="140698.80000000002"/>
    <n v="326541.60000000003"/>
    <s v="&lt;1 Year"/>
    <n v="164228.82300933561"/>
    <n v="216922.563012331"/>
    <n v="187220.85823064263"/>
    <n v="434512.58006469999"/>
    <n v="0.14000000000000018"/>
    <n v="17278.800000000003"/>
    <n v="52693.740002995386"/>
  </r>
  <r>
    <s v="Employee 1933"/>
    <x v="3"/>
    <s v="New York"/>
    <s v="United States of America"/>
    <s v="Americas"/>
    <d v="2022-04-04T00:00:00"/>
    <d v="2022-12-01T00:00:00"/>
    <s v="Operating Platform"/>
    <s v="C"/>
    <s v="D"/>
    <s v="USD"/>
    <n v="130295.00000000001"/>
    <n v="4012.7999999999997"/>
    <n v="0"/>
    <n v="0"/>
    <n v="4012.7999999999997"/>
    <n v="0"/>
    <n v="0"/>
    <n v="0"/>
    <n v="0"/>
    <n v="0"/>
    <n v="134307.80000000002"/>
    <s v="USD"/>
    <n v="148536.30000000005"/>
    <n v="301647.1920000001"/>
    <s v="&lt;1 Year"/>
    <n v="130295.00000000001"/>
    <n v="134307.80000000002"/>
    <n v="148536.30000000005"/>
    <n v="301647.1920000001"/>
    <n v="0.14000000000000024"/>
    <n v="18241.300000000032"/>
    <n v="4012.8000000000029"/>
  </r>
  <r>
    <s v="Employee 1934"/>
    <x v="0"/>
    <s v="London"/>
    <s v="United Kingdom"/>
    <s v="EMEA"/>
    <d v="2022-04-04T00:00:00"/>
    <d v="2022-12-01T00:00:00"/>
    <s v="Investments Platform"/>
    <s v="M"/>
    <s v="Y"/>
    <s v="GBP"/>
    <n v="149160"/>
    <n v="204930.00000000003"/>
    <n v="411852"/>
    <n v="0"/>
    <n v="616782"/>
    <n v="0"/>
    <n v="0"/>
    <n v="0"/>
    <n v="0"/>
    <n v="0"/>
    <n v="765942"/>
    <s v="GBP"/>
    <n v="170042.40000000002"/>
    <n v="573705.00000000012"/>
    <s v="&lt;1 Year"/>
    <n v="198479.75401128261"/>
    <n v="1019200.7223579366"/>
    <n v="226266.91957286219"/>
    <n v="763400.55829339579"/>
    <n v="0.14000000000000004"/>
    <n v="20882.400000000023"/>
    <n v="820720.96834665397"/>
  </r>
  <r>
    <s v="Employee 1935"/>
    <x v="3"/>
    <s v="San Francisco"/>
    <s v="United States of America"/>
    <s v="Americas"/>
    <d v="2022-04-04T00:00:00"/>
    <d v="2022-12-01T00:00:00"/>
    <s v="Operating Platform"/>
    <s v="D"/>
    <s v="H"/>
    <s v="USD"/>
    <n v="184338.00000000003"/>
    <n v="45936.000000000007"/>
    <n v="0"/>
    <n v="0"/>
    <n v="45936.000000000007"/>
    <n v="0"/>
    <n v="0"/>
    <n v="0"/>
    <n v="0"/>
    <n v="0"/>
    <n v="230274.00000000003"/>
    <s v="USD"/>
    <n v="210145.32000000007"/>
    <n v="472657.68000000017"/>
    <s v="&lt;1 Year"/>
    <n v="184338.00000000003"/>
    <n v="230274.00000000003"/>
    <n v="210145.32000000007"/>
    <n v="472657.68000000017"/>
    <n v="0.14000000000000018"/>
    <n v="25807.320000000036"/>
    <n v="45936"/>
  </r>
  <r>
    <s v="Employee 1936"/>
    <x v="3"/>
    <s v="London"/>
    <s v="United Kingdom"/>
    <s v="EMEA"/>
    <d v="2022-04-11T00:00:00"/>
    <d v="2022-12-01T00:00:00"/>
    <s v="ETF and Index Investments Platform"/>
    <s v="N"/>
    <s v="X"/>
    <s v="GBP"/>
    <n v="114268.00000000001"/>
    <n v="35035"/>
    <n v="0"/>
    <n v="0"/>
    <n v="35035"/>
    <n v="0"/>
    <n v="0"/>
    <n v="0"/>
    <n v="0"/>
    <n v="0"/>
    <n v="149303"/>
    <s v="GBP"/>
    <n v="121124.08000000002"/>
    <n v="279385.26"/>
    <s v="&lt;1 Year"/>
    <n v="152050.71420864336"/>
    <n v="198670.03696129343"/>
    <n v="161173.75706116197"/>
    <n v="371763.99624013295"/>
    <n v="6.0000000000000081E-2"/>
    <n v="6856.0800000000017"/>
    <n v="46619.32275265007"/>
  </r>
  <r>
    <s v="Employee 1937"/>
    <x v="6"/>
    <s v="Edinburgh"/>
    <s v="United Kingdom"/>
    <s v="EMEA"/>
    <d v="2022-04-11T00:00:00"/>
    <d v="2022-12-01T00:00:00"/>
    <s v="Corporate and Risk Platform"/>
    <s v="P"/>
    <s v="V"/>
    <s v="GBP"/>
    <n v="31416.000000000004"/>
    <n v="3102.0000000000005"/>
    <n v="0"/>
    <n v="0"/>
    <n v="3102.0000000000005"/>
    <n v="0"/>
    <n v="0"/>
    <n v="0"/>
    <n v="0"/>
    <n v="0"/>
    <n v="34518.000000000007"/>
    <s v="GBP"/>
    <n v="32044.320000000003"/>
    <n v="67252.680000000008"/>
    <s v="&lt;1 Year"/>
    <n v="41803.700402376344"/>
    <n v="45931.376702610985"/>
    <n v="42639.774410423866"/>
    <n v="89489.778647087063"/>
    <n v="1.9999999999999896E-2"/>
    <n v="628.31999999999971"/>
    <n v="4127.6763002346415"/>
  </r>
  <r>
    <s v="Employee 1938"/>
    <x v="3"/>
    <s v="London"/>
    <s v="United Kingdom"/>
    <s v="EMEA"/>
    <d v="2022-04-11T00:00:00"/>
    <d v="2022-12-01T00:00:00"/>
    <s v="Operating Platform"/>
    <s v="E"/>
    <s v="J"/>
    <s v="GBP"/>
    <n v="110907.50000000003"/>
    <n v="15840"/>
    <n v="0"/>
    <n v="0"/>
    <n v="15840"/>
    <n v="0"/>
    <n v="0"/>
    <n v="0"/>
    <n v="0"/>
    <n v="0"/>
    <n v="126747.50000000003"/>
    <s v="GBP"/>
    <n v="117561.95000000004"/>
    <n v="251914.30000000008"/>
    <s v="&lt;1 Year"/>
    <n v="147579.06488338919"/>
    <n v="168656.56088458735"/>
    <n v="156433.80877639254"/>
    <n v="335209.76331405516"/>
    <n v="6.0000000000000012E-2"/>
    <n v="6654.4500000000116"/>
    <n v="21077.49600119816"/>
  </r>
  <r>
    <s v="Employee 1939"/>
    <x v="1"/>
    <s v="Edinburgh"/>
    <s v="United Kingdom"/>
    <s v="EMEA"/>
    <d v="2022-04-11T00:00:00"/>
    <d v="2022-12-01T00:00:00"/>
    <s v="Corporate and Risk Platform"/>
    <s v="H"/>
    <s v="R"/>
    <s v="GBP"/>
    <n v="31116.800000000007"/>
    <n v="2805.0000000000005"/>
    <n v="0"/>
    <n v="0"/>
    <n v="2805.0000000000005"/>
    <n v="0"/>
    <n v="0"/>
    <n v="0"/>
    <n v="0"/>
    <n v="0"/>
    <n v="33921.80000000001"/>
    <s v="GBP"/>
    <n v="32050.304000000007"/>
    <n v="66989.758000000016"/>
    <s v="&lt;1 Year"/>
    <n v="41405.569922353716"/>
    <n v="45138.043172565893"/>
    <n v="42647.737020024324"/>
    <n v="89139.921487767191"/>
    <n v="2.9999999999999923E-2"/>
    <n v="933.50400000000081"/>
    <n v="3732.4732502121769"/>
  </r>
  <r>
    <s v="Employee 194"/>
    <x v="4"/>
    <s v="Princeton"/>
    <s v="United States of America"/>
    <s v="Americas"/>
    <d v="2009-03-16T00:00:00"/>
    <d v="2022-12-01T00:00:00"/>
    <s v="Investments Platform"/>
    <s v="A"/>
    <s v="S"/>
    <s v="USD"/>
    <n v="240240.00000000003"/>
    <n v="297000"/>
    <n v="0"/>
    <n v="0"/>
    <n v="297000"/>
    <n v="0"/>
    <n v="0"/>
    <n v="0"/>
    <n v="0"/>
    <n v="0"/>
    <n v="537240"/>
    <s v="USD"/>
    <n v="254654.40000000005"/>
    <n v="824128.80000000016"/>
    <s v="&gt;5 Years"/>
    <n v="240240.00000000003"/>
    <n v="537240"/>
    <n v="254654.40000000005"/>
    <n v="824128.80000000016"/>
    <n v="6.0000000000000088E-2"/>
    <n v="14414.400000000023"/>
    <n v="297000"/>
  </r>
  <r>
    <s v="Employee 1940"/>
    <x v="0"/>
    <s v="San Francisco"/>
    <s v="United States of America"/>
    <s v="Americas"/>
    <d v="2022-04-18T00:00:00"/>
    <d v="2022-12-01T00:00:00"/>
    <s v="Operating Platform"/>
    <s v="H"/>
    <s v="E"/>
    <s v="USD"/>
    <n v="248600"/>
    <n v="100320.00000000001"/>
    <n v="0"/>
    <n v="0"/>
    <n v="100320.00000000001"/>
    <n v="0"/>
    <n v="0"/>
    <n v="0"/>
    <n v="0"/>
    <n v="0"/>
    <n v="348920"/>
    <s v="USD"/>
    <n v="253572"/>
    <n v="609470.4"/>
    <s v="&lt;1 Year"/>
    <n v="248600"/>
    <n v="348920"/>
    <n v="253572"/>
    <n v="609470.4"/>
    <n v="0.02"/>
    <n v="4972"/>
    <n v="100320"/>
  </r>
  <r>
    <s v="Employee 1941"/>
    <x v="5"/>
    <s v="San Francisco"/>
    <s v="United States of America"/>
    <s v="Americas"/>
    <d v="2022-04-19T00:00:00"/>
    <d v="2022-12-01T00:00:00"/>
    <s v="Operating Platform"/>
    <s v="D"/>
    <s v="R"/>
    <s v="USD"/>
    <n v="131098.00000000003"/>
    <n v="27104.000000000004"/>
    <n v="0"/>
    <n v="0"/>
    <n v="27104.000000000004"/>
    <n v="0"/>
    <n v="0"/>
    <n v="0"/>
    <n v="0"/>
    <n v="0"/>
    <n v="158202.00000000003"/>
    <s v="USD"/>
    <n v="148140.74000000002"/>
    <n v="326909"/>
    <s v="&lt;1 Year"/>
    <n v="131098.00000000003"/>
    <n v="158202.00000000003"/>
    <n v="148140.74000000002"/>
    <n v="326909"/>
    <n v="0.12999999999999989"/>
    <n v="17042.739999999991"/>
    <n v="27104"/>
  </r>
  <r>
    <s v="Employee 1942"/>
    <x v="3"/>
    <s v="San Francisco"/>
    <s v="United States of America"/>
    <s v="Americas"/>
    <d v="2022-05-02T00:00:00"/>
    <d v="2022-12-01T00:00:00"/>
    <s v="Operating Platform"/>
    <s v="R"/>
    <s v="M"/>
    <s v="USD"/>
    <n v="192456"/>
    <n v="47850.000000000007"/>
    <n v="0"/>
    <n v="0"/>
    <n v="47850.000000000007"/>
    <n v="0"/>
    <n v="0"/>
    <n v="0"/>
    <n v="0"/>
    <n v="0"/>
    <n v="240306"/>
    <s v="USD"/>
    <n v="196305.12"/>
    <n v="441417.24"/>
    <s v="&lt;1 Year"/>
    <n v="192456"/>
    <n v="240306"/>
    <n v="196305.12"/>
    <n v="441417.24"/>
    <n v="1.9999999999999976E-2"/>
    <n v="3849.1199999999953"/>
    <n v="47850"/>
  </r>
  <r>
    <s v="Employee 1943"/>
    <x v="0"/>
    <s v="London"/>
    <s v="United Kingdom"/>
    <s v="EMEA"/>
    <d v="2022-04-19T00:00:00"/>
    <d v="2022-12-01T00:00:00"/>
    <s v="ETF and Index Investments Platform"/>
    <s v="B"/>
    <s v="P"/>
    <s v="GBP"/>
    <n v="150480.00000000003"/>
    <n v="91080.000000000015"/>
    <n v="0"/>
    <n v="0"/>
    <n v="91080.000000000015"/>
    <n v="0"/>
    <n v="0"/>
    <n v="0"/>
    <n v="0"/>
    <n v="0"/>
    <n v="241560.00000000006"/>
    <s v="GBP"/>
    <n v="153489.60000000003"/>
    <n v="399880.80000000005"/>
    <s v="&lt;1 Year"/>
    <n v="200236.21201138248"/>
    <n v="321431.81401827192"/>
    <n v="204240.93625161014"/>
    <n v="532101.38655024744"/>
    <n v="2.0000000000000056E-2"/>
    <n v="3009.6000000000058"/>
    <n v="121195.60200688944"/>
  </r>
  <r>
    <s v="Employee 1944"/>
    <x v="3"/>
    <s v="San Francisco"/>
    <s v="United States of America"/>
    <s v="Americas"/>
    <d v="2022-05-16T00:00:00"/>
    <d v="2022-12-01T00:00:00"/>
    <s v="Client Businesses Platform"/>
    <s v="Q"/>
    <s v="Y"/>
    <s v="USD"/>
    <n v="168696"/>
    <n v="16269"/>
    <n v="0"/>
    <n v="0"/>
    <n v="16269"/>
    <n v="0"/>
    <n v="0"/>
    <n v="0"/>
    <n v="0"/>
    <n v="0"/>
    <n v="184965"/>
    <s v="USD"/>
    <n v="188939.52000000002"/>
    <n v="396100.32000000007"/>
    <s v="&lt;1 Year"/>
    <n v="168696"/>
    <n v="184965"/>
    <n v="188939.52000000002"/>
    <n v="396100.32000000007"/>
    <n v="0.12000000000000011"/>
    <n v="20243.520000000019"/>
    <n v="16269"/>
  </r>
  <r>
    <s v="Employee 1945"/>
    <x v="4"/>
    <s v="Edinburgh"/>
    <s v="United Kingdom"/>
    <s v="EMEA"/>
    <d v="2022-05-16T00:00:00"/>
    <d v="2022-12-01T00:00:00"/>
    <s v="Operating Platform"/>
    <s v="C"/>
    <s v="Y"/>
    <s v="GBP"/>
    <n v="186560"/>
    <n v="123310.00000000001"/>
    <n v="0"/>
    <n v="0"/>
    <n v="123310.00000000001"/>
    <n v="0"/>
    <n v="0"/>
    <n v="0"/>
    <n v="0"/>
    <n v="84000"/>
    <n v="393870"/>
    <s v="GBP"/>
    <n v="203350.40000000002"/>
    <n v="541108.70000000007"/>
    <s v="&lt;1 Year"/>
    <n v="248246.06401411159"/>
    <n v="524103.11552979267"/>
    <n v="270588.20977538166"/>
    <n v="720026.29169593006"/>
    <n v="9.0000000000000135E-2"/>
    <n v="16790.400000000023"/>
    <n v="275857.05151568109"/>
  </r>
  <r>
    <s v="Employee 1946"/>
    <x v="6"/>
    <s v="Edinburgh"/>
    <s v="United Kingdom"/>
    <s v="EMEA"/>
    <d v="2022-04-25T00:00:00"/>
    <d v="2022-12-01T00:00:00"/>
    <s v="Corporate and Risk Platform"/>
    <s v="S"/>
    <s v="D"/>
    <s v="GBP"/>
    <n v="21621.600000000002"/>
    <n v="1012"/>
    <n v="0"/>
    <n v="0"/>
    <n v="1012"/>
    <n v="0"/>
    <n v="0"/>
    <n v="0"/>
    <n v="0"/>
    <n v="0"/>
    <n v="22633.600000000002"/>
    <s v="GBP"/>
    <n v="22486.464000000004"/>
    <n v="46025.40800000001"/>
    <s v="&lt;1 Year"/>
    <n v="28770.782041635481"/>
    <n v="30117.399841712031"/>
    <n v="29921.613323300902"/>
    <n v="61243.70915868142"/>
    <n v="4.0000000000000084E-2"/>
    <n v="864.8640000000014"/>
    <n v="1346.6178000765503"/>
  </r>
  <r>
    <s v="Employee 1947"/>
    <x v="3"/>
    <s v="London"/>
    <s v="United Kingdom"/>
    <s v="EMEA"/>
    <d v="2022-04-25T00:00:00"/>
    <d v="2022-12-01T00:00:00"/>
    <s v="Investments Platform"/>
    <s v="J"/>
    <s v="R"/>
    <s v="GBP"/>
    <n v="92400"/>
    <n v="7623.0000000000009"/>
    <n v="0"/>
    <n v="0"/>
    <n v="7623.0000000000009"/>
    <n v="0"/>
    <n v="0"/>
    <n v="0"/>
    <n v="0"/>
    <n v="0"/>
    <n v="100023"/>
    <s v="GBP"/>
    <n v="103488.00000000001"/>
    <n v="215513.76000000004"/>
    <s v="&lt;1 Year"/>
    <n v="122952.06000698922"/>
    <n v="133095.60495756584"/>
    <n v="137706.30720782795"/>
    <n v="286773.38476030173"/>
    <n v="0.12000000000000016"/>
    <n v="11088.000000000015"/>
    <n v="10143.544950576616"/>
  </r>
  <r>
    <s v="Employee 1948"/>
    <x v="3"/>
    <s v="London"/>
    <s v="United Kingdom"/>
    <s v="EMEA"/>
    <d v="2022-05-02T00:00:00"/>
    <d v="2022-12-01T00:00:00"/>
    <s v="Investments Platform"/>
    <s v="D"/>
    <s v="V"/>
    <s v="GBP"/>
    <n v="81153.600000000006"/>
    <n v="5837.7000000000007"/>
    <n v="0"/>
    <n v="0"/>
    <n v="5837.7000000000007"/>
    <n v="0"/>
    <n v="0"/>
    <n v="0"/>
    <n v="0"/>
    <n v="0"/>
    <n v="86991.3"/>
    <s v="GBP"/>
    <n v="85211.280000000013"/>
    <n v="176552.14500000002"/>
    <s v="&lt;1 Year"/>
    <n v="107987.03784613854"/>
    <n v="115754.97335158011"/>
    <n v="113386.38973844548"/>
    <n v="234929.11175760461"/>
    <n v="5.0000000000000072E-2"/>
    <n v="4057.6800000000076"/>
    <n v="7767.9355054415646"/>
  </r>
  <r>
    <s v="Employee 1949"/>
    <x v="4"/>
    <s v="London"/>
    <s v="United Kingdom"/>
    <s v="EMEA"/>
    <d v="2022-05-02T00:00:00"/>
    <d v="2022-12-01T00:00:00"/>
    <s v="Investments Platform"/>
    <s v="W"/>
    <s v="I"/>
    <s v="GBP"/>
    <n v="145475"/>
    <n v="227040.00000000003"/>
    <n v="54260.34"/>
    <n v="0"/>
    <n v="281300.34000000003"/>
    <n v="0"/>
    <n v="0"/>
    <n v="0"/>
    <n v="0"/>
    <n v="0"/>
    <n v="426775.34"/>
    <s v="GBP"/>
    <n v="151294"/>
    <n v="538709.60000000009"/>
    <s v="&lt;1 Year"/>
    <n v="193576.30876100386"/>
    <n v="567888.60620328167"/>
    <n v="201319.36111144401"/>
    <n v="716833.92928074859"/>
    <n v="3.9999999999999973E-2"/>
    <n v="5819"/>
    <n v="374312.29744227778"/>
  </r>
  <r>
    <s v="Employee 195"/>
    <x v="4"/>
    <s v="Philadelphia"/>
    <s v="United States of America"/>
    <s v="Americas"/>
    <d v="2009-03-16T00:00:00"/>
    <d v="2022-12-01T00:00:00"/>
    <s v="Investments Platform"/>
    <s v="B"/>
    <s v="O"/>
    <s v="USD"/>
    <n v="251680.00000000003"/>
    <n v="337036.70000000007"/>
    <n v="0"/>
    <n v="0"/>
    <n v="337036.70000000007"/>
    <n v="0"/>
    <n v="0"/>
    <n v="0"/>
    <n v="0"/>
    <n v="0"/>
    <n v="588716.70000000007"/>
    <s v="USD"/>
    <n v="289432"/>
    <n v="966456.20500000007"/>
    <s v="&gt;5 Years"/>
    <n v="251680.00000000003"/>
    <n v="588716.70000000007"/>
    <n v="289432"/>
    <n v="966456.20500000007"/>
    <n v="0.14999999999999986"/>
    <n v="37751.999999999971"/>
    <n v="337036.70000000007"/>
  </r>
  <r>
    <s v="Employee 1950"/>
    <x v="0"/>
    <s v="London"/>
    <s v="United Kingdom"/>
    <s v="EMEA"/>
    <d v="2022-05-02T00:00:00"/>
    <d v="2022-12-01T00:00:00"/>
    <s v="ETF and Index Investments Platform"/>
    <s v="D"/>
    <s v="S"/>
    <s v="GBP"/>
    <n v="117612.00000000003"/>
    <n v="84084"/>
    <n v="0"/>
    <n v="0"/>
    <n v="84084"/>
    <n v="0"/>
    <n v="0"/>
    <n v="0"/>
    <n v="0"/>
    <n v="0"/>
    <n v="201696.00000000003"/>
    <s v="GBP"/>
    <n v="125844.84000000004"/>
    <n v="341659.56000000006"/>
    <s v="&lt;1 Year"/>
    <n v="156500.40780889633"/>
    <n v="268386.78241525649"/>
    <n v="167455.43635551908"/>
    <n v="454629.29353984352"/>
    <n v="7.0000000000000048E-2"/>
    <n v="8232.8400000000111"/>
    <n v="111886.37460636016"/>
  </r>
  <r>
    <s v="Employee 1951"/>
    <x v="0"/>
    <s v="London"/>
    <s v="United Kingdom"/>
    <s v="EMEA"/>
    <d v="2022-05-02T00:00:00"/>
    <d v="2022-12-01T00:00:00"/>
    <s v="Investments Platform"/>
    <s v="L"/>
    <s v="Z"/>
    <s v="GBP"/>
    <n v="136620.00000000003"/>
    <n v="114840"/>
    <n v="0"/>
    <n v="0"/>
    <n v="114840"/>
    <n v="0"/>
    <n v="0"/>
    <n v="0"/>
    <n v="0"/>
    <n v="0"/>
    <n v="251460.00000000003"/>
    <s v="GBP"/>
    <n v="147549.60000000003"/>
    <n v="419126.40000000008"/>
    <s v="&lt;1 Year"/>
    <n v="181793.40301033409"/>
    <n v="334605.2490190207"/>
    <n v="196336.87525116085"/>
    <n v="557710.5441917032"/>
    <n v="8.0000000000000154E-2"/>
    <n v="10929.600000000006"/>
    <n v="152811.84600868661"/>
  </r>
  <r>
    <s v="Employee 1952"/>
    <x v="3"/>
    <s v="Wilmington"/>
    <s v="United States of America"/>
    <s v="Americas"/>
    <d v="2022-05-02T00:00:00"/>
    <d v="2022-12-01T00:00:00"/>
    <s v="Operating Platform"/>
    <s v="C"/>
    <s v="O"/>
    <s v="USD"/>
    <n v="145518.01"/>
    <n v="2024"/>
    <n v="0"/>
    <n v="0"/>
    <n v="2024"/>
    <n v="0"/>
    <n v="0"/>
    <n v="0"/>
    <n v="0"/>
    <n v="0"/>
    <n v="147542.01"/>
    <s v="USD"/>
    <n v="157159.45080000002"/>
    <n v="316504.82160000002"/>
    <s v="&lt;1 Year"/>
    <n v="145518.01"/>
    <n v="147542.01"/>
    <n v="157159.45080000002"/>
    <n v="316504.82160000002"/>
    <n v="8.0000000000000071E-2"/>
    <n v="11641.440800000011"/>
    <n v="2024"/>
  </r>
  <r>
    <s v="Employee 1953"/>
    <x v="3"/>
    <s v="San Francisco"/>
    <s v="United States of America"/>
    <s v="Americas"/>
    <d v="2022-05-03T00:00:00"/>
    <d v="2022-12-01T00:00:00"/>
    <s v="Operating Platform"/>
    <s v="Z"/>
    <s v="U"/>
    <s v="USD"/>
    <n v="191224.00000000003"/>
    <n v="34056"/>
    <n v="0"/>
    <n v="0"/>
    <n v="34056"/>
    <n v="0"/>
    <n v="0"/>
    <n v="0"/>
    <n v="0"/>
    <n v="0"/>
    <n v="225280.00000000003"/>
    <s v="USD"/>
    <n v="216083.12000000002"/>
    <n v="470649.52"/>
    <s v="&lt;1 Year"/>
    <n v="191224.00000000003"/>
    <n v="225280.00000000003"/>
    <n v="216083.12000000002"/>
    <n v="470649.52"/>
    <n v="0.12999999999999995"/>
    <n v="24859.119999999995"/>
    <n v="34056"/>
  </r>
  <r>
    <s v="Employee 1954"/>
    <x v="0"/>
    <s v="San Francisco"/>
    <s v="United States of America"/>
    <s v="Americas"/>
    <d v="2022-05-03T00:00:00"/>
    <d v="2022-12-01T00:00:00"/>
    <s v="Corporate and Risk Platform"/>
    <s v="E"/>
    <s v="R"/>
    <s v="USD"/>
    <n v="151770.29999999999"/>
    <n v="45738.000000000007"/>
    <n v="0"/>
    <n v="0"/>
    <n v="45738.000000000007"/>
    <n v="0"/>
    <n v="0"/>
    <n v="0"/>
    <n v="0"/>
    <n v="0"/>
    <n v="197508.3"/>
    <s v="USD"/>
    <n v="166947.32999999999"/>
    <n v="384206.45999999996"/>
    <s v="&lt;1 Year"/>
    <n v="151770.29999999999"/>
    <n v="197508.3"/>
    <n v="166947.32999999999"/>
    <n v="384206.45999999996"/>
    <n v="0.1"/>
    <n v="15177.029999999999"/>
    <n v="45738"/>
  </r>
  <r>
    <s v="Employee 1955"/>
    <x v="4"/>
    <s v="New York"/>
    <s v="United States of America"/>
    <s v="Americas"/>
    <d v="2022-05-03T00:00:00"/>
    <d v="2022-12-01T00:00:00"/>
    <s v="Corporate and Risk Platform"/>
    <s v="D"/>
    <s v="R"/>
    <s v="USD"/>
    <n v="244420.00000000003"/>
    <n v="341275.00000000006"/>
    <n v="0"/>
    <n v="0"/>
    <n v="341275.00000000006"/>
    <n v="0"/>
    <n v="0"/>
    <n v="0"/>
    <n v="0"/>
    <n v="0"/>
    <n v="585695.00000000012"/>
    <s v="USD"/>
    <n v="251752.60000000003"/>
    <n v="855018.45000000019"/>
    <s v="&lt;1 Year"/>
    <n v="244420.00000000003"/>
    <n v="585695.00000000012"/>
    <n v="251752.60000000003"/>
    <n v="855018.45000000019"/>
    <n v="3.000000000000002E-2"/>
    <n v="7332.6000000000058"/>
    <n v="341275.00000000012"/>
  </r>
  <r>
    <s v="Employee 1956"/>
    <x v="3"/>
    <s v="Tokyo"/>
    <s v="Japan"/>
    <s v="Asia-Pacific"/>
    <d v="2022-05-09T00:00:00"/>
    <d v="2022-12-01T00:00:00"/>
    <s v="Client Businesses Platform"/>
    <s v="U"/>
    <s v="K"/>
    <s v="JPY"/>
    <n v="16351962.000000004"/>
    <n v="6311250.0000000009"/>
    <n v="0"/>
    <n v="0"/>
    <n v="6311250.0000000009"/>
    <n v="0"/>
    <n v="0"/>
    <n v="0"/>
    <n v="0"/>
    <n v="0"/>
    <n v="22663212.000000004"/>
    <s v="JPY"/>
    <n v="17823638.580000006"/>
    <n v="42526539.660000011"/>
    <s v="&lt;1 Year"/>
    <n v="150508.18721524233"/>
    <n v="208598.75742095819"/>
    <n v="164053.92406461417"/>
    <n v="391426.5696534586"/>
    <n v="9.0000000000000191E-2"/>
    <n v="1471676.5800000019"/>
    <n v="58090.570205715863"/>
  </r>
  <r>
    <s v="Employee 1957"/>
    <x v="3"/>
    <s v="San Francisco"/>
    <s v="United States of America"/>
    <s v="Americas"/>
    <d v="2022-05-09T00:00:00"/>
    <d v="2022-12-01T00:00:00"/>
    <s v="Operating Platform"/>
    <s v="H"/>
    <s v="R"/>
    <s v="USD"/>
    <n v="156773.21"/>
    <n v="17138"/>
    <n v="0"/>
    <n v="0"/>
    <n v="17138"/>
    <n v="0"/>
    <n v="0"/>
    <n v="0"/>
    <n v="0"/>
    <n v="0"/>
    <n v="173911.21"/>
    <s v="USD"/>
    <n v="166179.60260000001"/>
    <n v="350525.48520000005"/>
    <s v="&lt;1 Year"/>
    <n v="156773.21"/>
    <n v="173911.21"/>
    <n v="166179.60260000001"/>
    <n v="350525.48520000005"/>
    <n v="6.0000000000000137E-2"/>
    <n v="9406.392600000021"/>
    <n v="17138"/>
  </r>
  <r>
    <s v="Employee 1958"/>
    <x v="0"/>
    <s v="Edinburgh"/>
    <s v="United Kingdom"/>
    <s v="EMEA"/>
    <d v="2022-05-03T00:00:00"/>
    <d v="2022-12-01T00:00:00"/>
    <s v="Operating Platform"/>
    <s v="F"/>
    <s v="O"/>
    <s v="GBP"/>
    <n v="116220.5"/>
    <n v="31817.5"/>
    <n v="0"/>
    <n v="0"/>
    <n v="31817.5"/>
    <n v="0"/>
    <n v="0"/>
    <n v="0"/>
    <n v="0"/>
    <n v="0"/>
    <n v="148038"/>
    <s v="GBP"/>
    <n v="120869.32"/>
    <n v="274828.84000000003"/>
    <s v="&lt;1 Year"/>
    <n v="154648.80833379104"/>
    <n v="196986.76471119773"/>
    <n v="160834.76066714269"/>
    <n v="365700.99596678832"/>
    <n v="4.0000000000000091E-2"/>
    <n v="4648.820000000007"/>
    <n v="42337.956377406692"/>
  </r>
  <r>
    <s v="Employee 1959"/>
    <x v="3"/>
    <s v="San Francisco"/>
    <s v="United States of America"/>
    <s v="Americas"/>
    <d v="2022-05-16T00:00:00"/>
    <d v="2022-12-01T00:00:00"/>
    <s v="Client Businesses Platform"/>
    <s v="T"/>
    <s v="A"/>
    <s v="USD"/>
    <n v="156651"/>
    <n v="9350"/>
    <n v="0"/>
    <n v="0"/>
    <n v="9350"/>
    <n v="0"/>
    <n v="0"/>
    <n v="0"/>
    <n v="0"/>
    <n v="0"/>
    <n v="166001"/>
    <s v="USD"/>
    <n v="169183.08000000002"/>
    <n v="348464.16000000003"/>
    <s v="&lt;1 Year"/>
    <n v="156651"/>
    <n v="166001"/>
    <n v="169183.08000000002"/>
    <n v="348464.16000000003"/>
    <n v="8.0000000000000099E-2"/>
    <n v="12532.080000000016"/>
    <n v="9350"/>
  </r>
  <r>
    <s v="Employee 196"/>
    <x v="3"/>
    <s v="Princeton"/>
    <s v="United States of America"/>
    <s v="Americas"/>
    <d v="2009-03-16T00:00:00"/>
    <d v="2022-12-01T00:00:00"/>
    <s v="Regional Platform"/>
    <s v="R"/>
    <s v="A"/>
    <s v="USD"/>
    <n v="140778.00000000003"/>
    <n v="37345"/>
    <n v="0"/>
    <n v="0"/>
    <n v="37345"/>
    <n v="0"/>
    <n v="0"/>
    <n v="0"/>
    <n v="0"/>
    <n v="0"/>
    <n v="178123.00000000003"/>
    <s v="USD"/>
    <n v="159079.14000000001"/>
    <n v="360358.13"/>
    <s v="&gt;5 Years"/>
    <n v="140778.00000000003"/>
    <n v="178123.00000000003"/>
    <n v="159079.14000000001"/>
    <n v="360358.13"/>
    <n v="0.12999999999999987"/>
    <n v="18301.139999999985"/>
    <n v="37345"/>
  </r>
  <r>
    <s v="Employee 1960"/>
    <x v="4"/>
    <s v="Singapore"/>
    <s v="Singapore"/>
    <s v="Asia-Pacific"/>
    <d v="2022-05-09T00:00:00"/>
    <d v="2022-12-01T00:00:00"/>
    <s v="Operating Platform"/>
    <s v="X"/>
    <s v="I"/>
    <s v="SGD"/>
    <n v="353100"/>
    <n v="334620.00000000006"/>
    <n v="0"/>
    <n v="0"/>
    <n v="334620.00000000006"/>
    <n v="0"/>
    <n v="0"/>
    <n v="0"/>
    <n v="0"/>
    <n v="0"/>
    <n v="687720"/>
    <s v="SGD"/>
    <n v="377817"/>
    <n v="1113677.4000000001"/>
    <s v="&lt;1 Year"/>
    <n v="264009.86952783278"/>
    <n v="514202.40008972294"/>
    <n v="282490.56039478112"/>
    <n v="832687.12849078479"/>
    <n v="7.0000000000000159E-2"/>
    <n v="24717"/>
    <n v="250192.53056189016"/>
  </r>
  <r>
    <s v="Employee 1961"/>
    <x v="3"/>
    <s v="San Francisco"/>
    <s v="United States of America"/>
    <s v="Americas"/>
    <d v="2022-05-04T00:00:00"/>
    <d v="2022-12-01T00:00:00"/>
    <s v="Client Businesses Platform"/>
    <s v="O"/>
    <s v="L"/>
    <s v="USD"/>
    <n v="170290.99999999997"/>
    <n v="0"/>
    <n v="0"/>
    <n v="0"/>
    <n v="0"/>
    <n v="0"/>
    <n v="0"/>
    <n v="0"/>
    <n v="0"/>
    <n v="0"/>
    <n v="170290.99999999997"/>
    <s v="USD"/>
    <n v="190725.91999999998"/>
    <n v="381451.83999999997"/>
    <s v="&lt;1 Year"/>
    <n v="170290.99999999997"/>
    <n v="170290.99999999997"/>
    <n v="190725.91999999998"/>
    <n v="381451.83999999997"/>
    <n v="0.12000000000000009"/>
    <n v="20434.920000000013"/>
    <n v="0"/>
  </r>
  <r>
    <s v="Employee 1962"/>
    <x v="0"/>
    <s v="New York"/>
    <s v="United States of America"/>
    <s v="Americas"/>
    <d v="2022-05-09T00:00:00"/>
    <d v="2022-12-01T00:00:00"/>
    <s v="Investments Platform"/>
    <s v="F"/>
    <s v="U"/>
    <s v="USD"/>
    <n v="201960.00000000003"/>
    <n v="633600"/>
    <n v="0"/>
    <n v="0"/>
    <n v="633600"/>
    <n v="0"/>
    <n v="0"/>
    <n v="0"/>
    <n v="0"/>
    <n v="0"/>
    <n v="835560"/>
    <s v="USD"/>
    <n v="214077.60000000003"/>
    <n v="1099771.2000000002"/>
    <s v="&lt;1 Year"/>
    <n v="201960.00000000003"/>
    <n v="835560"/>
    <n v="214077.60000000003"/>
    <n v="1099771.2000000002"/>
    <n v="6.0000000000000019E-2"/>
    <n v="12117.600000000006"/>
    <n v="633600"/>
  </r>
  <r>
    <s v="Employee 1963"/>
    <x v="1"/>
    <s v="Edinburgh"/>
    <s v="United Kingdom"/>
    <s v="EMEA"/>
    <d v="2022-05-09T00:00:00"/>
    <d v="2022-12-01T00:00:00"/>
    <s v="Corporate and Risk Platform"/>
    <s v="H"/>
    <s v="A"/>
    <s v="GBP"/>
    <n v="19670.547599999998"/>
    <n v="0"/>
    <n v="0"/>
    <n v="0"/>
    <n v="0"/>
    <n v="0"/>
    <n v="0"/>
    <n v="0"/>
    <n v="0"/>
    <n v="0"/>
    <n v="19670.547599999998"/>
    <s v="GBP"/>
    <n v="19867.253075999997"/>
    <n v="39734.506151999994"/>
    <s v="&lt;1 Year"/>
    <n v="26174.614165427894"/>
    <n v="26174.614165427894"/>
    <n v="26436.360307082174"/>
    <n v="52872.720614164347"/>
    <n v="1.0000000000000009E-2"/>
    <n v="196.70547599999918"/>
    <n v="0"/>
  </r>
  <r>
    <s v="Employee 1964"/>
    <x v="3"/>
    <s v="London"/>
    <s v="United Kingdom"/>
    <s v="EMEA"/>
    <d v="2022-05-09T00:00:00"/>
    <d v="2022-12-01T00:00:00"/>
    <s v="Operating Platform"/>
    <s v="A"/>
    <s v="J"/>
    <s v="GBP"/>
    <n v="132979.00000000003"/>
    <n v="22264.000000000004"/>
    <n v="0"/>
    <n v="0"/>
    <n v="22264.000000000004"/>
    <n v="0"/>
    <n v="0"/>
    <n v="0"/>
    <n v="0"/>
    <n v="0"/>
    <n v="155243.00000000003"/>
    <s v="GBP"/>
    <n v="142287.53000000003"/>
    <n v="308397.54000000004"/>
    <s v="&lt;1 Year"/>
    <n v="176948.5063600587"/>
    <n v="206574.09796174275"/>
    <n v="189334.90180526281"/>
    <n v="410369.1866243275"/>
    <n v="6.9999999999999993E-2"/>
    <n v="9308.5299999999988"/>
    <n v="29625.591601684049"/>
  </r>
  <r>
    <s v="Employee 1965"/>
    <x v="3"/>
    <s v="San Francisco"/>
    <s v="United States of America"/>
    <s v="Americas"/>
    <d v="2022-05-30T00:00:00"/>
    <d v="2022-12-01T00:00:00"/>
    <s v="Corporate and Risk Platform"/>
    <s v="I"/>
    <s v="D"/>
    <s v="USD"/>
    <n v="171131.40000000002"/>
    <n v="32384"/>
    <n v="0"/>
    <n v="0"/>
    <n v="32384"/>
    <n v="0"/>
    <n v="0"/>
    <n v="0"/>
    <n v="0"/>
    <n v="0"/>
    <n v="203515.40000000002"/>
    <s v="USD"/>
    <n v="186533.22600000005"/>
    <n v="408365.0120000001"/>
    <s v="&lt;1 Year"/>
    <n v="171131.40000000002"/>
    <n v="203515.40000000002"/>
    <n v="186533.22600000005"/>
    <n v="408365.0120000001"/>
    <n v="9.0000000000000163E-2"/>
    <n v="15401.82600000003"/>
    <n v="32384"/>
  </r>
  <r>
    <s v="Employee 1966"/>
    <x v="0"/>
    <s v="New York"/>
    <s v="United States of America"/>
    <s v="Americas"/>
    <d v="2022-05-09T00:00:00"/>
    <d v="2022-12-01T00:00:00"/>
    <s v="Corporate and Risk Platform"/>
    <s v="Z"/>
    <s v="V"/>
    <s v="USD"/>
    <n v="201960.00000000006"/>
    <n v="153120"/>
    <n v="0"/>
    <n v="0"/>
    <n v="153120"/>
    <n v="0"/>
    <n v="0"/>
    <n v="0"/>
    <n v="0"/>
    <n v="0"/>
    <n v="355080.00000000006"/>
    <s v="USD"/>
    <n v="232254.00000000006"/>
    <n v="640596.00000000012"/>
    <s v="&lt;1 Year"/>
    <n v="201960.00000000006"/>
    <n v="355080.00000000006"/>
    <n v="232254.00000000006"/>
    <n v="640596.00000000012"/>
    <n v="0.14999999999999997"/>
    <n v="30294"/>
    <n v="153120"/>
  </r>
  <r>
    <s v="Employee 1967"/>
    <x v="7"/>
    <s v="San Francisco"/>
    <s v="United States of America"/>
    <s v="Americas"/>
    <d v="2022-05-09T00:00:00"/>
    <d v="2022-12-01T00:00:00"/>
    <s v="Client Businesses Platform"/>
    <s v="H"/>
    <s v="H"/>
    <s v="USD"/>
    <n v="109696.12500000001"/>
    <n v="15675"/>
    <n v="0"/>
    <n v="0"/>
    <n v="15675"/>
    <n v="0"/>
    <n v="68"/>
    <n v="0"/>
    <n v="68"/>
    <n v="0"/>
    <n v="125439.12500000001"/>
    <s v="USD"/>
    <n v="115180.93125000002"/>
    <n v="246820.61250000005"/>
    <s v="&lt;1 Year"/>
    <n v="109696.12500000001"/>
    <n v="125439.12500000001"/>
    <n v="115180.93125000002"/>
    <n v="246820.61250000005"/>
    <n v="5.0000000000000072E-2"/>
    <n v="5484.8062500000087"/>
    <n v="15743"/>
  </r>
  <r>
    <s v="Employee 1968"/>
    <x v="4"/>
    <s v="New York"/>
    <s v="United States of America"/>
    <s v="Americas"/>
    <d v="2022-05-09T00:00:00"/>
    <d v="2022-12-01T00:00:00"/>
    <s v="Investments Platform"/>
    <s v="L"/>
    <s v="E"/>
    <s v="USD"/>
    <n v="251790.00000000006"/>
    <n v="851400.00000000012"/>
    <n v="0"/>
    <n v="0"/>
    <n v="851400.00000000012"/>
    <n v="0"/>
    <n v="0"/>
    <n v="0"/>
    <n v="0"/>
    <n v="0"/>
    <n v="1103190.0000000002"/>
    <s v="USD"/>
    <n v="282004.8000000001"/>
    <n v="1517577.6000000003"/>
    <s v="&lt;1 Year"/>
    <n v="251790.00000000006"/>
    <n v="1103190.0000000002"/>
    <n v="282004.8000000001"/>
    <n v="1517577.6000000003"/>
    <n v="0.12000000000000016"/>
    <n v="30214.800000000047"/>
    <n v="851400.00000000023"/>
  </r>
  <r>
    <s v="Employee 1969"/>
    <x v="0"/>
    <s v="London"/>
    <s v="United Kingdom"/>
    <s v="EMEA"/>
    <d v="2022-05-09T00:00:00"/>
    <d v="2022-12-01T00:00:00"/>
    <s v="Operating Platform"/>
    <s v="S"/>
    <s v="L"/>
    <s v="GBP"/>
    <n v="134090.00000000003"/>
    <n v="76032"/>
    <n v="0"/>
    <n v="0"/>
    <n v="76032"/>
    <n v="0"/>
    <n v="0"/>
    <n v="0"/>
    <n v="0"/>
    <n v="0"/>
    <n v="210122.00000000003"/>
    <s v="GBP"/>
    <n v="152862.60000000006"/>
    <n v="392401.68000000017"/>
    <s v="&lt;1 Year"/>
    <n v="178426.85851014275"/>
    <n v="279598.83931589389"/>
    <n v="203406.61870156275"/>
    <n v="522149.29552168184"/>
    <n v="0.14000000000000012"/>
    <n v="18772.600000000035"/>
    <n v="101171.98080575114"/>
  </r>
  <r>
    <s v="Employee 197"/>
    <x v="0"/>
    <s v="Singapore"/>
    <s v="Singapore"/>
    <s v="Asia-Pacific"/>
    <d v="2009-03-19T00:00:00"/>
    <d v="2022-12-01T00:00:00"/>
    <s v="Corporate and Risk Platform"/>
    <s v="G"/>
    <s v="D"/>
    <s v="SGD"/>
    <n v="219839.40000000005"/>
    <n v="36263.699999999997"/>
    <n v="0"/>
    <n v="0"/>
    <n v="36263.699999999997"/>
    <n v="0"/>
    <n v="0"/>
    <n v="0"/>
    <n v="0"/>
    <n v="0"/>
    <n v="256103.10000000003"/>
    <s v="SGD"/>
    <n v="239624.94600000008"/>
    <n v="518777.32500000019"/>
    <s v="&gt;5 Years"/>
    <n v="164372.05129163709"/>
    <n v="191486.11163034133"/>
    <n v="179165.53590788445"/>
    <n v="387885.39758495655"/>
    <n v="9.0000000000000108E-2"/>
    <n v="19785.546000000031"/>
    <n v="27114.060338704236"/>
  </r>
  <r>
    <s v="Employee 1970"/>
    <x v="3"/>
    <s v="San Francisco"/>
    <s v="United States of America"/>
    <s v="Americas"/>
    <d v="2022-05-17T00:00:00"/>
    <d v="2022-12-01T00:00:00"/>
    <s v="Operating Platform"/>
    <s v="F"/>
    <s v="Y"/>
    <s v="USD"/>
    <n v="199077.78000000006"/>
    <n v="34408"/>
    <n v="0"/>
    <n v="0"/>
    <n v="34408"/>
    <n v="0"/>
    <n v="0"/>
    <n v="0"/>
    <n v="0"/>
    <n v="0"/>
    <n v="233485.78000000006"/>
    <s v="USD"/>
    <n v="220976.33580000009"/>
    <n v="480145.55160000012"/>
    <s v="&lt;1 Year"/>
    <n v="199077.78000000006"/>
    <n v="233485.78000000006"/>
    <n v="220976.33580000009"/>
    <n v="480145.55160000012"/>
    <n v="0.11000000000000013"/>
    <n v="21898.555800000031"/>
    <n v="34408"/>
  </r>
  <r>
    <s v="Employee 1971"/>
    <x v="3"/>
    <s v="San Francisco"/>
    <s v="United States of America"/>
    <s v="Americas"/>
    <d v="2022-05-23T00:00:00"/>
    <d v="2022-12-01T00:00:00"/>
    <s v="ETF and Index Investments Platform"/>
    <s v="R"/>
    <s v="H"/>
    <s v="USD"/>
    <n v="155870"/>
    <n v="32670"/>
    <n v="0"/>
    <n v="0"/>
    <n v="32670"/>
    <n v="0"/>
    <n v="0"/>
    <n v="0"/>
    <n v="0"/>
    <n v="0"/>
    <n v="188540"/>
    <s v="USD"/>
    <n v="160546.1"/>
    <n v="354742.30000000005"/>
    <s v="&lt;1 Year"/>
    <n v="155870"/>
    <n v="188540"/>
    <n v="160546.1"/>
    <n v="354742.30000000005"/>
    <n v="3.0000000000000037E-2"/>
    <n v="4676.1000000000058"/>
    <n v="32670"/>
  </r>
  <r>
    <s v="Employee 1972"/>
    <x v="3"/>
    <s v="Tokyo"/>
    <s v="Japan"/>
    <s v="Asia-Pacific"/>
    <d v="2022-05-16T00:00:00"/>
    <d v="2022-12-01T00:00:00"/>
    <s v="Operating Platform"/>
    <s v="U"/>
    <s v="Y"/>
    <s v="JPY"/>
    <n v="19562400.000000004"/>
    <n v="4593600"/>
    <n v="0"/>
    <n v="0"/>
    <n v="4593600"/>
    <n v="0"/>
    <n v="0"/>
    <n v="0"/>
    <n v="0"/>
    <n v="0"/>
    <n v="24156000.000000004"/>
    <s v="JPY"/>
    <n v="19758024.000000004"/>
    <n v="44155584.000000007"/>
    <s v="&lt;1 Year"/>
    <n v="180057.98702195229"/>
    <n v="222338.80988540663"/>
    <n v="181858.5668921718"/>
    <n v="406420.76487643248"/>
    <n v="9.9999999999999672E-3"/>
    <n v="195624"/>
    <n v="42280.822863454348"/>
  </r>
  <r>
    <s v="Employee 1973"/>
    <x v="4"/>
    <s v="San Francisco"/>
    <s v="United States of America"/>
    <s v="Americas"/>
    <d v="2022-05-31T00:00:00"/>
    <d v="2022-12-01T00:00:00"/>
    <s v="Investments Platform"/>
    <s v="Y"/>
    <s v="G"/>
    <s v="USD"/>
    <n v="275880.00000000006"/>
    <n v="0"/>
    <n v="3224000"/>
    <n v="0"/>
    <n v="3224000"/>
    <n v="0"/>
    <n v="0"/>
    <n v="0"/>
    <n v="0"/>
    <n v="550000"/>
    <n v="4049880"/>
    <s v="USD"/>
    <n v="317262.00000000006"/>
    <n v="634524.00000000012"/>
    <s v="&lt;1 Year"/>
    <n v="275880.00000000006"/>
    <n v="4049880"/>
    <n v="317262.00000000006"/>
    <n v="634524.00000000012"/>
    <n v="0.14999999999999997"/>
    <n v="41382"/>
    <n v="3774000"/>
  </r>
  <r>
    <s v="Employee 1974"/>
    <x v="3"/>
    <s v="Seattle"/>
    <s v="United States of America"/>
    <s v="Americas"/>
    <d v="2022-05-16T00:00:00"/>
    <d v="2022-12-01T00:00:00"/>
    <s v="Client Businesses Platform"/>
    <s v="U"/>
    <s v="C"/>
    <s v="USD"/>
    <n v="163592"/>
    <n v="22176.000000000004"/>
    <n v="0"/>
    <n v="0"/>
    <n v="22176.000000000004"/>
    <n v="0"/>
    <n v="0"/>
    <n v="0"/>
    <n v="0"/>
    <n v="0"/>
    <n v="185768"/>
    <s v="USD"/>
    <n v="171771.6"/>
    <n v="366828"/>
    <s v="&lt;1 Year"/>
    <n v="163592"/>
    <n v="185768"/>
    <n v="171771.6"/>
    <n v="366828"/>
    <n v="5.0000000000000037E-2"/>
    <n v="8179.6000000000058"/>
    <n v="22176"/>
  </r>
  <r>
    <s v="Employee 1975"/>
    <x v="3"/>
    <s v="Tokyo"/>
    <s v="Japan"/>
    <s v="Asia-Pacific"/>
    <d v="2022-05-16T00:00:00"/>
    <d v="2022-12-01T00:00:00"/>
    <s v="Client Businesses Platform"/>
    <s v="J"/>
    <s v="M"/>
    <s v="JPY"/>
    <n v="16336320.000000002"/>
    <n v="4115100"/>
    <n v="0"/>
    <n v="0"/>
    <n v="4115100"/>
    <n v="0"/>
    <n v="0"/>
    <n v="0"/>
    <n v="0"/>
    <n v="0"/>
    <n v="20451420"/>
    <s v="JPY"/>
    <n v="16989772.800000001"/>
    <n v="38259249.600000001"/>
    <s v="&lt;1 Year"/>
    <n v="150364.21372359523"/>
    <n v="188240.78420543973"/>
    <n v="156378.78227253901"/>
    <n v="352149.19784619636"/>
    <n v="3.9999999999999869E-2"/>
    <n v="653452.79999999888"/>
    <n v="37876.570481844508"/>
  </r>
  <r>
    <s v="Employee 1976"/>
    <x v="0"/>
    <s v="San Francisco"/>
    <s v="United States of America"/>
    <s v="Americas"/>
    <d v="2022-05-31T00:00:00"/>
    <d v="2022-12-01T00:00:00"/>
    <s v="Operating Platform"/>
    <s v="E"/>
    <s v="O"/>
    <s v="USD"/>
    <n v="162761.5"/>
    <n v="123123"/>
    <n v="0"/>
    <n v="0"/>
    <n v="123123"/>
    <n v="0"/>
    <n v="0"/>
    <n v="0"/>
    <n v="0"/>
    <n v="0"/>
    <n v="285884.5"/>
    <s v="USD"/>
    <n v="169271.96"/>
    <n v="466591.83999999997"/>
    <s v="&lt;1 Year"/>
    <n v="162761.5"/>
    <n v="285884.5"/>
    <n v="169271.96"/>
    <n v="466591.83999999997"/>
    <n v="3.9999999999999952E-2"/>
    <n v="6510.4599999999919"/>
    <n v="123123"/>
  </r>
  <r>
    <s v="Employee 1977"/>
    <x v="3"/>
    <s v="Hong Kong"/>
    <s v="Hong Kong"/>
    <s v="Asia-Pacific"/>
    <d v="2022-06-02T00:00:00"/>
    <d v="2022-12-01T00:00:00"/>
    <s v="Corporate and Risk Platform"/>
    <s v="G"/>
    <s v="H"/>
    <s v="HKD"/>
    <n v="1412400"/>
    <n v="435160.00000000006"/>
    <n v="0"/>
    <n v="0"/>
    <n v="435160.00000000006"/>
    <n v="0"/>
    <n v="0"/>
    <n v="0"/>
    <n v="0"/>
    <n v="0"/>
    <n v="1847560"/>
    <s v="HKD"/>
    <n v="1581888.0000000002"/>
    <n v="3651155.2000000007"/>
    <s v="&lt;1 Year"/>
    <n v="180057.75004302571"/>
    <n v="235533.48673852492"/>
    <n v="201664.68004818883"/>
    <n v="465462.18519533676"/>
    <n v="0.12000000000000025"/>
    <n v="169488.00000000023"/>
    <n v="55475.736695499218"/>
  </r>
  <r>
    <s v="Employee 1978"/>
    <x v="0"/>
    <s v="Hong Kong"/>
    <s v="Hong Kong"/>
    <s v="Asia-Pacific"/>
    <d v="2022-06-02T00:00:00"/>
    <d v="2022-12-01T00:00:00"/>
    <s v="ETF and Index Investments Platform"/>
    <s v="U"/>
    <s v="W"/>
    <s v="HKD"/>
    <n v="1727605.0000000002"/>
    <n v="861300.00000000012"/>
    <n v="0"/>
    <n v="0"/>
    <n v="861300.00000000012"/>
    <n v="0"/>
    <n v="0"/>
    <n v="0"/>
    <n v="0"/>
    <n v="0"/>
    <n v="2588905.0000000005"/>
    <s v="HKD"/>
    <n v="1917641.5500000005"/>
    <n v="4791326.1000000015"/>
    <s v="&lt;1 Year"/>
    <n v="220241.19885519787"/>
    <n v="330042.77072722994"/>
    <n v="244467.73072926968"/>
    <n v="610815.20623649494"/>
    <n v="0.11000000000000018"/>
    <n v="190036.55000000028"/>
    <n v="109801.57187203207"/>
  </r>
  <r>
    <s v="Employee 1979"/>
    <x v="4"/>
    <s v="Atlanta"/>
    <s v="United States of America"/>
    <s v="Americas"/>
    <d v="2022-06-02T00:00:00"/>
    <d v="2022-12-01T00:00:00"/>
    <s v="ETF and Index Investments Platform"/>
    <s v="S"/>
    <s v="T"/>
    <s v="USD"/>
    <n v="263780.00000000006"/>
    <n v="521729.99999999994"/>
    <n v="0"/>
    <n v="0"/>
    <n v="521729.99999999994"/>
    <n v="0"/>
    <n v="0"/>
    <n v="0"/>
    <n v="0"/>
    <n v="0"/>
    <n v="785510"/>
    <s v="USD"/>
    <n v="298071.40000000002"/>
    <n v="1185697.6999999997"/>
    <s v="&lt;1 Year"/>
    <n v="263780.00000000006"/>
    <n v="785510"/>
    <n v="298071.40000000002"/>
    <n v="1185697.6999999997"/>
    <n v="0.12999999999999984"/>
    <n v="34291.399999999965"/>
    <n v="521729.99999999994"/>
  </r>
  <r>
    <s v="Employee 198"/>
    <x v="0"/>
    <s v="London"/>
    <s v="United Kingdom"/>
    <s v="EMEA"/>
    <d v="2011-07-01T00:00:00"/>
    <d v="2022-12-01T00:00:00"/>
    <s v="Corporate and Risk Platform"/>
    <s v="H"/>
    <s v="M"/>
    <s v="GBP"/>
    <n v="86625"/>
    <n v="21054.000000000004"/>
    <n v="0"/>
    <n v="0"/>
    <n v="21054.000000000004"/>
    <n v="0"/>
    <n v="0"/>
    <n v="0"/>
    <n v="0"/>
    <n v="0"/>
    <n v="107679"/>
    <s v="GBP"/>
    <n v="98752.500000000015"/>
    <n v="221506.56000000006"/>
    <s v="&gt;5 Years"/>
    <n v="115267.5562565524"/>
    <n v="143283.06135814494"/>
    <n v="131405.01413246975"/>
    <n v="294747.70408075507"/>
    <n v="0.14000000000000007"/>
    <n v="12127.500000000015"/>
    <n v="28015.505101592542"/>
  </r>
  <r>
    <s v="Employee 1980"/>
    <x v="4"/>
    <s v="New York"/>
    <s v="United States of America"/>
    <s v="Americas"/>
    <d v="2022-06-02T00:00:00"/>
    <d v="2022-12-01T00:00:00"/>
    <s v="Operating Platform"/>
    <s v="T"/>
    <s v="T"/>
    <s v="USD"/>
    <n v="278300"/>
    <n v="282755"/>
    <n v="0"/>
    <n v="0"/>
    <n v="282755"/>
    <n v="0"/>
    <n v="0"/>
    <n v="0"/>
    <n v="0"/>
    <n v="0"/>
    <n v="561055"/>
    <s v="USD"/>
    <n v="292215"/>
    <n v="881322.75"/>
    <s v="&lt;1 Year"/>
    <n v="278300"/>
    <n v="561055"/>
    <n v="292215"/>
    <n v="881322.75"/>
    <n v="0.05"/>
    <n v="13915"/>
    <n v="282755"/>
  </r>
  <r>
    <s v="Employee 1981"/>
    <x v="0"/>
    <s v="Toronto"/>
    <s v="Canada"/>
    <s v="Americas"/>
    <d v="2022-06-02T00:00:00"/>
    <d v="2022-12-01T00:00:00"/>
    <s v="Corporate and Risk Platform"/>
    <s v="X"/>
    <s v="X"/>
    <s v="CAD"/>
    <n v="236170"/>
    <n v="77440"/>
    <n v="0"/>
    <n v="0"/>
    <n v="77440"/>
    <n v="0"/>
    <n v="0"/>
    <n v="0"/>
    <n v="0"/>
    <n v="0"/>
    <n v="313610"/>
    <s v="CAD"/>
    <n v="257425.30000000002"/>
    <n v="599260.20000000007"/>
    <s v="&lt;1 Year"/>
    <n v="182061.36293555351"/>
    <n v="241759.17360468704"/>
    <n v="198446.88559975332"/>
    <n v="461964.38482886221"/>
    <n v="0.09"/>
    <n v="21255.300000000017"/>
    <n v="59697.810669133527"/>
  </r>
  <r>
    <s v="Employee 1982"/>
    <x v="0"/>
    <s v="Princeton"/>
    <s v="United States of America"/>
    <s v="Americas"/>
    <d v="2022-06-02T00:00:00"/>
    <d v="2022-12-01T00:00:00"/>
    <s v="Investments Platform"/>
    <s v="T"/>
    <s v="D"/>
    <s v="USD"/>
    <n v="168300"/>
    <n v="0"/>
    <n v="495396.00000000006"/>
    <n v="0"/>
    <n v="495396.00000000006"/>
    <n v="0"/>
    <n v="0"/>
    <n v="0"/>
    <n v="0"/>
    <n v="0"/>
    <n v="663696"/>
    <s v="USD"/>
    <n v="169983"/>
    <n v="339966"/>
    <s v="&lt;1 Year"/>
    <n v="168300"/>
    <n v="663696"/>
    <n v="169983"/>
    <n v="339966"/>
    <n v="0.01"/>
    <n v="1683"/>
    <n v="495396"/>
  </r>
  <r>
    <s v="Employee 1983"/>
    <x v="3"/>
    <s v="Munich"/>
    <s v="Germany"/>
    <s v="EMEA"/>
    <d v="2022-06-02T00:00:00"/>
    <d v="2022-12-01T00:00:00"/>
    <s v="ETF and Index Investments Platform"/>
    <s v="A"/>
    <s v="D"/>
    <s v="EUR"/>
    <n v="126500"/>
    <n v="61490"/>
    <n v="0"/>
    <n v="0"/>
    <n v="61490"/>
    <n v="0"/>
    <n v="0"/>
    <n v="0"/>
    <n v="0"/>
    <n v="0"/>
    <n v="187990"/>
    <s v="EUR"/>
    <n v="127765"/>
    <n v="317634.90000000002"/>
    <s v="&lt;1 Year"/>
    <n v="147663.44999622719"/>
    <n v="219440.72699439328"/>
    <n v="149140.08449618946"/>
    <n v="370775.21876052668"/>
    <n v="9.9999999999999672E-3"/>
    <n v="1265"/>
    <n v="71777.276998166082"/>
  </r>
  <r>
    <s v="Employee 1984"/>
    <x v="4"/>
    <s v="London"/>
    <s v="United Kingdom"/>
    <s v="EMEA"/>
    <d v="2022-06-02T00:00:00"/>
    <d v="2022-12-01T00:00:00"/>
    <s v="Investments Platform"/>
    <s v="Z"/>
    <s v="C"/>
    <s v="GBP"/>
    <n v="200640.00000000003"/>
    <n v="273045.3"/>
    <n v="0"/>
    <n v="0"/>
    <n v="273045.3"/>
    <n v="0"/>
    <n v="0"/>
    <n v="0"/>
    <n v="0"/>
    <n v="0"/>
    <n v="473685.30000000005"/>
    <s v="GBP"/>
    <n v="212678.40000000005"/>
    <n v="714784.81800000009"/>
    <s v="&lt;1 Year"/>
    <n v="266981.61601517664"/>
    <n v="630309.34448083001"/>
    <n v="283000.51297608728"/>
    <n v="951128.41812576714"/>
    <n v="6.0000000000000164E-2"/>
    <n v="12038.400000000023"/>
    <n v="363327.72846565337"/>
  </r>
  <r>
    <s v="Employee 1985"/>
    <x v="3"/>
    <s v="San Francisco"/>
    <s v="United States of America"/>
    <s v="Americas"/>
    <d v="2022-06-02T00:00:00"/>
    <d v="2022-12-01T00:00:00"/>
    <s v="Operating Platform"/>
    <s v="F"/>
    <s v="F"/>
    <s v="USD"/>
    <n v="179374.80000000002"/>
    <n v="47262.600000000006"/>
    <n v="0"/>
    <n v="0"/>
    <n v="47262.600000000006"/>
    <n v="0"/>
    <n v="0"/>
    <n v="0"/>
    <n v="0"/>
    <n v="0"/>
    <n v="226637.40000000002"/>
    <s v="USD"/>
    <n v="199106.02800000005"/>
    <n v="450673.54200000013"/>
    <s v="&lt;1 Year"/>
    <n v="179374.80000000002"/>
    <n v="226637.40000000002"/>
    <n v="199106.02800000005"/>
    <n v="450673.54200000013"/>
    <n v="0.11000000000000017"/>
    <n v="19731.228000000032"/>
    <n v="47262.600000000006"/>
  </r>
  <r>
    <s v="Employee 1986"/>
    <x v="4"/>
    <s v="San Francisco"/>
    <s v="United States of America"/>
    <s v="Americas"/>
    <d v="2022-06-02T00:00:00"/>
    <d v="2022-12-01T00:00:00"/>
    <s v="Operating Platform"/>
    <s v="D"/>
    <s v="I"/>
    <s v="USD"/>
    <n v="264510.40000000002"/>
    <n v="209000.00000000003"/>
    <n v="0"/>
    <n v="0"/>
    <n v="209000.00000000003"/>
    <n v="0"/>
    <n v="0"/>
    <n v="0"/>
    <n v="0"/>
    <n v="0"/>
    <n v="473510.40000000002"/>
    <s v="USD"/>
    <n v="283026.12800000003"/>
    <n v="789682.25600000005"/>
    <s v="&lt;1 Year"/>
    <n v="264510.40000000002"/>
    <n v="473510.40000000002"/>
    <n v="283026.12800000003"/>
    <n v="789682.25600000005"/>
    <n v="7.0000000000000007E-2"/>
    <n v="18515.728000000003"/>
    <n v="209000"/>
  </r>
  <r>
    <s v="Employee 1987"/>
    <x v="0"/>
    <s v="Sydney"/>
    <s v="Australia"/>
    <s v="Asia-Pacific"/>
    <d v="2022-06-02T00:00:00"/>
    <d v="2022-12-01T00:00:00"/>
    <s v="Corporate and Risk Platform"/>
    <s v="Q"/>
    <s v="O"/>
    <s v="AUD"/>
    <n v="252450.00000000006"/>
    <n v="107949.6"/>
    <n v="0"/>
    <n v="0"/>
    <n v="107949.6"/>
    <n v="0"/>
    <n v="0"/>
    <n v="0"/>
    <n v="0"/>
    <n v="0"/>
    <n v="360399.60000000009"/>
    <s v="AUD"/>
    <n v="267597.00000000006"/>
    <n v="649620.57600000012"/>
    <s v="&lt;1 Year"/>
    <n v="191016.29250672858"/>
    <n v="272696.35734960577"/>
    <n v="202477.27005713229"/>
    <n v="491535.40884771437"/>
    <n v="5.999999999999997E-2"/>
    <n v="15147"/>
    <n v="81680.064842877182"/>
  </r>
  <r>
    <s v="Employee 1988"/>
    <x v="0"/>
    <s v="San Francisco"/>
    <s v="United States of America"/>
    <s v="Americas"/>
    <d v="2022-06-02T00:00:00"/>
    <d v="2022-12-01T00:00:00"/>
    <s v="Investments Platform"/>
    <s v="O"/>
    <s v="K"/>
    <s v="USD"/>
    <n v="195360.00000000003"/>
    <n v="408375.00000000006"/>
    <n v="0"/>
    <n v="0"/>
    <n v="408375.00000000006"/>
    <n v="0"/>
    <n v="0"/>
    <n v="0"/>
    <n v="0"/>
    <n v="0"/>
    <n v="603735.00000000012"/>
    <s v="USD"/>
    <n v="199267.20000000004"/>
    <n v="815076.90000000014"/>
    <s v="&lt;1 Year"/>
    <n v="195360.00000000003"/>
    <n v="603735.00000000012"/>
    <n v="199267.20000000004"/>
    <n v="815076.90000000014"/>
    <n v="2.0000000000000056E-2"/>
    <n v="3907.2000000000116"/>
    <n v="408375.00000000012"/>
  </r>
  <r>
    <s v="Employee 1989"/>
    <x v="7"/>
    <s v="Princeton"/>
    <s v="United States of America"/>
    <s v="Americas"/>
    <d v="2022-06-02T00:00:00"/>
    <d v="2022-12-01T00:00:00"/>
    <s v="Regional Platform"/>
    <s v="Q"/>
    <s v="B"/>
    <s v="USD"/>
    <n v="94778.749999999985"/>
    <n v="11635.800000000001"/>
    <n v="0"/>
    <n v="0"/>
    <n v="11635.800000000001"/>
    <n v="0"/>
    <n v="5963"/>
    <n v="0"/>
    <n v="5963"/>
    <n v="0"/>
    <n v="112377.54999999999"/>
    <s v="USD"/>
    <n v="98569.9"/>
    <n v="209241.03200000001"/>
    <s v="&lt;1 Year"/>
    <n v="94778.749999999985"/>
    <n v="112377.54999999999"/>
    <n v="98569.9"/>
    <n v="209241.03200000001"/>
    <n v="4.0000000000000098E-2"/>
    <n v="3791.1500000000087"/>
    <n v="17598.800000000003"/>
  </r>
  <r>
    <s v="Employee 199"/>
    <x v="3"/>
    <s v="Princeton"/>
    <s v="United States of America"/>
    <s v="Americas"/>
    <d v="2009-06-01T00:00:00"/>
    <d v="2022-12-01T00:00:00"/>
    <s v="Operating Platform"/>
    <s v="P"/>
    <s v="C"/>
    <s v="USD"/>
    <n v="118800.00000000003"/>
    <n v="12936.000000000002"/>
    <n v="0"/>
    <n v="0"/>
    <n v="12936.000000000002"/>
    <n v="0"/>
    <n v="0"/>
    <n v="0"/>
    <n v="0"/>
    <n v="0"/>
    <n v="131736.00000000003"/>
    <s v="USD"/>
    <n v="130680.00000000004"/>
    <n v="275589.60000000009"/>
    <s v="&gt;5 Years"/>
    <n v="118800.00000000003"/>
    <n v="131736.00000000003"/>
    <n v="130680.00000000004"/>
    <n v="275589.60000000009"/>
    <n v="0.1000000000000001"/>
    <n v="11880.000000000015"/>
    <n v="12936"/>
  </r>
  <r>
    <s v="Employee 1990"/>
    <x v="1"/>
    <s v="Tokyo"/>
    <s v="Japan"/>
    <s v="Asia-Pacific"/>
    <d v="2022-06-02T00:00:00"/>
    <d v="2022-12-01T00:00:00"/>
    <s v="Operating Platform"/>
    <s v="H"/>
    <s v="F"/>
    <s v="GBP"/>
    <n v="145000"/>
    <n v="7500"/>
    <n v="1000"/>
    <n v="500"/>
    <n v="9000"/>
    <n v="3000"/>
    <n v="0"/>
    <n v="500"/>
    <n v="3500"/>
    <n v="15000"/>
    <n v="172500"/>
    <s v="GBP"/>
    <n v="159500"/>
    <n v="487300"/>
    <s v="&lt;1 Year"/>
    <n v="192944.25001096792"/>
    <n v="229537.12501304806"/>
    <n v="212238.67501206472"/>
    <n v="648425.74503685988"/>
    <n v="0.10000000000000002"/>
    <n v="14500"/>
    <n v="36592.875002080138"/>
  </r>
  <r>
    <s v="Employee 1991"/>
    <x v="0"/>
    <s v="San Francisco"/>
    <s v="United States of America"/>
    <s v="Americas"/>
    <d v="2022-06-06T00:00:00"/>
    <d v="2022-12-01T00:00:00"/>
    <s v="Operating Platform"/>
    <s v="I"/>
    <s v="O"/>
    <s v="USD"/>
    <n v="210622.50000000006"/>
    <n v="70070"/>
    <n v="0"/>
    <n v="0"/>
    <n v="70070"/>
    <n v="0"/>
    <n v="0"/>
    <n v="0"/>
    <n v="0"/>
    <n v="0"/>
    <n v="280692.50000000006"/>
    <s v="USD"/>
    <n v="231684.75000000009"/>
    <n v="540446.50000000023"/>
    <s v="&lt;1 Year"/>
    <n v="210622.50000000006"/>
    <n v="280692.50000000006"/>
    <n v="231684.75000000009"/>
    <n v="540446.50000000023"/>
    <n v="0.10000000000000012"/>
    <n v="21062.250000000029"/>
    <n v="70070"/>
  </r>
  <r>
    <s v="Employee 1992"/>
    <x v="3"/>
    <s v="New York"/>
    <s v="United States of America"/>
    <s v="Americas"/>
    <d v="2022-06-02T00:00:00"/>
    <d v="2022-12-01T00:00:00"/>
    <s v="Regional Platform"/>
    <s v="A"/>
    <s v="X"/>
    <s v="USD"/>
    <n v="146520"/>
    <n v="257756.40000000002"/>
    <n v="0"/>
    <n v="112999.99999999999"/>
    <n v="370756.4"/>
    <n v="183505.35"/>
    <n v="0"/>
    <n v="0"/>
    <n v="183505.35"/>
    <n v="0"/>
    <n v="700781.75"/>
    <s v="USD"/>
    <n v="161172"/>
    <n v="891348.04"/>
    <s v="&lt;1 Year"/>
    <n v="146520"/>
    <n v="700781.75"/>
    <n v="161172"/>
    <n v="891348.04"/>
    <n v="0.1"/>
    <n v="14652"/>
    <n v="554261.75"/>
  </r>
  <r>
    <s v="Employee 1993"/>
    <x v="0"/>
    <s v="London"/>
    <s v="United Kingdom"/>
    <s v="EMEA"/>
    <d v="2022-06-02T00:00:00"/>
    <d v="2022-12-01T00:00:00"/>
    <s v="Investments Platform"/>
    <s v="N"/>
    <s v="D"/>
    <s v="GBP"/>
    <n v="147840"/>
    <n v="161535.00000000003"/>
    <n v="0"/>
    <n v="0"/>
    <n v="161535.00000000003"/>
    <n v="0"/>
    <n v="0"/>
    <n v="0"/>
    <n v="0"/>
    <n v="0"/>
    <n v="309375"/>
    <s v="GBP"/>
    <n v="155232"/>
    <n v="480075.75000000006"/>
    <s v="&lt;1 Year"/>
    <n v="196723.29601118277"/>
    <n v="411669.8437734014"/>
    <n v="206559.46081174188"/>
    <n v="638812.79677381343"/>
    <n v="4.9999999999999864E-2"/>
    <n v="7392"/>
    <n v="214946.54776221863"/>
  </r>
  <r>
    <s v="Employee 1994"/>
    <x v="0"/>
    <s v="London"/>
    <s v="United Kingdom"/>
    <s v="EMEA"/>
    <d v="2022-06-02T00:00:00"/>
    <d v="2022-12-01T00:00:00"/>
    <s v="Client Businesses Platform"/>
    <s v="T"/>
    <s v="W"/>
    <s v="GBP"/>
    <n v="155374.99999999997"/>
    <n v="74052"/>
    <n v="0"/>
    <n v="0"/>
    <n v="74052"/>
    <n v="0"/>
    <n v="0"/>
    <n v="0"/>
    <n v="0"/>
    <n v="0"/>
    <n v="229426.99999999997"/>
    <s v="GBP"/>
    <n v="160036.24999999997"/>
    <n v="396346.05999999994"/>
    <s v="&lt;1 Year"/>
    <n v="206749.74376175267"/>
    <n v="305287.03756735404"/>
    <n v="212952.23607460526"/>
    <n v="527397.88476897986"/>
    <n v="3.000000000000002E-2"/>
    <n v="4661.25"/>
    <n v="98537.293805601366"/>
  </r>
  <r>
    <s v="Employee 1995"/>
    <x v="1"/>
    <s v="San Francisco"/>
    <s v="United States of America"/>
    <s v="Americas"/>
    <d v="2022-06-02T00:00:00"/>
    <d v="2022-12-01T00:00:00"/>
    <s v="Operating Platform"/>
    <s v="W"/>
    <s v="L"/>
    <s v="USD"/>
    <n v="135000"/>
    <n v="7800"/>
    <n v="1000"/>
    <n v="500"/>
    <n v="9300"/>
    <n v="3000"/>
    <n v="0"/>
    <n v="500"/>
    <n v="3500"/>
    <n v="15000"/>
    <n v="162800"/>
    <s v="USD"/>
    <n v="148500"/>
    <n v="454630"/>
    <s v="&lt;1 Year"/>
    <n v="135000"/>
    <n v="162800"/>
    <n v="148500"/>
    <n v="454630"/>
    <n v="0.1"/>
    <n v="13500"/>
    <n v="27800"/>
  </r>
  <r>
    <s v="Employee 1996"/>
    <x v="3"/>
    <s v="Sydney"/>
    <s v="Australia"/>
    <s v="Asia-Pacific"/>
    <d v="2022-06-02T00:00:00"/>
    <d v="2022-12-01T00:00:00"/>
    <s v="Investments Platform"/>
    <s v="A"/>
    <s v="I"/>
    <s v="AUD"/>
    <n v="235620.00000000003"/>
    <n v="198660.00000000003"/>
    <n v="0"/>
    <n v="0"/>
    <n v="198660.00000000003"/>
    <n v="0"/>
    <n v="0"/>
    <n v="0"/>
    <n v="0"/>
    <n v="0"/>
    <n v="434280.00000000006"/>
    <s v="AUD"/>
    <n v="256825.80000000005"/>
    <n v="730191.00000000023"/>
    <s v="&lt;1 Year"/>
    <n v="178281.87300627999"/>
    <n v="328597.96201157488"/>
    <n v="194327.2415768452"/>
    <n v="552499.02016946196"/>
    <n v="9.0000000000000108E-2"/>
    <n v="21205.800000000017"/>
    <n v="150316.0890052949"/>
  </r>
  <r>
    <s v="Employee 1997"/>
    <x v="4"/>
    <s v="New York"/>
    <s v="United States of America"/>
    <s v="Americas"/>
    <d v="2022-06-02T00:00:00"/>
    <d v="2022-12-01T00:00:00"/>
    <s v="Operating Platform"/>
    <s v="C"/>
    <s v="B"/>
    <s v="USD"/>
    <n v="294250"/>
    <n v="351450.00000000006"/>
    <n v="0"/>
    <n v="0"/>
    <n v="351450.00000000006"/>
    <n v="0"/>
    <n v="0"/>
    <n v="0"/>
    <n v="0"/>
    <n v="0"/>
    <n v="645700"/>
    <s v="USD"/>
    <n v="320732.5"/>
    <n v="1024545.5"/>
    <s v="&lt;1 Year"/>
    <n v="294250"/>
    <n v="645700"/>
    <n v="320732.5"/>
    <n v="1024545.5"/>
    <n v="0.09"/>
    <n v="26482.5"/>
    <n v="351450"/>
  </r>
  <r>
    <s v="Employee 1998"/>
    <x v="0"/>
    <s v="San Francisco"/>
    <s v="United States of America"/>
    <s v="Americas"/>
    <d v="2022-06-02T00:00:00"/>
    <d v="2022-12-01T00:00:00"/>
    <s v="Regional Platform"/>
    <s v="Q"/>
    <s v="N"/>
    <s v="USD"/>
    <n v="181500.00000000003"/>
    <n v="239580.00000000003"/>
    <n v="0"/>
    <n v="0"/>
    <n v="239580.00000000003"/>
    <n v="0"/>
    <n v="0"/>
    <n v="0"/>
    <n v="0"/>
    <n v="0"/>
    <n v="421080.00000000006"/>
    <s v="USD"/>
    <n v="190575.00000000003"/>
    <n v="632709.00000000012"/>
    <s v="&lt;1 Year"/>
    <n v="181500.00000000003"/>
    <n v="421080.00000000006"/>
    <n v="190575.00000000003"/>
    <n v="632709.00000000012"/>
    <n v="4.9999999999999989E-2"/>
    <n v="9075"/>
    <n v="239580.00000000003"/>
  </r>
  <r>
    <s v="Employee 1999"/>
    <x v="0"/>
    <s v="New York"/>
    <s v="United States of America"/>
    <s v="Americas"/>
    <d v="2022-06-02T00:00:00"/>
    <d v="2022-12-01T00:00:00"/>
    <s v="ETF and Index Investments Platform"/>
    <s v="X"/>
    <s v="W"/>
    <s v="USD"/>
    <n v="206910.00000000006"/>
    <n v="172040.00000000003"/>
    <n v="0"/>
    <n v="0"/>
    <n v="172040.00000000003"/>
    <n v="0"/>
    <n v="0"/>
    <n v="0"/>
    <n v="0"/>
    <n v="0"/>
    <n v="378950.00000000012"/>
    <s v="USD"/>
    <n v="237946.50000000006"/>
    <n v="673739.00000000012"/>
    <s v="&lt;1 Year"/>
    <n v="206910.00000000006"/>
    <n v="378950.00000000012"/>
    <n v="237946.50000000006"/>
    <n v="673739.00000000012"/>
    <n v="0.14999999999999997"/>
    <n v="31036.5"/>
    <n v="172040.00000000006"/>
  </r>
  <r>
    <s v="Employee 2"/>
    <x v="4"/>
    <s v="Chicago"/>
    <s v="United States of America"/>
    <s v="Americas"/>
    <d v="2006-10-30T00:00:00"/>
    <d v="2022-12-01T00:00:00"/>
    <s v="Client Businesses Platform"/>
    <s v="V"/>
    <s v="Y"/>
    <s v="USD"/>
    <n v="256520.00000000006"/>
    <n v="71910"/>
    <n v="5000"/>
    <n v="1000"/>
    <n v="77910"/>
    <n v="3000"/>
    <n v="0"/>
    <n v="500"/>
    <n v="3500"/>
    <n v="25000"/>
    <n v="362930.00000000006"/>
    <s v="USD"/>
    <n v="266780.80000000005"/>
    <n v="876168.8"/>
    <s v="&gt;5 Years"/>
    <n v="256520.00000000006"/>
    <n v="362930.00000000006"/>
    <n v="266780.80000000005"/>
    <n v="876168.8"/>
    <n v="3.9999999999999945E-2"/>
    <n v="10260.799999999988"/>
    <n v="106410"/>
  </r>
  <r>
    <s v="Employee 20"/>
    <x v="1"/>
    <s v="Tokyo"/>
    <s v="Japan"/>
    <s v="Asia-Pacific"/>
    <d v="2011-09-19T00:00:00"/>
    <d v="2022-12-01T00:00:00"/>
    <s v="Client Businesses Platform"/>
    <s v="R"/>
    <s v="C"/>
    <s v="JPY"/>
    <n v="12125454"/>
    <n v="1513600.0000000002"/>
    <n v="0"/>
    <n v="0"/>
    <n v="1513600.0000000002"/>
    <n v="0"/>
    <n v="0"/>
    <n v="0"/>
    <n v="0"/>
    <n v="0"/>
    <n v="13639054"/>
    <s v="JPY"/>
    <n v="13701763.02"/>
    <n v="29113894.039999999"/>
    <s v="&gt;5 Years"/>
    <n v="111606.18528234157"/>
    <n v="125537.79741359474"/>
    <n v="126114.98936904597"/>
    <n v="267972.70044640801"/>
    <n v="0.13"/>
    <n v="1576309.0199999996"/>
    <n v="13931.612131253176"/>
  </r>
  <r>
    <s v="Employee 200"/>
    <x v="7"/>
    <s v="Wilmington"/>
    <s v="United States of America"/>
    <s v="Americas"/>
    <d v="2010-06-07T00:00:00"/>
    <d v="2022-12-01T00:00:00"/>
    <s v="Operating Platform"/>
    <s v="Q"/>
    <s v="J"/>
    <s v="USD"/>
    <n v="87009.999999999985"/>
    <n v="13810.5"/>
    <n v="0"/>
    <n v="0"/>
    <n v="13810.5"/>
    <n v="0"/>
    <n v="6015"/>
    <n v="0"/>
    <n v="6015"/>
    <n v="0"/>
    <n v="106835.49999999999"/>
    <s v="USD"/>
    <n v="93100.7"/>
    <n v="200978.63500000001"/>
    <s v="&gt;5 Years"/>
    <n v="87009.999999999985"/>
    <n v="106835.49999999999"/>
    <n v="93100.7"/>
    <n v="200978.63500000001"/>
    <n v="7.0000000000000145E-2"/>
    <n v="6090.7000000000116"/>
    <n v="19825.5"/>
  </r>
  <r>
    <s v="Employee 2000"/>
    <x v="0"/>
    <s v="New York"/>
    <s v="United States of America"/>
    <s v="Americas"/>
    <d v="2022-06-02T00:00:00"/>
    <d v="2022-12-01T00:00:00"/>
    <s v="ETF and Index Investments Platform"/>
    <s v="X"/>
    <s v="W"/>
    <s v="USD"/>
    <n v="222531"/>
    <n v="191000"/>
    <n v="0"/>
    <n v="0"/>
    <n v="191000"/>
    <n v="0"/>
    <n v="0"/>
    <n v="0"/>
    <n v="0"/>
    <n v="1"/>
    <n v="413532"/>
    <s v="USD"/>
    <n v="247947.5"/>
    <n v="708710.1695718799"/>
    <s v="&lt;1 Year"/>
    <n v="222531"/>
    <n v="413532"/>
    <n v="247947.5"/>
    <n v="708710.1695718799"/>
    <n v="0.11421554749675326"/>
    <n v="25416.5"/>
    <n v="191001"/>
  </r>
  <r>
    <s v="Employee 201"/>
    <x v="3"/>
    <s v="New York"/>
    <s v="United States of America"/>
    <s v="Americas"/>
    <d v="2009-08-24T00:00:00"/>
    <d v="2022-12-01T00:00:00"/>
    <s v="Corporate and Risk Platform"/>
    <s v="V"/>
    <s v="M"/>
    <s v="USD"/>
    <n v="152955"/>
    <n v="29568.000000000004"/>
    <n v="0"/>
    <n v="0"/>
    <n v="29568.000000000004"/>
    <n v="0"/>
    <n v="0"/>
    <n v="0"/>
    <n v="0"/>
    <n v="0"/>
    <n v="182523"/>
    <s v="USD"/>
    <n v="171309.6"/>
    <n v="375735.36"/>
    <s v="&gt;5 Years"/>
    <n v="152955"/>
    <n v="182523"/>
    <n v="171309.6"/>
    <n v="375735.36"/>
    <n v="0.12000000000000004"/>
    <n v="18354.600000000006"/>
    <n v="29568"/>
  </r>
  <r>
    <s v="Employee 202"/>
    <x v="0"/>
    <s v="New York"/>
    <s v="United States of America"/>
    <s v="Americas"/>
    <d v="2009-11-02T00:00:00"/>
    <d v="2022-12-01T00:00:00"/>
    <s v="Operating Platform"/>
    <s v="W"/>
    <s v="Y"/>
    <s v="USD"/>
    <n v="223630.00000000006"/>
    <n v="79200"/>
    <n v="0"/>
    <n v="0"/>
    <n v="79200"/>
    <n v="0"/>
    <n v="0"/>
    <n v="0"/>
    <n v="0"/>
    <n v="0"/>
    <n v="302830.00000000006"/>
    <s v="USD"/>
    <n v="230338.90000000005"/>
    <n v="542253.80000000016"/>
    <s v="&gt;5 Years"/>
    <n v="223630.00000000006"/>
    <n v="302830.00000000006"/>
    <n v="230338.90000000005"/>
    <n v="542253.80000000016"/>
    <n v="2.9999999999999968E-2"/>
    <n v="6708.8999999999942"/>
    <n v="79200"/>
  </r>
  <r>
    <s v="Employee 203"/>
    <x v="0"/>
    <s v="Wilmington"/>
    <s v="United States of America"/>
    <s v="Americas"/>
    <d v="2000-09-05T00:00:00"/>
    <d v="2022-12-01T00:00:00"/>
    <s v="Client Businesses Platform"/>
    <s v="K"/>
    <s v="V"/>
    <s v="USD"/>
    <n v="155078"/>
    <n v="69300"/>
    <n v="0"/>
    <n v="0"/>
    <n v="69300"/>
    <n v="0"/>
    <n v="0"/>
    <n v="0"/>
    <n v="0"/>
    <n v="0"/>
    <n v="224378"/>
    <s v="USD"/>
    <n v="161281.12"/>
    <n v="394634.23999999999"/>
    <s v="&gt;5 Years"/>
    <n v="155078"/>
    <n v="224378"/>
    <n v="161281.12"/>
    <n v="394634.23999999999"/>
    <n v="3.9999999999999973E-2"/>
    <n v="6203.1199999999953"/>
    <n v="69300"/>
  </r>
  <r>
    <s v="Employee 204"/>
    <x v="3"/>
    <s v="New York"/>
    <s v="United States of America"/>
    <s v="Americas"/>
    <d v="2013-07-22T00:00:00"/>
    <d v="2022-12-01T00:00:00"/>
    <s v="Investments Platform"/>
    <s v="P"/>
    <s v="N"/>
    <s v="USD"/>
    <n v="155925"/>
    <n v="194040.00000000003"/>
    <n v="0"/>
    <n v="0"/>
    <n v="194040.00000000003"/>
    <n v="0"/>
    <n v="0"/>
    <n v="0"/>
    <n v="0"/>
    <n v="0"/>
    <n v="349965"/>
    <s v="USD"/>
    <n v="177754.50000000003"/>
    <n v="576714.60000000009"/>
    <s v="&gt;5 Years"/>
    <n v="155925"/>
    <n v="349965"/>
    <n v="177754.50000000003"/>
    <n v="576714.60000000009"/>
    <n v="0.14000000000000018"/>
    <n v="21829.500000000029"/>
    <n v="194040"/>
  </r>
  <r>
    <s v="Employee 205"/>
    <x v="3"/>
    <s v="London"/>
    <s v="United Kingdom"/>
    <s v="EMEA"/>
    <d v="2013-08-05T00:00:00"/>
    <d v="2022-12-01T00:00:00"/>
    <s v="ETF and Index Investments Platform"/>
    <s v="A"/>
    <s v="V"/>
    <s v="GBP"/>
    <n v="110880.00000000003"/>
    <n v="15180"/>
    <n v="0"/>
    <n v="0"/>
    <n v="15180"/>
    <n v="0"/>
    <n v="0"/>
    <n v="0"/>
    <n v="0"/>
    <n v="0"/>
    <n v="126060.00000000003"/>
    <s v="GBP"/>
    <n v="126403.20000000004"/>
    <n v="270111.60000000009"/>
    <s v="&gt;5 Years"/>
    <n v="147542.47200838709"/>
    <n v="167741.73900953535"/>
    <n v="168198.41808956131"/>
    <n v="359424.00056043162"/>
    <n v="0.14000000000000015"/>
    <n v="15523.200000000012"/>
    <n v="20199.267001148255"/>
  </r>
  <r>
    <s v="Employee 206"/>
    <x v="3"/>
    <s v="London"/>
    <s v="United Kingdom"/>
    <s v="EMEA"/>
    <d v="2013-08-05T00:00:00"/>
    <d v="2022-12-01T00:00:00"/>
    <s v="Operating Platform"/>
    <s v="V"/>
    <s v="U"/>
    <s v="GBP"/>
    <n v="101832.49999999999"/>
    <n v="12804.000000000002"/>
    <n v="0"/>
    <n v="0"/>
    <n v="12804.000000000002"/>
    <n v="0"/>
    <n v="0"/>
    <n v="0"/>
    <n v="0"/>
    <n v="0"/>
    <n v="114636.49999999999"/>
    <s v="GBP"/>
    <n v="109979.09999999999"/>
    <n v="233786.52"/>
    <s v="&gt;5 Years"/>
    <n v="135503.4161327027"/>
    <n v="152541.05873367121"/>
    <n v="146343.68942331892"/>
    <n v="311088.03285568382"/>
    <n v="8.0000000000000085E-2"/>
    <n v="8146.6000000000058"/>
    <n v="17037.642600968509"/>
  </r>
  <r>
    <s v="Employee 207"/>
    <x v="0"/>
    <m/>
    <s v="United Arab Emirates"/>
    <s v="EMEA"/>
    <d v="2013-07-30T00:00:00"/>
    <d v="2022-12-01T00:00:00"/>
    <s v="Client Businesses Platform"/>
    <s v="U"/>
    <s v="S"/>
    <s v="AED"/>
    <n v="738100.00000000012"/>
    <n v="403056.50000000006"/>
    <n v="0"/>
    <n v="0"/>
    <n v="403056.50000000006"/>
    <n v="0"/>
    <n v="0"/>
    <n v="315120"/>
    <n v="315120"/>
    <n v="0"/>
    <n v="1456276.5000000002"/>
    <s v="AED"/>
    <n v="775005.00000000012"/>
    <n v="1973219.3250000002"/>
    <s v="&gt;5 Years"/>
    <n v="200944.69324694067"/>
    <n v="396465.2954548549"/>
    <n v="210991.92790928771"/>
    <n v="537200.85621333192"/>
    <n v="5.0000000000000017E-2"/>
    <n v="36905"/>
    <n v="195520.60220791423"/>
  </r>
  <r>
    <s v="Employee 208"/>
    <x v="3"/>
    <s v="Princeton"/>
    <s v="United States of America"/>
    <s v="Americas"/>
    <d v="2013-08-19T00:00:00"/>
    <d v="2022-12-01T00:00:00"/>
    <s v="ETF and Index Investments Platform"/>
    <s v="A"/>
    <s v="Y"/>
    <s v="USD"/>
    <n v="130295.00000000001"/>
    <n v="51150"/>
    <n v="0"/>
    <n v="0"/>
    <n v="51150"/>
    <n v="0"/>
    <n v="0"/>
    <n v="0"/>
    <n v="0"/>
    <n v="0"/>
    <n v="181445"/>
    <s v="USD"/>
    <n v="142021.55000000002"/>
    <n v="339796.60000000003"/>
    <s v="&gt;5 Years"/>
    <n v="130295.00000000001"/>
    <n v="181445"/>
    <n v="142021.55000000002"/>
    <n v="339796.60000000003"/>
    <n v="9.0000000000000011E-2"/>
    <n v="11726.550000000003"/>
    <n v="51149.999999999985"/>
  </r>
  <r>
    <s v="Employee 209"/>
    <x v="3"/>
    <s v="Frankfurt"/>
    <s v="Germany"/>
    <s v="EMEA"/>
    <d v="2014-06-30T00:00:00"/>
    <d v="2022-12-01T00:00:00"/>
    <s v="Client Businesses Platform"/>
    <s v="F"/>
    <s v="Q"/>
    <s v="EUR"/>
    <n v="107910.00000000003"/>
    <n v="16495.600000000002"/>
    <n v="0"/>
    <n v="0"/>
    <n v="16495.600000000002"/>
    <n v="0"/>
    <n v="0"/>
    <n v="0"/>
    <n v="0"/>
    <n v="0"/>
    <n v="124405.60000000003"/>
    <s v="EUR"/>
    <n v="123017.40000000005"/>
    <n v="264839.7840000001"/>
    <s v="&gt;5 Years"/>
    <n v="125963.34299678166"/>
    <n v="145218.65687628969"/>
    <n v="143598.21101633113"/>
    <n v="309147.47985530138"/>
    <n v="0.14000000000000026"/>
    <n v="15107.400000000023"/>
    <n v="19255.31387950803"/>
  </r>
  <r>
    <s v="Employee 21"/>
    <x v="3"/>
    <s v="London"/>
    <s v="United Kingdom"/>
    <s v="EMEA"/>
    <d v="2007-09-10T00:00:00"/>
    <d v="2022-12-01T00:00:00"/>
    <s v="Regional Platform"/>
    <s v="K"/>
    <s v="Y"/>
    <s v="GBP"/>
    <n v="77748.000000000015"/>
    <n v="20146.5"/>
    <n v="0"/>
    <n v="0"/>
    <n v="20146.5"/>
    <n v="0"/>
    <n v="0"/>
    <n v="0"/>
    <n v="0"/>
    <n v="0"/>
    <n v="97894.500000000015"/>
    <s v="GBP"/>
    <n v="87077.760000000024"/>
    <n v="196719.60000000006"/>
    <s v="&gt;5 Years"/>
    <n v="103455.37620588095"/>
    <n v="130263.31643240486"/>
    <n v="115870.02135058667"/>
    <n v="261764.93575488013"/>
    <n v="0.12000000000000005"/>
    <n v="9329.7600000000093"/>
    <n v="26807.940226523904"/>
  </r>
  <r>
    <s v="Employee 210"/>
    <x v="3"/>
    <s v="Gurgaon"/>
    <s v="India"/>
    <s v="Asia-Pacific"/>
    <d v="2013-08-19T00:00:00"/>
    <d v="2022-12-01T00:00:00"/>
    <s v="Corporate and Risk Platform"/>
    <s v="O"/>
    <s v="H"/>
    <s v="INR"/>
    <n v="4284280.0000000009"/>
    <n v="1044384"/>
    <n v="0"/>
    <n v="0"/>
    <n v="1044384"/>
    <n v="0"/>
    <n v="0"/>
    <n v="0"/>
    <n v="0"/>
    <n v="0"/>
    <n v="5328664.0000000009"/>
    <s v="INR"/>
    <n v="4755550.8000000017"/>
    <n v="10670367.840000004"/>
    <s v="&gt;5 Years"/>
    <n v="63487.274478568528"/>
    <n v="78963.64242581412"/>
    <n v="70470.874671211073"/>
    <n v="158120.51776386477"/>
    <n v="0.11000000000000011"/>
    <n v="471270.80000000075"/>
    <n v="15476.367947245591"/>
  </r>
  <r>
    <s v="Employee 211"/>
    <x v="4"/>
    <s v="Milan"/>
    <s v="Italy"/>
    <s v="EMEA"/>
    <d v="2013-08-19T00:00:00"/>
    <d v="2022-12-01T00:00:00"/>
    <s v="Client Businesses Platform"/>
    <s v="H"/>
    <s v="N"/>
    <s v="EUR"/>
    <n v="250800.00000000006"/>
    <n v="223245.00000000003"/>
    <n v="0"/>
    <n v="0"/>
    <n v="223245.00000000003"/>
    <n v="0"/>
    <n v="0"/>
    <n v="0"/>
    <n v="0"/>
    <n v="0"/>
    <n v="474045.00000000012"/>
    <s v="EUR"/>
    <n v="283404.00000000006"/>
    <n v="819074.85000000009"/>
    <s v="&gt;5 Years"/>
    <n v="292758.83999252005"/>
    <n v="553352.72848586191"/>
    <n v="330817.48919154768"/>
    <n v="956106.07238057151"/>
    <n v="0.13000000000000006"/>
    <n v="32604"/>
    <n v="260593.88849334186"/>
  </r>
  <r>
    <s v="Employee 212"/>
    <x v="1"/>
    <s v="San Francisco"/>
    <s v="United States of America"/>
    <s v="Americas"/>
    <d v="2013-09-09T00:00:00"/>
    <d v="2022-12-01T00:00:00"/>
    <s v="Operating Platform"/>
    <s v="B"/>
    <s v="B"/>
    <s v="USD"/>
    <n v="156634.5"/>
    <n v="16830"/>
    <n v="0"/>
    <n v="0"/>
    <n v="16830"/>
    <n v="0"/>
    <n v="3994"/>
    <n v="0"/>
    <n v="3994"/>
    <n v="0"/>
    <n v="177458.5"/>
    <s v="USD"/>
    <n v="169165.26"/>
    <n v="356506.92000000004"/>
    <s v="&gt;5 Years"/>
    <n v="156634.5"/>
    <n v="177458.5"/>
    <n v="169165.26"/>
    <n v="356506.92000000004"/>
    <n v="8.0000000000000057E-2"/>
    <n v="12530.760000000009"/>
    <n v="20824"/>
  </r>
  <r>
    <s v="Employee 213"/>
    <x v="3"/>
    <s v="Singapore"/>
    <s v="Singapore"/>
    <s v="Asia-Pacific"/>
    <d v="2013-09-09T00:00:00"/>
    <d v="2022-12-01T00:00:00"/>
    <s v="Client Businesses Platform"/>
    <s v="H"/>
    <s v="O"/>
    <s v="SGD"/>
    <n v="202716.80000000005"/>
    <n v="40672.500000000007"/>
    <n v="0"/>
    <n v="0"/>
    <n v="40672.500000000007"/>
    <n v="0"/>
    <n v="0"/>
    <n v="0"/>
    <n v="0"/>
    <n v="0"/>
    <n v="243389.30000000005"/>
    <s v="SGD"/>
    <n v="227042.81600000008"/>
    <n v="499638.83200000017"/>
    <s v="&gt;5 Years"/>
    <n v="151569.62877116905"/>
    <n v="181980.11140603389"/>
    <n v="169757.98422370935"/>
    <n v="373575.70899846731"/>
    <n v="0.12000000000000011"/>
    <n v="24326.016000000032"/>
    <n v="30410.482634864835"/>
  </r>
  <r>
    <s v="Employee 214"/>
    <x v="3"/>
    <s v="Philadelphia"/>
    <s v="United States of America"/>
    <s v="Americas"/>
    <d v="2013-10-21T00:00:00"/>
    <d v="2022-12-01T00:00:00"/>
    <s v="Investments Platform"/>
    <s v="J"/>
    <s v="O"/>
    <s v="USD"/>
    <n v="139150.00000000003"/>
    <n v="19800"/>
    <n v="0"/>
    <n v="0"/>
    <n v="19800"/>
    <n v="0"/>
    <n v="0"/>
    <n v="0"/>
    <n v="0"/>
    <n v="0"/>
    <n v="158950.00000000003"/>
    <s v="USD"/>
    <n v="147499.00000000003"/>
    <n v="315986.00000000006"/>
    <s v="&gt;5 Years"/>
    <n v="139150.00000000003"/>
    <n v="158950.00000000003"/>
    <n v="147499.00000000003"/>
    <n v="315986.00000000006"/>
    <n v="5.9999999999999991E-2"/>
    <n v="8349"/>
    <n v="19800"/>
  </r>
  <r>
    <s v="Employee 215"/>
    <x v="0"/>
    <s v="London"/>
    <s v="United Kingdom"/>
    <s v="EMEA"/>
    <d v="2013-10-14T00:00:00"/>
    <d v="2022-12-01T00:00:00"/>
    <s v="Investments Platform"/>
    <s v="Q"/>
    <s v="W"/>
    <s v="GBP"/>
    <n v="120054.00000000001"/>
    <n v="94435.000000000015"/>
    <n v="0"/>
    <n v="0"/>
    <n v="94435.000000000015"/>
    <n v="0"/>
    <n v="0"/>
    <n v="0"/>
    <n v="0"/>
    <n v="0"/>
    <n v="214489.00000000003"/>
    <s v="GBP"/>
    <n v="122455.08000000002"/>
    <n v="341233.86000000004"/>
    <s v="&gt;5 Years"/>
    <n v="159749.85510908102"/>
    <n v="285409.78786622419"/>
    <n v="162944.85221126265"/>
    <n v="454062.83583481133"/>
    <n v="2.0000000000000066E-2"/>
    <n v="2401.0800000000017"/>
    <n v="125659.93275714316"/>
  </r>
  <r>
    <s v="Employee 216"/>
    <x v="0"/>
    <s v="New York"/>
    <s v="United States of America"/>
    <s v="Americas"/>
    <d v="2013-10-14T00:00:00"/>
    <d v="2022-12-01T00:00:00"/>
    <s v="Operating Platform"/>
    <s v="D"/>
    <s v="U"/>
    <s v="USD"/>
    <n v="215820.00000000006"/>
    <n v="268840"/>
    <n v="0"/>
    <n v="0"/>
    <n v="268840"/>
    <n v="0"/>
    <n v="0"/>
    <n v="0"/>
    <n v="0"/>
    <n v="0"/>
    <n v="484660.00000000006"/>
    <s v="USD"/>
    <n v="248193.00000000006"/>
    <n v="805552.00000000023"/>
    <s v="&gt;5 Years"/>
    <n v="215820.00000000006"/>
    <n v="484660.00000000006"/>
    <n v="248193.00000000006"/>
    <n v="805552.00000000023"/>
    <n v="0.14999999999999997"/>
    <n v="32373"/>
    <n v="268840"/>
  </r>
  <r>
    <s v="Employee 217"/>
    <x v="0"/>
    <s v="Princeton"/>
    <s v="United States of America"/>
    <s v="Americas"/>
    <d v="2013-10-21T00:00:00"/>
    <d v="2022-12-01T00:00:00"/>
    <s v="Operating Platform"/>
    <s v="J"/>
    <s v="X"/>
    <s v="USD"/>
    <n v="185977"/>
    <n v="55440.000000000007"/>
    <n v="0"/>
    <n v="0"/>
    <n v="55440.000000000007"/>
    <n v="0"/>
    <n v="0"/>
    <n v="0"/>
    <n v="0"/>
    <n v="0"/>
    <n v="241417"/>
    <s v="USD"/>
    <n v="189696.54"/>
    <n v="435941.88"/>
    <s v="&gt;5 Years"/>
    <n v="185977"/>
    <n v="241417"/>
    <n v="189696.54"/>
    <n v="435941.88"/>
    <n v="2.0000000000000046E-2"/>
    <n v="3719.5400000000081"/>
    <n v="55440"/>
  </r>
  <r>
    <s v="Employee 218"/>
    <x v="3"/>
    <s v="New York"/>
    <s v="United States of America"/>
    <s v="Americas"/>
    <d v="2013-10-28T00:00:00"/>
    <d v="2022-12-01T00:00:00"/>
    <s v="Investments Platform"/>
    <s v="N"/>
    <s v="X"/>
    <s v="USD"/>
    <n v="175560.00000000003"/>
    <n v="200640.00000000003"/>
    <n v="0"/>
    <n v="0"/>
    <n v="200640.00000000003"/>
    <n v="0"/>
    <n v="0"/>
    <n v="0"/>
    <n v="0"/>
    <n v="0"/>
    <n v="376200.00000000006"/>
    <s v="USD"/>
    <n v="189604.80000000005"/>
    <n v="595900.80000000016"/>
    <s v="&gt;5 Years"/>
    <n v="175560.00000000003"/>
    <n v="376200.00000000006"/>
    <n v="189604.80000000005"/>
    <n v="595900.80000000016"/>
    <n v="8.0000000000000085E-2"/>
    <n v="14044.800000000017"/>
    <n v="200640.00000000003"/>
  </r>
  <r>
    <s v="Employee 219"/>
    <x v="0"/>
    <s v="Philadelphia"/>
    <s v="United States of America"/>
    <s v="Americas"/>
    <d v="2013-11-11T00:00:00"/>
    <d v="2022-12-01T00:00:00"/>
    <s v="Investments Platform"/>
    <s v="H"/>
    <s v="Y"/>
    <s v="USD"/>
    <n v="205700.00000000006"/>
    <n v="259435"/>
    <n v="0"/>
    <n v="0"/>
    <n v="259435"/>
    <n v="0"/>
    <n v="0"/>
    <n v="0"/>
    <n v="0"/>
    <n v="0"/>
    <n v="465135.00000000006"/>
    <s v="USD"/>
    <n v="220099.00000000009"/>
    <n v="717793.45000000019"/>
    <s v="&gt;5 Years"/>
    <n v="205700.00000000006"/>
    <n v="465135.00000000006"/>
    <n v="220099.00000000009"/>
    <n v="717793.45000000019"/>
    <n v="7.0000000000000118E-2"/>
    <n v="14399.000000000029"/>
    <n v="259435"/>
  </r>
  <r>
    <s v="Employee 22"/>
    <x v="0"/>
    <s v="Hong Kong"/>
    <s v="Hong Kong"/>
    <s v="Asia-Pacific"/>
    <d v="2007-08-28T00:00:00"/>
    <d v="2022-12-01T00:00:00"/>
    <s v="Investments Platform"/>
    <s v="U"/>
    <s v="S"/>
    <s v="HKD"/>
    <n v="2118600.0000000005"/>
    <n v="0"/>
    <n v="2428037.7799999998"/>
    <n v="0"/>
    <n v="2428037.7799999998"/>
    <n v="0"/>
    <n v="0"/>
    <n v="0"/>
    <n v="0"/>
    <n v="0"/>
    <n v="4546637.78"/>
    <s v="HKD"/>
    <n v="2415204.0000000009"/>
    <n v="4830408.0000000019"/>
    <s v="&gt;5 Years"/>
    <n v="270086.62506453862"/>
    <n v="579621.47332725674"/>
    <n v="307898.75257357408"/>
    <n v="615797.50514714816"/>
    <n v="0.14000000000000021"/>
    <n v="296604.00000000047"/>
    <n v="309534.84826271812"/>
  </r>
  <r>
    <s v="Employee 220"/>
    <x v="4"/>
    <s v="Edinburgh"/>
    <s v="United Kingdom"/>
    <s v="EMEA"/>
    <d v="2013-11-11T00:00:00"/>
    <d v="2022-12-01T00:00:00"/>
    <s v="Operating Platform"/>
    <s v="A"/>
    <s v="B"/>
    <s v="GBP"/>
    <n v="143000"/>
    <n v="98010.000000000015"/>
    <n v="0"/>
    <n v="0"/>
    <n v="98010.000000000015"/>
    <n v="0"/>
    <n v="0"/>
    <n v="0"/>
    <n v="0"/>
    <n v="0"/>
    <n v="241010"/>
    <s v="GBP"/>
    <n v="157300"/>
    <n v="422411"/>
    <s v="&gt;5 Years"/>
    <n v="190282.95001081665"/>
    <n v="320699.9565182302"/>
    <n v="209311.24501189831"/>
    <n v="562081.1971819516"/>
    <n v="9.999999999999995E-2"/>
    <n v="14300"/>
    <n v="130417.00650741355"/>
  </r>
  <r>
    <s v="Employee 221"/>
    <x v="3"/>
    <s v="London"/>
    <s v="United Kingdom"/>
    <s v="EMEA"/>
    <d v="2013-11-25T00:00:00"/>
    <d v="2022-12-01T00:00:00"/>
    <s v="Investments Platform"/>
    <s v="I"/>
    <s v="F"/>
    <s v="GBP"/>
    <n v="108900.00000000003"/>
    <n v="78778.7"/>
    <n v="0"/>
    <n v="0"/>
    <n v="78778.7"/>
    <n v="0"/>
    <n v="0"/>
    <n v="0"/>
    <n v="0"/>
    <n v="0"/>
    <n v="187678.7"/>
    <s v="GBP"/>
    <n v="124146.00000000004"/>
    <n v="338099.71800000005"/>
    <s v="&gt;5 Years"/>
    <n v="144907.78500823735"/>
    <n v="249734.66216919621"/>
    <n v="165194.87490939058"/>
    <n v="449892.38978227426"/>
    <n v="0.14000000000000001"/>
    <n v="15246.000000000015"/>
    <n v="104826.87716095886"/>
  </r>
  <r>
    <s v="Employee 222"/>
    <x v="3"/>
    <s v="Wilmington"/>
    <s v="United States of America"/>
    <s v="Americas"/>
    <d v="2013-11-18T00:00:00"/>
    <d v="2022-12-01T00:00:00"/>
    <s v="Operating Platform"/>
    <s v="Y"/>
    <s v="Q"/>
    <s v="USD"/>
    <n v="118168.60000000002"/>
    <n v="9460"/>
    <n v="0"/>
    <n v="0"/>
    <n v="9460"/>
    <n v="0"/>
    <n v="0"/>
    <n v="0"/>
    <n v="0"/>
    <n v="0"/>
    <n v="127628.60000000002"/>
    <s v="USD"/>
    <n v="127622.08800000003"/>
    <n v="265460.97600000008"/>
    <s v="&gt;5 Years"/>
    <n v="118168.60000000002"/>
    <n v="127628.60000000002"/>
    <n v="127622.08800000003"/>
    <n v="265460.97600000008"/>
    <n v="8.0000000000000085E-2"/>
    <n v="9453.4880000000121"/>
    <n v="9460"/>
  </r>
  <r>
    <s v="Employee 223"/>
    <x v="0"/>
    <s v="New York"/>
    <s v="United States of America"/>
    <s v="Americas"/>
    <d v="2013-11-18T00:00:00"/>
    <d v="2022-12-01T00:00:00"/>
    <s v="Client Businesses Platform"/>
    <s v="R"/>
    <s v="P"/>
    <s v="USD"/>
    <n v="170940.00000000003"/>
    <n v="100254"/>
    <n v="0"/>
    <n v="0"/>
    <n v="100254"/>
    <n v="0"/>
    <n v="0"/>
    <n v="0"/>
    <n v="0"/>
    <n v="0"/>
    <n v="271194"/>
    <s v="USD"/>
    <n v="196581.00000000003"/>
    <n v="508454.10000000009"/>
    <s v="&gt;5 Years"/>
    <n v="170940.00000000003"/>
    <n v="271194"/>
    <n v="196581.00000000003"/>
    <n v="508454.10000000009"/>
    <n v="0.14999999999999997"/>
    <n v="25641"/>
    <n v="100253.99999999997"/>
  </r>
  <r>
    <s v="Employee 224"/>
    <x v="0"/>
    <s v="New York"/>
    <s v="United States of America"/>
    <s v="Americas"/>
    <d v="2013-11-25T00:00:00"/>
    <d v="2022-12-01T00:00:00"/>
    <s v="Client Businesses Platform"/>
    <s v="S"/>
    <s v="C"/>
    <s v="USD"/>
    <n v="155870"/>
    <n v="95095.000000000015"/>
    <n v="0"/>
    <n v="0"/>
    <n v="95095.000000000015"/>
    <n v="0"/>
    <n v="0"/>
    <n v="0"/>
    <n v="0"/>
    <n v="0"/>
    <n v="250965"/>
    <s v="USD"/>
    <n v="158987.4"/>
    <n v="414971.7"/>
    <s v="&gt;5 Years"/>
    <n v="155870"/>
    <n v="250965"/>
    <n v="158987.4"/>
    <n v="414971.7"/>
    <n v="1.9999999999999962E-2"/>
    <n v="3117.3999999999942"/>
    <n v="95095"/>
  </r>
  <r>
    <s v="Employee 225"/>
    <x v="0"/>
    <s v="New York"/>
    <s v="United States of America"/>
    <s v="Americas"/>
    <d v="2013-12-09T00:00:00"/>
    <d v="2022-12-01T00:00:00"/>
    <s v="Corporate and Risk Platform"/>
    <s v="B"/>
    <s v="F"/>
    <s v="USD"/>
    <n v="155925"/>
    <n v="43560.000000000007"/>
    <n v="0"/>
    <n v="0"/>
    <n v="43560.000000000007"/>
    <n v="0"/>
    <n v="0"/>
    <n v="0"/>
    <n v="0"/>
    <n v="0"/>
    <n v="199485"/>
    <s v="USD"/>
    <n v="165280.5"/>
    <n v="376734.6"/>
    <s v="&gt;5 Years"/>
    <n v="155925"/>
    <n v="199485"/>
    <n v="165280.5"/>
    <n v="376734.6"/>
    <n v="0.06"/>
    <n v="9355.5"/>
    <n v="43560"/>
  </r>
  <r>
    <s v="Employee 226"/>
    <x v="0"/>
    <s v="Wilmington"/>
    <s v="United States of America"/>
    <s v="Americas"/>
    <d v="2013-12-09T00:00:00"/>
    <d v="2022-12-01T00:00:00"/>
    <s v="Operating Platform"/>
    <s v="Q"/>
    <s v="T"/>
    <s v="USD"/>
    <n v="144375"/>
    <n v="56179.200000000004"/>
    <n v="0"/>
    <n v="0"/>
    <n v="56179.200000000004"/>
    <n v="0"/>
    <n v="0"/>
    <n v="0"/>
    <n v="0"/>
    <n v="0"/>
    <n v="200554.2"/>
    <s v="USD"/>
    <n v="155925"/>
    <n v="372523.53600000002"/>
    <s v="&gt;5 Years"/>
    <n v="144375"/>
    <n v="200554.2"/>
    <n v="155925"/>
    <n v="372523.53600000002"/>
    <n v="0.08"/>
    <n v="11550"/>
    <n v="56179.200000000012"/>
  </r>
  <r>
    <s v="Employee 227"/>
    <x v="3"/>
    <s v="Princeton"/>
    <s v="United States of America"/>
    <s v="Americas"/>
    <d v="2013-12-23T00:00:00"/>
    <d v="2022-12-01T00:00:00"/>
    <s v="Operating Platform"/>
    <s v="D"/>
    <s v="Q"/>
    <s v="USD"/>
    <n v="125939.00000000003"/>
    <n v="11334.400000000001"/>
    <n v="0"/>
    <n v="0"/>
    <n v="11334.400000000001"/>
    <n v="0"/>
    <n v="0"/>
    <n v="0"/>
    <n v="0"/>
    <n v="0"/>
    <n v="137273.40000000002"/>
    <s v="USD"/>
    <n v="136014.12000000005"/>
    <n v="284269.39200000011"/>
    <s v="&gt;5 Years"/>
    <n v="125939.00000000003"/>
    <n v="137273.40000000002"/>
    <n v="136014.12000000005"/>
    <n v="284269.39200000011"/>
    <n v="8.0000000000000182E-2"/>
    <n v="10075.120000000024"/>
    <n v="11334.399999999994"/>
  </r>
  <r>
    <s v="Employee 228"/>
    <x v="3"/>
    <s v="Princeton"/>
    <s v="United States of America"/>
    <s v="Americas"/>
    <d v="2014-01-13T00:00:00"/>
    <d v="2022-12-01T00:00:00"/>
    <s v="Operating Platform"/>
    <s v="S"/>
    <s v="K"/>
    <s v="USD"/>
    <n v="149985"/>
    <n v="35002"/>
    <n v="0"/>
    <n v="0"/>
    <n v="35002"/>
    <n v="0"/>
    <n v="0"/>
    <n v="0"/>
    <n v="0"/>
    <n v="0"/>
    <n v="184987"/>
    <s v="USD"/>
    <n v="151484.85"/>
    <n v="338321.72000000003"/>
    <s v="&gt;5 Years"/>
    <n v="149985"/>
    <n v="184987"/>
    <n v="151484.85"/>
    <n v="338321.72000000003"/>
    <n v="1.0000000000000038E-2"/>
    <n v="1499.8500000000058"/>
    <n v="35002"/>
  </r>
  <r>
    <s v="Employee 229"/>
    <x v="3"/>
    <s v="San Francisco"/>
    <s v="United States of America"/>
    <s v="Americas"/>
    <d v="2014-01-13T00:00:00"/>
    <d v="2022-12-01T00:00:00"/>
    <s v="Investments Platform"/>
    <s v="W"/>
    <s v="Y"/>
    <s v="USD"/>
    <n v="158895"/>
    <n v="64350"/>
    <n v="0"/>
    <n v="0"/>
    <n v="64350"/>
    <n v="0"/>
    <n v="0"/>
    <n v="0"/>
    <n v="0"/>
    <n v="0"/>
    <n v="223245"/>
    <s v="USD"/>
    <n v="177962.40000000002"/>
    <n v="427996.80000000005"/>
    <s v="&gt;5 Years"/>
    <n v="158895"/>
    <n v="223245"/>
    <n v="177962.40000000002"/>
    <n v="427996.80000000005"/>
    <n v="0.12000000000000015"/>
    <n v="19067.400000000023"/>
    <n v="64350"/>
  </r>
  <r>
    <s v="Employee 23"/>
    <x v="0"/>
    <s v="San Francisco"/>
    <s v="United States of America"/>
    <s v="Americas"/>
    <d v="2005-11-28T00:00:00"/>
    <d v="2022-12-01T00:00:00"/>
    <s v="Client Businesses Platform"/>
    <s v="Z"/>
    <s v="A"/>
    <s v="USD"/>
    <n v="161095"/>
    <n v="193930.00000000003"/>
    <n v="0"/>
    <n v="0"/>
    <n v="193930.00000000003"/>
    <n v="0"/>
    <n v="0"/>
    <n v="0"/>
    <n v="0"/>
    <n v="0"/>
    <n v="355025"/>
    <s v="USD"/>
    <n v="182037.34999999998"/>
    <n v="583215.6"/>
    <s v="&gt;5 Years"/>
    <n v="161095"/>
    <n v="355025"/>
    <n v="182037.34999999998"/>
    <n v="583215.6"/>
    <n v="0.12999999999999987"/>
    <n v="20942.349999999977"/>
    <n v="193930"/>
  </r>
  <r>
    <s v="Employee 230"/>
    <x v="3"/>
    <s v="New York"/>
    <s v="United States of America"/>
    <s v="Americas"/>
    <d v="2014-01-13T00:00:00"/>
    <d v="2022-12-01T00:00:00"/>
    <s v="Corporate and Risk Platform"/>
    <s v="I"/>
    <s v="N"/>
    <s v="USD"/>
    <n v="147290"/>
    <n v="65065"/>
    <n v="0"/>
    <n v="0"/>
    <n v="65065"/>
    <n v="0"/>
    <n v="0"/>
    <n v="0"/>
    <n v="0"/>
    <n v="0"/>
    <n v="212355"/>
    <s v="USD"/>
    <n v="166437.69999999998"/>
    <n v="406398.85"/>
    <s v="&gt;5 Years"/>
    <n v="147290"/>
    <n v="212355"/>
    <n v="166437.69999999998"/>
    <n v="406398.85"/>
    <n v="0.12999999999999989"/>
    <n v="19147.699999999983"/>
    <n v="65065"/>
  </r>
  <r>
    <s v="Employee 231"/>
    <x v="3"/>
    <s v="Wilmington"/>
    <s v="United States of America"/>
    <s v="Americas"/>
    <d v="2014-01-13T00:00:00"/>
    <d v="2022-12-01T00:00:00"/>
    <s v="Operating Platform"/>
    <s v="G"/>
    <s v="F"/>
    <s v="USD"/>
    <n v="125400.00000000003"/>
    <n v="9900"/>
    <n v="0"/>
    <n v="0"/>
    <n v="9900"/>
    <n v="0"/>
    <n v="0"/>
    <n v="0"/>
    <n v="0"/>
    <n v="0"/>
    <n v="135300.00000000003"/>
    <s v="USD"/>
    <n v="137940.00000000003"/>
    <n v="286770.00000000006"/>
    <s v="&gt;5 Years"/>
    <n v="125400.00000000003"/>
    <n v="135300.00000000003"/>
    <n v="137940.00000000003"/>
    <n v="286770.00000000006"/>
    <n v="9.9999999999999978E-2"/>
    <n v="12540"/>
    <n v="9900"/>
  </r>
  <r>
    <s v="Employee 232"/>
    <x v="0"/>
    <s v="New York"/>
    <s v="United States of America"/>
    <s v="Americas"/>
    <d v="2014-01-13T00:00:00"/>
    <d v="2022-12-01T00:00:00"/>
    <s v="Operating Platform"/>
    <s v="K"/>
    <s v="F"/>
    <s v="USD"/>
    <n v="211024.00000000006"/>
    <n v="77924"/>
    <n v="0"/>
    <n v="0"/>
    <n v="77924"/>
    <n v="0"/>
    <n v="0"/>
    <n v="0"/>
    <n v="0"/>
    <n v="0"/>
    <n v="288948.00000000006"/>
    <s v="USD"/>
    <n v="221575.20000000007"/>
    <n v="524970.60000000009"/>
    <s v="&gt;5 Years"/>
    <n v="211024.00000000006"/>
    <n v="288948.00000000006"/>
    <n v="221575.20000000007"/>
    <n v="524970.60000000009"/>
    <n v="5.0000000000000044E-2"/>
    <n v="10551.200000000012"/>
    <n v="77924"/>
  </r>
  <r>
    <s v="Employee 233"/>
    <x v="0"/>
    <s v="New York"/>
    <s v="United States of America"/>
    <s v="Americas"/>
    <d v="2014-01-21T00:00:00"/>
    <d v="2022-12-01T00:00:00"/>
    <s v="Client Businesses Platform"/>
    <s v="C"/>
    <s v="C"/>
    <s v="USD"/>
    <n v="163812"/>
    <n v="347424.00000000006"/>
    <n v="0"/>
    <n v="0"/>
    <n v="347424.00000000006"/>
    <n v="0"/>
    <n v="0"/>
    <n v="0"/>
    <n v="0"/>
    <n v="0"/>
    <n v="511236.00000000006"/>
    <s v="USD"/>
    <n v="175278.84"/>
    <n v="722301.36"/>
    <s v="&gt;5 Years"/>
    <n v="163812"/>
    <n v="511236.00000000006"/>
    <n v="175278.84"/>
    <n v="722301.36"/>
    <n v="6.9999999999999979E-2"/>
    <n v="11466.839999999997"/>
    <n v="347424.00000000006"/>
  </r>
  <r>
    <s v="Employee 234"/>
    <x v="7"/>
    <s v="Wilmington"/>
    <s v="United States of America"/>
    <s v="Americas"/>
    <d v="2014-02-03T00:00:00"/>
    <d v="2022-12-01T00:00:00"/>
    <s v="Operating Platform"/>
    <s v="D"/>
    <s v="T"/>
    <s v="USD"/>
    <n v="72468"/>
    <n v="18139"/>
    <n v="0"/>
    <n v="0"/>
    <n v="18139"/>
    <n v="0"/>
    <n v="0"/>
    <n v="0"/>
    <n v="0"/>
    <n v="0"/>
    <n v="90607"/>
    <s v="USD"/>
    <n v="83338.2"/>
    <n v="187536.25"/>
    <s v="&gt;5 Years"/>
    <n v="72468"/>
    <n v="90607"/>
    <n v="83338.2"/>
    <n v="187536.25"/>
    <n v="0.14999999999999997"/>
    <n v="10870.199999999997"/>
    <n v="18139"/>
  </r>
  <r>
    <s v="Employee 235"/>
    <x v="3"/>
    <s v="New York"/>
    <s v="United States of America"/>
    <s v="Americas"/>
    <d v="2014-02-03T00:00:00"/>
    <d v="2022-12-01T00:00:00"/>
    <s v="Investments Platform"/>
    <s v="O"/>
    <s v="R"/>
    <s v="USD"/>
    <n v="161865"/>
    <n v="318010"/>
    <n v="0"/>
    <n v="0"/>
    <n v="318010"/>
    <n v="0"/>
    <n v="0"/>
    <n v="0"/>
    <n v="0"/>
    <n v="0"/>
    <n v="479875"/>
    <s v="USD"/>
    <n v="178051.5"/>
    <n v="705914"/>
    <s v="&gt;5 Years"/>
    <n v="161865"/>
    <n v="479875"/>
    <n v="178051.5"/>
    <n v="705914"/>
    <n v="0.1"/>
    <n v="16186.5"/>
    <n v="318010"/>
  </r>
  <r>
    <s v="Employee 236"/>
    <x v="0"/>
    <s v="London"/>
    <s v="United Kingdom"/>
    <s v="EMEA"/>
    <d v="2014-02-10T00:00:00"/>
    <d v="2022-12-01T00:00:00"/>
    <s v="Investments Platform"/>
    <s v="P"/>
    <s v="D"/>
    <s v="GBP"/>
    <n v="105029.10000000002"/>
    <n v="107407.30000000002"/>
    <n v="0"/>
    <n v="0"/>
    <n v="107407.30000000002"/>
    <n v="0"/>
    <n v="0"/>
    <n v="0"/>
    <n v="0"/>
    <n v="0"/>
    <n v="212436.40000000002"/>
    <s v="GBP"/>
    <n v="108179.97300000003"/>
    <n v="326989.46500000008"/>
    <s v="&gt;5 Years"/>
    <n v="139756.97192294453"/>
    <n v="282678.49567606894"/>
    <n v="143949.68108063287"/>
    <n v="435108.53162698389"/>
    <n v="3.0000000000000027E-2"/>
    <n v="3150.8730000000069"/>
    <n v="142921.52375312441"/>
  </r>
  <r>
    <s v="Employee 237"/>
    <x v="0"/>
    <s v="Princeton"/>
    <s v="United States of America"/>
    <s v="Americas"/>
    <d v="2014-03-03T00:00:00"/>
    <d v="2022-12-01T00:00:00"/>
    <s v="Regional Platform"/>
    <s v="R"/>
    <s v="D"/>
    <s v="USD"/>
    <n v="176550"/>
    <n v="230175"/>
    <n v="0"/>
    <n v="0"/>
    <n v="230175"/>
    <n v="0"/>
    <n v="0"/>
    <n v="0"/>
    <n v="0"/>
    <n v="0"/>
    <n v="406725"/>
    <s v="USD"/>
    <n v="195970.50000000003"/>
    <n v="647435.25000000012"/>
    <s v="&gt;5 Years"/>
    <n v="176550"/>
    <n v="406725"/>
    <n v="195970.50000000003"/>
    <n v="647435.25000000012"/>
    <n v="0.11000000000000017"/>
    <n v="19420.500000000029"/>
    <n v="230175"/>
  </r>
  <r>
    <s v="Employee 238"/>
    <x v="3"/>
    <s v="Hong Kong"/>
    <s v="Hong Kong"/>
    <s v="Asia-Pacific"/>
    <d v="2014-03-03T00:00:00"/>
    <d v="2022-12-01T00:00:00"/>
    <s v="Investments Platform"/>
    <s v="B"/>
    <s v="T"/>
    <s v="HKD"/>
    <n v="1232000.0000000002"/>
    <n v="567054.4"/>
    <n v="0"/>
    <n v="0"/>
    <n v="567054.4"/>
    <n v="0"/>
    <n v="0"/>
    <n v="0"/>
    <n v="0"/>
    <n v="0"/>
    <n v="1799054.4000000004"/>
    <s v="HKD"/>
    <n v="1318240.0000000002"/>
    <n v="3243228.2080000006"/>
    <s v="&gt;5 Years"/>
    <n v="157059.71966369846"/>
    <n v="229349.82120433706"/>
    <n v="168053.90004015737"/>
    <n v="413458.20872879802"/>
    <n v="7.0000000000000132E-2"/>
    <n v="86240"/>
    <n v="72290.1015406386"/>
  </r>
  <r>
    <s v="Employee 239"/>
    <x v="0"/>
    <s v="New York"/>
    <s v="United States of America"/>
    <s v="Americas"/>
    <d v="2014-03-17T00:00:00"/>
    <d v="2022-12-01T00:00:00"/>
    <s v="Investments Platform"/>
    <s v="Q"/>
    <s v="V"/>
    <s v="USD"/>
    <n v="203830.00000000006"/>
    <n v="295240"/>
    <n v="26750"/>
    <n v="0"/>
    <n v="321990"/>
    <n v="0"/>
    <n v="0"/>
    <n v="0"/>
    <n v="0"/>
    <n v="0"/>
    <n v="525820"/>
    <s v="USD"/>
    <n v="211983.20000000007"/>
    <n v="731016.00000000023"/>
    <s v="&gt;5 Years"/>
    <n v="203830.00000000006"/>
    <n v="525820"/>
    <n v="211983.20000000007"/>
    <n v="731016.00000000023"/>
    <n v="4.0000000000000042E-2"/>
    <n v="8153.2000000000116"/>
    <n v="321989.99999999994"/>
  </r>
  <r>
    <s v="Employee 24"/>
    <x v="2"/>
    <s v="London"/>
    <s v="United Kingdom"/>
    <s v="EMEA"/>
    <d v="2007-06-18T00:00:00"/>
    <d v="2022-12-01T00:00:00"/>
    <s v="Operating Platform"/>
    <s v="L"/>
    <s v="F"/>
    <s v="GBP"/>
    <n v="43101.3"/>
    <n v="2455.1999999999998"/>
    <n v="0"/>
    <n v="0"/>
    <n v="2455.1999999999998"/>
    <n v="0"/>
    <n v="1927"/>
    <n v="0"/>
    <n v="1927"/>
    <n v="0"/>
    <n v="47483.5"/>
    <s v="GBP"/>
    <n v="49135.482000000011"/>
    <n v="101069.89200000002"/>
    <s v="&gt;5 Years"/>
    <n v="57352.744848260227"/>
    <n v="63183.919278591697"/>
    <n v="65382.129127016669"/>
    <n v="134488.65179744505"/>
    <n v="0.14000000000000018"/>
    <n v="6034.182000000008"/>
    <n v="5831.1744303314699"/>
  </r>
  <r>
    <s v="Employee 240"/>
    <x v="3"/>
    <s v="San Francisco"/>
    <s v="United States of America"/>
    <s v="Americas"/>
    <d v="2014-03-31T00:00:00"/>
    <d v="2022-12-01T00:00:00"/>
    <s v="Operating Platform"/>
    <s v="F"/>
    <s v="P"/>
    <s v="USD"/>
    <n v="172480.00000000003"/>
    <n v="73150"/>
    <n v="0"/>
    <n v="0"/>
    <n v="73150"/>
    <n v="0"/>
    <n v="0"/>
    <n v="0"/>
    <n v="0"/>
    <n v="0"/>
    <n v="245630.00000000003"/>
    <s v="USD"/>
    <n v="186278.40000000005"/>
    <n v="451558.80000000016"/>
    <s v="&gt;5 Years"/>
    <n v="172480.00000000003"/>
    <n v="245630.00000000003"/>
    <n v="186278.40000000005"/>
    <n v="451558.80000000016"/>
    <n v="8.0000000000000127E-2"/>
    <n v="13798.400000000023"/>
    <n v="73150"/>
  </r>
  <r>
    <s v="Employee 241"/>
    <x v="3"/>
    <s v="New York"/>
    <s v="United States of America"/>
    <s v="Americas"/>
    <d v="2014-04-07T00:00:00"/>
    <d v="2022-12-01T00:00:00"/>
    <s v="Investments Platform"/>
    <s v="F"/>
    <s v="B"/>
    <s v="USD"/>
    <n v="161865"/>
    <n v="102795.00000000001"/>
    <n v="0"/>
    <n v="0"/>
    <n v="102795.00000000001"/>
    <n v="0"/>
    <n v="0"/>
    <n v="0"/>
    <n v="0"/>
    <n v="0"/>
    <n v="264660"/>
    <s v="USD"/>
    <n v="166720.95000000001"/>
    <n v="439320.75000000006"/>
    <s v="&gt;5 Years"/>
    <n v="161865"/>
    <n v="264660"/>
    <n v="166720.95000000001"/>
    <n v="439320.75000000006"/>
    <n v="3.0000000000000072E-2"/>
    <n v="4855.9500000000116"/>
    <n v="102795"/>
  </r>
  <r>
    <s v="Employee 242"/>
    <x v="0"/>
    <s v="New York"/>
    <s v="United States of America"/>
    <s v="Americas"/>
    <d v="2014-04-10T00:00:00"/>
    <d v="2022-12-01T00:00:00"/>
    <s v="Investments Platform"/>
    <s v="B"/>
    <s v="H"/>
    <s v="USD"/>
    <n v="155870"/>
    <n v="186725.00000000003"/>
    <n v="0"/>
    <n v="0"/>
    <n v="186725.00000000003"/>
    <n v="0"/>
    <n v="0"/>
    <n v="0"/>
    <n v="0"/>
    <n v="0"/>
    <n v="342595"/>
    <s v="USD"/>
    <n v="171457"/>
    <n v="548311.5"/>
    <s v="&gt;5 Years"/>
    <n v="155870"/>
    <n v="342595"/>
    <n v="171457"/>
    <n v="548311.5"/>
    <n v="0.1"/>
    <n v="15587"/>
    <n v="186725"/>
  </r>
  <r>
    <s v="Employee 243"/>
    <x v="1"/>
    <s v="New York"/>
    <s v="United States of America"/>
    <s v="Americas"/>
    <d v="2014-05-26T00:00:00"/>
    <d v="2022-12-01T00:00:00"/>
    <s v="Corporate and Risk Platform"/>
    <s v="E"/>
    <s v="M"/>
    <s v="USD"/>
    <n v="145288"/>
    <n v="10972.500000000002"/>
    <n v="0"/>
    <n v="0"/>
    <n v="10972.500000000002"/>
    <n v="0"/>
    <n v="0"/>
    <n v="0"/>
    <n v="0"/>
    <n v="0"/>
    <n v="156260.5"/>
    <s v="USD"/>
    <n v="155458.16"/>
    <n v="322656.89500000002"/>
    <s v="&gt;5 Years"/>
    <n v="145288"/>
    <n v="156260.5"/>
    <n v="155458.16"/>
    <n v="322656.89500000002"/>
    <n v="7.0000000000000021E-2"/>
    <n v="10170.160000000003"/>
    <n v="10972.5"/>
  </r>
  <r>
    <s v="Employee 244"/>
    <x v="3"/>
    <s v="Missouri"/>
    <s v="United States of America"/>
    <s v="Americas"/>
    <d v="2014-05-29T00:00:00"/>
    <d v="2022-12-01T00:00:00"/>
    <s v="Regional Platform"/>
    <s v="J"/>
    <s v="T"/>
    <s v="USD"/>
    <n v="151800"/>
    <n v="243412.40000000002"/>
    <n v="0"/>
    <n v="54000"/>
    <n v="297412.40000000002"/>
    <n v="90620.88"/>
    <n v="0"/>
    <n v="0"/>
    <n v="90620.88"/>
    <n v="0"/>
    <n v="539833.28"/>
    <s v="USD"/>
    <n v="162426"/>
    <n v="805509.26800000004"/>
    <s v="&gt;5 Years"/>
    <n v="151800"/>
    <n v="539833.28"/>
    <n v="162426"/>
    <n v="805509.26800000004"/>
    <n v="7.0000000000000007E-2"/>
    <n v="10626"/>
    <n v="388033.28000000003"/>
  </r>
  <r>
    <s v="Employee 245"/>
    <x v="3"/>
    <s v="Princeton"/>
    <s v="United States of America"/>
    <s v="Americas"/>
    <d v="2014-05-29T00:00:00"/>
    <d v="2022-12-01T00:00:00"/>
    <s v="Investments Platform"/>
    <s v="Y"/>
    <s v="S"/>
    <s v="USD"/>
    <n v="163240"/>
    <n v="0"/>
    <n v="402800"/>
    <n v="0"/>
    <n v="402800"/>
    <n v="0"/>
    <n v="0"/>
    <n v="0"/>
    <n v="0"/>
    <n v="0"/>
    <n v="566040"/>
    <s v="USD"/>
    <n v="187726"/>
    <n v="375452"/>
    <s v="&gt;5 Years"/>
    <n v="163240"/>
    <n v="566040"/>
    <n v="187726"/>
    <n v="375452"/>
    <n v="0.15"/>
    <n v="24486"/>
    <n v="402800"/>
  </r>
  <r>
    <s v="Employee 246"/>
    <x v="0"/>
    <s v="Hong Kong"/>
    <s v="Hong Kong"/>
    <s v="Asia-Pacific"/>
    <d v="2014-05-29T00:00:00"/>
    <d v="2022-12-01T00:00:00"/>
    <s v="Investments Platform"/>
    <s v="D"/>
    <s v="J"/>
    <s v="HKD"/>
    <n v="1527625.0000000002"/>
    <n v="1876545"/>
    <n v="0"/>
    <n v="0"/>
    <n v="1876545"/>
    <n v="0"/>
    <n v="0"/>
    <n v="0"/>
    <n v="0"/>
    <n v="0"/>
    <n v="3404170"/>
    <s v="HKD"/>
    <n v="1573453.7500000002"/>
    <n v="5079748.8500000006"/>
    <s v="&gt;5 Years"/>
    <n v="194747.04078835825"/>
    <n v="433975.63789575675"/>
    <n v="200589.45201200899"/>
    <n v="647584.35904463846"/>
    <n v="2.9999999999999936E-2"/>
    <n v="45828.75"/>
    <n v="239228.5971073985"/>
  </r>
  <r>
    <s v="Employee 247"/>
    <x v="3"/>
    <s v="New York"/>
    <s v="United States of America"/>
    <s v="Americas"/>
    <d v="2014-05-29T00:00:00"/>
    <d v="2022-12-01T00:00:00"/>
    <s v="Corporate and Risk Platform"/>
    <s v="D"/>
    <s v="O"/>
    <s v="USD"/>
    <n v="145860"/>
    <n v="105105.00000000001"/>
    <n v="0"/>
    <n v="0"/>
    <n v="105105.00000000001"/>
    <n v="0"/>
    <n v="0"/>
    <n v="0"/>
    <n v="0"/>
    <n v="0"/>
    <n v="250965"/>
    <s v="USD"/>
    <n v="167739"/>
    <n v="456348.75"/>
    <s v="&gt;5 Years"/>
    <n v="145860"/>
    <n v="250965"/>
    <n v="167739"/>
    <n v="456348.75"/>
    <n v="0.15"/>
    <n v="21879"/>
    <n v="105105"/>
  </r>
  <r>
    <s v="Employee 248"/>
    <x v="3"/>
    <s v="New York"/>
    <s v="United States of America"/>
    <s v="Americas"/>
    <d v="2014-05-29T00:00:00"/>
    <d v="2022-12-01T00:00:00"/>
    <s v="Client Businesses Platform"/>
    <s v="R"/>
    <s v="F"/>
    <s v="USD"/>
    <n v="143220"/>
    <n v="112200"/>
    <n v="0"/>
    <n v="0"/>
    <n v="112200"/>
    <n v="0"/>
    <n v="0"/>
    <n v="0"/>
    <n v="0"/>
    <n v="0"/>
    <n v="255420"/>
    <s v="USD"/>
    <n v="157542"/>
    <n v="438504"/>
    <s v="&gt;5 Years"/>
    <n v="143220"/>
    <n v="255420"/>
    <n v="157542"/>
    <n v="438504"/>
    <n v="0.1"/>
    <n v="14322"/>
    <n v="112200"/>
  </r>
  <r>
    <s v="Employee 249"/>
    <x v="3"/>
    <s v="Princeton"/>
    <s v="United States of America"/>
    <s v="Americas"/>
    <d v="2014-05-29T00:00:00"/>
    <d v="2022-12-01T00:00:00"/>
    <s v="Regional Platform"/>
    <s v="U"/>
    <s v="A"/>
    <s v="USD"/>
    <n v="101199.99999999999"/>
    <n v="108993.50000000001"/>
    <n v="0"/>
    <n v="0"/>
    <n v="108993.50000000001"/>
    <n v="78113.399999999994"/>
    <n v="0"/>
    <n v="0"/>
    <n v="78113.399999999994"/>
    <n v="0"/>
    <n v="288306.90000000002"/>
    <s v="USD"/>
    <n v="109295.99999999999"/>
    <n v="336304.98"/>
    <s v="&gt;5 Years"/>
    <n v="101199.99999999999"/>
    <n v="288306.90000000002"/>
    <n v="109295.99999999999"/>
    <n v="336304.98"/>
    <n v="8.0000000000000016E-2"/>
    <n v="8096"/>
    <n v="187106.90000000002"/>
  </r>
  <r>
    <s v="Employee 25"/>
    <x v="4"/>
    <s v="London"/>
    <s v="United Kingdom"/>
    <s v="EMEA"/>
    <d v="2003-01-13T00:00:00"/>
    <d v="2022-12-01T00:00:00"/>
    <s v="Corporate and Risk Platform"/>
    <s v="A"/>
    <s v="X"/>
    <s v="GBP"/>
    <n v="157304.4"/>
    <n v="77891"/>
    <n v="0"/>
    <n v="0"/>
    <n v="77891"/>
    <n v="0"/>
    <n v="0"/>
    <n v="0"/>
    <n v="0"/>
    <n v="0"/>
    <n v="235195.4"/>
    <s v="GBP"/>
    <n v="171461.796"/>
    <n v="427824.78200000001"/>
    <s v="&gt;5 Years"/>
    <n v="209317.09987189865"/>
    <n v="312962.75902779039"/>
    <n v="228155.63886036954"/>
    <n v="569285.04620066111"/>
    <n v="9.0000000000000038E-2"/>
    <n v="14157.396000000008"/>
    <n v="103645.65915589174"/>
  </r>
  <r>
    <s v="Employee 250"/>
    <x v="3"/>
    <s v="San Francisco"/>
    <s v="United States of America"/>
    <s v="Americas"/>
    <d v="2005-03-30T00:00:00"/>
    <d v="2022-12-01T00:00:00"/>
    <s v="Investments Platform"/>
    <s v="P"/>
    <s v="N"/>
    <s v="USD"/>
    <n v="157080"/>
    <n v="0"/>
    <n v="209049.99999999997"/>
    <n v="0"/>
    <n v="209049.99999999997"/>
    <n v="0"/>
    <n v="0"/>
    <n v="0"/>
    <n v="0"/>
    <n v="0"/>
    <n v="366130"/>
    <s v="USD"/>
    <n v="164934"/>
    <n v="329868"/>
    <s v="&gt;5 Years"/>
    <n v="157080"/>
    <n v="366130"/>
    <n v="164934"/>
    <n v="329868"/>
    <n v="0.05"/>
    <n v="7854"/>
    <n v="209050"/>
  </r>
  <r>
    <s v="Employee 251"/>
    <x v="3"/>
    <s v="Princeton"/>
    <s v="United States of America"/>
    <s v="Americas"/>
    <d v="2014-05-27T00:00:00"/>
    <d v="2022-12-01T00:00:00"/>
    <s v="Investments Platform"/>
    <s v="A"/>
    <s v="M"/>
    <s v="USD"/>
    <n v="180234.99999999997"/>
    <n v="14929.2"/>
    <n v="202940.64"/>
    <n v="0"/>
    <n v="217869.84000000003"/>
    <n v="0"/>
    <n v="0"/>
    <n v="0"/>
    <n v="0"/>
    <n v="0"/>
    <n v="398104.83999999997"/>
    <s v="USD"/>
    <n v="194653.8"/>
    <n v="405431.136"/>
    <s v="&gt;5 Years"/>
    <n v="180234.99999999997"/>
    <n v="398104.83999999997"/>
    <n v="194653.8"/>
    <n v="405431.136"/>
    <n v="8.0000000000000113E-2"/>
    <n v="14418.800000000017"/>
    <n v="217869.84"/>
  </r>
  <r>
    <s v="Employee 252"/>
    <x v="3"/>
    <s v="California"/>
    <s v="United States of America"/>
    <s v="Americas"/>
    <d v="2014-06-09T00:00:00"/>
    <d v="2022-12-01T00:00:00"/>
    <s v="Regional Platform"/>
    <s v="M"/>
    <s v="Y"/>
    <s v="USD"/>
    <n v="143880"/>
    <n v="233244.00000000003"/>
    <n v="0"/>
    <n v="52500"/>
    <n v="285744"/>
    <n v="494799.20000000007"/>
    <n v="0"/>
    <n v="0"/>
    <n v="494799.20000000007"/>
    <n v="0"/>
    <n v="924423.20000000007"/>
    <s v="USD"/>
    <n v="151074"/>
    <n v="753253.2"/>
    <s v="&gt;5 Years"/>
    <n v="143880"/>
    <n v="924423.20000000007"/>
    <n v="151074"/>
    <n v="753253.2"/>
    <n v="0.05"/>
    <n v="7194"/>
    <n v="780543.20000000007"/>
  </r>
  <r>
    <s v="Employee 253"/>
    <x v="3"/>
    <s v="New York"/>
    <s v="United States of America"/>
    <s v="Americas"/>
    <d v="2014-07-21T00:00:00"/>
    <d v="2022-12-01T00:00:00"/>
    <s v="Investments Platform"/>
    <s v="D"/>
    <s v="S"/>
    <s v="USD"/>
    <n v="163350"/>
    <n v="132165"/>
    <n v="0"/>
    <n v="0"/>
    <n v="132165"/>
    <n v="0"/>
    <n v="0"/>
    <n v="0"/>
    <n v="0"/>
    <n v="0"/>
    <n v="295515"/>
    <s v="USD"/>
    <n v="186219.00000000003"/>
    <n v="523106.10000000009"/>
    <s v="&gt;5 Years"/>
    <n v="163350"/>
    <n v="295515"/>
    <n v="186219.00000000003"/>
    <n v="523106.10000000009"/>
    <n v="0.14000000000000018"/>
    <n v="22869.000000000029"/>
    <n v="132165"/>
  </r>
  <r>
    <s v="Employee 254"/>
    <x v="3"/>
    <s v="Princeton"/>
    <s v="United States of America"/>
    <s v="Americas"/>
    <d v="2014-06-18T00:00:00"/>
    <d v="2022-12-01T00:00:00"/>
    <s v="Regional Platform"/>
    <s v="Y"/>
    <s v="O"/>
    <s v="USD"/>
    <n v="163240"/>
    <n v="68640"/>
    <n v="0"/>
    <n v="0"/>
    <n v="68640"/>
    <n v="0"/>
    <n v="0"/>
    <n v="0"/>
    <n v="0"/>
    <n v="0"/>
    <n v="231880"/>
    <s v="USD"/>
    <n v="166504.79999999999"/>
    <n v="403022.39999999997"/>
    <s v="&gt;5 Years"/>
    <n v="163240"/>
    <n v="231880"/>
    <n v="166504.79999999999"/>
    <n v="403022.39999999997"/>
    <n v="1.9999999999999928E-2"/>
    <n v="3264.7999999999884"/>
    <n v="68640"/>
  </r>
  <r>
    <s v="Employee 255"/>
    <x v="3"/>
    <s v="Edinburgh"/>
    <s v="United Kingdom"/>
    <s v="EMEA"/>
    <d v="2014-06-18T00:00:00"/>
    <d v="2022-12-01T00:00:00"/>
    <s v="Operating Platform"/>
    <s v="M"/>
    <s v="J"/>
    <s v="GBP"/>
    <n v="78308.999999999985"/>
    <n v="13959.000000000002"/>
    <n v="0"/>
    <n v="0"/>
    <n v="13959.000000000002"/>
    <n v="0"/>
    <n v="0"/>
    <n v="0"/>
    <n v="0"/>
    <n v="0"/>
    <n v="92267.999999999985"/>
    <s v="GBP"/>
    <n v="83007.539999999994"/>
    <n v="180811.62"/>
    <s v="&gt;5 Years"/>
    <n v="104201.87085592335"/>
    <n v="122776.41420697921"/>
    <n v="110453.98310727876"/>
    <n v="240596.98216667675"/>
    <n v="6.000000000000013E-2"/>
    <n v="4698.5400000000081"/>
    <n v="18574.543351055865"/>
  </r>
  <r>
    <s v="Employee 256"/>
    <x v="1"/>
    <s v="New York"/>
    <s v="United States of America"/>
    <s v="Americas"/>
    <d v="2014-06-02T00:00:00"/>
    <d v="2022-12-01T00:00:00"/>
    <s v="Corporate and Risk Platform"/>
    <s v="B"/>
    <s v="J"/>
    <s v="USD"/>
    <n v="147125"/>
    <n v="21048.500000000004"/>
    <n v="0"/>
    <n v="0"/>
    <n v="21048.500000000004"/>
    <n v="0"/>
    <n v="0"/>
    <n v="0"/>
    <n v="0"/>
    <n v="0"/>
    <n v="168173.5"/>
    <s v="USD"/>
    <n v="160366.25"/>
    <n v="343675.36499999999"/>
    <s v="&gt;5 Years"/>
    <n v="147125"/>
    <n v="168173.5"/>
    <n v="160366.25"/>
    <n v="343675.36499999999"/>
    <n v="0.09"/>
    <n v="13241.25"/>
    <n v="21048.5"/>
  </r>
  <r>
    <s v="Employee 257"/>
    <x v="1"/>
    <s v="San Francisco"/>
    <s v="United States of America"/>
    <s v="Americas"/>
    <d v="2014-06-02T00:00:00"/>
    <d v="2022-12-01T00:00:00"/>
    <s v="Operating Platform"/>
    <s v="D"/>
    <s v="T"/>
    <s v="USD"/>
    <n v="154330"/>
    <n v="25080.000000000004"/>
    <n v="0"/>
    <n v="0"/>
    <n v="25080.000000000004"/>
    <n v="0"/>
    <n v="4944"/>
    <n v="0"/>
    <n v="4944"/>
    <n v="0"/>
    <n v="184354"/>
    <s v="USD"/>
    <n v="171306.30000000002"/>
    <n v="370451.4"/>
    <s v="&gt;5 Years"/>
    <n v="154330"/>
    <n v="184354"/>
    <n v="171306.30000000002"/>
    <n v="370451.4"/>
    <n v="0.11000000000000011"/>
    <n v="16976.300000000017"/>
    <n v="30024"/>
  </r>
  <r>
    <s v="Employee 258"/>
    <x v="0"/>
    <s v="London"/>
    <s v="United Kingdom"/>
    <s v="EMEA"/>
    <d v="2014-07-07T00:00:00"/>
    <d v="2022-12-01T00:00:00"/>
    <s v="Corporate and Risk Platform"/>
    <s v="G"/>
    <s v="P"/>
    <s v="GBP"/>
    <n v="125152.50000000003"/>
    <n v="38874"/>
    <n v="0"/>
    <n v="0"/>
    <n v="38874"/>
    <n v="0"/>
    <n v="0"/>
    <n v="0"/>
    <n v="0"/>
    <n v="0"/>
    <n v="164026.50000000003"/>
    <s v="GBP"/>
    <n v="141422.32500000001"/>
    <n v="326772.27"/>
    <s v="&gt;5 Years"/>
    <n v="166534.17413446668"/>
    <n v="218261.86223740716"/>
    <n v="188183.61677194733"/>
    <n v="434819.52110021736"/>
    <n v="0.12999999999999989"/>
    <n v="16269.824999999983"/>
    <n v="51727.688102940476"/>
  </r>
  <r>
    <s v="Employee 259"/>
    <x v="0"/>
    <s v="London"/>
    <s v="United Kingdom"/>
    <s v="EMEA"/>
    <d v="2014-07-14T00:00:00"/>
    <d v="2022-12-01T00:00:00"/>
    <s v="Investments Platform"/>
    <s v="Q"/>
    <s v="S"/>
    <s v="GBP"/>
    <n v="129388.60000000002"/>
    <n v="0"/>
    <n v="1540801.07"/>
    <n v="0"/>
    <n v="1540801.07"/>
    <n v="0"/>
    <n v="0"/>
    <n v="0"/>
    <n v="0"/>
    <n v="0"/>
    <n v="1670189.6700000002"/>
    <s v="GBP"/>
    <n v="139739.68800000002"/>
    <n v="279479.37600000005"/>
    <s v="&gt;5 Years"/>
    <n v="172170.94059978711"/>
    <n v="2222437.8845118349"/>
    <n v="185944.61584777007"/>
    <n v="371889.23169554013"/>
    <n v="7.9999999999999946E-2"/>
    <n v="10351.088000000003"/>
    <n v="2050266.9439120479"/>
  </r>
  <r>
    <s v="Employee 26"/>
    <x v="1"/>
    <s v="Tokyo"/>
    <s v="Japan"/>
    <s v="Asia-Pacific"/>
    <d v="2006-06-05T00:00:00"/>
    <d v="2022-12-01T00:00:00"/>
    <s v="Operating Platform"/>
    <s v="B"/>
    <s v="M"/>
    <s v="JPY"/>
    <n v="11107800"/>
    <n v="1986600"/>
    <n v="0"/>
    <n v="0"/>
    <n v="1986600"/>
    <n v="0"/>
    <n v="0"/>
    <n v="0"/>
    <n v="0"/>
    <n v="0"/>
    <n v="13094400"/>
    <s v="JPY"/>
    <n v="12218580.000000002"/>
    <n v="26622420.000000004"/>
    <s v="&gt;5 Years"/>
    <n v="102239.40356205992"/>
    <n v="120524.64448432971"/>
    <n v="112463.34391826593"/>
    <n v="245040.45285102862"/>
    <n v="0.10000000000000026"/>
    <n v="1110780.0000000019"/>
    <n v="18285.24092226979"/>
  </r>
  <r>
    <s v="Employee 260"/>
    <x v="3"/>
    <s v="Edinburgh"/>
    <s v="United Kingdom"/>
    <s v="EMEA"/>
    <d v="2014-07-14T00:00:00"/>
    <d v="2022-12-01T00:00:00"/>
    <s v="Operating Platform"/>
    <s v="A"/>
    <s v="V"/>
    <s v="GBP"/>
    <n v="62315.000000000007"/>
    <n v="19166.400000000001"/>
    <n v="0"/>
    <n v="0"/>
    <n v="19166.400000000001"/>
    <n v="0"/>
    <n v="0"/>
    <n v="0"/>
    <n v="0"/>
    <n v="0"/>
    <n v="81481.400000000009"/>
    <s v="GBP"/>
    <n v="63561.30000000001"/>
    <n v="146672.32800000001"/>
    <s v="&gt;5 Years"/>
    <n v="82919.454754713573"/>
    <n v="108423.22491616334"/>
    <n v="84577.843849807847"/>
    <n v="195169.53326429444"/>
    <n v="2.0000000000000021E-2"/>
    <n v="1246.3000000000029"/>
    <n v="25503.770161449764"/>
  </r>
  <r>
    <s v="Employee 261"/>
    <x v="0"/>
    <s v="London"/>
    <s v="United Kingdom"/>
    <s v="EMEA"/>
    <d v="2014-06-23T00:00:00"/>
    <d v="2022-12-01T00:00:00"/>
    <s v="Corporate and Risk Platform"/>
    <s v="C"/>
    <s v="W"/>
    <s v="GBP"/>
    <n v="113877.83000000002"/>
    <n v="122759.99999999999"/>
    <n v="0"/>
    <n v="0"/>
    <n v="122759.99999999999"/>
    <n v="0"/>
    <n v="0"/>
    <n v="0"/>
    <n v="0"/>
    <n v="0"/>
    <n v="236637.83000000002"/>
    <s v="GBP"/>
    <n v="118432.94320000002"/>
    <n v="364536.28640000004"/>
    <s v="&gt;5 Years"/>
    <n v="151531.53449811385"/>
    <n v="314882.12850739952"/>
    <n v="157592.79587803842"/>
    <n v="485070.2095257339"/>
    <n v="4.0000000000000133E-2"/>
    <n v="4555.1132000000071"/>
    <n v="163350.59400928568"/>
  </r>
  <r>
    <s v="Employee 262"/>
    <x v="0"/>
    <s v="Edinburgh"/>
    <s v="United Kingdom"/>
    <s v="EMEA"/>
    <d v="2014-07-07T00:00:00"/>
    <d v="2022-12-01T00:00:00"/>
    <s v="Client Businesses Platform"/>
    <s v="A"/>
    <s v="Y"/>
    <s v="GBP"/>
    <n v="83275.5"/>
    <n v="32010"/>
    <n v="0"/>
    <n v="0"/>
    <n v="32010"/>
    <n v="0"/>
    <n v="0"/>
    <n v="0"/>
    <n v="0"/>
    <n v="0"/>
    <n v="115285.5"/>
    <s v="GBP"/>
    <n v="90770.295000000013"/>
    <n v="216431.49000000002"/>
    <s v="&gt;5 Years"/>
    <n v="110810.54408129904"/>
    <n v="153404.6505837203"/>
    <n v="120783.49304861597"/>
    <n v="287994.56218487112"/>
    <n v="9.0000000000000149E-2"/>
    <n v="7494.7950000000128"/>
    <n v="42594.106502421258"/>
  </r>
  <r>
    <s v="Employee 263"/>
    <x v="0"/>
    <s v="San Francisco"/>
    <s v="United States of America"/>
    <s v="Americas"/>
    <d v="2014-07-14T00:00:00"/>
    <d v="2022-12-01T00:00:00"/>
    <s v="Investments Platform"/>
    <s v="E"/>
    <s v="X"/>
    <s v="USD"/>
    <n v="177320"/>
    <n v="141570"/>
    <n v="0"/>
    <n v="0"/>
    <n v="141570"/>
    <n v="0"/>
    <n v="0"/>
    <n v="0"/>
    <n v="0"/>
    <n v="0"/>
    <n v="318890"/>
    <s v="USD"/>
    <n v="182639.6"/>
    <n v="511096.30000000005"/>
    <s v="&gt;5 Years"/>
    <n v="177320"/>
    <n v="318890"/>
    <n v="182639.6"/>
    <n v="511096.30000000005"/>
    <n v="3.0000000000000034E-2"/>
    <n v="5319.6000000000058"/>
    <n v="141570"/>
  </r>
  <r>
    <s v="Employee 264"/>
    <x v="0"/>
    <s v="Princeton"/>
    <s v="United States of America"/>
    <s v="Americas"/>
    <d v="2014-06-30T00:00:00"/>
    <d v="2022-12-01T00:00:00"/>
    <s v="Operating Platform"/>
    <s v="B"/>
    <s v="J"/>
    <s v="USD"/>
    <n v="188801.24999999997"/>
    <n v="102850.00000000001"/>
    <n v="0"/>
    <n v="0"/>
    <n v="102850.00000000001"/>
    <n v="0"/>
    <n v="0"/>
    <n v="0"/>
    <n v="0"/>
    <n v="0"/>
    <n v="291651.25"/>
    <s v="USD"/>
    <n v="194465.28749999998"/>
    <n v="494866.07500000001"/>
    <s v="&gt;5 Years"/>
    <n v="188801.24999999997"/>
    <n v="291651.25"/>
    <n v="194465.28749999998"/>
    <n v="494866.07500000001"/>
    <n v="3.0000000000000037E-2"/>
    <n v="5664.0375000000058"/>
    <n v="102850.00000000003"/>
  </r>
  <r>
    <s v="Employee 265"/>
    <x v="1"/>
    <s v="Rancho Cordova"/>
    <s v="United States of America"/>
    <s v="Americas"/>
    <d v="2014-07-28T00:00:00"/>
    <d v="2022-12-01T00:00:00"/>
    <s v="Operating Platform"/>
    <s v="W"/>
    <s v="N"/>
    <s v="USD"/>
    <n v="152862.6"/>
    <n v="38258"/>
    <n v="0"/>
    <n v="0"/>
    <n v="38258"/>
    <n v="0"/>
    <n v="0"/>
    <n v="0"/>
    <n v="0"/>
    <n v="0"/>
    <n v="191120.6"/>
    <s v="USD"/>
    <n v="172734.73799999998"/>
    <n v="388701.01599999995"/>
    <s v="&gt;5 Years"/>
    <n v="152862.6"/>
    <n v="191120.6"/>
    <n v="172734.73799999998"/>
    <n v="388701.01599999995"/>
    <n v="0.12999999999999984"/>
    <n v="19872.137999999977"/>
    <n v="38258"/>
  </r>
  <r>
    <s v="Employee 266"/>
    <x v="4"/>
    <s v="San Francisco"/>
    <s v="United States of America"/>
    <s v="Americas"/>
    <d v="2014-08-04T00:00:00"/>
    <d v="2022-12-01T00:00:00"/>
    <s v="Investments Platform"/>
    <s v="M"/>
    <s v="P"/>
    <s v="USD"/>
    <n v="274725.00000000006"/>
    <n v="287100"/>
    <n v="108000"/>
    <n v="0"/>
    <n v="395100"/>
    <n v="0"/>
    <n v="0"/>
    <n v="0"/>
    <n v="0"/>
    <n v="0"/>
    <n v="669825"/>
    <s v="USD"/>
    <n v="304944.75000000012"/>
    <n v="928570.50000000035"/>
    <s v="&gt;5 Years"/>
    <n v="274725.00000000006"/>
    <n v="669825"/>
    <n v="304944.75000000012"/>
    <n v="928570.50000000035"/>
    <n v="0.11000000000000019"/>
    <n v="30219.750000000058"/>
    <n v="395099.99999999994"/>
  </r>
  <r>
    <s v="Employee 267"/>
    <x v="0"/>
    <s v="New York"/>
    <s v="United States of America"/>
    <s v="Americas"/>
    <d v="2014-08-04T00:00:00"/>
    <d v="2022-12-01T00:00:00"/>
    <s v="Regional Platform"/>
    <s v="Y"/>
    <s v="O"/>
    <s v="USD"/>
    <n v="195150.99999999997"/>
    <n v="313313"/>
    <n v="0"/>
    <n v="0"/>
    <n v="313313"/>
    <n v="0"/>
    <n v="0"/>
    <n v="0"/>
    <n v="0"/>
    <n v="0"/>
    <n v="508464"/>
    <s v="USD"/>
    <n v="201005.52999999997"/>
    <n v="724723.45"/>
    <s v="&gt;5 Years"/>
    <n v="195150.99999999997"/>
    <n v="508464"/>
    <n v="201005.52999999997"/>
    <n v="724723.45"/>
    <n v="0.03"/>
    <n v="5854.5299999999988"/>
    <n v="313313"/>
  </r>
  <r>
    <s v="Employee 268"/>
    <x v="3"/>
    <s v="Munich"/>
    <s v="Germany"/>
    <s v="EMEA"/>
    <d v="2014-08-04T00:00:00"/>
    <d v="2022-12-01T00:00:00"/>
    <s v="Client Businesses Platform"/>
    <s v="J"/>
    <s v="M"/>
    <s v="EUR"/>
    <n v="87631.499999999985"/>
    <n v="11642.400000000001"/>
    <n v="0"/>
    <n v="0"/>
    <n v="11642.400000000001"/>
    <n v="0"/>
    <n v="0"/>
    <n v="0"/>
    <n v="0"/>
    <n v="0"/>
    <n v="99273.9"/>
    <s v="EUR"/>
    <n v="95518.334999999992"/>
    <n v="203726.886"/>
    <s v="&gt;5 Years"/>
    <n v="102292.24994738642"/>
    <n v="115882.42346703919"/>
    <n v="111498.5524426512"/>
    <n v="237810.39402172394"/>
    <n v="9.0000000000000052E-2"/>
    <n v="7886.8350000000064"/>
    <n v="13590.173519652773"/>
  </r>
  <r>
    <s v="Employee 269"/>
    <x v="1"/>
    <s v="New York"/>
    <s v="United States of America"/>
    <s v="Americas"/>
    <d v="2014-08-02T00:00:00"/>
    <d v="2022-12-01T00:00:00"/>
    <s v="Client Businesses Platform"/>
    <s v="F"/>
    <s v="R"/>
    <s v="USD"/>
    <n v="142560"/>
    <n v="54219"/>
    <n v="0"/>
    <n v="0"/>
    <n v="54219"/>
    <n v="0"/>
    <n v="0"/>
    <n v="0"/>
    <n v="0"/>
    <n v="0"/>
    <n v="196779"/>
    <s v="USD"/>
    <n v="156816"/>
    <n v="373272.9"/>
    <s v="&gt;5 Years"/>
    <n v="142560"/>
    <n v="196779"/>
    <n v="156816"/>
    <n v="373272.9"/>
    <n v="0.1"/>
    <n v="14256"/>
    <n v="54219"/>
  </r>
  <r>
    <s v="Employee 27"/>
    <x v="0"/>
    <s v="London"/>
    <s v="United Kingdom"/>
    <s v="EMEA"/>
    <d v="1999-06-07T00:00:00"/>
    <d v="2022-12-01T00:00:00"/>
    <s v="Regional Platform"/>
    <s v="I"/>
    <s v="V"/>
    <s v="GBP"/>
    <n v="117810.00000000001"/>
    <n v="67760"/>
    <n v="0"/>
    <n v="0"/>
    <n v="67760"/>
    <n v="0"/>
    <n v="0"/>
    <n v="0"/>
    <n v="0"/>
    <n v="0"/>
    <n v="185570"/>
    <s v="GBP"/>
    <n v="129591.00000000003"/>
    <n v="333718.00000000006"/>
    <s v="&gt;5 Years"/>
    <n v="156763.87650891129"/>
    <n v="246928.72051403669"/>
    <n v="172440.26415980243"/>
    <n v="444061.8567252428"/>
    <n v="0.10000000000000013"/>
    <n v="11781.000000000015"/>
    <n v="90164.8440051254"/>
  </r>
  <r>
    <s v="Employee 270"/>
    <x v="1"/>
    <s v="Ohio"/>
    <s v="United States of America"/>
    <s v="Americas"/>
    <d v="2014-07-21T00:00:00"/>
    <d v="2022-12-01T00:00:00"/>
    <s v="Regional Platform"/>
    <s v="O"/>
    <s v="E"/>
    <s v="USD"/>
    <n v="146520"/>
    <n v="64064"/>
    <n v="0"/>
    <n v="0"/>
    <n v="64064"/>
    <n v="28428.420000000002"/>
    <n v="0"/>
    <n v="0"/>
    <n v="28428.420000000002"/>
    <n v="0"/>
    <n v="239012.42"/>
    <s v="USD"/>
    <n v="161172"/>
    <n v="392814.4"/>
    <s v="&gt;5 Years"/>
    <n v="146520"/>
    <n v="239012.42"/>
    <n v="161172"/>
    <n v="392814.4"/>
    <n v="0.1"/>
    <n v="14652"/>
    <n v="92492.420000000013"/>
  </r>
  <r>
    <s v="Employee 271"/>
    <x v="0"/>
    <s v="New York"/>
    <s v="United States of America"/>
    <s v="Americas"/>
    <d v="2015-12-07T00:00:00"/>
    <d v="2022-12-01T00:00:00"/>
    <s v="Investments Platform"/>
    <s v="R"/>
    <s v="Y"/>
    <s v="USD"/>
    <n v="194480.00000000003"/>
    <n v="154330"/>
    <n v="43842.869999999995"/>
    <n v="0"/>
    <n v="198172.87"/>
    <n v="0"/>
    <n v="0"/>
    <n v="0"/>
    <n v="0"/>
    <n v="0"/>
    <n v="392652.87"/>
    <s v="USD"/>
    <n v="210038.40000000005"/>
    <n v="586753.20000000007"/>
    <s v="&gt;5 Years"/>
    <n v="194480.00000000003"/>
    <n v="392652.87"/>
    <n v="210038.40000000005"/>
    <n v="586753.20000000007"/>
    <n v="8.0000000000000113E-2"/>
    <n v="15558.400000000023"/>
    <n v="198172.86999999997"/>
  </r>
  <r>
    <s v="Employee 272"/>
    <x v="0"/>
    <s v="Hong Kong"/>
    <s v="Hong Kong"/>
    <s v="Asia-Pacific"/>
    <d v="2014-08-04T00:00:00"/>
    <d v="2022-12-01T00:00:00"/>
    <s v="Investments Platform"/>
    <s v="T"/>
    <s v="L"/>
    <s v="HKD"/>
    <n v="1559580.0000000002"/>
    <n v="0"/>
    <n v="573075"/>
    <n v="0"/>
    <n v="573075"/>
    <n v="0"/>
    <n v="0"/>
    <n v="0"/>
    <n v="0"/>
    <n v="0"/>
    <n v="2132655"/>
    <s v="HKD"/>
    <n v="1793517.0000000002"/>
    <n v="3587034.0000000005"/>
    <s v="&gt;5 Years"/>
    <n v="198820.77726713542"/>
    <n v="271878.40620079933"/>
    <n v="228643.89385720575"/>
    <n v="457287.7877144115"/>
    <n v="0.15000000000000011"/>
    <n v="233937"/>
    <n v="73057.628933663917"/>
  </r>
  <r>
    <s v="Employee 273"/>
    <x v="0"/>
    <s v="London"/>
    <s v="United Kingdom"/>
    <s v="EMEA"/>
    <d v="2014-09-22T00:00:00"/>
    <d v="2022-12-01T00:00:00"/>
    <s v="Investments Platform"/>
    <s v="Z"/>
    <s v="M"/>
    <s v="GBP"/>
    <n v="102326.40000000002"/>
    <n v="0"/>
    <n v="808338.16"/>
    <n v="0"/>
    <n v="808338.16"/>
    <n v="0"/>
    <n v="0"/>
    <n v="0"/>
    <n v="0"/>
    <n v="0"/>
    <n v="910664.56"/>
    <s v="GBP"/>
    <n v="110512.51200000003"/>
    <n v="221025.02400000006"/>
    <s v="&gt;5 Years"/>
    <n v="136160.62416774008"/>
    <n v="1211775.7968328835"/>
    <n v="147053.47410115931"/>
    <n v="294106.94820231863"/>
    <n v="8.0000000000000182E-2"/>
    <n v="8186.1120000000083"/>
    <n v="1075615.1726651434"/>
  </r>
  <r>
    <s v="Employee 274"/>
    <x v="0"/>
    <s v="London"/>
    <s v="United Kingdom"/>
    <s v="EMEA"/>
    <d v="2014-08-11T00:00:00"/>
    <d v="2022-12-01T00:00:00"/>
    <s v="Corporate and Risk Platform"/>
    <s v="V"/>
    <s v="N"/>
    <s v="GBP"/>
    <n v="95865.000000000015"/>
    <n v="108834.00000000001"/>
    <n v="0"/>
    <n v="0"/>
    <n v="108834.00000000001"/>
    <n v="0"/>
    <n v="0"/>
    <n v="0"/>
    <n v="0"/>
    <n v="0"/>
    <n v="204699.00000000003"/>
    <s v="GBP"/>
    <n v="109286.10000000003"/>
    <n v="342642.96000000008"/>
    <s v="&gt;5 Years"/>
    <n v="127562.76225725134"/>
    <n v="272382.72436548368"/>
    <n v="145421.54897326656"/>
    <n v="455937.85474991793"/>
    <n v="0.14000000000000029"/>
    <n v="13421.10000000002"/>
    <n v="144819.96210823234"/>
  </r>
  <r>
    <s v="Employee 275"/>
    <x v="0"/>
    <s v="London"/>
    <s v="United Kingdom"/>
    <s v="EMEA"/>
    <d v="2014-09-01T00:00:00"/>
    <d v="2022-12-01T00:00:00"/>
    <s v="Client Businesses Platform"/>
    <s v="A"/>
    <s v="P"/>
    <s v="GBP"/>
    <n v="127050.00000000001"/>
    <n v="91630.000000000015"/>
    <n v="0"/>
    <n v="0"/>
    <n v="91630.000000000015"/>
    <n v="0"/>
    <n v="0"/>
    <n v="0"/>
    <n v="0"/>
    <n v="0"/>
    <n v="218680.00000000003"/>
    <s v="GBP"/>
    <n v="133402.50000000003"/>
    <n v="363016.50000000012"/>
    <s v="&gt;5 Years"/>
    <n v="169059.08250961019"/>
    <n v="290986.54201654118"/>
    <n v="177512.03663509074"/>
    <n v="483047.90575245908"/>
    <n v="5.0000000000000253E-2"/>
    <n v="6352.5000000000146"/>
    <n v="121927.45950693099"/>
  </r>
  <r>
    <s v="Employee 276"/>
    <x v="0"/>
    <s v="London"/>
    <s v="United Kingdom"/>
    <s v="EMEA"/>
    <d v="2014-08-18T00:00:00"/>
    <d v="2022-12-01T00:00:00"/>
    <s v="Client Businesses Platform"/>
    <s v="Q"/>
    <s v="L"/>
    <s v="GBP"/>
    <n v="135520.00000000003"/>
    <n v="75240"/>
    <n v="0"/>
    <n v="0"/>
    <n v="75240"/>
    <n v="0"/>
    <n v="0"/>
    <n v="0"/>
    <n v="0"/>
    <n v="0"/>
    <n v="210760.00000000003"/>
    <s v="GBP"/>
    <n v="150427.20000000004"/>
    <n v="384370.8000000001"/>
    <s v="&gt;5 Years"/>
    <n v="180329.68801025089"/>
    <n v="280447.79401594214"/>
    <n v="200165.9536913785"/>
    <n v="511463.0050490743"/>
    <n v="0.11000000000000007"/>
    <n v="14907.200000000012"/>
    <n v="100118.10600569125"/>
  </r>
  <r>
    <s v="Employee 277"/>
    <x v="0"/>
    <s v="Washington"/>
    <s v="United States of America"/>
    <s v="Americas"/>
    <d v="2014-09-22T00:00:00"/>
    <d v="2022-12-01T00:00:00"/>
    <s v="Client Businesses Platform"/>
    <s v="M"/>
    <s v="B"/>
    <s v="USD"/>
    <n v="196134.40000000002"/>
    <n v="128832"/>
    <n v="0"/>
    <n v="0"/>
    <n v="128832"/>
    <n v="0"/>
    <n v="0"/>
    <n v="0"/>
    <n v="0"/>
    <n v="0"/>
    <n v="324966.40000000002"/>
    <s v="USD"/>
    <n v="211825.15200000003"/>
    <n v="562788.86400000006"/>
    <s v="&gt;5 Years"/>
    <n v="196134.40000000002"/>
    <n v="324966.40000000002"/>
    <n v="211825.15200000003"/>
    <n v="562788.86400000006"/>
    <n v="8.0000000000000029E-2"/>
    <n v="15690.752000000008"/>
    <n v="128832"/>
  </r>
  <r>
    <s v="Employee 278"/>
    <x v="3"/>
    <s v="Gurgaon"/>
    <s v="India"/>
    <s v="Asia-Pacific"/>
    <d v="2014-09-08T00:00:00"/>
    <d v="2022-12-01T00:00:00"/>
    <s v="Operating Platform"/>
    <s v="Y"/>
    <s v="J"/>
    <s v="INR"/>
    <n v="2642156"/>
    <n v="247500"/>
    <n v="0"/>
    <n v="0"/>
    <n v="247500"/>
    <n v="0"/>
    <n v="0"/>
    <n v="0"/>
    <n v="0"/>
    <n v="0"/>
    <n v="2889656"/>
    <s v="INR"/>
    <n v="2906371.6"/>
    <n v="6084993.2000000002"/>
    <s v="&gt;5 Years"/>
    <n v="39153.20268217686"/>
    <n v="42820.820212647726"/>
    <n v="43068.522950394545"/>
    <n v="90171.425184307052"/>
    <n v="9.9999999999999978E-2"/>
    <n v="264215.60000000009"/>
    <n v="3667.6175304708668"/>
  </r>
  <r>
    <s v="Employee 279"/>
    <x v="3"/>
    <s v="Gurgaon"/>
    <s v="India"/>
    <s v="Asia-Pacific"/>
    <d v="2014-09-15T00:00:00"/>
    <d v="2022-12-01T00:00:00"/>
    <s v="Operating Platform"/>
    <s v="S"/>
    <s v="K"/>
    <s v="INR"/>
    <n v="2905056.0000000005"/>
    <n v="400125.00000000006"/>
    <n v="0"/>
    <n v="0"/>
    <n v="400125.00000000006"/>
    <n v="0"/>
    <n v="0"/>
    <n v="0"/>
    <n v="0"/>
    <n v="0"/>
    <n v="3305181.0000000005"/>
    <s v="INR"/>
    <n v="3021258.2400000007"/>
    <n v="6458646.4800000004"/>
    <s v="&gt;5 Years"/>
    <n v="43049.027525654805"/>
    <n v="48978.342533249364"/>
    <n v="44770.988626680999"/>
    <n v="95708.464861260334"/>
    <n v="4.0000000000000049E-2"/>
    <n v="116202.24000000022"/>
    <n v="5929.3150075945596"/>
  </r>
  <r>
    <s v="Employee 28"/>
    <x v="3"/>
    <s v="Sydney"/>
    <s v="Australia"/>
    <s v="Asia-Pacific"/>
    <d v="2003-10-17T00:00:00"/>
    <d v="2022-12-01T00:00:00"/>
    <s v="Client Businesses Platform"/>
    <s v="X"/>
    <s v="F"/>
    <s v="AUD"/>
    <n v="148104"/>
    <n v="61379.999999999993"/>
    <n v="0"/>
    <n v="0"/>
    <n v="61379.999999999993"/>
    <n v="0"/>
    <n v="0"/>
    <n v="0"/>
    <n v="0"/>
    <n v="0"/>
    <n v="209484"/>
    <s v="AUD"/>
    <n v="149585.04"/>
    <n v="361163.88"/>
    <s v="&gt;5 Years"/>
    <n v="112062.89160394741"/>
    <n v="158506.06860558336"/>
    <n v="113183.52051998689"/>
    <n v="273274.64981162606"/>
    <n v="1.0000000000000059E-2"/>
    <n v="1481.0400000000081"/>
    <n v="46443.177001635951"/>
  </r>
  <r>
    <s v="Employee 280"/>
    <x v="3"/>
    <s v="Philadelphia"/>
    <s v="United States of America"/>
    <s v="Americas"/>
    <d v="2014-09-15T00:00:00"/>
    <d v="2022-12-01T00:00:00"/>
    <s v="Regional Platform"/>
    <s v="N"/>
    <s v="O"/>
    <s v="USD"/>
    <n v="147125"/>
    <n v="73425"/>
    <n v="0"/>
    <n v="0"/>
    <n v="73425"/>
    <n v="0"/>
    <n v="0"/>
    <n v="0"/>
    <n v="0"/>
    <n v="0"/>
    <n v="220550"/>
    <s v="USD"/>
    <n v="167722.50000000003"/>
    <n v="419149.50000000006"/>
    <s v="&gt;5 Years"/>
    <n v="147125"/>
    <n v="220550"/>
    <n v="167722.50000000003"/>
    <n v="419149.50000000006"/>
    <n v="0.14000000000000021"/>
    <n v="20597.500000000029"/>
    <n v="73425"/>
  </r>
  <r>
    <s v="Employee 281"/>
    <x v="1"/>
    <s v="Singapore"/>
    <s v="Singapore"/>
    <s v="Asia-Pacific"/>
    <d v="2014-09-08T00:00:00"/>
    <d v="2022-12-01T00:00:00"/>
    <s v="Operating Platform"/>
    <s v="G"/>
    <s v="M"/>
    <s v="SGD"/>
    <n v="132732.6"/>
    <n v="14946.8"/>
    <n v="0"/>
    <n v="0"/>
    <n v="14946.8"/>
    <n v="0"/>
    <n v="0"/>
    <n v="9150"/>
    <n v="9150"/>
    <n v="0"/>
    <n v="156829.4"/>
    <s v="SGD"/>
    <n v="139369.23000000001"/>
    <n v="294432.59999999998"/>
    <s v="&gt;5 Years"/>
    <n v="99243.037122883092"/>
    <n v="117260.00971998952"/>
    <n v="104205.18897902725"/>
    <n v="220144.75307488127"/>
    <n v="5.0000000000000079E-2"/>
    <n v="6636.6300000000047"/>
    <n v="18016.972597106433"/>
  </r>
  <r>
    <s v="Employee 282"/>
    <x v="0"/>
    <s v="San Francisco"/>
    <s v="United States of America"/>
    <s v="Americas"/>
    <d v="2014-09-15T00:00:00"/>
    <d v="2022-12-01T00:00:00"/>
    <s v="ETF and Index Investments Platform"/>
    <s v="T"/>
    <s v="F"/>
    <s v="USD"/>
    <n v="174900"/>
    <n v="98230.000000000015"/>
    <n v="0"/>
    <n v="0"/>
    <n v="98230.000000000015"/>
    <n v="0"/>
    <n v="0"/>
    <n v="0"/>
    <n v="0"/>
    <n v="0"/>
    <n v="273130"/>
    <s v="USD"/>
    <n v="199386.00000000003"/>
    <n v="510754.20000000007"/>
    <s v="&gt;5 Years"/>
    <n v="174900"/>
    <n v="273130"/>
    <n v="199386.00000000003"/>
    <n v="510754.20000000007"/>
    <n v="0.14000000000000018"/>
    <n v="24486.000000000029"/>
    <n v="98230"/>
  </r>
  <r>
    <s v="Employee 283"/>
    <x v="1"/>
    <s v="San Francisco"/>
    <s v="United States of America"/>
    <s v="Americas"/>
    <d v="2014-09-15T00:00:00"/>
    <d v="2022-12-01T00:00:00"/>
    <s v="Operating Platform"/>
    <s v="N"/>
    <s v="N"/>
    <s v="USD"/>
    <n v="145222.00000000003"/>
    <n v="28028.000000000004"/>
    <n v="0"/>
    <n v="0"/>
    <n v="28028.000000000004"/>
    <n v="0"/>
    <n v="33832"/>
    <n v="0"/>
    <n v="33832"/>
    <n v="0"/>
    <n v="207082.00000000003"/>
    <s v="USD"/>
    <n v="153935.32000000004"/>
    <n v="337580.32000000007"/>
    <s v="&gt;5 Years"/>
    <n v="145222.00000000003"/>
    <n v="207082.00000000003"/>
    <n v="153935.32000000004"/>
    <n v="337580.32000000007"/>
    <n v="6.0000000000000039E-2"/>
    <n v="8713.320000000007"/>
    <n v="61860"/>
  </r>
  <r>
    <s v="Employee 284"/>
    <x v="0"/>
    <s v="London"/>
    <s v="United Kingdom"/>
    <s v="EMEA"/>
    <d v="2014-09-29T00:00:00"/>
    <d v="2022-12-01T00:00:00"/>
    <s v="Corporate and Risk Platform"/>
    <s v="H"/>
    <s v="L"/>
    <s v="GBP"/>
    <n v="139060.02000000002"/>
    <n v="47971.000000000007"/>
    <n v="0"/>
    <n v="0"/>
    <n v="47971.000000000007"/>
    <n v="0"/>
    <n v="0"/>
    <n v="0"/>
    <n v="0"/>
    <n v="0"/>
    <n v="187031.02000000002"/>
    <s v="GBP"/>
    <n v="146013.02100000004"/>
    <n v="342395.59200000006"/>
    <s v="&gt;5 Years"/>
    <n v="185040.21562351866"/>
    <n v="248872.82677714722"/>
    <n v="194292.22640469461"/>
    <n v="455608.69452069921"/>
    <n v="5.00000000000001E-2"/>
    <n v="6953.0010000000184"/>
    <n v="63832.611153628561"/>
  </r>
  <r>
    <s v="Employee 285"/>
    <x v="0"/>
    <s v="New York"/>
    <s v="United States of America"/>
    <s v="Americas"/>
    <d v="2014-09-15T00:00:00"/>
    <d v="2022-12-01T00:00:00"/>
    <s v="Regional Platform"/>
    <s v="F"/>
    <s v="N"/>
    <s v="USD"/>
    <n v="176800.58000000002"/>
    <n v="118910"/>
    <n v="0"/>
    <n v="0"/>
    <n v="118910"/>
    <n v="0"/>
    <n v="0"/>
    <n v="0"/>
    <n v="0"/>
    <n v="0"/>
    <n v="295710.58"/>
    <s v="USD"/>
    <n v="194480.63800000004"/>
    <n v="519762.27600000007"/>
    <s v="&gt;5 Years"/>
    <n v="176800.58000000002"/>
    <n v="295710.58"/>
    <n v="194480.63800000004"/>
    <n v="519762.27600000007"/>
    <n v="0.1000000000000001"/>
    <n v="17680.058000000019"/>
    <n v="118910"/>
  </r>
  <r>
    <s v="Employee 286"/>
    <x v="3"/>
    <s v="San Francisco"/>
    <s v="United States of America"/>
    <s v="Americas"/>
    <d v="2014-11-03T00:00:00"/>
    <d v="2022-12-01T00:00:00"/>
    <s v="Operating Platform"/>
    <s v="U"/>
    <s v="P"/>
    <s v="USD"/>
    <n v="116600.00000000001"/>
    <n v="21340"/>
    <n v="0"/>
    <n v="0"/>
    <n v="21340"/>
    <n v="0"/>
    <n v="0"/>
    <n v="0"/>
    <n v="0"/>
    <n v="0"/>
    <n v="137940"/>
    <s v="USD"/>
    <n v="129426.00000000003"/>
    <n v="282539.40000000008"/>
    <s v="&gt;5 Years"/>
    <n v="116600.00000000001"/>
    <n v="137940"/>
    <n v="129426.00000000003"/>
    <n v="282539.40000000008"/>
    <n v="0.11000000000000011"/>
    <n v="12826.000000000015"/>
    <n v="21339.999999999985"/>
  </r>
  <r>
    <s v="Employee 287"/>
    <x v="3"/>
    <s v="New York"/>
    <s v="United States of America"/>
    <s v="Americas"/>
    <d v="2014-10-17T00:00:00"/>
    <d v="2022-12-01T00:00:00"/>
    <s v="Investments Platform"/>
    <s v="F"/>
    <s v="Z"/>
    <s v="USD"/>
    <n v="178640.00000000003"/>
    <n v="0"/>
    <n v="81387.510000000009"/>
    <n v="0"/>
    <n v="81387.510000000009"/>
    <n v="0"/>
    <n v="0"/>
    <n v="0"/>
    <n v="0"/>
    <n v="0"/>
    <n v="260027.51000000004"/>
    <s v="USD"/>
    <n v="183999.20000000004"/>
    <n v="367998.40000000008"/>
    <s v="&gt;5 Years"/>
    <n v="178640.00000000003"/>
    <n v="260027.51000000004"/>
    <n v="183999.20000000004"/>
    <n v="367998.40000000008"/>
    <n v="3.0000000000000061E-2"/>
    <n v="5359.2000000000116"/>
    <n v="81387.510000000009"/>
  </r>
  <r>
    <s v="Employee 288"/>
    <x v="0"/>
    <s v="Seoul"/>
    <s v="Korea, Republic of"/>
    <s v="Asia-Pacific"/>
    <d v="2014-10-27T00:00:00"/>
    <d v="2022-12-01T00:00:00"/>
    <s v="Corporate and Risk Platform"/>
    <s v="H"/>
    <s v="Q"/>
    <s v="KRW"/>
    <n v="136620000.00000003"/>
    <n v="22375617.000000004"/>
    <n v="0"/>
    <n v="0"/>
    <n v="22375617.000000004"/>
    <n v="0"/>
    <n v="0"/>
    <n v="0"/>
    <n v="0"/>
    <n v="0"/>
    <n v="158995617.00000003"/>
    <s v="KRW"/>
    <n v="137986200.00000003"/>
    <n v="298571773.17000008"/>
    <s v="&gt;5 Years"/>
    <n v="126740.5723827636"/>
    <n v="147498.13720487966"/>
    <n v="128007.97810659124"/>
    <n v="276981.09668351972"/>
    <n v="1.0000000000000061E-2"/>
    <n v="1366200"/>
    <n v="20757.564822116066"/>
  </r>
  <r>
    <s v="Employee 289"/>
    <x v="0"/>
    <s v="London"/>
    <s v="United Kingdom"/>
    <s v="EMEA"/>
    <d v="2014-11-10T00:00:00"/>
    <d v="2022-12-01T00:00:00"/>
    <s v="Client Businesses Platform"/>
    <s v="Z"/>
    <s v="O"/>
    <s v="GBP"/>
    <n v="175450"/>
    <n v="159720.00000000003"/>
    <n v="0"/>
    <n v="0"/>
    <n v="159720.00000000003"/>
    <n v="0"/>
    <n v="0"/>
    <n v="0"/>
    <n v="0"/>
    <n v="0"/>
    <n v="335170"/>
    <s v="GBP"/>
    <n v="200013.00000000003"/>
    <n v="582106.80000000005"/>
    <s v="&gt;5 Years"/>
    <n v="233462.54251327121"/>
    <n v="445993.96052535257"/>
    <n v="266147.29846512922"/>
    <n v="774580.41346403118"/>
    <n v="0.14000000000000018"/>
    <n v="24563.000000000029"/>
    <n v="212531.41801208135"/>
  </r>
  <r>
    <s v="Employee 29"/>
    <x v="0"/>
    <s v="Santiago"/>
    <s v="Chile"/>
    <s v="Americas"/>
    <d v="1994-06-27T00:00:00"/>
    <d v="2022-12-01T00:00:00"/>
    <s v="Regional Platform"/>
    <s v="O"/>
    <s v="Z"/>
    <s v="CLP"/>
    <n v="126511022.00000003"/>
    <n v="81823500.000000015"/>
    <n v="0"/>
    <n v="0"/>
    <n v="81823500.000000015"/>
    <n v="0"/>
    <n v="0"/>
    <n v="0"/>
    <n v="0"/>
    <n v="0"/>
    <n v="208334522.00000006"/>
    <s v="CLP"/>
    <n v="131571462.88000004"/>
    <n v="348239365.76000011"/>
    <s v="&gt;5 Years"/>
    <n v="200281.82976736093"/>
    <n v="329818.0554566108"/>
    <n v="208293.10295805536"/>
    <n v="551303.88063293067"/>
    <n v="3.9999999999999938E-2"/>
    <n v="5060440.8800000101"/>
    <n v="129536.22568924987"/>
  </r>
  <r>
    <s v="Employee 290"/>
    <x v="4"/>
    <s v="London"/>
    <s v="United Kingdom"/>
    <s v="EMEA"/>
    <d v="2014-11-10T00:00:00"/>
    <d v="2022-12-01T00:00:00"/>
    <s v="Investments Platform"/>
    <s v="K"/>
    <s v="B"/>
    <s v="GBP"/>
    <n v="188265"/>
    <n v="0"/>
    <n v="4367792.7600000007"/>
    <n v="0"/>
    <n v="4367792.7600000007"/>
    <n v="0"/>
    <n v="0"/>
    <n v="0"/>
    <n v="0"/>
    <n v="0"/>
    <n v="4556057.7600000007"/>
    <s v="GBP"/>
    <n v="205208.85"/>
    <n v="410417.7"/>
    <s v="&gt;5 Years"/>
    <n v="250514.82226424053"/>
    <n v="6062518.2586886259"/>
    <n v="273061.1562680222"/>
    <n v="546122.3125360444"/>
    <n v="9.000000000000008E-2"/>
    <n v="16943.850000000006"/>
    <n v="5812003.4364243858"/>
  </r>
  <r>
    <s v="Employee 291"/>
    <x v="1"/>
    <s v="Singapore"/>
    <s v="Singapore"/>
    <s v="Asia-Pacific"/>
    <d v="2015-01-05T00:00:00"/>
    <d v="2022-12-01T00:00:00"/>
    <s v="Operating Platform"/>
    <s v="I"/>
    <s v="G"/>
    <s v="SGD"/>
    <n v="140121.13500000004"/>
    <n v="34650"/>
    <n v="0"/>
    <n v="0"/>
    <n v="34650"/>
    <n v="0"/>
    <n v="0"/>
    <n v="0"/>
    <n v="0"/>
    <n v="0"/>
    <n v="174771.13500000004"/>
    <s v="SGD"/>
    <n v="141522.34635000004"/>
    <n v="318041.19270000007"/>
    <s v="&gt;5 Years"/>
    <n v="104767.38195820406"/>
    <n v="130674.89251934654"/>
    <n v="105815.05577778611"/>
    <n v="237796.6972223261"/>
    <n v="1.0000000000000097E-2"/>
    <n v="1401.2113499999978"/>
    <n v="25907.510561142481"/>
  </r>
  <r>
    <s v="Employee 292"/>
    <x v="4"/>
    <s v="New York"/>
    <s v="United States of America"/>
    <s v="Americas"/>
    <d v="2014-11-24T00:00:00"/>
    <d v="2022-12-01T00:00:00"/>
    <s v="Corporate and Risk Platform"/>
    <s v="S"/>
    <s v="J"/>
    <s v="USD"/>
    <n v="265650.00000000006"/>
    <n v="378015.00000000006"/>
    <n v="0"/>
    <n v="0"/>
    <n v="378015.00000000006"/>
    <n v="0"/>
    <n v="0"/>
    <n v="0"/>
    <n v="0"/>
    <n v="202000"/>
    <n v="845665.00000000012"/>
    <s v="USD"/>
    <n v="281589.00000000006"/>
    <n v="963873.90000000014"/>
    <s v="&gt;5 Years"/>
    <n v="265650.00000000006"/>
    <n v="845665.00000000012"/>
    <n v="281589.00000000006"/>
    <n v="963873.90000000014"/>
    <n v="5.9999999999999984E-2"/>
    <n v="15939"/>
    <n v="580015"/>
  </r>
  <r>
    <s v="Employee 293"/>
    <x v="1"/>
    <s v="San Francisco"/>
    <s v="United States of America"/>
    <s v="Americas"/>
    <d v="2014-12-08T00:00:00"/>
    <d v="2022-12-01T00:00:00"/>
    <s v="Operating Platform"/>
    <s v="Y"/>
    <s v="M"/>
    <s v="USD"/>
    <n v="136532.00000000003"/>
    <n v="18139"/>
    <n v="0"/>
    <n v="0"/>
    <n v="18139"/>
    <n v="0"/>
    <n v="0"/>
    <n v="0"/>
    <n v="0"/>
    <n v="0"/>
    <n v="154671.00000000003"/>
    <s v="USD"/>
    <n v="147454.56000000003"/>
    <n v="314499.24000000005"/>
    <s v="&gt;5 Years"/>
    <n v="136532.00000000003"/>
    <n v="154671.00000000003"/>
    <n v="147454.56000000003"/>
    <n v="314499.24000000005"/>
    <n v="7.999999999999996E-2"/>
    <n v="10922.559999999998"/>
    <n v="18139"/>
  </r>
  <r>
    <s v="Employee 294"/>
    <x v="1"/>
    <s v="Princeton"/>
    <s v="United States of America"/>
    <s v="Americas"/>
    <d v="2014-12-22T00:00:00"/>
    <d v="2022-12-01T00:00:00"/>
    <s v="Investments Platform"/>
    <s v="K"/>
    <s v="E"/>
    <s v="USD"/>
    <n v="141680.00000000003"/>
    <n v="0"/>
    <n v="47521.600000000006"/>
    <n v="0"/>
    <n v="47521.600000000006"/>
    <n v="0"/>
    <n v="0"/>
    <n v="0"/>
    <n v="0"/>
    <n v="0"/>
    <n v="189201.60000000003"/>
    <s v="USD"/>
    <n v="155848.00000000006"/>
    <n v="311696.00000000012"/>
    <s v="&gt;5 Years"/>
    <n v="141680.00000000003"/>
    <n v="189201.60000000003"/>
    <n v="155848.00000000006"/>
    <n v="311696.00000000012"/>
    <n v="0.10000000000000019"/>
    <n v="14168.000000000029"/>
    <n v="47521.600000000006"/>
  </r>
  <r>
    <s v="Employee 295"/>
    <x v="3"/>
    <s v="California"/>
    <s v="United States of America"/>
    <s v="Americas"/>
    <d v="2014-11-10T00:00:00"/>
    <d v="2022-12-01T00:00:00"/>
    <s v="Regional Platform"/>
    <s v="V"/>
    <s v="J"/>
    <s v="USD"/>
    <n v="158125"/>
    <n v="105600.00000000001"/>
    <n v="0"/>
    <n v="0"/>
    <n v="105600.00000000001"/>
    <n v="296294.88"/>
    <n v="0"/>
    <n v="0"/>
    <n v="296294.88"/>
    <n v="0"/>
    <n v="560019.88"/>
    <s v="USD"/>
    <n v="167612.5"/>
    <n v="447161"/>
    <s v="&gt;5 Years"/>
    <n v="158125"/>
    <n v="560019.88"/>
    <n v="167612.5"/>
    <n v="447161"/>
    <n v="0.06"/>
    <n v="9487.5"/>
    <n v="401894.88"/>
  </r>
  <r>
    <s v="Employee 296"/>
    <x v="3"/>
    <s v="Princeton"/>
    <s v="United States of America"/>
    <s v="Americas"/>
    <d v="2014-11-17T00:00:00"/>
    <d v="2022-12-01T00:00:00"/>
    <s v="Operating Platform"/>
    <s v="M"/>
    <s v="P"/>
    <s v="USD"/>
    <n v="89922.69"/>
    <n v="20158.599999999999"/>
    <n v="0"/>
    <n v="0"/>
    <n v="20158.599999999999"/>
    <n v="0"/>
    <n v="0"/>
    <n v="0"/>
    <n v="0"/>
    <n v="0"/>
    <n v="110081.29000000001"/>
    <s v="USD"/>
    <n v="92620.370699999999"/>
    <n v="206004.09940000001"/>
    <s v="&gt;5 Years"/>
    <n v="89922.69"/>
    <n v="110081.29000000001"/>
    <n v="92620.370699999999"/>
    <n v="206004.09940000001"/>
    <n v="2.9999999999999968E-2"/>
    <n v="2697.6806999999972"/>
    <n v="20158.600000000006"/>
  </r>
  <r>
    <s v="Employee 297"/>
    <x v="3"/>
    <s v="Princeton"/>
    <s v="United States of America"/>
    <s v="Americas"/>
    <d v="2014-11-24T00:00:00"/>
    <d v="2022-12-01T00:00:00"/>
    <s v="Corporate and Risk Platform"/>
    <s v="S"/>
    <s v="M"/>
    <s v="USD"/>
    <n v="167860"/>
    <n v="61677"/>
    <n v="0"/>
    <n v="0"/>
    <n v="61677"/>
    <n v="0"/>
    <n v="0"/>
    <n v="0"/>
    <n v="0"/>
    <n v="0"/>
    <n v="229537"/>
    <s v="USD"/>
    <n v="182967.40000000002"/>
    <n v="433162.7300000001"/>
    <s v="&gt;5 Years"/>
    <n v="167860"/>
    <n v="229537"/>
    <n v="182967.40000000002"/>
    <n v="433162.7300000001"/>
    <n v="9.0000000000000135E-2"/>
    <n v="15107.400000000023"/>
    <n v="61677"/>
  </r>
  <r>
    <s v="Employee 298"/>
    <x v="3"/>
    <s v="Hong Kong"/>
    <s v="Hong Kong"/>
    <s v="Asia-Pacific"/>
    <d v="2015-01-05T00:00:00"/>
    <d v="2022-12-01T00:00:00"/>
    <s v="ETF and Index Investments Platform"/>
    <s v="K"/>
    <s v="T"/>
    <s v="HKD"/>
    <n v="1176494"/>
    <n v="955350"/>
    <n v="0"/>
    <n v="0"/>
    <n v="955350"/>
    <n v="0"/>
    <n v="0"/>
    <n v="0"/>
    <n v="0"/>
    <n v="0"/>
    <n v="2131844"/>
    <s v="HKD"/>
    <n v="1352968.0999999999"/>
    <n v="3804588.6999999993"/>
    <s v="&gt;5 Years"/>
    <n v="149983.61836527861"/>
    <n v="271775.01705092331"/>
    <n v="172481.16112007038"/>
    <n v="485022.43072863214"/>
    <n v="0.14999999999999983"/>
    <n v="176474.09999999986"/>
    <n v="121791.3986856447"/>
  </r>
  <r>
    <s v="Employee 299"/>
    <x v="0"/>
    <s v="Newport Beach"/>
    <s v="United States of America"/>
    <s v="Americas"/>
    <d v="2014-12-08T00:00:00"/>
    <d v="2022-12-01T00:00:00"/>
    <s v="Investments Platform"/>
    <s v="Y"/>
    <s v="H"/>
    <s v="USD"/>
    <n v="188760.00000000003"/>
    <n v="112585.00000000001"/>
    <n v="0"/>
    <n v="0"/>
    <n v="112585.00000000001"/>
    <n v="0"/>
    <n v="0"/>
    <n v="0"/>
    <n v="0"/>
    <n v="0"/>
    <n v="301345.00000000006"/>
    <s v="USD"/>
    <n v="201973.20000000004"/>
    <n v="524412.35000000009"/>
    <s v="&gt;5 Years"/>
    <n v="188760.00000000003"/>
    <n v="301345.00000000006"/>
    <n v="201973.20000000004"/>
    <n v="524412.35000000009"/>
    <n v="7.0000000000000048E-2"/>
    <n v="13213.200000000012"/>
    <n v="112585.00000000003"/>
  </r>
  <r>
    <s v="Employee 3"/>
    <x v="3"/>
    <s v="Raleigh"/>
    <s v="United States of America"/>
    <s v="Americas"/>
    <d v="2007-07-01T00:00:00"/>
    <d v="2022-12-01T00:00:00"/>
    <s v="Regional Platform"/>
    <s v="Q"/>
    <s v="H"/>
    <s v="USD"/>
    <n v="146520"/>
    <n v="135004.1"/>
    <n v="0"/>
    <n v="0"/>
    <n v="135004.1"/>
    <n v="279899.28000000003"/>
    <n v="0"/>
    <n v="0"/>
    <n v="279899.28000000003"/>
    <n v="0"/>
    <n v="561423.38"/>
    <s v="USD"/>
    <n v="150915.6"/>
    <n v="440885.42300000007"/>
    <s v="&gt;5 Years"/>
    <n v="146520"/>
    <n v="561423.38"/>
    <n v="150915.6"/>
    <n v="440885.42300000007"/>
    <n v="3.0000000000000041E-2"/>
    <n v="4395.6000000000058"/>
    <n v="414903.38"/>
  </r>
  <r>
    <s v="Employee 30"/>
    <x v="0"/>
    <s v="Brisbane"/>
    <s v="Australia"/>
    <s v="Asia-Pacific"/>
    <d v="1995-04-03T00:00:00"/>
    <d v="2022-12-01T00:00:00"/>
    <s v="Operating Platform"/>
    <s v="V"/>
    <s v="B"/>
    <s v="AUD"/>
    <n v="161332.93000000002"/>
    <n v="34782"/>
    <n v="0"/>
    <n v="0"/>
    <n v="34782"/>
    <n v="0"/>
    <n v="0"/>
    <n v="0"/>
    <n v="0"/>
    <n v="0"/>
    <n v="196114.93000000002"/>
    <s v="AUD"/>
    <n v="183919.54020000005"/>
    <n v="407490.56040000007"/>
    <s v="&gt;5 Years"/>
    <n v="122072.56148880001"/>
    <n v="148390.36178972706"/>
    <n v="139162.72009723203"/>
    <n v="308327.73253752087"/>
    <n v="0.1400000000000001"/>
    <n v="22586.610200000025"/>
    <n v="26317.800300927047"/>
  </r>
  <r>
    <s v="Employee 300"/>
    <x v="0"/>
    <s v="Princeton"/>
    <s v="United States of America"/>
    <s v="Americas"/>
    <d v="2015-01-05T00:00:00"/>
    <d v="2022-12-01T00:00:00"/>
    <s v="Investments Platform"/>
    <s v="X"/>
    <s v="F"/>
    <s v="USD"/>
    <n v="215710.00000000003"/>
    <n v="368368.00000000006"/>
    <n v="0"/>
    <n v="0"/>
    <n v="368368.00000000006"/>
    <n v="0"/>
    <n v="0"/>
    <n v="0"/>
    <n v="0"/>
    <n v="0"/>
    <n v="584078.00000000012"/>
    <s v="USD"/>
    <n v="237281.00000000006"/>
    <n v="879766.80000000028"/>
    <s v="&gt;5 Years"/>
    <n v="215710.00000000003"/>
    <n v="584078.00000000012"/>
    <n v="237281.00000000006"/>
    <n v="879766.80000000028"/>
    <n v="0.10000000000000012"/>
    <n v="21571.000000000029"/>
    <n v="368368.00000000012"/>
  </r>
  <r>
    <s v="Employee 301"/>
    <x v="0"/>
    <s v="Princeton"/>
    <s v="United States of America"/>
    <s v="Americas"/>
    <d v="2014-12-15T00:00:00"/>
    <d v="2022-12-01T00:00:00"/>
    <s v="Operating Platform"/>
    <s v="P"/>
    <s v="C"/>
    <s v="USD"/>
    <n v="171083"/>
    <n v="23375.000000000004"/>
    <n v="0"/>
    <n v="0"/>
    <n v="23375.000000000004"/>
    <n v="0"/>
    <n v="0"/>
    <n v="0"/>
    <n v="0"/>
    <n v="0"/>
    <n v="194458"/>
    <s v="USD"/>
    <n v="176215.49"/>
    <n v="376507.23"/>
    <s v="&gt;5 Years"/>
    <n v="171083"/>
    <n v="194458"/>
    <n v="176215.49"/>
    <n v="376507.23"/>
    <n v="2.9999999999999947E-2"/>
    <n v="5132.4899999999907"/>
    <n v="23375"/>
  </r>
  <r>
    <s v="Employee 302"/>
    <x v="1"/>
    <s v="Boca Raton"/>
    <s v="United States of America"/>
    <s v="Americas"/>
    <d v="2015-02-16T00:00:00"/>
    <d v="2022-12-01T00:00:00"/>
    <s v="Investments Platform"/>
    <s v="M"/>
    <s v="X"/>
    <s v="USD"/>
    <n v="144210.00000000003"/>
    <n v="0"/>
    <n v="91740.040000000008"/>
    <n v="0"/>
    <n v="91740.040000000008"/>
    <n v="0"/>
    <n v="0"/>
    <n v="0"/>
    <n v="0"/>
    <n v="0"/>
    <n v="235950.04000000004"/>
    <s v="USD"/>
    <n v="160073.10000000003"/>
    <n v="320146.20000000007"/>
    <s v="&gt;5 Years"/>
    <n v="144210.00000000003"/>
    <n v="235950.04000000004"/>
    <n v="160073.10000000003"/>
    <n v="320146.20000000007"/>
    <n v="0.11000000000000001"/>
    <n v="15863.100000000006"/>
    <n v="91740.040000000008"/>
  </r>
  <r>
    <s v="Employee 303"/>
    <x v="3"/>
    <s v="Princeton"/>
    <s v="United States of America"/>
    <s v="Americas"/>
    <d v="2015-01-05T00:00:00"/>
    <d v="2022-12-01T00:00:00"/>
    <s v="Corporate and Risk Platform"/>
    <s v="M"/>
    <s v="F"/>
    <s v="USD"/>
    <n v="164075.99999999997"/>
    <n v="17242.5"/>
    <n v="0"/>
    <n v="0"/>
    <n v="17242.5"/>
    <n v="0"/>
    <n v="0"/>
    <n v="0"/>
    <n v="0"/>
    <n v="0"/>
    <n v="181318.49999999997"/>
    <s v="USD"/>
    <n v="167357.51999999996"/>
    <n v="352302.3899999999"/>
    <s v="&gt;5 Years"/>
    <n v="164075.99999999997"/>
    <n v="181318.49999999997"/>
    <n v="167357.51999999996"/>
    <n v="352302.3899999999"/>
    <n v="1.9999999999999938E-2"/>
    <n v="3281.5199999999895"/>
    <n v="17242.5"/>
  </r>
  <r>
    <s v="Employee 304"/>
    <x v="0"/>
    <s v="Tokyo"/>
    <s v="Japan"/>
    <s v="Asia-Pacific"/>
    <d v="2015-01-19T00:00:00"/>
    <d v="2022-12-01T00:00:00"/>
    <s v="Regional Platform"/>
    <s v="J"/>
    <s v="H"/>
    <s v="JPY"/>
    <n v="21945000"/>
    <n v="6848160.0000000009"/>
    <n v="0"/>
    <n v="0"/>
    <n v="6848160.0000000009"/>
    <n v="0"/>
    <n v="0"/>
    <n v="0"/>
    <n v="0"/>
    <n v="0"/>
    <n v="28793160"/>
    <s v="JPY"/>
    <n v="24358950.000000004"/>
    <n v="56319357.600000009"/>
    <s v="&gt;5 Years"/>
    <n v="201988.12646693361"/>
    <n v="265020.57158635923"/>
    <n v="224206.82037829634"/>
    <n v="518379.65483915515"/>
    <n v="0.11000000000000017"/>
    <n v="2413950.0000000037"/>
    <n v="63032.445119425625"/>
  </r>
  <r>
    <s v="Employee 305"/>
    <x v="3"/>
    <s v="Princeton"/>
    <s v="United States of America"/>
    <s v="Americas"/>
    <d v="2015-01-05T00:00:00"/>
    <d v="2022-12-01T00:00:00"/>
    <s v="Investments Platform"/>
    <s v="P"/>
    <s v="L"/>
    <s v="USD"/>
    <n v="114151.40000000002"/>
    <n v="11253.000000000002"/>
    <n v="0"/>
    <n v="0"/>
    <n v="11253.000000000002"/>
    <n v="0"/>
    <n v="0"/>
    <n v="0"/>
    <n v="0"/>
    <n v="0"/>
    <n v="125404.40000000002"/>
    <s v="USD"/>
    <n v="125566.54000000004"/>
    <n v="263511.38000000012"/>
    <s v="&gt;5 Years"/>
    <n v="114151.40000000002"/>
    <n v="125404.40000000002"/>
    <n v="125566.54000000004"/>
    <n v="263511.38000000012"/>
    <n v="0.1000000000000001"/>
    <n v="11415.140000000014"/>
    <n v="11253"/>
  </r>
  <r>
    <s v="Employee 306"/>
    <x v="1"/>
    <s v="Princeton"/>
    <s v="United States of America"/>
    <s v="Americas"/>
    <d v="2015-01-05T00:00:00"/>
    <d v="2022-12-01T00:00:00"/>
    <s v="Operating Platform"/>
    <s v="K"/>
    <s v="L"/>
    <s v="USD"/>
    <n v="125345.00000000001"/>
    <n v="20273"/>
    <n v="0"/>
    <n v="0"/>
    <n v="20273"/>
    <n v="0"/>
    <n v="0"/>
    <n v="0"/>
    <n v="0"/>
    <n v="0"/>
    <n v="145618"/>
    <s v="USD"/>
    <n v="127851.90000000002"/>
    <n v="276382.26000000007"/>
    <s v="&gt;5 Years"/>
    <n v="125345.00000000001"/>
    <n v="145618"/>
    <n v="127851.90000000002"/>
    <n v="276382.26000000007"/>
    <n v="2.0000000000000066E-2"/>
    <n v="2506.9000000000087"/>
    <n v="20272.999999999985"/>
  </r>
  <r>
    <s v="Employee 307"/>
    <x v="3"/>
    <s v="Mumbai"/>
    <s v="India"/>
    <s v="Asia-Pacific"/>
    <d v="2015-01-12T00:00:00"/>
    <d v="2022-12-01T00:00:00"/>
    <s v="Operating Platform"/>
    <s v="E"/>
    <s v="D"/>
    <s v="INR"/>
    <n v="2824800"/>
    <n v="327250.00000000006"/>
    <n v="0"/>
    <n v="0"/>
    <n v="327250.00000000006"/>
    <n v="0"/>
    <n v="0"/>
    <n v="33947"/>
    <n v="33947"/>
    <n v="0"/>
    <n v="3185997"/>
    <s v="INR"/>
    <n v="3192023.9999999995"/>
    <n v="6753840.5"/>
    <s v="&gt;5 Years"/>
    <n v="41859.741414440781"/>
    <n v="47212.195754454857"/>
    <n v="47301.507798318074"/>
    <n v="100082.84370021858"/>
    <n v="0.12999999999999981"/>
    <n v="367223.99999999953"/>
    <n v="5352.4543400140756"/>
  </r>
  <r>
    <s v="Employee 308"/>
    <x v="4"/>
    <s v="New York"/>
    <s v="United States of America"/>
    <s v="Americas"/>
    <d v="2015-01-12T00:00:00"/>
    <d v="2022-12-01T00:00:00"/>
    <s v="Investments Platform"/>
    <s v="J"/>
    <s v="O"/>
    <s v="USD"/>
    <n v="278300"/>
    <n v="415415.00000000006"/>
    <n v="0"/>
    <n v="0"/>
    <n v="415415.00000000006"/>
    <n v="0"/>
    <n v="0"/>
    <n v="0"/>
    <n v="0"/>
    <n v="0"/>
    <n v="693715"/>
    <s v="USD"/>
    <n v="289432"/>
    <n v="1010895.6"/>
    <s v="&gt;5 Years"/>
    <n v="278300"/>
    <n v="693715"/>
    <n v="289432"/>
    <n v="1010895.6"/>
    <n v="0.04"/>
    <n v="11132"/>
    <n v="415415"/>
  </r>
  <r>
    <s v="Employee 309"/>
    <x v="3"/>
    <s v="Edinburgh"/>
    <s v="United Kingdom"/>
    <s v="EMEA"/>
    <d v="2015-01-12T00:00:00"/>
    <d v="2022-12-01T00:00:00"/>
    <s v="Operating Platform"/>
    <s v="S"/>
    <s v="Z"/>
    <s v="GBP"/>
    <n v="69703.48000000001"/>
    <n v="22748.000000000004"/>
    <n v="0"/>
    <n v="0"/>
    <n v="22748.000000000004"/>
    <n v="0"/>
    <n v="0"/>
    <n v="0"/>
    <n v="0"/>
    <n v="0"/>
    <n v="92451.48000000001"/>
    <s v="GBP"/>
    <n v="71794.584400000007"/>
    <n v="167019.60880000002"/>
    <s v="&gt;5 Years"/>
    <n v="92750.935667272453"/>
    <n v="123020.56186899313"/>
    <n v="95533.463737290615"/>
    <n v="222244.64246235354"/>
    <n v="2.9999999999999864E-2"/>
    <n v="2091.1043999999965"/>
    <n v="30269.626201720675"/>
  </r>
  <r>
    <s v="Employee 31"/>
    <x v="2"/>
    <s v="London"/>
    <s v="United Kingdom"/>
    <s v="EMEA"/>
    <d v="2007-09-27T00:00:00"/>
    <d v="2022-12-01T00:00:00"/>
    <s v="Operating Platform"/>
    <s v="W"/>
    <s v="C"/>
    <s v="GBP"/>
    <n v="40726.400000000001"/>
    <n v="2090"/>
    <n v="0"/>
    <n v="0"/>
    <n v="2090"/>
    <n v="0"/>
    <n v="455"/>
    <n v="0"/>
    <n v="455"/>
    <n v="0"/>
    <n v="43271.4"/>
    <s v="GBP"/>
    <n v="41133.664000000004"/>
    <n v="84378.228000000003"/>
    <s v="&gt;5 Years"/>
    <n v="54192.584163080588"/>
    <n v="57579.088413273093"/>
    <n v="54734.510004711396"/>
    <n v="112277.88909458245"/>
    <n v="1.0000000000000031E-2"/>
    <n v="407.26400000000285"/>
    <n v="3386.5042501925054"/>
  </r>
  <r>
    <s v="Employee 310"/>
    <x v="1"/>
    <s v="New York"/>
    <s v="United States of America"/>
    <s v="Americas"/>
    <d v="2015-01-12T00:00:00"/>
    <d v="2022-12-01T00:00:00"/>
    <s v="Operating Platform"/>
    <s v="F"/>
    <s v="I"/>
    <s v="USD"/>
    <n v="125809.20000000003"/>
    <n v="16082"/>
    <n v="0"/>
    <n v="0"/>
    <n v="16082"/>
    <n v="0"/>
    <n v="0"/>
    <n v="0"/>
    <n v="0"/>
    <n v="0"/>
    <n v="141891.20000000001"/>
    <s v="USD"/>
    <n v="140906.30400000003"/>
    <n v="299824.44800000009"/>
    <s v="&gt;5 Years"/>
    <n v="125809.20000000003"/>
    <n v="141891.20000000001"/>
    <n v="140906.30400000003"/>
    <n v="299824.44800000009"/>
    <n v="0.12000000000000002"/>
    <n v="15097.104000000007"/>
    <n v="16081.999999999985"/>
  </r>
  <r>
    <s v="Employee 311"/>
    <x v="1"/>
    <s v="New York"/>
    <s v="United States of America"/>
    <s v="Americas"/>
    <d v="2015-01-12T00:00:00"/>
    <d v="2022-12-01T00:00:00"/>
    <s v="Investments Platform"/>
    <s v="Z"/>
    <s v="E"/>
    <s v="USD"/>
    <n v="121275.00000000001"/>
    <n v="65340"/>
    <n v="0"/>
    <n v="0"/>
    <n v="65340"/>
    <n v="0"/>
    <n v="0"/>
    <n v="0"/>
    <n v="0"/>
    <n v="0"/>
    <n v="186615"/>
    <s v="USD"/>
    <n v="128551.50000000003"/>
    <n v="326363.40000000002"/>
    <s v="&gt;5 Years"/>
    <n v="121275.00000000001"/>
    <n v="186615"/>
    <n v="128551.50000000003"/>
    <n v="326363.40000000002"/>
    <n v="6.0000000000000116E-2"/>
    <n v="7276.5000000000146"/>
    <n v="65339.999999999985"/>
  </r>
  <r>
    <s v="Employee 312"/>
    <x v="0"/>
    <s v="Philadelphia"/>
    <s v="United States of America"/>
    <s v="Americas"/>
    <d v="2015-01-12T00:00:00"/>
    <d v="2022-12-01T00:00:00"/>
    <s v="Investments Platform"/>
    <s v="Z"/>
    <s v="A"/>
    <s v="USD"/>
    <n v="197835.00000000006"/>
    <n v="194040.00000000003"/>
    <n v="0"/>
    <n v="0"/>
    <n v="194040.00000000003"/>
    <n v="0"/>
    <n v="0"/>
    <n v="0"/>
    <n v="0"/>
    <n v="0"/>
    <n v="391875.00000000012"/>
    <s v="USD"/>
    <n v="207726.75000000006"/>
    <n v="619195.50000000023"/>
    <s v="&gt;5 Years"/>
    <n v="197835.00000000006"/>
    <n v="391875.00000000012"/>
    <n v="207726.75000000006"/>
    <n v="619195.50000000023"/>
    <n v="4.9999999999999982E-2"/>
    <n v="9891.75"/>
    <n v="194040.00000000006"/>
  </r>
  <r>
    <s v="Employee 313"/>
    <x v="3"/>
    <s v="London"/>
    <s v="United Kingdom"/>
    <s v="EMEA"/>
    <d v="2015-01-12T00:00:00"/>
    <d v="2022-12-01T00:00:00"/>
    <s v="Corporate and Risk Platform"/>
    <s v="W"/>
    <s v="B"/>
    <s v="GBP"/>
    <n v="84535"/>
    <n v="10340"/>
    <n v="0"/>
    <n v="0"/>
    <n v="10340"/>
    <n v="0"/>
    <n v="0"/>
    <n v="0"/>
    <n v="0"/>
    <n v="0"/>
    <n v="94875"/>
    <s v="GBP"/>
    <n v="86225.7"/>
    <n v="182998.2"/>
    <s v="&gt;5 Years"/>
    <n v="112486.49775639431"/>
    <n v="126245.41875717643"/>
    <n v="114736.2277115222"/>
    <n v="243506.55484384217"/>
    <n v="1.9999999999999987E-2"/>
    <n v="1690.6999999999971"/>
    <n v="13758.921000782124"/>
  </r>
  <r>
    <s v="Employee 314"/>
    <x v="0"/>
    <s v="New York"/>
    <s v="United States of America"/>
    <s v="Americas"/>
    <d v="2015-01-12T00:00:00"/>
    <d v="2022-12-01T00:00:00"/>
    <s v="Operating Platform"/>
    <s v="M"/>
    <s v="W"/>
    <s v="USD"/>
    <n v="194425.00000000003"/>
    <n v="59895.000000000007"/>
    <n v="0"/>
    <n v="0"/>
    <n v="59895.000000000007"/>
    <n v="0"/>
    <n v="0"/>
    <n v="0"/>
    <n v="0"/>
    <n v="0"/>
    <n v="254320.00000000003"/>
    <s v="USD"/>
    <n v="198313.50000000003"/>
    <n v="457719.9"/>
    <s v="&gt;5 Years"/>
    <n v="194425.00000000003"/>
    <n v="254320.00000000003"/>
    <n v="198313.50000000003"/>
    <n v="457719.9"/>
    <n v="1.9999999999999997E-2"/>
    <n v="3888.5"/>
    <n v="59895"/>
  </r>
  <r>
    <s v="Employee 315"/>
    <x v="0"/>
    <s v="Singapore"/>
    <s v="Singapore"/>
    <s v="Asia-Pacific"/>
    <d v="2015-01-12T00:00:00"/>
    <d v="2022-12-01T00:00:00"/>
    <s v="Client Businesses Platform"/>
    <s v="I"/>
    <s v="A"/>
    <s v="SGD"/>
    <n v="298345.96000000002"/>
    <n v="175780.00000000003"/>
    <n v="0"/>
    <n v="0"/>
    <n v="175780.00000000003"/>
    <n v="0"/>
    <n v="0"/>
    <n v="0"/>
    <n v="0"/>
    <n v="0"/>
    <n v="474125.96000000008"/>
    <s v="SGD"/>
    <n v="313263.25800000003"/>
    <n v="811095.51600000006"/>
    <s v="&gt;5 Years"/>
    <n v="223070.73909305022"/>
    <n v="354499.95140005235"/>
    <n v="234224.27604770273"/>
    <n v="606449.22501775762"/>
    <n v="5.0000000000000031E-2"/>
    <n v="14917.29800000001"/>
    <n v="131429.21230700213"/>
  </r>
  <r>
    <s v="Employee 316"/>
    <x v="7"/>
    <s v="Hong Kong"/>
    <s v="Hong Kong"/>
    <s v="Asia-Pacific"/>
    <d v="2015-01-12T00:00:00"/>
    <d v="2022-12-01T00:00:00"/>
    <s v="Corporate and Risk Platform"/>
    <s v="P"/>
    <s v="C"/>
    <s v="HKD"/>
    <n v="607662"/>
    <n v="242000"/>
    <n v="0"/>
    <n v="0"/>
    <n v="242000"/>
    <n v="0"/>
    <n v="0"/>
    <n v="0"/>
    <n v="0"/>
    <n v="0"/>
    <n v="849662"/>
    <s v="HKD"/>
    <n v="686658.05999999994"/>
    <n v="1646776.1199999999"/>
    <s v="&gt;5 Years"/>
    <n v="77466.902086268121"/>
    <n v="108317.91844878031"/>
    <n v="87537.599357482963"/>
    <n v="209936.84720460471"/>
    <n v="0.12999999999999981"/>
    <n v="78996.059999999939"/>
    <n v="30851.016362512193"/>
  </r>
  <r>
    <s v="Employee 317"/>
    <x v="4"/>
    <s v="New York"/>
    <s v="United States of America"/>
    <s v="Americas"/>
    <d v="2015-01-12T00:00:00"/>
    <d v="2022-12-01T00:00:00"/>
    <s v="Investments Platform"/>
    <s v="O"/>
    <s v="K"/>
    <s v="USD"/>
    <n v="247170.00000000006"/>
    <n v="2316160"/>
    <n v="0"/>
    <n v="0"/>
    <n v="2316160"/>
    <n v="0"/>
    <n v="0"/>
    <n v="0"/>
    <n v="0"/>
    <n v="315000"/>
    <n v="2878330"/>
    <s v="USD"/>
    <n v="249641.70000000007"/>
    <n v="2838605.0000000005"/>
    <s v="&gt;5 Years"/>
    <n v="247170.00000000006"/>
    <n v="2878330"/>
    <n v="249641.70000000007"/>
    <n v="2838605.0000000005"/>
    <n v="1.0000000000000045E-2"/>
    <n v="2471.7000000000116"/>
    <n v="2631160"/>
  </r>
  <r>
    <s v="Employee 318"/>
    <x v="0"/>
    <s v="Vienna"/>
    <s v="Austria"/>
    <s v="EMEA"/>
    <d v="2015-01-12T00:00:00"/>
    <d v="2022-12-01T00:00:00"/>
    <s v="Regional Platform"/>
    <s v="M"/>
    <s v="Q"/>
    <s v="EUR"/>
    <n v="197802.00000000003"/>
    <n v="146520"/>
    <n v="0"/>
    <n v="0"/>
    <n v="146520"/>
    <n v="0"/>
    <n v="0"/>
    <n v="0"/>
    <n v="0"/>
    <n v="0"/>
    <n v="344322"/>
    <s v="EUR"/>
    <n v="201758.04000000004"/>
    <n v="552966.48"/>
    <s v="&gt;5 Years"/>
    <n v="230894.27459410066"/>
    <n v="401927.07058973075"/>
    <n v="235512.1600859827"/>
    <n v="645477.772087508"/>
    <n v="2.0000000000000132E-2"/>
    <n v="3956.0400000000081"/>
    <n v="171032.79599563009"/>
  </r>
  <r>
    <s v="Employee 319"/>
    <x v="3"/>
    <s v="San Francisco"/>
    <s v="United States of America"/>
    <s v="Americas"/>
    <d v="2015-01-12T00:00:00"/>
    <d v="2022-12-01T00:00:00"/>
    <s v="ETF and Index Investments Platform"/>
    <s v="M"/>
    <s v="A"/>
    <s v="USD"/>
    <n v="164780"/>
    <n v="73089.5"/>
    <n v="0"/>
    <n v="0"/>
    <n v="73089.5"/>
    <n v="0"/>
    <n v="0"/>
    <n v="0"/>
    <n v="0"/>
    <n v="0"/>
    <n v="237869.5"/>
    <s v="USD"/>
    <n v="177962.40000000002"/>
    <n v="434861.46000000008"/>
    <s v="&gt;5 Years"/>
    <n v="164780"/>
    <n v="237869.5"/>
    <n v="177962.40000000002"/>
    <n v="434861.46000000008"/>
    <n v="8.000000000000014E-2"/>
    <n v="13182.400000000023"/>
    <n v="73089.5"/>
  </r>
  <r>
    <s v="Employee 32"/>
    <x v="2"/>
    <s v="Wilmington"/>
    <s v="United States of America"/>
    <s v="Americas"/>
    <d v="1998-04-22T00:00:00"/>
    <d v="2022-12-01T00:00:00"/>
    <s v="Operating Platform"/>
    <s v="X"/>
    <s v="B"/>
    <s v="USD"/>
    <n v="64765.250000000015"/>
    <n v="6930.0000000000009"/>
    <n v="0"/>
    <n v="0"/>
    <n v="6930.0000000000009"/>
    <n v="0"/>
    <n v="6155"/>
    <n v="0"/>
    <n v="6155"/>
    <n v="0"/>
    <n v="77850.250000000015"/>
    <s v="USD"/>
    <n v="73184.732500000013"/>
    <n v="154200.36500000005"/>
    <s v="&gt;5 Years"/>
    <n v="64765.250000000015"/>
    <n v="77850.250000000015"/>
    <n v="73184.732500000013"/>
    <n v="154200.36500000005"/>
    <n v="0.12999999999999995"/>
    <n v="8419.4824999999983"/>
    <n v="13085"/>
  </r>
  <r>
    <s v="Employee 320"/>
    <x v="3"/>
    <s v="Wilmington"/>
    <s v="United States of America"/>
    <s v="Americas"/>
    <d v="2015-03-16T00:00:00"/>
    <d v="2022-12-01T00:00:00"/>
    <s v="Operating Platform"/>
    <s v="Z"/>
    <s v="N"/>
    <s v="USD"/>
    <n v="83842"/>
    <n v="24712.600000000002"/>
    <n v="0"/>
    <n v="0"/>
    <n v="24712.600000000002"/>
    <n v="0"/>
    <n v="0"/>
    <n v="0"/>
    <n v="0"/>
    <n v="0"/>
    <n v="108554.6"/>
    <s v="USD"/>
    <n v="87195.680000000008"/>
    <n v="200092.46400000004"/>
    <s v="&gt;5 Years"/>
    <n v="83842"/>
    <n v="108554.6"/>
    <n v="87195.680000000008"/>
    <n v="200092.46400000004"/>
    <n v="4.0000000000000091E-2"/>
    <n v="3353.6800000000076"/>
    <n v="24712.600000000006"/>
  </r>
  <r>
    <s v="Employee 321"/>
    <x v="1"/>
    <s v="San Francisco"/>
    <s v="United States of America"/>
    <s v="Americas"/>
    <d v="2015-01-12T00:00:00"/>
    <d v="2022-12-01T00:00:00"/>
    <s v="Investments Platform"/>
    <s v="F"/>
    <s v="M"/>
    <s v="USD"/>
    <n v="127050.00000000003"/>
    <n v="63580"/>
    <n v="0"/>
    <n v="0"/>
    <n v="63580"/>
    <n v="0"/>
    <n v="0"/>
    <n v="0"/>
    <n v="0"/>
    <n v="0"/>
    <n v="190630.00000000003"/>
    <s v="USD"/>
    <n v="143566.50000000003"/>
    <n v="358978.4"/>
    <s v="&gt;5 Years"/>
    <n v="127050.00000000003"/>
    <n v="190630.00000000003"/>
    <n v="143566.50000000003"/>
    <n v="358978.4"/>
    <n v="0.12999999999999998"/>
    <n v="16516.5"/>
    <n v="63580"/>
  </r>
  <r>
    <s v="Employee 322"/>
    <x v="3"/>
    <s v="Wilmington"/>
    <s v="United States of America"/>
    <s v="Americas"/>
    <d v="2015-01-12T00:00:00"/>
    <d v="2022-12-01T00:00:00"/>
    <s v="Operating Platform"/>
    <s v="E"/>
    <s v="R"/>
    <s v="USD"/>
    <n v="90208.8"/>
    <n v="10230"/>
    <n v="0"/>
    <n v="0"/>
    <n v="10230"/>
    <n v="0"/>
    <n v="0"/>
    <n v="0"/>
    <n v="0"/>
    <n v="0"/>
    <n v="100438.8"/>
    <s v="USD"/>
    <n v="91110.888000000006"/>
    <n v="192554.07600000003"/>
    <s v="&gt;5 Years"/>
    <n v="90208.8"/>
    <n v="100438.8"/>
    <n v="91110.888000000006"/>
    <n v="192554.07600000003"/>
    <n v="1.0000000000000037E-2"/>
    <n v="902.08800000000338"/>
    <n v="10230"/>
  </r>
  <r>
    <s v="Employee 323"/>
    <x v="0"/>
    <s v="Baltimore"/>
    <s v="United States of America"/>
    <s v="Americas"/>
    <d v="2015-01-26T00:00:00"/>
    <d v="2022-12-01T00:00:00"/>
    <s v="Investments Platform"/>
    <s v="C"/>
    <s v="Y"/>
    <s v="USD"/>
    <n v="173910"/>
    <n v="0"/>
    <n v="288241.47000000003"/>
    <n v="0"/>
    <n v="288241.47000000003"/>
    <n v="0"/>
    <n v="0"/>
    <n v="0"/>
    <n v="0"/>
    <n v="0"/>
    <n v="462151.47000000003"/>
    <s v="USD"/>
    <n v="189561.90000000002"/>
    <n v="379123.80000000005"/>
    <s v="&gt;5 Years"/>
    <n v="173910"/>
    <n v="462151.47000000003"/>
    <n v="189561.90000000002"/>
    <n v="379123.80000000005"/>
    <n v="9.0000000000000135E-2"/>
    <n v="15651.900000000023"/>
    <n v="288241.47000000003"/>
  </r>
  <r>
    <s v="Employee 324"/>
    <x v="4"/>
    <s v="New York"/>
    <s v="United States of America"/>
    <s v="Americas"/>
    <d v="2015-02-17T00:00:00"/>
    <d v="2022-12-01T00:00:00"/>
    <s v="Investments Platform"/>
    <s v="E"/>
    <s v="P"/>
    <s v="USD"/>
    <n v="239800.00000000006"/>
    <n v="1551825.0000000002"/>
    <n v="0"/>
    <n v="0"/>
    <n v="1551825.0000000002"/>
    <n v="0"/>
    <n v="0"/>
    <n v="0"/>
    <n v="0"/>
    <n v="258749.99999999997"/>
    <n v="2050375.0000000002"/>
    <s v="USD"/>
    <n v="256586.00000000009"/>
    <n v="2173624.7500000009"/>
    <s v="&gt;5 Years"/>
    <n v="239800.00000000006"/>
    <n v="2050375.0000000002"/>
    <n v="256586.00000000009"/>
    <n v="2173624.7500000009"/>
    <n v="7.0000000000000104E-2"/>
    <n v="16786.000000000029"/>
    <n v="1810575.0000000002"/>
  </r>
  <r>
    <s v="Employee 325"/>
    <x v="0"/>
    <s v="Princeton"/>
    <s v="United States of America"/>
    <s v="Americas"/>
    <d v="2015-02-02T00:00:00"/>
    <d v="2022-12-01T00:00:00"/>
    <s v="Investments Platform"/>
    <s v="F"/>
    <s v="X"/>
    <s v="USD"/>
    <n v="192664.99999999997"/>
    <n v="0"/>
    <n v="338999.99999999994"/>
    <n v="0"/>
    <n v="338999.99999999994"/>
    <n v="0"/>
    <n v="0"/>
    <n v="0"/>
    <n v="0"/>
    <n v="0"/>
    <n v="531664.99999999988"/>
    <s v="USD"/>
    <n v="204224.89999999997"/>
    <n v="408449.79999999993"/>
    <s v="&gt;5 Years"/>
    <n v="192664.99999999997"/>
    <n v="531664.99999999988"/>
    <n v="204224.89999999997"/>
    <n v="408449.79999999993"/>
    <n v="5.9999999999999977E-2"/>
    <n v="11559.899999999994"/>
    <n v="338999.99999999988"/>
  </r>
  <r>
    <s v="Employee 326"/>
    <x v="0"/>
    <s v="London"/>
    <s v="United Kingdom"/>
    <s v="EMEA"/>
    <d v="2015-02-09T00:00:00"/>
    <d v="2022-12-01T00:00:00"/>
    <s v="Client Businesses Platform"/>
    <s v="N"/>
    <s v="D"/>
    <s v="GBP"/>
    <n v="130515"/>
    <n v="27676.000000000004"/>
    <n v="0"/>
    <n v="0"/>
    <n v="27676.000000000004"/>
    <n v="0"/>
    <n v="0"/>
    <n v="0"/>
    <n v="0"/>
    <n v="0"/>
    <n v="158191"/>
    <s v="GBP"/>
    <n v="144871.65000000002"/>
    <n v="320463.66000000003"/>
    <s v="&gt;5 Years"/>
    <n v="173669.78475987227"/>
    <n v="210496.85416196572"/>
    <n v="192773.46108345827"/>
    <n v="426424.96920324024"/>
    <n v="0.11000000000000028"/>
    <n v="14356.650000000023"/>
    <n v="36827.069402093446"/>
  </r>
  <r>
    <s v="Employee 327"/>
    <x v="3"/>
    <s v="Princeton"/>
    <s v="United States of America"/>
    <s v="Americas"/>
    <d v="2015-02-23T00:00:00"/>
    <d v="2022-12-01T00:00:00"/>
    <s v="Operating Platform"/>
    <s v="A"/>
    <s v="G"/>
    <s v="USD"/>
    <n v="181764"/>
    <n v="31031"/>
    <n v="0"/>
    <n v="0"/>
    <n v="31031"/>
    <n v="0"/>
    <n v="0"/>
    <n v="0"/>
    <n v="0"/>
    <n v="0"/>
    <n v="212795"/>
    <s v="USD"/>
    <n v="194487.48"/>
    <n v="422178.13"/>
    <s v="&gt;5 Years"/>
    <n v="181764"/>
    <n v="212795"/>
    <n v="194487.48"/>
    <n v="422178.13"/>
    <n v="7.0000000000000062E-2"/>
    <n v="12723.48000000001"/>
    <n v="31031"/>
  </r>
  <r>
    <s v="Employee 328"/>
    <x v="0"/>
    <s v="New York"/>
    <s v="United States of America"/>
    <s v="Americas"/>
    <d v="2015-04-06T00:00:00"/>
    <d v="2022-12-01T00:00:00"/>
    <s v="Client Businesses Platform"/>
    <s v="O"/>
    <s v="U"/>
    <s v="USD"/>
    <n v="181981.80000000002"/>
    <n v="70840"/>
    <n v="0"/>
    <n v="0"/>
    <n v="70840"/>
    <n v="0"/>
    <n v="0"/>
    <n v="0"/>
    <n v="0"/>
    <n v="0"/>
    <n v="252821.80000000002"/>
    <s v="USD"/>
    <n v="191080.89"/>
    <n v="456543.78"/>
    <s v="&gt;5 Years"/>
    <n v="181981.80000000002"/>
    <n v="252821.80000000002"/>
    <n v="191080.89"/>
    <n v="456543.78"/>
    <n v="4.9999999999999975E-2"/>
    <n v="9099.0899999999965"/>
    <n v="70840"/>
  </r>
  <r>
    <s v="Employee 329"/>
    <x v="4"/>
    <s v="London"/>
    <s v="United Kingdom"/>
    <s v="EMEA"/>
    <d v="2015-02-17T00:00:00"/>
    <d v="2022-12-01T00:00:00"/>
    <s v="Corporate and Risk Platform"/>
    <s v="Q"/>
    <s v="R"/>
    <s v="GBP"/>
    <n v="186560"/>
    <n v="522720"/>
    <n v="0"/>
    <n v="0"/>
    <n v="522720"/>
    <n v="0"/>
    <n v="0"/>
    <n v="0"/>
    <n v="0"/>
    <n v="471499.99999999994"/>
    <n v="1180780"/>
    <s v="GBP"/>
    <n v="194022.39999999999"/>
    <n v="931673.59999999998"/>
    <s v="&gt;5 Years"/>
    <n v="248246.06401411159"/>
    <n v="1571204.9070893154"/>
    <n v="258175.90657467602"/>
    <n v="1239731.4759104727"/>
    <n v="3.9999999999999862E-2"/>
    <n v="7462.3999999999942"/>
    <n v="1322958.8430752037"/>
  </r>
  <r>
    <s v="Employee 33"/>
    <x v="0"/>
    <s v="Princeton"/>
    <s v="United States of America"/>
    <s v="Americas"/>
    <d v="2008-01-02T00:00:00"/>
    <d v="2022-12-01T00:00:00"/>
    <s v="Investments Platform"/>
    <s v="Q"/>
    <s v="R"/>
    <s v="USD"/>
    <n v="195360.00000000003"/>
    <n v="0"/>
    <n v="517499.99999999994"/>
    <n v="0"/>
    <n v="517499.99999999994"/>
    <n v="0"/>
    <n v="0"/>
    <n v="0"/>
    <n v="0"/>
    <n v="0"/>
    <n v="712860"/>
    <s v="USD"/>
    <n v="220756.80000000002"/>
    <n v="441513.60000000003"/>
    <s v="&gt;5 Years"/>
    <n v="195360.00000000003"/>
    <n v="712860"/>
    <n v="220756.80000000002"/>
    <n v="441513.60000000003"/>
    <n v="0.12999999999999992"/>
    <n v="25396.799999999988"/>
    <n v="517500"/>
  </r>
  <r>
    <s v="Employee 330"/>
    <x v="3"/>
    <s v="Hong Kong"/>
    <s v="Hong Kong"/>
    <s v="Asia-Pacific"/>
    <d v="2015-02-23T00:00:00"/>
    <d v="2022-12-01T00:00:00"/>
    <s v="Corporate and Risk Platform"/>
    <s v="B"/>
    <s v="D"/>
    <s v="HKD"/>
    <n v="1090210.0000000002"/>
    <n v="441980.00000000006"/>
    <n v="0"/>
    <n v="0"/>
    <n v="441980.00000000006"/>
    <n v="0"/>
    <n v="0"/>
    <n v="0"/>
    <n v="0"/>
    <n v="0"/>
    <n v="1532190.0000000002"/>
    <s v="HKD"/>
    <n v="1112014.2000000002"/>
    <n v="2674848.0000000005"/>
    <s v="&gt;5 Years"/>
    <n v="138983.82871311746"/>
    <n v="195329.00314246927"/>
    <n v="141763.50528737981"/>
    <n v="340999.0884926985"/>
    <n v="2.0000000000000035E-2"/>
    <n v="21804.199999999953"/>
    <n v="56345.174429351813"/>
  </r>
  <r>
    <s v="Employee 331"/>
    <x v="1"/>
    <s v="New York"/>
    <s v="United States of America"/>
    <s v="Americas"/>
    <d v="2015-02-16T00:00:00"/>
    <d v="2022-12-01T00:00:00"/>
    <s v="Investments Platform"/>
    <s v="C"/>
    <s v="C"/>
    <s v="USD"/>
    <n v="128205.00000000003"/>
    <n v="97020.000000000015"/>
    <n v="0"/>
    <n v="0"/>
    <n v="97020.000000000015"/>
    <n v="0"/>
    <n v="0"/>
    <n v="0"/>
    <n v="0"/>
    <n v="0"/>
    <n v="225225.00000000006"/>
    <s v="USD"/>
    <n v="142307.55000000005"/>
    <n v="392307.3000000001"/>
    <s v="&gt;5 Years"/>
    <n v="128205.00000000003"/>
    <n v="225225.00000000006"/>
    <n v="142307.55000000005"/>
    <n v="392307.3000000001"/>
    <n v="0.11000000000000011"/>
    <n v="14102.550000000017"/>
    <n v="97020.000000000029"/>
  </r>
  <r>
    <s v="Employee 332"/>
    <x v="3"/>
    <s v="Tokyo"/>
    <s v="Japan"/>
    <s v="Asia-Pacific"/>
    <d v="2015-03-02T00:00:00"/>
    <d v="2022-12-01T00:00:00"/>
    <s v="Operating Platform"/>
    <s v="H"/>
    <s v="Y"/>
    <s v="JPY"/>
    <n v="15444000.000000004"/>
    <n v="3740000"/>
    <n v="0"/>
    <n v="0"/>
    <n v="3740000"/>
    <n v="0"/>
    <n v="0"/>
    <n v="0"/>
    <n v="0"/>
    <n v="0"/>
    <n v="19184000.000000004"/>
    <s v="JPY"/>
    <n v="15752880.000000004"/>
    <n v="35320560.000000007"/>
    <s v="&gt;5 Years"/>
    <n v="142151.04238575179"/>
    <n v="176575.08398913898"/>
    <n v="144994.06323346685"/>
    <n v="325100.64890238858"/>
    <n v="2.0000000000000163E-2"/>
    <n v="308880"/>
    <n v="34424.041603387188"/>
  </r>
  <r>
    <s v="Employee 333"/>
    <x v="0"/>
    <s v="Tokyo"/>
    <s v="Japan"/>
    <s v="Asia-Pacific"/>
    <d v="2015-04-13T00:00:00"/>
    <d v="2022-12-01T00:00:00"/>
    <s v="Client Businesses Platform"/>
    <s v="H"/>
    <s v="A"/>
    <s v="JPY"/>
    <n v="21342200"/>
    <n v="8742195"/>
    <n v="0"/>
    <n v="0"/>
    <n v="8742195"/>
    <n v="0"/>
    <n v="0"/>
    <n v="0"/>
    <n v="0"/>
    <n v="0"/>
    <n v="30084395"/>
    <s v="JPY"/>
    <n v="22409310"/>
    <n v="53997924.75"/>
    <s v="&gt;5 Years"/>
    <n v="196439.78093791706"/>
    <n v="276905.47194992867"/>
    <n v="206261.76998481294"/>
    <n v="497012.51553223806"/>
    <n v="5.0000000000000121E-2"/>
    <n v="1067110"/>
    <n v="80465.691012011608"/>
  </r>
  <r>
    <s v="Employee 334"/>
    <x v="0"/>
    <s v="London"/>
    <s v="United Kingdom"/>
    <s v="EMEA"/>
    <d v="2015-03-09T00:00:00"/>
    <d v="2022-12-01T00:00:00"/>
    <s v="Operating Platform"/>
    <s v="E"/>
    <s v="H"/>
    <s v="GBP"/>
    <n v="125776.20000000001"/>
    <n v="27225.000000000004"/>
    <n v="0"/>
    <n v="0"/>
    <n v="27225.000000000004"/>
    <n v="0"/>
    <n v="0"/>
    <n v="0"/>
    <n v="0"/>
    <n v="0"/>
    <n v="153001.20000000001"/>
    <s v="GBP"/>
    <n v="135838.29600000003"/>
    <n v="301079.59200000006"/>
    <s v="&gt;5 Years"/>
    <n v="167364.10053951383"/>
    <n v="203591.04679157317"/>
    <n v="180753.22858267499"/>
    <n v="400631.55911757401"/>
    <n v="8.0000000000000265E-2"/>
    <n v="10062.09600000002"/>
    <n v="36226.946252059337"/>
  </r>
  <r>
    <s v="Employee 335"/>
    <x v="3"/>
    <s v="London"/>
    <s v="United Kingdom"/>
    <s v="EMEA"/>
    <d v="2015-02-23T00:00:00"/>
    <d v="2022-12-01T00:00:00"/>
    <s v="Investments Platform"/>
    <s v="I"/>
    <s v="M"/>
    <s v="GBP"/>
    <n v="94160"/>
    <n v="57420"/>
    <n v="16695.75"/>
    <n v="0"/>
    <n v="74115.75"/>
    <n v="0"/>
    <n v="0"/>
    <n v="0"/>
    <n v="0"/>
    <n v="0"/>
    <n v="168275.75"/>
    <s v="GBP"/>
    <n v="102634.40000000001"/>
    <n v="267856.60000000003"/>
    <s v="&gt;5 Years"/>
    <n v="125294.00400712235"/>
    <n v="223916.12675022855"/>
    <n v="136570.46436776337"/>
    <n v="356423.38481026096"/>
    <n v="9.0000000000000094E-2"/>
    <n v="8474.4000000000087"/>
    <n v="98622.1227431062"/>
  </r>
  <r>
    <s v="Employee 336"/>
    <x v="3"/>
    <s v="New York"/>
    <s v="United States of America"/>
    <s v="Americas"/>
    <d v="2015-03-09T00:00:00"/>
    <d v="2022-12-01T00:00:00"/>
    <s v="Operating Platform"/>
    <s v="H"/>
    <s v="R"/>
    <s v="USD"/>
    <n v="145750"/>
    <n v="60984.000000000007"/>
    <n v="0"/>
    <n v="0"/>
    <n v="60984.000000000007"/>
    <n v="0"/>
    <n v="0"/>
    <n v="0"/>
    <n v="0"/>
    <n v="0"/>
    <n v="206734"/>
    <s v="USD"/>
    <n v="167612.5"/>
    <n v="405356.6"/>
    <s v="&gt;5 Years"/>
    <n v="145750"/>
    <n v="206734"/>
    <n v="167612.5"/>
    <n v="405356.6"/>
    <n v="0.15"/>
    <n v="21862.5"/>
    <n v="60984"/>
  </r>
  <r>
    <s v="Employee 337"/>
    <x v="4"/>
    <s v="London"/>
    <s v="United Kingdom"/>
    <s v="EMEA"/>
    <d v="2015-04-06T00:00:00"/>
    <d v="2022-12-01T00:00:00"/>
    <s v="Investments Platform"/>
    <s v="Y"/>
    <s v="I"/>
    <s v="GBP"/>
    <n v="198879.99999999997"/>
    <n v="211464.00000000003"/>
    <n v="0"/>
    <n v="0"/>
    <n v="211464.00000000003"/>
    <n v="0"/>
    <n v="0"/>
    <n v="0"/>
    <n v="0"/>
    <n v="150520"/>
    <n v="560864"/>
    <s v="GBP"/>
    <n v="210812.79999999999"/>
    <n v="645777.43999999994"/>
    <s v="&gt;5 Years"/>
    <n v="264639.67201504344"/>
    <n v="746313.68164242432"/>
    <n v="280518.05233594606"/>
    <n v="859303.75058484718"/>
    <n v="6.000000000000006E-2"/>
    <n v="11932.800000000017"/>
    <n v="481674.00962738087"/>
  </r>
  <r>
    <s v="Employee 338"/>
    <x v="1"/>
    <s v="San Francisco"/>
    <s v="United States of America"/>
    <s v="Americas"/>
    <d v="2019-01-07T00:00:00"/>
    <d v="2022-12-01T00:00:00"/>
    <s v="Operating Platform"/>
    <s v="Q"/>
    <s v="P"/>
    <s v="USD"/>
    <n v="132825"/>
    <n v="13216.500000000002"/>
    <n v="0"/>
    <n v="0"/>
    <n v="13216.500000000002"/>
    <n v="0"/>
    <n v="18920"/>
    <n v="0"/>
    <n v="18920"/>
    <n v="0"/>
    <n v="164961.5"/>
    <s v="USD"/>
    <n v="147435.75"/>
    <n v="309541.815"/>
    <s v="1-5 Years"/>
    <n v="132825"/>
    <n v="164961.5"/>
    <n v="147435.75"/>
    <n v="309541.815"/>
    <n v="0.11"/>
    <n v="14610.75"/>
    <n v="32136.5"/>
  </r>
  <r>
    <s v="Employee 339"/>
    <x v="3"/>
    <s v="London"/>
    <s v="United Kingdom"/>
    <s v="EMEA"/>
    <d v="2015-05-04T00:00:00"/>
    <d v="2022-12-01T00:00:00"/>
    <s v="Operating Platform"/>
    <s v="U"/>
    <s v="N"/>
    <s v="GBP"/>
    <n v="81807"/>
    <n v="8192.7999999999993"/>
    <n v="0"/>
    <n v="0"/>
    <n v="8192.7999999999993"/>
    <n v="0"/>
    <n v="0"/>
    <n v="0"/>
    <n v="0"/>
    <n v="0"/>
    <n v="89999.8"/>
    <s v="GBP"/>
    <n v="86715.42"/>
    <n v="182115.20799999998"/>
    <s v="&gt;5 Years"/>
    <n v="108856.48455618796"/>
    <n v="119758.23387680767"/>
    <n v="115387.87362955924"/>
    <n v="242331.60153897534"/>
    <n v="5.9999999999999984E-2"/>
    <n v="4908.4199999999983"/>
    <n v="10901.74932061971"/>
  </r>
  <r>
    <s v="Employee 34"/>
    <x v="0"/>
    <s v="New York"/>
    <s v="United States of America"/>
    <s v="Americas"/>
    <d v="2008-01-28T00:00:00"/>
    <d v="2022-12-01T00:00:00"/>
    <s v="Investments Platform"/>
    <s v="P"/>
    <s v="L"/>
    <s v="USD"/>
    <n v="173250"/>
    <n v="374000.00000000006"/>
    <n v="0"/>
    <n v="0"/>
    <n v="374000.00000000006"/>
    <n v="0"/>
    <n v="0"/>
    <n v="0"/>
    <n v="0"/>
    <n v="0"/>
    <n v="547250"/>
    <s v="USD"/>
    <n v="181912.5"/>
    <n v="756525.00000000012"/>
    <s v="&gt;5 Years"/>
    <n v="173250"/>
    <n v="547250"/>
    <n v="181912.5"/>
    <n v="756525.00000000012"/>
    <n v="0.05"/>
    <n v="8662.5"/>
    <n v="374000"/>
  </r>
  <r>
    <s v="Employee 340"/>
    <x v="3"/>
    <s v="Mumbai"/>
    <s v="India"/>
    <s v="Asia-Pacific"/>
    <d v="2015-05-04T00:00:00"/>
    <d v="2022-12-01T00:00:00"/>
    <s v="Operating Platform"/>
    <s v="K"/>
    <s v="U"/>
    <s v="INR"/>
    <n v="2402400"/>
    <n v="227700.00000000003"/>
    <n v="0"/>
    <n v="0"/>
    <n v="227700.00000000003"/>
    <n v="0"/>
    <n v="0"/>
    <n v="57694"/>
    <n v="57694"/>
    <n v="0"/>
    <n v="2687794"/>
    <s v="INR"/>
    <n v="2666664.0000000005"/>
    <n v="5586075.0000000019"/>
    <s v="&gt;5 Years"/>
    <n v="35600.340829103843"/>
    <n v="39829.496536138999"/>
    <n v="39516.378320305274"/>
    <n v="82778.127662727406"/>
    <n v="0.11000000000000021"/>
    <n v="264264.00000000047"/>
    <n v="4229.1557070351555"/>
  </r>
  <r>
    <s v="Employee 341"/>
    <x v="4"/>
    <s v="New York"/>
    <s v="United States of America"/>
    <s v="Americas"/>
    <d v="2015-05-26T00:00:00"/>
    <d v="2022-12-01T00:00:00"/>
    <s v="Regional Platform"/>
    <s v="A"/>
    <s v="P"/>
    <s v="USD"/>
    <n v="268620.00000000006"/>
    <n v="631620"/>
    <n v="0"/>
    <n v="0"/>
    <n v="631620"/>
    <n v="0"/>
    <n v="0"/>
    <n v="0"/>
    <n v="0"/>
    <n v="550000"/>
    <n v="1450240"/>
    <s v="USD"/>
    <n v="303540.60000000003"/>
    <n v="1320811.8"/>
    <s v="&gt;5 Years"/>
    <n v="268620.00000000006"/>
    <n v="1450240"/>
    <n v="303540.60000000003"/>
    <n v="1320811.8"/>
    <n v="0.12999999999999989"/>
    <n v="34920.599999999977"/>
    <n v="1181620"/>
  </r>
  <r>
    <s v="Employee 342"/>
    <x v="3"/>
    <s v="Wilmington"/>
    <s v="United States of America"/>
    <s v="Americas"/>
    <d v="2015-04-20T00:00:00"/>
    <d v="2022-12-01T00:00:00"/>
    <s v="Operating Platform"/>
    <s v="L"/>
    <s v="S"/>
    <s v="USD"/>
    <n v="142942.79999999999"/>
    <n v="0"/>
    <n v="0"/>
    <n v="0"/>
    <n v="0"/>
    <n v="0"/>
    <n v="0"/>
    <n v="0"/>
    <n v="0"/>
    <n v="0"/>
    <n v="142942.79999999999"/>
    <s v="USD"/>
    <n v="151519.36799999999"/>
    <n v="303038.73599999998"/>
    <s v="&gt;5 Years"/>
    <n v="142942.79999999999"/>
    <n v="142942.79999999999"/>
    <n v="151519.36799999999"/>
    <n v="303038.73599999998"/>
    <n v="0.06"/>
    <n v="8576.5679999999993"/>
    <n v="0"/>
  </r>
  <r>
    <s v="Employee 343"/>
    <x v="4"/>
    <s v="Seattle"/>
    <s v="United States of America"/>
    <s v="Americas"/>
    <d v="2015-04-06T00:00:00"/>
    <d v="2022-12-01T00:00:00"/>
    <s v="Investments Platform"/>
    <s v="E"/>
    <s v="W"/>
    <s v="USD"/>
    <n v="272250.00000000006"/>
    <n v="211200.00000000003"/>
    <n v="2163000"/>
    <n v="0"/>
    <n v="2374200"/>
    <n v="0"/>
    <n v="0"/>
    <n v="0"/>
    <n v="0"/>
    <n v="103000"/>
    <n v="2749450"/>
    <s v="USD"/>
    <n v="277695.00000000006"/>
    <n v="770814.00000000012"/>
    <s v="&gt;5 Years"/>
    <n v="272250.00000000006"/>
    <n v="2749450"/>
    <n v="277695.00000000006"/>
    <n v="770814.00000000012"/>
    <n v="1.9999999999999997E-2"/>
    <n v="5445"/>
    <n v="2477200"/>
  </r>
  <r>
    <s v="Employee 344"/>
    <x v="4"/>
    <s v="Seattle"/>
    <s v="United States of America"/>
    <s v="Americas"/>
    <d v="2015-04-06T00:00:00"/>
    <d v="2022-12-01T00:00:00"/>
    <s v="Investments Platform"/>
    <s v="H"/>
    <s v="F"/>
    <s v="USD"/>
    <n v="255420.00000000006"/>
    <n v="215600.00000000003"/>
    <n v="1017600"/>
    <n v="0"/>
    <n v="1233200"/>
    <n v="0"/>
    <n v="0"/>
    <n v="0"/>
    <n v="0"/>
    <n v="112000.00000000001"/>
    <n v="1600620"/>
    <s v="USD"/>
    <n v="275853.60000000009"/>
    <n v="784555.20000000019"/>
    <s v="&gt;5 Years"/>
    <n v="255420.00000000006"/>
    <n v="1600620"/>
    <n v="275853.60000000009"/>
    <n v="784555.20000000019"/>
    <n v="8.0000000000000113E-2"/>
    <n v="20433.600000000035"/>
    <n v="1345200"/>
  </r>
  <r>
    <s v="Employee 345"/>
    <x v="7"/>
    <s v="Seattle"/>
    <s v="United States of America"/>
    <s v="Americas"/>
    <d v="2015-04-06T00:00:00"/>
    <d v="2022-12-01T00:00:00"/>
    <s v="Operating Platform"/>
    <s v="L"/>
    <s v="H"/>
    <s v="USD"/>
    <n v="80599.75"/>
    <n v="14701.500000000002"/>
    <n v="0"/>
    <n v="0"/>
    <n v="14701.500000000002"/>
    <n v="0"/>
    <n v="0"/>
    <n v="0"/>
    <n v="0"/>
    <n v="0"/>
    <n v="95301.25"/>
    <s v="USD"/>
    <n v="92689.712499999994"/>
    <n v="202286.14999999997"/>
    <s v="&gt;5 Years"/>
    <n v="80599.75"/>
    <n v="95301.25"/>
    <n v="92689.712499999994"/>
    <n v="202286.14999999997"/>
    <n v="0.14999999999999994"/>
    <n v="12089.962499999994"/>
    <n v="14701.5"/>
  </r>
  <r>
    <s v="Employee 346"/>
    <x v="0"/>
    <s v="New York"/>
    <s v="United States of America"/>
    <s v="Americas"/>
    <d v="2015-04-06T00:00:00"/>
    <d v="2022-12-01T00:00:00"/>
    <s v="Client Businesses Platform"/>
    <s v="O"/>
    <s v="Q"/>
    <s v="USD"/>
    <n v="174900"/>
    <n v="71071"/>
    <n v="0"/>
    <n v="0"/>
    <n v="71071"/>
    <n v="0"/>
    <n v="0"/>
    <n v="0"/>
    <n v="0"/>
    <n v="0"/>
    <n v="245971"/>
    <s v="USD"/>
    <n v="183645"/>
    <n v="441914.55"/>
    <s v="&gt;5 Years"/>
    <n v="174900"/>
    <n v="245971"/>
    <n v="183645"/>
    <n v="441914.55"/>
    <n v="0.05"/>
    <n v="8745"/>
    <n v="71071"/>
  </r>
  <r>
    <s v="Employee 347"/>
    <x v="0"/>
    <s v="Seattle"/>
    <s v="United States of America"/>
    <s v="Americas"/>
    <d v="2015-05-18T00:00:00"/>
    <d v="2022-12-01T00:00:00"/>
    <s v="Investments Platform"/>
    <s v="W"/>
    <s v="B"/>
    <s v="USD"/>
    <n v="155540"/>
    <n v="136125"/>
    <n v="218000.00000000003"/>
    <n v="0"/>
    <n v="354125"/>
    <n v="0"/>
    <n v="0"/>
    <n v="0"/>
    <n v="0"/>
    <n v="0"/>
    <n v="509665"/>
    <s v="USD"/>
    <n v="178871"/>
    <n v="514285.75"/>
    <s v="&gt;5 Years"/>
    <n v="155540"/>
    <n v="509665"/>
    <n v="178871"/>
    <n v="514285.75"/>
    <n v="0.15"/>
    <n v="23331"/>
    <n v="354125"/>
  </r>
  <r>
    <s v="Employee 348"/>
    <x v="4"/>
    <s v="Seattle"/>
    <s v="United States of America"/>
    <s v="Americas"/>
    <d v="2015-06-29T00:00:00"/>
    <d v="2022-12-01T00:00:00"/>
    <s v="Investments Platform"/>
    <s v="H"/>
    <s v="X"/>
    <s v="USD"/>
    <n v="253055.00000000006"/>
    <n v="211200.00000000003"/>
    <n v="1224300"/>
    <n v="0"/>
    <n v="1435500"/>
    <n v="0"/>
    <n v="0"/>
    <n v="0"/>
    <n v="0"/>
    <n v="0"/>
    <n v="1688555"/>
    <s v="USD"/>
    <n v="288482.70000000007"/>
    <n v="817733.40000000014"/>
    <s v="&gt;5 Years"/>
    <n v="253055.00000000006"/>
    <n v="1688555"/>
    <n v="288482.70000000007"/>
    <n v="817733.40000000014"/>
    <n v="0.14000000000000001"/>
    <n v="35427.700000000012"/>
    <n v="1435500"/>
  </r>
  <r>
    <s v="Employee 349"/>
    <x v="0"/>
    <s v="Seattle"/>
    <s v="United States of America"/>
    <s v="Americas"/>
    <d v="2015-04-13T00:00:00"/>
    <d v="2022-12-01T00:00:00"/>
    <s v="Operating Platform"/>
    <s v="F"/>
    <s v="T"/>
    <s v="USD"/>
    <n v="188100.00000000003"/>
    <n v="75075"/>
    <n v="0"/>
    <n v="0"/>
    <n v="75075"/>
    <n v="0"/>
    <n v="0"/>
    <n v="0"/>
    <n v="0"/>
    <n v="0"/>
    <n v="263175"/>
    <s v="USD"/>
    <n v="203148.00000000006"/>
    <n v="487377.00000000012"/>
    <s v="&gt;5 Years"/>
    <n v="188100.00000000003"/>
    <n v="263175"/>
    <n v="203148.00000000006"/>
    <n v="487377.00000000012"/>
    <n v="8.000000000000014E-2"/>
    <n v="15048.000000000029"/>
    <n v="75074.999999999971"/>
  </r>
  <r>
    <s v="Employee 35"/>
    <x v="1"/>
    <s v="Tokyo"/>
    <s v="Japan"/>
    <s v="Asia-Pacific"/>
    <d v="2008-01-02T00:00:00"/>
    <d v="2022-12-01T00:00:00"/>
    <s v="Operating Platform"/>
    <s v="V"/>
    <s v="W"/>
    <s v="JPY"/>
    <n v="11593450"/>
    <n v="2128500"/>
    <n v="0"/>
    <n v="0"/>
    <n v="2128500"/>
    <n v="0"/>
    <n v="0"/>
    <n v="0"/>
    <n v="0"/>
    <n v="0"/>
    <n v="13721950"/>
    <s v="JPY"/>
    <n v="12636860.5"/>
    <n v="27593786"/>
    <s v="&gt;5 Years"/>
    <n v="106709.46661144093"/>
    <n v="126300.7961710157"/>
    <n v="116313.31860647062"/>
    <n v="253981.18643287773"/>
    <n v="9.0000000000000066E-2"/>
    <n v="1043410.5"/>
    <n v="19591.329559574762"/>
  </r>
  <r>
    <s v="Employee 350"/>
    <x v="3"/>
    <s v="Seattle"/>
    <s v="United States of America"/>
    <s v="Americas"/>
    <d v="2015-04-20T00:00:00"/>
    <d v="2022-12-01T00:00:00"/>
    <s v="Operating Platform"/>
    <s v="P"/>
    <s v="B"/>
    <s v="USD"/>
    <n v="134827.00000000003"/>
    <n v="21120"/>
    <n v="0"/>
    <n v="0"/>
    <n v="21120"/>
    <n v="0"/>
    <n v="0"/>
    <n v="0"/>
    <n v="0"/>
    <n v="0"/>
    <n v="155947.00000000003"/>
    <s v="USD"/>
    <n v="137523.54000000004"/>
    <n v="296589.4800000001"/>
    <s v="&gt;5 Years"/>
    <n v="134827.00000000003"/>
    <n v="155947.00000000003"/>
    <n v="137523.54000000004"/>
    <n v="296589.4800000001"/>
    <n v="2.0000000000000056E-2"/>
    <n v="2696.5400000000081"/>
    <n v="21120"/>
  </r>
  <r>
    <s v="Employee 351"/>
    <x v="4"/>
    <s v="Seattle"/>
    <s v="United States of America"/>
    <s v="Americas"/>
    <d v="2015-05-04T00:00:00"/>
    <d v="2022-12-01T00:00:00"/>
    <s v="Investments Platform"/>
    <s v="S"/>
    <s v="V"/>
    <s v="USD"/>
    <n v="269775.00000000006"/>
    <n v="280500"/>
    <n v="3676500.0000000005"/>
    <n v="0"/>
    <n v="3957000.0000000005"/>
    <n v="0"/>
    <n v="0"/>
    <n v="0"/>
    <n v="0"/>
    <n v="0"/>
    <n v="4226775.0000000009"/>
    <s v="USD"/>
    <n v="285961.50000000006"/>
    <n v="869253"/>
    <s v="&gt;5 Years"/>
    <n v="269775.00000000006"/>
    <n v="4226775.0000000009"/>
    <n v="285961.50000000006"/>
    <n v="869253"/>
    <n v="5.9999999999999984E-2"/>
    <n v="16186.5"/>
    <n v="3957000.0000000009"/>
  </r>
  <r>
    <s v="Employee 352"/>
    <x v="0"/>
    <s v="London"/>
    <s v="United Kingdom"/>
    <s v="EMEA"/>
    <d v="2015-04-27T00:00:00"/>
    <d v="2022-12-01T00:00:00"/>
    <s v="Investments Platform"/>
    <s v="P"/>
    <s v="F"/>
    <s v="GBP"/>
    <n v="185328"/>
    <n v="87661.200000000012"/>
    <n v="251911.00000000003"/>
    <n v="0"/>
    <n v="339572.20000000007"/>
    <n v="0"/>
    <n v="0"/>
    <n v="0"/>
    <n v="0"/>
    <n v="0"/>
    <n v="524900.20000000007"/>
    <s v="GBP"/>
    <n v="209420.63999999998"/>
    <n v="517898.43599999999"/>
    <s v="&gt;5 Years"/>
    <n v="246606.70321401837"/>
    <n v="698458.45116970409"/>
    <n v="278665.57463184075"/>
    <n v="689141.55390257435"/>
    <n v="0.12999999999999995"/>
    <n v="24092.639999999985"/>
    <n v="451851.74795568571"/>
  </r>
  <r>
    <s v="Employee 353"/>
    <x v="0"/>
    <s v="Seattle"/>
    <s v="United States of America"/>
    <s v="Americas"/>
    <d v="2015-06-15T00:00:00"/>
    <d v="2022-12-01T00:00:00"/>
    <s v="Investments Platform"/>
    <s v="X"/>
    <s v="R"/>
    <s v="USD"/>
    <n v="164780"/>
    <n v="122375"/>
    <n v="203300"/>
    <n v="0"/>
    <n v="325675"/>
    <n v="0"/>
    <n v="0"/>
    <n v="0"/>
    <n v="0"/>
    <n v="0"/>
    <n v="490455"/>
    <s v="USD"/>
    <n v="168075.6"/>
    <n v="460973.70000000007"/>
    <s v="&gt;5 Years"/>
    <n v="164780"/>
    <n v="490455"/>
    <n v="168075.6"/>
    <n v="460973.70000000007"/>
    <n v="2.0000000000000035E-2"/>
    <n v="3295.6000000000058"/>
    <n v="325675"/>
  </r>
  <r>
    <s v="Employee 354"/>
    <x v="3"/>
    <s v="Wilmington"/>
    <s v="United States of America"/>
    <s v="Americas"/>
    <d v="2015-05-04T00:00:00"/>
    <d v="2022-12-01T00:00:00"/>
    <s v="Operating Platform"/>
    <s v="E"/>
    <s v="C"/>
    <s v="USD"/>
    <n v="136730"/>
    <n v="9207"/>
    <n v="0"/>
    <n v="0"/>
    <n v="9207"/>
    <n v="0"/>
    <n v="0"/>
    <n v="0"/>
    <n v="0"/>
    <n v="0"/>
    <n v="145937"/>
    <s v="USD"/>
    <n v="147668.40000000002"/>
    <n v="305280.36000000004"/>
    <s v="&gt;5 Years"/>
    <n v="136730"/>
    <n v="145937"/>
    <n v="147668.40000000002"/>
    <n v="305280.36000000004"/>
    <n v="8.0000000000000168E-2"/>
    <n v="10938.400000000023"/>
    <n v="9207"/>
  </r>
  <r>
    <s v="Employee 355"/>
    <x v="3"/>
    <s v="Seattle"/>
    <s v="United States of America"/>
    <s v="Americas"/>
    <d v="2015-05-18T00:00:00"/>
    <d v="2022-12-01T00:00:00"/>
    <s v="Operating Platform"/>
    <s v="F"/>
    <s v="Z"/>
    <s v="USD"/>
    <n v="117766.00000000001"/>
    <n v="20295.000000000004"/>
    <n v="0"/>
    <n v="0"/>
    <n v="20295.000000000004"/>
    <n v="0"/>
    <n v="0"/>
    <n v="0"/>
    <n v="0"/>
    <n v="0"/>
    <n v="138061.00000000003"/>
    <s v="USD"/>
    <n v="120121.32000000002"/>
    <n v="260943.54000000004"/>
    <s v="&gt;5 Years"/>
    <n v="117766.00000000001"/>
    <n v="138061.00000000003"/>
    <n v="120121.32000000002"/>
    <n v="260943.54000000004"/>
    <n v="2.0000000000000056E-2"/>
    <n v="2355.320000000007"/>
    <n v="20295.000000000015"/>
  </r>
  <r>
    <s v="Employee 356"/>
    <x v="1"/>
    <s v="San Francisco"/>
    <s v="United States of America"/>
    <s v="Americas"/>
    <d v="2015-06-01T00:00:00"/>
    <d v="2022-12-01T00:00:00"/>
    <s v="Corporate and Risk Platform"/>
    <s v="R"/>
    <s v="L"/>
    <s v="USD"/>
    <n v="131670.00000000003"/>
    <n v="15510"/>
    <n v="0"/>
    <n v="0"/>
    <n v="15510"/>
    <n v="0"/>
    <n v="0"/>
    <n v="0"/>
    <n v="0"/>
    <n v="0"/>
    <n v="147180.00000000003"/>
    <s v="USD"/>
    <n v="146153.70000000004"/>
    <n v="309523.50000000012"/>
    <s v="&gt;5 Years"/>
    <n v="131670.00000000003"/>
    <n v="147180.00000000003"/>
    <n v="146153.70000000004"/>
    <n v="309523.50000000012"/>
    <n v="0.11000000000000007"/>
    <n v="14483.700000000012"/>
    <n v="15510"/>
  </r>
  <r>
    <s v="Employee 357"/>
    <x v="7"/>
    <s v="Seattle"/>
    <s v="United States of America"/>
    <s v="Americas"/>
    <d v="2015-05-28T00:00:00"/>
    <d v="2022-12-01T00:00:00"/>
    <s v="Corporate and Risk Platform"/>
    <s v="X"/>
    <s v="S"/>
    <s v="USD"/>
    <n v="60615.500000000007"/>
    <n v="0"/>
    <n v="0"/>
    <n v="0"/>
    <n v="0"/>
    <n v="0"/>
    <n v="0"/>
    <n v="0"/>
    <n v="0"/>
    <n v="0"/>
    <n v="60615.500000000007"/>
    <s v="USD"/>
    <n v="68495.514999999999"/>
    <n v="136991.03"/>
    <s v="&gt;5 Years"/>
    <n v="60615.500000000007"/>
    <n v="60615.500000000007"/>
    <n v="68495.514999999999"/>
    <n v="136991.03"/>
    <n v="0.12999999999999987"/>
    <n v="7880.0149999999921"/>
    <n v="0"/>
  </r>
  <r>
    <s v="Employee 358"/>
    <x v="3"/>
    <s v="San Francisco"/>
    <s v="United States of America"/>
    <s v="Americas"/>
    <d v="2015-05-28T00:00:00"/>
    <d v="2022-12-01T00:00:00"/>
    <s v="ETF and Index Investments Platform"/>
    <s v="U"/>
    <s v="K"/>
    <s v="USD"/>
    <n v="146333"/>
    <n v="35420"/>
    <n v="0"/>
    <n v="0"/>
    <n v="35420"/>
    <n v="0"/>
    <n v="0"/>
    <n v="0"/>
    <n v="0"/>
    <n v="0"/>
    <n v="181753"/>
    <s v="USD"/>
    <n v="155112.98000000001"/>
    <n v="347771.16000000003"/>
    <s v="&gt;5 Years"/>
    <n v="146333"/>
    <n v="181753"/>
    <n v="155112.98000000001"/>
    <n v="347771.16000000003"/>
    <n v="6.0000000000000074E-2"/>
    <n v="8779.9800000000105"/>
    <n v="35420"/>
  </r>
  <r>
    <s v="Employee 359"/>
    <x v="4"/>
    <s v="Chicago"/>
    <s v="United States of America"/>
    <s v="Americas"/>
    <d v="2015-05-28T00:00:00"/>
    <d v="2022-12-01T00:00:00"/>
    <s v="Investments Platform"/>
    <s v="P"/>
    <s v="Q"/>
    <s v="USD"/>
    <n v="269610.00000000006"/>
    <n v="430661.00000000006"/>
    <n v="0"/>
    <n v="0"/>
    <n v="430661.00000000006"/>
    <n v="0"/>
    <n v="0"/>
    <n v="0"/>
    <n v="0"/>
    <n v="0"/>
    <n v="700271.00000000012"/>
    <s v="USD"/>
    <n v="280394.40000000008"/>
    <n v="1008676.2400000002"/>
    <s v="&gt;5 Years"/>
    <n v="269610.00000000006"/>
    <n v="700271.00000000012"/>
    <n v="280394.40000000008"/>
    <n v="1008676.2400000002"/>
    <n v="4.0000000000000077E-2"/>
    <n v="10784.400000000023"/>
    <n v="430661.00000000006"/>
  </r>
  <r>
    <s v="Employee 36"/>
    <x v="3"/>
    <s v="New York"/>
    <s v="United States of America"/>
    <s v="Americas"/>
    <d v="2008-05-05T00:00:00"/>
    <d v="2022-12-01T00:00:00"/>
    <s v="Investments Platform"/>
    <s v="E"/>
    <s v="U"/>
    <s v="USD"/>
    <n v="141625"/>
    <n v="88924.000000000015"/>
    <n v="0"/>
    <n v="0"/>
    <n v="88924.000000000015"/>
    <n v="0"/>
    <n v="0"/>
    <n v="0"/>
    <n v="0"/>
    <n v="0"/>
    <n v="230549"/>
    <s v="USD"/>
    <n v="155787.5"/>
    <n v="409391.4"/>
    <s v="&gt;5 Years"/>
    <n v="141625"/>
    <n v="230549"/>
    <n v="155787.5"/>
    <n v="409391.4"/>
    <n v="0.1"/>
    <n v="14162.5"/>
    <n v="88924"/>
  </r>
  <r>
    <s v="Employee 360"/>
    <x v="0"/>
    <s v="Seattle"/>
    <s v="United States of America"/>
    <s v="Americas"/>
    <d v="2015-06-01T00:00:00"/>
    <d v="2022-12-01T00:00:00"/>
    <s v="Operating Platform"/>
    <s v="I"/>
    <s v="N"/>
    <s v="USD"/>
    <n v="174900"/>
    <n v="65087"/>
    <n v="0"/>
    <n v="0"/>
    <n v="65087"/>
    <n v="0"/>
    <n v="0"/>
    <n v="0"/>
    <n v="0"/>
    <n v="0"/>
    <n v="239987"/>
    <s v="USD"/>
    <n v="183645"/>
    <n v="435631.35"/>
    <s v="&gt;5 Years"/>
    <n v="174900"/>
    <n v="239987"/>
    <n v="183645"/>
    <n v="435631.35"/>
    <n v="0.05"/>
    <n v="8745"/>
    <n v="65087"/>
  </r>
  <r>
    <s v="Employee 361"/>
    <x v="4"/>
    <s v="Seattle"/>
    <s v="United States of America"/>
    <s v="Americas"/>
    <d v="2015-05-26T00:00:00"/>
    <d v="2022-12-01T00:00:00"/>
    <s v="Investments Platform"/>
    <s v="F"/>
    <s v="K"/>
    <s v="USD"/>
    <n v="435050.19887999992"/>
    <n v="1619750.0000000002"/>
    <n v="3952000"/>
    <n v="0"/>
    <n v="5571750"/>
    <n v="0"/>
    <n v="0"/>
    <n v="0"/>
    <n v="0"/>
    <n v="0"/>
    <n v="6006800.19888"/>
    <s v="USD"/>
    <n v="469854.21479039994"/>
    <n v="2689038.4295808007"/>
    <s v="&gt;5 Years"/>
    <n v="435050.19887999992"/>
    <n v="6006800.19888"/>
    <n v="469854.21479039994"/>
    <n v="2689038.4295808007"/>
    <n v="8.0000000000000057E-2"/>
    <n v="34804.015910400019"/>
    <n v="5571750"/>
  </r>
  <r>
    <s v="Employee 362"/>
    <x v="0"/>
    <s v="Hong Kong"/>
    <s v="Hong Kong"/>
    <s v="Asia-Pacific"/>
    <d v="2015-06-01T00:00:00"/>
    <d v="2022-12-01T00:00:00"/>
    <s v="Investments Platform"/>
    <s v="K"/>
    <s v="K"/>
    <s v="HKD"/>
    <n v="2215400.0000000005"/>
    <n v="988015.60000000009"/>
    <n v="4986031.6800000006"/>
    <n v="0"/>
    <n v="5974047.2800000012"/>
    <n v="0"/>
    <n v="0"/>
    <n v="0"/>
    <n v="0"/>
    <n v="0"/>
    <n v="8189447.2800000012"/>
    <s v="HKD"/>
    <n v="2459094.0000000009"/>
    <n v="6014885.3160000015"/>
    <s v="&gt;5 Years"/>
    <n v="282427.03160954348"/>
    <n v="1044019.7191537645"/>
    <n v="313494.00508659333"/>
    <n v="766798.86488657177"/>
    <n v="0.11000000000000022"/>
    <n v="243694.00000000047"/>
    <n v="761592.68754422106"/>
  </r>
  <r>
    <s v="Employee 363"/>
    <x v="0"/>
    <s v="New York"/>
    <s v="United States of America"/>
    <s v="Americas"/>
    <d v="2015-06-15T00:00:00"/>
    <d v="2022-12-01T00:00:00"/>
    <s v="Operating Platform"/>
    <s v="B"/>
    <s v="E"/>
    <s v="USD"/>
    <n v="148005"/>
    <n v="18095"/>
    <n v="0"/>
    <n v="0"/>
    <n v="18095"/>
    <n v="0"/>
    <n v="0"/>
    <n v="0"/>
    <n v="0"/>
    <n v="0"/>
    <n v="166100"/>
    <s v="USD"/>
    <n v="164285.55000000002"/>
    <n v="348656.55000000005"/>
    <s v="&gt;5 Years"/>
    <n v="148005"/>
    <n v="166100"/>
    <n v="164285.55000000002"/>
    <n v="348656.55000000005"/>
    <n v="0.11000000000000011"/>
    <n v="16280.550000000017"/>
    <n v="18095"/>
  </r>
  <r>
    <s v="Employee 364"/>
    <x v="3"/>
    <s v="Seattle"/>
    <s v="United States of America"/>
    <s v="Americas"/>
    <d v="2015-06-01T00:00:00"/>
    <d v="2022-12-01T00:00:00"/>
    <s v="Client Businesses Platform"/>
    <s v="K"/>
    <s v="A"/>
    <s v="USD"/>
    <n v="133584"/>
    <n v="28512.000000000004"/>
    <n v="0"/>
    <n v="0"/>
    <n v="28512.000000000004"/>
    <n v="0"/>
    <n v="0"/>
    <n v="0"/>
    <n v="0"/>
    <n v="0"/>
    <n v="162096"/>
    <s v="USD"/>
    <n v="146942.40000000002"/>
    <n v="325248.00000000006"/>
    <s v="&gt;5 Years"/>
    <n v="133584"/>
    <n v="162096"/>
    <n v="146942.40000000002"/>
    <n v="325248.00000000006"/>
    <n v="0.10000000000000017"/>
    <n v="13358.400000000023"/>
    <n v="28512"/>
  </r>
  <r>
    <s v="Employee 365"/>
    <x v="7"/>
    <s v="New York"/>
    <s v="United States of America"/>
    <s v="Americas"/>
    <d v="2015-06-01T00:00:00"/>
    <d v="2022-12-01T00:00:00"/>
    <s v="Investments Platform"/>
    <s v="N"/>
    <s v="W"/>
    <s v="USD"/>
    <n v="109286.10000000003"/>
    <n v="20102.500000000004"/>
    <n v="0"/>
    <n v="0"/>
    <n v="20102.500000000004"/>
    <n v="0"/>
    <n v="0"/>
    <n v="0"/>
    <n v="0"/>
    <n v="0"/>
    <n v="129388.60000000003"/>
    <s v="USD"/>
    <n v="124586.15400000005"/>
    <n v="272089.15800000011"/>
    <s v="&gt;5 Years"/>
    <n v="109286.10000000003"/>
    <n v="129388.60000000003"/>
    <n v="124586.15400000005"/>
    <n v="272089.15800000011"/>
    <n v="0.14000000000000012"/>
    <n v="15300.054000000018"/>
    <n v="20102.5"/>
  </r>
  <r>
    <s v="Employee 366"/>
    <x v="4"/>
    <s v="Florida"/>
    <s v="United States of America"/>
    <s v="Americas"/>
    <d v="2015-07-01T00:00:00"/>
    <d v="2022-12-01T00:00:00"/>
    <s v="Investments Platform"/>
    <s v="X"/>
    <s v="M"/>
    <s v="USD"/>
    <n v="121000.00000000003"/>
    <n v="0"/>
    <n v="0"/>
    <n v="0"/>
    <n v="0"/>
    <n v="0"/>
    <n v="0"/>
    <n v="0"/>
    <n v="0"/>
    <n v="0"/>
    <n v="121000.00000000003"/>
    <s v="USD"/>
    <n v="129470.00000000004"/>
    <n v="258940.00000000009"/>
    <s v="&gt;5 Years"/>
    <n v="121000.00000000003"/>
    <n v="121000.00000000003"/>
    <n v="129470.00000000004"/>
    <n v="258940.00000000009"/>
    <n v="7.0000000000000104E-2"/>
    <n v="8470.0000000000146"/>
    <n v="0"/>
  </r>
  <r>
    <s v="Employee 367"/>
    <x v="3"/>
    <s v="Seattle"/>
    <s v="United States of America"/>
    <s v="Americas"/>
    <d v="2015-06-17T00:00:00"/>
    <d v="2022-12-01T00:00:00"/>
    <s v="Operating Platform"/>
    <s v="J"/>
    <s v="W"/>
    <s v="USD"/>
    <n v="114950.00000000003"/>
    <n v="9069.5"/>
    <n v="0"/>
    <n v="0"/>
    <n v="9069.5"/>
    <n v="0"/>
    <n v="0"/>
    <n v="0"/>
    <n v="0"/>
    <n v="0"/>
    <n v="124019.50000000003"/>
    <s v="USD"/>
    <n v="129893.50000000001"/>
    <n v="270035.53500000003"/>
    <s v="&gt;5 Years"/>
    <n v="114950.00000000003"/>
    <n v="124019.50000000003"/>
    <n v="129893.50000000001"/>
    <n v="270035.53500000003"/>
    <n v="0.12999999999999984"/>
    <n v="14943.499999999985"/>
    <n v="9069.5"/>
  </r>
  <r>
    <s v="Employee 368"/>
    <x v="4"/>
    <s v="Seattle"/>
    <s v="United States of America"/>
    <s v="Americas"/>
    <d v="2015-06-17T00:00:00"/>
    <d v="2022-12-01T00:00:00"/>
    <s v="Operating Platform"/>
    <s v="Z"/>
    <s v="V"/>
    <s v="USD"/>
    <n v="249480.00000000006"/>
    <n v="129920.99999999999"/>
    <n v="0"/>
    <n v="0"/>
    <n v="129920.99999999999"/>
    <n v="0"/>
    <n v="0"/>
    <n v="0"/>
    <n v="0"/>
    <n v="0"/>
    <n v="379401.00000000006"/>
    <s v="USD"/>
    <n v="254469.60000000006"/>
    <n v="641458.62000000011"/>
    <s v="&gt;5 Years"/>
    <n v="249480.00000000006"/>
    <n v="379401.00000000006"/>
    <n v="254469.60000000006"/>
    <n v="641458.62000000011"/>
    <n v="2.0000000000000018E-2"/>
    <n v="4989.6000000000058"/>
    <n v="129921"/>
  </r>
  <r>
    <s v="Employee 369"/>
    <x v="3"/>
    <s v="Seattle"/>
    <s v="United States of America"/>
    <s v="Americas"/>
    <d v="2015-06-01T00:00:00"/>
    <d v="2022-12-01T00:00:00"/>
    <s v="Operating Platform"/>
    <s v="A"/>
    <s v="H"/>
    <s v="USD"/>
    <n v="133672.00000000003"/>
    <n v="11253.000000000002"/>
    <n v="0"/>
    <n v="0"/>
    <n v="11253.000000000002"/>
    <n v="0"/>
    <n v="0"/>
    <n v="0"/>
    <n v="0"/>
    <n v="0"/>
    <n v="144925.00000000003"/>
    <s v="USD"/>
    <n v="147039.20000000004"/>
    <n v="306456.70000000007"/>
    <s v="&gt;5 Years"/>
    <n v="133672.00000000003"/>
    <n v="144925.00000000003"/>
    <n v="147039.20000000004"/>
    <n v="306456.70000000007"/>
    <n v="0.10000000000000006"/>
    <n v="13367.200000000012"/>
    <n v="11253"/>
  </r>
  <r>
    <s v="Employee 37"/>
    <x v="3"/>
    <s v="Princeton"/>
    <s v="United States of America"/>
    <s v="Americas"/>
    <d v="1998-01-21T00:00:00"/>
    <d v="2022-12-01T00:00:00"/>
    <s v="Investments Platform"/>
    <s v="M"/>
    <s v="F"/>
    <s v="USD"/>
    <n v="184800"/>
    <n v="32996.699999999997"/>
    <n v="0"/>
    <n v="0"/>
    <n v="32996.699999999997"/>
    <n v="0"/>
    <n v="0"/>
    <n v="0"/>
    <n v="0"/>
    <n v="0"/>
    <n v="217796.7"/>
    <s v="USD"/>
    <n v="195888"/>
    <n v="426752.50199999998"/>
    <s v="&gt;5 Years"/>
    <n v="184800"/>
    <n v="217796.7"/>
    <n v="195888"/>
    <n v="426752.50199999998"/>
    <n v="0.06"/>
    <n v="11088"/>
    <n v="32996.700000000012"/>
  </r>
  <r>
    <s v="Employee 370"/>
    <x v="7"/>
    <s v="New York"/>
    <s v="United States of America"/>
    <s v="Americas"/>
    <d v="2015-06-17T00:00:00"/>
    <d v="2022-12-01T00:00:00"/>
    <s v="Client Businesses Platform"/>
    <s v="Q"/>
    <s v="K"/>
    <s v="USD"/>
    <n v="96305.000000000015"/>
    <n v="20097.000000000004"/>
    <n v="0"/>
    <n v="0"/>
    <n v="20097.000000000004"/>
    <n v="0"/>
    <n v="3510"/>
    <n v="0"/>
    <n v="3510"/>
    <n v="0"/>
    <n v="119912.00000000001"/>
    <s v="USD"/>
    <n v="108824.65000000001"/>
    <n v="240358.91000000003"/>
    <s v="&gt;5 Years"/>
    <n v="96305.000000000015"/>
    <n v="119912.00000000001"/>
    <n v="108824.65000000001"/>
    <n v="240358.91000000003"/>
    <n v="0.12999999999999992"/>
    <n v="12519.649999999994"/>
    <n v="23607"/>
  </r>
  <r>
    <s v="Employee 371"/>
    <x v="7"/>
    <s v="New York"/>
    <s v="United States of America"/>
    <s v="Americas"/>
    <d v="2015-06-15T00:00:00"/>
    <d v="2022-12-01T00:00:00"/>
    <s v="Investments Platform"/>
    <s v="T"/>
    <s v="Z"/>
    <s v="USD"/>
    <n v="90288"/>
    <n v="21532.500000000004"/>
    <n v="0"/>
    <n v="0"/>
    <n v="21532.500000000004"/>
    <n v="0"/>
    <n v="2626"/>
    <n v="0"/>
    <n v="2626"/>
    <n v="0"/>
    <n v="114446.5"/>
    <s v="USD"/>
    <n v="94802.400000000009"/>
    <n v="212213.92500000005"/>
    <s v="&gt;5 Years"/>
    <n v="90288"/>
    <n v="114446.5"/>
    <n v="94802.400000000009"/>
    <n v="212213.92500000005"/>
    <n v="5.00000000000001E-2"/>
    <n v="4514.4000000000087"/>
    <n v="24158.5"/>
  </r>
  <r>
    <s v="Employee 372"/>
    <x v="3"/>
    <s v="Seattle"/>
    <s v="United States of America"/>
    <s v="Americas"/>
    <d v="2015-06-15T00:00:00"/>
    <d v="2022-12-01T00:00:00"/>
    <s v="Operating Platform"/>
    <s v="C"/>
    <s v="Q"/>
    <s v="USD"/>
    <n v="163773.5"/>
    <n v="46926.000000000007"/>
    <n v="0"/>
    <n v="0"/>
    <n v="46926.000000000007"/>
    <n v="0"/>
    <n v="0"/>
    <n v="0"/>
    <n v="0"/>
    <n v="0"/>
    <n v="210699.5"/>
    <s v="USD"/>
    <n v="185064.05499999999"/>
    <n v="423154.49"/>
    <s v="&gt;5 Years"/>
    <n v="163773.5"/>
    <n v="210699.5"/>
    <n v="185064.05499999999"/>
    <n v="423154.49"/>
    <n v="0.12999999999999995"/>
    <n v="21290.554999999993"/>
    <n v="46926"/>
  </r>
  <r>
    <s v="Employee 373"/>
    <x v="4"/>
    <s v="Seattle"/>
    <s v="United States of America"/>
    <s v="Americas"/>
    <d v="2015-07-27T00:00:00"/>
    <d v="2022-12-01T00:00:00"/>
    <s v="Investments Platform"/>
    <s v="Q"/>
    <s v="N"/>
    <s v="USD"/>
    <n v="188870.00000000003"/>
    <n v="158400"/>
    <n v="665500"/>
    <n v="0"/>
    <n v="823900"/>
    <n v="0"/>
    <n v="0"/>
    <n v="0"/>
    <n v="0"/>
    <n v="114000.00000000001"/>
    <n v="1126770"/>
    <s v="USD"/>
    <n v="203979.60000000003"/>
    <n v="579031.20000000007"/>
    <s v="&gt;5 Years"/>
    <n v="188870.00000000003"/>
    <n v="1126770"/>
    <n v="203979.60000000003"/>
    <n v="579031.20000000007"/>
    <n v="8.0000000000000016E-2"/>
    <n v="15109.600000000006"/>
    <n v="937900"/>
  </r>
  <r>
    <s v="Employee 374"/>
    <x v="0"/>
    <s v="Seattle"/>
    <s v="United States of America"/>
    <s v="Americas"/>
    <d v="2015-06-22T00:00:00"/>
    <d v="2022-12-01T00:00:00"/>
    <s v="Investments Platform"/>
    <s v="S"/>
    <s v="Y"/>
    <s v="USD"/>
    <n v="166650"/>
    <n v="133375"/>
    <n v="550450"/>
    <n v="0"/>
    <n v="683825"/>
    <n v="0"/>
    <n v="0"/>
    <n v="0"/>
    <n v="0"/>
    <n v="0"/>
    <n v="850475"/>
    <s v="USD"/>
    <n v="181648.5"/>
    <n v="508675.75"/>
    <s v="&gt;5 Years"/>
    <n v="166650"/>
    <n v="850475"/>
    <n v="181648.5"/>
    <n v="508675.75"/>
    <n v="0.09"/>
    <n v="14998.5"/>
    <n v="683825"/>
  </r>
  <r>
    <s v="Employee 375"/>
    <x v="0"/>
    <s v="Seattle"/>
    <s v="United States of America"/>
    <s v="Americas"/>
    <d v="2015-06-29T00:00:00"/>
    <d v="2022-12-01T00:00:00"/>
    <s v="Investments Platform"/>
    <s v="N"/>
    <s v="V"/>
    <s v="USD"/>
    <n v="195360.00000000003"/>
    <n v="85360"/>
    <n v="98440"/>
    <n v="0"/>
    <n v="183800"/>
    <n v="0"/>
    <n v="0"/>
    <n v="0"/>
    <n v="0"/>
    <n v="0"/>
    <n v="379160"/>
    <s v="USD"/>
    <n v="197313.60000000003"/>
    <n v="480840.8000000001"/>
    <s v="&gt;5 Years"/>
    <n v="195360.00000000003"/>
    <n v="379160"/>
    <n v="197313.60000000003"/>
    <n v="480840.8000000001"/>
    <n v="1.0000000000000028E-2"/>
    <n v="1953.6000000000058"/>
    <n v="183799.99999999997"/>
  </r>
  <r>
    <s v="Employee 376"/>
    <x v="0"/>
    <s v="Seattle"/>
    <s v="United States of America"/>
    <s v="Americas"/>
    <d v="2015-07-27T00:00:00"/>
    <d v="2022-12-01T00:00:00"/>
    <s v="Operating Platform"/>
    <s v="G"/>
    <s v="J"/>
    <s v="USD"/>
    <n v="195360.00000000003"/>
    <n v="41800"/>
    <n v="0"/>
    <n v="0"/>
    <n v="41800"/>
    <n v="0"/>
    <n v="0"/>
    <n v="0"/>
    <n v="0"/>
    <n v="0"/>
    <n v="237160.00000000003"/>
    <s v="USD"/>
    <n v="210988.80000000005"/>
    <n v="467121.60000000009"/>
    <s v="&gt;5 Years"/>
    <n v="195360.00000000003"/>
    <n v="237160.00000000003"/>
    <n v="210988.80000000005"/>
    <n v="467121.60000000009"/>
    <n v="8.0000000000000071E-2"/>
    <n v="15628.800000000017"/>
    <n v="41800"/>
  </r>
  <r>
    <s v="Employee 377"/>
    <x v="0"/>
    <s v="New York"/>
    <s v="United States of America"/>
    <s v="Americas"/>
    <d v="2015-07-27T00:00:00"/>
    <d v="2022-12-01T00:00:00"/>
    <s v="Investments Platform"/>
    <s v="R"/>
    <s v="E"/>
    <s v="USD"/>
    <n v="190740.00000000003"/>
    <n v="119625"/>
    <n v="581950"/>
    <n v="0"/>
    <n v="701575"/>
    <n v="0"/>
    <n v="0"/>
    <n v="0"/>
    <n v="0"/>
    <n v="0"/>
    <n v="892315"/>
    <s v="USD"/>
    <n v="213628.80000000005"/>
    <n v="561237.60000000009"/>
    <s v="&gt;5 Years"/>
    <n v="190740.00000000003"/>
    <n v="892315"/>
    <n v="213628.80000000005"/>
    <n v="561237.60000000009"/>
    <n v="0.12000000000000008"/>
    <n v="22888.800000000017"/>
    <n v="701575"/>
  </r>
  <r>
    <s v="Employee 378"/>
    <x v="3"/>
    <s v="Seattle"/>
    <s v="United States of America"/>
    <s v="Americas"/>
    <d v="2015-07-27T00:00:00"/>
    <d v="2022-12-01T00:00:00"/>
    <s v="Operating Platform"/>
    <s v="Q"/>
    <s v="I"/>
    <s v="USD"/>
    <n v="145475"/>
    <n v="7238"/>
    <n v="0"/>
    <n v="0"/>
    <n v="7238"/>
    <n v="0"/>
    <n v="0"/>
    <n v="0"/>
    <n v="0"/>
    <n v="0"/>
    <n v="152713"/>
    <s v="USD"/>
    <n v="152748.75"/>
    <n v="313097.40000000002"/>
    <s v="&gt;5 Years"/>
    <n v="145475"/>
    <n v="152713"/>
    <n v="152748.75"/>
    <n v="313097.40000000002"/>
    <n v="0.05"/>
    <n v="7273.75"/>
    <n v="7238"/>
  </r>
  <r>
    <s v="Employee 379"/>
    <x v="4"/>
    <s v="Seattle"/>
    <s v="United States of America"/>
    <s v="Americas"/>
    <d v="2015-07-06T00:00:00"/>
    <d v="2022-12-01T00:00:00"/>
    <s v="Investments Platform"/>
    <s v="K"/>
    <s v="Y"/>
    <s v="USD"/>
    <n v="392700.00000000006"/>
    <n v="1802295.0000000002"/>
    <n v="4370000"/>
    <n v="0"/>
    <n v="6172295"/>
    <n v="0"/>
    <n v="0"/>
    <n v="0"/>
    <n v="0"/>
    <n v="214000"/>
    <n v="6778995"/>
    <s v="USD"/>
    <n v="400554.00000000006"/>
    <n v="2639448.9000000004"/>
    <s v="&gt;5 Years"/>
    <n v="392700.00000000006"/>
    <n v="6778995"/>
    <n v="400554.00000000006"/>
    <n v="2639448.9000000004"/>
    <n v="1.9999999999999997E-2"/>
    <n v="7854"/>
    <n v="6386295"/>
  </r>
  <r>
    <s v="Employee 38"/>
    <x v="3"/>
    <s v="Princeton"/>
    <s v="United States of America"/>
    <s v="Americas"/>
    <d v="2008-06-02T00:00:00"/>
    <d v="2022-12-01T00:00:00"/>
    <s v="Investments Platform"/>
    <s v="C"/>
    <s v="G"/>
    <s v="USD"/>
    <n v="150150"/>
    <n v="264000"/>
    <n v="0"/>
    <n v="0"/>
    <n v="264000"/>
    <n v="0"/>
    <n v="0"/>
    <n v="0"/>
    <n v="0"/>
    <n v="0"/>
    <n v="414150"/>
    <s v="USD"/>
    <n v="163663.5"/>
    <n v="615087"/>
    <s v="&gt;5 Years"/>
    <n v="150150"/>
    <n v="414150"/>
    <n v="163663.5"/>
    <n v="615087"/>
    <n v="0.09"/>
    <n v="13513.5"/>
    <n v="264000"/>
  </r>
  <r>
    <s v="Employee 380"/>
    <x v="0"/>
    <s v="Hong Kong"/>
    <s v="Hong Kong"/>
    <s v="Asia-Pacific"/>
    <d v="2015-07-06T00:00:00"/>
    <d v="2022-12-01T00:00:00"/>
    <s v="Corporate and Risk Platform"/>
    <s v="F"/>
    <s v="G"/>
    <s v="HKD"/>
    <n v="2178000.0000000005"/>
    <n v="1894860"/>
    <n v="0"/>
    <n v="0"/>
    <n v="1894860"/>
    <n v="0"/>
    <n v="0"/>
    <n v="0"/>
    <n v="0"/>
    <n v="0"/>
    <n v="4072860.0000000005"/>
    <s v="HKD"/>
    <n v="2330460.0000000005"/>
    <n v="6688420.2000000011"/>
    <s v="&gt;5 Years"/>
    <n v="277659.1472626098"/>
    <n v="519222.6053810803"/>
    <n v="297095.28757099248"/>
    <n v="852663.47532874835"/>
    <n v="7.0000000000000007E-2"/>
    <n v="152460"/>
    <n v="241563.4581184705"/>
  </r>
  <r>
    <s v="Employee 381"/>
    <x v="3"/>
    <s v="Seattle"/>
    <s v="United States of America"/>
    <s v="Americas"/>
    <d v="2015-07-13T00:00:00"/>
    <d v="2022-12-01T00:00:00"/>
    <s v="Corporate and Risk Platform"/>
    <s v="R"/>
    <s v="Q"/>
    <s v="USD"/>
    <n v="171309.6"/>
    <n v="20240"/>
    <n v="0"/>
    <n v="0"/>
    <n v="20240"/>
    <n v="0"/>
    <n v="0"/>
    <n v="0"/>
    <n v="0"/>
    <n v="0"/>
    <n v="191549.6"/>
    <s v="USD"/>
    <n v="188440.56000000003"/>
    <n v="399145.12000000011"/>
    <s v="&gt;5 Years"/>
    <n v="171309.6"/>
    <n v="191549.6"/>
    <n v="188440.56000000003"/>
    <n v="399145.12000000011"/>
    <n v="0.10000000000000012"/>
    <n v="17130.960000000021"/>
    <n v="20240"/>
  </r>
  <r>
    <s v="Employee 382"/>
    <x v="0"/>
    <s v="Seattle"/>
    <s v="United States of America"/>
    <s v="Americas"/>
    <d v="2015-07-13T00:00:00"/>
    <d v="2022-12-01T00:00:00"/>
    <s v="Operating Platform"/>
    <s v="P"/>
    <s v="R"/>
    <s v="USD"/>
    <n v="191576.00000000003"/>
    <n v="82720"/>
    <n v="0"/>
    <n v="0"/>
    <n v="82720"/>
    <n v="0"/>
    <n v="0"/>
    <n v="0"/>
    <n v="0"/>
    <n v="0"/>
    <n v="274296"/>
    <s v="USD"/>
    <n v="195407.52000000002"/>
    <n v="475189.44000000006"/>
    <s v="&gt;5 Years"/>
    <n v="191576.00000000003"/>
    <n v="274296"/>
    <n v="195407.52000000002"/>
    <n v="475189.44000000006"/>
    <n v="1.9999999999999941E-2"/>
    <n v="3831.5199999999895"/>
    <n v="82719.999999999971"/>
  </r>
  <r>
    <s v="Employee 383"/>
    <x v="0"/>
    <s v="Seattle"/>
    <s v="United States of America"/>
    <s v="Americas"/>
    <d v="2015-08-03T00:00:00"/>
    <d v="2022-12-01T00:00:00"/>
    <s v="Operating Platform"/>
    <s v="Y"/>
    <s v="S"/>
    <s v="USD"/>
    <n v="170723.85"/>
    <n v="39600"/>
    <n v="0"/>
    <n v="0"/>
    <n v="39600"/>
    <n v="0"/>
    <n v="0"/>
    <n v="0"/>
    <n v="0"/>
    <n v="0"/>
    <n v="210323.85"/>
    <s v="USD"/>
    <n v="172431.08850000001"/>
    <n v="384858.17700000003"/>
    <s v="&gt;5 Years"/>
    <n v="170723.85"/>
    <n v="210323.85"/>
    <n v="172431.08850000001"/>
    <n v="384858.17700000003"/>
    <n v="1.0000000000000038E-2"/>
    <n v="1707.2385000000068"/>
    <n v="39600"/>
  </r>
  <r>
    <s v="Employee 384"/>
    <x v="3"/>
    <s v="Seattle"/>
    <s v="United States of America"/>
    <s v="Americas"/>
    <d v="2015-08-03T00:00:00"/>
    <d v="2022-12-01T00:00:00"/>
    <s v="Operating Platform"/>
    <s v="T"/>
    <s v="J"/>
    <s v="USD"/>
    <n v="162140"/>
    <n v="13398.000000000002"/>
    <n v="0"/>
    <n v="0"/>
    <n v="13398.000000000002"/>
    <n v="0"/>
    <n v="0"/>
    <n v="0"/>
    <n v="0"/>
    <n v="0"/>
    <n v="175538"/>
    <s v="USD"/>
    <n v="184839.6"/>
    <n v="384952.92000000004"/>
    <s v="&gt;5 Years"/>
    <n v="162140"/>
    <n v="175538"/>
    <n v="184839.6"/>
    <n v="384952.92000000004"/>
    <n v="0.14000000000000004"/>
    <n v="22699.600000000006"/>
    <n v="13398"/>
  </r>
  <r>
    <s v="Employee 385"/>
    <x v="4"/>
    <s v="Seattle"/>
    <s v="United States of America"/>
    <s v="Americas"/>
    <d v="2015-08-10T00:00:00"/>
    <d v="2022-12-01T00:00:00"/>
    <s v="Corporate and Risk Platform"/>
    <s v="V"/>
    <s v="I"/>
    <s v="USD"/>
    <n v="284350.00000000006"/>
    <n v="308660"/>
    <n v="0"/>
    <n v="0"/>
    <n v="308660"/>
    <n v="0"/>
    <n v="0"/>
    <n v="0"/>
    <n v="0"/>
    <n v="0"/>
    <n v="593010"/>
    <s v="USD"/>
    <n v="292880.50000000006"/>
    <n v="903680.8"/>
    <s v="&gt;5 Years"/>
    <n v="284350.00000000006"/>
    <n v="593010"/>
    <n v="292880.50000000006"/>
    <n v="903680.8"/>
    <n v="2.9999999999999995E-2"/>
    <n v="8530.5"/>
    <n v="308659.99999999994"/>
  </r>
  <r>
    <s v="Employee 386"/>
    <x v="0"/>
    <s v="San Francisco"/>
    <s v="United States of America"/>
    <s v="Americas"/>
    <d v="2015-07-20T00:00:00"/>
    <d v="2022-12-01T00:00:00"/>
    <s v="Client Businesses Platform"/>
    <s v="K"/>
    <s v="A"/>
    <s v="USD"/>
    <n v="175510.5"/>
    <n v="86212.500000000015"/>
    <n v="0"/>
    <n v="0"/>
    <n v="86212.500000000015"/>
    <n v="0"/>
    <n v="0"/>
    <n v="0"/>
    <n v="0"/>
    <n v="0"/>
    <n v="261723"/>
    <s v="USD"/>
    <n v="182530.92"/>
    <n v="454722.84000000008"/>
    <s v="&gt;5 Years"/>
    <n v="175510.5"/>
    <n v="261723"/>
    <n v="182530.92"/>
    <n v="454722.84000000008"/>
    <n v="4.000000000000007E-2"/>
    <n v="7020.4200000000128"/>
    <n v="86212.5"/>
  </r>
  <r>
    <s v="Employee 387"/>
    <x v="3"/>
    <s v="Seattle"/>
    <s v="United States of America"/>
    <s v="Americas"/>
    <d v="2015-08-31T00:00:00"/>
    <d v="2022-12-01T00:00:00"/>
    <s v="Operating Platform"/>
    <s v="Q"/>
    <s v="Y"/>
    <s v="USD"/>
    <n v="107206.70400000001"/>
    <n v="25425.400000000005"/>
    <n v="0"/>
    <n v="0"/>
    <n v="25425.400000000005"/>
    <n v="0"/>
    <n v="0"/>
    <n v="0"/>
    <n v="0"/>
    <n v="0"/>
    <n v="132632.10400000002"/>
    <s v="USD"/>
    <n v="118999.44144000002"/>
    <n v="266221.07688000007"/>
    <s v="&gt;5 Years"/>
    <n v="107206.70400000001"/>
    <n v="132632.10400000002"/>
    <n v="118999.44144000002"/>
    <n v="266221.07688000007"/>
    <n v="0.1100000000000001"/>
    <n v="11792.737440000012"/>
    <n v="25425.400000000009"/>
  </r>
  <r>
    <s v="Employee 388"/>
    <x v="0"/>
    <s v="Seattle"/>
    <s v="United States of America"/>
    <s v="Americas"/>
    <d v="2015-08-02T00:00:00"/>
    <d v="2022-12-01T00:00:00"/>
    <s v="Operating Platform"/>
    <s v="I"/>
    <s v="F"/>
    <s v="USD"/>
    <n v="144738"/>
    <n v="24200.000000000004"/>
    <n v="0"/>
    <n v="0"/>
    <n v="24200.000000000004"/>
    <n v="0"/>
    <n v="0"/>
    <n v="0"/>
    <n v="0"/>
    <n v="0"/>
    <n v="168938"/>
    <s v="USD"/>
    <n v="159211.80000000002"/>
    <n v="345043.60000000003"/>
    <s v="&gt;5 Years"/>
    <n v="144738"/>
    <n v="168938"/>
    <n v="159211.80000000002"/>
    <n v="345043.60000000003"/>
    <n v="0.10000000000000012"/>
    <n v="14473.800000000017"/>
    <n v="24200"/>
  </r>
  <r>
    <s v="Employee 389"/>
    <x v="3"/>
    <s v="Seattle"/>
    <s v="United States of America"/>
    <s v="Americas"/>
    <d v="2015-08-02T00:00:00"/>
    <d v="2022-12-01T00:00:00"/>
    <s v="Operating Platform"/>
    <s v="H"/>
    <s v="Y"/>
    <s v="USD"/>
    <n v="95953.000000000015"/>
    <n v="18326"/>
    <n v="5600.0000000000009"/>
    <n v="0"/>
    <n v="23926"/>
    <n v="0"/>
    <n v="0"/>
    <n v="0"/>
    <n v="0"/>
    <n v="0"/>
    <n v="119879.00000000001"/>
    <s v="USD"/>
    <n v="110345.95000000001"/>
    <n v="241766.80000000002"/>
    <s v="&gt;5 Years"/>
    <n v="95953.000000000015"/>
    <n v="119879.00000000001"/>
    <n v="110345.95000000001"/>
    <n v="241766.80000000002"/>
    <n v="0.14999999999999994"/>
    <n v="14392.949999999997"/>
    <n v="23926"/>
  </r>
  <r>
    <s v="Employee 39"/>
    <x v="4"/>
    <s v="Princeton"/>
    <s v="United States of America"/>
    <s v="Americas"/>
    <d v="2008-07-21T00:00:00"/>
    <d v="2022-12-01T00:00:00"/>
    <s v="Investments Platform"/>
    <s v="Z"/>
    <s v="S"/>
    <s v="USD"/>
    <n v="272250.00000000006"/>
    <n v="366239.50000000006"/>
    <n v="0"/>
    <n v="0"/>
    <n v="366239.50000000006"/>
    <n v="0"/>
    <n v="0"/>
    <n v="0"/>
    <n v="0"/>
    <n v="0"/>
    <n v="638489.50000000012"/>
    <s v="USD"/>
    <n v="291307.50000000006"/>
    <n v="974491.26500000013"/>
    <s v="&gt;5 Years"/>
    <n v="272250.00000000006"/>
    <n v="638489.50000000012"/>
    <n v="291307.50000000006"/>
    <n v="974491.26500000013"/>
    <n v="6.9999999999999979E-2"/>
    <n v="19057.5"/>
    <n v="366239.50000000006"/>
  </r>
  <r>
    <s v="Employee 390"/>
    <x v="1"/>
    <s v="San Francisco"/>
    <s v="United States of America"/>
    <s v="Americas"/>
    <d v="2015-08-02T00:00:00"/>
    <d v="2022-12-01T00:00:00"/>
    <s v="Operating Platform"/>
    <s v="Y"/>
    <s v="C"/>
    <s v="USD"/>
    <n v="124630.00000000003"/>
    <n v="11434.500000000002"/>
    <n v="0"/>
    <n v="0"/>
    <n v="11434.500000000002"/>
    <n v="0"/>
    <n v="18743"/>
    <n v="0"/>
    <n v="18743"/>
    <n v="0"/>
    <n v="154807.50000000003"/>
    <s v="USD"/>
    <n v="129615.20000000004"/>
    <n v="271122.28000000009"/>
    <s v="&gt;5 Years"/>
    <n v="124630.00000000003"/>
    <n v="154807.50000000003"/>
    <n v="129615.20000000004"/>
    <n v="271122.28000000009"/>
    <n v="4.0000000000000084E-2"/>
    <n v="4985.2000000000116"/>
    <n v="30177.5"/>
  </r>
  <r>
    <s v="Employee 391"/>
    <x v="3"/>
    <s v="Seattle"/>
    <s v="United States of America"/>
    <s v="Americas"/>
    <d v="2015-08-02T00:00:00"/>
    <d v="2022-12-01T00:00:00"/>
    <s v="Operating Platform"/>
    <s v="A"/>
    <s v="V"/>
    <s v="USD"/>
    <n v="92977.5"/>
    <n v="27907.000000000004"/>
    <n v="0"/>
    <n v="0"/>
    <n v="27907.000000000004"/>
    <n v="0"/>
    <n v="0"/>
    <n v="0"/>
    <n v="0"/>
    <n v="0"/>
    <n v="120884.5"/>
    <s v="USD"/>
    <n v="98556.150000000009"/>
    <n v="226693.72000000003"/>
    <s v="&gt;5 Years"/>
    <n v="92977.5"/>
    <n v="120884.5"/>
    <n v="98556.150000000009"/>
    <n v="226693.72000000003"/>
    <n v="6.0000000000000095E-2"/>
    <n v="5578.6500000000087"/>
    <n v="27907"/>
  </r>
  <r>
    <s v="Employee 392"/>
    <x v="4"/>
    <s v="Chapel Hill"/>
    <s v="United States of America"/>
    <s v="Americas"/>
    <d v="2015-08-02T00:00:00"/>
    <d v="2022-12-01T00:00:00"/>
    <s v="Investments Platform"/>
    <s v="U"/>
    <s v="R"/>
    <s v="USD"/>
    <n v="429000.00000000006"/>
    <n v="0"/>
    <n v="0"/>
    <n v="0"/>
    <n v="0"/>
    <n v="0"/>
    <n v="0"/>
    <n v="0"/>
    <n v="0"/>
    <n v="0"/>
    <n v="429000.00000000006"/>
    <s v="USD"/>
    <n v="454740.00000000006"/>
    <n v="909480.00000000012"/>
    <s v="&gt;5 Years"/>
    <n v="429000.00000000006"/>
    <n v="429000.00000000006"/>
    <n v="454740.00000000006"/>
    <n v="909480.00000000012"/>
    <n v="5.9999999999999991E-2"/>
    <n v="25740"/>
    <n v="0"/>
  </r>
  <r>
    <s v="Employee 393"/>
    <x v="4"/>
    <s v="Seattle"/>
    <s v="United States of America"/>
    <s v="Americas"/>
    <d v="2015-07-27T00:00:00"/>
    <d v="2022-12-01T00:00:00"/>
    <s v="Corporate and Risk Platform"/>
    <s v="R"/>
    <s v="V"/>
    <s v="USD"/>
    <n v="283250"/>
    <n v="220275.00000000003"/>
    <n v="0"/>
    <n v="0"/>
    <n v="220275.00000000003"/>
    <n v="0"/>
    <n v="0"/>
    <n v="0"/>
    <n v="0"/>
    <n v="0"/>
    <n v="503525"/>
    <s v="USD"/>
    <n v="320072.49999999994"/>
    <n v="889055.75"/>
    <s v="&gt;5 Years"/>
    <n v="283250"/>
    <n v="503525"/>
    <n v="320072.49999999994"/>
    <n v="889055.75"/>
    <n v="0.12999999999999978"/>
    <n v="36822.499999999942"/>
    <n v="220275"/>
  </r>
  <r>
    <s v="Employee 394"/>
    <x v="0"/>
    <s v="Seattle"/>
    <s v="United States of America"/>
    <s v="Americas"/>
    <d v="2015-09-28T00:00:00"/>
    <d v="2022-12-01T00:00:00"/>
    <s v="Investments Platform"/>
    <s v="I"/>
    <s v="L"/>
    <s v="USD"/>
    <n v="193600.00000000003"/>
    <n v="129249.99999999999"/>
    <n v="196950"/>
    <n v="0"/>
    <n v="326200"/>
    <n v="0"/>
    <n v="0"/>
    <n v="0"/>
    <n v="0"/>
    <n v="0"/>
    <n v="519800"/>
    <s v="USD"/>
    <n v="216832.00000000006"/>
    <n v="578424.00000000012"/>
    <s v="&gt;5 Years"/>
    <n v="193600.00000000003"/>
    <n v="519800"/>
    <n v="216832.00000000006"/>
    <n v="578424.00000000012"/>
    <n v="0.12000000000000013"/>
    <n v="23232.000000000029"/>
    <n v="326200"/>
  </r>
  <r>
    <s v="Employee 395"/>
    <x v="3"/>
    <s v="Seattle"/>
    <s v="United States of America"/>
    <s v="Americas"/>
    <d v="2015-07-27T00:00:00"/>
    <d v="2022-12-01T00:00:00"/>
    <s v="Operating Platform"/>
    <s v="F"/>
    <s v="V"/>
    <s v="USD"/>
    <n v="181907"/>
    <n v="17204"/>
    <n v="0"/>
    <n v="0"/>
    <n v="17204"/>
    <n v="0"/>
    <n v="0"/>
    <n v="0"/>
    <n v="0"/>
    <n v="0"/>
    <n v="199111"/>
    <s v="USD"/>
    <n v="203735.84000000003"/>
    <n v="426740.16000000003"/>
    <s v="&gt;5 Years"/>
    <n v="181907"/>
    <n v="199111"/>
    <n v="203735.84000000003"/>
    <n v="426740.16000000003"/>
    <n v="0.12000000000000013"/>
    <n v="21828.840000000026"/>
    <n v="17204"/>
  </r>
  <r>
    <s v="Employee 396"/>
    <x v="3"/>
    <s v="Seattle"/>
    <s v="United States of America"/>
    <s v="Americas"/>
    <d v="2015-07-27T00:00:00"/>
    <d v="2022-12-01T00:00:00"/>
    <s v="Operating Platform"/>
    <s v="T"/>
    <s v="O"/>
    <s v="USD"/>
    <n v="95396.400000000009"/>
    <n v="7315.0000000000009"/>
    <n v="0"/>
    <n v="0"/>
    <n v="7315.0000000000009"/>
    <n v="0"/>
    <n v="0"/>
    <n v="0"/>
    <n v="0"/>
    <n v="0"/>
    <n v="102711.40000000001"/>
    <s v="USD"/>
    <n v="104936.04000000002"/>
    <n v="217918.58000000005"/>
    <s v="&gt;5 Years"/>
    <n v="95396.400000000009"/>
    <n v="102711.40000000001"/>
    <n v="104936.04000000002"/>
    <n v="217918.58000000005"/>
    <n v="0.10000000000000013"/>
    <n v="9539.640000000014"/>
    <n v="7315"/>
  </r>
  <r>
    <s v="Employee 397"/>
    <x v="0"/>
    <s v="Seattle"/>
    <s v="United States of America"/>
    <s v="Americas"/>
    <d v="2015-08-31T00:00:00"/>
    <d v="2022-12-01T00:00:00"/>
    <s v="Operating Platform"/>
    <s v="L"/>
    <s v="V"/>
    <s v="USD"/>
    <n v="203830.00000000006"/>
    <n v="28488.9"/>
    <n v="0"/>
    <n v="0"/>
    <n v="28488.9"/>
    <n v="0"/>
    <n v="0"/>
    <n v="0"/>
    <n v="0"/>
    <n v="0"/>
    <n v="232318.90000000005"/>
    <s v="USD"/>
    <n v="220136.40000000008"/>
    <n v="471040.81200000015"/>
    <s v="&gt;5 Years"/>
    <n v="203830.00000000006"/>
    <n v="232318.90000000005"/>
    <n v="220136.40000000008"/>
    <n v="471040.81200000015"/>
    <n v="8.0000000000000085E-2"/>
    <n v="16306.400000000023"/>
    <n v="28488.899999999994"/>
  </r>
  <r>
    <s v="Employee 398"/>
    <x v="3"/>
    <s v="New York"/>
    <s v="United States of America"/>
    <s v="Americas"/>
    <d v="2015-08-24T00:00:00"/>
    <d v="2022-12-01T00:00:00"/>
    <s v="Corporate and Risk Platform"/>
    <s v="P"/>
    <s v="A"/>
    <s v="USD"/>
    <n v="133001.00000000003"/>
    <n v="37345"/>
    <n v="0"/>
    <n v="0"/>
    <n v="37345"/>
    <n v="0"/>
    <n v="0"/>
    <n v="0"/>
    <n v="0"/>
    <n v="0"/>
    <n v="170346.00000000003"/>
    <s v="USD"/>
    <n v="139651.05000000005"/>
    <n v="318514.35000000009"/>
    <s v="&gt;5 Years"/>
    <n v="133001.00000000003"/>
    <n v="170346.00000000003"/>
    <n v="139651.05000000005"/>
    <n v="318514.35000000009"/>
    <n v="5.0000000000000121E-2"/>
    <n v="6650.0500000000175"/>
    <n v="37345"/>
  </r>
  <r>
    <s v="Employee 399"/>
    <x v="4"/>
    <s v="London"/>
    <s v="United Kingdom"/>
    <s v="EMEA"/>
    <d v="2015-08-10T00:00:00"/>
    <d v="2022-12-01T00:00:00"/>
    <s v="Investments Platform"/>
    <s v="S"/>
    <s v="A"/>
    <s v="USD"/>
    <n v="372899.99999999994"/>
    <n v="1802295.0000000002"/>
    <n v="4180000.0000000005"/>
    <n v="0"/>
    <n v="5982295.0000000009"/>
    <n v="0"/>
    <n v="0"/>
    <n v="0"/>
    <n v="0"/>
    <n v="0"/>
    <n v="6355195.0000000009"/>
    <s v="USD"/>
    <n v="391544.99999999994"/>
    <n v="2675499.75"/>
    <s v="&gt;5 Years"/>
    <n v="372899.99999999994"/>
    <n v="6355195.0000000009"/>
    <n v="391544.99999999994"/>
    <n v="2675499.75"/>
    <n v="5.000000000000001E-2"/>
    <n v="18645"/>
    <n v="5982295.0000000009"/>
  </r>
  <r>
    <s v="Employee 4"/>
    <x v="0"/>
    <s v="Princeton"/>
    <s v="United States of America"/>
    <s v="Americas"/>
    <d v="2021-08-02T00:00:00"/>
    <d v="2022-12-01T00:00:00"/>
    <s v="Investments Platform"/>
    <s v="R"/>
    <s v="K"/>
    <s v="USD"/>
    <n v="162690"/>
    <n v="41513.065000000002"/>
    <n v="16767.009999999998"/>
    <n v="0"/>
    <n v="58280.074999999997"/>
    <n v="0"/>
    <n v="0"/>
    <n v="0"/>
    <n v="0"/>
    <n v="0"/>
    <n v="220970.07500000001"/>
    <s v="USD"/>
    <n v="174078.30000000002"/>
    <n v="392575.57955000002"/>
    <s v="1-5 Years"/>
    <n v="162690"/>
    <n v="220970.07500000001"/>
    <n v="174078.30000000002"/>
    <n v="392575.57955000002"/>
    <n v="7.0000000000000104E-2"/>
    <n v="11388.300000000017"/>
    <n v="58280.075000000012"/>
  </r>
  <r>
    <s v="Employee 40"/>
    <x v="3"/>
    <s v="Wilmington"/>
    <s v="United States of America"/>
    <s v="Americas"/>
    <d v="2008-08-18T00:00:00"/>
    <d v="2022-12-01T00:00:00"/>
    <s v="Operating Platform"/>
    <s v="G"/>
    <s v="N"/>
    <s v="USD"/>
    <n v="123585.00000000003"/>
    <n v="31328"/>
    <n v="0"/>
    <n v="0"/>
    <n v="31328"/>
    <n v="0"/>
    <n v="0"/>
    <n v="0"/>
    <n v="0"/>
    <n v="0"/>
    <n v="154913.00000000003"/>
    <s v="USD"/>
    <n v="129764.25000000003"/>
    <n v="292422.90000000008"/>
    <s v="&gt;5 Years"/>
    <n v="123585.00000000003"/>
    <n v="154913.00000000003"/>
    <n v="129764.25000000003"/>
    <n v="292422.90000000008"/>
    <n v="4.9999999999999989E-2"/>
    <n v="6179.25"/>
    <n v="31328"/>
  </r>
  <r>
    <s v="Employee 400"/>
    <x v="4"/>
    <s v="London"/>
    <s v="United Kingdom"/>
    <s v="EMEA"/>
    <d v="2015-08-24T00:00:00"/>
    <d v="2022-12-01T00:00:00"/>
    <s v="Investments Platform"/>
    <s v="F"/>
    <s v="D"/>
    <s v="GBP"/>
    <n v="219450.00000000006"/>
    <n v="1318130"/>
    <n v="2863369.5"/>
    <n v="0"/>
    <n v="4181499.5"/>
    <n v="0"/>
    <n v="0"/>
    <n v="0"/>
    <n v="0"/>
    <n v="0"/>
    <n v="4400949.5"/>
    <s v="GBP"/>
    <n v="230422.50000000006"/>
    <n v="1844881.5"/>
    <s v="&gt;5 Years"/>
    <n v="292011.1425165995"/>
    <n v="5856123.4525078917"/>
    <n v="306611.69964242948"/>
    <n v="2454891.5681145485"/>
    <n v="0.05"/>
    <n v="10972.5"/>
    <n v="5564112.3099912927"/>
  </r>
  <r>
    <s v="Employee 401"/>
    <x v="1"/>
    <s v="San Francisco"/>
    <s v="United States of America"/>
    <s v="Americas"/>
    <d v="2015-08-10T00:00:00"/>
    <d v="2022-12-01T00:00:00"/>
    <s v="Corporate and Risk Platform"/>
    <s v="Q"/>
    <s v="P"/>
    <s v="USD"/>
    <n v="126786"/>
    <n v="25542.000000000004"/>
    <n v="0"/>
    <n v="0"/>
    <n v="25542.000000000004"/>
    <n v="0"/>
    <n v="0"/>
    <n v="0"/>
    <n v="0"/>
    <n v="0"/>
    <n v="152328"/>
    <s v="USD"/>
    <n v="135661.02000000002"/>
    <n v="298651.98000000004"/>
    <s v="&gt;5 Years"/>
    <n v="126786"/>
    <n v="152328"/>
    <n v="135661.02000000002"/>
    <n v="298651.98000000004"/>
    <n v="7.0000000000000145E-2"/>
    <n v="8875.0200000000186"/>
    <n v="25542"/>
  </r>
  <r>
    <s v="Employee 402"/>
    <x v="0"/>
    <s v="Boston"/>
    <s v="United States of America"/>
    <s v="Americas"/>
    <d v="2015-08-10T00:00:00"/>
    <d v="2022-12-01T00:00:00"/>
    <s v="Investments Platform"/>
    <s v="B"/>
    <s v="Z"/>
    <s v="USD"/>
    <n v="217745.00000000006"/>
    <n v="199287.00000000003"/>
    <n v="63249.999999999993"/>
    <n v="0"/>
    <n v="262537"/>
    <n v="0"/>
    <n v="0"/>
    <n v="0"/>
    <n v="0"/>
    <n v="0"/>
    <n v="480282.00000000006"/>
    <s v="USD"/>
    <n v="239519.50000000009"/>
    <n v="698254.70000000019"/>
    <s v="&gt;5 Years"/>
    <n v="217745.00000000006"/>
    <n v="480282.00000000006"/>
    <n v="239519.50000000009"/>
    <n v="698254.70000000019"/>
    <n v="0.1000000000000001"/>
    <n v="21774.500000000029"/>
    <n v="262537"/>
  </r>
  <r>
    <s v="Employee 403"/>
    <x v="3"/>
    <s v="Seattle"/>
    <s v="United States of America"/>
    <s v="Americas"/>
    <d v="2015-09-07T00:00:00"/>
    <d v="2022-12-01T00:00:00"/>
    <s v="Operating Platform"/>
    <s v="L"/>
    <s v="T"/>
    <s v="USD"/>
    <n v="122210.00000000001"/>
    <n v="14025"/>
    <n v="5450"/>
    <n v="0"/>
    <n v="19475"/>
    <n v="0"/>
    <n v="0"/>
    <n v="0"/>
    <n v="0"/>
    <n v="0"/>
    <n v="141685"/>
    <s v="USD"/>
    <n v="128320.50000000001"/>
    <n v="271367.25000000006"/>
    <s v="&gt;5 Years"/>
    <n v="122210.00000000001"/>
    <n v="141685"/>
    <n v="128320.50000000001"/>
    <n v="271367.25000000006"/>
    <n v="4.9999999999999996E-2"/>
    <n v="6110.5"/>
    <n v="19474.999999999985"/>
  </r>
  <r>
    <s v="Employee 404"/>
    <x v="3"/>
    <s v="Seattle"/>
    <s v="United States of America"/>
    <s v="Americas"/>
    <d v="2015-09-07T00:00:00"/>
    <d v="2022-12-01T00:00:00"/>
    <s v="Investments Platform"/>
    <s v="Z"/>
    <s v="Z"/>
    <s v="USD"/>
    <n v="121000.00000000003"/>
    <n v="42075.000000000007"/>
    <n v="0"/>
    <n v="0"/>
    <n v="42075.000000000007"/>
    <n v="0"/>
    <n v="0"/>
    <n v="0"/>
    <n v="0"/>
    <n v="0"/>
    <n v="163075.00000000003"/>
    <s v="USD"/>
    <n v="137940.00000000006"/>
    <n v="323845.50000000012"/>
    <s v="&gt;5 Years"/>
    <n v="121000.00000000003"/>
    <n v="163075.00000000003"/>
    <n v="137940.00000000006"/>
    <n v="323845.50000000012"/>
    <n v="0.14000000000000021"/>
    <n v="16940.000000000029"/>
    <n v="42075"/>
  </r>
  <r>
    <s v="Employee 405"/>
    <x v="1"/>
    <s v="New York"/>
    <s v="United States of America"/>
    <s v="Americas"/>
    <d v="2015-09-14T00:00:00"/>
    <d v="2022-12-01T00:00:00"/>
    <s v="Operating Platform"/>
    <s v="D"/>
    <s v="K"/>
    <s v="USD"/>
    <n v="117746.47500000002"/>
    <n v="15840"/>
    <n v="0"/>
    <n v="0"/>
    <n v="15840"/>
    <n v="0"/>
    <n v="0"/>
    <n v="0"/>
    <n v="0"/>
    <n v="0"/>
    <n v="133586.47500000003"/>
    <s v="USD"/>
    <n v="125988.72825000003"/>
    <n v="268926.25650000008"/>
    <s v="&gt;5 Years"/>
    <n v="117746.47500000002"/>
    <n v="133586.47500000003"/>
    <n v="125988.72825000003"/>
    <n v="268926.25650000008"/>
    <n v="7.0000000000000062E-2"/>
    <n v="8242.2532500000088"/>
    <n v="15840.000000000015"/>
  </r>
  <r>
    <s v="Employee 406"/>
    <x v="0"/>
    <s v="Seattle"/>
    <s v="United States of America"/>
    <s v="Americas"/>
    <d v="2015-09-07T00:00:00"/>
    <d v="2022-12-01T00:00:00"/>
    <s v="Investments Platform"/>
    <s v="A"/>
    <s v="O"/>
    <s v="USD"/>
    <n v="174933.00000000003"/>
    <n v="122375"/>
    <n v="164045"/>
    <n v="0"/>
    <n v="286420"/>
    <n v="0"/>
    <n v="0"/>
    <n v="0"/>
    <n v="0"/>
    <n v="0"/>
    <n v="461353"/>
    <s v="USD"/>
    <n v="185428.98000000004"/>
    <n v="500575.46000000008"/>
    <s v="&gt;5 Years"/>
    <n v="174933.00000000003"/>
    <n v="461353"/>
    <n v="185428.98000000004"/>
    <n v="500575.46000000008"/>
    <n v="6.0000000000000053E-2"/>
    <n v="10495.98000000001"/>
    <n v="286420"/>
  </r>
  <r>
    <s v="Employee 407"/>
    <x v="0"/>
    <s v="Seattle"/>
    <s v="United States of America"/>
    <s v="Americas"/>
    <d v="2015-09-14T00:00:00"/>
    <d v="2022-12-01T00:00:00"/>
    <s v="Investments Platform"/>
    <s v="U"/>
    <s v="I"/>
    <s v="USD"/>
    <n v="161865"/>
    <n v="108900.00000000001"/>
    <n v="212800.00000000003"/>
    <n v="0"/>
    <n v="321700.00000000006"/>
    <n v="0"/>
    <n v="0"/>
    <n v="0"/>
    <n v="0"/>
    <n v="0"/>
    <n v="483565.00000000006"/>
    <s v="USD"/>
    <n v="174814.2"/>
    <n v="467240.4"/>
    <s v="&gt;5 Years"/>
    <n v="161865"/>
    <n v="483565.00000000006"/>
    <n v="174814.2"/>
    <n v="467240.4"/>
    <n v="8.0000000000000071E-2"/>
    <n v="12949.200000000012"/>
    <n v="321700.00000000006"/>
  </r>
  <r>
    <s v="Employee 408"/>
    <x v="0"/>
    <s v="Seattle"/>
    <s v="United States of America"/>
    <s v="Americas"/>
    <d v="2015-09-30T00:00:00"/>
    <d v="2022-12-01T00:00:00"/>
    <s v="Operating Platform"/>
    <s v="G"/>
    <s v="I"/>
    <s v="USD"/>
    <n v="162690"/>
    <n v="27104.000000000004"/>
    <n v="0"/>
    <n v="0"/>
    <n v="27104.000000000004"/>
    <n v="0"/>
    <n v="0"/>
    <n v="0"/>
    <n v="0"/>
    <n v="0"/>
    <n v="189794"/>
    <s v="USD"/>
    <n v="175705.2"/>
    <n v="380682.72000000003"/>
    <s v="&gt;5 Years"/>
    <n v="162690"/>
    <n v="189794"/>
    <n v="175705.2"/>
    <n v="380682.72000000003"/>
    <n v="8.0000000000000071E-2"/>
    <n v="13015.200000000012"/>
    <n v="27104"/>
  </r>
  <r>
    <s v="Employee 409"/>
    <x v="0"/>
    <s v="Seattle"/>
    <s v="United States of America"/>
    <s v="Americas"/>
    <d v="2015-10-05T00:00:00"/>
    <d v="2022-12-01T00:00:00"/>
    <s v="Operating Platform"/>
    <s v="X"/>
    <s v="J"/>
    <s v="USD"/>
    <n v="154440"/>
    <n v="29370"/>
    <n v="0"/>
    <n v="0"/>
    <n v="29370"/>
    <n v="0"/>
    <n v="0"/>
    <n v="0"/>
    <n v="0"/>
    <n v="0"/>
    <n v="183810"/>
    <s v="USD"/>
    <n v="171428.40000000002"/>
    <n v="375457.50000000006"/>
    <s v="&gt;5 Years"/>
    <n v="154440"/>
    <n v="183810"/>
    <n v="171428.40000000002"/>
    <n v="375457.50000000006"/>
    <n v="0.11000000000000015"/>
    <n v="16988.400000000023"/>
    <n v="29370"/>
  </r>
  <r>
    <s v="Employee 41"/>
    <x v="0"/>
    <s v="London"/>
    <s v="United Kingdom"/>
    <s v="EMEA"/>
    <d v="2003-07-01T00:00:00"/>
    <d v="2022-12-01T00:00:00"/>
    <s v="Investments Platform"/>
    <s v="T"/>
    <s v="G"/>
    <s v="GBP"/>
    <n v="129162.00000000001"/>
    <n v="0"/>
    <n v="683866.01"/>
    <n v="0"/>
    <n v="683866.01"/>
    <n v="0"/>
    <n v="0"/>
    <n v="0"/>
    <n v="0"/>
    <n v="0"/>
    <n v="813028.01"/>
    <s v="GBP"/>
    <n v="138203.34000000003"/>
    <n v="276406.68000000005"/>
    <s v="&gt;5 Years"/>
    <n v="171869.41530976995"/>
    <n v="1081855.7215679982"/>
    <n v="183900.27438145387"/>
    <n v="367800.54876290774"/>
    <n v="7.0000000000000159E-2"/>
    <n v="9041.3400000000111"/>
    <n v="909986.30625822826"/>
  </r>
  <r>
    <s v="Employee 410"/>
    <x v="3"/>
    <s v="Seattle"/>
    <s v="United States of America"/>
    <s v="Americas"/>
    <d v="2012-01-06T00:00:00"/>
    <d v="2022-12-01T00:00:00"/>
    <s v="Corporate and Risk Platform"/>
    <s v="G"/>
    <s v="W"/>
    <s v="USD"/>
    <n v="128018"/>
    <n v="10450"/>
    <n v="0"/>
    <n v="0"/>
    <n v="10450"/>
    <n v="0"/>
    <n v="0"/>
    <n v="0"/>
    <n v="0"/>
    <n v="0"/>
    <n v="138468"/>
    <s v="USD"/>
    <n v="136979.26"/>
    <n v="285140.02"/>
    <s v="&gt;5 Years"/>
    <n v="128018"/>
    <n v="138468"/>
    <n v="136979.26"/>
    <n v="285140.02"/>
    <n v="7.0000000000000076E-2"/>
    <n v="8961.2600000000093"/>
    <n v="10450"/>
  </r>
  <r>
    <s v="Employee 411"/>
    <x v="3"/>
    <s v="Seattle"/>
    <s v="United States of America"/>
    <s v="Americas"/>
    <d v="2015-10-19T00:00:00"/>
    <d v="2022-12-01T00:00:00"/>
    <s v="Operating Platform"/>
    <s v="C"/>
    <s v="E"/>
    <s v="USD"/>
    <n v="167804.99999999997"/>
    <n v="12804.000000000002"/>
    <n v="0"/>
    <n v="0"/>
    <n v="12804.000000000002"/>
    <n v="0"/>
    <n v="0"/>
    <n v="0"/>
    <n v="0"/>
    <n v="0"/>
    <n v="180608.99999999997"/>
    <s v="USD"/>
    <n v="174517.19999999998"/>
    <n v="362350.55999999994"/>
    <s v="&gt;5 Years"/>
    <n v="167804.99999999997"/>
    <n v="180608.99999999997"/>
    <n v="174517.19999999998"/>
    <n v="362350.55999999994"/>
    <n v="4.0000000000000077E-2"/>
    <n v="6712.2000000000116"/>
    <n v="12804"/>
  </r>
  <r>
    <s v="Employee 412"/>
    <x v="3"/>
    <s v="Seattle"/>
    <s v="United States of America"/>
    <s v="Americas"/>
    <d v="2015-10-19T00:00:00"/>
    <d v="2022-12-01T00:00:00"/>
    <s v="Client Businesses Platform"/>
    <s v="A"/>
    <s v="Z"/>
    <s v="USD"/>
    <n v="175560.00000000003"/>
    <n v="10010"/>
    <n v="0"/>
    <n v="0"/>
    <n v="10010"/>
    <n v="0"/>
    <n v="0"/>
    <n v="0"/>
    <n v="0"/>
    <n v="0"/>
    <n v="185570.00000000003"/>
    <s v="USD"/>
    <n v="196627.20000000004"/>
    <n v="404465.60000000009"/>
    <s v="&gt;5 Years"/>
    <n v="175560.00000000003"/>
    <n v="185570.00000000003"/>
    <n v="196627.20000000004"/>
    <n v="404465.60000000009"/>
    <n v="0.12000000000000005"/>
    <n v="21067.200000000012"/>
    <n v="10010"/>
  </r>
  <r>
    <s v="Employee 413"/>
    <x v="3"/>
    <s v="Seattle"/>
    <s v="United States of America"/>
    <s v="Americas"/>
    <d v="2015-11-02T00:00:00"/>
    <d v="2022-12-01T00:00:00"/>
    <s v="Operating Platform"/>
    <s v="E"/>
    <s v="S"/>
    <s v="USD"/>
    <n v="100538.35000000002"/>
    <n v="11385.000000000002"/>
    <n v="0"/>
    <n v="0"/>
    <n v="11385.000000000002"/>
    <n v="0"/>
    <n v="0"/>
    <n v="0"/>
    <n v="0"/>
    <n v="0"/>
    <n v="111923.35000000002"/>
    <s v="USD"/>
    <n v="105565.26750000003"/>
    <n v="223084.78500000006"/>
    <s v="&gt;5 Years"/>
    <n v="100538.35000000002"/>
    <n v="111923.35000000002"/>
    <n v="105565.26750000003"/>
    <n v="223084.78500000006"/>
    <n v="5.0000000000000093E-2"/>
    <n v="5026.9175000000105"/>
    <n v="11385"/>
  </r>
  <r>
    <s v="Employee 414"/>
    <x v="0"/>
    <s v="Seattle"/>
    <s v="United States of America"/>
    <s v="Americas"/>
    <d v="2018-02-05T00:00:00"/>
    <d v="2022-12-01T00:00:00"/>
    <s v="Operating Platform"/>
    <s v="R"/>
    <s v="W"/>
    <s v="USD"/>
    <n v="217140.00000000003"/>
    <n v="33110"/>
    <n v="0"/>
    <n v="0"/>
    <n v="33110"/>
    <n v="0"/>
    <n v="0"/>
    <n v="0"/>
    <n v="0"/>
    <n v="0"/>
    <n v="250250.00000000003"/>
    <s v="USD"/>
    <n v="227997.00000000003"/>
    <n v="490759.50000000012"/>
    <s v="1-5 Years"/>
    <n v="217140.00000000003"/>
    <n v="250250.00000000003"/>
    <n v="227997.00000000003"/>
    <n v="490759.50000000012"/>
    <n v="4.9999999999999996E-2"/>
    <n v="10857"/>
    <n v="33110"/>
  </r>
  <r>
    <s v="Employee 415"/>
    <x v="7"/>
    <s v="Seattle"/>
    <s v="United States of America"/>
    <s v="Americas"/>
    <d v="2016-01-18T00:00:00"/>
    <d v="2022-12-01T00:00:00"/>
    <s v="Investments Platform"/>
    <s v="R"/>
    <s v="Q"/>
    <s v="USD"/>
    <n v="95920"/>
    <n v="31878"/>
    <n v="0"/>
    <n v="0"/>
    <n v="31878"/>
    <n v="0"/>
    <n v="0"/>
    <n v="0"/>
    <n v="0"/>
    <n v="0"/>
    <n v="127798"/>
    <s v="USD"/>
    <n v="110307.99999999999"/>
    <n v="257275.69999999995"/>
    <s v="&gt;5 Years"/>
    <n v="95920"/>
    <n v="127798"/>
    <n v="110307.99999999999"/>
    <n v="257275.69999999995"/>
    <n v="0.14999999999999986"/>
    <n v="14387.999999999985"/>
    <n v="31878"/>
  </r>
  <r>
    <s v="Employee 416"/>
    <x v="0"/>
    <s v="Oregon"/>
    <s v="United States of America"/>
    <s v="Americas"/>
    <d v="2016-01-18T00:00:00"/>
    <d v="2022-12-01T00:00:00"/>
    <s v="Investments Platform"/>
    <s v="V"/>
    <s v="C"/>
    <s v="USD"/>
    <n v="164285"/>
    <n v="29700"/>
    <n v="0"/>
    <n v="0"/>
    <n v="29700"/>
    <n v="0"/>
    <n v="0"/>
    <n v="0"/>
    <n v="0"/>
    <n v="0"/>
    <n v="193985"/>
    <s v="USD"/>
    <n v="188927.74999999997"/>
    <n v="412010.49999999994"/>
    <s v="&gt;5 Years"/>
    <n v="164285"/>
    <n v="193985"/>
    <n v="188927.74999999997"/>
    <n v="412010.49999999994"/>
    <n v="0.14999999999999983"/>
    <n v="24642.749999999971"/>
    <n v="29700"/>
  </r>
  <r>
    <s v="Employee 417"/>
    <x v="1"/>
    <s v="New York"/>
    <s v="United States of America"/>
    <s v="Americas"/>
    <d v="2016-01-18T00:00:00"/>
    <d v="2022-12-01T00:00:00"/>
    <s v="Operating Platform"/>
    <s v="N"/>
    <s v="F"/>
    <s v="USD"/>
    <n v="118877.00000000003"/>
    <n v="30008"/>
    <n v="0"/>
    <n v="0"/>
    <n v="30008"/>
    <n v="0"/>
    <n v="0"/>
    <n v="0"/>
    <n v="0"/>
    <n v="0"/>
    <n v="148885.00000000003"/>
    <s v="USD"/>
    <n v="122443.31000000003"/>
    <n v="275794.86000000004"/>
    <s v="&gt;5 Years"/>
    <n v="118877.00000000003"/>
    <n v="148885.00000000003"/>
    <n v="122443.31000000003"/>
    <n v="275794.86000000004"/>
    <n v="2.9999999999999975E-2"/>
    <n v="3566.3099999999977"/>
    <n v="30008"/>
  </r>
  <r>
    <s v="Employee 418"/>
    <x v="4"/>
    <s v="New York"/>
    <s v="United States of America"/>
    <s v="Americas"/>
    <d v="2016-01-18T00:00:00"/>
    <d v="2022-12-01T00:00:00"/>
    <s v="Investments Platform"/>
    <s v="G"/>
    <s v="S"/>
    <s v="USD"/>
    <n v="379499.99999999994"/>
    <n v="191400.00000000003"/>
    <n v="1722500"/>
    <n v="0"/>
    <n v="1913900"/>
    <n v="0"/>
    <n v="0"/>
    <n v="0"/>
    <n v="0"/>
    <n v="0"/>
    <n v="2293400"/>
    <s v="USD"/>
    <n v="383294.99999999994"/>
    <n v="959904"/>
    <s v="&gt;5 Years"/>
    <n v="379499.99999999994"/>
    <n v="2293400"/>
    <n v="383294.99999999994"/>
    <n v="959904"/>
    <n v="1.0000000000000002E-2"/>
    <n v="3795"/>
    <n v="1913900"/>
  </r>
  <r>
    <s v="Employee 419"/>
    <x v="0"/>
    <s v="Seattle"/>
    <s v="United States of America"/>
    <s v="Americas"/>
    <d v="2016-01-18T00:00:00"/>
    <d v="2022-12-01T00:00:00"/>
    <s v="Client Businesses Platform"/>
    <s v="K"/>
    <s v="P"/>
    <s v="USD"/>
    <n v="196020.00000000006"/>
    <n v="37730"/>
    <n v="0"/>
    <n v="0"/>
    <n v="37730"/>
    <n v="0"/>
    <n v="0"/>
    <n v="0"/>
    <n v="0"/>
    <n v="0"/>
    <n v="233750.00000000006"/>
    <s v="USD"/>
    <n v="203860.80000000008"/>
    <n v="446960.80000000016"/>
    <s v="&gt;5 Years"/>
    <n v="196020.00000000006"/>
    <n v="233750.00000000006"/>
    <n v="203860.80000000008"/>
    <n v="446960.80000000016"/>
    <n v="4.0000000000000077E-2"/>
    <n v="7840.8000000000175"/>
    <n v="37730"/>
  </r>
  <r>
    <s v="Employee 42"/>
    <x v="3"/>
    <s v="Princeton"/>
    <s v="United States of America"/>
    <s v="Americas"/>
    <d v="2008-03-10T00:00:00"/>
    <d v="2022-12-01T00:00:00"/>
    <s v="Corporate and Risk Platform"/>
    <s v="Z"/>
    <s v="I"/>
    <s v="USD"/>
    <n v="136427.50000000003"/>
    <n v="18920"/>
    <n v="0"/>
    <n v="0"/>
    <n v="18920"/>
    <n v="0"/>
    <n v="0"/>
    <n v="0"/>
    <n v="0"/>
    <n v="0"/>
    <n v="155347.50000000003"/>
    <s v="USD"/>
    <n v="150070.25000000006"/>
    <n v="320952.50000000012"/>
    <s v="&gt;5 Years"/>
    <n v="136427.50000000003"/>
    <n v="155347.50000000003"/>
    <n v="150070.25000000006"/>
    <n v="320952.50000000012"/>
    <n v="0.10000000000000019"/>
    <n v="13642.750000000029"/>
    <n v="18920"/>
  </r>
  <r>
    <s v="Employee 420"/>
    <x v="4"/>
    <s v="New York"/>
    <s v="United States of America"/>
    <s v="Americas"/>
    <d v="2016-01-18T00:00:00"/>
    <d v="2022-12-01T00:00:00"/>
    <s v="Investments Platform"/>
    <s v="V"/>
    <s v="J"/>
    <s v="USD"/>
    <n v="244420.00000000003"/>
    <n v="454080"/>
    <n v="0"/>
    <n v="0"/>
    <n v="454080"/>
    <n v="0"/>
    <n v="0"/>
    <n v="0"/>
    <n v="0"/>
    <n v="0"/>
    <n v="698500"/>
    <s v="USD"/>
    <n v="254196.80000000005"/>
    <n v="980636.80000000016"/>
    <s v="&gt;5 Years"/>
    <n v="244420.00000000003"/>
    <n v="698500"/>
    <n v="254196.80000000005"/>
    <n v="980636.80000000016"/>
    <n v="4.0000000000000063E-2"/>
    <n v="9776.8000000000175"/>
    <n v="454080"/>
  </r>
  <r>
    <s v="Employee 421"/>
    <x v="3"/>
    <s v="Seattle"/>
    <s v="United States of America"/>
    <s v="Americas"/>
    <d v="2016-01-18T00:00:00"/>
    <d v="2022-12-01T00:00:00"/>
    <s v="Corporate and Risk Platform"/>
    <s v="J"/>
    <s v="C"/>
    <s v="USD"/>
    <n v="120175.00000000001"/>
    <n v="17622"/>
    <n v="0"/>
    <n v="0"/>
    <n v="17622"/>
    <n v="0"/>
    <n v="0"/>
    <n v="0"/>
    <n v="0"/>
    <n v="0"/>
    <n v="137797"/>
    <s v="USD"/>
    <n v="133394.25000000003"/>
    <n v="286348.92000000004"/>
    <s v="&gt;5 Years"/>
    <n v="120175.00000000001"/>
    <n v="137797"/>
    <n v="133394.25000000003"/>
    <n v="286348.92000000004"/>
    <n v="0.11000000000000011"/>
    <n v="13219.250000000015"/>
    <n v="17621.999999999985"/>
  </r>
  <r>
    <s v="Employee 422"/>
    <x v="3"/>
    <s v="Seattle"/>
    <s v="United States of America"/>
    <s v="Americas"/>
    <d v="2019-07-08T00:00:00"/>
    <d v="2022-12-01T00:00:00"/>
    <s v="Investments Platform"/>
    <s v="S"/>
    <s v="N"/>
    <s v="USD"/>
    <n v="108680.00000000001"/>
    <n v="51700.000000000007"/>
    <n v="49350"/>
    <n v="0"/>
    <n v="101050"/>
    <n v="0"/>
    <n v="0"/>
    <n v="0"/>
    <n v="0"/>
    <n v="0"/>
    <n v="209730"/>
    <s v="USD"/>
    <n v="119548.00000000003"/>
    <n v="295966.00000000006"/>
    <s v="1-5 Years"/>
    <n v="108680.00000000001"/>
    <n v="209730"/>
    <n v="119548.00000000003"/>
    <n v="295966.00000000006"/>
    <n v="0.10000000000000012"/>
    <n v="10868.000000000015"/>
    <n v="101049.99999999999"/>
  </r>
  <r>
    <s v="Employee 423"/>
    <x v="3"/>
    <s v="Seattle"/>
    <s v="United States of America"/>
    <s v="Americas"/>
    <d v="2015-12-07T00:00:00"/>
    <d v="2022-12-01T00:00:00"/>
    <s v="Operating Platform"/>
    <s v="E"/>
    <s v="W"/>
    <s v="USD"/>
    <n v="141702"/>
    <n v="23232.000000000004"/>
    <n v="0"/>
    <n v="0"/>
    <n v="23232.000000000004"/>
    <n v="0"/>
    <n v="0"/>
    <n v="0"/>
    <n v="0"/>
    <n v="0"/>
    <n v="164934"/>
    <s v="USD"/>
    <n v="160123.25999999998"/>
    <n v="346498.67999999993"/>
    <s v="&gt;5 Years"/>
    <n v="141702"/>
    <n v="164934"/>
    <n v="160123.25999999998"/>
    <n v="346498.67999999993"/>
    <n v="0.12999999999999987"/>
    <n v="18421.25999999998"/>
    <n v="23232"/>
  </r>
  <r>
    <s v="Employee 424"/>
    <x v="0"/>
    <s v="Seattle"/>
    <s v="United States of America"/>
    <s v="Americas"/>
    <d v="2015-11-30T00:00:00"/>
    <d v="2022-12-01T00:00:00"/>
    <s v="Operating Platform"/>
    <s v="F"/>
    <s v="J"/>
    <s v="USD"/>
    <n v="209880.00000000003"/>
    <n v="73920"/>
    <n v="0"/>
    <n v="0"/>
    <n v="73920"/>
    <n v="0"/>
    <n v="0"/>
    <n v="0"/>
    <n v="0"/>
    <n v="0"/>
    <n v="283800"/>
    <s v="USD"/>
    <n v="235065.60000000006"/>
    <n v="552921.60000000009"/>
    <s v="&gt;5 Years"/>
    <n v="209880.00000000003"/>
    <n v="283800"/>
    <n v="235065.60000000006"/>
    <n v="552921.60000000009"/>
    <n v="0.12000000000000015"/>
    <n v="25185.600000000035"/>
    <n v="73919.999999999971"/>
  </r>
  <r>
    <s v="Employee 425"/>
    <x v="0"/>
    <s v="Seattle"/>
    <s v="United States of America"/>
    <s v="Americas"/>
    <d v="2016-01-18T00:00:00"/>
    <d v="2022-12-01T00:00:00"/>
    <s v="Operating Platform"/>
    <s v="J"/>
    <s v="P"/>
    <s v="USD"/>
    <n v="194425.00000000003"/>
    <n v="25740.000000000004"/>
    <n v="0"/>
    <n v="0"/>
    <n v="25740.000000000004"/>
    <n v="0"/>
    <n v="0"/>
    <n v="0"/>
    <n v="0"/>
    <n v="0"/>
    <n v="220165.00000000003"/>
    <s v="USD"/>
    <n v="221644.50000000006"/>
    <n v="472632.60000000015"/>
    <s v="&gt;5 Years"/>
    <n v="194425.00000000003"/>
    <n v="220165.00000000003"/>
    <n v="221644.50000000006"/>
    <n v="472632.60000000015"/>
    <n v="0.14000000000000012"/>
    <n v="27219.500000000029"/>
    <n v="25740"/>
  </r>
  <r>
    <s v="Employee 426"/>
    <x v="0"/>
    <s v="Seattle"/>
    <s v="United States of America"/>
    <s v="Americas"/>
    <d v="2015-12-07T00:00:00"/>
    <d v="2022-12-01T00:00:00"/>
    <s v="Investments Platform"/>
    <s v="L"/>
    <s v="M"/>
    <s v="USD"/>
    <n v="206910.00000000006"/>
    <n v="126500"/>
    <n v="102000"/>
    <n v="0"/>
    <n v="228500"/>
    <n v="0"/>
    <n v="0"/>
    <n v="0"/>
    <n v="0"/>
    <n v="0"/>
    <n v="435410.00000000006"/>
    <s v="USD"/>
    <n v="233808.30000000005"/>
    <n v="610561.60000000009"/>
    <s v="&gt;5 Years"/>
    <n v="206910.00000000006"/>
    <n v="435410.00000000006"/>
    <n v="233808.30000000005"/>
    <n v="610561.60000000009"/>
    <n v="0.12999999999999989"/>
    <n v="26898.299999999988"/>
    <n v="228500"/>
  </r>
  <r>
    <s v="Employee 427"/>
    <x v="3"/>
    <s v="Seattle"/>
    <s v="United States of America"/>
    <s v="Americas"/>
    <d v="2016-01-18T00:00:00"/>
    <d v="2022-12-01T00:00:00"/>
    <s v="Investments Platform"/>
    <s v="Z"/>
    <s v="C"/>
    <s v="USD"/>
    <n v="118085"/>
    <n v="48400.000000000007"/>
    <n v="32100.000000000004"/>
    <n v="0"/>
    <n v="80500.000000000015"/>
    <n v="0"/>
    <n v="0"/>
    <n v="0"/>
    <n v="0"/>
    <n v="0"/>
    <n v="198585"/>
    <s v="USD"/>
    <n v="121627.55"/>
    <n v="293107.10000000003"/>
    <s v="&gt;5 Years"/>
    <n v="118085"/>
    <n v="198585"/>
    <n v="121627.55"/>
    <n v="293107.10000000003"/>
    <n v="3.0000000000000023E-2"/>
    <n v="3542.5500000000029"/>
    <n v="80500"/>
  </r>
  <r>
    <s v="Employee 428"/>
    <x v="3"/>
    <s v="New York"/>
    <s v="United States of America"/>
    <s v="Americas"/>
    <d v="2015-12-14T00:00:00"/>
    <d v="2022-12-01T00:00:00"/>
    <s v="Operating Platform"/>
    <s v="B"/>
    <s v="V"/>
    <s v="USD"/>
    <n v="170547.30000000002"/>
    <n v="11764.5"/>
    <n v="0"/>
    <n v="0"/>
    <n v="11764.5"/>
    <n v="0"/>
    <n v="0"/>
    <n v="0"/>
    <n v="0"/>
    <n v="0"/>
    <n v="182311.80000000002"/>
    <s v="USD"/>
    <n v="192718.44899999999"/>
    <n v="398730.783"/>
    <s v="&gt;5 Years"/>
    <n v="170547.30000000002"/>
    <n v="182311.80000000002"/>
    <n v="192718.44899999999"/>
    <n v="398730.783"/>
    <n v="0.12999999999999984"/>
    <n v="22171.148999999976"/>
    <n v="11764.5"/>
  </r>
  <r>
    <s v="Employee 429"/>
    <x v="4"/>
    <s v="Seattle"/>
    <s v="United States of America"/>
    <s v="Americas"/>
    <d v="2015-12-01T00:00:00"/>
    <d v="2022-12-01T00:00:00"/>
    <s v="Investments Platform"/>
    <s v="G"/>
    <s v="O"/>
    <s v="USD"/>
    <n v="283250"/>
    <n v="1651650.0000000002"/>
    <n v="4370000"/>
    <n v="0"/>
    <n v="6021650"/>
    <n v="0"/>
    <n v="0"/>
    <n v="0"/>
    <n v="0"/>
    <n v="206000"/>
    <n v="6510900"/>
    <s v="USD"/>
    <n v="294580"/>
    <n v="2306876.0000000005"/>
    <s v="&gt;5 Years"/>
    <n v="283250"/>
    <n v="6510900"/>
    <n v="294580"/>
    <n v="2306876.0000000005"/>
    <n v="0.04"/>
    <n v="11330"/>
    <n v="6227650"/>
  </r>
  <r>
    <s v="Employee 43"/>
    <x v="0"/>
    <s v="Princeton"/>
    <s v="United States of America"/>
    <s v="Americas"/>
    <d v="2008-08-06T00:00:00"/>
    <d v="2022-12-01T00:00:00"/>
    <s v="Regional Platform"/>
    <s v="J"/>
    <s v="X"/>
    <s v="USD"/>
    <n v="176550"/>
    <n v="182875.00000000003"/>
    <n v="0"/>
    <n v="0"/>
    <n v="182875.00000000003"/>
    <n v="0"/>
    <n v="0"/>
    <n v="0"/>
    <n v="0"/>
    <n v="0"/>
    <n v="359425"/>
    <s v="USD"/>
    <n v="187143"/>
    <n v="568133.5"/>
    <s v="&gt;5 Years"/>
    <n v="176550"/>
    <n v="359425"/>
    <n v="187143"/>
    <n v="568133.5"/>
    <n v="0.06"/>
    <n v="10593"/>
    <n v="182875"/>
  </r>
  <r>
    <s v="Employee 430"/>
    <x v="4"/>
    <s v="New York"/>
    <s v="United States of America"/>
    <s v="Americas"/>
    <d v="2015-12-14T00:00:00"/>
    <d v="2022-12-01T00:00:00"/>
    <s v="Investments Platform"/>
    <s v="S"/>
    <s v="S"/>
    <s v="USD"/>
    <n v="235400.00000000006"/>
    <n v="122936"/>
    <n v="759240"/>
    <n v="0"/>
    <n v="882176"/>
    <n v="0"/>
    <n v="0"/>
    <n v="0"/>
    <n v="0"/>
    <n v="107000"/>
    <n v="1224576"/>
    <s v="USD"/>
    <n v="266002.00000000006"/>
    <n v="670921.68000000017"/>
    <s v="&gt;5 Years"/>
    <n v="235400.00000000006"/>
    <n v="1224576"/>
    <n v="266002.00000000006"/>
    <n v="670921.68000000017"/>
    <n v="0.12999999999999998"/>
    <n v="30602"/>
    <n v="989176"/>
  </r>
  <r>
    <s v="Employee 431"/>
    <x v="1"/>
    <s v="San Francisco"/>
    <s v="United States of America"/>
    <s v="Americas"/>
    <d v="2016-01-04T00:00:00"/>
    <d v="2022-12-01T00:00:00"/>
    <s v="Operating Platform"/>
    <s v="G"/>
    <s v="W"/>
    <s v="USD"/>
    <n v="113322.00000000001"/>
    <n v="19998"/>
    <n v="0"/>
    <n v="0"/>
    <n v="19998"/>
    <n v="0"/>
    <n v="4401"/>
    <n v="0"/>
    <n v="4401"/>
    <n v="0"/>
    <n v="137721"/>
    <s v="USD"/>
    <n v="128053.86"/>
    <n v="278705.46000000002"/>
    <s v="&gt;5 Years"/>
    <n v="113322.00000000001"/>
    <n v="137721"/>
    <n v="128053.86"/>
    <n v="278705.46000000002"/>
    <n v="0.12999999999999987"/>
    <n v="14731.859999999986"/>
    <n v="24398.999999999985"/>
  </r>
  <r>
    <s v="Employee 432"/>
    <x v="1"/>
    <s v="Princeton"/>
    <s v="United States of America"/>
    <s v="Americas"/>
    <d v="2016-01-18T00:00:00"/>
    <d v="2022-12-01T00:00:00"/>
    <s v="Investments Platform"/>
    <s v="G"/>
    <s v="N"/>
    <s v="USD"/>
    <n v="122100.00000000003"/>
    <n v="37840"/>
    <n v="0"/>
    <n v="0"/>
    <n v="37840"/>
    <n v="0"/>
    <n v="0"/>
    <n v="0"/>
    <n v="0"/>
    <n v="0"/>
    <n v="159940.00000000003"/>
    <s v="USD"/>
    <n v="140415.00000000003"/>
    <n v="324346.00000000006"/>
    <s v="&gt;5 Years"/>
    <n v="122100.00000000003"/>
    <n v="159940.00000000003"/>
    <n v="140415.00000000003"/>
    <n v="324346.00000000006"/>
    <n v="0.14999999999999997"/>
    <n v="18315"/>
    <n v="37840"/>
  </r>
  <r>
    <s v="Employee 433"/>
    <x v="0"/>
    <s v="Brussels"/>
    <s v="Belgium"/>
    <s v="EMEA"/>
    <d v="2016-01-18T00:00:00"/>
    <d v="2022-12-01T00:00:00"/>
    <s v="Regional Platform"/>
    <s v="O"/>
    <s v="C"/>
    <s v="EUR"/>
    <n v="239329.18240000005"/>
    <n v="127874.99999999999"/>
    <n v="0"/>
    <n v="0"/>
    <n v="127874.99999999999"/>
    <n v="0"/>
    <n v="0"/>
    <n v="0"/>
    <n v="0"/>
    <n v="0"/>
    <n v="367204.18240000005"/>
    <s v="EUR"/>
    <n v="248902.34969600005"/>
    <n v="630794.69939199998"/>
    <s v="&gt;5 Years"/>
    <n v="279368.95460838219"/>
    <n v="428637.44210456836"/>
    <n v="290543.71279271744"/>
    <n v="736326.65258146834"/>
    <n v="3.9999999999999876E-2"/>
    <n v="9573.1672959999996"/>
    <n v="149268.48749618616"/>
  </r>
  <r>
    <s v="Employee 434"/>
    <x v="3"/>
    <s v="Princeton"/>
    <s v="United States of America"/>
    <s v="Americas"/>
    <d v="2015-12-14T00:00:00"/>
    <d v="2022-12-01T00:00:00"/>
    <s v="Regional Platform"/>
    <s v="F"/>
    <s v="J"/>
    <s v="USD"/>
    <n v="158568.30000000002"/>
    <n v="37367"/>
    <n v="0"/>
    <n v="0"/>
    <n v="37367"/>
    <n v="0"/>
    <n v="0"/>
    <n v="0"/>
    <n v="0"/>
    <n v="0"/>
    <n v="195935.30000000002"/>
    <s v="USD"/>
    <n v="161739.66600000003"/>
    <n v="361593.67200000008"/>
    <s v="&gt;5 Years"/>
    <n v="158568.30000000002"/>
    <n v="195935.30000000002"/>
    <n v="161739.66600000003"/>
    <n v="361593.67200000008"/>
    <n v="2.0000000000000056E-2"/>
    <n v="3171.3660000000091"/>
    <n v="37367"/>
  </r>
  <r>
    <s v="Employee 435"/>
    <x v="1"/>
    <s v="New York"/>
    <s v="United States of America"/>
    <s v="Americas"/>
    <d v="2016-01-19T00:00:00"/>
    <d v="2022-12-01T00:00:00"/>
    <s v="Investments Platform"/>
    <s v="D"/>
    <s v="N"/>
    <s v="USD"/>
    <n v="126500"/>
    <n v="0"/>
    <n v="129140.00000000001"/>
    <n v="0"/>
    <n v="129140.00000000001"/>
    <n v="0"/>
    <n v="0"/>
    <n v="0"/>
    <n v="0"/>
    <n v="0"/>
    <n v="255640"/>
    <s v="USD"/>
    <n v="130295"/>
    <n v="260590"/>
    <s v="&gt;5 Years"/>
    <n v="126500"/>
    <n v="255640"/>
    <n v="130295"/>
    <n v="260590"/>
    <n v="0.03"/>
    <n v="3795"/>
    <n v="129140"/>
  </r>
  <r>
    <s v="Employee 436"/>
    <x v="3"/>
    <s v="San Francisco"/>
    <s v="United States of America"/>
    <s v="Americas"/>
    <d v="2016-01-11T00:00:00"/>
    <d v="2022-12-01T00:00:00"/>
    <s v="Client Businesses Platform"/>
    <s v="Z"/>
    <s v="R"/>
    <s v="USD"/>
    <n v="128205.00000000003"/>
    <n v="41580.000000000007"/>
    <n v="0"/>
    <n v="0"/>
    <n v="41580.000000000007"/>
    <n v="0"/>
    <n v="0"/>
    <n v="0"/>
    <n v="0"/>
    <n v="0"/>
    <n v="169785.00000000003"/>
    <s v="USD"/>
    <n v="139743.45000000004"/>
    <n v="324809.10000000009"/>
    <s v="&gt;5 Years"/>
    <n v="128205.00000000003"/>
    <n v="169785.00000000003"/>
    <n v="139743.45000000004"/>
    <n v="324809.10000000009"/>
    <n v="9.0000000000000066E-2"/>
    <n v="11538.450000000012"/>
    <n v="41580"/>
  </r>
  <r>
    <s v="Employee 437"/>
    <x v="3"/>
    <s v="London"/>
    <s v="United Kingdom"/>
    <s v="EMEA"/>
    <d v="2016-02-08T00:00:00"/>
    <d v="2022-12-01T00:00:00"/>
    <s v="Regional Platform"/>
    <s v="X"/>
    <s v="E"/>
    <s v="GBP"/>
    <n v="80366"/>
    <n v="11220.000000000002"/>
    <n v="0"/>
    <n v="0"/>
    <n v="11220.000000000002"/>
    <n v="0"/>
    <n v="0"/>
    <n v="0"/>
    <n v="0"/>
    <n v="0"/>
    <n v="91586"/>
    <s v="GBP"/>
    <n v="82776.98"/>
    <n v="177110.56"/>
    <s v="&gt;5 Years"/>
    <n v="106939.01790607895"/>
    <n v="121868.91090692765"/>
    <n v="110147.18844326133"/>
    <n v="235672.1666773968"/>
    <n v="3.0000000000000082E-2"/>
    <n v="2410.9799999999959"/>
    <n v="14929.893000848693"/>
  </r>
  <r>
    <s v="Employee 438"/>
    <x v="3"/>
    <s v="New York"/>
    <s v="United States of America"/>
    <s v="Americas"/>
    <d v="2016-01-18T00:00:00"/>
    <d v="2022-12-01T00:00:00"/>
    <s v="Client Businesses Platform"/>
    <s v="E"/>
    <s v="K"/>
    <s v="USD"/>
    <n v="145475"/>
    <n v="90695.000000000015"/>
    <n v="0"/>
    <n v="0"/>
    <n v="90695.000000000015"/>
    <n v="0"/>
    <n v="0"/>
    <n v="0"/>
    <n v="0"/>
    <n v="0"/>
    <n v="236170"/>
    <s v="USD"/>
    <n v="151294"/>
    <n v="396910.80000000005"/>
    <s v="&gt;5 Years"/>
    <n v="145475"/>
    <n v="236170"/>
    <n v="151294"/>
    <n v="396910.80000000005"/>
    <n v="0.04"/>
    <n v="5819"/>
    <n v="90695"/>
  </r>
  <r>
    <s v="Employee 439"/>
    <x v="0"/>
    <s v="New York"/>
    <s v="United States of America"/>
    <s v="Americas"/>
    <d v="2016-01-18T00:00:00"/>
    <d v="2022-12-01T00:00:00"/>
    <s v="Investments Platform"/>
    <s v="T"/>
    <s v="B"/>
    <s v="USD"/>
    <n v="203830.00000000006"/>
    <n v="667260.00000000012"/>
    <n v="0"/>
    <n v="0"/>
    <n v="667260.00000000012"/>
    <n v="0"/>
    <n v="0"/>
    <n v="0"/>
    <n v="0"/>
    <n v="0"/>
    <n v="871090.00000000023"/>
    <s v="USD"/>
    <n v="222174.70000000007"/>
    <n v="1171662.8000000003"/>
    <s v="&gt;5 Years"/>
    <n v="203830.00000000006"/>
    <n v="871090.00000000023"/>
    <n v="222174.70000000007"/>
    <n v="1171662.8000000003"/>
    <n v="9.0000000000000038E-2"/>
    <n v="18344.700000000012"/>
    <n v="667260.00000000023"/>
  </r>
  <r>
    <s v="Employee 44"/>
    <x v="3"/>
    <s v="New York"/>
    <s v="United States of America"/>
    <s v="Americas"/>
    <d v="1999-03-23T00:00:00"/>
    <d v="2022-12-01T00:00:00"/>
    <s v="Client Businesses Platform"/>
    <s v="U"/>
    <s v="X"/>
    <s v="USD"/>
    <n v="157080"/>
    <n v="32340"/>
    <n v="0"/>
    <n v="0"/>
    <n v="32340"/>
    <n v="0"/>
    <n v="0"/>
    <n v="0"/>
    <n v="0"/>
    <n v="0"/>
    <n v="189420"/>
    <s v="USD"/>
    <n v="166504.80000000002"/>
    <n v="367290"/>
    <s v="&gt;5 Years"/>
    <n v="157080"/>
    <n v="189420"/>
    <n v="166504.80000000002"/>
    <n v="367290"/>
    <n v="6.0000000000000109E-2"/>
    <n v="9424.8000000000175"/>
    <n v="32340"/>
  </r>
  <r>
    <s v="Employee 440"/>
    <x v="0"/>
    <s v="New York"/>
    <s v="United States of America"/>
    <s v="Americas"/>
    <d v="2016-01-18T00:00:00"/>
    <d v="2022-12-01T00:00:00"/>
    <s v="Operating Platform"/>
    <s v="G"/>
    <s v="P"/>
    <s v="USD"/>
    <n v="229900.00000000006"/>
    <n v="56100"/>
    <n v="0"/>
    <n v="0"/>
    <n v="56100"/>
    <n v="0"/>
    <n v="0"/>
    <n v="0"/>
    <n v="0"/>
    <n v="0"/>
    <n v="286000.00000000006"/>
    <s v="USD"/>
    <n v="264385.00000000006"/>
    <n v="593285"/>
    <s v="&gt;5 Years"/>
    <n v="229900.00000000006"/>
    <n v="286000.00000000006"/>
    <n v="264385.00000000006"/>
    <n v="593285"/>
    <n v="0.14999999999999997"/>
    <n v="34485"/>
    <n v="56100"/>
  </r>
  <r>
    <s v="Employee 441"/>
    <x v="3"/>
    <s v="Edinburgh"/>
    <s v="United Kingdom"/>
    <s v="EMEA"/>
    <d v="2016-01-18T00:00:00"/>
    <d v="2022-12-01T00:00:00"/>
    <s v="Operating Platform"/>
    <s v="G"/>
    <s v="O"/>
    <s v="GBP"/>
    <n v="60121.600000000013"/>
    <n v="12650.000000000002"/>
    <n v="0"/>
    <n v="0"/>
    <n v="12650.000000000002"/>
    <n v="0"/>
    <n v="0"/>
    <n v="0"/>
    <n v="0"/>
    <n v="0"/>
    <n v="72771.60000000002"/>
    <s v="GBP"/>
    <n v="60722.816000000013"/>
    <n v="134222.13200000001"/>
    <s v="&gt;5 Years"/>
    <n v="80000.807044547677"/>
    <n v="96833.529545504542"/>
    <n v="80800.815114993151"/>
    <n v="178602.67995595271"/>
    <n v="9.9999999999999655E-3"/>
    <n v="601.21600000000035"/>
    <n v="16832.722500956865"/>
  </r>
  <r>
    <s v="Employee 442"/>
    <x v="1"/>
    <s v="New York"/>
    <s v="United States of America"/>
    <s v="Americas"/>
    <d v="2016-01-25T00:00:00"/>
    <d v="2022-12-01T00:00:00"/>
    <s v="Corporate and Risk Platform"/>
    <s v="M"/>
    <s v="F"/>
    <s v="USD"/>
    <n v="112200.00000000001"/>
    <n v="16879.5"/>
    <n v="0"/>
    <n v="0"/>
    <n v="16879.5"/>
    <n v="0"/>
    <n v="0"/>
    <n v="0"/>
    <n v="0"/>
    <n v="0"/>
    <n v="129079.50000000001"/>
    <s v="USD"/>
    <n v="115566.00000000001"/>
    <n v="248517.88500000001"/>
    <s v="&gt;5 Years"/>
    <n v="112200.00000000001"/>
    <n v="129079.50000000001"/>
    <n v="115566.00000000001"/>
    <n v="248517.88500000001"/>
    <n v="2.9999999999999995E-2"/>
    <n v="3366"/>
    <n v="16879.5"/>
  </r>
  <r>
    <s v="Employee 443"/>
    <x v="3"/>
    <s v="Seattle"/>
    <s v="United States of America"/>
    <s v="Americas"/>
    <d v="2016-03-01T00:00:00"/>
    <d v="2022-12-01T00:00:00"/>
    <s v="Client Businesses Platform"/>
    <s v="C"/>
    <s v="E"/>
    <s v="USD"/>
    <n v="141680.00000000003"/>
    <n v="14014.000000000002"/>
    <n v="0"/>
    <n v="0"/>
    <n v="14014.000000000002"/>
    <n v="0"/>
    <n v="0"/>
    <n v="0"/>
    <n v="0"/>
    <n v="0"/>
    <n v="155694.00000000003"/>
    <s v="USD"/>
    <n v="153014.40000000005"/>
    <n v="321163.9200000001"/>
    <s v="&gt;5 Years"/>
    <n v="141680.00000000003"/>
    <n v="155694.00000000003"/>
    <n v="153014.40000000005"/>
    <n v="321163.9200000001"/>
    <n v="8.0000000000000154E-2"/>
    <n v="11334.400000000023"/>
    <n v="14014"/>
  </r>
  <r>
    <s v="Employee 444"/>
    <x v="0"/>
    <s v="Tokyo"/>
    <s v="Japan"/>
    <s v="Asia-Pacific"/>
    <d v="2016-03-07T00:00:00"/>
    <d v="2022-12-01T00:00:00"/>
    <s v="Corporate and Risk Platform"/>
    <s v="K"/>
    <s v="I"/>
    <s v="JPY"/>
    <n v="23845711.999999996"/>
    <n v="8085000.0000000009"/>
    <n v="0"/>
    <n v="0"/>
    <n v="8085000.0000000009"/>
    <n v="0"/>
    <n v="0"/>
    <n v="0"/>
    <n v="0"/>
    <n v="0"/>
    <n v="31930711.999999996"/>
    <s v="JPY"/>
    <n v="24799540.479999997"/>
    <n v="58007480.959999993"/>
    <s v="&gt;5 Years"/>
    <n v="219482.82939849969"/>
    <n v="293899.50757052784"/>
    <n v="228262.14257443967"/>
    <n v="533917.63044778863"/>
    <n v="3.9999999999999987E-2"/>
    <n v="953828.48000000045"/>
    <n v="74416.678172028158"/>
  </r>
  <r>
    <s v="Employee 445"/>
    <x v="3"/>
    <s v="Hong Kong"/>
    <s v="Hong Kong"/>
    <s v="Asia-Pacific"/>
    <d v="2016-03-28T00:00:00"/>
    <d v="2022-12-01T00:00:00"/>
    <s v="Corporate and Risk Platform"/>
    <s v="X"/>
    <s v="G"/>
    <s v="HKD"/>
    <n v="1009800.0000000001"/>
    <n v="88110.000000000015"/>
    <n v="0"/>
    <n v="0"/>
    <n v="88110.000000000015"/>
    <n v="0"/>
    <n v="0"/>
    <n v="0"/>
    <n v="0"/>
    <n v="0"/>
    <n v="1097910.0000000002"/>
    <s v="HKD"/>
    <n v="1029996.0000000001"/>
    <n v="2149864.2000000002"/>
    <s v="&gt;5 Years"/>
    <n v="128732.87736720999"/>
    <n v="139965.45196101558"/>
    <n v="131307.53491455418"/>
    <n v="274072.29591479007"/>
    <n v="1.9999999999999938E-2"/>
    <n v="20196"/>
    <n v="11232.574593805592"/>
  </r>
  <r>
    <s v="Employee 446"/>
    <x v="0"/>
    <s v="Munich"/>
    <s v="Germany"/>
    <s v="EMEA"/>
    <d v="2016-04-04T00:00:00"/>
    <d v="2022-12-01T00:00:00"/>
    <s v="Regional Platform"/>
    <s v="I"/>
    <s v="S"/>
    <s v="EUR"/>
    <n v="99970.200000000026"/>
    <n v="0"/>
    <n v="0"/>
    <n v="0"/>
    <n v="0"/>
    <n v="0"/>
    <n v="0"/>
    <n v="0"/>
    <n v="0"/>
    <n v="0"/>
    <n v="99970.200000000026"/>
    <s v="EUR"/>
    <n v="103969.00800000003"/>
    <n v="207938.01600000006"/>
    <s v="&gt;5 Years"/>
    <n v="116695.21445701846"/>
    <n v="116695.21445701846"/>
    <n v="121363.02303529921"/>
    <n v="242726.04607059842"/>
    <n v="4.000000000000007E-2"/>
    <n v="3998.8080000000045"/>
    <n v="0"/>
  </r>
  <r>
    <s v="Employee 447"/>
    <x v="3"/>
    <s v="Princeton"/>
    <s v="United States of America"/>
    <s v="Americas"/>
    <d v="2016-03-07T00:00:00"/>
    <d v="2022-12-01T00:00:00"/>
    <s v="Investments Platform"/>
    <s v="N"/>
    <s v="S"/>
    <s v="USD"/>
    <n v="161095"/>
    <n v="19727.84"/>
    <n v="8077.2000000000007"/>
    <n v="0"/>
    <n v="27805.040000000001"/>
    <n v="0"/>
    <n v="0"/>
    <n v="0"/>
    <n v="0"/>
    <n v="0"/>
    <n v="188900.04"/>
    <s v="USD"/>
    <n v="178815.45"/>
    <n v="379528.80240000004"/>
    <s v="&gt;5 Years"/>
    <n v="161095"/>
    <n v="188900.04"/>
    <n v="178815.45"/>
    <n v="379528.80240000004"/>
    <n v="0.11000000000000007"/>
    <n v="17720.450000000012"/>
    <n v="27805.040000000008"/>
  </r>
  <r>
    <s v="Employee 448"/>
    <x v="0"/>
    <s v="Seattle"/>
    <s v="United States of America"/>
    <s v="Americas"/>
    <d v="2016-03-14T00:00:00"/>
    <d v="2022-12-01T00:00:00"/>
    <s v="Client Businesses Platform"/>
    <s v="L"/>
    <s v="T"/>
    <s v="USD"/>
    <n v="207570.00000000003"/>
    <n v="141570"/>
    <n v="0"/>
    <n v="0"/>
    <n v="141570"/>
    <n v="0"/>
    <n v="0"/>
    <n v="0"/>
    <n v="0"/>
    <n v="0"/>
    <n v="349140"/>
    <s v="USD"/>
    <n v="234554.1"/>
    <n v="629082.29999999993"/>
    <s v="&gt;5 Years"/>
    <n v="207570.00000000003"/>
    <n v="349140"/>
    <n v="234554.1"/>
    <n v="629082.29999999993"/>
    <n v="0.12999999999999987"/>
    <n v="26984.099999999977"/>
    <n v="141569.99999999997"/>
  </r>
  <r>
    <s v="Employee 449"/>
    <x v="0"/>
    <s v="Miami"/>
    <s v="United States of America"/>
    <s v="Americas"/>
    <d v="2016-04-04T00:00:00"/>
    <d v="2022-12-01T00:00:00"/>
    <s v="Investments Platform"/>
    <s v="J"/>
    <s v="Z"/>
    <s v="USD"/>
    <n v="198220.00000000003"/>
    <n v="0"/>
    <n v="587416.92000000004"/>
    <n v="0"/>
    <n v="587416.92000000004"/>
    <n v="0"/>
    <n v="0"/>
    <n v="0"/>
    <n v="0"/>
    <n v="0"/>
    <n v="785636.92"/>
    <s v="USD"/>
    <n v="218042.00000000006"/>
    <n v="436084.00000000012"/>
    <s v="&gt;5 Years"/>
    <n v="198220.00000000003"/>
    <n v="785636.92"/>
    <n v="218042.00000000006"/>
    <n v="436084.00000000012"/>
    <n v="0.10000000000000013"/>
    <n v="19822.000000000029"/>
    <n v="587416.92000000004"/>
  </r>
  <r>
    <s v="Employee 45"/>
    <x v="0"/>
    <s v="London"/>
    <s v="United Kingdom"/>
    <s v="EMEA"/>
    <d v="2008-08-04T00:00:00"/>
    <d v="2022-12-01T00:00:00"/>
    <s v="Investments Platform"/>
    <s v="D"/>
    <s v="O"/>
    <s v="GBP"/>
    <n v="144589.5"/>
    <n v="0"/>
    <n v="3148179.9999999995"/>
    <n v="0"/>
    <n v="3148179.9999999995"/>
    <n v="0"/>
    <n v="0"/>
    <n v="0"/>
    <n v="0"/>
    <n v="0"/>
    <n v="3292769.4999999995"/>
    <s v="GBP"/>
    <n v="150373.08000000002"/>
    <n v="300746.16000000003"/>
    <s v="&gt;5 Years"/>
    <n v="192398.01818593687"/>
    <n v="4381523.7354240678"/>
    <n v="200093.93891337438"/>
    <n v="400187.87782674877"/>
    <n v="4.0000000000000167E-2"/>
    <n v="5783.5800000000163"/>
    <n v="4189125.717238131"/>
  </r>
  <r>
    <s v="Employee 450"/>
    <x v="1"/>
    <s v="Princeton"/>
    <s v="United States of America"/>
    <s v="Americas"/>
    <d v="2016-04-18T00:00:00"/>
    <d v="2022-12-01T00:00:00"/>
    <s v="Operating Platform"/>
    <s v="I"/>
    <s v="B"/>
    <s v="USD"/>
    <n v="113300.00000000001"/>
    <n v="9460"/>
    <n v="0"/>
    <n v="0"/>
    <n v="9460"/>
    <n v="0"/>
    <n v="0"/>
    <n v="0"/>
    <n v="0"/>
    <n v="0"/>
    <n v="122760.00000000001"/>
    <s v="USD"/>
    <n v="116699.00000000001"/>
    <n v="243141.80000000005"/>
    <s v="&gt;5 Years"/>
    <n v="113300.00000000001"/>
    <n v="122760.00000000001"/>
    <n v="116699.00000000001"/>
    <n v="243141.80000000005"/>
    <n v="2.9999999999999995E-2"/>
    <n v="3399"/>
    <n v="9460"/>
  </r>
  <r>
    <s v="Employee 451"/>
    <x v="1"/>
    <s v="San Francisco"/>
    <s v="United States of America"/>
    <s v="Americas"/>
    <d v="2016-05-16T00:00:00"/>
    <d v="2022-12-01T00:00:00"/>
    <s v="Investments Platform"/>
    <s v="V"/>
    <s v="Z"/>
    <s v="USD"/>
    <n v="123200.00000000003"/>
    <n v="20680"/>
    <n v="0"/>
    <n v="0"/>
    <n v="20680"/>
    <n v="0"/>
    <n v="10145"/>
    <n v="0"/>
    <n v="10145"/>
    <n v="0"/>
    <n v="154025.00000000003"/>
    <s v="USD"/>
    <n v="124432.00000000003"/>
    <n v="269750.80000000005"/>
    <s v="&gt;5 Years"/>
    <n v="123200.00000000003"/>
    <n v="154025.00000000003"/>
    <n v="124432.00000000003"/>
    <n v="269750.80000000005"/>
    <n v="9.9999999999999985E-3"/>
    <n v="1232"/>
    <n v="30825"/>
  </r>
  <r>
    <s v="Employee 452"/>
    <x v="7"/>
    <s v="New York"/>
    <s v="United States of America"/>
    <s v="Americas"/>
    <d v="2016-05-09T00:00:00"/>
    <d v="2022-12-01T00:00:00"/>
    <s v="Client Businesses Platform"/>
    <s v="O"/>
    <s v="U"/>
    <s v="USD"/>
    <n v="81300.45"/>
    <n v="10741.500000000002"/>
    <n v="0"/>
    <n v="0"/>
    <n v="10741.500000000002"/>
    <n v="0"/>
    <n v="4822"/>
    <n v="0"/>
    <n v="4822"/>
    <n v="0"/>
    <n v="96863.95"/>
    <s v="USD"/>
    <n v="88617.4905"/>
    <n v="188943.21600000001"/>
    <s v="&gt;5 Years"/>
    <n v="81300.45"/>
    <n v="96863.95"/>
    <n v="88617.4905"/>
    <n v="188943.21600000001"/>
    <n v="9.0000000000000038E-2"/>
    <n v="7317.0405000000028"/>
    <n v="15563.5"/>
  </r>
  <r>
    <s v="Employee 453"/>
    <x v="1"/>
    <s v="San Francisco"/>
    <s v="United States of America"/>
    <s v="Americas"/>
    <d v="2016-04-25T00:00:00"/>
    <d v="2022-12-01T00:00:00"/>
    <s v="ETF and Index Investments Platform"/>
    <s v="I"/>
    <s v="J"/>
    <s v="USD"/>
    <n v="118800.00000000003"/>
    <n v="20680"/>
    <n v="0"/>
    <n v="0"/>
    <n v="20680"/>
    <n v="0"/>
    <n v="0"/>
    <n v="0"/>
    <n v="0"/>
    <n v="0"/>
    <n v="139480.00000000003"/>
    <s v="USD"/>
    <n v="119988.00000000003"/>
    <n v="260862.80000000005"/>
    <s v="&gt;5 Years"/>
    <n v="118800.00000000003"/>
    <n v="139480.00000000003"/>
    <n v="119988.00000000003"/>
    <n v="260862.80000000005"/>
    <n v="9.9999999999999967E-3"/>
    <n v="1188"/>
    <n v="20680"/>
  </r>
  <r>
    <s v="Employee 454"/>
    <x v="3"/>
    <s v="Philadelphia"/>
    <s v="United States of America"/>
    <s v="Americas"/>
    <d v="2016-05-16T00:00:00"/>
    <d v="2022-12-01T00:00:00"/>
    <s v="Investments Platform"/>
    <s v="S"/>
    <s v="Q"/>
    <s v="USD"/>
    <n v="124740.00000000003"/>
    <n v="80025"/>
    <n v="0"/>
    <n v="0"/>
    <n v="80025"/>
    <n v="0"/>
    <n v="0"/>
    <n v="0"/>
    <n v="0"/>
    <n v="0"/>
    <n v="204765.00000000003"/>
    <s v="USD"/>
    <n v="135966.60000000003"/>
    <n v="359160.45000000007"/>
    <s v="&gt;5 Years"/>
    <n v="124740.00000000003"/>
    <n v="204765.00000000003"/>
    <n v="135966.60000000003"/>
    <n v="359160.45000000007"/>
    <n v="9.0000000000000024E-2"/>
    <n v="11226.600000000006"/>
    <n v="80025"/>
  </r>
  <r>
    <s v="Employee 455"/>
    <x v="1"/>
    <s v="San Francisco"/>
    <s v="United States of America"/>
    <s v="Americas"/>
    <d v="2016-06-06T00:00:00"/>
    <d v="2022-12-01T00:00:00"/>
    <s v="Operating Platform"/>
    <s v="P"/>
    <s v="N"/>
    <s v="USD"/>
    <n v="117433.80000000002"/>
    <n v="19188.400000000001"/>
    <n v="0"/>
    <n v="0"/>
    <n v="19188.400000000001"/>
    <n v="0"/>
    <n v="0"/>
    <n v="0"/>
    <n v="0"/>
    <n v="0"/>
    <n v="136622.20000000001"/>
    <s v="USD"/>
    <n v="133874.53200000004"/>
    <n v="289623.84000000008"/>
    <s v="&gt;5 Years"/>
    <n v="117433.80000000002"/>
    <n v="136622.20000000001"/>
    <n v="133874.53200000004"/>
    <n v="289623.84000000008"/>
    <n v="0.14000000000000012"/>
    <n v="16440.732000000018"/>
    <n v="19188.399999999994"/>
  </r>
  <r>
    <s v="Employee 456"/>
    <x v="3"/>
    <s v="Wilmington"/>
    <s v="United States of America"/>
    <s v="Americas"/>
    <d v="2016-06-20T00:00:00"/>
    <d v="2022-12-01T00:00:00"/>
    <s v="Operating Platform"/>
    <s v="K"/>
    <s v="N"/>
    <s v="USD"/>
    <n v="92063.400000000009"/>
    <n v="19025.600000000002"/>
    <n v="0"/>
    <n v="0"/>
    <n v="19025.600000000002"/>
    <n v="0"/>
    <n v="0"/>
    <n v="0"/>
    <n v="0"/>
    <n v="0"/>
    <n v="111089.00000000001"/>
    <s v="USD"/>
    <n v="102190.37400000003"/>
    <n v="225499.16400000005"/>
    <s v="&gt;5 Years"/>
    <n v="92063.400000000009"/>
    <n v="111089.00000000001"/>
    <n v="102190.37400000003"/>
    <n v="225499.16400000005"/>
    <n v="0.11000000000000017"/>
    <n v="10126.974000000017"/>
    <n v="19025.600000000006"/>
  </r>
  <r>
    <s v="Employee 457"/>
    <x v="3"/>
    <s v="Philadelphia"/>
    <s v="United States of America"/>
    <s v="Americas"/>
    <d v="2016-06-13T00:00:00"/>
    <d v="2022-12-01T00:00:00"/>
    <s v="Client Businesses Platform"/>
    <s v="V"/>
    <s v="R"/>
    <s v="USD"/>
    <n v="140415.00000000003"/>
    <n v="79200"/>
    <n v="0"/>
    <n v="0"/>
    <n v="79200"/>
    <n v="0"/>
    <n v="0"/>
    <n v="0"/>
    <n v="0"/>
    <n v="0"/>
    <n v="219615.00000000003"/>
    <s v="USD"/>
    <n v="160073.10000000006"/>
    <n v="410434.20000000013"/>
    <s v="&gt;5 Years"/>
    <n v="140415.00000000003"/>
    <n v="219615.00000000003"/>
    <n v="160073.10000000006"/>
    <n v="410434.20000000013"/>
    <n v="0.14000000000000021"/>
    <n v="19658.100000000035"/>
    <n v="79200"/>
  </r>
  <r>
    <s v="Employee 458"/>
    <x v="1"/>
    <s v="New York"/>
    <s v="United States of America"/>
    <s v="Americas"/>
    <d v="2016-06-02T00:00:00"/>
    <d v="2022-12-01T00:00:00"/>
    <s v="Corporate and Risk Platform"/>
    <s v="W"/>
    <s v="E"/>
    <s v="USD"/>
    <n v="115934.50000000003"/>
    <n v="23529"/>
    <n v="0"/>
    <n v="0"/>
    <n v="23529"/>
    <n v="0"/>
    <n v="0"/>
    <n v="0"/>
    <n v="0"/>
    <n v="0"/>
    <n v="139463.50000000003"/>
    <s v="USD"/>
    <n v="119412.53500000003"/>
    <n v="263059.94000000006"/>
    <s v="&gt;5 Years"/>
    <n v="115934.50000000003"/>
    <n v="139463.50000000003"/>
    <n v="119412.53500000003"/>
    <n v="263059.94000000006"/>
    <n v="3.0000000000000023E-2"/>
    <n v="3478.0350000000035"/>
    <n v="23529"/>
  </r>
  <r>
    <s v="Employee 459"/>
    <x v="1"/>
    <s v="New York"/>
    <s v="United States of America"/>
    <s v="Americas"/>
    <d v="2016-06-02T00:00:00"/>
    <d v="2022-12-01T00:00:00"/>
    <s v="Operating Platform"/>
    <s v="J"/>
    <s v="B"/>
    <s v="USD"/>
    <n v="115228.30000000002"/>
    <n v="31328"/>
    <n v="0"/>
    <n v="0"/>
    <n v="31328"/>
    <n v="0"/>
    <n v="0"/>
    <n v="0"/>
    <n v="0"/>
    <n v="0"/>
    <n v="146556.30000000002"/>
    <s v="USD"/>
    <n v="132512.54500000001"/>
    <n v="301052.29000000004"/>
    <s v="&gt;5 Years"/>
    <n v="115228.30000000002"/>
    <n v="146556.30000000002"/>
    <n v="132512.54500000001"/>
    <n v="301052.29000000004"/>
    <n v="0.14999999999999994"/>
    <n v="17284.244999999995"/>
    <n v="31328"/>
  </r>
  <r>
    <s v="Employee 46"/>
    <x v="1"/>
    <s v="Tokyo"/>
    <s v="Japan"/>
    <s v="Asia-Pacific"/>
    <d v="2008-10-13T00:00:00"/>
    <d v="2022-12-01T00:00:00"/>
    <s v="Operating Platform"/>
    <s v="P"/>
    <s v="B"/>
    <s v="JPY"/>
    <n v="11827200.000000002"/>
    <n v="2269630"/>
    <n v="0"/>
    <n v="0"/>
    <n v="2269630"/>
    <n v="0"/>
    <n v="0"/>
    <n v="0"/>
    <n v="0"/>
    <n v="0"/>
    <n v="14096830.000000002"/>
    <s v="JPY"/>
    <n v="12536832.000000002"/>
    <n v="27479471.800000004"/>
    <s v="&gt;5 Years"/>
    <n v="108860.96921165266"/>
    <n v="129751.30010584935"/>
    <n v="115392.62736435181"/>
    <n v="252929.00547655212"/>
    <n v="5.9999999999999915E-2"/>
    <n v="709632"/>
    <n v="20890.330894196697"/>
  </r>
  <r>
    <s v="Employee 460"/>
    <x v="1"/>
    <s v="New York"/>
    <s v="United States of America"/>
    <s v="Americas"/>
    <d v="2016-06-02T00:00:00"/>
    <d v="2022-12-01T00:00:00"/>
    <s v="Investments Platform"/>
    <s v="T"/>
    <s v="D"/>
    <s v="USD"/>
    <n v="121192.5"/>
    <n v="53130.000000000007"/>
    <n v="0"/>
    <n v="0"/>
    <n v="53130.000000000007"/>
    <n v="0"/>
    <n v="0"/>
    <n v="0"/>
    <n v="0"/>
    <n v="0"/>
    <n v="174322.5"/>
    <s v="USD"/>
    <n v="128464.05"/>
    <n v="313245.90000000002"/>
    <s v="&gt;5 Years"/>
    <n v="121192.5"/>
    <n v="174322.5"/>
    <n v="128464.05"/>
    <n v="313245.90000000002"/>
    <n v="6.0000000000000026E-2"/>
    <n v="7271.5500000000029"/>
    <n v="53130"/>
  </r>
  <r>
    <s v="Employee 461"/>
    <x v="3"/>
    <s v="New York"/>
    <s v="United States of America"/>
    <s v="Americas"/>
    <d v="2016-06-02T00:00:00"/>
    <d v="2022-12-01T00:00:00"/>
    <s v="Investments Platform"/>
    <s v="I"/>
    <s v="V"/>
    <s v="USD"/>
    <n v="151580"/>
    <n v="198000.00000000003"/>
    <n v="78400.000000000015"/>
    <n v="0"/>
    <n v="276400.00000000006"/>
    <n v="0"/>
    <n v="0"/>
    <n v="0"/>
    <n v="0"/>
    <n v="0"/>
    <n v="427980.00000000006"/>
    <s v="USD"/>
    <n v="172801.2"/>
    <n v="571322.4"/>
    <s v="&gt;5 Years"/>
    <n v="151580"/>
    <n v="427980.00000000006"/>
    <n v="172801.2"/>
    <n v="571322.4"/>
    <n v="0.14000000000000007"/>
    <n v="21221.200000000012"/>
    <n v="276400.00000000006"/>
  </r>
  <r>
    <s v="Employee 462"/>
    <x v="3"/>
    <s v="Princeton"/>
    <s v="United States of America"/>
    <s v="Americas"/>
    <d v="2016-06-02T00:00:00"/>
    <d v="2022-12-01T00:00:00"/>
    <s v="Investments Platform"/>
    <s v="A"/>
    <s v="N"/>
    <s v="USD"/>
    <n v="145200"/>
    <n v="48015.000000000007"/>
    <n v="0"/>
    <n v="0"/>
    <n v="48015.000000000007"/>
    <n v="0"/>
    <n v="0"/>
    <n v="0"/>
    <n v="0"/>
    <n v="0"/>
    <n v="193215"/>
    <s v="USD"/>
    <n v="165528.00000000003"/>
    <n v="385793.10000000009"/>
    <s v="&gt;5 Years"/>
    <n v="145200"/>
    <n v="193215"/>
    <n v="165528.00000000003"/>
    <n v="385793.10000000009"/>
    <n v="0.14000000000000021"/>
    <n v="20328.000000000029"/>
    <n v="48015"/>
  </r>
  <r>
    <s v="Employee 463"/>
    <x v="0"/>
    <s v="New York"/>
    <s v="United States of America"/>
    <s v="Americas"/>
    <d v="2016-06-13T00:00:00"/>
    <d v="2022-12-01T00:00:00"/>
    <s v="Operating Platform"/>
    <s v="R"/>
    <s v="Z"/>
    <s v="USD"/>
    <n v="209880.00000000003"/>
    <n v="91047.000000000015"/>
    <n v="0"/>
    <n v="0"/>
    <n v="91047.000000000015"/>
    <n v="0"/>
    <n v="0"/>
    <n v="0"/>
    <n v="0"/>
    <n v="0"/>
    <n v="300927.00000000006"/>
    <s v="USD"/>
    <n v="230868.00000000006"/>
    <n v="561887.70000000019"/>
    <s v="&gt;5 Years"/>
    <n v="209880.00000000003"/>
    <n v="300927.00000000006"/>
    <n v="230868.00000000006"/>
    <n v="561887.70000000019"/>
    <n v="0.10000000000000013"/>
    <n v="20988.000000000029"/>
    <n v="91047.000000000029"/>
  </r>
  <r>
    <s v="Employee 464"/>
    <x v="3"/>
    <s v="New York"/>
    <s v="United States of America"/>
    <s v="Americas"/>
    <d v="2016-06-02T00:00:00"/>
    <d v="2022-12-01T00:00:00"/>
    <s v="Operating Platform"/>
    <s v="V"/>
    <s v="Q"/>
    <s v="USD"/>
    <n v="163317"/>
    <n v="35640"/>
    <n v="0"/>
    <n v="0"/>
    <n v="35640"/>
    <n v="0"/>
    <n v="0"/>
    <n v="0"/>
    <n v="0"/>
    <n v="0"/>
    <n v="198957"/>
    <s v="USD"/>
    <n v="174749.19"/>
    <n v="387633.18000000005"/>
    <s v="&gt;5 Years"/>
    <n v="163317"/>
    <n v="198957"/>
    <n v="174749.19"/>
    <n v="387633.18000000005"/>
    <n v="7.0000000000000021E-2"/>
    <n v="11432.190000000002"/>
    <n v="35640"/>
  </r>
  <r>
    <s v="Employee 465"/>
    <x v="3"/>
    <s v="Singapore"/>
    <s v="Singapore"/>
    <s v="Asia-Pacific"/>
    <d v="2016-06-02T00:00:00"/>
    <d v="2022-12-01T00:00:00"/>
    <s v="Operating Platform"/>
    <s v="L"/>
    <s v="Z"/>
    <s v="SGD"/>
    <n v="184563.5"/>
    <n v="21527.000000000004"/>
    <n v="0"/>
    <n v="0"/>
    <n v="21527.000000000004"/>
    <n v="0"/>
    <n v="0"/>
    <n v="0"/>
    <n v="0"/>
    <n v="0"/>
    <n v="206090.5"/>
    <s v="SGD"/>
    <n v="201174.21500000003"/>
    <n v="425812.86000000004"/>
    <s v="&gt;5 Years"/>
    <n v="137996.56061908856"/>
    <n v="154092.11559310628"/>
    <n v="150416.25107480655"/>
    <n v="318376.6570712924"/>
    <n v="9.0000000000000177E-2"/>
    <n v="16610.715000000026"/>
    <n v="16095.554974017723"/>
  </r>
  <r>
    <s v="Employee 466"/>
    <x v="1"/>
    <s v="San Francisco"/>
    <s v="United States of America"/>
    <s v="Americas"/>
    <d v="2016-06-02T00:00:00"/>
    <d v="2022-12-01T00:00:00"/>
    <s v="Client Businesses Platform"/>
    <s v="S"/>
    <s v="T"/>
    <s v="USD"/>
    <n v="121512.60000000003"/>
    <n v="22011.000000000004"/>
    <n v="0"/>
    <n v="0"/>
    <n v="22011.000000000004"/>
    <n v="0"/>
    <n v="19921"/>
    <n v="0"/>
    <n v="19921"/>
    <n v="0"/>
    <n v="163444.60000000003"/>
    <s v="USD"/>
    <n v="127588.23000000004"/>
    <n v="278288.01000000013"/>
    <s v="&gt;5 Years"/>
    <n v="121512.60000000003"/>
    <n v="163444.60000000003"/>
    <n v="127588.23000000004"/>
    <n v="278288.01000000013"/>
    <n v="5.0000000000000024E-2"/>
    <n v="6075.6300000000047"/>
    <n v="41932"/>
  </r>
  <r>
    <s v="Employee 467"/>
    <x v="0"/>
    <s v="Zurich"/>
    <s v="Switzerland"/>
    <s v="EMEA"/>
    <d v="2016-06-02T00:00:00"/>
    <d v="2022-12-01T00:00:00"/>
    <s v="Regional Platform"/>
    <s v="A"/>
    <s v="X"/>
    <s v="CHF"/>
    <n v="242000.00000000006"/>
    <n v="165165.00000000003"/>
    <n v="0"/>
    <n v="0"/>
    <n v="165165.00000000003"/>
    <n v="0"/>
    <n v="0"/>
    <n v="0"/>
    <n v="0"/>
    <n v="0"/>
    <n v="407165.00000000012"/>
    <s v="CHF"/>
    <n v="249260.00000000006"/>
    <n v="668639.95000000019"/>
    <s v="&gt;5 Years"/>
    <n v="246160.1057878141"/>
    <n v="414164.37798799726"/>
    <n v="253544.90896144853"/>
    <n v="680134.21828908578"/>
    <n v="3.0000000000000016E-2"/>
    <n v="7260"/>
    <n v="168004.27220018316"/>
  </r>
  <r>
    <s v="Employee 468"/>
    <x v="3"/>
    <s v="New York"/>
    <s v="United States of America"/>
    <s v="Americas"/>
    <d v="2016-06-02T00:00:00"/>
    <d v="2022-12-01T00:00:00"/>
    <s v="Investments Platform"/>
    <s v="D"/>
    <s v="G"/>
    <s v="USD"/>
    <n v="114444.00000000001"/>
    <n v="68068"/>
    <n v="0"/>
    <n v="0"/>
    <n v="68068"/>
    <n v="0"/>
    <n v="0"/>
    <n v="0"/>
    <n v="0"/>
    <n v="0"/>
    <n v="182512"/>
    <s v="USD"/>
    <n v="129321.72"/>
    <n v="335560.28"/>
    <s v="&gt;5 Years"/>
    <n v="114444.00000000001"/>
    <n v="182512"/>
    <n v="129321.72"/>
    <n v="335560.28"/>
    <n v="0.12999999999999987"/>
    <n v="14877.719999999987"/>
    <n v="68067.999999999985"/>
  </r>
  <r>
    <s v="Employee 469"/>
    <x v="5"/>
    <s v="New York"/>
    <s v="United States of America"/>
    <s v="Americas"/>
    <d v="2016-06-20T00:00:00"/>
    <d v="2022-12-01T00:00:00"/>
    <s v="Operating Platform"/>
    <s v="I"/>
    <s v="B"/>
    <s v="USD"/>
    <n v="100122.00000000003"/>
    <n v="36223"/>
    <n v="0"/>
    <n v="0"/>
    <n v="36223"/>
    <n v="0"/>
    <n v="9660"/>
    <n v="0"/>
    <n v="9660"/>
    <n v="0"/>
    <n v="146005.00000000003"/>
    <s v="USD"/>
    <n v="112136.64000000004"/>
    <n v="264843.0400000001"/>
    <s v="&gt;5 Years"/>
    <n v="100122.00000000003"/>
    <n v="146005.00000000003"/>
    <n v="112136.64000000004"/>
    <n v="264843.0400000001"/>
    <n v="0.12000000000000011"/>
    <n v="12014.640000000014"/>
    <n v="45883"/>
  </r>
  <r>
    <s v="Employee 47"/>
    <x v="3"/>
    <s v="Chicago"/>
    <s v="United States of America"/>
    <s v="Americas"/>
    <d v="2008-10-20T00:00:00"/>
    <d v="2022-12-01T00:00:00"/>
    <s v="Investments Platform"/>
    <s v="P"/>
    <s v="O"/>
    <s v="USD"/>
    <n v="140415.00000000003"/>
    <n v="0"/>
    <n v="84704.4"/>
    <n v="0"/>
    <n v="84704.4"/>
    <n v="0"/>
    <n v="0"/>
    <n v="0"/>
    <n v="0"/>
    <n v="0"/>
    <n v="225119.40000000002"/>
    <s v="USD"/>
    <n v="154456.50000000006"/>
    <n v="308913.00000000012"/>
    <s v="&gt;5 Years"/>
    <n v="140415.00000000003"/>
    <n v="225119.40000000002"/>
    <n v="154456.50000000006"/>
    <n v="308913.00000000012"/>
    <n v="0.10000000000000019"/>
    <n v="14041.500000000029"/>
    <n v="84704.4"/>
  </r>
  <r>
    <s v="Employee 470"/>
    <x v="1"/>
    <s v="Princeton"/>
    <s v="United States of America"/>
    <s v="Americas"/>
    <d v="2016-06-20T00:00:00"/>
    <d v="2022-12-01T00:00:00"/>
    <s v="Investments Platform"/>
    <s v="X"/>
    <s v="Q"/>
    <s v="USD"/>
    <n v="118085"/>
    <n v="10565.500000000002"/>
    <n v="0"/>
    <n v="0"/>
    <n v="10565.500000000002"/>
    <n v="0"/>
    <n v="0"/>
    <n v="0"/>
    <n v="0"/>
    <n v="0"/>
    <n v="128650.5"/>
    <s v="USD"/>
    <n v="120446.7"/>
    <n v="251670.21000000002"/>
    <s v="&gt;5 Years"/>
    <n v="118085"/>
    <n v="128650.5"/>
    <n v="120446.7"/>
    <n v="251670.21000000002"/>
    <n v="1.9999999999999976E-2"/>
    <n v="2361.6999999999971"/>
    <n v="10565.5"/>
  </r>
  <r>
    <s v="Employee 471"/>
    <x v="3"/>
    <s v="Gurgaon"/>
    <s v="India"/>
    <s v="Asia-Pacific"/>
    <d v="2016-06-20T00:00:00"/>
    <d v="2022-12-01T00:00:00"/>
    <s v="Operating Platform"/>
    <s v="L"/>
    <s v="W"/>
    <s v="INR"/>
    <n v="4599100"/>
    <n v="881100.00000000012"/>
    <n v="0"/>
    <n v="0"/>
    <n v="881100.00000000012"/>
    <n v="0"/>
    <n v="0"/>
    <n v="0"/>
    <n v="0"/>
    <n v="0"/>
    <n v="5480200"/>
    <s v="INR"/>
    <n v="4829055"/>
    <n v="10583265"/>
    <s v="&gt;5 Years"/>
    <n v="68152.483977327458"/>
    <n v="81209.202385803728"/>
    <n v="71560.108176193826"/>
    <n v="156829.77068128774"/>
    <n v="4.9999999999999926E-2"/>
    <n v="229955"/>
    <n v="13056.71840847627"/>
  </r>
  <r>
    <s v="Employee 472"/>
    <x v="0"/>
    <s v="Philadelphia"/>
    <s v="United States of America"/>
    <s v="Americas"/>
    <d v="2016-06-20T00:00:00"/>
    <d v="2022-12-01T00:00:00"/>
    <s v="Operating Platform"/>
    <s v="O"/>
    <s v="D"/>
    <s v="USD"/>
    <n v="160346.99999999997"/>
    <n v="45045.000000000007"/>
    <n v="0"/>
    <n v="0"/>
    <n v="45045.000000000007"/>
    <n v="0"/>
    <n v="0"/>
    <n v="0"/>
    <n v="0"/>
    <n v="0"/>
    <n v="205391.99999999997"/>
    <s v="USD"/>
    <n v="179588.63999999998"/>
    <n v="409627.68"/>
    <s v="&gt;5 Years"/>
    <n v="160346.99999999997"/>
    <n v="205391.99999999997"/>
    <n v="179588.63999999998"/>
    <n v="409627.68"/>
    <n v="0.12000000000000011"/>
    <n v="19241.640000000014"/>
    <n v="45045"/>
  </r>
  <r>
    <s v="Employee 473"/>
    <x v="5"/>
    <s v="New York"/>
    <s v="United States of America"/>
    <s v="Americas"/>
    <d v="2016-06-06T00:00:00"/>
    <d v="2022-12-01T00:00:00"/>
    <s v="Corporate and Risk Platform"/>
    <s v="S"/>
    <s v="M"/>
    <s v="USD"/>
    <n v="115555.00000000003"/>
    <n v="40040"/>
    <n v="0"/>
    <n v="0"/>
    <n v="40040"/>
    <n v="0"/>
    <n v="0"/>
    <n v="0"/>
    <n v="0"/>
    <n v="0"/>
    <n v="155595.00000000003"/>
    <s v="USD"/>
    <n v="127110.50000000004"/>
    <n v="298265.00000000006"/>
    <s v="&gt;5 Years"/>
    <n v="115555.00000000003"/>
    <n v="155595.00000000003"/>
    <n v="127110.50000000004"/>
    <n v="298265.00000000006"/>
    <n v="0.1000000000000001"/>
    <n v="11555.500000000015"/>
    <n v="40040"/>
  </r>
  <r>
    <s v="Employee 474"/>
    <x v="7"/>
    <s v="London"/>
    <s v="United Kingdom"/>
    <s v="EMEA"/>
    <d v="2016-08-16T00:00:00"/>
    <d v="2022-12-01T00:00:00"/>
    <s v="Investments Platform"/>
    <s v="G"/>
    <s v="E"/>
    <s v="GBP"/>
    <n v="42372"/>
    <n v="14960"/>
    <n v="0"/>
    <n v="0"/>
    <n v="14960"/>
    <n v="0"/>
    <n v="0"/>
    <n v="0"/>
    <n v="0"/>
    <n v="0"/>
    <n v="57332"/>
    <s v="GBP"/>
    <n v="48304.08"/>
    <n v="113662.56"/>
    <s v="&gt;5 Years"/>
    <n v="56382.30180320506"/>
    <n v="76288.825804336651"/>
    <n v="64275.824055653771"/>
    <n v="151245.08547259754"/>
    <n v="0.14000000000000004"/>
    <n v="5932.0800000000017"/>
    <n v="19906.524001131591"/>
  </r>
  <r>
    <s v="Employee 475"/>
    <x v="6"/>
    <s v="New York"/>
    <s v="United States of America"/>
    <s v="Americas"/>
    <d v="2016-07-05T00:00:00"/>
    <d v="2022-12-01T00:00:00"/>
    <s v="Operating Platform"/>
    <s v="B"/>
    <s v="J"/>
    <s v="USD"/>
    <n v="117040.00000000003"/>
    <n v="20240"/>
    <n v="0"/>
    <n v="0"/>
    <n v="20240"/>
    <n v="0"/>
    <n v="0"/>
    <n v="0"/>
    <n v="0"/>
    <n v="0"/>
    <n v="137280.00000000003"/>
    <s v="USD"/>
    <n v="121721.60000000003"/>
    <n v="264492.80000000005"/>
    <s v="&gt;5 Years"/>
    <n v="117040.00000000003"/>
    <n v="137280.00000000003"/>
    <n v="121721.60000000003"/>
    <n v="264492.80000000005"/>
    <n v="4.0000000000000042E-2"/>
    <n v="4681.6000000000058"/>
    <n v="20240"/>
  </r>
  <r>
    <s v="Employee 476"/>
    <x v="3"/>
    <s v="Seattle"/>
    <s v="United States of America"/>
    <s v="Americas"/>
    <d v="2016-06-15T00:00:00"/>
    <d v="2022-12-01T00:00:00"/>
    <s v="Investments Platform"/>
    <s v="U"/>
    <s v="C"/>
    <s v="USD"/>
    <n v="110937.75"/>
    <n v="52800.000000000007"/>
    <n v="16200.000000000002"/>
    <n v="0"/>
    <n v="69000.000000000015"/>
    <n v="0"/>
    <n v="0"/>
    <n v="0"/>
    <n v="0"/>
    <n v="0"/>
    <n v="179937.75"/>
    <s v="USD"/>
    <n v="113156.505"/>
    <n v="280169.01"/>
    <s v="&gt;5 Years"/>
    <n v="110937.75"/>
    <n v="179937.75"/>
    <n v="113156.505"/>
    <n v="280169.01"/>
    <n v="2.0000000000000042E-2"/>
    <n v="2218.7550000000047"/>
    <n v="69000"/>
  </r>
  <r>
    <s v="Employee 477"/>
    <x v="7"/>
    <s v="Raleigh"/>
    <s v="United States of America"/>
    <s v="Americas"/>
    <d v="2016-06-27T00:00:00"/>
    <d v="2022-12-01T00:00:00"/>
    <s v="Investments Platform"/>
    <s v="V"/>
    <s v="J"/>
    <s v="USD"/>
    <n v="106996.67000000003"/>
    <n v="14212"/>
    <n v="0"/>
    <n v="0"/>
    <n v="14212"/>
    <n v="0"/>
    <n v="9751"/>
    <n v="0"/>
    <n v="9751"/>
    <n v="0"/>
    <n v="130959.67000000003"/>
    <s v="USD"/>
    <n v="121976.20380000005"/>
    <n v="260154.08760000009"/>
    <s v="&gt;5 Years"/>
    <n v="106996.67000000003"/>
    <n v="130959.67000000003"/>
    <n v="121976.20380000005"/>
    <n v="260154.08760000009"/>
    <n v="0.14000000000000015"/>
    <n v="14979.533800000019"/>
    <n v="23963"/>
  </r>
  <r>
    <s v="Employee 478"/>
    <x v="3"/>
    <s v="Princeton"/>
    <s v="United States of America"/>
    <s v="Americas"/>
    <d v="2016-08-08T00:00:00"/>
    <d v="2022-12-01T00:00:00"/>
    <s v="Regional Platform"/>
    <s v="U"/>
    <s v="X"/>
    <s v="USD"/>
    <n v="99990.000000000015"/>
    <n v="81840"/>
    <n v="0"/>
    <n v="0"/>
    <n v="81840"/>
    <n v="0"/>
    <n v="0"/>
    <n v="0"/>
    <n v="0"/>
    <n v="0"/>
    <n v="181830"/>
    <s v="USD"/>
    <n v="103989.60000000002"/>
    <n v="293092.80000000005"/>
    <s v="&gt;5 Years"/>
    <n v="99990.000000000015"/>
    <n v="181830"/>
    <n v="103989.60000000002"/>
    <n v="293092.80000000005"/>
    <n v="4.0000000000000049E-2"/>
    <n v="3999.6000000000058"/>
    <n v="81839.999999999985"/>
  </r>
  <r>
    <s v="Employee 479"/>
    <x v="1"/>
    <s v="New York"/>
    <s v="United States of America"/>
    <s v="Americas"/>
    <d v="2016-07-18T00:00:00"/>
    <d v="2022-12-01T00:00:00"/>
    <s v="Investments Platform"/>
    <s v="G"/>
    <s v="T"/>
    <s v="USD"/>
    <n v="106590.00000000001"/>
    <n v="27527.500000000004"/>
    <n v="0"/>
    <n v="0"/>
    <n v="27527.500000000004"/>
    <n v="0"/>
    <n v="0"/>
    <n v="0"/>
    <n v="0"/>
    <n v="0"/>
    <n v="134117.50000000003"/>
    <s v="USD"/>
    <n v="110853.60000000002"/>
    <n v="250335.80000000005"/>
    <s v="&gt;5 Years"/>
    <n v="106590.00000000001"/>
    <n v="134117.50000000003"/>
    <n v="110853.60000000002"/>
    <n v="250335.80000000005"/>
    <n v="4.0000000000000049E-2"/>
    <n v="4263.6000000000058"/>
    <n v="27527.500000000015"/>
  </r>
  <r>
    <s v="Employee 48"/>
    <x v="3"/>
    <s v="Taipei"/>
    <s v="Taiwan"/>
    <s v="Asia-Pacific"/>
    <d v="1999-06-14T00:00:00"/>
    <d v="2022-12-01T00:00:00"/>
    <s v="Corporate and Risk Platform"/>
    <s v="M"/>
    <s v="J"/>
    <s v="TWD"/>
    <n v="3901590.0000000005"/>
    <n v="1081410"/>
    <n v="0"/>
    <n v="0"/>
    <n v="1081410"/>
    <n v="0"/>
    <n v="0"/>
    <n v="0"/>
    <n v="0"/>
    <n v="0"/>
    <n v="4983000"/>
    <s v="TWD"/>
    <n v="4252733.1000000006"/>
    <n v="9684203.1000000015"/>
    <s v="&gt;5 Years"/>
    <n v="130220.11581529632"/>
    <n v="166313.43557565543"/>
    <n v="141939.92623867298"/>
    <n v="323221.57101613743"/>
    <n v="8.9999999999999969E-2"/>
    <n v="351143.10000000009"/>
    <n v="36093.319760359111"/>
  </r>
  <r>
    <s v="Employee 480"/>
    <x v="3"/>
    <s v="Wilmington"/>
    <s v="United States of America"/>
    <s v="Americas"/>
    <d v="2016-07-18T00:00:00"/>
    <d v="2022-12-01T00:00:00"/>
    <s v="Operating Platform"/>
    <s v="S"/>
    <s v="Z"/>
    <s v="USD"/>
    <n v="130451.20000000003"/>
    <n v="28422.900000000005"/>
    <n v="0"/>
    <n v="0"/>
    <n v="28422.900000000005"/>
    <n v="0"/>
    <n v="0"/>
    <n v="0"/>
    <n v="0"/>
    <n v="0"/>
    <n v="158874.10000000003"/>
    <s v="USD"/>
    <n v="139582.78400000004"/>
    <n v="309578.07100000011"/>
    <s v="&gt;5 Years"/>
    <n v="130451.20000000003"/>
    <n v="158874.10000000003"/>
    <n v="139582.78400000004"/>
    <n v="309578.07100000011"/>
    <n v="7.0000000000000118E-2"/>
    <n v="9131.5840000000171"/>
    <n v="28422.900000000009"/>
  </r>
  <r>
    <s v="Employee 481"/>
    <x v="3"/>
    <s v="Princeton"/>
    <s v="United States of America"/>
    <s v="Americas"/>
    <d v="2016-09-19T00:00:00"/>
    <d v="2022-12-01T00:00:00"/>
    <s v="Investments Platform"/>
    <s v="Q"/>
    <s v="R"/>
    <s v="USD"/>
    <n v="169070"/>
    <n v="0"/>
    <n v="132344.18"/>
    <n v="0"/>
    <n v="132344.18"/>
    <n v="0"/>
    <n v="0"/>
    <n v="0"/>
    <n v="0"/>
    <n v="0"/>
    <n v="301414.18"/>
    <s v="USD"/>
    <n v="185977.00000000003"/>
    <n v="371954.00000000006"/>
    <s v="&gt;5 Years"/>
    <n v="169070"/>
    <n v="301414.18"/>
    <n v="185977.00000000003"/>
    <n v="371954.00000000006"/>
    <n v="0.10000000000000017"/>
    <n v="16907.000000000029"/>
    <n v="132344.18"/>
  </r>
  <r>
    <s v="Employee 482"/>
    <x v="3"/>
    <s v="Princeton"/>
    <s v="United States of America"/>
    <s v="Americas"/>
    <d v="2016-07-31T00:00:00"/>
    <d v="2022-12-01T00:00:00"/>
    <s v="Operating Platform"/>
    <s v="H"/>
    <s v="V"/>
    <s v="USD"/>
    <n v="143711.70000000004"/>
    <n v="29524"/>
    <n v="0"/>
    <n v="0"/>
    <n v="29524"/>
    <n v="0"/>
    <n v="0"/>
    <n v="0"/>
    <n v="0"/>
    <n v="0"/>
    <n v="173235.70000000004"/>
    <s v="USD"/>
    <n v="165268.45500000005"/>
    <n v="364489.51000000013"/>
    <s v="&gt;5 Years"/>
    <n v="143711.70000000004"/>
    <n v="173235.70000000004"/>
    <n v="165268.45500000005"/>
    <n v="364489.51000000013"/>
    <n v="0.15"/>
    <n v="21556.755000000005"/>
    <n v="29524"/>
  </r>
  <r>
    <s v="Employee 483"/>
    <x v="0"/>
    <s v="Edinburgh"/>
    <s v="United Kingdom"/>
    <s v="EMEA"/>
    <d v="2016-07-31T00:00:00"/>
    <d v="2022-12-01T00:00:00"/>
    <s v="Operating Platform"/>
    <s v="D"/>
    <s v="I"/>
    <s v="GBP"/>
    <n v="100139.60000000002"/>
    <n v="33440"/>
    <n v="0"/>
    <n v="0"/>
    <n v="33440"/>
    <n v="0"/>
    <n v="0"/>
    <n v="0"/>
    <n v="0"/>
    <n v="0"/>
    <n v="133579.60000000003"/>
    <s v="GBP"/>
    <n v="115160.54000000001"/>
    <n v="268777.08"/>
    <s v="&gt;5 Years"/>
    <n v="133250.75874757467"/>
    <n v="177747.69475010413"/>
    <n v="153238.37255971087"/>
    <n v="357648.2215223306"/>
    <n v="0.15000000000000002"/>
    <n v="15020.939999999988"/>
    <n v="44496.936002529459"/>
  </r>
  <r>
    <s v="Employee 484"/>
    <x v="1"/>
    <s v="Princeton"/>
    <s v="United States of America"/>
    <s v="Americas"/>
    <d v="2016-07-31T00:00:00"/>
    <d v="2022-12-01T00:00:00"/>
    <s v="Investments Platform"/>
    <s v="I"/>
    <s v="S"/>
    <s v="USD"/>
    <n v="109109.00000000003"/>
    <n v="32666.304"/>
    <n v="12838.260000000002"/>
    <n v="0"/>
    <n v="45504.563999999998"/>
    <n v="0"/>
    <n v="0"/>
    <n v="0"/>
    <n v="0"/>
    <n v="0"/>
    <n v="154613.56400000001"/>
    <s v="USD"/>
    <n v="114564.45000000004"/>
    <n v="263428.5192000001"/>
    <s v="&gt;5 Years"/>
    <n v="109109.00000000003"/>
    <n v="154613.56400000001"/>
    <n v="114564.45000000004"/>
    <n v="263428.5192000001"/>
    <n v="5.0000000000000093E-2"/>
    <n v="5455.4500000000116"/>
    <n v="45504.563999999984"/>
  </r>
  <r>
    <s v="Employee 485"/>
    <x v="3"/>
    <s v="Edinburgh"/>
    <s v="United Kingdom"/>
    <s v="EMEA"/>
    <d v="2016-08-01T00:00:00"/>
    <d v="2022-12-01T00:00:00"/>
    <s v="Operating Platform"/>
    <s v="Z"/>
    <s v="I"/>
    <s v="GBP"/>
    <n v="67320"/>
    <n v="15840"/>
    <n v="0"/>
    <n v="0"/>
    <n v="15840"/>
    <n v="0"/>
    <n v="0"/>
    <n v="0"/>
    <n v="0"/>
    <n v="0"/>
    <n v="83160"/>
    <s v="GBP"/>
    <n v="76744.800000000003"/>
    <n v="171547.2"/>
    <s v="&gt;5 Years"/>
    <n v="89579.358005092145"/>
    <n v="110656.8540062903"/>
    <n v="102120.46812580506"/>
    <n v="228269.28169297602"/>
    <n v="0.14000000000000012"/>
    <n v="9424.8000000000029"/>
    <n v="21077.49600119816"/>
  </r>
  <r>
    <s v="Employee 486"/>
    <x v="4"/>
    <s v="Princeton"/>
    <s v="United States of America"/>
    <s v="Americas"/>
    <d v="2016-08-01T00:00:00"/>
    <d v="2022-12-01T00:00:00"/>
    <s v="Investments Platform"/>
    <s v="J"/>
    <s v="A"/>
    <s v="USD"/>
    <n v="209880.00000000003"/>
    <n v="285560"/>
    <n v="0"/>
    <n v="0"/>
    <n v="285560"/>
    <n v="0"/>
    <n v="0"/>
    <n v="0"/>
    <n v="0"/>
    <n v="0"/>
    <n v="495440"/>
    <s v="USD"/>
    <n v="237164.40000000002"/>
    <n v="797011.6"/>
    <s v="&gt;5 Years"/>
    <n v="209880.00000000003"/>
    <n v="495440"/>
    <n v="237164.40000000002"/>
    <n v="797011.6"/>
    <n v="0.12999999999999995"/>
    <n v="27284.399999999994"/>
    <n v="285560"/>
  </r>
  <r>
    <s v="Employee 487"/>
    <x v="3"/>
    <s v="Gurgaon"/>
    <s v="India"/>
    <s v="Asia-Pacific"/>
    <d v="2016-08-01T00:00:00"/>
    <d v="2022-12-01T00:00:00"/>
    <s v="Operating Platform"/>
    <s v="I"/>
    <s v="W"/>
    <s v="INR"/>
    <n v="3025000.0000000005"/>
    <n v="470580"/>
    <n v="0"/>
    <n v="0"/>
    <n v="470580"/>
    <n v="0"/>
    <n v="0"/>
    <n v="6944"/>
    <n v="6944"/>
    <n v="0"/>
    <n v="3502524.0000000005"/>
    <s v="INR"/>
    <n v="3115750.0000000005"/>
    <n v="6716197.4000000004"/>
    <s v="&gt;5 Years"/>
    <n v="44826.436483532772"/>
    <n v="51902.700700181536"/>
    <n v="46171.229578038758"/>
    <n v="99525.0235246175"/>
    <n v="3.0000000000000044E-2"/>
    <n v="90750"/>
    <n v="7076.264216648764"/>
  </r>
  <r>
    <s v="Employee 488"/>
    <x v="0"/>
    <s v="London"/>
    <s v="United Kingdom"/>
    <s v="EMEA"/>
    <d v="2016-08-01T00:00:00"/>
    <d v="2022-12-01T00:00:00"/>
    <s v="Regional Platform"/>
    <s v="F"/>
    <s v="S"/>
    <s v="GBP"/>
    <n v="139150"/>
    <n v="46354.000000000007"/>
    <n v="0"/>
    <n v="0"/>
    <n v="46354.000000000007"/>
    <n v="0"/>
    <n v="0"/>
    <n v="0"/>
    <n v="0"/>
    <n v="0"/>
    <n v="185504"/>
    <s v="GBP"/>
    <n v="140541.5"/>
    <n v="327900.54000000004"/>
    <s v="&gt;5 Years"/>
    <n v="185159.94751052544"/>
    <n v="246840.89761403171"/>
    <n v="187011.5469856307"/>
    <n v="436320.85357580276"/>
    <n v="1.0000000000000052E-2"/>
    <n v="1391.5"/>
    <n v="61680.950103506271"/>
  </r>
  <r>
    <s v="Employee 489"/>
    <x v="1"/>
    <s v="Bloomfield Hills"/>
    <s v="United States of America"/>
    <s v="Americas"/>
    <d v="2016-08-01T00:00:00"/>
    <d v="2022-12-01T00:00:00"/>
    <s v="Investments Platform"/>
    <s v="N"/>
    <s v="I"/>
    <s v="USD"/>
    <n v="110110.00000000003"/>
    <n v="33739.243999999999"/>
    <n v="12287.1"/>
    <n v="0"/>
    <n v="46026.343999999997"/>
    <n v="0"/>
    <n v="0"/>
    <n v="0"/>
    <n v="0"/>
    <n v="0"/>
    <n v="156136.34400000004"/>
    <s v="USD"/>
    <n v="113413.30000000003"/>
    <n v="261578.02132000006"/>
    <s v="&gt;5 Years"/>
    <n v="110110.00000000003"/>
    <n v="156136.34400000004"/>
    <n v="113413.30000000003"/>
    <n v="261578.02132000006"/>
    <n v="3.000000000000002E-2"/>
    <n v="3303.3000000000029"/>
    <n v="46026.344000000012"/>
  </r>
  <r>
    <s v="Employee 49"/>
    <x v="7"/>
    <s v="Princeton"/>
    <s v="United States of America"/>
    <s v="Americas"/>
    <d v="2009-09-08T00:00:00"/>
    <d v="2022-12-01T00:00:00"/>
    <s v="Investments Platform"/>
    <s v="K"/>
    <s v="D"/>
    <s v="USD"/>
    <n v="85536"/>
    <n v="20289.500000000004"/>
    <n v="0"/>
    <n v="0"/>
    <n v="20289.500000000004"/>
    <n v="0"/>
    <n v="2719"/>
    <n v="0"/>
    <n v="2719"/>
    <n v="0"/>
    <n v="108544.5"/>
    <s v="USD"/>
    <n v="89812.800000000003"/>
    <n v="200929.57500000001"/>
    <s v="&gt;5 Years"/>
    <n v="85536"/>
    <n v="108544.5"/>
    <n v="89812.800000000003"/>
    <n v="200929.57500000001"/>
    <n v="5.0000000000000037E-2"/>
    <n v="4276.8000000000029"/>
    <n v="23008.5"/>
  </r>
  <r>
    <s v="Employee 490"/>
    <x v="4"/>
    <s v="San Francisco"/>
    <s v="United States of America"/>
    <s v="Americas"/>
    <d v="2016-09-05T00:00:00"/>
    <d v="2022-12-01T00:00:00"/>
    <s v="Corporate and Risk Platform"/>
    <s v="Z"/>
    <s v="I"/>
    <s v="USD"/>
    <n v="308000.00000000006"/>
    <n v="414315"/>
    <n v="0"/>
    <n v="0"/>
    <n v="414315"/>
    <n v="0"/>
    <n v="0"/>
    <n v="0"/>
    <n v="0"/>
    <n v="0"/>
    <n v="722315"/>
    <s v="USD"/>
    <n v="317240.00000000006"/>
    <n v="1061224.45"/>
    <s v="&gt;5 Years"/>
    <n v="308000.00000000006"/>
    <n v="722315"/>
    <n v="317240.00000000006"/>
    <n v="1061224.45"/>
    <n v="2.9999999999999995E-2"/>
    <n v="9240"/>
    <n v="414314.99999999994"/>
  </r>
  <r>
    <s v="Employee 491"/>
    <x v="1"/>
    <s v="Munich"/>
    <s v="Germany"/>
    <s v="EMEA"/>
    <d v="2016-08-01T00:00:00"/>
    <d v="2022-12-01T00:00:00"/>
    <s v="Operating Platform"/>
    <s v="X"/>
    <s v="G"/>
    <s v="EUR"/>
    <n v="107107.00000000001"/>
    <n v="11675.400000000001"/>
    <n v="0"/>
    <n v="0"/>
    <n v="11675.400000000001"/>
    <n v="0"/>
    <n v="0"/>
    <n v="0"/>
    <n v="0"/>
    <n v="0"/>
    <n v="118782.40000000002"/>
    <s v="EUR"/>
    <n v="117817.70000000003"/>
    <n v="248478.34000000005"/>
    <s v="&gt;5 Years"/>
    <n v="125026.0010968056"/>
    <n v="138654.6955164574"/>
    <n v="137528.60120648617"/>
    <n v="290048.76627458929"/>
    <n v="0.10000000000000007"/>
    <n v="10710.700000000012"/>
    <n v="13628.694419651802"/>
  </r>
  <r>
    <s v="Employee 492"/>
    <x v="1"/>
    <s v="Princeton"/>
    <s v="United States of America"/>
    <s v="Americas"/>
    <d v="2016-08-01T00:00:00"/>
    <d v="2022-12-01T00:00:00"/>
    <s v="Investments Platform"/>
    <s v="U"/>
    <s v="K"/>
    <s v="USD"/>
    <n v="107514.00000000003"/>
    <n v="31068.18"/>
    <n v="11903.76"/>
    <n v="0"/>
    <n v="42971.94"/>
    <n v="0"/>
    <n v="0"/>
    <n v="0"/>
    <n v="0"/>
    <n v="0"/>
    <n v="150485.94000000003"/>
    <s v="USD"/>
    <n v="123641.10000000002"/>
    <n v="283010.60700000002"/>
    <s v="&gt;5 Years"/>
    <n v="107514.00000000003"/>
    <n v="150485.94000000003"/>
    <n v="123641.10000000002"/>
    <n v="283010.60700000002"/>
    <n v="0.14999999999999988"/>
    <n v="16127.099999999991"/>
    <n v="42971.94"/>
  </r>
  <r>
    <s v="Employee 493"/>
    <x v="1"/>
    <s v="San Francisco"/>
    <s v="United States of America"/>
    <s v="Americas"/>
    <d v="2016-08-22T00:00:00"/>
    <d v="2022-12-01T00:00:00"/>
    <s v="Operating Platform"/>
    <s v="A"/>
    <s v="W"/>
    <s v="USD"/>
    <n v="103188.80000000002"/>
    <n v="12177.000000000002"/>
    <n v="0"/>
    <n v="0"/>
    <n v="12177.000000000002"/>
    <n v="0"/>
    <n v="11811"/>
    <n v="0"/>
    <n v="11811"/>
    <n v="0"/>
    <n v="127176.80000000002"/>
    <s v="USD"/>
    <n v="114539.56800000003"/>
    <n v="242595.60600000003"/>
    <s v="&gt;5 Years"/>
    <n v="103188.80000000002"/>
    <n v="127176.80000000002"/>
    <n v="114539.56800000003"/>
    <n v="242595.60600000003"/>
    <n v="0.11000000000000008"/>
    <n v="11350.768000000011"/>
    <n v="23988"/>
  </r>
  <r>
    <s v="Employee 494"/>
    <x v="0"/>
    <s v="London"/>
    <s v="United Kingdom"/>
    <s v="EMEA"/>
    <d v="2016-08-08T00:00:00"/>
    <d v="2022-12-01T00:00:00"/>
    <s v="Regional Platform"/>
    <s v="Z"/>
    <s v="F"/>
    <s v="GBP"/>
    <n v="79083.400000000009"/>
    <n v="59030.400000000001"/>
    <n v="0"/>
    <n v="0"/>
    <n v="59030.400000000001"/>
    <n v="0"/>
    <n v="0"/>
    <n v="0"/>
    <n v="0"/>
    <n v="0"/>
    <n v="138113.80000000002"/>
    <s v="GBP"/>
    <n v="89364.241999999998"/>
    <n v="245432.83599999998"/>
    <s v="&gt;5 Years"/>
    <n v="105232.32621598196"/>
    <n v="183781.12798044708"/>
    <n v="118912.52862405959"/>
    <n v="326585.20324196474"/>
    <n v="0.12999999999999978"/>
    <n v="10280.84199999999"/>
    <n v="78548.801764465126"/>
  </r>
  <r>
    <s v="Employee 495"/>
    <x v="3"/>
    <s v="New York"/>
    <s v="United States of America"/>
    <s v="Americas"/>
    <d v="2016-11-02T00:00:00"/>
    <d v="2022-12-01T00:00:00"/>
    <s v="Operating Platform"/>
    <s v="V"/>
    <s v="X"/>
    <s v="USD"/>
    <n v="156816"/>
    <n v="18414"/>
    <n v="0"/>
    <n v="0"/>
    <n v="18414"/>
    <n v="0"/>
    <n v="0"/>
    <n v="0"/>
    <n v="0"/>
    <n v="0"/>
    <n v="175230"/>
    <s v="USD"/>
    <n v="167793.12"/>
    <n v="355289.22"/>
    <s v="&gt;5 Years"/>
    <n v="156816"/>
    <n v="175230"/>
    <n v="167793.12"/>
    <n v="355289.22"/>
    <n v="6.9999999999999965E-2"/>
    <n v="10977.119999999995"/>
    <n v="18414"/>
  </r>
  <r>
    <s v="Employee 496"/>
    <x v="7"/>
    <s v="New York"/>
    <s v="United States of America"/>
    <s v="Americas"/>
    <d v="2016-09-28T00:00:00"/>
    <d v="2022-12-01T00:00:00"/>
    <s v="Client Businesses Platform"/>
    <s v="S"/>
    <s v="W"/>
    <s v="USD"/>
    <n v="84947.06"/>
    <n v="2805.0000000000005"/>
    <n v="0"/>
    <n v="0"/>
    <n v="2805.0000000000005"/>
    <n v="0"/>
    <n v="12233"/>
    <n v="0"/>
    <n v="12233"/>
    <n v="0"/>
    <n v="99985.06"/>
    <s v="USD"/>
    <n v="91742.824800000002"/>
    <n v="186515.04960000003"/>
    <s v="&gt;5 Years"/>
    <n v="84947.06"/>
    <n v="99985.06"/>
    <n v="91742.824800000002"/>
    <n v="186515.04960000003"/>
    <n v="8.0000000000000057E-2"/>
    <n v="6795.7648000000045"/>
    <n v="15038"/>
  </r>
  <r>
    <s v="Employee 497"/>
    <x v="8"/>
    <s v="Princeton"/>
    <s v="United States of America"/>
    <s v="Americas"/>
    <d v="2016-10-17T00:00:00"/>
    <d v="2022-12-01T00:00:00"/>
    <s v="Client Businesses Platform"/>
    <s v="Z"/>
    <s v="Y"/>
    <s v="USD"/>
    <n v="142758"/>
    <n v="37587"/>
    <n v="0"/>
    <n v="0"/>
    <n v="37587"/>
    <n v="0"/>
    <n v="0"/>
    <n v="0"/>
    <n v="0"/>
    <n v="0"/>
    <n v="180345"/>
    <s v="USD"/>
    <n v="152751.06"/>
    <n v="345720.20999999996"/>
    <s v="&gt;5 Years"/>
    <n v="142758"/>
    <n v="180345"/>
    <n v="152751.06"/>
    <n v="345720.20999999996"/>
    <n v="6.9999999999999979E-2"/>
    <n v="9993.0599999999977"/>
    <n v="37587"/>
  </r>
  <r>
    <s v="Employee 498"/>
    <x v="0"/>
    <s v="New York"/>
    <s v="United States of America"/>
    <s v="Americas"/>
    <d v="2016-09-15T00:00:00"/>
    <d v="2022-12-01T00:00:00"/>
    <s v="Client Businesses Platform"/>
    <s v="F"/>
    <s v="N"/>
    <s v="USD"/>
    <n v="202399.99999999997"/>
    <n v="79200"/>
    <n v="0"/>
    <n v="0"/>
    <n v="79200"/>
    <n v="0"/>
    <n v="0"/>
    <n v="0"/>
    <n v="0"/>
    <n v="0"/>
    <n v="281600"/>
    <s v="USD"/>
    <n v="226688"/>
    <n v="542080"/>
    <s v="&gt;5 Years"/>
    <n v="202399.99999999997"/>
    <n v="281600"/>
    <n v="226688"/>
    <n v="542080"/>
    <n v="0.12000000000000016"/>
    <n v="24288.000000000029"/>
    <n v="79200.000000000029"/>
  </r>
  <r>
    <s v="Employee 499"/>
    <x v="3"/>
    <s v="New York"/>
    <s v="United States of America"/>
    <s v="Americas"/>
    <d v="2016-09-06T00:00:00"/>
    <d v="2022-12-01T00:00:00"/>
    <s v="Investments Platform"/>
    <s v="P"/>
    <s v="Q"/>
    <s v="USD"/>
    <n v="163020.00000000003"/>
    <n v="166980.00000000003"/>
    <n v="0"/>
    <n v="0"/>
    <n v="166980.00000000003"/>
    <n v="0"/>
    <n v="0"/>
    <n v="0"/>
    <n v="0"/>
    <n v="0"/>
    <n v="330000.00000000006"/>
    <s v="USD"/>
    <n v="185842.80000000005"/>
    <n v="562042.80000000016"/>
    <s v="&gt;5 Years"/>
    <n v="163020.00000000003"/>
    <n v="330000.00000000006"/>
    <n v="185842.80000000005"/>
    <n v="562042.80000000016"/>
    <n v="0.14000000000000007"/>
    <n v="22822.800000000017"/>
    <n v="166980.00000000003"/>
  </r>
  <r>
    <s v="Employee 5"/>
    <x v="1"/>
    <s v="Tokyo"/>
    <s v="Japan"/>
    <s v="Asia-Pacific"/>
    <d v="2007-07-23T00:00:00"/>
    <d v="2022-12-01T00:00:00"/>
    <s v="Client Businesses Platform"/>
    <s v="E"/>
    <s v="S"/>
    <s v="JPY"/>
    <n v="14559050.000000002"/>
    <n v="1617000.0000000002"/>
    <n v="0"/>
    <n v="0"/>
    <n v="1617000.0000000002"/>
    <n v="0"/>
    <n v="0"/>
    <n v="0"/>
    <n v="0"/>
    <n v="0"/>
    <n v="16176050.000000002"/>
    <s v="JPY"/>
    <n v="14995821.500000002"/>
    <n v="31657153.000000004"/>
    <s v="&gt;5 Years"/>
    <n v="134005.70665930325"/>
    <n v="148889.04229370889"/>
    <n v="138025.87785908236"/>
    <n v="291381.59142160253"/>
    <n v="3.000000000000012E-2"/>
    <n v="436771.5"/>
    <n v="14883.335634405637"/>
  </r>
  <r>
    <s v="Employee 50"/>
    <x v="5"/>
    <s v="New York"/>
    <s v="United States of America"/>
    <s v="Americas"/>
    <d v="2009-09-08T00:00:00"/>
    <d v="2022-12-01T00:00:00"/>
    <s v="Investments Platform"/>
    <s v="S"/>
    <s v="J"/>
    <s v="USD"/>
    <n v="104267.46000000002"/>
    <n v="105751.80000000002"/>
    <n v="0"/>
    <n v="0"/>
    <n v="105751.80000000002"/>
    <n v="0"/>
    <n v="0"/>
    <n v="0"/>
    <n v="0"/>
    <n v="0"/>
    <n v="210019.26000000004"/>
    <s v="USD"/>
    <n v="114694.20600000003"/>
    <n v="345715.39200000011"/>
    <s v="&gt;5 Years"/>
    <n v="104267.46000000002"/>
    <n v="210019.26000000004"/>
    <n v="114694.20600000003"/>
    <n v="345715.39200000011"/>
    <n v="0.10000000000000012"/>
    <n v="10426.746000000014"/>
    <n v="105751.80000000002"/>
  </r>
  <r>
    <s v="Employee 500"/>
    <x v="0"/>
    <s v="Edinburgh"/>
    <s v="United Kingdom"/>
    <s v="EMEA"/>
    <d v="2016-09-06T00:00:00"/>
    <d v="2022-12-01T00:00:00"/>
    <s v="Operating Platform"/>
    <s v="O"/>
    <s v="T"/>
    <s v="GBP"/>
    <n v="99220.000000000029"/>
    <n v="36940.199999999997"/>
    <n v="0"/>
    <n v="0"/>
    <n v="36940.199999999997"/>
    <n v="0"/>
    <n v="0"/>
    <n v="0"/>
    <n v="0"/>
    <n v="0"/>
    <n v="136160.20000000001"/>
    <s v="GBP"/>
    <n v="112118.60000000002"/>
    <n v="265979.62600000005"/>
    <s v="&gt;5 Years"/>
    <n v="132027.09300750514"/>
    <n v="181181.5701402993"/>
    <n v="149190.61509848078"/>
    <n v="353925.78935701901"/>
    <n v="0.12999999999999973"/>
    <n v="12898.599999999991"/>
    <n v="49154.477132794156"/>
  </r>
  <r>
    <s v="Employee 501"/>
    <x v="4"/>
    <s v="New York"/>
    <s v="United States of America"/>
    <s v="Americas"/>
    <d v="2016-09-05T00:00:00"/>
    <d v="2022-12-01T00:00:00"/>
    <s v="ETF and Index Investments Platform"/>
    <s v="J"/>
    <s v="H"/>
    <s v="USD"/>
    <n v="302500"/>
    <n v="1360425"/>
    <n v="0"/>
    <n v="0"/>
    <n v="1360425"/>
    <n v="0"/>
    <n v="0"/>
    <n v="0"/>
    <n v="0"/>
    <n v="288750"/>
    <n v="1951675"/>
    <s v="USD"/>
    <n v="341824.99999999994"/>
    <n v="2220930.2499999995"/>
    <s v="&gt;5 Years"/>
    <n v="302500"/>
    <n v="1951675"/>
    <n v="341824.99999999994"/>
    <n v="2220930.2499999995"/>
    <n v="0.12999999999999981"/>
    <n v="39324.999999999942"/>
    <n v="1649175"/>
  </r>
  <r>
    <s v="Employee 502"/>
    <x v="4"/>
    <s v="New York"/>
    <s v="United States of America"/>
    <s v="Americas"/>
    <d v="2016-09-06T00:00:00"/>
    <d v="2022-12-01T00:00:00"/>
    <s v="Investments Platform"/>
    <s v="U"/>
    <s v="E"/>
    <s v="USD"/>
    <n v="238865.00000000003"/>
    <n v="488419.8"/>
    <n v="884349.99999999988"/>
    <n v="0"/>
    <n v="1372769.7999999998"/>
    <n v="0"/>
    <n v="0"/>
    <n v="0"/>
    <n v="0"/>
    <n v="0"/>
    <n v="1611634.7999999998"/>
    <s v="USD"/>
    <n v="246030.95000000004"/>
    <n v="995134.29400000011"/>
    <s v="&gt;5 Years"/>
    <n v="238865.00000000003"/>
    <n v="1611634.7999999998"/>
    <n v="246030.95000000004"/>
    <n v="995134.29400000011"/>
    <n v="3.0000000000000044E-2"/>
    <n v="7165.9500000000116"/>
    <n v="1372769.7999999998"/>
  </r>
  <r>
    <s v="Employee 503"/>
    <x v="4"/>
    <s v="New York"/>
    <s v="United States of America"/>
    <s v="Americas"/>
    <d v="2016-09-01T00:00:00"/>
    <d v="2022-12-01T00:00:00"/>
    <s v="Client Businesses Platform"/>
    <s v="W"/>
    <s v="O"/>
    <s v="USD"/>
    <n v="258940.00000000006"/>
    <n v="191400.00000000003"/>
    <n v="0"/>
    <n v="0"/>
    <n v="191400.00000000003"/>
    <n v="0"/>
    <n v="0"/>
    <n v="0"/>
    <n v="0"/>
    <n v="112000.00000000001"/>
    <n v="562340.00000000012"/>
    <s v="USD"/>
    <n v="282244.60000000009"/>
    <n v="773115.20000000019"/>
    <s v="&gt;5 Years"/>
    <n v="258940.00000000006"/>
    <n v="562340.00000000012"/>
    <n v="282244.60000000009"/>
    <n v="773115.20000000019"/>
    <n v="9.0000000000000122E-2"/>
    <n v="23304.600000000035"/>
    <n v="303400.00000000006"/>
  </r>
  <r>
    <s v="Employee 504"/>
    <x v="4"/>
    <s v="New York"/>
    <s v="United States of America"/>
    <s v="Americas"/>
    <d v="2016-08-29T00:00:00"/>
    <d v="2022-12-01T00:00:00"/>
    <s v="Operating Platform"/>
    <s v="U"/>
    <s v="J"/>
    <s v="USD"/>
    <n v="294250"/>
    <n v="916300.00000000012"/>
    <n v="0"/>
    <n v="0"/>
    <n v="916300.00000000012"/>
    <n v="0"/>
    <n v="0"/>
    <n v="0"/>
    <n v="0"/>
    <n v="318000"/>
    <n v="1528550"/>
    <s v="USD"/>
    <n v="297192.5"/>
    <n v="1519848.0000000002"/>
    <s v="&gt;5 Years"/>
    <n v="294250"/>
    <n v="1528550"/>
    <n v="297192.5"/>
    <n v="1519848.0000000002"/>
    <n v="0.01"/>
    <n v="2942.5"/>
    <n v="1234300"/>
  </r>
  <r>
    <s v="Employee 505"/>
    <x v="3"/>
    <s v="London"/>
    <s v="United Kingdom"/>
    <s v="EMEA"/>
    <d v="2016-09-06T00:00:00"/>
    <d v="2022-12-01T00:00:00"/>
    <s v="Corporate and Risk Platform"/>
    <s v="H"/>
    <s v="T"/>
    <s v="GBP"/>
    <n v="127050.00000000001"/>
    <n v="34577.399999999994"/>
    <n v="0"/>
    <n v="0"/>
    <n v="34577.399999999994"/>
    <n v="0"/>
    <n v="0"/>
    <n v="0"/>
    <n v="0"/>
    <n v="0"/>
    <n v="161627.40000000002"/>
    <s v="GBP"/>
    <n v="146107.5"/>
    <n v="331979.01"/>
    <s v="&gt;5 Years"/>
    <n v="169059.08250961019"/>
    <n v="215069.49982222568"/>
    <n v="194417.9448860517"/>
    <n v="441747.86968161119"/>
    <n v="0.14999999999999988"/>
    <n v="19057.499999999985"/>
    <n v="46010.417312615493"/>
  </r>
  <r>
    <s v="Employee 506"/>
    <x v="7"/>
    <s v="Singapore"/>
    <s v="Singapore"/>
    <s v="Asia-Pacific"/>
    <d v="2016-09-19T00:00:00"/>
    <d v="2022-12-01T00:00:00"/>
    <s v="Regional Platform"/>
    <s v="W"/>
    <s v="Y"/>
    <s v="SGD"/>
    <n v="90288.000000000015"/>
    <n v="30008"/>
    <n v="0"/>
    <n v="0"/>
    <n v="30008"/>
    <n v="0"/>
    <n v="0"/>
    <n v="0"/>
    <n v="0"/>
    <n v="0"/>
    <n v="120296.00000000001"/>
    <s v="SGD"/>
    <n v="93899.520000000019"/>
    <n v="219007.36000000004"/>
    <s v="&gt;5 Years"/>
    <n v="67507.570376462681"/>
    <n v="89944.296983064793"/>
    <n v="70207.873191521183"/>
    <n v="163749.94205390857"/>
    <n v="3.9999999999999911E-2"/>
    <n v="3611.5200000000041"/>
    <n v="22436.726606602111"/>
  </r>
  <r>
    <s v="Employee 507"/>
    <x v="3"/>
    <s v="Princeton"/>
    <s v="United States of America"/>
    <s v="Americas"/>
    <d v="2016-09-26T00:00:00"/>
    <d v="2022-12-01T00:00:00"/>
    <s v="Investments Platform"/>
    <s v="L"/>
    <s v="N"/>
    <s v="USD"/>
    <n v="157080"/>
    <n v="0"/>
    <n v="303000"/>
    <n v="0"/>
    <n v="303000"/>
    <n v="0"/>
    <n v="0"/>
    <n v="0"/>
    <n v="0"/>
    <n v="0"/>
    <n v="460080"/>
    <s v="USD"/>
    <n v="163363.20000000001"/>
    <n v="326726.40000000002"/>
    <s v="&gt;5 Years"/>
    <n v="157080"/>
    <n v="460080"/>
    <n v="163363.20000000001"/>
    <n v="326726.40000000002"/>
    <n v="4.0000000000000077E-2"/>
    <n v="6283.2000000000116"/>
    <n v="303000"/>
  </r>
  <r>
    <s v="Employee 508"/>
    <x v="7"/>
    <s v="Princeton"/>
    <s v="United States of America"/>
    <s v="Americas"/>
    <d v="2016-09-19T00:00:00"/>
    <d v="2022-12-01T00:00:00"/>
    <s v="Investments Platform"/>
    <s v="B"/>
    <s v="P"/>
    <s v="USD"/>
    <n v="75735"/>
    <n v="12969.99"/>
    <n v="5633.8499999999995"/>
    <n v="0"/>
    <n v="18603.84"/>
    <n v="0"/>
    <n v="246"/>
    <n v="0"/>
    <n v="246"/>
    <n v="0"/>
    <n v="94584.84"/>
    <s v="USD"/>
    <n v="81793.8"/>
    <n v="177595.18920000002"/>
    <s v="&gt;5 Years"/>
    <n v="75735"/>
    <n v="94584.84"/>
    <n v="81793.8"/>
    <n v="177595.18920000002"/>
    <n v="8.0000000000000043E-2"/>
    <n v="6058.8000000000029"/>
    <n v="18849.839999999997"/>
  </r>
  <r>
    <s v="Employee 509"/>
    <x v="1"/>
    <s v="Princeton"/>
    <s v="United States of America"/>
    <s v="Americas"/>
    <d v="2016-11-15T00:00:00"/>
    <d v="2022-12-01T00:00:00"/>
    <s v="Investments Platform"/>
    <s v="V"/>
    <s v="T"/>
    <s v="USD"/>
    <n v="107910.00000000003"/>
    <n v="20548.704000000002"/>
    <n v="8509.68"/>
    <n v="0"/>
    <n v="29058.384000000002"/>
    <n v="0"/>
    <n v="0"/>
    <n v="0"/>
    <n v="0"/>
    <n v="0"/>
    <n v="136968.38400000002"/>
    <s v="USD"/>
    <n v="113305.50000000003"/>
    <n v="248187.13920000006"/>
    <s v="&gt;5 Years"/>
    <n v="107910.00000000003"/>
    <n v="136968.38400000002"/>
    <n v="113305.50000000003"/>
    <n v="248187.13920000006"/>
    <n v="4.9999999999999989E-2"/>
    <n v="5395.5"/>
    <n v="29058.383999999991"/>
  </r>
  <r>
    <s v="Employee 51"/>
    <x v="0"/>
    <s v="Princeton"/>
    <s v="United States of America"/>
    <s v="Americas"/>
    <d v="2009-06-08T00:00:00"/>
    <d v="2022-12-01T00:00:00"/>
    <s v="Operating Platform"/>
    <s v="K"/>
    <s v="R"/>
    <s v="USD"/>
    <n v="211310"/>
    <n v="101365.00000000001"/>
    <n v="0"/>
    <n v="0"/>
    <n v="101365.00000000001"/>
    <n v="0"/>
    <n v="0"/>
    <n v="0"/>
    <n v="0"/>
    <n v="0"/>
    <n v="312675"/>
    <s v="USD"/>
    <n v="219762.4"/>
    <n v="544944.4"/>
    <s v="&gt;5 Years"/>
    <n v="211310"/>
    <n v="312675"/>
    <n v="219762.4"/>
    <n v="544944.4"/>
    <n v="3.9999999999999973E-2"/>
    <n v="8452.3999999999942"/>
    <n v="101365"/>
  </r>
  <r>
    <s v="Employee 510"/>
    <x v="0"/>
    <s v="Princeton"/>
    <s v="United States of America"/>
    <s v="Americas"/>
    <d v="2016-12-26T00:00:00"/>
    <d v="2022-12-01T00:00:00"/>
    <s v="Regional Platform"/>
    <s v="I"/>
    <s v="Y"/>
    <s v="USD"/>
    <n v="176976.80000000002"/>
    <n v="160270"/>
    <n v="0"/>
    <n v="0"/>
    <n v="160270"/>
    <n v="0"/>
    <n v="0"/>
    <n v="0"/>
    <n v="0"/>
    <n v="0"/>
    <n v="337246.80000000005"/>
    <s v="USD"/>
    <n v="189365.17600000004"/>
    <n v="550219.25200000009"/>
    <s v="&gt;5 Years"/>
    <n v="176976.80000000002"/>
    <n v="337246.80000000005"/>
    <n v="189365.17600000004"/>
    <n v="550219.25200000009"/>
    <n v="7.0000000000000104E-2"/>
    <n v="12388.376000000018"/>
    <n v="160270.00000000003"/>
  </r>
  <r>
    <s v="Employee 511"/>
    <x v="3"/>
    <s v="London"/>
    <s v="United Kingdom"/>
    <s v="EMEA"/>
    <d v="2016-10-10T00:00:00"/>
    <d v="2022-12-01T00:00:00"/>
    <s v="Investments Platform"/>
    <s v="J"/>
    <s v="D"/>
    <s v="GBP"/>
    <n v="99704.000000000015"/>
    <n v="39270.000000000007"/>
    <n v="0"/>
    <n v="0"/>
    <n v="39270.000000000007"/>
    <n v="0"/>
    <n v="0"/>
    <n v="0"/>
    <n v="0"/>
    <n v="0"/>
    <n v="138974.00000000003"/>
    <s v="GBP"/>
    <n v="113662.56000000003"/>
    <n v="272092.92000000004"/>
    <s v="&gt;5 Years"/>
    <n v="132671.12760754171"/>
    <n v="184925.75311051216"/>
    <n v="151245.08547259757"/>
    <n v="362060.44401858142"/>
    <n v="0.1400000000000001"/>
    <n v="13958.560000000012"/>
    <n v="52254.625502970448"/>
  </r>
  <r>
    <s v="Employee 512"/>
    <x v="0"/>
    <s v="New York"/>
    <s v="United States of America"/>
    <s v="Americas"/>
    <d v="2016-10-10T00:00:00"/>
    <d v="2022-12-01T00:00:00"/>
    <s v="Corporate and Risk Platform"/>
    <s v="Y"/>
    <s v="E"/>
    <s v="USD"/>
    <n v="222222.00000000006"/>
    <n v="58685.000000000007"/>
    <n v="0"/>
    <n v="0"/>
    <n v="58685.000000000007"/>
    <n v="0"/>
    <n v="0"/>
    <n v="0"/>
    <n v="0"/>
    <n v="0"/>
    <n v="280907.00000000006"/>
    <s v="USD"/>
    <n v="224444.22000000006"/>
    <n v="508160.29000000015"/>
    <s v="&gt;5 Years"/>
    <n v="222222.00000000006"/>
    <n v="280907.00000000006"/>
    <n v="224444.22000000006"/>
    <n v="508160.29000000015"/>
    <n v="1.0000000000000002E-2"/>
    <n v="2222.2200000000012"/>
    <n v="58685"/>
  </r>
  <r>
    <s v="Employee 513"/>
    <x v="0"/>
    <s v="New York"/>
    <s v="United States of America"/>
    <s v="Americas"/>
    <d v="2016-10-17T00:00:00"/>
    <d v="2022-12-01T00:00:00"/>
    <s v="Investments Platform"/>
    <s v="C"/>
    <s v="M"/>
    <s v="USD"/>
    <n v="211090.00000000003"/>
    <n v="377300.00000000006"/>
    <n v="129651.25"/>
    <n v="0"/>
    <n v="506951.25000000006"/>
    <n v="0"/>
    <n v="0"/>
    <n v="0"/>
    <n v="0"/>
    <n v="0"/>
    <n v="718041.25000000012"/>
    <s v="USD"/>
    <n v="230088.10000000003"/>
    <n v="871433.20000000019"/>
    <s v="&gt;5 Years"/>
    <n v="211090.00000000003"/>
    <n v="718041.25000000012"/>
    <n v="230088.10000000003"/>
    <n v="871433.20000000019"/>
    <n v="9.0000000000000011E-2"/>
    <n v="18998.100000000006"/>
    <n v="506951.25000000012"/>
  </r>
  <r>
    <s v="Employee 514"/>
    <x v="1"/>
    <s v="Princeton"/>
    <s v="United States of America"/>
    <s v="Americas"/>
    <d v="2016-12-05T00:00:00"/>
    <d v="2022-12-01T00:00:00"/>
    <s v="Investments Platform"/>
    <s v="Y"/>
    <s v="B"/>
    <s v="USD"/>
    <n v="111870"/>
    <n v="26060.925000000003"/>
    <n v="10001.25"/>
    <n v="0"/>
    <n v="36062.175000000003"/>
    <n v="0"/>
    <n v="0"/>
    <n v="0"/>
    <n v="0"/>
    <n v="0"/>
    <n v="147932.17499999999"/>
    <s v="USD"/>
    <n v="120819.6"/>
    <n v="269784.99900000001"/>
    <s v="&gt;5 Years"/>
    <n v="111870"/>
    <n v="147932.17499999999"/>
    <n v="120819.6"/>
    <n v="269784.99900000001"/>
    <n v="8.0000000000000057E-2"/>
    <n v="8949.6000000000058"/>
    <n v="36062.174999999988"/>
  </r>
  <r>
    <s v="Employee 515"/>
    <x v="0"/>
    <s v="Princeton"/>
    <s v="United States of America"/>
    <s v="Americas"/>
    <d v="2016-10-31T00:00:00"/>
    <d v="2022-12-01T00:00:00"/>
    <s v="Investments Platform"/>
    <s v="E"/>
    <s v="Q"/>
    <s v="USD"/>
    <n v="225720.00000000006"/>
    <n v="225170.00000000003"/>
    <n v="0"/>
    <n v="0"/>
    <n v="225170.00000000003"/>
    <n v="0"/>
    <n v="0"/>
    <n v="0"/>
    <n v="0"/>
    <n v="0"/>
    <n v="450890.00000000012"/>
    <s v="USD"/>
    <n v="257320.8000000001"/>
    <n v="771335.40000000037"/>
    <s v="&gt;5 Years"/>
    <n v="225720.00000000006"/>
    <n v="450890.00000000012"/>
    <n v="257320.8000000001"/>
    <n v="771335.40000000037"/>
    <n v="0.14000000000000018"/>
    <n v="31600.800000000047"/>
    <n v="225170.00000000006"/>
  </r>
  <r>
    <s v="Employee 516"/>
    <x v="0"/>
    <s v="San Francisco"/>
    <s v="United States of America"/>
    <s v="Americas"/>
    <d v="2016-11-15T00:00:00"/>
    <d v="2022-12-01T00:00:00"/>
    <s v="Client Businesses Platform"/>
    <s v="S"/>
    <s v="C"/>
    <s v="USD"/>
    <n v="201465.00000000006"/>
    <n v="294030"/>
    <n v="0"/>
    <n v="0"/>
    <n v="294030"/>
    <n v="0"/>
    <n v="0"/>
    <n v="0"/>
    <n v="0"/>
    <n v="0"/>
    <n v="495495.00000000006"/>
    <s v="USD"/>
    <n v="205494.30000000008"/>
    <n v="710899.20000000007"/>
    <s v="&gt;5 Years"/>
    <n v="201465.00000000006"/>
    <n v="495495.00000000006"/>
    <n v="205494.30000000008"/>
    <n v="710899.20000000007"/>
    <n v="2.000000000000008E-2"/>
    <n v="4029.3000000000175"/>
    <n v="294030"/>
  </r>
  <r>
    <s v="Employee 517"/>
    <x v="0"/>
    <s v="Washington"/>
    <s v="United States of America"/>
    <s v="Americas"/>
    <d v="2017-01-09T00:00:00"/>
    <d v="2022-12-01T00:00:00"/>
    <s v="Client Businesses Platform"/>
    <s v="H"/>
    <s v="L"/>
    <s v="USD"/>
    <n v="182773.80000000002"/>
    <n v="69174.599999999991"/>
    <n v="0"/>
    <n v="0"/>
    <n v="69174.599999999991"/>
    <n v="0"/>
    <n v="0"/>
    <n v="0"/>
    <n v="0"/>
    <n v="0"/>
    <n v="251948.40000000002"/>
    <s v="USD"/>
    <n v="193740.22800000003"/>
    <n v="460805.53200000001"/>
    <s v="&gt;5 Years"/>
    <n v="182773.80000000002"/>
    <n v="251948.40000000002"/>
    <n v="193740.22800000003"/>
    <n v="460805.53200000001"/>
    <n v="6.0000000000000074E-2"/>
    <n v="10966.428000000014"/>
    <n v="69174.600000000006"/>
  </r>
  <r>
    <s v="Employee 518"/>
    <x v="0"/>
    <s v="New York"/>
    <s v="United States of America"/>
    <s v="Americas"/>
    <d v="2016-11-15T00:00:00"/>
    <d v="2022-12-01T00:00:00"/>
    <s v="Investments Platform"/>
    <s v="I"/>
    <s v="N"/>
    <s v="USD"/>
    <n v="207900.00000000003"/>
    <n v="925650.00000000012"/>
    <n v="0"/>
    <n v="0"/>
    <n v="925650.00000000012"/>
    <n v="0"/>
    <n v="0"/>
    <n v="0"/>
    <n v="0"/>
    <n v="0"/>
    <n v="1133550.0000000002"/>
    <s v="USD"/>
    <n v="228690.00000000006"/>
    <n v="1475595.0000000005"/>
    <s v="&gt;5 Years"/>
    <n v="207900.00000000003"/>
    <n v="1133550.0000000002"/>
    <n v="228690.00000000006"/>
    <n v="1475595.0000000005"/>
    <n v="0.10000000000000013"/>
    <n v="20790.000000000029"/>
    <n v="925650.00000000023"/>
  </r>
  <r>
    <s v="Employee 519"/>
    <x v="0"/>
    <s v="Wilmington"/>
    <s v="United States of America"/>
    <s v="Americas"/>
    <d v="2016-12-05T00:00:00"/>
    <d v="2022-12-01T00:00:00"/>
    <s v="Operating Platform"/>
    <s v="R"/>
    <s v="C"/>
    <s v="USD"/>
    <n v="170176.6"/>
    <n v="92565.000000000015"/>
    <n v="0"/>
    <n v="0"/>
    <n v="92565.000000000015"/>
    <n v="0"/>
    <n v="0"/>
    <n v="0"/>
    <n v="0"/>
    <n v="0"/>
    <n v="262741.60000000003"/>
    <s v="USD"/>
    <n v="195703.09"/>
    <n v="497855.93000000005"/>
    <s v="&gt;5 Years"/>
    <n v="170176.6"/>
    <n v="262741.60000000003"/>
    <n v="195703.09"/>
    <n v="497855.93000000005"/>
    <n v="0.14999999999999994"/>
    <n v="25526.489999999991"/>
    <n v="92565.000000000029"/>
  </r>
  <r>
    <s v="Employee 52"/>
    <x v="3"/>
    <s v="San Francisco"/>
    <s v="United States of America"/>
    <s v="Americas"/>
    <d v="1999-08-23T00:00:00"/>
    <d v="2022-12-01T00:00:00"/>
    <s v="Investments Platform"/>
    <s v="V"/>
    <s v="L"/>
    <s v="USD"/>
    <n v="141680.00000000003"/>
    <n v="31020"/>
    <n v="0"/>
    <n v="0"/>
    <n v="31020"/>
    <n v="0"/>
    <n v="0"/>
    <n v="0"/>
    <n v="0"/>
    <n v="0"/>
    <n v="172700.00000000003"/>
    <s v="USD"/>
    <n v="143096.80000000002"/>
    <n v="317523.80000000005"/>
    <s v="&gt;5 Years"/>
    <n v="141680.00000000003"/>
    <n v="172700.00000000003"/>
    <n v="143096.80000000002"/>
    <n v="317523.80000000005"/>
    <n v="9.9999999999999152E-3"/>
    <n v="1416.7999999999884"/>
    <n v="31020"/>
  </r>
  <r>
    <s v="Employee 520"/>
    <x v="3"/>
    <s v="London"/>
    <s v="United Kingdom"/>
    <s v="EMEA"/>
    <d v="2016-11-07T00:00:00"/>
    <d v="2022-12-01T00:00:00"/>
    <s v="ETF and Index Investments Platform"/>
    <s v="I"/>
    <s v="E"/>
    <s v="GBP"/>
    <n v="100045.00000000001"/>
    <n v="57035"/>
    <n v="0"/>
    <n v="0"/>
    <n v="57035"/>
    <n v="0"/>
    <n v="0"/>
    <n v="0"/>
    <n v="0"/>
    <n v="0"/>
    <n v="157080"/>
    <s v="GBP"/>
    <n v="102045.90000000002"/>
    <n v="262267.50000000006"/>
    <s v="&gt;5 Years"/>
    <n v="133124.87925756752"/>
    <n v="209018.50201188168"/>
    <n v="135787.37684271889"/>
    <n v="348986.24889483821"/>
    <n v="2.0000000000000174E-2"/>
    <n v="2000.9000000000087"/>
    <n v="75893.622754314158"/>
  </r>
  <r>
    <s v="Employee 521"/>
    <x v="1"/>
    <s v="Seattle"/>
    <s v="United States of America"/>
    <s v="Americas"/>
    <d v="2016-11-07T00:00:00"/>
    <d v="2022-12-01T00:00:00"/>
    <s v="Investments Platform"/>
    <s v="A"/>
    <s v="C"/>
    <s v="USD"/>
    <n v="113850.00000000001"/>
    <n v="51727.500000000007"/>
    <n v="0"/>
    <n v="0"/>
    <n v="51727.500000000007"/>
    <n v="0"/>
    <n v="0"/>
    <n v="0"/>
    <n v="0"/>
    <n v="0"/>
    <n v="165577.50000000003"/>
    <s v="USD"/>
    <n v="127512.00000000003"/>
    <n v="312958.80000000005"/>
    <s v="&gt;5 Years"/>
    <n v="113850.00000000001"/>
    <n v="165577.50000000003"/>
    <n v="127512.00000000003"/>
    <n v="312958.80000000005"/>
    <n v="0.12000000000000011"/>
    <n v="13662.000000000015"/>
    <n v="51727.500000000015"/>
  </r>
  <r>
    <s v="Employee 522"/>
    <x v="0"/>
    <s v="Taipei"/>
    <s v="Taiwan"/>
    <s v="Asia-Pacific"/>
    <d v="2016-11-14T00:00:00"/>
    <d v="2022-12-01T00:00:00"/>
    <s v="Regional Platform"/>
    <s v="Q"/>
    <s v="E"/>
    <s v="TWD"/>
    <n v="3434970.0000000005"/>
    <n v="1352780.0000000002"/>
    <n v="0"/>
    <n v="0"/>
    <n v="1352780.0000000002"/>
    <n v="0"/>
    <n v="0"/>
    <n v="0"/>
    <n v="0"/>
    <n v="0"/>
    <n v="4787750.0000000009"/>
    <s v="TWD"/>
    <n v="3847166.4000000008"/>
    <n v="9209446.4000000022"/>
    <s v="&gt;5 Years"/>
    <n v="114646.12919913892"/>
    <n v="159796.73914857404"/>
    <n v="128403.6647030356"/>
    <n v="307376.01254943851"/>
    <n v="0.12000000000000009"/>
    <n v="412196.40000000037"/>
    <n v="45150.609949435122"/>
  </r>
  <r>
    <s v="Employee 523"/>
    <x v="4"/>
    <s v="Hong Kong"/>
    <s v="Hong Kong"/>
    <s v="Asia-Pacific"/>
    <d v="2016-11-14T00:00:00"/>
    <d v="2022-12-01T00:00:00"/>
    <s v="Corporate and Risk Platform"/>
    <s v="S"/>
    <s v="U"/>
    <s v="HKD"/>
    <n v="2585255.2000000002"/>
    <n v="2554200.0000000005"/>
    <n v="0"/>
    <n v="0"/>
    <n v="2554200.0000000005"/>
    <n v="0"/>
    <n v="0"/>
    <n v="0"/>
    <n v="0"/>
    <n v="0"/>
    <n v="5139455.2000000011"/>
    <s v="HKD"/>
    <n v="2611107.7520000003"/>
    <n v="7801957.5040000007"/>
    <s v="&gt;5 Years"/>
    <n v="329577.48130772618"/>
    <n v="655195.93582478678"/>
    <n v="332873.25612080347"/>
    <n v="994621.15130383812"/>
    <n v="1.0000000000000104E-2"/>
    <n v="25852.552000000142"/>
    <n v="325618.4545170606"/>
  </r>
  <r>
    <s v="Employee 524"/>
    <x v="3"/>
    <s v="Raleigh"/>
    <s v="United States of America"/>
    <s v="Americas"/>
    <d v="2016-11-14T00:00:00"/>
    <d v="2022-12-01T00:00:00"/>
    <s v="Client Businesses Platform"/>
    <s v="Z"/>
    <s v="Z"/>
    <s v="USD"/>
    <n v="105553.80000000002"/>
    <n v="36432"/>
    <n v="0"/>
    <n v="0"/>
    <n v="36432"/>
    <n v="0"/>
    <n v="0"/>
    <n v="0"/>
    <n v="0"/>
    <n v="0"/>
    <n v="141985.80000000002"/>
    <s v="USD"/>
    <n v="111887.02800000002"/>
    <n v="262391.97600000002"/>
    <s v="&gt;5 Years"/>
    <n v="105553.80000000002"/>
    <n v="141985.80000000002"/>
    <n v="111887.02800000002"/>
    <n v="262391.97600000002"/>
    <n v="6.0000000000000019E-2"/>
    <n v="6333.2280000000028"/>
    <n v="36432"/>
  </r>
  <r>
    <s v="Employee 525"/>
    <x v="0"/>
    <s v="Wilmington"/>
    <s v="United States of America"/>
    <s v="Americas"/>
    <d v="2016-11-21T00:00:00"/>
    <d v="2022-12-01T00:00:00"/>
    <s v="Operating Platform"/>
    <s v="T"/>
    <s v="N"/>
    <s v="USD"/>
    <n v="139920"/>
    <n v="17820"/>
    <n v="0"/>
    <n v="0"/>
    <n v="17820"/>
    <n v="0"/>
    <n v="0"/>
    <n v="0"/>
    <n v="0"/>
    <n v="0"/>
    <n v="157740"/>
    <s v="USD"/>
    <n v="152512.80000000002"/>
    <n v="324449.40000000002"/>
    <s v="&gt;5 Years"/>
    <n v="139920"/>
    <n v="157740"/>
    <n v="152512.80000000002"/>
    <n v="324449.40000000002"/>
    <n v="9.0000000000000122E-2"/>
    <n v="12592.800000000017"/>
    <n v="17820"/>
  </r>
  <r>
    <s v="Employee 526"/>
    <x v="3"/>
    <s v="New York"/>
    <s v="United States of America"/>
    <s v="Americas"/>
    <d v="2017-01-09T00:00:00"/>
    <d v="2022-12-01T00:00:00"/>
    <s v="Operating Platform"/>
    <s v="K"/>
    <s v="D"/>
    <s v="USD"/>
    <n v="154869.00000000003"/>
    <n v="34848"/>
    <n v="0"/>
    <n v="0"/>
    <n v="34848"/>
    <n v="0"/>
    <n v="0"/>
    <n v="0"/>
    <n v="0"/>
    <n v="0"/>
    <n v="189717.00000000003"/>
    <s v="USD"/>
    <n v="170355.90000000005"/>
    <n v="379044.60000000009"/>
    <s v="&gt;5 Years"/>
    <n v="154869.00000000003"/>
    <n v="189717.00000000003"/>
    <n v="170355.90000000005"/>
    <n v="379044.60000000009"/>
    <n v="0.10000000000000013"/>
    <n v="15486.900000000023"/>
    <n v="34848"/>
  </r>
  <r>
    <s v="Employee 527"/>
    <x v="4"/>
    <s v="New York"/>
    <s v="United States of America"/>
    <s v="Americas"/>
    <d v="2016-11-21T00:00:00"/>
    <d v="2022-12-01T00:00:00"/>
    <s v="Corporate and Risk Platform"/>
    <s v="Y"/>
    <s v="N"/>
    <s v="USD"/>
    <n v="258720.00000000006"/>
    <n v="266593.8"/>
    <n v="0"/>
    <n v="0"/>
    <n v="266593.8"/>
    <n v="0"/>
    <n v="0"/>
    <n v="0"/>
    <n v="0"/>
    <n v="0"/>
    <n v="525313.80000000005"/>
    <s v="USD"/>
    <n v="266481.60000000009"/>
    <n v="807554.81400000013"/>
    <s v="&gt;5 Years"/>
    <n v="258720.00000000006"/>
    <n v="525313.80000000005"/>
    <n v="266481.60000000009"/>
    <n v="807554.81400000013"/>
    <n v="3.0000000000000127E-2"/>
    <n v="7761.6000000000349"/>
    <n v="266593.8"/>
  </r>
  <r>
    <s v="Employee 528"/>
    <x v="1"/>
    <s v="Princeton"/>
    <s v="United States of America"/>
    <s v="Americas"/>
    <d v="2016-11-21T00:00:00"/>
    <d v="2022-12-01T00:00:00"/>
    <s v="Investments Platform"/>
    <s v="P"/>
    <s v="P"/>
    <s v="USD"/>
    <n v="107910.00000000003"/>
    <n v="26677.266"/>
    <n v="9808.18"/>
    <n v="0"/>
    <n v="36485.445999999996"/>
    <n v="0"/>
    <n v="0"/>
    <n v="0"/>
    <n v="0"/>
    <n v="0"/>
    <n v="144395.44600000003"/>
    <s v="USD"/>
    <n v="111147.30000000003"/>
    <n v="249772.18398000009"/>
    <s v="&gt;5 Years"/>
    <n v="107910.00000000003"/>
    <n v="144395.44600000003"/>
    <n v="111147.30000000003"/>
    <n v="249772.18398000009"/>
    <n v="3.000000000000002E-2"/>
    <n v="3237.3000000000029"/>
    <n v="36485.445999999996"/>
  </r>
  <r>
    <s v="Employee 529"/>
    <x v="4"/>
    <s v="Wilmington"/>
    <s v="United States of America"/>
    <s v="Americas"/>
    <d v="2016-11-28T00:00:00"/>
    <d v="2022-12-01T00:00:00"/>
    <s v="Operating Platform"/>
    <s v="D"/>
    <s v="Y"/>
    <s v="USD"/>
    <n v="279675"/>
    <n v="593340"/>
    <n v="0"/>
    <n v="0"/>
    <n v="593340"/>
    <n v="0"/>
    <n v="0"/>
    <n v="0"/>
    <n v="0"/>
    <n v="255000"/>
    <n v="1128015"/>
    <s v="USD"/>
    <n v="313236.00000000006"/>
    <n v="1291012.8000000003"/>
    <s v="&gt;5 Years"/>
    <n v="279675"/>
    <n v="1128015"/>
    <n v="313236.00000000006"/>
    <n v="1291012.8000000003"/>
    <n v="0.1200000000000002"/>
    <n v="33561.000000000058"/>
    <n v="848340"/>
  </r>
  <r>
    <s v="Employee 53"/>
    <x v="0"/>
    <s v="Princeton"/>
    <s v="United States of America"/>
    <s v="Americas"/>
    <d v="2000-04-10T00:00:00"/>
    <d v="2022-12-01T00:00:00"/>
    <s v="Investments Platform"/>
    <s v="V"/>
    <s v="E"/>
    <s v="USD"/>
    <n v="203830.00000000006"/>
    <n v="486200"/>
    <n v="0"/>
    <n v="0"/>
    <n v="486200"/>
    <n v="0"/>
    <n v="0"/>
    <n v="0"/>
    <n v="0"/>
    <n v="0"/>
    <n v="690030"/>
    <s v="USD"/>
    <n v="205868.30000000005"/>
    <n v="902798.60000000009"/>
    <s v="&gt;5 Years"/>
    <n v="203830.00000000006"/>
    <n v="690030"/>
    <n v="205868.30000000005"/>
    <n v="902798.60000000009"/>
    <n v="9.9999999999999395E-3"/>
    <n v="2038.2999999999884"/>
    <n v="486199.99999999994"/>
  </r>
  <r>
    <s v="Employee 530"/>
    <x v="1"/>
    <s v="Dallas"/>
    <s v="United States of America"/>
    <s v="Americas"/>
    <d v="2016-12-12T00:00:00"/>
    <d v="2022-12-01T00:00:00"/>
    <s v="Investments Platform"/>
    <s v="F"/>
    <s v="X"/>
    <s v="USD"/>
    <n v="102960.00000000001"/>
    <n v="26901.600000000002"/>
    <n v="10858.500000000002"/>
    <n v="0"/>
    <n v="37760.100000000006"/>
    <n v="0"/>
    <n v="0"/>
    <n v="0"/>
    <n v="0"/>
    <n v="0"/>
    <n v="140720.10000000003"/>
    <s v="USD"/>
    <n v="118404.00000000001"/>
    <n v="267744.84000000003"/>
    <s v="&gt;5 Years"/>
    <n v="102960.00000000001"/>
    <n v="140720.10000000003"/>
    <n v="118404.00000000001"/>
    <n v="267744.84000000003"/>
    <n v="0.14999999999999997"/>
    <n v="15444"/>
    <n v="37760.10000000002"/>
  </r>
  <r>
    <s v="Employee 531"/>
    <x v="1"/>
    <s v="Princeton"/>
    <s v="United States of America"/>
    <s v="Americas"/>
    <d v="2016-12-19T00:00:00"/>
    <d v="2022-12-01T00:00:00"/>
    <s v="Investments Platform"/>
    <s v="S"/>
    <s v="O"/>
    <s v="USD"/>
    <n v="110264.00000000003"/>
    <n v="27433.538"/>
    <n v="10897.12"/>
    <n v="0"/>
    <n v="38330.658000000003"/>
    <n v="0"/>
    <n v="0"/>
    <n v="0"/>
    <n v="0"/>
    <n v="0"/>
    <n v="148594.65800000002"/>
    <s v="USD"/>
    <n v="124598.32000000002"/>
    <n v="280196.53794000007"/>
    <s v="&gt;5 Years"/>
    <n v="110264.00000000003"/>
    <n v="148594.65800000002"/>
    <n v="124598.32000000002"/>
    <n v="280196.53794000007"/>
    <n v="0.12999999999999989"/>
    <n v="14334.319999999992"/>
    <n v="38330.657999999996"/>
  </r>
  <r>
    <s v="Employee 532"/>
    <x v="4"/>
    <s v="New York"/>
    <s v="United States of America"/>
    <s v="Americas"/>
    <d v="2017-01-23T00:00:00"/>
    <d v="2022-12-01T00:00:00"/>
    <s v="Investments Platform"/>
    <s v="Y"/>
    <s v="C"/>
    <s v="USD"/>
    <n v="257785.00000000006"/>
    <n v="778305.00000000012"/>
    <n v="0"/>
    <n v="0"/>
    <n v="778305.00000000012"/>
    <n v="0"/>
    <n v="0"/>
    <n v="0"/>
    <n v="0"/>
    <n v="208000"/>
    <n v="1244090.0000000002"/>
    <s v="USD"/>
    <n v="278407.8000000001"/>
    <n v="1397385.0000000005"/>
    <s v="&gt;5 Years"/>
    <n v="257785.00000000006"/>
    <n v="1244090.0000000002"/>
    <n v="278407.8000000001"/>
    <n v="1397385.0000000005"/>
    <n v="8.0000000000000168E-2"/>
    <n v="20622.800000000047"/>
    <n v="986305.00000000023"/>
  </r>
  <r>
    <s v="Employee 533"/>
    <x v="1"/>
    <s v="Princeton"/>
    <s v="United States of America"/>
    <s v="Americas"/>
    <d v="2017-01-03T00:00:00"/>
    <d v="2022-12-01T00:00:00"/>
    <s v="Investments Platform"/>
    <s v="D"/>
    <s v="W"/>
    <s v="USD"/>
    <n v="106029.00000000003"/>
    <n v="20992.928000000004"/>
    <n v="8764.2799999999988"/>
    <n v="0"/>
    <n v="29757.208000000002"/>
    <n v="0"/>
    <n v="0"/>
    <n v="0"/>
    <n v="0"/>
    <n v="0"/>
    <n v="135786.20800000004"/>
    <s v="USD"/>
    <n v="121933.35000000002"/>
    <n v="268008.56720000005"/>
    <s v="&gt;5 Years"/>
    <n v="106029.00000000003"/>
    <n v="135786.20800000004"/>
    <n v="121933.35000000002"/>
    <n v="268008.56720000005"/>
    <n v="0.14999999999999988"/>
    <n v="15904.349999999991"/>
    <n v="29757.208000000013"/>
  </r>
  <r>
    <s v="Employee 534"/>
    <x v="1"/>
    <s v="London"/>
    <s v="United Kingdom"/>
    <s v="EMEA"/>
    <d v="2017-02-06T00:00:00"/>
    <d v="2022-12-01T00:00:00"/>
    <s v="Operating Platform"/>
    <s v="F"/>
    <s v="U"/>
    <s v="GBP"/>
    <n v="109648.00000000003"/>
    <n v="20240"/>
    <n v="0"/>
    <n v="0"/>
    <n v="20240"/>
    <n v="0"/>
    <n v="0"/>
    <n v="0"/>
    <n v="0"/>
    <n v="0"/>
    <n v="129888.00000000003"/>
    <s v="GBP"/>
    <n v="117323.36000000004"/>
    <n v="256303.52000000008"/>
    <s v="&gt;5 Years"/>
    <n v="145903.11120829391"/>
    <n v="172835.46720982488"/>
    <n v="156116.32899287451"/>
    <n v="341050.27890738717"/>
    <n v="7.0000000000000187E-2"/>
    <n v="7675.3600000000151"/>
    <n v="26932.356001530978"/>
  </r>
  <r>
    <s v="Employee 535"/>
    <x v="4"/>
    <s v="London"/>
    <s v="United Kingdom"/>
    <s v="EMEA"/>
    <d v="2017-01-23T00:00:00"/>
    <d v="2022-12-01T00:00:00"/>
    <s v="Regional Platform"/>
    <s v="K"/>
    <s v="B"/>
    <s v="USD"/>
    <n v="277750"/>
    <n v="709500.00000000012"/>
    <n v="0"/>
    <n v="0"/>
    <n v="709500.00000000012"/>
    <n v="0"/>
    <n v="0"/>
    <n v="0"/>
    <n v="0"/>
    <n v="220000.00000000003"/>
    <n v="1207250.0000000002"/>
    <s v="USD"/>
    <n v="308302.5"/>
    <n v="1404150.0000000002"/>
    <s v="&gt;5 Years"/>
    <n v="277750"/>
    <n v="1207250.0000000002"/>
    <n v="308302.5"/>
    <n v="1404150.0000000002"/>
    <n v="0.11"/>
    <n v="30552.5"/>
    <n v="929500.00000000023"/>
  </r>
  <r>
    <s v="Employee 536"/>
    <x v="1"/>
    <s v="Philadelphia"/>
    <s v="United States of America"/>
    <s v="Americas"/>
    <d v="2017-03-06T00:00:00"/>
    <d v="2022-12-01T00:00:00"/>
    <s v="Investments Platform"/>
    <s v="A"/>
    <s v="A"/>
    <s v="USD"/>
    <n v="103576.00000000001"/>
    <n v="24310.000000000004"/>
    <n v="0"/>
    <n v="0"/>
    <n v="24310.000000000004"/>
    <n v="0"/>
    <n v="0"/>
    <n v="0"/>
    <n v="0"/>
    <n v="0"/>
    <n v="127886.00000000001"/>
    <s v="USD"/>
    <n v="112897.84000000003"/>
    <n v="252293.58000000005"/>
    <s v="&gt;5 Years"/>
    <n v="103576.00000000001"/>
    <n v="127886.00000000001"/>
    <n v="112897.84000000003"/>
    <n v="252293.58000000005"/>
    <n v="9.0000000000000094E-2"/>
    <n v="9321.8400000000111"/>
    <n v="24310"/>
  </r>
  <r>
    <s v="Employee 537"/>
    <x v="0"/>
    <s v="New York"/>
    <s v="United States of America"/>
    <s v="Americas"/>
    <d v="2017-03-20T00:00:00"/>
    <d v="2022-12-01T00:00:00"/>
    <s v="Operating Platform"/>
    <s v="W"/>
    <s v="P"/>
    <s v="USD"/>
    <n v="213180.00000000003"/>
    <n v="268686"/>
    <n v="0"/>
    <n v="0"/>
    <n v="268686"/>
    <n v="0"/>
    <n v="0"/>
    <n v="0"/>
    <n v="0"/>
    <n v="0"/>
    <n v="481866"/>
    <s v="USD"/>
    <n v="221707.20000000004"/>
    <n v="722847.84000000008"/>
    <s v="&gt;5 Years"/>
    <n v="213180.00000000003"/>
    <n v="481866"/>
    <n v="221707.20000000004"/>
    <n v="722847.84000000008"/>
    <n v="4.0000000000000049E-2"/>
    <n v="8527.2000000000116"/>
    <n v="268686"/>
  </r>
  <r>
    <s v="Employee 538"/>
    <x v="1"/>
    <s v="New York"/>
    <s v="United States of America"/>
    <s v="Americas"/>
    <d v="2017-01-09T00:00:00"/>
    <d v="2022-12-01T00:00:00"/>
    <s v="Operating Platform"/>
    <s v="T"/>
    <s v="F"/>
    <s v="USD"/>
    <n v="103576.00000000001"/>
    <n v="15989.6"/>
    <n v="0"/>
    <n v="0"/>
    <n v="15989.6"/>
    <n v="0"/>
    <n v="0"/>
    <n v="0"/>
    <n v="0"/>
    <n v="0"/>
    <n v="119565.60000000002"/>
    <s v="USD"/>
    <n v="113933.60000000002"/>
    <n v="245455.76000000007"/>
    <s v="&gt;5 Years"/>
    <n v="103576.00000000001"/>
    <n v="119565.60000000002"/>
    <n v="113933.60000000002"/>
    <n v="245455.76000000007"/>
    <n v="0.10000000000000005"/>
    <n v="10357.600000000006"/>
    <n v="15989.600000000006"/>
  </r>
  <r>
    <s v="Employee 539"/>
    <x v="3"/>
    <s v="Princeton"/>
    <s v="United States of America"/>
    <s v="Americas"/>
    <d v="2017-01-09T00:00:00"/>
    <d v="2022-12-01T00:00:00"/>
    <s v="Operating Platform"/>
    <s v="T"/>
    <s v="E"/>
    <s v="USD"/>
    <n v="157058.88"/>
    <n v="21149.700000000004"/>
    <n v="0"/>
    <n v="0"/>
    <n v="21149.700000000004"/>
    <n v="0"/>
    <n v="0"/>
    <n v="0"/>
    <n v="0"/>
    <n v="0"/>
    <n v="178208.58000000002"/>
    <s v="USD"/>
    <n v="160200.0576"/>
    <n v="341972.80920000002"/>
    <s v="&gt;5 Years"/>
    <n v="157058.88"/>
    <n v="178208.58000000002"/>
    <n v="160200.0576"/>
    <n v="341972.80920000002"/>
    <n v="1.9999999999999969E-2"/>
    <n v="3141.1775999999954"/>
    <n v="21149.700000000012"/>
  </r>
  <r>
    <s v="Employee 54"/>
    <x v="1"/>
    <s v="Tokyo"/>
    <s v="Japan"/>
    <s v="Asia-Pacific"/>
    <d v="2000-05-01T00:00:00"/>
    <d v="2022-12-01T00:00:00"/>
    <s v="Operating Platform"/>
    <s v="M"/>
    <s v="R"/>
    <s v="JPY"/>
    <n v="11181940"/>
    <n v="2059200"/>
    <n v="0"/>
    <n v="0"/>
    <n v="2059200"/>
    <n v="0"/>
    <n v="0"/>
    <n v="0"/>
    <n v="0"/>
    <n v="0"/>
    <n v="13241140"/>
    <s v="JPY"/>
    <n v="11852856.4"/>
    <n v="25888464.800000001"/>
    <s v="&gt;5 Years"/>
    <n v="102921.80956325648"/>
    <n v="121875.28188135671"/>
    <n v="109097.11813705188"/>
    <n v="238284.91693129"/>
    <n v="6.000000000000006E-2"/>
    <n v="670916.40000000037"/>
    <n v="18953.472318100234"/>
  </r>
  <r>
    <s v="Employee 540"/>
    <x v="3"/>
    <s v="Amsterdam"/>
    <s v="Netherlands"/>
    <s v="EMEA"/>
    <d v="2017-01-23T00:00:00"/>
    <d v="2022-12-01T00:00:00"/>
    <s v="Client Businesses Platform"/>
    <s v="K"/>
    <s v="Y"/>
    <s v="EUR"/>
    <n v="93224.999999999985"/>
    <n v="18700"/>
    <n v="0"/>
    <n v="0"/>
    <n v="18700"/>
    <n v="0"/>
    <n v="0"/>
    <n v="0"/>
    <n v="0"/>
    <n v="0"/>
    <n v="111924.99999999999"/>
    <s v="EUR"/>
    <n v="105344.24999999997"/>
    <n v="231819.49999999994"/>
    <s v="&gt;5 Years"/>
    <n v="108821.54249721959"/>
    <n v="130650.05249666187"/>
    <n v="122968.34302185812"/>
    <n v="270602.90234308603"/>
    <n v="0.12999999999999984"/>
    <n v="12119.249999999985"/>
    <n v="21828.509999442278"/>
  </r>
  <r>
    <s v="Employee 541"/>
    <x v="0"/>
    <s v="London"/>
    <s v="United Kingdom"/>
    <s v="EMEA"/>
    <d v="2017-01-23T00:00:00"/>
    <d v="2022-12-01T00:00:00"/>
    <s v="Corporate and Risk Platform"/>
    <s v="Q"/>
    <s v="A"/>
    <s v="GBP"/>
    <n v="163350"/>
    <n v="75900"/>
    <n v="0"/>
    <n v="0"/>
    <n v="75900"/>
    <n v="0"/>
    <n v="0"/>
    <n v="0"/>
    <n v="0"/>
    <n v="0"/>
    <n v="239250"/>
    <s v="GBP"/>
    <n v="181318.50000000003"/>
    <n v="446886"/>
    <s v="&gt;5 Years"/>
    <n v="217361.67751235593"/>
    <n v="318358.01251809712"/>
    <n v="241271.46203871514"/>
    <n v="594648.8559338029"/>
    <n v="0.11000000000000022"/>
    <n v="17968.500000000029"/>
    <n v="100996.33500574119"/>
  </r>
  <r>
    <s v="Employee 542"/>
    <x v="3"/>
    <s v="New York"/>
    <s v="United States of America"/>
    <s v="Americas"/>
    <d v="2017-01-23T00:00:00"/>
    <d v="2022-12-01T00:00:00"/>
    <s v="Corporate and Risk Platform"/>
    <s v="A"/>
    <s v="G"/>
    <s v="USD"/>
    <n v="154440"/>
    <n v="37741"/>
    <n v="0"/>
    <n v="0"/>
    <n v="37741"/>
    <n v="0"/>
    <n v="0"/>
    <n v="0"/>
    <n v="0"/>
    <n v="0"/>
    <n v="192181"/>
    <s v="USD"/>
    <n v="169884"/>
    <n v="381283.1"/>
    <s v="&gt;5 Years"/>
    <n v="154440"/>
    <n v="192181"/>
    <n v="169884"/>
    <n v="381283.1"/>
    <n v="0.1"/>
    <n v="15444"/>
    <n v="37741"/>
  </r>
  <r>
    <s v="Employee 543"/>
    <x v="0"/>
    <s v="New York"/>
    <s v="United States of America"/>
    <s v="Americas"/>
    <d v="2017-01-23T00:00:00"/>
    <d v="2022-12-01T00:00:00"/>
    <s v="Corporate and Risk Platform"/>
    <s v="R"/>
    <s v="O"/>
    <s v="USD"/>
    <n v="194749.50000000003"/>
    <n v="107800.00000000001"/>
    <n v="0"/>
    <n v="0"/>
    <n v="107800.00000000001"/>
    <n v="0"/>
    <n v="0"/>
    <n v="0"/>
    <n v="0"/>
    <n v="0"/>
    <n v="302549.50000000006"/>
    <s v="USD"/>
    <n v="218119.44000000006"/>
    <n v="556974.88000000012"/>
    <s v="&gt;5 Years"/>
    <n v="194749.50000000003"/>
    <n v="302549.50000000006"/>
    <n v="218119.44000000006"/>
    <n v="556974.88000000012"/>
    <n v="0.12000000000000015"/>
    <n v="23369.940000000031"/>
    <n v="107800.00000000003"/>
  </r>
  <r>
    <s v="Employee 544"/>
    <x v="3"/>
    <s v="New York"/>
    <s v="United States of America"/>
    <s v="Americas"/>
    <d v="2017-01-23T00:00:00"/>
    <d v="2022-12-01T00:00:00"/>
    <s v="Regional Platform"/>
    <s v="Y"/>
    <s v="Y"/>
    <s v="USD"/>
    <n v="163856.00000000003"/>
    <n v="100188.00000000001"/>
    <n v="0"/>
    <n v="0"/>
    <n v="100188.00000000001"/>
    <n v="0"/>
    <n v="0"/>
    <n v="0"/>
    <n v="0"/>
    <n v="0"/>
    <n v="264044.00000000006"/>
    <s v="USD"/>
    <n v="176964.48000000004"/>
    <n v="462132.00000000006"/>
    <s v="&gt;5 Years"/>
    <n v="163856.00000000003"/>
    <n v="264044.00000000006"/>
    <n v="176964.48000000004"/>
    <n v="462132.00000000006"/>
    <n v="8.0000000000000043E-2"/>
    <n v="13108.48000000001"/>
    <n v="100188.00000000003"/>
  </r>
  <r>
    <s v="Employee 545"/>
    <x v="0"/>
    <s v="London"/>
    <s v="United Kingdom"/>
    <s v="EMEA"/>
    <d v="2017-01-23T00:00:00"/>
    <d v="2022-12-01T00:00:00"/>
    <s v="ETF and Index Investments Platform"/>
    <s v="P"/>
    <s v="B"/>
    <s v="GBP"/>
    <n v="108284.00000000003"/>
    <n v="96140.000000000015"/>
    <n v="0"/>
    <n v="0"/>
    <n v="96140.000000000015"/>
    <n v="0"/>
    <n v="0"/>
    <n v="0"/>
    <n v="0"/>
    <n v="0"/>
    <n v="204424.00000000006"/>
    <s v="GBP"/>
    <n v="109366.84000000003"/>
    <n v="315835.08000000007"/>
    <s v="&gt;5 Years"/>
    <n v="144088.10460819074"/>
    <n v="272016.79561546288"/>
    <n v="145528.98565427263"/>
    <n v="420265.94922589016"/>
    <n v="9.9999999999999013E-3"/>
    <n v="1082.8399999999965"/>
    <n v="127928.69100727214"/>
  </r>
  <r>
    <s v="Employee 546"/>
    <x v="0"/>
    <s v="New York"/>
    <s v="United States of America"/>
    <s v="Americas"/>
    <d v="2017-01-23T00:00:00"/>
    <d v="2022-12-01T00:00:00"/>
    <s v="Operating Platform"/>
    <s v="G"/>
    <s v="F"/>
    <s v="USD"/>
    <n v="197120.00000000003"/>
    <n v="85140.000000000015"/>
    <n v="0"/>
    <n v="0"/>
    <n v="85140.000000000015"/>
    <n v="0"/>
    <n v="0"/>
    <n v="0"/>
    <n v="0"/>
    <n v="0"/>
    <n v="282260.00000000006"/>
    <s v="USD"/>
    <n v="210918.40000000005"/>
    <n v="512936.60000000009"/>
    <s v="&gt;5 Years"/>
    <n v="197120.00000000003"/>
    <n v="282260.00000000006"/>
    <n v="210918.40000000005"/>
    <n v="512936.60000000009"/>
    <n v="7.0000000000000104E-2"/>
    <n v="13798.400000000023"/>
    <n v="85140.000000000029"/>
  </r>
  <r>
    <s v="Employee 547"/>
    <x v="7"/>
    <s v="Tokyo"/>
    <s v="Japan"/>
    <s v="Asia-Pacific"/>
    <d v="2017-01-23T00:00:00"/>
    <d v="2022-12-01T00:00:00"/>
    <s v="Client Businesses Platform"/>
    <s v="S"/>
    <s v="M"/>
    <s v="JPY"/>
    <n v="8239000.0000000019"/>
    <n v="2392500"/>
    <n v="0"/>
    <n v="0"/>
    <n v="2392500"/>
    <n v="0"/>
    <n v="0"/>
    <n v="0"/>
    <n v="0"/>
    <n v="0"/>
    <n v="10631500.000000002"/>
    <s v="JPY"/>
    <n v="8815730.0000000019"/>
    <n v="20191435.000000004"/>
    <s v="&gt;5 Years"/>
    <n v="75834.138708638246"/>
    <n v="97855.400616687402"/>
    <n v="81142.528418242917"/>
    <n v="185847.80707809844"/>
    <n v="6.9999999999999923E-2"/>
    <n v="576730"/>
    <n v="22021.261908049157"/>
  </r>
  <r>
    <s v="Employee 548"/>
    <x v="4"/>
    <s v="London"/>
    <s v="United Kingdom"/>
    <s v="EMEA"/>
    <d v="2017-01-23T00:00:00"/>
    <d v="2022-12-01T00:00:00"/>
    <s v="Corporate and Risk Platform"/>
    <s v="D"/>
    <s v="S"/>
    <s v="GBP"/>
    <n v="161700"/>
    <n v="142188.20000000001"/>
    <n v="0"/>
    <n v="0"/>
    <n v="142188.20000000001"/>
    <n v="0"/>
    <n v="0"/>
    <n v="0"/>
    <n v="0"/>
    <n v="79920"/>
    <n v="383808.2"/>
    <s v="GBP"/>
    <n v="164934"/>
    <n v="474899.96399999998"/>
    <s v="&gt;5 Years"/>
    <n v="215166.10501223113"/>
    <n v="510714.3813590316"/>
    <n v="219469.42711247577"/>
    <n v="631925.63713252184"/>
    <n v="2.0000000000000066E-2"/>
    <n v="3234"/>
    <n v="295548.2763468005"/>
  </r>
  <r>
    <s v="Employee 549"/>
    <x v="1"/>
    <s v="London"/>
    <s v="United Kingdom"/>
    <s v="EMEA"/>
    <d v="2017-01-23T00:00:00"/>
    <d v="2022-12-01T00:00:00"/>
    <s v="Investments Platform"/>
    <s v="O"/>
    <s v="Y"/>
    <s v="GBP"/>
    <n v="111320.00000000001"/>
    <n v="73089.5"/>
    <n v="0"/>
    <n v="0"/>
    <n v="73089.5"/>
    <n v="0"/>
    <n v="0"/>
    <n v="0"/>
    <n v="0"/>
    <n v="0"/>
    <n v="184409.5"/>
    <s v="GBP"/>
    <n v="121338.80000000003"/>
    <n v="322345.15500000009"/>
    <s v="&gt;5 Years"/>
    <n v="148127.95800842036"/>
    <n v="245384.5011889489"/>
    <n v="161459.47422917822"/>
    <n v="428928.58052513259"/>
    <n v="9.0000000000000149E-2"/>
    <n v="10018.800000000017"/>
    <n v="97256.543180528533"/>
  </r>
  <r>
    <s v="Employee 55"/>
    <x v="0"/>
    <s v="New York"/>
    <s v="United States of America"/>
    <s v="Americas"/>
    <d v="2000-06-05T00:00:00"/>
    <d v="2022-12-01T00:00:00"/>
    <s v="Client Businesses Platform"/>
    <s v="N"/>
    <s v="X"/>
    <s v="USD"/>
    <n v="186560"/>
    <n v="192753.00000000003"/>
    <n v="0"/>
    <n v="0"/>
    <n v="192753.00000000003"/>
    <n v="0"/>
    <n v="0"/>
    <n v="0"/>
    <n v="0"/>
    <n v="0"/>
    <n v="379313"/>
    <s v="USD"/>
    <n v="212678.40000000002"/>
    <n v="645095.2200000002"/>
    <s v="&gt;5 Years"/>
    <n v="186560"/>
    <n v="379313"/>
    <n v="212678.40000000002"/>
    <n v="645095.2200000002"/>
    <n v="0.14000000000000012"/>
    <n v="26118.400000000023"/>
    <n v="192753"/>
  </r>
  <r>
    <s v="Employee 550"/>
    <x v="0"/>
    <s v="New York"/>
    <s v="United States of America"/>
    <s v="Americas"/>
    <d v="2017-01-23T00:00:00"/>
    <d v="2022-12-01T00:00:00"/>
    <s v="Investments Platform"/>
    <s v="H"/>
    <s v="O"/>
    <s v="USD"/>
    <n v="201960.00000000006"/>
    <n v="106920.00000000001"/>
    <n v="0"/>
    <n v="0"/>
    <n v="106920.00000000001"/>
    <n v="0"/>
    <n v="0"/>
    <n v="0"/>
    <n v="0"/>
    <n v="0"/>
    <n v="308880.00000000006"/>
    <s v="USD"/>
    <n v="212058.00000000006"/>
    <n v="536382.00000000012"/>
    <s v="&gt;5 Years"/>
    <n v="201960.00000000006"/>
    <n v="308880.00000000006"/>
    <n v="212058.00000000006"/>
    <n v="536382.00000000012"/>
    <n v="4.9999999999999989E-2"/>
    <n v="10098"/>
    <n v="106920"/>
  </r>
  <r>
    <s v="Employee 551"/>
    <x v="3"/>
    <s v="New York"/>
    <s v="United States of America"/>
    <s v="Americas"/>
    <d v="2017-01-23T00:00:00"/>
    <d v="2022-12-01T00:00:00"/>
    <s v="Client Businesses Platform"/>
    <s v="P"/>
    <s v="D"/>
    <s v="USD"/>
    <n v="145860"/>
    <n v="137060"/>
    <n v="0"/>
    <n v="0"/>
    <n v="137060"/>
    <n v="0"/>
    <n v="0"/>
    <n v="0"/>
    <n v="0"/>
    <n v="0"/>
    <n v="282920"/>
    <s v="USD"/>
    <n v="158987.40000000002"/>
    <n v="467370.20000000007"/>
    <s v="&gt;5 Years"/>
    <n v="145860"/>
    <n v="282920"/>
    <n v="158987.40000000002"/>
    <n v="467370.20000000007"/>
    <n v="9.0000000000000163E-2"/>
    <n v="13127.400000000023"/>
    <n v="137060"/>
  </r>
  <r>
    <s v="Employee 552"/>
    <x v="0"/>
    <s v="New York"/>
    <s v="United States of America"/>
    <s v="Americas"/>
    <d v="2017-03-20T00:00:00"/>
    <d v="2022-12-01T00:00:00"/>
    <s v="Client Businesses Platform"/>
    <s v="V"/>
    <s v="J"/>
    <s v="USD"/>
    <n v="175450"/>
    <n v="97152.000000000015"/>
    <n v="0"/>
    <n v="0"/>
    <n v="97152.000000000015"/>
    <n v="0"/>
    <n v="0"/>
    <n v="0"/>
    <n v="0"/>
    <n v="0"/>
    <n v="272602"/>
    <s v="USD"/>
    <n v="180713.5"/>
    <n v="461493.56000000006"/>
    <s v="&gt;5 Years"/>
    <n v="175450"/>
    <n v="272602"/>
    <n v="180713.5"/>
    <n v="461493.56000000006"/>
    <n v="0.03"/>
    <n v="5263.5"/>
    <n v="97152"/>
  </r>
  <r>
    <s v="Employee 553"/>
    <x v="0"/>
    <s v="Seattle"/>
    <s v="United States of America"/>
    <s v="Americas"/>
    <d v="2017-02-06T00:00:00"/>
    <d v="2022-12-01T00:00:00"/>
    <s v="Corporate and Risk Platform"/>
    <s v="Q"/>
    <s v="U"/>
    <s v="USD"/>
    <n v="148762.9"/>
    <n v="89974.500000000015"/>
    <n v="0"/>
    <n v="0"/>
    <n v="89974.500000000015"/>
    <n v="0"/>
    <n v="0"/>
    <n v="0"/>
    <n v="0"/>
    <n v="0"/>
    <n v="238737.40000000002"/>
    <s v="USD"/>
    <n v="153225.78700000001"/>
    <n v="399125.30900000007"/>
    <s v="&gt;5 Years"/>
    <n v="148762.9"/>
    <n v="238737.40000000002"/>
    <n v="153225.78700000001"/>
    <n v="399125.30900000007"/>
    <n v="3.0000000000000117E-2"/>
    <n v="4462.887000000017"/>
    <n v="89974.500000000029"/>
  </r>
  <r>
    <s v="Employee 554"/>
    <x v="3"/>
    <s v="New York"/>
    <s v="United States of America"/>
    <s v="Americas"/>
    <d v="2017-02-13T00:00:00"/>
    <d v="2022-12-01T00:00:00"/>
    <s v="Investments Platform"/>
    <s v="I"/>
    <s v="E"/>
    <s v="USD"/>
    <n v="152955"/>
    <n v="172260.00000000003"/>
    <n v="0"/>
    <n v="0"/>
    <n v="172260.00000000003"/>
    <n v="0"/>
    <n v="0"/>
    <n v="0"/>
    <n v="0"/>
    <n v="0"/>
    <n v="325215"/>
    <s v="USD"/>
    <n v="168250.5"/>
    <n v="525987"/>
    <s v="&gt;5 Years"/>
    <n v="152955"/>
    <n v="325215"/>
    <n v="168250.5"/>
    <n v="525987"/>
    <n v="0.1"/>
    <n v="15295.5"/>
    <n v="172260"/>
  </r>
  <r>
    <s v="Employee 555"/>
    <x v="3"/>
    <s v="New York"/>
    <s v="United States of America"/>
    <s v="Americas"/>
    <d v="2017-03-06T00:00:00"/>
    <d v="2022-12-01T00:00:00"/>
    <s v="Investments Platform"/>
    <s v="T"/>
    <s v="T"/>
    <s v="USD"/>
    <n v="118800.00000000003"/>
    <n v="63635"/>
    <n v="0"/>
    <n v="0"/>
    <n v="63635"/>
    <n v="0"/>
    <n v="0"/>
    <n v="0"/>
    <n v="0"/>
    <n v="0"/>
    <n v="182435.00000000003"/>
    <s v="USD"/>
    <n v="129492.00000000004"/>
    <n v="328346.15000000008"/>
    <s v="&gt;5 Years"/>
    <n v="118800.00000000003"/>
    <n v="182435.00000000003"/>
    <n v="129492.00000000004"/>
    <n v="328346.15000000008"/>
    <n v="9.0000000000000094E-2"/>
    <n v="10692.000000000015"/>
    <n v="63635"/>
  </r>
  <r>
    <s v="Employee 556"/>
    <x v="3"/>
    <s v="New York"/>
    <s v="United States of America"/>
    <s v="Americas"/>
    <d v="2017-02-06T00:00:00"/>
    <d v="2022-12-01T00:00:00"/>
    <s v="Investments Platform"/>
    <s v="Z"/>
    <s v="L"/>
    <s v="USD"/>
    <n v="158895"/>
    <n v="40040"/>
    <n v="0"/>
    <n v="0"/>
    <n v="40040"/>
    <n v="0"/>
    <n v="0"/>
    <n v="0"/>
    <n v="0"/>
    <n v="0"/>
    <n v="198935"/>
    <s v="USD"/>
    <n v="176373.45"/>
    <n v="397191.30000000005"/>
    <s v="&gt;5 Years"/>
    <n v="158895"/>
    <n v="198935"/>
    <n v="176373.45"/>
    <n v="397191.30000000005"/>
    <n v="0.11000000000000007"/>
    <n v="17478.450000000012"/>
    <n v="40040"/>
  </r>
  <r>
    <s v="Employee 557"/>
    <x v="0"/>
    <s v="New York"/>
    <s v="United States of America"/>
    <s v="Americas"/>
    <d v="2017-03-06T00:00:00"/>
    <d v="2022-12-01T00:00:00"/>
    <s v="Investments Platform"/>
    <s v="P"/>
    <s v="F"/>
    <s v="USD"/>
    <n v="155870"/>
    <n v="264110"/>
    <n v="28500.000000000004"/>
    <n v="0"/>
    <n v="292610"/>
    <n v="0"/>
    <n v="0"/>
    <n v="0"/>
    <n v="0"/>
    <n v="0"/>
    <n v="448480"/>
    <s v="USD"/>
    <n v="168339.6"/>
    <n v="621918"/>
    <s v="&gt;5 Years"/>
    <n v="155870"/>
    <n v="448480"/>
    <n v="168339.6"/>
    <n v="621918"/>
    <n v="8.0000000000000043E-2"/>
    <n v="12469.600000000006"/>
    <n v="292610"/>
  </r>
  <r>
    <s v="Employee 558"/>
    <x v="0"/>
    <s v="New York"/>
    <s v="United States of America"/>
    <s v="Americas"/>
    <d v="2017-02-13T00:00:00"/>
    <d v="2022-12-01T00:00:00"/>
    <s v="Client Businesses Platform"/>
    <s v="R"/>
    <s v="R"/>
    <s v="USD"/>
    <n v="185724.00000000003"/>
    <n v="118580.00000000001"/>
    <n v="0"/>
    <n v="0"/>
    <n v="118580.00000000001"/>
    <n v="0"/>
    <n v="0"/>
    <n v="0"/>
    <n v="0"/>
    <n v="0"/>
    <n v="304304.00000000006"/>
    <s v="USD"/>
    <n v="191295.72000000003"/>
    <n v="504728.84000000008"/>
    <s v="&gt;5 Years"/>
    <n v="185724.00000000003"/>
    <n v="304304.00000000006"/>
    <n v="191295.72000000003"/>
    <n v="504728.84000000008"/>
    <n v="3.0000000000000002E-2"/>
    <n v="5571.7200000000012"/>
    <n v="118580.00000000003"/>
  </r>
  <r>
    <s v="Employee 559"/>
    <x v="3"/>
    <s v="New York"/>
    <s v="United States of America"/>
    <s v="Americas"/>
    <d v="2020-12-21T00:00:00"/>
    <d v="2022-12-01T00:00:00"/>
    <s v="Investments Platform"/>
    <s v="V"/>
    <s v="L"/>
    <s v="USD"/>
    <n v="150793.5"/>
    <n v="50600.000000000007"/>
    <n v="0"/>
    <n v="0"/>
    <n v="50600.000000000007"/>
    <n v="0"/>
    <n v="0"/>
    <n v="0"/>
    <n v="0"/>
    <n v="0"/>
    <n v="201393.5"/>
    <s v="USD"/>
    <n v="153809.37"/>
    <n v="359230.74"/>
    <s v="1-5 Years"/>
    <n v="150793.5"/>
    <n v="201393.5"/>
    <n v="153809.37"/>
    <n v="359230.74"/>
    <n v="1.9999999999999969E-2"/>
    <n v="3015.8699999999953"/>
    <n v="50600"/>
  </r>
  <r>
    <s v="Employee 56"/>
    <x v="3"/>
    <s v="New York"/>
    <s v="United States of America"/>
    <s v="Americas"/>
    <d v="2000-07-10T00:00:00"/>
    <d v="2022-12-01T00:00:00"/>
    <s v="Operating Platform"/>
    <s v="Z"/>
    <s v="C"/>
    <s v="USD"/>
    <n v="111100.00000000001"/>
    <n v="24200.000000000004"/>
    <n v="0"/>
    <n v="0"/>
    <n v="24200.000000000004"/>
    <n v="0"/>
    <n v="0"/>
    <n v="0"/>
    <n v="0"/>
    <n v="0"/>
    <n v="135300.00000000003"/>
    <s v="USD"/>
    <n v="121099.00000000003"/>
    <n v="268576.00000000006"/>
    <s v="&gt;5 Years"/>
    <n v="111100.00000000001"/>
    <n v="135300.00000000003"/>
    <n v="121099.00000000003"/>
    <n v="268576.00000000006"/>
    <n v="9.0000000000000122E-2"/>
    <n v="9999.0000000000146"/>
    <n v="24200.000000000015"/>
  </r>
  <r>
    <s v="Employee 560"/>
    <x v="3"/>
    <s v="New York"/>
    <s v="United States of America"/>
    <s v="Americas"/>
    <d v="2017-02-22T00:00:00"/>
    <d v="2022-12-01T00:00:00"/>
    <s v="Investments Platform"/>
    <s v="X"/>
    <s v="R"/>
    <s v="USD"/>
    <n v="160160"/>
    <n v="119416.00000000001"/>
    <n v="0"/>
    <n v="0"/>
    <n v="119416.00000000001"/>
    <n v="0"/>
    <n v="0"/>
    <n v="0"/>
    <n v="0"/>
    <n v="0"/>
    <n v="279576"/>
    <s v="USD"/>
    <n v="164964.80000000002"/>
    <n v="452928.08000000007"/>
    <s v="&gt;5 Years"/>
    <n v="160160"/>
    <n v="279576"/>
    <n v="164964.80000000002"/>
    <n v="452928.08000000007"/>
    <n v="3.000000000000011E-2"/>
    <n v="4804.8000000000175"/>
    <n v="119416"/>
  </r>
  <r>
    <s v="Employee 561"/>
    <x v="0"/>
    <s v="New York"/>
    <s v="United States of America"/>
    <s v="Americas"/>
    <d v="2017-04-17T00:00:00"/>
    <d v="2022-12-01T00:00:00"/>
    <s v="Client Businesses Platform"/>
    <s v="Y"/>
    <s v="V"/>
    <s v="USD"/>
    <n v="190080"/>
    <n v="101200.00000000001"/>
    <n v="0"/>
    <n v="0"/>
    <n v="101200.00000000001"/>
    <n v="0"/>
    <n v="0"/>
    <n v="0"/>
    <n v="0"/>
    <n v="0"/>
    <n v="291280"/>
    <s v="USD"/>
    <n v="195782.39999999999"/>
    <n v="495800.80000000005"/>
    <s v="&gt;5 Years"/>
    <n v="190080"/>
    <n v="291280"/>
    <n v="195782.39999999999"/>
    <n v="495800.80000000005"/>
    <n v="2.9999999999999968E-2"/>
    <n v="5702.3999999999942"/>
    <n v="101200"/>
  </r>
  <r>
    <s v="Employee 562"/>
    <x v="3"/>
    <s v="Philadelphia"/>
    <s v="United States of America"/>
    <s v="Americas"/>
    <d v="2017-03-06T00:00:00"/>
    <d v="2022-12-01T00:00:00"/>
    <s v="Client Businesses Platform"/>
    <s v="H"/>
    <s v="K"/>
    <s v="USD"/>
    <n v="132396.00000000003"/>
    <n v="57024.000000000007"/>
    <n v="0"/>
    <n v="0"/>
    <n v="57024.000000000007"/>
    <n v="0"/>
    <n v="0"/>
    <n v="0"/>
    <n v="0"/>
    <n v="0"/>
    <n v="189420.00000000003"/>
    <s v="USD"/>
    <n v="141663.72000000003"/>
    <n v="344343.12000000011"/>
    <s v="&gt;5 Years"/>
    <n v="132396.00000000003"/>
    <n v="189420.00000000003"/>
    <n v="141663.72000000003"/>
    <n v="344343.12000000011"/>
    <n v="6.9999999999999993E-2"/>
    <n v="9267.7200000000012"/>
    <n v="57024"/>
  </r>
  <r>
    <s v="Employee 563"/>
    <x v="0"/>
    <s v="New York"/>
    <s v="United States of America"/>
    <s v="Americas"/>
    <d v="2017-02-27T00:00:00"/>
    <d v="2022-12-01T00:00:00"/>
    <s v="Operating Platform"/>
    <s v="G"/>
    <s v="X"/>
    <s v="USD"/>
    <n v="166650"/>
    <n v="46948.000000000007"/>
    <n v="0"/>
    <n v="0"/>
    <n v="46948.000000000007"/>
    <n v="0"/>
    <n v="0"/>
    <n v="0"/>
    <n v="0"/>
    <n v="0"/>
    <n v="213598"/>
    <s v="USD"/>
    <n v="191647.49999999997"/>
    <n v="437285.19999999995"/>
    <s v="&gt;5 Years"/>
    <n v="166650"/>
    <n v="213598"/>
    <n v="191647.49999999997"/>
    <n v="437285.19999999995"/>
    <n v="0.14999999999999983"/>
    <n v="24997.499999999971"/>
    <n v="46948"/>
  </r>
  <r>
    <s v="Employee 564"/>
    <x v="0"/>
    <s v="Seoul"/>
    <s v="Korea, Republic of"/>
    <s v="Asia-Pacific"/>
    <d v="2017-03-20T00:00:00"/>
    <d v="2022-12-01T00:00:00"/>
    <s v="Investments Platform"/>
    <s v="H"/>
    <s v="Z"/>
    <s v="KRW"/>
    <n v="198220000.00000003"/>
    <n v="121995445.00000001"/>
    <n v="0"/>
    <n v="0"/>
    <n v="121995445.00000001"/>
    <n v="0"/>
    <n v="0"/>
    <n v="0"/>
    <n v="0"/>
    <n v="0"/>
    <n v="320215445.00000006"/>
    <s v="KRW"/>
    <n v="218042000.00000006"/>
    <n v="570278989.50000012"/>
    <s v="&gt;5 Years"/>
    <n v="183886.08005937198"/>
    <n v="297059.64562363748"/>
    <n v="202274.68806530919"/>
    <n v="529040.29825131048"/>
    <n v="0.10000000000000012"/>
    <n v="19822000.00000003"/>
    <n v="113173.5655642655"/>
  </r>
  <r>
    <s v="Employee 565"/>
    <x v="0"/>
    <s v="Singapore"/>
    <s v="Singapore"/>
    <s v="Asia-Pacific"/>
    <d v="2017-03-13T00:00:00"/>
    <d v="2022-12-01T00:00:00"/>
    <s v="Investments Platform"/>
    <s v="U"/>
    <s v="F"/>
    <s v="SGD"/>
    <n v="287760"/>
    <n v="216282.00000000003"/>
    <n v="89906.02"/>
    <n v="0"/>
    <n v="306188.02"/>
    <n v="0"/>
    <n v="0"/>
    <n v="0"/>
    <n v="0"/>
    <n v="0"/>
    <n v="593948.02"/>
    <s v="SGD"/>
    <n v="310780.80000000005"/>
    <n v="855146.16000000015"/>
    <s v="&gt;5 Years"/>
    <n v="215155.70675539272"/>
    <n v="444089.88747242885"/>
    <n v="232368.16329582417"/>
    <n v="639385.51721559686"/>
    <n v="8.000000000000014E-2"/>
    <n v="23020.800000000047"/>
    <n v="228934.18071703613"/>
  </r>
  <r>
    <s v="Employee 566"/>
    <x v="3"/>
    <s v="New York"/>
    <s v="United States of America"/>
    <s v="Americas"/>
    <d v="2017-03-06T00:00:00"/>
    <d v="2022-12-01T00:00:00"/>
    <s v="Operating Platform"/>
    <s v="Z"/>
    <s v="B"/>
    <s v="USD"/>
    <n v="139920"/>
    <n v="19228"/>
    <n v="0"/>
    <n v="0"/>
    <n v="19228"/>
    <n v="0"/>
    <n v="0"/>
    <n v="0"/>
    <n v="0"/>
    <n v="0"/>
    <n v="159148"/>
    <s v="USD"/>
    <n v="149714.4"/>
    <n v="320002.76"/>
    <s v="&gt;5 Years"/>
    <n v="139920"/>
    <n v="159148"/>
    <n v="149714.4"/>
    <n v="320002.76"/>
    <n v="6.9999999999999965E-2"/>
    <n v="9794.3999999999942"/>
    <n v="19228"/>
  </r>
  <r>
    <s v="Employee 567"/>
    <x v="3"/>
    <s v="Singapore"/>
    <s v="Singapore"/>
    <s v="Asia-Pacific"/>
    <d v="2017-03-20T00:00:00"/>
    <d v="2022-12-01T00:00:00"/>
    <s v="Investments Platform"/>
    <s v="S"/>
    <s v="V"/>
    <s v="SGD"/>
    <n v="172205"/>
    <n v="141372"/>
    <n v="26141.61"/>
    <n v="0"/>
    <n v="167513.60999999999"/>
    <n v="0"/>
    <n v="0"/>
    <n v="0"/>
    <n v="0"/>
    <n v="0"/>
    <n v="339718.61"/>
    <s v="SGD"/>
    <n v="184259.35"/>
    <n v="519786.74"/>
    <s v="&gt;5 Years"/>
    <n v="128756.2151856144"/>
    <n v="254004.71793338066"/>
    <n v="137769.15024860742"/>
    <n v="388640.12860293838"/>
    <n v="7.0000000000000034E-2"/>
    <n v="12054.350000000006"/>
    <n v="125248.50274776625"/>
  </r>
  <r>
    <s v="Employee 568"/>
    <x v="3"/>
    <s v="San Francisco"/>
    <s v="United States of America"/>
    <s v="Americas"/>
    <d v="2017-03-13T00:00:00"/>
    <d v="2022-12-01T00:00:00"/>
    <s v="Client Businesses Platform"/>
    <s v="O"/>
    <s v="I"/>
    <s v="USD"/>
    <n v="150689"/>
    <n v="66511.5"/>
    <n v="0"/>
    <n v="0"/>
    <n v="66511.5"/>
    <n v="0"/>
    <n v="0"/>
    <n v="0"/>
    <n v="0"/>
    <n v="0"/>
    <n v="217200.5"/>
    <s v="USD"/>
    <n v="170278.56999999998"/>
    <n v="415715.13499999995"/>
    <s v="&gt;5 Years"/>
    <n v="150689"/>
    <n v="217200.5"/>
    <n v="170278.56999999998"/>
    <n v="415715.13499999995"/>
    <n v="0.12999999999999987"/>
    <n v="19589.569999999978"/>
    <n v="66511.5"/>
  </r>
  <r>
    <s v="Employee 569"/>
    <x v="0"/>
    <s v="New York"/>
    <s v="United States of America"/>
    <s v="Americas"/>
    <d v="2017-03-27T00:00:00"/>
    <d v="2022-12-01T00:00:00"/>
    <s v="Operating Platform"/>
    <s v="L"/>
    <s v="W"/>
    <s v="USD"/>
    <n v="204050.00000000003"/>
    <n v="66572"/>
    <n v="0"/>
    <n v="0"/>
    <n v="66572"/>
    <n v="0"/>
    <n v="0"/>
    <n v="0"/>
    <n v="0"/>
    <n v="0"/>
    <n v="270622"/>
    <s v="USD"/>
    <n v="212212.00000000003"/>
    <n v="493658.88"/>
    <s v="&gt;5 Years"/>
    <n v="204050.00000000003"/>
    <n v="270622"/>
    <n v="212212.00000000003"/>
    <n v="493658.88"/>
    <n v="3.9999999999999994E-2"/>
    <n v="8162"/>
    <n v="66571.999999999971"/>
  </r>
  <r>
    <s v="Employee 57"/>
    <x v="3"/>
    <s v="Princeton"/>
    <s v="United States of America"/>
    <s v="Americas"/>
    <d v="2000-08-21T00:00:00"/>
    <d v="2022-12-01T00:00:00"/>
    <s v="Regional Platform"/>
    <s v="I"/>
    <s v="E"/>
    <s v="USD"/>
    <n v="162483.75"/>
    <n v="89389.300000000017"/>
    <n v="0"/>
    <n v="0"/>
    <n v="89389.300000000017"/>
    <n v="0"/>
    <n v="0"/>
    <n v="0"/>
    <n v="0"/>
    <n v="0"/>
    <n v="251873.05000000002"/>
    <s v="USD"/>
    <n v="181981.80000000002"/>
    <n v="464079.61600000004"/>
    <s v="&gt;5 Years"/>
    <n v="162483.75"/>
    <n v="251873.05000000002"/>
    <n v="181981.80000000002"/>
    <n v="464079.61600000004"/>
    <n v="0.12000000000000011"/>
    <n v="19498.050000000017"/>
    <n v="89389.300000000017"/>
  </r>
  <r>
    <s v="Employee 570"/>
    <x v="3"/>
    <s v="San Francisco"/>
    <s v="United States of America"/>
    <s v="Americas"/>
    <d v="2017-04-03T00:00:00"/>
    <d v="2022-12-01T00:00:00"/>
    <s v="Investments Platform"/>
    <s v="U"/>
    <s v="F"/>
    <s v="USD"/>
    <n v="151470"/>
    <n v="172425.00000000003"/>
    <n v="0"/>
    <n v="0"/>
    <n v="172425.00000000003"/>
    <n v="0"/>
    <n v="0"/>
    <n v="0"/>
    <n v="0"/>
    <n v="0"/>
    <n v="323895"/>
    <s v="USD"/>
    <n v="154499.4"/>
    <n v="484872.30000000005"/>
    <s v="&gt;5 Years"/>
    <n v="151470"/>
    <n v="323895"/>
    <n v="154499.4"/>
    <n v="484872.30000000005"/>
    <n v="1.9999999999999962E-2"/>
    <n v="3029.3999999999942"/>
    <n v="172425"/>
  </r>
  <r>
    <s v="Employee 571"/>
    <x v="0"/>
    <s v="Sydney"/>
    <s v="Australia"/>
    <s v="Asia-Pacific"/>
    <d v="2017-03-13T00:00:00"/>
    <d v="2022-12-01T00:00:00"/>
    <s v="Investments Platform"/>
    <s v="T"/>
    <s v="Q"/>
    <s v="AUD"/>
    <n v="265650.00000000006"/>
    <n v="213329.60000000003"/>
    <n v="0"/>
    <n v="0"/>
    <n v="213329.60000000003"/>
    <n v="0"/>
    <n v="0"/>
    <n v="0"/>
    <n v="0"/>
    <n v="0"/>
    <n v="478979.60000000009"/>
    <s v="AUD"/>
    <n v="292215.00000000012"/>
    <n v="819092.56000000029"/>
    <s v="&gt;5 Years"/>
    <n v="201004.07250708039"/>
    <n v="362419.9143527663"/>
    <n v="221104.47975778847"/>
    <n v="619766.38554583141"/>
    <n v="0.10000000000000023"/>
    <n v="26565.000000000058"/>
    <n v="161415.84184568591"/>
  </r>
  <r>
    <s v="Employee 572"/>
    <x v="0"/>
    <s v="Edinburgh"/>
    <s v="United Kingdom"/>
    <s v="EMEA"/>
    <d v="2021-06-07T00:00:00"/>
    <d v="2022-12-01T00:00:00"/>
    <s v="Investments Platform"/>
    <s v="J"/>
    <s v="M"/>
    <s v="GBP"/>
    <n v="144969"/>
    <n v="0"/>
    <n v="2231998.9200000004"/>
    <n v="0"/>
    <n v="2231998.9200000004"/>
    <n v="0"/>
    <n v="0"/>
    <n v="0"/>
    <n v="0"/>
    <n v="0"/>
    <n v="2376967.9200000004"/>
    <s v="GBP"/>
    <n v="146418.69"/>
    <n v="292837.38"/>
    <s v="1-5 Years"/>
    <n v="192902.99986096559"/>
    <n v="3162912.3629277968"/>
    <n v="194832.02985957524"/>
    <n v="389664.05971915048"/>
    <n v="9.9999999999999725E-3"/>
    <n v="1449.6900000000023"/>
    <n v="2970009.3630668311"/>
  </r>
  <r>
    <s v="Employee 573"/>
    <x v="0"/>
    <s v="New York"/>
    <s v="United States of America"/>
    <s v="Americas"/>
    <d v="2017-04-18T00:00:00"/>
    <d v="2022-12-01T00:00:00"/>
    <s v="Corporate and Risk Platform"/>
    <s v="I"/>
    <s v="P"/>
    <s v="USD"/>
    <n v="207900.00000000006"/>
    <n v="162932"/>
    <n v="0"/>
    <n v="0"/>
    <n v="162932"/>
    <n v="0"/>
    <n v="0"/>
    <n v="0"/>
    <n v="0"/>
    <n v="0"/>
    <n v="370832.00000000006"/>
    <s v="USD"/>
    <n v="237006.00000000009"/>
    <n v="659754.48000000021"/>
    <s v="&gt;5 Years"/>
    <n v="207900.00000000006"/>
    <n v="370832.00000000006"/>
    <n v="237006.00000000009"/>
    <n v="659754.48000000021"/>
    <n v="0.1400000000000001"/>
    <n v="29106.000000000029"/>
    <n v="162932"/>
  </r>
  <r>
    <s v="Employee 574"/>
    <x v="1"/>
    <s v="New York"/>
    <s v="United States of America"/>
    <s v="Americas"/>
    <d v="2017-04-10T00:00:00"/>
    <d v="2022-12-01T00:00:00"/>
    <s v="Corporate and Risk Platform"/>
    <s v="S"/>
    <s v="H"/>
    <s v="USD"/>
    <n v="98287.200000000012"/>
    <n v="28336.000000000004"/>
    <n v="0"/>
    <n v="0"/>
    <n v="28336.000000000004"/>
    <n v="0"/>
    <n v="0"/>
    <n v="0"/>
    <n v="0"/>
    <n v="0"/>
    <n v="126623.20000000001"/>
    <s v="USD"/>
    <n v="101235.81600000002"/>
    <n v="231657.71200000006"/>
    <s v="&gt;5 Years"/>
    <n v="98287.200000000012"/>
    <n v="126623.20000000001"/>
    <n v="101235.81600000002"/>
    <n v="231657.71200000006"/>
    <n v="3.0000000000000089E-2"/>
    <n v="2948.6160000000091"/>
    <n v="28336"/>
  </r>
  <r>
    <s v="Employee 575"/>
    <x v="3"/>
    <s v="New York"/>
    <s v="United States of America"/>
    <s v="Americas"/>
    <d v="2017-05-29T00:00:00"/>
    <d v="2022-12-01T00:00:00"/>
    <s v="Client Businesses Platform"/>
    <s v="S"/>
    <s v="O"/>
    <s v="USD"/>
    <n v="164450"/>
    <n v="52800.000000000007"/>
    <n v="0"/>
    <n v="0"/>
    <n v="52800.000000000007"/>
    <n v="0"/>
    <n v="0"/>
    <n v="0"/>
    <n v="0"/>
    <n v="0"/>
    <n v="217250"/>
    <s v="USD"/>
    <n v="182539.50000000003"/>
    <n v="423687.00000000006"/>
    <s v="&gt;5 Years"/>
    <n v="164450"/>
    <n v="217250"/>
    <n v="182539.50000000003"/>
    <n v="423687.00000000006"/>
    <n v="0.11000000000000018"/>
    <n v="18089.500000000029"/>
    <n v="52800"/>
  </r>
  <r>
    <s v="Employee 576"/>
    <x v="0"/>
    <s v="London"/>
    <s v="United Kingdom"/>
    <s v="EMEA"/>
    <d v="2017-04-26T00:00:00"/>
    <d v="2022-12-01T00:00:00"/>
    <s v="Corporate and Risk Platform"/>
    <s v="D"/>
    <s v="P"/>
    <s v="GBP"/>
    <n v="103323.00000000001"/>
    <n v="34848"/>
    <n v="0"/>
    <n v="0"/>
    <n v="34848"/>
    <n v="0"/>
    <n v="0"/>
    <n v="0"/>
    <n v="0"/>
    <n v="0"/>
    <n v="138171"/>
    <s v="GBP"/>
    <n v="113655.30000000003"/>
    <n v="265643.40000000008"/>
    <s v="&gt;5 Years"/>
    <n v="137486.74995781548"/>
    <n v="183857.24116045138"/>
    <n v="151235.42495359704"/>
    <n v="353478.39023009362"/>
    <n v="0.1000000000000001"/>
    <n v="10332.300000000017"/>
    <n v="46370.491202635894"/>
  </r>
  <r>
    <s v="Employee 577"/>
    <x v="4"/>
    <s v="London"/>
    <s v="United Kingdom"/>
    <s v="EMEA"/>
    <d v="2017-07-24T00:00:00"/>
    <d v="2022-12-01T00:00:00"/>
    <s v="Investments Platform"/>
    <s v="A"/>
    <s v="N"/>
    <s v="GBP"/>
    <n v="193644"/>
    <n v="0"/>
    <n v="27171650.050000001"/>
    <n v="0"/>
    <n v="27171650.050000001"/>
    <n v="0"/>
    <n v="0"/>
    <n v="0"/>
    <n v="0"/>
    <n v="0"/>
    <n v="27365294.050000001"/>
    <s v="GBP"/>
    <n v="211071.96000000002"/>
    <n v="422143.92000000004"/>
    <s v="&gt;5 Years"/>
    <n v="257672.38861464741"/>
    <n v="36413628.52970244"/>
    <n v="280862.90358996572"/>
    <n v="561725.80717993143"/>
    <n v="9.0000000000000149E-2"/>
    <n v="17427.960000000021"/>
    <n v="36155956.141087793"/>
  </r>
  <r>
    <s v="Employee 578"/>
    <x v="3"/>
    <s v="Toronto"/>
    <s v="Canada"/>
    <s v="Americas"/>
    <d v="2017-05-08T00:00:00"/>
    <d v="2022-12-01T00:00:00"/>
    <s v="ETF and Index Investments Platform"/>
    <s v="M"/>
    <s v="W"/>
    <s v="CAD"/>
    <n v="136653"/>
    <n v="50336.000000000007"/>
    <n v="0"/>
    <n v="0"/>
    <n v="50336.000000000007"/>
    <n v="0"/>
    <n v="0"/>
    <n v="0"/>
    <n v="0"/>
    <n v="0"/>
    <n v="186989"/>
    <s v="CAD"/>
    <n v="139386.06"/>
    <n v="330114.84000000003"/>
    <s v="&gt;5 Years"/>
    <n v="105344.58834412582"/>
    <n v="144148.16527906261"/>
    <n v="107451.48011100834"/>
    <n v="254482.60869565219"/>
    <n v="1.9999999999999997E-2"/>
    <n v="2733.0599999999977"/>
    <n v="38803.576934936791"/>
  </r>
  <r>
    <s v="Employee 579"/>
    <x v="4"/>
    <s v="Edinburgh"/>
    <s v="United Kingdom"/>
    <s v="EMEA"/>
    <d v="2017-05-15T00:00:00"/>
    <d v="2022-12-01T00:00:00"/>
    <s v="Investments Platform"/>
    <s v="A"/>
    <s v="E"/>
    <s v="GBP"/>
    <n v="235400.00000000006"/>
    <n v="0"/>
    <n v="16989190.440000001"/>
    <n v="0"/>
    <n v="16989190.440000001"/>
    <n v="0"/>
    <n v="0"/>
    <n v="0"/>
    <n v="0"/>
    <n v="794917.32000000007"/>
    <n v="18019507.760000002"/>
    <s v="GBP"/>
    <n v="263648.00000000012"/>
    <n v="527296.00000000023"/>
    <s v="&gt;5 Years"/>
    <n v="313235.01001780597"/>
    <n v="23977658.002207015"/>
    <n v="350823.21121994272"/>
    <n v="701646.42243988544"/>
    <n v="0.12000000000000012"/>
    <n v="28248.000000000058"/>
    <n v="23664422.99218921"/>
  </r>
  <r>
    <s v="Employee 58"/>
    <x v="4"/>
    <s v="Princeton"/>
    <s v="United States of America"/>
    <s v="Americas"/>
    <d v="2000-10-18T00:00:00"/>
    <d v="2022-12-01T00:00:00"/>
    <s v="Investments Platform"/>
    <s v="P"/>
    <s v="J"/>
    <s v="USD"/>
    <n v="254100.00000000006"/>
    <n v="404250.00000000006"/>
    <n v="0"/>
    <n v="0"/>
    <n v="404250.00000000006"/>
    <n v="0"/>
    <n v="0"/>
    <n v="0"/>
    <n v="0"/>
    <n v="0"/>
    <n v="658350.00000000012"/>
    <s v="USD"/>
    <n v="274428.00000000006"/>
    <n v="985446.00000000023"/>
    <s v="&gt;5 Years"/>
    <n v="254100.00000000006"/>
    <n v="658350.00000000012"/>
    <n v="274428.00000000006"/>
    <n v="985446.00000000023"/>
    <n v="7.9999999999999988E-2"/>
    <n v="20328"/>
    <n v="404250.00000000006"/>
  </r>
  <r>
    <s v="Employee 580"/>
    <x v="0"/>
    <s v="New York"/>
    <s v="United States of America"/>
    <s v="Americas"/>
    <d v="2017-06-06T00:00:00"/>
    <d v="2022-12-01T00:00:00"/>
    <s v="Client Businesses Platform"/>
    <s v="O"/>
    <s v="L"/>
    <s v="USD"/>
    <n v="250800.00000000006"/>
    <n v="136125"/>
    <n v="0"/>
    <n v="0"/>
    <n v="136125"/>
    <n v="0"/>
    <n v="0"/>
    <n v="0"/>
    <n v="0"/>
    <n v="0"/>
    <n v="386925.00000000006"/>
    <s v="USD"/>
    <n v="288420.00000000006"/>
    <n v="733383.75000000012"/>
    <s v="&gt;5 Years"/>
    <n v="250800.00000000006"/>
    <n v="386925.00000000006"/>
    <n v="288420.00000000006"/>
    <n v="733383.75000000012"/>
    <n v="0.14999999999999997"/>
    <n v="37620"/>
    <n v="136125"/>
  </r>
  <r>
    <s v="Employee 581"/>
    <x v="1"/>
    <s v="Princeton"/>
    <s v="United States of America"/>
    <s v="Americas"/>
    <d v="2017-05-15T00:00:00"/>
    <d v="2022-12-01T00:00:00"/>
    <s v="Operating Platform"/>
    <s v="H"/>
    <s v="J"/>
    <s v="USD"/>
    <n v="110687.50000000001"/>
    <n v="10450"/>
    <n v="0"/>
    <n v="0"/>
    <n v="10450"/>
    <n v="0"/>
    <n v="0"/>
    <n v="0"/>
    <n v="0"/>
    <n v="0"/>
    <n v="121137.50000000001"/>
    <s v="USD"/>
    <n v="119542.50000000003"/>
    <n v="250371.00000000006"/>
    <s v="&gt;5 Years"/>
    <n v="110687.50000000001"/>
    <n v="121137.50000000001"/>
    <n v="119542.50000000003"/>
    <n v="250371.00000000006"/>
    <n v="8.0000000000000127E-2"/>
    <n v="8855.0000000000146"/>
    <n v="10450"/>
  </r>
  <r>
    <s v="Employee 582"/>
    <x v="3"/>
    <s v="Utah"/>
    <s v="United States of America"/>
    <s v="Americas"/>
    <d v="2017-05-22T00:00:00"/>
    <d v="2022-12-01T00:00:00"/>
    <s v="ETF and Index Investments Platform"/>
    <s v="S"/>
    <s v="O"/>
    <s v="USD"/>
    <n v="135537.60000000001"/>
    <n v="92565.000000000015"/>
    <n v="0"/>
    <n v="0"/>
    <n v="92565.000000000015"/>
    <n v="0"/>
    <n v="0"/>
    <n v="0"/>
    <n v="0"/>
    <n v="0"/>
    <n v="228102.60000000003"/>
    <s v="USD"/>
    <n v="154512.86400000003"/>
    <n v="414549.8280000001"/>
    <s v="&gt;5 Years"/>
    <n v="135537.60000000001"/>
    <n v="228102.60000000003"/>
    <n v="154512.86400000003"/>
    <n v="414549.8280000001"/>
    <n v="0.14000000000000018"/>
    <n v="18975.264000000025"/>
    <n v="92565.000000000029"/>
  </r>
  <r>
    <s v="Employee 583"/>
    <x v="3"/>
    <s v="Edinburgh"/>
    <s v="United Kingdom"/>
    <s v="EMEA"/>
    <d v="2017-06-01T00:00:00"/>
    <d v="2022-12-01T00:00:00"/>
    <s v="Operating Platform"/>
    <s v="G"/>
    <s v="R"/>
    <s v="GBP"/>
    <n v="75302.700000000012"/>
    <n v="6514.2000000000007"/>
    <n v="0"/>
    <n v="0"/>
    <n v="6514.2000000000007"/>
    <n v="0"/>
    <n v="0"/>
    <n v="0"/>
    <n v="0"/>
    <n v="0"/>
    <n v="81816.900000000009"/>
    <s v="GBP"/>
    <n v="86598.10500000001"/>
    <n v="180687.54000000004"/>
    <s v="&gt;5 Years"/>
    <n v="100201.53776069598"/>
    <n v="108869.65799118872"/>
    <n v="115231.76842480038"/>
    <n v="240431.87511466743"/>
    <n v="0.15"/>
    <n v="11295.404999999999"/>
    <n v="8668.1202304927428"/>
  </r>
  <r>
    <s v="Employee 584"/>
    <x v="4"/>
    <s v="London"/>
    <s v="United Kingdom"/>
    <s v="EMEA"/>
    <d v="2017-06-01T00:00:00"/>
    <d v="2022-12-01T00:00:00"/>
    <s v="Investments Platform"/>
    <s v="B"/>
    <s v="U"/>
    <s v="GBP"/>
    <n v="170940.00000000003"/>
    <n v="687865.20000000007"/>
    <n v="0"/>
    <n v="0"/>
    <n v="687865.20000000007"/>
    <n v="0"/>
    <n v="0"/>
    <n v="0"/>
    <n v="0"/>
    <n v="0"/>
    <n v="858805.20000000007"/>
    <s v="GBP"/>
    <n v="193162.2"/>
    <n v="1163612.0759999999"/>
    <s v="&gt;5 Years"/>
    <n v="227461.31101293009"/>
    <n v="1142769.139444961"/>
    <n v="257031.281444611"/>
    <n v="1548360.4090174166"/>
    <n v="0.12999999999999998"/>
    <n v="22222.199999999983"/>
    <n v="915307.82843203086"/>
  </r>
  <r>
    <s v="Employee 585"/>
    <x v="7"/>
    <s v="London"/>
    <s v="United Kingdom"/>
    <s v="EMEA"/>
    <d v="2017-06-12T00:00:00"/>
    <d v="2022-12-01T00:00:00"/>
    <s v="Investments Platform"/>
    <s v="M"/>
    <s v="H"/>
    <s v="GBP"/>
    <n v="51251.200000000012"/>
    <n v="35376"/>
    <n v="0"/>
    <n v="0"/>
    <n v="35376"/>
    <n v="0"/>
    <n v="0"/>
    <n v="0"/>
    <n v="0"/>
    <n v="0"/>
    <n v="86627.200000000012"/>
    <s v="GBP"/>
    <n v="52788.736000000012"/>
    <n v="142014.75200000004"/>
    <s v="&gt;5 Years"/>
    <n v="68197.40928387671"/>
    <n v="115270.48368655257"/>
    <n v="70243.33156239301"/>
    <n v="188971.92975954217"/>
    <n v="2.9999999999999982E-2"/>
    <n v="1537.5360000000001"/>
    <n v="47073.074402675862"/>
  </r>
  <r>
    <s v="Employee 586"/>
    <x v="2"/>
    <s v="Princeton"/>
    <s v="United States of America"/>
    <s v="Americas"/>
    <d v="2017-06-01T00:00:00"/>
    <d v="2022-12-01T00:00:00"/>
    <s v="Investments Platform"/>
    <s v="V"/>
    <s v="Q"/>
    <s v="USD"/>
    <n v="100045.00000000001"/>
    <n v="0"/>
    <n v="91800"/>
    <n v="0"/>
    <n v="91800"/>
    <n v="0"/>
    <n v="0"/>
    <n v="0"/>
    <n v="0"/>
    <n v="0"/>
    <n v="191845"/>
    <s v="USD"/>
    <n v="105047.25000000001"/>
    <n v="210094.50000000003"/>
    <s v="&gt;5 Years"/>
    <n v="100045.00000000001"/>
    <n v="191845"/>
    <n v="105047.25000000001"/>
    <n v="210094.50000000003"/>
    <n v="4.9999999999999996E-2"/>
    <n v="5002.25"/>
    <n v="91799.999999999985"/>
  </r>
  <r>
    <s v="Employee 587"/>
    <x v="3"/>
    <s v="New York"/>
    <s v="United States of America"/>
    <s v="Americas"/>
    <d v="2017-06-01T00:00:00"/>
    <d v="2022-12-01T00:00:00"/>
    <s v="Investments Platform"/>
    <s v="C"/>
    <s v="M"/>
    <s v="USD"/>
    <n v="202991.25000000003"/>
    <n v="101640.00000000001"/>
    <n v="0"/>
    <n v="0"/>
    <n v="101640.00000000001"/>
    <n v="0"/>
    <n v="0"/>
    <n v="0"/>
    <n v="0"/>
    <n v="0"/>
    <n v="304631.25000000006"/>
    <s v="USD"/>
    <n v="209080.98750000005"/>
    <n v="522851.1750000001"/>
    <s v="&gt;5 Years"/>
    <n v="202991.25000000003"/>
    <n v="304631.25000000006"/>
    <n v="209080.98750000005"/>
    <n v="522851.1750000001"/>
    <n v="3.0000000000000082E-2"/>
    <n v="6089.7375000000175"/>
    <n v="101640.00000000003"/>
  </r>
  <r>
    <s v="Employee 588"/>
    <x v="1"/>
    <s v="Princeton"/>
    <s v="United States of America"/>
    <s v="Americas"/>
    <d v="2017-06-01T00:00:00"/>
    <d v="2022-12-01T00:00:00"/>
    <s v="Investments Platform"/>
    <s v="M"/>
    <s v="E"/>
    <s v="USD"/>
    <n v="98797.60000000002"/>
    <n v="14014.000000000002"/>
    <n v="0"/>
    <n v="0"/>
    <n v="14014.000000000002"/>
    <n v="0"/>
    <n v="0"/>
    <n v="0"/>
    <n v="0"/>
    <n v="0"/>
    <n v="112811.60000000002"/>
    <s v="USD"/>
    <n v="105713.43200000003"/>
    <n v="226421.84400000007"/>
    <s v="&gt;5 Years"/>
    <n v="98797.60000000002"/>
    <n v="112811.60000000002"/>
    <n v="105713.43200000003"/>
    <n v="226421.84400000007"/>
    <n v="7.0000000000000076E-2"/>
    <n v="6915.8320000000094"/>
    <n v="14014"/>
  </r>
  <r>
    <s v="Employee 589"/>
    <x v="3"/>
    <s v="New York"/>
    <s v="United States of America"/>
    <s v="Americas"/>
    <d v="2017-06-01T00:00:00"/>
    <d v="2022-12-01T00:00:00"/>
    <s v="ETF and Index Investments Platform"/>
    <s v="W"/>
    <s v="N"/>
    <s v="USD"/>
    <n v="133001.44000000003"/>
    <n v="60060"/>
    <n v="0"/>
    <n v="0"/>
    <n v="60060"/>
    <n v="0"/>
    <n v="0"/>
    <n v="0"/>
    <n v="0"/>
    <n v="0"/>
    <n v="193061.44000000003"/>
    <s v="USD"/>
    <n v="136991.48320000005"/>
    <n v="335844.76640000008"/>
    <s v="&gt;5 Years"/>
    <n v="133001.44000000003"/>
    <n v="193061.44000000003"/>
    <n v="136991.48320000005"/>
    <n v="335844.76640000008"/>
    <n v="3.0000000000000103E-2"/>
    <n v="3990.0432000000146"/>
    <n v="60060"/>
  </r>
  <r>
    <s v="Employee 59"/>
    <x v="4"/>
    <s v="London"/>
    <s v="United Kingdom"/>
    <s v="EMEA"/>
    <d v="2001-02-05T00:00:00"/>
    <d v="2022-12-01T00:00:00"/>
    <s v="Corporate and Risk Platform"/>
    <s v="T"/>
    <s v="D"/>
    <s v="GBP"/>
    <n v="186560"/>
    <n v="386705.00000000006"/>
    <n v="0"/>
    <n v="0"/>
    <n v="386705.00000000006"/>
    <n v="0"/>
    <n v="0"/>
    <n v="0"/>
    <n v="0"/>
    <n v="0"/>
    <n v="573265"/>
    <s v="GBP"/>
    <n v="195888"/>
    <n v="797816.25000000012"/>
    <s v="&gt;5 Years"/>
    <n v="248246.06401411159"/>
    <n v="762815.07229336235"/>
    <n v="260658.36721481715"/>
    <n v="1061614.1931228477"/>
    <n v="4.999999999999992E-2"/>
    <n v="9328"/>
    <n v="514569.00827925076"/>
  </r>
  <r>
    <s v="Employee 590"/>
    <x v="1"/>
    <s v="Princeton"/>
    <s v="United States of America"/>
    <s v="Americas"/>
    <d v="2017-06-01T00:00:00"/>
    <d v="2022-12-01T00:00:00"/>
    <s v="Investments Platform"/>
    <s v="K"/>
    <s v="B"/>
    <s v="USD"/>
    <n v="105270.00000000003"/>
    <n v="23826.528000000002"/>
    <n v="8858.85"/>
    <n v="0"/>
    <n v="32685.378000000004"/>
    <n v="0"/>
    <n v="0"/>
    <n v="0"/>
    <n v="0"/>
    <n v="0"/>
    <n v="137955.37800000003"/>
    <s v="USD"/>
    <n v="113691.60000000003"/>
    <n v="253115.85024000006"/>
    <s v="&gt;5 Years"/>
    <n v="105270.00000000003"/>
    <n v="137955.37800000003"/>
    <n v="113691.60000000003"/>
    <n v="253115.85024000006"/>
    <n v="8.0000000000000029E-2"/>
    <n v="8421.6000000000058"/>
    <n v="32685.377999999997"/>
  </r>
  <r>
    <s v="Employee 591"/>
    <x v="0"/>
    <s v="Edinburgh"/>
    <s v="United Kingdom"/>
    <s v="EMEA"/>
    <d v="2017-06-12T00:00:00"/>
    <d v="2022-12-01T00:00:00"/>
    <s v="Corporate and Risk Platform"/>
    <s v="W"/>
    <s v="T"/>
    <s v="GBP"/>
    <n v="106920.00000000003"/>
    <n v="36113"/>
    <n v="0"/>
    <n v="0"/>
    <n v="36113"/>
    <n v="0"/>
    <n v="0"/>
    <n v="0"/>
    <n v="0"/>
    <n v="0"/>
    <n v="143033.00000000003"/>
    <s v="GBP"/>
    <n v="121888.80000000005"/>
    <n v="284946.4200000001"/>
    <s v="&gt;5 Years"/>
    <n v="142273.09800808757"/>
    <n v="190326.8614608192"/>
    <n v="162191.33172921985"/>
    <n v="379163.95379455376"/>
    <n v="0.1400000000000001"/>
    <n v="14968.800000000017"/>
    <n v="48053.763452731626"/>
  </r>
  <r>
    <s v="Employee 592"/>
    <x v="0"/>
    <s v="London"/>
    <s v="United Kingdom"/>
    <s v="EMEA"/>
    <d v="2017-06-01T00:00:00"/>
    <d v="2022-12-01T00:00:00"/>
    <s v="Regional Platform"/>
    <s v="A"/>
    <s v="N"/>
    <s v="GBP"/>
    <n v="115500.00000000001"/>
    <n v="97900.000000000015"/>
    <n v="0"/>
    <n v="0"/>
    <n v="97900.000000000015"/>
    <n v="0"/>
    <n v="0"/>
    <n v="0"/>
    <n v="0"/>
    <n v="0"/>
    <n v="213400.00000000003"/>
    <s v="GBP"/>
    <n v="117810.00000000001"/>
    <n v="335478.00000000006"/>
    <s v="&gt;5 Years"/>
    <n v="153690.07500873654"/>
    <n v="283960.71001614182"/>
    <n v="156763.87650891129"/>
    <n v="446403.80072537594"/>
    <n v="2.0000000000000063E-2"/>
    <n v="2310"/>
    <n v="130270.63500740528"/>
  </r>
  <r>
    <s v="Employee 593"/>
    <x v="5"/>
    <s v="New York"/>
    <s v="United States of America"/>
    <s v="Americas"/>
    <d v="2017-06-01T00:00:00"/>
    <d v="2022-12-01T00:00:00"/>
    <s v="Investments Platform"/>
    <s v="M"/>
    <s v="H"/>
    <s v="USD"/>
    <n v="106260.00000000001"/>
    <n v="74167.5"/>
    <n v="0"/>
    <n v="0"/>
    <n v="74167.5"/>
    <n v="0"/>
    <n v="0"/>
    <n v="0"/>
    <n v="0"/>
    <n v="0"/>
    <n v="180427.5"/>
    <s v="USD"/>
    <n v="115823.40000000002"/>
    <n v="312489.37500000006"/>
    <s v="&gt;5 Years"/>
    <n v="106260.00000000001"/>
    <n v="180427.5"/>
    <n v="115823.40000000002"/>
    <n v="312489.37500000006"/>
    <n v="9.0000000000000066E-2"/>
    <n v="9563.4000000000087"/>
    <n v="74167.499999999985"/>
  </r>
  <r>
    <s v="Employee 594"/>
    <x v="3"/>
    <s v="New York"/>
    <s v="United States of America"/>
    <s v="Americas"/>
    <d v="2017-06-01T00:00:00"/>
    <d v="2022-12-01T00:00:00"/>
    <s v="Operating Platform"/>
    <s v="S"/>
    <s v="S"/>
    <s v="USD"/>
    <n v="177881"/>
    <n v="38412"/>
    <n v="0"/>
    <n v="0"/>
    <n v="38412"/>
    <n v="0"/>
    <n v="0"/>
    <n v="0"/>
    <n v="0"/>
    <n v="0"/>
    <n v="216293"/>
    <s v="USD"/>
    <n v="197447.91"/>
    <n v="437533.14"/>
    <s v="&gt;5 Years"/>
    <n v="177881"/>
    <n v="216293"/>
    <n v="197447.91"/>
    <n v="437533.14"/>
    <n v="0.11000000000000001"/>
    <n v="19566.910000000003"/>
    <n v="38412"/>
  </r>
  <r>
    <s v="Employee 595"/>
    <x v="0"/>
    <s v="London"/>
    <s v="United Kingdom"/>
    <s v="EMEA"/>
    <d v="2017-06-26T00:00:00"/>
    <d v="2022-12-01T00:00:00"/>
    <s v="Investments Platform"/>
    <s v="V"/>
    <s v="O"/>
    <s v="GBP"/>
    <n v="146520"/>
    <n v="141680"/>
    <n v="0"/>
    <n v="0"/>
    <n v="141680"/>
    <n v="0"/>
    <n v="0"/>
    <n v="0"/>
    <n v="0"/>
    <n v="0"/>
    <n v="288200"/>
    <s v="GBP"/>
    <n v="167032.80000000002"/>
    <n v="495580.80000000005"/>
    <s v="&gt;5 Years"/>
    <n v="194966.8380110829"/>
    <n v="383493.33002179972"/>
    <n v="222262.19533263455"/>
    <n v="659444.59155748622"/>
    <n v="0.14000000000000024"/>
    <n v="20512.800000000017"/>
    <n v="188526.49201071681"/>
  </r>
  <r>
    <s v="Employee 596"/>
    <x v="7"/>
    <s v="Milan"/>
    <s v="Italy"/>
    <s v="EMEA"/>
    <d v="2017-06-12T00:00:00"/>
    <d v="2022-12-01T00:00:00"/>
    <s v="Regional Platform"/>
    <s v="Z"/>
    <s v="V"/>
    <s v="EUR"/>
    <n v="26691.865200000004"/>
    <n v="2156"/>
    <n v="0"/>
    <n v="0"/>
    <n v="2156"/>
    <n v="0"/>
    <n v="0"/>
    <n v="0"/>
    <n v="0"/>
    <n v="0"/>
    <n v="28847.865200000004"/>
    <s v="EUR"/>
    <n v="30695.644980000001"/>
    <n v="63870.689960000003"/>
    <s v="&gt;5 Years"/>
    <n v="31157.414247163932"/>
    <n v="33674.113047099629"/>
    <n v="35831.026384238517"/>
    <n v="74556.256388403082"/>
    <n v="0.14999999999999988"/>
    <n v="4003.7797799999971"/>
    <n v="2516.698799935697"/>
  </r>
  <r>
    <s v="Employee 597"/>
    <x v="3"/>
    <s v="Seattle"/>
    <s v="United States of America"/>
    <s v="Americas"/>
    <d v="2017-05-22T00:00:00"/>
    <d v="2022-12-01T00:00:00"/>
    <s v="Operating Platform"/>
    <s v="X"/>
    <s v="Y"/>
    <s v="USD"/>
    <n v="121849.20000000001"/>
    <n v="15584.800000000001"/>
    <n v="0"/>
    <n v="0"/>
    <n v="15584.800000000001"/>
    <n v="0"/>
    <n v="0"/>
    <n v="0"/>
    <n v="0"/>
    <n v="0"/>
    <n v="137434"/>
    <s v="USD"/>
    <n v="138908.08800000002"/>
    <n v="295582.848"/>
    <s v="&gt;5 Years"/>
    <n v="121849.20000000001"/>
    <n v="137434"/>
    <n v="138908.08800000002"/>
    <n v="295582.848"/>
    <n v="0.14000000000000004"/>
    <n v="17058.888000000006"/>
    <n v="15584.799999999988"/>
  </r>
  <r>
    <s v="Employee 598"/>
    <x v="3"/>
    <s v="New York"/>
    <s v="United States of America"/>
    <s v="Americas"/>
    <d v="2017-05-29T00:00:00"/>
    <d v="2022-12-01T00:00:00"/>
    <s v="Operating Platform"/>
    <s v="H"/>
    <s v="P"/>
    <s v="USD"/>
    <n v="140985.9"/>
    <n v="43766.799999999996"/>
    <n v="0"/>
    <n v="0"/>
    <n v="43766.799999999996"/>
    <n v="0"/>
    <n v="0"/>
    <n v="0"/>
    <n v="0"/>
    <n v="0"/>
    <n v="184752.69999999998"/>
    <s v="USD"/>
    <n v="159314.06699999998"/>
    <n v="368084.61799999996"/>
    <s v="&gt;5 Years"/>
    <n v="140985.9"/>
    <n v="184752.69999999998"/>
    <n v="159314.06699999998"/>
    <n v="368084.61799999996"/>
    <n v="0.12999999999999992"/>
    <n v="18328.166999999987"/>
    <n v="43766.799999999988"/>
  </r>
  <r>
    <s v="Employee 599"/>
    <x v="3"/>
    <s v="London"/>
    <s v="United Kingdom"/>
    <s v="EMEA"/>
    <d v="2017-06-06T00:00:00"/>
    <d v="2022-12-01T00:00:00"/>
    <s v="Regional Platform"/>
    <s v="N"/>
    <s v="R"/>
    <s v="GBP"/>
    <n v="105655"/>
    <n v="37840"/>
    <n v="0"/>
    <n v="0"/>
    <n v="37840"/>
    <n v="0"/>
    <n v="0"/>
    <n v="0"/>
    <n v="0"/>
    <n v="0"/>
    <n v="143495"/>
    <s v="GBP"/>
    <n v="109881.2"/>
    <n v="259116"/>
    <s v="&gt;5 Years"/>
    <n v="140589.82575799184"/>
    <n v="190941.62176085409"/>
    <n v="146213.41878831151"/>
    <n v="344792.70541959978"/>
    <n v="3.9999999999999945E-2"/>
    <n v="4226.1999999999971"/>
    <n v="50351.796002862247"/>
  </r>
  <r>
    <s v="Employee 6"/>
    <x v="4"/>
    <s v="New York"/>
    <s v="United States of America"/>
    <s v="Americas"/>
    <d v="2013-09-02T00:00:00"/>
    <d v="2022-12-01T00:00:00"/>
    <s v="Client Businesses Platform"/>
    <s v="C"/>
    <s v="A"/>
    <s v="USD"/>
    <n v="244420.00000000003"/>
    <n v="678040.00000000012"/>
    <n v="0"/>
    <n v="0"/>
    <n v="678040.00000000012"/>
    <n v="0"/>
    <n v="0"/>
    <n v="0"/>
    <n v="0"/>
    <n v="0"/>
    <n v="922460.00000000012"/>
    <s v="USD"/>
    <n v="254196.80000000005"/>
    <n v="1213555.2000000002"/>
    <s v="&gt;5 Years"/>
    <n v="244420.00000000003"/>
    <n v="922460.00000000012"/>
    <n v="254196.80000000005"/>
    <n v="1213555.2000000002"/>
    <n v="4.0000000000000063E-2"/>
    <n v="9776.8000000000175"/>
    <n v="678040.00000000012"/>
  </r>
  <r>
    <s v="Employee 60"/>
    <x v="0"/>
    <s v="Madrid"/>
    <s v="Spain"/>
    <s v="Americas"/>
    <d v="2001-04-09T00:00:00"/>
    <d v="2022-12-01T00:00:00"/>
    <s v="Regional Platform"/>
    <s v="M"/>
    <s v="A"/>
    <s v="EUR"/>
    <n v="117712.1"/>
    <n v="64565.600000000006"/>
    <n v="0"/>
    <n v="0"/>
    <n v="64565.600000000006"/>
    <n v="0"/>
    <n v="0"/>
    <n v="0"/>
    <n v="0"/>
    <n v="0"/>
    <n v="182277.7"/>
    <s v="EUR"/>
    <n v="120066.342"/>
    <n v="305989.59600000002"/>
    <s v="&gt;5 Years"/>
    <n v="137405.3343264893"/>
    <n v="212772.75920456366"/>
    <n v="140153.44101301907"/>
    <n v="357181.65540167398"/>
    <n v="1.9999999999999823E-2"/>
    <n v="2354.2419999999984"/>
    <n v="75367.424878074351"/>
  </r>
  <r>
    <s v="Employee 600"/>
    <x v="0"/>
    <s v="New York"/>
    <s v="United States of America"/>
    <s v="Americas"/>
    <d v="2017-06-12T00:00:00"/>
    <d v="2022-12-01T00:00:00"/>
    <s v="Client Businesses Platform"/>
    <s v="J"/>
    <s v="X"/>
    <s v="USD"/>
    <n v="213180.00000000006"/>
    <n v="108570.00000000001"/>
    <n v="0"/>
    <n v="0"/>
    <n v="108570.00000000001"/>
    <n v="0"/>
    <n v="0"/>
    <n v="0"/>
    <n v="0"/>
    <n v="0"/>
    <n v="321750.00000000006"/>
    <s v="USD"/>
    <n v="219575.40000000005"/>
    <n v="550977.90000000014"/>
    <s v="&gt;5 Years"/>
    <n v="213180.00000000006"/>
    <n v="321750.00000000006"/>
    <n v="219575.40000000005"/>
    <n v="550977.90000000014"/>
    <n v="2.9999999999999964E-2"/>
    <n v="6395.3999999999942"/>
    <n v="108570"/>
  </r>
  <r>
    <s v="Employee 601"/>
    <x v="1"/>
    <s v="Singapore"/>
    <s v="Singapore"/>
    <s v="Asia-Pacific"/>
    <d v="2017-07-03T00:00:00"/>
    <d v="2022-12-01T00:00:00"/>
    <s v="Operating Platform"/>
    <s v="W"/>
    <s v="O"/>
    <s v="SGD"/>
    <n v="98571.000000000015"/>
    <n v="16544"/>
    <n v="0"/>
    <n v="0"/>
    <n v="16544"/>
    <n v="0"/>
    <n v="0"/>
    <n v="3975"/>
    <n v="3975"/>
    <n v="0"/>
    <n v="119090.00000000001"/>
    <s v="SGD"/>
    <n v="99556.710000000021"/>
    <n v="215822.86000000004"/>
    <s v="&gt;5 Years"/>
    <n v="73700.699091554823"/>
    <n v="89042.581031066584"/>
    <n v="74437.70608247038"/>
    <n v="161368.91846424167"/>
    <n v="1.0000000000000122E-2"/>
    <n v="985.7100000000064"/>
    <n v="15341.881939511761"/>
  </r>
  <r>
    <s v="Employee 602"/>
    <x v="3"/>
    <s v="Princeton"/>
    <s v="United States of America"/>
    <s v="Americas"/>
    <d v="2017-07-17T00:00:00"/>
    <d v="2022-12-01T00:00:00"/>
    <s v="Investments Platform"/>
    <s v="L"/>
    <s v="E"/>
    <s v="USD"/>
    <n v="136620.00000000003"/>
    <n v="43461.000000000007"/>
    <n v="0"/>
    <n v="0"/>
    <n v="43461.000000000007"/>
    <n v="0"/>
    <n v="0"/>
    <n v="0"/>
    <n v="0"/>
    <n v="0"/>
    <n v="180081.00000000003"/>
    <s v="USD"/>
    <n v="154380.6"/>
    <n v="357872.13"/>
    <s v="&gt;5 Years"/>
    <n v="136620.00000000003"/>
    <n v="180081.00000000003"/>
    <n v="154380.6"/>
    <n v="357872.13"/>
    <n v="0.12999999999999981"/>
    <n v="17760.599999999977"/>
    <n v="43461"/>
  </r>
  <r>
    <s v="Employee 603"/>
    <x v="0"/>
    <s v="New York"/>
    <s v="United States of America"/>
    <s v="Americas"/>
    <d v="2017-06-19T00:00:00"/>
    <d v="2022-12-01T00:00:00"/>
    <s v="Operating Platform"/>
    <s v="R"/>
    <s v="S"/>
    <s v="USD"/>
    <n v="228096.00000000006"/>
    <n v="70422"/>
    <n v="0"/>
    <n v="0"/>
    <n v="70422"/>
    <n v="0"/>
    <n v="0"/>
    <n v="0"/>
    <n v="0"/>
    <n v="0"/>
    <n v="298518.00000000006"/>
    <s v="USD"/>
    <n v="253186.56000000008"/>
    <n v="584541.54000000015"/>
    <s v="&gt;5 Years"/>
    <n v="228096.00000000006"/>
    <n v="298518.00000000006"/>
    <n v="253186.56000000008"/>
    <n v="584541.54000000015"/>
    <n v="0.11000000000000008"/>
    <n v="25090.560000000027"/>
    <n v="70422"/>
  </r>
  <r>
    <s v="Employee 604"/>
    <x v="4"/>
    <s v="Geneva"/>
    <s v="Switzerland"/>
    <s v="EMEA"/>
    <d v="2017-06-26T00:00:00"/>
    <d v="2022-12-01T00:00:00"/>
    <s v="Client Businesses Platform"/>
    <s v="F"/>
    <s v="B"/>
    <s v="CHF"/>
    <n v="277750"/>
    <n v="332994.2"/>
    <n v="0"/>
    <n v="0"/>
    <n v="332994.2"/>
    <n v="0"/>
    <n v="0"/>
    <n v="0"/>
    <n v="0"/>
    <n v="0"/>
    <n v="610744.19999999995"/>
    <s v="CHF"/>
    <n v="299970"/>
    <n v="959573.73600000003"/>
    <s v="&gt;5 Years"/>
    <n v="282524.66687010479"/>
    <n v="621243.21025328035"/>
    <n v="305126.64021971315"/>
    <n v="976069.30729325605"/>
    <n v="7.9999999999999932E-2"/>
    <n v="22220"/>
    <n v="338718.54338317557"/>
  </r>
  <r>
    <s v="Employee 605"/>
    <x v="1"/>
    <s v="Princeton"/>
    <s v="United States of America"/>
    <s v="Americas"/>
    <d v="2017-06-26T00:00:00"/>
    <d v="2022-12-01T00:00:00"/>
    <s v="Investments Platform"/>
    <s v="O"/>
    <s v="T"/>
    <s v="USD"/>
    <n v="101442.00000000001"/>
    <n v="15652.835000000001"/>
    <n v="7010.0800000000008"/>
    <n v="0"/>
    <n v="22662.915000000001"/>
    <n v="0"/>
    <n v="0"/>
    <n v="0"/>
    <n v="0"/>
    <n v="0"/>
    <n v="124104.91500000001"/>
    <s v="USD"/>
    <n v="114629.46"/>
    <n v="246946.62355000002"/>
    <s v="&gt;5 Years"/>
    <n v="101442.00000000001"/>
    <n v="124104.91500000001"/>
    <n v="114629.46"/>
    <n v="246946.62355000002"/>
    <n v="0.12999999999999989"/>
    <n v="13187.459999999992"/>
    <n v="22662.914999999994"/>
  </r>
  <r>
    <s v="Employee 606"/>
    <x v="4"/>
    <s v="New York"/>
    <s v="United States of America"/>
    <s v="Americas"/>
    <d v="2017-06-26T00:00:00"/>
    <d v="2022-12-01T00:00:00"/>
    <s v="Investments Platform"/>
    <s v="S"/>
    <s v="C"/>
    <s v="USD"/>
    <n v="235620.00000000003"/>
    <n v="2011647"/>
    <n v="571066.08000000007"/>
    <n v="0"/>
    <n v="2582713.08"/>
    <n v="0"/>
    <n v="0"/>
    <n v="0"/>
    <n v="0"/>
    <n v="330000"/>
    <n v="3148333.08"/>
    <s v="USD"/>
    <n v="249757.20000000004"/>
    <n v="2631860.2200000002"/>
    <s v="&gt;5 Years"/>
    <n v="235620.00000000003"/>
    <n v="3148333.08"/>
    <n v="249757.20000000004"/>
    <n v="2631860.2200000002"/>
    <n v="6.0000000000000039E-2"/>
    <n v="14137.200000000012"/>
    <n v="2912713.08"/>
  </r>
  <r>
    <s v="Employee 607"/>
    <x v="3"/>
    <s v="New York"/>
    <s v="United States of America"/>
    <s v="Americas"/>
    <d v="2017-06-26T00:00:00"/>
    <d v="2022-12-01T00:00:00"/>
    <s v="Investments Platform"/>
    <s v="R"/>
    <s v="R"/>
    <s v="USD"/>
    <n v="173855"/>
    <n v="71775"/>
    <n v="0"/>
    <n v="0"/>
    <n v="71775"/>
    <n v="0"/>
    <n v="0"/>
    <n v="0"/>
    <n v="0"/>
    <n v="0"/>
    <n v="245630"/>
    <s v="USD"/>
    <n v="192979.05000000002"/>
    <n v="465628.35000000009"/>
    <s v="&gt;5 Years"/>
    <n v="173855"/>
    <n v="245630"/>
    <n v="192979.05000000002"/>
    <n v="465628.35000000009"/>
    <n v="0.1100000000000001"/>
    <n v="19124.050000000017"/>
    <n v="71775"/>
  </r>
  <r>
    <s v="Employee 608"/>
    <x v="0"/>
    <s v="Seoul"/>
    <s v="Korea, Republic of"/>
    <s v="Asia-Pacific"/>
    <d v="2017-06-19T00:00:00"/>
    <d v="2022-12-01T00:00:00"/>
    <s v="Operating Platform"/>
    <s v="O"/>
    <s v="U"/>
    <s v="KRW"/>
    <n v="165766865"/>
    <n v="41943000"/>
    <n v="0"/>
    <n v="0"/>
    <n v="41943000"/>
    <n v="0"/>
    <n v="0"/>
    <n v="0"/>
    <n v="0"/>
    <n v="0"/>
    <n v="207709865"/>
    <s v="KRW"/>
    <n v="167424533.65000001"/>
    <n v="377211497.30000001"/>
    <s v="&gt;5 Years"/>
    <n v="153779.73468157148"/>
    <n v="192689.70267637644"/>
    <n v="155317.53202838721"/>
    <n v="349934.13173152745"/>
    <n v="1.000000000000009E-2"/>
    <n v="1657668.650000006"/>
    <n v="38909.96799480496"/>
  </r>
  <r>
    <s v="Employee 609"/>
    <x v="6"/>
    <s v="San Francisco"/>
    <s v="United States of America"/>
    <s v="Americas"/>
    <d v="2017-06-19T00:00:00"/>
    <d v="2022-12-01T00:00:00"/>
    <s v="Corporate and Risk Platform"/>
    <s v="W"/>
    <s v="B"/>
    <s v="USD"/>
    <n v="109098.00000000003"/>
    <n v="27918.000000000004"/>
    <n v="0"/>
    <n v="0"/>
    <n v="27918.000000000004"/>
    <n v="0"/>
    <n v="0"/>
    <n v="0"/>
    <n v="0"/>
    <n v="0"/>
    <n v="137016.00000000003"/>
    <s v="USD"/>
    <n v="124371.72000000004"/>
    <n v="280569.96000000008"/>
    <s v="&gt;5 Years"/>
    <n v="109098.00000000003"/>
    <n v="137016.00000000003"/>
    <n v="124371.72000000004"/>
    <n v="280569.96000000008"/>
    <n v="0.1400000000000001"/>
    <n v="15273.720000000016"/>
    <n v="27918"/>
  </r>
  <r>
    <s v="Employee 61"/>
    <x v="4"/>
    <s v="London"/>
    <s v="United Kingdom"/>
    <s v="EMEA"/>
    <d v="2001-04-23T00:00:00"/>
    <d v="2022-12-01T00:00:00"/>
    <s v="Client Businesses Platform"/>
    <s v="X"/>
    <s v="T"/>
    <s v="GBP"/>
    <n v="170940.00000000003"/>
    <n v="214830"/>
    <n v="0"/>
    <n v="0"/>
    <n v="214830"/>
    <n v="0"/>
    <n v="0"/>
    <n v="0"/>
    <n v="0"/>
    <n v="0"/>
    <n v="385770"/>
    <s v="GBP"/>
    <n v="181196.40000000005"/>
    <n v="590112.60000000009"/>
    <s v="&gt;5 Years"/>
    <n v="227461.31101293009"/>
    <n v="513324.85052918002"/>
    <n v="241108.98967370595"/>
    <n v="785233.33123463683"/>
    <n v="6.000000000000022E-2"/>
    <n v="10256.400000000023"/>
    <n v="285863.5395162499"/>
  </r>
  <r>
    <s v="Employee 610"/>
    <x v="1"/>
    <s v="Princeton"/>
    <s v="United States of America"/>
    <s v="Americas"/>
    <d v="2017-07-10T00:00:00"/>
    <d v="2022-12-01T00:00:00"/>
    <s v="Operating Platform"/>
    <s v="M"/>
    <s v="P"/>
    <s v="USD"/>
    <n v="107028.90000000002"/>
    <n v="7760.5"/>
    <n v="0"/>
    <n v="0"/>
    <n v="7760.5"/>
    <n v="0"/>
    <n v="0"/>
    <n v="0"/>
    <n v="0"/>
    <n v="0"/>
    <n v="114789.40000000002"/>
    <s v="USD"/>
    <n v="116661.50100000003"/>
    <n v="241781.94700000004"/>
    <s v="&gt;5 Years"/>
    <n v="107028.90000000002"/>
    <n v="114789.40000000002"/>
    <n v="116661.50100000003"/>
    <n v="241781.94700000004"/>
    <n v="9.0000000000000066E-2"/>
    <n v="9632.6010000000097"/>
    <n v="7760.5"/>
  </r>
  <r>
    <s v="Employee 611"/>
    <x v="4"/>
    <s v="Chicago"/>
    <s v="United States of America"/>
    <s v="Americas"/>
    <d v="2017-07-10T00:00:00"/>
    <d v="2022-12-01T00:00:00"/>
    <s v="Client Businesses Platform"/>
    <s v="K"/>
    <s v="J"/>
    <s v="USD"/>
    <n v="244420.00000000003"/>
    <n v="106590.00000000001"/>
    <n v="0"/>
    <n v="0"/>
    <n v="106590.00000000001"/>
    <n v="0"/>
    <n v="0"/>
    <n v="0"/>
    <n v="0"/>
    <n v="0"/>
    <n v="351010.00000000006"/>
    <s v="USD"/>
    <n v="268862.00000000006"/>
    <n v="654973.00000000012"/>
    <s v="&gt;5 Years"/>
    <n v="244420.00000000003"/>
    <n v="351010.00000000006"/>
    <n v="268862.00000000006"/>
    <n v="654973.00000000012"/>
    <n v="0.1000000000000001"/>
    <n v="24442.000000000029"/>
    <n v="106590.00000000003"/>
  </r>
  <r>
    <s v="Employee 612"/>
    <x v="0"/>
    <s v="London"/>
    <s v="United Kingdom"/>
    <s v="EMEA"/>
    <d v="2017-07-24T00:00:00"/>
    <d v="2022-12-01T00:00:00"/>
    <s v="Client Businesses Platform"/>
    <s v="Z"/>
    <s v="A"/>
    <s v="GBP"/>
    <n v="131758"/>
    <n v="100100.00000000001"/>
    <n v="0"/>
    <n v="0"/>
    <n v="100100.00000000001"/>
    <n v="0"/>
    <n v="0"/>
    <n v="0"/>
    <n v="0"/>
    <n v="0"/>
    <n v="231858"/>
    <s v="GBP"/>
    <n v="139663.48000000001"/>
    <n v="385432.96000000008"/>
    <s v="&gt;5 Years"/>
    <n v="175323.7827099663"/>
    <n v="308521.84771753795"/>
    <n v="185843.20967256429"/>
    <n v="512876.36825315462"/>
    <n v="6.0000000000000095E-2"/>
    <n v="7905.4800000000105"/>
    <n v="133198.06500757165"/>
  </r>
  <r>
    <s v="Employee 613"/>
    <x v="1"/>
    <s v="Singapore"/>
    <s v="Singapore"/>
    <s v="Asia-Pacific"/>
    <d v="2017-09-25T00:00:00"/>
    <d v="2022-12-01T00:00:00"/>
    <s v="Operating Platform"/>
    <s v="H"/>
    <s v="T"/>
    <s v="SGD"/>
    <n v="104781.60000000002"/>
    <n v="28215.000000000004"/>
    <n v="0"/>
    <n v="0"/>
    <n v="28215.000000000004"/>
    <n v="0"/>
    <n v="0"/>
    <n v="9750"/>
    <n v="9750"/>
    <n v="0"/>
    <n v="142746.60000000003"/>
    <s v="SGD"/>
    <n v="118403.20800000001"/>
    <n v="268689.36600000004"/>
    <s v="&gt;5 Years"/>
    <n v="78344.311936894854"/>
    <n v="106730.41982877866"/>
    <n v="88529.072488691163"/>
    <n v="200896.75576657071"/>
    <n v="0.12999999999999973"/>
    <n v="13621.607999999993"/>
    <n v="28386.107891883803"/>
  </r>
  <r>
    <s v="Employee 614"/>
    <x v="0"/>
    <s v="London"/>
    <s v="United Kingdom"/>
    <s v="EMEA"/>
    <d v="2017-07-31T00:00:00"/>
    <d v="2022-12-01T00:00:00"/>
    <s v="Regional Platform"/>
    <s v="Z"/>
    <s v="X"/>
    <s v="GBP"/>
    <n v="134310.00000000003"/>
    <n v="52624.000000000007"/>
    <n v="0"/>
    <n v="0"/>
    <n v="52624.000000000007"/>
    <n v="0"/>
    <n v="0"/>
    <n v="0"/>
    <n v="0"/>
    <n v="0"/>
    <n v="186934.00000000003"/>
    <s v="GBP"/>
    <n v="139682.40000000002"/>
    <n v="334093.76"/>
    <s v="&gt;5 Years"/>
    <n v="178719.60151015938"/>
    <n v="248743.72711413991"/>
    <n v="185868.38557056573"/>
    <n v="444561.8617692712"/>
    <n v="3.9999999999999876E-2"/>
    <n v="5372.3999999999942"/>
    <n v="70024.12560398053"/>
  </r>
  <r>
    <s v="Employee 615"/>
    <x v="0"/>
    <s v="Sydney"/>
    <s v="Australia"/>
    <s v="Asia-Pacific"/>
    <d v="2017-10-02T00:00:00"/>
    <d v="2022-12-01T00:00:00"/>
    <s v="Regional Platform"/>
    <s v="S"/>
    <s v="W"/>
    <s v="AUD"/>
    <n v="261360.00000000006"/>
    <n v="129360"/>
    <n v="0"/>
    <n v="0"/>
    <n v="129360"/>
    <n v="0"/>
    <n v="0"/>
    <n v="0"/>
    <n v="0"/>
    <n v="0"/>
    <n v="390720.00000000006"/>
    <s v="AUD"/>
    <n v="282268.8000000001"/>
    <n v="704246.40000000014"/>
    <s v="&gt;5 Years"/>
    <n v="197758.04400696605"/>
    <n v="295638.28801041387"/>
    <n v="213578.68752752338"/>
    <n v="532868.03857877036"/>
    <n v="8.0000000000000182E-2"/>
    <n v="20908.800000000047"/>
    <n v="97880.24400344782"/>
  </r>
  <r>
    <s v="Employee 616"/>
    <x v="4"/>
    <s v="New York"/>
    <s v="United States of America"/>
    <s v="Americas"/>
    <d v="2017-08-01T00:00:00"/>
    <d v="2022-12-01T00:00:00"/>
    <s v="Investments Platform"/>
    <s v="G"/>
    <s v="B"/>
    <s v="USD"/>
    <n v="240240.00000000003"/>
    <n v="2766060"/>
    <n v="0"/>
    <n v="0"/>
    <n v="2766060"/>
    <n v="0"/>
    <n v="0"/>
    <n v="0"/>
    <n v="0"/>
    <n v="570000.00000000012"/>
    <n v="3576300"/>
    <s v="USD"/>
    <n v="264264.00000000006"/>
    <n v="3571194.0000000005"/>
    <s v="&gt;5 Years"/>
    <n v="240240.00000000003"/>
    <n v="3576300"/>
    <n v="264264.00000000006"/>
    <n v="3571194.0000000005"/>
    <n v="0.1000000000000001"/>
    <n v="24024.000000000029"/>
    <n v="3336060"/>
  </r>
  <r>
    <s v="Employee 617"/>
    <x v="3"/>
    <s v="Boston"/>
    <s v="United States of America"/>
    <s v="Americas"/>
    <d v="2017-07-31T00:00:00"/>
    <d v="2022-12-01T00:00:00"/>
    <s v="Regional Platform"/>
    <s v="Z"/>
    <s v="A"/>
    <s v="USD"/>
    <n v="98560.000000000015"/>
    <n v="127459.2"/>
    <n v="0"/>
    <n v="0"/>
    <n v="127459.2"/>
    <n v="0"/>
    <n v="0"/>
    <n v="0"/>
    <n v="0"/>
    <n v="0"/>
    <n v="226019.20000000001"/>
    <s v="USD"/>
    <n v="105459.20000000003"/>
    <n v="347299.74400000006"/>
    <s v="&gt;5 Years"/>
    <n v="98560.000000000015"/>
    <n v="226019.20000000001"/>
    <n v="105459.20000000003"/>
    <n v="347299.74400000006"/>
    <n v="7.0000000000000104E-2"/>
    <n v="6899.2000000000116"/>
    <n v="127459.2"/>
  </r>
  <r>
    <s v="Employee 618"/>
    <x v="4"/>
    <s v="London"/>
    <s v="United Kingdom"/>
    <s v="EMEA"/>
    <d v="2017-07-17T00:00:00"/>
    <d v="2022-12-01T00:00:00"/>
    <s v="Client Businesses Platform"/>
    <s v="M"/>
    <s v="R"/>
    <s v="GBP"/>
    <n v="203159.00000000006"/>
    <n v="1548800.0000000002"/>
    <n v="0"/>
    <n v="0"/>
    <n v="1548800.0000000002"/>
    <n v="0"/>
    <n v="0"/>
    <n v="0"/>
    <n v="0"/>
    <n v="710391.86"/>
    <n v="2462350.8600000003"/>
    <s v="GBP"/>
    <n v="219411.72000000009"/>
    <n v="2111527.4400000009"/>
    <s v="&gt;5 Years"/>
    <n v="270333.5233653672"/>
    <n v="3276527.1720452551"/>
    <n v="291960.20523459662"/>
    <n v="2809703.9881957192"/>
    <n v="8.0000000000000154E-2"/>
    <n v="16252.72000000003"/>
    <n v="3006193.6486798879"/>
  </r>
  <r>
    <s v="Employee 619"/>
    <x v="3"/>
    <s v="Princeton"/>
    <s v="United States of America"/>
    <s v="Americas"/>
    <d v="2017-07-24T00:00:00"/>
    <d v="2022-12-01T00:00:00"/>
    <s v="Operating Platform"/>
    <s v="F"/>
    <s v="G"/>
    <s v="USD"/>
    <n v="135372.60000000003"/>
    <n v="30624.000000000004"/>
    <n v="0"/>
    <n v="0"/>
    <n v="30624.000000000004"/>
    <n v="0"/>
    <n v="0"/>
    <n v="0"/>
    <n v="0"/>
    <n v="0"/>
    <n v="165996.60000000003"/>
    <s v="USD"/>
    <n v="154324.76400000005"/>
    <n v="343560.88800000015"/>
    <s v="&gt;5 Years"/>
    <n v="135372.60000000003"/>
    <n v="165996.60000000003"/>
    <n v="154324.76400000005"/>
    <n v="343560.88800000015"/>
    <n v="0.1400000000000001"/>
    <n v="18952.164000000019"/>
    <n v="30624"/>
  </r>
  <r>
    <s v="Employee 62"/>
    <x v="7"/>
    <s v="Philadelphia"/>
    <s v="United States of America"/>
    <s v="Americas"/>
    <d v="2001-06-18T00:00:00"/>
    <d v="2022-12-01T00:00:00"/>
    <s v="Investments Platform"/>
    <s v="Z"/>
    <s v="S"/>
    <s v="USD"/>
    <n v="76817.399999999994"/>
    <n v="12727.000000000002"/>
    <n v="0"/>
    <n v="0"/>
    <n v="12727.000000000002"/>
    <n v="0"/>
    <n v="238"/>
    <n v="0"/>
    <n v="238"/>
    <n v="0"/>
    <n v="89782.399999999994"/>
    <s v="USD"/>
    <n v="86803.661999999982"/>
    <n v="187988.83399999997"/>
    <s v="&gt;5 Years"/>
    <n v="76817.399999999994"/>
    <n v="89782.399999999994"/>
    <n v="86803.661999999982"/>
    <n v="187988.83399999997"/>
    <n v="0.12999999999999987"/>
    <n v="9986.2619999999879"/>
    <n v="12965"/>
  </r>
  <r>
    <s v="Employee 620"/>
    <x v="3"/>
    <s v="London"/>
    <s v="United Kingdom"/>
    <s v="EMEA"/>
    <d v="2017-07-24T00:00:00"/>
    <d v="2022-12-01T00:00:00"/>
    <s v="Investments Platform"/>
    <s v="X"/>
    <s v="T"/>
    <s v="GBP"/>
    <n v="100045.00000000001"/>
    <n v="10004.500000000002"/>
    <n v="0"/>
    <n v="0"/>
    <n v="10004.500000000002"/>
    <n v="0"/>
    <n v="0"/>
    <n v="0"/>
    <n v="0"/>
    <n v="0"/>
    <n v="110049.50000000001"/>
    <s v="GBP"/>
    <n v="104046.80000000002"/>
    <n v="218498.28000000003"/>
    <s v="&gt;5 Years"/>
    <n v="133124.87925756752"/>
    <n v="146437.36718332427"/>
    <n v="138449.87442787021"/>
    <n v="290744.73629852745"/>
    <n v="3.9999999999999911E-2"/>
    <n v="4001.8000000000029"/>
    <n v="13312.487925756752"/>
  </r>
  <r>
    <s v="Employee 621"/>
    <x v="0"/>
    <s v="London"/>
    <s v="United Kingdom"/>
    <s v="EMEA"/>
    <d v="2017-07-24T00:00:00"/>
    <d v="2022-12-01T00:00:00"/>
    <s v="Corporate and Risk Platform"/>
    <s v="Q"/>
    <s v="D"/>
    <s v="GBP"/>
    <n v="148423"/>
    <n v="96921.000000000015"/>
    <n v="0"/>
    <n v="0"/>
    <n v="96921.000000000015"/>
    <n v="0"/>
    <n v="0"/>
    <n v="0"/>
    <n v="0"/>
    <n v="0"/>
    <n v="245344"/>
    <s v="GBP"/>
    <n v="164749.53000000003"/>
    <n v="437081.37000000005"/>
    <s v="&gt;5 Years"/>
    <n v="197499.06496122686"/>
    <n v="326466.99361855804"/>
    <n v="219223.96210696184"/>
    <n v="581602.32502356137"/>
    <n v="0.11000000000000014"/>
    <n v="16326.530000000028"/>
    <n v="128967.92865733118"/>
  </r>
  <r>
    <s v="Employee 622"/>
    <x v="0"/>
    <s v="Wilmington"/>
    <s v="United States of America"/>
    <s v="Americas"/>
    <d v="2017-07-24T00:00:00"/>
    <d v="2022-12-01T00:00:00"/>
    <s v="Operating Platform"/>
    <s v="D"/>
    <s v="X"/>
    <s v="USD"/>
    <n v="135960"/>
    <n v="45012.000000000007"/>
    <n v="0"/>
    <n v="0"/>
    <n v="45012.000000000007"/>
    <n v="0"/>
    <n v="0"/>
    <n v="0"/>
    <n v="0"/>
    <n v="0"/>
    <n v="180972"/>
    <s v="USD"/>
    <n v="138679.20000000001"/>
    <n v="323270.64"/>
    <s v="&gt;5 Years"/>
    <n v="135960"/>
    <n v="180972"/>
    <n v="138679.20000000001"/>
    <n v="323270.64"/>
    <n v="2.0000000000000087E-2"/>
    <n v="2719.2000000000116"/>
    <n v="45012"/>
  </r>
  <r>
    <s v="Employee 623"/>
    <x v="3"/>
    <s v="New York"/>
    <s v="United States of America"/>
    <s v="Americas"/>
    <d v="2017-07-24T00:00:00"/>
    <d v="2022-12-01T00:00:00"/>
    <s v="Corporate and Risk Platform"/>
    <s v="M"/>
    <s v="V"/>
    <s v="USD"/>
    <n v="183084.00000000003"/>
    <n v="20240"/>
    <n v="0"/>
    <n v="0"/>
    <n v="20240"/>
    <n v="0"/>
    <n v="0"/>
    <n v="0"/>
    <n v="0"/>
    <n v="0"/>
    <n v="203324.00000000003"/>
    <s v="USD"/>
    <n v="208715.76000000007"/>
    <n v="440505.12000000011"/>
    <s v="&gt;5 Years"/>
    <n v="183084.00000000003"/>
    <n v="203324.00000000003"/>
    <n v="208715.76000000007"/>
    <n v="440505.12000000011"/>
    <n v="0.14000000000000018"/>
    <n v="25631.760000000038"/>
    <n v="20240"/>
  </r>
  <r>
    <s v="Employee 624"/>
    <x v="4"/>
    <s v="Princeton"/>
    <s v="United States of America"/>
    <s v="Americas"/>
    <d v="2017-07-24T00:00:00"/>
    <d v="2022-12-01T00:00:00"/>
    <s v="Regional Platform"/>
    <s v="R"/>
    <s v="L"/>
    <s v="USD"/>
    <n v="254100.00000000003"/>
    <n v="301840"/>
    <n v="0"/>
    <n v="0"/>
    <n v="301840"/>
    <n v="0"/>
    <n v="0"/>
    <n v="0"/>
    <n v="0"/>
    <n v="0"/>
    <n v="555940"/>
    <s v="USD"/>
    <n v="271887.00000000006"/>
    <n v="866742.8"/>
    <s v="&gt;5 Years"/>
    <n v="254100.00000000003"/>
    <n v="555940"/>
    <n v="271887.00000000006"/>
    <n v="866742.8"/>
    <n v="7.0000000000000104E-2"/>
    <n v="17787.000000000029"/>
    <n v="301840"/>
  </r>
  <r>
    <s v="Employee 625"/>
    <x v="4"/>
    <s v="New York"/>
    <s v="United States of America"/>
    <s v="Americas"/>
    <d v="2017-07-24T00:00:00"/>
    <d v="2022-12-01T00:00:00"/>
    <s v="Client Businesses Platform"/>
    <s v="Q"/>
    <s v="Z"/>
    <s v="USD"/>
    <n v="247170.00000000006"/>
    <n v="329120.00000000006"/>
    <n v="0"/>
    <n v="0"/>
    <n v="329120.00000000006"/>
    <n v="0"/>
    <n v="0"/>
    <n v="0"/>
    <n v="0"/>
    <n v="0"/>
    <n v="576290.00000000012"/>
    <s v="USD"/>
    <n v="281773.8000000001"/>
    <n v="938744.40000000037"/>
    <s v="&gt;5 Years"/>
    <n v="247170.00000000006"/>
    <n v="576290.00000000012"/>
    <n v="281773.8000000001"/>
    <n v="938744.40000000037"/>
    <n v="0.14000000000000015"/>
    <n v="34603.800000000047"/>
    <n v="329120.00000000006"/>
  </r>
  <r>
    <s v="Employee 626"/>
    <x v="1"/>
    <s v="San Francisco"/>
    <s v="United States of America"/>
    <s v="Americas"/>
    <d v="2016-08-08T00:00:00"/>
    <d v="2022-12-01T00:00:00"/>
    <s v="Operating Platform"/>
    <s v="I"/>
    <s v="B"/>
    <s v="USD"/>
    <n v="100991.40480000002"/>
    <n v="0"/>
    <n v="0"/>
    <n v="0"/>
    <n v="0"/>
    <n v="0"/>
    <n v="0"/>
    <n v="0"/>
    <n v="0"/>
    <n v="0"/>
    <n v="100991.40480000002"/>
    <s v="USD"/>
    <n v="116140.11552000001"/>
    <n v="232280.23104000001"/>
    <s v="&gt;5 Years"/>
    <n v="100991.40480000002"/>
    <n v="100991.40480000002"/>
    <n v="116140.11552000001"/>
    <n v="232280.23104000001"/>
    <n v="0.14999999999999986"/>
    <n v="15148.710719999988"/>
    <n v="0"/>
  </r>
  <r>
    <s v="Employee 627"/>
    <x v="0"/>
    <s v="New York"/>
    <s v="United States of America"/>
    <s v="Americas"/>
    <d v="2007-02-22T00:00:00"/>
    <d v="2022-12-01T00:00:00"/>
    <s v="Corporate and Risk Platform"/>
    <s v="L"/>
    <s v="E"/>
    <s v="USD"/>
    <n v="209440.00000000006"/>
    <n v="72022.5"/>
    <n v="0"/>
    <n v="0"/>
    <n v="72022.5"/>
    <n v="0"/>
    <n v="0"/>
    <n v="0"/>
    <n v="0"/>
    <n v="0"/>
    <n v="281462.50000000006"/>
    <s v="USD"/>
    <n v="236667.20000000004"/>
    <n v="554719.82500000007"/>
    <s v="&gt;5 Years"/>
    <n v="209440.00000000006"/>
    <n v="281462.50000000006"/>
    <n v="236667.20000000004"/>
    <n v="554719.82500000007"/>
    <n v="0.12999999999999989"/>
    <n v="27227.199999999983"/>
    <n v="72022.5"/>
  </r>
  <r>
    <s v="Employee 628"/>
    <x v="3"/>
    <s v="Princeton"/>
    <s v="United States of America"/>
    <s v="Americas"/>
    <d v="2015-04-01T00:00:00"/>
    <d v="2022-12-01T00:00:00"/>
    <s v="Client Businesses Platform"/>
    <s v="A"/>
    <s v="G"/>
    <s v="USD"/>
    <n v="164428"/>
    <n v="40128"/>
    <n v="0"/>
    <n v="0"/>
    <n v="40128"/>
    <n v="0"/>
    <n v="0"/>
    <n v="0"/>
    <n v="0"/>
    <n v="0"/>
    <n v="204556"/>
    <s v="USD"/>
    <n v="177582.24000000002"/>
    <n v="398502.72000000009"/>
    <s v="&gt;5 Years"/>
    <n v="164428"/>
    <n v="204556"/>
    <n v="177582.24000000002"/>
    <n v="398502.72000000009"/>
    <n v="8.0000000000000127E-2"/>
    <n v="13154.24000000002"/>
    <n v="40128"/>
  </r>
  <r>
    <s v="Employee 629"/>
    <x v="3"/>
    <s v="Edinburgh"/>
    <s v="United Kingdom"/>
    <s v="EMEA"/>
    <d v="2011-10-11T00:00:00"/>
    <d v="2022-12-01T00:00:00"/>
    <s v="Operating Platform"/>
    <s v="V"/>
    <s v="L"/>
    <s v="GBP"/>
    <n v="77759.549999999988"/>
    <n v="4504.5"/>
    <n v="0"/>
    <n v="0"/>
    <n v="4504.5"/>
    <n v="0"/>
    <n v="0"/>
    <n v="0"/>
    <n v="0"/>
    <n v="0"/>
    <n v="82264.049999999988"/>
    <s v="GBP"/>
    <n v="87868.291499999978"/>
    <n v="180826.66799999995"/>
    <s v="&gt;5 Years"/>
    <n v="103470.74521338179"/>
    <n v="109464.65813872252"/>
    <n v="116921.94209112141"/>
    <n v="240617.00578787783"/>
    <n v="0.12999999999999992"/>
    <n v="10108.741499999989"/>
    <n v="5993.91292534073"/>
  </r>
  <r>
    <s v="Employee 63"/>
    <x v="4"/>
    <s v="New York"/>
    <s v="United States of America"/>
    <s v="Americas"/>
    <d v="2001-07-16T00:00:00"/>
    <d v="2022-12-01T00:00:00"/>
    <s v="Client Businesses Platform"/>
    <s v="Z"/>
    <s v="H"/>
    <s v="USD"/>
    <n v="316250"/>
    <n v="2320725"/>
    <n v="0"/>
    <n v="0"/>
    <n v="2320725"/>
    <n v="0"/>
    <n v="0"/>
    <n v="0"/>
    <n v="0"/>
    <n v="342000.00000000006"/>
    <n v="2978975"/>
    <s v="USD"/>
    <n v="319412.5"/>
    <n v="2982757.25"/>
    <s v="&gt;5 Years"/>
    <n v="316250"/>
    <n v="2978975"/>
    <n v="319412.5"/>
    <n v="2982757.25"/>
    <n v="0.01"/>
    <n v="3162.5"/>
    <n v="2662725"/>
  </r>
  <r>
    <s v="Employee 630"/>
    <x v="4"/>
    <s v="Zurich"/>
    <s v="Switzerland"/>
    <s v="EMEA"/>
    <d v="2014-06-16T00:00:00"/>
    <d v="2022-12-01T00:00:00"/>
    <s v="Client Businesses Platform"/>
    <s v="G"/>
    <s v="V"/>
    <s v="CHF"/>
    <n v="291500"/>
    <n v="274560"/>
    <n v="0"/>
    <n v="0"/>
    <n v="274560"/>
    <n v="0"/>
    <n v="0"/>
    <n v="0"/>
    <n v="0"/>
    <n v="0"/>
    <n v="566060"/>
    <s v="CHF"/>
    <n v="300245"/>
    <n v="883286.8"/>
    <s v="&gt;5 Years"/>
    <n v="296511.03651713964"/>
    <n v="575790.86562913237"/>
    <n v="305406.36761265382"/>
    <n v="898470.95921066019"/>
    <n v="2.9999999999999964E-2"/>
    <n v="8745"/>
    <n v="279279.82911199273"/>
  </r>
  <r>
    <s v="Employee 631"/>
    <x v="7"/>
    <s v="London"/>
    <s v="United Kingdom"/>
    <s v="EMEA"/>
    <d v="2016-03-14T00:00:00"/>
    <d v="2022-12-01T00:00:00"/>
    <s v="Investments Platform"/>
    <s v="E"/>
    <s v="R"/>
    <s v="GBP"/>
    <n v="59251.500000000015"/>
    <n v="20442.400000000001"/>
    <n v="0"/>
    <n v="0"/>
    <n v="20442.400000000001"/>
    <n v="0"/>
    <n v="0"/>
    <n v="0"/>
    <n v="0"/>
    <n v="0"/>
    <n v="79693.900000000023"/>
    <s v="GBP"/>
    <n v="63991.620000000017"/>
    <n v="150061.03200000004"/>
    <s v="&gt;5 Years"/>
    <n v="78843.008479481854"/>
    <n v="106044.68804102816"/>
    <n v="85150.449157840412"/>
    <n v="199678.7122421508"/>
    <n v="8.0000000000000127E-2"/>
    <n v="4740.1200000000026"/>
    <n v="27201.679561546305"/>
  </r>
  <r>
    <s v="Employee 632"/>
    <x v="0"/>
    <s v="Princeton"/>
    <s v="United States of America"/>
    <s v="Americas"/>
    <d v="2015-11-09T00:00:00"/>
    <d v="2022-12-01T00:00:00"/>
    <s v="Operating Platform"/>
    <s v="V"/>
    <s v="H"/>
    <s v="USD"/>
    <n v="165983.4"/>
    <n v="26433.000000000004"/>
    <n v="0"/>
    <n v="0"/>
    <n v="26433.000000000004"/>
    <n v="0"/>
    <n v="0"/>
    <n v="0"/>
    <n v="0"/>
    <n v="0"/>
    <n v="192416.4"/>
    <s v="USD"/>
    <n v="175942.40400000001"/>
    <n v="379903.788"/>
    <s v="&gt;5 Years"/>
    <n v="165983.4"/>
    <n v="192416.4"/>
    <n v="175942.40400000001"/>
    <n v="379903.788"/>
    <n v="6.0000000000000095E-2"/>
    <n v="9959.0040000000154"/>
    <n v="26433"/>
  </r>
  <r>
    <s v="Employee 633"/>
    <x v="3"/>
    <s v="Princeton"/>
    <s v="United States of America"/>
    <s v="Americas"/>
    <d v="2011-08-22T00:00:00"/>
    <d v="2022-12-01T00:00:00"/>
    <s v="Regional Platform"/>
    <s v="V"/>
    <s v="L"/>
    <s v="USD"/>
    <n v="121000.00000000003"/>
    <n v="53350.000000000007"/>
    <n v="0"/>
    <n v="0"/>
    <n v="53350.000000000007"/>
    <n v="0"/>
    <n v="0"/>
    <n v="0"/>
    <n v="0"/>
    <n v="0"/>
    <n v="174350.00000000003"/>
    <s v="USD"/>
    <n v="135520.00000000006"/>
    <n v="330792.00000000012"/>
    <s v="&gt;5 Years"/>
    <n v="121000.00000000003"/>
    <n v="174350.00000000003"/>
    <n v="135520.00000000006"/>
    <n v="330792.00000000012"/>
    <n v="0.12000000000000022"/>
    <n v="14520.000000000029"/>
    <n v="53350"/>
  </r>
  <r>
    <s v="Employee 634"/>
    <x v="0"/>
    <s v="London"/>
    <s v="United Kingdom"/>
    <s v="EMEA"/>
    <d v="2008-05-16T00:00:00"/>
    <d v="2022-12-01T00:00:00"/>
    <s v="Regional Platform"/>
    <s v="P"/>
    <s v="C"/>
    <s v="GBP"/>
    <n v="142560"/>
    <n v="190190.00000000003"/>
    <n v="0"/>
    <n v="0"/>
    <n v="190190.00000000003"/>
    <n v="0"/>
    <n v="0"/>
    <n v="0"/>
    <n v="0"/>
    <n v="0"/>
    <n v="332750"/>
    <s v="GBP"/>
    <n v="163944"/>
    <n v="546606.5"/>
    <s v="&gt;5 Years"/>
    <n v="189697.46401078338"/>
    <n v="442773.78752516949"/>
    <n v="218152.08361240086"/>
    <n v="727341.93926634581"/>
    <n v="0.14999999999999986"/>
    <n v="21384"/>
    <n v="253076.32351438611"/>
  </r>
  <r>
    <s v="Employee 635"/>
    <x v="0"/>
    <s v="Boston"/>
    <s v="United States of America"/>
    <s v="Americas"/>
    <d v="2011-07-21T00:00:00"/>
    <d v="2022-12-01T00:00:00"/>
    <s v="Investments Platform"/>
    <s v="I"/>
    <s v="P"/>
    <s v="USD"/>
    <n v="213180.00000000003"/>
    <n v="0"/>
    <n v="665650.00000000012"/>
    <n v="0"/>
    <n v="665650.00000000012"/>
    <n v="0"/>
    <n v="0"/>
    <n v="0"/>
    <n v="0"/>
    <n v="0"/>
    <n v="878830.00000000012"/>
    <s v="USD"/>
    <n v="230234.40000000005"/>
    <n v="460468.8000000001"/>
    <s v="&gt;5 Years"/>
    <n v="213180.00000000003"/>
    <n v="878830.00000000012"/>
    <n v="230234.40000000005"/>
    <n v="460468.8000000001"/>
    <n v="8.0000000000000099E-2"/>
    <n v="17054.400000000023"/>
    <n v="665650.00000000012"/>
  </r>
  <r>
    <s v="Employee 636"/>
    <x v="0"/>
    <s v="Taipei"/>
    <s v="Taiwan"/>
    <s v="Asia-Pacific"/>
    <d v="2014-09-16T00:00:00"/>
    <d v="2022-12-01T00:00:00"/>
    <s v="Regional Platform"/>
    <s v="H"/>
    <s v="D"/>
    <s v="TWD"/>
    <n v="3729000"/>
    <n v="1576850.0000000002"/>
    <n v="0"/>
    <n v="0"/>
    <n v="1576850.0000000002"/>
    <n v="0"/>
    <n v="0"/>
    <n v="0"/>
    <n v="0"/>
    <n v="0"/>
    <n v="5305850"/>
    <s v="TWD"/>
    <n v="4027320.0000000005"/>
    <n v="9757638"/>
    <s v="&gt;5 Years"/>
    <n v="124459.72331158321"/>
    <n v="177088.93079451963"/>
    <n v="134416.50117650986"/>
    <n v="325672.54643459106"/>
    <n v="7.9999999999999988E-2"/>
    <n v="298320.00000000047"/>
    <n v="52629.207482936428"/>
  </r>
  <r>
    <s v="Employee 637"/>
    <x v="0"/>
    <s v="Philadelphia"/>
    <s v="United States of America"/>
    <s v="Americas"/>
    <d v="2016-06-08T00:00:00"/>
    <d v="2022-12-01T00:00:00"/>
    <s v="Operating Platform"/>
    <s v="O"/>
    <s v="Q"/>
    <s v="USD"/>
    <n v="188870.00000000003"/>
    <n v="99176.000000000015"/>
    <n v="0"/>
    <n v="0"/>
    <n v="99176.000000000015"/>
    <n v="0"/>
    <n v="0"/>
    <n v="0"/>
    <n v="0"/>
    <n v="0"/>
    <n v="288046.00000000006"/>
    <s v="USD"/>
    <n v="211534.40000000005"/>
    <n v="534145.92000000016"/>
    <s v="&gt;5 Years"/>
    <n v="188870.00000000003"/>
    <n v="288046.00000000006"/>
    <n v="211534.40000000005"/>
    <n v="534145.92000000016"/>
    <n v="0.12000000000000011"/>
    <n v="22664.400000000023"/>
    <n v="99176.000000000029"/>
  </r>
  <r>
    <s v="Employee 638"/>
    <x v="3"/>
    <s v="Colorado"/>
    <s v="United States of America"/>
    <s v="Americas"/>
    <d v="2016-05-02T00:00:00"/>
    <d v="2022-12-01T00:00:00"/>
    <s v="Investments Platform"/>
    <s v="E"/>
    <s v="Q"/>
    <s v="USD"/>
    <n v="160380"/>
    <n v="87890.000000000015"/>
    <n v="0"/>
    <n v="0"/>
    <n v="87890.000000000015"/>
    <n v="0"/>
    <n v="0"/>
    <n v="0"/>
    <n v="0"/>
    <n v="0"/>
    <n v="248270"/>
    <s v="USD"/>
    <n v="163587.6"/>
    <n v="416823"/>
    <s v="&gt;5 Years"/>
    <n v="160380"/>
    <n v="248270"/>
    <n v="163587.6"/>
    <n v="416823"/>
    <n v="2.0000000000000035E-2"/>
    <n v="3207.6000000000058"/>
    <n v="87890"/>
  </r>
  <r>
    <s v="Employee 639"/>
    <x v="3"/>
    <s v="Seattle"/>
    <s v="United States of America"/>
    <s v="Americas"/>
    <d v="2006-05-18T00:00:00"/>
    <d v="2022-12-01T00:00:00"/>
    <s v="Investments Platform"/>
    <s v="H"/>
    <s v="R"/>
    <s v="USD"/>
    <n v="122100.00000000003"/>
    <n v="43120"/>
    <n v="29700.000000000004"/>
    <n v="0"/>
    <n v="72820"/>
    <n v="0"/>
    <n v="0"/>
    <n v="0"/>
    <n v="0"/>
    <n v="0"/>
    <n v="194920.00000000003"/>
    <s v="USD"/>
    <n v="134310.00000000003"/>
    <n v="316052.00000000006"/>
    <s v="&gt;5 Years"/>
    <n v="122100.00000000003"/>
    <n v="194920.00000000003"/>
    <n v="134310.00000000003"/>
    <n v="316052.00000000006"/>
    <n v="9.9999999999999978E-2"/>
    <n v="12210"/>
    <n v="72820"/>
  </r>
  <r>
    <s v="Employee 64"/>
    <x v="0"/>
    <s v="New York"/>
    <s v="United States of America"/>
    <s v="Americas"/>
    <d v="1995-09-18T00:00:00"/>
    <d v="2022-12-01T00:00:00"/>
    <s v="Investments Platform"/>
    <s v="Z"/>
    <s v="N"/>
    <s v="USD"/>
    <n v="199980.00000000003"/>
    <n v="457446"/>
    <n v="0"/>
    <n v="0"/>
    <n v="457446"/>
    <n v="0"/>
    <n v="0"/>
    <n v="0"/>
    <n v="0"/>
    <n v="0"/>
    <n v="657426"/>
    <s v="USD"/>
    <n v="207979.20000000004"/>
    <n v="891702.24000000011"/>
    <s v="&gt;5 Years"/>
    <n v="199980.00000000003"/>
    <n v="657426"/>
    <n v="207979.20000000004"/>
    <n v="891702.24000000011"/>
    <n v="4.0000000000000049E-2"/>
    <n v="7999.2000000000116"/>
    <n v="457446"/>
  </r>
  <r>
    <s v="Employee 640"/>
    <x v="0"/>
    <s v="London"/>
    <s v="United Kingdom"/>
    <s v="EMEA"/>
    <d v="2010-03-01T00:00:00"/>
    <d v="2022-12-01T00:00:00"/>
    <s v="Client Businesses Platform"/>
    <s v="R"/>
    <s v="S"/>
    <s v="GBP"/>
    <n v="97185.000000000015"/>
    <n v="37026"/>
    <n v="0"/>
    <n v="0"/>
    <n v="37026"/>
    <n v="0"/>
    <n v="0"/>
    <n v="0"/>
    <n v="0"/>
    <n v="0"/>
    <n v="134211"/>
    <s v="GBP"/>
    <n v="98156.85000000002"/>
    <n v="233709.96000000002"/>
    <s v="&gt;5 Years"/>
    <n v="129319.22025735119"/>
    <n v="178587.86716015186"/>
    <n v="130612.4124599247"/>
    <n v="310986.15829167806"/>
    <n v="9.999999999999995E-3"/>
    <n v="971.85000000000582"/>
    <n v="49268.646902800669"/>
  </r>
  <r>
    <s v="Employee 641"/>
    <x v="1"/>
    <s v="Princeton"/>
    <s v="United States of America"/>
    <s v="Americas"/>
    <d v="2010-01-18T00:00:00"/>
    <d v="2022-12-01T00:00:00"/>
    <s v="Corporate and Risk Platform"/>
    <s v="N"/>
    <s v="A"/>
    <s v="USD"/>
    <n v="97240.000000000015"/>
    <n v="8041"/>
    <n v="0"/>
    <n v="0"/>
    <n v="8041"/>
    <n v="0"/>
    <n v="0"/>
    <n v="0"/>
    <n v="0"/>
    <n v="0"/>
    <n v="105281.00000000001"/>
    <s v="USD"/>
    <n v="107936.40000000002"/>
    <n v="224798.31000000006"/>
    <s v="&gt;5 Years"/>
    <n v="97240.000000000015"/>
    <n v="105281.00000000001"/>
    <n v="107936.40000000002"/>
    <n v="224798.31000000006"/>
    <n v="0.11000000000000007"/>
    <n v="10696.400000000009"/>
    <n v="8041"/>
  </r>
  <r>
    <s v="Employee 642"/>
    <x v="4"/>
    <s v="Newport Beach"/>
    <s v="United States of America"/>
    <s v="Americas"/>
    <d v="2010-07-19T00:00:00"/>
    <d v="2022-12-01T00:00:00"/>
    <s v="Investments Platform"/>
    <s v="X"/>
    <s v="L"/>
    <s v="USD"/>
    <n v="199980.00000000003"/>
    <n v="0"/>
    <n v="608835.76"/>
    <n v="0"/>
    <n v="608835.76"/>
    <n v="0"/>
    <n v="0"/>
    <n v="0"/>
    <n v="0"/>
    <n v="0"/>
    <n v="808815.76"/>
    <s v="USD"/>
    <n v="227977.20000000007"/>
    <n v="455954.40000000014"/>
    <s v="&gt;5 Years"/>
    <n v="199980.00000000003"/>
    <n v="808815.76"/>
    <n v="227977.20000000007"/>
    <n v="455954.40000000014"/>
    <n v="0.14000000000000018"/>
    <n v="27997.200000000041"/>
    <n v="608835.76"/>
  </r>
  <r>
    <s v="Employee 643"/>
    <x v="3"/>
    <s v="New York"/>
    <s v="United States of America"/>
    <s v="Americas"/>
    <d v="2016-06-29T00:00:00"/>
    <d v="2022-12-01T00:00:00"/>
    <s v="Client Businesses Platform"/>
    <s v="A"/>
    <s v="C"/>
    <s v="USD"/>
    <n v="146278"/>
    <n v="33792"/>
    <n v="0"/>
    <n v="0"/>
    <n v="33792"/>
    <n v="0"/>
    <n v="0"/>
    <n v="0"/>
    <n v="0"/>
    <n v="0"/>
    <n v="180070"/>
    <s v="USD"/>
    <n v="165294.13999999998"/>
    <n v="368773.24"/>
    <s v="&gt;5 Years"/>
    <n v="146278"/>
    <n v="180070"/>
    <n v="165294.13999999998"/>
    <n v="368773.24"/>
    <n v="0.12999999999999989"/>
    <n v="19016.139999999985"/>
    <n v="33792"/>
  </r>
  <r>
    <s v="Employee 644"/>
    <x v="3"/>
    <s v="Seattle"/>
    <s v="United States of America"/>
    <s v="Americas"/>
    <d v="2014-09-22T00:00:00"/>
    <d v="2022-12-01T00:00:00"/>
    <s v="Operating Platform"/>
    <s v="G"/>
    <s v="U"/>
    <s v="USD"/>
    <n v="152625"/>
    <n v="15572.700000000003"/>
    <n v="0"/>
    <n v="0"/>
    <n v="15572.700000000003"/>
    <n v="0"/>
    <n v="0"/>
    <n v="0"/>
    <n v="0"/>
    <n v="0"/>
    <n v="168197.7"/>
    <s v="USD"/>
    <n v="175518.75"/>
    <n v="368946.10499999998"/>
    <s v="&gt;5 Years"/>
    <n v="152625"/>
    <n v="168197.7"/>
    <n v="175518.75"/>
    <n v="368946.10499999998"/>
    <n v="0.15"/>
    <n v="22893.75"/>
    <n v="15572.700000000012"/>
  </r>
  <r>
    <s v="Employee 645"/>
    <x v="4"/>
    <s v="Hong Kong"/>
    <s v="Hong Kong"/>
    <s v="Asia-Pacific"/>
    <d v="2011-05-23T00:00:00"/>
    <d v="2022-12-01T00:00:00"/>
    <s v="Client Businesses Platform"/>
    <s v="F"/>
    <s v="N"/>
    <s v="HKD"/>
    <n v="2402400"/>
    <n v="2710950.0000000005"/>
    <n v="0"/>
    <n v="0"/>
    <n v="2710950.0000000005"/>
    <n v="0"/>
    <n v="0"/>
    <n v="0"/>
    <n v="0"/>
    <n v="798250"/>
    <n v="5911600"/>
    <s v="HKD"/>
    <n v="2738736.0000000005"/>
    <n v="8567955.0000000019"/>
    <s v="&gt;5 Years"/>
    <n v="306266.45334421197"/>
    <n v="753631.68730837642"/>
    <n v="349143.7568124017"/>
    <n v="1092273.2227201166"/>
    <n v="0.14000000000000015"/>
    <n v="336336.00000000047"/>
    <n v="447365.23396416445"/>
  </r>
  <r>
    <s v="Employee 646"/>
    <x v="1"/>
    <s v="Seattle"/>
    <s v="United States of America"/>
    <s v="Americas"/>
    <d v="2012-07-30T00:00:00"/>
    <d v="2022-12-01T00:00:00"/>
    <s v="Operating Platform"/>
    <s v="J"/>
    <s v="O"/>
    <s v="USD"/>
    <n v="106590.00000000003"/>
    <n v="9817.5000000000018"/>
    <n v="0"/>
    <n v="0"/>
    <n v="9817.5000000000018"/>
    <n v="0"/>
    <n v="0"/>
    <n v="0"/>
    <n v="0"/>
    <n v="0"/>
    <n v="116407.50000000003"/>
    <s v="USD"/>
    <n v="115117.20000000004"/>
    <n v="240837.30000000008"/>
    <s v="&gt;5 Years"/>
    <n v="106590.00000000003"/>
    <n v="116407.50000000003"/>
    <n v="115117.20000000004"/>
    <n v="240837.30000000008"/>
    <n v="8.0000000000000085E-2"/>
    <n v="8527.2000000000116"/>
    <n v="9817.5"/>
  </r>
  <r>
    <s v="Employee 647"/>
    <x v="1"/>
    <s v="New York"/>
    <s v="United States of America"/>
    <s v="Americas"/>
    <d v="2007-02-16T00:00:00"/>
    <d v="2022-12-01T00:00:00"/>
    <s v="Client Businesses Platform"/>
    <s v="E"/>
    <s v="A"/>
    <s v="USD"/>
    <n v="104720.00000000003"/>
    <n v="29403.000000000004"/>
    <n v="0"/>
    <n v="0"/>
    <n v="29403.000000000004"/>
    <n v="0"/>
    <n v="0"/>
    <n v="0"/>
    <n v="0"/>
    <n v="0"/>
    <n v="134123.00000000003"/>
    <s v="USD"/>
    <n v="120428.00000000003"/>
    <n v="274669.45000000007"/>
    <s v="&gt;5 Years"/>
    <n v="104720.00000000003"/>
    <n v="134123.00000000003"/>
    <n v="120428.00000000003"/>
    <n v="274669.45000000007"/>
    <n v="0.14999999999999997"/>
    <n v="15708"/>
    <n v="29403"/>
  </r>
  <r>
    <s v="Employee 648"/>
    <x v="3"/>
    <s v="Singapore"/>
    <s v="Singapore"/>
    <s v="Asia-Pacific"/>
    <d v="2007-01-01T00:00:00"/>
    <d v="2022-12-01T00:00:00"/>
    <s v="Operating Platform"/>
    <s v="P"/>
    <s v="S"/>
    <s v="SGD"/>
    <n v="135520.00000000003"/>
    <n v="10395.000000000002"/>
    <n v="0"/>
    <n v="0"/>
    <n v="10395.000000000002"/>
    <n v="0"/>
    <n v="0"/>
    <n v="0"/>
    <n v="0"/>
    <n v="0"/>
    <n v="145915.00000000003"/>
    <s v="SGD"/>
    <n v="139585.60000000003"/>
    <n v="289878.05000000005"/>
    <s v="&gt;5 Years"/>
    <n v="101327.1524169128"/>
    <n v="109099.40558525553"/>
    <n v="104366.96698942018"/>
    <n v="216739.35474223338"/>
    <n v="3.0000000000000006E-2"/>
    <n v="4065.6000000000058"/>
    <n v="7772.2531683427369"/>
  </r>
  <r>
    <s v="Employee 649"/>
    <x v="1"/>
    <s v="Wilmington"/>
    <s v="United States of America"/>
    <s v="Americas"/>
    <d v="2013-03-11T00:00:00"/>
    <d v="2022-12-01T00:00:00"/>
    <s v="Operating Platform"/>
    <s v="U"/>
    <s v="C"/>
    <s v="USD"/>
    <n v="104720.00000000003"/>
    <n v="10279.500000000002"/>
    <n v="0"/>
    <n v="0"/>
    <n v="10279.500000000002"/>
    <n v="0"/>
    <n v="0"/>
    <n v="0"/>
    <n v="0"/>
    <n v="0"/>
    <n v="114999.50000000003"/>
    <s v="USD"/>
    <n v="112050.40000000004"/>
    <n v="235099.86500000008"/>
    <s v="&gt;5 Years"/>
    <n v="104720.00000000003"/>
    <n v="114999.50000000003"/>
    <n v="112050.40000000004"/>
    <n v="235099.86500000008"/>
    <n v="7.0000000000000062E-2"/>
    <n v="7330.4000000000087"/>
    <n v="10279.5"/>
  </r>
  <r>
    <s v="Employee 65"/>
    <x v="3"/>
    <s v="Princeton"/>
    <s v="United States of America"/>
    <s v="Americas"/>
    <d v="1998-08-04T00:00:00"/>
    <d v="2022-12-01T00:00:00"/>
    <s v="Investments Platform"/>
    <s v="Z"/>
    <s v="T"/>
    <s v="USD"/>
    <n v="170665"/>
    <n v="27621.528000000002"/>
    <n v="10818.36"/>
    <n v="0"/>
    <n v="38439.888000000006"/>
    <n v="0"/>
    <n v="0"/>
    <n v="0"/>
    <n v="0"/>
    <n v="0"/>
    <n v="209104.88800000001"/>
    <s v="USD"/>
    <n v="186024.85"/>
    <n v="402157.16552000004"/>
    <s v="&gt;5 Years"/>
    <n v="170665"/>
    <n v="209104.88800000001"/>
    <n v="186024.85"/>
    <n v="402157.16552000004"/>
    <n v="9.0000000000000038E-2"/>
    <n v="15359.850000000006"/>
    <n v="38439.888000000006"/>
  </r>
  <r>
    <s v="Employee 650"/>
    <x v="3"/>
    <s v="Edinburgh"/>
    <s v="United Kingdom"/>
    <s v="EMEA"/>
    <d v="2016-04-18T00:00:00"/>
    <d v="2022-12-01T00:00:00"/>
    <s v="Client Businesses Platform"/>
    <s v="U"/>
    <s v="Q"/>
    <s v="GBP"/>
    <n v="63901.200000000012"/>
    <n v="25360.500000000004"/>
    <n v="0"/>
    <n v="0"/>
    <n v="25360.500000000004"/>
    <n v="0"/>
    <n v="0"/>
    <n v="0"/>
    <n v="0"/>
    <n v="0"/>
    <n v="89261.700000000012"/>
    <s v="GBP"/>
    <n v="66457.248000000021"/>
    <n v="159289.41600000003"/>
    <s v="&gt;5 Years"/>
    <n v="85030.13178483356"/>
    <n v="118776.08111175186"/>
    <n v="88431.337056226912"/>
    <n v="211958.46141244884"/>
    <n v="4.0000000000000112E-2"/>
    <n v="2556.0480000000098"/>
    <n v="33745.9493269183"/>
  </r>
  <r>
    <s v="Employee 651"/>
    <x v="3"/>
    <s v="Gurgaon"/>
    <s v="India"/>
    <s v="Asia-Pacific"/>
    <d v="2013-04-04T00:00:00"/>
    <d v="2022-12-01T00:00:00"/>
    <s v="Client Businesses Platform"/>
    <s v="U"/>
    <s v="G"/>
    <s v="INR"/>
    <n v="3758700.0000000005"/>
    <n v="650650"/>
    <n v="0"/>
    <n v="0"/>
    <n v="650650"/>
    <n v="0"/>
    <n v="0"/>
    <n v="0"/>
    <n v="0"/>
    <n v="0"/>
    <n v="4409350"/>
    <s v="INR"/>
    <n v="4059396.0000000009"/>
    <n v="8821494.0000000019"/>
    <s v="&gt;5 Years"/>
    <n v="55698.884896084179"/>
    <n v="65340.643870633125"/>
    <n v="60154.795687770915"/>
    <n v="130722.69106805472"/>
    <n v="8.0000000000000029E-2"/>
    <n v="300696.00000000047"/>
    <n v="9641.7589745489458"/>
  </r>
  <r>
    <s v="Employee 652"/>
    <x v="0"/>
    <s v="Singapore"/>
    <s v="Singapore"/>
    <s v="Asia-Pacific"/>
    <d v="2015-09-28T00:00:00"/>
    <d v="2022-12-01T00:00:00"/>
    <s v="Client Businesses Platform"/>
    <s v="T"/>
    <s v="S"/>
    <s v="SGD"/>
    <n v="284625"/>
    <n v="180380.20000000004"/>
    <n v="0"/>
    <n v="0"/>
    <n v="180380.20000000004"/>
    <n v="0"/>
    <n v="0"/>
    <n v="0"/>
    <n v="0"/>
    <n v="0"/>
    <n v="465005.20000000007"/>
    <s v="SGD"/>
    <n v="293163.75"/>
    <n v="772119.10600000003"/>
    <s v="&gt;5 Years"/>
    <n v="212811.69389509887"/>
    <n v="347680.43665183749"/>
    <n v="219196.04471195184"/>
    <n v="577306.89446334436"/>
    <n v="0.03"/>
    <n v="8538.75"/>
    <n v="134868.74275673862"/>
  </r>
  <r>
    <s v="Employee 653"/>
    <x v="1"/>
    <s v="Princeton"/>
    <s v="United States of America"/>
    <s v="Americas"/>
    <d v="2010-10-27T00:00:00"/>
    <d v="2022-12-01T00:00:00"/>
    <s v="Regional Platform"/>
    <s v="Q"/>
    <s v="F"/>
    <s v="USD"/>
    <n v="98527.000000000015"/>
    <n v="26312.000000000004"/>
    <n v="0"/>
    <n v="0"/>
    <n v="26312.000000000004"/>
    <n v="0"/>
    <n v="0"/>
    <n v="0"/>
    <n v="0"/>
    <n v="0"/>
    <n v="124839.00000000001"/>
    <s v="USD"/>
    <n v="106409.16000000002"/>
    <n v="241235.28000000003"/>
    <s v="&gt;5 Years"/>
    <n v="98527.000000000015"/>
    <n v="124839.00000000001"/>
    <n v="106409.16000000002"/>
    <n v="241235.28000000003"/>
    <n v="8.0000000000000029E-2"/>
    <n v="7882.1600000000035"/>
    <n v="26312"/>
  </r>
  <r>
    <s v="Employee 654"/>
    <x v="0"/>
    <s v="New York"/>
    <s v="United States of America"/>
    <s v="Americas"/>
    <d v="2012-02-15T00:00:00"/>
    <d v="2022-12-01T00:00:00"/>
    <s v="Corporate and Risk Platform"/>
    <s v="U"/>
    <s v="E"/>
    <s v="USD"/>
    <n v="211640.00000000003"/>
    <n v="110121.00000000001"/>
    <n v="0"/>
    <n v="0"/>
    <n v="110121.00000000001"/>
    <n v="0"/>
    <n v="0"/>
    <n v="0"/>
    <n v="0"/>
    <n v="0"/>
    <n v="321761.00000000006"/>
    <s v="USD"/>
    <n v="228571.20000000004"/>
    <n v="576073.08000000007"/>
    <s v="&gt;5 Years"/>
    <n v="211640.00000000003"/>
    <n v="321761.00000000006"/>
    <n v="228571.20000000004"/>
    <n v="576073.08000000007"/>
    <n v="8.0000000000000043E-2"/>
    <n v="16931.200000000012"/>
    <n v="110121.00000000003"/>
  </r>
  <r>
    <s v="Employee 655"/>
    <x v="0"/>
    <s v="Wilmington"/>
    <s v="United States of America"/>
    <s v="Americas"/>
    <d v="2014-04-21T00:00:00"/>
    <d v="2022-12-01T00:00:00"/>
    <s v="Operating Platform"/>
    <s v="M"/>
    <s v="U"/>
    <s v="USD"/>
    <n v="149292"/>
    <n v="37840"/>
    <n v="0"/>
    <n v="0"/>
    <n v="37840"/>
    <n v="0"/>
    <n v="0"/>
    <n v="0"/>
    <n v="0"/>
    <n v="0"/>
    <n v="187132"/>
    <s v="USD"/>
    <n v="167207.04000000001"/>
    <n v="376794.88"/>
    <s v="&gt;5 Years"/>
    <n v="149292"/>
    <n v="187132"/>
    <n v="167207.04000000001"/>
    <n v="376794.88"/>
    <n v="0.12000000000000005"/>
    <n v="17915.040000000008"/>
    <n v="37840"/>
  </r>
  <r>
    <s v="Employee 656"/>
    <x v="3"/>
    <s v="London"/>
    <s v="United Kingdom"/>
    <s v="EMEA"/>
    <d v="2017-08-21T00:00:00"/>
    <d v="2022-12-01T00:00:00"/>
    <s v="Investments Platform"/>
    <s v="Q"/>
    <s v="R"/>
    <s v="GBP"/>
    <n v="97240.000000000015"/>
    <n v="198844.80000000002"/>
    <n v="0"/>
    <n v="0"/>
    <n v="198844.80000000002"/>
    <n v="0"/>
    <n v="0"/>
    <n v="0"/>
    <n v="0"/>
    <n v="0"/>
    <n v="296084.80000000005"/>
    <s v="GBP"/>
    <n v="102102.00000000001"/>
    <n v="412991.04000000004"/>
    <s v="&gt;5 Years"/>
    <n v="129392.40600735534"/>
    <n v="393985.2391423962"/>
    <n v="135862.02630772311"/>
    <n v="549546.52740723907"/>
    <n v="4.9999999999999989E-2"/>
    <n v="4862"/>
    <n v="264592.83313504083"/>
  </r>
  <r>
    <s v="Employee 657"/>
    <x v="3"/>
    <s v="London"/>
    <s v="United Kingdom"/>
    <s v="EMEA"/>
    <d v="2016-01-22T00:00:00"/>
    <d v="2022-12-01T00:00:00"/>
    <s v="Investments Platform"/>
    <s v="Y"/>
    <s v="F"/>
    <s v="GBP"/>
    <n v="91773"/>
    <n v="37037"/>
    <n v="0"/>
    <n v="0"/>
    <n v="37037"/>
    <n v="0"/>
    <n v="0"/>
    <n v="0"/>
    <n v="0"/>
    <n v="0"/>
    <n v="128810"/>
    <s v="GBP"/>
    <n v="100032.57"/>
    <n v="240435.47"/>
    <s v="&gt;5 Years"/>
    <n v="122117.74245694179"/>
    <n v="171401.0265097433"/>
    <n v="133108.33927806656"/>
    <n v="319935.45817368675"/>
    <n v="9.0000000000000052E-2"/>
    <n v="8259.570000000007"/>
    <n v="49283.284052801508"/>
  </r>
  <r>
    <s v="Employee 658"/>
    <x v="1"/>
    <s v="Wilmington"/>
    <s v="United States of America"/>
    <s v="Americas"/>
    <d v="2017-07-01T00:00:00"/>
    <d v="2022-12-01T00:00:00"/>
    <s v="Operating Platform"/>
    <s v="V"/>
    <s v="G"/>
    <s v="USD"/>
    <n v="98161.800000000017"/>
    <n v="9801"/>
    <n v="0"/>
    <n v="0"/>
    <n v="9801"/>
    <n v="0"/>
    <n v="0"/>
    <n v="0"/>
    <n v="0"/>
    <n v="0"/>
    <n v="107962.80000000002"/>
    <s v="USD"/>
    <n v="107977.98000000003"/>
    <n v="226737.06000000006"/>
    <s v="&gt;5 Years"/>
    <n v="98161.800000000017"/>
    <n v="107962.80000000002"/>
    <n v="107977.98000000003"/>
    <n v="226737.06000000006"/>
    <n v="0.10000000000000006"/>
    <n v="9816.1800000000076"/>
    <n v="9801"/>
  </r>
  <r>
    <s v="Employee 659"/>
    <x v="3"/>
    <s v="Seattle"/>
    <s v="United States of America"/>
    <s v="Americas"/>
    <d v="2017-08-14T00:00:00"/>
    <d v="2022-12-01T00:00:00"/>
    <s v="Operating Platform"/>
    <s v="U"/>
    <s v="K"/>
    <s v="USD"/>
    <n v="143319"/>
    <n v="14685"/>
    <n v="0"/>
    <n v="0"/>
    <n v="14685"/>
    <n v="0"/>
    <n v="0"/>
    <n v="0"/>
    <n v="0"/>
    <n v="0"/>
    <n v="158004"/>
    <s v="USD"/>
    <n v="156217.71000000002"/>
    <n v="328442.07000000007"/>
    <s v="&gt;5 Years"/>
    <n v="143319"/>
    <n v="158004"/>
    <n v="156217.71000000002"/>
    <n v="328442.07000000007"/>
    <n v="9.0000000000000149E-2"/>
    <n v="12898.710000000021"/>
    <n v="14685"/>
  </r>
  <r>
    <s v="Employee 66"/>
    <x v="4"/>
    <s v="Paris"/>
    <s v="France"/>
    <s v="EMEA"/>
    <d v="1999-01-11T00:00:00"/>
    <d v="2022-12-01T00:00:00"/>
    <s v="Client Businesses Platform"/>
    <s v="M"/>
    <s v="C"/>
    <s v="EUR"/>
    <n v="233200.00000000003"/>
    <n v="189189.00000000003"/>
    <n v="0"/>
    <n v="0"/>
    <n v="189189.00000000003"/>
    <n v="0"/>
    <n v="0"/>
    <n v="0"/>
    <n v="0"/>
    <n v="0"/>
    <n v="422389.00000000006"/>
    <s v="EUR"/>
    <n v="235532.00000000003"/>
    <n v="662144.89"/>
    <s v="&gt;5 Years"/>
    <n v="272214.35999304493"/>
    <n v="493054.6796874025"/>
    <n v="274936.50359297538"/>
    <n v="772921.73007725179"/>
    <n v="1.0000000000000011E-2"/>
    <n v="2332"/>
    <n v="220840.31969435757"/>
  </r>
  <r>
    <s v="Employee 660"/>
    <x v="0"/>
    <s v="Sydney"/>
    <s v="Australia"/>
    <s v="Asia-Pacific"/>
    <d v="2017-08-18T00:00:00"/>
    <d v="2022-12-01T00:00:00"/>
    <s v="Client Businesses Platform"/>
    <s v="J"/>
    <s v="W"/>
    <s v="AUD"/>
    <n v="230928.50000000006"/>
    <n v="301724.5"/>
    <n v="0"/>
    <n v="0"/>
    <n v="301724.5"/>
    <n v="0"/>
    <n v="0"/>
    <n v="0"/>
    <n v="0"/>
    <n v="0"/>
    <n v="532653"/>
    <s v="AUD"/>
    <n v="249402.78000000009"/>
    <n v="824668.02000000025"/>
    <s v="&gt;5 Years"/>
    <n v="174732.04953115497"/>
    <n v="403031.89246419678"/>
    <n v="188710.6134936474"/>
    <n v="623985.05735498003"/>
    <n v="8.000000000000014E-2"/>
    <n v="18474.280000000028"/>
    <n v="228299.8429330418"/>
  </r>
  <r>
    <s v="Employee 661"/>
    <x v="0"/>
    <s v="Edinburgh"/>
    <s v="United Kingdom"/>
    <s v="EMEA"/>
    <d v="2017-07-31T00:00:00"/>
    <d v="2022-12-01T00:00:00"/>
    <s v="Client Businesses Platform"/>
    <s v="Q"/>
    <s v="P"/>
    <s v="GBP"/>
    <n v="95612.000000000015"/>
    <n v="42240"/>
    <n v="0"/>
    <n v="0"/>
    <n v="42240"/>
    <n v="0"/>
    <n v="0"/>
    <n v="0"/>
    <n v="0"/>
    <n v="0"/>
    <n v="137852"/>
    <s v="GBP"/>
    <n v="97524.24000000002"/>
    <n v="238133.28000000003"/>
    <s v="&gt;5 Years"/>
    <n v="127226.1078072322"/>
    <n v="183432.76381042725"/>
    <n v="129770.62996337685"/>
    <n v="316872.04905001266"/>
    <n v="2.0000000000000066E-2"/>
    <n v="1912.2400000000052"/>
    <n v="56206.65600319505"/>
  </r>
  <r>
    <s v="Employee 662"/>
    <x v="3"/>
    <s v="New York"/>
    <s v="United States of America"/>
    <s v="Americas"/>
    <d v="2017-08-01T00:00:00"/>
    <d v="2022-12-01T00:00:00"/>
    <s v="Operating Platform"/>
    <s v="T"/>
    <s v="V"/>
    <s v="USD"/>
    <n v="163181.03999999998"/>
    <n v="16082"/>
    <n v="0"/>
    <n v="0"/>
    <n v="16082"/>
    <n v="0"/>
    <n v="0"/>
    <n v="0"/>
    <n v="0"/>
    <n v="0"/>
    <n v="179263.03999999998"/>
    <s v="USD"/>
    <n v="166444.66079999998"/>
    <n v="349292.96159999992"/>
    <s v="&gt;5 Years"/>
    <n v="163181.03999999998"/>
    <n v="179263.03999999998"/>
    <n v="166444.66079999998"/>
    <n v="349292.96159999992"/>
    <n v="2.0000000000000028E-2"/>
    <n v="3263.6208000000042"/>
    <n v="16082"/>
  </r>
  <r>
    <s v="Employee 663"/>
    <x v="4"/>
    <s v="New York"/>
    <s v="United States of America"/>
    <s v="Americas"/>
    <d v="2017-08-07T00:00:00"/>
    <d v="2022-12-01T00:00:00"/>
    <s v="Corporate and Risk Platform"/>
    <s v="E"/>
    <s v="N"/>
    <s v="USD"/>
    <n v="277200.00000000006"/>
    <n v="722535.00000000012"/>
    <n v="0"/>
    <n v="0"/>
    <n v="722535.00000000012"/>
    <n v="0"/>
    <n v="0"/>
    <n v="0"/>
    <n v="0"/>
    <n v="526400"/>
    <n v="1526135.0000000002"/>
    <s v="USD"/>
    <n v="279972.00000000006"/>
    <n v="1289704.3500000003"/>
    <s v="&gt;5 Years"/>
    <n v="277200.00000000006"/>
    <n v="1526135.0000000002"/>
    <n v="279972.00000000006"/>
    <n v="1289704.3500000003"/>
    <n v="9.9999999999999985E-3"/>
    <n v="2772"/>
    <n v="1248935.0000000002"/>
  </r>
  <r>
    <s v="Employee 664"/>
    <x v="1"/>
    <s v="San Francisco"/>
    <s v="United States of America"/>
    <s v="Americas"/>
    <d v="2017-08-07T00:00:00"/>
    <d v="2022-12-01T00:00:00"/>
    <s v="Operating Platform"/>
    <s v="V"/>
    <s v="Q"/>
    <s v="USD"/>
    <n v="96836.300000000017"/>
    <n v="11228.800000000001"/>
    <n v="0"/>
    <n v="0"/>
    <n v="11228.800000000001"/>
    <n v="0"/>
    <n v="4627"/>
    <n v="0"/>
    <n v="4627"/>
    <n v="0"/>
    <n v="112692.10000000002"/>
    <s v="USD"/>
    <n v="99741.389000000025"/>
    <n v="211048.44200000004"/>
    <s v="&gt;5 Years"/>
    <n v="96836.300000000017"/>
    <n v="112692.10000000002"/>
    <n v="99741.389000000025"/>
    <n v="211048.44200000004"/>
    <n v="3.0000000000000068E-2"/>
    <n v="2905.0890000000072"/>
    <n v="15855.800000000003"/>
  </r>
  <r>
    <s v="Employee 665"/>
    <x v="1"/>
    <s v="London"/>
    <s v="United Kingdom"/>
    <s v="EMEA"/>
    <d v="2017-08-21T00:00:00"/>
    <d v="2022-12-01T00:00:00"/>
    <s v="Client Businesses Platform"/>
    <s v="V"/>
    <s v="S"/>
    <s v="GBP"/>
    <n v="103956.60000000003"/>
    <n v="8910"/>
    <n v="0"/>
    <n v="0"/>
    <n v="8910"/>
    <n v="0"/>
    <n v="0"/>
    <n v="0"/>
    <n v="0"/>
    <n v="0"/>
    <n v="112866.60000000003"/>
    <s v="GBP"/>
    <n v="108114.86400000005"/>
    <n v="225496.12800000008"/>
    <s v="&gt;5 Years"/>
    <n v="138329.84979786343"/>
    <n v="150185.94129853739"/>
    <n v="143863.04378977796"/>
    <n v="300056.42274025688"/>
    <n v="0.04"/>
    <n v="4158.2640000000101"/>
    <n v="11856.091500673967"/>
  </r>
  <r>
    <s v="Employee 666"/>
    <x v="3"/>
    <s v="Singapore"/>
    <s v="Singapore"/>
    <s v="Asia-Pacific"/>
    <d v="2018-07-30T00:00:00"/>
    <d v="2022-12-01T00:00:00"/>
    <s v="Regional Platform"/>
    <s v="J"/>
    <s v="X"/>
    <s v="SGD"/>
    <n v="147477"/>
    <n v="22748.000000000004"/>
    <n v="0"/>
    <n v="0"/>
    <n v="22748.000000000004"/>
    <n v="0"/>
    <n v="0"/>
    <n v="0"/>
    <n v="0"/>
    <n v="0"/>
    <n v="170225"/>
    <s v="SGD"/>
    <n v="150426.54"/>
    <n v="324056.04000000004"/>
    <s v="1-5 Years"/>
    <n v="110267.29971213876"/>
    <n v="127275.78601069198"/>
    <n v="112472.64570638155"/>
    <n v="242293.9474372874"/>
    <n v="2.0000000000000108E-2"/>
    <n v="2949.5400000000081"/>
    <n v="17008.486298553224"/>
  </r>
  <r>
    <s v="Employee 667"/>
    <x v="3"/>
    <s v="Hong Kong"/>
    <s v="Hong Kong"/>
    <s v="Asia-Pacific"/>
    <d v="2017-08-29T00:00:00"/>
    <d v="2022-12-01T00:00:00"/>
    <s v="Investments Platform"/>
    <s v="G"/>
    <s v="G"/>
    <s v="HKD"/>
    <n v="1425600"/>
    <n v="568260"/>
    <n v="0"/>
    <n v="0"/>
    <n v="568260"/>
    <n v="0"/>
    <n v="0"/>
    <n v="0"/>
    <n v="0"/>
    <n v="0"/>
    <n v="1993860"/>
    <s v="HKD"/>
    <n v="1482624"/>
    <n v="3556238.4000000004"/>
    <s v="&gt;5 Years"/>
    <n v="181740.53275370819"/>
    <n v="254184.32844858911"/>
    <n v="189010.15406385652"/>
    <n v="453361.85565038922"/>
    <n v="4.0000000000000015E-2"/>
    <n v="57024"/>
    <n v="72443.795694880915"/>
  </r>
  <r>
    <s v="Employee 668"/>
    <x v="1"/>
    <s v="Wilmington"/>
    <s v="United States of America"/>
    <s v="Americas"/>
    <d v="2017-08-28T00:00:00"/>
    <d v="2022-12-01T00:00:00"/>
    <s v="Operating Platform"/>
    <s v="E"/>
    <s v="C"/>
    <s v="USD"/>
    <n v="98010.000000000029"/>
    <n v="16170"/>
    <n v="0"/>
    <n v="0"/>
    <n v="16170"/>
    <n v="0"/>
    <n v="0"/>
    <n v="0"/>
    <n v="0"/>
    <n v="0"/>
    <n v="114180.00000000003"/>
    <s v="USD"/>
    <n v="98990.100000000035"/>
    <n v="214311.90000000008"/>
    <s v="&gt;5 Years"/>
    <n v="98010.000000000029"/>
    <n v="114180.00000000003"/>
    <n v="98990.100000000035"/>
    <n v="214311.90000000008"/>
    <n v="1.0000000000000056E-2"/>
    <n v="980.10000000000582"/>
    <n v="16170"/>
  </r>
  <r>
    <s v="Employee 669"/>
    <x v="3"/>
    <s v="Princeton"/>
    <s v="United States of America"/>
    <s v="Americas"/>
    <d v="2017-08-21T00:00:00"/>
    <d v="2022-12-01T00:00:00"/>
    <s v="Investments Platform"/>
    <s v="D"/>
    <s v="A"/>
    <s v="USD"/>
    <n v="183425"/>
    <n v="29511.086000000003"/>
    <n v="11065.94"/>
    <n v="0"/>
    <n v="40577.026000000005"/>
    <n v="0"/>
    <n v="0"/>
    <n v="0"/>
    <n v="0"/>
    <n v="0"/>
    <n v="224002.02600000001"/>
    <s v="USD"/>
    <n v="187093.5"/>
    <n v="404288.30772000004"/>
    <s v="&gt;5 Years"/>
    <n v="183425"/>
    <n v="224002.02600000001"/>
    <n v="187093.5"/>
    <n v="404288.30772000004"/>
    <n v="0.02"/>
    <n v="3668.5"/>
    <n v="40577.026000000013"/>
  </r>
  <r>
    <s v="Employee 67"/>
    <x v="3"/>
    <s v="Hong Kong"/>
    <s v="Hong Kong"/>
    <s v="Asia-Pacific"/>
    <d v="1999-09-07T00:00:00"/>
    <d v="2022-12-01T00:00:00"/>
    <s v="Regional Platform"/>
    <s v="W"/>
    <s v="F"/>
    <s v="HKD"/>
    <n v="1016400.0000000001"/>
    <n v="211200.00000000003"/>
    <n v="0"/>
    <n v="0"/>
    <n v="211200.00000000003"/>
    <n v="0"/>
    <n v="0"/>
    <n v="0"/>
    <n v="0"/>
    <n v="0"/>
    <n v="1227600.0000000002"/>
    <s v="HKD"/>
    <n v="1057056.0000000002"/>
    <n v="2333760.0000000009"/>
    <s v="&gt;5 Years"/>
    <n v="129574.26872255123"/>
    <n v="156498.79209347098"/>
    <n v="134757.2394714533"/>
    <n v="297515.98324866319"/>
    <n v="4.0000000000000126E-2"/>
    <n v="40656.000000000116"/>
    <n v="26924.523370919749"/>
  </r>
  <r>
    <s v="Employee 670"/>
    <x v="0"/>
    <s v="London"/>
    <s v="United Kingdom"/>
    <s v="EMEA"/>
    <d v="2017-08-28T00:00:00"/>
    <d v="2022-12-01T00:00:00"/>
    <s v="Regional Platform"/>
    <s v="C"/>
    <s v="A"/>
    <s v="GBP"/>
    <n v="117810.00000000001"/>
    <n v="81840"/>
    <n v="0"/>
    <n v="0"/>
    <n v="81840"/>
    <n v="0"/>
    <n v="0"/>
    <n v="0"/>
    <n v="0"/>
    <n v="0"/>
    <n v="199650"/>
    <s v="GBP"/>
    <n v="118988.10000000002"/>
    <n v="320634.60000000003"/>
    <s v="&gt;5 Years"/>
    <n v="156763.87650891129"/>
    <n v="265664.27251510171"/>
    <n v="158331.51527400041"/>
    <n v="426652.43051425315"/>
    <n v="1.0000000000000087E-2"/>
    <n v="1178.1000000000058"/>
    <n v="108900.39600619042"/>
  </r>
  <r>
    <s v="Employee 671"/>
    <x v="3"/>
    <s v="London"/>
    <s v="United Kingdom"/>
    <s v="EMEA"/>
    <d v="2017-08-28T00:00:00"/>
    <d v="2022-12-01T00:00:00"/>
    <s v="Investments Platform"/>
    <s v="Y"/>
    <s v="T"/>
    <s v="GBP"/>
    <n v="132798.60000000003"/>
    <n v="0"/>
    <n v="572450"/>
    <n v="0"/>
    <n v="572450"/>
    <n v="0"/>
    <n v="0"/>
    <n v="0"/>
    <n v="0"/>
    <n v="0"/>
    <n v="705248.60000000009"/>
    <s v="GBP"/>
    <n v="134126.58600000004"/>
    <n v="268253.17200000008"/>
    <s v="&gt;5 Years"/>
    <n v="176708.45710004505"/>
    <n v="938439.04964334576"/>
    <n v="178475.5416710455"/>
    <n v="356951.08334209101"/>
    <n v="0.01"/>
    <n v="1327.9860000000044"/>
    <n v="761730.59254330071"/>
  </r>
  <r>
    <s v="Employee 672"/>
    <x v="3"/>
    <s v="Boston"/>
    <s v="United States of America"/>
    <s v="Americas"/>
    <d v="2017-08-29T00:00:00"/>
    <d v="2022-12-01T00:00:00"/>
    <s v="Client Businesses Platform"/>
    <s v="J"/>
    <s v="W"/>
    <s v="USD"/>
    <n v="134931.28000000003"/>
    <n v="28028.000000000004"/>
    <n v="0"/>
    <n v="0"/>
    <n v="28028.000000000004"/>
    <n v="0"/>
    <n v="0"/>
    <n v="0"/>
    <n v="0"/>
    <n v="0"/>
    <n v="162959.28000000003"/>
    <s v="USD"/>
    <n v="149773.72080000004"/>
    <n v="330658.52160000009"/>
    <s v="&gt;5 Years"/>
    <n v="134931.28000000003"/>
    <n v="162959.28000000003"/>
    <n v="149773.72080000004"/>
    <n v="330658.52160000009"/>
    <n v="0.11000000000000006"/>
    <n v="14842.440800000011"/>
    <n v="28028"/>
  </r>
  <r>
    <s v="Employee 673"/>
    <x v="3"/>
    <s v="London"/>
    <s v="United Kingdom"/>
    <s v="EMEA"/>
    <d v="2017-09-25T00:00:00"/>
    <d v="2022-12-01T00:00:00"/>
    <s v="Regional Platform"/>
    <s v="X"/>
    <s v="S"/>
    <s v="GBP"/>
    <n v="97680.000000000015"/>
    <n v="38456"/>
    <n v="0"/>
    <n v="0"/>
    <n v="38456"/>
    <n v="0"/>
    <n v="0"/>
    <n v="0"/>
    <n v="0"/>
    <n v="0"/>
    <n v="136136"/>
    <s v="GBP"/>
    <n v="98656.800000000017"/>
    <n v="236154.16000000003"/>
    <s v="&gt;5 Years"/>
    <n v="129977.89200738863"/>
    <n v="181149.36841029747"/>
    <n v="131277.67092746252"/>
    <n v="314238.53302186297"/>
    <n v="1.0000000000000042E-2"/>
    <n v="976.80000000000291"/>
    <n v="51171.47640290884"/>
  </r>
  <r>
    <s v="Employee 674"/>
    <x v="1"/>
    <s v="Wilmington"/>
    <s v="United States of America"/>
    <s v="Americas"/>
    <d v="2017-08-29T00:00:00"/>
    <d v="2022-12-01T00:00:00"/>
    <s v="Operating Platform"/>
    <s v="X"/>
    <s v="B"/>
    <s v="USD"/>
    <n v="91657.500000000015"/>
    <n v="11374.000000000002"/>
    <n v="0"/>
    <n v="0"/>
    <n v="11374.000000000002"/>
    <n v="0"/>
    <n v="0"/>
    <n v="0"/>
    <n v="0"/>
    <n v="0"/>
    <n v="103031.50000000001"/>
    <s v="USD"/>
    <n v="93490.650000000023"/>
    <n v="198582.78000000006"/>
    <s v="&gt;5 Years"/>
    <n v="91657.500000000015"/>
    <n v="103031.50000000001"/>
    <n v="93490.650000000023"/>
    <n v="198582.78000000006"/>
    <n v="2.0000000000000091E-2"/>
    <n v="1833.1500000000087"/>
    <n v="11374"/>
  </r>
  <r>
    <s v="Employee 675"/>
    <x v="3"/>
    <s v="London"/>
    <s v="United Kingdom"/>
    <s v="EMEA"/>
    <d v="2017-08-28T00:00:00"/>
    <d v="2022-12-01T00:00:00"/>
    <s v="Investments Platform"/>
    <s v="K"/>
    <s v="U"/>
    <s v="GBP"/>
    <n v="88324.5"/>
    <n v="136906"/>
    <n v="0"/>
    <n v="0"/>
    <n v="136906"/>
    <n v="0"/>
    <n v="0"/>
    <n v="0"/>
    <n v="0"/>
    <n v="0"/>
    <n v="225230.5"/>
    <s v="GBP"/>
    <n v="90090.99"/>
    <n v="319826.10000000003"/>
    <s v="&gt;5 Years"/>
    <n v="117528.99593168095"/>
    <n v="299702.96484203666"/>
    <n v="119879.57585031458"/>
    <n v="425576.59998919198"/>
    <n v="2.0000000000000028E-2"/>
    <n v="1766.4900000000052"/>
    <n v="182173.9689103557"/>
  </r>
  <r>
    <s v="Employee 676"/>
    <x v="3"/>
    <s v="London"/>
    <s v="United Kingdom"/>
    <s v="EMEA"/>
    <d v="2017-09-04T00:00:00"/>
    <d v="2022-12-01T00:00:00"/>
    <s v="Investments Platform"/>
    <s v="F"/>
    <s v="U"/>
    <s v="GBP"/>
    <n v="93224.999999999985"/>
    <n v="16192"/>
    <n v="0"/>
    <n v="0"/>
    <n v="16192"/>
    <n v="0"/>
    <n v="0"/>
    <n v="0"/>
    <n v="0"/>
    <n v="0"/>
    <n v="109416.99999999999"/>
    <s v="GBP"/>
    <n v="99750.749999999985"/>
    <n v="216826.93999999994"/>
    <s v="&gt;5 Years"/>
    <n v="124049.84625705161"/>
    <n v="145595.73105827637"/>
    <n v="132733.33549504523"/>
    <n v="288520.76772740093"/>
    <n v="7.0000000000000062E-2"/>
    <n v="6525.75"/>
    <n v="21545.884801224762"/>
  </r>
  <r>
    <s v="Employee 677"/>
    <x v="1"/>
    <s v="Wilmington"/>
    <s v="United States of America"/>
    <s v="Americas"/>
    <d v="2017-09-04T00:00:00"/>
    <d v="2022-12-01T00:00:00"/>
    <s v="Corporate and Risk Platform"/>
    <s v="X"/>
    <s v="D"/>
    <s v="USD"/>
    <n v="94265.60000000002"/>
    <n v="10296.000000000002"/>
    <n v="0"/>
    <n v="0"/>
    <n v="10296.000000000002"/>
    <n v="0"/>
    <n v="0"/>
    <n v="0"/>
    <n v="0"/>
    <n v="0"/>
    <n v="104561.60000000002"/>
    <s v="USD"/>
    <n v="104634.81600000004"/>
    <n v="220698.1920000001"/>
    <s v="&gt;5 Years"/>
    <n v="94265.60000000002"/>
    <n v="104561.60000000002"/>
    <n v="104634.81600000004"/>
    <n v="220698.1920000001"/>
    <n v="0.11000000000000014"/>
    <n v="10369.216000000015"/>
    <n v="10296"/>
  </r>
  <r>
    <s v="Employee 678"/>
    <x v="3"/>
    <s v="New York"/>
    <s v="United States of America"/>
    <s v="Americas"/>
    <d v="2005-05-31T00:00:00"/>
    <d v="2022-12-01T00:00:00"/>
    <s v="Investments Platform"/>
    <s v="I"/>
    <s v="C"/>
    <s v="USD"/>
    <n v="142560"/>
    <n v="164560.00000000003"/>
    <n v="0"/>
    <n v="0"/>
    <n v="164560.00000000003"/>
    <n v="0"/>
    <n v="0"/>
    <n v="0"/>
    <n v="0"/>
    <n v="0"/>
    <n v="307120"/>
    <s v="USD"/>
    <n v="146836.80000000002"/>
    <n v="463170.40000000014"/>
    <s v="&gt;5 Years"/>
    <n v="142560"/>
    <n v="307120"/>
    <n v="146836.80000000002"/>
    <n v="463170.40000000014"/>
    <n v="3.0000000000000124E-2"/>
    <n v="4276.8000000000175"/>
    <n v="164560"/>
  </r>
  <r>
    <s v="Employee 679"/>
    <x v="3"/>
    <s v="London"/>
    <s v="United Kingdom"/>
    <s v="EMEA"/>
    <d v="2017-09-11T00:00:00"/>
    <d v="2022-12-01T00:00:00"/>
    <s v="Operating Platform"/>
    <s v="H"/>
    <s v="A"/>
    <s v="GBP"/>
    <n v="73108.200000000012"/>
    <n v="4455"/>
    <n v="0"/>
    <n v="0"/>
    <n v="4455"/>
    <n v="0"/>
    <n v="0"/>
    <n v="0"/>
    <n v="0"/>
    <n v="0"/>
    <n v="77563.200000000012"/>
    <s v="GBP"/>
    <n v="83343.348000000027"/>
    <n v="171765.39600000007"/>
    <s v="&gt;5 Years"/>
    <n v="97281.426335529992"/>
    <n v="103209.47208586698"/>
    <n v="110900.8260225042"/>
    <n v="228559.62420039257"/>
    <n v="0.14000000000000012"/>
    <n v="10235.148000000016"/>
    <n v="5928.0457503369835"/>
  </r>
  <r>
    <s v="Employee 68"/>
    <x v="3"/>
    <s v="Princeton"/>
    <s v="United States of America"/>
    <s v="Americas"/>
    <d v="2002-04-22T00:00:00"/>
    <d v="2022-12-01T00:00:00"/>
    <s v="Operating Platform"/>
    <s v="U"/>
    <s v="S"/>
    <s v="USD"/>
    <n v="159016"/>
    <n v="13200.000000000002"/>
    <n v="0"/>
    <n v="0"/>
    <n v="13200.000000000002"/>
    <n v="0"/>
    <n v="0"/>
    <n v="0"/>
    <n v="0"/>
    <n v="0"/>
    <n v="172216"/>
    <s v="USD"/>
    <n v="160606.16"/>
    <n v="334544.32"/>
    <s v="&gt;5 Years"/>
    <n v="159016"/>
    <n v="172216"/>
    <n v="160606.16"/>
    <n v="334544.32"/>
    <n v="1.0000000000000023E-2"/>
    <n v="1590.1600000000035"/>
    <n v="13200"/>
  </r>
  <r>
    <s v="Employee 680"/>
    <x v="3"/>
    <s v="Edinburgh"/>
    <s v="United Kingdom"/>
    <s v="EMEA"/>
    <d v="2017-09-18T00:00:00"/>
    <d v="2022-12-01T00:00:00"/>
    <s v="Operating Platform"/>
    <s v="T"/>
    <s v="P"/>
    <s v="GBP"/>
    <n v="52965.000000000007"/>
    <n v="9091.5"/>
    <n v="0"/>
    <n v="0"/>
    <n v="9091.5"/>
    <n v="0"/>
    <n v="0"/>
    <n v="0"/>
    <n v="0"/>
    <n v="0"/>
    <n v="62056.500000000007"/>
    <s v="GBP"/>
    <n v="54553.950000000012"/>
    <n v="118472.14500000002"/>
    <s v="&gt;5 Years"/>
    <n v="70477.877254006336"/>
    <n v="82575.481729694016"/>
    <n v="72592.213571626533"/>
    <n v="157644.95975321135"/>
    <n v="3.0000000000000093E-2"/>
    <n v="1588.9500000000044"/>
    <n v="12097.60447568768"/>
  </r>
  <r>
    <s v="Employee 681"/>
    <x v="3"/>
    <s v="Edinburgh"/>
    <s v="United Kingdom"/>
    <s v="EMEA"/>
    <d v="2017-10-30T00:00:00"/>
    <d v="2022-12-01T00:00:00"/>
    <s v="Operating Platform"/>
    <s v="M"/>
    <s v="B"/>
    <s v="GBP"/>
    <n v="54395.000000000007"/>
    <n v="25602.500000000004"/>
    <n v="0"/>
    <n v="0"/>
    <n v="25602.500000000004"/>
    <n v="0"/>
    <n v="0"/>
    <n v="0"/>
    <n v="0"/>
    <n v="0"/>
    <n v="79997.500000000015"/>
    <s v="GBP"/>
    <n v="56570.80000000001"/>
    <n v="139768.20000000001"/>
    <s v="&gt;5 Years"/>
    <n v="72380.706754114493"/>
    <n v="106448.67338105111"/>
    <n v="75275.935024279082"/>
    <n v="185982.5553405722"/>
    <n v="4.0000000000000126E-2"/>
    <n v="2175.8000000000029"/>
    <n v="34067.966626936613"/>
  </r>
  <r>
    <s v="Employee 682"/>
    <x v="0"/>
    <s v="Princeton"/>
    <s v="United States of America"/>
    <s v="Americas"/>
    <d v="2017-09-18T00:00:00"/>
    <d v="2022-12-01T00:00:00"/>
    <s v="Investments Platform"/>
    <s v="Q"/>
    <s v="L"/>
    <s v="USD"/>
    <n v="209440.00000000006"/>
    <n v="254624.69999999998"/>
    <n v="43066.890000000007"/>
    <n v="0"/>
    <n v="297691.58999999997"/>
    <n v="0"/>
    <n v="0"/>
    <n v="0"/>
    <n v="0"/>
    <n v="0"/>
    <n v="507131.59"/>
    <s v="USD"/>
    <n v="232478.40000000008"/>
    <n v="747590.21700000018"/>
    <s v="&gt;5 Years"/>
    <n v="209440.00000000006"/>
    <n v="507131.59"/>
    <n v="232478.40000000008"/>
    <n v="747590.21700000018"/>
    <n v="0.11000000000000008"/>
    <n v="23038.400000000023"/>
    <n v="297691.58999999997"/>
  </r>
  <r>
    <s v="Employee 683"/>
    <x v="0"/>
    <s v="New York"/>
    <s v="United States of America"/>
    <s v="Americas"/>
    <d v="2017-09-25T00:00:00"/>
    <d v="2022-12-01T00:00:00"/>
    <s v="Client Businesses Platform"/>
    <s v="D"/>
    <s v="S"/>
    <s v="USD"/>
    <n v="217360.00000000003"/>
    <n v="156145.00000000003"/>
    <n v="0"/>
    <n v="0"/>
    <n v="156145.00000000003"/>
    <n v="0"/>
    <n v="0"/>
    <n v="0"/>
    <n v="0"/>
    <n v="0"/>
    <n v="373505.00000000006"/>
    <s v="USD"/>
    <n v="241269.60000000006"/>
    <n v="655860.15000000026"/>
    <s v="&gt;5 Years"/>
    <n v="217360.00000000003"/>
    <n v="373505.00000000006"/>
    <n v="241269.60000000006"/>
    <n v="655860.15000000026"/>
    <n v="0.11000000000000014"/>
    <n v="23909.600000000035"/>
    <n v="156145.00000000003"/>
  </r>
  <r>
    <s v="Employee 684"/>
    <x v="1"/>
    <s v="Singapore"/>
    <s v="Singapore"/>
    <s v="Asia-Pacific"/>
    <d v="2017-10-23T00:00:00"/>
    <d v="2022-12-01T00:00:00"/>
    <s v="Operating Platform"/>
    <s v="Z"/>
    <s v="S"/>
    <s v="SGD"/>
    <n v="92452.800000000017"/>
    <n v="10670"/>
    <n v="0"/>
    <n v="0"/>
    <n v="10670"/>
    <n v="0"/>
    <n v="0"/>
    <n v="2750"/>
    <n v="2750"/>
    <n v="0"/>
    <n v="105872.80000000002"/>
    <s v="SGD"/>
    <n v="93377.328000000023"/>
    <n v="197531.35600000006"/>
    <s v="&gt;5 Years"/>
    <n v="69126.172941044526"/>
    <n v="79160.192904407653"/>
    <n v="69817.434670454983"/>
    <n v="147692.51635575164"/>
    <n v="1.0000000000000165E-2"/>
    <n v="924.5280000000057"/>
    <n v="10034.019963363127"/>
  </r>
  <r>
    <s v="Employee 685"/>
    <x v="4"/>
    <s v="New York"/>
    <s v="United States of America"/>
    <s v="Americas"/>
    <d v="2017-10-02T00:00:00"/>
    <d v="2022-12-01T00:00:00"/>
    <s v="Operating Platform"/>
    <s v="T"/>
    <s v="X"/>
    <s v="USD"/>
    <n v="253055.00000000006"/>
    <n v="474815.00000000006"/>
    <n v="0"/>
    <n v="0"/>
    <n v="474815.00000000006"/>
    <n v="0"/>
    <n v="0"/>
    <n v="0"/>
    <n v="0"/>
    <n v="0"/>
    <n v="727870.00000000012"/>
    <s v="USD"/>
    <n v="258116.10000000006"/>
    <n v="1000543.5000000001"/>
    <s v="&gt;5 Years"/>
    <n v="253055.00000000006"/>
    <n v="727870.00000000012"/>
    <n v="258116.10000000006"/>
    <n v="1000543.5000000001"/>
    <n v="2.0000000000000018E-2"/>
    <n v="5061.1000000000058"/>
    <n v="474815.00000000006"/>
  </r>
  <r>
    <s v="Employee 686"/>
    <x v="3"/>
    <s v="New York"/>
    <s v="United States of America"/>
    <s v="Americas"/>
    <d v="2017-10-02T00:00:00"/>
    <d v="2022-12-01T00:00:00"/>
    <s v="Operating Platform"/>
    <s v="Q"/>
    <s v="Z"/>
    <s v="USD"/>
    <n v="173305"/>
    <n v="0"/>
    <n v="0"/>
    <n v="0"/>
    <n v="0"/>
    <n v="0"/>
    <n v="0"/>
    <n v="0"/>
    <n v="0"/>
    <n v="0"/>
    <n v="173305"/>
    <s v="USD"/>
    <n v="194101.6"/>
    <n v="388203.2"/>
    <s v="&gt;5 Years"/>
    <n v="173305"/>
    <n v="173305"/>
    <n v="194101.6"/>
    <n v="388203.2"/>
    <n v="0.12000000000000004"/>
    <n v="20796.600000000006"/>
    <n v="0"/>
  </r>
  <r>
    <s v="Employee 687"/>
    <x v="3"/>
    <s v="Vienna"/>
    <s v="Austria"/>
    <s v="EMEA"/>
    <d v="2017-11-06T00:00:00"/>
    <d v="2022-12-01T00:00:00"/>
    <s v="Regional Platform"/>
    <s v="S"/>
    <s v="X"/>
    <s v="EUR"/>
    <n v="78650"/>
    <n v="9900"/>
    <n v="0"/>
    <n v="0"/>
    <n v="9900"/>
    <n v="0"/>
    <n v="0"/>
    <n v="0"/>
    <n v="0"/>
    <n v="0"/>
    <n v="88550"/>
    <s v="EUR"/>
    <n v="89661.000000000015"/>
    <n v="190608.00000000003"/>
    <s v="&gt;5 Years"/>
    <n v="91808.144997654294"/>
    <n v="103364.41499735904"/>
    <n v="104661.28529732591"/>
    <n v="222496.71839431522"/>
    <n v="0.14000000000000021"/>
    <n v="11011.000000000015"/>
    <n v="11556.269999704746"/>
  </r>
  <r>
    <s v="Employee 688"/>
    <x v="0"/>
    <s v="New York"/>
    <s v="United States of America"/>
    <s v="Americas"/>
    <d v="2017-08-28T00:00:00"/>
    <d v="2022-12-01T00:00:00"/>
    <s v="Client Businesses Platform"/>
    <s v="H"/>
    <s v="J"/>
    <s v="USD"/>
    <n v="211310"/>
    <n v="146421"/>
    <n v="0"/>
    <n v="0"/>
    <n v="146421"/>
    <n v="0"/>
    <n v="0"/>
    <n v="0"/>
    <n v="0"/>
    <n v="0"/>
    <n v="357731"/>
    <s v="USD"/>
    <n v="215536.2"/>
    <n v="580421.82000000007"/>
    <s v="&gt;5 Years"/>
    <n v="211310"/>
    <n v="357731"/>
    <n v="215536.2"/>
    <n v="580421.82000000007"/>
    <n v="2.0000000000000056E-2"/>
    <n v="4226.2000000000116"/>
    <n v="146421"/>
  </r>
  <r>
    <s v="Employee 689"/>
    <x v="0"/>
    <s v="New York"/>
    <s v="United States of America"/>
    <s v="Americas"/>
    <d v="2017-10-30T00:00:00"/>
    <d v="2022-12-01T00:00:00"/>
    <s v="Corporate and Risk Platform"/>
    <s v="H"/>
    <s v="X"/>
    <s v="USD"/>
    <n v="215600.00000000006"/>
    <n v="80465"/>
    <n v="0"/>
    <n v="0"/>
    <n v="80465"/>
    <n v="0"/>
    <n v="0"/>
    <n v="0"/>
    <n v="0"/>
    <n v="0"/>
    <n v="296065.00000000006"/>
    <s v="USD"/>
    <n v="247940.00000000006"/>
    <n v="588414.75"/>
    <s v="&gt;5 Years"/>
    <n v="215600.00000000006"/>
    <n v="296065.00000000006"/>
    <n v="247940.00000000006"/>
    <n v="588414.75"/>
    <n v="0.14999999999999997"/>
    <n v="32340"/>
    <n v="80465"/>
  </r>
  <r>
    <s v="Employee 69"/>
    <x v="7"/>
    <s v="Princeton"/>
    <s v="United States of America"/>
    <s v="Americas"/>
    <d v="1999-10-18T00:00:00"/>
    <d v="2022-12-01T00:00:00"/>
    <s v="Regional Platform"/>
    <s v="X"/>
    <s v="C"/>
    <s v="USD"/>
    <n v="84935.400000000009"/>
    <n v="16192"/>
    <n v="0"/>
    <n v="0"/>
    <n v="16192"/>
    <n v="0"/>
    <n v="349"/>
    <n v="0"/>
    <n v="349"/>
    <n v="0"/>
    <n v="101476.40000000001"/>
    <s v="USD"/>
    <n v="92579.58600000001"/>
    <n v="202808.45200000002"/>
    <s v="&gt;5 Years"/>
    <n v="84935.400000000009"/>
    <n v="101476.40000000001"/>
    <n v="92579.58600000001"/>
    <n v="202808.45200000002"/>
    <n v="9.0000000000000011E-2"/>
    <n v="7644.1860000000015"/>
    <n v="16541"/>
  </r>
  <r>
    <s v="Employee 690"/>
    <x v="0"/>
    <s v="Milan"/>
    <s v="Italy"/>
    <s v="EMEA"/>
    <d v="2017-10-09T00:00:00"/>
    <d v="2022-12-01T00:00:00"/>
    <s v="ETF and Index Investments Platform"/>
    <s v="G"/>
    <s v="R"/>
    <s v="EUR"/>
    <n v="142560"/>
    <n v="137280"/>
    <n v="0"/>
    <n v="0"/>
    <n v="137280"/>
    <n v="0"/>
    <n v="0"/>
    <n v="0"/>
    <n v="0"/>
    <n v="0"/>
    <n v="279840"/>
    <s v="EUR"/>
    <n v="143985.60000000001"/>
    <n v="426624"/>
    <s v="&gt;5 Years"/>
    <n v="166410.28799574822"/>
    <n v="326657.23199165391"/>
    <n v="168074.39087570569"/>
    <n v="497998.19518727611"/>
    <n v="9.9999999999999308E-3"/>
    <n v="1425.6000000000058"/>
    <n v="160246.94399590569"/>
  </r>
  <r>
    <s v="Employee 691"/>
    <x v="3"/>
    <s v="New York"/>
    <s v="United States of America"/>
    <s v="Americas"/>
    <d v="2017-10-30T00:00:00"/>
    <d v="2022-12-01T00:00:00"/>
    <s v="Client Businesses Platform"/>
    <s v="F"/>
    <s v="M"/>
    <s v="USD"/>
    <n v="154440"/>
    <n v="145530"/>
    <n v="0"/>
    <n v="0"/>
    <n v="145530"/>
    <n v="0"/>
    <n v="0"/>
    <n v="0"/>
    <n v="0"/>
    <n v="0"/>
    <n v="299970"/>
    <s v="USD"/>
    <n v="169884"/>
    <n v="499851"/>
    <s v="&gt;5 Years"/>
    <n v="154440"/>
    <n v="299970"/>
    <n v="169884"/>
    <n v="499851"/>
    <n v="0.1"/>
    <n v="15444"/>
    <n v="145530"/>
  </r>
  <r>
    <s v="Employee 692"/>
    <x v="3"/>
    <s v="New York"/>
    <s v="United States of America"/>
    <s v="Americas"/>
    <d v="2018-04-09T00:00:00"/>
    <d v="2022-12-01T00:00:00"/>
    <s v="Operating Platform"/>
    <s v="K"/>
    <s v="D"/>
    <s v="USD"/>
    <n v="127050.00000000003"/>
    <n v="6077.5000000000009"/>
    <n v="0"/>
    <n v="0"/>
    <n v="6077.5000000000009"/>
    <n v="0"/>
    <n v="0"/>
    <n v="0"/>
    <n v="0"/>
    <n v="0"/>
    <n v="133127.50000000003"/>
    <s v="USD"/>
    <n v="137214.00000000003"/>
    <n v="280991.70000000007"/>
    <s v="1-5 Years"/>
    <n v="127050.00000000003"/>
    <n v="133127.50000000003"/>
    <n v="137214.00000000003"/>
    <n v="280991.70000000007"/>
    <n v="7.9999999999999988E-2"/>
    <n v="10164"/>
    <n v="6077.5"/>
  </r>
  <r>
    <s v="Employee 693"/>
    <x v="3"/>
    <s v="Paris"/>
    <s v="France"/>
    <s v="EMEA"/>
    <d v="2017-10-23T00:00:00"/>
    <d v="2022-12-01T00:00:00"/>
    <s v="Regional Platform"/>
    <s v="Q"/>
    <s v="I"/>
    <s v="EUR"/>
    <n v="85921"/>
    <n v="25300.000000000004"/>
    <n v="0"/>
    <n v="0"/>
    <n v="25300.000000000004"/>
    <n v="0"/>
    <n v="0"/>
    <n v="0"/>
    <n v="0"/>
    <n v="0"/>
    <n v="111221"/>
    <s v="EUR"/>
    <n v="97090.73"/>
    <n v="222770.45999999996"/>
    <s v="&gt;5 Years"/>
    <n v="100295.58329743744"/>
    <n v="129828.27329668288"/>
    <n v="113334.0091261043"/>
    <n v="260039.95795135593"/>
    <n v="0.12999999999999995"/>
    <n v="11169.729999999996"/>
    <n v="29532.689999245442"/>
  </r>
  <r>
    <s v="Employee 694"/>
    <x v="0"/>
    <s v="Seattle"/>
    <s v="United States of America"/>
    <s v="Americas"/>
    <d v="2017-11-13T00:00:00"/>
    <d v="2022-12-01T00:00:00"/>
    <s v="Investments Platform"/>
    <s v="A"/>
    <s v="L"/>
    <s v="USD"/>
    <n v="140415.00000000003"/>
    <n v="97900.000000000015"/>
    <n v="158050"/>
    <n v="0"/>
    <n v="255950"/>
    <n v="0"/>
    <n v="0"/>
    <n v="0"/>
    <n v="0"/>
    <n v="0"/>
    <n v="396365"/>
    <s v="USD"/>
    <n v="147435.75000000003"/>
    <n v="397666.50000000012"/>
    <s v="&gt;5 Years"/>
    <n v="140415.00000000003"/>
    <n v="396365"/>
    <n v="147435.75000000003"/>
    <n v="397666.50000000012"/>
    <n v="4.9999999999999989E-2"/>
    <n v="7020.75"/>
    <n v="255949.99999999997"/>
  </r>
  <r>
    <s v="Employee 695"/>
    <x v="0"/>
    <s v="New York"/>
    <s v="United States of America"/>
    <s v="Americas"/>
    <d v="2005-06-06T00:00:00"/>
    <d v="2022-12-01T00:00:00"/>
    <s v="Corporate and Risk Platform"/>
    <s v="Z"/>
    <s v="D"/>
    <s v="USD"/>
    <n v="171055.5"/>
    <n v="158950.00000000003"/>
    <n v="0"/>
    <n v="0"/>
    <n v="158950.00000000003"/>
    <n v="0"/>
    <n v="0"/>
    <n v="0"/>
    <n v="0"/>
    <n v="0"/>
    <n v="330005.5"/>
    <s v="USD"/>
    <n v="196713.82499999998"/>
    <n v="576220.15"/>
    <s v="&gt;5 Years"/>
    <n v="171055.5"/>
    <n v="330005.5"/>
    <n v="196713.82499999998"/>
    <n v="576220.15"/>
    <n v="0.14999999999999991"/>
    <n v="25658.324999999983"/>
    <n v="158950"/>
  </r>
  <r>
    <s v="Employee 696"/>
    <x v="0"/>
    <s v="New York"/>
    <s v="United States of America"/>
    <s v="Americas"/>
    <d v="2017-10-30T00:00:00"/>
    <d v="2022-12-01T00:00:00"/>
    <s v="Client Businesses Platform"/>
    <s v="W"/>
    <s v="L"/>
    <s v="USD"/>
    <n v="196074.99999999997"/>
    <n v="40920"/>
    <n v="0"/>
    <n v="0"/>
    <n v="40920"/>
    <n v="0"/>
    <n v="0"/>
    <n v="0"/>
    <n v="0"/>
    <n v="0"/>
    <n v="236994.99999999997"/>
    <s v="USD"/>
    <n v="215682.49999999997"/>
    <n v="476377"/>
    <s v="&gt;5 Years"/>
    <n v="196074.99999999997"/>
    <n v="236994.99999999997"/>
    <n v="215682.49999999997"/>
    <n v="476377"/>
    <n v="0.10000000000000002"/>
    <n v="19607.5"/>
    <n v="40920"/>
  </r>
  <r>
    <s v="Employee 697"/>
    <x v="0"/>
    <s v="New York"/>
    <s v="United States of America"/>
    <s v="Americas"/>
    <d v="2017-11-06T00:00:00"/>
    <d v="2022-12-01T00:00:00"/>
    <s v="Client Businesses Platform"/>
    <s v="N"/>
    <s v="X"/>
    <s v="USD"/>
    <n v="172480.00000000003"/>
    <n v="244750"/>
    <n v="0"/>
    <n v="0"/>
    <n v="244750"/>
    <n v="0"/>
    <n v="0"/>
    <n v="0"/>
    <n v="0"/>
    <n v="0"/>
    <n v="417230"/>
    <s v="USD"/>
    <n v="184553.60000000003"/>
    <n v="630989.70000000007"/>
    <s v="&gt;5 Years"/>
    <n v="172480.00000000003"/>
    <n v="417230"/>
    <n v="184553.60000000003"/>
    <n v="630989.70000000007"/>
    <n v="7.0000000000000021E-2"/>
    <n v="12073.600000000006"/>
    <n v="244749.99999999997"/>
  </r>
  <r>
    <s v="Employee 698"/>
    <x v="0"/>
    <s v="Princeton"/>
    <s v="United States of America"/>
    <s v="Americas"/>
    <d v="2018-01-22T00:00:00"/>
    <d v="2022-12-01T00:00:00"/>
    <s v="Investments Platform"/>
    <s v="I"/>
    <s v="N"/>
    <s v="USD"/>
    <n v="192664.99999999997"/>
    <n v="0"/>
    <n v="989800"/>
    <n v="0"/>
    <n v="989800"/>
    <n v="0"/>
    <n v="0"/>
    <n v="0"/>
    <n v="0"/>
    <n v="0"/>
    <n v="1182465"/>
    <s v="USD"/>
    <n v="215784.8"/>
    <n v="431569.6"/>
    <s v="1-5 Years"/>
    <n v="192664.99999999997"/>
    <n v="1182465"/>
    <n v="215784.8"/>
    <n v="431569.6"/>
    <n v="0.12000000000000011"/>
    <n v="23119.800000000017"/>
    <n v="989800"/>
  </r>
  <r>
    <s v="Employee 699"/>
    <x v="0"/>
    <s v="London"/>
    <s v="United Kingdom"/>
    <s v="EMEA"/>
    <d v="2017-11-27T00:00:00"/>
    <d v="2022-12-01T00:00:00"/>
    <s v="Client Businesses Platform"/>
    <s v="S"/>
    <s v="Y"/>
    <s v="GBP"/>
    <n v="181896"/>
    <n v="133705"/>
    <n v="0"/>
    <n v="0"/>
    <n v="133705"/>
    <n v="0"/>
    <n v="0"/>
    <n v="0"/>
    <n v="0"/>
    <n v="0"/>
    <n v="315601"/>
    <s v="GBP"/>
    <n v="207361.44000000003"/>
    <n v="567146.58000000007"/>
    <s v="&gt;5 Years"/>
    <n v="242039.91241375878"/>
    <n v="419954.47067387233"/>
    <n v="275925.50015168503"/>
    <n v="754673.59671989956"/>
    <n v="0.1400000000000001"/>
    <n v="25465.440000000031"/>
    <n v="177914.55826011355"/>
  </r>
  <r>
    <s v="Employee 7"/>
    <x v="1"/>
    <s v="Tokyo"/>
    <s v="Japan"/>
    <s v="Asia-Pacific"/>
    <d v="2007-08-13T00:00:00"/>
    <d v="2022-12-01T00:00:00"/>
    <s v="Operating Platform"/>
    <s v="S"/>
    <s v="H"/>
    <s v="JPY"/>
    <n v="12899865.000000004"/>
    <n v="2722500.0000000005"/>
    <n v="0"/>
    <n v="0"/>
    <n v="2722500.0000000005"/>
    <n v="0"/>
    <n v="0"/>
    <n v="0"/>
    <n v="0"/>
    <n v="0"/>
    <n v="15622365.000000004"/>
    <s v="JPY"/>
    <n v="14576847.450000003"/>
    <n v="32230119.900000006"/>
    <s v="&gt;5 Years"/>
    <n v="118734.08808504767"/>
    <n v="143792.7654286898"/>
    <n v="134169.51953610385"/>
    <n v="296655.34447052336"/>
    <n v="0.12999999999999987"/>
    <n v="1676982.4499999993"/>
    <n v="25058.677343642135"/>
  </r>
  <r>
    <s v="Employee 70"/>
    <x v="0"/>
    <s v="Melbourne"/>
    <s v="Australia"/>
    <s v="Asia-Pacific"/>
    <d v="1999-11-30T00:00:00"/>
    <d v="2022-12-01T00:00:00"/>
    <s v="Operating Platform"/>
    <s v="K"/>
    <s v="D"/>
    <s v="AUD"/>
    <n v="199980.00000000003"/>
    <n v="25872.000000000004"/>
    <n v="0"/>
    <n v="0"/>
    <n v="25872.000000000004"/>
    <n v="0"/>
    <n v="0"/>
    <n v="0"/>
    <n v="0"/>
    <n v="0"/>
    <n v="225852.00000000003"/>
    <s v="AUD"/>
    <n v="225977.40000000002"/>
    <n v="481190.16000000003"/>
    <s v="&gt;5 Years"/>
    <n v="151314.86700533007"/>
    <n v="170890.91580601965"/>
    <n v="170985.79971602297"/>
    <n v="364092.53457682516"/>
    <n v="0.12999999999999992"/>
    <n v="25997.399999999994"/>
    <n v="19576.048800689576"/>
  </r>
  <r>
    <s v="Employee 700"/>
    <x v="4"/>
    <s v="New York"/>
    <s v="United States of America"/>
    <s v="Americas"/>
    <d v="2017-12-11T00:00:00"/>
    <d v="2022-12-01T00:00:00"/>
    <s v="Corporate and Risk Platform"/>
    <s v="I"/>
    <s v="X"/>
    <s v="USD"/>
    <n v="199408.00000000003"/>
    <n v="293755"/>
    <n v="0"/>
    <n v="0"/>
    <n v="293755"/>
    <n v="0"/>
    <n v="0"/>
    <n v="0"/>
    <n v="0"/>
    <n v="0"/>
    <n v="493163"/>
    <s v="USD"/>
    <n v="227325.12000000005"/>
    <n v="789530.94000000018"/>
    <s v="1-5 Years"/>
    <n v="199408.00000000003"/>
    <n v="493163"/>
    <n v="227325.12000000005"/>
    <n v="789530.94000000018"/>
    <n v="0.1400000000000001"/>
    <n v="27917.120000000024"/>
    <n v="293755"/>
  </r>
  <r>
    <s v="Employee 701"/>
    <x v="0"/>
    <s v="New York"/>
    <s v="United States of America"/>
    <s v="Americas"/>
    <d v="2017-11-13T00:00:00"/>
    <d v="2022-12-01T00:00:00"/>
    <s v="Regional Platform"/>
    <s v="U"/>
    <s v="R"/>
    <s v="USD"/>
    <n v="134640"/>
    <n v="98642.500000000015"/>
    <n v="0"/>
    <n v="0"/>
    <n v="98642.500000000015"/>
    <n v="0"/>
    <n v="0"/>
    <n v="0"/>
    <n v="0"/>
    <n v="0"/>
    <n v="233282.5"/>
    <s v="USD"/>
    <n v="148104"/>
    <n v="404714.75"/>
    <s v="&gt;5 Years"/>
    <n v="134640"/>
    <n v="233282.5"/>
    <n v="148104"/>
    <n v="404714.75"/>
    <n v="0.1"/>
    <n v="13464"/>
    <n v="98642.5"/>
  </r>
  <r>
    <s v="Employee 702"/>
    <x v="3"/>
    <s v="Princeton"/>
    <s v="United States of America"/>
    <s v="Americas"/>
    <d v="2018-01-02T00:00:00"/>
    <d v="2022-12-01T00:00:00"/>
    <s v="Investments Platform"/>
    <s v="E"/>
    <s v="P"/>
    <s v="USD"/>
    <n v="144430"/>
    <n v="225170.00000000003"/>
    <n v="0"/>
    <n v="0"/>
    <n v="225170.00000000003"/>
    <n v="0"/>
    <n v="0"/>
    <n v="0"/>
    <n v="0"/>
    <n v="0"/>
    <n v="369600"/>
    <s v="USD"/>
    <n v="151651.5"/>
    <n v="539731.5"/>
    <s v="1-5 Years"/>
    <n v="144430"/>
    <n v="369600"/>
    <n v="151651.5"/>
    <n v="539731.5"/>
    <n v="0.05"/>
    <n v="7221.5"/>
    <n v="225170"/>
  </r>
  <r>
    <s v="Employee 703"/>
    <x v="3"/>
    <s v="Princeton"/>
    <s v="United States of America"/>
    <s v="Americas"/>
    <d v="2017-12-04T00:00:00"/>
    <d v="2022-12-01T00:00:00"/>
    <s v="Investments Platform"/>
    <s v="O"/>
    <s v="A"/>
    <s v="USD"/>
    <n v="167860"/>
    <n v="0"/>
    <n v="333300"/>
    <n v="0"/>
    <n v="333300"/>
    <n v="0"/>
    <n v="0"/>
    <n v="0"/>
    <n v="0"/>
    <n v="0"/>
    <n v="501160"/>
    <s v="USD"/>
    <n v="189681.8"/>
    <n v="379363.6"/>
    <s v="1-5 Years"/>
    <n v="167860"/>
    <n v="501160"/>
    <n v="189681.8"/>
    <n v="379363.6"/>
    <n v="0.12999999999999992"/>
    <n v="21821.799999999988"/>
    <n v="333300"/>
  </r>
  <r>
    <s v="Employee 704"/>
    <x v="4"/>
    <s v="Amsterdam"/>
    <s v="Netherlands"/>
    <s v="EMEA"/>
    <d v="2017-12-11T00:00:00"/>
    <d v="2022-12-01T00:00:00"/>
    <s v="Client Businesses Platform"/>
    <s v="Q"/>
    <s v="F"/>
    <s v="EUR"/>
    <n v="237600.00000000006"/>
    <n v="111320.00000000001"/>
    <n v="0"/>
    <n v="0"/>
    <n v="111320.00000000001"/>
    <n v="0"/>
    <n v="0"/>
    <n v="0"/>
    <n v="0"/>
    <n v="0"/>
    <n v="348920.00000000006"/>
    <s v="EUR"/>
    <n v="251856.00000000009"/>
    <n v="621711.20000000019"/>
    <s v="1-5 Years"/>
    <n v="277350.47999291372"/>
    <n v="407294.31598959368"/>
    <n v="293991.5087924886"/>
    <n v="725723.48374145792"/>
    <n v="6.0000000000000206E-2"/>
    <n v="14256.000000000029"/>
    <n v="129943.83599667996"/>
  </r>
  <r>
    <s v="Employee 705"/>
    <x v="0"/>
    <s v="New York"/>
    <s v="United States of America"/>
    <s v="Americas"/>
    <d v="2017-12-04T00:00:00"/>
    <d v="2022-12-01T00:00:00"/>
    <s v="Investments Platform"/>
    <s v="Y"/>
    <s v="R"/>
    <s v="USD"/>
    <n v="206910.00000000006"/>
    <n v="167475.00000000003"/>
    <n v="0"/>
    <n v="0"/>
    <n v="167475.00000000003"/>
    <n v="0"/>
    <n v="0"/>
    <n v="0"/>
    <n v="0"/>
    <n v="0"/>
    <n v="374385.00000000012"/>
    <s v="USD"/>
    <n v="229670.10000000009"/>
    <n v="645237.45000000019"/>
    <s v="1-5 Years"/>
    <n v="206910.00000000006"/>
    <n v="374385.00000000012"/>
    <n v="229670.10000000009"/>
    <n v="645237.45000000019"/>
    <n v="0.11000000000000014"/>
    <n v="22760.100000000035"/>
    <n v="167475.00000000006"/>
  </r>
  <r>
    <s v="Employee 706"/>
    <x v="3"/>
    <s v="New York"/>
    <s v="United States of America"/>
    <s v="Americas"/>
    <d v="2017-12-11T00:00:00"/>
    <d v="2022-12-01T00:00:00"/>
    <s v="Regional Platform"/>
    <s v="X"/>
    <s v="W"/>
    <s v="USD"/>
    <n v="134640"/>
    <n v="93005.000000000015"/>
    <n v="0"/>
    <n v="0"/>
    <n v="93005.000000000015"/>
    <n v="0"/>
    <n v="0"/>
    <n v="0"/>
    <n v="0"/>
    <n v="0"/>
    <n v="227645"/>
    <s v="USD"/>
    <n v="153489.60000000001"/>
    <n v="413004.9"/>
    <s v="1-5 Years"/>
    <n v="134640"/>
    <n v="227645"/>
    <n v="153489.60000000001"/>
    <n v="413004.9"/>
    <n v="0.14000000000000004"/>
    <n v="18849.600000000006"/>
    <n v="93005"/>
  </r>
  <r>
    <s v="Employee 707"/>
    <x v="5"/>
    <s v="Princeton"/>
    <s v="United States of America"/>
    <s v="Americas"/>
    <d v="2017-12-04T00:00:00"/>
    <d v="2022-12-01T00:00:00"/>
    <s v="Operating Platform"/>
    <s v="C"/>
    <s v="A"/>
    <s v="USD"/>
    <n v="88616"/>
    <n v="19602"/>
    <n v="0"/>
    <n v="0"/>
    <n v="19602"/>
    <n v="0"/>
    <n v="0"/>
    <n v="0"/>
    <n v="0"/>
    <n v="0"/>
    <n v="108218"/>
    <s v="USD"/>
    <n v="98363.760000000009"/>
    <n v="218485.74000000005"/>
    <s v="1-5 Years"/>
    <n v="88616"/>
    <n v="108218"/>
    <n v="98363.760000000009"/>
    <n v="218485.74000000005"/>
    <n v="0.11000000000000011"/>
    <n v="9747.7600000000093"/>
    <n v="19602"/>
  </r>
  <r>
    <s v="Employee 708"/>
    <x v="0"/>
    <s v="Florida"/>
    <s v="United States of America"/>
    <s v="Americas"/>
    <d v="2017-12-11T00:00:00"/>
    <d v="2022-12-01T00:00:00"/>
    <s v="Regional Platform"/>
    <s v="Z"/>
    <s v="V"/>
    <s v="USD"/>
    <n v="198275.00000000003"/>
    <n v="455332.90000000008"/>
    <n v="0"/>
    <n v="0"/>
    <n v="455332.90000000008"/>
    <n v="120189.44000000002"/>
    <n v="0"/>
    <n v="0"/>
    <n v="120189.44000000002"/>
    <n v="0"/>
    <n v="773797.3400000002"/>
    <s v="USD"/>
    <n v="218102.50000000006"/>
    <n v="937071.19000000018"/>
    <s v="1-5 Years"/>
    <n v="198275.00000000003"/>
    <n v="773797.3400000002"/>
    <n v="218102.50000000006"/>
    <n v="937071.19000000018"/>
    <n v="0.10000000000000013"/>
    <n v="19827.500000000029"/>
    <n v="575522.3400000002"/>
  </r>
  <r>
    <s v="Employee 709"/>
    <x v="1"/>
    <s v="New York"/>
    <s v="United States of America"/>
    <s v="Americas"/>
    <d v="2017-12-04T00:00:00"/>
    <d v="2022-12-01T00:00:00"/>
    <s v="Client Businesses Platform"/>
    <s v="O"/>
    <s v="F"/>
    <s v="USD"/>
    <n v="91102.000000000015"/>
    <n v="14322"/>
    <n v="0"/>
    <n v="0"/>
    <n v="14322"/>
    <n v="0"/>
    <n v="0"/>
    <n v="0"/>
    <n v="0"/>
    <n v="0"/>
    <n v="105424.00000000001"/>
    <s v="USD"/>
    <n v="92013.020000000019"/>
    <n v="198491.26000000004"/>
    <s v="1-5 Years"/>
    <n v="91102.000000000015"/>
    <n v="105424.00000000001"/>
    <n v="92013.020000000019"/>
    <n v="198491.26000000004"/>
    <n v="1.0000000000000044E-2"/>
    <n v="911.02000000000407"/>
    <n v="14322"/>
  </r>
  <r>
    <s v="Employee 71"/>
    <x v="1"/>
    <s v="Tokyo"/>
    <s v="Japan"/>
    <s v="Asia-Pacific"/>
    <d v="2000-01-24T00:00:00"/>
    <d v="2022-12-01T00:00:00"/>
    <s v="Operating Platform"/>
    <s v="K"/>
    <s v="C"/>
    <s v="JPY"/>
    <n v="11145904.000000002"/>
    <n v="2507450"/>
    <n v="0"/>
    <n v="0"/>
    <n v="2507450"/>
    <n v="0"/>
    <n v="0"/>
    <n v="0"/>
    <n v="0"/>
    <n v="0"/>
    <n v="13653354.000000002"/>
    <s v="JPY"/>
    <n v="11703199.200000003"/>
    <n v="26039220.900000006"/>
    <s v="&gt;5 Years"/>
    <n v="102590.12379768974"/>
    <n v="125669.41874913713"/>
    <n v="107719.62998757424"/>
    <n v="239672.51967416823"/>
    <n v="5.0000000000000142E-2"/>
    <n v="557295.20000000112"/>
    <n v="23079.294951447388"/>
  </r>
  <r>
    <s v="Employee 710"/>
    <x v="3"/>
    <s v="New York"/>
    <s v="United States of America"/>
    <s v="Americas"/>
    <d v="2017-12-11T00:00:00"/>
    <d v="2022-12-01T00:00:00"/>
    <s v="Investments Platform"/>
    <s v="V"/>
    <s v="L"/>
    <s v="USD"/>
    <n v="150480.00000000003"/>
    <n v="138765"/>
    <n v="0"/>
    <n v="0"/>
    <n v="138765"/>
    <n v="0"/>
    <n v="0"/>
    <n v="0"/>
    <n v="0"/>
    <n v="0"/>
    <n v="289245"/>
    <s v="USD"/>
    <n v="156499.20000000004"/>
    <n v="457314.00000000012"/>
    <s v="1-5 Years"/>
    <n v="150480.00000000003"/>
    <n v="289245"/>
    <n v="156499.20000000004"/>
    <n v="457314.00000000012"/>
    <n v="4.000000000000007E-2"/>
    <n v="6019.2000000000116"/>
    <n v="138764.99999999997"/>
  </r>
  <r>
    <s v="Employee 711"/>
    <x v="3"/>
    <s v="New York"/>
    <s v="United States of America"/>
    <s v="Americas"/>
    <d v="2018-03-05T00:00:00"/>
    <d v="2022-12-01T00:00:00"/>
    <s v="Investments Platform"/>
    <s v="S"/>
    <s v="F"/>
    <s v="USD"/>
    <n v="145860"/>
    <n v="199716.00000000003"/>
    <n v="0"/>
    <n v="0"/>
    <n v="199716.00000000003"/>
    <n v="0"/>
    <n v="0"/>
    <n v="0"/>
    <n v="0"/>
    <n v="0"/>
    <n v="345576"/>
    <s v="USD"/>
    <n v="163363.20000000001"/>
    <n v="550408.32000000007"/>
    <s v="1-5 Years"/>
    <n v="145860"/>
    <n v="345576"/>
    <n v="163363.20000000001"/>
    <n v="550408.32000000007"/>
    <n v="0.12000000000000008"/>
    <n v="17503.200000000012"/>
    <n v="199716"/>
  </r>
  <r>
    <s v="Employee 712"/>
    <x v="0"/>
    <s v="Princeton"/>
    <s v="United States of America"/>
    <s v="Americas"/>
    <d v="2018-03-19T00:00:00"/>
    <d v="2022-12-01T00:00:00"/>
    <s v="Regional Platform"/>
    <s v="I"/>
    <s v="P"/>
    <s v="USD"/>
    <n v="181500.00000000003"/>
    <n v="220110.00000000003"/>
    <n v="0"/>
    <n v="0"/>
    <n v="220110.00000000003"/>
    <n v="0"/>
    <n v="0"/>
    <n v="0"/>
    <n v="0"/>
    <n v="0"/>
    <n v="401610.00000000006"/>
    <s v="USD"/>
    <n v="205095"/>
    <n v="658914.30000000005"/>
    <s v="1-5 Years"/>
    <n v="181500.00000000003"/>
    <n v="401610.00000000006"/>
    <n v="205095"/>
    <n v="658914.30000000005"/>
    <n v="0.12999999999999981"/>
    <n v="23594.999999999971"/>
    <n v="220110.00000000003"/>
  </r>
  <r>
    <s v="Employee 713"/>
    <x v="1"/>
    <s v="Wilmington"/>
    <s v="United States of America"/>
    <s v="Americas"/>
    <d v="2017-12-18T00:00:00"/>
    <d v="2022-12-01T00:00:00"/>
    <s v="Operating Platform"/>
    <s v="F"/>
    <s v="Z"/>
    <s v="USD"/>
    <n v="92792.7"/>
    <n v="6919.0000000000009"/>
    <n v="0"/>
    <n v="0"/>
    <n v="6919.0000000000009"/>
    <n v="0"/>
    <n v="0"/>
    <n v="0"/>
    <n v="0"/>
    <n v="0"/>
    <n v="99711.7"/>
    <s v="USD"/>
    <n v="96504.407999999996"/>
    <n v="200204.576"/>
    <s v="1-5 Years"/>
    <n v="92792.7"/>
    <n v="99711.7"/>
    <n v="96504.407999999996"/>
    <n v="200204.576"/>
    <n v="3.9999999999999987E-2"/>
    <n v="3711.7079999999987"/>
    <n v="6919"/>
  </r>
  <r>
    <s v="Employee 714"/>
    <x v="2"/>
    <s v="Wilmington"/>
    <s v="United States of America"/>
    <s v="Americas"/>
    <d v="2018-01-15T00:00:00"/>
    <d v="2022-12-01T00:00:00"/>
    <s v="Operating Platform"/>
    <s v="P"/>
    <s v="L"/>
    <s v="USD"/>
    <n v="64636"/>
    <n v="6792.5000000000009"/>
    <n v="0"/>
    <n v="0"/>
    <n v="6792.5000000000009"/>
    <n v="0"/>
    <n v="3027"/>
    <n v="0"/>
    <n v="3027"/>
    <n v="0"/>
    <n v="74455.5"/>
    <s v="USD"/>
    <n v="70453.240000000005"/>
    <n v="148310.30499999999"/>
    <s v="1-5 Years"/>
    <n v="64636"/>
    <n v="74455.5"/>
    <n v="70453.240000000005"/>
    <n v="148310.30499999999"/>
    <n v="9.000000000000008E-2"/>
    <n v="5817.2400000000052"/>
    <n v="9819.5"/>
  </r>
  <r>
    <s v="Employee 715"/>
    <x v="3"/>
    <s v="London"/>
    <s v="United Kingdom"/>
    <s v="EMEA"/>
    <d v="2018-01-15T00:00:00"/>
    <d v="2022-12-01T00:00:00"/>
    <s v="Operating Platform"/>
    <s v="M"/>
    <s v="P"/>
    <s v="GBP"/>
    <n v="90152.810000000012"/>
    <n v="5581.4000000000005"/>
    <n v="0"/>
    <n v="0"/>
    <n v="5581.4000000000005"/>
    <n v="0"/>
    <n v="0"/>
    <n v="0"/>
    <n v="0"/>
    <n v="0"/>
    <n v="95734.21"/>
    <s v="GBP"/>
    <n v="94660.450500000021"/>
    <n v="195181.37100000004"/>
    <s v="1-5 Years"/>
    <n v="119961.83663331925"/>
    <n v="127388.72654374143"/>
    <n v="125959.92846498523"/>
    <n v="259718.09133591375"/>
    <n v="5.0000000000000148E-2"/>
    <n v="4507.6405000000086"/>
    <n v="7426.8899104221782"/>
  </r>
  <r>
    <s v="Employee 716"/>
    <x v="1"/>
    <s v="Princeton"/>
    <s v="United States of America"/>
    <s v="Americas"/>
    <d v="2018-01-15T00:00:00"/>
    <d v="2022-12-01T00:00:00"/>
    <s v="Regional Platform"/>
    <s v="Y"/>
    <s v="J"/>
    <s v="USD"/>
    <n v="98560.000000000015"/>
    <n v="87032.000000000015"/>
    <n v="0"/>
    <n v="0"/>
    <n v="87032.000000000015"/>
    <n v="15.3"/>
    <n v="0"/>
    <n v="0"/>
    <n v="15.3"/>
    <n v="0"/>
    <n v="185607.30000000002"/>
    <s v="USD"/>
    <n v="104473.60000000002"/>
    <n v="301201.12000000005"/>
    <s v="1-5 Years"/>
    <n v="98560.000000000015"/>
    <n v="185607.30000000002"/>
    <n v="104473.60000000002"/>
    <n v="301201.12000000005"/>
    <n v="6.0000000000000053E-2"/>
    <n v="5913.6000000000058"/>
    <n v="87047.3"/>
  </r>
  <r>
    <s v="Employee 717"/>
    <x v="3"/>
    <s v="Princeton"/>
    <s v="United States of America"/>
    <s v="Americas"/>
    <d v="2018-01-15T00:00:00"/>
    <d v="2022-12-01T00:00:00"/>
    <s v="Client Businesses Platform"/>
    <s v="E"/>
    <s v="F"/>
    <s v="USD"/>
    <n v="139150.00000000003"/>
    <n v="9900"/>
    <n v="0"/>
    <n v="0"/>
    <n v="9900"/>
    <n v="0"/>
    <n v="0"/>
    <n v="0"/>
    <n v="0"/>
    <n v="0"/>
    <n v="149050.00000000003"/>
    <s v="USD"/>
    <n v="143324.50000000003"/>
    <n v="296846.00000000006"/>
    <s v="1-5 Years"/>
    <n v="139150.00000000003"/>
    <n v="149050.00000000003"/>
    <n v="143324.50000000003"/>
    <n v="296846.00000000006"/>
    <n v="2.9999999999999995E-2"/>
    <n v="4174.5"/>
    <n v="9900"/>
  </r>
  <r>
    <s v="Employee 718"/>
    <x v="3"/>
    <s v="Edinburgh"/>
    <s v="United Kingdom"/>
    <s v="EMEA"/>
    <d v="2018-01-15T00:00:00"/>
    <d v="2022-12-01T00:00:00"/>
    <s v="Operating Platform"/>
    <s v="X"/>
    <s v="W"/>
    <s v="GBP"/>
    <n v="64991.795000000013"/>
    <n v="7568"/>
    <n v="0"/>
    <n v="0"/>
    <n v="7568"/>
    <n v="0"/>
    <n v="0"/>
    <n v="0"/>
    <n v="0"/>
    <n v="0"/>
    <n v="72559.795000000013"/>
    <s v="GBP"/>
    <n v="73440.728350000005"/>
    <n v="155433.29670000001"/>
    <s v="1-5 Years"/>
    <n v="86481.33202166605"/>
    <n v="96551.691222238514"/>
    <n v="97723.905184482632"/>
    <n v="206827.31626561214"/>
    <n v="0.12999999999999995"/>
    <n v="8448.9333499999921"/>
    <n v="10070.359200572464"/>
  </r>
  <r>
    <s v="Employee 719"/>
    <x v="7"/>
    <s v="New York"/>
    <s v="United States of America"/>
    <s v="Americas"/>
    <d v="2018-01-15T00:00:00"/>
    <d v="2022-12-01T00:00:00"/>
    <s v="Investments Platform"/>
    <s v="E"/>
    <s v="S"/>
    <s v="USD"/>
    <n v="89086.8"/>
    <n v="40656"/>
    <n v="0"/>
    <n v="0"/>
    <n v="40656"/>
    <n v="0"/>
    <n v="8692"/>
    <n v="0"/>
    <n v="8692"/>
    <n v="0"/>
    <n v="138434.79999999999"/>
    <s v="USD"/>
    <n v="101558.95200000002"/>
    <n v="249465.74400000006"/>
    <s v="1-5 Years"/>
    <n v="89086.8"/>
    <n v="138434.79999999999"/>
    <n v="101558.95200000002"/>
    <n v="249465.74400000006"/>
    <n v="0.14000000000000018"/>
    <n v="12472.152000000016"/>
    <n v="49347.999999999985"/>
  </r>
  <r>
    <s v="Employee 72"/>
    <x v="0"/>
    <s v="London"/>
    <s v="United Kingdom"/>
    <s v="EMEA"/>
    <d v="2000-06-12T00:00:00"/>
    <d v="2022-12-01T00:00:00"/>
    <s v="Client Businesses Platform"/>
    <s v="Y"/>
    <s v="N"/>
    <s v="GBP"/>
    <n v="123420.00000000001"/>
    <n v="37691.5"/>
    <n v="0"/>
    <n v="0"/>
    <n v="37691.5"/>
    <n v="0"/>
    <n v="0"/>
    <n v="0"/>
    <n v="0"/>
    <n v="0"/>
    <n v="161111.5"/>
    <s v="GBP"/>
    <n v="139464.6"/>
    <n v="321520.59500000003"/>
    <s v="&gt;5 Years"/>
    <n v="164228.82300933561"/>
    <n v="214383.01748718662"/>
    <n v="185578.57000054925"/>
    <n v="427831.37976107019"/>
    <n v="0.13000000000000009"/>
    <n v="16044.599999999991"/>
    <n v="50154.194477851008"/>
  </r>
  <r>
    <s v="Employee 720"/>
    <x v="0"/>
    <s v="Hong Kong"/>
    <s v="Hong Kong"/>
    <s v="Asia-Pacific"/>
    <d v="2018-01-15T00:00:00"/>
    <d v="2022-12-01T00:00:00"/>
    <s v="Regional Platform"/>
    <s v="E"/>
    <s v="A"/>
    <s v="HKD"/>
    <n v="999233.40000000014"/>
    <n v="436590.00000000006"/>
    <n v="0"/>
    <n v="0"/>
    <n v="436590.00000000006"/>
    <n v="0"/>
    <n v="0"/>
    <n v="0"/>
    <n v="0"/>
    <n v="0"/>
    <n v="1435823.4000000001"/>
    <s v="HKD"/>
    <n v="1009225.7340000002"/>
    <n v="2459407.3680000007"/>
    <s v="1-5 Years"/>
    <n v="127385.80980730866"/>
    <n v="183043.84796313179"/>
    <n v="128659.66790538175"/>
    <n v="313533.95434814494"/>
    <n v="1.0000000000000037E-2"/>
    <n v="9992.3340000000317"/>
    <n v="55658.038155823131"/>
  </r>
  <r>
    <s v="Employee 721"/>
    <x v="1"/>
    <s v="Princeton"/>
    <s v="United States of America"/>
    <s v="Americas"/>
    <d v="2018-01-15T00:00:00"/>
    <d v="2022-12-01T00:00:00"/>
    <s v="Regional Platform"/>
    <s v="H"/>
    <s v="P"/>
    <s v="USD"/>
    <n v="89760"/>
    <n v="107536.00000000001"/>
    <n v="0"/>
    <n v="0"/>
    <n v="107536.00000000001"/>
    <n v="7650"/>
    <n v="0"/>
    <n v="0"/>
    <n v="7650"/>
    <n v="0"/>
    <n v="204946"/>
    <s v="USD"/>
    <n v="102326.40000000001"/>
    <n v="327243.84000000003"/>
    <s v="1-5 Years"/>
    <n v="89760"/>
    <n v="204946"/>
    <n v="102326.40000000001"/>
    <n v="327243.84000000003"/>
    <n v="0.1400000000000001"/>
    <n v="12566.400000000009"/>
    <n v="115186"/>
  </r>
  <r>
    <s v="Employee 722"/>
    <x v="3"/>
    <s v="New York"/>
    <s v="United States of America"/>
    <s v="Americas"/>
    <d v="2018-01-15T00:00:00"/>
    <d v="2022-12-01T00:00:00"/>
    <s v="Regional Platform"/>
    <s v="K"/>
    <s v="X"/>
    <s v="USD"/>
    <n v="137885.00000000003"/>
    <n v="126225"/>
    <n v="0"/>
    <n v="0"/>
    <n v="126225"/>
    <n v="0"/>
    <n v="0"/>
    <n v="0"/>
    <n v="0"/>
    <n v="0"/>
    <n v="264110"/>
    <s v="USD"/>
    <n v="143400.40000000002"/>
    <n v="418074.80000000005"/>
    <s v="1-5 Years"/>
    <n v="137885.00000000003"/>
    <n v="264110"/>
    <n v="143400.40000000002"/>
    <n v="418074.80000000005"/>
    <n v="3.9999999999999952E-2"/>
    <n v="5515.3999999999942"/>
    <n v="126224.99999999997"/>
  </r>
  <r>
    <s v="Employee 723"/>
    <x v="1"/>
    <s v="Seattle"/>
    <s v="United States of America"/>
    <s v="Americas"/>
    <d v="2018-01-15T00:00:00"/>
    <d v="2022-12-01T00:00:00"/>
    <s v="Investments Platform"/>
    <s v="P"/>
    <s v="T"/>
    <s v="USD"/>
    <n v="93280"/>
    <n v="19393.000000000004"/>
    <n v="0"/>
    <n v="0"/>
    <n v="19393.000000000004"/>
    <n v="0"/>
    <n v="0"/>
    <n v="0"/>
    <n v="0"/>
    <n v="0"/>
    <n v="112673"/>
    <s v="USD"/>
    <n v="97011.199999999997"/>
    <n v="214191.12"/>
    <s v="1-5 Years"/>
    <n v="93280"/>
    <n v="112673"/>
    <n v="97011.199999999997"/>
    <n v="214191.12"/>
    <n v="3.9999999999999966E-2"/>
    <n v="3731.1999999999971"/>
    <n v="19393"/>
  </r>
  <r>
    <s v="Employee 724"/>
    <x v="3"/>
    <s v="Tokyo"/>
    <s v="Japan"/>
    <s v="Asia-Pacific"/>
    <d v="2018-01-15T00:00:00"/>
    <d v="2022-12-01T00:00:00"/>
    <s v="Client Businesses Platform"/>
    <s v="S"/>
    <s v="H"/>
    <s v="JPY"/>
    <n v="15015000.000000002"/>
    <n v="2667500"/>
    <n v="0"/>
    <n v="0"/>
    <n v="2667500"/>
    <n v="0"/>
    <n v="0"/>
    <n v="0"/>
    <n v="0"/>
    <n v="0"/>
    <n v="17682500"/>
    <s v="JPY"/>
    <n v="16516500.000000004"/>
    <n v="35967250.000000007"/>
    <s v="1-5 Years"/>
    <n v="138202.4023194809"/>
    <n v="162754.84375719086"/>
    <n v="152022.64255142902"/>
    <n v="331052.970684339"/>
    <n v="0.10000000000000021"/>
    <n v="1501500.0000000019"/>
    <n v="24552.44143770996"/>
  </r>
  <r>
    <s v="Employee 725"/>
    <x v="0"/>
    <s v="Seattle"/>
    <s v="United States of America"/>
    <s v="Americas"/>
    <d v="2018-01-15T00:00:00"/>
    <d v="2022-12-01T00:00:00"/>
    <s v="Operating Platform"/>
    <s v="G"/>
    <s v="S"/>
    <s v="USD"/>
    <n v="149160"/>
    <n v="24402.400000000001"/>
    <n v="5400"/>
    <n v="0"/>
    <n v="29802.400000000001"/>
    <n v="0"/>
    <n v="0"/>
    <n v="0"/>
    <n v="0"/>
    <n v="0"/>
    <n v="178962.4"/>
    <s v="USD"/>
    <n v="156618"/>
    <n v="338858.52"/>
    <s v="1-5 Years"/>
    <n v="149160"/>
    <n v="178962.4"/>
    <n v="156618"/>
    <n v="338858.52"/>
    <n v="0.05"/>
    <n v="7458"/>
    <n v="29802.399999999994"/>
  </r>
  <r>
    <s v="Employee 726"/>
    <x v="4"/>
    <s v="New York"/>
    <s v="United States of America"/>
    <s v="Americas"/>
    <d v="2018-01-02T00:00:00"/>
    <d v="2022-12-01T00:00:00"/>
    <s v="Operating Platform"/>
    <s v="C"/>
    <s v="Y"/>
    <s v="USD"/>
    <n v="273460"/>
    <n v="185130.00000000003"/>
    <n v="0"/>
    <n v="0"/>
    <n v="185130.00000000003"/>
    <n v="0"/>
    <n v="0"/>
    <n v="0"/>
    <n v="0"/>
    <n v="0"/>
    <n v="458590"/>
    <s v="USD"/>
    <n v="276194.59999999998"/>
    <n v="739370.5"/>
    <s v="1-5 Years"/>
    <n v="273460"/>
    <n v="458590"/>
    <n v="276194.59999999998"/>
    <n v="739370.5"/>
    <n v="9.9999999999999152E-3"/>
    <n v="2734.5999999999767"/>
    <n v="185130"/>
  </r>
  <r>
    <s v="Employee 727"/>
    <x v="0"/>
    <s v="New York"/>
    <s v="United States of America"/>
    <s v="Americas"/>
    <d v="2018-01-02T00:00:00"/>
    <d v="2022-12-01T00:00:00"/>
    <s v="Operating Platform"/>
    <s v="M"/>
    <s v="F"/>
    <s v="USD"/>
    <n v="211860.00000000003"/>
    <n v="108878.00000000001"/>
    <n v="0"/>
    <n v="0"/>
    <n v="108878.00000000001"/>
    <n v="0"/>
    <n v="0"/>
    <n v="0"/>
    <n v="0"/>
    <n v="0"/>
    <n v="320738.00000000006"/>
    <s v="USD"/>
    <n v="241520.40000000005"/>
    <n v="607161.72000000009"/>
    <s v="1-5 Years"/>
    <n v="211860.00000000003"/>
    <n v="320738.00000000006"/>
    <n v="241520.40000000005"/>
    <n v="607161.72000000009"/>
    <n v="0.1400000000000001"/>
    <n v="29660.400000000023"/>
    <n v="108878.00000000003"/>
  </r>
  <r>
    <s v="Employee 728"/>
    <x v="0"/>
    <s v="New York"/>
    <s v="United States of America"/>
    <s v="Americas"/>
    <d v="2018-01-02T00:00:00"/>
    <d v="2022-12-01T00:00:00"/>
    <s v="Client Businesses Platform"/>
    <s v="Z"/>
    <s v="P"/>
    <s v="USD"/>
    <n v="144430"/>
    <n v="108642.6"/>
    <n v="0"/>
    <n v="0"/>
    <n v="108642.6"/>
    <n v="0"/>
    <n v="0"/>
    <n v="0"/>
    <n v="0"/>
    <n v="0"/>
    <n v="253072.6"/>
    <s v="USD"/>
    <n v="154540.1"/>
    <n v="425327.78200000001"/>
    <s v="1-5 Years"/>
    <n v="144430"/>
    <n v="253072.6"/>
    <n v="154540.1"/>
    <n v="425327.78200000001"/>
    <n v="7.0000000000000034E-2"/>
    <n v="10110.100000000006"/>
    <n v="108642.6"/>
  </r>
  <r>
    <s v="Employee 729"/>
    <x v="3"/>
    <s v="Wilmington"/>
    <s v="United States of America"/>
    <s v="Americas"/>
    <d v="2018-01-02T00:00:00"/>
    <d v="2022-12-01T00:00:00"/>
    <s v="Operating Platform"/>
    <s v="O"/>
    <s v="C"/>
    <s v="USD"/>
    <n v="107778.11000000002"/>
    <n v="27297.600000000002"/>
    <n v="0"/>
    <n v="0"/>
    <n v="27297.600000000002"/>
    <n v="0"/>
    <n v="0"/>
    <n v="0"/>
    <n v="0"/>
    <n v="0"/>
    <n v="135075.71000000002"/>
    <s v="USD"/>
    <n v="122867.04540000003"/>
    <n v="276853.35480000009"/>
    <s v="1-5 Years"/>
    <n v="107778.11000000002"/>
    <n v="135075.71000000002"/>
    <n v="122867.04540000003"/>
    <n v="276853.35480000009"/>
    <n v="0.14000000000000012"/>
    <n v="15088.935400000017"/>
    <n v="27297.600000000006"/>
  </r>
  <r>
    <s v="Employee 73"/>
    <x v="3"/>
    <s v="Princeton"/>
    <s v="United States of America"/>
    <s v="Americas"/>
    <d v="2000-07-03T00:00:00"/>
    <d v="2022-12-01T00:00:00"/>
    <s v="Investments Platform"/>
    <s v="N"/>
    <s v="Y"/>
    <s v="USD"/>
    <n v="175560.00000000003"/>
    <n v="37345"/>
    <n v="0"/>
    <n v="0"/>
    <n v="37345"/>
    <n v="0"/>
    <n v="0"/>
    <n v="0"/>
    <n v="0"/>
    <n v="0"/>
    <n v="212905.00000000003"/>
    <s v="USD"/>
    <n v="186093.60000000003"/>
    <n v="411772.90000000008"/>
    <s v="&gt;5 Years"/>
    <n v="175560.00000000003"/>
    <n v="212905.00000000003"/>
    <n v="186093.60000000003"/>
    <n v="411772.90000000008"/>
    <n v="6.0000000000000026E-2"/>
    <n v="10533.600000000006"/>
    <n v="37345"/>
  </r>
  <r>
    <s v="Employee 730"/>
    <x v="3"/>
    <s v="New York"/>
    <s v="United States of America"/>
    <s v="Americas"/>
    <d v="2018-01-08T00:00:00"/>
    <d v="2022-12-01T00:00:00"/>
    <s v="Client Businesses Platform"/>
    <s v="E"/>
    <s v="C"/>
    <s v="USD"/>
    <n v="111100.00000000001"/>
    <n v="78408"/>
    <n v="0"/>
    <n v="0"/>
    <n v="78408"/>
    <n v="0"/>
    <n v="0"/>
    <n v="0"/>
    <n v="0"/>
    <n v="0"/>
    <n v="189508"/>
    <s v="USD"/>
    <n v="122210.00000000003"/>
    <n v="330668.80000000005"/>
    <s v="1-5 Years"/>
    <n v="111100.00000000001"/>
    <n v="189508"/>
    <n v="122210.00000000003"/>
    <n v="330668.80000000005"/>
    <n v="0.10000000000000012"/>
    <n v="11110.000000000015"/>
    <n v="78407.999999999985"/>
  </r>
  <r>
    <s v="Employee 731"/>
    <x v="3"/>
    <s v="London"/>
    <s v="United Kingdom"/>
    <s v="EMEA"/>
    <d v="2018-01-08T00:00:00"/>
    <d v="2022-12-01T00:00:00"/>
    <s v="Investments Platform"/>
    <s v="E"/>
    <s v="U"/>
    <s v="GBP"/>
    <n v="106260.00000000001"/>
    <n v="51150"/>
    <n v="0"/>
    <n v="0"/>
    <n v="51150"/>
    <n v="0"/>
    <n v="0"/>
    <n v="0"/>
    <n v="0"/>
    <n v="0"/>
    <n v="157410"/>
    <s v="GBP"/>
    <n v="109447.80000000002"/>
    <n v="271580.10000000003"/>
    <s v="1-5 Years"/>
    <n v="141394.86900803761"/>
    <n v="209457.61651190664"/>
    <n v="145636.71507827876"/>
    <n v="361378.06008554262"/>
    <n v="3.0000000000000183E-2"/>
    <n v="3187.8000000000029"/>
    <n v="68062.747503869032"/>
  </r>
  <r>
    <s v="Employee 732"/>
    <x v="6"/>
    <s v="Princeton"/>
    <s v="United States of America"/>
    <s v="Americas"/>
    <d v="2018-01-15T00:00:00"/>
    <d v="2022-12-01T00:00:00"/>
    <s v="Operating Platform"/>
    <s v="I"/>
    <s v="K"/>
    <s v="USD"/>
    <n v="94160"/>
    <n v="8448"/>
    <n v="0"/>
    <n v="0"/>
    <n v="8448"/>
    <n v="0"/>
    <n v="0"/>
    <n v="0"/>
    <n v="0"/>
    <n v="0"/>
    <n v="102608"/>
    <s v="USD"/>
    <n v="103576.00000000001"/>
    <n v="216444.80000000005"/>
    <s v="1-5 Years"/>
    <n v="94160"/>
    <n v="102608"/>
    <n v="103576.00000000001"/>
    <n v="216444.80000000005"/>
    <n v="0.10000000000000016"/>
    <n v="9416.0000000000146"/>
    <n v="8448"/>
  </r>
  <r>
    <s v="Employee 733"/>
    <x v="0"/>
    <s v="London"/>
    <s v="United Kingdom"/>
    <s v="EMEA"/>
    <d v="2018-01-15T00:00:00"/>
    <d v="2022-12-01T00:00:00"/>
    <s v="Investments Platform"/>
    <s v="L"/>
    <s v="P"/>
    <s v="GBP"/>
    <n v="130295.00000000001"/>
    <n v="48015.000000000007"/>
    <n v="0"/>
    <n v="0"/>
    <n v="48015.000000000007"/>
    <n v="0"/>
    <n v="0"/>
    <n v="0"/>
    <n v="0"/>
    <n v="0"/>
    <n v="178310.00000000003"/>
    <s v="GBP"/>
    <n v="147233.35"/>
    <n v="348723.65"/>
    <s v="1-5 Years"/>
    <n v="173377.04175985567"/>
    <n v="237268.20151348758"/>
    <n v="195916.05718863689"/>
    <n v="464029.12489887781"/>
    <n v="0.12999999999999989"/>
    <n v="16938.349999999991"/>
    <n v="63891.159753631917"/>
  </r>
  <r>
    <s v="Employee 734"/>
    <x v="4"/>
    <s v="New York"/>
    <s v="United States of America"/>
    <s v="Americas"/>
    <d v="2018-01-16T00:00:00"/>
    <d v="2022-12-01T00:00:00"/>
    <s v="Client Businesses Platform"/>
    <s v="F"/>
    <s v="N"/>
    <s v="USD"/>
    <n v="235400.00000000006"/>
    <n v="681340"/>
    <n v="0"/>
    <n v="0"/>
    <n v="681340"/>
    <n v="0"/>
    <n v="0"/>
    <n v="0"/>
    <n v="0"/>
    <n v="0"/>
    <n v="916740"/>
    <s v="USD"/>
    <n v="254232.00000000009"/>
    <n v="1244311.2000000002"/>
    <s v="1-5 Years"/>
    <n v="235400.00000000006"/>
    <n v="916740"/>
    <n v="254232.00000000009"/>
    <n v="1244311.2000000002"/>
    <n v="8.0000000000000099E-2"/>
    <n v="18832.000000000029"/>
    <n v="681340"/>
  </r>
  <r>
    <s v="Employee 735"/>
    <x v="0"/>
    <s v="Seattle"/>
    <s v="United States of America"/>
    <s v="Americas"/>
    <d v="2018-01-08T00:00:00"/>
    <d v="2022-12-01T00:00:00"/>
    <s v="Operating Platform"/>
    <s v="X"/>
    <s v="F"/>
    <s v="USD"/>
    <n v="183150.00000000003"/>
    <n v="78320"/>
    <n v="0"/>
    <n v="0"/>
    <n v="78320"/>
    <n v="0"/>
    <n v="0"/>
    <n v="0"/>
    <n v="0"/>
    <n v="0"/>
    <n v="261470.00000000003"/>
    <s v="USD"/>
    <n v="210622.50000000003"/>
    <n v="511313.00000000012"/>
    <s v="1-5 Years"/>
    <n v="183150.00000000003"/>
    <n v="261470.00000000003"/>
    <n v="210622.50000000003"/>
    <n v="511313.00000000012"/>
    <n v="0.14999999999999997"/>
    <n v="27472.5"/>
    <n v="78320"/>
  </r>
  <r>
    <s v="Employee 736"/>
    <x v="1"/>
    <s v="Wilmington"/>
    <s v="United States of America"/>
    <s v="Americas"/>
    <d v="2018-02-05T00:00:00"/>
    <d v="2022-12-01T00:00:00"/>
    <s v="Operating Platform"/>
    <s v="N"/>
    <s v="N"/>
    <s v="USD"/>
    <n v="94380.000000000015"/>
    <n v="10510.500000000002"/>
    <n v="0"/>
    <n v="0"/>
    <n v="10510.500000000002"/>
    <n v="0"/>
    <n v="0"/>
    <n v="0"/>
    <n v="0"/>
    <n v="0"/>
    <n v="104890.50000000001"/>
    <s v="USD"/>
    <n v="95323.800000000017"/>
    <n v="201263.20500000002"/>
    <s v="1-5 Years"/>
    <n v="94380.000000000015"/>
    <n v="104890.50000000001"/>
    <n v="95323.800000000017"/>
    <n v="201263.20500000002"/>
    <n v="1.000000000000003E-2"/>
    <n v="943.80000000000291"/>
    <n v="10510.5"/>
  </r>
  <r>
    <s v="Employee 737"/>
    <x v="3"/>
    <s v="Seattle"/>
    <s v="United States of America"/>
    <s v="Americas"/>
    <d v="2018-01-22T00:00:00"/>
    <d v="2022-12-01T00:00:00"/>
    <s v="Operating Platform"/>
    <s v="L"/>
    <s v="P"/>
    <s v="USD"/>
    <n v="112860.00000000003"/>
    <n v="9603"/>
    <n v="0"/>
    <n v="0"/>
    <n v="9603"/>
    <n v="0"/>
    <n v="0"/>
    <n v="0"/>
    <n v="0"/>
    <n v="0"/>
    <n v="122463.00000000003"/>
    <s v="USD"/>
    <n v="116245.80000000003"/>
    <n v="242382.69000000006"/>
    <s v="1-5 Years"/>
    <n v="112860.00000000003"/>
    <n v="122463.00000000003"/>
    <n v="116245.80000000003"/>
    <n v="242382.69000000006"/>
    <n v="3.000000000000002E-2"/>
    <n v="3385.8000000000029"/>
    <n v="9603"/>
  </r>
  <r>
    <s v="Employee 738"/>
    <x v="3"/>
    <s v="Edinburgh"/>
    <s v="United Kingdom"/>
    <s v="EMEA"/>
    <d v="2018-01-15T00:00:00"/>
    <d v="2022-12-01T00:00:00"/>
    <s v="Operating Platform"/>
    <s v="B"/>
    <s v="W"/>
    <s v="GBP"/>
    <n v="66660"/>
    <n v="10340"/>
    <n v="0"/>
    <n v="0"/>
    <n v="10340"/>
    <n v="0"/>
    <n v="0"/>
    <n v="0"/>
    <n v="0"/>
    <n v="0"/>
    <n v="77000"/>
    <s v="GBP"/>
    <n v="73326"/>
    <n v="158026"/>
    <s v="1-5 Years"/>
    <n v="88701.129005042225"/>
    <n v="102460.05000582435"/>
    <n v="97571.241905546442"/>
    <n v="210277.29691195322"/>
    <n v="9.9999999999999936E-2"/>
    <n v="6666"/>
    <n v="13758.921000782124"/>
  </r>
  <r>
    <s v="Employee 739"/>
    <x v="4"/>
    <s v="New York"/>
    <s v="United States of America"/>
    <s v="Americas"/>
    <d v="2018-01-15T00:00:00"/>
    <d v="2022-12-01T00:00:00"/>
    <s v="Investments Platform"/>
    <s v="J"/>
    <s v="C"/>
    <s v="USD"/>
    <n v="294250"/>
    <n v="962115.00000000012"/>
    <n v="0"/>
    <n v="0"/>
    <n v="962115.00000000012"/>
    <n v="0"/>
    <n v="0"/>
    <n v="0"/>
    <n v="0"/>
    <n v="0"/>
    <n v="1256365"/>
    <s v="USD"/>
    <n v="320732.5"/>
    <n v="1690170.3500000003"/>
    <s v="1-5 Years"/>
    <n v="294250"/>
    <n v="1256365"/>
    <n v="320732.5"/>
    <n v="1690170.3500000003"/>
    <n v="0.09"/>
    <n v="26482.5"/>
    <n v="962115"/>
  </r>
  <r>
    <s v="Employee 74"/>
    <x v="0"/>
    <s v="Princeton"/>
    <s v="United States of America"/>
    <s v="Americas"/>
    <d v="2000-07-17T00:00:00"/>
    <d v="2022-12-01T00:00:00"/>
    <s v="Operating Platform"/>
    <s v="M"/>
    <s v="H"/>
    <s v="USD"/>
    <n v="217948.50000000006"/>
    <n v="37191"/>
    <n v="0"/>
    <n v="0"/>
    <n v="37191"/>
    <n v="0"/>
    <n v="0"/>
    <n v="0"/>
    <n v="0"/>
    <n v="0"/>
    <n v="255139.50000000006"/>
    <s v="USD"/>
    <n v="239743.35000000009"/>
    <n v="520396.80000000016"/>
    <s v="&gt;5 Years"/>
    <n v="217948.50000000006"/>
    <n v="255139.50000000006"/>
    <n v="239743.35000000009"/>
    <n v="520396.80000000016"/>
    <n v="0.10000000000000013"/>
    <n v="21794.850000000035"/>
    <n v="37191"/>
  </r>
  <r>
    <s v="Employee 740"/>
    <x v="0"/>
    <s v="London"/>
    <s v="United Kingdom"/>
    <s v="EMEA"/>
    <d v="2018-01-22T00:00:00"/>
    <d v="2022-12-01T00:00:00"/>
    <s v="Investments Platform"/>
    <s v="Y"/>
    <s v="A"/>
    <s v="GBP"/>
    <n v="112096.33248000001"/>
    <n v="0"/>
    <n v="0"/>
    <n v="0"/>
    <n v="0"/>
    <n v="0"/>
    <n v="0"/>
    <n v="0"/>
    <n v="0"/>
    <n v="0"/>
    <n v="112096.33248000001"/>
    <s v="GBP"/>
    <n v="119943.07575360002"/>
    <n v="239886.15150720003"/>
    <s v="1-5 Years"/>
    <n v="149160.9848229911"/>
    <n v="149160.9848229911"/>
    <n v="159602.25376060046"/>
    <n v="319204.50752120093"/>
    <n v="6.9999999999999896E-2"/>
    <n v="7846.7432736000046"/>
    <n v="0"/>
  </r>
  <r>
    <s v="Employee 741"/>
    <x v="5"/>
    <s v="Princeton"/>
    <s v="United States of America"/>
    <s v="Americas"/>
    <d v="2018-01-22T00:00:00"/>
    <d v="2022-12-01T00:00:00"/>
    <s v="Client Businesses Platform"/>
    <s v="W"/>
    <s v="P"/>
    <s v="USD"/>
    <n v="116303.00000000003"/>
    <n v="60489"/>
    <n v="0"/>
    <n v="0"/>
    <n v="60489"/>
    <n v="0"/>
    <n v="0"/>
    <n v="0"/>
    <n v="0"/>
    <n v="0"/>
    <n v="176792.00000000003"/>
    <s v="USD"/>
    <n v="122118.15000000004"/>
    <n v="307749.75000000006"/>
    <s v="1-5 Years"/>
    <n v="116303.00000000003"/>
    <n v="176792.00000000003"/>
    <n v="122118.15000000004"/>
    <n v="307749.75000000006"/>
    <n v="5.0000000000000065E-2"/>
    <n v="5815.1500000000087"/>
    <n v="60489"/>
  </r>
  <r>
    <s v="Employee 742"/>
    <x v="0"/>
    <s v="New York"/>
    <s v="United States of America"/>
    <s v="Americas"/>
    <d v="2018-02-05T00:00:00"/>
    <d v="2022-12-01T00:00:00"/>
    <s v="Client Businesses Platform"/>
    <s v="A"/>
    <s v="Y"/>
    <s v="USD"/>
    <n v="178200"/>
    <n v="75680"/>
    <n v="0"/>
    <n v="0"/>
    <n v="75680"/>
    <n v="0"/>
    <n v="0"/>
    <n v="0"/>
    <n v="0"/>
    <n v="0"/>
    <n v="253880"/>
    <s v="USD"/>
    <n v="201365.99999999997"/>
    <n v="488250.39999999991"/>
    <s v="1-5 Years"/>
    <n v="178200"/>
    <n v="253880"/>
    <n v="201365.99999999997"/>
    <n v="488250.39999999991"/>
    <n v="0.12999999999999984"/>
    <n v="23165.999999999971"/>
    <n v="75680"/>
  </r>
  <r>
    <s v="Employee 743"/>
    <x v="5"/>
    <s v="New York"/>
    <s v="United States of America"/>
    <s v="Americas"/>
    <d v="2005-06-08T00:00:00"/>
    <d v="2022-12-01T00:00:00"/>
    <s v="Client Businesses Platform"/>
    <s v="H"/>
    <s v="C"/>
    <s v="USD"/>
    <n v="127657.20000000003"/>
    <n v="79282.5"/>
    <n v="0"/>
    <n v="0"/>
    <n v="79282.5"/>
    <n v="0"/>
    <n v="0"/>
    <n v="0"/>
    <n v="0"/>
    <n v="0"/>
    <n v="206939.7"/>
    <s v="USD"/>
    <n v="145529.20800000004"/>
    <n v="381440.46600000013"/>
    <s v="&gt;5 Years"/>
    <n v="127657.20000000003"/>
    <n v="206939.7"/>
    <n v="145529.20800000004"/>
    <n v="381440.46600000013"/>
    <n v="0.1400000000000001"/>
    <n v="17872.008000000016"/>
    <n v="79282.499999999985"/>
  </r>
  <r>
    <s v="Employee 744"/>
    <x v="2"/>
    <s v="New York"/>
    <s v="United States of America"/>
    <s v="Americas"/>
    <d v="2018-03-05T00:00:00"/>
    <d v="2022-12-01T00:00:00"/>
    <s v="Operating Platform"/>
    <s v="B"/>
    <s v="S"/>
    <s v="USD"/>
    <n v="58699.575000000012"/>
    <n v="8324.7999999999993"/>
    <n v="0"/>
    <n v="0"/>
    <n v="8324.7999999999993"/>
    <n v="0"/>
    <n v="30993"/>
    <n v="0"/>
    <n v="30993"/>
    <n v="0"/>
    <n v="98017.375000000015"/>
    <s v="USD"/>
    <n v="59286.570750000014"/>
    <n v="126981.18950000004"/>
    <s v="1-5 Years"/>
    <n v="58699.575000000012"/>
    <n v="98017.375000000015"/>
    <n v="59286.570750000014"/>
    <n v="126981.18950000004"/>
    <n v="1.000000000000003E-2"/>
    <n v="586.99575000000186"/>
    <n v="39317.800000000003"/>
  </r>
  <r>
    <s v="Employee 745"/>
    <x v="1"/>
    <s v="Wilmington"/>
    <s v="United States of America"/>
    <s v="Americas"/>
    <d v="2018-03-26T00:00:00"/>
    <d v="2022-12-01T00:00:00"/>
    <s v="Operating Platform"/>
    <s v="A"/>
    <s v="W"/>
    <s v="USD"/>
    <n v="97736.760000000009"/>
    <n v="6375.6000000000013"/>
    <n v="0"/>
    <n v="0"/>
    <n v="6375.6000000000013"/>
    <n v="0"/>
    <n v="0"/>
    <n v="0"/>
    <n v="0"/>
    <n v="0"/>
    <n v="104112.36000000002"/>
    <s v="USD"/>
    <n v="110442.53879999999"/>
    <n v="228089.50559999997"/>
    <s v="1-5 Years"/>
    <n v="97736.760000000009"/>
    <n v="104112.36000000002"/>
    <n v="110442.53879999999"/>
    <n v="228089.50559999997"/>
    <n v="0.12999999999999984"/>
    <n v="12705.778799999985"/>
    <n v="6375.6000000000058"/>
  </r>
  <r>
    <s v="Employee 746"/>
    <x v="4"/>
    <s v="New York"/>
    <s v="United States of America"/>
    <s v="Americas"/>
    <d v="2018-02-05T00:00:00"/>
    <d v="2022-12-01T00:00:00"/>
    <s v="Client Businesses Platform"/>
    <s v="K"/>
    <s v="Z"/>
    <s v="USD"/>
    <n v="297000"/>
    <n v="1864940.0000000002"/>
    <n v="0"/>
    <n v="0"/>
    <n v="1864940.0000000002"/>
    <n v="0"/>
    <n v="0"/>
    <n v="0"/>
    <n v="0"/>
    <n v="374500"/>
    <n v="2536440"/>
    <s v="USD"/>
    <n v="335609.99999999994"/>
    <n v="2778602.1999999997"/>
    <s v="1-5 Years"/>
    <n v="297000"/>
    <n v="2536440"/>
    <n v="335609.99999999994"/>
    <n v="2778602.1999999997"/>
    <n v="0.12999999999999981"/>
    <n v="38609.999999999942"/>
    <n v="2239440"/>
  </r>
  <r>
    <s v="Employee 747"/>
    <x v="3"/>
    <s v="London"/>
    <s v="United Kingdom"/>
    <s v="EMEA"/>
    <d v="2018-03-19T00:00:00"/>
    <d v="2022-12-01T00:00:00"/>
    <s v="Investments Platform"/>
    <s v="U"/>
    <s v="J"/>
    <s v="GBP"/>
    <n v="87450"/>
    <n v="99170.500000000015"/>
    <n v="0"/>
    <n v="0"/>
    <n v="99170.500000000015"/>
    <n v="0"/>
    <n v="0"/>
    <n v="0"/>
    <n v="0"/>
    <n v="0"/>
    <n v="186620.5"/>
    <s v="GBP"/>
    <n v="97069.500000000015"/>
    <n v="304218.25500000006"/>
    <s v="1-5 Years"/>
    <n v="116365.3425066148"/>
    <n v="248326.56833911614"/>
    <n v="129165.53018234245"/>
    <n v="404808.02103876142"/>
    <n v="0.11000000000000017"/>
    <n v="9619.5000000000146"/>
    <n v="131961.22583250134"/>
  </r>
  <r>
    <s v="Employee 748"/>
    <x v="3"/>
    <s v="Wilmington"/>
    <s v="United States of America"/>
    <s v="Americas"/>
    <d v="2018-02-05T00:00:00"/>
    <d v="2022-12-01T00:00:00"/>
    <s v="Operating Platform"/>
    <s v="W"/>
    <s v="T"/>
    <s v="USD"/>
    <n v="138600"/>
    <n v="31581"/>
    <n v="0"/>
    <n v="0"/>
    <n v="31581"/>
    <n v="0"/>
    <n v="0"/>
    <n v="0"/>
    <n v="0"/>
    <n v="0"/>
    <n v="170181"/>
    <s v="USD"/>
    <n v="152460"/>
    <n v="339659.1"/>
    <s v="1-5 Years"/>
    <n v="138600"/>
    <n v="170181"/>
    <n v="152460"/>
    <n v="339659.1"/>
    <n v="0.1"/>
    <n v="13860"/>
    <n v="31581"/>
  </r>
  <r>
    <s v="Employee 749"/>
    <x v="3"/>
    <s v="Seattle"/>
    <s v="United States of America"/>
    <s v="Americas"/>
    <d v="2018-09-17T00:00:00"/>
    <d v="2022-12-01T00:00:00"/>
    <s v="Investments Platform"/>
    <s v="T"/>
    <s v="D"/>
    <s v="USD"/>
    <n v="149985"/>
    <n v="80080"/>
    <n v="85850"/>
    <n v="0"/>
    <n v="165930"/>
    <n v="0"/>
    <n v="0"/>
    <n v="0"/>
    <n v="0"/>
    <n v="0"/>
    <n v="315915"/>
    <s v="USD"/>
    <n v="167983.2"/>
    <n v="425656"/>
    <s v="1-5 Years"/>
    <n v="149985"/>
    <n v="315915"/>
    <n v="167983.2"/>
    <n v="425656"/>
    <n v="0.12000000000000008"/>
    <n v="17998.200000000012"/>
    <n v="165930"/>
  </r>
  <r>
    <s v="Employee 75"/>
    <x v="0"/>
    <s v="New York"/>
    <s v="United States of America"/>
    <s v="Americas"/>
    <d v="2000-10-02T00:00:00"/>
    <d v="2022-12-01T00:00:00"/>
    <s v="Operating Platform"/>
    <s v="J"/>
    <s v="J"/>
    <s v="JPY"/>
    <n v="22781000"/>
    <n v="8746650"/>
    <n v="0"/>
    <n v="0"/>
    <n v="8746650"/>
    <n v="0"/>
    <n v="0"/>
    <n v="0"/>
    <n v="0"/>
    <n v="0"/>
    <n v="31527650"/>
    <s v="JPY"/>
    <n v="24831290"/>
    <n v="59196428.5"/>
    <s v="&gt;5 Years"/>
    <n v="209682.91223710249"/>
    <n v="290189.60835749458"/>
    <n v="228554.37433844173"/>
    <n v="544861.04744811088"/>
    <n v="9.0000000000000108E-2"/>
    <n v="2050290"/>
    <n v="80506.696120392095"/>
  </r>
  <r>
    <s v="Employee 750"/>
    <x v="0"/>
    <s v="Amsterdam"/>
    <s v="Netherlands"/>
    <s v="EMEA"/>
    <d v="2018-02-20T00:00:00"/>
    <d v="2022-12-01T00:00:00"/>
    <s v="Client Businesses Platform"/>
    <s v="U"/>
    <s v="R"/>
    <s v="EUR"/>
    <n v="166320"/>
    <n v="48950.000000000007"/>
    <n v="0"/>
    <n v="0"/>
    <n v="48950.000000000007"/>
    <n v="0"/>
    <n v="0"/>
    <n v="0"/>
    <n v="0"/>
    <n v="0"/>
    <n v="215270"/>
    <s v="EUR"/>
    <n v="179625.60000000001"/>
    <n v="412117.2"/>
    <s v="1-5 Years"/>
    <n v="194145.33599503958"/>
    <n v="251284.67099357967"/>
    <n v="209676.96287464275"/>
    <n v="481064.40754770878"/>
    <n v="7.9999999999999988E-2"/>
    <n v="13305.600000000006"/>
    <n v="57139.334998540086"/>
  </r>
  <r>
    <s v="Employee 751"/>
    <x v="3"/>
    <s v="Washington"/>
    <s v="United States of America"/>
    <s v="Americas"/>
    <d v="2018-02-12T00:00:00"/>
    <d v="2022-12-01T00:00:00"/>
    <s v="Client Businesses Platform"/>
    <s v="U"/>
    <s v="Z"/>
    <s v="USD"/>
    <n v="127050.00000000003"/>
    <n v="37840"/>
    <n v="0"/>
    <n v="0"/>
    <n v="37840"/>
    <n v="0"/>
    <n v="0"/>
    <n v="0"/>
    <n v="0"/>
    <n v="0"/>
    <n v="164890.00000000003"/>
    <s v="USD"/>
    <n v="146107.50000000003"/>
    <n v="335731.00000000006"/>
    <s v="1-5 Years"/>
    <n v="127050.00000000003"/>
    <n v="164890.00000000003"/>
    <n v="146107.50000000003"/>
    <n v="335731.00000000006"/>
    <n v="0.14999999999999997"/>
    <n v="19057.5"/>
    <n v="37840"/>
  </r>
  <r>
    <s v="Employee 752"/>
    <x v="1"/>
    <s v="Princeton"/>
    <s v="United States of America"/>
    <s v="Americas"/>
    <d v="2018-02-19T00:00:00"/>
    <d v="2022-12-01T00:00:00"/>
    <s v="Operating Platform"/>
    <s v="F"/>
    <s v="N"/>
    <s v="USD"/>
    <n v="90749.78"/>
    <n v="7260"/>
    <n v="0"/>
    <n v="0"/>
    <n v="7260"/>
    <n v="0"/>
    <n v="0"/>
    <n v="0"/>
    <n v="0"/>
    <n v="0"/>
    <n v="98009.78"/>
    <s v="USD"/>
    <n v="100732.25580000001"/>
    <n v="209523.1116"/>
    <s v="1-5 Years"/>
    <n v="90749.78"/>
    <n v="98009.78"/>
    <n v="100732.25580000001"/>
    <n v="209523.1116"/>
    <n v="0.11000000000000017"/>
    <n v="9982.4758000000147"/>
    <n v="7260"/>
  </r>
  <r>
    <s v="Employee 753"/>
    <x v="3"/>
    <s v="Edinburgh"/>
    <s v="United Kingdom"/>
    <s v="EMEA"/>
    <d v="2018-03-26T00:00:00"/>
    <d v="2022-12-01T00:00:00"/>
    <s v="Client Businesses Platform"/>
    <s v="H"/>
    <s v="J"/>
    <s v="GBP"/>
    <n v="78650"/>
    <n v="15790.500000000002"/>
    <n v="0"/>
    <n v="0"/>
    <n v="15790.500000000002"/>
    <n v="0"/>
    <n v="0"/>
    <n v="0"/>
    <n v="0"/>
    <n v="0"/>
    <n v="94440.5"/>
    <s v="GBP"/>
    <n v="86515"/>
    <n v="190399.55"/>
    <s v="1-5 Years"/>
    <n v="104655.62250594916"/>
    <n v="125667.25133214357"/>
    <n v="115121.18475654407"/>
    <n v="253355.16122190197"/>
    <n v="9.9999999999999992E-2"/>
    <n v="7865"/>
    <n v="21011.628826194414"/>
  </r>
  <r>
    <s v="Employee 754"/>
    <x v="4"/>
    <s v="New York"/>
    <s v="United States of America"/>
    <s v="Americas"/>
    <d v="2018-02-26T00:00:00"/>
    <d v="2022-12-01T00:00:00"/>
    <s v="Corporate and Risk Platform"/>
    <s v="W"/>
    <s v="J"/>
    <s v="USD"/>
    <n v="275880.00000000006"/>
    <n v="239855"/>
    <n v="0"/>
    <n v="0"/>
    <n v="239855"/>
    <n v="0"/>
    <n v="0"/>
    <n v="0"/>
    <n v="0"/>
    <n v="0"/>
    <n v="515735.00000000006"/>
    <s v="USD"/>
    <n v="303468.00000000012"/>
    <n v="870776.50000000023"/>
    <s v="1-5 Years"/>
    <n v="275880.00000000006"/>
    <n v="515735.00000000006"/>
    <n v="303468.00000000012"/>
    <n v="870776.50000000023"/>
    <n v="0.10000000000000019"/>
    <n v="27588.000000000058"/>
    <n v="239855"/>
  </r>
  <r>
    <s v="Employee 755"/>
    <x v="3"/>
    <s v="Zurich"/>
    <s v="Switzerland"/>
    <s v="EMEA"/>
    <d v="2018-02-20T00:00:00"/>
    <d v="2022-12-01T00:00:00"/>
    <s v="Client Businesses Platform"/>
    <s v="L"/>
    <s v="E"/>
    <s v="USD"/>
    <n v="152621.59"/>
    <n v="39710"/>
    <n v="0"/>
    <n v="0"/>
    <n v="39710"/>
    <n v="0"/>
    <n v="0"/>
    <n v="0"/>
    <n v="0"/>
    <n v="0"/>
    <n v="192331.59"/>
    <s v="USD"/>
    <n v="172462.39669999998"/>
    <n v="389797.09339999995"/>
    <s v="1-5 Years"/>
    <n v="152621.59"/>
    <n v="192331.59"/>
    <n v="172462.39669999998"/>
    <n v="389797.09339999995"/>
    <n v="0.12999999999999992"/>
    <n v="19840.806699999986"/>
    <n v="39710"/>
  </r>
  <r>
    <s v="Employee 756"/>
    <x v="3"/>
    <s v="Tokyo"/>
    <s v="Japan"/>
    <s v="Asia-Pacific"/>
    <d v="2018-02-26T00:00:00"/>
    <d v="2022-12-01T00:00:00"/>
    <s v="Client Businesses Platform"/>
    <s v="A"/>
    <s v="Y"/>
    <s v="JPY"/>
    <n v="18151848"/>
    <n v="2378200"/>
    <n v="0"/>
    <n v="0"/>
    <n v="2378200"/>
    <n v="0"/>
    <n v="0"/>
    <n v="0"/>
    <n v="0"/>
    <n v="0"/>
    <n v="20530048"/>
    <s v="JPY"/>
    <n v="20874625.199999999"/>
    <n v="44484180.399999999"/>
    <s v="1-5 Years"/>
    <n v="167074.85848405358"/>
    <n v="188964.49905656037"/>
    <n v="192136.08725666162"/>
    <n v="409445.26117170602"/>
    <n v="0.15000000000000002"/>
    <n v="2722777.1999999993"/>
    <n v="21889.640572506789"/>
  </r>
  <r>
    <s v="Employee 757"/>
    <x v="0"/>
    <s v="Sydney"/>
    <s v="Australia"/>
    <s v="Asia-Pacific"/>
    <d v="2018-04-16T00:00:00"/>
    <d v="2022-12-01T00:00:00"/>
    <s v="Operating Platform"/>
    <s v="X"/>
    <s v="A"/>
    <s v="AUD"/>
    <n v="229878.00000000006"/>
    <n v="169580.40000000002"/>
    <n v="0"/>
    <n v="0"/>
    <n v="169580.40000000002"/>
    <n v="0"/>
    <n v="0"/>
    <n v="0"/>
    <n v="0"/>
    <n v="0"/>
    <n v="399458.40000000008"/>
    <s v="AUD"/>
    <n v="262060.9200000001"/>
    <n v="717443.49600000028"/>
    <s v="1-5 Years"/>
    <n v="173937.18870612697"/>
    <n v="302250.1983706468"/>
    <n v="198288.39512498476"/>
    <n v="542853.62126752222"/>
    <n v="0.1400000000000001"/>
    <n v="32182.920000000042"/>
    <n v="128313.00966451984"/>
  </r>
  <r>
    <s v="Employee 758"/>
    <x v="1"/>
    <s v="Wilmington"/>
    <s v="United States of America"/>
    <s v="Americas"/>
    <d v="2018-02-26T00:00:00"/>
    <d v="2022-12-01T00:00:00"/>
    <s v="Operating Platform"/>
    <s v="H"/>
    <s v="E"/>
    <s v="USD"/>
    <n v="91476"/>
    <n v="14190"/>
    <n v="0"/>
    <n v="0"/>
    <n v="14190"/>
    <n v="0"/>
    <n v="0"/>
    <n v="0"/>
    <n v="0"/>
    <n v="0"/>
    <n v="105666"/>
    <s v="USD"/>
    <n v="104282.64000000001"/>
    <n v="224741.88000000003"/>
    <s v="1-5 Years"/>
    <n v="91476"/>
    <n v="105666"/>
    <n v="104282.64000000001"/>
    <n v="224741.88000000003"/>
    <n v="0.14000000000000015"/>
    <n v="12806.640000000014"/>
    <n v="14190"/>
  </r>
  <r>
    <s v="Employee 759"/>
    <x v="1"/>
    <s v="Brussels"/>
    <s v="Belgium"/>
    <s v="EMEA"/>
    <d v="2018-02-26T00:00:00"/>
    <d v="2022-12-01T00:00:00"/>
    <s v="Regional Platform"/>
    <s v="F"/>
    <s v="H"/>
    <s v="EUR"/>
    <n v="91748.237900000022"/>
    <n v="6622.0000000000009"/>
    <n v="0"/>
    <n v="0"/>
    <n v="6622.0000000000009"/>
    <n v="0"/>
    <n v="0"/>
    <n v="0"/>
    <n v="0"/>
    <n v="0"/>
    <n v="98370.237900000022"/>
    <s v="EUR"/>
    <n v="105510.47358500001"/>
    <n v="218636.24717000005"/>
    <s v="1-5 Years"/>
    <n v="107097.71809793367"/>
    <n v="114827.57869773617"/>
    <n v="123162.37581262371"/>
    <n v="255214.09131502031"/>
    <n v="0.14999999999999988"/>
    <n v="13762.235684999992"/>
    <n v="7729.8605998025014"/>
  </r>
  <r>
    <s v="Employee 76"/>
    <x v="0"/>
    <s v="Wilmington"/>
    <s v="United States of America"/>
    <s v="Americas"/>
    <d v="2000-11-13T00:00:00"/>
    <d v="2022-12-01T00:00:00"/>
    <s v="Operating Platform"/>
    <s v="K"/>
    <s v="F"/>
    <s v="USD"/>
    <n v="159103.99999999997"/>
    <n v="47564.000000000007"/>
    <n v="0"/>
    <n v="0"/>
    <n v="47564.000000000007"/>
    <n v="0"/>
    <n v="0"/>
    <n v="0"/>
    <n v="0"/>
    <n v="0"/>
    <n v="206667.99999999997"/>
    <s v="USD"/>
    <n v="175014.39999999999"/>
    <n v="402349.19999999995"/>
    <s v="&gt;5 Years"/>
    <n v="159103.99999999997"/>
    <n v="206667.99999999997"/>
    <n v="175014.39999999999"/>
    <n v="402349.19999999995"/>
    <n v="0.10000000000000016"/>
    <n v="15910.400000000023"/>
    <n v="47564"/>
  </r>
  <r>
    <s v="Employee 760"/>
    <x v="0"/>
    <s v="Gurgaon"/>
    <s v="India"/>
    <s v="Asia-Pacific"/>
    <d v="2018-02-20T00:00:00"/>
    <d v="2022-12-01T00:00:00"/>
    <s v="Operating Platform"/>
    <s v="J"/>
    <s v="P"/>
    <s v="INR"/>
    <n v="4504500"/>
    <n v="1258400"/>
    <n v="0"/>
    <n v="0"/>
    <n v="1258400"/>
    <n v="0"/>
    <n v="0"/>
    <n v="0"/>
    <n v="0"/>
    <n v="0"/>
    <n v="5762900"/>
    <s v="INR"/>
    <n v="4594590"/>
    <n v="10472748"/>
    <s v="1-5 Years"/>
    <n v="66750.639054569707"/>
    <n v="85398.436631719334"/>
    <n v="68085.65183566109"/>
    <n v="155192.05720001482"/>
    <n v="1.9999999999999844E-2"/>
    <n v="90090"/>
    <n v="18647.797577149628"/>
  </r>
  <r>
    <s v="Employee 761"/>
    <x v="7"/>
    <s v="Sydney"/>
    <s v="Australia"/>
    <s v="Asia-Pacific"/>
    <d v="2018-03-12T00:00:00"/>
    <d v="2022-12-01T00:00:00"/>
    <s v="Client Businesses Platform"/>
    <s v="Z"/>
    <s v="Q"/>
    <s v="AUD"/>
    <n v="29061.450000000004"/>
    <n v="3308.8"/>
    <n v="0"/>
    <n v="0"/>
    <n v="3308.8"/>
    <n v="0"/>
    <n v="0"/>
    <n v="0"/>
    <n v="0"/>
    <n v="0"/>
    <n v="32370.250000000004"/>
    <s v="AUD"/>
    <n v="30805.137000000006"/>
    <n v="65117.602000000014"/>
    <s v="1-5 Years"/>
    <n v="21989.346143274575"/>
    <n v="24492.949663362764"/>
    <n v="23308.706911871053"/>
    <n v="49271.233555035586"/>
    <n v="6.0000000000000157E-2"/>
    <n v="1743.6870000000017"/>
    <n v="2503.6035200881888"/>
  </r>
  <r>
    <s v="Employee 762"/>
    <x v="0"/>
    <s v="Princeton"/>
    <s v="United States of America"/>
    <s v="Americas"/>
    <d v="2018-02-26T00:00:00"/>
    <d v="2022-12-01T00:00:00"/>
    <s v="Regional Platform"/>
    <s v="O"/>
    <s v="J"/>
    <s v="USD"/>
    <n v="215107.20000000004"/>
    <n v="184413.90000000002"/>
    <n v="0"/>
    <n v="0"/>
    <n v="184413.90000000002"/>
    <n v="0"/>
    <n v="0"/>
    <n v="0"/>
    <n v="0"/>
    <n v="0"/>
    <n v="399521.10000000009"/>
    <s v="USD"/>
    <n v="219409.34400000004"/>
    <n v="626920.86600000015"/>
    <s v="1-5 Years"/>
    <n v="215107.20000000004"/>
    <n v="399521.10000000009"/>
    <n v="219409.34400000004"/>
    <n v="626920.86600000015"/>
    <n v="1.9999999999999997E-2"/>
    <n v="4302.1440000000002"/>
    <n v="184413.90000000005"/>
  </r>
  <r>
    <s v="Employee 763"/>
    <x v="4"/>
    <s v="New York"/>
    <s v="United States of America"/>
    <s v="Americas"/>
    <d v="2018-02-26T00:00:00"/>
    <d v="2022-12-01T00:00:00"/>
    <s v="Operating Platform"/>
    <s v="I"/>
    <s v="U"/>
    <s v="USD"/>
    <n v="308000.00000000006"/>
    <n v="331100.00000000006"/>
    <n v="0"/>
    <n v="0"/>
    <n v="331100.00000000006"/>
    <n v="0"/>
    <n v="0"/>
    <n v="0"/>
    <n v="0"/>
    <n v="106000"/>
    <n v="745100.00000000012"/>
    <s v="USD"/>
    <n v="320320.00000000006"/>
    <n v="984984.00000000023"/>
    <s v="1-5 Years"/>
    <n v="308000.00000000006"/>
    <n v="745100.00000000012"/>
    <n v="320320.00000000006"/>
    <n v="984984.00000000023"/>
    <n v="3.9999999999999994E-2"/>
    <n v="12320"/>
    <n v="437100.00000000006"/>
  </r>
  <r>
    <s v="Employee 764"/>
    <x v="7"/>
    <s v="London"/>
    <s v="United Kingdom"/>
    <s v="EMEA"/>
    <d v="2018-03-05T00:00:00"/>
    <d v="2022-12-01T00:00:00"/>
    <s v="Operating Platform"/>
    <s v="D"/>
    <s v="C"/>
    <s v="GBP"/>
    <n v="62348.000000000015"/>
    <n v="10032"/>
    <n v="0"/>
    <n v="0"/>
    <n v="10032"/>
    <n v="0"/>
    <n v="0"/>
    <n v="0"/>
    <n v="0"/>
    <n v="0"/>
    <n v="72380.000000000015"/>
    <s v="GBP"/>
    <n v="66088.880000000019"/>
    <n v="142811.68000000005"/>
    <s v="1-5 Years"/>
    <n v="82963.366204716076"/>
    <n v="96312.447005474911"/>
    <n v="87941.168176999054"/>
    <n v="190032.36200280249"/>
    <n v="6.0000000000000157E-2"/>
    <n v="3740.8800000000047"/>
    <n v="13349.080800758835"/>
  </r>
  <r>
    <s v="Employee 765"/>
    <x v="3"/>
    <s v="Seattle"/>
    <s v="United States of America"/>
    <s v="Americas"/>
    <d v="2018-03-12T00:00:00"/>
    <d v="2022-12-01T00:00:00"/>
    <s v="Operating Platform"/>
    <s v="I"/>
    <s v="Z"/>
    <s v="USD"/>
    <n v="110979.00000000003"/>
    <n v="13068.000000000002"/>
    <n v="5700.0000000000009"/>
    <n v="0"/>
    <n v="18768.000000000004"/>
    <n v="0"/>
    <n v="0"/>
    <n v="0"/>
    <n v="0"/>
    <n v="0"/>
    <n v="129747.00000000003"/>
    <s v="USD"/>
    <n v="126516.06000000004"/>
    <n v="267929.64000000007"/>
    <s v="1-5 Years"/>
    <n v="110979.00000000003"/>
    <n v="129747.00000000003"/>
    <n v="126516.06000000004"/>
    <n v="267929.64000000007"/>
    <n v="0.14000000000000007"/>
    <n v="15537.060000000012"/>
    <n v="18768"/>
  </r>
  <r>
    <s v="Employee 766"/>
    <x v="3"/>
    <s v="Eindhoven"/>
    <s v="Netherlands"/>
    <s v="EMEA"/>
    <d v="2018-03-05T00:00:00"/>
    <d v="2022-12-01T00:00:00"/>
    <s v="Regional Platform"/>
    <s v="I"/>
    <s v="Q"/>
    <s v="EUR"/>
    <n v="105655"/>
    <n v="6853.0000000000009"/>
    <n v="0"/>
    <n v="0"/>
    <n v="6853.0000000000009"/>
    <n v="0"/>
    <n v="0"/>
    <n v="0"/>
    <n v="0"/>
    <n v="0"/>
    <n v="112508"/>
    <s v="EUR"/>
    <n v="114107.40000000001"/>
    <n v="235616.04000000004"/>
    <s v="1-5 Years"/>
    <n v="123331.08149684888"/>
    <n v="131330.58839664448"/>
    <n v="133197.56801659681"/>
    <n v="275034.6034849729"/>
    <n v="8.0000000000000099E-2"/>
    <n v="8452.4000000000087"/>
    <n v="7999.5068997955968"/>
  </r>
  <r>
    <s v="Employee 767"/>
    <x v="3"/>
    <s v="Edinburgh"/>
    <s v="United Kingdom"/>
    <s v="EMEA"/>
    <d v="2018-03-12T00:00:00"/>
    <d v="2022-12-01T00:00:00"/>
    <s v="Corporate and Risk Platform"/>
    <s v="V"/>
    <s v="S"/>
    <s v="GBP"/>
    <n v="68266.000000000015"/>
    <n v="18139"/>
    <n v="0"/>
    <n v="0"/>
    <n v="18139"/>
    <n v="0"/>
    <n v="0"/>
    <n v="0"/>
    <n v="0"/>
    <n v="0"/>
    <n v="86405.000000000015"/>
    <s v="GBP"/>
    <n v="73727.280000000013"/>
    <n v="167044.68000000005"/>
    <s v="1-5 Years"/>
    <n v="90838.152905163719"/>
    <n v="114974.81325653578"/>
    <n v="98105.205137576821"/>
    <n v="222278.00345463547"/>
    <n v="8.0000000000000043E-2"/>
    <n v="5461.2799999999988"/>
    <n v="24136.660351372062"/>
  </r>
  <r>
    <s v="Employee 768"/>
    <x v="0"/>
    <s v="Princeton"/>
    <s v="United States of America"/>
    <s v="Americas"/>
    <d v="2018-04-02T00:00:00"/>
    <d v="2022-12-01T00:00:00"/>
    <s v="Operating Platform"/>
    <s v="A"/>
    <s v="B"/>
    <s v="USD"/>
    <n v="212553"/>
    <n v="89199.000000000015"/>
    <n v="0"/>
    <n v="0"/>
    <n v="89199.000000000015"/>
    <n v="0"/>
    <n v="0"/>
    <n v="0"/>
    <n v="0"/>
    <n v="0"/>
    <n v="301752"/>
    <s v="USD"/>
    <n v="225306.18000000002"/>
    <n v="545163.30000000005"/>
    <s v="1-5 Years"/>
    <n v="212553"/>
    <n v="301752"/>
    <n v="225306.18000000002"/>
    <n v="545163.30000000005"/>
    <n v="6.0000000000000102E-2"/>
    <n v="12753.180000000022"/>
    <n v="89199"/>
  </r>
  <r>
    <s v="Employee 769"/>
    <x v="0"/>
    <s v="New York"/>
    <s v="United States of America"/>
    <s v="Americas"/>
    <d v="2018-03-26T00:00:00"/>
    <d v="2022-12-01T00:00:00"/>
    <s v="Corporate and Risk Platform"/>
    <s v="W"/>
    <s v="L"/>
    <s v="USD"/>
    <n v="200712.60000000003"/>
    <n v="35409"/>
    <n v="0"/>
    <n v="0"/>
    <n v="35409"/>
    <n v="0"/>
    <n v="0"/>
    <n v="0"/>
    <n v="0"/>
    <n v="0"/>
    <n v="236121.60000000003"/>
    <s v="USD"/>
    <n v="214762.48200000005"/>
    <n v="467412.59400000004"/>
    <s v="1-5 Years"/>
    <n v="200712.60000000003"/>
    <n v="236121.60000000003"/>
    <n v="214762.48200000005"/>
    <n v="467412.59400000004"/>
    <n v="7.0000000000000048E-2"/>
    <n v="14049.882000000012"/>
    <n v="35409"/>
  </r>
  <r>
    <s v="Employee 77"/>
    <x v="0"/>
    <s v="Singapore"/>
    <s v="Singapore"/>
    <s v="Asia-Pacific"/>
    <d v="2001-03-19T00:00:00"/>
    <d v="2022-12-01T00:00:00"/>
    <s v="Client Businesses Platform"/>
    <s v="O"/>
    <s v="I"/>
    <s v="SGD"/>
    <n v="338800.00000000006"/>
    <n v="160083"/>
    <n v="0"/>
    <n v="0"/>
    <n v="160083"/>
    <n v="0"/>
    <n v="0"/>
    <n v="0"/>
    <n v="0"/>
    <n v="0"/>
    <n v="498883.00000000006"/>
    <s v="SGD"/>
    <n v="355740.00000000006"/>
    <n v="879567.15000000014"/>
    <s v="&gt;5 Years"/>
    <n v="253317.88104228198"/>
    <n v="373010.57983476017"/>
    <n v="265983.77509439609"/>
    <n v="657644.88392089424"/>
    <n v="5.0000000000000024E-2"/>
    <n v="16940"/>
    <n v="119692.69879247819"/>
  </r>
  <r>
    <s v="Employee 770"/>
    <x v="3"/>
    <s v="Boston"/>
    <s v="United States of America"/>
    <s v="Americas"/>
    <d v="2019-05-06T00:00:00"/>
    <d v="2022-12-01T00:00:00"/>
    <s v="Operating Platform"/>
    <s v="F"/>
    <s v="R"/>
    <s v="USD"/>
    <n v="80190"/>
    <n v="9460"/>
    <n v="0"/>
    <n v="0"/>
    <n v="9460"/>
    <n v="0"/>
    <n v="0"/>
    <n v="10674"/>
    <n v="10674"/>
    <n v="0"/>
    <n v="100324"/>
    <s v="USD"/>
    <n v="92218.5"/>
    <n v="195316"/>
    <s v="1-5 Years"/>
    <n v="80190"/>
    <n v="100324"/>
    <n v="92218.5"/>
    <n v="195316"/>
    <n v="0.15"/>
    <n v="12028.5"/>
    <n v="20134"/>
  </r>
  <r>
    <s v="Employee 771"/>
    <x v="1"/>
    <s v="Wilmington"/>
    <s v="United States of America"/>
    <s v="Americas"/>
    <d v="2018-03-26T00:00:00"/>
    <d v="2022-12-01T00:00:00"/>
    <s v="Operating Platform"/>
    <s v="D"/>
    <s v="Y"/>
    <s v="USD"/>
    <n v="88033"/>
    <n v="14107.500000000002"/>
    <n v="0"/>
    <n v="0"/>
    <n v="14107.500000000002"/>
    <n v="0"/>
    <n v="0"/>
    <n v="0"/>
    <n v="0"/>
    <n v="0"/>
    <n v="102140.5"/>
    <s v="USD"/>
    <n v="94195.310000000012"/>
    <n v="203485.64500000002"/>
    <s v="1-5 Years"/>
    <n v="88033"/>
    <n v="102140.5"/>
    <n v="94195.310000000012"/>
    <n v="203485.64500000002"/>
    <n v="7.0000000000000145E-2"/>
    <n v="6162.3100000000122"/>
    <n v="14107.5"/>
  </r>
  <r>
    <s v="Employee 772"/>
    <x v="3"/>
    <s v="London"/>
    <s v="United Kingdom"/>
    <s v="EMEA"/>
    <d v="2018-03-26T00:00:00"/>
    <d v="2022-12-01T00:00:00"/>
    <s v="ETF and Index Investments Platform"/>
    <s v="G"/>
    <s v="M"/>
    <s v="GBP"/>
    <n v="99990.000000000015"/>
    <n v="52800.000000000007"/>
    <n v="0"/>
    <n v="0"/>
    <n v="52800.000000000007"/>
    <n v="0"/>
    <n v="0"/>
    <n v="0"/>
    <n v="0"/>
    <n v="0"/>
    <n v="152790.00000000003"/>
    <s v="GBP"/>
    <n v="105989.40000000002"/>
    <n v="267946.80000000005"/>
    <s v="1-5 Years"/>
    <n v="133051.69350756335"/>
    <n v="203310.01351155722"/>
    <n v="141034.79511801718"/>
    <n v="356543.40944026783"/>
    <n v="6.0000000000000206E-2"/>
    <n v="5999.4000000000087"/>
    <n v="70258.320003993867"/>
  </r>
  <r>
    <s v="Employee 773"/>
    <x v="3"/>
    <s v="Tokyo"/>
    <s v="Japan"/>
    <s v="Asia-Pacific"/>
    <d v="2018-03-26T00:00:00"/>
    <d v="2022-12-01T00:00:00"/>
    <s v="Regional Platform"/>
    <s v="R"/>
    <s v="W"/>
    <s v="JPY"/>
    <n v="17710000"/>
    <n v="4296600"/>
    <n v="0"/>
    <n v="0"/>
    <n v="4296600"/>
    <n v="0"/>
    <n v="0"/>
    <n v="0"/>
    <n v="0"/>
    <n v="0"/>
    <n v="22006600"/>
    <s v="JPY"/>
    <n v="19658100"/>
    <n v="44085426"/>
    <s v="1-5 Years"/>
    <n v="163007.96171015693"/>
    <n v="202555.11068157761"/>
    <n v="180938.8374982742"/>
    <n v="405775.01035482535"/>
    <n v="0.11000000000000001"/>
    <n v="1948100"/>
    <n v="39547.148971420684"/>
  </r>
  <r>
    <s v="Employee 774"/>
    <x v="0"/>
    <s v="London"/>
    <s v="United Kingdom"/>
    <s v="EMEA"/>
    <d v="2018-04-02T00:00:00"/>
    <d v="2022-12-01T00:00:00"/>
    <s v="Corporate and Risk Platform"/>
    <s v="I"/>
    <s v="B"/>
    <s v="GBP"/>
    <n v="109355.40000000002"/>
    <n v="47025.000000000007"/>
    <n v="0"/>
    <n v="0"/>
    <n v="47025.000000000007"/>
    <n v="0"/>
    <n v="0"/>
    <n v="0"/>
    <n v="0"/>
    <n v="0"/>
    <n v="156380.40000000002"/>
    <s v="GBP"/>
    <n v="122478.04800000004"/>
    <n v="297624.09600000008"/>
    <s v="1-5 Years"/>
    <n v="145513.76301827177"/>
    <n v="208087.57927182878"/>
    <n v="162975.41458046439"/>
    <n v="396033.50336491264"/>
    <n v="0.12000000000000008"/>
    <n v="13122.648000000016"/>
    <n v="62573.816253557015"/>
  </r>
  <r>
    <s v="Employee 775"/>
    <x v="0"/>
    <s v="New York"/>
    <s v="United States of America"/>
    <s v="Americas"/>
    <d v="2018-04-16T00:00:00"/>
    <d v="2022-12-01T00:00:00"/>
    <s v="Operating Platform"/>
    <s v="O"/>
    <s v="B"/>
    <s v="USD"/>
    <n v="203940.00000000003"/>
    <n v="86592.000000000015"/>
    <n v="0"/>
    <n v="0"/>
    <n v="86592.000000000015"/>
    <n v="0"/>
    <n v="0"/>
    <n v="0"/>
    <n v="0"/>
    <n v="0"/>
    <n v="290532.00000000006"/>
    <s v="USD"/>
    <n v="208018.80000000005"/>
    <n v="504361.44000000012"/>
    <s v="1-5 Years"/>
    <n v="203940.00000000003"/>
    <n v="290532.00000000006"/>
    <n v="208018.80000000005"/>
    <n v="504361.44000000012"/>
    <n v="2.0000000000000084E-2"/>
    <n v="4078.8000000000175"/>
    <n v="86592.000000000029"/>
  </r>
  <r>
    <s v="Employee 776"/>
    <x v="1"/>
    <s v="Wilmington"/>
    <s v="United States of America"/>
    <s v="Americas"/>
    <d v="2018-05-28T00:00:00"/>
    <d v="2022-12-01T00:00:00"/>
    <s v="Operating Platform"/>
    <s v="S"/>
    <s v="D"/>
    <s v="USD"/>
    <n v="83547.199999999997"/>
    <n v="7227.0000000000009"/>
    <n v="0"/>
    <n v="0"/>
    <n v="7227.0000000000009"/>
    <n v="0"/>
    <n v="0"/>
    <n v="0"/>
    <n v="0"/>
    <n v="0"/>
    <n v="90774.2"/>
    <s v="USD"/>
    <n v="91066.448000000004"/>
    <n v="190010.326"/>
    <s v="1-5 Years"/>
    <n v="83547.199999999997"/>
    <n v="90774.2"/>
    <n v="91066.448000000004"/>
    <n v="190010.326"/>
    <n v="9.000000000000008E-2"/>
    <n v="7519.2480000000069"/>
    <n v="7227"/>
  </r>
  <r>
    <s v="Employee 777"/>
    <x v="3"/>
    <s v="Wilmington"/>
    <s v="United States of America"/>
    <s v="Americas"/>
    <d v="2018-04-16T00:00:00"/>
    <d v="2022-12-01T00:00:00"/>
    <s v="Operating Platform"/>
    <s v="U"/>
    <s v="M"/>
    <s v="USD"/>
    <n v="139216.00000000003"/>
    <n v="12058.2"/>
    <n v="0"/>
    <n v="0"/>
    <n v="12058.2"/>
    <n v="0"/>
    <n v="0"/>
    <n v="0"/>
    <n v="0"/>
    <n v="0"/>
    <n v="151274.20000000004"/>
    <s v="USD"/>
    <n v="151745.44000000003"/>
    <n v="316634.31800000009"/>
    <s v="1-5 Years"/>
    <n v="139216.00000000003"/>
    <n v="151274.20000000004"/>
    <n v="151745.44000000003"/>
    <n v="316634.31800000009"/>
    <n v="0.09"/>
    <n v="12529.440000000002"/>
    <n v="12058.200000000012"/>
  </r>
  <r>
    <s v="Employee 778"/>
    <x v="0"/>
    <s v="New York"/>
    <s v="United States of America"/>
    <s v="Americas"/>
    <d v="2018-04-09T00:00:00"/>
    <d v="2022-12-01T00:00:00"/>
    <s v="Investments Platform"/>
    <s v="O"/>
    <s v="O"/>
    <s v="USD"/>
    <n v="171309.6"/>
    <n v="288728"/>
    <n v="0"/>
    <n v="0"/>
    <n v="288728"/>
    <n v="0"/>
    <n v="0"/>
    <n v="0"/>
    <n v="0"/>
    <n v="0"/>
    <n v="460037.6"/>
    <s v="USD"/>
    <n v="186727.46400000001"/>
    <n v="688168.44799999997"/>
    <s v="1-5 Years"/>
    <n v="171309.6"/>
    <n v="460037.6"/>
    <n v="186727.46400000001"/>
    <n v="688168.44799999997"/>
    <n v="9.0000000000000011E-2"/>
    <n v="15417.864000000001"/>
    <n v="288728"/>
  </r>
  <r>
    <s v="Employee 779"/>
    <x v="4"/>
    <s v="New York"/>
    <s v="United States of America"/>
    <s v="Americas"/>
    <d v="2018-04-16T00:00:00"/>
    <d v="2022-12-01T00:00:00"/>
    <s v="Investments Platform"/>
    <s v="N"/>
    <s v="C"/>
    <s v="USD"/>
    <n v="273460"/>
    <n v="295240"/>
    <n v="0"/>
    <n v="0"/>
    <n v="295240"/>
    <n v="0"/>
    <n v="0"/>
    <n v="0"/>
    <n v="0"/>
    <n v="0"/>
    <n v="568700"/>
    <s v="USD"/>
    <n v="309009.8"/>
    <n v="951640.8"/>
    <s v="1-5 Years"/>
    <n v="273460"/>
    <n v="568700"/>
    <n v="309009.8"/>
    <n v="951640.8"/>
    <n v="0.12999999999999995"/>
    <n v="35549.799999999988"/>
    <n v="295240"/>
  </r>
  <r>
    <s v="Employee 78"/>
    <x v="1"/>
    <s v="Tokyo"/>
    <s v="Japan"/>
    <s v="Asia-Pacific"/>
    <d v="2001-04-02T00:00:00"/>
    <d v="2022-12-01T00:00:00"/>
    <s v="Operating Platform"/>
    <s v="E"/>
    <s v="X"/>
    <s v="JPY"/>
    <n v="11186999.999999998"/>
    <n v="1726780.0000000002"/>
    <n v="0"/>
    <n v="0"/>
    <n v="1726780.0000000002"/>
    <n v="0"/>
    <n v="0"/>
    <n v="0"/>
    <n v="0"/>
    <n v="0"/>
    <n v="12913779.999999998"/>
    <s v="JPY"/>
    <n v="11970089.999999998"/>
    <n v="25787834.599999994"/>
    <s v="&gt;5 Years"/>
    <n v="102968.38326660222"/>
    <n v="118862.16576924846"/>
    <n v="110176.17009526437"/>
    <n v="237358.68746836021"/>
    <n v="6.9999999999999965E-2"/>
    <n v="783090"/>
    <n v="15893.782502646238"/>
  </r>
  <r>
    <s v="Employee 780"/>
    <x v="1"/>
    <s v="Wilmington"/>
    <s v="United States of America"/>
    <s v="Americas"/>
    <d v="2018-04-23T00:00:00"/>
    <d v="2022-12-01T00:00:00"/>
    <s v="Operating Platform"/>
    <s v="Y"/>
    <s v="D"/>
    <s v="USD"/>
    <n v="86625"/>
    <n v="9405"/>
    <n v="0"/>
    <n v="0"/>
    <n v="9405"/>
    <n v="0"/>
    <n v="0"/>
    <n v="0"/>
    <n v="0"/>
    <n v="0"/>
    <n v="96030"/>
    <s v="USD"/>
    <n v="96153.750000000015"/>
    <n v="202747.05000000005"/>
    <s v="1-5 Years"/>
    <n v="86625"/>
    <n v="96030"/>
    <n v="96153.750000000015"/>
    <n v="202747.05000000005"/>
    <n v="0.11000000000000017"/>
    <n v="9528.7500000000146"/>
    <n v="9405"/>
  </r>
  <r>
    <s v="Employee 781"/>
    <x v="1"/>
    <s v="Princeton"/>
    <s v="United States of America"/>
    <s v="Americas"/>
    <d v="2018-05-07T00:00:00"/>
    <d v="2022-12-01T00:00:00"/>
    <s v="Regional Platform"/>
    <s v="J"/>
    <s v="V"/>
    <s v="USD"/>
    <n v="88275"/>
    <n v="58608.000000000007"/>
    <n v="0"/>
    <n v="0"/>
    <n v="58608.000000000007"/>
    <n v="1954.7"/>
    <n v="0"/>
    <n v="0"/>
    <n v="1954.7"/>
    <n v="0"/>
    <n v="148837.70000000001"/>
    <s v="USD"/>
    <n v="97985.250000000015"/>
    <n v="261025.38000000006"/>
    <s v="1-5 Years"/>
    <n v="88275"/>
    <n v="148837.70000000001"/>
    <n v="97985.250000000015"/>
    <n v="261025.38000000006"/>
    <n v="0.11000000000000017"/>
    <n v="9710.2500000000146"/>
    <n v="60562.700000000012"/>
  </r>
  <r>
    <s v="Employee 782"/>
    <x v="3"/>
    <s v="New York"/>
    <s v="United States of America"/>
    <s v="Americas"/>
    <d v="2018-05-07T00:00:00"/>
    <d v="2022-12-01T00:00:00"/>
    <s v="Client Businesses Platform"/>
    <s v="I"/>
    <s v="V"/>
    <s v="USD"/>
    <n v="169884"/>
    <n v="18700"/>
    <n v="0"/>
    <n v="0"/>
    <n v="18700"/>
    <n v="0"/>
    <n v="0"/>
    <n v="0"/>
    <n v="0"/>
    <n v="0"/>
    <n v="188584"/>
    <s v="USD"/>
    <n v="191968.91999999998"/>
    <n v="405068.83999999997"/>
    <s v="1-5 Years"/>
    <n v="169884"/>
    <n v="188584"/>
    <n v="191968.91999999998"/>
    <n v="405068.83999999997"/>
    <n v="0.12999999999999989"/>
    <n v="22084.919999999984"/>
    <n v="18700"/>
  </r>
  <r>
    <s v="Employee 783"/>
    <x v="4"/>
    <s v="New York"/>
    <s v="United States of America"/>
    <s v="Americas"/>
    <d v="2018-05-28T00:00:00"/>
    <d v="2022-12-01T00:00:00"/>
    <s v="Corporate and Risk Platform"/>
    <s v="N"/>
    <s v="J"/>
    <s v="USD"/>
    <n v="359700"/>
    <n v="654500.00000000012"/>
    <n v="0"/>
    <n v="0"/>
    <n v="654500.00000000012"/>
    <n v="0"/>
    <n v="0"/>
    <n v="0"/>
    <n v="0"/>
    <n v="2180000"/>
    <n v="3194200"/>
    <s v="USD"/>
    <n v="406460.99999999994"/>
    <n v="1552507"/>
    <s v="1-5 Years"/>
    <n v="359700"/>
    <n v="3194200"/>
    <n v="406460.99999999994"/>
    <n v="1552507"/>
    <n v="0.12999999999999984"/>
    <n v="46760.999999999942"/>
    <n v="2834500"/>
  </r>
  <r>
    <s v="Employee 784"/>
    <x v="0"/>
    <s v="New York"/>
    <s v="United States of America"/>
    <s v="Americas"/>
    <d v="2018-05-07T00:00:00"/>
    <d v="2022-12-01T00:00:00"/>
    <s v="Investments Platform"/>
    <s v="C"/>
    <s v="V"/>
    <s v="USD"/>
    <n v="161865"/>
    <n v="229405.00000000003"/>
    <n v="0"/>
    <n v="0"/>
    <n v="229405.00000000003"/>
    <n v="0"/>
    <n v="0"/>
    <n v="0"/>
    <n v="0"/>
    <n v="0"/>
    <n v="391270"/>
    <s v="USD"/>
    <n v="163483.65"/>
    <n v="558666.35"/>
    <s v="1-5 Years"/>
    <n v="161865"/>
    <n v="391270"/>
    <n v="163483.65"/>
    <n v="558666.35"/>
    <n v="9.9999999999999638E-3"/>
    <n v="1618.6499999999942"/>
    <n v="229405"/>
  </r>
  <r>
    <s v="Employee 785"/>
    <x v="0"/>
    <s v="Edinburgh"/>
    <s v="United Kingdom"/>
    <s v="EMEA"/>
    <d v="2018-04-30T00:00:00"/>
    <d v="2022-12-01T00:00:00"/>
    <s v="Operating Platform"/>
    <s v="M"/>
    <s v="Y"/>
    <s v="GBP"/>
    <n v="69300"/>
    <n v="16460.400000000001"/>
    <n v="0"/>
    <n v="0"/>
    <n v="16460.400000000001"/>
    <n v="0"/>
    <n v="0"/>
    <n v="0"/>
    <n v="0"/>
    <n v="0"/>
    <n v="85760.4"/>
    <s v="GBP"/>
    <n v="71379"/>
    <n v="159712.212"/>
    <s v="1-5 Years"/>
    <n v="92214.045005241918"/>
    <n v="114117.07626648698"/>
    <n v="94980.46635539917"/>
    <n v="212521.05490988077"/>
    <n v="2.999999999999994E-2"/>
    <n v="2079"/>
    <n v="21903.031261245065"/>
  </r>
  <r>
    <s v="Employee 786"/>
    <x v="1"/>
    <s v="Princeton"/>
    <s v="United States of America"/>
    <s v="Americas"/>
    <d v="2018-04-30T00:00:00"/>
    <d v="2022-12-01T00:00:00"/>
    <s v="Regional Platform"/>
    <s v="H"/>
    <s v="J"/>
    <s v="USD"/>
    <n v="83325"/>
    <n v="76076"/>
    <n v="0"/>
    <n v="0"/>
    <n v="76076"/>
    <n v="5617.62"/>
    <n v="0"/>
    <n v="0"/>
    <n v="5617.62"/>
    <n v="0"/>
    <n v="165018.62"/>
    <s v="USD"/>
    <n v="89991"/>
    <n v="262144.08"/>
    <s v="1-5 Years"/>
    <n v="83325"/>
    <n v="165018.62"/>
    <n v="89991"/>
    <n v="262144.08"/>
    <n v="0.08"/>
    <n v="6666"/>
    <n v="81693.62"/>
  </r>
  <r>
    <s v="Employee 787"/>
    <x v="0"/>
    <s v="New York"/>
    <s v="United States of America"/>
    <s v="Americas"/>
    <d v="2018-05-08T00:00:00"/>
    <d v="2022-12-01T00:00:00"/>
    <s v="Investments Platform"/>
    <s v="A"/>
    <s v="A"/>
    <s v="USD"/>
    <n v="248600"/>
    <n v="550275"/>
    <n v="0"/>
    <n v="0"/>
    <n v="550275"/>
    <n v="0"/>
    <n v="0"/>
    <n v="0"/>
    <n v="0"/>
    <n v="0"/>
    <n v="798875"/>
    <s v="USD"/>
    <n v="280918"/>
    <n v="1183646.75"/>
    <s v="1-5 Years"/>
    <n v="248600"/>
    <n v="798875"/>
    <n v="280918"/>
    <n v="1183646.75"/>
    <n v="0.13"/>
    <n v="32318"/>
    <n v="550275"/>
  </r>
  <r>
    <s v="Employee 788"/>
    <x v="4"/>
    <s v="New York"/>
    <s v="United States of America"/>
    <s v="Americas"/>
    <d v="2018-05-07T00:00:00"/>
    <d v="2022-12-01T00:00:00"/>
    <s v="Investments Platform"/>
    <s v="W"/>
    <s v="C"/>
    <s v="USD"/>
    <n v="247170.00000000006"/>
    <n v="1954260"/>
    <n v="112000.00000000001"/>
    <n v="0"/>
    <n v="2066260"/>
    <n v="0"/>
    <n v="0"/>
    <n v="0"/>
    <n v="0"/>
    <n v="321000"/>
    <n v="2634430"/>
    <s v="USD"/>
    <n v="257056.80000000008"/>
    <n v="2546544.0000000005"/>
    <s v="1-5 Years"/>
    <n v="247170.00000000006"/>
    <n v="2634430"/>
    <n v="257056.80000000008"/>
    <n v="2546544.0000000005"/>
    <n v="4.0000000000000063E-2"/>
    <n v="9886.8000000000175"/>
    <n v="2387260"/>
  </r>
  <r>
    <s v="Employee 789"/>
    <x v="3"/>
    <s v="Singapore"/>
    <s v="Singapore"/>
    <s v="Asia-Pacific"/>
    <d v="2018-05-14T00:00:00"/>
    <d v="2022-12-01T00:00:00"/>
    <s v="Client Businesses Platform"/>
    <s v="X"/>
    <s v="T"/>
    <s v="SGD"/>
    <n v="201674.00000000003"/>
    <n v="87318"/>
    <n v="0"/>
    <n v="0"/>
    <n v="87318"/>
    <n v="0"/>
    <n v="0"/>
    <n v="0"/>
    <n v="0"/>
    <n v="0"/>
    <n v="288992"/>
    <s v="SGD"/>
    <n v="203690.74000000002"/>
    <n v="495572.66000000003"/>
    <s v="1-5 Years"/>
    <n v="150789.93607237656"/>
    <n v="216076.86268645554"/>
    <n v="152297.83543310029"/>
    <n v="370535.46674642042"/>
    <n v="9.999999999999799E-3"/>
    <n v="2016.7399999999907"/>
    <n v="65286.926614078984"/>
  </r>
  <r>
    <s v="Employee 79"/>
    <x v="3"/>
    <s v="Princeton"/>
    <s v="United States of America"/>
    <s v="Americas"/>
    <d v="2001-10-29T00:00:00"/>
    <d v="2022-12-01T00:00:00"/>
    <s v="Operating Platform"/>
    <s v="K"/>
    <s v="I"/>
    <s v="USD"/>
    <n v="164780"/>
    <n v="36652"/>
    <n v="0"/>
    <n v="0"/>
    <n v="36652"/>
    <n v="0"/>
    <n v="0"/>
    <n v="0"/>
    <n v="0"/>
    <n v="0"/>
    <n v="201432"/>
    <s v="USD"/>
    <n v="184553.60000000001"/>
    <n v="410157.44"/>
    <s v="&gt;5 Years"/>
    <n v="164780"/>
    <n v="201432"/>
    <n v="184553.60000000001"/>
    <n v="410157.44"/>
    <n v="0.12000000000000004"/>
    <n v="19773.600000000006"/>
    <n v="36652"/>
  </r>
  <r>
    <s v="Employee 790"/>
    <x v="3"/>
    <s v="Wilmington"/>
    <s v="United States of America"/>
    <s v="Americas"/>
    <d v="2018-06-11T00:00:00"/>
    <d v="2022-12-01T00:00:00"/>
    <s v="Operating Platform"/>
    <s v="N"/>
    <s v="Y"/>
    <s v="USD"/>
    <n v="112959.00000000001"/>
    <n v="18565.8"/>
    <n v="0"/>
    <n v="0"/>
    <n v="18565.8"/>
    <n v="0"/>
    <n v="0"/>
    <n v="0"/>
    <n v="0"/>
    <n v="0"/>
    <n v="131524.80000000002"/>
    <s v="USD"/>
    <n v="127643.67"/>
    <n v="276266.69399999996"/>
    <s v="1-5 Years"/>
    <n v="112959.00000000001"/>
    <n v="131524.80000000002"/>
    <n v="127643.67"/>
    <n v="276266.69399999996"/>
    <n v="0.12999999999999984"/>
    <n v="14684.669999999984"/>
    <n v="18565.800000000003"/>
  </r>
  <r>
    <s v="Employee 791"/>
    <x v="0"/>
    <s v="Princeton"/>
    <s v="United States of America"/>
    <s v="Americas"/>
    <d v="2018-06-11T00:00:00"/>
    <d v="2022-12-01T00:00:00"/>
    <s v="Investments Platform"/>
    <s v="N"/>
    <s v="L"/>
    <s v="USD"/>
    <n v="215600.00000000006"/>
    <n v="0"/>
    <n v="1853600.0000000002"/>
    <n v="0"/>
    <n v="1853600.0000000002"/>
    <n v="0"/>
    <n v="0"/>
    <n v="0"/>
    <n v="0"/>
    <n v="0"/>
    <n v="2069200.0000000002"/>
    <s v="USD"/>
    <n v="241472.00000000009"/>
    <n v="482944.00000000017"/>
    <s v="1-5 Years"/>
    <n v="215600.00000000006"/>
    <n v="2069200.0000000002"/>
    <n v="241472.00000000009"/>
    <n v="482944.00000000017"/>
    <n v="0.12000000000000011"/>
    <n v="25872.000000000029"/>
    <n v="1853600.0000000002"/>
  </r>
  <r>
    <s v="Employee 792"/>
    <x v="3"/>
    <s v="Sydney"/>
    <s v="Australia"/>
    <s v="Asia-Pacific"/>
    <d v="2018-05-08T00:00:00"/>
    <d v="2022-12-01T00:00:00"/>
    <s v="Client Businesses Platform"/>
    <s v="B"/>
    <s v="O"/>
    <s v="AUD"/>
    <n v="145024"/>
    <n v="53845.000000000007"/>
    <n v="0"/>
    <n v="0"/>
    <n v="53845.000000000007"/>
    <n v="0"/>
    <n v="0"/>
    <n v="0"/>
    <n v="0"/>
    <n v="0"/>
    <n v="198869"/>
    <s v="AUD"/>
    <n v="163877.12"/>
    <n v="388599.08999999997"/>
    <s v="1-5 Years"/>
    <n v="109732.40960386532"/>
    <n v="150474.22885530043"/>
    <n v="123997.6228523678"/>
    <n v="294033.50145885727"/>
    <n v="0.12999999999999987"/>
    <n v="18853.119999999995"/>
    <n v="40741.81925143511"/>
  </r>
  <r>
    <s v="Employee 793"/>
    <x v="0"/>
    <s v="Princeton"/>
    <s v="United States of America"/>
    <s v="Americas"/>
    <d v="2018-05-28T00:00:00"/>
    <d v="2022-12-01T00:00:00"/>
    <s v="Client Businesses Platform"/>
    <s v="L"/>
    <s v="B"/>
    <s v="USD"/>
    <n v="209028.6"/>
    <n v="48950.000000000007"/>
    <n v="0"/>
    <n v="0"/>
    <n v="48950.000000000007"/>
    <n v="0"/>
    <n v="0"/>
    <n v="0"/>
    <n v="0"/>
    <n v="0"/>
    <n v="257978.6"/>
    <s v="USD"/>
    <n v="221570.31600000002"/>
    <n v="495027.63199999998"/>
    <s v="1-5 Years"/>
    <n v="209028.6"/>
    <n v="257978.6"/>
    <n v="221570.31600000002"/>
    <n v="495027.63199999998"/>
    <n v="6.0000000000000067E-2"/>
    <n v="12541.716000000015"/>
    <n v="48950"/>
  </r>
  <r>
    <s v="Employee 794"/>
    <x v="1"/>
    <s v="Princeton"/>
    <s v="United States of America"/>
    <s v="Americas"/>
    <d v="2018-06-25T00:00:00"/>
    <d v="2022-12-01T00:00:00"/>
    <s v="Regional Platform"/>
    <s v="Q"/>
    <s v="G"/>
    <s v="USD"/>
    <n v="90750.000000000015"/>
    <n v="65340"/>
    <n v="0"/>
    <n v="0"/>
    <n v="65340"/>
    <n v="3532.9"/>
    <n v="0"/>
    <n v="0"/>
    <n v="3532.9"/>
    <n v="0"/>
    <n v="159622.9"/>
    <s v="USD"/>
    <n v="96195.000000000015"/>
    <n v="261650.40000000002"/>
    <s v="1-5 Years"/>
    <n v="90750.000000000015"/>
    <n v="159622.9"/>
    <n v="96195.000000000015"/>
    <n v="261650.40000000002"/>
    <n v="5.9999999999999991E-2"/>
    <n v="5445"/>
    <n v="68872.89999999998"/>
  </r>
  <r>
    <s v="Employee 795"/>
    <x v="0"/>
    <s v="Princeton"/>
    <s v="United States of America"/>
    <s v="Americas"/>
    <d v="2018-05-28T00:00:00"/>
    <d v="2022-12-01T00:00:00"/>
    <s v="Operating Platform"/>
    <s v="Y"/>
    <s v="X"/>
    <s v="USD"/>
    <n v="166650"/>
    <n v="32054"/>
    <n v="0"/>
    <n v="0"/>
    <n v="32054"/>
    <n v="0"/>
    <n v="0"/>
    <n v="0"/>
    <n v="0"/>
    <n v="0"/>
    <n v="198704"/>
    <s v="USD"/>
    <n v="191647.49999999997"/>
    <n v="420157.1"/>
    <s v="1-5 Years"/>
    <n v="166650"/>
    <n v="198704"/>
    <n v="191647.49999999997"/>
    <n v="420157.1"/>
    <n v="0.14999999999999983"/>
    <n v="24997.499999999971"/>
    <n v="32054"/>
  </r>
  <r>
    <s v="Employee 796"/>
    <x v="2"/>
    <s v="Edinburgh"/>
    <s v="United Kingdom"/>
    <s v="EMEA"/>
    <d v="2018-06-18T00:00:00"/>
    <d v="2022-12-01T00:00:00"/>
    <s v="Operating Platform"/>
    <s v="X"/>
    <s v="L"/>
    <s v="GBP"/>
    <n v="28828.800000000007"/>
    <n v="1841.4"/>
    <n v="0"/>
    <n v="0"/>
    <n v="1841.4"/>
    <n v="0"/>
    <n v="0"/>
    <n v="0"/>
    <n v="0"/>
    <n v="0"/>
    <n v="30670.200000000008"/>
    <s v="GBP"/>
    <n v="29981.952000000008"/>
    <n v="61878.960000000021"/>
    <s v="1-5 Years"/>
    <n v="38361.042722180646"/>
    <n v="40811.301632319934"/>
    <n v="39895.484431067875"/>
    <n v="82339.238128680605"/>
    <n v="4.0000000000000077E-2"/>
    <n v="1153.1520000000019"/>
    <n v="2450.2589101392878"/>
  </r>
  <r>
    <s v="Employee 797"/>
    <x v="7"/>
    <s v="New York"/>
    <s v="United States of America"/>
    <s v="Americas"/>
    <d v="2018-05-14T00:00:00"/>
    <d v="2022-12-01T00:00:00"/>
    <s v="Operating Platform"/>
    <s v="R"/>
    <s v="O"/>
    <s v="USD"/>
    <n v="95469.000000000015"/>
    <n v="14850"/>
    <n v="0"/>
    <n v="0"/>
    <n v="14850"/>
    <n v="0"/>
    <n v="14319"/>
    <n v="0"/>
    <n v="14319"/>
    <n v="0"/>
    <n v="124638.00000000001"/>
    <s v="USD"/>
    <n v="108834.66000000003"/>
    <n v="234598.32000000007"/>
    <s v="1-5 Years"/>
    <n v="95469.000000000015"/>
    <n v="124638.00000000001"/>
    <n v="108834.66000000003"/>
    <n v="234598.32000000007"/>
    <n v="0.14000000000000018"/>
    <n v="13365.660000000018"/>
    <n v="29169"/>
  </r>
  <r>
    <s v="Employee 798"/>
    <x v="1"/>
    <s v="Wilmington"/>
    <s v="United States of America"/>
    <s v="Americas"/>
    <d v="2018-05-29T00:00:00"/>
    <d v="2022-12-01T00:00:00"/>
    <s v="Operating Platform"/>
    <s v="A"/>
    <s v="X"/>
    <s v="USD"/>
    <n v="91575.000000000015"/>
    <n v="10279.500000000002"/>
    <n v="0"/>
    <n v="0"/>
    <n v="10279.500000000002"/>
    <n v="0"/>
    <n v="0"/>
    <n v="0"/>
    <n v="0"/>
    <n v="0"/>
    <n v="101854.50000000001"/>
    <s v="USD"/>
    <n v="104395.50000000003"/>
    <n v="220509.63000000006"/>
    <s v="1-5 Years"/>
    <n v="91575.000000000015"/>
    <n v="101854.50000000001"/>
    <n v="104395.50000000003"/>
    <n v="220509.63000000006"/>
    <n v="0.14000000000000012"/>
    <n v="12820.500000000015"/>
    <n v="10279.5"/>
  </r>
  <r>
    <s v="Employee 799"/>
    <x v="3"/>
    <s v="Seattle"/>
    <s v="United States of America"/>
    <s v="Americas"/>
    <d v="2018-05-28T00:00:00"/>
    <d v="2022-12-01T00:00:00"/>
    <s v="Operating Platform"/>
    <s v="Z"/>
    <s v="D"/>
    <s v="USD"/>
    <n v="121176.00000000001"/>
    <n v="10230"/>
    <n v="0"/>
    <n v="0"/>
    <n v="10230"/>
    <n v="0"/>
    <n v="0"/>
    <n v="0"/>
    <n v="0"/>
    <n v="0"/>
    <n v="131406"/>
    <s v="USD"/>
    <n v="123599.52000000002"/>
    <n v="257633.64000000004"/>
    <s v="1-5 Years"/>
    <n v="121176.00000000001"/>
    <n v="131406"/>
    <n v="123599.52000000002"/>
    <n v="257633.64000000004"/>
    <n v="2.0000000000000032E-2"/>
    <n v="2423.5200000000041"/>
    <n v="10229.999999999985"/>
  </r>
  <r>
    <s v="Employee 8"/>
    <x v="0"/>
    <s v="New York"/>
    <s v="United States of America"/>
    <s v="Americas"/>
    <d v="2007-08-01T00:00:00"/>
    <d v="2022-12-01T00:00:00"/>
    <s v="Investments Platform"/>
    <s v="Q"/>
    <s v="D"/>
    <s v="USD"/>
    <n v="225720.00000000006"/>
    <n v="285120"/>
    <n v="0"/>
    <n v="0"/>
    <n v="285120"/>
    <n v="0"/>
    <n v="0"/>
    <n v="0"/>
    <n v="0"/>
    <n v="0"/>
    <n v="510840.00000000006"/>
    <s v="USD"/>
    <n v="246034.80000000008"/>
    <n v="802850.40000000014"/>
    <s v="&gt;5 Years"/>
    <n v="225720.00000000006"/>
    <n v="510840.00000000006"/>
    <n v="246034.80000000008"/>
    <n v="802850.40000000014"/>
    <n v="9.0000000000000052E-2"/>
    <n v="20314.800000000017"/>
    <n v="285120"/>
  </r>
  <r>
    <s v="Employee 80"/>
    <x v="1"/>
    <s v="Tokyo"/>
    <s v="Japan"/>
    <s v="Asia-Pacific"/>
    <d v="2001-11-01T00:00:00"/>
    <d v="2022-12-01T00:00:00"/>
    <s v="Corporate and Risk Platform"/>
    <s v="X"/>
    <s v="T"/>
    <s v="JPY"/>
    <n v="10494000"/>
    <n v="3396250.0000000005"/>
    <n v="0"/>
    <n v="0"/>
    <n v="3396250.0000000005"/>
    <n v="0"/>
    <n v="0"/>
    <n v="0"/>
    <n v="0"/>
    <n v="0"/>
    <n v="13890250"/>
    <s v="JPY"/>
    <n v="12068099.999999998"/>
    <n v="28041887.499999996"/>
    <s v="&gt;5 Years"/>
    <n v="96589.810851856964"/>
    <n v="127849.87804316812"/>
    <n v="111078.2824796355"/>
    <n v="258105.64222927883"/>
    <n v="0.14999999999999988"/>
    <n v="1574099.9999999981"/>
    <n v="31260.067191311158"/>
  </r>
  <r>
    <s v="Employee 800"/>
    <x v="1"/>
    <s v="Wilmington"/>
    <s v="United States of America"/>
    <s v="Americas"/>
    <d v="2018-06-07T00:00:00"/>
    <d v="2022-12-01T00:00:00"/>
    <s v="Operating Platform"/>
    <s v="N"/>
    <s v="M"/>
    <s v="USD"/>
    <n v="84150"/>
    <n v="13860.000000000002"/>
    <n v="0"/>
    <n v="0"/>
    <n v="13860.000000000002"/>
    <n v="0"/>
    <n v="0"/>
    <n v="0"/>
    <n v="0"/>
    <n v="0"/>
    <n v="98010"/>
    <s v="USD"/>
    <n v="91723.5"/>
    <n v="198554.40000000002"/>
    <s v="1-5 Years"/>
    <n v="84150"/>
    <n v="98010"/>
    <n v="91723.5"/>
    <n v="198554.40000000002"/>
    <n v="0.09"/>
    <n v="7573.5"/>
    <n v="13860"/>
  </r>
  <r>
    <s v="Employee 801"/>
    <x v="1"/>
    <s v="Toronto"/>
    <s v="Canada"/>
    <s v="Americas"/>
    <d v="2018-05-31T00:00:00"/>
    <d v="2022-12-01T00:00:00"/>
    <s v="Operating Platform"/>
    <s v="M"/>
    <s v="L"/>
    <s v="CAD"/>
    <n v="91452.900000000009"/>
    <n v="12870.000000000002"/>
    <n v="0"/>
    <n v="0"/>
    <n v="12870.000000000002"/>
    <n v="0"/>
    <n v="187"/>
    <n v="0"/>
    <n v="187"/>
    <n v="0"/>
    <n v="104509.90000000001"/>
    <s v="CAD"/>
    <n v="93281.958000000013"/>
    <n v="199691.31600000002"/>
    <s v="1-5 Years"/>
    <n v="70500.231267345065"/>
    <n v="80565.75701510947"/>
    <n v="71910.23589269197"/>
    <n v="153940.26827012029"/>
    <n v="2.0000000000000046E-2"/>
    <n v="1829.0580000000045"/>
    <n v="10065.525747764405"/>
  </r>
  <r>
    <s v="Employee 802"/>
    <x v="0"/>
    <s v="New York"/>
    <s v="United States of America"/>
    <s v="Americas"/>
    <d v="2018-05-31T00:00:00"/>
    <d v="2022-12-01T00:00:00"/>
    <s v="Investments Platform"/>
    <s v="B"/>
    <s v="M"/>
    <s v="USD"/>
    <n v="233200.00000000003"/>
    <n v="122375"/>
    <n v="189000"/>
    <n v="0"/>
    <n v="311375"/>
    <n v="0"/>
    <n v="0"/>
    <n v="0"/>
    <n v="0"/>
    <n v="0"/>
    <n v="544575"/>
    <s v="USD"/>
    <n v="261184.00000000006"/>
    <n v="659428.00000000023"/>
    <s v="1-5 Years"/>
    <n v="233200.00000000003"/>
    <n v="544575"/>
    <n v="261184.00000000006"/>
    <n v="659428.00000000023"/>
    <n v="0.12000000000000011"/>
    <n v="27984.000000000029"/>
    <n v="311375"/>
  </r>
  <r>
    <s v="Employee 803"/>
    <x v="4"/>
    <s v="New York"/>
    <s v="United States of America"/>
    <s v="Americas"/>
    <d v="2018-05-31T00:00:00"/>
    <d v="2022-12-01T00:00:00"/>
    <s v="Corporate and Risk Platform"/>
    <s v="K"/>
    <s v="I"/>
    <s v="USD"/>
    <n v="246840.00000000003"/>
    <n v="128700"/>
    <n v="0"/>
    <n v="0"/>
    <n v="128700"/>
    <n v="0"/>
    <n v="0"/>
    <n v="0"/>
    <n v="0"/>
    <n v="0"/>
    <n v="375540"/>
    <s v="USD"/>
    <n v="261650.40000000005"/>
    <n v="659722.80000000016"/>
    <s v="1-5 Years"/>
    <n v="246840.00000000003"/>
    <n v="375540"/>
    <n v="261650.40000000005"/>
    <n v="659722.80000000016"/>
    <n v="6.0000000000000088E-2"/>
    <n v="14810.400000000023"/>
    <n v="128699.99999999997"/>
  </r>
  <r>
    <s v="Employee 804"/>
    <x v="4"/>
    <s v="New York"/>
    <s v="United States of America"/>
    <s v="Americas"/>
    <d v="2018-06-07T00:00:00"/>
    <d v="2022-12-01T00:00:00"/>
    <s v="Client Businesses Platform"/>
    <s v="D"/>
    <s v="J"/>
    <s v="USD"/>
    <n v="266200.00000000006"/>
    <n v="429110.00000000006"/>
    <n v="0"/>
    <n v="0"/>
    <n v="429110.00000000006"/>
    <n v="0"/>
    <n v="0"/>
    <n v="0"/>
    <n v="0"/>
    <n v="283550"/>
    <n v="978860.00000000012"/>
    <s v="USD"/>
    <n v="274186.00000000006"/>
    <n v="990355.3"/>
    <s v="1-5 Years"/>
    <n v="266200.00000000006"/>
    <n v="978860.00000000012"/>
    <n v="274186.00000000006"/>
    <n v="990355.3"/>
    <n v="2.9999999999999992E-2"/>
    <n v="7986"/>
    <n v="712660"/>
  </r>
  <r>
    <s v="Employee 805"/>
    <x v="6"/>
    <s v="New York"/>
    <s v="United States of America"/>
    <s v="Americas"/>
    <d v="2018-05-31T00:00:00"/>
    <d v="2022-12-01T00:00:00"/>
    <s v="Corporate and Risk Platform"/>
    <s v="V"/>
    <s v="G"/>
    <s v="USD"/>
    <n v="87187.650000000009"/>
    <n v="10004.500000000002"/>
    <n v="0"/>
    <n v="0"/>
    <n v="10004.500000000002"/>
    <n v="0"/>
    <n v="0"/>
    <n v="0"/>
    <n v="0"/>
    <n v="0"/>
    <n v="97192.150000000009"/>
    <s v="USD"/>
    <n v="92418.909000000014"/>
    <n v="195442.58800000002"/>
    <s v="1-5 Years"/>
    <n v="87187.650000000009"/>
    <n v="97192.150000000009"/>
    <n v="92418.909000000014"/>
    <n v="195442.58800000002"/>
    <n v="6.0000000000000053E-2"/>
    <n v="5231.2590000000055"/>
    <n v="10004.5"/>
  </r>
  <r>
    <s v="Employee 806"/>
    <x v="1"/>
    <s v="Melbourne"/>
    <s v="Australia"/>
    <s v="Asia-Pacific"/>
    <d v="2018-05-31T00:00:00"/>
    <d v="2022-12-01T00:00:00"/>
    <s v="Operating Platform"/>
    <s v="N"/>
    <s v="G"/>
    <s v="AUD"/>
    <n v="92789.95"/>
    <n v="10510.500000000002"/>
    <n v="0"/>
    <n v="0"/>
    <n v="10510.500000000002"/>
    <n v="0"/>
    <n v="0"/>
    <n v="0"/>
    <n v="0"/>
    <n v="0"/>
    <n v="103300.45"/>
    <s v="AUD"/>
    <n v="93717.849499999997"/>
    <n v="198051.304"/>
    <s v="1-5 Years"/>
    <n v="70209.515669973131"/>
    <n v="78162.285495253265"/>
    <n v="70911.610826672855"/>
    <n v="149855.51917687865"/>
    <n v="9.9999999999999048E-3"/>
    <n v="927.89949999999953"/>
    <n v="7952.7698252801347"/>
  </r>
  <r>
    <s v="Employee 807"/>
    <x v="3"/>
    <s v="Edinburgh"/>
    <s v="United Kingdom"/>
    <s v="EMEA"/>
    <d v="2018-06-07T00:00:00"/>
    <d v="2022-12-01T00:00:00"/>
    <s v="Operating Platform"/>
    <s v="W"/>
    <s v="I"/>
    <s v="GBP"/>
    <n v="71099.600000000006"/>
    <n v="5808.0000000000009"/>
    <n v="0"/>
    <n v="0"/>
    <n v="5808.0000000000009"/>
    <n v="0"/>
    <n v="0"/>
    <n v="0"/>
    <n v="0"/>
    <n v="0"/>
    <n v="76907.600000000006"/>
    <s v="GBP"/>
    <n v="81053.544000000009"/>
    <n v="168728.20800000001"/>
    <s v="1-5 Years"/>
    <n v="94608.682745378042"/>
    <n v="102337.09794581737"/>
    <n v="107853.89832973098"/>
    <n v="224518.18998796277"/>
    <n v="0.14000000000000007"/>
    <n v="9953.9440000000031"/>
    <n v="7728.4152004393254"/>
  </r>
  <r>
    <s v="Employee 808"/>
    <x v="0"/>
    <s v="London"/>
    <s v="United Kingdom"/>
    <s v="EMEA"/>
    <d v="2018-06-18T00:00:00"/>
    <d v="2022-12-01T00:00:00"/>
    <s v="ETF and Index Investments Platform"/>
    <s v="X"/>
    <s v="A"/>
    <s v="GBP"/>
    <n v="137280"/>
    <n v="180180.00000000003"/>
    <n v="0"/>
    <n v="0"/>
    <n v="180180.00000000003"/>
    <n v="0"/>
    <n v="0"/>
    <n v="0"/>
    <n v="0"/>
    <n v="0"/>
    <n v="317460"/>
    <s v="GBP"/>
    <n v="148262.40000000002"/>
    <n v="491119.20000000007"/>
    <s v="1-5 Years"/>
    <n v="182671.632010384"/>
    <n v="422428.14902401296"/>
    <n v="197285.36257121473"/>
    <n v="653507.76351714879"/>
    <n v="8.0000000000000085E-2"/>
    <n v="10982.400000000023"/>
    <n v="239756.51701362897"/>
  </r>
  <r>
    <s v="Employee 809"/>
    <x v="0"/>
    <s v="New York"/>
    <s v="United States of America"/>
    <s v="Americas"/>
    <d v="2018-05-31T00:00:00"/>
    <d v="2022-12-01T00:00:00"/>
    <s v="Investments Platform"/>
    <s v="N"/>
    <s v="B"/>
    <s v="USD"/>
    <n v="203940.00000000003"/>
    <n v="381425.00000000006"/>
    <n v="0"/>
    <n v="0"/>
    <n v="381425.00000000006"/>
    <n v="0"/>
    <n v="0"/>
    <n v="0"/>
    <n v="0"/>
    <n v="0"/>
    <n v="585365.00000000012"/>
    <s v="USD"/>
    <n v="208018.80000000005"/>
    <n v="805091.10000000021"/>
    <s v="1-5 Years"/>
    <n v="203940.00000000003"/>
    <n v="585365.00000000012"/>
    <n v="208018.80000000005"/>
    <n v="805091.10000000021"/>
    <n v="2.0000000000000084E-2"/>
    <n v="4078.8000000000175"/>
    <n v="381425.00000000012"/>
  </r>
  <r>
    <s v="Employee 81"/>
    <x v="3"/>
    <s v="London"/>
    <s v="United Kingdom"/>
    <s v="EMEA"/>
    <d v="2002-09-23T00:00:00"/>
    <d v="2022-12-01T00:00:00"/>
    <s v="Client Businesses Platform"/>
    <s v="I"/>
    <s v="S"/>
    <s v="GBP"/>
    <n v="106522.68000000002"/>
    <n v="17248"/>
    <n v="0"/>
    <n v="0"/>
    <n v="17248"/>
    <n v="0"/>
    <n v="0"/>
    <n v="0"/>
    <n v="0"/>
    <n v="0"/>
    <n v="123770.68000000002"/>
    <s v="GBP"/>
    <n v="120370.62840000002"/>
    <n v="260231.49680000002"/>
    <s v="&gt;5 Years"/>
    <n v="141744.4041500575"/>
    <n v="164695.45535136215"/>
    <n v="160171.17668956498"/>
    <n v="346277.04123660416"/>
    <n v="0.13000000000000006"/>
    <n v="13847.948399999994"/>
    <n v="22951.051201304654"/>
  </r>
  <r>
    <s v="Employee 810"/>
    <x v="3"/>
    <s v="New York"/>
    <s v="United States of America"/>
    <s v="Americas"/>
    <d v="2018-06-07T00:00:00"/>
    <d v="2022-12-01T00:00:00"/>
    <s v="Operating Platform"/>
    <s v="F"/>
    <s v="N"/>
    <s v="USD"/>
    <n v="156728"/>
    <n v="39710"/>
    <n v="0"/>
    <n v="0"/>
    <n v="39710"/>
    <n v="0"/>
    <n v="0"/>
    <n v="0"/>
    <n v="0"/>
    <n v="0"/>
    <n v="196438"/>
    <s v="USD"/>
    <n v="161429.84"/>
    <n v="363760.98"/>
    <s v="1-5 Years"/>
    <n v="156728"/>
    <n v="196438"/>
    <n v="161429.84"/>
    <n v="363760.98"/>
    <n v="2.9999999999999978E-2"/>
    <n v="4701.8399999999965"/>
    <n v="39710"/>
  </r>
  <r>
    <s v="Employee 811"/>
    <x v="3"/>
    <s v="New York"/>
    <s v="United States of America"/>
    <s v="Americas"/>
    <d v="2018-05-31T00:00:00"/>
    <d v="2022-12-01T00:00:00"/>
    <s v="Operating Platform"/>
    <s v="A"/>
    <s v="B"/>
    <s v="USD"/>
    <n v="166650"/>
    <n v="36366"/>
    <n v="0"/>
    <n v="0"/>
    <n v="36366"/>
    <n v="0"/>
    <n v="0"/>
    <n v="0"/>
    <n v="0"/>
    <n v="0"/>
    <n v="203016"/>
    <s v="USD"/>
    <n v="181648.5"/>
    <n v="402935.94"/>
    <s v="1-5 Years"/>
    <n v="166650"/>
    <n v="203016"/>
    <n v="181648.5"/>
    <n v="402935.94"/>
    <n v="0.09"/>
    <n v="14998.5"/>
    <n v="36366"/>
  </r>
  <r>
    <s v="Employee 812"/>
    <x v="1"/>
    <s v="Seattle"/>
    <s v="United States of America"/>
    <s v="Americas"/>
    <d v="2018-05-31T00:00:00"/>
    <d v="2022-12-01T00:00:00"/>
    <s v="Corporate and Risk Platform"/>
    <s v="P"/>
    <s v="Y"/>
    <s v="USD"/>
    <n v="83173.86"/>
    <n v="7392.0000000000009"/>
    <n v="0"/>
    <n v="0"/>
    <n v="7392.0000000000009"/>
    <n v="0"/>
    <n v="0"/>
    <n v="0"/>
    <n v="0"/>
    <n v="0"/>
    <n v="90565.86"/>
    <s v="USD"/>
    <n v="93986.46179999999"/>
    <n v="196325.8836"/>
    <s v="1-5 Years"/>
    <n v="83173.86"/>
    <n v="90565.86"/>
    <n v="93986.46179999999"/>
    <n v="196325.8836"/>
    <n v="0.12999999999999987"/>
    <n v="10812.601799999989"/>
    <n v="7392"/>
  </r>
  <r>
    <s v="Employee 813"/>
    <x v="3"/>
    <s v="Princeton"/>
    <s v="United States of America"/>
    <s v="Americas"/>
    <d v="2018-06-07T00:00:00"/>
    <d v="2022-12-01T00:00:00"/>
    <s v="Investments Platform"/>
    <s v="V"/>
    <s v="R"/>
    <s v="USD"/>
    <n v="177100"/>
    <n v="169239.40000000002"/>
    <n v="0"/>
    <n v="0"/>
    <n v="169239.40000000002"/>
    <n v="0"/>
    <n v="0"/>
    <n v="0"/>
    <n v="0"/>
    <n v="0"/>
    <n v="346339.4"/>
    <s v="USD"/>
    <n v="182413"/>
    <n v="539142.58200000005"/>
    <s v="1-5 Years"/>
    <n v="177100"/>
    <n v="346339.4"/>
    <n v="182413"/>
    <n v="539142.58200000005"/>
    <n v="0.03"/>
    <n v="5313"/>
    <n v="169239.40000000002"/>
  </r>
  <r>
    <s v="Employee 814"/>
    <x v="3"/>
    <s v="Princeton"/>
    <s v="United States of America"/>
    <s v="Americas"/>
    <d v="2018-05-31T00:00:00"/>
    <d v="2022-12-01T00:00:00"/>
    <s v="Investments Platform"/>
    <s v="E"/>
    <s v="I"/>
    <s v="USD"/>
    <n v="153010"/>
    <n v="145200"/>
    <n v="0"/>
    <n v="0"/>
    <n v="145200"/>
    <n v="0"/>
    <n v="0"/>
    <n v="0"/>
    <n v="0"/>
    <n v="0"/>
    <n v="298210"/>
    <s v="USD"/>
    <n v="154540.1"/>
    <n v="455732.20000000007"/>
    <s v="1-5 Years"/>
    <n v="153010"/>
    <n v="298210"/>
    <n v="154540.1"/>
    <n v="455732.20000000007"/>
    <n v="1.0000000000000038E-2"/>
    <n v="1530.1000000000058"/>
    <n v="145200"/>
  </r>
  <r>
    <s v="Employee 815"/>
    <x v="0"/>
    <s v="New York"/>
    <s v="United States of America"/>
    <s v="Americas"/>
    <d v="2018-05-31T00:00:00"/>
    <d v="2022-12-01T00:00:00"/>
    <s v="Corporate and Risk Platform"/>
    <s v="F"/>
    <s v="T"/>
    <s v="USD"/>
    <n v="221375.00000000003"/>
    <n v="170170.00000000003"/>
    <n v="0"/>
    <n v="0"/>
    <n v="170170.00000000003"/>
    <n v="0"/>
    <n v="0"/>
    <n v="0"/>
    <n v="0"/>
    <n v="0"/>
    <n v="391545.00000000006"/>
    <s v="USD"/>
    <n v="250153.75"/>
    <n v="692599.60000000009"/>
    <s v="1-5 Years"/>
    <n v="221375.00000000003"/>
    <n v="391545.00000000006"/>
    <n v="250153.75"/>
    <n v="692599.60000000009"/>
    <n v="0.12999999999999984"/>
    <n v="28778.749999999971"/>
    <n v="170170.00000000003"/>
  </r>
  <r>
    <s v="Employee 816"/>
    <x v="4"/>
    <s v="New York"/>
    <s v="United States of America"/>
    <s v="Americas"/>
    <d v="2018-05-31T00:00:00"/>
    <d v="2022-12-01T00:00:00"/>
    <s v="Corporate and Risk Platform"/>
    <s v="D"/>
    <s v="K"/>
    <s v="USD"/>
    <n v="333300"/>
    <n v="188760.00000000003"/>
    <n v="0"/>
    <n v="0"/>
    <n v="188760.00000000003"/>
    <n v="0"/>
    <n v="0"/>
    <n v="0"/>
    <n v="0"/>
    <n v="0"/>
    <n v="522060"/>
    <s v="USD"/>
    <n v="366630.00000000006"/>
    <n v="940896.00000000023"/>
    <s v="1-5 Years"/>
    <n v="333300"/>
    <n v="522060"/>
    <n v="366630.00000000006"/>
    <n v="940896.00000000023"/>
    <n v="0.10000000000000017"/>
    <n v="33330.000000000058"/>
    <n v="188760"/>
  </r>
  <r>
    <s v="Employee 817"/>
    <x v="0"/>
    <s v="New York"/>
    <s v="United States of America"/>
    <s v="Americas"/>
    <d v="2018-05-31T00:00:00"/>
    <d v="2022-12-01T00:00:00"/>
    <s v="Client Businesses Platform"/>
    <s v="P"/>
    <s v="V"/>
    <s v="USD"/>
    <n v="183315.00000000003"/>
    <n v="374880.00000000006"/>
    <n v="0"/>
    <n v="0"/>
    <n v="374880.00000000006"/>
    <n v="0"/>
    <n v="0"/>
    <n v="0"/>
    <n v="0"/>
    <n v="0"/>
    <n v="558195.00000000012"/>
    <s v="USD"/>
    <n v="186981.30000000005"/>
    <n v="756340.20000000019"/>
    <s v="1-5 Years"/>
    <n v="183315.00000000003"/>
    <n v="558195.00000000012"/>
    <n v="186981.30000000005"/>
    <n v="756340.20000000019"/>
    <n v="2.0000000000000091E-2"/>
    <n v="3666.3000000000175"/>
    <n v="374880.00000000012"/>
  </r>
  <r>
    <s v="Employee 818"/>
    <x v="4"/>
    <s v="New York"/>
    <s v="United States of America"/>
    <s v="Americas"/>
    <d v="2018-06-18T00:00:00"/>
    <d v="2022-12-01T00:00:00"/>
    <s v="Investments Platform"/>
    <s v="S"/>
    <s v="W"/>
    <s v="USD"/>
    <n v="233310.00000000003"/>
    <n v="560175"/>
    <n v="0"/>
    <n v="0"/>
    <n v="560175"/>
    <n v="0"/>
    <n v="0"/>
    <n v="0"/>
    <n v="0"/>
    <n v="0"/>
    <n v="793485"/>
    <s v="USD"/>
    <n v="242642.40000000005"/>
    <n v="1067866.8000000003"/>
    <s v="1-5 Years"/>
    <n v="233310.00000000003"/>
    <n v="793485"/>
    <n v="242642.40000000005"/>
    <n v="1067866.8000000003"/>
    <n v="4.0000000000000098E-2"/>
    <n v="9332.4000000000233"/>
    <n v="560175"/>
  </r>
  <r>
    <s v="Employee 819"/>
    <x v="0"/>
    <s v="New York"/>
    <s v="United States of America"/>
    <s v="Americas"/>
    <d v="2018-05-31T00:00:00"/>
    <d v="2022-12-01T00:00:00"/>
    <s v="Investments Platform"/>
    <s v="O"/>
    <s v="C"/>
    <s v="USD"/>
    <n v="199980.00000000003"/>
    <n v="252450"/>
    <n v="0"/>
    <n v="0"/>
    <n v="252450"/>
    <n v="0"/>
    <n v="0"/>
    <n v="0"/>
    <n v="0"/>
    <n v="0"/>
    <n v="452430"/>
    <s v="USD"/>
    <n v="221977.80000000005"/>
    <n v="724175.10000000009"/>
    <s v="1-5 Years"/>
    <n v="199980.00000000003"/>
    <n v="452430"/>
    <n v="221977.80000000005"/>
    <n v="724175.10000000009"/>
    <n v="0.11000000000000007"/>
    <n v="21997.800000000017"/>
    <n v="252449.99999999997"/>
  </r>
  <r>
    <s v="Employee 82"/>
    <x v="3"/>
    <s v="Wilmington"/>
    <s v="United States of America"/>
    <s v="Americas"/>
    <d v="2002-10-07T00:00:00"/>
    <d v="2022-12-01T00:00:00"/>
    <s v="Operating Platform"/>
    <s v="S"/>
    <s v="M"/>
    <s v="USD"/>
    <n v="133320"/>
    <n v="26950.000000000004"/>
    <n v="0"/>
    <n v="0"/>
    <n v="26950.000000000004"/>
    <n v="0"/>
    <n v="0"/>
    <n v="0"/>
    <n v="0"/>
    <n v="0"/>
    <n v="160270"/>
    <s v="USD"/>
    <n v="149318.40000000002"/>
    <n v="328820.80000000005"/>
    <s v="&gt;5 Years"/>
    <n v="133320"/>
    <n v="160270"/>
    <n v="149318.40000000002"/>
    <n v="328820.80000000005"/>
    <n v="0.12000000000000018"/>
    <n v="15998.400000000023"/>
    <n v="26950"/>
  </r>
  <r>
    <s v="Employee 820"/>
    <x v="3"/>
    <s v="Seattle"/>
    <s v="United States of America"/>
    <s v="Americas"/>
    <d v="2018-05-31T00:00:00"/>
    <d v="2022-12-01T00:00:00"/>
    <s v="Client Businesses Platform"/>
    <s v="M"/>
    <s v="A"/>
    <s v="USD"/>
    <n v="116127.00000000001"/>
    <n v="26488.000000000004"/>
    <n v="0"/>
    <n v="0"/>
    <n v="26488.000000000004"/>
    <n v="0"/>
    <n v="0"/>
    <n v="0"/>
    <n v="0"/>
    <n v="0"/>
    <n v="142615.00000000003"/>
    <s v="USD"/>
    <n v="126578.43000000002"/>
    <n v="282028.78000000003"/>
    <s v="1-5 Years"/>
    <n v="116127.00000000001"/>
    <n v="142615.00000000003"/>
    <n v="126578.43000000002"/>
    <n v="282028.78000000003"/>
    <n v="9.0000000000000052E-2"/>
    <n v="10451.430000000008"/>
    <n v="26488.000000000015"/>
  </r>
  <r>
    <s v="Employee 821"/>
    <x v="1"/>
    <s v="Princeton"/>
    <s v="United States of America"/>
    <s v="Americas"/>
    <d v="2018-05-31T00:00:00"/>
    <d v="2022-12-01T00:00:00"/>
    <s v="Operating Platform"/>
    <s v="V"/>
    <s v="C"/>
    <s v="USD"/>
    <n v="84656"/>
    <n v="6402.0000000000009"/>
    <n v="0"/>
    <n v="0"/>
    <n v="6402.0000000000009"/>
    <n v="0"/>
    <n v="0"/>
    <n v="0"/>
    <n v="0"/>
    <n v="0"/>
    <n v="91058"/>
    <s v="USD"/>
    <n v="97354.4"/>
    <n v="202071.09999999998"/>
    <s v="1-5 Years"/>
    <n v="84656"/>
    <n v="91058"/>
    <n v="97354.4"/>
    <n v="202071.09999999998"/>
    <n v="0.14999999999999994"/>
    <n v="12698.399999999994"/>
    <n v="6402"/>
  </r>
  <r>
    <s v="Employee 822"/>
    <x v="3"/>
    <s v="San Francisco"/>
    <s v="United States of America"/>
    <s v="Americas"/>
    <d v="2018-05-31T00:00:00"/>
    <d v="2022-12-01T00:00:00"/>
    <s v="Client Businesses Platform"/>
    <s v="O"/>
    <s v="O"/>
    <s v="USD"/>
    <n v="155172.6"/>
    <n v="35156"/>
    <n v="0"/>
    <n v="0"/>
    <n v="35156"/>
    <n v="0"/>
    <n v="0"/>
    <n v="0"/>
    <n v="0"/>
    <n v="0"/>
    <n v="190328.6"/>
    <s v="USD"/>
    <n v="167586.40800000002"/>
    <n v="373141.29600000009"/>
    <s v="1-5 Years"/>
    <n v="155172.6"/>
    <n v="190328.6"/>
    <n v="167586.40800000002"/>
    <n v="373141.29600000009"/>
    <n v="8.0000000000000127E-2"/>
    <n v="12413.808000000019"/>
    <n v="35156"/>
  </r>
  <r>
    <s v="Employee 823"/>
    <x v="3"/>
    <s v="New York"/>
    <s v="United States of America"/>
    <s v="Americas"/>
    <d v="2018-05-31T00:00:00"/>
    <d v="2022-12-01T00:00:00"/>
    <s v="Operating Platform"/>
    <s v="Y"/>
    <s v="L"/>
    <s v="USD"/>
    <n v="205562.49999999997"/>
    <n v="45936.000000000007"/>
    <n v="0"/>
    <n v="0"/>
    <n v="45936.000000000007"/>
    <n v="0"/>
    <n v="0"/>
    <n v="0"/>
    <n v="0"/>
    <n v="0"/>
    <n v="251498.49999999997"/>
    <s v="USD"/>
    <n v="228174.375"/>
    <n v="507337.71"/>
    <s v="1-5 Years"/>
    <n v="205562.49999999997"/>
    <n v="251498.49999999997"/>
    <n v="228174.375"/>
    <n v="507337.71"/>
    <n v="0.11000000000000015"/>
    <n v="22611.875000000029"/>
    <n v="45936"/>
  </r>
  <r>
    <s v="Employee 824"/>
    <x v="3"/>
    <s v="London"/>
    <s v="United Kingdom"/>
    <s v="EMEA"/>
    <d v="2018-05-31T00:00:00"/>
    <d v="2022-12-01T00:00:00"/>
    <s v="Operating Platform"/>
    <s v="F"/>
    <s v="P"/>
    <s v="GBP"/>
    <n v="86240.000000000015"/>
    <n v="11704.000000000002"/>
    <n v="0"/>
    <n v="0"/>
    <n v="11704.000000000002"/>
    <n v="0"/>
    <n v="0"/>
    <n v="0"/>
    <n v="0"/>
    <n v="0"/>
    <n v="97944.000000000015"/>
    <s v="GBP"/>
    <n v="87102.400000000009"/>
    <n v="186025.84000000003"/>
    <s v="1-5 Years"/>
    <n v="114755.2560065233"/>
    <n v="130329.1836074086"/>
    <n v="115902.80856658852"/>
    <n v="247535.28401007119"/>
    <n v="9.9999999999998701E-3"/>
    <n v="862.39999999999418"/>
    <n v="15573.927600885305"/>
  </r>
  <r>
    <s v="Employee 825"/>
    <x v="4"/>
    <s v="New York"/>
    <s v="United States of America"/>
    <s v="Americas"/>
    <d v="2018-05-31T00:00:00"/>
    <d v="2022-12-01T00:00:00"/>
    <s v="Investments Platform"/>
    <s v="S"/>
    <s v="I"/>
    <s v="USD"/>
    <n v="258720.00000000006"/>
    <n v="531300"/>
    <n v="0"/>
    <n v="0"/>
    <n v="531300"/>
    <n v="0"/>
    <n v="0"/>
    <n v="0"/>
    <n v="0"/>
    <n v="0"/>
    <n v="790020"/>
    <s v="USD"/>
    <n v="287179.20000000007"/>
    <n v="1164101.4000000001"/>
    <s v="1-5 Years"/>
    <n v="258720.00000000006"/>
    <n v="790020"/>
    <n v="287179.20000000007"/>
    <n v="1164101.4000000001"/>
    <n v="0.11000000000000001"/>
    <n v="28459.200000000012"/>
    <n v="531300"/>
  </r>
  <r>
    <s v="Employee 826"/>
    <x v="0"/>
    <s v="Chicago"/>
    <s v="United States of America"/>
    <s v="Americas"/>
    <d v="2018-05-31T00:00:00"/>
    <d v="2022-12-01T00:00:00"/>
    <s v="Investments Platform"/>
    <s v="A"/>
    <s v="V"/>
    <s v="USD"/>
    <n v="211247.85"/>
    <n v="121643.5"/>
    <n v="0"/>
    <n v="0"/>
    <n v="121643.5"/>
    <n v="0"/>
    <n v="0"/>
    <n v="0"/>
    <n v="0"/>
    <n v="0"/>
    <n v="332891.34999999998"/>
    <s v="USD"/>
    <n v="242935.0275"/>
    <n v="625760.08000000007"/>
    <s v="1-5 Years"/>
    <n v="211247.85"/>
    <n v="332891.34999999998"/>
    <n v="242935.0275"/>
    <n v="625760.08000000007"/>
    <n v="0.14999999999999994"/>
    <n v="31687.177499999991"/>
    <n v="121643.49999999997"/>
  </r>
  <r>
    <s v="Employee 827"/>
    <x v="3"/>
    <s v="Seattle"/>
    <s v="United States of America"/>
    <s v="Americas"/>
    <d v="2018-05-29T00:00:00"/>
    <d v="2022-12-01T00:00:00"/>
    <s v="Operating Platform"/>
    <s v="W"/>
    <s v="K"/>
    <s v="USD"/>
    <n v="119185.00000000003"/>
    <n v="14663"/>
    <n v="0"/>
    <n v="0"/>
    <n v="14663"/>
    <n v="0"/>
    <n v="0"/>
    <n v="0"/>
    <n v="0"/>
    <n v="0"/>
    <n v="133848.00000000003"/>
    <s v="USD"/>
    <n v="121568.70000000003"/>
    <n v="258093.66000000003"/>
    <s v="1-5 Years"/>
    <n v="119185.00000000003"/>
    <n v="133848.00000000003"/>
    <n v="121568.70000000003"/>
    <n v="258093.66000000003"/>
    <n v="1.9999999999999969E-2"/>
    <n v="2383.6999999999971"/>
    <n v="14663"/>
  </r>
  <r>
    <s v="Employee 828"/>
    <x v="3"/>
    <s v="Wilmington"/>
    <s v="United States of America"/>
    <s v="Americas"/>
    <d v="2018-05-29T00:00:00"/>
    <d v="2022-12-01T00:00:00"/>
    <s v="Operating Platform"/>
    <s v="M"/>
    <s v="D"/>
    <s v="USD"/>
    <n v="131890.00000000003"/>
    <n v="35805"/>
    <n v="0"/>
    <n v="0"/>
    <n v="35805"/>
    <n v="0"/>
    <n v="0"/>
    <n v="0"/>
    <n v="0"/>
    <n v="0"/>
    <n v="167695.00000000003"/>
    <s v="USD"/>
    <n v="133208.90000000002"/>
    <n v="302580.85000000009"/>
    <s v="1-5 Years"/>
    <n v="131890.00000000003"/>
    <n v="167695.00000000003"/>
    <n v="133208.90000000002"/>
    <n v="302580.85000000009"/>
    <n v="9.9999999999999534E-3"/>
    <n v="1318.8999999999942"/>
    <n v="35805"/>
  </r>
  <r>
    <s v="Employee 829"/>
    <x v="3"/>
    <s v="New York"/>
    <s v="United States of America"/>
    <s v="Americas"/>
    <d v="2018-05-28T00:00:00"/>
    <d v="2022-12-01T00:00:00"/>
    <s v="Operating Platform"/>
    <s v="L"/>
    <s v="Q"/>
    <s v="USD"/>
    <n v="134640"/>
    <n v="43743.700000000012"/>
    <n v="0"/>
    <n v="0"/>
    <n v="43743.700000000012"/>
    <n v="0"/>
    <n v="0"/>
    <n v="0"/>
    <n v="0"/>
    <n v="0"/>
    <n v="178383.7"/>
    <s v="USD"/>
    <n v="153489.60000000001"/>
    <n v="356847.01800000004"/>
    <s v="1-5 Years"/>
    <n v="134640"/>
    <n v="178383.7"/>
    <n v="153489.60000000001"/>
    <n v="356847.01800000004"/>
    <n v="0.14000000000000004"/>
    <n v="18849.600000000006"/>
    <n v="43743.700000000012"/>
  </r>
  <r>
    <s v="Employee 83"/>
    <x v="3"/>
    <s v="Mumbai"/>
    <s v="India"/>
    <s v="Asia-Pacific"/>
    <d v="2002-07-01T00:00:00"/>
    <d v="2022-12-01T00:00:00"/>
    <s v="Operating Platform"/>
    <s v="D"/>
    <s v="B"/>
    <s v="INR"/>
    <n v="3164524.0000000005"/>
    <n v="531300"/>
    <n v="0"/>
    <n v="0"/>
    <n v="531300"/>
    <n v="0"/>
    <n v="0"/>
    <n v="700"/>
    <n v="700"/>
    <n v="0"/>
    <n v="3696524.0000000005"/>
    <s v="INR"/>
    <n v="3322750.2000000007"/>
    <n v="7203365.4000000013"/>
    <s v="&gt;5 Years"/>
    <n v="46893.994739376882"/>
    <n v="54777.520097803143"/>
    <n v="49238.694476345729"/>
    <n v="106744.19886637278"/>
    <n v="5.0000000000000065E-2"/>
    <n v="158226.20000000019"/>
    <n v="7883.5253584262609"/>
  </r>
  <r>
    <s v="Employee 830"/>
    <x v="3"/>
    <s v="London"/>
    <s v="United Kingdom"/>
    <s v="EMEA"/>
    <d v="2018-05-28T00:00:00"/>
    <d v="2022-12-01T00:00:00"/>
    <s v="Corporate and Risk Platform"/>
    <s v="L"/>
    <s v="F"/>
    <s v="GBP"/>
    <n v="83019.199999999997"/>
    <n v="30689.999999999996"/>
    <n v="0"/>
    <n v="0"/>
    <n v="30689.999999999996"/>
    <n v="0"/>
    <n v="0"/>
    <n v="0"/>
    <n v="0"/>
    <n v="0"/>
    <n v="113709.2"/>
    <s v="GBP"/>
    <n v="83849.391999999993"/>
    <n v="198695.68399999998"/>
    <s v="1-5 Years"/>
    <n v="110469.49848627964"/>
    <n v="151307.14698860107"/>
    <n v="111574.19347114244"/>
    <n v="264394.41192962951"/>
    <n v="1.0000000000000024E-2"/>
    <n v="830.19199999999546"/>
    <n v="40837.648502321434"/>
  </r>
  <r>
    <s v="Employee 831"/>
    <x v="4"/>
    <s v="New York"/>
    <s v="United States of America"/>
    <s v="Americas"/>
    <d v="2018-05-29T00:00:00"/>
    <d v="2022-12-01T00:00:00"/>
    <s v="Investments Platform"/>
    <s v="P"/>
    <s v="J"/>
    <s v="USD"/>
    <n v="254100.00000000006"/>
    <n v="2469060"/>
    <n v="121200"/>
    <n v="0"/>
    <n v="2590260"/>
    <n v="0"/>
    <n v="0"/>
    <n v="0"/>
    <n v="0"/>
    <n v="454750"/>
    <n v="3299110"/>
    <s v="USD"/>
    <n v="264264.00000000006"/>
    <n v="3096350.4"/>
    <s v="1-5 Years"/>
    <n v="254100.00000000006"/>
    <n v="3299110"/>
    <n v="264264.00000000006"/>
    <n v="3096350.4"/>
    <n v="3.9999999999999994E-2"/>
    <n v="10164"/>
    <n v="3045010"/>
  </r>
  <r>
    <s v="Employee 832"/>
    <x v="4"/>
    <s v="New York"/>
    <s v="United States of America"/>
    <s v="Americas"/>
    <d v="2018-06-04T00:00:00"/>
    <d v="2022-12-01T00:00:00"/>
    <s v="Regional Platform"/>
    <s v="S"/>
    <s v="O"/>
    <s v="USD"/>
    <n v="278300"/>
    <n v="265980"/>
    <n v="0"/>
    <n v="0"/>
    <n v="265980"/>
    <n v="0"/>
    <n v="0"/>
    <n v="0"/>
    <n v="0"/>
    <n v="0"/>
    <n v="544280"/>
    <s v="USD"/>
    <n v="289432"/>
    <n v="855483.2"/>
    <s v="1-5 Years"/>
    <n v="278300"/>
    <n v="544280"/>
    <n v="289432"/>
    <n v="855483.2"/>
    <n v="0.04"/>
    <n v="11132"/>
    <n v="265980"/>
  </r>
  <r>
    <s v="Employee 833"/>
    <x v="6"/>
    <s v="San Francisco"/>
    <s v="United States of America"/>
    <s v="Americas"/>
    <d v="2018-07-09T00:00:00"/>
    <d v="2022-12-01T00:00:00"/>
    <s v="Client Businesses Platform"/>
    <s v="J"/>
    <s v="K"/>
    <s v="USD"/>
    <n v="93610"/>
    <n v="7161"/>
    <n v="0"/>
    <n v="0"/>
    <n v="7161"/>
    <n v="0"/>
    <n v="196"/>
    <n v="0"/>
    <n v="196"/>
    <n v="0"/>
    <n v="100967"/>
    <s v="USD"/>
    <n v="100162.70000000001"/>
    <n v="207987.67000000004"/>
    <s v="1-5 Years"/>
    <n v="93610"/>
    <n v="100967"/>
    <n v="100162.70000000001"/>
    <n v="207987.67000000004"/>
    <n v="7.0000000000000118E-2"/>
    <n v="6552.7000000000116"/>
    <n v="7357"/>
  </r>
  <r>
    <s v="Employee 834"/>
    <x v="8"/>
    <s v="San Francisco"/>
    <s v="United States of America"/>
    <s v="Americas"/>
    <d v="2018-06-04T00:00:00"/>
    <d v="2022-12-01T00:00:00"/>
    <s v="Client Businesses Platform"/>
    <s v="E"/>
    <s v="X"/>
    <s v="USD"/>
    <n v="168514.5"/>
    <n v="74596.5"/>
    <n v="0"/>
    <n v="0"/>
    <n v="74596.5"/>
    <n v="0"/>
    <n v="0"/>
    <n v="0"/>
    <n v="0"/>
    <n v="0"/>
    <n v="243111"/>
    <s v="USD"/>
    <n v="193791.67499999999"/>
    <n v="473369.32500000001"/>
    <s v="1-5 Years"/>
    <n v="168514.5"/>
    <n v="243111"/>
    <n v="193791.67499999999"/>
    <n v="473369.32500000001"/>
    <n v="0.14999999999999994"/>
    <n v="25277.174999999988"/>
    <n v="74596.5"/>
  </r>
  <r>
    <s v="Employee 835"/>
    <x v="3"/>
    <s v="New York"/>
    <s v="United States of America"/>
    <s v="Americas"/>
    <d v="2018-06-04T00:00:00"/>
    <d v="2022-12-01T00:00:00"/>
    <s v="Regional Platform"/>
    <s v="F"/>
    <s v="F"/>
    <s v="USD"/>
    <n v="145079"/>
    <n v="65076"/>
    <n v="0"/>
    <n v="0"/>
    <n v="65076"/>
    <n v="0"/>
    <n v="0"/>
    <n v="0"/>
    <n v="0"/>
    <n v="0"/>
    <n v="210155"/>
    <s v="USD"/>
    <n v="153783.74000000002"/>
    <n v="376548.04000000004"/>
    <s v="1-5 Years"/>
    <n v="145079"/>
    <n v="210155"/>
    <n v="153783.74000000002"/>
    <n v="376548.04000000004"/>
    <n v="6.0000000000000137E-2"/>
    <n v="8704.7400000000198"/>
    <n v="65076"/>
  </r>
  <r>
    <s v="Employee 836"/>
    <x v="0"/>
    <s v="New York"/>
    <s v="United States of America"/>
    <s v="Americas"/>
    <d v="2018-06-11T00:00:00"/>
    <d v="2022-12-01T00:00:00"/>
    <s v="Operating Platform"/>
    <s v="M"/>
    <s v="M"/>
    <s v="USD"/>
    <n v="204204.00000000003"/>
    <n v="84397.500000000015"/>
    <n v="0"/>
    <n v="0"/>
    <n v="84397.500000000015"/>
    <n v="0"/>
    <n v="0"/>
    <n v="0"/>
    <n v="0"/>
    <n v="0"/>
    <n v="288601.50000000006"/>
    <s v="USD"/>
    <n v="208288.08000000005"/>
    <n v="502661.6100000001"/>
    <s v="1-5 Years"/>
    <n v="204204.00000000003"/>
    <n v="288601.50000000006"/>
    <n v="208288.08000000005"/>
    <n v="502661.6100000001"/>
    <n v="2.0000000000000077E-2"/>
    <n v="4084.0800000000163"/>
    <n v="84397.500000000029"/>
  </r>
  <r>
    <s v="Employee 837"/>
    <x v="3"/>
    <s v="Wilmington"/>
    <s v="United States of America"/>
    <s v="Americas"/>
    <d v="2018-06-11T00:00:00"/>
    <d v="2022-12-01T00:00:00"/>
    <s v="Operating Platform"/>
    <s v="H"/>
    <s v="E"/>
    <s v="USD"/>
    <n v="111870"/>
    <n v="29022.400000000001"/>
    <n v="0"/>
    <n v="0"/>
    <n v="29022.400000000001"/>
    <n v="0"/>
    <n v="0"/>
    <n v="0"/>
    <n v="0"/>
    <n v="0"/>
    <n v="140892.4"/>
    <s v="USD"/>
    <n v="124175.70000000001"/>
    <n v="280566.26400000002"/>
    <s v="1-5 Years"/>
    <n v="111870"/>
    <n v="140892.4"/>
    <n v="124175.70000000001"/>
    <n v="280566.26400000002"/>
    <n v="0.1100000000000001"/>
    <n v="12305.700000000012"/>
    <n v="29022.399999999994"/>
  </r>
  <r>
    <s v="Employee 838"/>
    <x v="3"/>
    <s v="Hong Kong"/>
    <s v="Hong Kong"/>
    <s v="Asia-Pacific"/>
    <d v="2018-06-11T00:00:00"/>
    <d v="2022-12-01T00:00:00"/>
    <s v="Investments Platform"/>
    <s v="D"/>
    <s v="X"/>
    <s v="HKD"/>
    <n v="1144000"/>
    <n v="434755.20000000007"/>
    <n v="0"/>
    <n v="0"/>
    <n v="434755.20000000007"/>
    <n v="0"/>
    <n v="0"/>
    <n v="0"/>
    <n v="0"/>
    <n v="0"/>
    <n v="1578755.2000000002"/>
    <s v="HKD"/>
    <n v="1304160.0000000002"/>
    <n v="3103940.9280000008"/>
    <s v="1-5 Years"/>
    <n v="145841.16825914854"/>
    <n v="201265.29961818684"/>
    <n v="166258.93181542939"/>
    <n v="395701.3733801624"/>
    <n v="0.14000000000000032"/>
    <n v="160160.00000000023"/>
    <n v="55424.131359038292"/>
  </r>
  <r>
    <s v="Employee 839"/>
    <x v="3"/>
    <s v="London"/>
    <s v="United Kingdom"/>
    <s v="EMEA"/>
    <d v="2018-07-02T00:00:00"/>
    <d v="2022-12-01T00:00:00"/>
    <s v="Operating Platform"/>
    <s v="M"/>
    <s v="R"/>
    <s v="GBP"/>
    <n v="90377.1"/>
    <n v="11858.000000000002"/>
    <n v="0"/>
    <n v="0"/>
    <n v="11858.000000000002"/>
    <n v="0"/>
    <n v="0"/>
    <n v="0"/>
    <n v="0"/>
    <n v="0"/>
    <n v="102235.1"/>
    <s v="GBP"/>
    <n v="92184.642000000007"/>
    <n v="196464.44400000002"/>
    <s v="1-5 Years"/>
    <n v="120260.28812183622"/>
    <n v="136039.13582273317"/>
    <n v="122665.49388427295"/>
    <n v="261425.41242346077"/>
    <n v="2.0000000000000046E-2"/>
    <n v="1807.5420000000013"/>
    <n v="15778.847700896949"/>
  </r>
  <r>
    <s v="Employee 84"/>
    <x v="1"/>
    <s v="Tokyo"/>
    <s v="Japan"/>
    <s v="Asia-Pacific"/>
    <d v="2004-06-21T00:00:00"/>
    <d v="2022-12-01T00:00:00"/>
    <s v="Operating Platform"/>
    <s v="W"/>
    <s v="Z"/>
    <s v="JPY"/>
    <n v="10494000"/>
    <n v="2841300.0000000005"/>
    <n v="0"/>
    <n v="0"/>
    <n v="2841300.0000000005"/>
    <n v="0"/>
    <n v="0"/>
    <n v="0"/>
    <n v="0"/>
    <n v="0"/>
    <n v="13335300"/>
    <s v="JPY"/>
    <n v="11123640"/>
    <n v="25259058"/>
    <s v="&gt;5 Years"/>
    <n v="96589.810851856964"/>
    <n v="122741.95775231258"/>
    <n v="102385.19950296839"/>
    <n v="232491.67472041972"/>
    <n v="6.0000000000000074E-2"/>
    <n v="629640"/>
    <n v="26152.146900455613"/>
  </r>
  <r>
    <s v="Employee 840"/>
    <x v="3"/>
    <s v="Wilmington"/>
    <s v="United States of America"/>
    <s v="Americas"/>
    <d v="2020-02-18T00:00:00"/>
    <d v="2022-12-01T00:00:00"/>
    <s v="Client Businesses Platform"/>
    <s v="Y"/>
    <s v="N"/>
    <s v="USD"/>
    <n v="125876.30000000002"/>
    <n v="70840"/>
    <n v="0"/>
    <n v="0"/>
    <n v="70840"/>
    <n v="0"/>
    <n v="0"/>
    <n v="0"/>
    <n v="0"/>
    <n v="0"/>
    <n v="196716.30000000002"/>
    <s v="USD"/>
    <n v="128393.82600000002"/>
    <n v="329044.45200000005"/>
    <s v="1-5 Years"/>
    <n v="125876.30000000002"/>
    <n v="196716.30000000002"/>
    <n v="128393.82600000002"/>
    <n v="329044.45200000005"/>
    <n v="1.9999999999999983E-2"/>
    <n v="2517.525999999998"/>
    <n v="70840"/>
  </r>
  <r>
    <s v="Employee 841"/>
    <x v="0"/>
    <s v="New York"/>
    <s v="United States of America"/>
    <s v="Americas"/>
    <d v="2018-06-18T00:00:00"/>
    <d v="2022-12-01T00:00:00"/>
    <s v="Investments Platform"/>
    <s v="C"/>
    <s v="U"/>
    <s v="USD"/>
    <n v="155870"/>
    <n v="306900"/>
    <n v="0"/>
    <n v="0"/>
    <n v="306900"/>
    <n v="0"/>
    <n v="0"/>
    <n v="0"/>
    <n v="0"/>
    <n v="0"/>
    <n v="462770"/>
    <s v="USD"/>
    <n v="165222.20000000001"/>
    <n v="655758.4"/>
    <s v="1-5 Years"/>
    <n v="155870"/>
    <n v="462770"/>
    <n v="165222.20000000001"/>
    <n v="655758.4"/>
    <n v="6.0000000000000074E-2"/>
    <n v="9352.2000000000116"/>
    <n v="306900"/>
  </r>
  <r>
    <s v="Employee 842"/>
    <x v="0"/>
    <s v="San Francisco"/>
    <s v="United States of America"/>
    <s v="Americas"/>
    <d v="2018-07-23T00:00:00"/>
    <d v="2022-12-01T00:00:00"/>
    <s v="Investments Platform"/>
    <s v="D"/>
    <s v="L"/>
    <s v="USD"/>
    <n v="166650"/>
    <n v="171902.50000000003"/>
    <n v="0"/>
    <n v="0"/>
    <n v="171902.50000000003"/>
    <n v="0"/>
    <n v="0"/>
    <n v="0"/>
    <n v="0"/>
    <n v="0"/>
    <n v="338552.5"/>
    <s v="USD"/>
    <n v="184981.50000000003"/>
    <n v="560774.77500000014"/>
    <s v="1-5 Years"/>
    <n v="166650"/>
    <n v="338552.5"/>
    <n v="184981.50000000003"/>
    <n v="560774.77500000014"/>
    <n v="0.11000000000000018"/>
    <n v="18331.500000000029"/>
    <n v="171902.5"/>
  </r>
  <r>
    <s v="Employee 843"/>
    <x v="4"/>
    <s v="New York"/>
    <s v="United States of America"/>
    <s v="Americas"/>
    <d v="2018-06-18T00:00:00"/>
    <d v="2022-12-01T00:00:00"/>
    <s v="Investments Platform"/>
    <s v="S"/>
    <s v="B"/>
    <s v="USD"/>
    <n v="265650"/>
    <n v="2765950.0000000005"/>
    <n v="142500.00000000003"/>
    <n v="0"/>
    <n v="2908450.0000000005"/>
    <n v="0"/>
    <n v="0"/>
    <n v="0"/>
    <n v="0"/>
    <n v="1344000.0000000002"/>
    <n v="4518100.0000000009"/>
    <s v="USD"/>
    <n v="292215"/>
    <n v="3626975.0000000005"/>
    <s v="1-5 Years"/>
    <n v="265650"/>
    <n v="4518100.0000000009"/>
    <n v="292215"/>
    <n v="3626975.0000000005"/>
    <n v="0.1"/>
    <n v="26565"/>
    <n v="4252450.0000000009"/>
  </r>
  <r>
    <s v="Employee 844"/>
    <x v="4"/>
    <s v="New York"/>
    <s v="United States of America"/>
    <s v="Americas"/>
    <d v="2018-06-25T00:00:00"/>
    <d v="2022-12-01T00:00:00"/>
    <s v="Investments Platform"/>
    <s v="Q"/>
    <s v="M"/>
    <s v="USD"/>
    <n v="265650"/>
    <n v="1516432.5000000002"/>
    <n v="13784.28"/>
    <n v="0"/>
    <n v="1530216.7800000003"/>
    <n v="0"/>
    <n v="0"/>
    <n v="0"/>
    <n v="0"/>
    <n v="353500"/>
    <n v="2149366.7800000003"/>
    <s v="USD"/>
    <n v="281589"/>
    <n v="2170596.4500000002"/>
    <s v="1-5 Years"/>
    <n v="265650"/>
    <n v="2149366.7800000003"/>
    <n v="281589"/>
    <n v="2170596.4500000002"/>
    <n v="0.06"/>
    <n v="15939"/>
    <n v="1883716.7800000003"/>
  </r>
  <r>
    <s v="Employee 845"/>
    <x v="4"/>
    <s v="New York"/>
    <s v="United States of America"/>
    <s v="Americas"/>
    <d v="2018-06-18T00:00:00"/>
    <d v="2022-12-01T00:00:00"/>
    <s v="Investments Platform"/>
    <s v="O"/>
    <s v="D"/>
    <s v="USD"/>
    <n v="254100.00000000006"/>
    <n v="608190"/>
    <n v="1638499.9999999998"/>
    <n v="0"/>
    <n v="2246690"/>
    <n v="0"/>
    <n v="0"/>
    <n v="0"/>
    <n v="0"/>
    <n v="0"/>
    <n v="2500790"/>
    <s v="USD"/>
    <n v="256641.00000000006"/>
    <n v="1127553.9000000001"/>
    <s v="1-5 Years"/>
    <n v="254100.00000000006"/>
    <n v="2500790"/>
    <n v="256641.00000000006"/>
    <n v="1127553.9000000001"/>
    <n v="9.9999999999999985E-3"/>
    <n v="2541"/>
    <n v="2246690"/>
  </r>
  <r>
    <s v="Employee 846"/>
    <x v="4"/>
    <s v="London"/>
    <s v="United Kingdom"/>
    <s v="EMEA"/>
    <d v="2018-07-02T00:00:00"/>
    <d v="2022-12-01T00:00:00"/>
    <s v="Investments Platform"/>
    <s v="L"/>
    <s v="D"/>
    <s v="GBP"/>
    <n v="156288"/>
    <n v="217107.00000000003"/>
    <n v="0"/>
    <n v="0"/>
    <n v="217107.00000000003"/>
    <n v="0"/>
    <n v="0"/>
    <n v="0"/>
    <n v="0"/>
    <n v="0"/>
    <n v="373395"/>
    <s v="GBP"/>
    <n v="170353.92000000001"/>
    <n v="577354.47000000009"/>
    <s v="1-5 Years"/>
    <n v="207964.62721182176"/>
    <n v="496858.05677824398"/>
    <n v="226681.44366088574"/>
    <n v="768256.7255491718"/>
    <n v="9.000000000000008E-2"/>
    <n v="14065.920000000013"/>
    <n v="288893.42956642224"/>
  </r>
  <r>
    <s v="Employee 847"/>
    <x v="3"/>
    <s v="New York"/>
    <s v="United States of America"/>
    <s v="Americas"/>
    <d v="2018-06-25T00:00:00"/>
    <d v="2022-12-01T00:00:00"/>
    <s v="Investments Platform"/>
    <s v="V"/>
    <s v="D"/>
    <s v="USD"/>
    <n v="121000.00000000003"/>
    <n v="95700.000000000015"/>
    <n v="0"/>
    <n v="0"/>
    <n v="95700.000000000015"/>
    <n v="0"/>
    <n v="0"/>
    <n v="0"/>
    <n v="0"/>
    <n v="0"/>
    <n v="216700.00000000006"/>
    <s v="USD"/>
    <n v="127050.00000000003"/>
    <n v="354585.00000000006"/>
    <s v="1-5 Years"/>
    <n v="121000.00000000003"/>
    <n v="216700.00000000006"/>
    <n v="127050.00000000003"/>
    <n v="354585.00000000006"/>
    <n v="4.9999999999999989E-2"/>
    <n v="6050"/>
    <n v="95700.000000000029"/>
  </r>
  <r>
    <s v="Employee 848"/>
    <x v="1"/>
    <s v="Toronto"/>
    <s v="Canada"/>
    <s v="Americas"/>
    <d v="2018-06-18T00:00:00"/>
    <d v="2022-12-01T00:00:00"/>
    <s v="Operating Platform"/>
    <s v="V"/>
    <s v="O"/>
    <s v="CAD"/>
    <n v="91422.65"/>
    <n v="16538.5"/>
    <n v="0"/>
    <n v="0"/>
    <n v="16538.5"/>
    <n v="0"/>
    <n v="707"/>
    <n v="0"/>
    <n v="707"/>
    <n v="0"/>
    <n v="108668.15"/>
    <s v="CAD"/>
    <n v="97822.235499999995"/>
    <n v="213340.666"/>
    <s v="1-5 Years"/>
    <n v="70476.911810052421"/>
    <n v="83771.315140302191"/>
    <n v="75410.295636756084"/>
    <n v="164462.43139068765"/>
    <n v="6.999999999999991E-2"/>
    <n v="6399.585500000001"/>
    <n v="13294.40333024977"/>
  </r>
  <r>
    <s v="Employee 849"/>
    <x v="3"/>
    <s v="Singapore"/>
    <s v="Singapore"/>
    <s v="Asia-Pacific"/>
    <d v="2018-07-02T00:00:00"/>
    <d v="2022-12-01T00:00:00"/>
    <s v="Corporate and Risk Platform"/>
    <s v="V"/>
    <s v="G"/>
    <s v="SGD"/>
    <n v="173250"/>
    <n v="52052.000000000007"/>
    <n v="0"/>
    <n v="0"/>
    <n v="52052.000000000007"/>
    <n v="0"/>
    <n v="0"/>
    <n v="0"/>
    <n v="0"/>
    <n v="0"/>
    <n v="225302"/>
    <s v="SGD"/>
    <n v="190575.00000000003"/>
    <n v="438407.20000000007"/>
    <s v="1-5 Years"/>
    <n v="129537.55280571236"/>
    <n v="168456.3908931175"/>
    <n v="142491.30808628362"/>
    <n v="327793.33806871285"/>
    <n v="0.1000000000000002"/>
    <n v="17325.000000000029"/>
    <n v="38918.838087405136"/>
  </r>
  <r>
    <s v="Employee 85"/>
    <x v="1"/>
    <s v="Tokyo"/>
    <s v="Japan"/>
    <s v="Asia-Pacific"/>
    <d v="2004-10-11T00:00:00"/>
    <d v="2022-12-01T00:00:00"/>
    <s v="Investments Platform"/>
    <s v="Z"/>
    <s v="O"/>
    <s v="JPY"/>
    <n v="10197000"/>
    <n v="3832785"/>
    <n v="0"/>
    <n v="0"/>
    <n v="3832785"/>
    <n v="0"/>
    <n v="0"/>
    <n v="0"/>
    <n v="0"/>
    <n v="0"/>
    <n v="14029785"/>
    <s v="JPY"/>
    <n v="11522609.999999998"/>
    <n v="27376267.049999997"/>
    <s v="&gt;5 Years"/>
    <n v="93856.136959823285"/>
    <n v="129134.19853651802"/>
    <n v="106057.43476460029"/>
    <n v="251979.07911086566"/>
    <n v="0.12999999999999973"/>
    <n v="1325609.9999999981"/>
    <n v="35278.06157669473"/>
  </r>
  <r>
    <s v="Employee 850"/>
    <x v="4"/>
    <s v="New York"/>
    <s v="United States of America"/>
    <s v="Americas"/>
    <d v="2018-06-25T00:00:00"/>
    <d v="2022-12-01T00:00:00"/>
    <s v="Client Businesses Platform"/>
    <s v="T"/>
    <s v="C"/>
    <s v="USD"/>
    <n v="273460"/>
    <n v="808500.00000000012"/>
    <n v="0"/>
    <n v="0"/>
    <n v="808500.00000000012"/>
    <n v="0"/>
    <n v="0"/>
    <n v="0"/>
    <n v="0"/>
    <n v="114999.99999999999"/>
    <n v="1196960"/>
    <s v="USD"/>
    <n v="314479"/>
    <n v="1558733.0000000002"/>
    <s v="1-5 Years"/>
    <n v="273460"/>
    <n v="1196960"/>
    <n v="314479"/>
    <n v="1558733.0000000002"/>
    <n v="0.15"/>
    <n v="41019"/>
    <n v="923500"/>
  </r>
  <r>
    <s v="Employee 851"/>
    <x v="0"/>
    <s v="New York"/>
    <s v="United States of America"/>
    <s v="Americas"/>
    <d v="2018-06-25T00:00:00"/>
    <d v="2022-12-01T00:00:00"/>
    <s v="Client Businesses Platform"/>
    <s v="G"/>
    <s v="Q"/>
    <s v="USD"/>
    <n v="221375.00000000003"/>
    <n v="123552.00000000001"/>
    <n v="0"/>
    <n v="0"/>
    <n v="123552.00000000001"/>
    <n v="0"/>
    <n v="0"/>
    <n v="0"/>
    <n v="0"/>
    <n v="0"/>
    <n v="344927.00000000006"/>
    <s v="USD"/>
    <n v="245726.25000000006"/>
    <n v="628595.2200000002"/>
    <s v="1-5 Years"/>
    <n v="221375.00000000003"/>
    <n v="344927.00000000006"/>
    <n v="245726.25000000006"/>
    <n v="628595.2200000002"/>
    <n v="0.11000000000000011"/>
    <n v="24351.250000000029"/>
    <n v="123552.00000000003"/>
  </r>
  <r>
    <s v="Employee 852"/>
    <x v="4"/>
    <s v="San Francisco"/>
    <s v="United States of America"/>
    <s v="Americas"/>
    <d v="2018-06-25T00:00:00"/>
    <d v="2022-12-01T00:00:00"/>
    <s v="Investments Platform"/>
    <s v="K"/>
    <s v="O"/>
    <s v="USD"/>
    <n v="254100.00000000003"/>
    <n v="0"/>
    <n v="198000.00000000003"/>
    <n v="0"/>
    <n v="198000.00000000003"/>
    <n v="0"/>
    <n v="0"/>
    <n v="0"/>
    <n v="0"/>
    <n v="0"/>
    <n v="452100.00000000006"/>
    <s v="USD"/>
    <n v="259182.00000000003"/>
    <n v="518364.00000000006"/>
    <s v="1-5 Years"/>
    <n v="254100.00000000003"/>
    <n v="452100.00000000006"/>
    <n v="259182.00000000003"/>
    <n v="518364.00000000006"/>
    <n v="1.9999999999999997E-2"/>
    <n v="5082"/>
    <n v="198000.00000000003"/>
  </r>
  <r>
    <s v="Employee 853"/>
    <x v="3"/>
    <s v="Edinburgh"/>
    <s v="United Kingdom"/>
    <s v="EMEA"/>
    <d v="2018-06-25T00:00:00"/>
    <d v="2022-12-01T00:00:00"/>
    <s v="Operating Platform"/>
    <s v="S"/>
    <s v="M"/>
    <s v="GBP"/>
    <n v="57557.500000000007"/>
    <n v="7568"/>
    <n v="0"/>
    <n v="0"/>
    <n v="7568"/>
    <n v="0"/>
    <n v="0"/>
    <n v="0"/>
    <n v="0"/>
    <n v="0"/>
    <n v="65125.500000000007"/>
    <s v="GBP"/>
    <n v="61010.950000000012"/>
    <n v="130043.98000000003"/>
    <s v="1-5 Years"/>
    <n v="76588.887379353706"/>
    <n v="86659.24657992617"/>
    <n v="81184.220622114939"/>
    <n v="173043.02199683667"/>
    <n v="6.0000000000000143E-2"/>
    <n v="3453.4500000000044"/>
    <n v="10070.359200572464"/>
  </r>
  <r>
    <s v="Employee 854"/>
    <x v="4"/>
    <s v="New York"/>
    <s v="United States of America"/>
    <s v="Americas"/>
    <d v="2018-06-25T00:00:00"/>
    <d v="2022-12-01T00:00:00"/>
    <s v="Investments Platform"/>
    <s v="X"/>
    <s v="J"/>
    <s v="USD"/>
    <n v="254100.00000000006"/>
    <n v="3512488.5070000002"/>
    <n v="488340.36000000004"/>
    <n v="0"/>
    <n v="4000828.8670000001"/>
    <n v="0"/>
    <n v="0"/>
    <n v="0"/>
    <n v="0"/>
    <n v="618000"/>
    <n v="4872928.8670000006"/>
    <s v="USD"/>
    <n v="269346.00000000006"/>
    <n v="4261929.8174200002"/>
    <s v="1-5 Years"/>
    <n v="254100.00000000006"/>
    <n v="4872928.8670000006"/>
    <n v="269346.00000000006"/>
    <n v="4261929.8174200002"/>
    <n v="5.9999999999999984E-2"/>
    <n v="15246"/>
    <n v="4618828.8670000006"/>
  </r>
  <r>
    <s v="Employee 855"/>
    <x v="4"/>
    <s v="New York"/>
    <s v="United States of America"/>
    <s v="Americas"/>
    <d v="2018-06-25T00:00:00"/>
    <d v="2022-12-01T00:00:00"/>
    <s v="Operating Platform"/>
    <s v="F"/>
    <s v="L"/>
    <s v="USD"/>
    <n v="256520.00000000006"/>
    <n v="237490"/>
    <n v="0"/>
    <n v="0"/>
    <n v="237490"/>
    <n v="0"/>
    <n v="0"/>
    <n v="0"/>
    <n v="0"/>
    <n v="109000.00000000001"/>
    <n v="603010.00000000012"/>
    <s v="USD"/>
    <n v="282172.00000000006"/>
    <n v="825583"/>
    <s v="1-5 Years"/>
    <n v="256520.00000000006"/>
    <n v="603010.00000000012"/>
    <n v="282172.00000000006"/>
    <n v="825583"/>
    <n v="9.9999999999999978E-2"/>
    <n v="25652"/>
    <n v="346490.00000000006"/>
  </r>
  <r>
    <s v="Employee 856"/>
    <x v="1"/>
    <s v="Wilmington"/>
    <s v="United States of America"/>
    <s v="Americas"/>
    <d v="2018-06-25T00:00:00"/>
    <d v="2022-12-01T00:00:00"/>
    <s v="Operating Platform"/>
    <s v="T"/>
    <s v="A"/>
    <s v="USD"/>
    <n v="85701"/>
    <n v="10670"/>
    <n v="0"/>
    <n v="0"/>
    <n v="10670"/>
    <n v="0"/>
    <n v="0"/>
    <n v="0"/>
    <n v="0"/>
    <n v="0"/>
    <n v="96371"/>
    <s v="USD"/>
    <n v="93414.090000000011"/>
    <n v="198458.48000000004"/>
    <s v="1-5 Years"/>
    <n v="85701"/>
    <n v="96371"/>
    <n v="93414.090000000011"/>
    <n v="198458.48000000004"/>
    <n v="9.0000000000000135E-2"/>
    <n v="7713.0900000000111"/>
    <n v="10670"/>
  </r>
  <r>
    <s v="Employee 857"/>
    <x v="0"/>
    <s v="Boston"/>
    <s v="United States of America"/>
    <s v="Americas"/>
    <d v="2018-06-25T00:00:00"/>
    <d v="2022-12-01T00:00:00"/>
    <s v="Investments Platform"/>
    <s v="Q"/>
    <s v="Y"/>
    <s v="USD"/>
    <n v="211860.00000000003"/>
    <n v="0"/>
    <n v="1260400"/>
    <n v="0"/>
    <n v="1260400"/>
    <n v="0"/>
    <n v="0"/>
    <n v="0"/>
    <n v="0"/>
    <n v="0"/>
    <n v="1472260"/>
    <s v="USD"/>
    <n v="218215.80000000005"/>
    <n v="436431.60000000009"/>
    <s v="1-5 Years"/>
    <n v="211860.00000000003"/>
    <n v="1472260"/>
    <n v="218215.80000000005"/>
    <n v="436431.60000000009"/>
    <n v="3.0000000000000079E-2"/>
    <n v="6355.8000000000175"/>
    <n v="1260400"/>
  </r>
  <r>
    <s v="Employee 858"/>
    <x v="4"/>
    <s v="New York"/>
    <s v="United States of America"/>
    <s v="Americas"/>
    <d v="2018-06-25T00:00:00"/>
    <d v="2022-12-01T00:00:00"/>
    <s v="Client Businesses Platform"/>
    <s v="X"/>
    <s v="A"/>
    <s v="USD"/>
    <n v="233200.00000000003"/>
    <n v="473000"/>
    <n v="0"/>
    <n v="0"/>
    <n v="473000"/>
    <n v="0"/>
    <n v="0"/>
    <n v="0"/>
    <n v="0"/>
    <n v="0"/>
    <n v="706200"/>
    <s v="USD"/>
    <n v="268180"/>
    <n v="1080310"/>
    <s v="1-5 Years"/>
    <n v="233200.00000000003"/>
    <n v="706200"/>
    <n v="268180"/>
    <n v="1080310"/>
    <n v="0.14999999999999986"/>
    <n v="34979.999999999971"/>
    <n v="473000"/>
  </r>
  <r>
    <s v="Employee 859"/>
    <x v="0"/>
    <s v="Washington, DC"/>
    <s v="United States of America"/>
    <s v="Americas"/>
    <d v="2018-06-25T00:00:00"/>
    <d v="2022-12-01T00:00:00"/>
    <s v="Regional Platform"/>
    <s v="P"/>
    <s v="L"/>
    <s v="USD"/>
    <n v="175560.00000000003"/>
    <n v="276276"/>
    <n v="0"/>
    <n v="0"/>
    <n v="276276"/>
    <n v="234589.30000000002"/>
    <n v="0"/>
    <n v="0"/>
    <n v="234589.30000000002"/>
    <n v="0"/>
    <n v="686425.3"/>
    <s v="USD"/>
    <n v="191360.40000000005"/>
    <n v="683861.64000000013"/>
    <s v="1-5 Years"/>
    <n v="175560.00000000003"/>
    <n v="686425.3"/>
    <n v="191360.40000000005"/>
    <n v="683861.64000000013"/>
    <n v="9.0000000000000122E-2"/>
    <n v="15800.400000000023"/>
    <n v="510865.30000000005"/>
  </r>
  <r>
    <s v="Employee 86"/>
    <x v="0"/>
    <s v="Wilmington"/>
    <s v="United States of America"/>
    <s v="Americas"/>
    <d v="2003-05-27T00:00:00"/>
    <d v="2022-12-01T00:00:00"/>
    <s v="Operating Platform"/>
    <s v="D"/>
    <s v="Z"/>
    <s v="USD"/>
    <n v="166663.75"/>
    <n v="51744.000000000007"/>
    <n v="0"/>
    <n v="0"/>
    <n v="51744.000000000007"/>
    <n v="0"/>
    <n v="0"/>
    <n v="0"/>
    <n v="0"/>
    <n v="0"/>
    <n v="218407.75"/>
    <s v="USD"/>
    <n v="188330.03749999998"/>
    <n v="435130.79499999993"/>
    <s v="&gt;5 Years"/>
    <n v="166663.75"/>
    <n v="218407.75"/>
    <n v="188330.03749999998"/>
    <n v="435130.79499999993"/>
    <n v="0.12999999999999987"/>
    <n v="21666.287499999977"/>
    <n v="51744"/>
  </r>
  <r>
    <s v="Employee 860"/>
    <x v="4"/>
    <s v="Singapore"/>
    <s v="Singapore"/>
    <s v="Asia-Pacific"/>
    <d v="2018-06-25T00:00:00"/>
    <d v="2022-12-01T00:00:00"/>
    <s v="Investments Platform"/>
    <s v="P"/>
    <s v="Y"/>
    <s v="SGD"/>
    <n v="442750.00000000006"/>
    <n v="1726324.6000000003"/>
    <n v="688398"/>
    <n v="0"/>
    <n v="2414722.6000000006"/>
    <n v="0"/>
    <n v="0"/>
    <n v="0"/>
    <n v="0"/>
    <n v="1341381"/>
    <n v="4198853.6000000006"/>
    <s v="SGD"/>
    <n v="464887.50000000006"/>
    <n v="2742415.83"/>
    <s v="1-5 Years"/>
    <n v="331040.41272570938"/>
    <n v="3139447.156903062"/>
    <n v="347592.43336199486"/>
    <n v="2050481.0123742942"/>
    <n v="5.0000000000000037E-2"/>
    <n v="22137.5"/>
    <n v="2808406.7441773526"/>
  </r>
  <r>
    <s v="Employee 861"/>
    <x v="0"/>
    <s v="Singapore"/>
    <s v="Singapore"/>
    <s v="Asia-Pacific"/>
    <d v="2018-07-30T00:00:00"/>
    <d v="2022-12-01T00:00:00"/>
    <s v="Investments Platform"/>
    <s v="Y"/>
    <s v="Z"/>
    <s v="SGD"/>
    <n v="397980.00000000012"/>
    <n v="1098108"/>
    <n v="485686.05000000005"/>
    <n v="0"/>
    <n v="1583794.05"/>
    <n v="0"/>
    <n v="0"/>
    <n v="0"/>
    <n v="0"/>
    <n v="0"/>
    <n v="1981774.0500000003"/>
    <s v="SGD"/>
    <n v="425838.60000000015"/>
    <n v="2026652.7600000005"/>
    <s v="1-5 Years"/>
    <n v="297566.26415940787"/>
    <n v="1481755.6170324124"/>
    <n v="318395.90265056648"/>
    <n v="1515311.0471419494"/>
    <n v="7.0000000000000187E-2"/>
    <n v="27858.600000000035"/>
    <n v="1184189.3528730045"/>
  </r>
  <r>
    <s v="Employee 862"/>
    <x v="0"/>
    <s v="Princeton"/>
    <s v="United States of America"/>
    <s v="Americas"/>
    <d v="2018-06-25T00:00:00"/>
    <d v="2022-12-01T00:00:00"/>
    <s v="Investments Platform"/>
    <s v="V"/>
    <s v="M"/>
    <s v="USD"/>
    <n v="185130.00000000003"/>
    <n v="70070"/>
    <n v="0"/>
    <n v="0"/>
    <n v="70070"/>
    <n v="0"/>
    <n v="0"/>
    <n v="0"/>
    <n v="0"/>
    <n v="0"/>
    <n v="255200.00000000003"/>
    <s v="USD"/>
    <n v="188832.60000000003"/>
    <n v="449136.60000000009"/>
    <s v="1-5 Years"/>
    <n v="185130.00000000003"/>
    <n v="255200.00000000003"/>
    <n v="188832.60000000003"/>
    <n v="449136.60000000009"/>
    <n v="2.0000000000000028E-2"/>
    <n v="3702.6000000000058"/>
    <n v="70070"/>
  </r>
  <r>
    <s v="Employee 863"/>
    <x v="1"/>
    <s v="San Francisco"/>
    <s v="United States of America"/>
    <s v="Americas"/>
    <d v="2018-06-25T00:00:00"/>
    <d v="2022-12-01T00:00:00"/>
    <s v="Operating Platform"/>
    <s v="F"/>
    <s v="M"/>
    <s v="USD"/>
    <n v="85234.6"/>
    <n v="10972.500000000002"/>
    <n v="0"/>
    <n v="0"/>
    <n v="10972.500000000002"/>
    <n v="0"/>
    <n v="862"/>
    <n v="0"/>
    <n v="862"/>
    <n v="0"/>
    <n v="97069.1"/>
    <s v="USD"/>
    <n v="98019.79"/>
    <n v="208657.95500000002"/>
    <s v="1-5 Years"/>
    <n v="85234.6"/>
    <n v="97069.1"/>
    <n v="98019.79"/>
    <n v="208657.95500000002"/>
    <n v="0.14999999999999986"/>
    <n v="12785.189999999988"/>
    <n v="11834.5"/>
  </r>
  <r>
    <s v="Employee 864"/>
    <x v="4"/>
    <s v="London"/>
    <s v="United Kingdom"/>
    <s v="EMEA"/>
    <d v="2018-08-06T00:00:00"/>
    <d v="2022-12-01T00:00:00"/>
    <s v="Investments Platform"/>
    <s v="O"/>
    <s v="I"/>
    <s v="GBP"/>
    <n v="183150.00000000003"/>
    <n v="813412.60000000009"/>
    <n v="0"/>
    <n v="0"/>
    <n v="813412.60000000009"/>
    <n v="0"/>
    <n v="0"/>
    <n v="0"/>
    <n v="0"/>
    <n v="0"/>
    <n v="996562.60000000009"/>
    <s v="GBP"/>
    <n v="188644.50000000003"/>
    <n v="1215103.9780000001"/>
    <s v="1-5 Years"/>
    <n v="243708.54751385367"/>
    <n v="1326076.023765381"/>
    <n v="251019.80393926927"/>
    <n v="1616878.1084176118"/>
    <n v="2.9999999999999968E-2"/>
    <n v="5494.5"/>
    <n v="1082367.4762515272"/>
  </r>
  <r>
    <s v="Employee 865"/>
    <x v="0"/>
    <s v="Newport Beach"/>
    <s v="United States of America"/>
    <s v="Americas"/>
    <d v="2018-07-16T00:00:00"/>
    <d v="2022-12-01T00:00:00"/>
    <s v="Investments Platform"/>
    <s v="I"/>
    <s v="X"/>
    <s v="USD"/>
    <n v="234520.00000000003"/>
    <n v="888250.00000000012"/>
    <n v="288750"/>
    <n v="0"/>
    <n v="1177000"/>
    <n v="0"/>
    <n v="0"/>
    <n v="0"/>
    <n v="0"/>
    <n v="0"/>
    <n v="1411520"/>
    <s v="USD"/>
    <n v="250936.40000000005"/>
    <n v="1452300.3000000005"/>
    <s v="1-5 Years"/>
    <n v="234520.00000000003"/>
    <n v="1411520"/>
    <n v="250936.40000000005"/>
    <n v="1452300.3000000005"/>
    <n v="7.000000000000009E-2"/>
    <n v="16416.400000000023"/>
    <n v="1177000"/>
  </r>
  <r>
    <s v="Employee 866"/>
    <x v="4"/>
    <s v="New York"/>
    <s v="United States of America"/>
    <s v="Americas"/>
    <d v="2018-07-16T00:00:00"/>
    <d v="2022-12-01T00:00:00"/>
    <s v="Investments Platform"/>
    <s v="N"/>
    <s v="B"/>
    <s v="USD"/>
    <n v="262350.00000000006"/>
    <n v="313500"/>
    <n v="25250"/>
    <n v="0"/>
    <n v="338750"/>
    <n v="0"/>
    <n v="0"/>
    <n v="0"/>
    <n v="0"/>
    <n v="0"/>
    <n v="601100"/>
    <s v="USD"/>
    <n v="270220.50000000006"/>
    <n v="863346"/>
    <s v="1-5 Years"/>
    <n v="262350.00000000006"/>
    <n v="601100"/>
    <n v="270220.50000000006"/>
    <n v="863346"/>
    <n v="2.9999999999999992E-2"/>
    <n v="7870.5"/>
    <n v="338749.99999999994"/>
  </r>
  <r>
    <s v="Employee 867"/>
    <x v="4"/>
    <s v="New York"/>
    <s v="United States of America"/>
    <s v="Americas"/>
    <d v="2018-07-02T00:00:00"/>
    <d v="2022-12-01T00:00:00"/>
    <s v="Investments Platform"/>
    <s v="Z"/>
    <s v="Y"/>
    <s v="USD"/>
    <n v="353100"/>
    <n v="20020000"/>
    <n v="0"/>
    <n v="0"/>
    <n v="20020000"/>
    <n v="0"/>
    <n v="0"/>
    <n v="0"/>
    <n v="0"/>
    <n v="3030000"/>
    <n v="23403100"/>
    <s v="USD"/>
    <n v="374286"/>
    <n v="21969772"/>
    <s v="1-5 Years"/>
    <n v="353100"/>
    <n v="23403100"/>
    <n v="374286"/>
    <n v="21969772"/>
    <n v="0.06"/>
    <n v="21186"/>
    <n v="23050000"/>
  </r>
  <r>
    <s v="Employee 868"/>
    <x v="4"/>
    <s v="New York"/>
    <s v="United States of America"/>
    <s v="Americas"/>
    <d v="2018-07-02T00:00:00"/>
    <d v="2022-12-01T00:00:00"/>
    <s v="Investments Platform"/>
    <s v="Y"/>
    <s v="R"/>
    <s v="USD"/>
    <n v="244860.00000000003"/>
    <n v="4806494"/>
    <n v="1406180.1600000001"/>
    <n v="0"/>
    <n v="6212674.1600000001"/>
    <n v="0"/>
    <n v="0"/>
    <n v="0"/>
    <n v="0"/>
    <n v="1120000"/>
    <n v="7577534.1600000001"/>
    <s v="USD"/>
    <n v="252205.80000000005"/>
    <n v="5455100.4199999999"/>
    <s v="1-5 Years"/>
    <n v="244860.00000000003"/>
    <n v="7577534.1600000001"/>
    <n v="252205.80000000005"/>
    <n v="5455100.4199999999"/>
    <n v="3.0000000000000068E-2"/>
    <n v="7345.8000000000175"/>
    <n v="7332674.1600000001"/>
  </r>
  <r>
    <s v="Employee 869"/>
    <x v="4"/>
    <s v="New York"/>
    <s v="United States of America"/>
    <s v="Americas"/>
    <d v="2018-07-02T00:00:00"/>
    <d v="2022-12-01T00:00:00"/>
    <s v="Investments Platform"/>
    <s v="F"/>
    <s v="U"/>
    <s v="USD"/>
    <n v="271040.00000000006"/>
    <n v="1483680.0000000002"/>
    <n v="0"/>
    <n v="0"/>
    <n v="1483680.0000000002"/>
    <n v="0"/>
    <n v="0"/>
    <n v="0"/>
    <n v="0"/>
    <n v="247500.00000000003"/>
    <n v="2002220.0000000002"/>
    <s v="USD"/>
    <n v="284592.00000000006"/>
    <n v="2127048.0000000005"/>
    <s v="1-5 Years"/>
    <n v="271040.00000000006"/>
    <n v="2002220.0000000002"/>
    <n v="284592.00000000006"/>
    <n v="2127048.0000000005"/>
    <n v="4.9999999999999989E-2"/>
    <n v="13552"/>
    <n v="1731180.0000000002"/>
  </r>
  <r>
    <s v="Employee 87"/>
    <x v="0"/>
    <s v="London"/>
    <s v="United Kingdom"/>
    <s v="EMEA"/>
    <d v="2005-04-11T00:00:00"/>
    <d v="2022-12-01T00:00:00"/>
    <s v="Investments Platform"/>
    <s v="Z"/>
    <s v="N"/>
    <s v="GBP"/>
    <n v="129615.20000000001"/>
    <n v="120661.20000000001"/>
    <n v="0"/>
    <n v="0"/>
    <n v="120661.20000000001"/>
    <n v="0"/>
    <n v="0"/>
    <n v="0"/>
    <n v="0"/>
    <n v="0"/>
    <n v="250276.40000000002"/>
    <s v="GBP"/>
    <n v="133503.65600000002"/>
    <n v="391288.34800000006"/>
    <s v="&gt;5 Years"/>
    <n v="172472.46588980424"/>
    <n v="333030.29167893116"/>
    <n v="177646.63986649836"/>
    <n v="520667.8402957975"/>
    <n v="2.9999999999999943E-2"/>
    <n v="3888.4560000000056"/>
    <n v="160557.82578912692"/>
  </r>
  <r>
    <s v="Employee 870"/>
    <x v="0"/>
    <s v="New York"/>
    <s v="United States of America"/>
    <s v="Americas"/>
    <d v="2018-07-02T00:00:00"/>
    <d v="2022-12-01T00:00:00"/>
    <s v="Investments Platform"/>
    <s v="F"/>
    <s v="L"/>
    <s v="USD"/>
    <n v="234520.00000000003"/>
    <n v="971520.00000000012"/>
    <n v="27500.000000000004"/>
    <n v="0"/>
    <n v="999020.00000000012"/>
    <n v="0"/>
    <n v="0"/>
    <n v="0"/>
    <n v="0"/>
    <n v="0"/>
    <n v="1233540.0000000002"/>
    <s v="USD"/>
    <n v="253281.60000000003"/>
    <n v="1555804.8000000003"/>
    <s v="1-5 Years"/>
    <n v="234520.00000000003"/>
    <n v="1233540.0000000002"/>
    <n v="253281.60000000003"/>
    <n v="1555804.8000000003"/>
    <n v="8.0000000000000016E-2"/>
    <n v="18761.600000000006"/>
    <n v="999020.00000000023"/>
  </r>
  <r>
    <s v="Employee 871"/>
    <x v="0"/>
    <s v="New York"/>
    <s v="United States of America"/>
    <s v="Americas"/>
    <d v="2018-07-23T00:00:00"/>
    <d v="2022-12-01T00:00:00"/>
    <s v="Investments Platform"/>
    <s v="Z"/>
    <s v="T"/>
    <s v="USD"/>
    <n v="209440.00000000006"/>
    <n v="780780.00000000012"/>
    <n v="0"/>
    <n v="0"/>
    <n v="780780.00000000012"/>
    <n v="0"/>
    <n v="0"/>
    <n v="0"/>
    <n v="0"/>
    <n v="0"/>
    <n v="990220.00000000023"/>
    <s v="USD"/>
    <n v="217817.60000000006"/>
    <n v="1247646.4000000004"/>
    <s v="1-5 Years"/>
    <n v="209440.00000000006"/>
    <n v="990220.00000000023"/>
    <n v="217817.60000000006"/>
    <n v="1247646.4000000004"/>
    <n v="4.0000000000000015E-2"/>
    <n v="8377.6000000000058"/>
    <n v="780780.00000000023"/>
  </r>
  <r>
    <s v="Employee 872"/>
    <x v="4"/>
    <s v="New York"/>
    <s v="United States of America"/>
    <s v="Americas"/>
    <d v="2018-07-25T00:00:00"/>
    <d v="2022-12-01T00:00:00"/>
    <s v="Investments Platform"/>
    <s v="B"/>
    <s v="U"/>
    <s v="USD"/>
    <n v="248600"/>
    <n v="760320.00000000012"/>
    <n v="67600"/>
    <n v="0"/>
    <n v="827920.00000000012"/>
    <n v="0"/>
    <n v="0"/>
    <n v="0"/>
    <n v="0"/>
    <n v="0"/>
    <n v="1076520"/>
    <s v="USD"/>
    <n v="280918"/>
    <n v="1420997.6000000003"/>
    <s v="1-5 Years"/>
    <n v="248600"/>
    <n v="1076520"/>
    <n v="280918"/>
    <n v="1420997.6000000003"/>
    <n v="0.13"/>
    <n v="32318"/>
    <n v="827920"/>
  </r>
  <r>
    <s v="Employee 873"/>
    <x v="4"/>
    <s v="New York"/>
    <s v="United States of America"/>
    <s v="Americas"/>
    <d v="2018-07-09T00:00:00"/>
    <d v="2022-12-01T00:00:00"/>
    <s v="Investments Platform"/>
    <s v="B"/>
    <s v="J"/>
    <s v="USD"/>
    <n v="213840.00000000006"/>
    <n v="520520"/>
    <n v="0"/>
    <n v="0"/>
    <n v="520520"/>
    <n v="0"/>
    <n v="0"/>
    <n v="0"/>
    <n v="0"/>
    <n v="0"/>
    <n v="734360"/>
    <s v="USD"/>
    <n v="220255.20000000007"/>
    <n v="976646.00000000023"/>
    <s v="1-5 Years"/>
    <n v="213840.00000000006"/>
    <n v="734360"/>
    <n v="220255.20000000007"/>
    <n v="976646.00000000023"/>
    <n v="3.0000000000000047E-2"/>
    <n v="6415.2000000000116"/>
    <n v="520519.99999999994"/>
  </r>
  <r>
    <s v="Employee 874"/>
    <x v="4"/>
    <s v="New York"/>
    <s v="United States of America"/>
    <s v="Americas"/>
    <d v="2018-07-23T00:00:00"/>
    <d v="2022-12-01T00:00:00"/>
    <s v="Investments Platform"/>
    <s v="X"/>
    <s v="Y"/>
    <s v="USD"/>
    <n v="233310.00000000003"/>
    <n v="2719200"/>
    <n v="330750"/>
    <n v="0"/>
    <n v="3049950"/>
    <n v="0"/>
    <n v="0"/>
    <n v="0"/>
    <n v="0"/>
    <n v="444000.00000000006"/>
    <n v="3727260"/>
    <s v="USD"/>
    <n v="237976.20000000004"/>
    <n v="3249536.4000000004"/>
    <s v="1-5 Years"/>
    <n v="233310.00000000003"/>
    <n v="3727260"/>
    <n v="237976.20000000004"/>
    <n v="3249536.4000000004"/>
    <n v="2.0000000000000049E-2"/>
    <n v="4666.2000000000116"/>
    <n v="3493950"/>
  </r>
  <r>
    <s v="Employee 875"/>
    <x v="4"/>
    <s v="New York"/>
    <s v="United States of America"/>
    <s v="Americas"/>
    <d v="2018-07-23T00:00:00"/>
    <d v="2022-12-01T00:00:00"/>
    <s v="Corporate and Risk Platform"/>
    <s v="D"/>
    <s v="W"/>
    <s v="USD"/>
    <n v="244420.00000000003"/>
    <n v="718080.00000000012"/>
    <n v="0"/>
    <n v="0"/>
    <n v="718080.00000000012"/>
    <n v="0"/>
    <n v="0"/>
    <n v="0"/>
    <n v="0"/>
    <n v="330000"/>
    <n v="1292500"/>
    <s v="USD"/>
    <n v="268862.00000000006"/>
    <n v="1327612.0000000002"/>
    <s v="1-5 Years"/>
    <n v="244420.00000000003"/>
    <n v="1292500"/>
    <n v="268862.00000000006"/>
    <n v="1327612.0000000002"/>
    <n v="0.1000000000000001"/>
    <n v="24442.000000000029"/>
    <n v="1048080"/>
  </r>
  <r>
    <s v="Employee 876"/>
    <x v="1"/>
    <s v="Wilmington"/>
    <s v="United States of America"/>
    <s v="Americas"/>
    <d v="2018-07-23T00:00:00"/>
    <d v="2022-12-01T00:00:00"/>
    <s v="Operating Platform"/>
    <s v="H"/>
    <s v="C"/>
    <s v="USD"/>
    <n v="89936.000000000015"/>
    <n v="5480.2000000000007"/>
    <n v="0"/>
    <n v="0"/>
    <n v="5480.2000000000007"/>
    <n v="0"/>
    <n v="0"/>
    <n v="0"/>
    <n v="0"/>
    <n v="0"/>
    <n v="95416.200000000012"/>
    <s v="USD"/>
    <n v="102527.04000000002"/>
    <n v="211301.50800000003"/>
    <s v="1-5 Years"/>
    <n v="89936.000000000015"/>
    <n v="95416.200000000012"/>
    <n v="102527.04000000002"/>
    <n v="211301.50800000003"/>
    <n v="0.14000000000000007"/>
    <n v="12591.040000000008"/>
    <n v="5480.1999999999971"/>
  </r>
  <r>
    <s v="Employee 877"/>
    <x v="0"/>
    <s v="New York"/>
    <s v="United States of America"/>
    <s v="Americas"/>
    <d v="2018-07-23T00:00:00"/>
    <d v="2022-12-01T00:00:00"/>
    <s v="Operating Platform"/>
    <s v="G"/>
    <s v="B"/>
    <s v="USD"/>
    <n v="213180.00000000006"/>
    <n v="120736.00000000001"/>
    <n v="0"/>
    <n v="0"/>
    <n v="120736.00000000001"/>
    <n v="0"/>
    <n v="0"/>
    <n v="0"/>
    <n v="0"/>
    <n v="0"/>
    <n v="333916.00000000006"/>
    <s v="USD"/>
    <n v="217443.60000000006"/>
    <n v="558037.92000000016"/>
    <s v="1-5 Years"/>
    <n v="213180.00000000006"/>
    <n v="333916.00000000006"/>
    <n v="217443.60000000006"/>
    <n v="558037.92000000016"/>
    <n v="2.0000000000000021E-2"/>
    <n v="4263.6000000000058"/>
    <n v="120736"/>
  </r>
  <r>
    <s v="Employee 878"/>
    <x v="3"/>
    <s v="New York"/>
    <s v="United States of America"/>
    <s v="Americas"/>
    <d v="2018-09-10T00:00:00"/>
    <d v="2022-12-01T00:00:00"/>
    <s v="Investments Platform"/>
    <s v="H"/>
    <s v="Y"/>
    <s v="USD"/>
    <n v="154440"/>
    <n v="49637.500000000007"/>
    <n v="0"/>
    <n v="0"/>
    <n v="49637.500000000007"/>
    <n v="0"/>
    <n v="0"/>
    <n v="0"/>
    <n v="0"/>
    <n v="0"/>
    <n v="204077.5"/>
    <s v="USD"/>
    <n v="174517.19999999998"/>
    <n v="405124.77500000002"/>
    <s v="1-5 Years"/>
    <n v="154440"/>
    <n v="204077.5"/>
    <n v="174517.19999999998"/>
    <n v="405124.77500000002"/>
    <n v="0.12999999999999989"/>
    <n v="20077.199999999983"/>
    <n v="49637.5"/>
  </r>
  <r>
    <s v="Employee 879"/>
    <x v="4"/>
    <s v="Princeton"/>
    <s v="United States of America"/>
    <s v="Americas"/>
    <d v="2018-07-23T00:00:00"/>
    <d v="2022-12-01T00:00:00"/>
    <s v="Investments Platform"/>
    <s v="L"/>
    <s v="S"/>
    <s v="USD"/>
    <n v="215050.00000000003"/>
    <n v="316635"/>
    <n v="39574.980000000003"/>
    <n v="0"/>
    <n v="356209.98"/>
    <n v="0"/>
    <n v="0"/>
    <n v="0"/>
    <n v="0"/>
    <n v="0"/>
    <n v="571259.98"/>
    <s v="USD"/>
    <n v="223652.00000000003"/>
    <n v="776604.39999999991"/>
    <s v="1-5 Years"/>
    <n v="215050.00000000003"/>
    <n v="571259.98"/>
    <n v="223652.00000000003"/>
    <n v="776604.39999999991"/>
    <n v="3.9999999999999994E-2"/>
    <n v="8602"/>
    <n v="356209.98"/>
  </r>
  <r>
    <s v="Employee 88"/>
    <x v="3"/>
    <s v="Princeton"/>
    <s v="United States of America"/>
    <s v="Americas"/>
    <d v="2003-06-09T00:00:00"/>
    <d v="2022-12-01T00:00:00"/>
    <s v="Corporate and Risk Platform"/>
    <s v="Z"/>
    <s v="T"/>
    <s v="USD"/>
    <n v="122197.68000000002"/>
    <n v="20680"/>
    <n v="0"/>
    <n v="0"/>
    <n v="20680"/>
    <n v="0"/>
    <n v="0"/>
    <n v="0"/>
    <n v="0"/>
    <n v="0"/>
    <n v="142877.68000000002"/>
    <s v="USD"/>
    <n v="130751.51760000004"/>
    <n v="283630.63520000008"/>
    <s v="&gt;5 Years"/>
    <n v="122197.68000000002"/>
    <n v="142877.68000000002"/>
    <n v="130751.51760000004"/>
    <n v="283630.63520000008"/>
    <n v="7.0000000000000104E-2"/>
    <n v="8553.8376000000135"/>
    <n v="20680"/>
  </r>
  <r>
    <s v="Employee 880"/>
    <x v="0"/>
    <s v="New York"/>
    <s v="United States of America"/>
    <s v="Americas"/>
    <d v="2018-11-12T00:00:00"/>
    <d v="2022-12-01T00:00:00"/>
    <s v="Corporate and Risk Platform"/>
    <s v="B"/>
    <s v="P"/>
    <s v="USD"/>
    <n v="186560"/>
    <n v="261360"/>
    <n v="0"/>
    <n v="0"/>
    <n v="261360"/>
    <n v="0"/>
    <n v="0"/>
    <n v="0"/>
    <n v="0"/>
    <n v="0"/>
    <n v="447920"/>
    <s v="USD"/>
    <n v="194022.39999999999"/>
    <n v="659859.19999999995"/>
    <s v="1-5 Years"/>
    <n v="186560"/>
    <n v="447920"/>
    <n v="194022.39999999999"/>
    <n v="659859.19999999995"/>
    <n v="3.9999999999999966E-2"/>
    <n v="7462.3999999999942"/>
    <n v="261360"/>
  </r>
  <r>
    <s v="Employee 881"/>
    <x v="3"/>
    <s v="New York"/>
    <s v="United States of America"/>
    <s v="Americas"/>
    <d v="2018-07-23T00:00:00"/>
    <d v="2022-12-01T00:00:00"/>
    <s v="Operating Platform"/>
    <s v="D"/>
    <s v="W"/>
    <s v="USD"/>
    <n v="164450"/>
    <n v="27456.000000000004"/>
    <n v="0"/>
    <n v="0"/>
    <n v="27456.000000000004"/>
    <n v="0"/>
    <n v="0"/>
    <n v="0"/>
    <n v="0"/>
    <n v="0"/>
    <n v="191906"/>
    <s v="USD"/>
    <n v="182539.50000000003"/>
    <n v="395555.16000000003"/>
    <s v="1-5 Years"/>
    <n v="164450"/>
    <n v="191906"/>
    <n v="182539.50000000003"/>
    <n v="395555.16000000003"/>
    <n v="0.11000000000000018"/>
    <n v="18089.500000000029"/>
    <n v="27456"/>
  </r>
  <r>
    <s v="Employee 882"/>
    <x v="3"/>
    <s v="Chicago"/>
    <s v="United States of America"/>
    <s v="Americas"/>
    <d v="2018-07-23T00:00:00"/>
    <d v="2022-12-01T00:00:00"/>
    <s v="Client Businesses Platform"/>
    <s v="K"/>
    <s v="G"/>
    <s v="USD"/>
    <n v="146520"/>
    <n v="56100"/>
    <n v="0"/>
    <n v="0"/>
    <n v="56100"/>
    <n v="0"/>
    <n v="0"/>
    <n v="0"/>
    <n v="0"/>
    <n v="0"/>
    <n v="202620"/>
    <s v="USD"/>
    <n v="150915.6"/>
    <n v="359614.19999999995"/>
    <s v="1-5 Years"/>
    <n v="146520"/>
    <n v="202620"/>
    <n v="150915.6"/>
    <n v="359614.19999999995"/>
    <n v="3.0000000000000041E-2"/>
    <n v="4395.6000000000058"/>
    <n v="56100"/>
  </r>
  <r>
    <s v="Employee 883"/>
    <x v="0"/>
    <s v="New York"/>
    <s v="United States of America"/>
    <s v="Americas"/>
    <d v="2018-07-23T00:00:00"/>
    <d v="2022-12-01T00:00:00"/>
    <s v="Operating Platform"/>
    <s v="M"/>
    <s v="B"/>
    <s v="USD"/>
    <n v="185845"/>
    <n v="80080"/>
    <n v="0"/>
    <n v="0"/>
    <n v="80080"/>
    <n v="0"/>
    <n v="0"/>
    <n v="0"/>
    <n v="0"/>
    <n v="0"/>
    <n v="265925"/>
    <s v="USD"/>
    <n v="193278.80000000002"/>
    <n v="469840.80000000005"/>
    <s v="1-5 Years"/>
    <n v="185845"/>
    <n v="265925"/>
    <n v="193278.80000000002"/>
    <n v="469840.80000000005"/>
    <n v="4.0000000000000091E-2"/>
    <n v="7433.8000000000175"/>
    <n v="80080"/>
  </r>
  <r>
    <s v="Employee 884"/>
    <x v="3"/>
    <s v="New York"/>
    <s v="United States of America"/>
    <s v="Americas"/>
    <d v="2018-07-23T00:00:00"/>
    <d v="2022-12-01T00:00:00"/>
    <s v="Operating Platform"/>
    <s v="J"/>
    <s v="J"/>
    <s v="USD"/>
    <n v="147207.5"/>
    <n v="42097.000000000007"/>
    <n v="0"/>
    <n v="0"/>
    <n v="42097.000000000007"/>
    <n v="0"/>
    <n v="0"/>
    <n v="0"/>
    <n v="0"/>
    <n v="0"/>
    <n v="189304.5"/>
    <s v="USD"/>
    <n v="150151.65"/>
    <n v="343242.23999999999"/>
    <s v="1-5 Years"/>
    <n v="147207.5"/>
    <n v="189304.5"/>
    <n v="150151.65"/>
    <n v="343242.23999999999"/>
    <n v="1.9999999999999959E-2"/>
    <n v="2944.1499999999942"/>
    <n v="42097"/>
  </r>
  <r>
    <s v="Employee 885"/>
    <x v="4"/>
    <s v="New York"/>
    <s v="United States of America"/>
    <s v="Americas"/>
    <d v="2018-07-23T00:00:00"/>
    <d v="2022-12-01T00:00:00"/>
    <s v="Client Businesses Platform"/>
    <s v="X"/>
    <s v="P"/>
    <s v="GBP"/>
    <n v="253000"/>
    <n v="626240"/>
    <n v="1000"/>
    <n v="500"/>
    <n v="627740"/>
    <n v="0"/>
    <n v="0"/>
    <n v="0"/>
    <n v="0"/>
    <n v="367330"/>
    <n v="1248070"/>
    <s v="GBP"/>
    <n v="270710"/>
    <n v="1482741.8"/>
    <s v="1-5 Years"/>
    <n v="336654.45001913718"/>
    <n v="1660744.3455944052"/>
    <n v="360220.26152047678"/>
    <n v="1973010.376282156"/>
    <n v="6.9999999999999993E-2"/>
    <n v="17710"/>
    <n v="1324089.895575268"/>
  </r>
  <r>
    <s v="Employee 886"/>
    <x v="3"/>
    <s v="Sydney"/>
    <s v="Australia"/>
    <s v="Asia-Pacific"/>
    <d v="2018-07-23T00:00:00"/>
    <d v="2022-12-01T00:00:00"/>
    <s v="Operating Platform"/>
    <s v="A"/>
    <s v="A"/>
    <s v="USD"/>
    <n v="163350"/>
    <n v="39600"/>
    <n v="0"/>
    <n v="0"/>
    <n v="39600"/>
    <n v="0"/>
    <n v="0"/>
    <n v="0"/>
    <n v="0"/>
    <n v="0"/>
    <n v="202950"/>
    <s v="USD"/>
    <n v="169884"/>
    <n v="380952"/>
    <s v="1-5 Years"/>
    <n v="163350"/>
    <n v="202950"/>
    <n v="169884"/>
    <n v="380952"/>
    <n v="0.04"/>
    <n v="6534"/>
    <n v="39600"/>
  </r>
  <r>
    <s v="Employee 887"/>
    <x v="8"/>
    <s v="San Francisco"/>
    <s v="United States of America"/>
    <s v="Americas"/>
    <d v="2018-07-23T00:00:00"/>
    <d v="2022-12-01T00:00:00"/>
    <s v="Client Businesses Platform"/>
    <s v="K"/>
    <s v="W"/>
    <s v="USD"/>
    <n v="163240"/>
    <n v="22727.100000000002"/>
    <n v="0"/>
    <n v="0"/>
    <n v="22727.100000000002"/>
    <n v="0"/>
    <n v="0"/>
    <n v="0"/>
    <n v="0"/>
    <n v="0"/>
    <n v="185967.1"/>
    <s v="USD"/>
    <n v="179564"/>
    <n v="384127.81"/>
    <s v="1-5 Years"/>
    <n v="163240"/>
    <n v="185967.1"/>
    <n v="179564"/>
    <n v="384127.81"/>
    <n v="0.1"/>
    <n v="16324"/>
    <n v="22727.100000000006"/>
  </r>
  <r>
    <s v="Employee 888"/>
    <x v="4"/>
    <s v="New York"/>
    <s v="United States of America"/>
    <s v="Americas"/>
    <d v="2018-07-23T00:00:00"/>
    <d v="2022-12-01T00:00:00"/>
    <s v="Corporate and Risk Platform"/>
    <s v="H"/>
    <s v="N"/>
    <s v="USD"/>
    <n v="258940.00000000006"/>
    <n v="985710"/>
    <n v="0"/>
    <n v="0"/>
    <n v="985710"/>
    <n v="0"/>
    <n v="0"/>
    <n v="0"/>
    <n v="0"/>
    <n v="172500"/>
    <n v="1417150"/>
    <s v="USD"/>
    <n v="261529.40000000005"/>
    <n v="1518625.9000000001"/>
    <s v="1-5 Years"/>
    <n v="258940.00000000006"/>
    <n v="1417150"/>
    <n v="261529.40000000005"/>
    <n v="1518625.9000000001"/>
    <n v="9.9999999999999759E-3"/>
    <n v="2589.3999999999942"/>
    <n v="1158210"/>
  </r>
  <r>
    <s v="Employee 889"/>
    <x v="3"/>
    <s v="New York"/>
    <s v="United States of America"/>
    <s v="Americas"/>
    <d v="2018-07-23T00:00:00"/>
    <d v="2022-12-01T00:00:00"/>
    <s v="Client Businesses Platform"/>
    <s v="Y"/>
    <s v="J"/>
    <s v="USD"/>
    <n v="144342"/>
    <n v="99110.000000000015"/>
    <n v="0"/>
    <n v="0"/>
    <n v="99110.000000000015"/>
    <n v="0"/>
    <n v="0"/>
    <n v="0"/>
    <n v="0"/>
    <n v="0"/>
    <n v="243452"/>
    <s v="USD"/>
    <n v="161663.04000000001"/>
    <n v="434329.28"/>
    <s v="1-5 Years"/>
    <n v="144342"/>
    <n v="243452"/>
    <n v="161663.04000000001"/>
    <n v="434329.28"/>
    <n v="0.12000000000000005"/>
    <n v="17321.040000000008"/>
    <n v="99110"/>
  </r>
  <r>
    <s v="Employee 89"/>
    <x v="1"/>
    <s v="Tokyo"/>
    <s v="Japan"/>
    <s v="Asia-Pacific"/>
    <d v="2005-05-02T00:00:00"/>
    <d v="2022-12-01T00:00:00"/>
    <s v="Operating Platform"/>
    <s v="X"/>
    <s v="E"/>
    <s v="JPY"/>
    <n v="11286000.000000002"/>
    <n v="1329900"/>
    <n v="0"/>
    <n v="0"/>
    <n v="1329900"/>
    <n v="0"/>
    <n v="0"/>
    <n v="0"/>
    <n v="0"/>
    <n v="0"/>
    <n v="12615900.000000002"/>
    <s v="JPY"/>
    <n v="12866040.000000004"/>
    <n v="27248166.000000007"/>
    <s v="&gt;5 Years"/>
    <n v="103879.60789728015"/>
    <n v="116120.3921027199"/>
    <n v="118422.75300289939"/>
    <n v="250800.00000000009"/>
    <n v="0.14000000000000024"/>
    <n v="1580040.0000000019"/>
    <n v="12240.784205439748"/>
  </r>
  <r>
    <s v="Employee 890"/>
    <x v="0"/>
    <s v="New York"/>
    <s v="United States of America"/>
    <s v="Americas"/>
    <d v="2018-07-23T00:00:00"/>
    <d v="2022-12-01T00:00:00"/>
    <s v="Client Businesses Platform"/>
    <s v="W"/>
    <s v="T"/>
    <s v="USD"/>
    <n v="142758"/>
    <n v="112112.00000000001"/>
    <n v="0"/>
    <n v="0"/>
    <n v="112112.00000000001"/>
    <n v="0"/>
    <n v="0"/>
    <n v="0"/>
    <n v="0"/>
    <n v="0"/>
    <n v="254870"/>
    <s v="USD"/>
    <n v="144185.57999999999"/>
    <n v="401604.27999999997"/>
    <s v="1-5 Years"/>
    <n v="142758"/>
    <n v="254870"/>
    <n v="144185.57999999999"/>
    <n v="401604.27999999997"/>
    <n v="9.99999999999991E-3"/>
    <n v="1427.5799999999872"/>
    <n v="112112"/>
  </r>
  <r>
    <s v="Employee 891"/>
    <x v="7"/>
    <s v="London"/>
    <s v="United Kingdom"/>
    <s v="EMEA"/>
    <d v="2018-07-11T00:00:00"/>
    <d v="2022-12-01T00:00:00"/>
    <s v="Regional Platform"/>
    <s v="C"/>
    <s v="E"/>
    <s v="GBP"/>
    <n v="37075.5"/>
    <n v="4268"/>
    <n v="0"/>
    <n v="0"/>
    <n v="4268"/>
    <n v="0"/>
    <n v="0"/>
    <n v="0"/>
    <n v="0"/>
    <n v="0"/>
    <n v="41343.5"/>
    <s v="GBP"/>
    <n v="40783.050000000003"/>
    <n v="86260.900000000009"/>
    <s v="1-5 Years"/>
    <n v="49334.514077804422"/>
    <n v="55013.728278127259"/>
    <n v="54267.965485584871"/>
    <n v="114783.06659152487"/>
    <n v="0.10000000000000013"/>
    <n v="3707.5500000000029"/>
    <n v="5679.2142003228364"/>
  </r>
  <r>
    <s v="Employee 892"/>
    <x v="1"/>
    <s v="Wilmington"/>
    <s v="United States of America"/>
    <s v="Americas"/>
    <d v="2018-08-27T00:00:00"/>
    <d v="2022-12-01T00:00:00"/>
    <s v="Operating Platform"/>
    <s v="O"/>
    <s v="G"/>
    <s v="USD"/>
    <n v="89133.000000000015"/>
    <n v="4111.8"/>
    <n v="0"/>
    <n v="0"/>
    <n v="4111.8"/>
    <n v="0"/>
    <n v="0"/>
    <n v="0"/>
    <n v="0"/>
    <n v="0"/>
    <n v="93244.800000000017"/>
    <s v="USD"/>
    <n v="92698.320000000022"/>
    <n v="189672.91200000004"/>
    <s v="1-5 Years"/>
    <n v="89133.000000000015"/>
    <n v="93244.800000000017"/>
    <n v="92698.320000000022"/>
    <n v="189672.91200000004"/>
    <n v="4.000000000000007E-2"/>
    <n v="3565.320000000007"/>
    <n v="4111.8000000000029"/>
  </r>
  <r>
    <s v="Employee 893"/>
    <x v="0"/>
    <s v="London"/>
    <s v="United Kingdom"/>
    <s v="EMEA"/>
    <d v="2018-07-16T00:00:00"/>
    <d v="2022-12-01T00:00:00"/>
    <s v="Regional Platform"/>
    <s v="K"/>
    <s v="T"/>
    <s v="GBP"/>
    <n v="94160"/>
    <n v="63360"/>
    <n v="0"/>
    <n v="0"/>
    <n v="63360"/>
    <n v="0"/>
    <n v="0"/>
    <n v="0"/>
    <n v="0"/>
    <n v="0"/>
    <n v="157520"/>
    <s v="GBP"/>
    <n v="96984.8"/>
    <n v="259230.40000000002"/>
    <s v="1-5 Years"/>
    <n v="125294.00400712235"/>
    <n v="209603.98801191497"/>
    <n v="129052.82412733602"/>
    <n v="344944.93177960848"/>
    <n v="2.9999999999999995E-2"/>
    <n v="2824.8000000000029"/>
    <n v="84309.984004792626"/>
  </r>
  <r>
    <s v="Employee 894"/>
    <x v="3"/>
    <s v="London"/>
    <s v="United Kingdom"/>
    <s v="EMEA"/>
    <d v="2018-07-16T00:00:00"/>
    <d v="2022-12-01T00:00:00"/>
    <s v="Client Businesses Platform"/>
    <s v="U"/>
    <s v="T"/>
    <s v="GBP"/>
    <n v="61439.400000000009"/>
    <n v="11484.000000000002"/>
    <n v="0"/>
    <n v="0"/>
    <n v="11484.000000000002"/>
    <n v="0"/>
    <n v="0"/>
    <n v="0"/>
    <n v="0"/>
    <n v="0"/>
    <n v="72923.400000000009"/>
    <s v="GBP"/>
    <n v="63896.97600000001"/>
    <n v="139737.31200000003"/>
    <s v="1-5 Years"/>
    <n v="81754.337614647346"/>
    <n v="97035.522215516001"/>
    <n v="85024.511119233241"/>
    <n v="185941.45422336992"/>
    <n v="4.0000000000000015E-2"/>
    <n v="2457.5760000000009"/>
    <n v="15281.184600868655"/>
  </r>
  <r>
    <s v="Employee 895"/>
    <x v="4"/>
    <s v="New York"/>
    <s v="United States of America"/>
    <s v="Americas"/>
    <d v="2018-07-16T00:00:00"/>
    <d v="2022-12-01T00:00:00"/>
    <s v="Investments Platform"/>
    <s v="R"/>
    <s v="P"/>
    <s v="USD"/>
    <n v="237930.00000000003"/>
    <n v="593340"/>
    <n v="0"/>
    <n v="0"/>
    <n v="593340"/>
    <n v="0"/>
    <n v="0"/>
    <n v="0"/>
    <n v="0"/>
    <n v="0"/>
    <n v="831270"/>
    <s v="USD"/>
    <n v="249826.50000000003"/>
    <n v="1122660"/>
    <s v="1-5 Years"/>
    <n v="237930.00000000003"/>
    <n v="831270"/>
    <n v="249826.50000000003"/>
    <n v="1122660"/>
    <n v="4.9999999999999996E-2"/>
    <n v="11896.5"/>
    <n v="593340"/>
  </r>
  <r>
    <s v="Employee 896"/>
    <x v="3"/>
    <s v="New York"/>
    <s v="United States of America"/>
    <s v="Americas"/>
    <d v="2018-07-16T00:00:00"/>
    <d v="2022-12-01T00:00:00"/>
    <s v="Client Businesses Platform"/>
    <s v="H"/>
    <s v="Z"/>
    <s v="USD"/>
    <n v="188644.50000000003"/>
    <n v="57024.000000000007"/>
    <n v="0"/>
    <n v="0"/>
    <n v="57024.000000000007"/>
    <n v="0"/>
    <n v="0"/>
    <n v="0"/>
    <n v="0"/>
    <n v="0"/>
    <n v="245668.50000000003"/>
    <s v="USD"/>
    <n v="201849.61500000005"/>
    <n v="464714.91000000009"/>
    <s v="1-5 Years"/>
    <n v="188644.50000000003"/>
    <n v="245668.50000000003"/>
    <n v="201849.61500000005"/>
    <n v="464714.91000000009"/>
    <n v="7.000000000000009E-2"/>
    <n v="13205.11500000002"/>
    <n v="57024"/>
  </r>
  <r>
    <s v="Employee 897"/>
    <x v="0"/>
    <s v="London"/>
    <s v="United Kingdom"/>
    <s v="EMEA"/>
    <d v="2018-07-16T00:00:00"/>
    <d v="2022-12-01T00:00:00"/>
    <s v="Client Businesses Platform"/>
    <s v="J"/>
    <s v="R"/>
    <s v="GBP"/>
    <n v="96800.000000000015"/>
    <n v="75757"/>
    <n v="0"/>
    <n v="0"/>
    <n v="75757"/>
    <n v="0"/>
    <n v="0"/>
    <n v="0"/>
    <n v="0"/>
    <n v="0"/>
    <n v="172557"/>
    <s v="GBP"/>
    <n v="97768.000000000015"/>
    <n v="272050.57"/>
    <s v="1-5 Years"/>
    <n v="128806.92000732206"/>
    <n v="229612.97206305238"/>
    <n v="130094.98920739528"/>
    <n v="362004.09099107818"/>
    <n v="1.0000000000000021E-2"/>
    <n v="968"/>
    <n v="100806.05205573032"/>
  </r>
  <r>
    <s v="Employee 898"/>
    <x v="7"/>
    <s v="Hong Kong"/>
    <s v="Hong Kong"/>
    <s v="Asia-Pacific"/>
    <d v="2018-07-30T00:00:00"/>
    <d v="2022-12-01T00:00:00"/>
    <s v="Client Businesses Platform"/>
    <s v="N"/>
    <s v="L"/>
    <s v="HKD"/>
    <n v="582120"/>
    <n v="160688.00000000003"/>
    <n v="0"/>
    <n v="0"/>
    <n v="160688.00000000003"/>
    <n v="0"/>
    <n v="0"/>
    <n v="29859"/>
    <n v="29859"/>
    <n v="0"/>
    <n v="772667"/>
    <s v="HKD"/>
    <n v="657795.6"/>
    <n v="1497168.6400000001"/>
    <s v="1-5 Years"/>
    <n v="74210.717541097518"/>
    <n v="98502.323387492594"/>
    <n v="83858.11082144019"/>
    <n v="190864.35624000055"/>
    <n v="0.12999999999999992"/>
    <n v="75675.599999999977"/>
    <n v="24291.605846395076"/>
  </r>
  <r>
    <s v="Employee 899"/>
    <x v="3"/>
    <s v="London"/>
    <s v="United Kingdom"/>
    <s v="EMEA"/>
    <d v="2018-07-23T00:00:00"/>
    <d v="2022-12-01T00:00:00"/>
    <s v="Client Businesses Platform"/>
    <s v="E"/>
    <s v="E"/>
    <s v="GBP"/>
    <n v="99970.200000000026"/>
    <n v="82684.800000000003"/>
    <n v="0"/>
    <n v="0"/>
    <n v="82684.800000000003"/>
    <n v="0"/>
    <n v="0"/>
    <n v="0"/>
    <n v="0"/>
    <n v="0"/>
    <n v="182655.00000000003"/>
    <s v="GBP"/>
    <n v="110966.92200000004"/>
    <n v="313713.97200000007"/>
    <s v="1-5 Years"/>
    <n v="133025.34663756189"/>
    <n v="243049.87576381624"/>
    <n v="147658.1347676937"/>
    <n v="417443.49686552968"/>
    <n v="0.11000000000000003"/>
    <n v="10996.722000000009"/>
    <n v="110024.52912625435"/>
  </r>
  <r>
    <s v="Employee 9"/>
    <x v="0"/>
    <s v="Wilmington"/>
    <s v="United States of America"/>
    <s v="Americas"/>
    <d v="2007-08-13T00:00:00"/>
    <d v="2022-12-01T00:00:00"/>
    <s v="Operating Platform"/>
    <s v="Z"/>
    <s v="A"/>
    <s v="USD"/>
    <n v="211299.00000000006"/>
    <n v="95095.000000000015"/>
    <n v="0"/>
    <n v="0"/>
    <n v="95095.000000000015"/>
    <n v="0"/>
    <n v="0"/>
    <n v="0"/>
    <n v="0"/>
    <n v="0"/>
    <n v="306394.00000000006"/>
    <s v="USD"/>
    <n v="238767.87000000005"/>
    <n v="584993.09000000008"/>
    <s v="&gt;5 Years"/>
    <n v="211299.00000000006"/>
    <n v="306394.00000000006"/>
    <n v="238767.87000000005"/>
    <n v="584993.09000000008"/>
    <n v="0.12999999999999995"/>
    <n v="27468.869999999995"/>
    <n v="95095"/>
  </r>
  <r>
    <s v="Employee 90"/>
    <x v="3"/>
    <s v="Princeton"/>
    <s v="United States of America"/>
    <s v="Americas"/>
    <d v="2005-06-13T00:00:00"/>
    <d v="2022-12-01T00:00:00"/>
    <s v="Corporate and Risk Platform"/>
    <s v="U"/>
    <s v="N"/>
    <s v="USD"/>
    <n v="157410"/>
    <n v="21235.5"/>
    <n v="0"/>
    <n v="0"/>
    <n v="21235.5"/>
    <n v="0"/>
    <n v="0"/>
    <n v="0"/>
    <n v="0"/>
    <n v="0"/>
    <n v="178645.5"/>
    <s v="USD"/>
    <n v="158984.1"/>
    <n v="339416.05499999999"/>
    <s v="&gt;5 Years"/>
    <n v="157410"/>
    <n v="178645.5"/>
    <n v="158984.1"/>
    <n v="339416.05499999999"/>
    <n v="1.0000000000000037E-2"/>
    <n v="1574.1000000000058"/>
    <n v="21235.5"/>
  </r>
  <r>
    <s v="Employee 900"/>
    <x v="3"/>
    <s v="Georgia"/>
    <s v="United States of America"/>
    <s v="Americas"/>
    <d v="2018-08-06T00:00:00"/>
    <d v="2022-12-01T00:00:00"/>
    <s v="Regional Platform"/>
    <s v="T"/>
    <s v="J"/>
    <s v="USD"/>
    <n v="135960"/>
    <n v="172738.50000000003"/>
    <n v="0"/>
    <n v="0"/>
    <n v="172738.50000000003"/>
    <n v="298843.51"/>
    <n v="0"/>
    <n v="0"/>
    <n v="298843.51"/>
    <n v="0"/>
    <n v="607542.01"/>
    <s v="USD"/>
    <n v="141398.39999999999"/>
    <n v="462444.84000000008"/>
    <s v="1-5 Years"/>
    <n v="135960"/>
    <n v="607542.01"/>
    <n v="141398.39999999999"/>
    <n v="462444.84000000008"/>
    <n v="3.9999999999999959E-2"/>
    <n v="5438.3999999999942"/>
    <n v="471582.01"/>
  </r>
  <r>
    <s v="Employee 901"/>
    <x v="0"/>
    <s v="Texas"/>
    <s v="United States of America"/>
    <s v="Americas"/>
    <d v="2018-08-06T00:00:00"/>
    <d v="2022-12-01T00:00:00"/>
    <s v="Regional Platform"/>
    <s v="Q"/>
    <s v="J"/>
    <s v="USD"/>
    <n v="141240"/>
    <n v="372111.30000000005"/>
    <n v="0"/>
    <n v="0"/>
    <n v="372111.30000000005"/>
    <n v="374511.37999999995"/>
    <n v="0"/>
    <n v="0"/>
    <n v="374511.37999999995"/>
    <n v="0"/>
    <n v="887862.67999999993"/>
    <s v="USD"/>
    <n v="149714.4"/>
    <n v="693866.77800000005"/>
    <s v="1-5 Years"/>
    <n v="141240"/>
    <n v="887862.67999999993"/>
    <n v="149714.4"/>
    <n v="693866.77800000005"/>
    <n v="5.9999999999999956E-2"/>
    <n v="8474.3999999999942"/>
    <n v="746622.67999999993"/>
  </r>
  <r>
    <s v="Employee 902"/>
    <x v="0"/>
    <s v="New York"/>
    <s v="United States of America"/>
    <s v="Americas"/>
    <d v="2018-08-01T00:00:00"/>
    <d v="2022-12-01T00:00:00"/>
    <s v="Regional Platform"/>
    <s v="S"/>
    <s v="H"/>
    <s v="USD"/>
    <n v="213675.00000000006"/>
    <n v="701800.00000000012"/>
    <n v="0"/>
    <n v="0"/>
    <n v="701800.00000000012"/>
    <n v="0"/>
    <n v="0"/>
    <n v="0"/>
    <n v="0"/>
    <n v="0"/>
    <n v="915475.00000000023"/>
    <s v="USD"/>
    <n v="245726.25000000006"/>
    <n v="1298522.5000000002"/>
    <s v="1-5 Years"/>
    <n v="213675.00000000006"/>
    <n v="915475.00000000023"/>
    <n v="245726.25000000006"/>
    <n v="1298522.5000000002"/>
    <n v="0.14999999999999997"/>
    <n v="32051.25"/>
    <n v="701800.00000000023"/>
  </r>
  <r>
    <s v="Employee 903"/>
    <x v="2"/>
    <s v="Princeton"/>
    <s v="United States of America"/>
    <s v="Americas"/>
    <d v="2018-08-01T00:00:00"/>
    <d v="2022-12-01T00:00:00"/>
    <s v="Regional Platform"/>
    <s v="M"/>
    <s v="B"/>
    <s v="USD"/>
    <n v="82935.600000000006"/>
    <n v="21945.000000000004"/>
    <n v="0"/>
    <n v="0"/>
    <n v="21945.000000000004"/>
    <n v="0"/>
    <n v="816"/>
    <n v="0"/>
    <n v="816"/>
    <n v="0"/>
    <n v="105696.6"/>
    <s v="USD"/>
    <n v="85423.668000000005"/>
    <n v="193450.68600000002"/>
    <s v="1-5 Years"/>
    <n v="82935.600000000006"/>
    <n v="105696.6"/>
    <n v="85423.668000000005"/>
    <n v="193450.68600000002"/>
    <n v="2.9999999999999988E-2"/>
    <n v="2488.0679999999993"/>
    <n v="22761"/>
  </r>
  <r>
    <s v="Employee 904"/>
    <x v="0"/>
    <s v="London"/>
    <s v="United Kingdom"/>
    <s v="EMEA"/>
    <d v="2018-08-01T00:00:00"/>
    <d v="2022-12-01T00:00:00"/>
    <s v="Investments Platform"/>
    <s v="A"/>
    <s v="J"/>
    <s v="GBP"/>
    <n v="127050.00000000003"/>
    <n v="274560"/>
    <n v="0"/>
    <n v="0"/>
    <n v="274560"/>
    <n v="0"/>
    <n v="0"/>
    <n v="0"/>
    <n v="0"/>
    <n v="0"/>
    <n v="401610"/>
    <s v="GBP"/>
    <n v="138484.50000000003"/>
    <n v="576239.4"/>
    <s v="1-5 Years"/>
    <n v="169059.08250961022"/>
    <n v="534402.34653037821"/>
    <n v="184274.39993547514"/>
    <n v="766772.95765358733"/>
    <n v="9.0000000000000024E-2"/>
    <n v="11434.5"/>
    <n v="365343.26402076799"/>
  </r>
  <r>
    <s v="Employee 905"/>
    <x v="0"/>
    <s v="London"/>
    <s v="United Kingdom"/>
    <s v="EMEA"/>
    <d v="2018-09-04T00:00:00"/>
    <d v="2022-12-01T00:00:00"/>
    <s v="Client Businesses Platform"/>
    <s v="H"/>
    <s v="Z"/>
    <s v="GBP"/>
    <n v="108680.00000000001"/>
    <n v="62524.000000000007"/>
    <n v="0"/>
    <n v="0"/>
    <n v="62524.000000000007"/>
    <n v="0"/>
    <n v="0"/>
    <n v="0"/>
    <n v="0"/>
    <n v="0"/>
    <n v="171204.00000000003"/>
    <s v="GBP"/>
    <n v="117374.40000000002"/>
    <n v="302274.72000000009"/>
    <s v="1-5 Years"/>
    <n v="144615.04200822068"/>
    <n v="227812.60261295008"/>
    <n v="156184.24536887833"/>
    <n v="402221.85619086446"/>
    <n v="7.9999999999999932E-2"/>
    <n v="8694.4000000000087"/>
    <n v="83197.560604729399"/>
  </r>
  <r>
    <s v="Employee 906"/>
    <x v="0"/>
    <s v="Illinois"/>
    <s v="United States of America"/>
    <s v="Americas"/>
    <d v="2018-08-20T00:00:00"/>
    <d v="2022-12-01T00:00:00"/>
    <s v="Regional Platform"/>
    <s v="W"/>
    <s v="N"/>
    <s v="USD"/>
    <n v="151800"/>
    <n v="267876.40000000002"/>
    <n v="0"/>
    <n v="0"/>
    <n v="267876.40000000002"/>
    <n v="339975.36000000004"/>
    <n v="0"/>
    <n v="0"/>
    <n v="339975.36000000004"/>
    <n v="0"/>
    <n v="759651.76"/>
    <s v="USD"/>
    <n v="156354"/>
    <n v="588620.69200000004"/>
    <s v="1-5 Years"/>
    <n v="151800"/>
    <n v="759651.76"/>
    <n v="156354"/>
    <n v="588620.69200000004"/>
    <n v="0.03"/>
    <n v="4554"/>
    <n v="607851.76"/>
  </r>
  <r>
    <s v="Employee 907"/>
    <x v="0"/>
    <s v="Illinois"/>
    <s v="United States of America"/>
    <s v="Americas"/>
    <d v="2018-09-10T00:00:00"/>
    <d v="2022-12-01T00:00:00"/>
    <s v="Regional Platform"/>
    <s v="M"/>
    <s v="U"/>
    <s v="USD"/>
    <n v="155540"/>
    <n v="262262"/>
    <n v="0"/>
    <n v="0"/>
    <n v="262262"/>
    <n v="241722.81999999998"/>
    <n v="0"/>
    <n v="0"/>
    <n v="241722.81999999998"/>
    <n v="0"/>
    <n v="659524.81999999995"/>
    <s v="USD"/>
    <n v="175760.19999999998"/>
    <n v="647876.46"/>
    <s v="1-5 Years"/>
    <n v="155540"/>
    <n v="659524.81999999995"/>
    <n v="175760.19999999998"/>
    <n v="647876.46"/>
    <n v="0.12999999999999989"/>
    <n v="20220.199999999983"/>
    <n v="503984.81999999995"/>
  </r>
  <r>
    <s v="Employee 908"/>
    <x v="1"/>
    <s v="Princeton"/>
    <s v="United States of America"/>
    <s v="Americas"/>
    <d v="2018-08-20T00:00:00"/>
    <d v="2022-12-01T00:00:00"/>
    <s v="Operating Platform"/>
    <s v="W"/>
    <s v="E"/>
    <s v="USD"/>
    <n v="87120"/>
    <n v="5874.0000000000009"/>
    <n v="0"/>
    <n v="0"/>
    <n v="5874.0000000000009"/>
    <n v="0"/>
    <n v="0"/>
    <n v="0"/>
    <n v="0"/>
    <n v="0"/>
    <n v="92994"/>
    <s v="USD"/>
    <n v="98445.599999999991"/>
    <n v="203528.81999999998"/>
    <s v="1-5 Years"/>
    <n v="87120"/>
    <n v="92994"/>
    <n v="98445.599999999991"/>
    <n v="203528.81999999998"/>
    <n v="0.12999999999999989"/>
    <n v="11325.599999999991"/>
    <n v="5874"/>
  </r>
  <r>
    <s v="Employee 909"/>
    <x v="3"/>
    <s v="Princeton"/>
    <s v="United States of America"/>
    <s v="Americas"/>
    <d v="2018-09-22T00:00:00"/>
    <d v="2022-12-01T00:00:00"/>
    <s v="Regional Platform"/>
    <s v="F"/>
    <s v="Q"/>
    <s v="USD"/>
    <n v="140415.00000000003"/>
    <n v="69248.3"/>
    <n v="0"/>
    <n v="0"/>
    <n v="69248.3"/>
    <n v="0"/>
    <n v="0"/>
    <n v="0"/>
    <n v="0"/>
    <n v="0"/>
    <n v="209663.30000000005"/>
    <s v="USD"/>
    <n v="151648.20000000004"/>
    <n v="378084.56400000013"/>
    <s v="1-5 Years"/>
    <n v="140415.00000000003"/>
    <n v="209663.30000000005"/>
    <n v="151648.20000000004"/>
    <n v="378084.56400000013"/>
    <n v="8.0000000000000071E-2"/>
    <n v="11233.200000000012"/>
    <n v="69248.300000000017"/>
  </r>
  <r>
    <s v="Employee 91"/>
    <x v="1"/>
    <s v="Tokyo"/>
    <s v="Japan"/>
    <s v="Asia-Pacific"/>
    <d v="2005-06-20T00:00:00"/>
    <d v="2022-12-01T00:00:00"/>
    <s v="Operating Platform"/>
    <s v="I"/>
    <s v="U"/>
    <s v="JPY"/>
    <n v="10494000"/>
    <n v="1416800.0000000002"/>
    <n v="0"/>
    <n v="0"/>
    <n v="1416800.0000000002"/>
    <n v="0"/>
    <n v="0"/>
    <n v="0"/>
    <n v="0"/>
    <n v="0"/>
    <n v="11910800"/>
    <s v="JPY"/>
    <n v="11963160.000000002"/>
    <n v="25541472.000000004"/>
    <s v="&gt;5 Years"/>
    <n v="96589.810851856964"/>
    <n v="109630.44778866952"/>
    <n v="110112.38437111696"/>
    <n v="235091.09485020023"/>
    <n v="0.14000000000000024"/>
    <n v="1469160.0000000019"/>
    <n v="13040.63693681256"/>
  </r>
  <r>
    <s v="Employee 910"/>
    <x v="3"/>
    <s v="New York"/>
    <s v="United States of America"/>
    <s v="Americas"/>
    <d v="2018-09-22T00:00:00"/>
    <d v="2022-12-01T00:00:00"/>
    <s v="ETF and Index Investments Platform"/>
    <s v="U"/>
    <s v="Q"/>
    <s v="USD"/>
    <n v="188100.00000000003"/>
    <n v="175780.00000000003"/>
    <n v="0"/>
    <n v="0"/>
    <n v="175780.00000000003"/>
    <n v="0"/>
    <n v="0"/>
    <n v="0"/>
    <n v="0"/>
    <n v="0"/>
    <n v="363880.00000000006"/>
    <s v="USD"/>
    <n v="195624.00000000003"/>
    <n v="574059.20000000007"/>
    <s v="1-5 Years"/>
    <n v="188100.00000000003"/>
    <n v="363880.00000000006"/>
    <n v="195624.00000000003"/>
    <n v="574059.20000000007"/>
    <n v="3.9999999999999994E-2"/>
    <n v="7524"/>
    <n v="175780.00000000003"/>
  </r>
  <r>
    <s v="Employee 911"/>
    <x v="3"/>
    <s v="Wilmington"/>
    <s v="United States of America"/>
    <s v="Americas"/>
    <d v="2018-09-22T00:00:00"/>
    <d v="2022-12-01T00:00:00"/>
    <s v="Operating Platform"/>
    <s v="D"/>
    <s v="T"/>
    <s v="USD"/>
    <n v="109296.00000000003"/>
    <n v="31020"/>
    <n v="0"/>
    <n v="0"/>
    <n v="31020"/>
    <n v="0"/>
    <n v="0"/>
    <n v="0"/>
    <n v="0"/>
    <n v="0"/>
    <n v="140316.00000000003"/>
    <s v="USD"/>
    <n v="121318.56000000004"/>
    <n v="277069.32000000007"/>
    <s v="1-5 Years"/>
    <n v="109296.00000000003"/>
    <n v="140316.00000000003"/>
    <n v="121318.56000000004"/>
    <n v="277069.32000000007"/>
    <n v="0.11000000000000008"/>
    <n v="12022.560000000012"/>
    <n v="31020"/>
  </r>
  <r>
    <s v="Employee 912"/>
    <x v="3"/>
    <s v="Edinburgh"/>
    <s v="United Kingdom"/>
    <s v="EMEA"/>
    <d v="2018-09-22T00:00:00"/>
    <d v="2022-12-01T00:00:00"/>
    <s v="Client Businesses Platform"/>
    <s v="O"/>
    <s v="I"/>
    <s v="GBP"/>
    <n v="75790"/>
    <n v="24216.500000000004"/>
    <n v="0"/>
    <n v="0"/>
    <n v="24216.500000000004"/>
    <n v="0"/>
    <n v="0"/>
    <n v="0"/>
    <n v="0"/>
    <n v="0"/>
    <n v="100006.5"/>
    <s v="GBP"/>
    <n v="86400.6"/>
    <n v="200408.01"/>
    <s v="1-5 Years"/>
    <n v="100849.96350573283"/>
    <n v="133073.64923256458"/>
    <n v="114968.95839653542"/>
    <n v="266672.91852165904"/>
    <n v="0.14000000000000001"/>
    <n v="10610.600000000006"/>
    <n v="32223.685726831754"/>
  </r>
  <r>
    <s v="Employee 913"/>
    <x v="3"/>
    <s v="New York"/>
    <s v="United States of America"/>
    <s v="Americas"/>
    <d v="2018-09-22T00:00:00"/>
    <d v="2022-12-01T00:00:00"/>
    <s v="Investments Platform"/>
    <s v="O"/>
    <s v="L"/>
    <s v="USD"/>
    <n v="169400"/>
    <n v="69355"/>
    <n v="0"/>
    <n v="0"/>
    <n v="69355"/>
    <n v="0"/>
    <n v="0"/>
    <n v="0"/>
    <n v="0"/>
    <n v="0"/>
    <n v="238755"/>
    <s v="USD"/>
    <n v="189728.00000000003"/>
    <n v="457133.60000000009"/>
    <s v="1-5 Years"/>
    <n v="169400"/>
    <n v="238755"/>
    <n v="189728.00000000003"/>
    <n v="457133.60000000009"/>
    <n v="0.12000000000000018"/>
    <n v="20328.000000000029"/>
    <n v="69355"/>
  </r>
  <r>
    <s v="Employee 914"/>
    <x v="7"/>
    <s v="New York"/>
    <s v="United States of America"/>
    <s v="Americas"/>
    <d v="2018-09-22T00:00:00"/>
    <d v="2022-12-01T00:00:00"/>
    <s v="Corporate and Risk Platform"/>
    <s v="Q"/>
    <s v="E"/>
    <s v="USD"/>
    <n v="94304.10000000002"/>
    <n v="4224"/>
    <n v="0"/>
    <n v="0"/>
    <n v="4224"/>
    <n v="0"/>
    <n v="21134"/>
    <n v="0"/>
    <n v="21134"/>
    <n v="0"/>
    <n v="119662.10000000002"/>
    <s v="USD"/>
    <n v="99019.305000000022"/>
    <n v="202473.81000000006"/>
    <s v="1-5 Years"/>
    <n v="94304.10000000002"/>
    <n v="119662.10000000002"/>
    <n v="99019.305000000022"/>
    <n v="202473.81000000006"/>
    <n v="5.000000000000001E-2"/>
    <n v="4715.2050000000017"/>
    <n v="25358"/>
  </r>
  <r>
    <s v="Employee 915"/>
    <x v="0"/>
    <s v="New York"/>
    <s v="United States of America"/>
    <s v="Americas"/>
    <d v="2018-09-22T00:00:00"/>
    <d v="2022-12-01T00:00:00"/>
    <s v="Operating Platform"/>
    <s v="C"/>
    <s v="S"/>
    <s v="USD"/>
    <n v="85000"/>
    <n v="50000"/>
    <n v="1000"/>
    <n v="500"/>
    <n v="51500"/>
    <n v="3000"/>
    <n v="0"/>
    <n v="500"/>
    <n v="3500"/>
    <n v="15000"/>
    <n v="155000"/>
    <s v="USD"/>
    <n v="93500.000000000015"/>
    <n v="336050.00000000006"/>
    <s v="1-5 Years"/>
    <n v="85000"/>
    <n v="155000"/>
    <n v="93500.000000000015"/>
    <n v="336050.00000000006"/>
    <n v="0.10000000000000017"/>
    <n v="8500.0000000000146"/>
    <n v="70000"/>
  </r>
  <r>
    <s v="Employee 916"/>
    <x v="0"/>
    <s v="Singapore"/>
    <s v="Singapore"/>
    <s v="Asia-Pacific"/>
    <d v="2018-09-22T00:00:00"/>
    <d v="2022-12-01T00:00:00"/>
    <s v="Operating Platform"/>
    <s v="Y"/>
    <s v="K"/>
    <s v="SGD"/>
    <n v="241230.00000000003"/>
    <n v="149380"/>
    <n v="0"/>
    <n v="0"/>
    <n v="149380"/>
    <n v="0"/>
    <n v="0"/>
    <n v="0"/>
    <n v="0"/>
    <n v="0"/>
    <n v="390610"/>
    <s v="SGD"/>
    <n v="260528.40000000005"/>
    <n v="682387.20000000007"/>
    <s v="1-5 Years"/>
    <n v="180365.6211447157"/>
    <n v="292055.77778608544"/>
    <n v="194794.87083629298"/>
    <n v="510215.11084526527"/>
    <n v="8.0000000000000127E-2"/>
    <n v="19298.400000000023"/>
    <n v="111690.15664136974"/>
  </r>
  <r>
    <s v="Employee 917"/>
    <x v="3"/>
    <s v="Gurgaon"/>
    <s v="India"/>
    <s v="Asia-Pacific"/>
    <d v="2018-09-24T00:00:00"/>
    <d v="2022-12-01T00:00:00"/>
    <s v="Operating Platform"/>
    <s v="L"/>
    <s v="G"/>
    <s v="INR"/>
    <n v="1479698"/>
    <n v="352352.00000000006"/>
    <n v="0"/>
    <n v="0"/>
    <n v="352352.00000000006"/>
    <n v="0"/>
    <n v="0"/>
    <n v="2100"/>
    <n v="2100"/>
    <n v="0"/>
    <n v="1834150"/>
    <s v="INR"/>
    <n v="1509291.96"/>
    <n v="3377982.96"/>
    <s v="1-5 Years"/>
    <n v="21927.136665061313"/>
    <n v="27179.639165709628"/>
    <n v="22365.679398362539"/>
    <n v="50057.169784759011"/>
    <n v="2.0000000000000021E-2"/>
    <n v="29593.959999999963"/>
    <n v="5252.5025006483156"/>
  </r>
  <r>
    <s v="Employee 918"/>
    <x v="4"/>
    <s v="New York"/>
    <s v="United States of America"/>
    <s v="Americas"/>
    <d v="2018-09-17T00:00:00"/>
    <d v="2022-12-01T00:00:00"/>
    <s v="Client Businesses Platform"/>
    <s v="R"/>
    <s v="V"/>
    <s v="USD"/>
    <n v="222200.00000000003"/>
    <n v="293260"/>
    <n v="0"/>
    <n v="0"/>
    <n v="293260"/>
    <n v="0"/>
    <n v="0"/>
    <n v="0"/>
    <n v="0"/>
    <n v="0"/>
    <n v="515460"/>
    <s v="USD"/>
    <n v="253308.00000000006"/>
    <n v="840932.40000000014"/>
    <s v="1-5 Years"/>
    <n v="222200.00000000003"/>
    <n v="515460"/>
    <n v="253308.00000000006"/>
    <n v="840932.40000000014"/>
    <n v="0.14000000000000012"/>
    <n v="31108.000000000029"/>
    <n v="293260"/>
  </r>
  <r>
    <s v="Employee 919"/>
    <x v="0"/>
    <s v="Seoul"/>
    <s v="Korea, Republic of"/>
    <s v="Asia-Pacific"/>
    <d v="2018-09-10T00:00:00"/>
    <d v="2022-12-01T00:00:00"/>
    <s v="Client Businesses Platform"/>
    <s v="M"/>
    <s v="F"/>
    <s v="KRW"/>
    <n v="251800780"/>
    <n v="72935500"/>
    <n v="0"/>
    <n v="0"/>
    <n v="72935500"/>
    <n v="0"/>
    <n v="0"/>
    <n v="0"/>
    <n v="0"/>
    <n v="0"/>
    <n v="324736280"/>
    <s v="KRW"/>
    <n v="264390819"/>
    <n v="605363913"/>
    <s v="1-5 Years"/>
    <n v="233592.26309198013"/>
    <n v="301253.56463657867"/>
    <n v="245271.87624657914"/>
    <n v="561588.11911498674"/>
    <n v="0.05"/>
    <n v="12590039"/>
    <n v="67661.301544598537"/>
  </r>
  <r>
    <s v="Employee 92"/>
    <x v="4"/>
    <s v="New York"/>
    <s v="United States of America"/>
    <s v="Americas"/>
    <d v="2005-06-27T00:00:00"/>
    <d v="2022-12-01T00:00:00"/>
    <s v="Investments Platform"/>
    <s v="J"/>
    <s v="C"/>
    <s v="USD"/>
    <n v="263340.00000000006"/>
    <n v="1189100"/>
    <n v="21000"/>
    <n v="0"/>
    <n v="1210100"/>
    <n v="0"/>
    <n v="0"/>
    <n v="0"/>
    <n v="0"/>
    <n v="270000"/>
    <n v="1743440"/>
    <s v="USD"/>
    <n v="281773.8000000001"/>
    <n v="1835884.6000000003"/>
    <s v="&gt;5 Years"/>
    <n v="263340.00000000006"/>
    <n v="1743440"/>
    <n v="281773.8000000001"/>
    <n v="1835884.6000000003"/>
    <n v="7.0000000000000159E-2"/>
    <n v="18433.800000000047"/>
    <n v="1480100"/>
  </r>
  <r>
    <s v="Employee 920"/>
    <x v="0"/>
    <s v="Toronto"/>
    <s v="Canada"/>
    <s v="Americas"/>
    <d v="2018-09-17T00:00:00"/>
    <d v="2022-12-01T00:00:00"/>
    <s v="Client Businesses Platform"/>
    <s v="K"/>
    <s v="S"/>
    <s v="CAD"/>
    <n v="159885"/>
    <n v="450450.00000000006"/>
    <n v="0"/>
    <n v="0"/>
    <n v="450450.00000000006"/>
    <n v="0"/>
    <n v="0"/>
    <n v="0"/>
    <n v="0"/>
    <n v="0"/>
    <n v="610335"/>
    <s v="CAD"/>
    <n v="163082.70000000001"/>
    <n v="785624.40000000014"/>
    <s v="1-5 Years"/>
    <n v="123253.93154486587"/>
    <n v="470501.8501387604"/>
    <n v="125719.01017576319"/>
    <n v="605630.89731729892"/>
    <n v="2.0000000000000007E-2"/>
    <n v="3197.7000000000116"/>
    <n v="347247.91859389452"/>
  </r>
  <r>
    <s v="Employee 921"/>
    <x v="0"/>
    <s v="Boston"/>
    <s v="United States of America"/>
    <s v="Americas"/>
    <d v="2018-09-22T00:00:00"/>
    <d v="2022-12-01T00:00:00"/>
    <s v="Regional Platform"/>
    <s v="D"/>
    <s v="O"/>
    <s v="USD"/>
    <n v="202125.00000000003"/>
    <n v="712800.00000000012"/>
    <n v="0"/>
    <n v="0"/>
    <n v="712800.00000000012"/>
    <n v="0"/>
    <n v="0"/>
    <n v="0"/>
    <n v="0"/>
    <n v="0"/>
    <n v="914925.00000000012"/>
    <s v="USD"/>
    <n v="224358.75000000006"/>
    <n v="1239925.5000000002"/>
    <s v="1-5 Years"/>
    <n v="202125.00000000003"/>
    <n v="914925.00000000012"/>
    <n v="224358.75000000006"/>
    <n v="1239925.5000000002"/>
    <n v="0.11000000000000013"/>
    <n v="22233.750000000029"/>
    <n v="712800.00000000012"/>
  </r>
  <r>
    <s v="Employee 922"/>
    <x v="3"/>
    <s v="Princeton"/>
    <s v="United States of America"/>
    <s v="Americas"/>
    <d v="2018-09-22T00:00:00"/>
    <d v="2022-12-01T00:00:00"/>
    <s v="Investments Platform"/>
    <s v="U"/>
    <s v="A"/>
    <s v="USD"/>
    <n v="145200"/>
    <n v="0"/>
    <n v="290749"/>
    <n v="0"/>
    <n v="290749"/>
    <n v="0"/>
    <n v="0"/>
    <n v="0"/>
    <n v="0"/>
    <n v="0"/>
    <n v="435949"/>
    <s v="USD"/>
    <n v="159720"/>
    <n v="319440"/>
    <s v="1-5 Years"/>
    <n v="145200"/>
    <n v="435949"/>
    <n v="159720"/>
    <n v="319440"/>
    <n v="0.1"/>
    <n v="14520"/>
    <n v="290749"/>
  </r>
  <r>
    <s v="Employee 923"/>
    <x v="1"/>
    <s v="Wilmington"/>
    <s v="United States of America"/>
    <s v="Americas"/>
    <d v="2018-09-22T00:00:00"/>
    <d v="2022-12-01T00:00:00"/>
    <s v="Operating Platform"/>
    <s v="E"/>
    <s v="G"/>
    <s v="USD"/>
    <n v="90288.000000000015"/>
    <n v="17424"/>
    <n v="0"/>
    <n v="0"/>
    <n v="17424"/>
    <n v="0"/>
    <n v="0"/>
    <n v="0"/>
    <n v="0"/>
    <n v="0"/>
    <n v="107712.00000000001"/>
    <s v="USD"/>
    <n v="98413.920000000027"/>
    <n v="215820.00000000006"/>
    <s v="1-5 Years"/>
    <n v="90288.000000000015"/>
    <n v="107712.00000000001"/>
    <n v="98413.920000000027"/>
    <n v="215820.00000000006"/>
    <n v="9.0000000000000122E-2"/>
    <n v="8125.9200000000128"/>
    <n v="17424"/>
  </r>
  <r>
    <s v="Employee 924"/>
    <x v="1"/>
    <s v="London"/>
    <s v="United Kingdom"/>
    <s v="EMEA"/>
    <d v="2018-09-22T00:00:00"/>
    <d v="2022-12-01T00:00:00"/>
    <s v="Operating Platform"/>
    <s v="Z"/>
    <s v="S"/>
    <s v="GBP"/>
    <n v="88211.200000000012"/>
    <n v="8002.5"/>
    <n v="0"/>
    <n v="0"/>
    <n v="8002.5"/>
    <n v="0"/>
    <n v="0"/>
    <n v="0"/>
    <n v="0"/>
    <n v="0"/>
    <n v="96213.700000000012"/>
    <s v="GBP"/>
    <n v="97914.432000000015"/>
    <n v="204711.63900000002"/>
    <s v="1-5 Years"/>
    <n v="117378.23328667239"/>
    <n v="128026.7599122777"/>
    <n v="130289.83894820636"/>
    <n v="272399.54245083459"/>
    <n v="0.11000000000000013"/>
    <n v="9703.2320000000036"/>
    <n v="10648.526625605315"/>
  </r>
  <r>
    <s v="Employee 925"/>
    <x v="1"/>
    <s v="Princeton"/>
    <s v="United States of America"/>
    <s v="Americas"/>
    <d v="2018-09-24T00:00:00"/>
    <d v="2022-12-01T00:00:00"/>
    <s v="Operating Platform"/>
    <s v="S"/>
    <s v="R"/>
    <s v="USD"/>
    <n v="89034.000000000015"/>
    <n v="7425"/>
    <n v="0"/>
    <n v="0"/>
    <n v="7425"/>
    <n v="0"/>
    <n v="0"/>
    <n v="0"/>
    <n v="0"/>
    <n v="0"/>
    <n v="96459.000000000015"/>
    <s v="USD"/>
    <n v="91705.020000000019"/>
    <n v="191057.79000000004"/>
    <s v="1-5 Years"/>
    <n v="89034.000000000015"/>
    <n v="96459.000000000015"/>
    <n v="91705.020000000019"/>
    <n v="191057.79000000004"/>
    <n v="3.0000000000000041E-2"/>
    <n v="2671.0200000000041"/>
    <n v="7425"/>
  </r>
  <r>
    <s v="Employee 926"/>
    <x v="3"/>
    <s v="Wilmington"/>
    <s v="United States of America"/>
    <s v="Americas"/>
    <d v="2018-09-28T00:00:00"/>
    <d v="2022-12-01T00:00:00"/>
    <s v="Operating Platform"/>
    <s v="L"/>
    <s v="D"/>
    <s v="USD"/>
    <n v="123464"/>
    <n v="11880.000000000002"/>
    <n v="0"/>
    <n v="0"/>
    <n v="11880.000000000002"/>
    <n v="0"/>
    <n v="0"/>
    <n v="0"/>
    <n v="0"/>
    <n v="0"/>
    <n v="135344"/>
    <s v="USD"/>
    <n v="125933.28"/>
    <n v="263984.16000000003"/>
    <s v="1-5 Years"/>
    <n v="123464"/>
    <n v="135344"/>
    <n v="125933.28"/>
    <n v="263984.16000000003"/>
    <n v="1.999999999999999E-2"/>
    <n v="2469.2799999999988"/>
    <n v="11880"/>
  </r>
  <r>
    <s v="Employee 927"/>
    <x v="4"/>
    <s v="New York"/>
    <s v="United States of America"/>
    <s v="Americas"/>
    <d v="2018-10-22T00:00:00"/>
    <d v="2022-12-01T00:00:00"/>
    <s v="Investments Platform"/>
    <s v="X"/>
    <s v="J"/>
    <s v="USD"/>
    <n v="368225"/>
    <n v="2438095"/>
    <n v="0"/>
    <n v="0"/>
    <n v="2438095"/>
    <n v="0"/>
    <n v="0"/>
    <n v="0"/>
    <n v="0"/>
    <n v="800800.00000000012"/>
    <n v="3607120"/>
    <s v="USD"/>
    <n v="375589.5"/>
    <n v="3238035.9"/>
    <s v="1-5 Years"/>
    <n v="368225"/>
    <n v="3607120"/>
    <n v="375589.5"/>
    <n v="3238035.9"/>
    <n v="0.02"/>
    <n v="7364.5"/>
    <n v="3238895"/>
  </r>
  <r>
    <s v="Employee 928"/>
    <x v="3"/>
    <s v="New York"/>
    <s v="United States of America"/>
    <s v="Americas"/>
    <d v="2018-10-08T00:00:00"/>
    <d v="2022-12-01T00:00:00"/>
    <s v="Investments Platform"/>
    <s v="T"/>
    <s v="Q"/>
    <s v="USD"/>
    <n v="168226.30000000002"/>
    <n v="29700"/>
    <n v="0"/>
    <n v="0"/>
    <n v="29700"/>
    <n v="0"/>
    <n v="0"/>
    <n v="0"/>
    <n v="0"/>
    <n v="0"/>
    <n v="197926.30000000002"/>
    <s v="USD"/>
    <n v="180002.14100000003"/>
    <n v="391783.28200000012"/>
    <s v="1-5 Years"/>
    <n v="168226.30000000002"/>
    <n v="197926.30000000002"/>
    <n v="180002.14100000003"/>
    <n v="391783.28200000012"/>
    <n v="7.0000000000000076E-2"/>
    <n v="11775.841000000015"/>
    <n v="29700"/>
  </r>
  <r>
    <s v="Employee 929"/>
    <x v="0"/>
    <s v="Kentucky"/>
    <s v="United States of America"/>
    <s v="Americas"/>
    <d v="2018-10-08T00:00:00"/>
    <d v="2022-12-01T00:00:00"/>
    <s v="Regional Platform"/>
    <s v="Q"/>
    <s v="O"/>
    <s v="USD"/>
    <n v="111815.00000000003"/>
    <n v="0"/>
    <n v="0"/>
    <n v="0"/>
    <n v="0"/>
    <n v="0"/>
    <n v="0"/>
    <n v="0"/>
    <n v="0"/>
    <n v="0"/>
    <n v="111815.00000000003"/>
    <s v="USD"/>
    <n v="114051.30000000003"/>
    <n v="228102.60000000006"/>
    <s v="1-5 Years"/>
    <n v="111815.00000000003"/>
    <n v="111815.00000000003"/>
    <n v="114051.30000000003"/>
    <n v="228102.60000000006"/>
    <n v="2.0000000000000021E-2"/>
    <n v="2236.3000000000029"/>
    <n v="0"/>
  </r>
  <r>
    <s v="Employee 93"/>
    <x v="1"/>
    <s v="Tokyo"/>
    <s v="Japan"/>
    <s v="Asia-Pacific"/>
    <d v="2005-08-08T00:00:00"/>
    <d v="2022-12-01T00:00:00"/>
    <s v="Operating Platform"/>
    <s v="O"/>
    <s v="F"/>
    <s v="JPY"/>
    <n v="9761400"/>
    <n v="945120.00000000012"/>
    <n v="0"/>
    <n v="0"/>
    <n v="945120.00000000012"/>
    <n v="0"/>
    <n v="0"/>
    <n v="0"/>
    <n v="0"/>
    <n v="0"/>
    <n v="10706520"/>
    <s v="JPY"/>
    <n v="10151856"/>
    <n v="21286636.800000001"/>
    <s v="&gt;5 Years"/>
    <n v="89846.748584840534"/>
    <n v="98545.906392378849"/>
    <n v="93440.618528234161"/>
    <n v="195928.36117630819"/>
    <n v="4.0000000000000063E-2"/>
    <n v="390456"/>
    <n v="8699.157807538315"/>
  </r>
  <r>
    <s v="Employee 930"/>
    <x v="0"/>
    <s v="New York"/>
    <s v="United States of America"/>
    <s v="Americas"/>
    <d v="2018-10-15T00:00:00"/>
    <d v="2022-12-01T00:00:00"/>
    <s v="Operating Platform"/>
    <s v="W"/>
    <s v="B"/>
    <s v="USD"/>
    <n v="184905.60000000003"/>
    <n v="118910"/>
    <n v="0"/>
    <n v="0"/>
    <n v="118910"/>
    <n v="0"/>
    <n v="0"/>
    <n v="0"/>
    <n v="0"/>
    <n v="0"/>
    <n v="303815.60000000003"/>
    <s v="USD"/>
    <n v="192301.82400000005"/>
    <n v="508270.04800000018"/>
    <s v="1-5 Years"/>
    <n v="184905.60000000003"/>
    <n v="303815.60000000003"/>
    <n v="192301.82400000005"/>
    <n v="508270.04800000018"/>
    <n v="4.0000000000000084E-2"/>
    <n v="7396.2240000000165"/>
    <n v="118910"/>
  </r>
  <r>
    <s v="Employee 931"/>
    <x v="4"/>
    <s v="Tokyo"/>
    <s v="Japan"/>
    <s v="Asia-Pacific"/>
    <d v="2018-10-15T00:00:00"/>
    <d v="2022-12-01T00:00:00"/>
    <s v="Regional Platform"/>
    <s v="R"/>
    <s v="Z"/>
    <s v="JPY"/>
    <n v="33330000.000000004"/>
    <n v="73865000"/>
    <n v="0"/>
    <n v="0"/>
    <n v="73865000"/>
    <n v="0"/>
    <n v="0"/>
    <n v="0"/>
    <n v="0"/>
    <n v="89600000.000000015"/>
    <n v="196795000"/>
    <s v="JPY"/>
    <n v="35329800.000000007"/>
    <n v="148956500.00000003"/>
    <s v="1-5 Years"/>
    <n v="306778.95899489167"/>
    <n v="1811358.0928712781"/>
    <n v="325185.69653458521"/>
    <n v="1371038.7040360812"/>
    <n v="6.0000000000000123E-2"/>
    <n v="1999800.0000000037"/>
    <n v="1504579.1338763863"/>
  </r>
  <r>
    <s v="Employee 932"/>
    <x v="3"/>
    <s v="New York"/>
    <s v="United States of America"/>
    <s v="Americas"/>
    <d v="2018-10-15T00:00:00"/>
    <d v="2022-12-01T00:00:00"/>
    <s v="Operating Platform"/>
    <s v="X"/>
    <s v="Y"/>
    <s v="USD"/>
    <n v="137280"/>
    <n v="19129"/>
    <n v="0"/>
    <n v="0"/>
    <n v="19129"/>
    <n v="0"/>
    <n v="0"/>
    <n v="0"/>
    <n v="0"/>
    <n v="0"/>
    <n v="156409"/>
    <s v="USD"/>
    <n v="148262.40000000002"/>
    <n v="317184.12000000005"/>
    <s v="1-5 Years"/>
    <n v="137280"/>
    <n v="156409"/>
    <n v="148262.40000000002"/>
    <n v="317184.12000000005"/>
    <n v="8.0000000000000168E-2"/>
    <n v="10982.400000000023"/>
    <n v="19129"/>
  </r>
  <r>
    <s v="Employee 933"/>
    <x v="0"/>
    <s v="New York"/>
    <s v="United States of America"/>
    <s v="Americas"/>
    <d v="2018-11-12T00:00:00"/>
    <d v="2022-12-01T00:00:00"/>
    <s v="Operating Platform"/>
    <s v="Z"/>
    <s v="H"/>
    <s v="USD"/>
    <n v="214500.00000000003"/>
    <n v="88825.000000000015"/>
    <n v="0"/>
    <n v="0"/>
    <n v="88825.000000000015"/>
    <n v="0"/>
    <n v="0"/>
    <n v="0"/>
    <n v="0"/>
    <n v="0"/>
    <n v="303325.00000000006"/>
    <s v="USD"/>
    <n v="227370.00000000003"/>
    <n v="548894.50000000012"/>
    <s v="1-5 Years"/>
    <n v="214500.00000000003"/>
    <n v="303325.00000000006"/>
    <n v="227370.00000000003"/>
    <n v="548894.50000000012"/>
    <n v="5.9999999999999991E-2"/>
    <n v="12870"/>
    <n v="88825.000000000029"/>
  </r>
  <r>
    <s v="Employee 934"/>
    <x v="5"/>
    <s v="San Francisco"/>
    <s v="United States of America"/>
    <s v="Americas"/>
    <d v="2018-11-05T00:00:00"/>
    <d v="2022-12-01T00:00:00"/>
    <s v="Corporate and Risk Platform"/>
    <s v="T"/>
    <s v="M"/>
    <s v="USD"/>
    <n v="108978.43000000002"/>
    <n v="25872.000000000004"/>
    <n v="0"/>
    <n v="0"/>
    <n v="25872.000000000004"/>
    <n v="0"/>
    <n v="32"/>
    <n v="0"/>
    <n v="32"/>
    <n v="0"/>
    <n v="134882.43000000002"/>
    <s v="USD"/>
    <n v="112247.78290000002"/>
    <n v="251143.72580000004"/>
    <s v="1-5 Years"/>
    <n v="108978.43000000002"/>
    <n v="134882.43000000002"/>
    <n v="112247.78290000002"/>
    <n v="251143.72580000004"/>
    <n v="2.9999999999999975E-2"/>
    <n v="3269.352899999998"/>
    <n v="25904"/>
  </r>
  <r>
    <s v="Employee 935"/>
    <x v="0"/>
    <s v="New York"/>
    <s v="United States of America"/>
    <s v="Americas"/>
    <d v="2018-11-12T00:00:00"/>
    <d v="2022-12-01T00:00:00"/>
    <s v="Client Businesses Platform"/>
    <s v="M"/>
    <s v="U"/>
    <s v="USD"/>
    <n v="193834.08000000002"/>
    <n v="96624.000000000015"/>
    <n v="0"/>
    <n v="0"/>
    <n v="96624.000000000015"/>
    <n v="0"/>
    <n v="0"/>
    <n v="0"/>
    <n v="0"/>
    <n v="0"/>
    <n v="290458.08"/>
    <s v="USD"/>
    <n v="219032.5104"/>
    <n v="547250.14080000005"/>
    <s v="1-5 Years"/>
    <n v="193834.08000000002"/>
    <n v="290458.08"/>
    <n v="219032.5104"/>
    <n v="547250.14080000005"/>
    <n v="0.12999999999999989"/>
    <n v="25198.430399999983"/>
    <n v="96624"/>
  </r>
  <r>
    <s v="Employee 936"/>
    <x v="4"/>
    <s v="New York"/>
    <s v="United States of America"/>
    <s v="Americas"/>
    <d v="2018-11-12T00:00:00"/>
    <d v="2022-12-01T00:00:00"/>
    <s v="Corporate and Risk Platform"/>
    <s v="R"/>
    <s v="B"/>
    <s v="USD"/>
    <n v="251680.00000000003"/>
    <n v="177045.00000000003"/>
    <n v="0"/>
    <n v="0"/>
    <n v="177045.00000000003"/>
    <n v="0"/>
    <n v="0"/>
    <n v="0"/>
    <n v="0"/>
    <n v="0"/>
    <n v="428725.00000000006"/>
    <s v="USD"/>
    <n v="261747.20000000004"/>
    <n v="707621.20000000007"/>
    <s v="1-5 Years"/>
    <n v="251680.00000000003"/>
    <n v="428725.00000000006"/>
    <n v="261747.20000000004"/>
    <n v="707621.20000000007"/>
    <n v="4.0000000000000042E-2"/>
    <n v="10067.200000000012"/>
    <n v="177045.00000000003"/>
  </r>
  <r>
    <s v="Employee 937"/>
    <x v="0"/>
    <s v="Wilmington"/>
    <s v="United States of America"/>
    <s v="Americas"/>
    <d v="2018-11-12T00:00:00"/>
    <d v="2022-12-01T00:00:00"/>
    <s v="Operating Platform"/>
    <s v="L"/>
    <s v="C"/>
    <s v="USD"/>
    <n v="189255.00000000003"/>
    <n v="85173.000000000015"/>
    <n v="4360"/>
    <n v="0"/>
    <n v="89533.000000000015"/>
    <n v="0"/>
    <n v="0"/>
    <n v="0"/>
    <n v="0"/>
    <n v="0"/>
    <n v="278788.00000000006"/>
    <s v="USD"/>
    <n v="206287.95000000004"/>
    <n v="505414.47000000009"/>
    <s v="1-5 Years"/>
    <n v="189255.00000000003"/>
    <n v="278788.00000000006"/>
    <n v="206287.95000000004"/>
    <n v="505414.47000000009"/>
    <n v="9.0000000000000052E-2"/>
    <n v="17032.950000000012"/>
    <n v="89533.000000000029"/>
  </r>
  <r>
    <s v="Employee 938"/>
    <x v="2"/>
    <s v="San Francisco"/>
    <s v="United States of America"/>
    <s v="Americas"/>
    <d v="2018-11-19T00:00:00"/>
    <d v="2022-12-01T00:00:00"/>
    <s v="Operating Platform"/>
    <s v="H"/>
    <s v="B"/>
    <s v="USD"/>
    <n v="73341.400000000009"/>
    <n v="8624"/>
    <n v="0"/>
    <n v="0"/>
    <n v="8624"/>
    <n v="0"/>
    <n v="295"/>
    <n v="0"/>
    <n v="295"/>
    <n v="0"/>
    <n v="82260.400000000009"/>
    <s v="USD"/>
    <n v="80675.540000000023"/>
    <n v="170837.48000000004"/>
    <s v="1-5 Years"/>
    <n v="73341.400000000009"/>
    <n v="82260.400000000009"/>
    <n v="80675.540000000023"/>
    <n v="170837.48000000004"/>
    <n v="0.10000000000000017"/>
    <n v="7334.140000000014"/>
    <n v="8919"/>
  </r>
  <r>
    <s v="Employee 939"/>
    <x v="0"/>
    <s v="San Francisco"/>
    <s v="United States of America"/>
    <s v="Americas"/>
    <d v="2018-12-10T00:00:00"/>
    <d v="2022-12-01T00:00:00"/>
    <s v="Investments Platform"/>
    <s v="C"/>
    <s v="L"/>
    <s v="USD"/>
    <n v="198275.00000000003"/>
    <n v="70070"/>
    <n v="0"/>
    <n v="0"/>
    <n v="70070"/>
    <n v="0"/>
    <n v="0"/>
    <n v="0"/>
    <n v="0"/>
    <n v="0"/>
    <n v="268345"/>
    <s v="USD"/>
    <n v="214137.00000000006"/>
    <n v="503949.60000000015"/>
    <s v="1-5 Years"/>
    <n v="198275.00000000003"/>
    <n v="268345"/>
    <n v="214137.00000000006"/>
    <n v="503949.60000000015"/>
    <n v="8.000000000000014E-2"/>
    <n v="15862.000000000029"/>
    <n v="70069.999999999971"/>
  </r>
  <r>
    <s v="Employee 94"/>
    <x v="0"/>
    <s v="Frankfurt"/>
    <s v="Germany"/>
    <s v="EMEA"/>
    <d v="2003-07-21T00:00:00"/>
    <d v="2022-12-01T00:00:00"/>
    <s v="Regional Platform"/>
    <s v="W"/>
    <s v="B"/>
    <s v="EUR"/>
    <n v="154000.00000000003"/>
    <n v="35420"/>
    <n v="0"/>
    <n v="0"/>
    <n v="35420"/>
    <n v="0"/>
    <n v="0"/>
    <n v="0"/>
    <n v="0"/>
    <n v="0"/>
    <n v="189420.00000000003"/>
    <s v="EUR"/>
    <n v="175560.00000000006"/>
    <n v="391498.80000000016"/>
    <s v="&gt;5 Years"/>
    <n v="179764.19999540705"/>
    <n v="221109.96599435067"/>
    <n v="204931.18799476407"/>
    <n v="456996.54922832391"/>
    <n v="0.14000000000000018"/>
    <n v="21560.000000000029"/>
    <n v="41345.765998943622"/>
  </r>
  <r>
    <s v="Employee 940"/>
    <x v="4"/>
    <s v="Edinburgh"/>
    <s v="United Kingdom"/>
    <s v="EMEA"/>
    <d v="2018-11-19T00:00:00"/>
    <d v="2022-12-01T00:00:00"/>
    <s v="Operating Platform"/>
    <s v="U"/>
    <s v="T"/>
    <s v="GBP"/>
    <n v="186560"/>
    <n v="132440"/>
    <n v="0"/>
    <n v="0"/>
    <n v="132440"/>
    <n v="0"/>
    <n v="0"/>
    <n v="0"/>
    <n v="0"/>
    <n v="0"/>
    <n v="319000"/>
    <s v="GBP"/>
    <n v="214543.99999999997"/>
    <n v="581393.99999999988"/>
    <s v="1-5 Years"/>
    <n v="248246.06401411159"/>
    <n v="424477.35002412944"/>
    <n v="285482.97361622826"/>
    <n v="773631.92614397698"/>
    <n v="0.14999999999999974"/>
    <n v="27983.999999999971"/>
    <n v="176231.28601001785"/>
  </r>
  <r>
    <s v="Employee 941"/>
    <x v="0"/>
    <s v="London"/>
    <s v="United Kingdom"/>
    <s v="EMEA"/>
    <d v="2019-01-14T00:00:00"/>
    <d v="2022-12-01T00:00:00"/>
    <s v="Client Businesses Platform"/>
    <s v="A"/>
    <s v="Y"/>
    <s v="GBP"/>
    <n v="136620.00000000003"/>
    <n v="70950"/>
    <n v="0"/>
    <n v="0"/>
    <n v="70950"/>
    <n v="0"/>
    <n v="0"/>
    <n v="0"/>
    <n v="0"/>
    <n v="0"/>
    <n v="207570.00000000003"/>
    <s v="GBP"/>
    <n v="148915.80000000005"/>
    <n v="375167.10000000009"/>
    <s v="1-5 Years"/>
    <n v="181793.40301033409"/>
    <n v="276203.0205157008"/>
    <n v="198154.8092812642"/>
    <n v="499216.10164337809"/>
    <n v="9.0000000000000219E-2"/>
    <n v="12295.800000000017"/>
    <n v="94409.61750536671"/>
  </r>
  <r>
    <s v="Employee 942"/>
    <x v="4"/>
    <s v="New York"/>
    <s v="United States of America"/>
    <s v="Americas"/>
    <d v="2019-01-14T00:00:00"/>
    <d v="2022-12-01T00:00:00"/>
    <s v="Client Businesses Platform"/>
    <s v="X"/>
    <s v="T"/>
    <s v="USD"/>
    <n v="372899.99999999994"/>
    <n v="1733978.4000000001"/>
    <n v="0"/>
    <n v="0"/>
    <n v="1733978.4000000001"/>
    <n v="0"/>
    <n v="0"/>
    <n v="0"/>
    <n v="0"/>
    <n v="1150000"/>
    <n v="3256878.4"/>
    <s v="USD"/>
    <n v="406460.99999999994"/>
    <n v="2702958.4559999998"/>
    <s v="1-5 Years"/>
    <n v="372899.99999999994"/>
    <n v="3256878.4"/>
    <n v="406460.99999999994"/>
    <n v="2702958.4559999998"/>
    <n v="9.0000000000000011E-2"/>
    <n v="33561"/>
    <n v="2883978.4"/>
  </r>
  <r>
    <s v="Employee 943"/>
    <x v="4"/>
    <s v="San Francisco"/>
    <s v="United States of America"/>
    <s v="Americas"/>
    <d v="2019-01-14T00:00:00"/>
    <d v="2022-12-01T00:00:00"/>
    <s v="ETF and Index Investments Platform"/>
    <s v="H"/>
    <s v="D"/>
    <s v="USD"/>
    <n v="275880.00000000006"/>
    <n v="934560.00000000012"/>
    <n v="0"/>
    <n v="0"/>
    <n v="934560.00000000012"/>
    <n v="0"/>
    <n v="0"/>
    <n v="0"/>
    <n v="0"/>
    <n v="550450"/>
    <n v="1760890.0000000002"/>
    <s v="USD"/>
    <n v="297950.40000000008"/>
    <n v="1605225.6000000006"/>
    <s v="1-5 Years"/>
    <n v="275880.00000000006"/>
    <n v="1760890.0000000002"/>
    <n v="297950.40000000008"/>
    <n v="1605225.6000000006"/>
    <n v="8.0000000000000071E-2"/>
    <n v="22070.400000000023"/>
    <n v="1485010.0000000002"/>
  </r>
  <r>
    <s v="Employee 944"/>
    <x v="3"/>
    <s v="Edinburgh"/>
    <s v="United Kingdom"/>
    <s v="EMEA"/>
    <d v="2019-01-14T00:00:00"/>
    <d v="2022-12-01T00:00:00"/>
    <s v="Operating Platform"/>
    <s v="F"/>
    <s v="W"/>
    <s v="GBP"/>
    <n v="50820.000000000015"/>
    <n v="1900.8000000000002"/>
    <n v="0"/>
    <n v="0"/>
    <n v="1900.8000000000002"/>
    <n v="0"/>
    <n v="0"/>
    <n v="0"/>
    <n v="0"/>
    <n v="0"/>
    <n v="52720.800000000017"/>
    <s v="GBP"/>
    <n v="54885.60000000002"/>
    <n v="111824.06400000004"/>
    <s v="1-5 Years"/>
    <n v="67623.633003844094"/>
    <n v="70152.932523987867"/>
    <n v="73033.523644151632"/>
    <n v="148798.69077005854"/>
    <n v="8.0000000000000154E-2"/>
    <n v="4065.6000000000058"/>
    <n v="2529.2995201437734"/>
  </r>
  <r>
    <s v="Employee 945"/>
    <x v="4"/>
    <s v="San Francisco"/>
    <s v="United States of America"/>
    <s v="Americas"/>
    <d v="2019-01-14T00:00:00"/>
    <d v="2022-12-01T00:00:00"/>
    <s v="Investments Platform"/>
    <s v="Z"/>
    <s v="A"/>
    <s v="USD"/>
    <n v="243595.00000000003"/>
    <n v="339020.00000000006"/>
    <n v="0"/>
    <n v="0"/>
    <n v="339020.00000000006"/>
    <n v="0"/>
    <n v="0"/>
    <n v="0"/>
    <n v="0"/>
    <n v="0"/>
    <n v="582615.00000000012"/>
    <s v="USD"/>
    <n v="246030.95000000004"/>
    <n v="834472.10000000021"/>
    <s v="1-5 Years"/>
    <n v="243595.00000000003"/>
    <n v="582615.00000000012"/>
    <n v="246030.95000000004"/>
    <n v="834472.10000000021"/>
    <n v="1.0000000000000047E-2"/>
    <n v="2435.9500000000116"/>
    <n v="339020.00000000012"/>
  </r>
  <r>
    <s v="Employee 946"/>
    <x v="4"/>
    <s v="San Francisco"/>
    <s v="United States of America"/>
    <s v="Americas"/>
    <d v="2019-01-14T00:00:00"/>
    <d v="2022-12-01T00:00:00"/>
    <s v="ETF and Index Investments Platform"/>
    <s v="J"/>
    <s v="F"/>
    <s v="USD"/>
    <n v="251680.00000000003"/>
    <n v="182160.00000000003"/>
    <n v="0"/>
    <n v="0"/>
    <n v="182160.00000000003"/>
    <n v="0"/>
    <n v="0"/>
    <n v="0"/>
    <n v="0"/>
    <n v="0"/>
    <n v="433840.00000000006"/>
    <s v="USD"/>
    <n v="279364.80000000005"/>
    <n v="760927.20000000019"/>
    <s v="1-5 Years"/>
    <n v="251680.00000000003"/>
    <n v="433840.00000000006"/>
    <n v="279364.80000000005"/>
    <n v="760927.20000000019"/>
    <n v="0.11000000000000006"/>
    <n v="27684.800000000017"/>
    <n v="182160.00000000003"/>
  </r>
  <r>
    <s v="Employee 947"/>
    <x v="5"/>
    <s v="San Francisco"/>
    <s v="United States of America"/>
    <s v="Americas"/>
    <d v="2019-01-14T00:00:00"/>
    <d v="2022-12-01T00:00:00"/>
    <s v="Corporate and Risk Platform"/>
    <s v="C"/>
    <s v="S"/>
    <s v="USD"/>
    <n v="116303.00000000003"/>
    <n v="36234"/>
    <n v="0"/>
    <n v="0"/>
    <n v="36234"/>
    <n v="0"/>
    <n v="0"/>
    <n v="0"/>
    <n v="0"/>
    <n v="0"/>
    <n v="152537.00000000003"/>
    <s v="USD"/>
    <n v="126770.27000000005"/>
    <n v="293035.60000000009"/>
    <s v="1-5 Years"/>
    <n v="116303.00000000003"/>
    <n v="152537.00000000003"/>
    <n v="126770.27000000005"/>
    <n v="293035.60000000009"/>
    <n v="9.0000000000000135E-2"/>
    <n v="10467.270000000019"/>
    <n v="36234"/>
  </r>
  <r>
    <s v="Employee 948"/>
    <x v="0"/>
    <s v="San Francisco"/>
    <s v="United States of America"/>
    <s v="Americas"/>
    <d v="2019-01-14T00:00:00"/>
    <d v="2022-12-01T00:00:00"/>
    <s v="Corporate and Risk Platform"/>
    <s v="E"/>
    <s v="K"/>
    <s v="USD"/>
    <n v="226600.00000000003"/>
    <n v="238854"/>
    <n v="0"/>
    <n v="0"/>
    <n v="238854"/>
    <n v="0"/>
    <n v="0"/>
    <n v="0"/>
    <n v="0"/>
    <n v="0"/>
    <n v="465454"/>
    <s v="USD"/>
    <n v="246994.00000000006"/>
    <n v="754338.8600000001"/>
    <s v="1-5 Years"/>
    <n v="226600.00000000003"/>
    <n v="465454"/>
    <n v="246994.00000000006"/>
    <n v="754338.8600000001"/>
    <n v="9.0000000000000122E-2"/>
    <n v="20394.000000000029"/>
    <n v="238853.99999999997"/>
  </r>
  <r>
    <s v="Employee 949"/>
    <x v="0"/>
    <s v="Edinburgh"/>
    <s v="United Kingdom"/>
    <s v="EMEA"/>
    <d v="2019-01-14T00:00:00"/>
    <d v="2022-12-01T00:00:00"/>
    <s v="Operating Platform"/>
    <s v="W"/>
    <s v="D"/>
    <s v="GBP"/>
    <n v="112734.60000000003"/>
    <n v="33957"/>
    <n v="0"/>
    <n v="0"/>
    <n v="33957"/>
    <n v="0"/>
    <n v="0"/>
    <n v="0"/>
    <n v="0"/>
    <n v="0"/>
    <n v="146691.60000000003"/>
    <s v="GBP"/>
    <n v="120626.02200000004"/>
    <n v="277586.0340000001"/>
    <s v="1-5 Years"/>
    <n v="150010.29549852741"/>
    <n v="195195.17755109593"/>
    <n v="160511.01618342433"/>
    <n v="369369.85616309702"/>
    <n v="7.0000000000000021E-2"/>
    <n v="7891.4220000000059"/>
    <n v="45184.882052568515"/>
  </r>
  <r>
    <s v="Employee 95"/>
    <x v="1"/>
    <s v="Tokyo"/>
    <s v="Japan"/>
    <s v="Asia-Pacific"/>
    <d v="2005-08-22T00:00:00"/>
    <d v="2022-12-01T00:00:00"/>
    <s v="Client Businesses Platform"/>
    <s v="G"/>
    <s v="K"/>
    <s v="JPY"/>
    <n v="9773192"/>
    <n v="2459600"/>
    <n v="0"/>
    <n v="0"/>
    <n v="2459600"/>
    <n v="0"/>
    <n v="0"/>
    <n v="0"/>
    <n v="0"/>
    <n v="0"/>
    <n v="12232792"/>
    <s v="JPY"/>
    <n v="10848243.120000001"/>
    <n v="24426642.240000002"/>
    <s v="&gt;5 Years"/>
    <n v="89955.285563072393"/>
    <n v="112594.15527635878"/>
    <n v="99850.366975010373"/>
    <n v="224829.87933176864"/>
    <n v="0.11000000000000018"/>
    <n v="1075051.120000001"/>
    <n v="22638.869713286389"/>
  </r>
  <r>
    <s v="Employee 950"/>
    <x v="4"/>
    <s v="New York"/>
    <s v="United States of America"/>
    <s v="Americas"/>
    <d v="2019-01-14T00:00:00"/>
    <d v="2022-12-01T00:00:00"/>
    <s v="Client Businesses Platform"/>
    <s v="D"/>
    <s v="V"/>
    <s v="USD"/>
    <n v="278300"/>
    <n v="232760.00000000003"/>
    <n v="0"/>
    <n v="0"/>
    <n v="232760.00000000003"/>
    <n v="0"/>
    <n v="0"/>
    <n v="0"/>
    <n v="0"/>
    <n v="103000"/>
    <n v="614060"/>
    <s v="USD"/>
    <n v="314478.99999999994"/>
    <n v="891976.79999999981"/>
    <s v="1-5 Years"/>
    <n v="278300"/>
    <n v="614060"/>
    <n v="314478.99999999994"/>
    <n v="891976.79999999981"/>
    <n v="0.12999999999999978"/>
    <n v="36178.999999999942"/>
    <n v="335760"/>
  </r>
  <r>
    <s v="Employee 951"/>
    <x v="4"/>
    <s v="San Francisco"/>
    <s v="United States of America"/>
    <s v="Americas"/>
    <d v="2019-01-14T00:00:00"/>
    <d v="2022-12-01T00:00:00"/>
    <s v="Client Businesses Platform"/>
    <s v="J"/>
    <s v="T"/>
    <s v="USD"/>
    <n v="275880.00000000006"/>
    <n v="888250.00000000012"/>
    <n v="0"/>
    <n v="0"/>
    <n v="888250.00000000012"/>
    <n v="0"/>
    <n v="0"/>
    <n v="0"/>
    <n v="0"/>
    <n v="285000.00000000006"/>
    <n v="1449130.0000000002"/>
    <s v="USD"/>
    <n v="295191.60000000009"/>
    <n v="1540810.7000000002"/>
    <s v="1-5 Years"/>
    <n v="275880.00000000006"/>
    <n v="1449130.0000000002"/>
    <n v="295191.60000000009"/>
    <n v="1540810.7000000002"/>
    <n v="7.0000000000000118E-2"/>
    <n v="19311.600000000035"/>
    <n v="1173250.0000000002"/>
  </r>
  <r>
    <s v="Employee 952"/>
    <x v="5"/>
    <s v="San Francisco"/>
    <s v="United States of America"/>
    <s v="Americas"/>
    <d v="2019-01-14T00:00:00"/>
    <d v="2022-12-01T00:00:00"/>
    <s v="ETF and Index Investments Platform"/>
    <s v="W"/>
    <s v="R"/>
    <s v="USD"/>
    <n v="104753.00000000001"/>
    <n v="45881.000000000007"/>
    <n v="0"/>
    <n v="0"/>
    <n v="45881.000000000007"/>
    <n v="0"/>
    <n v="9676"/>
    <n v="0"/>
    <n v="9676"/>
    <n v="0"/>
    <n v="160310.00000000003"/>
    <s v="USD"/>
    <n v="105800.53000000001"/>
    <n v="257940.87000000005"/>
    <s v="1-5 Years"/>
    <n v="104753.00000000001"/>
    <n v="160310.00000000003"/>
    <n v="105800.53000000001"/>
    <n v="257940.87000000005"/>
    <n v="9.9999999999999881E-3"/>
    <n v="1047.5299999999988"/>
    <n v="55557.000000000015"/>
  </r>
  <r>
    <s v="Employee 953"/>
    <x v="4"/>
    <s v="Dublin"/>
    <s v="Ireland"/>
    <s v="EMEA"/>
    <d v="2019-01-14T00:00:00"/>
    <d v="2022-12-01T00:00:00"/>
    <s v="Client Businesses Platform"/>
    <s v="D"/>
    <s v="X"/>
    <s v="EUR"/>
    <n v="250800.00000000006"/>
    <n v="155954.70000000001"/>
    <n v="0"/>
    <n v="0"/>
    <n v="155954.70000000001"/>
    <n v="0"/>
    <n v="0"/>
    <n v="0"/>
    <n v="0"/>
    <n v="0"/>
    <n v="406754.70000000007"/>
    <s v="EUR"/>
    <n v="285912.00000000012"/>
    <n v="749612.35800000024"/>
    <s v="1-5 Years"/>
    <n v="292758.83999252005"/>
    <n v="474804.7612978688"/>
    <n v="333745.07759147295"/>
    <n v="875022.50547104341"/>
    <n v="0.14000000000000029"/>
    <n v="35112.000000000058"/>
    <n v="182045.92130534875"/>
  </r>
  <r>
    <s v="Employee 954"/>
    <x v="3"/>
    <s v="New York"/>
    <s v="United States of America"/>
    <s v="Americas"/>
    <d v="2019-01-14T00:00:00"/>
    <d v="2022-12-01T00:00:00"/>
    <s v="Operating Platform"/>
    <s v="E"/>
    <s v="E"/>
    <s v="USD"/>
    <n v="97301.380000000019"/>
    <n v="18447"/>
    <n v="0"/>
    <n v="0"/>
    <n v="18447"/>
    <n v="0"/>
    <n v="0"/>
    <n v="0"/>
    <n v="0"/>
    <n v="0"/>
    <n v="115748.38000000002"/>
    <s v="USD"/>
    <n v="99247.40760000002"/>
    <n v="217310.75520000004"/>
    <s v="1-5 Years"/>
    <n v="97301.380000000019"/>
    <n v="115748.38000000002"/>
    <n v="99247.40760000002"/>
    <n v="217310.75520000004"/>
    <n v="2.0000000000000007E-2"/>
    <n v="1946.0276000000013"/>
    <n v="18447"/>
  </r>
  <r>
    <s v="Employee 955"/>
    <x v="4"/>
    <s v="New York"/>
    <s v="United States of America"/>
    <s v="Americas"/>
    <d v="2019-01-14T00:00:00"/>
    <d v="2022-12-01T00:00:00"/>
    <s v="Investments Platform"/>
    <s v="E"/>
    <s v="E"/>
    <s v="USD"/>
    <n v="237930.00000000003"/>
    <n v="527725"/>
    <n v="0"/>
    <n v="0"/>
    <n v="527725"/>
    <n v="0"/>
    <n v="0"/>
    <n v="0"/>
    <n v="0"/>
    <n v="0"/>
    <n v="765655"/>
    <s v="USD"/>
    <n v="264102.30000000005"/>
    <n v="1113979.3500000001"/>
    <s v="1-5 Years"/>
    <n v="237930.00000000003"/>
    <n v="765655"/>
    <n v="264102.30000000005"/>
    <n v="1113979.3500000001"/>
    <n v="0.11000000000000006"/>
    <n v="26172.300000000017"/>
    <n v="527725"/>
  </r>
  <r>
    <s v="Employee 956"/>
    <x v="0"/>
    <s v="New York"/>
    <s v="United States of America"/>
    <s v="Americas"/>
    <d v="2019-01-14T00:00:00"/>
    <d v="2022-12-01T00:00:00"/>
    <s v="Operating Platform"/>
    <s v="P"/>
    <s v="H"/>
    <s v="USD"/>
    <n v="180883.45"/>
    <n v="68992"/>
    <n v="0"/>
    <n v="0"/>
    <n v="68992"/>
    <n v="0"/>
    <n v="0"/>
    <n v="0"/>
    <n v="0"/>
    <n v="0"/>
    <n v="249875.45"/>
    <s v="USD"/>
    <n v="182692.28450000001"/>
    <n v="435066.489"/>
    <s v="1-5 Years"/>
    <n v="180883.45"/>
    <n v="249875.45"/>
    <n v="182692.28450000001"/>
    <n v="435066.489"/>
    <n v="9.9999999999999846E-3"/>
    <n v="1808.8344999999972"/>
    <n v="68992"/>
  </r>
  <r>
    <s v="Employee 957"/>
    <x v="4"/>
    <s v="New York"/>
    <s v="United States of America"/>
    <s v="Americas"/>
    <d v="2019-01-14T00:00:00"/>
    <d v="2022-12-01T00:00:00"/>
    <s v="Operating Platform"/>
    <s v="Q"/>
    <s v="G"/>
    <s v="USD"/>
    <n v="258940.00000000006"/>
    <n v="272250"/>
    <n v="0"/>
    <n v="0"/>
    <n v="272250"/>
    <n v="0"/>
    <n v="0"/>
    <n v="0"/>
    <n v="0"/>
    <n v="0"/>
    <n v="531190"/>
    <s v="USD"/>
    <n v="290012.8000000001"/>
    <n v="884945.60000000033"/>
    <s v="1-5 Years"/>
    <n v="258940.00000000006"/>
    <n v="531190"/>
    <n v="290012.8000000001"/>
    <n v="884945.60000000033"/>
    <n v="0.12000000000000015"/>
    <n v="31072.800000000047"/>
    <n v="272249.99999999994"/>
  </r>
  <r>
    <s v="Employee 958"/>
    <x v="3"/>
    <s v="New York"/>
    <s v="United States of America"/>
    <s v="Americas"/>
    <d v="2019-01-14T00:00:00"/>
    <d v="2022-12-01T00:00:00"/>
    <s v="Corporate and Risk Platform"/>
    <s v="R"/>
    <s v="J"/>
    <s v="USD"/>
    <n v="154069.30000000002"/>
    <n v="30855"/>
    <n v="0"/>
    <n v="0"/>
    <n v="30855"/>
    <n v="0"/>
    <n v="0"/>
    <n v="0"/>
    <n v="0"/>
    <n v="0"/>
    <n v="184924.30000000002"/>
    <s v="USD"/>
    <n v="171016.92300000004"/>
    <n v="376282.89600000007"/>
    <s v="1-5 Years"/>
    <n v="154069.30000000002"/>
    <n v="184924.30000000002"/>
    <n v="171016.92300000004"/>
    <n v="376282.89600000007"/>
    <n v="0.11000000000000013"/>
    <n v="16947.623000000021"/>
    <n v="30855"/>
  </r>
  <r>
    <s v="Employee 959"/>
    <x v="4"/>
    <s v="New York"/>
    <s v="United States of America"/>
    <s v="Americas"/>
    <d v="2019-01-14T00:00:00"/>
    <d v="2022-12-01T00:00:00"/>
    <s v="Operating Platform"/>
    <s v="Q"/>
    <s v="U"/>
    <s v="USD"/>
    <n v="297000"/>
    <n v="189200.00000000003"/>
    <n v="0"/>
    <n v="0"/>
    <n v="189200.00000000003"/>
    <n v="0"/>
    <n v="0"/>
    <n v="0"/>
    <n v="0"/>
    <n v="102000"/>
    <n v="588200"/>
    <s v="USD"/>
    <n v="317790"/>
    <n v="838024"/>
    <s v="1-5 Years"/>
    <n v="297000"/>
    <n v="588200"/>
    <n v="317790"/>
    <n v="838024"/>
    <n v="7.0000000000000007E-2"/>
    <n v="20790"/>
    <n v="291200"/>
  </r>
  <r>
    <s v="Employee 96"/>
    <x v="0"/>
    <s v="Princeton"/>
    <s v="United States of America"/>
    <s v="Americas"/>
    <d v="2005-09-06T00:00:00"/>
    <d v="2022-12-01T00:00:00"/>
    <s v="Operating Platform"/>
    <s v="S"/>
    <s v="Y"/>
    <s v="USD"/>
    <n v="204050.00000000003"/>
    <n v="58250.500000000007"/>
    <n v="0"/>
    <n v="0"/>
    <n v="58250.500000000007"/>
    <n v="0"/>
    <n v="0"/>
    <n v="0"/>
    <n v="0"/>
    <n v="0"/>
    <n v="262300.50000000006"/>
    <s v="USD"/>
    <n v="212212.00000000003"/>
    <n v="485004.52"/>
    <s v="&gt;5 Years"/>
    <n v="204050.00000000003"/>
    <n v="262300.50000000006"/>
    <n v="212212.00000000003"/>
    <n v="485004.52"/>
    <n v="3.9999999999999994E-2"/>
    <n v="8162"/>
    <n v="58250.500000000029"/>
  </r>
  <r>
    <s v="Employee 960"/>
    <x v="4"/>
    <s v="Edinburgh"/>
    <s v="United Kingdom"/>
    <s v="EMEA"/>
    <d v="2019-01-14T00:00:00"/>
    <d v="2022-12-01T00:00:00"/>
    <s v="Corporate and Risk Platform"/>
    <s v="R"/>
    <s v="G"/>
    <s v="GBP"/>
    <n v="198879.99999999997"/>
    <n v="158449.5"/>
    <n v="0"/>
    <n v="0"/>
    <n v="158449.5"/>
    <n v="0"/>
    <n v="0"/>
    <n v="0"/>
    <n v="0"/>
    <n v="0"/>
    <n v="357329.5"/>
    <s v="GBP"/>
    <n v="216779.19999999998"/>
    <n v="606268.35499999998"/>
    <s v="1-5 Years"/>
    <n v="264639.67201504344"/>
    <n v="475480.49920202873"/>
    <n v="288457.24249639735"/>
    <n v="806730.98662660865"/>
    <n v="8.9999999999999983E-2"/>
    <n v="17899.200000000012"/>
    <n v="210840.82718698529"/>
  </r>
  <r>
    <s v="Employee 961"/>
    <x v="3"/>
    <s v="San Francisco"/>
    <s v="United States of America"/>
    <s v="Americas"/>
    <d v="2019-01-14T00:00:00"/>
    <d v="2022-12-01T00:00:00"/>
    <s v="Operating Platform"/>
    <s v="O"/>
    <s v="Q"/>
    <s v="USD"/>
    <n v="138594.5"/>
    <n v="18139"/>
    <n v="0"/>
    <n v="0"/>
    <n v="18139"/>
    <n v="0"/>
    <n v="0"/>
    <n v="0"/>
    <n v="0"/>
    <n v="0"/>
    <n v="156733.5"/>
    <s v="USD"/>
    <n v="152453.95000000001"/>
    <n v="324860.80000000005"/>
    <s v="1-5 Years"/>
    <n v="138594.5"/>
    <n v="156733.5"/>
    <n v="152453.95000000001"/>
    <n v="324860.80000000005"/>
    <n v="0.10000000000000009"/>
    <n v="13859.450000000012"/>
    <n v="18139"/>
  </r>
  <r>
    <s v="Employee 962"/>
    <x v="0"/>
    <s v="San Francisco"/>
    <s v="United States of America"/>
    <s v="Americas"/>
    <d v="2019-01-14T00:00:00"/>
    <d v="2022-12-01T00:00:00"/>
    <s v="Operating Platform"/>
    <s v="B"/>
    <s v="U"/>
    <s v="USD"/>
    <n v="229878.00000000006"/>
    <n v="80454"/>
    <n v="0"/>
    <n v="0"/>
    <n v="80454"/>
    <n v="0"/>
    <n v="0"/>
    <n v="0"/>
    <n v="0"/>
    <n v="0"/>
    <n v="310332.00000000006"/>
    <s v="USD"/>
    <n v="245969.46000000008"/>
    <n v="578024.70000000019"/>
    <s v="1-5 Years"/>
    <n v="229878.00000000006"/>
    <n v="310332.00000000006"/>
    <n v="245969.46000000008"/>
    <n v="578024.70000000019"/>
    <n v="7.0000000000000076E-2"/>
    <n v="16091.460000000021"/>
    <n v="80454"/>
  </r>
  <r>
    <s v="Employee 963"/>
    <x v="1"/>
    <s v="London"/>
    <s v="United Kingdom"/>
    <s v="EMEA"/>
    <d v="2019-01-14T00:00:00"/>
    <d v="2022-12-01T00:00:00"/>
    <s v="Operating Platform"/>
    <s v="N"/>
    <s v="R"/>
    <s v="GBP"/>
    <n v="89815"/>
    <n v="6402.0000000000009"/>
    <n v="0"/>
    <n v="0"/>
    <n v="6402.0000000000009"/>
    <n v="0"/>
    <n v="0"/>
    <n v="0"/>
    <n v="0"/>
    <n v="0"/>
    <n v="96217"/>
    <s v="GBP"/>
    <n v="92509.45"/>
    <n v="191612.96"/>
    <s v="1-5 Years"/>
    <n v="119512.3297567937"/>
    <n v="128031.15105727794"/>
    <n v="123097.6996494975"/>
    <n v="254969.78523849379"/>
    <n v="2.9999999999999957E-2"/>
    <n v="2694.4499999999971"/>
    <n v="8518.8213004842401"/>
  </r>
  <r>
    <s v="Employee 964"/>
    <x v="4"/>
    <s v="New York"/>
    <s v="United States of America"/>
    <s v="Americas"/>
    <d v="2018-12-27T00:00:00"/>
    <d v="2022-12-01T00:00:00"/>
    <s v="Regional Platform"/>
    <s v="S"/>
    <s v="Z"/>
    <s v="USD"/>
    <n v="372899.99999999994"/>
    <n v="1986875"/>
    <n v="0"/>
    <n v="0"/>
    <n v="1986875"/>
    <n v="0"/>
    <n v="0"/>
    <n v="0"/>
    <n v="0"/>
    <n v="980000.00000000012"/>
    <n v="3339775"/>
    <s v="USD"/>
    <n v="387815.99999999994"/>
    <n v="2841982"/>
    <s v="1-5 Years"/>
    <n v="372899.99999999994"/>
    <n v="3339775"/>
    <n v="387815.99999999994"/>
    <n v="2841982"/>
    <n v="4.0000000000000008E-2"/>
    <n v="14916"/>
    <n v="2966875"/>
  </r>
  <r>
    <s v="Employee 965"/>
    <x v="3"/>
    <s v="Seattle"/>
    <s v="United States of America"/>
    <s v="Americas"/>
    <d v="2019-01-07T00:00:00"/>
    <d v="2022-12-01T00:00:00"/>
    <s v="Operating Platform"/>
    <s v="K"/>
    <s v="X"/>
    <s v="USD"/>
    <n v="165462"/>
    <n v="9801"/>
    <n v="0"/>
    <n v="0"/>
    <n v="9801"/>
    <n v="0"/>
    <n v="0"/>
    <n v="0"/>
    <n v="0"/>
    <n v="0"/>
    <n v="175263"/>
    <s v="USD"/>
    <n v="172080.48"/>
    <n v="354354"/>
    <s v="1-5 Years"/>
    <n v="165462"/>
    <n v="175263"/>
    <n v="172080.48"/>
    <n v="354354"/>
    <n v="4.0000000000000063E-2"/>
    <n v="6618.4800000000105"/>
    <n v="9801"/>
  </r>
  <r>
    <s v="Employee 966"/>
    <x v="4"/>
    <s v="Edinburgh"/>
    <s v="United Kingdom"/>
    <s v="EMEA"/>
    <d v="2019-01-07T00:00:00"/>
    <d v="2022-12-01T00:00:00"/>
    <s v="Client Businesses Platform"/>
    <s v="A"/>
    <s v="M"/>
    <s v="GBP"/>
    <n v="129470.00000000003"/>
    <n v="90508.000000000015"/>
    <n v="0"/>
    <n v="0"/>
    <n v="90508.000000000015"/>
    <n v="0"/>
    <n v="0"/>
    <n v="0"/>
    <n v="0"/>
    <n v="76960"/>
    <n v="296938.00000000006"/>
    <s v="GBP"/>
    <n v="147595.80000000005"/>
    <n v="398370.72000000009"/>
    <s v="1-5 Years"/>
    <n v="172279.25550979326"/>
    <n v="395120.54972246074"/>
    <n v="196398.35128116436"/>
    <n v="530091.99859813321"/>
    <n v="0.14000000000000024"/>
    <n v="18125.800000000017"/>
    <n v="222841.29421266748"/>
  </r>
  <r>
    <s v="Employee 967"/>
    <x v="3"/>
    <s v="Edinburgh"/>
    <s v="United Kingdom"/>
    <s v="EMEA"/>
    <d v="2019-01-07T00:00:00"/>
    <d v="2022-12-01T00:00:00"/>
    <s v="Operating Platform"/>
    <s v="W"/>
    <s v="C"/>
    <s v="GBP"/>
    <n v="66090.31"/>
    <n v="7407.4000000000015"/>
    <n v="0"/>
    <n v="0"/>
    <n v="7407.4000000000015"/>
    <n v="0"/>
    <n v="0"/>
    <n v="0"/>
    <n v="0"/>
    <n v="0"/>
    <n v="73497.709999999992"/>
    <s v="GBP"/>
    <n v="76003.856499999994"/>
    <n v="160526.223"/>
    <s v="1-5 Years"/>
    <n v="87943.071006499129"/>
    <n v="97799.727817059422"/>
    <n v="101134.531657474"/>
    <n v="213604.21864709235"/>
    <n v="0.15"/>
    <n v="9913.5464999999967"/>
    <n v="9856.6568105602928"/>
  </r>
  <r>
    <s v="Employee 968"/>
    <x v="4"/>
    <s v="New York"/>
    <s v="United States of America"/>
    <s v="Americas"/>
    <d v="2019-01-14T00:00:00"/>
    <d v="2022-12-01T00:00:00"/>
    <s v="Investments Platform"/>
    <s v="C"/>
    <s v="W"/>
    <s v="USD"/>
    <n v="240240.00000000003"/>
    <n v="764720.00000000012"/>
    <n v="11200.000000000002"/>
    <n v="0"/>
    <n v="775920.00000000012"/>
    <n v="0"/>
    <n v="0"/>
    <n v="0"/>
    <n v="0"/>
    <n v="0"/>
    <n v="1016160.0000000001"/>
    <s v="USD"/>
    <n v="264264.00000000006"/>
    <n v="1369720.0000000002"/>
    <s v="1-5 Years"/>
    <n v="240240.00000000003"/>
    <n v="1016160.0000000001"/>
    <n v="264264.00000000006"/>
    <n v="1369720.0000000002"/>
    <n v="0.1000000000000001"/>
    <n v="24024.000000000029"/>
    <n v="775920.00000000012"/>
  </r>
  <r>
    <s v="Employee 969"/>
    <x v="0"/>
    <s v="New York"/>
    <s v="United States of America"/>
    <s v="Americas"/>
    <d v="2019-01-21T00:00:00"/>
    <d v="2022-12-01T00:00:00"/>
    <s v="Client Businesses Platform"/>
    <s v="N"/>
    <s v="Y"/>
    <s v="USD"/>
    <n v="199096.92000000004"/>
    <n v="110682.00000000001"/>
    <n v="0"/>
    <n v="0"/>
    <n v="110682.00000000001"/>
    <n v="0"/>
    <n v="0"/>
    <n v="0"/>
    <n v="0"/>
    <n v="0"/>
    <n v="309778.92000000004"/>
    <s v="USD"/>
    <n v="217015.64280000006"/>
    <n v="554674.66560000018"/>
    <s v="1-5 Years"/>
    <n v="199096.92000000004"/>
    <n v="309778.92000000004"/>
    <n v="217015.64280000006"/>
    <n v="554674.66560000018"/>
    <n v="9.0000000000000066E-2"/>
    <n v="17918.722800000018"/>
    <n v="110682"/>
  </r>
  <r>
    <s v="Employee 97"/>
    <x v="4"/>
    <s v="New York"/>
    <s v="United States of America"/>
    <s v="Americas"/>
    <d v="2005-09-19T00:00:00"/>
    <d v="2022-12-01T00:00:00"/>
    <s v="Operating Platform"/>
    <s v="E"/>
    <s v="F"/>
    <s v="USD"/>
    <n v="252450.00000000003"/>
    <n v="446215.00000000006"/>
    <n v="0"/>
    <n v="0"/>
    <n v="446215.00000000006"/>
    <n v="0"/>
    <n v="0"/>
    <n v="0"/>
    <n v="0"/>
    <n v="114999.99999999999"/>
    <n v="813665.00000000012"/>
    <s v="USD"/>
    <n v="277695.00000000006"/>
    <n v="1046226.5000000002"/>
    <s v="&gt;5 Years"/>
    <n v="252450.00000000003"/>
    <n v="813665.00000000012"/>
    <n v="277695.00000000006"/>
    <n v="1046226.5000000002"/>
    <n v="0.1000000000000001"/>
    <n v="25245.000000000029"/>
    <n v="561215.00000000012"/>
  </r>
  <r>
    <s v="Employee 970"/>
    <x v="4"/>
    <s v="New York"/>
    <s v="United States of America"/>
    <s v="Americas"/>
    <d v="2019-01-21T00:00:00"/>
    <d v="2022-12-01T00:00:00"/>
    <s v="ETF and Index Investments Platform"/>
    <s v="W"/>
    <s v="X"/>
    <s v="USD"/>
    <n v="268620.00000000006"/>
    <n v="544390"/>
    <n v="0"/>
    <n v="0"/>
    <n v="544390"/>
    <n v="0"/>
    <n v="0"/>
    <n v="0"/>
    <n v="0"/>
    <n v="0"/>
    <n v="813010"/>
    <s v="USD"/>
    <n v="282051.00000000006"/>
    <n v="1135711.5000000002"/>
    <s v="1-5 Years"/>
    <n v="268620.00000000006"/>
    <n v="813010"/>
    <n v="282051.00000000006"/>
    <n v="1135711.5000000002"/>
    <n v="4.9999999999999989E-2"/>
    <n v="13431"/>
    <n v="544390"/>
  </r>
  <r>
    <s v="Employee 971"/>
    <x v="4"/>
    <s v="New York"/>
    <s v="United States of America"/>
    <s v="Americas"/>
    <d v="2019-03-18T00:00:00"/>
    <d v="2022-12-01T00:00:00"/>
    <s v="Investments Platform"/>
    <s v="Y"/>
    <s v="X"/>
    <s v="USD"/>
    <n v="254100.00000000006"/>
    <n v="1470150.0000000002"/>
    <n v="1493500"/>
    <n v="0"/>
    <n v="2963650"/>
    <n v="0"/>
    <n v="0"/>
    <n v="0"/>
    <n v="0"/>
    <n v="270000"/>
    <n v="3487750"/>
    <s v="USD"/>
    <n v="287133.00000000006"/>
    <n v="2235535.5000000005"/>
    <s v="1-5 Years"/>
    <n v="254100.00000000006"/>
    <n v="3487750"/>
    <n v="287133.00000000006"/>
    <n v="2235535.5000000005"/>
    <n v="0.12999999999999998"/>
    <n v="33033"/>
    <n v="3233650"/>
  </r>
  <r>
    <s v="Employee 972"/>
    <x v="4"/>
    <s v="New York"/>
    <s v="United States of America"/>
    <s v="Americas"/>
    <d v="2021-09-27T00:00:00"/>
    <d v="2022-12-01T00:00:00"/>
    <s v="Investments Platform"/>
    <s v="P"/>
    <s v="M"/>
    <s v="USD"/>
    <n v="305250"/>
    <n v="61017"/>
    <n v="0"/>
    <n v="0"/>
    <n v="61017"/>
    <n v="0"/>
    <n v="0"/>
    <n v="0"/>
    <n v="0"/>
    <n v="0"/>
    <n v="366267"/>
    <s v="USD"/>
    <n v="329670"/>
    <n v="725238.36"/>
    <s v="1-5 Years"/>
    <n v="305250"/>
    <n v="366267"/>
    <n v="329670"/>
    <n v="725238.36"/>
    <n v="0.08"/>
    <n v="24420"/>
    <n v="61017"/>
  </r>
  <r>
    <s v="Employee 973"/>
    <x v="4"/>
    <s v="London"/>
    <s v="United Kingdom"/>
    <s v="EMEA"/>
    <d v="2020-02-03T00:00:00"/>
    <d v="2022-12-01T00:00:00"/>
    <s v="Corporate and Risk Platform"/>
    <s v="R"/>
    <s v="S"/>
    <s v="GBP"/>
    <n v="200640.00000000003"/>
    <n v="343200"/>
    <n v="0"/>
    <n v="0"/>
    <n v="343200"/>
    <n v="0"/>
    <n v="0"/>
    <n v="0"/>
    <n v="0"/>
    <n v="0"/>
    <n v="543840"/>
    <s v="GBP"/>
    <n v="204652.80000000005"/>
    <n v="759369.60000000009"/>
    <s v="1-5 Years"/>
    <n v="266981.61601517664"/>
    <n v="723660.69604113651"/>
    <n v="272321.24833548017"/>
    <n v="1010455.1582974396"/>
    <n v="1.9999999999999983E-2"/>
    <n v="4012.8000000000175"/>
    <n v="456679.08002595988"/>
  </r>
  <r>
    <s v="Employee 974"/>
    <x v="4"/>
    <s v="New York"/>
    <s v="United States of America"/>
    <s v="Americas"/>
    <d v="2019-03-11T00:00:00"/>
    <d v="2022-12-01T00:00:00"/>
    <s v="Client Businesses Platform"/>
    <s v="R"/>
    <s v="K"/>
    <s v="USD"/>
    <n v="346500"/>
    <n v="2048200.0000000002"/>
    <n v="0"/>
    <n v="0"/>
    <n v="2048200.0000000002"/>
    <n v="0"/>
    <n v="0"/>
    <n v="0"/>
    <n v="0"/>
    <n v="1026000.0000000001"/>
    <n v="3420700"/>
    <s v="USD"/>
    <n v="370755"/>
    <n v="2933084"/>
    <s v="1-5 Years"/>
    <n v="346500"/>
    <n v="3420700"/>
    <n v="370755"/>
    <n v="2933084"/>
    <n v="7.0000000000000007E-2"/>
    <n v="24255"/>
    <n v="3074200"/>
  </r>
  <r>
    <s v="Employee 975"/>
    <x v="0"/>
    <s v="New York"/>
    <s v="United States of America"/>
    <s v="Americas"/>
    <d v="2019-03-11T00:00:00"/>
    <d v="2022-12-01T00:00:00"/>
    <s v="Operating Platform"/>
    <s v="U"/>
    <s v="N"/>
    <s v="USD"/>
    <n v="177760"/>
    <n v="25025.000000000004"/>
    <n v="0"/>
    <n v="0"/>
    <n v="25025.000000000004"/>
    <n v="0"/>
    <n v="0"/>
    <n v="0"/>
    <n v="0"/>
    <n v="0"/>
    <n v="202785"/>
    <s v="USD"/>
    <n v="188425.60000000001"/>
    <n v="403377.7"/>
    <s v="1-5 Years"/>
    <n v="177760"/>
    <n v="202785"/>
    <n v="188425.60000000001"/>
    <n v="403377.7"/>
    <n v="6.0000000000000032E-2"/>
    <n v="10665.600000000006"/>
    <n v="25025"/>
  </r>
  <r>
    <s v="Employee 976"/>
    <x v="1"/>
    <s v="Wilmington"/>
    <s v="United States of America"/>
    <s v="Americas"/>
    <d v="2019-03-11T00:00:00"/>
    <d v="2022-12-01T00:00:00"/>
    <s v="Operating Platform"/>
    <s v="Y"/>
    <s v="F"/>
    <s v="USD"/>
    <n v="87134.299999999988"/>
    <n v="9680"/>
    <n v="0"/>
    <n v="0"/>
    <n v="9680"/>
    <n v="0"/>
    <n v="0"/>
    <n v="0"/>
    <n v="0"/>
    <n v="0"/>
    <n v="96814.299999999988"/>
    <s v="USD"/>
    <n v="97590.415999999997"/>
    <n v="206022.432"/>
    <s v="1-5 Years"/>
    <n v="87134.299999999988"/>
    <n v="96814.299999999988"/>
    <n v="97590.415999999997"/>
    <n v="206022.432"/>
    <n v="0.12000000000000012"/>
    <n v="10456.116000000009"/>
    <n v="9680"/>
  </r>
  <r>
    <s v="Employee 977"/>
    <x v="1"/>
    <s v="Wilmington"/>
    <s v="United States of America"/>
    <s v="Americas"/>
    <d v="2019-04-01T00:00:00"/>
    <d v="2022-12-01T00:00:00"/>
    <s v="Operating Platform"/>
    <s v="P"/>
    <s v="I"/>
    <s v="USD"/>
    <n v="81620"/>
    <n v="10763.500000000002"/>
    <n v="0"/>
    <n v="0"/>
    <n v="10763.500000000002"/>
    <n v="0"/>
    <n v="0"/>
    <n v="0"/>
    <n v="0"/>
    <n v="0"/>
    <n v="92383.5"/>
    <s v="USD"/>
    <n v="84884.800000000003"/>
    <n v="180963.64"/>
    <s v="1-5 Years"/>
    <n v="81620"/>
    <n v="92383.5"/>
    <n v="84884.800000000003"/>
    <n v="180963.64"/>
    <n v="4.0000000000000036E-2"/>
    <n v="3264.8000000000029"/>
    <n v="10763.5"/>
  </r>
  <r>
    <s v="Employee 978"/>
    <x v="4"/>
    <s v="Edinburgh"/>
    <s v="United Kingdom"/>
    <s v="EMEA"/>
    <d v="2020-07-01T00:00:00"/>
    <d v="2022-12-01T00:00:00"/>
    <s v="Client Businesses Platform"/>
    <s v="N"/>
    <s v="J"/>
    <s v="GBP"/>
    <n v="181280"/>
    <n v="207207.00000000003"/>
    <n v="0"/>
    <n v="0"/>
    <n v="207207.00000000003"/>
    <n v="0"/>
    <n v="0"/>
    <n v="0"/>
    <n v="0"/>
    <n v="92000"/>
    <n v="480487"/>
    <s v="GBP"/>
    <n v="203033.60000000001"/>
    <n v="638139.04"/>
    <s v="1-5 Years"/>
    <n v="241220.2320137122"/>
    <n v="639360.02658634447"/>
    <n v="270166.65985535766"/>
    <n v="849139.71362426947"/>
    <n v="0.12"/>
    <n v="21753.600000000006"/>
    <n v="398139.79457263229"/>
  </r>
  <r>
    <s v="Employee 979"/>
    <x v="4"/>
    <s v="New York"/>
    <s v="United States of America"/>
    <s v="Americas"/>
    <d v="2020-07-01T00:00:00"/>
    <d v="2022-12-01T00:00:00"/>
    <s v="Operating Platform"/>
    <s v="X"/>
    <s v="V"/>
    <s v="USD"/>
    <n v="376200.00000000006"/>
    <n v="1040325"/>
    <n v="0"/>
    <n v="0"/>
    <n v="1040325"/>
    <n v="0"/>
    <n v="0"/>
    <n v="0"/>
    <n v="0"/>
    <n v="360500"/>
    <n v="1777025"/>
    <s v="USD"/>
    <n v="417582.00000000012"/>
    <n v="1989924.7500000005"/>
    <s v="1-5 Years"/>
    <n v="376200.00000000006"/>
    <n v="1777025"/>
    <n v="417582.00000000012"/>
    <n v="1989924.7500000005"/>
    <n v="0.11000000000000014"/>
    <n v="41382.000000000058"/>
    <n v="1400825"/>
  </r>
  <r>
    <s v="Employee 98"/>
    <x v="3"/>
    <s v="Princeton"/>
    <s v="United States of America"/>
    <s v="Americas"/>
    <d v="2005-11-14T00:00:00"/>
    <d v="2022-12-01T00:00:00"/>
    <s v="Operating Platform"/>
    <s v="S"/>
    <s v="H"/>
    <s v="USD"/>
    <n v="189557.49999999997"/>
    <n v="13156.000000000002"/>
    <n v="0"/>
    <n v="0"/>
    <n v="13156.000000000002"/>
    <n v="0"/>
    <n v="0"/>
    <n v="0"/>
    <n v="0"/>
    <n v="0"/>
    <n v="202713.49999999997"/>
    <s v="USD"/>
    <n v="195244.22499999998"/>
    <n v="404039.12999999995"/>
    <s v="&gt;5 Years"/>
    <n v="189557.49999999997"/>
    <n v="202713.49999999997"/>
    <n v="195244.22499999998"/>
    <n v="404039.12999999995"/>
    <n v="3.0000000000000034E-2"/>
    <n v="5686.7250000000058"/>
    <n v="13156"/>
  </r>
  <r>
    <s v="Employee 980"/>
    <x v="0"/>
    <s v="Wilmington"/>
    <s v="United States of America"/>
    <s v="Americas"/>
    <d v="2019-04-01T00:00:00"/>
    <d v="2022-12-01T00:00:00"/>
    <s v="Operating Platform"/>
    <s v="M"/>
    <s v="A"/>
    <s v="USD"/>
    <n v="170775"/>
    <n v="21560"/>
    <n v="0"/>
    <n v="0"/>
    <n v="21560"/>
    <n v="0"/>
    <n v="0"/>
    <n v="0"/>
    <n v="0"/>
    <n v="0"/>
    <n v="192335"/>
    <s v="USD"/>
    <n v="196391.24999999997"/>
    <n v="417576.49999999994"/>
    <s v="1-5 Years"/>
    <n v="170775"/>
    <n v="192335"/>
    <n v="196391.24999999997"/>
    <n v="417576.49999999994"/>
    <n v="0.14999999999999983"/>
    <n v="25616.249999999971"/>
    <n v="21560"/>
  </r>
  <r>
    <s v="Employee 981"/>
    <x v="0"/>
    <s v="Wilmington"/>
    <s v="United States of America"/>
    <s v="Americas"/>
    <d v="2019-04-08T00:00:00"/>
    <d v="2022-12-01T00:00:00"/>
    <s v="Operating Platform"/>
    <s v="F"/>
    <s v="U"/>
    <s v="USD"/>
    <n v="168300"/>
    <n v="58905"/>
    <n v="0"/>
    <n v="0"/>
    <n v="58905"/>
    <n v="0"/>
    <n v="0"/>
    <n v="0"/>
    <n v="0"/>
    <n v="0"/>
    <n v="227205"/>
    <s v="USD"/>
    <n v="176715"/>
    <n v="415280.25"/>
    <s v="1-5 Years"/>
    <n v="168300"/>
    <n v="227205"/>
    <n v="176715"/>
    <n v="415280.25"/>
    <n v="0.05"/>
    <n v="8415"/>
    <n v="58905"/>
  </r>
  <r>
    <s v="Employee 982"/>
    <x v="0"/>
    <s v="New York"/>
    <s v="United States of America"/>
    <s v="Americas"/>
    <d v="2019-04-08T00:00:00"/>
    <d v="2022-12-01T00:00:00"/>
    <s v="Corporate and Risk Platform"/>
    <s v="R"/>
    <s v="Y"/>
    <s v="USD"/>
    <n v="176612.7"/>
    <n v="37878.5"/>
    <n v="0"/>
    <n v="0"/>
    <n v="37878.5"/>
    <n v="0"/>
    <n v="0"/>
    <n v="0"/>
    <n v="0"/>
    <n v="0"/>
    <n v="214491.2"/>
    <s v="USD"/>
    <n v="196040.09700000004"/>
    <n v="434125.32900000009"/>
    <s v="1-5 Years"/>
    <n v="176612.7"/>
    <n v="214491.2"/>
    <n v="196040.09700000004"/>
    <n v="434125.32900000009"/>
    <n v="0.11000000000000014"/>
    <n v="19427.397000000026"/>
    <n v="37878.5"/>
  </r>
  <r>
    <s v="Employee 983"/>
    <x v="3"/>
    <s v="New York"/>
    <s v="United States of America"/>
    <s v="Americas"/>
    <d v="2019-04-08T00:00:00"/>
    <d v="2022-12-01T00:00:00"/>
    <s v="Investments Platform"/>
    <s v="N"/>
    <s v="F"/>
    <s v="USD"/>
    <n v="166650"/>
    <n v="129030"/>
    <n v="0"/>
    <n v="0"/>
    <n v="129030"/>
    <n v="0"/>
    <n v="0"/>
    <n v="0"/>
    <n v="0"/>
    <n v="0"/>
    <n v="295680"/>
    <s v="USD"/>
    <n v="171649.5"/>
    <n v="476199.9"/>
    <s v="1-5 Years"/>
    <n v="166650"/>
    <n v="295680"/>
    <n v="171649.5"/>
    <n v="476199.9"/>
    <n v="0.03"/>
    <n v="4999.5"/>
    <n v="129030"/>
  </r>
  <r>
    <s v="Employee 984"/>
    <x v="3"/>
    <s v="Philadelphia"/>
    <s v="United States of America"/>
    <s v="Americas"/>
    <d v="2019-04-15T00:00:00"/>
    <d v="2022-12-01T00:00:00"/>
    <s v="Investments Platform"/>
    <s v="M"/>
    <s v="C"/>
    <s v="USD"/>
    <n v="152625"/>
    <n v="39072"/>
    <n v="0"/>
    <n v="0"/>
    <n v="39072"/>
    <n v="0"/>
    <n v="0"/>
    <n v="0"/>
    <n v="0"/>
    <n v="0"/>
    <n v="191697"/>
    <s v="USD"/>
    <n v="163308.75"/>
    <n v="368424.54000000004"/>
    <s v="1-5 Years"/>
    <n v="152625"/>
    <n v="191697"/>
    <n v="163308.75"/>
    <n v="368424.54000000004"/>
    <n v="7.0000000000000007E-2"/>
    <n v="10683.75"/>
    <n v="39072"/>
  </r>
  <r>
    <s v="Employee 985"/>
    <x v="3"/>
    <s v="New York"/>
    <s v="United States of America"/>
    <s v="Americas"/>
    <d v="2019-04-22T00:00:00"/>
    <d v="2022-12-01T00:00:00"/>
    <s v="Corporate and Risk Platform"/>
    <s v="J"/>
    <s v="X"/>
    <s v="USD"/>
    <n v="265650.00000000006"/>
    <n v="204600"/>
    <n v="0"/>
    <n v="0"/>
    <n v="204600"/>
    <n v="0"/>
    <n v="0"/>
    <n v="0"/>
    <n v="0"/>
    <n v="0"/>
    <n v="470250.00000000006"/>
    <s v="USD"/>
    <n v="281589.00000000006"/>
    <n v="780054"/>
    <s v="1-5 Years"/>
    <n v="265650.00000000006"/>
    <n v="470250.00000000006"/>
    <n v="281589.00000000006"/>
    <n v="780054"/>
    <n v="5.9999999999999984E-2"/>
    <n v="15939"/>
    <n v="204600"/>
  </r>
  <r>
    <s v="Employee 986"/>
    <x v="0"/>
    <s v="Princeton"/>
    <s v="United States of America"/>
    <s v="Americas"/>
    <d v="2019-07-29T00:00:00"/>
    <d v="2022-12-01T00:00:00"/>
    <s v="Regional Platform"/>
    <s v="L"/>
    <s v="J"/>
    <s v="USD"/>
    <n v="194370.00000000003"/>
    <n v="188100.00000000003"/>
    <n v="0"/>
    <n v="0"/>
    <n v="188100.00000000003"/>
    <n v="0"/>
    <n v="0"/>
    <n v="0"/>
    <n v="0"/>
    <n v="0"/>
    <n v="382470.00000000006"/>
    <s v="USD"/>
    <n v="206032.20000000004"/>
    <n v="611450.40000000014"/>
    <s v="1-5 Years"/>
    <n v="194370.00000000003"/>
    <n v="382470.00000000006"/>
    <n v="206032.20000000004"/>
    <n v="611450.40000000014"/>
    <n v="6.0000000000000053E-2"/>
    <n v="11662.200000000012"/>
    <n v="188100.00000000003"/>
  </r>
  <r>
    <s v="Employee 987"/>
    <x v="1"/>
    <s v="Wilmington"/>
    <s v="United States of America"/>
    <s v="Americas"/>
    <d v="2019-05-30T00:00:00"/>
    <d v="2022-12-01T00:00:00"/>
    <s v="Operating Platform"/>
    <s v="Q"/>
    <s v="X"/>
    <s v="USD"/>
    <n v="80850"/>
    <n v="12728.100000000002"/>
    <n v="0"/>
    <n v="0"/>
    <n v="12728.100000000002"/>
    <n v="0"/>
    <n v="0"/>
    <n v="0"/>
    <n v="0"/>
    <n v="0"/>
    <n v="93578.1"/>
    <s v="USD"/>
    <n v="90552.000000000015"/>
    <n v="195359.47200000004"/>
    <s v="1-5 Years"/>
    <n v="80850"/>
    <n v="93578.1"/>
    <n v="90552.000000000015"/>
    <n v="195359.47200000004"/>
    <n v="0.12000000000000018"/>
    <n v="9702.0000000000146"/>
    <n v="12728.100000000006"/>
  </r>
  <r>
    <s v="Employee 988"/>
    <x v="0"/>
    <s v="London"/>
    <s v="United Kingdom"/>
    <s v="EMEA"/>
    <d v="2019-05-30T00:00:00"/>
    <d v="2022-12-01T00:00:00"/>
    <s v="Investments Platform"/>
    <s v="I"/>
    <s v="T"/>
    <s v="GBP"/>
    <n v="161828.70000000001"/>
    <n v="0"/>
    <n v="234920.38"/>
    <n v="0"/>
    <n v="234920.38"/>
    <n v="0"/>
    <n v="0"/>
    <n v="0"/>
    <n v="0"/>
    <n v="0"/>
    <n v="396749.08"/>
    <s v="GBP"/>
    <n v="182866.43099999998"/>
    <n v="365732.86199999996"/>
    <s v="1-5 Years"/>
    <n v="215337.3596672409"/>
    <n v="527934.1633320105"/>
    <n v="243331.21642398217"/>
    <n v="486662.43284796434"/>
    <n v="0.12999999999999978"/>
    <n v="21037.730999999971"/>
    <n v="312596.80366476963"/>
  </r>
  <r>
    <s v="Employee 989"/>
    <x v="4"/>
    <s v="New York"/>
    <s v="United States of America"/>
    <s v="Americas"/>
    <d v="2019-06-06T00:00:00"/>
    <d v="2022-12-01T00:00:00"/>
    <s v="Operating Platform"/>
    <s v="C"/>
    <s v="K"/>
    <s v="USD"/>
    <n v="299750"/>
    <n v="396000.00000000006"/>
    <n v="0"/>
    <n v="0"/>
    <n v="396000.00000000006"/>
    <n v="0"/>
    <n v="0"/>
    <n v="0"/>
    <n v="0"/>
    <n v="110000.00000000001"/>
    <n v="805750"/>
    <s v="USD"/>
    <n v="332722.50000000006"/>
    <n v="1105005.0000000002"/>
    <s v="1-5 Years"/>
    <n v="299750"/>
    <n v="805750"/>
    <n v="332722.50000000006"/>
    <n v="1105005.0000000002"/>
    <n v="0.11000000000000019"/>
    <n v="32972.500000000058"/>
    <n v="506000"/>
  </r>
  <r>
    <s v="Employee 99"/>
    <x v="4"/>
    <s v="New York"/>
    <s v="United States of America"/>
    <s v="Americas"/>
    <d v="2006-01-16T00:00:00"/>
    <d v="2022-12-01T00:00:00"/>
    <s v="Investments Platform"/>
    <s v="F"/>
    <s v="K"/>
    <s v="USD"/>
    <n v="244860.00000000003"/>
    <n v="2445039.2999999998"/>
    <n v="0"/>
    <n v="0"/>
    <n v="2445039.2999999998"/>
    <n v="0"/>
    <n v="0"/>
    <n v="0"/>
    <n v="0"/>
    <n v="456000.00000000006"/>
    <n v="3145899.3"/>
    <s v="USD"/>
    <n v="279140.40000000008"/>
    <n v="3345625.602"/>
    <s v="&gt;5 Years"/>
    <n v="244860.00000000003"/>
    <n v="3145899.3"/>
    <n v="279140.40000000008"/>
    <n v="3345625.602"/>
    <n v="0.14000000000000021"/>
    <n v="34280.400000000052"/>
    <n v="2901039.3"/>
  </r>
  <r>
    <s v="Employee 990"/>
    <x v="4"/>
    <s v="London"/>
    <s v="United Kingdom"/>
    <s v="EMEA"/>
    <d v="2019-06-06T00:00:00"/>
    <d v="2022-12-01T00:00:00"/>
    <s v="Operating Platform"/>
    <s v="I"/>
    <s v="F"/>
    <s v="GBP"/>
    <n v="183040"/>
    <n v="121440.00000000001"/>
    <n v="0"/>
    <n v="0"/>
    <n v="121440.00000000001"/>
    <n v="0"/>
    <n v="0"/>
    <n v="0"/>
    <n v="0"/>
    <n v="0"/>
    <n v="304480"/>
    <s v="GBP"/>
    <n v="197683.20000000001"/>
    <n v="526521.60000000009"/>
    <s v="1-5 Years"/>
    <n v="243562.17601384531"/>
    <n v="405156.31202303118"/>
    <n v="263047.15009495296"/>
    <n v="700615.96707982675"/>
    <n v="8.0000000000000099E-2"/>
    <n v="14643.200000000012"/>
    <n v="161594.13600918587"/>
  </r>
  <r>
    <s v="Employee 991"/>
    <x v="4"/>
    <s v="New York"/>
    <s v="United States of America"/>
    <s v="Americas"/>
    <d v="2019-05-30T00:00:00"/>
    <d v="2022-12-01T00:00:00"/>
    <s v="Corporate and Risk Platform"/>
    <s v="H"/>
    <s v="M"/>
    <s v="USD"/>
    <n v="222200.00000000003"/>
    <n v="1215500"/>
    <n v="0"/>
    <n v="0"/>
    <n v="1215500"/>
    <n v="0"/>
    <n v="0"/>
    <n v="0"/>
    <n v="0"/>
    <n v="451999.99999999994"/>
    <n v="1889700"/>
    <s v="USD"/>
    <n v="231088.00000000003"/>
    <n v="1726296"/>
    <s v="1-5 Years"/>
    <n v="222200.00000000003"/>
    <n v="1889700"/>
    <n v="231088.00000000003"/>
    <n v="1726296"/>
    <n v="3.9999999999999994E-2"/>
    <n v="8888"/>
    <n v="1667500"/>
  </r>
  <r>
    <s v="Employee 992"/>
    <x v="4"/>
    <s v="New York"/>
    <s v="United States of America"/>
    <s v="Americas"/>
    <d v="2019-05-30T00:00:00"/>
    <d v="2022-12-01T00:00:00"/>
    <s v="Operating Platform"/>
    <s v="Y"/>
    <s v="A"/>
    <s v="USD"/>
    <n v="251680.00000000003"/>
    <n v="208120.00000000003"/>
    <n v="0"/>
    <n v="0"/>
    <n v="208120.00000000003"/>
    <n v="0"/>
    <n v="0"/>
    <n v="0"/>
    <n v="0"/>
    <n v="0"/>
    <n v="459800.00000000006"/>
    <s v="USD"/>
    <n v="281881.60000000003"/>
    <n v="796857.60000000009"/>
    <s v="1-5 Years"/>
    <n v="251680.00000000003"/>
    <n v="459800.00000000006"/>
    <n v="281881.60000000003"/>
    <n v="796857.60000000009"/>
    <n v="0.12000000000000001"/>
    <n v="30201.600000000006"/>
    <n v="208120.00000000003"/>
  </r>
  <r>
    <s v="Employee 993"/>
    <x v="7"/>
    <s v="New York"/>
    <s v="United States of America"/>
    <s v="Americas"/>
    <d v="2019-05-30T00:00:00"/>
    <d v="2022-12-01T00:00:00"/>
    <s v="Corporate and Risk Platform"/>
    <s v="E"/>
    <s v="N"/>
    <s v="USD"/>
    <n v="113489.64000000003"/>
    <n v="15180"/>
    <n v="0"/>
    <n v="0"/>
    <n v="15180"/>
    <n v="0"/>
    <n v="3382"/>
    <n v="0"/>
    <n v="3382"/>
    <n v="0"/>
    <n v="132051.64000000001"/>
    <s v="USD"/>
    <n v="123703.70760000004"/>
    <n v="263953.61520000006"/>
    <s v="1-5 Years"/>
    <n v="113489.64000000003"/>
    <n v="132051.64000000001"/>
    <n v="123703.70760000004"/>
    <n v="263953.61520000006"/>
    <n v="9.0000000000000066E-2"/>
    <n v="10214.067600000009"/>
    <n v="18561.999999999985"/>
  </r>
  <r>
    <s v="Employee 994"/>
    <x v="4"/>
    <s v="New York"/>
    <s v="United States of America"/>
    <s v="Americas"/>
    <d v="2019-05-30T00:00:00"/>
    <d v="2022-12-01T00:00:00"/>
    <s v="Client Businesses Platform"/>
    <s v="E"/>
    <s v="T"/>
    <s v="USD"/>
    <n v="228800.00000000003"/>
    <n v="213400.00000000003"/>
    <n v="0"/>
    <n v="0"/>
    <n v="213400.00000000003"/>
    <n v="0"/>
    <n v="0"/>
    <n v="0"/>
    <n v="0"/>
    <n v="0"/>
    <n v="442200.00000000006"/>
    <s v="USD"/>
    <n v="247104.00000000006"/>
    <n v="724680.00000000023"/>
    <s v="1-5 Years"/>
    <n v="228800.00000000003"/>
    <n v="442200.00000000006"/>
    <n v="247104.00000000006"/>
    <n v="724680.00000000023"/>
    <n v="8.0000000000000113E-2"/>
    <n v="18304.000000000029"/>
    <n v="213400.00000000003"/>
  </r>
  <r>
    <s v="Employee 995"/>
    <x v="5"/>
    <s v="New York"/>
    <s v="United States of America"/>
    <s v="Americas"/>
    <d v="2019-05-30T00:00:00"/>
    <d v="2022-12-01T00:00:00"/>
    <s v="Corporate and Risk Platform"/>
    <s v="V"/>
    <s v="M"/>
    <s v="USD"/>
    <n v="179850"/>
    <n v="106260.00000000001"/>
    <n v="0"/>
    <n v="0"/>
    <n v="106260.00000000001"/>
    <n v="0"/>
    <n v="0"/>
    <n v="0"/>
    <n v="0"/>
    <n v="0"/>
    <n v="286110"/>
    <s v="USD"/>
    <n v="197835.00000000003"/>
    <n v="512556.00000000012"/>
    <s v="1-5 Years"/>
    <n v="179850"/>
    <n v="286110"/>
    <n v="197835.00000000003"/>
    <n v="512556.00000000012"/>
    <n v="0.10000000000000016"/>
    <n v="17985.000000000029"/>
    <n v="106260"/>
  </r>
  <r>
    <s v="Employee 996"/>
    <x v="3"/>
    <s v="Edinburgh"/>
    <s v="United Kingdom"/>
    <s v="EMEA"/>
    <d v="2019-06-17T00:00:00"/>
    <d v="2022-12-01T00:00:00"/>
    <s v="Corporate and Risk Platform"/>
    <s v="W"/>
    <s v="U"/>
    <s v="GBP"/>
    <n v="67771"/>
    <n v="8642.6999999999989"/>
    <n v="0"/>
    <n v="0"/>
    <n v="8642.6999999999989"/>
    <n v="0"/>
    <n v="0"/>
    <n v="0"/>
    <n v="0"/>
    <n v="0"/>
    <n v="76413.7"/>
    <s v="GBP"/>
    <n v="69804.13"/>
    <n v="148510.24100000001"/>
    <s v="1-5 Years"/>
    <n v="90179.481155126268"/>
    <n v="101679.88991078"/>
    <n v="92884.865589780049"/>
    <n v="197615.15219788346"/>
    <n v="2.9999999999999919E-2"/>
    <n v="2033.1300000000047"/>
    <n v="11500.408755653727"/>
  </r>
  <r>
    <s v="Employee 997"/>
    <x v="0"/>
    <s v="London"/>
    <s v="United Kingdom"/>
    <s v="EMEA"/>
    <d v="2019-06-06T00:00:00"/>
    <d v="2022-12-01T00:00:00"/>
    <s v="ETF and Index Investments Platform"/>
    <s v="D"/>
    <s v="N"/>
    <s v="GBP"/>
    <n v="129030.00000000001"/>
    <n v="91091.000000000015"/>
    <n v="0"/>
    <n v="0"/>
    <n v="91091.000000000015"/>
    <n v="0"/>
    <n v="0"/>
    <n v="0"/>
    <n v="0"/>
    <n v="0"/>
    <n v="220121.00000000003"/>
    <s v="GBP"/>
    <n v="132900.90000000002"/>
    <n v="359625.53"/>
    <s v="1-5 Years"/>
    <n v="171693.76950975996"/>
    <n v="292904.00866665022"/>
    <n v="176844.58259505278"/>
    <n v="478535.71152170247"/>
    <n v="3.0000000000000096E-2"/>
    <n v="3870.9000000000087"/>
    <n v="121210.23915689025"/>
  </r>
  <r>
    <s v="Employee 998"/>
    <x v="0"/>
    <s v="Edinburgh"/>
    <s v="United Kingdom"/>
    <s v="EMEA"/>
    <d v="2019-05-30T00:00:00"/>
    <d v="2022-12-01T00:00:00"/>
    <s v="Operating Platform"/>
    <s v="M"/>
    <s v="B"/>
    <s v="GBP"/>
    <n v="93040.200000000012"/>
    <n v="39347"/>
    <n v="0"/>
    <n v="0"/>
    <n v="39347"/>
    <n v="0"/>
    <n v="0"/>
    <n v="0"/>
    <n v="0"/>
    <n v="0"/>
    <n v="132387.20000000001"/>
    <s v="GBP"/>
    <n v="96761.808000000019"/>
    <n v="234444.49600000004"/>
    <s v="1-5 Years"/>
    <n v="123803.94213703767"/>
    <n v="176161.0276900139"/>
    <n v="128756.09982251917"/>
    <n v="311963.56862013368"/>
    <n v="0.04"/>
    <n v="3721.6080000000075"/>
    <n v="52357.085552976234"/>
  </r>
  <r>
    <s v="Employee 999"/>
    <x v="0"/>
    <s v="Edinburgh"/>
    <s v="United Kingdom"/>
    <s v="EMEA"/>
    <d v="2019-06-06T00:00:00"/>
    <d v="2022-12-01T00:00:00"/>
    <s v="Client Businesses Platform"/>
    <s v="O"/>
    <s v="K"/>
    <s v="GBP"/>
    <n v="127050.00000000001"/>
    <n v="40837.5"/>
    <n v="0"/>
    <n v="0"/>
    <n v="40837.5"/>
    <n v="0"/>
    <n v="0"/>
    <n v="0"/>
    <n v="0"/>
    <n v="0"/>
    <n v="167887.5"/>
    <s v="GBP"/>
    <n v="129591.00000000001"/>
    <n v="300836.25000000006"/>
    <s v="1-5 Years"/>
    <n v="169059.08250961019"/>
    <n v="223399.50188769918"/>
    <n v="172440.26415980241"/>
    <n v="400307.75608525559"/>
    <n v="2.0000000000000066E-2"/>
    <n v="2541"/>
    <n v="54340.4193780889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Employee 1"/>
    <x v="0"/>
    <s v="London"/>
    <x v="0"/>
    <s v="EMEA"/>
    <d v="1994-08-01T00:00:00"/>
    <d v="2022-12-01T00:00:00"/>
    <s v="Client Businesses Platform"/>
    <s v="Z"/>
    <s v="D"/>
    <s v="GBP"/>
    <n v="132825.00000000003"/>
    <n v="71808"/>
    <n v="1000"/>
    <n v="500"/>
    <n v="73308"/>
    <n v="3000"/>
    <n v="0"/>
    <n v="500"/>
    <n v="3500"/>
    <n v="15000"/>
    <n v="224633.00000000003"/>
    <s v="GBP"/>
    <n v="146107.50000000006"/>
    <n v="517861.30000000022"/>
    <s v="&gt;5 Years"/>
    <n v="176743.58626004704"/>
    <n v="298907.90146699146"/>
    <n v="194417.94488605179"/>
    <n v="689092.13888417184"/>
    <n v="0.10000000000000023"/>
    <n v="13282.500000000029"/>
    <n v="122164.31520694442"/>
    <n v="1.3306500000756409"/>
  </r>
  <r>
    <s v="Employee 10"/>
    <x v="1"/>
    <s v="Tokyo"/>
    <x v="1"/>
    <s v="Asia-Pacific"/>
    <d v="1994-04-07T00:00:00"/>
    <d v="2022-12-01T00:00:00"/>
    <s v="Operating Platform"/>
    <s v="J"/>
    <s v="G"/>
    <s v="JPY"/>
    <n v="12529836.000000004"/>
    <n v="2096710"/>
    <n v="0"/>
    <n v="0"/>
    <n v="2096710"/>
    <n v="0"/>
    <n v="0"/>
    <n v="0"/>
    <n v="0"/>
    <n v="0"/>
    <n v="14626546.000000004"/>
    <s v="JPY"/>
    <n v="12655134.360000003"/>
    <n v="27427945.820000008"/>
    <s v="&gt;5 Years"/>
    <n v="115328.23415711726"/>
    <n v="134626.95936306322"/>
    <n v="116481.51649868842"/>
    <n v="252454.74545538228"/>
    <n v="9.9999999999998996E-3"/>
    <n v="125298.3599999994"/>
    <n v="19298.725205945957"/>
    <n v="9.2042891987666256E-3"/>
  </r>
  <r>
    <s v="Employee 100"/>
    <x v="0"/>
    <s v="London"/>
    <x v="0"/>
    <s v="EMEA"/>
    <d v="2006-01-23T00:00:00"/>
    <d v="2022-12-01T00:00:00"/>
    <s v="Operating Platform"/>
    <s v="A"/>
    <s v="B"/>
    <s v="GBP"/>
    <n v="138637.40000000002"/>
    <n v="32698.600000000002"/>
    <n v="0"/>
    <n v="0"/>
    <n v="32698.600000000002"/>
    <n v="0"/>
    <n v="0"/>
    <n v="0"/>
    <n v="0"/>
    <n v="0"/>
    <n v="171336.00000000003"/>
    <s v="GBP"/>
    <n v="155273.88800000004"/>
    <n v="347170.2080000001"/>
    <s v="&gt;5 Years"/>
    <n v="184477.8563204867"/>
    <n v="227988.24841296006"/>
    <n v="206615.19907894512"/>
    <n v="461962.0373014604"/>
    <n v="0.12000000000000013"/>
    <n v="16636.488000000012"/>
    <n v="43510.392092473368"/>
    <n v="1.3306500000756409"/>
  </r>
  <r>
    <s v="Employee 1000"/>
    <x v="2"/>
    <s v="New York"/>
    <x v="2"/>
    <s v="Americas"/>
    <d v="2019-06-06T00:00:00"/>
    <d v="2022-12-01T00:00:00"/>
    <s v="Operating Platform"/>
    <s v="S"/>
    <s v="W"/>
    <s v="USD"/>
    <n v="54439.000000000007"/>
    <n v="8602"/>
    <n v="0"/>
    <n v="0"/>
    <n v="8602"/>
    <n v="0"/>
    <n v="38370"/>
    <n v="0"/>
    <n v="38370"/>
    <n v="0"/>
    <n v="101411"/>
    <s v="USD"/>
    <n v="54983.390000000007"/>
    <n v="118654.80000000002"/>
    <s v="1-5 Years"/>
    <n v="54439.000000000007"/>
    <n v="101411"/>
    <n v="54983.390000000007"/>
    <n v="118654.80000000002"/>
    <n v="9.9999999999999881E-3"/>
    <n v="544.38999999999942"/>
    <n v="46971.999999999993"/>
    <n v="1"/>
  </r>
  <r>
    <s v="Employee 1001"/>
    <x v="3"/>
    <s v="Philadelphia"/>
    <x v="2"/>
    <s v="Americas"/>
    <d v="2019-06-06T00:00:00"/>
    <d v="2022-12-01T00:00:00"/>
    <s v="Investments Platform"/>
    <s v="U"/>
    <s v="H"/>
    <s v="USD"/>
    <n v="170775"/>
    <n v="63360"/>
    <n v="0"/>
    <n v="0"/>
    <n v="63360"/>
    <n v="0"/>
    <n v="0"/>
    <n v="0"/>
    <n v="0"/>
    <n v="0"/>
    <n v="234135"/>
    <s v="USD"/>
    <n v="172482.75"/>
    <n v="408959.1"/>
    <s v="1-5 Years"/>
    <n v="170775"/>
    <n v="234135"/>
    <n v="172482.75"/>
    <n v="408959.1"/>
    <n v="0.01"/>
    <n v="1707.75"/>
    <n v="63360"/>
    <n v="1"/>
  </r>
  <r>
    <s v="Employee 1002"/>
    <x v="0"/>
    <s v="Wilmington"/>
    <x v="2"/>
    <s v="Americas"/>
    <d v="2019-06-06T00:00:00"/>
    <d v="2022-12-01T00:00:00"/>
    <s v="Operating Platform"/>
    <s v="B"/>
    <s v="T"/>
    <s v="USD"/>
    <n v="161095"/>
    <n v="72930"/>
    <n v="0"/>
    <n v="0"/>
    <n v="72930"/>
    <n v="0"/>
    <n v="0"/>
    <n v="0"/>
    <n v="0"/>
    <n v="0"/>
    <n v="234025"/>
    <s v="USD"/>
    <n v="169149.75"/>
    <n v="414876"/>
    <s v="1-5 Years"/>
    <n v="161095"/>
    <n v="234025"/>
    <n v="169149.75"/>
    <n v="414876"/>
    <n v="0.05"/>
    <n v="8054.75"/>
    <n v="72930"/>
    <n v="1"/>
  </r>
  <r>
    <s v="Employee 1003"/>
    <x v="4"/>
    <s v="New York"/>
    <x v="2"/>
    <s v="Americas"/>
    <d v="2019-05-30T00:00:00"/>
    <d v="2022-12-01T00:00:00"/>
    <s v="Corporate and Risk Platform"/>
    <s v="E"/>
    <s v="V"/>
    <s v="USD"/>
    <n v="297000"/>
    <n v="372680.00000000006"/>
    <n v="0"/>
    <n v="0"/>
    <n v="372680.00000000006"/>
    <n v="0"/>
    <n v="0"/>
    <n v="0"/>
    <n v="0"/>
    <n v="106000"/>
    <n v="775680"/>
    <s v="USD"/>
    <n v="302940"/>
    <n v="986013.60000000009"/>
    <s v="1-5 Years"/>
    <n v="297000"/>
    <n v="775680"/>
    <n v="302940"/>
    <n v="986013.60000000009"/>
    <n v="0.02"/>
    <n v="5940"/>
    <n v="478680"/>
    <n v="1"/>
  </r>
  <r>
    <s v="Employee 1004"/>
    <x v="0"/>
    <s v="Tokyo"/>
    <x v="1"/>
    <s v="Asia-Pacific"/>
    <d v="2019-05-30T00:00:00"/>
    <d v="2022-12-01T00:00:00"/>
    <s v="Investments Platform"/>
    <s v="Z"/>
    <s v="G"/>
    <s v="JPY"/>
    <n v="22572000.000000004"/>
    <n v="39479000"/>
    <n v="0"/>
    <n v="0"/>
    <n v="39479000"/>
    <n v="0"/>
    <n v="0"/>
    <n v="0"/>
    <n v="0"/>
    <n v="0"/>
    <n v="62051000"/>
    <s v="JPY"/>
    <n v="23700600.000000004"/>
    <n v="88854150.000000015"/>
    <s v="1-5 Years"/>
    <n v="207759.2157945603"/>
    <n v="571135.34907266789"/>
    <n v="218147.17658428833"/>
    <n v="817839.29311058973"/>
    <n v="5.0000000000000107E-2"/>
    <n v="1128600"/>
    <n v="363376.13327810762"/>
    <n v="9.2042891987666256E-3"/>
  </r>
  <r>
    <s v="Employee 1005"/>
    <x v="0"/>
    <s v="Boston"/>
    <x v="2"/>
    <s v="Americas"/>
    <d v="2019-06-06T00:00:00"/>
    <d v="2022-12-01T00:00:00"/>
    <s v="Client Businesses Platform"/>
    <s v="I"/>
    <s v="D"/>
    <s v="USD"/>
    <n v="166650"/>
    <n v="65450"/>
    <n v="0"/>
    <n v="0"/>
    <n v="65450"/>
    <n v="0"/>
    <n v="0"/>
    <n v="0"/>
    <n v="0"/>
    <n v="0"/>
    <n v="232100"/>
    <s v="USD"/>
    <n v="173316"/>
    <n v="414700"/>
    <s v="1-5 Years"/>
    <n v="166650"/>
    <n v="232100"/>
    <n v="173316"/>
    <n v="414700"/>
    <n v="0.04"/>
    <n v="6666"/>
    <n v="65450"/>
    <n v="1"/>
  </r>
  <r>
    <s v="Employee 1006"/>
    <x v="3"/>
    <s v="Hong Kong"/>
    <x v="3"/>
    <s v="Asia-Pacific"/>
    <d v="2019-06-06T00:00:00"/>
    <d v="2022-12-01T00:00:00"/>
    <s v="Operating Platform"/>
    <s v="X"/>
    <s v="Q"/>
    <s v="HKD"/>
    <n v="1266526.8"/>
    <n v="239184.00000000003"/>
    <n v="0"/>
    <n v="0"/>
    <n v="239184.00000000003"/>
    <n v="0"/>
    <n v="0"/>
    <n v="0"/>
    <n v="0"/>
    <n v="0"/>
    <n v="1505710.8"/>
    <s v="HKD"/>
    <n v="1393179.4800000002"/>
    <n v="3049461.3600000003"/>
    <s v="1-5 Years"/>
    <n v="161461.31830727358"/>
    <n v="191953.34102484019"/>
    <n v="177607.45013800098"/>
    <n v="388756.12526532519"/>
    <n v="0.1000000000000002"/>
    <n v="126652.68000000017"/>
    <n v="30492.022717566608"/>
    <n v="0.12748353868806692"/>
  </r>
  <r>
    <s v="Employee 1007"/>
    <x v="4"/>
    <s v="Princeton"/>
    <x v="2"/>
    <s v="Americas"/>
    <d v="2019-05-30T00:00:00"/>
    <d v="2022-12-01T00:00:00"/>
    <s v="Regional Platform"/>
    <s v="A"/>
    <s v="X"/>
    <s v="USD"/>
    <n v="235400.00000000006"/>
    <n v="445500.00000000006"/>
    <n v="0"/>
    <n v="0"/>
    <n v="445500.00000000006"/>
    <n v="0"/>
    <n v="0"/>
    <n v="0"/>
    <n v="0"/>
    <n v="318000"/>
    <n v="998900.00000000012"/>
    <s v="USD"/>
    <n v="242462.00000000006"/>
    <n v="943789.00000000023"/>
    <s v="1-5 Years"/>
    <n v="235400.00000000006"/>
    <n v="998900.00000000012"/>
    <n v="242462.00000000006"/>
    <n v="943789.00000000023"/>
    <n v="2.9999999999999992E-2"/>
    <n v="7062"/>
    <n v="763500"/>
    <n v="1"/>
  </r>
  <r>
    <s v="Employee 1008"/>
    <x v="3"/>
    <s v="Edinburgh"/>
    <x v="0"/>
    <s v="EMEA"/>
    <d v="2019-06-06T00:00:00"/>
    <d v="2022-12-01T00:00:00"/>
    <s v="Operating Platform"/>
    <s v="L"/>
    <s v="T"/>
    <s v="GBP"/>
    <n v="76715.100000000006"/>
    <n v="12487.2"/>
    <n v="0"/>
    <n v="0"/>
    <n v="12487.2"/>
    <n v="0"/>
    <n v="0"/>
    <n v="0"/>
    <n v="0"/>
    <n v="0"/>
    <n v="89202.3"/>
    <s v="GBP"/>
    <n v="85920.912000000011"/>
    <n v="185827.48800000001"/>
    <s v="1-5 Years"/>
    <n v="102080.94782080282"/>
    <n v="118697.04050174735"/>
    <n v="114330.66155929916"/>
    <n v="247271.34692125619"/>
    <n v="0.12000000000000005"/>
    <n v="9205.8120000000054"/>
    <n v="16616.092680944537"/>
    <n v="1.3306500000756409"/>
  </r>
  <r>
    <s v="Employee 1009"/>
    <x v="4"/>
    <s v="New York"/>
    <x v="2"/>
    <s v="Americas"/>
    <d v="2019-06-06T00:00:00"/>
    <d v="2022-12-01T00:00:00"/>
    <s v="Corporate and Risk Platform"/>
    <s v="T"/>
    <s v="H"/>
    <s v="USD"/>
    <n v="258940.00000000006"/>
    <n v="303490"/>
    <n v="0"/>
    <n v="0"/>
    <n v="303490"/>
    <n v="0"/>
    <n v="0"/>
    <n v="0"/>
    <n v="0"/>
    <n v="0"/>
    <n v="562430"/>
    <s v="USD"/>
    <n v="266708.20000000007"/>
    <n v="846011.10000000021"/>
    <s v="1-5 Years"/>
    <n v="258940.00000000006"/>
    <n v="562430"/>
    <n v="266708.20000000007"/>
    <n v="846011.10000000021"/>
    <n v="3.0000000000000037E-2"/>
    <n v="7768.2000000000116"/>
    <n v="303489.99999999994"/>
    <n v="1"/>
  </r>
  <r>
    <s v="Employee 101"/>
    <x v="3"/>
    <s v="Princeton"/>
    <x v="2"/>
    <s v="Americas"/>
    <d v="2006-05-15T00:00:00"/>
    <d v="2022-12-01T00:00:00"/>
    <s v="Operating Platform"/>
    <s v="Z"/>
    <s v="R"/>
    <s v="USD"/>
    <n v="181500.00000000003"/>
    <n v="29700"/>
    <n v="0"/>
    <n v="0"/>
    <n v="29700"/>
    <n v="0"/>
    <n v="0"/>
    <n v="0"/>
    <n v="0"/>
    <n v="0"/>
    <n v="211200.00000000003"/>
    <s v="USD"/>
    <n v="203280.00000000006"/>
    <n v="439824.00000000012"/>
    <s v="&gt;5 Years"/>
    <n v="181500.00000000003"/>
    <n v="211200.00000000003"/>
    <n v="203280.00000000006"/>
    <n v="439824.00000000012"/>
    <n v="0.12000000000000013"/>
    <n v="21780.000000000029"/>
    <n v="29700"/>
    <n v="1"/>
  </r>
  <r>
    <s v="Employee 1010"/>
    <x v="5"/>
    <s v="New York"/>
    <x v="2"/>
    <s v="Americas"/>
    <d v="2019-06-06T00:00:00"/>
    <d v="2022-12-01T00:00:00"/>
    <s v="Investments Platform"/>
    <s v="I"/>
    <s v="U"/>
    <s v="USD"/>
    <n v="123585.00000000003"/>
    <n v="77137.500000000015"/>
    <n v="0"/>
    <n v="0"/>
    <n v="77137.500000000015"/>
    <n v="0"/>
    <n v="0"/>
    <n v="0"/>
    <n v="0"/>
    <n v="0"/>
    <n v="200722.50000000006"/>
    <s v="USD"/>
    <n v="133471.80000000005"/>
    <n v="350252.10000000009"/>
    <s v="1-5 Years"/>
    <n v="123585.00000000003"/>
    <n v="200722.50000000006"/>
    <n v="133471.80000000005"/>
    <n v="350252.10000000009"/>
    <n v="8.0000000000000127E-2"/>
    <n v="9886.8000000000175"/>
    <n v="77137.500000000029"/>
    <n v="1"/>
  </r>
  <r>
    <s v="Employee 1011"/>
    <x v="0"/>
    <s v="New York"/>
    <x v="2"/>
    <s v="Americas"/>
    <d v="2019-04-29T00:00:00"/>
    <d v="2022-12-01T00:00:00"/>
    <s v="Operating Platform"/>
    <s v="J"/>
    <s v="Q"/>
    <s v="USD"/>
    <n v="229515.00000000006"/>
    <n v="99330.000000000015"/>
    <n v="0"/>
    <n v="0"/>
    <n v="99330.000000000015"/>
    <n v="0"/>
    <n v="0"/>
    <n v="0"/>
    <n v="0"/>
    <n v="0"/>
    <n v="328845.00000000006"/>
    <s v="USD"/>
    <n v="247876.20000000007"/>
    <n v="603028.80000000016"/>
    <s v="1-5 Years"/>
    <n v="229515.00000000006"/>
    <n v="328845.00000000006"/>
    <n v="247876.20000000007"/>
    <n v="603028.80000000016"/>
    <n v="8.0000000000000029E-2"/>
    <n v="18361.200000000012"/>
    <n v="99330"/>
    <n v="1"/>
  </r>
  <r>
    <s v="Employee 1012"/>
    <x v="0"/>
    <s v="London"/>
    <x v="0"/>
    <s v="EMEA"/>
    <d v="2019-06-06T00:00:00"/>
    <d v="2022-12-01T00:00:00"/>
    <s v="ETF and Index Investments Platform"/>
    <s v="X"/>
    <s v="Q"/>
    <s v="GBP"/>
    <n v="88275"/>
    <n v="0"/>
    <n v="0"/>
    <n v="0"/>
    <n v="0"/>
    <n v="0"/>
    <n v="0"/>
    <n v="0"/>
    <n v="0"/>
    <n v="0"/>
    <n v="88275"/>
    <s v="GBP"/>
    <n v="95337"/>
    <n v="190674"/>
    <s v="1-5 Years"/>
    <n v="117463.12875667721"/>
    <n v="117463.12875667721"/>
    <n v="126860.17905721138"/>
    <n v="253720.35811442276"/>
    <n v="7.9999999999999974E-2"/>
    <n v="7062"/>
    <n v="0"/>
    <n v="1.3306500000756409"/>
  </r>
  <r>
    <s v="Employee 1013"/>
    <x v="0"/>
    <s v="London"/>
    <x v="0"/>
    <s v="EMEA"/>
    <d v="2019-05-13T00:00:00"/>
    <d v="2022-12-01T00:00:00"/>
    <s v="Corporate and Risk Platform"/>
    <s v="X"/>
    <s v="G"/>
    <s v="GBP"/>
    <n v="141680.00000000003"/>
    <n v="32736"/>
    <n v="0"/>
    <n v="0"/>
    <n v="32736"/>
    <n v="0"/>
    <n v="0"/>
    <n v="0"/>
    <n v="0"/>
    <n v="0"/>
    <n v="174416.00000000003"/>
    <s v="GBP"/>
    <n v="145930.40000000002"/>
    <n v="325578.88"/>
    <s v="1-5 Years"/>
    <n v="188526.49201071684"/>
    <n v="232086.65041319304"/>
    <n v="194182.28677103834"/>
    <n v="433231.5366966271"/>
    <n v="2.9999999999999971E-2"/>
    <n v="4250.3999999999942"/>
    <n v="43560.158402476198"/>
    <n v="1.3306500000756409"/>
  </r>
  <r>
    <s v="Employee 1014"/>
    <x v="3"/>
    <s v="Wilmington"/>
    <x v="2"/>
    <s v="Americas"/>
    <d v="2019-05-13T00:00:00"/>
    <d v="2022-12-01T00:00:00"/>
    <s v="Operating Platform"/>
    <s v="T"/>
    <s v="E"/>
    <s v="USD"/>
    <n v="124630.00000000001"/>
    <n v="5060"/>
    <n v="0"/>
    <n v="0"/>
    <n v="5060"/>
    <n v="0"/>
    <n v="0"/>
    <n v="0"/>
    <n v="0"/>
    <n v="0"/>
    <n v="129690.00000000001"/>
    <s v="USD"/>
    <n v="138339.30000000002"/>
    <n v="282295.20000000007"/>
    <s v="1-5 Years"/>
    <n v="124630.00000000001"/>
    <n v="129690.00000000001"/>
    <n v="138339.30000000002"/>
    <n v="282295.20000000007"/>
    <n v="0.11000000000000001"/>
    <n v="13709.300000000003"/>
    <n v="5060"/>
    <n v="1"/>
  </r>
  <r>
    <s v="Employee 1015"/>
    <x v="4"/>
    <s v="London"/>
    <x v="0"/>
    <s v="EMEA"/>
    <d v="2019-05-13T00:00:00"/>
    <d v="2022-12-01T00:00:00"/>
    <s v="Investments Platform"/>
    <s v="X"/>
    <s v="P"/>
    <s v="GBP"/>
    <n v="171416.19"/>
    <n v="888030.00000000012"/>
    <n v="0"/>
    <n v="0"/>
    <n v="888030.00000000012"/>
    <n v="0"/>
    <n v="0"/>
    <n v="0"/>
    <n v="0"/>
    <n v="299750"/>
    <n v="1359196.1900000002"/>
    <s v="GBP"/>
    <n v="195414.45660000003"/>
    <n v="1403183.1132000005"/>
    <s v="1-5 Years"/>
    <n v="228094.95323646607"/>
    <n v="1808614.4103263111"/>
    <n v="260028.24668957139"/>
    <n v="1867145.6096857188"/>
    <n v="0.14000000000000029"/>
    <n v="23998.266600000032"/>
    <n v="1580519.4570898451"/>
    <n v="1.3306500000756409"/>
  </r>
  <r>
    <s v="Employee 1016"/>
    <x v="4"/>
    <s v="London"/>
    <x v="0"/>
    <s v="EMEA"/>
    <d v="2019-05-13T00:00:00"/>
    <d v="2022-12-01T00:00:00"/>
    <s v="Investments Platform"/>
    <s v="H"/>
    <s v="W"/>
    <s v="GBP"/>
    <n v="169400"/>
    <n v="101816.00000000001"/>
    <n v="0"/>
    <n v="0"/>
    <n v="101816.00000000001"/>
    <n v="0"/>
    <n v="0"/>
    <n v="0"/>
    <n v="0"/>
    <n v="0"/>
    <n v="271216"/>
    <s v="GBP"/>
    <n v="171094"/>
    <n v="445022.16000000003"/>
    <s v="1-5 Years"/>
    <n v="225412.11001281359"/>
    <n v="360893.57042051503"/>
    <n v="227666.23111294172"/>
    <n v="592168.73723766196"/>
    <n v="9.9999999999999898E-3"/>
    <n v="1694"/>
    <n v="135481.46040770144"/>
    <n v="1.3306500000756409"/>
  </r>
  <r>
    <s v="Employee 1017"/>
    <x v="4"/>
    <s v="New York"/>
    <x v="2"/>
    <s v="Americas"/>
    <d v="2019-05-13T00:00:00"/>
    <d v="2022-12-01T00:00:00"/>
    <s v="Investments Platform"/>
    <s v="V"/>
    <s v="I"/>
    <s v="USD"/>
    <n v="253055.00000000006"/>
    <n v="772365"/>
    <n v="0"/>
    <n v="0"/>
    <n v="772365"/>
    <n v="0"/>
    <n v="0"/>
    <n v="0"/>
    <n v="0"/>
    <n v="160500"/>
    <n v="1185920"/>
    <s v="USD"/>
    <n v="273299.40000000008"/>
    <n v="1380753.0000000002"/>
    <s v="1-5 Years"/>
    <n v="253055.00000000006"/>
    <n v="1185920"/>
    <n v="273299.40000000008"/>
    <n v="1380753.0000000002"/>
    <n v="8.0000000000000071E-2"/>
    <n v="20244.400000000023"/>
    <n v="932865"/>
    <n v="1"/>
  </r>
  <r>
    <s v="Employee 1018"/>
    <x v="0"/>
    <s v="New York"/>
    <x v="2"/>
    <s v="Americas"/>
    <d v="2019-05-20T00:00:00"/>
    <d v="2022-12-01T00:00:00"/>
    <s v="Client Businesses Platform"/>
    <s v="P"/>
    <s v="J"/>
    <s v="USD"/>
    <n v="248050.00000000006"/>
    <n v="401390.00000000006"/>
    <n v="0"/>
    <n v="0"/>
    <n v="401390.00000000006"/>
    <n v="0"/>
    <n v="0"/>
    <n v="0"/>
    <n v="0"/>
    <n v="0"/>
    <n v="649440.00000000012"/>
    <s v="USD"/>
    <n v="282777.00000000012"/>
    <n v="1023138.6000000004"/>
    <s v="1-5 Years"/>
    <n v="248050.00000000006"/>
    <n v="649440.00000000012"/>
    <n v="282777.00000000012"/>
    <n v="1023138.6000000004"/>
    <n v="0.14000000000000021"/>
    <n v="34727.000000000058"/>
    <n v="401390.00000000006"/>
    <n v="1"/>
  </r>
  <r>
    <s v="Employee 1019"/>
    <x v="0"/>
    <s v="London"/>
    <x v="0"/>
    <s v="EMEA"/>
    <d v="2019-06-10T00:00:00"/>
    <d v="2022-12-01T00:00:00"/>
    <s v="Investments Platform"/>
    <s v="O"/>
    <s v="Y"/>
    <s v="GBP"/>
    <n v="146674"/>
    <n v="145145"/>
    <n v="0"/>
    <n v="0"/>
    <n v="145145"/>
    <n v="0"/>
    <n v="0"/>
    <n v="0"/>
    <n v="0"/>
    <n v="0"/>
    <n v="291819"/>
    <s v="GBP"/>
    <n v="165741.62"/>
    <n v="495497.08999999997"/>
    <s v="1-5 Years"/>
    <n v="195171.75811109456"/>
    <n v="388308.95237207349"/>
    <n v="220544.08666553686"/>
    <n v="659333.20284597983"/>
    <n v="0.13000000000000003"/>
    <n v="19067.619999999995"/>
    <n v="193137.19426097893"/>
    <n v="1.3306500000756409"/>
  </r>
  <r>
    <s v="Employee 102"/>
    <x v="4"/>
    <s v="New York"/>
    <x v="2"/>
    <s v="Americas"/>
    <d v="2009-12-01T00:00:00"/>
    <d v="2022-12-01T00:00:00"/>
    <s v="Client Businesses Platform"/>
    <s v="E"/>
    <s v="P"/>
    <s v="USD"/>
    <n v="264825.00000000006"/>
    <n v="584100"/>
    <n v="0"/>
    <n v="0"/>
    <n v="584100"/>
    <n v="0"/>
    <n v="0"/>
    <n v="0"/>
    <n v="0"/>
    <n v="111000.00000000001"/>
    <n v="959925"/>
    <s v="USD"/>
    <n v="270121.50000000006"/>
    <n v="1136025"/>
    <s v="&gt;5 Years"/>
    <n v="264825.00000000006"/>
    <n v="959925"/>
    <n v="270121.50000000006"/>
    <n v="1136025"/>
    <n v="1.9999999999999997E-2"/>
    <n v="5296.5"/>
    <n v="695100"/>
    <n v="1"/>
  </r>
  <r>
    <s v="Employee 1020"/>
    <x v="3"/>
    <s v="London"/>
    <x v="0"/>
    <s v="EMEA"/>
    <d v="2019-11-25T00:00:00"/>
    <d v="2022-12-01T00:00:00"/>
    <s v="Operating Platform"/>
    <s v="C"/>
    <s v="E"/>
    <s v="GBP"/>
    <n v="77985.819999999992"/>
    <n v="16236"/>
    <n v="0"/>
    <n v="0"/>
    <n v="16236"/>
    <n v="0"/>
    <n v="0"/>
    <n v="0"/>
    <n v="0"/>
    <n v="0"/>
    <n v="94221.819999999992"/>
    <s v="GBP"/>
    <n v="88123.97659999998"/>
    <n v="194594.63319999995"/>
    <s v="1-5 Years"/>
    <n v="103771.83138889891"/>
    <n v="125376.26479012701"/>
    <n v="117262.16946945575"/>
    <n v="258937.34868229926"/>
    <n v="0.12999999999999987"/>
    <n v="10138.156599999988"/>
    <n v="21604.433401228103"/>
    <n v="1.3306500000756409"/>
  </r>
  <r>
    <s v="Employee 1021"/>
    <x v="0"/>
    <s v="London"/>
    <x v="0"/>
    <s v="EMEA"/>
    <d v="2020-02-10T00:00:00"/>
    <d v="2022-12-01T00:00:00"/>
    <s v="Client Businesses Platform"/>
    <s v="U"/>
    <s v="D"/>
    <s v="GBP"/>
    <n v="112384.80000000002"/>
    <n v="53457.8"/>
    <n v="0"/>
    <n v="0"/>
    <n v="53457.8"/>
    <n v="0"/>
    <n v="0"/>
    <n v="0"/>
    <n v="0"/>
    <n v="0"/>
    <n v="165842.60000000003"/>
    <s v="GBP"/>
    <n v="120251.73600000002"/>
    <n v="297703.31800000003"/>
    <s v="1-5 Years"/>
    <n v="149544.83412850092"/>
    <n v="220678.45570254454"/>
    <n v="160012.97251749597"/>
    <n v="396138.92011921859"/>
    <n v="6.999999999999991E-2"/>
    <n v="7866.9360000000015"/>
    <n v="71133.621574043616"/>
    <n v="1.3306500000756409"/>
  </r>
  <r>
    <s v="Employee 1022"/>
    <x v="4"/>
    <s v="New York"/>
    <x v="2"/>
    <s v="Americas"/>
    <d v="2019-06-24T00:00:00"/>
    <d v="2022-12-01T00:00:00"/>
    <s v="Operating Platform"/>
    <s v="G"/>
    <s v="D"/>
    <s v="USD"/>
    <n v="280500"/>
    <n v="1078000"/>
    <n v="0"/>
    <n v="0"/>
    <n v="1078000"/>
    <n v="0"/>
    <n v="0"/>
    <n v="0"/>
    <n v="0"/>
    <n v="545000"/>
    <n v="1903500"/>
    <s v="USD"/>
    <n v="291720"/>
    <n v="1704560.0000000002"/>
    <s v="1-5 Years"/>
    <n v="280500"/>
    <n v="1903500"/>
    <n v="291720"/>
    <n v="1704560.0000000002"/>
    <n v="0.04"/>
    <n v="11220"/>
    <n v="1623000"/>
    <n v="1"/>
  </r>
  <r>
    <s v="Employee 1023"/>
    <x v="4"/>
    <s v="Sydney"/>
    <x v="4"/>
    <s v="Asia-Pacific"/>
    <d v="2019-06-24T00:00:00"/>
    <d v="2022-12-01T00:00:00"/>
    <s v="Investments Platform"/>
    <s v="F"/>
    <s v="N"/>
    <s v="AUD"/>
    <n v="299750"/>
    <n v="504243.3"/>
    <n v="0"/>
    <n v="0"/>
    <n v="504243.3"/>
    <n v="0"/>
    <n v="0"/>
    <n v="0"/>
    <n v="0"/>
    <n v="0"/>
    <n v="803993.3"/>
    <s v="AUD"/>
    <n v="326727.5"/>
    <n v="1203080.1970000002"/>
    <s v="1-5 Years"/>
    <n v="226805.83750798923"/>
    <n v="608341.53046642884"/>
    <n v="247218.36288370827"/>
    <n v="910310.63109211577"/>
    <n v="9.0000000000000024E-2"/>
    <n v="26977.5"/>
    <n v="381535.69295843958"/>
    <n v="0.75665000002665295"/>
  </r>
  <r>
    <s v="Employee 1024"/>
    <x v="0"/>
    <s v="London"/>
    <x v="0"/>
    <s v="EMEA"/>
    <d v="2019-06-24T00:00:00"/>
    <d v="2022-12-01T00:00:00"/>
    <s v="Investments Platform"/>
    <s v="V"/>
    <s v="X"/>
    <s v="GBP"/>
    <n v="133100.00000000003"/>
    <n v="43043.000000000007"/>
    <n v="0"/>
    <n v="0"/>
    <n v="43043.000000000007"/>
    <n v="0"/>
    <n v="0"/>
    <n v="0"/>
    <n v="0"/>
    <n v="0"/>
    <n v="176143.00000000003"/>
    <s v="GBP"/>
    <n v="138424.00000000003"/>
    <n v="321612.72000000009"/>
    <s v="1-5 Years"/>
    <n v="177109.51501006784"/>
    <n v="234384.68296332366"/>
    <n v="184193.89561047056"/>
    <n v="427953.96589232719"/>
    <n v="0.04"/>
    <n v="5324"/>
    <n v="57275.167953255819"/>
    <n v="1.3306500000756409"/>
  </r>
  <r>
    <s v="Employee 1025"/>
    <x v="1"/>
    <s v="Wilmington"/>
    <x v="2"/>
    <s v="Americas"/>
    <d v="2019-06-24T00:00:00"/>
    <d v="2022-12-01T00:00:00"/>
    <s v="Operating Platform"/>
    <s v="W"/>
    <s v="G"/>
    <s v="USD"/>
    <n v="77614.460000000006"/>
    <n v="8804.4"/>
    <n v="0"/>
    <n v="0"/>
    <n v="8804.4"/>
    <n v="0"/>
    <n v="0"/>
    <n v="0"/>
    <n v="0"/>
    <n v="0"/>
    <n v="86418.86"/>
    <s v="USD"/>
    <n v="83823.616800000018"/>
    <n v="177155.98560000001"/>
    <s v="1-5 Years"/>
    <n v="77614.460000000006"/>
    <n v="86418.86"/>
    <n v="83823.616800000018"/>
    <n v="177155.98560000001"/>
    <n v="8.000000000000014E-2"/>
    <n v="6209.1568000000116"/>
    <n v="8804.3999999999942"/>
    <n v="1"/>
  </r>
  <r>
    <s v="Employee 1026"/>
    <x v="0"/>
    <s v="Wilmington"/>
    <x v="2"/>
    <s v="Americas"/>
    <d v="2019-06-24T00:00:00"/>
    <d v="2022-12-01T00:00:00"/>
    <s v="Operating Platform"/>
    <s v="J"/>
    <s v="N"/>
    <s v="USD"/>
    <n v="142417"/>
    <n v="32340"/>
    <n v="0"/>
    <n v="0"/>
    <n v="32340"/>
    <n v="0"/>
    <n v="0"/>
    <n v="0"/>
    <n v="0"/>
    <n v="0"/>
    <n v="174757"/>
    <s v="USD"/>
    <n v="153810.36000000002"/>
    <n v="342547.92000000004"/>
    <s v="1-5 Years"/>
    <n v="142417"/>
    <n v="174757"/>
    <n v="153810.36000000002"/>
    <n v="342547.92000000004"/>
    <n v="8.0000000000000113E-2"/>
    <n v="11393.360000000015"/>
    <n v="32340"/>
    <n v="1"/>
  </r>
  <r>
    <s v="Employee 1027"/>
    <x v="0"/>
    <s v="London"/>
    <x v="0"/>
    <s v="EMEA"/>
    <d v="2019-06-24T00:00:00"/>
    <d v="2022-12-01T00:00:00"/>
    <s v="Investments Platform"/>
    <s v="D"/>
    <s v="L"/>
    <s v="GBP"/>
    <n v="127765.00000000001"/>
    <n v="50336.000000000007"/>
    <n v="0"/>
    <n v="0"/>
    <n v="50336.000000000007"/>
    <n v="0"/>
    <n v="0"/>
    <n v="0"/>
    <n v="0"/>
    <n v="0"/>
    <n v="178101.00000000003"/>
    <s v="GBP"/>
    <n v="144374.45000000001"/>
    <n v="345628.58000000007"/>
    <s v="1-5 Years"/>
    <n v="170010.49725966429"/>
    <n v="236990.09566347176"/>
    <n v="192111.86190342062"/>
    <n v="459910.67000314378"/>
    <n v="0.12999999999999984"/>
    <n v="16609.449999999997"/>
    <n v="66979.598403807468"/>
    <n v="1.3306500000756409"/>
  </r>
  <r>
    <s v="Employee 1028"/>
    <x v="4"/>
    <s v="Sydney"/>
    <x v="4"/>
    <s v="Asia-Pacific"/>
    <d v="2019-06-24T00:00:00"/>
    <d v="2022-12-01T00:00:00"/>
    <s v="Investments Platform"/>
    <s v="Q"/>
    <s v="K"/>
    <s v="AUD"/>
    <n v="373119.76680000004"/>
    <n v="667920.00000000012"/>
    <n v="0"/>
    <n v="0"/>
    <n v="667920.00000000012"/>
    <n v="0"/>
    <n v="0"/>
    <n v="0"/>
    <n v="0"/>
    <n v="416000"/>
    <n v="1457039.7668000001"/>
    <s v="AUD"/>
    <n v="406700.54581200005"/>
    <n v="1541433.8916240004"/>
    <s v="1-5 Years"/>
    <n v="282321.07155916479"/>
    <n v="1102469.1395880545"/>
    <n v="307729.96799948963"/>
    <n v="1166325.9541383837"/>
    <n v="9.0000000000000024E-2"/>
    <n v="33580.779012000014"/>
    <n v="820148.06802888971"/>
    <n v="0.75665000002665295"/>
  </r>
  <r>
    <s v="Employee 1029"/>
    <x v="3"/>
    <s v="Sydney"/>
    <x v="4"/>
    <s v="Asia-Pacific"/>
    <d v="2019-06-24T00:00:00"/>
    <d v="2022-12-01T00:00:00"/>
    <s v="Regional Platform"/>
    <s v="U"/>
    <s v="T"/>
    <s v="AUD"/>
    <n v="191014.99999999997"/>
    <n v="19360"/>
    <n v="0"/>
    <n v="0"/>
    <n v="19360"/>
    <n v="0"/>
    <n v="0"/>
    <n v="0"/>
    <n v="0"/>
    <n v="0"/>
    <n v="210374.99999999997"/>
    <s v="AUD"/>
    <n v="210116.49999999997"/>
    <n v="441528.99999999988"/>
    <s v="1-5 Years"/>
    <n v="144531.49975509109"/>
    <n v="159180.24375560708"/>
    <n v="158984.64973060021"/>
    <n v="334082.91786176799"/>
    <n v="0.10000000000000007"/>
    <n v="19101.5"/>
    <n v="14648.744000515988"/>
    <n v="0.75665000002665295"/>
  </r>
  <r>
    <s v="Employee 103"/>
    <x v="3"/>
    <s v="New York"/>
    <x v="2"/>
    <s v="Americas"/>
    <d v="2006-06-01T00:00:00"/>
    <d v="2022-12-01T00:00:00"/>
    <s v="Corporate and Risk Platform"/>
    <s v="S"/>
    <s v="W"/>
    <s v="USD"/>
    <n v="173937.5"/>
    <n v="144210"/>
    <n v="0"/>
    <n v="0"/>
    <n v="144210"/>
    <n v="0"/>
    <n v="0"/>
    <n v="0"/>
    <n v="0"/>
    <n v="0"/>
    <n v="318147.5"/>
    <s v="USD"/>
    <n v="177416.25"/>
    <n v="501926.7"/>
    <s v="&gt;5 Years"/>
    <n v="173937.5"/>
    <n v="318147.5"/>
    <n v="177416.25"/>
    <n v="501926.7"/>
    <n v="0.02"/>
    <n v="3478.75"/>
    <n v="144210"/>
    <n v="1"/>
  </r>
  <r>
    <s v="Employee 1030"/>
    <x v="0"/>
    <s v="Sydney"/>
    <x v="4"/>
    <s v="Asia-Pacific"/>
    <d v="2019-06-24T00:00:00"/>
    <d v="2022-12-01T00:00:00"/>
    <s v="Operating Platform"/>
    <s v="D"/>
    <s v="Y"/>
    <s v="AUD"/>
    <n v="220016.50000000006"/>
    <n v="115130.40000000001"/>
    <n v="0"/>
    <n v="0"/>
    <n v="115130.40000000001"/>
    <n v="0"/>
    <n v="0"/>
    <n v="0"/>
    <n v="0"/>
    <n v="0"/>
    <n v="335146.90000000008"/>
    <s v="AUD"/>
    <n v="248618.64500000005"/>
    <n v="627334.64200000011"/>
    <s v="1-5 Years"/>
    <n v="166475.48473086412"/>
    <n v="253588.90189393272"/>
    <n v="188117.29774587645"/>
    <n v="474672.75688602042"/>
    <n v="0.12999999999999998"/>
    <n v="28602.14499999999"/>
    <n v="87113.417163068603"/>
    <n v="0.75665000002665295"/>
  </r>
  <r>
    <s v="Employee 1031"/>
    <x v="4"/>
    <s v="Tokyo"/>
    <x v="1"/>
    <s v="Asia-Pacific"/>
    <d v="2019-06-24T00:00:00"/>
    <d v="2022-12-01T00:00:00"/>
    <s v="ETF and Index Investments Platform"/>
    <s v="V"/>
    <s v="A"/>
    <s v="JPY"/>
    <n v="28875000.000000004"/>
    <n v="23650000.000000004"/>
    <n v="0"/>
    <n v="0"/>
    <n v="23650000.000000004"/>
    <n v="0"/>
    <n v="0"/>
    <n v="0"/>
    <n v="0"/>
    <n v="0"/>
    <n v="52525000.000000007"/>
    <s v="JPY"/>
    <n v="32340000.000000007"/>
    <n v="91168000.00000003"/>
    <s v="1-5 Years"/>
    <n v="265773.85061438632"/>
    <n v="483455.29016521707"/>
    <n v="297666.71268811275"/>
    <n v="839136.63767315599"/>
    <n v="0.12000000000000026"/>
    <n v="3465000.0000000037"/>
    <n v="217681.43955083075"/>
    <n v="9.2042891987666256E-3"/>
  </r>
  <r>
    <s v="Employee 1032"/>
    <x v="0"/>
    <s v="London"/>
    <x v="0"/>
    <s v="EMEA"/>
    <d v="2019-06-10T00:00:00"/>
    <d v="2022-12-01T00:00:00"/>
    <s v="ETF and Index Investments Platform"/>
    <s v="P"/>
    <s v="D"/>
    <s v="GBP"/>
    <n v="137280"/>
    <n v="101365.00000000001"/>
    <n v="0"/>
    <n v="0"/>
    <n v="101365.00000000001"/>
    <n v="0"/>
    <n v="0"/>
    <n v="0"/>
    <n v="0"/>
    <n v="0"/>
    <n v="238645"/>
    <s v="GBP"/>
    <n v="149635.20000000001"/>
    <n v="409758.25000000006"/>
    <s v="1-5 Years"/>
    <n v="182671.632010384"/>
    <n v="317552.96926805133"/>
    <n v="199112.07889131855"/>
    <n v="545244.81539349456"/>
    <n v="8.9999999999999983E-2"/>
    <n v="12355.200000000012"/>
    <n v="134881.33725766733"/>
    <n v="1.3306500000756409"/>
  </r>
  <r>
    <s v="Employee 1033"/>
    <x v="0"/>
    <s v="New York"/>
    <x v="2"/>
    <s v="Americas"/>
    <d v="2019-06-10T00:00:00"/>
    <d v="2022-12-01T00:00:00"/>
    <s v="Regional Platform"/>
    <s v="F"/>
    <s v="G"/>
    <s v="USD"/>
    <n v="169950"/>
    <n v="99330.000000000015"/>
    <n v="0"/>
    <n v="0"/>
    <n v="99330.000000000015"/>
    <n v="0"/>
    <n v="0"/>
    <n v="0"/>
    <n v="0"/>
    <n v="0"/>
    <n v="269280"/>
    <s v="USD"/>
    <n v="190344.00000000003"/>
    <n v="491937.60000000009"/>
    <s v="1-5 Years"/>
    <n v="169950"/>
    <n v="269280"/>
    <n v="190344.00000000003"/>
    <n v="491937.60000000009"/>
    <n v="0.12000000000000018"/>
    <n v="20394.000000000029"/>
    <n v="99330"/>
    <n v="1"/>
  </r>
  <r>
    <s v="Employee 1034"/>
    <x v="3"/>
    <s v="Tokyo"/>
    <x v="1"/>
    <s v="Asia-Pacific"/>
    <d v="2019-06-24T00:00:00"/>
    <d v="2022-12-01T00:00:00"/>
    <s v="Operating Platform"/>
    <s v="C"/>
    <s v="E"/>
    <s v="JPY"/>
    <n v="15949626.000000004"/>
    <n v="3125265"/>
    <n v="0"/>
    <n v="0"/>
    <n v="3125265"/>
    <n v="0"/>
    <n v="0"/>
    <n v="0"/>
    <n v="0"/>
    <n v="0"/>
    <n v="19074891.000000004"/>
    <s v="JPY"/>
    <n v="16109122.260000004"/>
    <n v="35374762.170000002"/>
    <s v="1-5 Years"/>
    <n v="146804.97031616737"/>
    <n v="175570.81319895075"/>
    <n v="148273.02001932904"/>
    <n v="325599.54135026928"/>
    <n v="9.9999999999999655E-3"/>
    <n v="159496.25999999978"/>
    <n v="28765.842882783385"/>
    <n v="9.2042891987666256E-3"/>
  </r>
  <r>
    <s v="Employee 1035"/>
    <x v="1"/>
    <s v="Princeton"/>
    <x v="2"/>
    <s v="Americas"/>
    <d v="2019-06-03T00:00:00"/>
    <d v="2022-12-01T00:00:00"/>
    <s v="Operating Platform"/>
    <s v="O"/>
    <s v="N"/>
    <s v="USD"/>
    <n v="87285"/>
    <n v="4180"/>
    <n v="0"/>
    <n v="0"/>
    <n v="4180"/>
    <n v="0"/>
    <n v="0"/>
    <n v="0"/>
    <n v="0"/>
    <n v="0"/>
    <n v="91465"/>
    <s v="USD"/>
    <n v="97759.200000000012"/>
    <n v="200200.00000000003"/>
    <s v="1-5 Years"/>
    <n v="87285"/>
    <n v="91465"/>
    <n v="97759.200000000012"/>
    <n v="200200.00000000003"/>
    <n v="0.12000000000000013"/>
    <n v="10474.200000000012"/>
    <n v="4180"/>
    <n v="1"/>
  </r>
  <r>
    <s v="Employee 1036"/>
    <x v="1"/>
    <s v="Boston"/>
    <x v="2"/>
    <s v="Americas"/>
    <d v="2019-06-03T00:00:00"/>
    <d v="2022-12-01T00:00:00"/>
    <s v="Operating Platform"/>
    <s v="M"/>
    <s v="F"/>
    <s v="USD"/>
    <n v="75911"/>
    <n v="7623"/>
    <n v="0"/>
    <n v="0"/>
    <n v="7623"/>
    <n v="0"/>
    <n v="0"/>
    <n v="0"/>
    <n v="0"/>
    <n v="0"/>
    <n v="83534"/>
    <s v="USD"/>
    <n v="81224.77"/>
    <n v="170606.15000000002"/>
    <s v="1-5 Years"/>
    <n v="75911"/>
    <n v="83534"/>
    <n v="81224.77"/>
    <n v="170606.15000000002"/>
    <n v="7.0000000000000048E-2"/>
    <n v="5313.7700000000041"/>
    <n v="7623"/>
    <n v="1"/>
  </r>
  <r>
    <s v="Employee 1037"/>
    <x v="1"/>
    <s v="Toronto"/>
    <x v="5"/>
    <s v="Americas"/>
    <d v="2019-06-03T00:00:00"/>
    <d v="2022-12-01T00:00:00"/>
    <s v="Operating Platform"/>
    <s v="P"/>
    <s v="M"/>
    <s v="CAD"/>
    <n v="81866.400000000009"/>
    <n v="8778"/>
    <n v="0"/>
    <n v="0"/>
    <n v="8778"/>
    <n v="0"/>
    <n v="0"/>
    <n v="0"/>
    <n v="0"/>
    <n v="0"/>
    <n v="90644.400000000009"/>
    <s v="CAD"/>
    <n v="90053.040000000023"/>
    <n v="189761.88000000006"/>
    <s v="1-5 Years"/>
    <n v="63110.08325624423"/>
    <n v="69876.965772432945"/>
    <n v="69421.091581868663"/>
    <n v="146285.75393154492"/>
    <n v="0.10000000000000014"/>
    <n v="8186.640000000014"/>
    <n v="6766.8825161887144"/>
    <n v="0.77089115016959608"/>
  </r>
  <r>
    <s v="Employee 1038"/>
    <x v="0"/>
    <s v="London"/>
    <x v="0"/>
    <s v="EMEA"/>
    <d v="2019-06-11T00:00:00"/>
    <d v="2022-12-01T00:00:00"/>
    <s v="Investments Platform"/>
    <s v="I"/>
    <s v="I"/>
    <s v="GBP"/>
    <n v="134090.00000000003"/>
    <n v="60060"/>
    <n v="0"/>
    <n v="0"/>
    <n v="60060"/>
    <n v="0"/>
    <n v="0"/>
    <n v="0"/>
    <n v="0"/>
    <n v="0"/>
    <n v="194150.00000000003"/>
    <s v="GBP"/>
    <n v="135430.90000000002"/>
    <n v="331522.40000000002"/>
    <s v="1-5 Years"/>
    <n v="178426.85851014275"/>
    <n v="258345.69751468571"/>
    <n v="180211.12709524416"/>
    <n v="441140.28158507671"/>
    <n v="9.9999999999999031E-3"/>
    <n v="1340.8999999999942"/>
    <n v="79918.83900454297"/>
    <n v="1.3306500000756409"/>
  </r>
  <r>
    <s v="Employee 1039"/>
    <x v="0"/>
    <s v="Tokyo"/>
    <x v="1"/>
    <s v="Asia-Pacific"/>
    <d v="2019-06-10T00:00:00"/>
    <d v="2022-12-01T00:00:00"/>
    <s v="Corporate and Risk Platform"/>
    <s v="K"/>
    <s v="B"/>
    <s v="JPY"/>
    <n v="21780000"/>
    <n v="6237000.0000000009"/>
    <n v="0"/>
    <n v="0"/>
    <n v="6237000.0000000009"/>
    <n v="0"/>
    <n v="0"/>
    <n v="0"/>
    <n v="0"/>
    <n v="0"/>
    <n v="28017000"/>
    <s v="JPY"/>
    <n v="22869000"/>
    <n v="52286850"/>
    <s v="1-5 Years"/>
    <n v="200469.41874913711"/>
    <n v="257876.57048184454"/>
    <n v="210492.88968659396"/>
    <n v="481263.28869253071"/>
    <n v="4.9999999999999961E-2"/>
    <n v="1089000"/>
    <n v="57407.151732707425"/>
    <n v="9.2042891987666256E-3"/>
  </r>
  <r>
    <s v="Employee 104"/>
    <x v="4"/>
    <s v="New York"/>
    <x v="2"/>
    <s v="Americas"/>
    <d v="2004-01-05T00:00:00"/>
    <d v="2022-12-01T00:00:00"/>
    <s v="Client Businesses Platform"/>
    <s v="G"/>
    <s v="K"/>
    <s v="USD"/>
    <n v="349800"/>
    <n v="1386000.0000000002"/>
    <n v="0"/>
    <n v="0"/>
    <n v="1386000.0000000002"/>
    <n v="0"/>
    <n v="0"/>
    <n v="0"/>
    <n v="0"/>
    <n v="765000"/>
    <n v="2500800"/>
    <s v="USD"/>
    <n v="353298"/>
    <n v="2106456"/>
    <s v="&gt;5 Years"/>
    <n v="349800"/>
    <n v="2500800"/>
    <n v="353298"/>
    <n v="2106456"/>
    <n v="0.01"/>
    <n v="3498"/>
    <n v="2151000"/>
    <n v="1"/>
  </r>
  <r>
    <s v="Employee 1040"/>
    <x v="1"/>
    <s v="London"/>
    <x v="0"/>
    <s v="EMEA"/>
    <d v="2019-06-10T00:00:00"/>
    <d v="2022-12-01T00:00:00"/>
    <s v="Operating Platform"/>
    <s v="M"/>
    <s v="E"/>
    <s v="GBP"/>
    <n v="79074.05"/>
    <n v="5913.6"/>
    <n v="0"/>
    <n v="0"/>
    <n v="5913.6"/>
    <n v="0"/>
    <n v="0"/>
    <n v="0"/>
    <n v="0"/>
    <n v="0"/>
    <n v="84987.650000000009"/>
    <s v="GBP"/>
    <n v="86981.455000000016"/>
    <n v="180467.87000000002"/>
    <s v="1-5 Years"/>
    <n v="105219.88463848124"/>
    <n v="113088.81647892855"/>
    <n v="115741.87310232938"/>
    <n v="240139.57122915078"/>
    <n v="0.10000000000000021"/>
    <n v="7907.4050000000134"/>
    <n v="7868.9318404473161"/>
    <n v="1.3306500000756409"/>
  </r>
  <r>
    <s v="Employee 1041"/>
    <x v="0"/>
    <s v="London"/>
    <x v="0"/>
    <s v="EMEA"/>
    <d v="2019-06-10T00:00:00"/>
    <d v="2022-12-01T00:00:00"/>
    <s v="Client Businesses Platform"/>
    <s v="Q"/>
    <s v="H"/>
    <s v="GBP"/>
    <n v="105930.00000000001"/>
    <n v="20460"/>
    <n v="0"/>
    <n v="0"/>
    <n v="20460"/>
    <n v="0"/>
    <n v="0"/>
    <n v="0"/>
    <n v="0"/>
    <n v="0"/>
    <n v="126390.00000000001"/>
    <s v="GBP"/>
    <n v="108048.60000000002"/>
    <n v="236966.40000000005"/>
    <s v="1-5 Years"/>
    <n v="140955.75450801267"/>
    <n v="168180.85350956029"/>
    <n v="143774.86959817293"/>
    <n v="315319.34017792443"/>
    <n v="1.999999999999999E-2"/>
    <n v="2118.6000000000058"/>
    <n v="27225.099001547613"/>
    <n v="1.3306500000756409"/>
  </r>
  <r>
    <s v="Employee 1042"/>
    <x v="4"/>
    <s v="New York"/>
    <x v="2"/>
    <s v="Americas"/>
    <d v="2019-07-29T00:00:00"/>
    <d v="2022-12-01T00:00:00"/>
    <s v="Operating Platform"/>
    <s v="O"/>
    <s v="T"/>
    <s v="USD"/>
    <n v="305250"/>
    <n v="239250"/>
    <n v="0"/>
    <n v="0"/>
    <n v="239250"/>
    <n v="0"/>
    <n v="0"/>
    <n v="0"/>
    <n v="0"/>
    <n v="0"/>
    <n v="544500"/>
    <s v="USD"/>
    <n v="323565"/>
    <n v="900735"/>
    <s v="1-5 Years"/>
    <n v="305250"/>
    <n v="544500"/>
    <n v="323565"/>
    <n v="900735"/>
    <n v="0.06"/>
    <n v="18315"/>
    <n v="239250"/>
    <n v="1"/>
  </r>
  <r>
    <s v="Employee 1043"/>
    <x v="4"/>
    <s v="New York"/>
    <x v="2"/>
    <s v="Americas"/>
    <d v="2019-07-29T00:00:00"/>
    <d v="2022-12-01T00:00:00"/>
    <s v="Corporate and Risk Platform"/>
    <s v="R"/>
    <s v="T"/>
    <s v="USD"/>
    <n v="271040.00000000006"/>
    <n v="623700"/>
    <n v="0"/>
    <n v="0"/>
    <n v="623700"/>
    <n v="0"/>
    <n v="0"/>
    <n v="0"/>
    <n v="0"/>
    <n v="252500"/>
    <n v="1147240"/>
    <s v="USD"/>
    <n v="311696.00000000006"/>
    <n v="1340647.0000000002"/>
    <s v="1-5 Years"/>
    <n v="271040.00000000006"/>
    <n v="1147240"/>
    <n v="311696.00000000006"/>
    <n v="1340647.0000000002"/>
    <n v="0.14999999999999997"/>
    <n v="40656"/>
    <n v="876200"/>
    <n v="1"/>
  </r>
  <r>
    <s v="Employee 1044"/>
    <x v="4"/>
    <s v="New York"/>
    <x v="2"/>
    <s v="Americas"/>
    <d v="2019-07-29T00:00:00"/>
    <d v="2022-12-01T00:00:00"/>
    <s v="Operating Platform"/>
    <s v="F"/>
    <s v="W"/>
    <s v="USD"/>
    <n v="275880.00000000006"/>
    <n v="371910.00000000006"/>
    <n v="0"/>
    <n v="0"/>
    <n v="371910.00000000006"/>
    <n v="0"/>
    <n v="0"/>
    <n v="0"/>
    <n v="0"/>
    <n v="0"/>
    <n v="647790.00000000012"/>
    <s v="USD"/>
    <n v="314503.20000000013"/>
    <n v="1052983.8000000005"/>
    <s v="1-5 Years"/>
    <n v="275880.00000000006"/>
    <n v="647790.00000000012"/>
    <n v="314503.20000000013"/>
    <n v="1052983.8000000005"/>
    <n v="0.14000000000000024"/>
    <n v="38623.20000000007"/>
    <n v="371910.00000000006"/>
    <n v="1"/>
  </r>
  <r>
    <s v="Employee 1045"/>
    <x v="4"/>
    <s v="San Francisco"/>
    <x v="2"/>
    <s v="Americas"/>
    <d v="2019-07-29T00:00:00"/>
    <d v="2022-12-01T00:00:00"/>
    <s v="Operating Platform"/>
    <s v="S"/>
    <s v="D"/>
    <s v="USD"/>
    <n v="254100.00000000003"/>
    <n v="743820.00000000012"/>
    <n v="0"/>
    <n v="0"/>
    <n v="743820.00000000012"/>
    <n v="0"/>
    <n v="0"/>
    <n v="0"/>
    <n v="0"/>
    <n v="212000"/>
    <n v="1209920"/>
    <s v="USD"/>
    <n v="289674.00000000006"/>
    <n v="1427302.8000000003"/>
    <s v="1-5 Years"/>
    <n v="254100.00000000003"/>
    <n v="1209920"/>
    <n v="289674.00000000006"/>
    <n v="1427302.8000000003"/>
    <n v="0.1400000000000001"/>
    <n v="35574.000000000029"/>
    <n v="955820"/>
    <n v="1"/>
  </r>
  <r>
    <s v="Employee 1046"/>
    <x v="4"/>
    <s v="San Francisco"/>
    <x v="2"/>
    <s v="Americas"/>
    <d v="2019-08-05T00:00:00"/>
    <d v="2022-12-01T00:00:00"/>
    <s v="ETF and Index Investments Platform"/>
    <s v="C"/>
    <s v="V"/>
    <s v="USD"/>
    <n v="275880.00000000006"/>
    <n v="424710.00000000006"/>
    <n v="0"/>
    <n v="0"/>
    <n v="424710.00000000006"/>
    <n v="0"/>
    <n v="0"/>
    <n v="0"/>
    <n v="0"/>
    <n v="0"/>
    <n v="700590.00000000012"/>
    <s v="USD"/>
    <n v="278638.80000000005"/>
    <n v="986234.70000000007"/>
    <s v="1-5 Years"/>
    <n v="275880.00000000006"/>
    <n v="700590.00000000012"/>
    <n v="278638.80000000005"/>
    <n v="986234.70000000007"/>
    <n v="9.9999999999999551E-3"/>
    <n v="2758.7999999999884"/>
    <n v="424710.00000000006"/>
    <n v="1"/>
  </r>
  <r>
    <s v="Employee 1047"/>
    <x v="0"/>
    <s v="New York"/>
    <x v="2"/>
    <s v="Americas"/>
    <d v="2019-08-26T00:00:00"/>
    <d v="2022-12-01T00:00:00"/>
    <s v="Investments Platform"/>
    <s v="X"/>
    <s v="J"/>
    <s v="USD"/>
    <n v="219780.00000000006"/>
    <n v="311025"/>
    <n v="0"/>
    <n v="0"/>
    <n v="311025"/>
    <n v="0"/>
    <n v="0"/>
    <n v="0"/>
    <n v="0"/>
    <n v="0"/>
    <n v="530805"/>
    <s v="USD"/>
    <n v="235164.60000000006"/>
    <n v="803125.95000000019"/>
    <s v="1-5 Years"/>
    <n v="219780.00000000006"/>
    <n v="530805"/>
    <n v="235164.60000000006"/>
    <n v="803125.95000000019"/>
    <n v="7.0000000000000007E-2"/>
    <n v="15384.600000000006"/>
    <n v="311024.99999999994"/>
    <n v="1"/>
  </r>
  <r>
    <s v="Employee 1048"/>
    <x v="4"/>
    <s v="New York"/>
    <x v="2"/>
    <s v="Americas"/>
    <d v="2019-07-29T00:00:00"/>
    <d v="2022-12-01T00:00:00"/>
    <s v="Corporate and Risk Platform"/>
    <s v="N"/>
    <s v="Z"/>
    <s v="USD"/>
    <n v="275880.00000000006"/>
    <n v="680680.00000000012"/>
    <n v="0"/>
    <n v="0"/>
    <n v="680680.00000000012"/>
    <n v="0"/>
    <n v="0"/>
    <n v="0"/>
    <n v="0"/>
    <n v="111000.00000000001"/>
    <n v="1067560.0000000002"/>
    <s v="USD"/>
    <n v="289674.00000000006"/>
    <n v="1294062.0000000002"/>
    <s v="1-5 Years"/>
    <n v="275880.00000000006"/>
    <n v="1067560.0000000002"/>
    <n v="289674.00000000006"/>
    <n v="1294062.0000000002"/>
    <n v="4.9999999999999989E-2"/>
    <n v="13794"/>
    <n v="791680.00000000023"/>
    <n v="1"/>
  </r>
  <r>
    <s v="Employee 1049"/>
    <x v="4"/>
    <s v="Chicago"/>
    <x v="2"/>
    <s v="Americas"/>
    <d v="2019-07-29T00:00:00"/>
    <d v="2022-12-01T00:00:00"/>
    <s v="Regional Platform"/>
    <s v="N"/>
    <s v="O"/>
    <s v="USD"/>
    <n v="226600.00000000003"/>
    <n v="444125.00000000006"/>
    <n v="0"/>
    <n v="0"/>
    <n v="444125.00000000006"/>
    <n v="0"/>
    <n v="0"/>
    <n v="0"/>
    <n v="0"/>
    <n v="0"/>
    <n v="670725.00000000012"/>
    <s v="USD"/>
    <n v="249260.00000000006"/>
    <n v="987057.50000000023"/>
    <s v="1-5 Years"/>
    <n v="226600.00000000003"/>
    <n v="670725.00000000012"/>
    <n v="249260.00000000006"/>
    <n v="987057.50000000023"/>
    <n v="0.10000000000000012"/>
    <n v="22660.000000000029"/>
    <n v="444125.00000000012"/>
    <n v="1"/>
  </r>
  <r>
    <s v="Employee 105"/>
    <x v="1"/>
    <s v="Tokyo"/>
    <x v="1"/>
    <s v="Asia-Pacific"/>
    <d v="2006-06-26T00:00:00"/>
    <d v="2022-12-01T00:00:00"/>
    <s v="Client Businesses Platform"/>
    <s v="W"/>
    <s v="Z"/>
    <s v="JPY"/>
    <n v="10565499.999999998"/>
    <n v="1608200.0000000002"/>
    <n v="0"/>
    <n v="0"/>
    <n v="1608200.0000000002"/>
    <n v="0"/>
    <n v="0"/>
    <n v="0"/>
    <n v="0"/>
    <n v="0"/>
    <n v="12173699.999999998"/>
    <s v="JPY"/>
    <n v="11410739.999999998"/>
    <n v="24558335.999999996"/>
    <s v="&gt;5 Years"/>
    <n v="97247.91752956876"/>
    <n v="112050.25541902526"/>
    <n v="105027.75093193426"/>
    <n v="226042.02678448154"/>
    <n v="8.0000000000000029E-2"/>
    <n v="845240"/>
    <n v="14802.337889456496"/>
    <n v="9.2042891987666256E-3"/>
  </r>
  <r>
    <s v="Employee 1050"/>
    <x v="3"/>
    <s v="San Francisco"/>
    <x v="2"/>
    <s v="Americas"/>
    <d v="2019-07-29T00:00:00"/>
    <d v="2022-12-01T00:00:00"/>
    <s v="Operating Platform"/>
    <s v="B"/>
    <s v="T"/>
    <s v="USD"/>
    <n v="160325"/>
    <n v="37323"/>
    <n v="0"/>
    <n v="0"/>
    <n v="37323"/>
    <n v="0"/>
    <n v="0"/>
    <n v="0"/>
    <n v="0"/>
    <n v="0"/>
    <n v="197648"/>
    <s v="USD"/>
    <n v="177960.75000000003"/>
    <n v="397350.03"/>
    <s v="1-5 Years"/>
    <n v="160325"/>
    <n v="197648"/>
    <n v="177960.75000000003"/>
    <n v="397350.03"/>
    <n v="0.11000000000000018"/>
    <n v="17635.750000000029"/>
    <n v="37323"/>
    <n v="1"/>
  </r>
  <r>
    <s v="Employee 1051"/>
    <x v="0"/>
    <s v="San Francisco"/>
    <x v="2"/>
    <s v="Americas"/>
    <d v="2019-07-29T00:00:00"/>
    <d v="2022-12-01T00:00:00"/>
    <s v="Operating Platform"/>
    <s v="S"/>
    <s v="I"/>
    <s v="USD"/>
    <n v="196350.00000000003"/>
    <n v="80256"/>
    <n v="0"/>
    <n v="0"/>
    <n v="80256"/>
    <n v="0"/>
    <n v="0"/>
    <n v="0"/>
    <n v="0"/>
    <n v="0"/>
    <n v="276606"/>
    <s v="USD"/>
    <n v="212058.00000000006"/>
    <n v="510792.4800000001"/>
    <s v="1-5 Years"/>
    <n v="196350.00000000003"/>
    <n v="276606"/>
    <n v="212058.00000000006"/>
    <n v="510792.4800000001"/>
    <n v="8.000000000000014E-2"/>
    <n v="15708.000000000029"/>
    <n v="80255.999999999971"/>
    <n v="1"/>
  </r>
  <r>
    <s v="Employee 1052"/>
    <x v="0"/>
    <s v="San Francisco"/>
    <x v="2"/>
    <s v="Americas"/>
    <d v="2019-06-24T00:00:00"/>
    <d v="2022-12-01T00:00:00"/>
    <s v="Operating Platform"/>
    <s v="G"/>
    <s v="Q"/>
    <s v="USD"/>
    <n v="209984.94000000003"/>
    <n v="53768.000000000007"/>
    <n v="0"/>
    <n v="0"/>
    <n v="53768.000000000007"/>
    <n v="0"/>
    <n v="0"/>
    <n v="0"/>
    <n v="0"/>
    <n v="0"/>
    <n v="263752.94000000006"/>
    <s v="USD"/>
    <n v="222584.03640000004"/>
    <n v="502162.1528000001"/>
    <s v="1-5 Years"/>
    <n v="209984.94000000003"/>
    <n v="263752.94000000006"/>
    <n v="222584.03640000004"/>
    <n v="502162.1528000001"/>
    <n v="6.0000000000000039E-2"/>
    <n v="12599.096400000009"/>
    <n v="53768.000000000029"/>
    <n v="1"/>
  </r>
  <r>
    <s v="Employee 1053"/>
    <x v="3"/>
    <s v="San Francisco"/>
    <x v="2"/>
    <s v="Americas"/>
    <d v="2019-07-29T00:00:00"/>
    <d v="2022-12-01T00:00:00"/>
    <s v="Investments Platform"/>
    <s v="E"/>
    <s v="O"/>
    <s v="USD"/>
    <n v="138591.75000000003"/>
    <n v="45817.200000000004"/>
    <n v="0"/>
    <n v="0"/>
    <n v="45817.200000000004"/>
    <n v="0"/>
    <n v="0"/>
    <n v="0"/>
    <n v="0"/>
    <n v="0"/>
    <n v="184408.95000000004"/>
    <s v="USD"/>
    <n v="157994.59500000006"/>
    <n v="368220.79800000013"/>
    <s v="1-5 Years"/>
    <n v="138591.75000000003"/>
    <n v="184408.95000000004"/>
    <n v="157994.59500000006"/>
    <n v="368220.79800000013"/>
    <n v="0.14000000000000018"/>
    <n v="19402.84500000003"/>
    <n v="45817.200000000012"/>
    <n v="1"/>
  </r>
  <r>
    <s v="Employee 1054"/>
    <x v="4"/>
    <s v="New York"/>
    <x v="2"/>
    <s v="Americas"/>
    <d v="2019-09-09T00:00:00"/>
    <d v="2022-12-01T00:00:00"/>
    <s v="Investments Platform"/>
    <s v="P"/>
    <s v="I"/>
    <s v="USD"/>
    <n v="249480.00000000006"/>
    <n v="1112925"/>
    <n v="840000"/>
    <n v="0"/>
    <n v="1952925"/>
    <n v="0"/>
    <n v="0"/>
    <n v="0"/>
    <n v="0"/>
    <n v="202000"/>
    <n v="2404405"/>
    <s v="USD"/>
    <n v="259459.20000000007"/>
    <n v="1676360.4000000004"/>
    <s v="1-5 Years"/>
    <n v="249480.00000000006"/>
    <n v="2404405"/>
    <n v="259459.20000000007"/>
    <n v="1676360.4000000004"/>
    <n v="4.0000000000000036E-2"/>
    <n v="9979.2000000000116"/>
    <n v="2154925"/>
    <n v="1"/>
  </r>
  <r>
    <s v="Employee 1055"/>
    <x v="4"/>
    <s v="New York"/>
    <x v="2"/>
    <s v="Americas"/>
    <d v="2019-06-17T00:00:00"/>
    <d v="2022-12-01T00:00:00"/>
    <s v="Corporate and Risk Platform"/>
    <s v="M"/>
    <s v="S"/>
    <s v="USD"/>
    <n v="246840.00000000003"/>
    <n v="242550.00000000003"/>
    <n v="0"/>
    <n v="0"/>
    <n v="242550.00000000003"/>
    <n v="0"/>
    <n v="0"/>
    <n v="0"/>
    <n v="0"/>
    <n v="114999.99999999999"/>
    <n v="604390"/>
    <s v="USD"/>
    <n v="281397.60000000003"/>
    <n v="839302.20000000019"/>
    <s v="1-5 Years"/>
    <n v="246840.00000000003"/>
    <n v="604390"/>
    <n v="281397.60000000003"/>
    <n v="839302.20000000019"/>
    <n v="0.14000000000000001"/>
    <n v="34557.600000000006"/>
    <n v="357550"/>
    <n v="1"/>
  </r>
  <r>
    <s v="Employee 1056"/>
    <x v="4"/>
    <s v="New York"/>
    <x v="2"/>
    <s v="Americas"/>
    <d v="2019-06-24T00:00:00"/>
    <d v="2022-12-01T00:00:00"/>
    <s v="Client Businesses Platform"/>
    <s v="R"/>
    <s v="E"/>
    <s v="USD"/>
    <n v="316250"/>
    <n v="528000"/>
    <n v="0"/>
    <n v="0"/>
    <n v="528000"/>
    <n v="0"/>
    <n v="0"/>
    <n v="0"/>
    <n v="0"/>
    <n v="257500"/>
    <n v="1101750"/>
    <s v="USD"/>
    <n v="325737.5"/>
    <n v="1195315"/>
    <s v="1-5 Years"/>
    <n v="316250"/>
    <n v="1101750"/>
    <n v="325737.5"/>
    <n v="1195315"/>
    <n v="0.03"/>
    <n v="9487.5"/>
    <n v="785500"/>
    <n v="1"/>
  </r>
  <r>
    <s v="Employee 1057"/>
    <x v="4"/>
    <s v="New York"/>
    <x v="2"/>
    <s v="Americas"/>
    <d v="2019-06-24T00:00:00"/>
    <d v="2022-12-01T00:00:00"/>
    <s v="Operating Platform"/>
    <s v="Z"/>
    <s v="K"/>
    <s v="USD"/>
    <n v="308000.00000000006"/>
    <n v="341550.00000000006"/>
    <n v="0"/>
    <n v="0"/>
    <n v="341550.00000000006"/>
    <n v="0"/>
    <n v="0"/>
    <n v="0"/>
    <n v="0"/>
    <n v="0"/>
    <n v="649550.00000000012"/>
    <s v="USD"/>
    <n v="329560.00000000006"/>
    <n v="1024578.5000000002"/>
    <s v="1-5 Years"/>
    <n v="308000.00000000006"/>
    <n v="649550.00000000012"/>
    <n v="329560.00000000006"/>
    <n v="1024578.5000000002"/>
    <n v="6.9999999999999993E-2"/>
    <n v="21560"/>
    <n v="341550.00000000006"/>
    <n v="1"/>
  </r>
  <r>
    <s v="Employee 1058"/>
    <x v="3"/>
    <s v="San Francisco"/>
    <x v="2"/>
    <s v="Americas"/>
    <d v="2019-05-10T00:00:00"/>
    <d v="2022-12-01T00:00:00"/>
    <s v="Corporate and Risk Platform"/>
    <s v="W"/>
    <s v="U"/>
    <s v="USD"/>
    <n v="171820"/>
    <n v="92543.000000000015"/>
    <n v="0"/>
    <n v="0"/>
    <n v="92543.000000000015"/>
    <n v="0"/>
    <n v="0"/>
    <n v="0"/>
    <n v="0"/>
    <n v="0"/>
    <n v="264363"/>
    <s v="USD"/>
    <n v="187283.80000000002"/>
    <n v="475439.47000000009"/>
    <s v="1-5 Years"/>
    <n v="171820"/>
    <n v="264363"/>
    <n v="187283.80000000002"/>
    <n v="475439.47000000009"/>
    <n v="9.0000000000000108E-2"/>
    <n v="15463.800000000017"/>
    <n v="92543"/>
    <n v="1"/>
  </r>
  <r>
    <s v="Employee 1059"/>
    <x v="0"/>
    <s v="Wilmington"/>
    <x v="2"/>
    <s v="Americas"/>
    <d v="2019-05-10T00:00:00"/>
    <d v="2022-12-01T00:00:00"/>
    <s v="Operating Platform"/>
    <s v="H"/>
    <s v="K"/>
    <s v="USD"/>
    <n v="180180"/>
    <n v="43516.000000000007"/>
    <n v="0"/>
    <n v="0"/>
    <n v="43516.000000000007"/>
    <n v="0"/>
    <n v="0"/>
    <n v="0"/>
    <n v="0"/>
    <n v="0"/>
    <n v="223696"/>
    <s v="USD"/>
    <n v="199999.80000000002"/>
    <n v="448302.36000000004"/>
    <s v="1-5 Years"/>
    <n v="180180"/>
    <n v="223696"/>
    <n v="199999.80000000002"/>
    <n v="448302.36000000004"/>
    <n v="0.1100000000000001"/>
    <n v="19819.800000000017"/>
    <n v="43516"/>
    <n v="1"/>
  </r>
  <r>
    <s v="Employee 106"/>
    <x v="0"/>
    <s v="Tokyo"/>
    <x v="1"/>
    <s v="Asia-Pacific"/>
    <d v="2006-07-10T00:00:00"/>
    <d v="2022-12-01T00:00:00"/>
    <s v="Client Businesses Platform"/>
    <s v="X"/>
    <s v="Q"/>
    <s v="JPY"/>
    <n v="16637500.000000004"/>
    <n v="8151000"/>
    <n v="0"/>
    <n v="0"/>
    <n v="8151000"/>
    <n v="0"/>
    <n v="0"/>
    <n v="0"/>
    <n v="0"/>
    <n v="0"/>
    <n v="24788500.000000004"/>
    <s v="JPY"/>
    <n v="17968500.000000004"/>
    <n v="44740080.000000007"/>
    <s v="&gt;5 Years"/>
    <n v="153136.36154447976"/>
    <n v="228160.52280362655"/>
    <n v="165387.27046803816"/>
    <n v="411800.63509595481"/>
    <n v="8.0000000000000099E-2"/>
    <n v="1331000"/>
    <n v="75024.161259146786"/>
    <n v="9.2042891987666256E-3"/>
  </r>
  <r>
    <s v="Employee 1060"/>
    <x v="3"/>
    <s v="San Francisco"/>
    <x v="2"/>
    <s v="Americas"/>
    <d v="2019-05-10T00:00:00"/>
    <d v="2022-12-01T00:00:00"/>
    <s v="Operating Platform"/>
    <s v="O"/>
    <s v="S"/>
    <s v="USD"/>
    <n v="170665"/>
    <n v="40480"/>
    <n v="0"/>
    <n v="0"/>
    <n v="40480"/>
    <n v="0"/>
    <n v="5288"/>
    <n v="0"/>
    <n v="5288"/>
    <n v="0"/>
    <n v="216433"/>
    <s v="USD"/>
    <n v="175784.95"/>
    <n v="393264.30000000005"/>
    <s v="1-5 Years"/>
    <n v="170665"/>
    <n v="216433"/>
    <n v="175784.95"/>
    <n v="393264.30000000005"/>
    <n v="3.0000000000000068E-2"/>
    <n v="5119.9500000000116"/>
    <n v="45768"/>
    <n v="1"/>
  </r>
  <r>
    <s v="Employee 1061"/>
    <x v="0"/>
    <s v="San Francisco"/>
    <x v="2"/>
    <s v="Americas"/>
    <d v="2019-05-10T00:00:00"/>
    <d v="2022-12-01T00:00:00"/>
    <s v="Investments Platform"/>
    <s v="Q"/>
    <s v="N"/>
    <s v="USD"/>
    <n v="188760.00000000003"/>
    <n v="122496.00000000001"/>
    <n v="0"/>
    <n v="0"/>
    <n v="122496.00000000001"/>
    <n v="0"/>
    <n v="0"/>
    <n v="0"/>
    <n v="0"/>
    <n v="0"/>
    <n v="311256.00000000006"/>
    <s v="USD"/>
    <n v="196310.40000000002"/>
    <n v="520016.64000000001"/>
    <s v="1-5 Years"/>
    <n v="188760.00000000003"/>
    <n v="311256.00000000006"/>
    <n v="196310.40000000002"/>
    <n v="520016.64000000001"/>
    <n v="3.9999999999999966E-2"/>
    <n v="7550.3999999999942"/>
    <n v="122496.00000000003"/>
    <n v="1"/>
  </r>
  <r>
    <s v="Employee 1062"/>
    <x v="0"/>
    <s v="New York"/>
    <x v="2"/>
    <s v="Americas"/>
    <d v="2019-05-10T00:00:00"/>
    <d v="2022-12-01T00:00:00"/>
    <s v="Operating Platform"/>
    <s v="E"/>
    <s v="M"/>
    <s v="USD"/>
    <n v="198220.00000000003"/>
    <n v="118800"/>
    <n v="0"/>
    <n v="0"/>
    <n v="118800"/>
    <n v="0"/>
    <n v="0"/>
    <n v="0"/>
    <n v="0"/>
    <n v="0"/>
    <n v="317020"/>
    <s v="USD"/>
    <n v="204166.60000000003"/>
    <n v="530697.20000000007"/>
    <s v="1-5 Years"/>
    <n v="198220.00000000003"/>
    <n v="317020"/>
    <n v="204166.60000000003"/>
    <n v="530697.20000000007"/>
    <n v="3.0000000000000027E-2"/>
    <n v="5946.6000000000058"/>
    <n v="118799.99999999997"/>
    <n v="1"/>
  </r>
  <r>
    <s v="Employee 1063"/>
    <x v="0"/>
    <s v="San Francisco"/>
    <x v="2"/>
    <s v="Americas"/>
    <d v="2019-05-10T00:00:00"/>
    <d v="2022-12-01T00:00:00"/>
    <s v="Operating Platform"/>
    <s v="L"/>
    <s v="C"/>
    <s v="USD"/>
    <n v="225720.00000000006"/>
    <n v="79420"/>
    <n v="0"/>
    <n v="0"/>
    <n v="79420"/>
    <n v="0"/>
    <n v="0"/>
    <n v="0"/>
    <n v="0"/>
    <n v="0"/>
    <n v="305140.00000000006"/>
    <s v="USD"/>
    <n v="241520.40000000008"/>
    <n v="568020.20000000019"/>
    <s v="1-5 Years"/>
    <n v="225720.00000000006"/>
    <n v="305140.00000000006"/>
    <n v="241520.40000000008"/>
    <n v="568020.20000000019"/>
    <n v="7.000000000000009E-2"/>
    <n v="15800.400000000023"/>
    <n v="79420"/>
    <n v="1"/>
  </r>
  <r>
    <s v="Employee 1064"/>
    <x v="0"/>
    <s v="New York"/>
    <x v="2"/>
    <s v="Americas"/>
    <d v="2019-05-10T00:00:00"/>
    <d v="2022-12-01T00:00:00"/>
    <s v="Investments Platform"/>
    <s v="E"/>
    <s v="X"/>
    <s v="USD"/>
    <n v="207570.00000000003"/>
    <n v="459800.00000000006"/>
    <n v="0"/>
    <n v="0"/>
    <n v="459800.00000000006"/>
    <n v="0"/>
    <n v="0"/>
    <n v="0"/>
    <n v="0"/>
    <n v="0"/>
    <n v="667370.00000000012"/>
    <s v="USD"/>
    <n v="230402.70000000004"/>
    <n v="971183.40000000014"/>
    <s v="1-5 Years"/>
    <n v="207570.00000000003"/>
    <n v="667370.00000000012"/>
    <n v="230402.70000000004"/>
    <n v="971183.40000000014"/>
    <n v="0.11000000000000004"/>
    <n v="22832.700000000012"/>
    <n v="459800.00000000012"/>
    <n v="1"/>
  </r>
  <r>
    <s v="Employee 1065"/>
    <x v="1"/>
    <s v="Wilmington"/>
    <x v="2"/>
    <s v="Americas"/>
    <d v="2019-05-10T00:00:00"/>
    <d v="2022-12-01T00:00:00"/>
    <s v="Operating Platform"/>
    <s v="W"/>
    <s v="D"/>
    <s v="USD"/>
    <n v="73861.259999999995"/>
    <n v="11737.000000000002"/>
    <n v="0"/>
    <n v="0"/>
    <n v="11737.000000000002"/>
    <n v="0"/>
    <n v="0"/>
    <n v="0"/>
    <n v="0"/>
    <n v="0"/>
    <n v="85598.26"/>
    <s v="USD"/>
    <n v="79770.160799999998"/>
    <n v="172216.28159999999"/>
    <s v="1-5 Years"/>
    <n v="73861.259999999995"/>
    <n v="85598.26"/>
    <n v="79770.160799999998"/>
    <n v="172216.28159999999"/>
    <n v="8.0000000000000043E-2"/>
    <n v="5908.9008000000031"/>
    <n v="11737"/>
    <n v="1"/>
  </r>
  <r>
    <s v="Employee 1066"/>
    <x v="0"/>
    <s v="San Francisco"/>
    <x v="2"/>
    <s v="Americas"/>
    <d v="2019-05-10T00:00:00"/>
    <d v="2022-12-01T00:00:00"/>
    <s v="ETF and Index Investments Platform"/>
    <s v="F"/>
    <s v="N"/>
    <s v="USD"/>
    <n v="194425.00000000003"/>
    <n v="151943"/>
    <n v="0"/>
    <n v="0"/>
    <n v="151943"/>
    <n v="0"/>
    <n v="0"/>
    <n v="0"/>
    <n v="0"/>
    <n v="0"/>
    <n v="346368"/>
    <s v="USD"/>
    <n v="223588.75000000003"/>
    <n v="621911.95000000007"/>
    <s v="1-5 Years"/>
    <n v="194425.00000000003"/>
    <n v="346368"/>
    <n v="223588.75000000003"/>
    <n v="621911.95000000007"/>
    <n v="0.14999999999999997"/>
    <n v="29163.75"/>
    <n v="151942.99999999997"/>
    <n v="1"/>
  </r>
  <r>
    <s v="Employee 1067"/>
    <x v="1"/>
    <s v="London"/>
    <x v="0"/>
    <s v="EMEA"/>
    <d v="2019-05-10T00:00:00"/>
    <d v="2022-12-01T00:00:00"/>
    <s v="Investments Platform"/>
    <s v="X"/>
    <s v="C"/>
    <s v="GBP"/>
    <n v="75790"/>
    <n v="42240"/>
    <n v="0"/>
    <n v="0"/>
    <n v="42240"/>
    <n v="0"/>
    <n v="0"/>
    <n v="0"/>
    <n v="0"/>
    <n v="0"/>
    <n v="118030"/>
    <s v="GBP"/>
    <n v="78821.600000000006"/>
    <n v="201572.80000000002"/>
    <s v="1-5 Years"/>
    <n v="100849.96350573283"/>
    <n v="157056.61950892789"/>
    <n v="104883.96204596215"/>
    <n v="268222.84633524716"/>
    <n v="4.0000000000000112E-2"/>
    <n v="3031.6000000000058"/>
    <n v="56206.656003195065"/>
    <n v="1.3306500000756409"/>
  </r>
  <r>
    <s v="Employee 1068"/>
    <x v="4"/>
    <s v="San Francisco"/>
    <x v="2"/>
    <s v="Americas"/>
    <d v="2019-05-10T00:00:00"/>
    <d v="2022-12-01T00:00:00"/>
    <s v="Corporate and Risk Platform"/>
    <s v="N"/>
    <s v="L"/>
    <s v="USD"/>
    <n v="213180.00000000003"/>
    <n v="0"/>
    <n v="0"/>
    <n v="0"/>
    <n v="0"/>
    <n v="0"/>
    <n v="0"/>
    <n v="0"/>
    <n v="0"/>
    <n v="0"/>
    <n v="213180.00000000003"/>
    <s v="USD"/>
    <n v="225970.80000000005"/>
    <n v="451941.60000000009"/>
    <s v="1-5 Years"/>
    <n v="213180.00000000003"/>
    <n v="213180.00000000003"/>
    <n v="225970.80000000005"/>
    <n v="451941.60000000009"/>
    <n v="6.0000000000000074E-2"/>
    <n v="12790.800000000017"/>
    <n v="0"/>
    <n v="1"/>
  </r>
  <r>
    <s v="Employee 1069"/>
    <x v="0"/>
    <s v="San Francisco"/>
    <x v="2"/>
    <s v="Americas"/>
    <d v="2019-05-10T00:00:00"/>
    <d v="2022-12-01T00:00:00"/>
    <s v="ETF and Index Investments Platform"/>
    <s v="C"/>
    <s v="Y"/>
    <s v="USD"/>
    <n v="205700.00000000006"/>
    <n v="88825.000000000015"/>
    <n v="0"/>
    <n v="0"/>
    <n v="88825.000000000015"/>
    <n v="0"/>
    <n v="0"/>
    <n v="0"/>
    <n v="0"/>
    <n v="0"/>
    <n v="294525.00000000006"/>
    <s v="USD"/>
    <n v="220099.00000000009"/>
    <n v="535240.75000000023"/>
    <s v="1-5 Years"/>
    <n v="205700.00000000006"/>
    <n v="294525.00000000006"/>
    <n v="220099.00000000009"/>
    <n v="535240.75000000023"/>
    <n v="7.0000000000000118E-2"/>
    <n v="14399.000000000029"/>
    <n v="88825"/>
    <n v="1"/>
  </r>
  <r>
    <s v="Employee 107"/>
    <x v="4"/>
    <s v="New York"/>
    <x v="2"/>
    <s v="Americas"/>
    <d v="2006-07-17T00:00:00"/>
    <d v="2022-12-01T00:00:00"/>
    <s v="Operating Platform"/>
    <s v="M"/>
    <s v="W"/>
    <s v="USD"/>
    <n v="336600"/>
    <n v="1239700"/>
    <n v="0"/>
    <n v="0"/>
    <n v="1239700"/>
    <n v="0"/>
    <n v="0"/>
    <n v="0"/>
    <n v="0"/>
    <n v="333000.00000000006"/>
    <n v="1909300"/>
    <s v="USD"/>
    <n v="339966"/>
    <n v="1932028.9999999998"/>
    <s v="&gt;5 Years"/>
    <n v="336600"/>
    <n v="1909300"/>
    <n v="339966"/>
    <n v="1932028.9999999998"/>
    <n v="0.01"/>
    <n v="3366"/>
    <n v="1572700"/>
    <n v="1"/>
  </r>
  <r>
    <s v="Employee 1070"/>
    <x v="0"/>
    <s v="Newport Beach"/>
    <x v="2"/>
    <s v="Americas"/>
    <d v="2019-05-10T00:00:00"/>
    <d v="2022-12-01T00:00:00"/>
    <s v="Operating Platform"/>
    <s v="W"/>
    <s v="Z"/>
    <s v="USD"/>
    <n v="198220.00000000003"/>
    <n v="84942"/>
    <n v="0"/>
    <n v="0"/>
    <n v="84942"/>
    <n v="0"/>
    <n v="0"/>
    <n v="0"/>
    <n v="0"/>
    <n v="0"/>
    <n v="283162"/>
    <s v="USD"/>
    <n v="222006.40000000005"/>
    <n v="539147.84000000008"/>
    <s v="1-5 Years"/>
    <n v="198220.00000000003"/>
    <n v="283162"/>
    <n v="222006.40000000005"/>
    <n v="539147.84000000008"/>
    <n v="0.12000000000000011"/>
    <n v="23786.400000000023"/>
    <n v="84941.999999999971"/>
    <n v="1"/>
  </r>
  <r>
    <s v="Employee 1071"/>
    <x v="0"/>
    <s v="San Francisco"/>
    <x v="2"/>
    <s v="Americas"/>
    <d v="2019-05-10T00:00:00"/>
    <d v="2022-12-01T00:00:00"/>
    <s v="Corporate and Risk Platform"/>
    <s v="R"/>
    <s v="B"/>
    <s v="USD"/>
    <n v="233805.00000000006"/>
    <n v="169092.00000000003"/>
    <n v="0"/>
    <n v="0"/>
    <n v="169092.00000000003"/>
    <n v="0"/>
    <n v="0"/>
    <n v="0"/>
    <n v="0"/>
    <n v="0"/>
    <n v="402897.00000000012"/>
    <s v="USD"/>
    <n v="252509.40000000008"/>
    <n v="687638.16000000015"/>
    <s v="1-5 Years"/>
    <n v="233805.00000000006"/>
    <n v="402897.00000000012"/>
    <n v="252509.40000000008"/>
    <n v="687638.16000000015"/>
    <n v="8.0000000000000085E-2"/>
    <n v="18704.400000000023"/>
    <n v="169092.00000000006"/>
    <n v="1"/>
  </r>
  <r>
    <s v="Employee 1072"/>
    <x v="4"/>
    <s v="Wilmington"/>
    <x v="2"/>
    <s v="Americas"/>
    <d v="2019-05-10T00:00:00"/>
    <d v="2022-12-01T00:00:00"/>
    <s v="Operating Platform"/>
    <s v="B"/>
    <s v="S"/>
    <s v="USD"/>
    <n v="246840.00000000003"/>
    <n v="165330.00000000003"/>
    <n v="0"/>
    <n v="0"/>
    <n v="165330.00000000003"/>
    <n v="0"/>
    <n v="0"/>
    <n v="0"/>
    <n v="0"/>
    <n v="0"/>
    <n v="412170.00000000006"/>
    <s v="USD"/>
    <n v="249308.40000000002"/>
    <n v="665600.10000000009"/>
    <s v="1-5 Years"/>
    <n v="246840.00000000003"/>
    <n v="412170.00000000006"/>
    <n v="249308.40000000002"/>
    <n v="665600.10000000009"/>
    <n v="9.9999999999999759E-3"/>
    <n v="2468.3999999999942"/>
    <n v="165330.00000000003"/>
    <n v="1"/>
  </r>
  <r>
    <s v="Employee 1073"/>
    <x v="6"/>
    <s v="Princeton"/>
    <x v="2"/>
    <s v="Americas"/>
    <d v="2019-05-10T00:00:00"/>
    <d v="2022-12-01T00:00:00"/>
    <s v="Operating Platform"/>
    <s v="C"/>
    <s v="C"/>
    <s v="USD"/>
    <n v="78650"/>
    <n v="13156.000000000002"/>
    <n v="0"/>
    <n v="0"/>
    <n v="13156.000000000002"/>
    <n v="0"/>
    <n v="0"/>
    <n v="0"/>
    <n v="0"/>
    <n v="0"/>
    <n v="91806"/>
    <s v="USD"/>
    <n v="88088.000000000015"/>
    <n v="190910.72000000003"/>
    <s v="1-5 Years"/>
    <n v="78650"/>
    <n v="91806"/>
    <n v="88088.000000000015"/>
    <n v="190910.72000000003"/>
    <n v="0.12000000000000019"/>
    <n v="9438.0000000000146"/>
    <n v="13156"/>
    <n v="1"/>
  </r>
  <r>
    <s v="Employee 1074"/>
    <x v="4"/>
    <s v="San Francisco"/>
    <x v="2"/>
    <s v="Americas"/>
    <d v="2019-05-10T00:00:00"/>
    <d v="2022-12-01T00:00:00"/>
    <s v="Operating Platform"/>
    <s v="Y"/>
    <s v="N"/>
    <s v="USD"/>
    <n v="253000"/>
    <n v="172304.00000000003"/>
    <n v="0"/>
    <n v="0"/>
    <n v="172304.00000000003"/>
    <n v="0"/>
    <n v="0"/>
    <n v="0"/>
    <n v="0"/>
    <n v="0"/>
    <n v="425304"/>
    <s v="USD"/>
    <n v="260590"/>
    <n v="698653.12"/>
    <s v="1-5 Years"/>
    <n v="253000"/>
    <n v="425304"/>
    <n v="260590"/>
    <n v="698653.12"/>
    <n v="0.03"/>
    <n v="7590"/>
    <n v="172304"/>
    <n v="1"/>
  </r>
  <r>
    <s v="Employee 1075"/>
    <x v="4"/>
    <s v="San Francisco"/>
    <x v="2"/>
    <s v="Americas"/>
    <d v="2019-05-10T00:00:00"/>
    <d v="2022-12-01T00:00:00"/>
    <s v="Corporate and Risk Platform"/>
    <s v="C"/>
    <s v="A"/>
    <s v="USD"/>
    <n v="299145"/>
    <n v="1122000"/>
    <n v="0"/>
    <n v="0"/>
    <n v="1122000"/>
    <n v="0"/>
    <n v="0"/>
    <n v="0"/>
    <n v="0"/>
    <n v="174400"/>
    <n v="1595545"/>
    <s v="USD"/>
    <n v="323076.60000000003"/>
    <n v="1857913.2000000004"/>
    <s v="1-5 Years"/>
    <n v="299145"/>
    <n v="1595545"/>
    <n v="323076.60000000003"/>
    <n v="1857913.2000000004"/>
    <n v="8.0000000000000113E-2"/>
    <n v="23931.600000000035"/>
    <n v="1296400"/>
    <n v="1"/>
  </r>
  <r>
    <s v="Employee 1076"/>
    <x v="0"/>
    <s v="San Francisco"/>
    <x v="2"/>
    <s v="Americas"/>
    <d v="2019-05-10T00:00:00"/>
    <d v="2022-12-01T00:00:00"/>
    <s v="Client Businesses Platform"/>
    <s v="Q"/>
    <s v="M"/>
    <s v="USD"/>
    <n v="190740.00000000003"/>
    <n v="567820"/>
    <n v="0"/>
    <n v="0"/>
    <n v="567820"/>
    <n v="0"/>
    <n v="0"/>
    <n v="0"/>
    <n v="0"/>
    <n v="0"/>
    <n v="758560"/>
    <s v="USD"/>
    <n v="211721.40000000005"/>
    <n v="1053723.0000000002"/>
    <s v="1-5 Years"/>
    <n v="190740.00000000003"/>
    <n v="758560"/>
    <n v="211721.40000000005"/>
    <n v="1053723.0000000002"/>
    <n v="0.11000000000000011"/>
    <n v="20981.400000000023"/>
    <n v="567820"/>
    <n v="1"/>
  </r>
  <r>
    <s v="Employee 1077"/>
    <x v="0"/>
    <s v="San Francisco"/>
    <x v="2"/>
    <s v="Americas"/>
    <d v="2019-05-10T00:00:00"/>
    <d v="2022-12-01T00:00:00"/>
    <s v="Operating Platform"/>
    <s v="X"/>
    <s v="L"/>
    <s v="USD"/>
    <n v="186718.40000000002"/>
    <n v="102366.00000000001"/>
    <n v="0"/>
    <n v="0"/>
    <n v="102366.00000000001"/>
    <n v="0"/>
    <n v="0"/>
    <n v="0"/>
    <n v="0"/>
    <n v="0"/>
    <n v="289084.40000000002"/>
    <s v="USD"/>
    <n v="212858.97600000005"/>
    <n v="542415.19200000016"/>
    <s v="1-5 Years"/>
    <n v="186718.40000000002"/>
    <n v="289084.40000000002"/>
    <n v="212858.97600000005"/>
    <n v="542415.19200000016"/>
    <n v="0.14000000000000015"/>
    <n v="26140.57600000003"/>
    <n v="102366"/>
    <n v="1"/>
  </r>
  <r>
    <s v="Employee 1078"/>
    <x v="0"/>
    <s v="Hong Kong"/>
    <x v="3"/>
    <s v="Asia-Pacific"/>
    <d v="2019-05-10T00:00:00"/>
    <d v="2022-12-01T00:00:00"/>
    <s v="Investments Platform"/>
    <s v="M"/>
    <s v="Z"/>
    <s v="HKD"/>
    <n v="1732500.0000000002"/>
    <n v="1837614.9000000001"/>
    <n v="0"/>
    <n v="0"/>
    <n v="1837614.9000000001"/>
    <n v="0"/>
    <n v="0"/>
    <n v="0"/>
    <n v="0"/>
    <n v="0"/>
    <n v="3570114.9000000004"/>
    <s v="HKD"/>
    <n v="1975050.0000000005"/>
    <n v="6044980.9860000014"/>
    <s v="1-5 Years"/>
    <n v="220865.23077707595"/>
    <n v="455130.88097499422"/>
    <n v="251786.36308586661"/>
    <n v="770635.56739736011"/>
    <n v="0.14000000000000015"/>
    <n v="242550.00000000023"/>
    <n v="234265.65019791826"/>
    <n v="0.12748353868806692"/>
  </r>
  <r>
    <s v="Employee 1079"/>
    <x v="0"/>
    <s v="Wilmington"/>
    <x v="2"/>
    <s v="Americas"/>
    <d v="2019-05-10T00:00:00"/>
    <d v="2022-12-01T00:00:00"/>
    <s v="Operating Platform"/>
    <s v="O"/>
    <s v="E"/>
    <s v="USD"/>
    <n v="171649.5"/>
    <n v="141347.79999999999"/>
    <n v="0"/>
    <n v="0"/>
    <n v="141347.79999999999"/>
    <n v="0"/>
    <n v="0"/>
    <n v="0"/>
    <n v="0"/>
    <n v="0"/>
    <n v="312997.3"/>
    <s v="USD"/>
    <n v="187097.95500000002"/>
    <n v="528265.0120000001"/>
    <s v="1-5 Years"/>
    <n v="171649.5"/>
    <n v="312997.3"/>
    <n v="187097.95500000002"/>
    <n v="528265.0120000001"/>
    <n v="9.0000000000000094E-2"/>
    <n v="15448.455000000016"/>
    <n v="141347.79999999999"/>
    <n v="1"/>
  </r>
  <r>
    <s v="Employee 108"/>
    <x v="4"/>
    <s v="New York"/>
    <x v="2"/>
    <s v="Americas"/>
    <d v="2006-07-31T00:00:00"/>
    <d v="2022-12-01T00:00:00"/>
    <s v="Client Businesses Platform"/>
    <s v="F"/>
    <s v="A"/>
    <s v="USD"/>
    <n v="254100.00000000003"/>
    <n v="595320"/>
    <n v="0"/>
    <n v="0"/>
    <n v="595320"/>
    <n v="0"/>
    <n v="0"/>
    <n v="0"/>
    <n v="0"/>
    <n v="0"/>
    <n v="849420"/>
    <s v="USD"/>
    <n v="261723.00000000003"/>
    <n v="1136625.6000000001"/>
    <s v="&gt;5 Years"/>
    <n v="254100.00000000003"/>
    <n v="849420"/>
    <n v="261723.00000000003"/>
    <n v="1136625.6000000001"/>
    <n v="2.9999999999999995E-2"/>
    <n v="7623"/>
    <n v="595320"/>
    <n v="1"/>
  </r>
  <r>
    <s v="Employee 1080"/>
    <x v="1"/>
    <s v="Frankfurt"/>
    <x v="6"/>
    <s v="EMEA"/>
    <d v="2019-05-10T00:00:00"/>
    <d v="2022-12-01T00:00:00"/>
    <s v="Operating Platform"/>
    <s v="C"/>
    <s v="Q"/>
    <s v="EUR"/>
    <n v="73645"/>
    <n v="10890"/>
    <n v="0"/>
    <n v="0"/>
    <n v="10890"/>
    <n v="0"/>
    <n v="0"/>
    <n v="0"/>
    <n v="0"/>
    <n v="0"/>
    <n v="84535"/>
    <s v="EUR"/>
    <n v="79536.600000000006"/>
    <n v="170834.40000000002"/>
    <s v="1-5 Years"/>
    <n v="85965.808497803562"/>
    <n v="98677.705497478775"/>
    <n v="92843.073177627855"/>
    <n v="199414.99511490497"/>
    <n v="8.0000000000000099E-2"/>
    <n v="5891.6000000000058"/>
    <n v="12711.896999675213"/>
    <n v="1.1672999999701754"/>
  </r>
  <r>
    <s v="Employee 1081"/>
    <x v="3"/>
    <s v="San Francisco"/>
    <x v="2"/>
    <s v="Americas"/>
    <d v="2019-05-10T00:00:00"/>
    <d v="2022-12-01T00:00:00"/>
    <s v="Investments Platform"/>
    <s v="K"/>
    <s v="X"/>
    <s v="USD"/>
    <n v="158620"/>
    <n v="49192.000000000007"/>
    <n v="0"/>
    <n v="0"/>
    <n v="49192.000000000007"/>
    <n v="0"/>
    <n v="0"/>
    <n v="0"/>
    <n v="0"/>
    <n v="0"/>
    <n v="207812"/>
    <s v="USD"/>
    <n v="182413"/>
    <n v="421396.8"/>
    <s v="1-5 Years"/>
    <n v="158620"/>
    <n v="207812"/>
    <n v="182413"/>
    <n v="421396.8"/>
    <n v="0.15"/>
    <n v="23793"/>
    <n v="49192"/>
    <n v="1"/>
  </r>
  <r>
    <s v="Employee 1082"/>
    <x v="4"/>
    <s v="San Francisco"/>
    <x v="2"/>
    <s v="Americas"/>
    <d v="2019-05-10T00:00:00"/>
    <d v="2022-12-01T00:00:00"/>
    <s v="Investments Platform"/>
    <s v="H"/>
    <s v="A"/>
    <s v="USD"/>
    <n v="258940.00000000006"/>
    <n v="880275.00000000012"/>
    <n v="0"/>
    <n v="0"/>
    <n v="880275.00000000012"/>
    <n v="0"/>
    <n v="0"/>
    <n v="0"/>
    <n v="0"/>
    <n v="105000"/>
    <n v="1244215.0000000002"/>
    <s v="USD"/>
    <n v="287423.40000000008"/>
    <n v="1551952.0500000005"/>
    <s v="1-5 Years"/>
    <n v="258940.00000000006"/>
    <n v="1244215.0000000002"/>
    <n v="287423.40000000008"/>
    <n v="1551952.0500000005"/>
    <n v="0.11000000000000007"/>
    <n v="28483.400000000023"/>
    <n v="985275.00000000023"/>
    <n v="1"/>
  </r>
  <r>
    <s v="Employee 1083"/>
    <x v="4"/>
    <s v="San Francisco"/>
    <x v="2"/>
    <s v="Americas"/>
    <d v="2019-05-10T00:00:00"/>
    <d v="2022-12-01T00:00:00"/>
    <s v="Investments Platform"/>
    <s v="B"/>
    <s v="N"/>
    <s v="USD"/>
    <n v="242550.00000000003"/>
    <n v="1125850"/>
    <n v="0"/>
    <n v="0"/>
    <n v="1125850"/>
    <n v="0"/>
    <n v="0"/>
    <n v="0"/>
    <n v="0"/>
    <n v="0"/>
    <n v="1368400"/>
    <s v="USD"/>
    <n v="257103.00000000006"/>
    <n v="1707607.0000000002"/>
    <s v="1-5 Years"/>
    <n v="242550.00000000003"/>
    <n v="1368400"/>
    <n v="257103.00000000006"/>
    <n v="1707607.0000000002"/>
    <n v="6.0000000000000116E-2"/>
    <n v="14553.000000000029"/>
    <n v="1125850"/>
    <n v="1"/>
  </r>
  <r>
    <s v="Employee 1084"/>
    <x v="7"/>
    <s v="New York"/>
    <x v="2"/>
    <s v="Americas"/>
    <d v="2019-05-10T00:00:00"/>
    <d v="2022-12-01T00:00:00"/>
    <s v="Investments Platform"/>
    <s v="J"/>
    <s v="O"/>
    <s v="USD"/>
    <n v="101574.00000000001"/>
    <n v="9460"/>
    <n v="0"/>
    <n v="0"/>
    <n v="9460"/>
    <n v="0"/>
    <n v="4153"/>
    <n v="0"/>
    <n v="4153"/>
    <n v="0"/>
    <n v="115187.00000000001"/>
    <s v="USD"/>
    <n v="107668.44000000002"/>
    <n v="225364.48000000004"/>
    <s v="1-5 Years"/>
    <n v="101574.00000000001"/>
    <n v="115187.00000000001"/>
    <n v="107668.44000000002"/>
    <n v="225364.48000000004"/>
    <n v="6.0000000000000012E-2"/>
    <n v="6094.4400000000023"/>
    <n v="13613"/>
    <n v="1"/>
  </r>
  <r>
    <s v="Employee 1085"/>
    <x v="0"/>
    <s v="San Francisco"/>
    <x v="2"/>
    <s v="Americas"/>
    <d v="2019-05-10T00:00:00"/>
    <d v="2022-12-01T00:00:00"/>
    <s v="Corporate and Risk Platform"/>
    <s v="W"/>
    <s v="T"/>
    <s v="USD"/>
    <n v="211810.50000000006"/>
    <n v="93109.500000000015"/>
    <n v="0"/>
    <n v="0"/>
    <n v="93109.500000000015"/>
    <n v="0"/>
    <n v="0"/>
    <n v="0"/>
    <n v="0"/>
    <n v="0"/>
    <n v="304920.00000000006"/>
    <s v="USD"/>
    <n v="232991.55000000008"/>
    <n v="568403.55000000016"/>
    <s v="1-5 Years"/>
    <n v="211810.50000000006"/>
    <n v="304920.00000000006"/>
    <n v="232991.55000000008"/>
    <n v="568403.55000000016"/>
    <n v="0.10000000000000006"/>
    <n v="21181.050000000017"/>
    <n v="93109.5"/>
    <n v="1"/>
  </r>
  <r>
    <s v="Employee 1086"/>
    <x v="4"/>
    <s v="San Francisco"/>
    <x v="2"/>
    <s v="Americas"/>
    <d v="2019-05-10T00:00:00"/>
    <d v="2022-12-01T00:00:00"/>
    <s v="Investments Platform"/>
    <s v="H"/>
    <s v="C"/>
    <s v="USD"/>
    <n v="254100.00000000003"/>
    <n v="0"/>
    <n v="1854000"/>
    <n v="0"/>
    <n v="1854000"/>
    <n v="0"/>
    <n v="0"/>
    <n v="0"/>
    <n v="0"/>
    <n v="218000.00000000003"/>
    <n v="2326100"/>
    <s v="USD"/>
    <n v="274428.00000000006"/>
    <n v="548856.00000000012"/>
    <s v="1-5 Years"/>
    <n v="254100.00000000003"/>
    <n v="2326100"/>
    <n v="274428.00000000006"/>
    <n v="548856.00000000012"/>
    <n v="8.0000000000000099E-2"/>
    <n v="20328.000000000029"/>
    <n v="2072000"/>
    <n v="1"/>
  </r>
  <r>
    <s v="Employee 1087"/>
    <x v="3"/>
    <s v="San Francisco"/>
    <x v="2"/>
    <s v="Americas"/>
    <d v="2019-05-10T00:00:00"/>
    <d v="2022-12-01T00:00:00"/>
    <s v="Operating Platform"/>
    <s v="C"/>
    <s v="Y"/>
    <s v="USD"/>
    <n v="169312"/>
    <n v="85140.000000000015"/>
    <n v="0"/>
    <n v="0"/>
    <n v="85140.000000000015"/>
    <n v="0"/>
    <n v="0"/>
    <n v="0"/>
    <n v="0"/>
    <n v="0"/>
    <n v="254452"/>
    <s v="USD"/>
    <n v="193015.68000000002"/>
    <n v="483090.96000000008"/>
    <s v="1-5 Years"/>
    <n v="169312"/>
    <n v="254452"/>
    <n v="193015.68000000002"/>
    <n v="483090.96000000008"/>
    <n v="0.14000000000000012"/>
    <n v="23703.680000000022"/>
    <n v="85140"/>
    <n v="1"/>
  </r>
  <r>
    <s v="Employee 1088"/>
    <x v="0"/>
    <s v="New York"/>
    <x v="2"/>
    <s v="Americas"/>
    <d v="2019-05-10T00:00:00"/>
    <d v="2022-12-01T00:00:00"/>
    <s v="Operating Platform"/>
    <s v="T"/>
    <s v="S"/>
    <s v="USD"/>
    <n v="215270.00000000003"/>
    <n v="93093.000000000015"/>
    <n v="0"/>
    <n v="0"/>
    <n v="93093.000000000015"/>
    <n v="0"/>
    <n v="0"/>
    <n v="0"/>
    <n v="0"/>
    <n v="0"/>
    <n v="308363.00000000006"/>
    <s v="USD"/>
    <n v="243255.1"/>
    <n v="591705.29"/>
    <s v="1-5 Years"/>
    <n v="215270.00000000003"/>
    <n v="308363.00000000006"/>
    <n v="243255.1"/>
    <n v="591705.29"/>
    <n v="0.12999999999999987"/>
    <n v="27985.099999999977"/>
    <n v="93093.000000000029"/>
    <n v="1"/>
  </r>
  <r>
    <s v="Employee 1089"/>
    <x v="6"/>
    <s v="Princeton"/>
    <x v="2"/>
    <s v="Americas"/>
    <d v="2019-05-10T00:00:00"/>
    <d v="2022-12-01T00:00:00"/>
    <s v="Operating Platform"/>
    <s v="H"/>
    <s v="N"/>
    <s v="USD"/>
    <n v="75075"/>
    <n v="8673.5"/>
    <n v="0"/>
    <n v="0"/>
    <n v="8673.5"/>
    <n v="0"/>
    <n v="0"/>
    <n v="0"/>
    <n v="0"/>
    <n v="0"/>
    <n v="83748.5"/>
    <s v="USD"/>
    <n v="80330.25"/>
    <n v="169941.14499999999"/>
    <s v="1-5 Years"/>
    <n v="75075"/>
    <n v="83748.5"/>
    <n v="80330.25"/>
    <n v="169941.14499999999"/>
    <n v="7.0000000000000007E-2"/>
    <n v="5255.25"/>
    <n v="8673.5"/>
    <n v="1"/>
  </r>
  <r>
    <s v="Employee 109"/>
    <x v="0"/>
    <s v="Sydney"/>
    <x v="4"/>
    <s v="Asia-Pacific"/>
    <d v="2006-09-11T00:00:00"/>
    <d v="2022-12-01T00:00:00"/>
    <s v="Investments Platform"/>
    <s v="P"/>
    <s v="P"/>
    <s v="AUD"/>
    <n v="249975.00000000003"/>
    <n v="263650.2"/>
    <n v="0"/>
    <n v="0"/>
    <n v="263650.2"/>
    <n v="0"/>
    <n v="0"/>
    <n v="0"/>
    <n v="0"/>
    <n v="0"/>
    <n v="513625.20000000007"/>
    <s v="AUD"/>
    <n v="279972.00000000006"/>
    <n v="855232.22400000016"/>
    <s v="&gt;5 Years"/>
    <n v="189143.58375666259"/>
    <n v="388634.50759368966"/>
    <n v="211840.81380746211"/>
    <n v="647111.46231239464"/>
    <n v="0.12000000000000008"/>
    <n v="29997.000000000029"/>
    <n v="199490.92383702708"/>
    <n v="0.75665000002665295"/>
  </r>
  <r>
    <s v="Employee 1090"/>
    <x v="3"/>
    <s v="San Francisco"/>
    <x v="2"/>
    <s v="Americas"/>
    <d v="2019-05-10T00:00:00"/>
    <d v="2022-12-01T00:00:00"/>
    <s v="ETF and Index Investments Platform"/>
    <s v="I"/>
    <s v="W"/>
    <s v="USD"/>
    <n v="172260"/>
    <n v="54802.000000000007"/>
    <n v="0"/>
    <n v="0"/>
    <n v="54802.000000000007"/>
    <n v="0"/>
    <n v="0"/>
    <n v="0"/>
    <n v="0"/>
    <n v="0"/>
    <n v="227062"/>
    <s v="USD"/>
    <n v="191208.6"/>
    <n v="443247.42000000004"/>
    <s v="1-5 Years"/>
    <n v="172260"/>
    <n v="227062"/>
    <n v="191208.6"/>
    <n v="443247.42000000004"/>
    <n v="0.11000000000000003"/>
    <n v="18948.600000000006"/>
    <n v="54802"/>
    <n v="1"/>
  </r>
  <r>
    <s v="Employee 1091"/>
    <x v="0"/>
    <s v="New York"/>
    <x v="2"/>
    <s v="Americas"/>
    <d v="2019-05-10T00:00:00"/>
    <d v="2022-12-01T00:00:00"/>
    <s v="Operating Platform"/>
    <s v="E"/>
    <s v="S"/>
    <s v="USD"/>
    <n v="217745.00000000006"/>
    <n v="124080"/>
    <n v="0"/>
    <n v="0"/>
    <n v="124080"/>
    <n v="0"/>
    <n v="0"/>
    <n v="0"/>
    <n v="0"/>
    <n v="0"/>
    <n v="341825.00000000006"/>
    <s v="USD"/>
    <n v="219922.45000000007"/>
    <n v="565165.70000000019"/>
    <s v="1-5 Years"/>
    <n v="217745.00000000006"/>
    <n v="341825.00000000006"/>
    <n v="219922.45000000007"/>
    <n v="565165.70000000019"/>
    <n v="1.0000000000000051E-2"/>
    <n v="2177.4500000000116"/>
    <n v="124080"/>
    <n v="1"/>
  </r>
  <r>
    <s v="Employee 1092"/>
    <x v="4"/>
    <s v="Wilmington"/>
    <x v="2"/>
    <s v="Americas"/>
    <d v="2019-05-10T00:00:00"/>
    <d v="2022-12-01T00:00:00"/>
    <s v="Operating Platform"/>
    <s v="I"/>
    <s v="P"/>
    <s v="USD"/>
    <n v="202479.20000000004"/>
    <n v="137280"/>
    <n v="0"/>
    <n v="0"/>
    <n v="137280"/>
    <n v="0"/>
    <n v="0"/>
    <n v="0"/>
    <n v="0"/>
    <n v="0"/>
    <n v="339759.20000000007"/>
    <s v="USD"/>
    <n v="224751.91200000007"/>
    <n v="601884.62400000007"/>
    <s v="1-5 Years"/>
    <n v="202479.20000000004"/>
    <n v="339759.20000000007"/>
    <n v="224751.91200000007"/>
    <n v="601884.62400000007"/>
    <n v="0.11000000000000013"/>
    <n v="22272.712000000029"/>
    <n v="137280.00000000003"/>
    <n v="1"/>
  </r>
  <r>
    <s v="Employee 1093"/>
    <x v="5"/>
    <s v="San Francisco"/>
    <x v="2"/>
    <s v="Americas"/>
    <d v="2019-05-10T00:00:00"/>
    <d v="2022-12-01T00:00:00"/>
    <s v="ETF and Index Investments Platform"/>
    <s v="K"/>
    <s v="P"/>
    <s v="USD"/>
    <n v="100045.00000000001"/>
    <n v="63382"/>
    <n v="0"/>
    <n v="0"/>
    <n v="63382"/>
    <n v="0"/>
    <n v="766"/>
    <n v="0"/>
    <n v="766"/>
    <n v="0"/>
    <n v="164193"/>
    <s v="USD"/>
    <n v="101045.45000000001"/>
    <n v="266106.72000000003"/>
    <s v="1-5 Years"/>
    <n v="100045.00000000001"/>
    <n v="164193"/>
    <n v="101045.45000000001"/>
    <n v="266106.72000000003"/>
    <n v="9.999999999999969E-3"/>
    <n v="1000.4499999999971"/>
    <n v="64147.999999999985"/>
    <n v="1"/>
  </r>
  <r>
    <s v="Employee 1094"/>
    <x v="4"/>
    <s v="San Francisco"/>
    <x v="2"/>
    <s v="Americas"/>
    <d v="2019-05-10T00:00:00"/>
    <d v="2022-12-01T00:00:00"/>
    <s v="Investments Platform"/>
    <s v="Q"/>
    <s v="C"/>
    <s v="USD"/>
    <n v="277200.00000000006"/>
    <n v="1637416.0000000002"/>
    <n v="0"/>
    <n v="0"/>
    <n v="1637416.0000000002"/>
    <n v="0"/>
    <n v="0"/>
    <n v="0"/>
    <n v="0"/>
    <n v="1150000"/>
    <n v="3064616"/>
    <s v="USD"/>
    <n v="310464.00000000012"/>
    <n v="2454833.9200000009"/>
    <s v="1-5 Years"/>
    <n v="277200.00000000006"/>
    <n v="3064616"/>
    <n v="310464.00000000012"/>
    <n v="2454833.9200000009"/>
    <n v="0.12000000000000019"/>
    <n v="33264.000000000058"/>
    <n v="2787416"/>
    <n v="1"/>
  </r>
  <r>
    <s v="Employee 1095"/>
    <x v="0"/>
    <s v="California"/>
    <x v="2"/>
    <s v="Americas"/>
    <d v="2019-05-10T00:00:00"/>
    <d v="2022-12-01T00:00:00"/>
    <s v="Client Businesses Platform"/>
    <s v="C"/>
    <s v="K"/>
    <s v="USD"/>
    <n v="180641.34000000003"/>
    <n v="66880"/>
    <n v="0"/>
    <n v="0"/>
    <n v="66880"/>
    <n v="0"/>
    <n v="0"/>
    <n v="0"/>
    <n v="0"/>
    <n v="0"/>
    <n v="247521.34000000003"/>
    <s v="USD"/>
    <n v="207737.54100000003"/>
    <n v="492387.08200000005"/>
    <s v="1-5 Years"/>
    <n v="180641.34000000003"/>
    <n v="247521.34000000003"/>
    <n v="207737.54100000003"/>
    <n v="492387.08200000005"/>
    <n v="0.15"/>
    <n v="27096.201000000001"/>
    <n v="66880"/>
    <n v="1"/>
  </r>
  <r>
    <s v="Employee 1096"/>
    <x v="3"/>
    <s v="San Francisco"/>
    <x v="2"/>
    <s v="Americas"/>
    <d v="2019-05-10T00:00:00"/>
    <d v="2022-12-01T00:00:00"/>
    <s v="Operating Platform"/>
    <s v="Q"/>
    <s v="W"/>
    <s v="USD"/>
    <n v="143154"/>
    <n v="21300.400000000001"/>
    <n v="0"/>
    <n v="0"/>
    <n v="21300.400000000001"/>
    <n v="0"/>
    <n v="0"/>
    <n v="0"/>
    <n v="0"/>
    <n v="0"/>
    <n v="164454.39999999999"/>
    <s v="USD"/>
    <n v="161764.01999999999"/>
    <n v="347597.49199999997"/>
    <s v="1-5 Years"/>
    <n v="143154"/>
    <n v="164454.39999999999"/>
    <n v="161764.01999999999"/>
    <n v="347597.49199999997"/>
    <n v="0.12999999999999992"/>
    <n v="18610.01999999999"/>
    <n v="21300.399999999994"/>
    <n v="1"/>
  </r>
  <r>
    <s v="Employee 1097"/>
    <x v="3"/>
    <s v="San Francisco"/>
    <x v="2"/>
    <s v="Americas"/>
    <d v="2019-05-10T00:00:00"/>
    <d v="2022-12-01T00:00:00"/>
    <s v="Investments Platform"/>
    <s v="H"/>
    <s v="X"/>
    <s v="USD"/>
    <n v="163240"/>
    <n v="77550"/>
    <n v="0"/>
    <n v="0"/>
    <n v="77550"/>
    <n v="0"/>
    <n v="0"/>
    <n v="0"/>
    <n v="0"/>
    <n v="0"/>
    <n v="240790"/>
    <s v="USD"/>
    <n v="173034.4"/>
    <n v="428271.79999999993"/>
    <s v="1-5 Years"/>
    <n v="163240"/>
    <n v="240790"/>
    <n v="173034.4"/>
    <n v="428271.79999999993"/>
    <n v="5.9999999999999963E-2"/>
    <n v="9794.3999999999942"/>
    <n v="77550"/>
    <n v="1"/>
  </r>
  <r>
    <s v="Employee 1098"/>
    <x v="0"/>
    <s v="New York"/>
    <x v="2"/>
    <s v="Americas"/>
    <d v="2019-05-10T00:00:00"/>
    <d v="2022-12-01T00:00:00"/>
    <s v="Operating Platform"/>
    <s v="H"/>
    <s v="J"/>
    <s v="USD"/>
    <n v="244530.00000000006"/>
    <n v="70488"/>
    <n v="0"/>
    <n v="0"/>
    <n v="70488"/>
    <n v="0"/>
    <n v="0"/>
    <n v="0"/>
    <n v="0"/>
    <n v="0"/>
    <n v="315018.00000000006"/>
    <s v="USD"/>
    <n v="276318.90000000002"/>
    <n v="632289.24"/>
    <s v="1-5 Years"/>
    <n v="244530.00000000006"/>
    <n v="315018.00000000006"/>
    <n v="276318.90000000002"/>
    <n v="632289.24"/>
    <n v="0.12999999999999984"/>
    <n v="31788.899999999965"/>
    <n v="70488"/>
    <n v="1"/>
  </r>
  <r>
    <s v="Employee 1099"/>
    <x v="3"/>
    <s v="San Francisco"/>
    <x v="2"/>
    <s v="Americas"/>
    <d v="2019-05-10T00:00:00"/>
    <d v="2022-12-01T00:00:00"/>
    <s v="Corporate and Risk Platform"/>
    <s v="X"/>
    <s v="I"/>
    <s v="USD"/>
    <n v="192390.00000000003"/>
    <n v="53845.000000000007"/>
    <n v="0"/>
    <n v="0"/>
    <n v="53845.000000000007"/>
    <n v="0"/>
    <n v="0"/>
    <n v="0"/>
    <n v="0"/>
    <n v="0"/>
    <n v="246235.00000000003"/>
    <s v="USD"/>
    <n v="198161.70000000004"/>
    <n v="451783.75000000012"/>
    <s v="1-5 Years"/>
    <n v="192390.00000000003"/>
    <n v="246235.00000000003"/>
    <n v="198161.70000000004"/>
    <n v="451783.75000000012"/>
    <n v="3.0000000000000054E-2"/>
    <n v="5771.7000000000116"/>
    <n v="53845"/>
    <n v="1"/>
  </r>
  <r>
    <s v="Employee 11"/>
    <x v="3"/>
    <s v="Princeton"/>
    <x v="2"/>
    <s v="Americas"/>
    <d v="2007-04-16T00:00:00"/>
    <d v="2022-12-01T00:00:00"/>
    <s v="Operating Platform"/>
    <s v="R"/>
    <s v="H"/>
    <s v="USD"/>
    <n v="128260.00000000003"/>
    <n v="46948.000000000007"/>
    <n v="0"/>
    <n v="0"/>
    <n v="46948.000000000007"/>
    <n v="0"/>
    <n v="0"/>
    <n v="0"/>
    <n v="0"/>
    <n v="0"/>
    <n v="175208.00000000003"/>
    <s v="USD"/>
    <n v="130825.20000000003"/>
    <n v="309537.36000000004"/>
    <s v="&gt;5 Years"/>
    <n v="128260.00000000003"/>
    <n v="175208.00000000003"/>
    <n v="130825.20000000003"/>
    <n v="309537.36000000004"/>
    <n v="1.9999999999999973E-2"/>
    <n v="2565.1999999999971"/>
    <n v="46948"/>
    <n v="1"/>
  </r>
  <r>
    <s v="Employee 110"/>
    <x v="7"/>
    <s v="Boston"/>
    <x v="2"/>
    <s v="Americas"/>
    <d v="2006-08-28T00:00:00"/>
    <d v="2022-12-01T00:00:00"/>
    <s v="Investments Platform"/>
    <s v="X"/>
    <s v="W"/>
    <s v="USD"/>
    <n v="90750.000000000015"/>
    <n v="62350.2"/>
    <n v="0"/>
    <n v="0"/>
    <n v="62350.2"/>
    <n v="0"/>
    <n v="0"/>
    <n v="0"/>
    <n v="0"/>
    <n v="0"/>
    <n v="153100.20000000001"/>
    <s v="USD"/>
    <n v="104362.50000000001"/>
    <n v="280427.73000000004"/>
    <s v="&gt;5 Years"/>
    <n v="90750.000000000015"/>
    <n v="153100.20000000001"/>
    <n v="104362.50000000001"/>
    <n v="280427.73000000004"/>
    <n v="0.14999999999999997"/>
    <n v="13612.5"/>
    <n v="62350.2"/>
    <n v="1"/>
  </r>
  <r>
    <s v="Employee 1100"/>
    <x v="0"/>
    <s v="Edinburgh"/>
    <x v="0"/>
    <s v="EMEA"/>
    <d v="2019-05-10T00:00:00"/>
    <d v="2022-12-01T00:00:00"/>
    <s v="Corporate and Risk Platform"/>
    <s v="P"/>
    <s v="R"/>
    <s v="GBP"/>
    <n v="126566.00000000003"/>
    <n v="55155.100000000006"/>
    <n v="0"/>
    <n v="0"/>
    <n v="55155.100000000006"/>
    <n v="0"/>
    <n v="0"/>
    <n v="0"/>
    <n v="0"/>
    <n v="0"/>
    <n v="181721.10000000003"/>
    <s v="GBP"/>
    <n v="139222.60000000003"/>
    <n v="339115.81000000006"/>
    <s v="1-5 Years"/>
    <n v="168415.04790957362"/>
    <n v="241807.18172874561"/>
    <n v="185256.55270053097"/>
    <n v="451244.45260215114"/>
    <n v="9.9999999999999908E-2"/>
    <n v="12656.600000000006"/>
    <n v="73392.133819171984"/>
    <n v="1.3306500000756409"/>
  </r>
  <r>
    <s v="Employee 1101"/>
    <x v="4"/>
    <s v="San Francisco"/>
    <x v="2"/>
    <s v="Americas"/>
    <d v="2019-05-10T00:00:00"/>
    <d v="2022-12-01T00:00:00"/>
    <s v="Investments Platform"/>
    <s v="M"/>
    <s v="G"/>
    <s v="USD"/>
    <n v="246840.00000000003"/>
    <n v="517440"/>
    <n v="0"/>
    <n v="0"/>
    <n v="517440"/>
    <n v="0"/>
    <n v="0"/>
    <n v="0"/>
    <n v="0"/>
    <n v="0"/>
    <n v="764280"/>
    <s v="USD"/>
    <n v="281397.60000000003"/>
    <n v="1152676.8"/>
    <s v="1-5 Years"/>
    <n v="246840.00000000003"/>
    <n v="764280"/>
    <n v="281397.60000000003"/>
    <n v="1152676.8"/>
    <n v="0.14000000000000001"/>
    <n v="34557.600000000006"/>
    <n v="517440"/>
    <n v="1"/>
  </r>
  <r>
    <s v="Employee 1102"/>
    <x v="1"/>
    <s v="Wilmington"/>
    <x v="2"/>
    <s v="Americas"/>
    <d v="2019-05-10T00:00:00"/>
    <d v="2022-12-01T00:00:00"/>
    <s v="Operating Platform"/>
    <s v="Z"/>
    <s v="G"/>
    <s v="USD"/>
    <n v="72930"/>
    <n v="7755"/>
    <n v="0"/>
    <n v="0"/>
    <n v="7755"/>
    <n v="0"/>
    <n v="0"/>
    <n v="0"/>
    <n v="0"/>
    <n v="0"/>
    <n v="80685"/>
    <s v="USD"/>
    <n v="74388.600000000006"/>
    <n v="156687.30000000002"/>
    <s v="1-5 Years"/>
    <n v="72930"/>
    <n v="80685"/>
    <n v="74388.600000000006"/>
    <n v="156687.30000000002"/>
    <n v="2.000000000000008E-2"/>
    <n v="1458.6000000000058"/>
    <n v="7755"/>
    <n v="1"/>
  </r>
  <r>
    <s v="Employee 1103"/>
    <x v="3"/>
    <s v="San Francisco"/>
    <x v="2"/>
    <s v="Americas"/>
    <d v="2019-05-10T00:00:00"/>
    <d v="2022-12-01T00:00:00"/>
    <s v="Investments Platform"/>
    <s v="V"/>
    <s v="Q"/>
    <s v="USD"/>
    <n v="147499"/>
    <n v="105270.00000000001"/>
    <n v="0"/>
    <n v="0"/>
    <n v="105270.00000000001"/>
    <n v="0"/>
    <n v="0"/>
    <n v="0"/>
    <n v="0"/>
    <n v="0"/>
    <n v="252769"/>
    <s v="USD"/>
    <n v="168148.86000000002"/>
    <n v="456305.52"/>
    <s v="1-5 Years"/>
    <n v="147499"/>
    <n v="252769"/>
    <n v="168148.86000000002"/>
    <n v="456305.52"/>
    <n v="0.1400000000000001"/>
    <n v="20649.860000000015"/>
    <n v="105270"/>
    <n v="1"/>
  </r>
  <r>
    <s v="Employee 1104"/>
    <x v="7"/>
    <s v="San Francisco"/>
    <x v="2"/>
    <s v="Americas"/>
    <d v="2019-05-10T00:00:00"/>
    <d v="2022-12-01T00:00:00"/>
    <s v="Investments Platform"/>
    <s v="D"/>
    <s v="I"/>
    <s v="USD"/>
    <n v="100045.00000000001"/>
    <n v="38802.500000000007"/>
    <n v="0"/>
    <n v="0"/>
    <n v="38802.500000000007"/>
    <n v="0"/>
    <n v="0"/>
    <n v="0"/>
    <n v="0"/>
    <n v="0"/>
    <n v="138847.50000000003"/>
    <s v="USD"/>
    <n v="103046.35000000002"/>
    <n v="246059.27500000002"/>
    <s v="1-5 Years"/>
    <n v="100045.00000000001"/>
    <n v="138847.50000000003"/>
    <n v="103046.35000000002"/>
    <n v="246059.27500000002"/>
    <n v="3.0000000000000054E-2"/>
    <n v="3001.3500000000058"/>
    <n v="38802.500000000015"/>
    <n v="1"/>
  </r>
  <r>
    <s v="Employee 1105"/>
    <x v="4"/>
    <s v="Washington"/>
    <x v="2"/>
    <s v="Americas"/>
    <d v="2019-05-10T00:00:00"/>
    <d v="2022-12-01T00:00:00"/>
    <s v="Client Businesses Platform"/>
    <s v="E"/>
    <s v="Z"/>
    <s v="USD"/>
    <n v="278300"/>
    <n v="222722.50000000003"/>
    <n v="0"/>
    <n v="0"/>
    <n v="222722.50000000003"/>
    <n v="0"/>
    <n v="0"/>
    <n v="0"/>
    <n v="0"/>
    <n v="112999.99999999999"/>
    <n v="614022.5"/>
    <s v="USD"/>
    <n v="308913"/>
    <n v="865047.97500000009"/>
    <s v="1-5 Years"/>
    <n v="278300"/>
    <n v="614022.5"/>
    <n v="308913"/>
    <n v="865047.97500000009"/>
    <n v="0.11"/>
    <n v="30613"/>
    <n v="335722.5"/>
    <n v="1"/>
  </r>
  <r>
    <s v="Employee 1106"/>
    <x v="3"/>
    <s v="San Francisco"/>
    <x v="2"/>
    <s v="Americas"/>
    <d v="2019-05-10T00:00:00"/>
    <d v="2022-12-01T00:00:00"/>
    <s v="Operating Platform"/>
    <s v="Q"/>
    <s v="J"/>
    <s v="USD"/>
    <n v="156464.00000000003"/>
    <n v="33699.599999999999"/>
    <n v="0"/>
    <n v="0"/>
    <n v="33699.599999999999"/>
    <n v="0"/>
    <n v="0"/>
    <n v="0"/>
    <n v="0"/>
    <n v="0"/>
    <n v="190163.60000000003"/>
    <s v="USD"/>
    <n v="175239.68000000005"/>
    <n v="388222.91200000013"/>
    <s v="1-5 Years"/>
    <n v="156464.00000000003"/>
    <n v="190163.60000000003"/>
    <n v="175239.68000000005"/>
    <n v="388222.91200000013"/>
    <n v="0.12000000000000012"/>
    <n v="18775.680000000022"/>
    <n v="33699.600000000006"/>
    <n v="1"/>
  </r>
  <r>
    <s v="Employee 1107"/>
    <x v="0"/>
    <s v="San Francisco"/>
    <x v="2"/>
    <s v="Americas"/>
    <d v="2019-05-10T00:00:00"/>
    <d v="2022-12-01T00:00:00"/>
    <s v="Operating Platform"/>
    <s v="M"/>
    <s v="L"/>
    <s v="USD"/>
    <n v="230626.00000000006"/>
    <n v="32725"/>
    <n v="0"/>
    <n v="0"/>
    <n v="32725"/>
    <n v="0"/>
    <n v="0"/>
    <n v="0"/>
    <n v="0"/>
    <n v="0"/>
    <n v="263351.00000000006"/>
    <s v="USD"/>
    <n v="249076.08000000007"/>
    <n v="533495.16000000015"/>
    <s v="1-5 Years"/>
    <n v="230626.00000000006"/>
    <n v="263351.00000000006"/>
    <n v="249076.08000000007"/>
    <n v="533495.16000000015"/>
    <n v="8.0000000000000057E-2"/>
    <n v="18450.080000000016"/>
    <n v="32725"/>
    <n v="1"/>
  </r>
  <r>
    <s v="Employee 1108"/>
    <x v="1"/>
    <s v="Boston"/>
    <x v="2"/>
    <s v="Americas"/>
    <d v="2019-05-10T00:00:00"/>
    <d v="2022-12-01T00:00:00"/>
    <s v="Operating Platform"/>
    <s v="K"/>
    <s v="X"/>
    <s v="USD"/>
    <n v="82225"/>
    <n v="3773.0000000000005"/>
    <n v="0"/>
    <n v="0"/>
    <n v="3773.0000000000005"/>
    <n v="0"/>
    <n v="0"/>
    <n v="15623"/>
    <n v="15623"/>
    <n v="0"/>
    <n v="101621"/>
    <s v="USD"/>
    <n v="88803"/>
    <n v="181680.84"/>
    <s v="1-5 Years"/>
    <n v="82225"/>
    <n v="101621"/>
    <n v="88803"/>
    <n v="181680.84"/>
    <n v="0.08"/>
    <n v="6578"/>
    <n v="19396"/>
    <n v="1"/>
  </r>
  <r>
    <s v="Employee 1109"/>
    <x v="3"/>
    <s v="San Francisco"/>
    <x v="2"/>
    <s v="Americas"/>
    <d v="2019-05-10T00:00:00"/>
    <d v="2022-12-01T00:00:00"/>
    <s v="Operating Platform"/>
    <s v="G"/>
    <s v="A"/>
    <s v="USD"/>
    <n v="151580"/>
    <n v="61886.000000000007"/>
    <n v="0"/>
    <n v="0"/>
    <n v="61886.000000000007"/>
    <n v="0"/>
    <n v="0"/>
    <n v="0"/>
    <n v="0"/>
    <n v="0"/>
    <n v="213466"/>
    <s v="USD"/>
    <n v="163706.40000000002"/>
    <n v="394249.68000000005"/>
    <s v="1-5 Years"/>
    <n v="151580"/>
    <n v="213466"/>
    <n v="163706.40000000002"/>
    <n v="394249.68000000005"/>
    <n v="8.0000000000000154E-2"/>
    <n v="12126.400000000023"/>
    <n v="61886"/>
    <n v="1"/>
  </r>
  <r>
    <s v="Employee 111"/>
    <x v="6"/>
    <s v="Tokyo"/>
    <x v="1"/>
    <s v="Asia-Pacific"/>
    <d v="2009-09-22T00:00:00"/>
    <d v="2022-12-01T00:00:00"/>
    <s v="Client Businesses Platform"/>
    <s v="N"/>
    <s v="R"/>
    <s v="JPY"/>
    <n v="8849940.0000000019"/>
    <n v="1267200"/>
    <n v="0"/>
    <n v="0"/>
    <n v="1267200"/>
    <n v="0"/>
    <n v="0"/>
    <n v="0"/>
    <n v="0"/>
    <n v="0"/>
    <n v="10117140.000000002"/>
    <s v="JPY"/>
    <n v="10000432.200000001"/>
    <n v="21432800.400000002"/>
    <s v="&gt;5 Years"/>
    <n v="81457.407151732725"/>
    <n v="93121.082424409789"/>
    <n v="92046.870081457979"/>
    <n v="197273.69322104103"/>
    <n v="0.13"/>
    <n v="1150492.1999999993"/>
    <n v="11663.675272677065"/>
    <n v="9.2042891987666256E-3"/>
  </r>
  <r>
    <s v="Employee 1110"/>
    <x v="0"/>
    <s v="Pittsburgh"/>
    <x v="2"/>
    <s v="Americas"/>
    <d v="2019-05-10T00:00:00"/>
    <d v="2022-12-01T00:00:00"/>
    <s v="Investments Platform"/>
    <s v="O"/>
    <s v="U"/>
    <s v="USD"/>
    <n v="206910.00000000006"/>
    <n v="150150"/>
    <n v="275600"/>
    <n v="0"/>
    <n v="425750"/>
    <n v="0"/>
    <n v="0"/>
    <n v="0"/>
    <n v="0"/>
    <n v="0"/>
    <n v="632660"/>
    <s v="USD"/>
    <n v="219324.60000000006"/>
    <n v="597808.20000000007"/>
    <s v="1-5 Years"/>
    <n v="206910.00000000006"/>
    <n v="632660"/>
    <n v="219324.60000000006"/>
    <n v="597808.20000000007"/>
    <n v="6.0000000000000012E-2"/>
    <n v="12414.600000000006"/>
    <n v="425749.99999999994"/>
    <n v="1"/>
  </r>
  <r>
    <s v="Employee 1111"/>
    <x v="0"/>
    <s v="San Francisco"/>
    <x v="2"/>
    <s v="Americas"/>
    <d v="2019-05-10T00:00:00"/>
    <d v="2022-12-01T00:00:00"/>
    <s v="Investments Platform"/>
    <s v="I"/>
    <s v="N"/>
    <s v="USD"/>
    <n v="211310"/>
    <n v="253330"/>
    <n v="0"/>
    <n v="0"/>
    <n v="253330"/>
    <n v="0"/>
    <n v="0"/>
    <n v="0"/>
    <n v="0"/>
    <n v="0"/>
    <n v="464640"/>
    <s v="USD"/>
    <n v="232441.00000000003"/>
    <n v="743545.00000000012"/>
    <s v="1-5 Years"/>
    <n v="211310"/>
    <n v="464640"/>
    <n v="232441.00000000003"/>
    <n v="743545.00000000012"/>
    <n v="0.10000000000000014"/>
    <n v="21131.000000000029"/>
    <n v="253330"/>
    <n v="1"/>
  </r>
  <r>
    <s v="Employee 1112"/>
    <x v="3"/>
    <s v="San Francisco"/>
    <x v="2"/>
    <s v="Americas"/>
    <d v="2019-05-10T00:00:00"/>
    <d v="2022-12-01T00:00:00"/>
    <s v="Operating Platform"/>
    <s v="V"/>
    <s v="E"/>
    <s v="USD"/>
    <n v="144430"/>
    <n v="15180"/>
    <n v="0"/>
    <n v="0"/>
    <n v="15180"/>
    <n v="0"/>
    <n v="0"/>
    <n v="0"/>
    <n v="0"/>
    <n v="0"/>
    <n v="159610"/>
    <s v="USD"/>
    <n v="154540.1"/>
    <n v="325322.80000000005"/>
    <s v="1-5 Years"/>
    <n v="144430"/>
    <n v="159610"/>
    <n v="154540.1"/>
    <n v="325322.80000000005"/>
    <n v="7.0000000000000034E-2"/>
    <n v="10110.100000000006"/>
    <n v="15180"/>
    <n v="1"/>
  </r>
  <r>
    <s v="Employee 1113"/>
    <x v="0"/>
    <s v="San Francisco"/>
    <x v="2"/>
    <s v="Americas"/>
    <d v="2019-05-10T00:00:00"/>
    <d v="2022-12-01T00:00:00"/>
    <s v="Investments Platform"/>
    <s v="M"/>
    <s v="Z"/>
    <s v="USD"/>
    <n v="184800"/>
    <n v="414920.00000000006"/>
    <n v="0"/>
    <n v="0"/>
    <n v="414920.00000000006"/>
    <n v="0"/>
    <n v="0"/>
    <n v="0"/>
    <n v="0"/>
    <n v="0"/>
    <n v="599720"/>
    <s v="USD"/>
    <n v="188496"/>
    <n v="800210.40000000014"/>
    <s v="1-5 Years"/>
    <n v="184800"/>
    <n v="599720"/>
    <n v="188496"/>
    <n v="800210.40000000014"/>
    <n v="0.02"/>
    <n v="3696"/>
    <n v="414920"/>
    <n v="1"/>
  </r>
  <r>
    <s v="Employee 1114"/>
    <x v="0"/>
    <s v="Seattle"/>
    <x v="2"/>
    <s v="Americas"/>
    <d v="2019-05-10T00:00:00"/>
    <d v="2022-12-01T00:00:00"/>
    <s v="Operating Platform"/>
    <s v="B"/>
    <s v="W"/>
    <s v="USD"/>
    <n v="170940.00000000003"/>
    <n v="103455.00000000001"/>
    <n v="0"/>
    <n v="0"/>
    <n v="103455.00000000001"/>
    <n v="0"/>
    <n v="0"/>
    <n v="0"/>
    <n v="0"/>
    <n v="0"/>
    <n v="274395.00000000006"/>
    <s v="USD"/>
    <n v="172649.40000000002"/>
    <n v="449788.35000000003"/>
    <s v="1-5 Years"/>
    <n v="170940.00000000003"/>
    <n v="274395.00000000006"/>
    <n v="172649.40000000002"/>
    <n v="449788.35000000003"/>
    <n v="9.9999999999999638E-3"/>
    <n v="1709.3999999999942"/>
    <n v="103455.00000000003"/>
    <n v="1"/>
  </r>
  <r>
    <s v="Employee 1115"/>
    <x v="3"/>
    <s v="San Francisco"/>
    <x v="2"/>
    <s v="Americas"/>
    <d v="2019-05-10T00:00:00"/>
    <d v="2022-12-01T00:00:00"/>
    <s v="Operating Platform"/>
    <s v="Q"/>
    <s v="L"/>
    <s v="USD"/>
    <n v="196074.99999999997"/>
    <n v="15664"/>
    <n v="0"/>
    <n v="0"/>
    <n v="15664"/>
    <n v="0"/>
    <n v="0"/>
    <n v="0"/>
    <n v="0"/>
    <n v="0"/>
    <n v="211738.99999999997"/>
    <s v="USD"/>
    <n v="217643.25"/>
    <n v="452673.54000000004"/>
    <s v="1-5 Years"/>
    <n v="196074.99999999997"/>
    <n v="211738.99999999997"/>
    <n v="217643.25"/>
    <n v="452673.54000000004"/>
    <n v="0.11000000000000017"/>
    <n v="21568.250000000029"/>
    <n v="15664"/>
    <n v="1"/>
  </r>
  <r>
    <s v="Employee 1116"/>
    <x v="4"/>
    <s v="San Francisco"/>
    <x v="2"/>
    <s v="Americas"/>
    <d v="2019-05-10T00:00:00"/>
    <d v="2022-12-01T00:00:00"/>
    <s v="ETF and Index Investments Platform"/>
    <s v="P"/>
    <s v="P"/>
    <s v="USD"/>
    <n v="256520.00000000006"/>
    <n v="381810.00000000006"/>
    <n v="0"/>
    <n v="0"/>
    <n v="381810.00000000006"/>
    <n v="0"/>
    <n v="0"/>
    <n v="0"/>
    <n v="0"/>
    <n v="0"/>
    <n v="638330.00000000012"/>
    <s v="USD"/>
    <n v="277041.60000000009"/>
    <n v="966438.00000000023"/>
    <s v="1-5 Years"/>
    <n v="256520.00000000006"/>
    <n v="638330.00000000012"/>
    <n v="277041.60000000009"/>
    <n v="966438.00000000023"/>
    <n v="8.0000000000000113E-2"/>
    <n v="20521.600000000035"/>
    <n v="381810.00000000006"/>
    <n v="1"/>
  </r>
  <r>
    <s v="Employee 1117"/>
    <x v="0"/>
    <s v="San Francisco"/>
    <x v="2"/>
    <s v="Americas"/>
    <d v="2019-05-10T00:00:00"/>
    <d v="2022-12-01T00:00:00"/>
    <s v="Operating Platform"/>
    <s v="V"/>
    <s v="C"/>
    <s v="USD"/>
    <n v="211860.00000000003"/>
    <n v="70070"/>
    <n v="0"/>
    <n v="0"/>
    <n v="70070"/>
    <n v="0"/>
    <n v="0"/>
    <n v="0"/>
    <n v="0"/>
    <n v="0"/>
    <n v="281930"/>
    <s v="USD"/>
    <n v="230927.40000000005"/>
    <n v="538231.10000000009"/>
    <s v="1-5 Years"/>
    <n v="211860.00000000003"/>
    <n v="281930"/>
    <n v="230927.40000000005"/>
    <n v="538231.10000000009"/>
    <n v="9.0000000000000094E-2"/>
    <n v="19067.400000000023"/>
    <n v="70069.999999999971"/>
    <n v="1"/>
  </r>
  <r>
    <s v="Employee 1118"/>
    <x v="3"/>
    <s v="San Francisco"/>
    <x v="2"/>
    <s v="Americas"/>
    <d v="2019-05-10T00:00:00"/>
    <d v="2022-12-01T00:00:00"/>
    <s v="Regional Platform"/>
    <s v="X"/>
    <s v="M"/>
    <s v="USD"/>
    <n v="163240"/>
    <n v="40964"/>
    <n v="0"/>
    <n v="0"/>
    <n v="40964"/>
    <n v="0"/>
    <n v="0"/>
    <n v="0"/>
    <n v="0"/>
    <n v="0"/>
    <n v="204204"/>
    <s v="USD"/>
    <n v="174666.80000000002"/>
    <n v="393165.08000000007"/>
    <s v="1-5 Years"/>
    <n v="163240"/>
    <n v="204204"/>
    <n v="174666.80000000002"/>
    <n v="393165.08000000007"/>
    <n v="7.0000000000000104E-2"/>
    <n v="11426.800000000017"/>
    <n v="40964"/>
    <n v="1"/>
  </r>
  <r>
    <s v="Employee 1119"/>
    <x v="0"/>
    <s v="San Francisco"/>
    <x v="2"/>
    <s v="Americas"/>
    <d v="2019-05-10T00:00:00"/>
    <d v="2022-12-01T00:00:00"/>
    <s v="ETF and Index Investments Platform"/>
    <s v="U"/>
    <s v="A"/>
    <s v="USD"/>
    <n v="203830.00000000006"/>
    <n v="131560"/>
    <n v="0"/>
    <n v="0"/>
    <n v="131560"/>
    <n v="0"/>
    <n v="0"/>
    <n v="0"/>
    <n v="0"/>
    <n v="0"/>
    <n v="335390.00000000006"/>
    <s v="USD"/>
    <n v="209944.90000000005"/>
    <n v="555396.60000000009"/>
    <s v="1-5 Years"/>
    <n v="203830.00000000006"/>
    <n v="335390.00000000006"/>
    <n v="209944.90000000005"/>
    <n v="555396.60000000009"/>
    <n v="2.9999999999999964E-2"/>
    <n v="6114.8999999999942"/>
    <n v="131560"/>
    <n v="1"/>
  </r>
  <r>
    <s v="Employee 112"/>
    <x v="4"/>
    <s v="New York"/>
    <x v="2"/>
    <s v="Americas"/>
    <d v="2006-09-18T00:00:00"/>
    <d v="2022-12-01T00:00:00"/>
    <s v="Client Businesses Platform"/>
    <s v="A"/>
    <s v="J"/>
    <s v="USD"/>
    <n v="263780.00000000006"/>
    <n v="975590.00000000012"/>
    <n v="0"/>
    <n v="0"/>
    <n v="975590.00000000012"/>
    <n v="0"/>
    <n v="0"/>
    <n v="0"/>
    <n v="0"/>
    <n v="408000"/>
    <n v="1647370.0000000002"/>
    <s v="USD"/>
    <n v="292795.8000000001"/>
    <n v="1668496.5000000002"/>
    <s v="&gt;5 Years"/>
    <n v="263780.00000000006"/>
    <n v="1647370.0000000002"/>
    <n v="292795.8000000001"/>
    <n v="1668496.5000000002"/>
    <n v="0.11000000000000015"/>
    <n v="29015.800000000047"/>
    <n v="1383590.0000000002"/>
    <n v="1"/>
  </r>
  <r>
    <s v="Employee 1120"/>
    <x v="4"/>
    <s v="San Francisco"/>
    <x v="2"/>
    <s v="Americas"/>
    <d v="2019-05-10T00:00:00"/>
    <d v="2022-12-01T00:00:00"/>
    <s v="Investments Platform"/>
    <s v="Q"/>
    <s v="G"/>
    <s v="USD"/>
    <n v="219450.00000000003"/>
    <n v="0"/>
    <n v="4120000"/>
    <n v="0"/>
    <n v="4120000"/>
    <n v="0"/>
    <n v="0"/>
    <n v="0"/>
    <n v="0"/>
    <n v="560000"/>
    <n v="4899450"/>
    <s v="USD"/>
    <n v="221644.50000000003"/>
    <n v="443289.00000000006"/>
    <s v="1-5 Years"/>
    <n v="219450.00000000003"/>
    <n v="4899450"/>
    <n v="221644.50000000003"/>
    <n v="443289.00000000006"/>
    <n v="9.9999999999999985E-3"/>
    <n v="2194.5"/>
    <n v="4680000"/>
    <n v="1"/>
  </r>
  <r>
    <s v="Employee 1121"/>
    <x v="0"/>
    <s v="San Francisco"/>
    <x v="2"/>
    <s v="Americas"/>
    <d v="2019-05-10T00:00:00"/>
    <d v="2022-12-01T00:00:00"/>
    <s v="Operating Platform"/>
    <s v="L"/>
    <s v="S"/>
    <s v="USD"/>
    <n v="227920.00000000006"/>
    <n v="121440.00000000001"/>
    <n v="0"/>
    <n v="0"/>
    <n v="121440.00000000001"/>
    <n v="0"/>
    <n v="0"/>
    <n v="0"/>
    <n v="0"/>
    <n v="0"/>
    <n v="349360.00000000006"/>
    <s v="USD"/>
    <n v="237036.80000000008"/>
    <n v="600371.20000000019"/>
    <s v="1-5 Years"/>
    <n v="227920.00000000006"/>
    <n v="349360.00000000006"/>
    <n v="237036.80000000008"/>
    <n v="600371.20000000019"/>
    <n v="4.0000000000000063E-2"/>
    <n v="9116.8000000000175"/>
    <n v="121440"/>
    <n v="1"/>
  </r>
  <r>
    <s v="Employee 1122"/>
    <x v="0"/>
    <s v="Tokyo"/>
    <x v="1"/>
    <s v="Asia-Pacific"/>
    <d v="2019-05-10T00:00:00"/>
    <d v="2022-12-01T00:00:00"/>
    <s v="ETF and Index Investments Platform"/>
    <s v="H"/>
    <s v="D"/>
    <s v="JPY"/>
    <n v="19420500"/>
    <n v="10032000"/>
    <n v="0"/>
    <n v="0"/>
    <n v="10032000"/>
    <n v="0"/>
    <n v="0"/>
    <n v="0"/>
    <n v="0"/>
    <n v="0"/>
    <n v="29452500"/>
    <s v="JPY"/>
    <n v="22333575"/>
    <n v="56203950"/>
    <s v="1-5 Years"/>
    <n v="178751.89838464724"/>
    <n v="271089.32762667403"/>
    <n v="205564.68314234435"/>
    <n v="517317.40991301951"/>
    <n v="0.15000000000000013"/>
    <n v="2913075"/>
    <n v="92337.429242026788"/>
    <n v="9.2042891987666256E-3"/>
  </r>
  <r>
    <s v="Employee 1123"/>
    <x v="4"/>
    <s v="Tokyo"/>
    <x v="1"/>
    <s v="Asia-Pacific"/>
    <d v="2019-05-10T00:00:00"/>
    <d v="2022-12-01T00:00:00"/>
    <s v="Operating Platform"/>
    <s v="E"/>
    <s v="Q"/>
    <s v="JPY"/>
    <n v="22572000"/>
    <n v="15884275"/>
    <n v="0"/>
    <n v="0"/>
    <n v="15884275"/>
    <n v="0"/>
    <n v="0"/>
    <n v="0"/>
    <n v="0"/>
    <n v="0"/>
    <n v="38456275"/>
    <s v="JPY"/>
    <n v="25732080.000000004"/>
    <n v="69572233.5"/>
    <s v="1-5 Years"/>
    <n v="207759.21579456027"/>
    <n v="353962.67660729901"/>
    <n v="236845.50600579876"/>
    <n v="640362.95733811962"/>
    <n v="0.14000000000000026"/>
    <n v="3160080.0000000037"/>
    <n v="146203.46081273875"/>
    <n v="9.2042891987666256E-3"/>
  </r>
  <r>
    <s v="Employee 1124"/>
    <x v="4"/>
    <s v="San Francisco"/>
    <x v="2"/>
    <s v="Americas"/>
    <d v="2019-05-10T00:00:00"/>
    <d v="2022-12-01T00:00:00"/>
    <s v="ETF and Index Investments Platform"/>
    <s v="V"/>
    <s v="J"/>
    <s v="USD"/>
    <n v="278300"/>
    <n v="314072.00000000006"/>
    <n v="0"/>
    <n v="0"/>
    <n v="314072.00000000006"/>
    <n v="0"/>
    <n v="0"/>
    <n v="0"/>
    <n v="0"/>
    <n v="0"/>
    <n v="592372"/>
    <s v="USD"/>
    <n v="297781"/>
    <n v="931619.04000000015"/>
    <s v="1-5 Years"/>
    <n v="278300"/>
    <n v="592372"/>
    <n v="297781"/>
    <n v="931619.04000000015"/>
    <n v="7.0000000000000007E-2"/>
    <n v="19481"/>
    <n v="314072"/>
    <n v="1"/>
  </r>
  <r>
    <s v="Employee 1125"/>
    <x v="0"/>
    <s v="San Francisco"/>
    <x v="2"/>
    <s v="Americas"/>
    <d v="2019-05-10T00:00:00"/>
    <d v="2022-12-01T00:00:00"/>
    <s v="ETF and Index Investments Platform"/>
    <s v="Y"/>
    <s v="H"/>
    <s v="USD"/>
    <n v="215270.00000000003"/>
    <n v="158400"/>
    <n v="0"/>
    <n v="0"/>
    <n v="158400"/>
    <n v="0"/>
    <n v="0"/>
    <n v="0"/>
    <n v="0"/>
    <n v="0"/>
    <n v="373670"/>
    <s v="USD"/>
    <n v="228186.20000000004"/>
    <n v="624276.40000000014"/>
    <s v="1-5 Years"/>
    <n v="215270.00000000003"/>
    <n v="373670"/>
    <n v="228186.20000000004"/>
    <n v="624276.40000000014"/>
    <n v="6.0000000000000046E-2"/>
    <n v="12916.200000000012"/>
    <n v="158399.99999999997"/>
    <n v="1"/>
  </r>
  <r>
    <s v="Employee 1126"/>
    <x v="4"/>
    <s v="Tokyo"/>
    <x v="1"/>
    <s v="Asia-Pacific"/>
    <d v="2019-05-10T00:00:00"/>
    <d v="2022-12-01T00:00:00"/>
    <s v="Client Businesses Platform"/>
    <s v="O"/>
    <s v="D"/>
    <s v="JPY"/>
    <n v="31625101.200000003"/>
    <n v="71928450"/>
    <n v="0"/>
    <n v="0"/>
    <n v="71928450"/>
    <n v="0"/>
    <n v="0"/>
    <n v="0"/>
    <n v="0"/>
    <n v="54178000"/>
    <n v="157731551.19999999"/>
    <s v="JPY"/>
    <n v="35420113.344000004"/>
    <n v="151400090.68800002"/>
    <s v="1-5 Years"/>
    <n v="291086.57738506148"/>
    <n v="1451806.8130148649"/>
    <n v="326016.96667126886"/>
    <n v="1393530.2194118463"/>
    <n v="0.12000000000000002"/>
    <n v="3795012.1440000013"/>
    <n v="1160720.2356298035"/>
    <n v="9.2042891987666256E-3"/>
  </r>
  <r>
    <s v="Employee 1127"/>
    <x v="4"/>
    <s v="New York"/>
    <x v="2"/>
    <s v="Americas"/>
    <d v="2019-05-10T00:00:00"/>
    <d v="2022-12-01T00:00:00"/>
    <s v="Client Businesses Platform"/>
    <s v="L"/>
    <s v="D"/>
    <s v="USD"/>
    <n v="265650"/>
    <n v="1013650.0000000001"/>
    <n v="0"/>
    <n v="0"/>
    <n v="1013650.0000000001"/>
    <n v="0"/>
    <n v="0"/>
    <n v="0"/>
    <n v="0"/>
    <n v="367500"/>
    <n v="1646800"/>
    <s v="USD"/>
    <n v="273619.5"/>
    <n v="1591298.5000000002"/>
    <s v="1-5 Years"/>
    <n v="265650"/>
    <n v="1646800"/>
    <n v="273619.5"/>
    <n v="1591298.5000000002"/>
    <n v="0.03"/>
    <n v="7969.5"/>
    <n v="1381150"/>
    <n v="1"/>
  </r>
  <r>
    <s v="Employee 1128"/>
    <x v="4"/>
    <s v="London"/>
    <x v="0"/>
    <s v="EMEA"/>
    <d v="2019-05-10T00:00:00"/>
    <d v="2022-12-01T00:00:00"/>
    <s v="Investments Platform"/>
    <s v="M"/>
    <s v="H"/>
    <s v="GBP"/>
    <n v="158928.00000000003"/>
    <n v="270793.59999999998"/>
    <n v="0"/>
    <n v="0"/>
    <n v="270793.59999999998"/>
    <n v="0"/>
    <n v="0"/>
    <n v="0"/>
    <n v="0"/>
    <n v="0"/>
    <n v="429721.59999999998"/>
    <s v="GBP"/>
    <n v="163695.84000000003"/>
    <n v="606309.08799999999"/>
    <s v="1-5 Years"/>
    <n v="211477.5432120215"/>
    <n v="571809.04707250453"/>
    <n v="217821.86950838214"/>
    <n v="806785.18799306173"/>
    <n v="2.9999999999999975E-2"/>
    <n v="4767.8399999999965"/>
    <n v="360331.50386048306"/>
    <n v="1.3306500000756409"/>
  </r>
  <r>
    <s v="Employee 1129"/>
    <x v="0"/>
    <s v="Wilmington"/>
    <x v="2"/>
    <s v="Americas"/>
    <d v="2019-05-10T00:00:00"/>
    <d v="2022-12-01T00:00:00"/>
    <s v="Operating Platform"/>
    <s v="E"/>
    <s v="V"/>
    <s v="USD"/>
    <n v="181500.00000000003"/>
    <n v="86592.000000000015"/>
    <n v="0"/>
    <n v="0"/>
    <n v="86592.000000000015"/>
    <n v="0"/>
    <n v="0"/>
    <n v="0"/>
    <n v="0"/>
    <n v="0"/>
    <n v="268092.00000000006"/>
    <s v="USD"/>
    <n v="206910.00000000006"/>
    <n v="512534.88000000018"/>
    <s v="1-5 Years"/>
    <n v="181500.00000000003"/>
    <n v="268092.00000000006"/>
    <n v="206910.00000000006"/>
    <n v="512534.88000000018"/>
    <n v="0.14000000000000012"/>
    <n v="25410.000000000029"/>
    <n v="86592.000000000029"/>
    <n v="1"/>
  </r>
  <r>
    <s v="Employee 113"/>
    <x v="4"/>
    <s v="New York"/>
    <x v="2"/>
    <s v="Americas"/>
    <d v="2004-03-23T00:00:00"/>
    <d v="2022-12-01T00:00:00"/>
    <s v="Corporate and Risk Platform"/>
    <s v="L"/>
    <s v="Q"/>
    <s v="USD"/>
    <n v="317240.00000000006"/>
    <n v="1110312.5"/>
    <n v="0"/>
    <n v="0"/>
    <n v="1110312.5"/>
    <n v="0"/>
    <n v="0"/>
    <n v="0"/>
    <n v="0"/>
    <n v="464600"/>
    <n v="1892152.5"/>
    <s v="USD"/>
    <n v="364826.00000000006"/>
    <n v="2006511.375"/>
    <s v="&gt;5 Years"/>
    <n v="317240.00000000006"/>
    <n v="1892152.5"/>
    <n v="364826.00000000006"/>
    <n v="2006511.375"/>
    <n v="0.14999999999999997"/>
    <n v="47586"/>
    <n v="1574912.5"/>
    <n v="1"/>
  </r>
  <r>
    <s v="Employee 1130"/>
    <x v="3"/>
    <s v="New York"/>
    <x v="2"/>
    <s v="Americas"/>
    <d v="2019-05-10T00:00:00"/>
    <d v="2022-12-01T00:00:00"/>
    <s v="ETF and Index Investments Platform"/>
    <s v="T"/>
    <s v="J"/>
    <s v="USD"/>
    <n v="183315.00000000003"/>
    <n v="103455.00000000001"/>
    <n v="0"/>
    <n v="0"/>
    <n v="103455.00000000001"/>
    <n v="0"/>
    <n v="0"/>
    <n v="0"/>
    <n v="0"/>
    <n v="0"/>
    <n v="286770.00000000006"/>
    <s v="USD"/>
    <n v="194313.90000000005"/>
    <n v="498290.10000000009"/>
    <s v="1-5 Years"/>
    <n v="183315.00000000003"/>
    <n v="286770.00000000006"/>
    <n v="194313.90000000005"/>
    <n v="498290.10000000009"/>
    <n v="6.0000000000000116E-2"/>
    <n v="10998.900000000023"/>
    <n v="103455.00000000003"/>
    <n v="1"/>
  </r>
  <r>
    <s v="Employee 1131"/>
    <x v="0"/>
    <s v="San Francisco"/>
    <x v="2"/>
    <s v="Americas"/>
    <d v="2019-05-10T00:00:00"/>
    <d v="2022-12-01T00:00:00"/>
    <s v="Investments Platform"/>
    <s v="Z"/>
    <s v="U"/>
    <s v="USD"/>
    <n v="201960.00000000003"/>
    <n v="316800"/>
    <n v="0"/>
    <n v="0"/>
    <n v="316800"/>
    <n v="0"/>
    <n v="0"/>
    <n v="0"/>
    <n v="0"/>
    <n v="0"/>
    <n v="518760"/>
    <s v="USD"/>
    <n v="210038.40000000002"/>
    <n v="749548.8"/>
    <s v="1-5 Years"/>
    <n v="201960.00000000003"/>
    <n v="518760"/>
    <n v="210038.40000000002"/>
    <n v="749548.8"/>
    <n v="3.9999999999999966E-2"/>
    <n v="8078.3999999999942"/>
    <n v="316800"/>
    <n v="1"/>
  </r>
  <r>
    <s v="Employee 1132"/>
    <x v="3"/>
    <s v="San Francisco"/>
    <x v="2"/>
    <s v="Americas"/>
    <d v="2019-05-10T00:00:00"/>
    <d v="2022-12-01T00:00:00"/>
    <s v="Operating Platform"/>
    <s v="R"/>
    <s v="R"/>
    <s v="USD"/>
    <n v="188320"/>
    <n v="55440.000000000007"/>
    <n v="0"/>
    <n v="0"/>
    <n v="55440.000000000007"/>
    <n v="0"/>
    <n v="0"/>
    <n v="0"/>
    <n v="0"/>
    <n v="0"/>
    <n v="243760"/>
    <s v="USD"/>
    <n v="201502.40000000002"/>
    <n v="462325.60000000003"/>
    <s v="1-5 Years"/>
    <n v="188320"/>
    <n v="243760"/>
    <n v="201502.40000000002"/>
    <n v="462325.60000000003"/>
    <n v="7.0000000000000118E-2"/>
    <n v="13182.400000000023"/>
    <n v="55440"/>
    <n v="1"/>
  </r>
  <r>
    <s v="Employee 1133"/>
    <x v="4"/>
    <s v="San Francisco"/>
    <x v="2"/>
    <s v="Americas"/>
    <d v="2019-05-10T00:00:00"/>
    <d v="2022-12-01T00:00:00"/>
    <s v="Investments Platform"/>
    <s v="G"/>
    <s v="S"/>
    <s v="USD"/>
    <n v="251680.00000000003"/>
    <n v="0"/>
    <n v="1944000.0000000002"/>
    <n v="0"/>
    <n v="1944000.0000000002"/>
    <n v="0"/>
    <n v="0"/>
    <n v="0"/>
    <n v="0"/>
    <n v="220000.00000000003"/>
    <n v="2415680.0000000005"/>
    <s v="USD"/>
    <n v="289432"/>
    <n v="578864"/>
    <s v="1-5 Years"/>
    <n v="251680.00000000003"/>
    <n v="2415680.0000000005"/>
    <n v="289432"/>
    <n v="578864"/>
    <n v="0.14999999999999986"/>
    <n v="37751.999999999971"/>
    <n v="2164000.0000000005"/>
    <n v="1"/>
  </r>
  <r>
    <s v="Employee 1134"/>
    <x v="4"/>
    <s v="Dublin"/>
    <x v="7"/>
    <s v="EMEA"/>
    <d v="2019-05-10T00:00:00"/>
    <d v="2022-12-01T00:00:00"/>
    <s v="Operating Platform"/>
    <s v="K"/>
    <s v="H"/>
    <s v="EUR"/>
    <n v="274725.00000000006"/>
    <n v="240240"/>
    <n v="0"/>
    <n v="0"/>
    <n v="240240"/>
    <n v="0"/>
    <n v="0"/>
    <n v="0"/>
    <n v="0"/>
    <n v="0"/>
    <n v="514965.00000000006"/>
    <s v="EUR"/>
    <n v="307692.00000000012"/>
    <n v="884452.80000000028"/>
    <s v="1-5 Years"/>
    <n v="320686.49249180651"/>
    <n v="601118.6444846415"/>
    <n v="359168.87159082334"/>
    <n v="1032421.7534136219"/>
    <n v="0.12000000000000016"/>
    <n v="32967.000000000058"/>
    <n v="280432.15199283499"/>
    <n v="1.1672999999701754"/>
  </r>
  <r>
    <s v="Employee 1135"/>
    <x v="4"/>
    <s v="London"/>
    <x v="0"/>
    <s v="EMEA"/>
    <d v="2019-05-10T00:00:00"/>
    <d v="2022-12-01T00:00:00"/>
    <s v="Investments Platform"/>
    <s v="S"/>
    <s v="P"/>
    <s v="GBP"/>
    <n v="193600.00000000003"/>
    <n v="464618.00000000006"/>
    <n v="0"/>
    <n v="0"/>
    <n v="464618.00000000006"/>
    <n v="0"/>
    <n v="0"/>
    <n v="0"/>
    <n v="0"/>
    <n v="77700"/>
    <n v="735918.00000000012"/>
    <s v="GBP"/>
    <n v="218768"/>
    <n v="962554.34"/>
    <s v="1-5 Years"/>
    <n v="257613.84001464411"/>
    <n v="979249.28675566567"/>
    <n v="291103.63921654783"/>
    <n v="1280822.9325938085"/>
    <n v="0.12999999999999995"/>
    <n v="25167.999999999971"/>
    <n v="721635.44674102159"/>
    <n v="1.3306500000756409"/>
  </r>
  <r>
    <s v="Employee 1136"/>
    <x v="1"/>
    <s v="Munich"/>
    <x v="6"/>
    <s v="EMEA"/>
    <d v="2019-05-10T00:00:00"/>
    <d v="2022-12-01T00:00:00"/>
    <s v="ETF and Index Investments Platform"/>
    <s v="K"/>
    <s v="K"/>
    <s v="EUR"/>
    <n v="72215"/>
    <n v="19057.5"/>
    <n v="0"/>
    <n v="0"/>
    <n v="19057.5"/>
    <n v="0"/>
    <n v="0"/>
    <n v="0"/>
    <n v="0"/>
    <n v="0"/>
    <n v="91272.5"/>
    <s v="EUR"/>
    <n v="82325.100000000006"/>
    <n v="186375.75"/>
    <s v="1-5 Years"/>
    <n v="84296.569497846212"/>
    <n v="106542.38924727784"/>
    <n v="96098.089227544697"/>
    <n v="217556.41296944142"/>
    <n v="0.14000000000000018"/>
    <n v="10110.100000000006"/>
    <n v="22245.819749431626"/>
    <n v="1.1672999999701754"/>
  </r>
  <r>
    <s v="Employee 1137"/>
    <x v="3"/>
    <s v="San Francisco"/>
    <x v="2"/>
    <s v="Americas"/>
    <d v="2019-05-10T00:00:00"/>
    <d v="2022-12-01T00:00:00"/>
    <s v="Client Businesses Platform"/>
    <s v="J"/>
    <s v="P"/>
    <s v="USD"/>
    <n v="198879.99999999997"/>
    <n v="33088"/>
    <n v="0"/>
    <n v="0"/>
    <n v="33088"/>
    <n v="0"/>
    <n v="0"/>
    <n v="0"/>
    <n v="0"/>
    <n v="0"/>
    <n v="231967.99999999997"/>
    <s v="USD"/>
    <n v="200868.79999999996"/>
    <n v="435156.47999999992"/>
    <s v="1-5 Years"/>
    <n v="198879.99999999997"/>
    <n v="231967.99999999997"/>
    <n v="200868.79999999996"/>
    <n v="435156.47999999992"/>
    <n v="9.999999999999943E-3"/>
    <n v="1988.7999999999884"/>
    <n v="33088"/>
    <n v="1"/>
  </r>
  <r>
    <s v="Employee 1138"/>
    <x v="3"/>
    <s v="London"/>
    <x v="0"/>
    <s v="EMEA"/>
    <d v="2019-05-10T00:00:00"/>
    <d v="2022-12-01T00:00:00"/>
    <s v="Operating Platform"/>
    <s v="A"/>
    <s v="B"/>
    <s v="GBP"/>
    <n v="112395.25000000001"/>
    <n v="20889.000000000004"/>
    <n v="0"/>
    <n v="0"/>
    <n v="20889.000000000004"/>
    <n v="0"/>
    <n v="0"/>
    <n v="0"/>
    <n v="0"/>
    <n v="0"/>
    <n v="133284.25000000003"/>
    <s v="GBP"/>
    <n v="124758.72750000002"/>
    <n v="272704.24500000005"/>
    <s v="1-5 Years"/>
    <n v="149558.73942100169"/>
    <n v="177354.6872725818"/>
    <n v="166010.20075731189"/>
    <n v="362873.90362987766"/>
    <n v="0.11000000000000007"/>
    <n v="12363.477500000008"/>
    <n v="27795.947851580102"/>
    <n v="1.3306500000756409"/>
  </r>
  <r>
    <s v="Employee 1139"/>
    <x v="1"/>
    <s v="London"/>
    <x v="0"/>
    <s v="EMEA"/>
    <d v="2019-05-10T00:00:00"/>
    <d v="2022-12-01T00:00:00"/>
    <s v="Investments Platform"/>
    <s v="U"/>
    <s v="D"/>
    <s v="GBP"/>
    <n v="74624"/>
    <n v="29040"/>
    <n v="0"/>
    <n v="0"/>
    <n v="29040"/>
    <n v="0"/>
    <n v="0"/>
    <n v="0"/>
    <n v="0"/>
    <n v="0"/>
    <n v="103664"/>
    <s v="GBP"/>
    <n v="82086.400000000009"/>
    <n v="196116.80000000002"/>
    <s v="1-5 Years"/>
    <n v="99298.425605644632"/>
    <n v="137940.50160784123"/>
    <n v="109228.26816620911"/>
    <n v="260962.81993483449"/>
    <n v="0.1000000000000001"/>
    <n v="7462.4000000000087"/>
    <n v="38642.076002196598"/>
    <n v="1.3306500000756409"/>
  </r>
  <r>
    <s v="Employee 114"/>
    <x v="0"/>
    <s v="New York"/>
    <x v="2"/>
    <s v="Americas"/>
    <d v="2006-11-06T00:00:00"/>
    <d v="2022-12-01T00:00:00"/>
    <s v="Client Businesses Platform"/>
    <s v="G"/>
    <s v="G"/>
    <s v="USD"/>
    <n v="212454.00000000006"/>
    <n v="145200"/>
    <n v="0"/>
    <n v="0"/>
    <n v="145200"/>
    <n v="0"/>
    <n v="0"/>
    <n v="0"/>
    <n v="0"/>
    <n v="0"/>
    <n v="357654.00000000006"/>
    <s v="USD"/>
    <n v="242197.56000000008"/>
    <n v="649923.12000000023"/>
    <s v="&gt;5 Years"/>
    <n v="212454.00000000006"/>
    <n v="357654.00000000006"/>
    <n v="242197.56000000008"/>
    <n v="649923.12000000023"/>
    <n v="0.1400000000000001"/>
    <n v="29743.560000000027"/>
    <n v="145200"/>
    <n v="1"/>
  </r>
  <r>
    <s v="Employee 1140"/>
    <x v="0"/>
    <s v="New York"/>
    <x v="2"/>
    <s v="Americas"/>
    <d v="2019-05-10T00:00:00"/>
    <d v="2022-12-01T00:00:00"/>
    <s v="Regional Platform"/>
    <s v="R"/>
    <s v="N"/>
    <s v="USD"/>
    <n v="205700.00000000006"/>
    <n v="145530"/>
    <n v="0"/>
    <n v="0"/>
    <n v="145530"/>
    <n v="0"/>
    <n v="0"/>
    <n v="0"/>
    <n v="0"/>
    <n v="0"/>
    <n v="351230.00000000006"/>
    <s v="USD"/>
    <n v="209814.00000000006"/>
    <n v="568068.60000000009"/>
    <s v="1-5 Years"/>
    <n v="205700.00000000006"/>
    <n v="351230.00000000006"/>
    <n v="209814.00000000006"/>
    <n v="568068.60000000009"/>
    <n v="1.9999999999999993E-2"/>
    <n v="4114"/>
    <n v="145530"/>
    <n v="1"/>
  </r>
  <r>
    <s v="Employee 1141"/>
    <x v="0"/>
    <s v="Edinburgh"/>
    <x v="0"/>
    <s v="EMEA"/>
    <d v="2019-05-10T00:00:00"/>
    <d v="2022-12-01T00:00:00"/>
    <s v="Investments Platform"/>
    <s v="U"/>
    <s v="F"/>
    <s v="GBP"/>
    <n v="145200"/>
    <n v="266475"/>
    <n v="0"/>
    <n v="0"/>
    <n v="266475"/>
    <n v="0"/>
    <n v="0"/>
    <n v="0"/>
    <n v="0"/>
    <n v="0"/>
    <n v="411675"/>
    <s v="GBP"/>
    <n v="162624.00000000003"/>
    <n v="623700.00000000012"/>
    <s v="1-5 Years"/>
    <n v="193210.38001098306"/>
    <n v="547795.33878113946"/>
    <n v="216395.62561230108"/>
    <n v="829926.40504717745"/>
    <n v="0.12000000000000027"/>
    <n v="17424.000000000029"/>
    <n v="354584.95877015637"/>
    <n v="1.3306500000756409"/>
  </r>
  <r>
    <s v="Employee 1142"/>
    <x v="0"/>
    <s v="New York"/>
    <x v="2"/>
    <s v="Americas"/>
    <d v="2019-05-10T00:00:00"/>
    <d v="2022-12-01T00:00:00"/>
    <s v="Regional Platform"/>
    <s v="J"/>
    <s v="F"/>
    <s v="USD"/>
    <n v="202125.00000000003"/>
    <n v="335830.00000000006"/>
    <n v="0"/>
    <n v="57499.999999999993"/>
    <n v="393330.00000000006"/>
    <n v="368037.61"/>
    <n v="0"/>
    <n v="0"/>
    <n v="368037.61"/>
    <n v="0"/>
    <n v="963492.6100000001"/>
    <s v="USD"/>
    <n v="214252.50000000003"/>
    <n v="1059687.3"/>
    <s v="1-5 Years"/>
    <n v="202125.00000000003"/>
    <n v="963492.6100000001"/>
    <n v="214252.50000000003"/>
    <n v="1059687.3"/>
    <n v="5.9999999999999991E-2"/>
    <n v="12127.5"/>
    <n v="761367.6100000001"/>
    <n v="1"/>
  </r>
  <r>
    <s v="Employee 1143"/>
    <x v="4"/>
    <s v="San Francisco"/>
    <x v="2"/>
    <s v="Americas"/>
    <d v="2019-05-10T00:00:00"/>
    <d v="2022-12-01T00:00:00"/>
    <s v="Investments Platform"/>
    <s v="I"/>
    <s v="A"/>
    <s v="USD"/>
    <n v="222200.00000000003"/>
    <n v="363000.00000000006"/>
    <n v="0"/>
    <n v="0"/>
    <n v="363000.00000000006"/>
    <n v="0"/>
    <n v="0"/>
    <n v="0"/>
    <n v="0"/>
    <n v="0"/>
    <n v="585200.00000000012"/>
    <s v="USD"/>
    <n v="235532.00000000003"/>
    <n v="855844.00000000012"/>
    <s v="1-5 Years"/>
    <n v="222200.00000000003"/>
    <n v="585200.00000000012"/>
    <n v="235532.00000000003"/>
    <n v="855844.00000000012"/>
    <n v="5.9999999999999991E-2"/>
    <n v="13332"/>
    <n v="363000.00000000012"/>
    <n v="1"/>
  </r>
  <r>
    <s v="Employee 1144"/>
    <x v="4"/>
    <s v="San Francisco"/>
    <x v="2"/>
    <s v="Americas"/>
    <d v="2019-05-10T00:00:00"/>
    <d v="2022-12-01T00:00:00"/>
    <s v="ETF and Index Investments Platform"/>
    <s v="F"/>
    <s v="E"/>
    <s v="USD"/>
    <n v="280500"/>
    <n v="1172325"/>
    <n v="0"/>
    <n v="0"/>
    <n v="1172325"/>
    <n v="0"/>
    <n v="0"/>
    <n v="0"/>
    <n v="0"/>
    <n v="577500"/>
    <n v="2030325"/>
    <s v="USD"/>
    <n v="294525"/>
    <n v="1819991.25"/>
    <s v="1-5 Years"/>
    <n v="280500"/>
    <n v="2030325"/>
    <n v="294525"/>
    <n v="1819991.25"/>
    <n v="0.05"/>
    <n v="14025"/>
    <n v="1749825"/>
    <n v="1"/>
  </r>
  <r>
    <s v="Employee 1145"/>
    <x v="0"/>
    <s v="New York"/>
    <x v="2"/>
    <s v="Americas"/>
    <d v="2019-05-10T00:00:00"/>
    <d v="2022-12-01T00:00:00"/>
    <s v="Operating Platform"/>
    <s v="K"/>
    <s v="Z"/>
    <s v="USD"/>
    <n v="212795.00000000003"/>
    <n v="77924"/>
    <n v="0"/>
    <n v="0"/>
    <n v="77924"/>
    <n v="0"/>
    <n v="0"/>
    <n v="0"/>
    <n v="0"/>
    <n v="0"/>
    <n v="290719"/>
    <s v="USD"/>
    <n v="240458.35"/>
    <n v="568970.81999999995"/>
    <s v="1-5 Years"/>
    <n v="212795.00000000003"/>
    <n v="290719"/>
    <n v="240458.35"/>
    <n v="568970.81999999995"/>
    <n v="0.12999999999999987"/>
    <n v="27663.349999999977"/>
    <n v="77923.999999999971"/>
    <n v="1"/>
  </r>
  <r>
    <s v="Employee 1146"/>
    <x v="0"/>
    <s v="London"/>
    <x v="0"/>
    <s v="EMEA"/>
    <d v="2019-05-10T00:00:00"/>
    <d v="2022-12-01T00:00:00"/>
    <s v="ETF and Index Investments Platform"/>
    <s v="V"/>
    <s v="K"/>
    <s v="GBP"/>
    <n v="143616"/>
    <n v="198198.00000000003"/>
    <n v="0"/>
    <n v="0"/>
    <n v="198198.00000000003"/>
    <n v="0"/>
    <n v="0"/>
    <n v="0"/>
    <n v="0"/>
    <n v="0"/>
    <n v="341814"/>
    <s v="GBP"/>
    <n v="165158.39999999999"/>
    <n v="558244.5"/>
    <s v="1-5 Years"/>
    <n v="191102.63041086326"/>
    <n v="454834.79912585515"/>
    <n v="219768.02497249274"/>
    <n v="742828.04396722617"/>
    <n v="0.14999999999999997"/>
    <n v="21542.399999999994"/>
    <n v="263732.16871499189"/>
    <n v="1.3306500000756409"/>
  </r>
  <r>
    <s v="Employee 1147"/>
    <x v="3"/>
    <s v="London"/>
    <x v="0"/>
    <s v="EMEA"/>
    <d v="2019-05-10T00:00:00"/>
    <d v="2022-12-01T00:00:00"/>
    <s v="Regional Platform"/>
    <s v="L"/>
    <s v="S"/>
    <s v="GBP"/>
    <n v="97435.8"/>
    <n v="14391.300000000001"/>
    <n v="0"/>
    <n v="0"/>
    <n v="14391.300000000001"/>
    <n v="0"/>
    <n v="0"/>
    <n v="0"/>
    <n v="0"/>
    <n v="0"/>
    <n v="111827.1"/>
    <s v="GBP"/>
    <n v="101333.232"/>
    <n v="217633.41600000003"/>
    <s v="1-5 Years"/>
    <n v="129652.94727737014"/>
    <n v="148802.73062345872"/>
    <n v="134839.06516846493"/>
    <n v="289593.90501686203"/>
    <n v="3.9999999999999904E-2"/>
    <n v="3897.4320000000007"/>
    <n v="19149.783346088574"/>
    <n v="1.3306500000756409"/>
  </r>
  <r>
    <s v="Employee 1148"/>
    <x v="3"/>
    <s v="London"/>
    <x v="0"/>
    <s v="EMEA"/>
    <d v="2019-05-10T00:00:00"/>
    <d v="2022-12-01T00:00:00"/>
    <s v="Operating Platform"/>
    <s v="I"/>
    <s v="L"/>
    <s v="GBP"/>
    <n v="76898.58"/>
    <n v="11809.600000000002"/>
    <n v="0"/>
    <n v="0"/>
    <n v="11809.600000000002"/>
    <n v="0"/>
    <n v="0"/>
    <n v="0"/>
    <n v="0"/>
    <n v="0"/>
    <n v="88708.180000000008"/>
    <s v="GBP"/>
    <n v="81512.4948"/>
    <n v="175543.16560000001"/>
    <s v="1-5 Years"/>
    <n v="102325.09548281669"/>
    <n v="118039.53972370998"/>
    <n v="108464.60121178569"/>
    <n v="233586.51331891827"/>
    <n v="0.06"/>
    <n v="4613.9147999999986"/>
    <n v="15714.444240893296"/>
    <n v="1.3306500000756409"/>
  </r>
  <r>
    <s v="Employee 1149"/>
    <x v="4"/>
    <s v="San Francisco"/>
    <x v="2"/>
    <s v="Americas"/>
    <d v="2019-05-10T00:00:00"/>
    <d v="2022-12-01T00:00:00"/>
    <s v="Investments Platform"/>
    <s v="N"/>
    <s v="W"/>
    <s v="USD"/>
    <n v="244860.00000000003"/>
    <n v="463815.00000000006"/>
    <n v="0"/>
    <n v="0"/>
    <n v="463815.00000000006"/>
    <n v="0"/>
    <n v="0"/>
    <n v="0"/>
    <n v="0"/>
    <n v="0"/>
    <n v="708675.00000000012"/>
    <s v="USD"/>
    <n v="254654.40000000005"/>
    <n v="991676.40000000014"/>
    <s v="1-5 Years"/>
    <n v="244860.00000000003"/>
    <n v="708675.00000000012"/>
    <n v="254654.40000000005"/>
    <n v="991676.40000000014"/>
    <n v="4.0000000000000091E-2"/>
    <n v="9794.4000000000233"/>
    <n v="463815.00000000012"/>
    <n v="1"/>
  </r>
  <r>
    <s v="Employee 115"/>
    <x v="0"/>
    <s v="Boston"/>
    <x v="2"/>
    <s v="Americas"/>
    <d v="2006-11-13T00:00:00"/>
    <d v="2022-12-01T00:00:00"/>
    <s v="Investments Platform"/>
    <s v="L"/>
    <s v="P"/>
    <s v="USD"/>
    <n v="197120.00000000003"/>
    <n v="106480.00000000001"/>
    <n v="15150"/>
    <n v="0"/>
    <n v="121630.00000000001"/>
    <n v="0"/>
    <n v="0"/>
    <n v="0"/>
    <n v="0"/>
    <n v="0"/>
    <n v="318750.00000000006"/>
    <s v="USD"/>
    <n v="208947.20000000004"/>
    <n v="530763.20000000007"/>
    <s v="&gt;5 Years"/>
    <n v="197120.00000000003"/>
    <n v="318750.00000000006"/>
    <n v="208947.20000000004"/>
    <n v="530763.20000000007"/>
    <n v="6.0000000000000053E-2"/>
    <n v="11827.200000000012"/>
    <n v="121630.00000000003"/>
    <n v="1"/>
  </r>
  <r>
    <s v="Employee 1150"/>
    <x v="0"/>
    <s v="San Francisco"/>
    <x v="2"/>
    <s v="Americas"/>
    <d v="2019-05-10T00:00:00"/>
    <d v="2022-12-01T00:00:00"/>
    <s v="ETF and Index Investments Platform"/>
    <s v="I"/>
    <s v="P"/>
    <s v="USD"/>
    <n v="203280.00000000006"/>
    <n v="387585.00000000006"/>
    <n v="0"/>
    <n v="0"/>
    <n v="387585.00000000006"/>
    <n v="0"/>
    <n v="0"/>
    <n v="0"/>
    <n v="0"/>
    <n v="0"/>
    <n v="590865.00000000012"/>
    <s v="USD"/>
    <n v="229706.40000000005"/>
    <n v="897383.85000000009"/>
    <s v="1-5 Years"/>
    <n v="203280.00000000006"/>
    <n v="590865.00000000012"/>
    <n v="229706.40000000005"/>
    <n v="897383.85000000009"/>
    <n v="0.12999999999999992"/>
    <n v="26426.399999999994"/>
    <n v="387585.00000000006"/>
    <n v="1"/>
  </r>
  <r>
    <s v="Employee 1151"/>
    <x v="5"/>
    <s v="Hong Kong"/>
    <x v="3"/>
    <s v="Asia-Pacific"/>
    <d v="2019-05-10T00:00:00"/>
    <d v="2022-12-01T00:00:00"/>
    <s v="Corporate and Risk Platform"/>
    <s v="F"/>
    <s v="Q"/>
    <s v="HKD"/>
    <n v="699930"/>
    <n v="256987.5"/>
    <n v="0"/>
    <n v="0"/>
    <n v="256987.5"/>
    <n v="0"/>
    <n v="0"/>
    <n v="0"/>
    <n v="0"/>
    <n v="0"/>
    <n v="956917.5"/>
    <s v="HKD"/>
    <n v="783921.60000000009"/>
    <n v="1855669.2000000002"/>
    <s v="1-5 Years"/>
    <n v="89229.55323393867"/>
    <n v="121991.22913253827"/>
    <n v="99937.09962201133"/>
    <n v="236567.27625045422"/>
    <n v="0.12000000000000022"/>
    <n v="83991.600000000093"/>
    <n v="32761.675898599598"/>
    <n v="0.12748353868806692"/>
  </r>
  <r>
    <s v="Employee 1152"/>
    <x v="0"/>
    <s v="San Francisco"/>
    <x v="2"/>
    <s v="Americas"/>
    <d v="2019-05-10T00:00:00"/>
    <d v="2022-12-01T00:00:00"/>
    <s v="Operating Platform"/>
    <s v="L"/>
    <s v="F"/>
    <s v="USD"/>
    <n v="175615"/>
    <n v="112860.00000000001"/>
    <n v="0"/>
    <n v="0"/>
    <n v="112860.00000000001"/>
    <n v="0"/>
    <n v="0"/>
    <n v="0"/>
    <n v="0"/>
    <n v="0"/>
    <n v="288475"/>
    <s v="USD"/>
    <n v="177371.15"/>
    <n v="468730.9"/>
    <s v="1-5 Years"/>
    <n v="175615"/>
    <n v="288475"/>
    <n v="177371.15"/>
    <n v="468730.9"/>
    <n v="9.9999999999999672E-3"/>
    <n v="1756.1499999999942"/>
    <n v="112860"/>
    <n v="1"/>
  </r>
  <r>
    <s v="Employee 1153"/>
    <x v="4"/>
    <s v="San Francisco"/>
    <x v="2"/>
    <s v="Americas"/>
    <d v="2019-05-10T00:00:00"/>
    <d v="2022-12-01T00:00:00"/>
    <s v="ETF and Index Investments Platform"/>
    <s v="O"/>
    <s v="T"/>
    <s v="USD"/>
    <n v="256520.00000000006"/>
    <n v="380380.00000000006"/>
    <n v="0"/>
    <n v="0"/>
    <n v="380380.00000000006"/>
    <n v="0"/>
    <n v="0"/>
    <n v="0"/>
    <n v="0"/>
    <n v="101000"/>
    <n v="737900.00000000012"/>
    <s v="USD"/>
    <n v="279606.8000000001"/>
    <n v="973827.80000000028"/>
    <s v="1-5 Years"/>
    <n v="256520.00000000006"/>
    <n v="737900.00000000012"/>
    <n v="279606.8000000001"/>
    <n v="973827.80000000028"/>
    <n v="9.0000000000000163E-2"/>
    <n v="23086.800000000047"/>
    <n v="481380.00000000006"/>
    <n v="1"/>
  </r>
  <r>
    <s v="Employee 1154"/>
    <x v="0"/>
    <s v="San Francisco"/>
    <x v="2"/>
    <s v="Americas"/>
    <d v="2019-05-10T00:00:00"/>
    <d v="2022-12-01T00:00:00"/>
    <s v="Client Businesses Platform"/>
    <s v="H"/>
    <s v="Y"/>
    <s v="USD"/>
    <n v="168300"/>
    <n v="50985.000000000007"/>
    <n v="0"/>
    <n v="0"/>
    <n v="50985.000000000007"/>
    <n v="0"/>
    <n v="0"/>
    <n v="0"/>
    <n v="0"/>
    <n v="0"/>
    <n v="219285"/>
    <s v="USD"/>
    <n v="171666"/>
    <n v="395336.7"/>
    <s v="1-5 Years"/>
    <n v="168300"/>
    <n v="219285"/>
    <n v="171666"/>
    <n v="395336.7"/>
    <n v="0.02"/>
    <n v="3366"/>
    <n v="50985"/>
    <n v="1"/>
  </r>
  <r>
    <s v="Employee 1155"/>
    <x v="3"/>
    <s v="San Francisco"/>
    <x v="2"/>
    <s v="Americas"/>
    <d v="2019-05-10T00:00:00"/>
    <d v="2022-12-01T00:00:00"/>
    <s v="Client Businesses Platform"/>
    <s v="F"/>
    <s v="M"/>
    <s v="USD"/>
    <n v="181726.59999999998"/>
    <n v="14850"/>
    <n v="0"/>
    <n v="0"/>
    <n v="14850"/>
    <n v="0"/>
    <n v="0"/>
    <n v="0"/>
    <n v="0"/>
    <n v="0"/>
    <n v="196576.59999999998"/>
    <s v="USD"/>
    <n v="205351.05799999996"/>
    <n v="427482.61599999992"/>
    <s v="1-5 Years"/>
    <n v="181726.59999999998"/>
    <n v="196576.59999999998"/>
    <n v="205351.05799999996"/>
    <n v="427482.61599999992"/>
    <n v="0.12999999999999992"/>
    <n v="23624.457999999984"/>
    <n v="14850"/>
    <n v="1"/>
  </r>
  <r>
    <s v="Employee 1156"/>
    <x v="0"/>
    <s v="Edinburgh"/>
    <x v="0"/>
    <s v="EMEA"/>
    <d v="2019-05-10T00:00:00"/>
    <d v="2022-12-01T00:00:00"/>
    <s v="Operating Platform"/>
    <s v="W"/>
    <s v="T"/>
    <s v="GBP"/>
    <n v="143880"/>
    <n v="68530"/>
    <n v="0"/>
    <n v="0"/>
    <n v="68530"/>
    <n v="0"/>
    <n v="0"/>
    <n v="0"/>
    <n v="0"/>
    <n v="0"/>
    <n v="212410"/>
    <s v="GBP"/>
    <n v="164023.20000000001"/>
    <n v="406170.60000000003"/>
    <s v="1-5 Years"/>
    <n v="191453.92201088322"/>
    <n v="282643.36651606689"/>
    <n v="218257.47109240689"/>
    <n v="540470.90892072313"/>
    <n v="0.1400000000000001"/>
    <n v="20143.200000000012"/>
    <n v="91189.444505183666"/>
    <n v="1.3306500000756409"/>
  </r>
  <r>
    <s v="Employee 1157"/>
    <x v="4"/>
    <s v="London"/>
    <x v="0"/>
    <s v="EMEA"/>
    <d v="2019-05-10T00:00:00"/>
    <d v="2022-12-01T00:00:00"/>
    <s v="Investments Platform"/>
    <s v="N"/>
    <s v="R"/>
    <s v="GBP"/>
    <n v="178200"/>
    <n v="417690.9"/>
    <n v="400077.60000000003"/>
    <n v="0"/>
    <n v="817768.5"/>
    <n v="0"/>
    <n v="0"/>
    <n v="0"/>
    <n v="0"/>
    <n v="0"/>
    <n v="995968.5"/>
    <s v="GBP"/>
    <n v="185328"/>
    <n v="805054.53599999996"/>
    <s v="1-5 Years"/>
    <n v="237121.83001347922"/>
    <n v="1325285.4846003361"/>
    <n v="246606.70321401837"/>
    <n v="1071245.8183892951"/>
    <n v="3.9999999999999925E-2"/>
    <n v="7128"/>
    <n v="1088163.6545868567"/>
    <n v="1.3306500000756409"/>
  </r>
  <r>
    <s v="Employee 1158"/>
    <x v="7"/>
    <s v="London"/>
    <x v="0"/>
    <s v="EMEA"/>
    <d v="2019-05-10T00:00:00"/>
    <d v="2022-12-01T00:00:00"/>
    <s v="Investments Platform"/>
    <s v="F"/>
    <s v="R"/>
    <s v="GBP"/>
    <n v="20143.2"/>
    <n v="3916"/>
    <n v="0"/>
    <n v="0"/>
    <n v="3916"/>
    <n v="0"/>
    <n v="0"/>
    <n v="0"/>
    <n v="0"/>
    <n v="0"/>
    <n v="24059.200000000001"/>
    <s v="GBP"/>
    <n v="20948.928"/>
    <n v="45970.495999999999"/>
    <s v="1-5 Years"/>
    <n v="26803.549081523652"/>
    <n v="32014.374481819861"/>
    <n v="27875.691044784595"/>
    <n v="61170.640505877251"/>
    <n v="3.999999999999989E-2"/>
    <n v="805.72799999999916"/>
    <n v="5210.8254002962094"/>
    <n v="1.3306500000756409"/>
  </r>
  <r>
    <s v="Employee 1159"/>
    <x v="4"/>
    <s v="San Francisco"/>
    <x v="2"/>
    <s v="Americas"/>
    <d v="2019-05-10T00:00:00"/>
    <d v="2022-12-01T00:00:00"/>
    <s v="Investments Platform"/>
    <s v="U"/>
    <s v="I"/>
    <s v="USD"/>
    <n v="271040.00000000006"/>
    <n v="163625.00000000003"/>
    <n v="0"/>
    <n v="0"/>
    <n v="163625.00000000003"/>
    <n v="0"/>
    <n v="0"/>
    <n v="0"/>
    <n v="0"/>
    <n v="0"/>
    <n v="434665.00000000012"/>
    <s v="USD"/>
    <n v="308985.60000000009"/>
    <n v="804503.70000000019"/>
    <s v="1-5 Years"/>
    <n v="271040.00000000006"/>
    <n v="434665.00000000012"/>
    <n v="308985.60000000009"/>
    <n v="804503.70000000019"/>
    <n v="0.1400000000000001"/>
    <n v="37945.600000000035"/>
    <n v="163625.00000000006"/>
    <n v="1"/>
  </r>
  <r>
    <s v="Employee 116"/>
    <x v="4"/>
    <s v="San Francisco"/>
    <x v="2"/>
    <s v="Americas"/>
    <d v="2006-11-15T00:00:00"/>
    <d v="2022-12-01T00:00:00"/>
    <s v="Client Businesses Platform"/>
    <s v="A"/>
    <s v="R"/>
    <s v="USD"/>
    <n v="166320.00000000003"/>
    <n v="365750.00000000006"/>
    <n v="0"/>
    <n v="0"/>
    <n v="365750.00000000006"/>
    <n v="0"/>
    <n v="0"/>
    <n v="0"/>
    <n v="0"/>
    <n v="0"/>
    <n v="532070.00000000012"/>
    <s v="USD"/>
    <n v="177962.40000000005"/>
    <n v="747277.30000000016"/>
    <s v="&gt;5 Years"/>
    <n v="166320.00000000003"/>
    <n v="532070.00000000012"/>
    <n v="177962.40000000005"/>
    <n v="747277.30000000016"/>
    <n v="7.0000000000000132E-2"/>
    <n v="11642.400000000023"/>
    <n v="365750.00000000012"/>
    <n v="1"/>
  </r>
  <r>
    <s v="Employee 1160"/>
    <x v="1"/>
    <s v="London"/>
    <x v="0"/>
    <s v="EMEA"/>
    <d v="2019-05-10T00:00:00"/>
    <d v="2022-12-01T00:00:00"/>
    <s v="Investments Platform"/>
    <s v="R"/>
    <s v="Y"/>
    <s v="GBP"/>
    <n v="73920"/>
    <n v="22585.200000000004"/>
    <n v="0"/>
    <n v="0"/>
    <n v="22585.200000000004"/>
    <n v="0"/>
    <n v="0"/>
    <n v="0"/>
    <n v="0"/>
    <n v="0"/>
    <n v="96505.200000000012"/>
    <s v="GBP"/>
    <n v="75398.399999999994"/>
    <n v="173833.704"/>
    <s v="1-5 Years"/>
    <n v="98361.648005591385"/>
    <n v="128414.64438729976"/>
    <n v="100328.8809657032"/>
    <n v="231311.81824074895"/>
    <n v="1.9999999999999827E-2"/>
    <n v="1478.3999999999942"/>
    <n v="30052.996381708377"/>
    <n v="1.3306500000756409"/>
  </r>
  <r>
    <s v="Employee 1161"/>
    <x v="0"/>
    <s v="Tokyo"/>
    <x v="1"/>
    <s v="Asia-Pacific"/>
    <d v="2019-05-10T00:00:00"/>
    <d v="2022-12-01T00:00:00"/>
    <s v="ETF and Index Investments Platform"/>
    <s v="J"/>
    <s v="E"/>
    <s v="JPY"/>
    <n v="24238499.999999996"/>
    <n v="14000800.000000002"/>
    <n v="0"/>
    <n v="0"/>
    <n v="14000800.000000002"/>
    <n v="0"/>
    <n v="0"/>
    <n v="0"/>
    <n v="0"/>
    <n v="0"/>
    <n v="38239300"/>
    <s v="JPY"/>
    <n v="24723269.999999996"/>
    <n v="63727355.999999985"/>
    <s v="1-5 Years"/>
    <n v="223098.16374430482"/>
    <n v="351965.5759583966"/>
    <n v="227560.12701919093"/>
    <n v="586565.01449675532"/>
    <n v="2.0000000000000035E-2"/>
    <n v="484770"/>
    <n v="128867.41221409178"/>
    <n v="9.2042891987666256E-3"/>
  </r>
  <r>
    <s v="Employee 1162"/>
    <x v="0"/>
    <s v="Wilmington"/>
    <x v="2"/>
    <s v="Americas"/>
    <d v="2019-05-10T00:00:00"/>
    <d v="2022-12-01T00:00:00"/>
    <s v="Operating Platform"/>
    <s v="U"/>
    <s v="W"/>
    <s v="USD"/>
    <n v="175560"/>
    <n v="55440.000000000007"/>
    <n v="0"/>
    <n v="0"/>
    <n v="55440.000000000007"/>
    <n v="0"/>
    <n v="0"/>
    <n v="0"/>
    <n v="0"/>
    <n v="0"/>
    <n v="231000"/>
    <s v="USD"/>
    <n v="182582.39999999999"/>
    <n v="422822.40000000002"/>
    <s v="1-5 Years"/>
    <n v="175560"/>
    <n v="231000"/>
    <n v="182582.39999999999"/>
    <n v="422822.40000000002"/>
    <n v="3.9999999999999966E-2"/>
    <n v="7022.3999999999942"/>
    <n v="55440"/>
    <n v="1"/>
  </r>
  <r>
    <s v="Employee 1163"/>
    <x v="0"/>
    <s v="London"/>
    <x v="0"/>
    <s v="EMEA"/>
    <d v="2019-05-10T00:00:00"/>
    <d v="2022-12-01T00:00:00"/>
    <s v="Investments Platform"/>
    <s v="L"/>
    <s v="D"/>
    <s v="GBP"/>
    <n v="136620.00000000003"/>
    <n v="107254.40000000001"/>
    <n v="239441.43000000002"/>
    <n v="0"/>
    <n v="346695.83"/>
    <n v="0"/>
    <n v="0"/>
    <n v="0"/>
    <n v="0"/>
    <n v="0"/>
    <n v="483315.83000000007"/>
    <s v="GBP"/>
    <n v="139352.40000000002"/>
    <n v="388104.28800000006"/>
    <s v="1-5 Years"/>
    <n v="181793.40301033409"/>
    <n v="643124.20922605856"/>
    <n v="185429.27107054077"/>
    <n v="516430.97085655667"/>
    <n v="1.9999999999999959E-2"/>
    <n v="2732.3999999999942"/>
    <n v="461330.80621572444"/>
    <n v="1.3306500000756409"/>
  </r>
  <r>
    <s v="Employee 1164"/>
    <x v="4"/>
    <s v="Tokyo"/>
    <x v="1"/>
    <s v="Asia-Pacific"/>
    <d v="2019-05-10T00:00:00"/>
    <d v="2022-12-01T00:00:00"/>
    <s v="Client Businesses Platform"/>
    <s v="C"/>
    <s v="B"/>
    <s v="JPY"/>
    <n v="27577000.000000007"/>
    <n v="16368000"/>
    <n v="0"/>
    <n v="0"/>
    <n v="16368000"/>
    <n v="0"/>
    <n v="0"/>
    <n v="0"/>
    <n v="0"/>
    <n v="0"/>
    <n v="43945000.000000007"/>
    <s v="JPY"/>
    <n v="29231620.000000011"/>
    <n v="75813320.00000003"/>
    <s v="1-5 Years"/>
    <n v="253826.68323438731"/>
    <n v="404482.48883979942"/>
    <n v="269056.28422845056"/>
    <n v="697807.72239863803"/>
    <n v="6.0000000000000046E-2"/>
    <n v="1654620.0000000037"/>
    <n v="150655.80560541211"/>
    <n v="9.2042891987666256E-3"/>
  </r>
  <r>
    <s v="Employee 1165"/>
    <x v="4"/>
    <s v="New York"/>
    <x v="2"/>
    <s v="Americas"/>
    <d v="2019-05-10T00:00:00"/>
    <d v="2022-12-01T00:00:00"/>
    <s v="Client Businesses Platform"/>
    <s v="L"/>
    <s v="O"/>
    <s v="USD"/>
    <n v="254100.00000000003"/>
    <n v="1114080"/>
    <n v="0"/>
    <n v="0"/>
    <n v="1114080"/>
    <n v="0"/>
    <n v="0"/>
    <n v="0"/>
    <n v="0"/>
    <n v="114999.99999999999"/>
    <n v="1483180"/>
    <s v="USD"/>
    <n v="287133"/>
    <n v="1833176.4"/>
    <s v="1-5 Years"/>
    <n v="254100.00000000003"/>
    <n v="1483180"/>
    <n v="287133"/>
    <n v="1833176.4"/>
    <n v="0.12999999999999987"/>
    <n v="33032.999999999971"/>
    <n v="1229080"/>
    <n v="1"/>
  </r>
  <r>
    <s v="Employee 1166"/>
    <x v="1"/>
    <s v="London"/>
    <x v="0"/>
    <s v="EMEA"/>
    <d v="2019-05-10T00:00:00"/>
    <d v="2022-12-01T00:00:00"/>
    <s v="Operating Platform"/>
    <s v="L"/>
    <s v="T"/>
    <s v="GBP"/>
    <n v="75357.150000000009"/>
    <n v="6919.0000000000009"/>
    <n v="0"/>
    <n v="0"/>
    <n v="6919.0000000000009"/>
    <n v="0"/>
    <n v="0"/>
    <n v="0"/>
    <n v="0"/>
    <n v="0"/>
    <n v="82276.150000000009"/>
    <s v="GBP"/>
    <n v="86660.722500000003"/>
    <n v="181278.29500000001"/>
    <s v="1-5 Years"/>
    <n v="100273.99165320009"/>
    <n v="109480.75900372346"/>
    <n v="115315.0904011801"/>
    <n v="241217.96325546209"/>
    <n v="0.14999999999999997"/>
    <n v="11303.572499999995"/>
    <n v="9206.7673505233688"/>
    <n v="1.3306500000756409"/>
  </r>
  <r>
    <s v="Employee 1167"/>
    <x v="1"/>
    <s v="Toronto"/>
    <x v="5"/>
    <s v="Americas"/>
    <d v="2019-05-10T00:00:00"/>
    <d v="2022-12-01T00:00:00"/>
    <s v="Operating Platform"/>
    <s v="Q"/>
    <s v="C"/>
    <s v="CAD"/>
    <n v="75237.25"/>
    <n v="7877.0999999999995"/>
    <n v="0"/>
    <n v="0"/>
    <n v="7877.0999999999995"/>
    <n v="0"/>
    <n v="0"/>
    <n v="0"/>
    <n v="0"/>
    <n v="0"/>
    <n v="83114.350000000006"/>
    <s v="CAD"/>
    <n v="85018.092499999999"/>
    <n v="178937.30799999999"/>
    <s v="1-5 Years"/>
    <n v="57999.730188097441"/>
    <n v="64072.116867098375"/>
    <n v="65539.695112550107"/>
    <n v="137941.18717237125"/>
    <n v="0.12999999999999998"/>
    <n v="9780.8424999999988"/>
    <n v="6072.3866790009342"/>
    <n v="0.77089115016959608"/>
  </r>
  <r>
    <s v="Employee 1168"/>
    <x v="0"/>
    <s v="New York"/>
    <x v="2"/>
    <s v="Americas"/>
    <d v="2019-05-10T00:00:00"/>
    <d v="2022-12-01T00:00:00"/>
    <s v="Client Businesses Platform"/>
    <s v="O"/>
    <s v="K"/>
    <s v="USD"/>
    <n v="202125.00000000003"/>
    <n v="198462"/>
    <n v="0"/>
    <n v="0"/>
    <n v="198462"/>
    <n v="0"/>
    <n v="0"/>
    <n v="0"/>
    <n v="0"/>
    <n v="0"/>
    <n v="400587"/>
    <s v="USD"/>
    <n v="216273.75000000006"/>
    <n v="644901.84000000008"/>
    <s v="1-5 Years"/>
    <n v="202125.00000000003"/>
    <n v="400587"/>
    <n v="216273.75000000006"/>
    <n v="644901.84000000008"/>
    <n v="7.0000000000000132E-2"/>
    <n v="14148.750000000029"/>
    <n v="198461.99999999997"/>
    <n v="1"/>
  </r>
  <r>
    <s v="Employee 1169"/>
    <x v="4"/>
    <s v="New York"/>
    <x v="2"/>
    <s v="Americas"/>
    <d v="2019-05-10T00:00:00"/>
    <d v="2022-12-01T00:00:00"/>
    <s v="Client Businesses Platform"/>
    <s v="S"/>
    <s v="T"/>
    <s v="USD"/>
    <n v="363000.00000000006"/>
    <n v="783200.00000000012"/>
    <n v="0"/>
    <n v="0"/>
    <n v="783200.00000000012"/>
    <n v="0"/>
    <n v="0"/>
    <n v="0"/>
    <n v="0"/>
    <n v="275000"/>
    <n v="1421200.0000000002"/>
    <s v="USD"/>
    <n v="370260.00000000006"/>
    <n v="1539384.0000000002"/>
    <s v="1-5 Years"/>
    <n v="363000.00000000006"/>
    <n v="1421200.0000000002"/>
    <n v="370260.00000000006"/>
    <n v="1539384.0000000002"/>
    <n v="1.9999999999999997E-2"/>
    <n v="7260"/>
    <n v="1058200.0000000002"/>
    <n v="1"/>
  </r>
  <r>
    <s v="Employee 117"/>
    <x v="0"/>
    <s v="London"/>
    <x v="0"/>
    <s v="EMEA"/>
    <d v="2006-12-11T00:00:00"/>
    <d v="2022-12-01T00:00:00"/>
    <s v="Investments Platform"/>
    <s v="K"/>
    <s v="M"/>
    <s v="GBP"/>
    <n v="104940.00000000001"/>
    <n v="0"/>
    <n v="0"/>
    <n v="0"/>
    <n v="0"/>
    <n v="0"/>
    <n v="0"/>
    <n v="0"/>
    <n v="0"/>
    <n v="0"/>
    <n v="104940.00000000001"/>
    <s v="GBP"/>
    <n v="107038.80000000002"/>
    <n v="214077.60000000003"/>
    <s v="&gt;5 Years"/>
    <n v="139638.41100793777"/>
    <n v="139638.41100793777"/>
    <n v="142431.17922809653"/>
    <n v="284862.35845619306"/>
    <n v="2.0000000000000028E-2"/>
    <n v="2098.8000000000029"/>
    <n v="0"/>
    <n v="1.3306500000756409"/>
  </r>
  <r>
    <s v="Employee 1170"/>
    <x v="0"/>
    <s v="London"/>
    <x v="0"/>
    <s v="EMEA"/>
    <d v="2019-05-10T00:00:00"/>
    <d v="2022-12-01T00:00:00"/>
    <s v="Client Businesses Platform"/>
    <s v="L"/>
    <s v="A"/>
    <s v="GBP"/>
    <n v="137940.00000000003"/>
    <n v="107019.00000000001"/>
    <n v="0"/>
    <n v="0"/>
    <n v="107019.00000000001"/>
    <n v="0"/>
    <n v="0"/>
    <n v="0"/>
    <n v="0"/>
    <n v="0"/>
    <n v="244959.00000000006"/>
    <s v="GBP"/>
    <n v="158631.00000000003"/>
    <n v="440333.85000000009"/>
    <s v="1-5 Years"/>
    <n v="183549.86101043396"/>
    <n v="325954.69336852903"/>
    <n v="211082.34016199905"/>
    <n v="585930.23753580742"/>
    <n v="0.14999999999999997"/>
    <n v="20691"/>
    <n v="142404.83235809507"/>
    <n v="1.3306500000756409"/>
  </r>
  <r>
    <s v="Employee 1171"/>
    <x v="4"/>
    <s v="Montreal"/>
    <x v="5"/>
    <s v="Americas"/>
    <d v="2019-05-10T00:00:00"/>
    <d v="2022-12-01T00:00:00"/>
    <s v="Client Businesses Platform"/>
    <s v="K"/>
    <s v="X"/>
    <s v="CAD"/>
    <n v="224400.00000000003"/>
    <n v="448074"/>
    <n v="0"/>
    <n v="0"/>
    <n v="448074"/>
    <n v="0"/>
    <n v="0"/>
    <n v="0"/>
    <n v="0"/>
    <n v="0"/>
    <n v="672474"/>
    <s v="CAD"/>
    <n v="233376.00000000003"/>
    <n v="932748.96000000008"/>
    <s v="1-5 Years"/>
    <n v="172987.97409805737"/>
    <n v="518404.25531914894"/>
    <n v="179907.49306197968"/>
    <n v="719047.91859389469"/>
    <n v="4.0000000000000084E-2"/>
    <n v="8976"/>
    <n v="345416.28122109157"/>
    <n v="0.77089115016959608"/>
  </r>
  <r>
    <s v="Employee 1172"/>
    <x v="4"/>
    <s v="Toronto"/>
    <x v="5"/>
    <s v="Americas"/>
    <d v="2019-05-10T00:00:00"/>
    <d v="2022-12-01T00:00:00"/>
    <s v="ETF and Index Investments Platform"/>
    <s v="O"/>
    <s v="X"/>
    <s v="CAD"/>
    <n v="259875.00000000003"/>
    <n v="624360.00000000012"/>
    <n v="0"/>
    <n v="0"/>
    <n v="624360.00000000012"/>
    <n v="0"/>
    <n v="0"/>
    <n v="0"/>
    <n v="0"/>
    <n v="385200"/>
    <n v="1269435"/>
    <s v="CAD"/>
    <n v="298856.25"/>
    <n v="1315726.5"/>
    <s v="1-5 Years"/>
    <n v="200335.33765032381"/>
    <n v="978596.20721554116"/>
    <n v="230385.63829787236"/>
    <n v="1014281.914893617"/>
    <n v="0.14999999999999986"/>
    <n v="38981.249999999971"/>
    <n v="778260.86956521729"/>
    <n v="0.77089115016959608"/>
  </r>
  <r>
    <s v="Employee 1173"/>
    <x v="5"/>
    <s v="San Francisco"/>
    <x v="2"/>
    <s v="Americas"/>
    <d v="2019-05-10T00:00:00"/>
    <d v="2022-12-01T00:00:00"/>
    <s v="Client Businesses Platform"/>
    <s v="S"/>
    <s v="R"/>
    <s v="USD"/>
    <n v="98879.000000000015"/>
    <n v="21340"/>
    <n v="0"/>
    <n v="0"/>
    <n v="21340"/>
    <n v="0"/>
    <n v="0"/>
    <n v="0"/>
    <n v="0"/>
    <n v="0"/>
    <n v="120219.00000000001"/>
    <s v="USD"/>
    <n v="111733.27"/>
    <n v="247580.74"/>
    <s v="1-5 Years"/>
    <n v="98879.000000000015"/>
    <n v="120219.00000000001"/>
    <n v="111733.27"/>
    <n v="247580.74"/>
    <n v="0.12999999999999987"/>
    <n v="12854.26999999999"/>
    <n v="21340"/>
    <n v="1"/>
  </r>
  <r>
    <s v="Employee 1174"/>
    <x v="6"/>
    <s v="Munich"/>
    <x v="6"/>
    <s v="EMEA"/>
    <d v="2019-05-10T00:00:00"/>
    <d v="2022-12-01T00:00:00"/>
    <s v="ETF and Index Investments Platform"/>
    <s v="L"/>
    <s v="E"/>
    <s v="EUR"/>
    <n v="70019.400000000009"/>
    <n v="17424"/>
    <n v="0"/>
    <n v="0"/>
    <n v="17424"/>
    <n v="0"/>
    <n v="0"/>
    <n v="0"/>
    <n v="0"/>
    <n v="0"/>
    <n v="87443.400000000009"/>
    <s v="EUR"/>
    <n v="76321.146000000008"/>
    <n v="171634.45200000002"/>
    <s v="1-5 Years"/>
    <n v="81733.645617911709"/>
    <n v="102072.68081739204"/>
    <n v="89089.673723523767"/>
    <n v="200348.8958144811"/>
    <n v="9.0000000000000052E-2"/>
    <n v="6301.7459999999992"/>
    <n v="20339.035199480335"/>
    <n v="1.1672999999701754"/>
  </r>
  <r>
    <s v="Employee 1175"/>
    <x v="4"/>
    <s v="London"/>
    <x v="0"/>
    <s v="EMEA"/>
    <d v="2019-05-10T00:00:00"/>
    <d v="2022-12-01T00:00:00"/>
    <s v="Investments Platform"/>
    <s v="J"/>
    <s v="E"/>
    <s v="GBP"/>
    <n v="188100.00000000003"/>
    <n v="445280.00000000006"/>
    <n v="115244.48000000001"/>
    <n v="0"/>
    <n v="560524.4800000001"/>
    <n v="0"/>
    <n v="0"/>
    <n v="0"/>
    <n v="0"/>
    <n v="0"/>
    <n v="748624.4800000001"/>
    <s v="GBP"/>
    <n v="205029.00000000006"/>
    <n v="895413.20000000019"/>
    <s v="1-5 Years"/>
    <n v="250295.26501422809"/>
    <n v="996157.16436862678"/>
    <n v="272821.83886550867"/>
    <n v="1191481.5746477302"/>
    <n v="9.0000000000000219E-2"/>
    <n v="16929.000000000029"/>
    <n v="745861.89935439872"/>
    <n v="1.3306500000756409"/>
  </r>
  <r>
    <s v="Employee 1176"/>
    <x v="0"/>
    <s v="San Francisco"/>
    <x v="2"/>
    <s v="Americas"/>
    <d v="2019-05-10T00:00:00"/>
    <d v="2022-12-01T00:00:00"/>
    <s v="Operating Platform"/>
    <s v="F"/>
    <s v="C"/>
    <s v="USD"/>
    <n v="236555.00000000003"/>
    <n v="184338.00000000003"/>
    <n v="0"/>
    <n v="0"/>
    <n v="184338.00000000003"/>
    <n v="0"/>
    <n v="0"/>
    <n v="0"/>
    <n v="0"/>
    <n v="0"/>
    <n v="420893.00000000006"/>
    <s v="USD"/>
    <n v="238920.55000000002"/>
    <n v="664022.4800000001"/>
    <s v="1-5 Years"/>
    <n v="236555.00000000003"/>
    <n v="420893.00000000006"/>
    <n v="238920.55000000002"/>
    <n v="664022.4800000001"/>
    <n v="9.9999999999999499E-3"/>
    <n v="2365.5499999999884"/>
    <n v="184338.00000000003"/>
    <n v="1"/>
  </r>
  <r>
    <s v="Employee 1177"/>
    <x v="3"/>
    <s v="New York"/>
    <x v="2"/>
    <s v="Americas"/>
    <d v="2019-05-10T00:00:00"/>
    <d v="2022-12-01T00:00:00"/>
    <s v="Investments Platform"/>
    <s v="D"/>
    <s v="L"/>
    <s v="USD"/>
    <n v="178640.00000000003"/>
    <n v="143913"/>
    <n v="0"/>
    <n v="0"/>
    <n v="143913"/>
    <n v="0"/>
    <n v="0"/>
    <n v="0"/>
    <n v="0"/>
    <n v="0"/>
    <n v="322553"/>
    <s v="USD"/>
    <n v="201863.2"/>
    <n v="566348.09"/>
    <s v="1-5 Years"/>
    <n v="178640.00000000003"/>
    <n v="322553"/>
    <n v="201863.2"/>
    <n v="566348.09"/>
    <n v="0.12999999999999989"/>
    <n v="23223.199999999983"/>
    <n v="143912.99999999997"/>
    <n v="1"/>
  </r>
  <r>
    <s v="Employee 1178"/>
    <x v="4"/>
    <s v="New York"/>
    <x v="2"/>
    <s v="Americas"/>
    <d v="2019-05-10T00:00:00"/>
    <d v="2022-12-01T00:00:00"/>
    <s v="Client Businesses Platform"/>
    <s v="F"/>
    <s v="P"/>
    <s v="USD"/>
    <n v="258940.00000000006"/>
    <n v="636405.00000000012"/>
    <n v="0"/>
    <n v="0"/>
    <n v="636405.00000000012"/>
    <n v="0"/>
    <n v="0"/>
    <n v="0"/>
    <n v="0"/>
    <n v="488800"/>
    <n v="1384145.0000000002"/>
    <s v="USD"/>
    <n v="264118.80000000005"/>
    <n v="1177370.7000000002"/>
    <s v="1-5 Years"/>
    <n v="258940.00000000006"/>
    <n v="1384145.0000000002"/>
    <n v="264118.80000000005"/>
    <n v="1177370.7000000002"/>
    <n v="1.9999999999999952E-2"/>
    <n v="5178.7999999999884"/>
    <n v="1125205.0000000002"/>
    <n v="1"/>
  </r>
  <r>
    <s v="Employee 1179"/>
    <x v="4"/>
    <s v="New York"/>
    <x v="2"/>
    <s v="Americas"/>
    <d v="2019-05-10T00:00:00"/>
    <d v="2022-12-01T00:00:00"/>
    <s v="Client Businesses Platform"/>
    <s v="U"/>
    <s v="S"/>
    <s v="USD"/>
    <n v="273460"/>
    <n v="810810.00000000012"/>
    <n v="0"/>
    <n v="0"/>
    <n v="810810.00000000012"/>
    <n v="0"/>
    <n v="0"/>
    <n v="0"/>
    <n v="0"/>
    <n v="265000"/>
    <n v="1349270"/>
    <s v="USD"/>
    <n v="309009.8"/>
    <n v="1534234.9000000001"/>
    <s v="1-5 Years"/>
    <n v="273460"/>
    <n v="1349270"/>
    <n v="309009.8"/>
    <n v="1534234.9000000001"/>
    <n v="0.12999999999999995"/>
    <n v="35549.799999999988"/>
    <n v="1075810"/>
    <n v="1"/>
  </r>
  <r>
    <s v="Employee 118"/>
    <x v="2"/>
    <s v="New York"/>
    <x v="2"/>
    <s v="Americas"/>
    <d v="2006-12-22T00:00:00"/>
    <d v="2022-12-01T00:00:00"/>
    <s v="Operating Platform"/>
    <s v="L"/>
    <s v="H"/>
    <s v="USD"/>
    <n v="74611.074999999997"/>
    <n v="6721.0000000000009"/>
    <n v="0"/>
    <n v="0"/>
    <n v="6721.0000000000009"/>
    <n v="0"/>
    <n v="2035"/>
    <n v="0"/>
    <n v="2035"/>
    <n v="0"/>
    <n v="83367.074999999997"/>
    <s v="USD"/>
    <n v="83564.40400000001"/>
    <n v="174656.32800000004"/>
    <s v="&gt;5 Years"/>
    <n v="74611.074999999997"/>
    <n v="83367.074999999997"/>
    <n v="83564.40400000001"/>
    <n v="174656.32800000004"/>
    <n v="0.12000000000000018"/>
    <n v="8953.3290000000125"/>
    <n v="8756"/>
    <n v="1"/>
  </r>
  <r>
    <s v="Employee 1180"/>
    <x v="1"/>
    <s v="London"/>
    <x v="0"/>
    <s v="EMEA"/>
    <d v="2019-05-10T00:00:00"/>
    <d v="2022-12-01T00:00:00"/>
    <s v="Operating Platform"/>
    <s v="G"/>
    <s v="R"/>
    <s v="GBP"/>
    <n v="75952.800000000003"/>
    <n v="9292.7999999999993"/>
    <n v="0"/>
    <n v="0"/>
    <n v="9292.7999999999993"/>
    <n v="0"/>
    <n v="0"/>
    <n v="0"/>
    <n v="0"/>
    <n v="0"/>
    <n v="85245.6"/>
    <s v="GBP"/>
    <n v="82788.552000000011"/>
    <n v="175706.25600000002"/>
    <s v="1-5 Years"/>
    <n v="101066.59332574514"/>
    <n v="113432.05764644807"/>
    <n v="110162.58672506223"/>
    <n v="233803.52955969062"/>
    <n v="9.0000000000000219E-2"/>
    <n v="6835.7520000000077"/>
    <n v="12365.464320702929"/>
    <n v="1.3306500000756409"/>
  </r>
  <r>
    <s v="Employee 1181"/>
    <x v="4"/>
    <s v="New York"/>
    <x v="2"/>
    <s v="Americas"/>
    <d v="2019-05-10T00:00:00"/>
    <d v="2022-12-01T00:00:00"/>
    <s v="Client Businesses Platform"/>
    <s v="E"/>
    <s v="H"/>
    <s v="USD"/>
    <n v="278300"/>
    <n v="322080"/>
    <n v="0"/>
    <n v="0"/>
    <n v="322080"/>
    <n v="0"/>
    <n v="0"/>
    <n v="0"/>
    <n v="0"/>
    <n v="112999.99999999999"/>
    <n v="713380"/>
    <s v="USD"/>
    <n v="320045"/>
    <n v="1010482"/>
    <s v="1-5 Years"/>
    <n v="278300"/>
    <n v="713380"/>
    <n v="320045"/>
    <n v="1010482"/>
    <n v="0.15"/>
    <n v="41745"/>
    <n v="435080"/>
    <n v="1"/>
  </r>
  <r>
    <s v="Employee 1182"/>
    <x v="3"/>
    <s v="New York"/>
    <x v="2"/>
    <s v="Americas"/>
    <d v="2019-05-10T00:00:00"/>
    <d v="2022-12-01T00:00:00"/>
    <s v="Operating Platform"/>
    <s v="G"/>
    <s v="I"/>
    <s v="USD"/>
    <n v="131869.87000000002"/>
    <n v="11484.000000000002"/>
    <n v="0"/>
    <n v="0"/>
    <n v="11484.000000000002"/>
    <n v="0"/>
    <n v="0"/>
    <n v="0"/>
    <n v="0"/>
    <n v="0"/>
    <n v="143353.87000000002"/>
    <s v="USD"/>
    <n v="143738.15830000004"/>
    <n v="299993.87660000008"/>
    <s v="1-5 Years"/>
    <n v="131869.87000000002"/>
    <n v="143353.87000000002"/>
    <n v="143738.15830000004"/>
    <n v="299993.87660000008"/>
    <n v="9.0000000000000094E-2"/>
    <n v="11868.288300000015"/>
    <n v="11484"/>
    <n v="1"/>
  </r>
  <r>
    <s v="Employee 1183"/>
    <x v="0"/>
    <s v="Philadelphia"/>
    <x v="2"/>
    <s v="Americas"/>
    <d v="2019-05-10T00:00:00"/>
    <d v="2022-12-01T00:00:00"/>
    <s v="Investments Platform"/>
    <s v="R"/>
    <s v="P"/>
    <s v="USD"/>
    <n v="207570.00000000006"/>
    <n v="157905.00000000003"/>
    <n v="0"/>
    <n v="0"/>
    <n v="157905.00000000003"/>
    <n v="0"/>
    <n v="0"/>
    <n v="0"/>
    <n v="0"/>
    <n v="0"/>
    <n v="365475.00000000012"/>
    <s v="USD"/>
    <n v="234554.10000000003"/>
    <n v="647540.85000000009"/>
    <s v="1-5 Years"/>
    <n v="207570.00000000006"/>
    <n v="365475.00000000012"/>
    <n v="234554.10000000003"/>
    <n v="647540.85000000009"/>
    <n v="0.12999999999999984"/>
    <n v="26984.099999999977"/>
    <n v="157905.00000000006"/>
    <n v="1"/>
  </r>
  <r>
    <s v="Employee 1184"/>
    <x v="0"/>
    <s v="San Francisco"/>
    <x v="2"/>
    <s v="Americas"/>
    <d v="2019-05-20T00:00:00"/>
    <d v="2022-12-01T00:00:00"/>
    <s v="Client Businesses Platform"/>
    <s v="N"/>
    <s v="I"/>
    <s v="USD"/>
    <n v="194238"/>
    <n v="146256"/>
    <n v="0"/>
    <n v="0"/>
    <n v="146256"/>
    <n v="0"/>
    <n v="0"/>
    <n v="0"/>
    <n v="0"/>
    <n v="0"/>
    <n v="340494"/>
    <s v="USD"/>
    <n v="223373.69999999998"/>
    <n v="614941.79999999993"/>
    <s v="1-5 Years"/>
    <n v="194238"/>
    <n v="340494"/>
    <n v="223373.69999999998"/>
    <n v="614941.79999999993"/>
    <n v="0.14999999999999991"/>
    <n v="29135.699999999983"/>
    <n v="146256"/>
    <n v="1"/>
  </r>
  <r>
    <s v="Employee 1185"/>
    <x v="4"/>
    <s v="Georgia"/>
    <x v="2"/>
    <s v="Americas"/>
    <d v="2019-05-20T00:00:00"/>
    <d v="2022-12-01T00:00:00"/>
    <s v="Client Businesses Platform"/>
    <s v="E"/>
    <s v="K"/>
    <s v="USD"/>
    <n v="207570.00000000003"/>
    <n v="222310.00000000003"/>
    <n v="0"/>
    <n v="0"/>
    <n v="222310.00000000003"/>
    <n v="0"/>
    <n v="0"/>
    <n v="0"/>
    <n v="0"/>
    <n v="104000"/>
    <n v="533880"/>
    <s v="USD"/>
    <n v="232478.40000000005"/>
    <n v="713944.00000000012"/>
    <s v="1-5 Years"/>
    <n v="207570.00000000003"/>
    <n v="533880"/>
    <n v="232478.40000000005"/>
    <n v="713944.00000000012"/>
    <n v="0.12000000000000009"/>
    <n v="24908.400000000023"/>
    <n v="326310"/>
    <n v="1"/>
  </r>
  <r>
    <s v="Employee 1186"/>
    <x v="3"/>
    <s v="New York"/>
    <x v="2"/>
    <s v="Americas"/>
    <d v="2019-06-17T00:00:00"/>
    <d v="2022-12-01T00:00:00"/>
    <s v="Corporate and Risk Platform"/>
    <s v="S"/>
    <s v="D"/>
    <s v="USD"/>
    <n v="177175.9"/>
    <n v="59334"/>
    <n v="0"/>
    <n v="0"/>
    <n v="59334"/>
    <n v="0"/>
    <n v="0"/>
    <n v="0"/>
    <n v="0"/>
    <n v="0"/>
    <n v="236509.9"/>
    <s v="USD"/>
    <n v="194893.49000000002"/>
    <n v="455054.38000000006"/>
    <s v="1-5 Years"/>
    <n v="177175.9"/>
    <n v="236509.9"/>
    <n v="194893.49000000002"/>
    <n v="455054.38000000006"/>
    <n v="0.10000000000000014"/>
    <n v="17717.590000000026"/>
    <n v="59334"/>
    <n v="1"/>
  </r>
  <r>
    <s v="Employee 1187"/>
    <x v="4"/>
    <s v="New York"/>
    <x v="2"/>
    <s v="Americas"/>
    <d v="2019-06-24T00:00:00"/>
    <d v="2022-12-01T00:00:00"/>
    <s v="Investments Platform"/>
    <s v="S"/>
    <s v="M"/>
    <s v="USD"/>
    <n v="233200.00000000003"/>
    <n v="532400"/>
    <n v="0"/>
    <n v="0"/>
    <n v="532400"/>
    <n v="0"/>
    <n v="0"/>
    <n v="0"/>
    <n v="0"/>
    <n v="0"/>
    <n v="765600"/>
    <s v="USD"/>
    <n v="247192.00000000003"/>
    <n v="1058728"/>
    <s v="1-5 Years"/>
    <n v="233200.00000000003"/>
    <n v="765600"/>
    <n v="247192.00000000003"/>
    <n v="1058728"/>
    <n v="5.9999999999999991E-2"/>
    <n v="13992"/>
    <n v="532400"/>
    <n v="1"/>
  </r>
  <r>
    <s v="Employee 1188"/>
    <x v="6"/>
    <s v="Seattle"/>
    <x v="2"/>
    <s v="Americas"/>
    <d v="2019-07-15T00:00:00"/>
    <d v="2022-12-01T00:00:00"/>
    <s v="Investments Platform"/>
    <s v="Z"/>
    <s v="E"/>
    <s v="USD"/>
    <n v="74580"/>
    <n v="18216"/>
    <n v="0"/>
    <n v="0"/>
    <n v="18216"/>
    <n v="0"/>
    <n v="0"/>
    <n v="0"/>
    <n v="0"/>
    <n v="0"/>
    <n v="92796"/>
    <s v="USD"/>
    <n v="82038"/>
    <n v="184113.6"/>
    <s v="1-5 Years"/>
    <n v="74580"/>
    <n v="92796"/>
    <n v="82038"/>
    <n v="184113.6"/>
    <n v="0.1"/>
    <n v="7458"/>
    <n v="18216"/>
    <n v="1"/>
  </r>
  <r>
    <s v="Employee 1189"/>
    <x v="0"/>
    <s v="San Francisco"/>
    <x v="2"/>
    <s v="Americas"/>
    <d v="2019-06-24T00:00:00"/>
    <d v="2022-12-01T00:00:00"/>
    <s v="Operating Platform"/>
    <s v="I"/>
    <s v="K"/>
    <s v="USD"/>
    <n v="225456.00000000006"/>
    <n v="74052"/>
    <n v="0"/>
    <n v="0"/>
    <n v="74052"/>
    <n v="0"/>
    <n v="0"/>
    <n v="0"/>
    <n v="0"/>
    <n v="0"/>
    <n v="299508.00000000006"/>
    <s v="USD"/>
    <n v="241237.92000000007"/>
    <n v="561711.48000000021"/>
    <s v="1-5 Years"/>
    <n v="225456.00000000006"/>
    <n v="299508.00000000006"/>
    <n v="241237.92000000007"/>
    <n v="561711.48000000021"/>
    <n v="7.0000000000000034E-2"/>
    <n v="15781.920000000013"/>
    <n v="74052"/>
    <n v="1"/>
  </r>
  <r>
    <s v="Employee 119"/>
    <x v="0"/>
    <s v="Newport Beach"/>
    <x v="2"/>
    <s v="Americas"/>
    <d v="2007-01-03T00:00:00"/>
    <d v="2022-12-01T00:00:00"/>
    <s v="Investments Platform"/>
    <s v="K"/>
    <s v="Z"/>
    <s v="USD"/>
    <n v="192390.00000000003"/>
    <n v="108900.00000000001"/>
    <n v="0"/>
    <n v="0"/>
    <n v="108900.00000000001"/>
    <n v="0"/>
    <n v="0"/>
    <n v="0"/>
    <n v="0"/>
    <n v="0"/>
    <n v="301290.00000000006"/>
    <s v="USD"/>
    <n v="207781.20000000004"/>
    <n v="533174.4"/>
    <s v="&gt;5 Years"/>
    <n v="192390.00000000003"/>
    <n v="301290.00000000006"/>
    <n v="207781.20000000004"/>
    <n v="533174.4"/>
    <n v="8.0000000000000043E-2"/>
    <n v="15391.200000000012"/>
    <n v="108900.00000000003"/>
    <n v="1"/>
  </r>
  <r>
    <s v="Employee 1190"/>
    <x v="1"/>
    <s v="Edinburgh"/>
    <x v="0"/>
    <s v="EMEA"/>
    <d v="2019-09-09T00:00:00"/>
    <d v="2022-12-01T00:00:00"/>
    <s v="Investments Platform"/>
    <s v="Z"/>
    <s v="K"/>
    <s v="GBP"/>
    <n v="67980"/>
    <n v="128719.80000000002"/>
    <n v="55960.06"/>
    <n v="0"/>
    <n v="184679.86000000002"/>
    <n v="0"/>
    <n v="0"/>
    <n v="0"/>
    <n v="0"/>
    <n v="0"/>
    <n v="252659.86000000002"/>
    <s v="GBP"/>
    <n v="76137.600000000006"/>
    <n v="296441.37600000005"/>
    <s v="1-5 Years"/>
    <n v="90457.587005142064"/>
    <n v="336201.84272811143"/>
    <n v="101312.49744575913"/>
    <n v="394459.71699682315"/>
    <n v="0.1200000000000002"/>
    <n v="8157.6000000000058"/>
    <n v="245744.25572296936"/>
    <n v="1.3306500000756409"/>
  </r>
  <r>
    <s v="Employee 1191"/>
    <x v="3"/>
    <s v="New York"/>
    <x v="2"/>
    <s v="Americas"/>
    <d v="2019-08-05T00:00:00"/>
    <d v="2022-12-01T00:00:00"/>
    <s v="Operating Platform"/>
    <s v="L"/>
    <s v="B"/>
    <s v="USD"/>
    <n v="138875"/>
    <n v="18183"/>
    <n v="0"/>
    <n v="0"/>
    <n v="18183"/>
    <n v="0"/>
    <n v="0"/>
    <n v="0"/>
    <n v="0"/>
    <n v="0"/>
    <n v="157058"/>
    <s v="USD"/>
    <n v="143041.25"/>
    <n v="304810.99"/>
    <s v="1-5 Years"/>
    <n v="138875"/>
    <n v="157058"/>
    <n v="143041.25"/>
    <n v="304810.99"/>
    <n v="0.03"/>
    <n v="4166.25"/>
    <n v="18183"/>
    <n v="1"/>
  </r>
  <r>
    <s v="Employee 1192"/>
    <x v="0"/>
    <s v="Montreal"/>
    <x v="5"/>
    <s v="Americas"/>
    <d v="2019-07-01T00:00:00"/>
    <d v="2022-12-01T00:00:00"/>
    <s v="Client Businesses Platform"/>
    <s v="Q"/>
    <s v="D"/>
    <s v="CAD"/>
    <n v="185245.5"/>
    <n v="269500"/>
    <n v="0"/>
    <n v="0"/>
    <n v="269500"/>
    <n v="0"/>
    <n v="0"/>
    <n v="0"/>
    <n v="0"/>
    <n v="0"/>
    <n v="454745.5"/>
    <s v="CAD"/>
    <n v="209327.41499999998"/>
    <n v="723189.82999999984"/>
    <s v="1-5 Years"/>
    <n v="142804.11655874192"/>
    <n v="350559.28152944805"/>
    <n v="161368.65171137833"/>
    <n v="557500.63983965456"/>
    <n v="0.12999999999999973"/>
    <n v="24081.914999999979"/>
    <n v="207755.16497070613"/>
    <n v="0.77089115016959608"/>
  </r>
  <r>
    <s v="Employee 1193"/>
    <x v="0"/>
    <s v="London"/>
    <x v="0"/>
    <s v="EMEA"/>
    <d v="2020-02-10T00:00:00"/>
    <d v="2022-12-01T00:00:00"/>
    <s v="ETF and Index Investments Platform"/>
    <s v="Y"/>
    <s v="Y"/>
    <s v="GBP"/>
    <n v="127050.00000000001"/>
    <n v="48950.000000000007"/>
    <n v="0"/>
    <n v="0"/>
    <n v="48950.000000000007"/>
    <n v="0"/>
    <n v="0"/>
    <n v="0"/>
    <n v="0"/>
    <n v="0"/>
    <n v="176000.00000000003"/>
    <s v="GBP"/>
    <n v="134673.00000000003"/>
    <n v="321233.00000000006"/>
    <s v="1-5 Years"/>
    <n v="169059.08250961019"/>
    <n v="234194.40001331284"/>
    <n v="179202.62746018684"/>
    <n v="427448.69147429842"/>
    <n v="6.0000000000000199E-2"/>
    <n v="7623.0000000000146"/>
    <n v="65135.317503702652"/>
    <n v="1.3306500000756409"/>
  </r>
  <r>
    <s v="Employee 1194"/>
    <x v="3"/>
    <s v="San Francisco"/>
    <x v="2"/>
    <s v="Americas"/>
    <d v="2019-07-08T00:00:00"/>
    <d v="2022-12-01T00:00:00"/>
    <s v="Operating Platform"/>
    <s v="C"/>
    <s v="R"/>
    <s v="USD"/>
    <n v="156464.00000000003"/>
    <n v="26796.000000000004"/>
    <n v="0"/>
    <n v="0"/>
    <n v="26796.000000000004"/>
    <n v="0"/>
    <n v="0"/>
    <n v="0"/>
    <n v="0"/>
    <n v="0"/>
    <n v="183260.00000000003"/>
    <s v="USD"/>
    <n v="168981.12000000005"/>
    <n v="366901.9200000001"/>
    <s v="1-5 Years"/>
    <n v="156464.00000000003"/>
    <n v="183260.00000000003"/>
    <n v="168981.12000000005"/>
    <n v="366901.9200000001"/>
    <n v="8.000000000000014E-2"/>
    <n v="12517.120000000024"/>
    <n v="26796"/>
    <n v="1"/>
  </r>
  <r>
    <s v="Employee 1195"/>
    <x v="4"/>
    <s v="Amsterdam"/>
    <x v="8"/>
    <s v="EMEA"/>
    <d v="2019-07-15T00:00:00"/>
    <d v="2022-12-01T00:00:00"/>
    <s v="Client Businesses Platform"/>
    <s v="Z"/>
    <s v="T"/>
    <s v="EUR"/>
    <n v="248600"/>
    <n v="157905"/>
    <n v="0"/>
    <n v="0"/>
    <n v="157905"/>
    <n v="0"/>
    <n v="0"/>
    <n v="0"/>
    <n v="0"/>
    <n v="0"/>
    <n v="406505"/>
    <s v="EUR"/>
    <n v="268488"/>
    <n v="707513.4"/>
    <s v="1-5 Years"/>
    <n v="290190.77999258559"/>
    <n v="474513.28648787615"/>
    <n v="313406.04239199247"/>
    <n v="825880.39179889869"/>
    <n v="8.0000000000000085E-2"/>
    <n v="19888"/>
    <n v="184322.50649529055"/>
    <n v="1.1672999999701754"/>
  </r>
  <r>
    <s v="Employee 1196"/>
    <x v="0"/>
    <s v="Hong Kong"/>
    <x v="3"/>
    <s v="Asia-Pacific"/>
    <d v="2019-07-08T00:00:00"/>
    <d v="2022-12-01T00:00:00"/>
    <s v="Investments Platform"/>
    <s v="D"/>
    <s v="T"/>
    <s v="HKD"/>
    <n v="1982442.0000000002"/>
    <n v="1834272.0000000002"/>
    <n v="0"/>
    <n v="0"/>
    <n v="1834272.0000000002"/>
    <n v="0"/>
    <n v="0"/>
    <n v="0"/>
    <n v="0"/>
    <n v="0"/>
    <n v="3816714.0000000005"/>
    <s v="HKD"/>
    <n v="2101388.5200000005"/>
    <n v="6147105.3600000013"/>
    <s v="1-5 Years"/>
    <n v="252728.72140384879"/>
    <n v="486568.20688028669"/>
    <n v="267892.44468807976"/>
    <n v="783654.74398118362"/>
    <n v="6.0000000000000192E-2"/>
    <n v="118946.52000000025"/>
    <n v="233839.4854764379"/>
    <n v="0.12748353868806692"/>
  </r>
  <r>
    <s v="Employee 1197"/>
    <x v="3"/>
    <s v="San Francisco"/>
    <x v="2"/>
    <s v="Americas"/>
    <d v="2019-07-08T00:00:00"/>
    <d v="2022-12-01T00:00:00"/>
    <s v="Operating Platform"/>
    <s v="M"/>
    <s v="R"/>
    <s v="USD"/>
    <n v="148599.00000000003"/>
    <n v="31185"/>
    <n v="0"/>
    <n v="0"/>
    <n v="31185"/>
    <n v="0"/>
    <n v="0"/>
    <n v="0"/>
    <n v="0"/>
    <n v="0"/>
    <n v="179784.00000000003"/>
    <s v="USD"/>
    <n v="166430.88000000006"/>
    <n v="367788.96000000014"/>
    <s v="1-5 Years"/>
    <n v="148599.00000000003"/>
    <n v="179784.00000000003"/>
    <n v="166430.88000000006"/>
    <n v="367788.96000000014"/>
    <n v="0.1200000000000002"/>
    <n v="17831.880000000034"/>
    <n v="31185"/>
    <n v="1"/>
  </r>
  <r>
    <s v="Employee 1198"/>
    <x v="3"/>
    <s v="San Francisco"/>
    <x v="2"/>
    <s v="Americas"/>
    <d v="2019-07-01T00:00:00"/>
    <d v="2022-12-01T00:00:00"/>
    <s v="ETF and Index Investments Platform"/>
    <s v="Z"/>
    <s v="I"/>
    <s v="USD"/>
    <n v="183315.00000000003"/>
    <n v="81769.600000000006"/>
    <n v="0"/>
    <n v="0"/>
    <n v="81769.600000000006"/>
    <n v="0"/>
    <n v="0"/>
    <n v="0"/>
    <n v="0"/>
    <n v="0"/>
    <n v="265084.60000000003"/>
    <s v="USD"/>
    <n v="197980.20000000004"/>
    <n v="484271.56800000009"/>
    <s v="1-5 Years"/>
    <n v="183315.00000000003"/>
    <n v="265084.60000000003"/>
    <n v="197980.20000000004"/>
    <n v="484271.56800000009"/>
    <n v="8.0000000000000057E-2"/>
    <n v="14665.200000000012"/>
    <n v="81769.600000000006"/>
    <n v="1"/>
  </r>
  <r>
    <s v="Employee 1199"/>
    <x v="0"/>
    <s v="London"/>
    <x v="0"/>
    <s v="EMEA"/>
    <d v="2019-05-10T00:00:00"/>
    <d v="2022-12-01T00:00:00"/>
    <s v="Operating Platform"/>
    <s v="U"/>
    <s v="L"/>
    <s v="GBP"/>
    <n v="145200"/>
    <n v="46746.700000000012"/>
    <n v="0"/>
    <n v="0"/>
    <n v="46746.700000000012"/>
    <n v="0"/>
    <n v="0"/>
    <n v="0"/>
    <n v="0"/>
    <n v="0"/>
    <n v="191946.7"/>
    <s v="GBP"/>
    <n v="152460"/>
    <n v="354004.03500000003"/>
    <s v="1-5 Years"/>
    <n v="193210.38001098306"/>
    <n v="255413.87636951904"/>
    <n v="202870.89901153222"/>
    <n v="471055.46919952723"/>
    <n v="5.0000000000000037E-2"/>
    <n v="7260"/>
    <n v="62203.49635853598"/>
    <n v="1.3306500000756409"/>
  </r>
  <r>
    <s v="Employee 12"/>
    <x v="4"/>
    <s v="Singapore"/>
    <x v="9"/>
    <s v="Asia-Pacific"/>
    <d v="2007-01-01T00:00:00"/>
    <d v="2022-12-01T00:00:00"/>
    <s v="Operating Platform"/>
    <s v="V"/>
    <s v="A"/>
    <s v="SGD"/>
    <n v="424802.95000000007"/>
    <n v="249458"/>
    <n v="0"/>
    <n v="0"/>
    <n v="249458"/>
    <n v="0"/>
    <n v="0"/>
    <n v="0"/>
    <n v="0"/>
    <n v="0"/>
    <n v="674260.95000000007"/>
    <s v="SGD"/>
    <n v="433299.00900000008"/>
    <n v="1121045.1780000001"/>
    <s v="&gt;5 Years"/>
    <n v="317621.55594601668"/>
    <n v="504139.18277318781"/>
    <n v="323973.98706493701"/>
    <n v="838195.95349358849"/>
    <n v="1.9999999999999987E-2"/>
    <n v="8496.0590000000084"/>
    <n v="186517.62682717113"/>
    <n v="0.74769150248607408"/>
  </r>
  <r>
    <s v="Employee 120"/>
    <x v="7"/>
    <s v="New York"/>
    <x v="2"/>
    <s v="Americas"/>
    <d v="2007-01-16T00:00:00"/>
    <d v="2022-12-01T00:00:00"/>
    <s v="Investments Platform"/>
    <s v="O"/>
    <s v="U"/>
    <s v="USD"/>
    <n v="98917.500000000029"/>
    <n v="36135"/>
    <n v="0"/>
    <n v="0"/>
    <n v="36135"/>
    <n v="0"/>
    <n v="14134"/>
    <n v="0"/>
    <n v="14134"/>
    <n v="0"/>
    <n v="149186.50000000003"/>
    <s v="USD"/>
    <n v="101885.02500000004"/>
    <n v="240989.10000000009"/>
    <s v="&gt;5 Years"/>
    <n v="98917.500000000029"/>
    <n v="149186.50000000003"/>
    <n v="101885.02500000004"/>
    <n v="240989.10000000009"/>
    <n v="3.0000000000000079E-2"/>
    <n v="2967.5250000000087"/>
    <n v="50269"/>
    <n v="1"/>
  </r>
  <r>
    <s v="Employee 1200"/>
    <x v="3"/>
    <s v="Wilmington"/>
    <x v="2"/>
    <s v="Americas"/>
    <d v="2019-06-17T00:00:00"/>
    <d v="2022-12-01T00:00:00"/>
    <s v="Operating Platform"/>
    <s v="S"/>
    <s v="C"/>
    <s v="USD"/>
    <n v="181281.54"/>
    <n v="33016.5"/>
    <n v="0"/>
    <n v="0"/>
    <n v="33016.5"/>
    <n v="0"/>
    <n v="0"/>
    <n v="0"/>
    <n v="0"/>
    <n v="0"/>
    <n v="214298.04"/>
    <s v="USD"/>
    <n v="208473.77099999998"/>
    <n v="454916.51699999993"/>
    <s v="1-5 Years"/>
    <n v="181281.54"/>
    <n v="214298.04"/>
    <n v="208473.77099999998"/>
    <n v="454916.51699999993"/>
    <n v="0.14999999999999983"/>
    <n v="27192.230999999971"/>
    <n v="33016.5"/>
    <n v="1"/>
  </r>
  <r>
    <s v="Employee 1201"/>
    <x v="0"/>
    <s v="San Francisco"/>
    <x v="2"/>
    <s v="Americas"/>
    <d v="2019-07-08T00:00:00"/>
    <d v="2022-12-01T00:00:00"/>
    <s v="Regional Platform"/>
    <s v="J"/>
    <s v="X"/>
    <s v="USD"/>
    <n v="184800.00000000003"/>
    <n v="370370.00000000006"/>
    <n v="0"/>
    <n v="0"/>
    <n v="370370.00000000006"/>
    <n v="168313.02000000002"/>
    <n v="0"/>
    <n v="0"/>
    <n v="168313.02000000002"/>
    <n v="0"/>
    <n v="723483.02000000014"/>
    <s v="USD"/>
    <n v="199584.00000000006"/>
    <n v="799167.60000000033"/>
    <s v="1-5 Years"/>
    <n v="184800.00000000003"/>
    <n v="723483.02000000014"/>
    <n v="199584.00000000006"/>
    <n v="799167.60000000033"/>
    <n v="8.000000000000014E-2"/>
    <n v="14784.000000000029"/>
    <n v="538683.02000000014"/>
    <n v="1"/>
  </r>
  <r>
    <s v="Employee 1202"/>
    <x v="0"/>
    <s v="San Francisco"/>
    <x v="2"/>
    <s v="Americas"/>
    <d v="2019-08-05T00:00:00"/>
    <d v="2022-12-01T00:00:00"/>
    <s v="Regional Platform"/>
    <s v="P"/>
    <s v="D"/>
    <s v="USD"/>
    <n v="201960.00000000003"/>
    <n v="76560"/>
    <n v="0"/>
    <n v="0"/>
    <n v="76560"/>
    <n v="0"/>
    <n v="0"/>
    <n v="0"/>
    <n v="0"/>
    <n v="0"/>
    <n v="278520"/>
    <s v="USD"/>
    <n v="230234.40000000005"/>
    <n v="547747.20000000007"/>
    <s v="1-5 Years"/>
    <n v="201960.00000000003"/>
    <n v="278520"/>
    <n v="230234.40000000005"/>
    <n v="547747.20000000007"/>
    <n v="0.1400000000000001"/>
    <n v="28274.400000000023"/>
    <n v="76559.999999999971"/>
    <n v="1"/>
  </r>
  <r>
    <s v="Employee 1203"/>
    <x v="3"/>
    <s v="San Francisco"/>
    <x v="2"/>
    <s v="Americas"/>
    <d v="2019-07-29T00:00:00"/>
    <d v="2022-12-01T00:00:00"/>
    <s v="Investments Platform"/>
    <s v="I"/>
    <s v="S"/>
    <s v="USD"/>
    <n v="160206.20000000001"/>
    <n v="218336.80000000002"/>
    <n v="0"/>
    <n v="0"/>
    <n v="218336.80000000002"/>
    <n v="0"/>
    <n v="0"/>
    <n v="0"/>
    <n v="0"/>
    <n v="0"/>
    <n v="378543"/>
    <s v="USD"/>
    <n v="182635.06800000003"/>
    <n v="614174.08800000011"/>
    <s v="1-5 Years"/>
    <n v="160206.20000000001"/>
    <n v="378543"/>
    <n v="182635.06800000003"/>
    <n v="614174.08800000011"/>
    <n v="0.1400000000000001"/>
    <n v="22428.868000000017"/>
    <n v="218336.8"/>
    <n v="1"/>
  </r>
  <r>
    <s v="Employee 1204"/>
    <x v="0"/>
    <s v="Sydney"/>
    <x v="4"/>
    <s v="Asia-Pacific"/>
    <d v="2020-02-17T00:00:00"/>
    <d v="2022-12-01T00:00:00"/>
    <s v="Investments Platform"/>
    <s v="Z"/>
    <s v="K"/>
    <s v="AUD"/>
    <n v="250305.00000000006"/>
    <n v="212850.00000000003"/>
    <n v="0"/>
    <n v="0"/>
    <n v="212850.00000000003"/>
    <n v="0"/>
    <n v="0"/>
    <n v="0"/>
    <n v="0"/>
    <n v="0"/>
    <n v="463155.00000000012"/>
    <s v="AUD"/>
    <n v="272832.45000000007"/>
    <n v="777671.40000000014"/>
    <s v="1-5 Years"/>
    <n v="189393.27825667142"/>
    <n v="350446.23076234455"/>
    <n v="206438.67329977185"/>
    <n v="588425.06483072729"/>
    <n v="9.0000000000000038E-2"/>
    <n v="22527.450000000012"/>
    <n v="161052.95250567314"/>
    <n v="0.75665000002665295"/>
  </r>
  <r>
    <s v="Employee 1205"/>
    <x v="0"/>
    <s v="San Francisco"/>
    <x v="2"/>
    <s v="Americas"/>
    <d v="2019-07-22T00:00:00"/>
    <d v="2022-12-01T00:00:00"/>
    <s v="ETF and Index Investments Platform"/>
    <s v="M"/>
    <s v="T"/>
    <s v="USD"/>
    <n v="192610.00000000003"/>
    <n v="247940.00000000003"/>
    <n v="0"/>
    <n v="0"/>
    <n v="247940.00000000003"/>
    <n v="0"/>
    <n v="0"/>
    <n v="0"/>
    <n v="0"/>
    <n v="0"/>
    <n v="440550.00000000006"/>
    <s v="USD"/>
    <n v="208018.80000000005"/>
    <n v="683812.80000000028"/>
    <s v="1-5 Years"/>
    <n v="192610.00000000003"/>
    <n v="440550.00000000006"/>
    <n v="208018.80000000005"/>
    <n v="683812.80000000028"/>
    <n v="8.0000000000000085E-2"/>
    <n v="15408.800000000017"/>
    <n v="247940.00000000003"/>
    <n v="1"/>
  </r>
  <r>
    <s v="Employee 1206"/>
    <x v="4"/>
    <s v="San Francisco"/>
    <x v="2"/>
    <s v="Americas"/>
    <d v="2019-08-05T00:00:00"/>
    <d v="2022-12-01T00:00:00"/>
    <s v="Investments Platform"/>
    <s v="F"/>
    <s v="P"/>
    <s v="USD"/>
    <n v="196350.00000000003"/>
    <n v="402050.00000000006"/>
    <n v="0"/>
    <n v="0"/>
    <n v="402050.00000000006"/>
    <n v="0"/>
    <n v="0"/>
    <n v="0"/>
    <n v="0"/>
    <n v="0"/>
    <n v="598400.00000000012"/>
    <s v="USD"/>
    <n v="214021.50000000006"/>
    <n v="866277.50000000023"/>
    <s v="1-5 Years"/>
    <n v="196350.00000000003"/>
    <n v="598400.00000000012"/>
    <n v="214021.50000000006"/>
    <n v="866277.50000000023"/>
    <n v="9.0000000000000135E-2"/>
    <n v="17671.500000000029"/>
    <n v="402050.00000000012"/>
    <n v="1"/>
  </r>
  <r>
    <s v="Employee 1207"/>
    <x v="0"/>
    <s v="Toronto"/>
    <x v="5"/>
    <s v="Americas"/>
    <d v="2019-07-29T00:00:00"/>
    <d v="2022-12-01T00:00:00"/>
    <s v="Client Businesses Platform"/>
    <s v="T"/>
    <s v="A"/>
    <s v="CAD"/>
    <n v="190344.00000000003"/>
    <n v="258390"/>
    <n v="0"/>
    <n v="0"/>
    <n v="258390"/>
    <n v="0"/>
    <n v="0"/>
    <n v="0"/>
    <n v="0"/>
    <n v="0"/>
    <n v="448734"/>
    <s v="CAD"/>
    <n v="203668.08000000005"/>
    <n v="683813.46000000008"/>
    <s v="1-5 Years"/>
    <n v="146734.50508788161"/>
    <n v="345925.06938020355"/>
    <n v="157005.92044403334"/>
    <n v="527145.74468085112"/>
    <n v="7.0000000000000118E-2"/>
    <n v="13324.080000000016"/>
    <n v="199190.56429232194"/>
    <n v="0.77089115016959608"/>
  </r>
  <r>
    <s v="Employee 1208"/>
    <x v="4"/>
    <s v="London"/>
    <x v="0"/>
    <s v="EMEA"/>
    <d v="2019-07-29T00:00:00"/>
    <d v="2022-12-01T00:00:00"/>
    <s v="Investments Platform"/>
    <s v="M"/>
    <s v="H"/>
    <s v="GBP"/>
    <n v="250800.00000000006"/>
    <n v="4270866.6000000006"/>
    <n v="0"/>
    <n v="0"/>
    <n v="4270866.6000000006"/>
    <n v="0"/>
    <n v="0"/>
    <n v="0"/>
    <n v="0"/>
    <n v="1489940"/>
    <n v="6011606.6000000006"/>
    <s v="GBP"/>
    <n v="255816.00000000006"/>
    <n v="4867915.932"/>
    <s v="1-5 Years"/>
    <n v="333727.02001897083"/>
    <n v="7999344.3227447243"/>
    <n v="340401.56041935022"/>
    <n v="6477492.3352840133"/>
    <n v="1.9999999999999938E-2"/>
    <n v="5016"/>
    <n v="7665617.3027257537"/>
    <n v="1.3306500000756409"/>
  </r>
  <r>
    <s v="Employee 1209"/>
    <x v="0"/>
    <s v="San Francisco"/>
    <x v="2"/>
    <s v="Americas"/>
    <d v="2019-08-05T00:00:00"/>
    <d v="2022-12-01T00:00:00"/>
    <s v="Corporate and Risk Platform"/>
    <s v="J"/>
    <s v="S"/>
    <s v="USD"/>
    <n v="205975.00000000003"/>
    <n v="143165"/>
    <n v="0"/>
    <n v="0"/>
    <n v="143165"/>
    <n v="0"/>
    <n v="0"/>
    <n v="0"/>
    <n v="0"/>
    <n v="0"/>
    <n v="349140"/>
    <s v="USD"/>
    <n v="218333.50000000003"/>
    <n v="588421.9"/>
    <s v="1-5 Years"/>
    <n v="205975.00000000003"/>
    <n v="349140"/>
    <n v="218333.50000000003"/>
    <n v="588421.9"/>
    <n v="5.9999999999999991E-2"/>
    <n v="12358.5"/>
    <n v="143164.99999999997"/>
    <n v="1"/>
  </r>
  <r>
    <s v="Employee 121"/>
    <x v="3"/>
    <s v="San Francisco"/>
    <x v="2"/>
    <s v="Americas"/>
    <d v="2007-03-26T00:00:00"/>
    <d v="2022-12-01T00:00:00"/>
    <s v="Operating Platform"/>
    <s v="D"/>
    <s v="V"/>
    <s v="USD"/>
    <n v="91960.000000000015"/>
    <n v="11253.000000000002"/>
    <n v="0"/>
    <n v="0"/>
    <n v="11253.000000000002"/>
    <n v="0"/>
    <n v="0"/>
    <n v="0"/>
    <n v="0"/>
    <n v="0"/>
    <n v="103213.00000000001"/>
    <s v="USD"/>
    <n v="98397.200000000026"/>
    <n v="208835.11000000004"/>
    <s v="&gt;5 Years"/>
    <n v="91960.000000000015"/>
    <n v="103213.00000000001"/>
    <n v="98397.200000000026"/>
    <n v="208835.11000000004"/>
    <n v="7.0000000000000118E-2"/>
    <n v="6437.2000000000116"/>
    <n v="11253"/>
    <n v="1"/>
  </r>
  <r>
    <s v="Employee 1210"/>
    <x v="3"/>
    <s v="San Francisco"/>
    <x v="2"/>
    <s v="Americas"/>
    <d v="2019-08-05T00:00:00"/>
    <d v="2022-12-01T00:00:00"/>
    <s v="Operating Platform"/>
    <s v="K"/>
    <s v="I"/>
    <s v="USD"/>
    <n v="157080"/>
    <n v="51397.500000000007"/>
    <n v="0"/>
    <n v="0"/>
    <n v="51397.500000000007"/>
    <n v="0"/>
    <n v="0"/>
    <n v="0"/>
    <n v="0"/>
    <n v="0"/>
    <n v="208477.5"/>
    <s v="USD"/>
    <n v="180642"/>
    <n v="420391.125"/>
    <s v="1-5 Years"/>
    <n v="157080"/>
    <n v="208477.5"/>
    <n v="180642"/>
    <n v="420391.125"/>
    <n v="0.15"/>
    <n v="23562"/>
    <n v="51397.5"/>
    <n v="1"/>
  </r>
  <r>
    <s v="Employee 1211"/>
    <x v="0"/>
    <s v="San Francisco"/>
    <x v="2"/>
    <s v="Americas"/>
    <d v="2019-07-29T00:00:00"/>
    <d v="2022-12-01T00:00:00"/>
    <s v="Regional Platform"/>
    <s v="O"/>
    <s v="K"/>
    <s v="USD"/>
    <n v="194425.00000000003"/>
    <n v="287100"/>
    <n v="0"/>
    <n v="0"/>
    <n v="287100"/>
    <n v="0"/>
    <n v="0"/>
    <n v="0"/>
    <n v="0"/>
    <n v="0"/>
    <n v="481525"/>
    <s v="USD"/>
    <n v="219700.25"/>
    <n v="763823.5"/>
    <s v="1-5 Years"/>
    <n v="194425.00000000003"/>
    <n v="481525"/>
    <n v="219700.25"/>
    <n v="763823.5"/>
    <n v="0.12999999999999984"/>
    <n v="25275.249999999971"/>
    <n v="287100"/>
    <n v="1"/>
  </r>
  <r>
    <s v="Employee 1212"/>
    <x v="0"/>
    <s v="New York"/>
    <x v="2"/>
    <s v="Americas"/>
    <d v="2019-09-02T00:00:00"/>
    <d v="2022-12-01T00:00:00"/>
    <s v="Operating Platform"/>
    <s v="C"/>
    <s v="G"/>
    <s v="USD"/>
    <n v="186846.00000000003"/>
    <n v="84216.000000000015"/>
    <n v="0"/>
    <n v="0"/>
    <n v="84216.000000000015"/>
    <n v="0"/>
    <n v="0"/>
    <n v="0"/>
    <n v="0"/>
    <n v="0"/>
    <n v="271062.00000000006"/>
    <s v="USD"/>
    <n v="209267.52000000005"/>
    <n v="512856.96000000008"/>
    <s v="1-5 Years"/>
    <n v="186846.00000000003"/>
    <n v="271062.00000000006"/>
    <n v="209267.52000000005"/>
    <n v="512856.96000000008"/>
    <n v="0.12000000000000008"/>
    <n v="22421.520000000019"/>
    <n v="84216.000000000029"/>
    <n v="1"/>
  </r>
  <r>
    <s v="Employee 1213"/>
    <x v="0"/>
    <s v="Toronto"/>
    <x v="5"/>
    <s v="Americas"/>
    <d v="2019-09-17T00:00:00"/>
    <d v="2022-12-01T00:00:00"/>
    <s v="Regional Platform"/>
    <s v="G"/>
    <s v="G"/>
    <s v="CAD"/>
    <n v="171820"/>
    <n v="59972"/>
    <n v="0"/>
    <n v="0"/>
    <n v="59972"/>
    <n v="0"/>
    <n v="0"/>
    <n v="0"/>
    <n v="0"/>
    <n v="0"/>
    <n v="231792"/>
    <s v="CAD"/>
    <n v="183847.40000000002"/>
    <n v="431864.84000000008"/>
    <s v="1-5 Years"/>
    <n v="132454.51742213999"/>
    <n v="178686.401480111"/>
    <n v="141726.33364168982"/>
    <n v="332920.78322540864"/>
    <n v="7.0000000000000229E-2"/>
    <n v="12027.400000000023"/>
    <n v="46231.884057971009"/>
    <n v="0.77089115016959608"/>
  </r>
  <r>
    <s v="Employee 1214"/>
    <x v="0"/>
    <s v="San Francisco"/>
    <x v="2"/>
    <s v="Americas"/>
    <d v="2019-08-05T00:00:00"/>
    <d v="2022-12-01T00:00:00"/>
    <s v="Operating Platform"/>
    <s v="X"/>
    <s v="I"/>
    <s v="USD"/>
    <n v="242000.00000000006"/>
    <n v="108900.00000000001"/>
    <n v="0"/>
    <n v="0"/>
    <n v="108900.00000000001"/>
    <n v="0"/>
    <n v="0"/>
    <n v="0"/>
    <n v="0"/>
    <n v="0"/>
    <n v="350900.00000000006"/>
    <s v="USD"/>
    <n v="266200.00000000006"/>
    <n v="652190.00000000012"/>
    <s v="1-5 Years"/>
    <n v="242000.00000000006"/>
    <n v="350900.00000000006"/>
    <n v="266200.00000000006"/>
    <n v="652190.00000000012"/>
    <n v="9.9999999999999978E-2"/>
    <n v="24200"/>
    <n v="108900"/>
    <n v="1"/>
  </r>
  <r>
    <s v="Employee 1215"/>
    <x v="3"/>
    <s v="San Francisco"/>
    <x v="2"/>
    <s v="Americas"/>
    <d v="2019-07-15T00:00:00"/>
    <d v="2022-12-01T00:00:00"/>
    <s v="Client Businesses Platform"/>
    <s v="Z"/>
    <s v="Y"/>
    <s v="USD"/>
    <n v="145024"/>
    <n v="74250"/>
    <n v="0"/>
    <n v="0"/>
    <n v="74250"/>
    <n v="0"/>
    <n v="0"/>
    <n v="0"/>
    <n v="0"/>
    <n v="0"/>
    <n v="219274"/>
    <s v="USD"/>
    <n v="166777.59999999998"/>
    <n v="418942.69999999995"/>
    <s v="1-5 Years"/>
    <n v="145024"/>
    <n v="219274"/>
    <n v="166777.59999999998"/>
    <n v="418942.69999999995"/>
    <n v="0.14999999999999983"/>
    <n v="21753.599999999977"/>
    <n v="74250"/>
    <n v="1"/>
  </r>
  <r>
    <s v="Employee 1216"/>
    <x v="0"/>
    <s v="San Francisco"/>
    <x v="2"/>
    <s v="Americas"/>
    <d v="2019-08-01T00:00:00"/>
    <d v="2022-12-01T00:00:00"/>
    <s v="Operating Platform"/>
    <s v="A"/>
    <s v="B"/>
    <s v="USD"/>
    <n v="166320"/>
    <n v="44280.500000000007"/>
    <n v="0"/>
    <n v="0"/>
    <n v="44280.500000000007"/>
    <n v="0"/>
    <n v="0"/>
    <n v="0"/>
    <n v="0"/>
    <n v="0"/>
    <n v="210600.5"/>
    <s v="USD"/>
    <n v="167983.2"/>
    <n v="380689.70500000002"/>
    <s v="1-5 Years"/>
    <n v="166320"/>
    <n v="210600.5"/>
    <n v="167983.2"/>
    <n v="380689.70500000002"/>
    <n v="1.000000000000007E-2"/>
    <n v="1663.2000000000116"/>
    <n v="44280.5"/>
    <n v="1"/>
  </r>
  <r>
    <s v="Employee 1217"/>
    <x v="3"/>
    <s v="Toronto"/>
    <x v="5"/>
    <s v="Americas"/>
    <d v="2019-08-01T00:00:00"/>
    <d v="2022-12-01T00:00:00"/>
    <s v="Operating Platform"/>
    <s v="C"/>
    <s v="M"/>
    <s v="CAD"/>
    <n v="134853.07"/>
    <n v="20020"/>
    <n v="0"/>
    <n v="0"/>
    <n v="20020"/>
    <n v="0"/>
    <n v="0"/>
    <n v="0"/>
    <n v="0"/>
    <n v="0"/>
    <n v="154873.07"/>
    <s v="CAD"/>
    <n v="151035.43840000001"/>
    <n v="324493.27679999999"/>
    <s v="1-5 Years"/>
    <n v="103957.03823620106"/>
    <n v="119390.27906259637"/>
    <n v="116431.88282454519"/>
    <n v="250148.99537465311"/>
    <n v="0.12000000000000004"/>
    <n v="16182.368400000007"/>
    <n v="15433.240826395311"/>
    <n v="0.77089115016959608"/>
  </r>
  <r>
    <s v="Employee 1218"/>
    <x v="0"/>
    <s v="San Francisco"/>
    <x v="2"/>
    <s v="Americas"/>
    <d v="2019-08-05T00:00:00"/>
    <d v="2022-12-01T00:00:00"/>
    <s v="ETF and Index Investments Platform"/>
    <s v="P"/>
    <s v="F"/>
    <s v="USD"/>
    <n v="212095.40000000005"/>
    <n v="265265"/>
    <n v="0"/>
    <n v="0"/>
    <n v="265265"/>
    <n v="0"/>
    <n v="0"/>
    <n v="0"/>
    <n v="0"/>
    <n v="0"/>
    <n v="477360.4"/>
    <s v="USD"/>
    <n v="241788.75600000008"/>
    <n v="785979.61200000008"/>
    <s v="1-5 Years"/>
    <n v="212095.40000000005"/>
    <n v="477360.4"/>
    <n v="241788.75600000008"/>
    <n v="785979.61200000008"/>
    <n v="0.1400000000000001"/>
    <n v="29693.356000000029"/>
    <n v="265265"/>
    <n v="1"/>
  </r>
  <r>
    <s v="Employee 1219"/>
    <x v="3"/>
    <s v="San Francisco"/>
    <x v="2"/>
    <s v="Americas"/>
    <d v="2019-08-12T00:00:00"/>
    <d v="2022-12-01T00:00:00"/>
    <s v="ETF and Index Investments Platform"/>
    <s v="D"/>
    <s v="X"/>
    <s v="USD"/>
    <n v="206910.00000000006"/>
    <n v="61490"/>
    <n v="0"/>
    <n v="0"/>
    <n v="61490"/>
    <n v="0"/>
    <n v="0"/>
    <n v="0"/>
    <n v="0"/>
    <n v="0"/>
    <n v="268400.00000000006"/>
    <s v="USD"/>
    <n v="237946.50000000006"/>
    <n v="546606.50000000012"/>
    <s v="1-5 Years"/>
    <n v="206910.00000000006"/>
    <n v="268400.00000000006"/>
    <n v="237946.50000000006"/>
    <n v="546606.50000000012"/>
    <n v="0.14999999999999997"/>
    <n v="31036.5"/>
    <n v="61490"/>
    <n v="1"/>
  </r>
  <r>
    <s v="Employee 122"/>
    <x v="0"/>
    <s v="London"/>
    <x v="0"/>
    <s v="EMEA"/>
    <d v="2007-05-21T00:00:00"/>
    <d v="2022-12-01T00:00:00"/>
    <s v="Operating Platform"/>
    <s v="D"/>
    <s v="X"/>
    <s v="GBP"/>
    <n v="139459.43"/>
    <n v="40326"/>
    <n v="0"/>
    <n v="0"/>
    <n v="40326"/>
    <n v="0"/>
    <n v="0"/>
    <n v="0"/>
    <n v="0"/>
    <n v="0"/>
    <n v="179785.43"/>
    <s v="GBP"/>
    <n v="152010.7787"/>
    <n v="347976.89740000002"/>
    <s v="&gt;5 Years"/>
    <n v="185571.69054004885"/>
    <n v="239231.48244309914"/>
    <n v="202273.14268865323"/>
    <n v="463035.45855163131"/>
    <n v="8.9999999999999913E-2"/>
    <n v="12551.348700000002"/>
    <n v="53659.791903050296"/>
    <n v="1.3306500000756409"/>
  </r>
  <r>
    <s v="Employee 1220"/>
    <x v="4"/>
    <s v="San Francisco"/>
    <x v="2"/>
    <s v="Americas"/>
    <d v="2019-09-09T00:00:00"/>
    <d v="2022-12-01T00:00:00"/>
    <s v="Investments Platform"/>
    <s v="V"/>
    <s v="E"/>
    <s v="USD"/>
    <n v="275880.00000000006"/>
    <n v="440220.00000000006"/>
    <n v="0"/>
    <n v="0"/>
    <n v="440220.00000000006"/>
    <n v="0"/>
    <n v="0"/>
    <n v="0"/>
    <n v="0"/>
    <n v="0"/>
    <n v="716100.00000000012"/>
    <s v="USD"/>
    <n v="311744.40000000002"/>
    <n v="1120937.4000000001"/>
    <s v="1-5 Years"/>
    <n v="275880.00000000006"/>
    <n v="716100.00000000012"/>
    <n v="311744.40000000002"/>
    <n v="1120937.4000000001"/>
    <n v="0.12999999999999984"/>
    <n v="35864.399999999965"/>
    <n v="440220.00000000006"/>
    <n v="1"/>
  </r>
  <r>
    <s v="Employee 1221"/>
    <x v="1"/>
    <s v="London"/>
    <x v="0"/>
    <s v="EMEA"/>
    <d v="2019-08-12T00:00:00"/>
    <d v="2022-12-01T00:00:00"/>
    <s v="Client Businesses Platform"/>
    <s v="Y"/>
    <s v="B"/>
    <s v="GBP"/>
    <n v="75240.000000000015"/>
    <n v="17765"/>
    <n v="0"/>
    <n v="0"/>
    <n v="17765"/>
    <n v="0"/>
    <n v="0"/>
    <n v="0"/>
    <n v="0"/>
    <n v="0"/>
    <n v="93005.000000000015"/>
    <s v="GBP"/>
    <n v="79754.400000000023"/>
    <n v="178339.70000000007"/>
    <s v="1-5 Years"/>
    <n v="100118.10600569124"/>
    <n v="123757.10325703501"/>
    <n v="106125.19236603273"/>
    <n v="237307.72181848987"/>
    <n v="6.0000000000000164E-2"/>
    <n v="4514.4000000000087"/>
    <n v="23638.997251343768"/>
    <n v="1.3306500000756409"/>
  </r>
  <r>
    <s v="Employee 1222"/>
    <x v="3"/>
    <s v="Philadelphia"/>
    <x v="2"/>
    <s v="Americas"/>
    <d v="2019-09-01T00:00:00"/>
    <d v="2022-12-01T00:00:00"/>
    <s v="Investments Platform"/>
    <s v="B"/>
    <s v="Q"/>
    <s v="USD"/>
    <n v="154440"/>
    <n v="56870"/>
    <n v="0"/>
    <n v="0"/>
    <n v="56870"/>
    <n v="0"/>
    <n v="0"/>
    <n v="0"/>
    <n v="0"/>
    <n v="0"/>
    <n v="211310"/>
    <s v="USD"/>
    <n v="172972.80000000002"/>
    <n v="409640"/>
    <s v="1-5 Years"/>
    <n v="154440"/>
    <n v="211310"/>
    <n v="172972.80000000002"/>
    <n v="409640"/>
    <n v="0.12000000000000011"/>
    <n v="18532.800000000017"/>
    <n v="56870"/>
    <n v="1"/>
  </r>
  <r>
    <s v="Employee 1223"/>
    <x v="3"/>
    <s v="San Francisco"/>
    <x v="2"/>
    <s v="Americas"/>
    <d v="2022-03-28T00:00:00"/>
    <d v="2022-12-01T00:00:00"/>
    <s v="Corporate and Risk Platform"/>
    <s v="G"/>
    <s v="H"/>
    <s v="USD"/>
    <n v="158620"/>
    <n v="30030"/>
    <n v="0"/>
    <n v="0"/>
    <n v="30030"/>
    <n v="0"/>
    <n v="0"/>
    <n v="0"/>
    <n v="0"/>
    <n v="0"/>
    <n v="188650"/>
    <s v="USD"/>
    <n v="180826.80000000002"/>
    <n v="395887.80000000005"/>
    <s v="&lt;1 Year"/>
    <n v="158620"/>
    <n v="188650"/>
    <n v="180826.80000000002"/>
    <n v="395887.80000000005"/>
    <n v="0.1400000000000001"/>
    <n v="22206.800000000017"/>
    <n v="30030"/>
    <n v="1"/>
  </r>
  <r>
    <s v="Employee 1224"/>
    <x v="3"/>
    <s v="San Francisco"/>
    <x v="2"/>
    <s v="Americas"/>
    <d v="2019-08-19T00:00:00"/>
    <d v="2022-12-01T00:00:00"/>
    <s v="ETF and Index Investments Platform"/>
    <s v="Z"/>
    <s v="C"/>
    <s v="USD"/>
    <n v="164285"/>
    <n v="57475.000000000007"/>
    <n v="0"/>
    <n v="0"/>
    <n v="57475.000000000007"/>
    <n v="0"/>
    <n v="0"/>
    <n v="0"/>
    <n v="0"/>
    <n v="0"/>
    <n v="221760"/>
    <s v="USD"/>
    <n v="174142.1"/>
    <n v="409207.7"/>
    <s v="1-5 Years"/>
    <n v="164285"/>
    <n v="221760"/>
    <n v="174142.1"/>
    <n v="409207.7"/>
    <n v="6.0000000000000032E-2"/>
    <n v="9857.1000000000058"/>
    <n v="57475"/>
    <n v="1"/>
  </r>
  <r>
    <s v="Employee 1225"/>
    <x v="7"/>
    <s v="San Francisco"/>
    <x v="2"/>
    <s v="Americas"/>
    <d v="2019-08-21T00:00:00"/>
    <d v="2022-12-01T00:00:00"/>
    <s v="Investments Platform"/>
    <s v="Z"/>
    <s v="R"/>
    <s v="USD"/>
    <n v="94160"/>
    <n v="18920"/>
    <n v="0"/>
    <n v="0"/>
    <n v="18920"/>
    <n v="0"/>
    <n v="0"/>
    <n v="0"/>
    <n v="0"/>
    <n v="0"/>
    <n v="113080"/>
    <s v="USD"/>
    <n v="100751.20000000001"/>
    <n v="221746.80000000002"/>
    <s v="1-5 Years"/>
    <n v="94160"/>
    <n v="113080"/>
    <n v="100751.20000000001"/>
    <n v="221746.80000000002"/>
    <n v="7.0000000000000118E-2"/>
    <n v="6591.2000000000116"/>
    <n v="18920"/>
    <n v="1"/>
  </r>
  <r>
    <s v="Employee 1226"/>
    <x v="0"/>
    <s v="London"/>
    <x v="0"/>
    <s v="EMEA"/>
    <d v="2019-09-03T00:00:00"/>
    <d v="2022-12-01T00:00:00"/>
    <s v="Operating Platform"/>
    <s v="D"/>
    <s v="M"/>
    <s v="GBP"/>
    <n v="121176.00000000001"/>
    <n v="45276.000000000007"/>
    <n v="0"/>
    <n v="0"/>
    <n v="45276.000000000007"/>
    <n v="0"/>
    <n v="0"/>
    <n v="0"/>
    <n v="0"/>
    <n v="0"/>
    <n v="166452.00000000003"/>
    <s v="GBP"/>
    <n v="132081.84000000003"/>
    <n v="313514.52000000008"/>
    <s v="1-5 Years"/>
    <n v="161242.84440916587"/>
    <n v="221489.35381259062"/>
    <n v="175754.70040599082"/>
    <n v="417178.09606171463"/>
    <n v="9.0000000000000108E-2"/>
    <n v="10905.840000000011"/>
    <n v="60246.509403424745"/>
    <n v="1.3306500000756409"/>
  </r>
  <r>
    <s v="Employee 1227"/>
    <x v="3"/>
    <s v="San Francisco"/>
    <x v="2"/>
    <s v="Americas"/>
    <d v="2019-08-19T00:00:00"/>
    <d v="2022-12-01T00:00:00"/>
    <s v="Corporate and Risk Platform"/>
    <s v="O"/>
    <s v="I"/>
    <s v="USD"/>
    <n v="162756"/>
    <n v="10780"/>
    <n v="0"/>
    <n v="0"/>
    <n v="10780"/>
    <n v="0"/>
    <n v="0"/>
    <n v="0"/>
    <n v="0"/>
    <n v="0"/>
    <n v="173536"/>
    <s v="USD"/>
    <n v="167638.68"/>
    <n v="346380.76"/>
    <s v="1-5 Years"/>
    <n v="162756"/>
    <n v="173536"/>
    <n v="167638.68"/>
    <n v="346380.76"/>
    <n v="2.9999999999999957E-2"/>
    <n v="4882.679999999993"/>
    <n v="10780"/>
    <n v="1"/>
  </r>
  <r>
    <s v="Employee 1228"/>
    <x v="1"/>
    <s v="London"/>
    <x v="0"/>
    <s v="EMEA"/>
    <d v="2019-08-19T00:00:00"/>
    <d v="2022-12-01T00:00:00"/>
    <s v="Operating Platform"/>
    <s v="L"/>
    <s v="H"/>
    <s v="GBP"/>
    <n v="68640"/>
    <n v="8415"/>
    <n v="0"/>
    <n v="0"/>
    <n v="8415"/>
    <n v="0"/>
    <n v="0"/>
    <n v="0"/>
    <n v="0"/>
    <n v="0"/>
    <n v="77055"/>
    <s v="GBP"/>
    <n v="76876.800000000003"/>
    <n v="163178.4"/>
    <s v="1-5 Years"/>
    <n v="91335.816005191999"/>
    <n v="102533.23575582851"/>
    <n v="102296.11392581504"/>
    <n v="217133.33797234297"/>
    <n v="0.11999999999999997"/>
    <n v="8236.8000000000029"/>
    <n v="11197.419750636516"/>
    <n v="1.3306500000756409"/>
  </r>
  <r>
    <s v="Employee 1229"/>
    <x v="0"/>
    <s v="San Francisco"/>
    <x v="2"/>
    <s v="Americas"/>
    <d v="2019-09-03T00:00:00"/>
    <d v="2022-12-01T00:00:00"/>
    <s v="Operating Platform"/>
    <s v="N"/>
    <s v="S"/>
    <s v="USD"/>
    <n v="217745.00000000006"/>
    <n v="84788.000000000015"/>
    <n v="0"/>
    <n v="0"/>
    <n v="84788.000000000015"/>
    <n v="0"/>
    <n v="0"/>
    <n v="0"/>
    <n v="0"/>
    <n v="0"/>
    <n v="302533.00000000006"/>
    <s v="USD"/>
    <n v="232987.15000000008"/>
    <n v="556697.4600000002"/>
    <s v="1-5 Years"/>
    <n v="217745.00000000006"/>
    <n v="302533.00000000006"/>
    <n v="232987.15000000008"/>
    <n v="556697.4600000002"/>
    <n v="7.000000000000009E-2"/>
    <n v="15242.150000000023"/>
    <n v="84788"/>
    <n v="1"/>
  </r>
  <r>
    <s v="Employee 123"/>
    <x v="0"/>
    <s v="Paris"/>
    <x v="10"/>
    <s v="EMEA"/>
    <d v="2007-05-15T00:00:00"/>
    <d v="2022-12-01T00:00:00"/>
    <s v="Client Businesses Platform"/>
    <s v="X"/>
    <s v="G"/>
    <s v="EUR"/>
    <n v="142560"/>
    <n v="85360"/>
    <n v="0"/>
    <n v="0"/>
    <n v="85360"/>
    <n v="0"/>
    <n v="0"/>
    <n v="0"/>
    <n v="0"/>
    <n v="0"/>
    <n v="227920"/>
    <s v="EUR"/>
    <n v="151113.60000000001"/>
    <n v="392708.80000000005"/>
    <s v="&gt;5 Years"/>
    <n v="166410.28799574822"/>
    <n v="266051.0159932024"/>
    <n v="176394.9052754931"/>
    <n v="458408.98222828767"/>
    <n v="5.9999999999999928E-2"/>
    <n v="8553.6000000000058"/>
    <n v="99640.727997454174"/>
    <n v="1.1672999999701754"/>
  </r>
  <r>
    <s v="Employee 1230"/>
    <x v="1"/>
    <s v="Princeton"/>
    <x v="2"/>
    <s v="Americas"/>
    <d v="2019-09-09T00:00:00"/>
    <d v="2022-12-01T00:00:00"/>
    <s v="Regional Platform"/>
    <s v="U"/>
    <s v="U"/>
    <s v="USD"/>
    <n v="67320"/>
    <n v="0"/>
    <n v="0"/>
    <n v="0"/>
    <n v="0"/>
    <n v="0"/>
    <n v="0"/>
    <n v="0"/>
    <n v="0"/>
    <n v="0"/>
    <n v="67320"/>
    <s v="USD"/>
    <n v="67993.2"/>
    <n v="135986.4"/>
    <s v="1-5 Years"/>
    <n v="67320"/>
    <n v="67320"/>
    <n v="67993.2"/>
    <n v="135986.4"/>
    <n v="9.9999999999999568E-3"/>
    <n v="673.19999999999709"/>
    <n v="0"/>
    <n v="1"/>
  </r>
  <r>
    <s v="Employee 1231"/>
    <x v="4"/>
    <s v="New York"/>
    <x v="2"/>
    <s v="Americas"/>
    <d v="2019-08-21T00:00:00"/>
    <d v="2022-12-01T00:00:00"/>
    <s v="Investments Platform"/>
    <s v="K"/>
    <s v="M"/>
    <s v="USD"/>
    <n v="275880.00000000006"/>
    <n v="558030"/>
    <n v="0"/>
    <n v="0"/>
    <n v="558030"/>
    <n v="0"/>
    <n v="0"/>
    <n v="0"/>
    <n v="0"/>
    <n v="162000"/>
    <n v="995910"/>
    <s v="USD"/>
    <n v="306226.8000000001"/>
    <n v="1231866.9000000004"/>
    <s v="1-5 Years"/>
    <n v="275880.00000000006"/>
    <n v="995910"/>
    <n v="306226.8000000001"/>
    <n v="1231866.9000000004"/>
    <n v="0.11000000000000014"/>
    <n v="30346.800000000047"/>
    <n v="720030"/>
    <n v="1"/>
  </r>
  <r>
    <s v="Employee 1232"/>
    <x v="3"/>
    <s v="London"/>
    <x v="0"/>
    <s v="EMEA"/>
    <d v="2020-12-21T00:00:00"/>
    <d v="2022-12-01T00:00:00"/>
    <s v="Operating Platform"/>
    <s v="F"/>
    <s v="Z"/>
    <s v="GBP"/>
    <n v="62150"/>
    <n v="7007.0000000000009"/>
    <n v="0"/>
    <n v="0"/>
    <n v="7007.0000000000009"/>
    <n v="0"/>
    <n v="0"/>
    <n v="0"/>
    <n v="0"/>
    <n v="0"/>
    <n v="69157"/>
    <s v="GBP"/>
    <n v="67743.5"/>
    <n v="143124.63"/>
    <s v="1-5 Years"/>
    <n v="82699.89750470109"/>
    <n v="92023.762055231098"/>
    <n v="90142.888280124185"/>
    <n v="190448.7889203261"/>
    <n v="8.9999999999999969E-2"/>
    <n v="5593.5"/>
    <n v="9323.8645505300083"/>
    <n v="1.3306500000756409"/>
  </r>
  <r>
    <s v="Employee 1233"/>
    <x v="3"/>
    <s v="San Francisco"/>
    <x v="2"/>
    <s v="Americas"/>
    <d v="2019-08-26T00:00:00"/>
    <d v="2022-12-01T00:00:00"/>
    <s v="Operating Platform"/>
    <s v="X"/>
    <s v="P"/>
    <s v="USD"/>
    <n v="210622.50000000003"/>
    <n v="53900.000000000007"/>
    <n v="0"/>
    <n v="0"/>
    <n v="53900.000000000007"/>
    <n v="0"/>
    <n v="0"/>
    <n v="0"/>
    <n v="0"/>
    <n v="0"/>
    <n v="264522.50000000006"/>
    <s v="USD"/>
    <n v="240109.65000000005"/>
    <n v="541665.30000000016"/>
    <s v="1-5 Years"/>
    <n v="210622.50000000003"/>
    <n v="264522.50000000006"/>
    <n v="240109.65000000005"/>
    <n v="541665.30000000016"/>
    <n v="0.1400000000000001"/>
    <n v="29487.150000000023"/>
    <n v="53900.000000000029"/>
    <n v="1"/>
  </r>
  <r>
    <s v="Employee 1234"/>
    <x v="4"/>
    <s v="London"/>
    <x v="0"/>
    <s v="EMEA"/>
    <d v="2019-08-24T00:00:00"/>
    <d v="2022-12-01T00:00:00"/>
    <s v="Investments Platform"/>
    <s v="K"/>
    <s v="D"/>
    <s v="GBP"/>
    <n v="213675.00000000006"/>
    <n v="2634412.0000000005"/>
    <n v="235120.16"/>
    <n v="0"/>
    <n v="2869532.1600000006"/>
    <n v="0"/>
    <n v="0"/>
    <n v="0"/>
    <n v="0"/>
    <n v="1674400.0000000002"/>
    <n v="4757607.1600000011"/>
    <s v="GBP"/>
    <n v="237179.25000000009"/>
    <n v="3398555.8200000008"/>
    <s v="1-5 Years"/>
    <n v="284326.63876616268"/>
    <n v="6330709.9678138709"/>
    <n v="315602.56903044059"/>
    <n v="4522288.3021400711"/>
    <n v="0.11000000000000004"/>
    <n v="23504.250000000029"/>
    <n v="6046383.3290477078"/>
    <n v="1.3306500000756409"/>
  </r>
  <r>
    <s v="Employee 1235"/>
    <x v="0"/>
    <s v="London"/>
    <x v="0"/>
    <s v="EMEA"/>
    <d v="2019-08-26T00:00:00"/>
    <d v="2022-12-01T00:00:00"/>
    <s v="Client Businesses Platform"/>
    <s v="D"/>
    <s v="O"/>
    <s v="GBP"/>
    <n v="123585.00000000003"/>
    <n v="79079"/>
    <n v="0"/>
    <n v="0"/>
    <n v="79079"/>
    <n v="0"/>
    <n v="0"/>
    <n v="0"/>
    <n v="0"/>
    <n v="0"/>
    <n v="202664.00000000003"/>
    <s v="GBP"/>
    <n v="133471.80000000005"/>
    <n v="352348.9200000001"/>
    <s v="1-5 Years"/>
    <n v="164448.38025934814"/>
    <n v="269674.85161532974"/>
    <n v="177604.25068009598"/>
    <n v="468853.09042465215"/>
    <n v="7.999999999999996E-2"/>
    <n v="9886.8000000000175"/>
    <n v="105226.4713559816"/>
    <n v="1.3306500000756409"/>
  </r>
  <r>
    <s v="Employee 1236"/>
    <x v="0"/>
    <s v="San Francisco"/>
    <x v="2"/>
    <s v="Americas"/>
    <d v="2019-08-26T00:00:00"/>
    <d v="2022-12-01T00:00:00"/>
    <s v="Client Businesses Platform"/>
    <s v="E"/>
    <s v="G"/>
    <s v="USD"/>
    <n v="213570.50000000003"/>
    <n v="121968"/>
    <n v="0"/>
    <n v="0"/>
    <n v="121968"/>
    <n v="0"/>
    <n v="0"/>
    <n v="0"/>
    <n v="0"/>
    <n v="0"/>
    <n v="335538.5"/>
    <s v="USD"/>
    <n v="230656.14000000004"/>
    <n v="593037.72000000009"/>
    <s v="1-5 Years"/>
    <n v="213570.50000000003"/>
    <n v="335538.5"/>
    <n v="230656.14000000004"/>
    <n v="593037.72000000009"/>
    <n v="8.0000000000000057E-2"/>
    <n v="17085.640000000014"/>
    <n v="121967.99999999997"/>
    <n v="1"/>
  </r>
  <r>
    <s v="Employee 1237"/>
    <x v="0"/>
    <s v="London"/>
    <x v="0"/>
    <s v="EMEA"/>
    <d v="2019-09-03T00:00:00"/>
    <d v="2022-12-01T00:00:00"/>
    <s v="Corporate and Risk Platform"/>
    <s v="R"/>
    <s v="K"/>
    <s v="GBP"/>
    <n v="145200"/>
    <n v="45045.000000000007"/>
    <n v="0"/>
    <n v="0"/>
    <n v="45045.000000000007"/>
    <n v="0"/>
    <n v="0"/>
    <n v="0"/>
    <n v="0"/>
    <n v="0"/>
    <n v="190245"/>
    <s v="GBP"/>
    <n v="151008"/>
    <n v="348862.80000000005"/>
    <s v="1-5 Years"/>
    <n v="193210.38001098306"/>
    <n v="253149.5092643903"/>
    <n v="200938.79521142237"/>
    <n v="464214.28484638839"/>
    <n v="3.9999999999999938E-2"/>
    <n v="5808"/>
    <n v="59939.129253407242"/>
    <n v="1.3306500000756409"/>
  </r>
  <r>
    <s v="Employee 1238"/>
    <x v="1"/>
    <s v="London"/>
    <x v="0"/>
    <s v="EMEA"/>
    <d v="2019-09-09T00:00:00"/>
    <d v="2022-12-01T00:00:00"/>
    <s v="Investments Platform"/>
    <s v="C"/>
    <s v="E"/>
    <s v="GBP"/>
    <n v="75240.000000000015"/>
    <n v="9900"/>
    <n v="0"/>
    <n v="0"/>
    <n v="9900"/>
    <n v="0"/>
    <n v="0"/>
    <n v="0"/>
    <n v="0"/>
    <n v="0"/>
    <n v="85140.000000000015"/>
    <s v="GBP"/>
    <n v="86526.000000000015"/>
    <n v="184437.00000000003"/>
    <s v="1-5 Years"/>
    <n v="100118.10600569124"/>
    <n v="113291.54100644009"/>
    <n v="115135.82190654492"/>
    <n v="245421.09406395102"/>
    <n v="0.14999999999999997"/>
    <n v="11286"/>
    <n v="13173.435000748854"/>
    <n v="1.3306500000756409"/>
  </r>
  <r>
    <s v="Employee 1239"/>
    <x v="7"/>
    <s v="San Francisco"/>
    <x v="2"/>
    <s v="Americas"/>
    <d v="2020-09-21T00:00:00"/>
    <d v="2022-12-01T00:00:00"/>
    <s v="Regional Platform"/>
    <s v="F"/>
    <s v="F"/>
    <s v="USD"/>
    <n v="90640"/>
    <n v="37339.5"/>
    <n v="0"/>
    <n v="0"/>
    <n v="37339.5"/>
    <n v="0"/>
    <n v="5294"/>
    <n v="0"/>
    <n v="5294"/>
    <n v="0"/>
    <n v="133273.5"/>
    <s v="USD"/>
    <n v="95172"/>
    <n v="229550.47499999998"/>
    <s v="1-5 Years"/>
    <n v="90640"/>
    <n v="133273.5"/>
    <n v="95172"/>
    <n v="229550.47499999998"/>
    <n v="0.05"/>
    <n v="4532"/>
    <n v="42633.5"/>
    <n v="1"/>
  </r>
  <r>
    <s v="Employee 124"/>
    <x v="0"/>
    <s v="New York"/>
    <x v="2"/>
    <s v="Americas"/>
    <d v="2009-12-01T00:00:00"/>
    <d v="2022-12-01T00:00:00"/>
    <s v="Client Businesses Platform"/>
    <s v="F"/>
    <s v="G"/>
    <s v="USD"/>
    <n v="161095"/>
    <n v="85085.000000000015"/>
    <n v="0"/>
    <n v="0"/>
    <n v="85085.000000000015"/>
    <n v="0"/>
    <n v="0"/>
    <n v="0"/>
    <n v="0"/>
    <n v="0"/>
    <n v="246180"/>
    <s v="USD"/>
    <n v="180426.40000000002"/>
    <n v="456148.00000000006"/>
    <s v="&gt;5 Years"/>
    <n v="161095"/>
    <n v="246180"/>
    <n v="180426.40000000002"/>
    <n v="456148.00000000006"/>
    <n v="0.12000000000000015"/>
    <n v="19331.400000000023"/>
    <n v="85085"/>
    <n v="1"/>
  </r>
  <r>
    <s v="Employee 1240"/>
    <x v="3"/>
    <s v="Toronto"/>
    <x v="5"/>
    <s v="Americas"/>
    <d v="2019-09-09T00:00:00"/>
    <d v="2022-12-01T00:00:00"/>
    <s v="Operating Platform"/>
    <s v="D"/>
    <s v="K"/>
    <s v="CAD"/>
    <n v="176748"/>
    <n v="51480.000000000007"/>
    <n v="0"/>
    <n v="0"/>
    <n v="51480.000000000007"/>
    <n v="0"/>
    <n v="0"/>
    <n v="0"/>
    <n v="0"/>
    <n v="0"/>
    <n v="228228"/>
    <s v="CAD"/>
    <n v="180282.96"/>
    <n v="413075.52"/>
    <s v="1-5 Years"/>
    <n v="136253.46901017576"/>
    <n v="175938.94542090659"/>
    <n v="138978.53839037928"/>
    <n v="318436.26271970401"/>
    <n v="2.0000000000000063E-2"/>
    <n v="3534.9599999999919"/>
    <n v="39685.476410730829"/>
    <n v="0.77089115016959608"/>
  </r>
  <r>
    <s v="Employee 1241"/>
    <x v="1"/>
    <s v="London"/>
    <x v="0"/>
    <s v="EMEA"/>
    <d v="2019-08-27T00:00:00"/>
    <d v="2022-12-01T00:00:00"/>
    <s v="Operating Platform"/>
    <s v="H"/>
    <s v="H"/>
    <s v="GBP"/>
    <n v="67356.850000000006"/>
    <n v="17110.5"/>
    <n v="0"/>
    <n v="0"/>
    <n v="17110.5"/>
    <n v="0"/>
    <n v="0"/>
    <n v="0"/>
    <n v="0"/>
    <n v="0"/>
    <n v="84467.35"/>
    <s v="GBP"/>
    <n v="77460.377500000002"/>
    <n v="174597.83000000002"/>
    <s v="1-5 Years"/>
    <n v="89628.39245759495"/>
    <n v="112396.4792838892"/>
    <n v="103072.65132623418"/>
    <n v="232328.60250270675"/>
    <n v="0.14999999999999983"/>
    <n v="10103.527499999997"/>
    <n v="22768.086826294253"/>
    <n v="1.3306500000756409"/>
  </r>
  <r>
    <s v="Employee 1242"/>
    <x v="4"/>
    <s v="New York"/>
    <x v="2"/>
    <s v="Americas"/>
    <d v="2019-09-02T00:00:00"/>
    <d v="2022-12-01T00:00:00"/>
    <s v="Client Businesses Platform"/>
    <s v="J"/>
    <s v="F"/>
    <s v="USD"/>
    <n v="271040.00000000006"/>
    <n v="726000.00000000012"/>
    <n v="0"/>
    <n v="0"/>
    <n v="726000.00000000012"/>
    <n v="0"/>
    <n v="0"/>
    <n v="0"/>
    <n v="0"/>
    <n v="105000"/>
    <n v="1102040.0000000002"/>
    <s v="USD"/>
    <n v="276460.80000000005"/>
    <n v="1293441.6000000001"/>
    <s v="1-5 Years"/>
    <n v="271040.00000000006"/>
    <n v="1102040.0000000002"/>
    <n v="276460.80000000005"/>
    <n v="1293441.6000000001"/>
    <n v="1.9999999999999952E-2"/>
    <n v="5420.7999999999884"/>
    <n v="831000.00000000023"/>
    <n v="1"/>
  </r>
  <r>
    <s v="Employee 1243"/>
    <x v="1"/>
    <s v="London"/>
    <x v="0"/>
    <s v="EMEA"/>
    <d v="2019-09-02T00:00:00"/>
    <d v="2022-12-01T00:00:00"/>
    <s v="Operating Platform"/>
    <s v="I"/>
    <s v="M"/>
    <s v="GBP"/>
    <n v="65917.500000000015"/>
    <n v="14833.5"/>
    <n v="0"/>
    <n v="0"/>
    <n v="14833.5"/>
    <n v="0"/>
    <n v="0"/>
    <n v="0"/>
    <n v="0"/>
    <n v="0"/>
    <n v="80751.000000000015"/>
    <s v="GBP"/>
    <n v="66576.675000000017"/>
    <n v="148135.18500000006"/>
    <s v="1-5 Years"/>
    <n v="87713.121379986085"/>
    <n v="107451.3181561081"/>
    <n v="88590.252593785946"/>
    <n v="197116.08393145516"/>
    <n v="1.0000000000000004E-2"/>
    <n v="659.17500000000291"/>
    <n v="19738.196776122015"/>
    <n v="1.3306500000756409"/>
  </r>
  <r>
    <s v="Employee 1244"/>
    <x v="5"/>
    <s v="San Francisco"/>
    <x v="2"/>
    <s v="Americas"/>
    <d v="2019-09-02T00:00:00"/>
    <d v="2022-12-01T00:00:00"/>
    <s v="Operating Platform"/>
    <s v="L"/>
    <s v="U"/>
    <s v="USD"/>
    <n v="92323"/>
    <n v="52272.000000000007"/>
    <n v="0"/>
    <n v="0"/>
    <n v="52272.000000000007"/>
    <n v="0"/>
    <n v="0"/>
    <n v="0"/>
    <n v="0"/>
    <n v="0"/>
    <n v="144595"/>
    <s v="USD"/>
    <n v="100632.07"/>
    <n v="258240.62000000002"/>
    <s v="1-5 Years"/>
    <n v="92323"/>
    <n v="144595"/>
    <n v="100632.07"/>
    <n v="258240.62000000002"/>
    <n v="9.000000000000008E-2"/>
    <n v="8309.070000000007"/>
    <n v="52272"/>
    <n v="1"/>
  </r>
  <r>
    <s v="Employee 1245"/>
    <x v="3"/>
    <s v="San Francisco"/>
    <x v="2"/>
    <s v="Americas"/>
    <d v="2019-09-02T00:00:00"/>
    <d v="2022-12-01T00:00:00"/>
    <s v="ETF and Index Investments Platform"/>
    <s v="Q"/>
    <s v="Y"/>
    <s v="USD"/>
    <n v="172480.00000000003"/>
    <n v="70070"/>
    <n v="0"/>
    <n v="0"/>
    <n v="70070"/>
    <n v="0"/>
    <n v="0"/>
    <n v="0"/>
    <n v="0"/>
    <n v="0"/>
    <n v="242550.00000000003"/>
    <s v="USD"/>
    <n v="179379.20000000004"/>
    <n v="431631.20000000007"/>
    <s v="1-5 Years"/>
    <n v="172480.00000000003"/>
    <n v="242550.00000000003"/>
    <n v="179379.20000000004"/>
    <n v="431631.20000000007"/>
    <n v="4.0000000000000063E-2"/>
    <n v="6899.2000000000116"/>
    <n v="70070"/>
    <n v="1"/>
  </r>
  <r>
    <s v="Employee 1246"/>
    <x v="3"/>
    <s v="Edinburgh"/>
    <x v="0"/>
    <s v="EMEA"/>
    <d v="2019-09-02T00:00:00"/>
    <d v="2022-12-01T00:00:00"/>
    <s v="Operating Platform"/>
    <s v="D"/>
    <s v="T"/>
    <s v="GBP"/>
    <n v="54692"/>
    <n v="8058.6000000000013"/>
    <n v="0"/>
    <n v="0"/>
    <n v="8058.6000000000013"/>
    <n v="0"/>
    <n v="0"/>
    <n v="0"/>
    <n v="0"/>
    <n v="0"/>
    <n v="62750.6"/>
    <s v="GBP"/>
    <n v="57426.600000000006"/>
    <n v="123314.73000000001"/>
    <s v="1-5 Years"/>
    <n v="72775.909804136958"/>
    <n v="83499.085894746517"/>
    <n v="76414.705294343803"/>
    <n v="164088.74548382766"/>
    <n v="4.9999999999999961E-2"/>
    <n v="2734.6000000000058"/>
    <n v="10723.176090609559"/>
    <n v="1.3306500000756407"/>
  </r>
  <r>
    <s v="Employee 1247"/>
    <x v="3"/>
    <s v="San Francisco"/>
    <x v="2"/>
    <s v="Americas"/>
    <d v="2019-09-16T00:00:00"/>
    <d v="2022-12-01T00:00:00"/>
    <s v="Operating Platform"/>
    <s v="T"/>
    <s v="J"/>
    <s v="USD"/>
    <n v="164835"/>
    <n v="40837.5"/>
    <n v="0"/>
    <n v="0"/>
    <n v="40837.5"/>
    <n v="0"/>
    <n v="0"/>
    <n v="0"/>
    <n v="0"/>
    <n v="0"/>
    <n v="205672.5"/>
    <s v="USD"/>
    <n v="174725.1"/>
    <n v="392737.95"/>
    <s v="1-5 Years"/>
    <n v="164835"/>
    <n v="205672.5"/>
    <n v="174725.1"/>
    <n v="392737.95"/>
    <n v="6.0000000000000032E-2"/>
    <n v="9890.1000000000058"/>
    <n v="40837.5"/>
    <n v="1"/>
  </r>
  <r>
    <s v="Employee 1248"/>
    <x v="4"/>
    <s v="London"/>
    <x v="0"/>
    <s v="EMEA"/>
    <d v="2019-09-16T00:00:00"/>
    <d v="2022-12-01T00:00:00"/>
    <s v="Client Businesses Platform"/>
    <s v="K"/>
    <s v="N"/>
    <s v="GBP"/>
    <n v="200640.00000000003"/>
    <n v="377520.00000000006"/>
    <n v="0"/>
    <n v="0"/>
    <n v="377520.00000000006"/>
    <n v="0"/>
    <n v="0"/>
    <n v="0"/>
    <n v="0"/>
    <n v="319300"/>
    <n v="897460.00000000012"/>
    <s v="GBP"/>
    <n v="226723.20000000001"/>
    <n v="880044"/>
    <s v="1-5 Years"/>
    <n v="266981.61601517664"/>
    <n v="1194205.1490678848"/>
    <n v="301689.2260971496"/>
    <n v="1171030.5486665673"/>
    <n v="0.13"/>
    <n v="26083.199999999983"/>
    <n v="927223.53305270814"/>
    <n v="1.3306500000756412"/>
  </r>
  <r>
    <s v="Employee 1249"/>
    <x v="4"/>
    <s v="San Francisco"/>
    <x v="2"/>
    <s v="Americas"/>
    <d v="2020-02-10T00:00:00"/>
    <d v="2022-12-01T00:00:00"/>
    <s v="Investments Platform"/>
    <s v="F"/>
    <s v="Q"/>
    <s v="USD"/>
    <n v="224400.00000000003"/>
    <n v="0"/>
    <n v="654000"/>
    <n v="0"/>
    <n v="654000"/>
    <n v="0"/>
    <n v="0"/>
    <n v="0"/>
    <n v="0"/>
    <n v="0"/>
    <n v="878400"/>
    <s v="USD"/>
    <n v="233376.00000000003"/>
    <n v="466752.00000000006"/>
    <s v="1-5 Years"/>
    <n v="224400.00000000003"/>
    <n v="878400"/>
    <n v="233376.00000000003"/>
    <n v="466752.00000000006"/>
    <n v="3.9999999999999994E-2"/>
    <n v="8976"/>
    <n v="654000"/>
    <n v="1"/>
  </r>
  <r>
    <s v="Employee 125"/>
    <x v="3"/>
    <s v="Edinburgh"/>
    <x v="0"/>
    <s v="EMEA"/>
    <d v="2007-06-11T00:00:00"/>
    <d v="2022-12-01T00:00:00"/>
    <s v="Client Businesses Platform"/>
    <s v="W"/>
    <s v="Z"/>
    <s v="GBP"/>
    <n v="71379"/>
    <n v="19437"/>
    <n v="0"/>
    <n v="0"/>
    <n v="19437"/>
    <n v="0"/>
    <n v="0"/>
    <n v="0"/>
    <n v="0"/>
    <n v="0"/>
    <n v="90816"/>
    <s v="GBP"/>
    <n v="72092.789999999994"/>
    <n v="163816.94999999998"/>
    <s v="&gt;5 Years"/>
    <n v="94980.46635539917"/>
    <n v="120844.31040686941"/>
    <n v="95930.271018953164"/>
    <n v="217983.02452989123"/>
    <n v="1.0000000000000024E-2"/>
    <n v="713.7899999999936"/>
    <n v="25863.844051470238"/>
    <n v="1.3306500000756409"/>
  </r>
  <r>
    <s v="Employee 1250"/>
    <x v="3"/>
    <s v="San Francisco"/>
    <x v="2"/>
    <s v="Americas"/>
    <d v="2019-09-09T00:00:00"/>
    <d v="2022-12-01T00:00:00"/>
    <s v="Operating Platform"/>
    <s v="H"/>
    <s v="Y"/>
    <s v="USD"/>
    <n v="181500.00000000003"/>
    <n v="32054"/>
    <n v="0"/>
    <n v="0"/>
    <n v="32054"/>
    <n v="0"/>
    <n v="0"/>
    <n v="0"/>
    <n v="0"/>
    <n v="0"/>
    <n v="213554.00000000003"/>
    <s v="USD"/>
    <n v="208725.00000000003"/>
    <n v="454312.10000000009"/>
    <s v="1-5 Years"/>
    <n v="181500.00000000003"/>
    <n v="213554.00000000003"/>
    <n v="208725.00000000003"/>
    <n v="454312.10000000009"/>
    <n v="0.14999999999999997"/>
    <n v="27225"/>
    <n v="32054"/>
    <n v="1"/>
  </r>
  <r>
    <s v="Employee 1251"/>
    <x v="0"/>
    <s v="New York"/>
    <x v="2"/>
    <s v="Americas"/>
    <d v="2019-09-09T00:00:00"/>
    <d v="2022-12-01T00:00:00"/>
    <s v="Investments Platform"/>
    <s v="O"/>
    <s v="S"/>
    <s v="USD"/>
    <n v="198220.00000000003"/>
    <n v="171644.00000000003"/>
    <n v="0"/>
    <n v="0"/>
    <n v="171644.00000000003"/>
    <n v="0"/>
    <n v="0"/>
    <n v="0"/>
    <n v="0"/>
    <n v="0"/>
    <n v="369864.00000000006"/>
    <s v="USD"/>
    <n v="214077.60000000003"/>
    <n v="613530.72000000009"/>
    <s v="1-5 Years"/>
    <n v="198220.00000000003"/>
    <n v="369864.00000000006"/>
    <n v="214077.60000000003"/>
    <n v="613530.72000000009"/>
    <n v="8.0000000000000016E-2"/>
    <n v="15857.600000000006"/>
    <n v="171644.00000000003"/>
    <n v="1"/>
  </r>
  <r>
    <s v="Employee 1252"/>
    <x v="3"/>
    <s v="San Francisco"/>
    <x v="2"/>
    <s v="Americas"/>
    <d v="2019-09-01T00:00:00"/>
    <d v="2022-12-01T00:00:00"/>
    <s v="Operating Platform"/>
    <s v="I"/>
    <s v="G"/>
    <s v="USD"/>
    <n v="152867"/>
    <n v="37488"/>
    <n v="0"/>
    <n v="0"/>
    <n v="37488"/>
    <n v="0"/>
    <n v="0"/>
    <n v="0"/>
    <n v="0"/>
    <n v="0"/>
    <n v="190355"/>
    <s v="USD"/>
    <n v="162039.02000000002"/>
    <n v="363815.32000000007"/>
    <s v="1-5 Years"/>
    <n v="152867"/>
    <n v="190355"/>
    <n v="162039.02000000002"/>
    <n v="363815.32000000007"/>
    <n v="6.0000000000000123E-2"/>
    <n v="9172.0200000000186"/>
    <n v="37488"/>
    <n v="1"/>
  </r>
  <r>
    <s v="Employee 1253"/>
    <x v="4"/>
    <s v="New York"/>
    <x v="2"/>
    <s v="Americas"/>
    <d v="2019-09-23T00:00:00"/>
    <d v="2022-12-01T00:00:00"/>
    <s v="Corporate and Risk Platform"/>
    <s v="Y"/>
    <s v="P"/>
    <s v="USD"/>
    <n v="278300"/>
    <n v="592295"/>
    <n v="0"/>
    <n v="0"/>
    <n v="592295"/>
    <n v="0"/>
    <n v="0"/>
    <n v="0"/>
    <n v="0"/>
    <n v="260000"/>
    <n v="1130595"/>
    <s v="USD"/>
    <n v="317262.00000000006"/>
    <n v="1309740.3000000003"/>
    <s v="1-5 Years"/>
    <n v="278300"/>
    <n v="1130595"/>
    <n v="317262.00000000006"/>
    <n v="1309740.3000000003"/>
    <n v="0.14000000000000021"/>
    <n v="38962.000000000058"/>
    <n v="852295"/>
    <n v="1"/>
  </r>
  <r>
    <s v="Employee 1254"/>
    <x v="8"/>
    <s v="San Francisco"/>
    <x v="2"/>
    <s v="Americas"/>
    <d v="2019-09-16T00:00:00"/>
    <d v="2022-12-01T00:00:00"/>
    <s v="Client Businesses Platform"/>
    <s v="Y"/>
    <s v="A"/>
    <s v="USD"/>
    <n v="93000"/>
    <n v="50000"/>
    <n v="1000"/>
    <n v="500"/>
    <n v="51500"/>
    <n v="3000"/>
    <n v="0"/>
    <n v="500"/>
    <n v="3500"/>
    <n v="15000"/>
    <n v="163000"/>
    <s v="USD"/>
    <n v="102300.00000000001"/>
    <n v="362450.00000000006"/>
    <s v="1-5 Years"/>
    <n v="93000"/>
    <n v="163000"/>
    <n v="102300.00000000001"/>
    <n v="362450.00000000006"/>
    <n v="0.10000000000000016"/>
    <n v="9300.0000000000146"/>
    <n v="70000"/>
    <n v="1"/>
  </r>
  <r>
    <s v="Employee 1255"/>
    <x v="0"/>
    <s v="New York"/>
    <x v="2"/>
    <s v="Americas"/>
    <d v="2019-09-16T00:00:00"/>
    <d v="2022-12-01T00:00:00"/>
    <s v="Investments Platform"/>
    <s v="J"/>
    <s v="U"/>
    <s v="USD"/>
    <n v="221760.00000000006"/>
    <n v="391875.00000000006"/>
    <n v="27250.000000000004"/>
    <n v="0"/>
    <n v="419125.00000000006"/>
    <n v="0"/>
    <n v="0"/>
    <n v="0"/>
    <n v="0"/>
    <n v="0"/>
    <n v="640885.00000000012"/>
    <s v="USD"/>
    <n v="230630.40000000008"/>
    <n v="868810.80000000028"/>
    <s v="1-5 Years"/>
    <n v="221760.00000000006"/>
    <n v="640885.00000000012"/>
    <n v="230630.40000000008"/>
    <n v="868810.80000000028"/>
    <n v="4.0000000000000091E-2"/>
    <n v="8870.4000000000233"/>
    <n v="419125.00000000006"/>
    <n v="1"/>
  </r>
  <r>
    <s v="Employee 1256"/>
    <x v="3"/>
    <s v="San Francisco"/>
    <x v="2"/>
    <s v="Americas"/>
    <d v="2019-10-07T00:00:00"/>
    <d v="2022-12-01T00:00:00"/>
    <s v="Operating Platform"/>
    <s v="O"/>
    <s v="Z"/>
    <s v="USD"/>
    <n v="153355.94999999998"/>
    <n v="28132.5"/>
    <n v="0"/>
    <n v="0"/>
    <n v="28132.5"/>
    <n v="0"/>
    <n v="0"/>
    <n v="0"/>
    <n v="0"/>
    <n v="0"/>
    <n v="181488.44999999998"/>
    <s v="USD"/>
    <n v="162557.307"/>
    <n v="354935.06400000001"/>
    <s v="1-5 Years"/>
    <n v="153355.94999999998"/>
    <n v="181488.44999999998"/>
    <n v="162557.307"/>
    <n v="354935.06400000001"/>
    <n v="6.0000000000000123E-2"/>
    <n v="9201.3570000000182"/>
    <n v="28132.5"/>
    <n v="1"/>
  </r>
  <r>
    <s v="Employee 1257"/>
    <x v="0"/>
    <s v="London"/>
    <x v="0"/>
    <s v="EMEA"/>
    <d v="2019-09-16T00:00:00"/>
    <d v="2022-12-01T00:00:00"/>
    <s v="Operating Platform"/>
    <s v="D"/>
    <s v="F"/>
    <s v="GBP"/>
    <n v="138476.80000000002"/>
    <n v="29667"/>
    <n v="0"/>
    <n v="0"/>
    <n v="29667"/>
    <n v="0"/>
    <n v="0"/>
    <n v="0"/>
    <n v="0"/>
    <n v="0"/>
    <n v="168143.80000000002"/>
    <s v="GBP"/>
    <n v="153709.24800000002"/>
    <n v="340348.86600000004"/>
    <s v="1-5 Years"/>
    <n v="184264.15393047454"/>
    <n v="223740.54748271857"/>
    <n v="204533.21086282673"/>
    <n v="452885.21856864437"/>
    <n v="0.10999999999999996"/>
    <n v="15232.448000000004"/>
    <n v="39476.39355224403"/>
    <n v="1.3306500000756409"/>
  </r>
  <r>
    <s v="Employee 1258"/>
    <x v="4"/>
    <s v="New York"/>
    <x v="2"/>
    <s v="Americas"/>
    <d v="2019-09-16T00:00:00"/>
    <d v="2022-12-01T00:00:00"/>
    <s v="Investments Platform"/>
    <s v="I"/>
    <s v="Y"/>
    <s v="USD"/>
    <n v="372899.99999999994"/>
    <n v="1973950.0000000002"/>
    <n v="0"/>
    <n v="0"/>
    <n v="1973950.0000000002"/>
    <n v="0"/>
    <n v="0"/>
    <n v="0"/>
    <n v="0"/>
    <n v="618000"/>
    <n v="2964850"/>
    <s v="USD"/>
    <n v="421376.99999999988"/>
    <n v="3073317.5"/>
    <s v="1-5 Years"/>
    <n v="372899.99999999994"/>
    <n v="2964850"/>
    <n v="421376.99999999988"/>
    <n v="3073317.5"/>
    <n v="0.12999999999999987"/>
    <n v="48476.999999999942"/>
    <n v="2591950"/>
    <n v="1"/>
  </r>
  <r>
    <s v="Employee 1259"/>
    <x v="4"/>
    <s v="San Francisco"/>
    <x v="2"/>
    <s v="Americas"/>
    <d v="2019-10-01T00:00:00"/>
    <d v="2022-12-01T00:00:00"/>
    <s v="Operating Platform"/>
    <s v="L"/>
    <s v="U"/>
    <s v="USD"/>
    <n v="297000"/>
    <n v="174240.00000000003"/>
    <n v="0"/>
    <n v="0"/>
    <n v="174240.00000000003"/>
    <n v="0"/>
    <n v="0"/>
    <n v="0"/>
    <n v="0"/>
    <n v="0"/>
    <n v="471240"/>
    <s v="USD"/>
    <n v="314820"/>
    <n v="814334.40000000014"/>
    <s v="1-5 Years"/>
    <n v="297000"/>
    <n v="471240"/>
    <n v="314820"/>
    <n v="814334.40000000014"/>
    <n v="0.06"/>
    <n v="17820"/>
    <n v="174240"/>
    <n v="1"/>
  </r>
  <r>
    <s v="Employee 126"/>
    <x v="3"/>
    <s v="Frankfurt"/>
    <x v="6"/>
    <s v="EMEA"/>
    <d v="2007-06-13T00:00:00"/>
    <d v="2022-12-01T00:00:00"/>
    <s v="Operating Platform"/>
    <s v="Y"/>
    <s v="Z"/>
    <s v="EUR"/>
    <n v="102850.00000000003"/>
    <n v="11435.600000000002"/>
    <n v="0"/>
    <n v="0"/>
    <n v="11435.600000000002"/>
    <n v="0"/>
    <n v="0"/>
    <n v="0"/>
    <n v="0"/>
    <n v="0"/>
    <n v="114285.60000000003"/>
    <s v="EUR"/>
    <n v="107992.50000000003"/>
    <n v="227992.38000000006"/>
    <s v="&gt;5 Years"/>
    <n v="120056.80499693258"/>
    <n v="133405.58087659153"/>
    <n v="126059.6452467792"/>
    <n v="266135.50516720029"/>
    <n v="4.9999999999999899E-2"/>
    <n v="5142.5"/>
    <n v="13348.775879658948"/>
    <n v="1.1672999999701754"/>
  </r>
  <r>
    <s v="Employee 1260"/>
    <x v="4"/>
    <s v="San Francisco"/>
    <x v="2"/>
    <s v="Americas"/>
    <d v="2019-09-23T00:00:00"/>
    <d v="2022-12-01T00:00:00"/>
    <s v="ETF and Index Investments Platform"/>
    <s v="M"/>
    <s v="I"/>
    <s v="USD"/>
    <n v="254100.00000000003"/>
    <n v="402050.00000000006"/>
    <n v="0"/>
    <n v="0"/>
    <n v="402050.00000000006"/>
    <n v="0"/>
    <n v="0"/>
    <n v="0"/>
    <n v="0"/>
    <n v="0"/>
    <n v="656150.00000000012"/>
    <s v="USD"/>
    <n v="264264.00000000006"/>
    <n v="946660.00000000023"/>
    <s v="1-5 Years"/>
    <n v="254100.00000000003"/>
    <n v="656150.00000000012"/>
    <n v="264264.00000000006"/>
    <n v="946660.00000000023"/>
    <n v="4.0000000000000112E-2"/>
    <n v="10164.000000000029"/>
    <n v="402050.00000000012"/>
    <n v="1"/>
  </r>
  <r>
    <s v="Employee 1261"/>
    <x v="4"/>
    <s v="San Francisco"/>
    <x v="2"/>
    <s v="Americas"/>
    <d v="2019-10-14T00:00:00"/>
    <d v="2022-12-01T00:00:00"/>
    <s v="Client Businesses Platform"/>
    <s v="V"/>
    <s v="J"/>
    <s v="USD"/>
    <n v="278300"/>
    <n v="341682.00000000006"/>
    <n v="0"/>
    <n v="0"/>
    <n v="341682.00000000006"/>
    <n v="0"/>
    <n v="0"/>
    <n v="0"/>
    <n v="0"/>
    <n v="0"/>
    <n v="619982"/>
    <s v="USD"/>
    <n v="306130"/>
    <n v="988110.20000000019"/>
    <s v="1-5 Years"/>
    <n v="278300"/>
    <n v="619982"/>
    <n v="306130"/>
    <n v="988110.20000000019"/>
    <n v="0.1"/>
    <n v="27830"/>
    <n v="341682"/>
    <n v="1"/>
  </r>
  <r>
    <s v="Employee 1262"/>
    <x v="1"/>
    <s v="London"/>
    <x v="0"/>
    <s v="EMEA"/>
    <d v="2019-09-30T00:00:00"/>
    <d v="2022-12-01T00:00:00"/>
    <s v="Investments Platform"/>
    <s v="J"/>
    <s v="H"/>
    <s v="GBP"/>
    <n v="70840"/>
    <n v="20255.400000000001"/>
    <n v="0"/>
    <n v="0"/>
    <n v="20255.400000000001"/>
    <n v="0"/>
    <n v="0"/>
    <n v="0"/>
    <n v="0"/>
    <n v="0"/>
    <n v="91095.4"/>
    <s v="GBP"/>
    <n v="75090.400000000009"/>
    <n v="171651.52400000003"/>
    <s v="1-5 Years"/>
    <n v="94263.246005358407"/>
    <n v="121216.09401689054"/>
    <n v="99919.040765679922"/>
    <n v="228408.10042358394"/>
    <n v="6.0000000000000102E-2"/>
    <n v="4250.4000000000087"/>
    <n v="26952.848011532129"/>
    <n v="1.3306500000756409"/>
  </r>
  <r>
    <s v="Employee 1263"/>
    <x v="0"/>
    <s v="Wilmington"/>
    <x v="2"/>
    <s v="Americas"/>
    <d v="2019-09-30T00:00:00"/>
    <d v="2022-12-01T00:00:00"/>
    <s v="Operating Platform"/>
    <s v="R"/>
    <s v="L"/>
    <s v="USD"/>
    <n v="166650"/>
    <n v="99764.500000000015"/>
    <n v="0"/>
    <n v="0"/>
    <n v="99764.500000000015"/>
    <n v="0"/>
    <n v="0"/>
    <n v="0"/>
    <n v="0"/>
    <n v="0"/>
    <n v="266414.5"/>
    <s v="USD"/>
    <n v="173316"/>
    <n v="450387.08"/>
    <s v="1-5 Years"/>
    <n v="166650"/>
    <n v="266414.5"/>
    <n v="173316"/>
    <n v="450387.08"/>
    <n v="0.04"/>
    <n v="6666"/>
    <n v="99764.5"/>
    <n v="1"/>
  </r>
  <r>
    <s v="Employee 1264"/>
    <x v="3"/>
    <s v="San Francisco"/>
    <x v="2"/>
    <s v="Americas"/>
    <d v="2019-09-30T00:00:00"/>
    <d v="2022-12-01T00:00:00"/>
    <s v="Regional Platform"/>
    <s v="Y"/>
    <s v="L"/>
    <s v="USD"/>
    <n v="167612.5"/>
    <n v="51183.000000000007"/>
    <n v="0"/>
    <n v="0"/>
    <n v="51183.000000000007"/>
    <n v="0"/>
    <n v="0"/>
    <n v="0"/>
    <n v="0"/>
    <n v="0"/>
    <n v="218795.5"/>
    <s v="USD"/>
    <n v="181021.5"/>
    <n v="417320.64"/>
    <s v="1-5 Years"/>
    <n v="167612.5"/>
    <n v="218795.5"/>
    <n v="181021.5"/>
    <n v="417320.64"/>
    <n v="0.08"/>
    <n v="13409"/>
    <n v="51183"/>
    <n v="1"/>
  </r>
  <r>
    <s v="Employee 1265"/>
    <x v="3"/>
    <s v="San Francisco"/>
    <x v="2"/>
    <s v="Americas"/>
    <d v="2019-09-30T00:00:00"/>
    <d v="2022-12-01T00:00:00"/>
    <s v="ETF and Index Investments Platform"/>
    <s v="E"/>
    <s v="N"/>
    <s v="USD"/>
    <n v="160974"/>
    <n v="46013.000000000007"/>
    <n v="0"/>
    <n v="0"/>
    <n v="46013.000000000007"/>
    <n v="0"/>
    <n v="0"/>
    <n v="0"/>
    <n v="0"/>
    <n v="0"/>
    <n v="206987"/>
    <s v="USD"/>
    <n v="173851.92"/>
    <n v="397397.88"/>
    <s v="1-5 Years"/>
    <n v="160974"/>
    <n v="206987"/>
    <n v="173851.92"/>
    <n v="397397.88"/>
    <n v="8.0000000000000085E-2"/>
    <n v="12877.920000000013"/>
    <n v="46013"/>
    <n v="1"/>
  </r>
  <r>
    <s v="Employee 1266"/>
    <x v="0"/>
    <s v="Princeton"/>
    <x v="2"/>
    <s v="Americas"/>
    <d v="2019-09-30T00:00:00"/>
    <d v="2022-12-01T00:00:00"/>
    <s v="Operating Platform"/>
    <s v="W"/>
    <s v="N"/>
    <s v="USD"/>
    <n v="189873.64"/>
    <n v="71467"/>
    <n v="0"/>
    <n v="0"/>
    <n v="71467"/>
    <n v="0"/>
    <n v="0"/>
    <n v="0"/>
    <n v="0"/>
    <n v="0"/>
    <n v="261340.64"/>
    <s v="USD"/>
    <n v="203164.79480000003"/>
    <n v="482799.27960000007"/>
    <s v="1-5 Years"/>
    <n v="189873.64"/>
    <n v="261340.64"/>
    <n v="203164.79480000003"/>
    <n v="482799.27960000007"/>
    <n v="7.000000000000009E-2"/>
    <n v="13291.154800000018"/>
    <n v="71467"/>
    <n v="1"/>
  </r>
  <r>
    <s v="Employee 1267"/>
    <x v="0"/>
    <s v="San Francisco"/>
    <x v="2"/>
    <s v="Americas"/>
    <d v="2019-09-30T00:00:00"/>
    <d v="2022-12-01T00:00:00"/>
    <s v="Operating Platform"/>
    <s v="Z"/>
    <s v="Y"/>
    <s v="USD"/>
    <n v="168311"/>
    <n v="62726.400000000001"/>
    <n v="0"/>
    <n v="0"/>
    <n v="62726.400000000001"/>
    <n v="0"/>
    <n v="0"/>
    <n v="0"/>
    <n v="0"/>
    <n v="0"/>
    <n v="231037.4"/>
    <s v="USD"/>
    <n v="175043.44"/>
    <n v="415322.33600000001"/>
    <s v="1-5 Years"/>
    <n v="168311"/>
    <n v="231037.4"/>
    <n v="175043.44"/>
    <n v="415322.33600000001"/>
    <n v="4.0000000000000015E-2"/>
    <n v="6732.4400000000023"/>
    <n v="62726.399999999994"/>
    <n v="1"/>
  </r>
  <r>
    <s v="Employee 1268"/>
    <x v="4"/>
    <s v="San Francisco"/>
    <x v="2"/>
    <s v="Americas"/>
    <d v="2019-09-30T00:00:00"/>
    <d v="2022-12-01T00:00:00"/>
    <s v="Investments Platform"/>
    <s v="R"/>
    <s v="Y"/>
    <s v="USD"/>
    <n v="247170.00000000006"/>
    <n v="1287000"/>
    <n v="1619985.45"/>
    <n v="0"/>
    <n v="2906985.45"/>
    <n v="0"/>
    <n v="0"/>
    <n v="0"/>
    <n v="0"/>
    <n v="810000"/>
    <n v="3964155.45"/>
    <s v="USD"/>
    <n v="264471.90000000008"/>
    <n v="1906033.8000000003"/>
    <s v="1-5 Years"/>
    <n v="247170.00000000006"/>
    <n v="3964155.45"/>
    <n v="264471.90000000008"/>
    <n v="1906033.8000000003"/>
    <n v="7.0000000000000076E-2"/>
    <n v="17301.900000000023"/>
    <n v="3716985.45"/>
    <n v="1"/>
  </r>
  <r>
    <s v="Employee 1269"/>
    <x v="0"/>
    <s v="Tokyo"/>
    <x v="1"/>
    <s v="Asia-Pacific"/>
    <d v="2019-10-14T00:00:00"/>
    <d v="2022-12-01T00:00:00"/>
    <s v="Corporate and Risk Platform"/>
    <s v="H"/>
    <s v="F"/>
    <s v="JPY"/>
    <n v="22093500"/>
    <n v="20680000"/>
    <n v="0"/>
    <n v="0"/>
    <n v="20680000"/>
    <n v="0"/>
    <n v="0"/>
    <n v="0"/>
    <n v="0"/>
    <n v="0"/>
    <n v="42773500"/>
    <s v="JPY"/>
    <n v="22535370"/>
    <n v="66164340"/>
    <s v="1-5 Years"/>
    <n v="203354.96341295046"/>
    <n v="393699.66404344427"/>
    <n v="207422.06268120944"/>
    <n v="608995.7200055226"/>
    <n v="1.9999999999999886E-2"/>
    <n v="441870"/>
    <n v="190344.70063049381"/>
    <n v="9.2042891987666256E-3"/>
  </r>
  <r>
    <s v="Employee 127"/>
    <x v="6"/>
    <s v="Tokyo"/>
    <x v="1"/>
    <s v="Asia-Pacific"/>
    <d v="2009-12-01T00:00:00"/>
    <d v="2022-12-01T00:00:00"/>
    <s v="Operating Platform"/>
    <s v="D"/>
    <s v="U"/>
    <s v="JPY"/>
    <n v="9091500.0000000019"/>
    <n v="1400300.0000000002"/>
    <n v="0"/>
    <n v="0"/>
    <n v="1400300.0000000002"/>
    <n v="0"/>
    <n v="0"/>
    <n v="0"/>
    <n v="0"/>
    <n v="0"/>
    <n v="10491800.000000002"/>
    <s v="JPY"/>
    <n v="10364310.000000004"/>
    <n v="22324962.000000007"/>
    <s v="&gt;5 Years"/>
    <n v="83680.795250586787"/>
    <n v="96569.561415619697"/>
    <n v="95396.106585668953"/>
    <n v="205485.40659947542"/>
    <n v="0.14000000000000018"/>
    <n v="1272810.0000000019"/>
    <n v="12888.76616503291"/>
    <n v="9.2042891987666256E-3"/>
  </r>
  <r>
    <s v="Employee 1270"/>
    <x v="0"/>
    <s v="Tokyo"/>
    <x v="1"/>
    <s v="Asia-Pacific"/>
    <d v="2019-10-14T00:00:00"/>
    <d v="2022-12-01T00:00:00"/>
    <s v="Investments Platform"/>
    <s v="A"/>
    <s v="Y"/>
    <s v="JPY"/>
    <n v="24200000.000000004"/>
    <n v="27645310.000000004"/>
    <n v="0"/>
    <n v="0"/>
    <n v="27645310.000000004"/>
    <n v="0"/>
    <n v="0"/>
    <n v="0"/>
    <n v="0"/>
    <n v="0"/>
    <n v="51845310.000000007"/>
    <s v="JPY"/>
    <n v="24442000.000000004"/>
    <n v="76805763.100000024"/>
    <s v="1-5 Years"/>
    <n v="222743.79861015239"/>
    <n v="477199.22683970741"/>
    <n v="224971.2365962539"/>
    <n v="706942.45570435852"/>
    <n v="9.9999999999999759E-3"/>
    <n v="242000"/>
    <n v="254455.42822955502"/>
    <n v="9.2042891987666256E-3"/>
  </r>
  <r>
    <s v="Employee 1271"/>
    <x v="0"/>
    <s v="London"/>
    <x v="0"/>
    <s v="EMEA"/>
    <d v="2019-10-14T00:00:00"/>
    <d v="2022-12-01T00:00:00"/>
    <s v="Investments Platform"/>
    <s v="Y"/>
    <s v="G"/>
    <s v="GBP"/>
    <n v="132825.00000000003"/>
    <n v="195800.00000000003"/>
    <n v="26373.119999999999"/>
    <n v="0"/>
    <n v="222173.12000000002"/>
    <n v="0"/>
    <n v="0"/>
    <n v="0"/>
    <n v="0"/>
    <n v="0"/>
    <n v="354998.12000000005"/>
    <s v="GBP"/>
    <n v="143451.00000000003"/>
    <n v="498366.00000000012"/>
    <s v="1-5 Years"/>
    <n v="176743.58626004704"/>
    <n v="472378.24840485246"/>
    <n v="190883.07316085082"/>
    <n v="663150.71793769707"/>
    <n v="8.0000000000000085E-2"/>
    <n v="10626"/>
    <n v="295634.66214480542"/>
    <n v="1.3306500000756409"/>
  </r>
  <r>
    <s v="Employee 1272"/>
    <x v="6"/>
    <s v="London"/>
    <x v="0"/>
    <s v="EMEA"/>
    <d v="2019-10-14T00:00:00"/>
    <d v="2022-12-01T00:00:00"/>
    <s v="Operating Platform"/>
    <s v="O"/>
    <s v="H"/>
    <s v="GBP"/>
    <n v="70098.60000000002"/>
    <n v="3168.0000000000005"/>
    <n v="0"/>
    <n v="0"/>
    <n v="3168.0000000000005"/>
    <n v="0"/>
    <n v="0"/>
    <n v="0"/>
    <n v="0"/>
    <n v="0"/>
    <n v="73266.60000000002"/>
    <s v="GBP"/>
    <n v="79912.404000000039"/>
    <n v="163436.3280000001"/>
    <s v="1-5 Years"/>
    <n v="93276.702095302346"/>
    <n v="97492.201295541978"/>
    <n v="106335.4403886447"/>
    <n v="217476.54986556261"/>
    <n v="0.14000000000000024"/>
    <n v="9813.8040000000183"/>
    <n v="4215.499200239632"/>
    <n v="1.3306500000756409"/>
  </r>
  <r>
    <s v="Employee 1273"/>
    <x v="4"/>
    <s v="London"/>
    <x v="0"/>
    <s v="EMEA"/>
    <d v="2019-11-18T00:00:00"/>
    <d v="2022-12-01T00:00:00"/>
    <s v="Operating Platform"/>
    <s v="J"/>
    <s v="Y"/>
    <s v="GBP"/>
    <n v="200640.00000000003"/>
    <n v="219208.00000000003"/>
    <n v="0"/>
    <n v="0"/>
    <n v="219208.00000000003"/>
    <n v="0"/>
    <n v="0"/>
    <n v="0"/>
    <n v="0"/>
    <n v="0"/>
    <n v="419848.00000000006"/>
    <s v="GBP"/>
    <n v="226723.20000000001"/>
    <n v="701151.44"/>
    <s v="1-5 Years"/>
    <n v="266981.61601517664"/>
    <n v="558670.7412317578"/>
    <n v="301689.2260971496"/>
    <n v="932987.16368903569"/>
    <n v="0.13"/>
    <n v="26083.199999999983"/>
    <n v="291689.12521658116"/>
    <n v="1.3306500000756412"/>
  </r>
  <r>
    <s v="Employee 1274"/>
    <x v="4"/>
    <s v="London"/>
    <x v="0"/>
    <s v="EMEA"/>
    <d v="2021-03-29T00:00:00"/>
    <d v="2022-12-01T00:00:00"/>
    <s v="Operating Platform"/>
    <s v="P"/>
    <s v="D"/>
    <s v="GBP"/>
    <n v="169950"/>
    <n v="91080.000000000015"/>
    <n v="0"/>
    <n v="0"/>
    <n v="91080.000000000015"/>
    <n v="0"/>
    <n v="0"/>
    <n v="0"/>
    <n v="0"/>
    <n v="0"/>
    <n v="261030"/>
    <s v="GBP"/>
    <n v="180147"/>
    <n v="456838.8"/>
    <s v="1-5 Years"/>
    <n v="226143.96751285519"/>
    <n v="347339.56951974455"/>
    <n v="239712.60556362648"/>
    <n v="607892.54925455572"/>
    <n v="5.9999999999999901E-2"/>
    <n v="10197"/>
    <n v="121195.60200688936"/>
    <n v="1.3306500000756409"/>
  </r>
  <r>
    <s v="Employee 1275"/>
    <x v="4"/>
    <s v="San Francisco"/>
    <x v="2"/>
    <s v="Americas"/>
    <d v="2019-10-21T00:00:00"/>
    <d v="2022-12-01T00:00:00"/>
    <s v="Client Businesses Platform"/>
    <s v="J"/>
    <s v="R"/>
    <s v="USD"/>
    <n v="254100.00000000006"/>
    <n v="667920.00000000012"/>
    <n v="0"/>
    <n v="0"/>
    <n v="667920.00000000012"/>
    <n v="0"/>
    <n v="0"/>
    <n v="0"/>
    <n v="0"/>
    <n v="0"/>
    <n v="922020.00000000023"/>
    <s v="USD"/>
    <n v="264264.00000000006"/>
    <n v="1223164.8000000003"/>
    <s v="1-5 Years"/>
    <n v="254100.00000000006"/>
    <n v="922020.00000000023"/>
    <n v="264264.00000000006"/>
    <n v="1223164.8000000003"/>
    <n v="3.9999999999999994E-2"/>
    <n v="10164"/>
    <n v="667920.00000000023"/>
    <n v="1"/>
  </r>
  <r>
    <s v="Employee 1276"/>
    <x v="0"/>
    <s v="San Francisco"/>
    <x v="2"/>
    <s v="Americas"/>
    <d v="2019-11-01T00:00:00"/>
    <d v="2022-12-01T00:00:00"/>
    <s v="Investments Platform"/>
    <s v="B"/>
    <s v="K"/>
    <s v="USD"/>
    <n v="227700.00000000003"/>
    <n v="584210"/>
    <n v="41400"/>
    <n v="0"/>
    <n v="625610"/>
    <n v="0"/>
    <n v="0"/>
    <n v="0"/>
    <n v="0"/>
    <n v="0"/>
    <n v="853310"/>
    <s v="USD"/>
    <n v="250470.00000000006"/>
    <n v="1143571.0000000002"/>
    <s v="1-5 Years"/>
    <n v="227700.00000000003"/>
    <n v="853310"/>
    <n v="250470.00000000006"/>
    <n v="1143571.0000000002"/>
    <n v="0.10000000000000012"/>
    <n v="22770.000000000029"/>
    <n v="625610"/>
    <n v="1"/>
  </r>
  <r>
    <s v="Employee 1277"/>
    <x v="0"/>
    <s v="San Francisco"/>
    <x v="2"/>
    <s v="Americas"/>
    <d v="2019-11-04T00:00:00"/>
    <d v="2022-12-01T00:00:00"/>
    <s v="Client Businesses Platform"/>
    <s v="V"/>
    <s v="T"/>
    <s v="USD"/>
    <n v="173910"/>
    <n v="120120"/>
    <n v="0"/>
    <n v="0"/>
    <n v="120120"/>
    <n v="0"/>
    <n v="0"/>
    <n v="0"/>
    <n v="0"/>
    <n v="0"/>
    <n v="294030"/>
    <s v="USD"/>
    <n v="198257.40000000002"/>
    <n v="533451.60000000009"/>
    <s v="1-5 Years"/>
    <n v="173910"/>
    <n v="294030"/>
    <n v="198257.40000000002"/>
    <n v="533451.60000000009"/>
    <n v="0.14000000000000012"/>
    <n v="24347.400000000023"/>
    <n v="120120"/>
    <n v="1"/>
  </r>
  <r>
    <s v="Employee 1278"/>
    <x v="4"/>
    <s v="New York"/>
    <x v="2"/>
    <s v="Americas"/>
    <d v="2019-11-04T00:00:00"/>
    <d v="2022-12-01T00:00:00"/>
    <s v="Client Businesses Platform"/>
    <s v="V"/>
    <s v="G"/>
    <s v="USD"/>
    <n v="280500"/>
    <n v="689040.00000000012"/>
    <n v="0"/>
    <n v="0"/>
    <n v="689040.00000000012"/>
    <n v="0"/>
    <n v="0"/>
    <n v="0"/>
    <n v="0"/>
    <n v="410400"/>
    <n v="1379940"/>
    <s v="USD"/>
    <n v="308550"/>
    <n v="1375044.0000000002"/>
    <s v="1-5 Years"/>
    <n v="280500"/>
    <n v="1379940"/>
    <n v="308550"/>
    <n v="1375044.0000000002"/>
    <n v="0.1"/>
    <n v="28050"/>
    <n v="1099440"/>
    <n v="1"/>
  </r>
  <r>
    <s v="Employee 1279"/>
    <x v="3"/>
    <s v="Tokyo"/>
    <x v="1"/>
    <s v="Asia-Pacific"/>
    <d v="2019-10-11T00:00:00"/>
    <d v="2022-12-01T00:00:00"/>
    <s v="ETF and Index Investments Platform"/>
    <s v="Y"/>
    <s v="Y"/>
    <s v="JPY"/>
    <n v="17723200.000000004"/>
    <n v="4963200"/>
    <n v="0"/>
    <n v="0"/>
    <n v="4963200"/>
    <n v="0"/>
    <n v="0"/>
    <n v="0"/>
    <n v="0"/>
    <n v="0"/>
    <n v="22686400.000000004"/>
    <s v="JPY"/>
    <n v="19495520.000000007"/>
    <n v="44450560.000000015"/>
    <s v="1-5 Years"/>
    <n v="163129.45832758068"/>
    <n v="208812.18647889921"/>
    <n v="179442.4041603388"/>
    <n v="409135.80928712798"/>
    <n v="0.10000000000000034"/>
    <n v="1772320.0000000037"/>
    <n v="45682.72815131853"/>
    <n v="9.2042891987666256E-3"/>
  </r>
  <r>
    <s v="Employee 128"/>
    <x v="4"/>
    <s v="New York"/>
    <x v="2"/>
    <s v="Americas"/>
    <d v="2004-06-14T00:00:00"/>
    <d v="2022-12-01T00:00:00"/>
    <s v="Corporate and Risk Platform"/>
    <s v="P"/>
    <s v="Q"/>
    <s v="USD"/>
    <n v="261030"/>
    <n v="534490"/>
    <n v="0"/>
    <n v="0"/>
    <n v="534490"/>
    <n v="0"/>
    <n v="0"/>
    <n v="0"/>
    <n v="0"/>
    <n v="402499.99999999994"/>
    <n v="1198020"/>
    <s v="USD"/>
    <n v="266250.59999999998"/>
    <n v="1077681"/>
    <s v="&gt;5 Years"/>
    <n v="261030"/>
    <n v="1198020"/>
    <n v="266250.59999999998"/>
    <n v="1077681"/>
    <n v="1.999999999999991E-2"/>
    <n v="5220.5999999999767"/>
    <n v="936990"/>
    <n v="1"/>
  </r>
  <r>
    <s v="Employee 1280"/>
    <x v="0"/>
    <s v="Princeton"/>
    <x v="2"/>
    <s v="Americas"/>
    <d v="2019-10-28T00:00:00"/>
    <d v="2022-12-01T00:00:00"/>
    <s v="Operating Platform"/>
    <s v="Z"/>
    <s v="R"/>
    <s v="USD"/>
    <n v="238260.00000000006"/>
    <n v="63382"/>
    <n v="0"/>
    <n v="0"/>
    <n v="63382"/>
    <n v="0"/>
    <n v="0"/>
    <n v="0"/>
    <n v="0"/>
    <n v="0"/>
    <n v="301642.00000000006"/>
    <s v="USD"/>
    <n v="243025.20000000007"/>
    <n v="550700.04000000015"/>
    <s v="1-5 Years"/>
    <n v="238260.00000000006"/>
    <n v="301642.00000000006"/>
    <n v="243025.20000000007"/>
    <n v="550700.04000000015"/>
    <n v="2.0000000000000046E-2"/>
    <n v="4765.2000000000116"/>
    <n v="63382"/>
    <n v="1"/>
  </r>
  <r>
    <s v="Employee 1281"/>
    <x v="4"/>
    <s v="London"/>
    <x v="0"/>
    <s v="EMEA"/>
    <d v="2019-11-01T00:00:00"/>
    <d v="2022-12-01T00:00:00"/>
    <s v="Investments Platform"/>
    <s v="G"/>
    <s v="E"/>
    <s v="GBP"/>
    <n v="197120.00000000003"/>
    <n v="470250.00000000006"/>
    <n v="0"/>
    <n v="0"/>
    <n v="470250.00000000006"/>
    <n v="0"/>
    <n v="0"/>
    <n v="0"/>
    <n v="0"/>
    <n v="0"/>
    <n v="667370.00000000012"/>
    <s v="GBP"/>
    <n v="205004.80000000005"/>
    <n v="899069.60000000021"/>
    <s v="1-5 Years"/>
    <n v="262297.72801491036"/>
    <n v="888035.89055048069"/>
    <n v="272789.63713550684"/>
    <n v="1196346.9633080068"/>
    <n v="4.0000000000000251E-2"/>
    <n v="7884.8000000000175"/>
    <n v="625738.16253557033"/>
    <n v="1.3306500000756412"/>
  </r>
  <r>
    <s v="Employee 1282"/>
    <x v="0"/>
    <s v="San Francisco"/>
    <x v="2"/>
    <s v="Americas"/>
    <d v="2019-11-04T00:00:00"/>
    <d v="2022-12-01T00:00:00"/>
    <s v="ETF and Index Investments Platform"/>
    <s v="W"/>
    <s v="A"/>
    <s v="USD"/>
    <n v="222007.50000000003"/>
    <n v="107800.00000000001"/>
    <n v="0"/>
    <n v="0"/>
    <n v="107800.00000000001"/>
    <n v="0"/>
    <n v="0"/>
    <n v="0"/>
    <n v="0"/>
    <n v="0"/>
    <n v="329807.50000000006"/>
    <s v="USD"/>
    <n v="233107.87500000003"/>
    <n v="579405.75000000012"/>
    <s v="1-5 Years"/>
    <n v="222007.50000000003"/>
    <n v="329807.50000000006"/>
    <n v="233107.87500000003"/>
    <n v="579405.75000000012"/>
    <n v="4.9999999999999996E-2"/>
    <n v="11100.375"/>
    <n v="107800.00000000003"/>
    <n v="1"/>
  </r>
  <r>
    <s v="Employee 1283"/>
    <x v="0"/>
    <s v="San Francisco"/>
    <x v="2"/>
    <s v="Americas"/>
    <d v="2019-12-02T00:00:00"/>
    <d v="2022-12-01T00:00:00"/>
    <s v="ETF and Index Investments Platform"/>
    <s v="F"/>
    <s v="F"/>
    <s v="USD"/>
    <n v="197637.00000000003"/>
    <n v="61963"/>
    <n v="0"/>
    <n v="0"/>
    <n v="61963"/>
    <n v="0"/>
    <n v="0"/>
    <n v="0"/>
    <n v="0"/>
    <n v="0"/>
    <n v="259600.00000000003"/>
    <s v="USD"/>
    <n v="215424.33000000005"/>
    <n v="498388.33000000007"/>
    <s v="1-5 Years"/>
    <n v="197637.00000000003"/>
    <n v="259600.00000000003"/>
    <n v="215424.33000000005"/>
    <n v="498388.33000000007"/>
    <n v="9.0000000000000066E-2"/>
    <n v="17787.330000000016"/>
    <n v="61963"/>
    <n v="1"/>
  </r>
  <r>
    <s v="Employee 1284"/>
    <x v="0"/>
    <s v="London"/>
    <x v="0"/>
    <s v="EMEA"/>
    <d v="2019-11-11T00:00:00"/>
    <d v="2022-12-01T00:00:00"/>
    <s v="Client Businesses Platform"/>
    <s v="H"/>
    <s v="U"/>
    <s v="GBP"/>
    <n v="57823.619040000012"/>
    <n v="0"/>
    <n v="0"/>
    <n v="0"/>
    <n v="0"/>
    <n v="0"/>
    <n v="0"/>
    <n v="0"/>
    <n v="0"/>
    <n v="0"/>
    <n v="57823.619040000012"/>
    <s v="GBP"/>
    <n v="65340.689515200007"/>
    <n v="130681.37903040001"/>
    <s v="1-5 Years"/>
    <n v="76942.998679949844"/>
    <n v="76942.998679949844"/>
    <n v="86945.588508343324"/>
    <n v="173891.17701668665"/>
    <n v="0.13"/>
    <n v="7517.0704751999947"/>
    <n v="0"/>
    <n v="1.3306500000756409"/>
  </r>
  <r>
    <s v="Employee 1285"/>
    <x v="0"/>
    <s v="London"/>
    <x v="0"/>
    <s v="EMEA"/>
    <d v="2021-02-15T00:00:00"/>
    <d v="2022-12-01T00:00:00"/>
    <s v="Operating Platform"/>
    <s v="Q"/>
    <s v="U"/>
    <s v="GBP"/>
    <n v="124943.06000000001"/>
    <n v="15312"/>
    <n v="0"/>
    <n v="0"/>
    <n v="15312"/>
    <n v="0"/>
    <n v="0"/>
    <n v="0"/>
    <n v="0"/>
    <n v="0"/>
    <n v="140255.06"/>
    <s v="GBP"/>
    <n v="142435.08840000004"/>
    <n v="302325.85680000007"/>
    <s v="1-5 Years"/>
    <n v="166255.48279845083"/>
    <n v="186630.39559960901"/>
    <n v="189531.25039023397"/>
    <n v="402289.90137378831"/>
    <n v="0.14000000000000012"/>
    <n v="17492.028400000025"/>
    <n v="20374.912801158178"/>
    <n v="1.3306500000756409"/>
  </r>
  <r>
    <s v="Employee 1286"/>
    <x v="7"/>
    <s v="London"/>
    <x v="0"/>
    <s v="EMEA"/>
    <d v="2019-11-11T00:00:00"/>
    <d v="2022-12-01T00:00:00"/>
    <s v="Client Businesses Platform"/>
    <s v="M"/>
    <s v="S"/>
    <s v="GBP"/>
    <n v="29106.000000000004"/>
    <n v="2805.0000000000005"/>
    <n v="0"/>
    <n v="0"/>
    <n v="2805.0000000000005"/>
    <n v="0"/>
    <n v="0"/>
    <n v="0"/>
    <n v="0"/>
    <n v="0"/>
    <n v="31911.000000000004"/>
    <s v="GBP"/>
    <n v="33180.840000000011"/>
    <n v="69559.380000000034"/>
    <s v="1-5 Years"/>
    <n v="38729.89890220161"/>
    <n v="42462.37215241378"/>
    <n v="44152.084748509842"/>
    <n v="92559.189002261584"/>
    <n v="0.14000000000000015"/>
    <n v="4074.8400000000074"/>
    <n v="3732.4732502121697"/>
    <n v="1.3306500000756409"/>
  </r>
  <r>
    <s v="Employee 1287"/>
    <x v="0"/>
    <s v="London"/>
    <x v="0"/>
    <s v="EMEA"/>
    <d v="2019-11-11T00:00:00"/>
    <d v="2022-12-01T00:00:00"/>
    <s v="Client Businesses Platform"/>
    <s v="E"/>
    <s v="H"/>
    <s v="GBP"/>
    <n v="106480.00000000003"/>
    <n v="31350"/>
    <n v="0"/>
    <n v="0"/>
    <n v="31350"/>
    <n v="0"/>
    <n v="0"/>
    <n v="0"/>
    <n v="0"/>
    <n v="0"/>
    <n v="137830.00000000003"/>
    <s v="GBP"/>
    <n v="116063.20000000004"/>
    <n v="266297.90000000008"/>
    <s v="1-5 Years"/>
    <n v="141687.61200805428"/>
    <n v="183403.48951042563"/>
    <n v="154439.49708877917"/>
    <n v="354349.3006551431"/>
    <n v="9.000000000000008E-2"/>
    <n v="9583.2000000000116"/>
    <n v="41715.877502371353"/>
    <n v="1.3306500000756409"/>
  </r>
  <r>
    <s v="Employee 1288"/>
    <x v="3"/>
    <s v="London"/>
    <x v="0"/>
    <s v="EMEA"/>
    <d v="2019-11-18T00:00:00"/>
    <d v="2022-12-01T00:00:00"/>
    <s v="Client Businesses Platform"/>
    <s v="J"/>
    <s v="W"/>
    <s v="GBP"/>
    <n v="98632.60000000002"/>
    <n v="22814.000000000004"/>
    <n v="0"/>
    <n v="0"/>
    <n v="22814.000000000004"/>
    <n v="0"/>
    <n v="0"/>
    <n v="0"/>
    <n v="0"/>
    <n v="0"/>
    <n v="121446.60000000002"/>
    <s v="GBP"/>
    <n v="99618.926000000021"/>
    <n v="222279.99200000003"/>
    <s v="1-5 Years"/>
    <n v="131245.46919746068"/>
    <n v="161602.91829918636"/>
    <n v="132557.9238894353"/>
    <n v="295776.87137161352"/>
    <n v="1.0000000000000106E-2"/>
    <n v="986.32600000000093"/>
    <n v="30357.449101725681"/>
    <n v="1.3306500000756409"/>
  </r>
  <r>
    <s v="Employee 1289"/>
    <x v="0"/>
    <s v="Munich"/>
    <x v="6"/>
    <s v="EMEA"/>
    <d v="2019-11-18T00:00:00"/>
    <d v="2022-12-01T00:00:00"/>
    <s v="Client Businesses Platform"/>
    <s v="J"/>
    <s v="M"/>
    <s v="EUR"/>
    <n v="179718.55"/>
    <n v="95040.000000000015"/>
    <n v="0"/>
    <n v="0"/>
    <n v="95040.000000000015"/>
    <n v="0"/>
    <n v="0"/>
    <n v="0"/>
    <n v="0"/>
    <n v="0"/>
    <n v="274758.55"/>
    <s v="EUR"/>
    <n v="197690.405"/>
    <n v="499924.81000000006"/>
    <s v="1-5 Years"/>
    <n v="209785.46340963995"/>
    <n v="320725.65540680545"/>
    <n v="230764.00975060396"/>
    <n v="583562.23069809005"/>
    <n v="0.10000000000000006"/>
    <n v="17971.85500000001"/>
    <n v="110940.1919971655"/>
    <n v="1.1672999999701754"/>
  </r>
  <r>
    <s v="Employee 129"/>
    <x v="4"/>
    <s v="New York"/>
    <x v="2"/>
    <s v="Americas"/>
    <d v="2007-07-09T00:00:00"/>
    <d v="2022-12-01T00:00:00"/>
    <s v="Corporate and Risk Platform"/>
    <s v="L"/>
    <s v="Q"/>
    <s v="USD"/>
    <n v="244420.00000000003"/>
    <n v="568645"/>
    <n v="0"/>
    <n v="0"/>
    <n v="568645"/>
    <n v="0"/>
    <n v="0"/>
    <n v="0"/>
    <n v="0"/>
    <n v="0"/>
    <n v="813065"/>
    <s v="USD"/>
    <n v="254196.80000000005"/>
    <n v="1099784.4000000001"/>
    <s v="&gt;5 Years"/>
    <n v="244420.00000000003"/>
    <n v="813065"/>
    <n v="254196.80000000005"/>
    <n v="1099784.4000000001"/>
    <n v="4.0000000000000063E-2"/>
    <n v="9776.8000000000175"/>
    <n v="568645"/>
    <n v="1"/>
  </r>
  <r>
    <s v="Employee 1290"/>
    <x v="4"/>
    <s v="San Francisco"/>
    <x v="2"/>
    <s v="Americas"/>
    <d v="2019-11-25T00:00:00"/>
    <d v="2022-12-01T00:00:00"/>
    <s v="Investments Platform"/>
    <s v="I"/>
    <s v="E"/>
    <s v="USD"/>
    <n v="260117.00000000006"/>
    <n v="0"/>
    <n v="1010000"/>
    <n v="0"/>
    <n v="1010000"/>
    <n v="0"/>
    <n v="0"/>
    <n v="0"/>
    <n v="0"/>
    <n v="0"/>
    <n v="1270117"/>
    <s v="USD"/>
    <n v="278325.19000000006"/>
    <n v="556650.38000000012"/>
    <s v="1-5 Years"/>
    <n v="260117.00000000006"/>
    <n v="1270117"/>
    <n v="278325.19000000006"/>
    <n v="556650.38000000012"/>
    <n v="6.9999999999999993E-2"/>
    <n v="18208.190000000002"/>
    <n v="1010000"/>
    <n v="1"/>
  </r>
  <r>
    <s v="Employee 1291"/>
    <x v="0"/>
    <s v="New York"/>
    <x v="2"/>
    <s v="Americas"/>
    <d v="2019-11-25T00:00:00"/>
    <d v="2022-12-01T00:00:00"/>
    <s v="Client Businesses Platform"/>
    <s v="V"/>
    <s v="R"/>
    <s v="USD"/>
    <n v="207570.00000000006"/>
    <n v="210210.00000000003"/>
    <n v="0"/>
    <n v="0"/>
    <n v="210210.00000000003"/>
    <n v="0"/>
    <n v="0"/>
    <n v="0"/>
    <n v="0"/>
    <n v="0"/>
    <n v="417780.00000000012"/>
    <s v="USD"/>
    <n v="209645.70000000007"/>
    <n v="631603.50000000023"/>
    <s v="1-5 Years"/>
    <n v="207570.00000000006"/>
    <n v="417780.00000000012"/>
    <n v="209645.70000000007"/>
    <n v="631603.50000000023"/>
    <n v="1.0000000000000054E-2"/>
    <n v="2075.7000000000116"/>
    <n v="210210.00000000006"/>
    <n v="1"/>
  </r>
  <r>
    <s v="Employee 1292"/>
    <x v="0"/>
    <s v="San Francisco"/>
    <x v="2"/>
    <s v="Americas"/>
    <d v="2019-11-18T00:00:00"/>
    <d v="2022-12-01T00:00:00"/>
    <s v="Investments Platform"/>
    <s v="R"/>
    <s v="H"/>
    <s v="USD"/>
    <n v="244200.00000000006"/>
    <n v="107800.00000000001"/>
    <n v="592250"/>
    <n v="0"/>
    <n v="700050"/>
    <n v="0"/>
    <n v="0"/>
    <n v="0"/>
    <n v="0"/>
    <n v="0"/>
    <n v="944250"/>
    <s v="USD"/>
    <n v="261294.00000000009"/>
    <n v="637934.00000000023"/>
    <s v="1-5 Years"/>
    <n v="244200.00000000006"/>
    <n v="944250"/>
    <n v="261294.00000000009"/>
    <n v="637934.00000000023"/>
    <n v="7.0000000000000104E-2"/>
    <n v="17094.000000000029"/>
    <n v="700050"/>
    <n v="1"/>
  </r>
  <r>
    <s v="Employee 1293"/>
    <x v="5"/>
    <s v="New York"/>
    <x v="2"/>
    <s v="Americas"/>
    <d v="2019-12-02T00:00:00"/>
    <d v="2022-12-01T00:00:00"/>
    <s v="Corporate and Risk Platform"/>
    <s v="V"/>
    <s v="C"/>
    <s v="USD"/>
    <n v="153010"/>
    <n v="99000.000000000015"/>
    <n v="0"/>
    <n v="0"/>
    <n v="99000.000000000015"/>
    <n v="0"/>
    <n v="0"/>
    <n v="0"/>
    <n v="0"/>
    <n v="0"/>
    <n v="252010"/>
    <s v="USD"/>
    <n v="175961.5"/>
    <n v="465773"/>
    <s v="1-5 Years"/>
    <n v="153010"/>
    <n v="252010"/>
    <n v="175961.5"/>
    <n v="465773"/>
    <n v="0.15"/>
    <n v="22951.5"/>
    <n v="99000"/>
    <n v="1"/>
  </r>
  <r>
    <s v="Employee 1294"/>
    <x v="1"/>
    <s v="London"/>
    <x v="0"/>
    <s v="EMEA"/>
    <d v="2019-12-16T00:00:00"/>
    <d v="2022-12-01T00:00:00"/>
    <s v="Operating Platform"/>
    <s v="W"/>
    <s v="I"/>
    <s v="GBP"/>
    <n v="68489.3"/>
    <n v="4405.5"/>
    <n v="0"/>
    <n v="0"/>
    <n v="4405.5"/>
    <n v="0"/>
    <n v="0"/>
    <n v="0"/>
    <n v="0"/>
    <n v="0"/>
    <n v="72894.8"/>
    <s v="GBP"/>
    <n v="70543.979000000007"/>
    <n v="145625.62300000002"/>
    <s v="1-5 Years"/>
    <n v="91135.287050180603"/>
    <n v="96997.46562551384"/>
    <n v="93869.34566168602"/>
    <n v="193776.73525596529"/>
    <n v="2.9999999999999992E-2"/>
    <n v="2054.6790000000037"/>
    <n v="5862.1785753332369"/>
    <n v="1.3306500000756409"/>
  </r>
  <r>
    <s v="Employee 1295"/>
    <x v="1"/>
    <s v="London"/>
    <x v="0"/>
    <s v="EMEA"/>
    <d v="2019-11-18T00:00:00"/>
    <d v="2022-12-01T00:00:00"/>
    <s v="Operating Platform"/>
    <s v="D"/>
    <s v="I"/>
    <s v="GBP"/>
    <n v="67760.000000000015"/>
    <n v="9038.7000000000007"/>
    <n v="0"/>
    <n v="0"/>
    <n v="9038.7000000000007"/>
    <n v="0"/>
    <n v="0"/>
    <n v="0"/>
    <n v="0"/>
    <n v="0"/>
    <n v="76798.700000000012"/>
    <s v="GBP"/>
    <n v="71148.000000000015"/>
    <n v="151786.63500000001"/>
    <s v="1-5 Years"/>
    <n v="90164.844005125444"/>
    <n v="102192.19016080914"/>
    <n v="94673.086205381725"/>
    <n v="201974.88587423129"/>
    <n v="5.0000000000000107E-2"/>
    <n v="3388"/>
    <n v="12027.346155683699"/>
    <n v="1.3306500000756409"/>
  </r>
  <r>
    <s v="Employee 1296"/>
    <x v="0"/>
    <s v="London"/>
    <x v="0"/>
    <s v="EMEA"/>
    <d v="2020-01-06T00:00:00"/>
    <d v="2022-12-01T00:00:00"/>
    <s v="Corporate and Risk Platform"/>
    <s v="U"/>
    <s v="E"/>
    <s v="GBP"/>
    <n v="103955.94000000003"/>
    <n v="10285.000000000002"/>
    <n v="0"/>
    <n v="0"/>
    <n v="10285.000000000002"/>
    <n v="0"/>
    <n v="0"/>
    <n v="0"/>
    <n v="0"/>
    <n v="0"/>
    <n v="114240.94000000003"/>
    <s v="GBP"/>
    <n v="112272.41520000005"/>
    <n v="235652.63040000008"/>
    <s v="1-5 Years"/>
    <n v="138328.97156886337"/>
    <n v="152014.70681964135"/>
    <n v="149395.28929437246"/>
    <n v="313571.17265958508"/>
    <n v="8.0000000000000113E-2"/>
    <n v="8316.4752000000153"/>
    <n v="13685.735250777972"/>
    <n v="1.3306500000756409"/>
  </r>
  <r>
    <s v="Employee 1297"/>
    <x v="0"/>
    <s v="London"/>
    <x v="0"/>
    <s v="EMEA"/>
    <d v="2019-11-25T00:00:00"/>
    <d v="2022-12-01T00:00:00"/>
    <s v="Regional Platform"/>
    <s v="E"/>
    <s v="Y"/>
    <s v="GBP"/>
    <n v="134640"/>
    <n v="140140"/>
    <n v="0"/>
    <n v="0"/>
    <n v="140140"/>
    <n v="0"/>
    <n v="0"/>
    <n v="0"/>
    <n v="0"/>
    <n v="0"/>
    <n v="274780"/>
    <s v="GBP"/>
    <n v="153489.60000000001"/>
    <n v="466738.80000000005"/>
    <s v="1-5 Years"/>
    <n v="179158.71601018429"/>
    <n v="365636.0070207846"/>
    <n v="204240.93625161011"/>
    <n v="621065.98425530468"/>
    <n v="0.14000000000000012"/>
    <n v="18849.600000000006"/>
    <n v="186477.29101060031"/>
    <n v="1.3306500000756409"/>
  </r>
  <r>
    <s v="Employee 1298"/>
    <x v="3"/>
    <s v="Sydney"/>
    <x v="4"/>
    <s v="Asia-Pacific"/>
    <d v="2020-01-06T00:00:00"/>
    <d v="2022-12-01T00:00:00"/>
    <s v="Corporate and Risk Platform"/>
    <s v="H"/>
    <s v="O"/>
    <s v="AUD"/>
    <n v="228800.00000000003"/>
    <n v="30360"/>
    <n v="0"/>
    <n v="0"/>
    <n v="30360"/>
    <n v="0"/>
    <n v="0"/>
    <n v="0"/>
    <n v="0"/>
    <n v="0"/>
    <n v="259160.00000000003"/>
    <s v="AUD"/>
    <n v="240240.00000000003"/>
    <n v="512358"/>
    <s v="1-5 Years"/>
    <n v="173121.5200060982"/>
    <n v="196093.41400690741"/>
    <n v="181777.59600640312"/>
    <n v="387675.68071365583"/>
    <n v="5.0000000000000065E-2"/>
    <n v="11440"/>
    <n v="22971.894000809203"/>
    <n v="0.75665000002665295"/>
  </r>
  <r>
    <s v="Employee 1299"/>
    <x v="4"/>
    <s v="Edinburgh"/>
    <x v="0"/>
    <s v="EMEA"/>
    <d v="2019-12-09T00:00:00"/>
    <d v="2022-12-01T00:00:00"/>
    <s v="Operating Platform"/>
    <s v="E"/>
    <s v="L"/>
    <s v="GBP"/>
    <n v="190080"/>
    <n v="192825.60000000003"/>
    <n v="0"/>
    <n v="0"/>
    <n v="192825.60000000003"/>
    <n v="0"/>
    <n v="0"/>
    <n v="0"/>
    <n v="0"/>
    <n v="0"/>
    <n v="382905.60000000003"/>
    <s v="GBP"/>
    <n v="201484.80000000002"/>
    <n v="607364.73600000015"/>
    <s v="1-5 Years"/>
    <n v="252929.95201437784"/>
    <n v="509513.33666896337"/>
    <n v="268105.7491352405"/>
    <n v="808189.88600434188"/>
    <n v="0.06"/>
    <n v="11404.800000000017"/>
    <n v="256583.38465458553"/>
    <n v="1.3306500000756409"/>
  </r>
  <r>
    <s v="Employee 13"/>
    <x v="3"/>
    <s v="Princeton"/>
    <x v="2"/>
    <s v="Americas"/>
    <d v="2007-04-17T00:00:00"/>
    <d v="2022-12-01T00:00:00"/>
    <s v="Investments Platform"/>
    <s v="S"/>
    <s v="R"/>
    <s v="USD"/>
    <n v="173855"/>
    <n v="53551.30000000001"/>
    <n v="0"/>
    <n v="0"/>
    <n v="53551.30000000001"/>
    <n v="0"/>
    <n v="0"/>
    <n v="0"/>
    <n v="0"/>
    <n v="0"/>
    <n v="227406.30000000002"/>
    <s v="USD"/>
    <n v="180809.2"/>
    <n v="417311.75200000004"/>
    <s v="&gt;5 Years"/>
    <n v="173855"/>
    <n v="227406.30000000002"/>
    <n v="180809.2"/>
    <n v="417311.75200000004"/>
    <n v="4.000000000000007E-2"/>
    <n v="6954.2000000000116"/>
    <n v="53551.300000000017"/>
    <n v="1"/>
  </r>
  <r>
    <s v="Employee 130"/>
    <x v="7"/>
    <s v="London"/>
    <x v="0"/>
    <s v="EMEA"/>
    <d v="2007-08-01T00:00:00"/>
    <d v="2022-12-01T00:00:00"/>
    <s v="Client Businesses Platform"/>
    <s v="N"/>
    <s v="L"/>
    <s v="GBP"/>
    <n v="55968.000000000007"/>
    <n v="18414"/>
    <n v="0"/>
    <n v="0"/>
    <n v="18414"/>
    <n v="0"/>
    <n v="9579"/>
    <n v="0"/>
    <n v="9579"/>
    <n v="0"/>
    <n v="83961"/>
    <s v="GBP"/>
    <n v="59326.080000000009"/>
    <n v="138171"/>
    <s v="&gt;5 Years"/>
    <n v="74473.819204233485"/>
    <n v="111722.70465635089"/>
    <n v="78942.248356487486"/>
    <n v="183857.24116045138"/>
    <n v="5.9999999999999887E-2"/>
    <n v="3358.0800000000017"/>
    <n v="37248.885452117407"/>
    <n v="1.3306500000756407"/>
  </r>
  <r>
    <s v="Employee 1300"/>
    <x v="4"/>
    <s v="Toronto"/>
    <x v="5"/>
    <s v="Americas"/>
    <d v="2019-12-30T00:00:00"/>
    <d v="2022-12-01T00:00:00"/>
    <s v="Investments Platform"/>
    <s v="K"/>
    <s v="H"/>
    <s v="CAD"/>
    <n v="278032.7"/>
    <n v="665280"/>
    <n v="0"/>
    <n v="0"/>
    <n v="665280"/>
    <n v="0"/>
    <n v="0"/>
    <n v="0"/>
    <n v="0"/>
    <n v="0"/>
    <n v="943312.7"/>
    <s v="CAD"/>
    <n v="314176.951"/>
    <n v="1380120.3020000001"/>
    <s v="1-5 Years"/>
    <n v="214332.94788775826"/>
    <n v="727191.41227258707"/>
    <n v="242196.23111316684"/>
    <n v="1063922.5269811903"/>
    <n v="0.13000000000000003"/>
    <n v="36144.250999999989"/>
    <n v="512858.46438482881"/>
    <n v="0.77089115016959608"/>
  </r>
  <r>
    <s v="Employee 1301"/>
    <x v="4"/>
    <s v="San Francisco"/>
    <x v="2"/>
    <s v="Americas"/>
    <d v="2019-12-09T00:00:00"/>
    <d v="2022-12-01T00:00:00"/>
    <s v="Investments Platform"/>
    <s v="F"/>
    <s v="R"/>
    <s v="USD"/>
    <n v="249260.00000000003"/>
    <n v="331925.00000000006"/>
    <n v="0"/>
    <n v="0"/>
    <n v="331925.00000000006"/>
    <n v="0"/>
    <n v="0"/>
    <n v="0"/>
    <n v="0"/>
    <n v="0"/>
    <n v="581185.00000000012"/>
    <s v="USD"/>
    <n v="254245.20000000004"/>
    <n v="847053.90000000014"/>
    <s v="1-5 Years"/>
    <n v="249260.00000000003"/>
    <n v="581185.00000000012"/>
    <n v="254245.20000000004"/>
    <n v="847053.90000000014"/>
    <n v="2.0000000000000046E-2"/>
    <n v="4985.2000000000116"/>
    <n v="331925.00000000012"/>
    <n v="1"/>
  </r>
  <r>
    <s v="Employee 1302"/>
    <x v="0"/>
    <s v="San Francisco"/>
    <x v="2"/>
    <s v="Americas"/>
    <d v="2019-12-02T00:00:00"/>
    <d v="2022-12-01T00:00:00"/>
    <s v="Operating Platform"/>
    <s v="F"/>
    <s v="Q"/>
    <s v="USD"/>
    <n v="223740"/>
    <n v="97185"/>
    <n v="0"/>
    <n v="0"/>
    <n v="97185"/>
    <n v="0"/>
    <n v="0"/>
    <n v="0"/>
    <n v="0"/>
    <n v="0"/>
    <n v="320925"/>
    <s v="USD"/>
    <n v="250588.80000000002"/>
    <n v="610024.80000000005"/>
    <s v="1-5 Years"/>
    <n v="223740"/>
    <n v="320925"/>
    <n v="250588.80000000002"/>
    <n v="610024.80000000005"/>
    <n v="0.12000000000000008"/>
    <n v="26848.800000000017"/>
    <n v="97185"/>
    <n v="1"/>
  </r>
  <r>
    <s v="Employee 1303"/>
    <x v="3"/>
    <s v="London"/>
    <x v="0"/>
    <s v="EMEA"/>
    <d v="2020-01-13T00:00:00"/>
    <d v="2022-12-01T00:00:00"/>
    <s v="Operating Platform"/>
    <s v="B"/>
    <s v="U"/>
    <s v="GBP"/>
    <n v="80506.8"/>
    <n v="17578"/>
    <n v="0"/>
    <n v="0"/>
    <n v="17578"/>
    <n v="0"/>
    <n v="0"/>
    <n v="0"/>
    <n v="0"/>
    <n v="0"/>
    <n v="98084.800000000003"/>
    <s v="GBP"/>
    <n v="92582.819999999992"/>
    <n v="205380.34"/>
    <s v="1-5 Years"/>
    <n v="107126.37342608962"/>
    <n v="130516.53912741924"/>
    <n v="123195.32944000304"/>
    <n v="273289.34943653515"/>
    <n v="0.14999999999999986"/>
    <n v="12076.01999999999"/>
    <n v="23390.165701329621"/>
    <n v="1.3306500000756409"/>
  </r>
  <r>
    <s v="Employee 1304"/>
    <x v="0"/>
    <s v="London"/>
    <x v="0"/>
    <s v="EMEA"/>
    <d v="2020-01-13T00:00:00"/>
    <d v="2022-12-01T00:00:00"/>
    <s v="Investments Platform"/>
    <s v="X"/>
    <s v="M"/>
    <s v="GBP"/>
    <n v="135135.00000000003"/>
    <n v="72556"/>
    <n v="0"/>
    <n v="0"/>
    <n v="72556"/>
    <n v="0"/>
    <n v="0"/>
    <n v="0"/>
    <n v="0"/>
    <n v="0"/>
    <n v="207691.00000000003"/>
    <s v="GBP"/>
    <n v="137837.70000000004"/>
    <n v="349682.52000000008"/>
    <s v="1-5 Years"/>
    <n v="179817.38776022178"/>
    <n v="276364.02916570997"/>
    <n v="183413.73551542623"/>
    <n v="465305.04526445043"/>
    <n v="2.0000000000000077E-2"/>
    <n v="2702.7000000000116"/>
    <n v="96546.64140548819"/>
    <n v="1.3306500000756409"/>
  </r>
  <r>
    <s v="Employee 1305"/>
    <x v="0"/>
    <s v="Wilmington"/>
    <x v="2"/>
    <s v="Americas"/>
    <d v="2020-01-13T00:00:00"/>
    <d v="2022-12-01T00:00:00"/>
    <s v="Operating Platform"/>
    <s v="Y"/>
    <s v="H"/>
    <s v="USD"/>
    <n v="205975.00000000003"/>
    <n v="67760"/>
    <n v="0"/>
    <n v="0"/>
    <n v="67760"/>
    <n v="0"/>
    <n v="0"/>
    <n v="0"/>
    <n v="0"/>
    <n v="0"/>
    <n v="273735"/>
    <s v="USD"/>
    <n v="232751.75"/>
    <n v="542072.30000000005"/>
    <s v="1-5 Years"/>
    <n v="205975.00000000003"/>
    <n v="273735"/>
    <n v="232751.75"/>
    <n v="542072.30000000005"/>
    <n v="0.12999999999999984"/>
    <n v="26776.749999999971"/>
    <n v="67759.999999999971"/>
    <n v="1"/>
  </r>
  <r>
    <s v="Employee 1306"/>
    <x v="3"/>
    <s v="San Francisco"/>
    <x v="2"/>
    <s v="Americas"/>
    <d v="2020-01-13T00:00:00"/>
    <d v="2022-12-01T00:00:00"/>
    <s v="Operating Platform"/>
    <s v="A"/>
    <s v="P"/>
    <s v="USD"/>
    <n v="141870.96000000002"/>
    <n v="16016"/>
    <n v="0"/>
    <n v="0"/>
    <n v="16016"/>
    <n v="0"/>
    <n v="0"/>
    <n v="0"/>
    <n v="0"/>
    <n v="0"/>
    <n v="157886.96000000002"/>
    <s v="USD"/>
    <n v="163151.60400000002"/>
    <n v="344721.60800000001"/>
    <s v="1-5 Years"/>
    <n v="141870.96000000002"/>
    <n v="157886.96000000002"/>
    <n v="163151.60400000002"/>
    <n v="344721.60800000001"/>
    <n v="0.14999999999999997"/>
    <n v="21280.644"/>
    <n v="16016"/>
    <n v="1"/>
  </r>
  <r>
    <s v="Employee 1307"/>
    <x v="3"/>
    <s v="Rancho Cordova"/>
    <x v="2"/>
    <s v="Americas"/>
    <d v="2020-01-13T00:00:00"/>
    <d v="2022-12-01T00:00:00"/>
    <s v="Operating Platform"/>
    <s v="W"/>
    <s v="F"/>
    <s v="USD"/>
    <n v="113109.70000000003"/>
    <n v="18139"/>
    <n v="0"/>
    <n v="0"/>
    <n v="18139"/>
    <n v="0"/>
    <n v="0"/>
    <n v="0"/>
    <n v="0"/>
    <n v="0"/>
    <n v="131248.70000000001"/>
    <s v="USD"/>
    <n v="128945.05800000005"/>
    <n v="278568.57600000012"/>
    <s v="1-5 Years"/>
    <n v="113109.70000000003"/>
    <n v="131248.70000000001"/>
    <n v="128945.05800000005"/>
    <n v="278568.57600000012"/>
    <n v="0.14000000000000015"/>
    <n v="15835.358000000022"/>
    <n v="18138.999999999985"/>
    <n v="1"/>
  </r>
  <r>
    <s v="Employee 1308"/>
    <x v="3"/>
    <s v="Wilmington"/>
    <x v="2"/>
    <s v="Americas"/>
    <d v="2020-01-13T00:00:00"/>
    <d v="2022-12-01T00:00:00"/>
    <s v="Operating Platform"/>
    <s v="G"/>
    <s v="K"/>
    <s v="USD"/>
    <n v="114433.00000000001"/>
    <n v="29370"/>
    <n v="0"/>
    <n v="0"/>
    <n v="29370"/>
    <n v="0"/>
    <n v="0"/>
    <n v="0"/>
    <n v="0"/>
    <n v="0"/>
    <n v="143803"/>
    <s v="USD"/>
    <n v="130453.62000000002"/>
    <n v="294389.04000000004"/>
    <s v="1-5 Years"/>
    <n v="114433.00000000001"/>
    <n v="143803"/>
    <n v="130453.62000000002"/>
    <n v="294389.04000000004"/>
    <n v="0.14000000000000007"/>
    <n v="16020.62000000001"/>
    <n v="29369.999999999985"/>
    <n v="1"/>
  </r>
  <r>
    <s v="Employee 1309"/>
    <x v="1"/>
    <s v="London"/>
    <x v="0"/>
    <s v="EMEA"/>
    <d v="2020-01-20T00:00:00"/>
    <d v="2022-12-01T00:00:00"/>
    <s v="Operating Platform"/>
    <s v="F"/>
    <s v="X"/>
    <s v="GBP"/>
    <n v="68302.850000000006"/>
    <n v="9715.2000000000007"/>
    <n v="0"/>
    <n v="0"/>
    <n v="9715.2000000000007"/>
    <n v="0"/>
    <n v="0"/>
    <n v="0"/>
    <n v="0"/>
    <n v="0"/>
    <n v="78018.05"/>
    <s v="GBP"/>
    <n v="70351.935500000007"/>
    <n v="150710.527"/>
    <s v="1-5 Years"/>
    <n v="90887.187357666495"/>
    <n v="103814.71823840136"/>
    <n v="93613.802978396488"/>
    <n v="200542.96276394988"/>
    <n v="2.9999999999999988E-2"/>
    <n v="2049.085500000001"/>
    <n v="12927.530880734863"/>
    <n v="1.3306500000756409"/>
  </r>
  <r>
    <s v="Employee 131"/>
    <x v="0"/>
    <s v="Milan"/>
    <x v="11"/>
    <s v="EMEA"/>
    <d v="2007-08-20T00:00:00"/>
    <d v="2022-12-01T00:00:00"/>
    <s v="Client Businesses Platform"/>
    <s v="K"/>
    <s v="N"/>
    <s v="EUR"/>
    <n v="123200.00000000003"/>
    <n v="40040"/>
    <n v="0"/>
    <n v="0"/>
    <n v="40040"/>
    <n v="0"/>
    <n v="0"/>
    <n v="0"/>
    <n v="0"/>
    <n v="0"/>
    <n v="163240.00000000003"/>
    <s v="EUR"/>
    <n v="136752.00000000006"/>
    <n v="317948.40000000014"/>
    <s v="&gt;5 Years"/>
    <n v="143811.35999632566"/>
    <n v="190550.05199513148"/>
    <n v="159630.6095959215"/>
    <n v="371141.16731051746"/>
    <n v="0.11000000000000015"/>
    <n v="13552.000000000029"/>
    <n v="46738.691998805822"/>
    <n v="1.1672999999701754"/>
  </r>
  <r>
    <s v="Employee 1310"/>
    <x v="0"/>
    <s v="London"/>
    <x v="0"/>
    <s v="EMEA"/>
    <d v="2020-01-13T00:00:00"/>
    <d v="2022-12-01T00:00:00"/>
    <s v="Investments Platform"/>
    <s v="A"/>
    <s v="Z"/>
    <s v="GBP"/>
    <n v="142560"/>
    <n v="273702"/>
    <n v="0"/>
    <n v="0"/>
    <n v="273702"/>
    <n v="0"/>
    <n v="0"/>
    <n v="0"/>
    <n v="0"/>
    <n v="0"/>
    <n v="416262"/>
    <s v="GBP"/>
    <n v="152539.20000000001"/>
    <n v="597939.54"/>
    <s v="1-5 Years"/>
    <n v="189697.46401078338"/>
    <n v="553899.03033148649"/>
    <n v="202976.28649153822"/>
    <n v="795648.24894622876"/>
    <n v="7.0000000000000021E-2"/>
    <n v="9979.2000000000116"/>
    <n v="364201.56632070313"/>
    <n v="1.3306500000756409"/>
  </r>
  <r>
    <s v="Employee 1311"/>
    <x v="0"/>
    <s v="Singapore"/>
    <x v="9"/>
    <s v="Asia-Pacific"/>
    <d v="2020-01-13T00:00:00"/>
    <d v="2022-12-01T00:00:00"/>
    <s v="Operating Platform"/>
    <s v="T"/>
    <s v="A"/>
    <s v="SGD"/>
    <n v="271425.00000000006"/>
    <n v="101640.00000000001"/>
    <n v="0"/>
    <n v="0"/>
    <n v="101640.00000000001"/>
    <n v="0"/>
    <n v="0"/>
    <n v="0"/>
    <n v="0"/>
    <n v="0"/>
    <n v="373065.00000000006"/>
    <s v="SGD"/>
    <n v="298567.50000000012"/>
    <n v="708939.00000000023"/>
    <s v="1-5 Years"/>
    <n v="202942.16606228272"/>
    <n v="278937.53037496732"/>
    <n v="223236.38266851104"/>
    <n v="530067.66608097509"/>
    <n v="0.10000000000000024"/>
    <n v="27142.500000000058"/>
    <n v="75995.3643126846"/>
    <n v="0.74769150248607419"/>
  </r>
  <r>
    <s v="Employee 1312"/>
    <x v="3"/>
    <s v="Wilmington"/>
    <x v="2"/>
    <s v="Americas"/>
    <d v="2020-01-13T00:00:00"/>
    <d v="2022-12-01T00:00:00"/>
    <s v="Operating Platform"/>
    <s v="J"/>
    <s v="H"/>
    <s v="USD"/>
    <n v="135432.00000000003"/>
    <n v="22011.000000000004"/>
    <n v="0"/>
    <n v="0"/>
    <n v="22011.000000000004"/>
    <n v="0"/>
    <n v="0"/>
    <n v="0"/>
    <n v="0"/>
    <n v="0"/>
    <n v="157443.00000000003"/>
    <s v="USD"/>
    <n v="140849.28000000003"/>
    <n v="304590.00000000006"/>
    <s v="1-5 Years"/>
    <n v="135432.00000000003"/>
    <n v="157443.00000000003"/>
    <n v="140849.28000000003"/>
    <n v="304590.00000000006"/>
    <n v="3.999999999999998E-2"/>
    <n v="5417.2799999999988"/>
    <n v="22011"/>
    <n v="1"/>
  </r>
  <r>
    <s v="Employee 1313"/>
    <x v="1"/>
    <s v="London"/>
    <x v="0"/>
    <s v="EMEA"/>
    <d v="2020-01-13T00:00:00"/>
    <d v="2022-12-01T00:00:00"/>
    <s v="Operating Platform"/>
    <s v="H"/>
    <s v="E"/>
    <s v="GBP"/>
    <n v="63439.200000000012"/>
    <n v="2178"/>
    <n v="0"/>
    <n v="0"/>
    <n v="2178"/>
    <n v="0"/>
    <n v="0"/>
    <n v="0"/>
    <n v="0"/>
    <n v="0"/>
    <n v="65617.200000000012"/>
    <s v="GBP"/>
    <n v="65342.376000000011"/>
    <n v="132928.09200000003"/>
    <s v="1-5 Years"/>
    <n v="84415.371484798612"/>
    <n v="87313.527184963357"/>
    <n v="86947.832629342578"/>
    <n v="176880.76562985484"/>
    <n v="3.0000000000000089E-2"/>
    <n v="1903.1759999999995"/>
    <n v="2898.1557001647452"/>
    <n v="1.3306500000756409"/>
  </r>
  <r>
    <s v="Employee 1314"/>
    <x v="4"/>
    <s v="New York"/>
    <x v="2"/>
    <s v="Americas"/>
    <d v="2020-01-13T00:00:00"/>
    <d v="2022-12-01T00:00:00"/>
    <s v="Investments Platform"/>
    <s v="B"/>
    <s v="G"/>
    <s v="USD"/>
    <n v="263340.00000000006"/>
    <n v="4435860"/>
    <n v="0"/>
    <n v="0"/>
    <n v="4435860"/>
    <n v="0"/>
    <n v="0"/>
    <n v="0"/>
    <n v="0"/>
    <n v="570000.00000000012"/>
    <n v="5269200"/>
    <s v="USD"/>
    <n v="297574.2"/>
    <n v="5607670.1999999983"/>
    <s v="1-5 Years"/>
    <n v="263340.00000000006"/>
    <n v="5269200"/>
    <n v="297574.2"/>
    <n v="5607670.1999999983"/>
    <n v="0.12999999999999978"/>
    <n v="34234.199999999953"/>
    <n v="5005860"/>
    <n v="1"/>
  </r>
  <r>
    <s v="Employee 1315"/>
    <x v="0"/>
    <s v="San Francisco"/>
    <x v="2"/>
    <s v="Americas"/>
    <d v="2020-01-13T00:00:00"/>
    <d v="2022-12-01T00:00:00"/>
    <s v="Investments Platform"/>
    <s v="Q"/>
    <s v="L"/>
    <s v="USD"/>
    <n v="219450.00000000006"/>
    <n v="0"/>
    <n v="321000"/>
    <n v="0"/>
    <n v="321000"/>
    <n v="0"/>
    <n v="0"/>
    <n v="0"/>
    <n v="0"/>
    <n v="0"/>
    <n v="540450"/>
    <s v="USD"/>
    <n v="239200.50000000009"/>
    <n v="478401.00000000017"/>
    <s v="1-5 Years"/>
    <n v="219450.00000000006"/>
    <n v="540450"/>
    <n v="239200.50000000009"/>
    <n v="478401.00000000017"/>
    <n v="9.0000000000000108E-2"/>
    <n v="19750.500000000029"/>
    <n v="320999.99999999994"/>
    <n v="1"/>
  </r>
  <r>
    <s v="Employee 1316"/>
    <x v="3"/>
    <s v="Sydney"/>
    <x v="4"/>
    <s v="Asia-Pacific"/>
    <d v="2020-01-13T00:00:00"/>
    <d v="2022-12-01T00:00:00"/>
    <s v="ETF and Index Investments Platform"/>
    <s v="D"/>
    <s v="I"/>
    <s v="AUD"/>
    <n v="191840"/>
    <n v="62642.8"/>
    <n v="0"/>
    <n v="0"/>
    <n v="62642.8"/>
    <n v="0"/>
    <n v="0"/>
    <n v="0"/>
    <n v="0"/>
    <n v="0"/>
    <n v="254482.8"/>
    <s v="AUD"/>
    <n v="211024.00000000003"/>
    <n v="490955.08000000007"/>
    <s v="1-5 Years"/>
    <n v="145155.73600511311"/>
    <n v="192554.41062678272"/>
    <n v="159671.30960562444"/>
    <n v="371481.16129508545"/>
    <n v="0.10000000000000012"/>
    <n v="19184.000000000029"/>
    <n v="47398.674621669605"/>
    <n v="0.75665000002665295"/>
  </r>
  <r>
    <s v="Employee 1317"/>
    <x v="5"/>
    <s v="San Francisco"/>
    <x v="2"/>
    <s v="Americas"/>
    <d v="2020-01-13T00:00:00"/>
    <d v="2022-12-01T00:00:00"/>
    <s v="Investments Platform"/>
    <s v="W"/>
    <s v="M"/>
    <s v="USD"/>
    <n v="112922.70000000003"/>
    <n v="33495"/>
    <n v="5200"/>
    <n v="0"/>
    <n v="38695"/>
    <n v="0"/>
    <n v="3725"/>
    <n v="0"/>
    <n v="3725"/>
    <n v="0"/>
    <n v="155342.70000000001"/>
    <s v="USD"/>
    <n v="126473.42400000004"/>
    <n v="290461.24800000008"/>
    <s v="1-5 Years"/>
    <n v="112922.70000000003"/>
    <n v="155342.70000000001"/>
    <n v="126473.42400000004"/>
    <n v="290461.24800000008"/>
    <n v="0.12000000000000012"/>
    <n v="13550.724000000017"/>
    <n v="42419.999999999985"/>
    <n v="1"/>
  </r>
  <r>
    <s v="Employee 1318"/>
    <x v="0"/>
    <s v="Wilmington"/>
    <x v="2"/>
    <s v="Americas"/>
    <d v="2020-01-13T00:00:00"/>
    <d v="2022-12-01T00:00:00"/>
    <s v="Operating Platform"/>
    <s v="J"/>
    <s v="N"/>
    <s v="USD"/>
    <n v="200200.00000000003"/>
    <n v="78078"/>
    <n v="0"/>
    <n v="0"/>
    <n v="78078"/>
    <n v="0"/>
    <n v="0"/>
    <n v="0"/>
    <n v="0"/>
    <n v="0"/>
    <n v="278278"/>
    <s v="USD"/>
    <n v="222222.00000000006"/>
    <n v="531110.58000000007"/>
    <s v="1-5 Years"/>
    <n v="200200.00000000003"/>
    <n v="278278"/>
    <n v="222222.00000000006"/>
    <n v="531110.58000000007"/>
    <n v="0.11000000000000013"/>
    <n v="22022.000000000029"/>
    <n v="78077.999999999971"/>
    <n v="1"/>
  </r>
  <r>
    <s v="Employee 1319"/>
    <x v="3"/>
    <s v="Tokyo"/>
    <x v="1"/>
    <s v="Asia-Pacific"/>
    <d v="2020-01-13T00:00:00"/>
    <d v="2022-12-01T00:00:00"/>
    <s v="Corporate and Risk Platform"/>
    <s v="A"/>
    <s v="C"/>
    <s v="JPY"/>
    <n v="17825995"/>
    <n v="3433430.0000000005"/>
    <n v="0"/>
    <n v="0"/>
    <n v="3433430.0000000005"/>
    <n v="0"/>
    <n v="0"/>
    <n v="0"/>
    <n v="0"/>
    <n v="0"/>
    <n v="21259425"/>
    <s v="JPY"/>
    <n v="19252074.600000001"/>
    <n v="42212253.600000009"/>
    <s v="1-5 Years"/>
    <n v="164075.61323576787"/>
    <n v="195677.89589948917"/>
    <n v="177201.66229462932"/>
    <n v="388533.78986607771"/>
    <n v="8.0000000000000113E-2"/>
    <n v="1426079.6000000015"/>
    <n v="31602.2826637213"/>
    <n v="9.2042891987666256E-3"/>
  </r>
  <r>
    <s v="Employee 132"/>
    <x v="1"/>
    <s v="Mumbai"/>
    <x v="12"/>
    <s v="Asia-Pacific"/>
    <d v="2007-09-21T00:00:00"/>
    <d v="2022-12-01T00:00:00"/>
    <s v="Operating Platform"/>
    <s v="R"/>
    <s v="X"/>
    <s v="INR"/>
    <n v="2115344.0000000005"/>
    <n v="425040.00000000006"/>
    <n v="0"/>
    <n v="0"/>
    <n v="425040.00000000006"/>
    <n v="0"/>
    <n v="0"/>
    <n v="59150"/>
    <n v="59150"/>
    <n v="0"/>
    <n v="2599534.0000000005"/>
    <s v="INR"/>
    <n v="2348031.8400000008"/>
    <n v="5167858.0800000019"/>
    <s v="&gt;5 Years"/>
    <n v="31346.556514651955"/>
    <n v="38521.601896788066"/>
    <n v="34794.67773126367"/>
    <n v="76580.714703812133"/>
    <n v="0.10999999999999999"/>
    <n v="232687.84000000032"/>
    <n v="7175.0453821361116"/>
    <n v="1.4818656688771161E-2"/>
  </r>
  <r>
    <s v="Employee 1320"/>
    <x v="3"/>
    <s v="East Wenatchee"/>
    <x v="2"/>
    <s v="Americas"/>
    <d v="2020-01-13T00:00:00"/>
    <d v="2022-12-01T00:00:00"/>
    <s v="Operating Platform"/>
    <s v="E"/>
    <s v="T"/>
    <s v="USD"/>
    <n v="153384.00000000003"/>
    <n v="26136.000000000004"/>
    <n v="0"/>
    <n v="0"/>
    <n v="26136.000000000004"/>
    <n v="0"/>
    <n v="0"/>
    <n v="0"/>
    <n v="0"/>
    <n v="0"/>
    <n v="179520.00000000003"/>
    <s v="USD"/>
    <n v="164120.88000000003"/>
    <n v="356207.28"/>
    <s v="1-5 Years"/>
    <n v="153384.00000000003"/>
    <n v="179520.00000000003"/>
    <n v="164120.88000000003"/>
    <n v="356207.28"/>
    <n v="7.0000000000000021E-2"/>
    <n v="10736.880000000005"/>
    <n v="26136"/>
    <n v="1"/>
  </r>
  <r>
    <s v="Employee 1321"/>
    <x v="4"/>
    <s v="San Francisco"/>
    <x v="2"/>
    <s v="Americas"/>
    <d v="2020-01-13T00:00:00"/>
    <d v="2022-12-01T00:00:00"/>
    <s v="Operating Platform"/>
    <s v="W"/>
    <s v="P"/>
    <s v="USD"/>
    <n v="251680.00000000003"/>
    <n v="607750"/>
    <n v="0"/>
    <n v="0"/>
    <n v="607750"/>
    <n v="0"/>
    <n v="0"/>
    <n v="0"/>
    <n v="0"/>
    <n v="257500"/>
    <n v="1116930"/>
    <s v="USD"/>
    <n v="264264.00000000006"/>
    <n v="1166665.5000000002"/>
    <s v="1-5 Years"/>
    <n v="251680.00000000003"/>
    <n v="1116930"/>
    <n v="264264.00000000006"/>
    <n v="1166665.5000000002"/>
    <n v="5.0000000000000107E-2"/>
    <n v="12584.000000000029"/>
    <n v="865250"/>
    <n v="1"/>
  </r>
  <r>
    <s v="Employee 1322"/>
    <x v="0"/>
    <s v="San Francisco"/>
    <x v="2"/>
    <s v="Americas"/>
    <d v="2020-01-13T00:00:00"/>
    <d v="2022-12-01T00:00:00"/>
    <s v="ETF and Index Investments Platform"/>
    <s v="M"/>
    <s v="R"/>
    <s v="USD"/>
    <n v="217525"/>
    <n v="210375.00000000003"/>
    <n v="0"/>
    <n v="0"/>
    <n v="210375.00000000003"/>
    <n v="0"/>
    <n v="0"/>
    <n v="0"/>
    <n v="0"/>
    <n v="0"/>
    <n v="427900"/>
    <s v="USD"/>
    <n v="241452.75000000003"/>
    <n v="716421.75000000012"/>
    <s v="1-5 Years"/>
    <n v="217525"/>
    <n v="427900"/>
    <n v="241452.75000000003"/>
    <n v="716421.75000000012"/>
    <n v="0.11000000000000014"/>
    <n v="23927.750000000029"/>
    <n v="210375"/>
    <n v="1"/>
  </r>
  <r>
    <s v="Employee 1323"/>
    <x v="1"/>
    <s v="London"/>
    <x v="0"/>
    <s v="EMEA"/>
    <d v="2020-01-13T00:00:00"/>
    <d v="2022-12-01T00:00:00"/>
    <s v="Client Businesses Platform"/>
    <s v="I"/>
    <s v="F"/>
    <s v="GBP"/>
    <n v="65879"/>
    <n v="10560"/>
    <n v="0"/>
    <n v="0"/>
    <n v="10560"/>
    <n v="0"/>
    <n v="0"/>
    <n v="0"/>
    <n v="0"/>
    <n v="0"/>
    <n v="76439"/>
    <s v="GBP"/>
    <n v="69172.95"/>
    <n v="149433.9"/>
    <s v="1-5 Years"/>
    <n v="87661.891354983149"/>
    <n v="101713.55535578192"/>
    <n v="92044.985922732303"/>
    <n v="198844.2190463033"/>
    <n v="4.9999999999999968E-2"/>
    <n v="3293.9499999999971"/>
    <n v="14051.664000798773"/>
    <n v="1.3306500000756409"/>
  </r>
  <r>
    <s v="Employee 1324"/>
    <x v="4"/>
    <s v="Hong Kong"/>
    <x v="3"/>
    <s v="Asia-Pacific"/>
    <d v="2020-01-13T00:00:00"/>
    <d v="2022-12-01T00:00:00"/>
    <s v="Investments Platform"/>
    <s v="G"/>
    <s v="G"/>
    <s v="HKD"/>
    <n v="2057000.0000000005"/>
    <n v="2529291.6"/>
    <n v="0"/>
    <n v="0"/>
    <n v="2529291.6"/>
    <n v="0"/>
    <n v="0"/>
    <n v="0"/>
    <n v="0"/>
    <n v="0"/>
    <n v="4586291.6000000006"/>
    <s v="HKD"/>
    <n v="2077570.0000000005"/>
    <n v="6709724.5160000008"/>
    <s v="1-5 Years"/>
    <n v="262233.63908135373"/>
    <n v="584676.68262335635"/>
    <n v="264855.97547216725"/>
    <n v="855379.42492175719"/>
    <n v="9.9999999999999395E-3"/>
    <n v="20570"/>
    <n v="322443.04354200262"/>
    <n v="0.12748353868806692"/>
  </r>
  <r>
    <s v="Employee 1325"/>
    <x v="7"/>
    <s v="San Francisco"/>
    <x v="2"/>
    <s v="Americas"/>
    <d v="2020-01-13T00:00:00"/>
    <d v="2022-12-01T00:00:00"/>
    <s v="Client Businesses Platform"/>
    <s v="H"/>
    <s v="Y"/>
    <s v="USD"/>
    <n v="87472.000000000015"/>
    <n v="51150"/>
    <n v="0"/>
    <n v="0"/>
    <n v="51150"/>
    <n v="0"/>
    <n v="499"/>
    <n v="0"/>
    <n v="499"/>
    <n v="0"/>
    <n v="139121"/>
    <s v="USD"/>
    <n v="95344.480000000025"/>
    <n v="246442.46000000002"/>
    <s v="1-5 Years"/>
    <n v="87472.000000000015"/>
    <n v="139121"/>
    <n v="95344.480000000025"/>
    <n v="246442.46000000002"/>
    <n v="9.0000000000000108E-2"/>
    <n v="7872.4800000000105"/>
    <n v="51648.999999999985"/>
    <n v="1"/>
  </r>
  <r>
    <s v="Employee 1326"/>
    <x v="4"/>
    <s v="San Francisco"/>
    <x v="2"/>
    <s v="Americas"/>
    <d v="2020-01-13T00:00:00"/>
    <d v="2022-12-01T00:00:00"/>
    <s v="Regional Platform"/>
    <s v="O"/>
    <s v="H"/>
    <s v="USD"/>
    <n v="215600.00000000006"/>
    <n v="562925"/>
    <n v="0"/>
    <n v="0"/>
    <n v="562925"/>
    <n v="0"/>
    <n v="0"/>
    <n v="0"/>
    <n v="0"/>
    <n v="102000"/>
    <n v="880525"/>
    <s v="USD"/>
    <n v="241472.00000000009"/>
    <n v="1113420.0000000002"/>
    <s v="1-5 Years"/>
    <n v="215600.00000000006"/>
    <n v="880525"/>
    <n v="241472.00000000009"/>
    <n v="1113420.0000000002"/>
    <n v="0.12000000000000011"/>
    <n v="25872.000000000029"/>
    <n v="664925"/>
    <n v="1"/>
  </r>
  <r>
    <s v="Employee 1327"/>
    <x v="0"/>
    <s v="San Francisco"/>
    <x v="2"/>
    <s v="Americas"/>
    <d v="2020-01-13T00:00:00"/>
    <d v="2022-12-01T00:00:00"/>
    <s v="Operating Platform"/>
    <s v="B"/>
    <s v="I"/>
    <s v="USD"/>
    <n v="210067"/>
    <n v="43747.000000000007"/>
    <n v="0"/>
    <n v="0"/>
    <n v="43747.000000000007"/>
    <n v="0"/>
    <n v="0"/>
    <n v="0"/>
    <n v="0"/>
    <n v="0"/>
    <n v="253814"/>
    <s v="USD"/>
    <n v="218469.68"/>
    <n v="482436.24"/>
    <s v="1-5 Years"/>
    <n v="210067"/>
    <n v="253814"/>
    <n v="218469.68"/>
    <n v="482436.24"/>
    <n v="3.9999999999999966E-2"/>
    <n v="8402.679999999993"/>
    <n v="43747"/>
    <n v="1"/>
  </r>
  <r>
    <s v="Employee 1328"/>
    <x v="4"/>
    <s v="Chicago"/>
    <x v="2"/>
    <s v="Americas"/>
    <d v="2020-01-13T00:00:00"/>
    <d v="2022-12-01T00:00:00"/>
    <s v="Client Businesses Platform"/>
    <s v="O"/>
    <s v="B"/>
    <s v="USD"/>
    <n v="266200.00000000006"/>
    <n v="765600.00000000012"/>
    <n v="0"/>
    <n v="0"/>
    <n v="765600.00000000012"/>
    <n v="0"/>
    <n v="0"/>
    <n v="0"/>
    <n v="0"/>
    <n v="228000.00000000003"/>
    <n v="1259800.0000000002"/>
    <s v="USD"/>
    <n v="284834.00000000006"/>
    <n v="1388860.0000000002"/>
    <s v="1-5 Years"/>
    <n v="266200.00000000006"/>
    <n v="1259800.0000000002"/>
    <n v="284834.00000000006"/>
    <n v="1388860.0000000002"/>
    <n v="6.9999999999999979E-2"/>
    <n v="18634"/>
    <n v="993600.00000000023"/>
    <n v="1"/>
  </r>
  <r>
    <s v="Employee 1329"/>
    <x v="3"/>
    <s v="Wilmington"/>
    <x v="2"/>
    <s v="Americas"/>
    <d v="2020-01-13T00:00:00"/>
    <d v="2022-12-01T00:00:00"/>
    <s v="Operating Platform"/>
    <s v="D"/>
    <s v="N"/>
    <s v="USD"/>
    <n v="130515.00000000001"/>
    <n v="23925.000000000004"/>
    <n v="0"/>
    <n v="0"/>
    <n v="23925.000000000004"/>
    <n v="0"/>
    <n v="0"/>
    <n v="0"/>
    <n v="0"/>
    <n v="0"/>
    <n v="154440.00000000003"/>
    <s v="USD"/>
    <n v="131820.15000000002"/>
    <n v="287804.55000000005"/>
    <s v="1-5 Years"/>
    <n v="130515.00000000001"/>
    <n v="154440.00000000003"/>
    <n v="131820.15000000002"/>
    <n v="287804.55000000005"/>
    <n v="1.0000000000000066E-2"/>
    <n v="1305.1500000000087"/>
    <n v="23925.000000000015"/>
    <n v="1"/>
  </r>
  <r>
    <s v="Employee 133"/>
    <x v="3"/>
    <s v="Princeton"/>
    <x v="2"/>
    <s v="Americas"/>
    <d v="2004-07-12T00:00:00"/>
    <d v="2022-12-01T00:00:00"/>
    <s v="Regional Platform"/>
    <s v="G"/>
    <s v="D"/>
    <s v="USD"/>
    <n v="141625"/>
    <n v="99275.000000000015"/>
    <n v="0"/>
    <n v="0"/>
    <n v="99275.000000000015"/>
    <n v="0"/>
    <n v="0"/>
    <n v="0"/>
    <n v="0"/>
    <n v="0"/>
    <n v="240900"/>
    <s v="USD"/>
    <n v="148706.25"/>
    <n v="401651.25"/>
    <s v="&gt;5 Years"/>
    <n v="141625"/>
    <n v="240900"/>
    <n v="148706.25"/>
    <n v="401651.25"/>
    <n v="0.05"/>
    <n v="7081.25"/>
    <n v="99275"/>
    <n v="1"/>
  </r>
  <r>
    <s v="Employee 1330"/>
    <x v="0"/>
    <s v="San Francisco"/>
    <x v="2"/>
    <s v="Americas"/>
    <d v="2020-01-13T00:00:00"/>
    <d v="2022-12-01T00:00:00"/>
    <s v="ETF and Index Investments Platform"/>
    <s v="E"/>
    <s v="C"/>
    <s v="USD"/>
    <n v="205535.00000000003"/>
    <n v="199485"/>
    <n v="0"/>
    <n v="0"/>
    <n v="199485"/>
    <n v="0"/>
    <n v="0"/>
    <n v="0"/>
    <n v="0"/>
    <n v="0"/>
    <n v="405020"/>
    <s v="USD"/>
    <n v="236365.25000000003"/>
    <n v="702138.25"/>
    <s v="1-5 Years"/>
    <n v="205535.00000000003"/>
    <n v="405020"/>
    <n v="236365.25000000003"/>
    <n v="702138.25"/>
    <n v="0.14999999999999997"/>
    <n v="30830.25"/>
    <n v="199484.99999999997"/>
    <n v="1"/>
  </r>
  <r>
    <s v="Employee 1331"/>
    <x v="0"/>
    <s v="San Francisco"/>
    <x v="2"/>
    <s v="Americas"/>
    <d v="2020-01-13T00:00:00"/>
    <d v="2022-12-01T00:00:00"/>
    <s v="Operating Platform"/>
    <s v="A"/>
    <s v="Z"/>
    <s v="USD"/>
    <n v="221760.00000000006"/>
    <n v="198000.00000000003"/>
    <n v="0"/>
    <n v="0"/>
    <n v="198000.00000000003"/>
    <n v="0"/>
    <n v="0"/>
    <n v="0"/>
    <n v="0"/>
    <n v="0"/>
    <n v="419760.00000000012"/>
    <s v="USD"/>
    <n v="250588.80000000005"/>
    <n v="724917.60000000009"/>
    <s v="1-5 Years"/>
    <n v="221760.00000000006"/>
    <n v="419760.00000000012"/>
    <n v="250588.80000000005"/>
    <n v="724917.60000000009"/>
    <n v="0.12999999999999992"/>
    <n v="28828.799999999988"/>
    <n v="198000.00000000006"/>
    <n v="1"/>
  </r>
  <r>
    <s v="Employee 1332"/>
    <x v="3"/>
    <s v="Sydney"/>
    <x v="4"/>
    <s v="Asia-Pacific"/>
    <d v="2019-12-16T00:00:00"/>
    <d v="2022-12-01T00:00:00"/>
    <s v="Operating Platform"/>
    <s v="M"/>
    <s v="E"/>
    <s v="AUD"/>
    <n v="112959.00000000001"/>
    <n v="25047.000000000004"/>
    <n v="0"/>
    <n v="0"/>
    <n v="25047.000000000004"/>
    <n v="0"/>
    <n v="0"/>
    <n v="0"/>
    <n v="0"/>
    <n v="0"/>
    <n v="138006.00000000003"/>
    <s v="AUD"/>
    <n v="120866.13000000002"/>
    <n v="268532.55000000005"/>
    <s v="1-5 Years"/>
    <n v="85470.427353010702"/>
    <n v="104422.23990367829"/>
    <n v="91453.357267721454"/>
    <n v="203185.15396465722"/>
    <n v="7.0000000000000034E-2"/>
    <n v="7907.1300000000047"/>
    <n v="18951.812550667586"/>
    <n v="0.75665000002665295"/>
  </r>
  <r>
    <s v="Employee 1333"/>
    <x v="3"/>
    <s v="San Francisco"/>
    <x v="2"/>
    <s v="Americas"/>
    <d v="2020-01-06T00:00:00"/>
    <d v="2022-12-01T00:00:00"/>
    <s v="ETF and Index Investments Platform"/>
    <s v="K"/>
    <s v="E"/>
    <s v="USD"/>
    <n v="176852.5"/>
    <n v="55484.000000000007"/>
    <n v="0"/>
    <n v="0"/>
    <n v="55484.000000000007"/>
    <n v="0"/>
    <n v="0"/>
    <n v="0"/>
    <n v="0"/>
    <n v="0"/>
    <n v="232336.5"/>
    <s v="USD"/>
    <n v="201611.85000000003"/>
    <n v="466475.46000000008"/>
    <s v="1-5 Years"/>
    <n v="176852.5"/>
    <n v="232336.5"/>
    <n v="201611.85000000003"/>
    <n v="466475.46000000008"/>
    <n v="0.14000000000000021"/>
    <n v="24759.350000000035"/>
    <n v="55484"/>
    <n v="1"/>
  </r>
  <r>
    <s v="Employee 1334"/>
    <x v="4"/>
    <s v="London"/>
    <x v="0"/>
    <s v="EMEA"/>
    <d v="2019-12-30T00:00:00"/>
    <d v="2022-12-01T00:00:00"/>
    <s v="Investments Platform"/>
    <s v="U"/>
    <s v="F"/>
    <s v="GBP"/>
    <n v="176550"/>
    <n v="593725"/>
    <n v="1217680.0899999999"/>
    <n v="0"/>
    <n v="1811405.0899999999"/>
    <n v="0"/>
    <n v="0"/>
    <n v="0"/>
    <n v="0"/>
    <n v="376315.74"/>
    <n v="2364270.83"/>
    <s v="GBP"/>
    <n v="190674"/>
    <n v="1022570.9999999999"/>
    <s v="1-5 Years"/>
    <n v="234926.25751335442"/>
    <n v="3146016.9801183357"/>
    <n v="253720.35811442276"/>
    <n v="1360684.101227348"/>
    <n v="7.9999999999999974E-2"/>
    <n v="14124"/>
    <n v="2911090.7226049812"/>
    <n v="1.3306500000756409"/>
  </r>
  <r>
    <s v="Employee 1335"/>
    <x v="4"/>
    <s v="San Francisco"/>
    <x v="2"/>
    <s v="Americas"/>
    <d v="2019-12-09T00:00:00"/>
    <d v="2022-12-01T00:00:00"/>
    <s v="ETF and Index Investments Platform"/>
    <s v="B"/>
    <s v="T"/>
    <s v="USD"/>
    <n v="273460"/>
    <n v="332475"/>
    <n v="0"/>
    <n v="0"/>
    <n v="332475"/>
    <n v="0"/>
    <n v="0"/>
    <n v="0"/>
    <n v="0"/>
    <n v="0"/>
    <n v="605935"/>
    <s v="USD"/>
    <n v="298071.40000000002"/>
    <n v="958540.55"/>
    <s v="1-5 Years"/>
    <n v="273460"/>
    <n v="605935"/>
    <n v="298071.40000000002"/>
    <n v="958540.55"/>
    <n v="9.000000000000008E-2"/>
    <n v="24611.400000000023"/>
    <n v="332475"/>
    <n v="1"/>
  </r>
  <r>
    <s v="Employee 1336"/>
    <x v="4"/>
    <s v="San Francisco"/>
    <x v="2"/>
    <s v="Americas"/>
    <d v="2020-01-13T00:00:00"/>
    <d v="2022-12-01T00:00:00"/>
    <s v="Client Businesses Platform"/>
    <s v="R"/>
    <s v="P"/>
    <s v="USD"/>
    <n v="242550.00000000003"/>
    <n v="612480"/>
    <n v="0"/>
    <n v="0"/>
    <n v="612480"/>
    <n v="0"/>
    <n v="0"/>
    <n v="0"/>
    <n v="0"/>
    <n v="0"/>
    <n v="855030"/>
    <s v="USD"/>
    <n v="276507.00000000006"/>
    <n v="1251241.2000000002"/>
    <s v="1-5 Years"/>
    <n v="242550.00000000003"/>
    <n v="855030"/>
    <n v="276507.00000000006"/>
    <n v="1251241.2000000002"/>
    <n v="0.1400000000000001"/>
    <n v="33957.000000000029"/>
    <n v="612480"/>
    <n v="1"/>
  </r>
  <r>
    <s v="Employee 1337"/>
    <x v="4"/>
    <s v="San Francisco"/>
    <x v="2"/>
    <s v="Americas"/>
    <d v="2020-01-13T00:00:00"/>
    <d v="2022-12-01T00:00:00"/>
    <s v="Investments Platform"/>
    <s v="Q"/>
    <s v="S"/>
    <s v="USD"/>
    <n v="246840.00000000003"/>
    <n v="0"/>
    <n v="1130000"/>
    <n v="0"/>
    <n v="1130000"/>
    <n v="0"/>
    <n v="0"/>
    <n v="0"/>
    <n v="0"/>
    <n v="0"/>
    <n v="1376840"/>
    <s v="USD"/>
    <n v="266587.20000000007"/>
    <n v="533174.40000000014"/>
    <s v="1-5 Years"/>
    <n v="246840.00000000003"/>
    <n v="1376840"/>
    <n v="266587.20000000007"/>
    <n v="533174.40000000014"/>
    <n v="8.0000000000000154E-2"/>
    <n v="19747.200000000041"/>
    <n v="1130000"/>
    <n v="1"/>
  </r>
  <r>
    <s v="Employee 1338"/>
    <x v="4"/>
    <s v="Edinburgh"/>
    <x v="0"/>
    <s v="EMEA"/>
    <d v="2020-01-13T00:00:00"/>
    <d v="2022-12-01T00:00:00"/>
    <s v="Operating Platform"/>
    <s v="D"/>
    <s v="H"/>
    <s v="GBP"/>
    <n v="177760"/>
    <n v="257070"/>
    <n v="0"/>
    <n v="0"/>
    <n v="257070"/>
    <n v="0"/>
    <n v="0"/>
    <n v="0"/>
    <n v="0"/>
    <n v="133900"/>
    <n v="568730"/>
    <s v="GBP"/>
    <n v="183092.80000000002"/>
    <n v="630967.69999999995"/>
    <s v="1-5 Years"/>
    <n v="236536.34401344592"/>
    <n v="756780.57454301929"/>
    <n v="243632.43433384932"/>
    <n v="839597.17005272687"/>
    <n v="3.0000000000000079E-2"/>
    <n v="5332.8000000000175"/>
    <n v="520244.2305295734"/>
    <n v="1.3306500000756409"/>
  </r>
  <r>
    <s v="Employee 1339"/>
    <x v="4"/>
    <s v="San Francisco"/>
    <x v="2"/>
    <s v="Americas"/>
    <d v="2020-01-13T00:00:00"/>
    <d v="2022-12-01T00:00:00"/>
    <s v="Regional Platform"/>
    <s v="G"/>
    <s v="Z"/>
    <s v="USD"/>
    <n v="268620.00000000006"/>
    <n v="815100.00000000012"/>
    <n v="0"/>
    <n v="0"/>
    <n v="815100.00000000012"/>
    <n v="0"/>
    <n v="0"/>
    <n v="0"/>
    <n v="0"/>
    <n v="228000.00000000003"/>
    <n v="1311720.0000000002"/>
    <s v="USD"/>
    <n v="298168.20000000007"/>
    <n v="1501097.4000000004"/>
    <s v="1-5 Years"/>
    <n v="268620.00000000006"/>
    <n v="1311720.0000000002"/>
    <n v="298168.20000000007"/>
    <n v="1501097.4000000004"/>
    <n v="0.11000000000000001"/>
    <n v="29548.200000000012"/>
    <n v="1043100.0000000002"/>
    <n v="1"/>
  </r>
  <r>
    <s v="Employee 134"/>
    <x v="3"/>
    <s v="New York"/>
    <x v="2"/>
    <s v="Americas"/>
    <d v="2007-09-24T00:00:00"/>
    <d v="2022-12-01T00:00:00"/>
    <s v="Corporate and Risk Platform"/>
    <s v="E"/>
    <s v="C"/>
    <s v="USD"/>
    <n v="189557.49999999997"/>
    <n v="58043.700000000004"/>
    <n v="0"/>
    <n v="0"/>
    <n v="58043.700000000004"/>
    <n v="0"/>
    <n v="0"/>
    <n v="0"/>
    <n v="0"/>
    <n v="0"/>
    <n v="247601.19999999998"/>
    <s v="USD"/>
    <n v="193348.64999999997"/>
    <n v="445901.87399999995"/>
    <s v="&gt;5 Years"/>
    <n v="189557.49999999997"/>
    <n v="247601.19999999998"/>
    <n v="193348.64999999997"/>
    <n v="445901.87399999995"/>
    <n v="1.9999999999999973E-2"/>
    <n v="3791.1499999999942"/>
    <n v="58043.700000000012"/>
    <n v="1"/>
  </r>
  <r>
    <s v="Employee 1340"/>
    <x v="4"/>
    <s v="London"/>
    <x v="0"/>
    <s v="EMEA"/>
    <d v="2019-12-09T00:00:00"/>
    <d v="2022-12-01T00:00:00"/>
    <s v="Investments Platform"/>
    <s v="N"/>
    <s v="U"/>
    <s v="GBP"/>
    <n v="168300"/>
    <n v="283031.09999999998"/>
    <n v="635078.69000000006"/>
    <n v="0"/>
    <n v="918109.79"/>
    <n v="0"/>
    <n v="0"/>
    <n v="0"/>
    <n v="0"/>
    <n v="0"/>
    <n v="1086409.79"/>
    <s v="GBP"/>
    <n v="169983"/>
    <n v="625827.41099999996"/>
    <s v="1-5 Years"/>
    <n v="223948.39501273038"/>
    <n v="1445631.1871456772"/>
    <n v="226187.87896285768"/>
    <n v="832757.24449448811"/>
    <n v="9.9999999999999586E-3"/>
    <n v="1683"/>
    <n v="1221682.7921329467"/>
    <n v="1.3306500000756409"/>
  </r>
  <r>
    <s v="Employee 1341"/>
    <x v="4"/>
    <s v="London"/>
    <x v="0"/>
    <s v="EMEA"/>
    <d v="2020-01-13T00:00:00"/>
    <d v="2022-12-01T00:00:00"/>
    <s v="Corporate and Risk Platform"/>
    <s v="L"/>
    <s v="M"/>
    <s v="GBP"/>
    <n v="237600.00000000006"/>
    <n v="604203.6"/>
    <n v="0"/>
    <n v="0"/>
    <n v="604203.6"/>
    <n v="0"/>
    <n v="0"/>
    <n v="0"/>
    <n v="0"/>
    <n v="358400.00000000006"/>
    <n v="1200203.6000000001"/>
    <s v="GBP"/>
    <n v="249480.00000000006"/>
    <n v="1133373.78"/>
    <s v="1-5 Years"/>
    <n v="316162.44001797237"/>
    <n v="1597050.9204307846"/>
    <n v="331970.56201887096"/>
    <n v="1508123.8204427294"/>
    <n v="4.9999999999999892E-2"/>
    <n v="11880"/>
    <n v="1280888.4804128122"/>
    <n v="1.3306500000756409"/>
  </r>
  <r>
    <s v="Employee 1342"/>
    <x v="3"/>
    <s v="Tokyo"/>
    <x v="1"/>
    <s v="Asia-Pacific"/>
    <d v="2019-12-23T00:00:00"/>
    <d v="2022-12-01T00:00:00"/>
    <s v="Corporate and Risk Platform"/>
    <s v="L"/>
    <s v="R"/>
    <s v="JPY"/>
    <n v="14998500.000000002"/>
    <n v="3988600.0000000005"/>
    <n v="0"/>
    <n v="0"/>
    <n v="3988600.0000000005"/>
    <n v="0"/>
    <n v="0"/>
    <n v="0"/>
    <n v="0"/>
    <n v="0"/>
    <n v="18987100.000000004"/>
    <s v="JPY"/>
    <n v="15448455.000000002"/>
    <n v="35005168.000000007"/>
    <s v="1-5 Years"/>
    <n v="138050.53154770125"/>
    <n v="174762.75944590184"/>
    <n v="142192.04749413228"/>
    <n v="322197.68972341117"/>
    <n v="2.9999999999999926E-2"/>
    <n v="449955"/>
    <n v="36712.227898200596"/>
    <n v="9.2042891987666256E-3"/>
  </r>
  <r>
    <s v="Employee 1343"/>
    <x v="3"/>
    <s v="San Francisco"/>
    <x v="2"/>
    <s v="Americas"/>
    <d v="2020-01-20T00:00:00"/>
    <d v="2022-12-01T00:00:00"/>
    <s v="Operating Platform"/>
    <s v="Z"/>
    <s v="G"/>
    <s v="USD"/>
    <n v="175054"/>
    <n v="53350.000000000007"/>
    <n v="0"/>
    <n v="0"/>
    <n v="53350.000000000007"/>
    <n v="0"/>
    <n v="0"/>
    <n v="0"/>
    <n v="0"/>
    <n v="0"/>
    <n v="228404"/>
    <s v="USD"/>
    <n v="201312.09999999998"/>
    <n v="463976.69999999995"/>
    <s v="1-5 Years"/>
    <n v="175054"/>
    <n v="228404"/>
    <n v="201312.09999999998"/>
    <n v="463976.69999999995"/>
    <n v="0.14999999999999986"/>
    <n v="26258.099999999977"/>
    <n v="53350"/>
    <n v="1"/>
  </r>
  <r>
    <s v="Employee 1344"/>
    <x v="4"/>
    <s v="San Francisco"/>
    <x v="2"/>
    <s v="Americas"/>
    <d v="2020-01-06T00:00:00"/>
    <d v="2022-12-01T00:00:00"/>
    <s v="Investments Platform"/>
    <s v="T"/>
    <s v="E"/>
    <s v="USD"/>
    <n v="305250"/>
    <n v="961400.00000000012"/>
    <n v="0"/>
    <n v="0"/>
    <n v="961400.00000000012"/>
    <n v="0"/>
    <n v="0"/>
    <n v="0"/>
    <n v="0"/>
    <n v="330000"/>
    <n v="1596650"/>
    <s v="USD"/>
    <n v="341880.00000000006"/>
    <n v="1760528.0000000002"/>
    <s v="1-5 Years"/>
    <n v="305250"/>
    <n v="1596650"/>
    <n v="341880.00000000006"/>
    <n v="1760528.0000000002"/>
    <n v="0.12000000000000019"/>
    <n v="36630.000000000058"/>
    <n v="1291400"/>
    <n v="1"/>
  </r>
  <r>
    <s v="Employee 1345"/>
    <x v="0"/>
    <s v="New York"/>
    <x v="2"/>
    <s v="Americas"/>
    <d v="2020-01-06T00:00:00"/>
    <d v="2022-12-01T00:00:00"/>
    <s v="Client Businesses Platform"/>
    <s v="U"/>
    <s v="L"/>
    <s v="USD"/>
    <n v="205700.00000000006"/>
    <n v="195800.00000000003"/>
    <n v="0"/>
    <n v="0"/>
    <n v="195800.00000000003"/>
    <n v="0"/>
    <n v="0"/>
    <n v="0"/>
    <n v="0"/>
    <n v="0"/>
    <n v="401500.00000000012"/>
    <s v="USD"/>
    <n v="230384.00000000009"/>
    <n v="680064.00000000023"/>
    <s v="1-5 Years"/>
    <n v="205700.00000000006"/>
    <n v="401500.00000000012"/>
    <n v="230384.00000000009"/>
    <n v="680064.00000000023"/>
    <n v="0.12000000000000011"/>
    <n v="24684.000000000029"/>
    <n v="195800.00000000006"/>
    <n v="1"/>
  </r>
  <r>
    <s v="Employee 1346"/>
    <x v="1"/>
    <s v="London"/>
    <x v="0"/>
    <s v="EMEA"/>
    <d v="2020-01-01T00:00:00"/>
    <d v="2022-12-01T00:00:00"/>
    <s v="Operating Platform"/>
    <s v="C"/>
    <s v="B"/>
    <s v="GBP"/>
    <n v="61215.000000000007"/>
    <n v="15334"/>
    <n v="0"/>
    <n v="0"/>
    <n v="15334"/>
    <n v="0"/>
    <n v="0"/>
    <n v="0"/>
    <n v="0"/>
    <n v="0"/>
    <n v="76549"/>
    <s v="GBP"/>
    <n v="66724.350000000006"/>
    <n v="150162.76"/>
    <s v="1-5 Years"/>
    <n v="81455.739754630369"/>
    <n v="101859.92685579024"/>
    <n v="88786.756332547098"/>
    <n v="199814.07660535845"/>
    <n v="8.9999999999999955E-2"/>
    <n v="5509.3499999999985"/>
    <n v="20404.187101159871"/>
    <n v="1.3306500000756409"/>
  </r>
  <r>
    <s v="Employee 1347"/>
    <x v="4"/>
    <s v="London"/>
    <x v="0"/>
    <s v="EMEA"/>
    <d v="2020-01-06T00:00:00"/>
    <d v="2022-12-01T00:00:00"/>
    <s v="Investments Platform"/>
    <s v="S"/>
    <s v="U"/>
    <s v="GBP"/>
    <n v="190080"/>
    <n v="774658.50000000012"/>
    <n v="0"/>
    <n v="0"/>
    <n v="774658.50000000012"/>
    <n v="0"/>
    <n v="0"/>
    <n v="0"/>
    <n v="0"/>
    <n v="123210.00000000001"/>
    <n v="1087948.5000000002"/>
    <s v="GBP"/>
    <n v="191980.79999999999"/>
    <n v="1166366.6850000001"/>
    <s v="1-5 Years"/>
    <n v="252929.95201437784"/>
    <n v="1447678.6716072937"/>
    <n v="255459.25153452158"/>
    <n v="1552025.8294834751"/>
    <n v="9.9999999999998649E-3"/>
    <n v="1900.7999999999884"/>
    <n v="1194748.7195929158"/>
    <n v="1.3306500000756409"/>
  </r>
  <r>
    <s v="Employee 1348"/>
    <x v="0"/>
    <s v="Toronto"/>
    <x v="5"/>
    <s v="Americas"/>
    <d v="2020-01-06T00:00:00"/>
    <d v="2022-12-01T00:00:00"/>
    <s v="Client Businesses Platform"/>
    <s v="G"/>
    <s v="X"/>
    <s v="CAD"/>
    <n v="167369.40000000002"/>
    <n v="200970.00000000003"/>
    <n v="0"/>
    <n v="0"/>
    <n v="200970.00000000003"/>
    <n v="0"/>
    <n v="0"/>
    <n v="0"/>
    <n v="0"/>
    <n v="0"/>
    <n v="368339.4"/>
    <s v="CAD"/>
    <n v="169043.09400000001"/>
    <n v="541065.88800000004"/>
    <s v="1-5 Years"/>
    <n v="129023.58926919522"/>
    <n v="283949.58371877891"/>
    <n v="130313.82516188716"/>
    <n v="417102.90471785387"/>
    <n v="9.99999999999991E-3"/>
    <n v="1673.6939999999886"/>
    <n v="154925.9944495837"/>
    <n v="0.77089115016959608"/>
  </r>
  <r>
    <s v="Employee 1349"/>
    <x v="4"/>
    <s v="London"/>
    <x v="0"/>
    <s v="EMEA"/>
    <d v="2020-02-03T00:00:00"/>
    <d v="2022-12-01T00:00:00"/>
    <s v="Investments Platform"/>
    <s v="N"/>
    <s v="T"/>
    <s v="GBP"/>
    <n v="181291.33000000002"/>
    <n v="0"/>
    <n v="848687.62"/>
    <n v="0"/>
    <n v="848687.62"/>
    <n v="0"/>
    <n v="0"/>
    <n v="0"/>
    <n v="0"/>
    <n v="177100"/>
    <n v="1207078.95"/>
    <s v="GBP"/>
    <n v="190355.89650000003"/>
    <n v="380711.79300000006"/>
    <s v="1-5 Years"/>
    <n v="241235.30827821308"/>
    <n v="1606199.6049088044"/>
    <n v="253297.07369212375"/>
    <n v="506594.14738424751"/>
    <n v="5.0000000000000086E-2"/>
    <n v="9064.5665000000154"/>
    <n v="1364964.2966305914"/>
    <n v="1.3306500000756409"/>
  </r>
  <r>
    <s v="Employee 135"/>
    <x v="4"/>
    <s v="New York"/>
    <x v="2"/>
    <s v="Americas"/>
    <d v="2008-02-06T00:00:00"/>
    <d v="2022-12-01T00:00:00"/>
    <s v="Corporate and Risk Platform"/>
    <s v="D"/>
    <s v="O"/>
    <s v="USD"/>
    <n v="286082.5"/>
    <n v="1039500"/>
    <n v="0"/>
    <n v="0"/>
    <n v="1039500"/>
    <n v="0"/>
    <n v="0"/>
    <n v="0"/>
    <n v="0"/>
    <n v="101000"/>
    <n v="1426582.5"/>
    <s v="USD"/>
    <n v="314690.75"/>
    <n v="1772831.5"/>
    <s v="&gt;5 Years"/>
    <n v="286082.5"/>
    <n v="1426582.5"/>
    <n v="314690.75"/>
    <n v="1772831.5"/>
    <n v="0.1"/>
    <n v="28608.25"/>
    <n v="1140500"/>
    <n v="1"/>
  </r>
  <r>
    <s v="Employee 1350"/>
    <x v="7"/>
    <s v="Pittsburgh"/>
    <x v="2"/>
    <s v="Americas"/>
    <d v="2020-01-13T00:00:00"/>
    <d v="2022-12-01T00:00:00"/>
    <s v="Investments Platform"/>
    <s v="F"/>
    <s v="R"/>
    <s v="USD"/>
    <n v="57433.833600000013"/>
    <n v="4840"/>
    <n v="0"/>
    <n v="0"/>
    <n v="4840"/>
    <n v="0"/>
    <n v="0"/>
    <n v="0"/>
    <n v="0"/>
    <n v="0"/>
    <n v="62273.833600000013"/>
    <s v="USD"/>
    <n v="62602.878624000019"/>
    <n v="130481.35724800004"/>
    <s v="1-5 Years"/>
    <n v="57433.833600000013"/>
    <n v="62273.833600000013"/>
    <n v="62602.878624000019"/>
    <n v="130481.35724800004"/>
    <n v="9.0000000000000094E-2"/>
    <n v="5169.0450240000064"/>
    <n v="4840"/>
    <n v="1"/>
  </r>
  <r>
    <s v="Employee 1351"/>
    <x v="4"/>
    <s v="New York"/>
    <x v="2"/>
    <s v="Americas"/>
    <d v="2020-01-20T00:00:00"/>
    <d v="2022-12-01T00:00:00"/>
    <s v="Investments Platform"/>
    <s v="X"/>
    <s v="Z"/>
    <s v="USD"/>
    <n v="259325"/>
    <n v="525525"/>
    <n v="0"/>
    <n v="0"/>
    <n v="525525"/>
    <n v="0"/>
    <n v="0"/>
    <n v="0"/>
    <n v="0"/>
    <n v="0"/>
    <n v="784850"/>
    <s v="USD"/>
    <n v="282664.25"/>
    <n v="1138150.75"/>
    <s v="1-5 Years"/>
    <n v="259325"/>
    <n v="784850"/>
    <n v="282664.25"/>
    <n v="1138150.75"/>
    <n v="0.09"/>
    <n v="23339.25"/>
    <n v="525525"/>
    <n v="1"/>
  </r>
  <r>
    <s v="Employee 1352"/>
    <x v="1"/>
    <s v="London"/>
    <x v="0"/>
    <s v="EMEA"/>
    <d v="2020-01-13T00:00:00"/>
    <d v="2022-12-01T00:00:00"/>
    <s v="Operating Platform"/>
    <s v="U"/>
    <s v="P"/>
    <s v="GBP"/>
    <n v="62833.65"/>
    <n v="2871.0000000000005"/>
    <n v="0"/>
    <n v="0"/>
    <n v="2871.0000000000005"/>
    <n v="0"/>
    <n v="0"/>
    <n v="0"/>
    <n v="0"/>
    <n v="0"/>
    <n v="65704.650000000009"/>
    <s v="GBP"/>
    <n v="72258.697499999995"/>
    <n v="147819.04499999998"/>
    <s v="1-5 Years"/>
    <n v="83609.596377252805"/>
    <n v="87429.892527469972"/>
    <n v="96151.03583384071"/>
    <n v="196695.41224043115"/>
    <n v="0.1499999999999998"/>
    <n v="9425.0474999999933"/>
    <n v="3820.2961502171675"/>
    <n v="1.3306500000756409"/>
  </r>
  <r>
    <s v="Employee 1353"/>
    <x v="4"/>
    <s v="San Francisco"/>
    <x v="2"/>
    <s v="Americas"/>
    <d v="2020-01-21T00:00:00"/>
    <d v="2022-12-01T00:00:00"/>
    <s v="Investments Platform"/>
    <s v="T"/>
    <s v="Y"/>
    <s v="USD"/>
    <n v="251680.00000000003"/>
    <n v="495550"/>
    <n v="0"/>
    <n v="0"/>
    <n v="495550"/>
    <n v="0"/>
    <n v="0"/>
    <n v="0"/>
    <n v="0"/>
    <n v="218000.00000000003"/>
    <n v="965230"/>
    <s v="USD"/>
    <n v="281881.60000000003"/>
    <n v="1118779.2000000002"/>
    <s v="1-5 Years"/>
    <n v="251680.00000000003"/>
    <n v="965230"/>
    <n v="281881.60000000003"/>
    <n v="1118779.2000000002"/>
    <n v="0.12000000000000001"/>
    <n v="30201.600000000006"/>
    <n v="713550"/>
    <n v="1"/>
  </r>
  <r>
    <s v="Employee 1354"/>
    <x v="4"/>
    <s v="New York"/>
    <x v="2"/>
    <s v="Americas"/>
    <d v="2020-01-20T00:00:00"/>
    <d v="2022-12-01T00:00:00"/>
    <s v="Investments Platform"/>
    <s v="Y"/>
    <s v="R"/>
    <s v="USD"/>
    <n v="266200.00000000006"/>
    <n v="574200"/>
    <n v="0"/>
    <n v="0"/>
    <n v="574200"/>
    <n v="0"/>
    <n v="0"/>
    <n v="0"/>
    <n v="0"/>
    <n v="114999.99999999999"/>
    <n v="955400"/>
    <s v="USD"/>
    <n v="306130.00000000006"/>
    <n v="1272590.0000000002"/>
    <s v="1-5 Years"/>
    <n v="266200.00000000006"/>
    <n v="955400"/>
    <n v="306130.00000000006"/>
    <n v="1272590.0000000002"/>
    <n v="0.14999999999999997"/>
    <n v="39930"/>
    <n v="689200"/>
    <n v="1"/>
  </r>
  <r>
    <s v="Employee 1355"/>
    <x v="4"/>
    <s v="San Francisco"/>
    <x v="2"/>
    <s v="Americas"/>
    <d v="2020-01-20T00:00:00"/>
    <d v="2022-12-01T00:00:00"/>
    <s v="Client Businesses Platform"/>
    <s v="O"/>
    <s v="B"/>
    <s v="USD"/>
    <n v="283250"/>
    <n v="0"/>
    <n v="0"/>
    <n v="0"/>
    <n v="0"/>
    <n v="0"/>
    <n v="0"/>
    <n v="0"/>
    <n v="0"/>
    <n v="0"/>
    <n v="283250"/>
    <s v="USD"/>
    <n v="294580"/>
    <n v="589160"/>
    <s v="1-5 Years"/>
    <n v="283250"/>
    <n v="283250"/>
    <n v="294580"/>
    <n v="589160"/>
    <n v="0.04"/>
    <n v="11330"/>
    <n v="0"/>
    <n v="1"/>
  </r>
  <r>
    <s v="Employee 1356"/>
    <x v="4"/>
    <s v="San Francisco"/>
    <x v="2"/>
    <s v="Americas"/>
    <d v="2020-01-28T00:00:00"/>
    <d v="2022-12-01T00:00:00"/>
    <s v="Investments Platform"/>
    <s v="S"/>
    <s v="F"/>
    <s v="USD"/>
    <n v="261030"/>
    <n v="866415.00000000012"/>
    <n v="74184.17"/>
    <n v="0"/>
    <n v="940599.17000000016"/>
    <n v="0"/>
    <n v="0"/>
    <n v="0"/>
    <n v="0"/>
    <n v="0"/>
    <n v="1201629.1700000002"/>
    <s v="USD"/>
    <n v="289743.30000000005"/>
    <n v="1541207.2500000005"/>
    <s v="1-5 Years"/>
    <n v="261030"/>
    <n v="1201629.1700000002"/>
    <n v="289743.30000000005"/>
    <n v="1541207.2500000005"/>
    <n v="0.11000000000000018"/>
    <n v="28713.300000000047"/>
    <n v="940599.17000000016"/>
    <n v="1"/>
  </r>
  <r>
    <s v="Employee 1357"/>
    <x v="4"/>
    <s v="San Francisco"/>
    <x v="2"/>
    <s v="Americas"/>
    <d v="2020-02-18T00:00:00"/>
    <d v="2022-12-01T00:00:00"/>
    <s v="Corporate and Risk Platform"/>
    <s v="F"/>
    <s v="R"/>
    <s v="USD"/>
    <n v="244420.00000000003"/>
    <n v="394732.80000000005"/>
    <n v="0"/>
    <n v="0"/>
    <n v="394732.80000000005"/>
    <n v="0"/>
    <n v="0"/>
    <n v="0"/>
    <n v="0"/>
    <n v="134408"/>
    <n v="773560.8"/>
    <s v="USD"/>
    <n v="263973.60000000003"/>
    <n v="954258.6240000003"/>
    <s v="1-5 Years"/>
    <n v="244420.00000000003"/>
    <n v="773560.8"/>
    <n v="263973.60000000003"/>
    <n v="954258.6240000003"/>
    <n v="8.0000000000000016E-2"/>
    <n v="19553.600000000006"/>
    <n v="529140.80000000005"/>
    <n v="1"/>
  </r>
  <r>
    <s v="Employee 1358"/>
    <x v="0"/>
    <s v="San Francisco"/>
    <x v="2"/>
    <s v="Americas"/>
    <d v="2020-02-18T00:00:00"/>
    <d v="2022-12-01T00:00:00"/>
    <s v="Investments Platform"/>
    <s v="L"/>
    <s v="M"/>
    <s v="USD"/>
    <n v="213675.00000000006"/>
    <n v="261415"/>
    <n v="406941.42000000004"/>
    <n v="0"/>
    <n v="668356.42000000004"/>
    <n v="0"/>
    <n v="0"/>
    <n v="0"/>
    <n v="0"/>
    <n v="0"/>
    <n v="882031.42000000016"/>
    <s v="USD"/>
    <n v="245726.25000000006"/>
    <n v="792079.75"/>
    <s v="1-5 Years"/>
    <n v="213675.00000000006"/>
    <n v="882031.42000000016"/>
    <n v="245726.25000000006"/>
    <n v="792079.75"/>
    <n v="0.14999999999999997"/>
    <n v="32051.25"/>
    <n v="668356.42000000016"/>
    <n v="1"/>
  </r>
  <r>
    <s v="Employee 1359"/>
    <x v="4"/>
    <s v="San Francisco"/>
    <x v="2"/>
    <s v="Americas"/>
    <d v="2020-02-10T00:00:00"/>
    <d v="2022-12-01T00:00:00"/>
    <s v="Regional Platform"/>
    <s v="G"/>
    <s v="L"/>
    <s v="USD"/>
    <n v="278300"/>
    <n v="356730.00000000006"/>
    <n v="0"/>
    <n v="0"/>
    <n v="356730.00000000006"/>
    <n v="0"/>
    <n v="0"/>
    <n v="0"/>
    <n v="0"/>
    <n v="0"/>
    <n v="635030"/>
    <s v="USD"/>
    <n v="300564"/>
    <n v="986396.40000000014"/>
    <s v="1-5 Years"/>
    <n v="278300"/>
    <n v="635030"/>
    <n v="300564"/>
    <n v="986396.40000000014"/>
    <n v="0.08"/>
    <n v="22264"/>
    <n v="356730"/>
    <n v="1"/>
  </r>
  <r>
    <s v="Employee 136"/>
    <x v="4"/>
    <s v="London"/>
    <x v="0"/>
    <s v="EMEA"/>
    <d v="2007-09-24T00:00:00"/>
    <d v="2022-12-01T00:00:00"/>
    <s v="Investments Platform"/>
    <s v="P"/>
    <s v="L"/>
    <s v="GBP"/>
    <n v="147751.56"/>
    <n v="250850.6"/>
    <n v="0"/>
    <n v="0"/>
    <n v="250850.6"/>
    <n v="0"/>
    <n v="0"/>
    <n v="0"/>
    <n v="0"/>
    <n v="0"/>
    <n v="398602.16000000003"/>
    <s v="GBP"/>
    <n v="166959.26279999997"/>
    <n v="617379.70359999989"/>
    <s v="&gt;5 Years"/>
    <n v="196605.61332517606"/>
    <n v="530399.96423415071"/>
    <n v="222164.34305744892"/>
    <n v="821516.30264203902"/>
    <n v="0.12999999999999984"/>
    <n v="19207.70279999997"/>
    <n v="333794.35090897465"/>
    <n v="1.3306500000756409"/>
  </r>
  <r>
    <s v="Employee 1360"/>
    <x v="0"/>
    <s v="London"/>
    <x v="0"/>
    <s v="EMEA"/>
    <d v="2020-02-24T00:00:00"/>
    <d v="2022-12-01T00:00:00"/>
    <s v="Investments Platform"/>
    <s v="K"/>
    <s v="N"/>
    <s v="GBP"/>
    <n v="129030.00000000001"/>
    <n v="225225.00000000003"/>
    <n v="0"/>
    <n v="0"/>
    <n v="225225.00000000003"/>
    <n v="0"/>
    <n v="0"/>
    <n v="0"/>
    <n v="0"/>
    <n v="0"/>
    <n v="354255.00000000006"/>
    <s v="GBP"/>
    <n v="147094.20000000004"/>
    <n v="550944.90000000014"/>
    <s v="1-5 Years"/>
    <n v="171693.76950975996"/>
    <n v="471389.41577679623"/>
    <n v="195730.8972411264"/>
    <n v="733114.83122667414"/>
    <n v="0.14000000000000021"/>
    <n v="18064.200000000026"/>
    <n v="299695.64626703627"/>
    <n v="1.3306500000756409"/>
  </r>
  <r>
    <s v="Employee 1361"/>
    <x v="3"/>
    <s v="London"/>
    <x v="0"/>
    <s v="EMEA"/>
    <d v="2021-02-22T00:00:00"/>
    <d v="2022-12-01T00:00:00"/>
    <s v="Operating Platform"/>
    <s v="A"/>
    <s v="D"/>
    <s v="GBP"/>
    <n v="82482.400000000009"/>
    <n v="20328.000000000004"/>
    <n v="0"/>
    <n v="0"/>
    <n v="20328.000000000004"/>
    <n v="0"/>
    <n v="0"/>
    <n v="0"/>
    <n v="0"/>
    <n v="0"/>
    <n v="102810.40000000001"/>
    <s v="GBP"/>
    <n v="91555.464000000022"/>
    <n v="205675.00800000003"/>
    <s v="1-5 Years"/>
    <n v="109755.20556623906"/>
    <n v="136804.65876777668"/>
    <n v="121828.27817852538"/>
    <n v="273681.44941075752"/>
    <n v="0.11000000000000014"/>
    <n v="9073.064000000013"/>
    <n v="27049.453201537617"/>
    <n v="1.3306500000756409"/>
  </r>
  <r>
    <s v="Employee 1362"/>
    <x v="4"/>
    <s v="San Francisco"/>
    <x v="2"/>
    <s v="Americas"/>
    <d v="2021-01-04T00:00:00"/>
    <d v="2022-12-01T00:00:00"/>
    <s v="Investments Platform"/>
    <s v="X"/>
    <s v="C"/>
    <s v="USD"/>
    <n v="258720.00000000006"/>
    <n v="495495.00000000006"/>
    <n v="63873.700000000004"/>
    <n v="0"/>
    <n v="559368.70000000007"/>
    <n v="0"/>
    <n v="0"/>
    <n v="0"/>
    <n v="0"/>
    <n v="0"/>
    <n v="818088.70000000019"/>
    <s v="USD"/>
    <n v="282004.8000000001"/>
    <n v="1104099.1500000004"/>
    <s v="1-5 Years"/>
    <n v="258720.00000000006"/>
    <n v="818088.70000000019"/>
    <n v="282004.8000000001"/>
    <n v="1104099.1500000004"/>
    <n v="9.0000000000000163E-2"/>
    <n v="23284.800000000047"/>
    <n v="559368.70000000019"/>
    <n v="1"/>
  </r>
  <r>
    <s v="Employee 1363"/>
    <x v="3"/>
    <s v="Sydney"/>
    <x v="4"/>
    <s v="Asia-Pacific"/>
    <d v="2020-04-27T00:00:00"/>
    <d v="2022-12-01T00:00:00"/>
    <s v="Investments Platform"/>
    <s v="J"/>
    <s v="K"/>
    <s v="AUD"/>
    <n v="201960.00000000003"/>
    <n v="177705.00000000003"/>
    <n v="0"/>
    <n v="0"/>
    <n v="177705.00000000003"/>
    <n v="0"/>
    <n v="0"/>
    <n v="0"/>
    <n v="0"/>
    <n v="0"/>
    <n v="379665.00000000006"/>
    <s v="AUD"/>
    <n v="232254.00000000003"/>
    <n v="668868.75000000012"/>
    <s v="1-5 Years"/>
    <n v="152813.03400538285"/>
    <n v="287273.52226011921"/>
    <n v="175734.98910619027"/>
    <n v="506099.53970532742"/>
    <n v="0.14999999999999994"/>
    <n v="30294"/>
    <n v="134460.48825473635"/>
    <n v="0.75665000002665295"/>
  </r>
  <r>
    <s v="Employee 1364"/>
    <x v="0"/>
    <s v="San Francisco"/>
    <x v="2"/>
    <s v="Americas"/>
    <d v="2020-02-17T00:00:00"/>
    <d v="2022-12-01T00:00:00"/>
    <s v="Investments Platform"/>
    <s v="H"/>
    <s v="T"/>
    <s v="USD"/>
    <n v="219450.00000000006"/>
    <n v="273286.2"/>
    <n v="735752.33000000007"/>
    <n v="0"/>
    <n v="1009038.53"/>
    <n v="0"/>
    <n v="0"/>
    <n v="0"/>
    <n v="0"/>
    <n v="0"/>
    <n v="1228488.53"/>
    <s v="USD"/>
    <n v="226033.50000000006"/>
    <n v="733551.78600000008"/>
    <s v="1-5 Years"/>
    <n v="219450.00000000006"/>
    <n v="1228488.53"/>
    <n v="226033.50000000006"/>
    <n v="733551.78600000008"/>
    <n v="2.9999999999999992E-2"/>
    <n v="6583.5"/>
    <n v="1009038.53"/>
    <n v="1"/>
  </r>
  <r>
    <s v="Employee 1365"/>
    <x v="0"/>
    <s v="Wilmington"/>
    <x v="2"/>
    <s v="Americas"/>
    <d v="2020-03-16T00:00:00"/>
    <d v="2022-12-01T00:00:00"/>
    <s v="Operating Platform"/>
    <s v="D"/>
    <s v="F"/>
    <s v="USD"/>
    <n v="248600"/>
    <n v="83215.000000000015"/>
    <n v="0"/>
    <n v="0"/>
    <n v="83215.000000000015"/>
    <n v="0"/>
    <n v="0"/>
    <n v="0"/>
    <n v="0"/>
    <n v="0"/>
    <n v="331815"/>
    <s v="USD"/>
    <n v="258544"/>
    <n v="603631.60000000009"/>
    <s v="1-5 Years"/>
    <n v="248600"/>
    <n v="331815"/>
    <n v="258544"/>
    <n v="603631.60000000009"/>
    <n v="0.04"/>
    <n v="9944"/>
    <n v="83215"/>
    <n v="1"/>
  </r>
  <r>
    <s v="Employee 1366"/>
    <x v="6"/>
    <s v="Frankfurt"/>
    <x v="6"/>
    <s v="EMEA"/>
    <d v="2020-02-24T00:00:00"/>
    <d v="2022-12-01T00:00:00"/>
    <s v="Client Businesses Platform"/>
    <s v="Q"/>
    <s v="J"/>
    <s v="EUR"/>
    <n v="61600.000000000015"/>
    <n v="8500.8000000000011"/>
    <n v="0"/>
    <n v="0"/>
    <n v="8500.8000000000011"/>
    <n v="0"/>
    <n v="0"/>
    <n v="0"/>
    <n v="0"/>
    <n v="0"/>
    <n v="70100.800000000017"/>
    <s v="EUR"/>
    <n v="68992.000000000029"/>
    <n v="147504.89600000007"/>
    <s v="1-5 Years"/>
    <n v="71905.679998162828"/>
    <n v="81828.663837909291"/>
    <n v="80534.361597942378"/>
    <n v="172182.46509640082"/>
    <n v="0.12000000000000013"/>
    <n v="7392.0000000000146"/>
    <n v="9922.9838397464628"/>
    <n v="1.1672999999701754"/>
  </r>
  <r>
    <s v="Employee 1367"/>
    <x v="0"/>
    <s v="London"/>
    <x v="0"/>
    <s v="EMEA"/>
    <d v="2020-03-02T00:00:00"/>
    <d v="2022-12-01T00:00:00"/>
    <s v="Investments Platform"/>
    <s v="V"/>
    <s v="X"/>
    <s v="GBP"/>
    <n v="153252"/>
    <n v="314325"/>
    <n v="0"/>
    <n v="0"/>
    <n v="314325"/>
    <n v="0"/>
    <n v="0"/>
    <n v="0"/>
    <n v="0"/>
    <n v="0"/>
    <n v="467577"/>
    <s v="GBP"/>
    <n v="170109.72"/>
    <n v="689120.19"/>
    <s v="1-5 Years"/>
    <n v="203924.77381159214"/>
    <n v="622181.33508536802"/>
    <n v="226356.49893086727"/>
    <n v="916977.78087562567"/>
    <n v="0.10999999999999996"/>
    <n v="16857.72"/>
    <n v="418256.56127377588"/>
    <n v="1.3306500000756409"/>
  </r>
  <r>
    <s v="Employee 1368"/>
    <x v="3"/>
    <s v="San Francisco"/>
    <x v="2"/>
    <s v="Americas"/>
    <d v="2020-03-02T00:00:00"/>
    <d v="2022-12-01T00:00:00"/>
    <s v="Operating Platform"/>
    <s v="Q"/>
    <s v="G"/>
    <s v="USD"/>
    <n v="158053.5"/>
    <n v="24035.000000000004"/>
    <n v="0"/>
    <n v="0"/>
    <n v="24035.000000000004"/>
    <n v="0"/>
    <n v="0"/>
    <n v="0"/>
    <n v="0"/>
    <n v="0"/>
    <n v="182088.5"/>
    <s v="USD"/>
    <n v="165956.17500000002"/>
    <n v="357149.10000000003"/>
    <s v="1-5 Years"/>
    <n v="158053.5"/>
    <n v="182088.5"/>
    <n v="165956.17500000002"/>
    <n v="357149.10000000003"/>
    <n v="5.0000000000000114E-2"/>
    <n v="7902.6750000000175"/>
    <n v="24035"/>
    <n v="1"/>
  </r>
  <r>
    <s v="Employee 1369"/>
    <x v="4"/>
    <s v="San Francisco"/>
    <x v="2"/>
    <s v="Americas"/>
    <d v="2020-03-02T00:00:00"/>
    <d v="2022-12-01T00:00:00"/>
    <s v="ETF and Index Investments Platform"/>
    <s v="H"/>
    <s v="V"/>
    <s v="USD"/>
    <n v="246840.00000000003"/>
    <n v="937860"/>
    <n v="0"/>
    <n v="0"/>
    <n v="937860"/>
    <n v="0"/>
    <n v="0"/>
    <n v="0"/>
    <n v="0"/>
    <n v="336000.00000000006"/>
    <n v="1520700"/>
    <s v="USD"/>
    <n v="264118.80000000005"/>
    <n v="1531747.8"/>
    <s v="1-5 Years"/>
    <n v="246840.00000000003"/>
    <n v="1520700"/>
    <n v="264118.80000000005"/>
    <n v="1531747.8"/>
    <n v="7.0000000000000062E-2"/>
    <n v="17278.800000000017"/>
    <n v="1273860"/>
    <n v="1"/>
  </r>
  <r>
    <s v="Employee 137"/>
    <x v="3"/>
    <s v="London"/>
    <x v="0"/>
    <s v="EMEA"/>
    <d v="2007-09-24T00:00:00"/>
    <d v="2022-12-01T00:00:00"/>
    <s v="Investments Platform"/>
    <s v="X"/>
    <s v="A"/>
    <s v="GBP"/>
    <n v="93579.199999999997"/>
    <n v="68722.5"/>
    <n v="0"/>
    <n v="0"/>
    <n v="68722.5"/>
    <n v="0"/>
    <n v="0"/>
    <n v="0"/>
    <n v="0"/>
    <n v="0"/>
    <n v="162301.70000000001"/>
    <s v="GBP"/>
    <n v="98258.16"/>
    <n v="268674.94500000001"/>
    <s v="&gt;5 Years"/>
    <n v="124521.16248707841"/>
    <n v="215966.75711727666"/>
    <n v="130747.22061143235"/>
    <n v="357512.31558457285"/>
    <n v="5.0000000000000114E-2"/>
    <n v="4678.9600000000064"/>
    <n v="91445.594630198248"/>
    <n v="1.3306500000756409"/>
  </r>
  <r>
    <s v="Employee 1370"/>
    <x v="5"/>
    <s v="New York"/>
    <x v="2"/>
    <s v="Americas"/>
    <d v="2020-03-02T00:00:00"/>
    <d v="2022-12-01T00:00:00"/>
    <s v="Investments Platform"/>
    <s v="Q"/>
    <s v="H"/>
    <s v="USD"/>
    <n v="106048.80000000002"/>
    <n v="70393.399999999994"/>
    <n v="0"/>
    <n v="0"/>
    <n v="70393.399999999994"/>
    <n v="0"/>
    <n v="0"/>
    <n v="0"/>
    <n v="0"/>
    <n v="0"/>
    <n v="176442.2"/>
    <s v="USD"/>
    <n v="121956.12000000001"/>
    <n v="324864.65000000002"/>
    <s v="1-5 Years"/>
    <n v="106048.80000000002"/>
    <n v="176442.2"/>
    <n v="121956.12000000001"/>
    <n v="324864.65000000002"/>
    <n v="0.14999999999999991"/>
    <n v="15907.319999999992"/>
    <n v="70393.399999999994"/>
    <n v="1"/>
  </r>
  <r>
    <s v="Employee 1371"/>
    <x v="3"/>
    <s v="London"/>
    <x v="0"/>
    <s v="EMEA"/>
    <d v="2020-03-02T00:00:00"/>
    <d v="2022-12-01T00:00:00"/>
    <s v="Operating Platform"/>
    <s v="Z"/>
    <s v="K"/>
    <s v="GBP"/>
    <n v="71247"/>
    <n v="8321.5"/>
    <n v="0"/>
    <n v="0"/>
    <n v="8321.5"/>
    <n v="0"/>
    <n v="0"/>
    <n v="0"/>
    <n v="0"/>
    <n v="0"/>
    <n v="79568.5"/>
    <s v="GBP"/>
    <n v="74096.88"/>
    <n v="156848.12"/>
    <s v="1-5 Years"/>
    <n v="94804.820555389189"/>
    <n v="105877.82453101863"/>
    <n v="98597.013377604759"/>
    <n v="208709.95088986412"/>
    <n v="4.0000000000000022E-2"/>
    <n v="2849.8800000000047"/>
    <n v="11073.003975629443"/>
    <n v="1.3306500000756409"/>
  </r>
  <r>
    <s v="Employee 1372"/>
    <x v="4"/>
    <s v="San Francisco"/>
    <x v="2"/>
    <s v="Americas"/>
    <d v="2020-03-30T00:00:00"/>
    <d v="2022-12-01T00:00:00"/>
    <s v="Investments Platform"/>
    <s v="T"/>
    <s v="W"/>
    <s v="USD"/>
    <n v="288750"/>
    <n v="0"/>
    <n v="1224000"/>
    <n v="0"/>
    <n v="1224000"/>
    <n v="0"/>
    <n v="0"/>
    <n v="0"/>
    <n v="0"/>
    <n v="0"/>
    <n v="1512750"/>
    <s v="USD"/>
    <n v="332062.5"/>
    <n v="664125"/>
    <s v="1-5 Years"/>
    <n v="288750"/>
    <n v="1512750"/>
    <n v="332062.5"/>
    <n v="664125"/>
    <n v="0.15"/>
    <n v="43312.5"/>
    <n v="1224000"/>
    <n v="1"/>
  </r>
  <r>
    <s v="Employee 1373"/>
    <x v="5"/>
    <s v="San Francisco"/>
    <x v="2"/>
    <s v="Americas"/>
    <d v="2020-03-23T00:00:00"/>
    <d v="2022-12-01T00:00:00"/>
    <s v="Investments Platform"/>
    <s v="P"/>
    <s v="R"/>
    <s v="USD"/>
    <n v="103950.00000000001"/>
    <n v="31944"/>
    <n v="0"/>
    <n v="0"/>
    <n v="31944"/>
    <n v="0"/>
    <n v="16900"/>
    <n v="0"/>
    <n v="16900"/>
    <n v="0"/>
    <n v="152794"/>
    <s v="USD"/>
    <n v="107068.50000000001"/>
    <n v="247039.32"/>
    <s v="1-5 Years"/>
    <n v="103950.00000000001"/>
    <n v="152794"/>
    <n v="107068.50000000001"/>
    <n v="247039.32"/>
    <n v="2.9999999999999995E-2"/>
    <n v="3118.5"/>
    <n v="48843.999999999985"/>
    <n v="1"/>
  </r>
  <r>
    <s v="Employee 1374"/>
    <x v="3"/>
    <s v="San Francisco"/>
    <x v="2"/>
    <s v="Americas"/>
    <d v="2020-04-06T00:00:00"/>
    <d v="2022-12-01T00:00:00"/>
    <s v="Corporate and Risk Platform"/>
    <s v="M"/>
    <s v="X"/>
    <s v="USD"/>
    <n v="154962.5"/>
    <n v="25132.800000000003"/>
    <n v="0"/>
    <n v="0"/>
    <n v="25132.800000000003"/>
    <n v="0"/>
    <n v="0"/>
    <n v="0"/>
    <n v="0"/>
    <n v="0"/>
    <n v="180095.3"/>
    <s v="USD"/>
    <n v="173558.00000000003"/>
    <n v="375264.73600000003"/>
    <s v="1-5 Years"/>
    <n v="154962.5"/>
    <n v="180095.3"/>
    <n v="173558.00000000003"/>
    <n v="375264.73600000003"/>
    <n v="0.12000000000000019"/>
    <n v="18595.500000000029"/>
    <n v="25132.799999999988"/>
    <n v="1"/>
  </r>
  <r>
    <s v="Employee 1375"/>
    <x v="0"/>
    <s v="London"/>
    <x v="0"/>
    <s v="EMEA"/>
    <d v="2020-03-23T00:00:00"/>
    <d v="2022-12-01T00:00:00"/>
    <s v="Investments Platform"/>
    <s v="K"/>
    <s v="T"/>
    <s v="GBP"/>
    <n v="140283.00000000003"/>
    <n v="117249.00000000001"/>
    <n v="0"/>
    <n v="0"/>
    <n v="117249.00000000001"/>
    <n v="0"/>
    <n v="0"/>
    <n v="0"/>
    <n v="0"/>
    <n v="0"/>
    <n v="257532.00000000006"/>
    <s v="GBP"/>
    <n v="141685.83000000002"/>
    <n v="401793.15"/>
    <s v="1-5 Years"/>
    <n v="186667.57396061119"/>
    <n v="342684.95581948006"/>
    <n v="188534.24970021727"/>
    <n v="534646.05507789203"/>
    <n v="9.9999999999998597E-3"/>
    <n v="1402.8299999999872"/>
    <n v="156017.38185886887"/>
    <n v="1.3306500000756409"/>
  </r>
  <r>
    <s v="Employee 1376"/>
    <x v="0"/>
    <s v="London"/>
    <x v="0"/>
    <s v="EMEA"/>
    <d v="2020-05-04T00:00:00"/>
    <d v="2022-12-01T00:00:00"/>
    <s v="Investments Platform"/>
    <s v="K"/>
    <s v="Y"/>
    <s v="GBP"/>
    <n v="148500"/>
    <n v="147262.5"/>
    <n v="0"/>
    <n v="0"/>
    <n v="147262.5"/>
    <n v="0"/>
    <n v="0"/>
    <n v="0"/>
    <n v="0"/>
    <n v="0"/>
    <n v="295762.5"/>
    <s v="GBP"/>
    <n v="149985"/>
    <n v="448705.125"/>
    <s v="1-5 Years"/>
    <n v="197601.52501123268"/>
    <n v="393556.37064737175"/>
    <n v="199577.54026134501"/>
    <n v="597069.47461519053"/>
    <n v="1.0000000000000054E-2"/>
    <n v="1485"/>
    <n v="195954.84563613907"/>
    <n v="1.3306500000756409"/>
  </r>
  <r>
    <s v="Employee 1377"/>
    <x v="0"/>
    <s v="Pennsylvania"/>
    <x v="2"/>
    <s v="Americas"/>
    <d v="2020-04-13T00:00:00"/>
    <d v="2022-12-01T00:00:00"/>
    <s v="Regional Platform"/>
    <s v="G"/>
    <s v="U"/>
    <s v="USD"/>
    <n v="160659.92800000001"/>
    <n v="404715.30000000005"/>
    <n v="0"/>
    <n v="53500"/>
    <n v="458215.30000000005"/>
    <n v="182020.02000000002"/>
    <n v="0"/>
    <n v="0"/>
    <n v="182020.02000000002"/>
    <n v="0"/>
    <n v="800895.24800000014"/>
    <s v="USD"/>
    <n v="163873.12656"/>
    <n v="958998.98568000004"/>
    <s v="1-5 Years"/>
    <n v="160659.92800000001"/>
    <n v="800895.24800000014"/>
    <n v="163873.12656"/>
    <n v="958998.98568000004"/>
    <n v="1.9999999999999934E-2"/>
    <n v="3213.1985599999898"/>
    <n v="640235.32000000007"/>
    <n v="1"/>
  </r>
  <r>
    <s v="Employee 1378"/>
    <x v="0"/>
    <s v="San Francisco"/>
    <x v="2"/>
    <s v="Americas"/>
    <d v="2020-04-01T00:00:00"/>
    <d v="2022-12-01T00:00:00"/>
    <s v="Operating Platform"/>
    <s v="C"/>
    <s v="W"/>
    <s v="USD"/>
    <n v="215820.00000000006"/>
    <n v="133375"/>
    <n v="0"/>
    <n v="0"/>
    <n v="133375"/>
    <n v="0"/>
    <n v="0"/>
    <n v="0"/>
    <n v="0"/>
    <n v="0"/>
    <n v="349195.00000000006"/>
    <s v="USD"/>
    <n v="237402.00000000009"/>
    <n v="621516.50000000023"/>
    <s v="1-5 Years"/>
    <n v="215820.00000000006"/>
    <n v="349195.00000000006"/>
    <n v="237402.00000000009"/>
    <n v="621516.50000000023"/>
    <n v="0.1000000000000001"/>
    <n v="21582.000000000029"/>
    <n v="133375"/>
    <n v="1"/>
  </r>
  <r>
    <s v="Employee 1379"/>
    <x v="0"/>
    <s v="San Francisco"/>
    <x v="2"/>
    <s v="Americas"/>
    <d v="2020-03-30T00:00:00"/>
    <d v="2022-12-01T00:00:00"/>
    <s v="ETF and Index Investments Platform"/>
    <s v="Q"/>
    <s v="D"/>
    <s v="USD"/>
    <n v="206910.00000000006"/>
    <n v="62205"/>
    <n v="0"/>
    <n v="0"/>
    <n v="62205"/>
    <n v="0"/>
    <n v="0"/>
    <n v="0"/>
    <n v="0"/>
    <n v="0"/>
    <n v="269115.00000000006"/>
    <s v="USD"/>
    <n v="233808.30000000005"/>
    <n v="537908.25"/>
    <s v="1-5 Years"/>
    <n v="206910.00000000006"/>
    <n v="269115.00000000006"/>
    <n v="233808.30000000005"/>
    <n v="537908.25"/>
    <n v="0.12999999999999989"/>
    <n v="26898.299999999988"/>
    <n v="62205"/>
    <n v="1"/>
  </r>
  <r>
    <s v="Employee 138"/>
    <x v="0"/>
    <s v="London"/>
    <x v="0"/>
    <s v="EMEA"/>
    <d v="2007-09-24T00:00:00"/>
    <d v="2022-12-01T00:00:00"/>
    <s v="Investments Platform"/>
    <s v="P"/>
    <s v="A"/>
    <s v="GBP"/>
    <n v="131890.00000000003"/>
    <n v="67320"/>
    <n v="0"/>
    <n v="0"/>
    <n v="67320"/>
    <n v="0"/>
    <n v="0"/>
    <n v="0"/>
    <n v="0"/>
    <n v="0"/>
    <n v="199210.00000000003"/>
    <s v="GBP"/>
    <n v="139803.40000000005"/>
    <n v="350966.00000000012"/>
    <s v="&gt;5 Years"/>
    <n v="175499.42850997634"/>
    <n v="265078.7865150685"/>
    <n v="186029.39422057493"/>
    <n v="467012.90792654757"/>
    <n v="6.0000000000000095E-2"/>
    <n v="7913.4000000000233"/>
    <n v="89579.358005092159"/>
    <n v="1.3306500000756409"/>
  </r>
  <r>
    <s v="Employee 1380"/>
    <x v="0"/>
    <s v="London"/>
    <x v="0"/>
    <s v="EMEA"/>
    <d v="2020-06-15T00:00:00"/>
    <d v="2022-12-01T00:00:00"/>
    <s v="ETF and Index Investments Platform"/>
    <s v="A"/>
    <s v="H"/>
    <s v="GBP"/>
    <n v="143594"/>
    <n v="90068.000000000015"/>
    <n v="0"/>
    <n v="0"/>
    <n v="90068.000000000015"/>
    <n v="0"/>
    <n v="0"/>
    <n v="0"/>
    <n v="0"/>
    <n v="0"/>
    <n v="233662"/>
    <s v="GBP"/>
    <n v="149337.76"/>
    <n v="392346.24000000005"/>
    <s v="1-5 Years"/>
    <n v="191073.35611086158"/>
    <n v="310922.34031767439"/>
    <n v="198716.29035529605"/>
    <n v="522075.52428567753"/>
    <n v="4.0000000000000015E-2"/>
    <n v="5743.7600000000093"/>
    <n v="119848.98420681281"/>
    <n v="1.3306500000756409"/>
  </r>
  <r>
    <s v="Employee 1381"/>
    <x v="4"/>
    <s v="San Francisco"/>
    <x v="2"/>
    <s v="Americas"/>
    <d v="2020-05-11T00:00:00"/>
    <d v="2022-12-01T00:00:00"/>
    <s v="Corporate and Risk Platform"/>
    <s v="Z"/>
    <s v="R"/>
    <s v="USD"/>
    <n v="249260.00000000003"/>
    <n v="215276.60000000003"/>
    <n v="0"/>
    <n v="0"/>
    <n v="215276.60000000003"/>
    <n v="0"/>
    <n v="0"/>
    <n v="0"/>
    <n v="0"/>
    <n v="0"/>
    <n v="464536.60000000009"/>
    <s v="USD"/>
    <n v="254245.20000000004"/>
    <n v="728072.53200000012"/>
    <s v="1-5 Years"/>
    <n v="249260.00000000003"/>
    <n v="464536.60000000009"/>
    <n v="254245.20000000004"/>
    <n v="728072.53200000012"/>
    <n v="2.0000000000000046E-2"/>
    <n v="4985.2000000000116"/>
    <n v="215276.60000000006"/>
    <n v="1"/>
  </r>
  <r>
    <s v="Employee 1382"/>
    <x v="4"/>
    <s v="London"/>
    <x v="0"/>
    <s v="EMEA"/>
    <d v="2020-04-13T00:00:00"/>
    <d v="2022-12-01T00:00:00"/>
    <s v="Investments Platform"/>
    <s v="E"/>
    <s v="W"/>
    <s v="GBP"/>
    <n v="174900"/>
    <n v="273685.5"/>
    <n v="696575.34"/>
    <n v="0"/>
    <n v="970260.84"/>
    <n v="0"/>
    <n v="0"/>
    <n v="0"/>
    <n v="0"/>
    <n v="0"/>
    <n v="1145160.8399999999"/>
    <s v="GBP"/>
    <n v="197636.99999999997"/>
    <n v="704538.61499999987"/>
    <s v="1-5 Years"/>
    <n v="232730.68501322961"/>
    <n v="1523808.2718326207"/>
    <n v="262985.67406494939"/>
    <n v="937494.30810304184"/>
    <n v="0.1299999999999997"/>
    <n v="22736.999999999971"/>
    <n v="1291077.5868193912"/>
    <n v="1.3306500000756409"/>
  </r>
  <r>
    <s v="Employee 1383"/>
    <x v="0"/>
    <s v="San Francisco"/>
    <x v="2"/>
    <s v="Americas"/>
    <d v="2020-04-20T00:00:00"/>
    <d v="2022-12-01T00:00:00"/>
    <s v="Client Businesses Platform"/>
    <s v="R"/>
    <s v="F"/>
    <s v="USD"/>
    <n v="187026.40000000002"/>
    <n v="208120.00000000003"/>
    <n v="0"/>
    <n v="0"/>
    <n v="208120.00000000003"/>
    <n v="0"/>
    <n v="0"/>
    <n v="0"/>
    <n v="0"/>
    <n v="0"/>
    <n v="395146.4"/>
    <s v="USD"/>
    <n v="192637.19200000004"/>
    <n v="599637.98400000017"/>
    <s v="1-5 Years"/>
    <n v="187026.40000000002"/>
    <n v="395146.4"/>
    <n v="192637.19200000004"/>
    <n v="599637.98400000017"/>
    <n v="3.0000000000000082E-2"/>
    <n v="5610.7920000000158"/>
    <n v="208120"/>
    <n v="1"/>
  </r>
  <r>
    <s v="Employee 1384"/>
    <x v="4"/>
    <s v="San Francisco"/>
    <x v="2"/>
    <s v="Americas"/>
    <d v="2020-06-22T00:00:00"/>
    <d v="2022-12-01T00:00:00"/>
    <s v="Corporate and Risk Platform"/>
    <s v="N"/>
    <s v="L"/>
    <s v="USD"/>
    <n v="250800.00000000006"/>
    <n v="326700"/>
    <n v="0"/>
    <n v="0"/>
    <n v="326700"/>
    <n v="0"/>
    <n v="0"/>
    <n v="0"/>
    <n v="0"/>
    <n v="0"/>
    <n v="577500"/>
    <s v="USD"/>
    <n v="275880.00000000006"/>
    <n v="911130"/>
    <s v="1-5 Years"/>
    <n v="250800.00000000006"/>
    <n v="577500"/>
    <n v="275880.00000000006"/>
    <n v="911130"/>
    <n v="9.9999999999999978E-2"/>
    <n v="25080"/>
    <n v="326699.99999999994"/>
    <n v="1"/>
  </r>
  <r>
    <s v="Employee 1385"/>
    <x v="0"/>
    <s v="San Francisco"/>
    <x v="2"/>
    <s v="Americas"/>
    <d v="2020-04-27T00:00:00"/>
    <d v="2022-12-01T00:00:00"/>
    <s v="Investments Platform"/>
    <s v="F"/>
    <s v="B"/>
    <s v="USD"/>
    <n v="196350.00000000003"/>
    <n v="232960.2"/>
    <n v="786516.04999999993"/>
    <n v="0"/>
    <n v="1019476.25"/>
    <n v="0"/>
    <n v="0"/>
    <n v="0"/>
    <n v="0"/>
    <n v="0"/>
    <n v="1215826.25"/>
    <s v="USD"/>
    <n v="219912.00000000006"/>
    <n v="700739.42400000012"/>
    <s v="1-5 Years"/>
    <n v="196350.00000000003"/>
    <n v="1215826.25"/>
    <n v="219912.00000000006"/>
    <n v="700739.42400000012"/>
    <n v="0.12000000000000013"/>
    <n v="23562.000000000029"/>
    <n v="1019476.25"/>
    <n v="1"/>
  </r>
  <r>
    <s v="Employee 1386"/>
    <x v="1"/>
    <s v="London"/>
    <x v="0"/>
    <s v="EMEA"/>
    <d v="2020-05-18T00:00:00"/>
    <d v="2022-12-01T00:00:00"/>
    <s v="Operating Platform"/>
    <s v="J"/>
    <s v="H"/>
    <s v="GBP"/>
    <n v="62150"/>
    <n v="6292.0000000000009"/>
    <n v="0"/>
    <n v="0"/>
    <n v="6292.0000000000009"/>
    <n v="0"/>
    <n v="0"/>
    <n v="0"/>
    <n v="0"/>
    <n v="0"/>
    <n v="68442"/>
    <s v="GBP"/>
    <n v="70851.000000000015"/>
    <n v="148874.88000000003"/>
    <s v="1-5 Years"/>
    <n v="82699.89750470109"/>
    <n v="91072.347305177012"/>
    <n v="94277.883155359261"/>
    <n v="198100.35908326108"/>
    <n v="0.14000000000000024"/>
    <n v="8701.0000000000146"/>
    <n v="8372.4498004759225"/>
    <n v="1.3306500000756409"/>
  </r>
  <r>
    <s v="Employee 1387"/>
    <x v="0"/>
    <s v="San Francisco"/>
    <x v="2"/>
    <s v="Americas"/>
    <d v="2020-05-04T00:00:00"/>
    <d v="2022-12-01T00:00:00"/>
    <s v="Investments Platform"/>
    <s v="X"/>
    <s v="F"/>
    <s v="USD"/>
    <n v="214802.50000000003"/>
    <n v="271040"/>
    <n v="0"/>
    <n v="0"/>
    <n v="271040"/>
    <n v="0"/>
    <n v="0"/>
    <n v="0"/>
    <n v="0"/>
    <n v="0"/>
    <n v="485842.5"/>
    <s v="USD"/>
    <n v="231986.70000000004"/>
    <n v="756696.60000000009"/>
    <s v="1-5 Years"/>
    <n v="214802.50000000003"/>
    <n v="485842.5"/>
    <n v="231986.70000000004"/>
    <n v="756696.60000000009"/>
    <n v="8.0000000000000043E-2"/>
    <n v="17184.200000000012"/>
    <n v="271040"/>
    <n v="1"/>
  </r>
  <r>
    <s v="Employee 1388"/>
    <x v="4"/>
    <s v="San Francisco"/>
    <x v="2"/>
    <s v="Americas"/>
    <d v="2020-05-04T00:00:00"/>
    <d v="2022-12-01T00:00:00"/>
    <s v="Investments Platform"/>
    <s v="I"/>
    <s v="V"/>
    <s v="USD"/>
    <n v="372899.99999999994"/>
    <n v="2340800"/>
    <n v="0"/>
    <n v="0"/>
    <n v="2340800"/>
    <n v="0"/>
    <n v="0"/>
    <n v="0"/>
    <n v="0"/>
    <n v="0"/>
    <n v="2713700"/>
    <s v="USD"/>
    <n v="410189.99999999994"/>
    <n v="3395260"/>
    <s v="1-5 Years"/>
    <n v="372899.99999999994"/>
    <n v="2713700"/>
    <n v="410189.99999999994"/>
    <n v="3395260"/>
    <n v="0.10000000000000002"/>
    <n v="37290"/>
    <n v="2340800"/>
    <n v="1"/>
  </r>
  <r>
    <s v="Employee 1389"/>
    <x v="0"/>
    <s v="San Francisco"/>
    <x v="2"/>
    <s v="Americas"/>
    <d v="2020-05-04T00:00:00"/>
    <d v="2022-12-01T00:00:00"/>
    <s v="ETF and Index Investments Platform"/>
    <s v="N"/>
    <s v="P"/>
    <s v="USD"/>
    <n v="203830.00000000006"/>
    <n v="115115.00000000001"/>
    <n v="0"/>
    <n v="0"/>
    <n v="115115.00000000001"/>
    <n v="0"/>
    <n v="0"/>
    <n v="0"/>
    <n v="0"/>
    <n v="0"/>
    <n v="318945.00000000006"/>
    <s v="USD"/>
    <n v="234404.50000000006"/>
    <n v="601191.25000000012"/>
    <s v="1-5 Years"/>
    <n v="203830.00000000006"/>
    <n v="318945.00000000006"/>
    <n v="234404.50000000006"/>
    <n v="601191.25000000012"/>
    <n v="0.14999999999999997"/>
    <n v="30574.5"/>
    <n v="115115"/>
    <n v="1"/>
  </r>
  <r>
    <s v="Employee 139"/>
    <x v="3"/>
    <s v="Texas"/>
    <x v="2"/>
    <s v="Americas"/>
    <d v="2007-09-24T00:00:00"/>
    <d v="2022-12-01T00:00:00"/>
    <s v="Regional Platform"/>
    <s v="O"/>
    <s v="Z"/>
    <s v="USD"/>
    <n v="141240"/>
    <n v="203775.00000000003"/>
    <n v="0"/>
    <n v="0"/>
    <n v="203775.00000000003"/>
    <n v="188945.75"/>
    <n v="0"/>
    <n v="0"/>
    <n v="188945.75"/>
    <n v="0"/>
    <n v="533960.75"/>
    <s v="USD"/>
    <n v="162426"/>
    <n v="559193.25"/>
    <s v="&gt;5 Years"/>
    <n v="141240"/>
    <n v="533960.75"/>
    <n v="162426"/>
    <n v="559193.25"/>
    <n v="0.15"/>
    <n v="21186"/>
    <n v="392720.75"/>
    <n v="1"/>
  </r>
  <r>
    <s v="Employee 1390"/>
    <x v="0"/>
    <s v="San Francisco"/>
    <x v="2"/>
    <s v="Americas"/>
    <d v="2020-05-11T00:00:00"/>
    <d v="2022-12-01T00:00:00"/>
    <s v="Operating Platform"/>
    <s v="V"/>
    <s v="J"/>
    <s v="USD"/>
    <n v="234025.00000000003"/>
    <n v="166468.5"/>
    <n v="0"/>
    <n v="0"/>
    <n v="166468.5"/>
    <n v="0"/>
    <n v="0"/>
    <n v="0"/>
    <n v="0"/>
    <n v="0"/>
    <n v="400493.5"/>
    <s v="USD"/>
    <n v="264448.25"/>
    <n v="717005.90500000003"/>
    <s v="1-5 Years"/>
    <n v="234025.00000000003"/>
    <n v="400493.5"/>
    <n v="264448.25"/>
    <n v="717005.90500000003"/>
    <n v="0.12999999999999987"/>
    <n v="30423.249999999971"/>
    <n v="166468.49999999997"/>
    <n v="1"/>
  </r>
  <r>
    <s v="Employee 1391"/>
    <x v="4"/>
    <s v="New York"/>
    <x v="2"/>
    <s v="Americas"/>
    <d v="2020-06-15T00:00:00"/>
    <d v="2022-12-01T00:00:00"/>
    <s v="Investments Platform"/>
    <s v="L"/>
    <s v="S"/>
    <s v="USD"/>
    <n v="258720.00000000006"/>
    <n v="528220"/>
    <n v="0"/>
    <n v="0"/>
    <n v="528220"/>
    <n v="0"/>
    <n v="0"/>
    <n v="0"/>
    <n v="0"/>
    <n v="105000"/>
    <n v="891940"/>
    <s v="USD"/>
    <n v="269068.80000000005"/>
    <n v="1087486.3999999999"/>
    <s v="1-5 Years"/>
    <n v="258720.00000000006"/>
    <n v="891940"/>
    <n v="269068.80000000005"/>
    <n v="1087486.3999999999"/>
    <n v="3.9999999999999945E-2"/>
    <n v="10348.799999999988"/>
    <n v="633220"/>
    <n v="1"/>
  </r>
  <r>
    <s v="Employee 1392"/>
    <x v="0"/>
    <s v="London"/>
    <x v="0"/>
    <s v="EMEA"/>
    <d v="2020-05-18T00:00:00"/>
    <d v="2022-12-01T00:00:00"/>
    <s v="Client Businesses Platform"/>
    <s v="Q"/>
    <s v="M"/>
    <s v="GBP"/>
    <n v="111600.50000000001"/>
    <n v="41541.500000000007"/>
    <n v="0"/>
    <n v="0"/>
    <n v="41541.500000000007"/>
    <n v="0"/>
    <n v="0"/>
    <n v="0"/>
    <n v="0"/>
    <n v="0"/>
    <n v="153142.00000000003"/>
    <s v="GBP"/>
    <n v="117180.52500000002"/>
    <n v="277979.62500000006"/>
    <s v="1-5 Years"/>
    <n v="148501.20533344158"/>
    <n v="203778.40231158384"/>
    <n v="155926.26560011366"/>
    <n v="369893.58802727674"/>
    <n v="5.000000000000001E-2"/>
    <n v="5580.0250000000087"/>
    <n v="55277.196978142252"/>
    <n v="1.3306500000756409"/>
  </r>
  <r>
    <s v="Employee 1393"/>
    <x v="0"/>
    <s v="New York"/>
    <x v="2"/>
    <s v="Americas"/>
    <d v="2020-08-24T00:00:00"/>
    <d v="2022-12-01T00:00:00"/>
    <s v="Regional Platform"/>
    <s v="P"/>
    <s v="H"/>
    <s v="USD"/>
    <n v="163240"/>
    <n v="389426.40000000008"/>
    <n v="0"/>
    <n v="0"/>
    <n v="389426.40000000008"/>
    <n v="143699.6"/>
    <n v="0"/>
    <n v="0"/>
    <n v="143699.6"/>
    <n v="0"/>
    <n v="696366.00000000012"/>
    <s v="USD"/>
    <n v="173034.4"/>
    <n v="758860.7840000001"/>
    <s v="1-5 Years"/>
    <n v="163240"/>
    <n v="696366.00000000012"/>
    <n v="173034.4"/>
    <n v="758860.7840000001"/>
    <n v="5.9999999999999963E-2"/>
    <n v="9794.3999999999942"/>
    <n v="533126.00000000012"/>
    <n v="1"/>
  </r>
  <r>
    <s v="Employee 1394"/>
    <x v="3"/>
    <s v="Wilmington"/>
    <x v="2"/>
    <s v="Americas"/>
    <d v="2020-06-09T00:00:00"/>
    <d v="2022-12-01T00:00:00"/>
    <s v="Operating Platform"/>
    <s v="E"/>
    <s v="L"/>
    <s v="USD"/>
    <n v="148830"/>
    <n v="42471"/>
    <n v="0"/>
    <n v="0"/>
    <n v="42471"/>
    <n v="0"/>
    <n v="0"/>
    <n v="0"/>
    <n v="0"/>
    <n v="0"/>
    <n v="191301"/>
    <s v="USD"/>
    <n v="168177.9"/>
    <n v="384348.03"/>
    <s v="1-5 Years"/>
    <n v="148830"/>
    <n v="191301"/>
    <n v="168177.9"/>
    <n v="384348.03"/>
    <n v="0.12999999999999995"/>
    <n v="19347.899999999994"/>
    <n v="42471"/>
    <n v="1"/>
  </r>
  <r>
    <s v="Employee 1395"/>
    <x v="4"/>
    <s v="San Francisco"/>
    <x v="2"/>
    <s v="Americas"/>
    <d v="2020-07-01T00:00:00"/>
    <d v="2022-12-01T00:00:00"/>
    <s v="Investments Platform"/>
    <s v="K"/>
    <s v="A"/>
    <s v="USD"/>
    <n v="369600.00000000006"/>
    <n v="0"/>
    <n v="9163800"/>
    <n v="0"/>
    <n v="9163800"/>
    <n v="0"/>
    <n v="0"/>
    <n v="0"/>
    <n v="0"/>
    <n v="1650000.0000000002"/>
    <n v="11183400"/>
    <s v="USD"/>
    <n v="402864.00000000012"/>
    <n v="805728.00000000023"/>
    <s v="1-5 Years"/>
    <n v="369600.00000000006"/>
    <n v="11183400"/>
    <n v="402864.00000000012"/>
    <n v="805728.00000000023"/>
    <n v="9.0000000000000149E-2"/>
    <n v="33264.000000000058"/>
    <n v="10813800"/>
    <n v="1"/>
  </r>
  <r>
    <s v="Employee 1396"/>
    <x v="0"/>
    <s v="New York"/>
    <x v="2"/>
    <s v="Americas"/>
    <d v="2020-07-01T00:00:00"/>
    <d v="2022-12-01T00:00:00"/>
    <s v="Investments Platform"/>
    <s v="M"/>
    <s v="C"/>
    <s v="USD"/>
    <n v="203940.00000000003"/>
    <n v="491920"/>
    <n v="52500"/>
    <n v="0"/>
    <n v="544420"/>
    <n v="0"/>
    <n v="0"/>
    <n v="0"/>
    <n v="0"/>
    <n v="0"/>
    <n v="748360"/>
    <s v="USD"/>
    <n v="205979.40000000002"/>
    <n v="908798"/>
    <s v="1-5 Years"/>
    <n v="203940.00000000003"/>
    <n v="748360"/>
    <n v="205979.40000000002"/>
    <n v="908798"/>
    <n v="9.9999999999999707E-3"/>
    <n v="2039.3999999999942"/>
    <n v="544420"/>
    <n v="1"/>
  </r>
  <r>
    <s v="Employee 1397"/>
    <x v="3"/>
    <s v="Raleigh"/>
    <x v="2"/>
    <s v="Americas"/>
    <d v="2020-07-01T00:00:00"/>
    <d v="2022-12-01T00:00:00"/>
    <s v="Regional Platform"/>
    <s v="P"/>
    <s v="L"/>
    <s v="USD"/>
    <n v="139920"/>
    <n v="269231.59999999998"/>
    <n v="0"/>
    <n v="0"/>
    <n v="269231.59999999998"/>
    <n v="211588.22"/>
    <n v="0"/>
    <n v="0"/>
    <n v="211588.22"/>
    <n v="0"/>
    <n v="620739.81999999995"/>
    <s v="USD"/>
    <n v="146916"/>
    <n v="576525.17999999993"/>
    <s v="1-5 Years"/>
    <n v="139920"/>
    <n v="620739.81999999995"/>
    <n v="146916"/>
    <n v="576525.17999999993"/>
    <n v="0.05"/>
    <n v="6996"/>
    <n v="480819.81999999995"/>
    <n v="1"/>
  </r>
  <r>
    <s v="Employee 1398"/>
    <x v="3"/>
    <s v="San Francisco"/>
    <x v="2"/>
    <s v="Americas"/>
    <d v="2020-07-01T00:00:00"/>
    <d v="2022-12-01T00:00:00"/>
    <s v="Client Businesses Platform"/>
    <s v="N"/>
    <s v="F"/>
    <s v="USD"/>
    <n v="188100.00000000003"/>
    <n v="0"/>
    <n v="0"/>
    <n v="0"/>
    <n v="0"/>
    <n v="0"/>
    <n v="0"/>
    <n v="0"/>
    <n v="0"/>
    <n v="0"/>
    <n v="188100.00000000003"/>
    <s v="USD"/>
    <n v="212553"/>
    <n v="425106"/>
    <s v="1-5 Years"/>
    <n v="188100.00000000003"/>
    <n v="188100.00000000003"/>
    <n v="212553"/>
    <n v="425106"/>
    <n v="0.12999999999999984"/>
    <n v="24452.999999999971"/>
    <n v="0"/>
    <n v="1"/>
  </r>
  <r>
    <s v="Employee 1399"/>
    <x v="4"/>
    <s v="London"/>
    <x v="0"/>
    <s v="EMEA"/>
    <d v="2020-07-01T00:00:00"/>
    <d v="2022-12-01T00:00:00"/>
    <s v="Investments Platform"/>
    <s v="F"/>
    <s v="B"/>
    <s v="GBP"/>
    <n v="144375"/>
    <n v="125235.00000000001"/>
    <n v="0"/>
    <n v="0"/>
    <n v="125235.00000000001"/>
    <n v="0"/>
    <n v="0"/>
    <n v="0"/>
    <n v="0"/>
    <n v="0"/>
    <n v="269610"/>
    <s v="GBP"/>
    <n v="145818.75"/>
    <n v="418124.85"/>
    <s v="1-5 Years"/>
    <n v="192112.59376092066"/>
    <n v="358756.54652039357"/>
    <n v="194033.71969852987"/>
    <n v="556377.83168412733"/>
    <n v="9.999999999999995E-3"/>
    <n v="1443.75"/>
    <n v="166643.95275947292"/>
    <n v="1.3306500000756409"/>
  </r>
  <r>
    <s v="Employee 14"/>
    <x v="3"/>
    <s v="London"/>
    <x v="0"/>
    <s v="EMEA"/>
    <d v="2013-01-21T00:00:00"/>
    <d v="2022-12-01T00:00:00"/>
    <s v="Investments Platform"/>
    <s v="H"/>
    <s v="Y"/>
    <s v="GBP"/>
    <n v="90915.000000000015"/>
    <n v="28028.000000000004"/>
    <n v="0"/>
    <n v="0"/>
    <n v="28028.000000000004"/>
    <n v="0"/>
    <n v="0"/>
    <n v="0"/>
    <n v="0"/>
    <n v="0"/>
    <n v="118943.00000000001"/>
    <s v="GBP"/>
    <n v="100915.65000000002"/>
    <n v="232942.38000000006"/>
    <s v="&gt;5 Years"/>
    <n v="120976.04475687692"/>
    <n v="158271.50295899698"/>
    <n v="134283.40968013339"/>
    <n v="309964.77796462004"/>
    <n v="0.11000000000000015"/>
    <n v="10000.650000000009"/>
    <n v="37295.458202120062"/>
    <n v="1.3306500000756409"/>
  </r>
  <r>
    <s v="Employee 140"/>
    <x v="0"/>
    <s v="Sydney"/>
    <x v="4"/>
    <s v="Asia-Pacific"/>
    <d v="2007-10-22T00:00:00"/>
    <d v="2022-12-01T00:00:00"/>
    <s v="Client Businesses Platform"/>
    <s v="F"/>
    <s v="R"/>
    <s v="AUD"/>
    <n v="213279.00000000003"/>
    <n v="54862.500000000007"/>
    <n v="0"/>
    <n v="0"/>
    <n v="54862.500000000007"/>
    <n v="0"/>
    <n v="0"/>
    <n v="0"/>
    <n v="0"/>
    <n v="0"/>
    <n v="268141.50000000006"/>
    <s v="AUD"/>
    <n v="221810.16000000003"/>
    <n v="500677.32000000007"/>
    <s v="&gt;5 Years"/>
    <n v="161377.55535568454"/>
    <n v="202889.26598214681"/>
    <n v="167832.65756991191"/>
    <n v="378837.49419134459"/>
    <n v="3.9999999999999945E-2"/>
    <n v="8531.1600000000035"/>
    <n v="41511.710626462271"/>
    <n v="0.75665000002665295"/>
  </r>
  <r>
    <s v="Employee 1400"/>
    <x v="0"/>
    <s v="Tokyo"/>
    <x v="1"/>
    <s v="Asia-Pacific"/>
    <d v="2020-07-01T00:00:00"/>
    <d v="2022-12-01T00:00:00"/>
    <s v="Investments Platform"/>
    <s v="A"/>
    <s v="X"/>
    <s v="JPY"/>
    <n v="17160000.000000004"/>
    <n v="10342530"/>
    <n v="0"/>
    <n v="0"/>
    <n v="10342530"/>
    <n v="0"/>
    <n v="0"/>
    <n v="0"/>
    <n v="0"/>
    <n v="0"/>
    <n v="27502530.000000004"/>
    <s v="JPY"/>
    <n v="19219200.000000007"/>
    <n v="50022033.600000016"/>
    <s v="1-5 Years"/>
    <n v="157945.60265083532"/>
    <n v="253141.23981775512"/>
    <n v="176899.0749689356"/>
    <n v="460417.26356482139"/>
    <n v="0.12000000000000025"/>
    <n v="2059200.0000000037"/>
    <n v="95195.637166919798"/>
    <n v="9.2042891987666256E-3"/>
  </r>
  <r>
    <s v="Employee 1401"/>
    <x v="3"/>
    <s v="San Francisco"/>
    <x v="2"/>
    <s v="Americas"/>
    <d v="2020-07-01T00:00:00"/>
    <d v="2022-12-01T00:00:00"/>
    <s v="ETF and Index Investments Platform"/>
    <s v="A"/>
    <s v="J"/>
    <s v="USD"/>
    <n v="170775"/>
    <n v="46046.000000000007"/>
    <n v="0"/>
    <n v="0"/>
    <n v="46046.000000000007"/>
    <n v="0"/>
    <n v="0"/>
    <n v="0"/>
    <n v="0"/>
    <n v="0"/>
    <n v="216821"/>
    <s v="USD"/>
    <n v="181021.5"/>
    <n v="410851.76"/>
    <s v="1-5 Years"/>
    <n v="170775"/>
    <n v="216821"/>
    <n v="181021.5"/>
    <n v="410851.76"/>
    <n v="0.06"/>
    <n v="10246.5"/>
    <n v="46046"/>
    <n v="1"/>
  </r>
  <r>
    <s v="Employee 1402"/>
    <x v="0"/>
    <s v="Tokyo"/>
    <x v="1"/>
    <s v="Asia-Pacific"/>
    <d v="2020-07-01T00:00:00"/>
    <d v="2022-12-01T00:00:00"/>
    <s v="Client Businesses Platform"/>
    <s v="O"/>
    <s v="F"/>
    <s v="JPY"/>
    <n v="13652650.000000002"/>
    <n v="5940000.0000000009"/>
    <n v="0"/>
    <n v="0"/>
    <n v="5940000.0000000009"/>
    <n v="0"/>
    <n v="0"/>
    <n v="0"/>
    <n v="0"/>
    <n v="0"/>
    <n v="19592650.000000004"/>
    <s v="JPY"/>
    <n v="15154441.500000004"/>
    <n v="36902283.000000007"/>
    <s v="1-5 Years"/>
    <n v="125662.93892954118"/>
    <n v="180336.41677021497"/>
    <n v="139485.86221179072"/>
    <n v="339659.28482672933"/>
    <n v="0.11000000000000007"/>
    <n v="1501791.5000000019"/>
    <n v="54673.47784067379"/>
    <n v="9.2042891987666256E-3"/>
  </r>
  <r>
    <s v="Employee 1403"/>
    <x v="3"/>
    <s v="Sydney"/>
    <x v="4"/>
    <s v="Asia-Pacific"/>
    <d v="2020-07-01T00:00:00"/>
    <d v="2022-12-01T00:00:00"/>
    <s v="Operating Platform"/>
    <s v="O"/>
    <s v="U"/>
    <s v="AUD"/>
    <n v="181527.5"/>
    <n v="58905"/>
    <n v="0"/>
    <n v="0"/>
    <n v="58905"/>
    <n v="0"/>
    <n v="0"/>
    <n v="0"/>
    <n v="0"/>
    <n v="0"/>
    <n v="240432.5"/>
    <s v="AUD"/>
    <n v="205126.07499999998"/>
    <n v="476814.79999999993"/>
    <s v="1-5 Years"/>
    <n v="137352.78287983825"/>
    <n v="181923.25113140824"/>
    <n v="155208.64465421721"/>
    <n v="360781.91843270848"/>
    <n v="0.12999999999999984"/>
    <n v="23598.574999999983"/>
    <n v="44570.468251569982"/>
    <n v="0.75665000002665295"/>
  </r>
  <r>
    <s v="Employee 1404"/>
    <x v="4"/>
    <s v="San Francisco"/>
    <x v="2"/>
    <s v="Americas"/>
    <d v="2020-07-01T00:00:00"/>
    <d v="2022-12-01T00:00:00"/>
    <s v="Client Businesses Platform"/>
    <s v="R"/>
    <s v="R"/>
    <s v="USD"/>
    <n v="268620.00000000006"/>
    <n v="392590.00000000006"/>
    <n v="0"/>
    <n v="0"/>
    <n v="392590.00000000006"/>
    <n v="0"/>
    <n v="0"/>
    <n v="0"/>
    <n v="0"/>
    <n v="0"/>
    <n v="661210.00000000012"/>
    <s v="USD"/>
    <n v="290109.60000000009"/>
    <n v="1004216.4000000003"/>
    <s v="1-5 Years"/>
    <n v="268620.00000000006"/>
    <n v="661210.00000000012"/>
    <n v="290109.60000000009"/>
    <n v="1004216.4000000003"/>
    <n v="8.0000000000000113E-2"/>
    <n v="21489.600000000035"/>
    <n v="392590.00000000006"/>
    <n v="1"/>
  </r>
  <r>
    <s v="Employee 1405"/>
    <x v="0"/>
    <s v="Princeton"/>
    <x v="2"/>
    <s v="Americas"/>
    <d v="2020-07-01T00:00:00"/>
    <d v="2022-12-01T00:00:00"/>
    <s v="Investments Platform"/>
    <s v="U"/>
    <s v="R"/>
    <s v="USD"/>
    <n v="200090.00000000003"/>
    <n v="75875.8"/>
    <n v="0"/>
    <n v="0"/>
    <n v="75875.8"/>
    <n v="0"/>
    <n v="0"/>
    <n v="0"/>
    <n v="0"/>
    <n v="0"/>
    <n v="275965.80000000005"/>
    <s v="USD"/>
    <n v="204091.80000000005"/>
    <n v="485576.91600000014"/>
    <s v="1-5 Years"/>
    <n v="200090.00000000003"/>
    <n v="275965.80000000005"/>
    <n v="204091.80000000005"/>
    <n v="485576.91600000014"/>
    <n v="2.0000000000000084E-2"/>
    <n v="4001.8000000000175"/>
    <n v="75875.800000000017"/>
    <n v="1"/>
  </r>
  <r>
    <s v="Employee 1406"/>
    <x v="3"/>
    <s v="San Francisco"/>
    <x v="2"/>
    <s v="Americas"/>
    <d v="2020-07-01T00:00:00"/>
    <d v="2022-12-01T00:00:00"/>
    <s v="ETF and Index Investments Platform"/>
    <s v="B"/>
    <s v="C"/>
    <s v="USD"/>
    <n v="165462"/>
    <n v="38280"/>
    <n v="0"/>
    <n v="0"/>
    <n v="38280"/>
    <n v="0"/>
    <n v="0"/>
    <n v="0"/>
    <n v="0"/>
    <n v="0"/>
    <n v="203742"/>
    <s v="USD"/>
    <n v="185317.44000000003"/>
    <n v="413508.4800000001"/>
    <s v="1-5 Years"/>
    <n v="165462"/>
    <n v="203742"/>
    <n v="185317.44000000003"/>
    <n v="413508.4800000001"/>
    <n v="0.12000000000000019"/>
    <n v="19855.440000000031"/>
    <n v="38280"/>
    <n v="1"/>
  </r>
  <r>
    <s v="Employee 1407"/>
    <x v="0"/>
    <s v="San Francisco"/>
    <x v="2"/>
    <s v="Americas"/>
    <d v="2020-07-06T00:00:00"/>
    <d v="2022-12-01T00:00:00"/>
    <s v="Operating Platform"/>
    <s v="B"/>
    <s v="S"/>
    <s v="USD"/>
    <n v="240240.00000000006"/>
    <n v="72842"/>
    <n v="0"/>
    <n v="0"/>
    <n v="72842"/>
    <n v="0"/>
    <n v="0"/>
    <n v="0"/>
    <n v="0"/>
    <n v="0"/>
    <n v="313082.00000000006"/>
    <s v="USD"/>
    <n v="245044.80000000008"/>
    <n v="564388.44000000018"/>
    <s v="1-5 Years"/>
    <n v="240240.00000000006"/>
    <n v="313082.00000000006"/>
    <n v="245044.80000000008"/>
    <n v="564388.44000000018"/>
    <n v="2.0000000000000066E-2"/>
    <n v="4804.8000000000175"/>
    <n v="72842"/>
    <n v="1"/>
  </r>
  <r>
    <s v="Employee 1408"/>
    <x v="3"/>
    <s v="London"/>
    <x v="0"/>
    <s v="EMEA"/>
    <d v="2020-07-01T00:00:00"/>
    <d v="2022-12-01T00:00:00"/>
    <s v="ETF and Index Investments Platform"/>
    <s v="U"/>
    <s v="D"/>
    <s v="GBP"/>
    <n v="97240.000000000015"/>
    <n v="29700"/>
    <n v="0"/>
    <n v="0"/>
    <n v="29700"/>
    <n v="0"/>
    <n v="0"/>
    <n v="0"/>
    <n v="0"/>
    <n v="0"/>
    <n v="126940.00000000001"/>
    <s v="GBP"/>
    <n v="108908.80000000003"/>
    <n v="251081.60000000009"/>
    <s v="1-5 Years"/>
    <n v="129392.40600735534"/>
    <n v="168912.71100960189"/>
    <n v="144919.494728238"/>
    <n v="334101.73105899215"/>
    <n v="0.12000000000000015"/>
    <n v="11668.800000000017"/>
    <n v="39520.305002246547"/>
    <n v="1.3306500000756409"/>
  </r>
  <r>
    <s v="Employee 1409"/>
    <x v="0"/>
    <s v="Tokyo"/>
    <x v="1"/>
    <s v="Asia-Pacific"/>
    <d v="2020-07-01T00:00:00"/>
    <d v="2022-12-01T00:00:00"/>
    <s v="Corporate and Risk Platform"/>
    <s v="Z"/>
    <s v="D"/>
    <s v="JPY"/>
    <n v="20394000"/>
    <n v="5499450"/>
    <n v="0"/>
    <n v="0"/>
    <n v="5499450"/>
    <n v="0"/>
    <n v="0"/>
    <n v="0"/>
    <n v="0"/>
    <n v="0"/>
    <n v="25893450"/>
    <s v="JPY"/>
    <n v="20801880"/>
    <n v="47213199"/>
    <s v="1-5 Years"/>
    <n v="187712.27391964657"/>
    <n v="238330.80215380367"/>
    <n v="191466.5193980395"/>
    <n v="434563.93759491923"/>
    <n v="1.9999999999999983E-2"/>
    <n v="407880"/>
    <n v="50618.5282341571"/>
    <n v="9.2042891987666256E-3"/>
  </r>
  <r>
    <s v="Employee 141"/>
    <x v="0"/>
    <s v="London"/>
    <x v="0"/>
    <s v="EMEA"/>
    <d v="2007-11-05T00:00:00"/>
    <d v="2022-12-01T00:00:00"/>
    <s v="Corporate and Risk Platform"/>
    <s v="N"/>
    <s v="Z"/>
    <s v="GBP"/>
    <n v="93687.000000000015"/>
    <n v="37026"/>
    <n v="0"/>
    <n v="0"/>
    <n v="37026"/>
    <n v="0"/>
    <n v="0"/>
    <n v="0"/>
    <n v="0"/>
    <n v="0"/>
    <n v="130713.00000000001"/>
    <s v="GBP"/>
    <n v="94623.87000000001"/>
    <n v="226644"/>
    <s v="&gt;5 Years"/>
    <n v="124664.60655708659"/>
    <n v="173933.25345988726"/>
    <n v="125911.25262265746"/>
    <n v="301583.83861714357"/>
    <n v="9.999999999999995E-3"/>
    <n v="936.86999999999534"/>
    <n v="49268.646902800669"/>
    <n v="1.3306500000756409"/>
  </r>
  <r>
    <s v="Employee 1410"/>
    <x v="0"/>
    <s v="San Francisco"/>
    <x v="2"/>
    <s v="Americas"/>
    <d v="2020-06-15T00:00:00"/>
    <d v="2022-12-01T00:00:00"/>
    <s v="ETF and Index Investments Platform"/>
    <s v="E"/>
    <s v="Z"/>
    <s v="USD"/>
    <n v="200200.00000000003"/>
    <n v="154715"/>
    <n v="0"/>
    <n v="0"/>
    <n v="154715"/>
    <n v="0"/>
    <n v="0"/>
    <n v="0"/>
    <n v="0"/>
    <n v="0"/>
    <n v="354915"/>
    <s v="USD"/>
    <n v="230230.00000000003"/>
    <n v="638382.25000000012"/>
    <s v="1-5 Years"/>
    <n v="200200.00000000003"/>
    <n v="354915"/>
    <n v="230230.00000000003"/>
    <n v="638382.25000000012"/>
    <n v="0.14999999999999997"/>
    <n v="30030"/>
    <n v="154714.99999999997"/>
    <n v="1"/>
  </r>
  <r>
    <s v="Employee 1411"/>
    <x v="3"/>
    <s v="Tokyo"/>
    <x v="1"/>
    <s v="Asia-Pacific"/>
    <d v="2020-07-01T00:00:00"/>
    <d v="2022-12-01T00:00:00"/>
    <s v="Client Businesses Platform"/>
    <s v="N"/>
    <s v="F"/>
    <s v="JPY"/>
    <n v="19708700"/>
    <n v="2395800"/>
    <n v="0"/>
    <n v="0"/>
    <n v="2395800"/>
    <n v="0"/>
    <n v="0"/>
    <n v="0"/>
    <n v="0"/>
    <n v="0"/>
    <n v="22104500"/>
    <s v="JPY"/>
    <n v="20891222"/>
    <n v="44321992"/>
    <s v="1-5 Years"/>
    <n v="181404.57453173181"/>
    <n v="203456.21059413688"/>
    <n v="192288.8490036357"/>
    <n v="407952.43223342078"/>
    <n v="5.9999999999999894E-2"/>
    <n v="1182522"/>
    <n v="22051.636062405072"/>
    <n v="9.2042891987666256E-3"/>
  </r>
  <r>
    <s v="Employee 1412"/>
    <x v="0"/>
    <s v="San Francisco"/>
    <x v="2"/>
    <s v="Americas"/>
    <d v="2020-07-01T00:00:00"/>
    <d v="2022-12-01T00:00:00"/>
    <s v="Client Businesses Platform"/>
    <s v="H"/>
    <s v="P"/>
    <s v="USD"/>
    <n v="204050.00000000003"/>
    <n v="215215.00000000003"/>
    <n v="0"/>
    <n v="0"/>
    <n v="215215.00000000003"/>
    <n v="0"/>
    <n v="0"/>
    <n v="0"/>
    <n v="0"/>
    <n v="0"/>
    <n v="419265.00000000006"/>
    <s v="USD"/>
    <n v="232617.00000000006"/>
    <n v="710579.10000000021"/>
    <s v="1-5 Years"/>
    <n v="204050.00000000003"/>
    <n v="419265.00000000006"/>
    <n v="232617.00000000006"/>
    <n v="710579.10000000021"/>
    <n v="0.14000000000000012"/>
    <n v="28567.000000000029"/>
    <n v="215215.00000000003"/>
    <n v="1"/>
  </r>
  <r>
    <s v="Employee 1413"/>
    <x v="0"/>
    <s v="Wilmington"/>
    <x v="2"/>
    <s v="Americas"/>
    <d v="2020-07-01T00:00:00"/>
    <d v="2022-12-01T00:00:00"/>
    <s v="Client Businesses Platform"/>
    <s v="M"/>
    <s v="G"/>
    <s v="USD"/>
    <n v="144584"/>
    <n v="94600.000000000015"/>
    <n v="0"/>
    <n v="0"/>
    <n v="94600.000000000015"/>
    <n v="0"/>
    <n v="0"/>
    <n v="0"/>
    <n v="0"/>
    <n v="0"/>
    <n v="239184"/>
    <s v="USD"/>
    <n v="156150.72"/>
    <n v="414469.44000000006"/>
    <s v="1-5 Years"/>
    <n v="144584"/>
    <n v="239184"/>
    <n v="156150.72"/>
    <n v="414469.44000000006"/>
    <n v="0.08"/>
    <n v="11566.720000000001"/>
    <n v="94600"/>
    <n v="1"/>
  </r>
  <r>
    <s v="Employee 1414"/>
    <x v="1"/>
    <s v="London"/>
    <x v="0"/>
    <s v="EMEA"/>
    <d v="2020-07-01T00:00:00"/>
    <d v="2022-12-01T00:00:00"/>
    <s v="Operating Platform"/>
    <s v="F"/>
    <s v="H"/>
    <s v="GBP"/>
    <n v="63250"/>
    <n v="7031.2000000000007"/>
    <n v="0"/>
    <n v="0"/>
    <n v="7031.2000000000007"/>
    <n v="0"/>
    <n v="0"/>
    <n v="0"/>
    <n v="0"/>
    <n v="0"/>
    <n v="70281.2"/>
    <s v="GBP"/>
    <n v="65147.5"/>
    <n v="137537.136"/>
    <s v="1-5 Years"/>
    <n v="84163.612504784294"/>
    <n v="93519.678785316137"/>
    <n v="86688.520879927819"/>
    <n v="183013.79002880343"/>
    <n v="2.999999999999995E-2"/>
    <n v="1897.5"/>
    <n v="9356.0662805318425"/>
    <n v="1.3306500000756409"/>
  </r>
  <r>
    <s v="Employee 1415"/>
    <x v="0"/>
    <s v="London"/>
    <x v="0"/>
    <s v="EMEA"/>
    <d v="2020-07-01T00:00:00"/>
    <d v="2022-12-01T00:00:00"/>
    <s v="Corporate and Risk Platform"/>
    <s v="L"/>
    <s v="T"/>
    <s v="GBP"/>
    <n v="106445.35000000002"/>
    <n v="41140.000000000007"/>
    <n v="0"/>
    <n v="0"/>
    <n v="41140.000000000007"/>
    <n v="0"/>
    <n v="0"/>
    <n v="0"/>
    <n v="0"/>
    <n v="0"/>
    <n v="147585.35000000003"/>
    <s v="GBP"/>
    <n v="110703.16400000002"/>
    <n v="264191.92800000007"/>
    <s v="1-5 Years"/>
    <n v="141641.50498555164"/>
    <n v="196384.44598866353"/>
    <n v="147307.16518497371"/>
    <n v="351546.9890131838"/>
    <n v="4.0000000000000022E-2"/>
    <n v="4257.8139999999985"/>
    <n v="54742.94100311189"/>
    <n v="1.3306500000756409"/>
  </r>
  <r>
    <s v="Employee 1416"/>
    <x v="4"/>
    <s v="New York"/>
    <x v="2"/>
    <s v="Americas"/>
    <d v="2020-07-01T00:00:00"/>
    <d v="2022-12-01T00:00:00"/>
    <s v="Investments Platform"/>
    <s v="Y"/>
    <s v="K"/>
    <s v="USD"/>
    <n v="227700.00000000003"/>
    <n v="425865.00000000006"/>
    <n v="0"/>
    <n v="0"/>
    <n v="425865.00000000006"/>
    <n v="0"/>
    <n v="0"/>
    <n v="0"/>
    <n v="0"/>
    <n v="0"/>
    <n v="653565.00000000012"/>
    <s v="USD"/>
    <n v="234531.00000000003"/>
    <n v="907702.95000000019"/>
    <s v="1-5 Years"/>
    <n v="227700.00000000003"/>
    <n v="653565.00000000012"/>
    <n v="234531.00000000003"/>
    <n v="907702.95000000019"/>
    <n v="2.9999999999999995E-2"/>
    <n v="6831"/>
    <n v="425865.00000000012"/>
    <n v="1"/>
  </r>
  <r>
    <s v="Employee 1417"/>
    <x v="0"/>
    <s v="San Francisco"/>
    <x v="2"/>
    <s v="Americas"/>
    <d v="2020-07-01T00:00:00"/>
    <d v="2022-12-01T00:00:00"/>
    <s v="Corporate and Risk Platform"/>
    <s v="N"/>
    <s v="H"/>
    <s v="USD"/>
    <n v="176550"/>
    <n v="56782.000000000007"/>
    <n v="0"/>
    <n v="0"/>
    <n v="56782.000000000007"/>
    <n v="0"/>
    <n v="0"/>
    <n v="0"/>
    <n v="0"/>
    <n v="0"/>
    <n v="233332"/>
    <s v="USD"/>
    <n v="188908.5"/>
    <n v="438573.74"/>
    <s v="1-5 Years"/>
    <n v="176550"/>
    <n v="233332"/>
    <n v="188908.5"/>
    <n v="438573.74"/>
    <n v="7.0000000000000007E-2"/>
    <n v="12358.5"/>
    <n v="56782"/>
    <n v="1"/>
  </r>
  <r>
    <s v="Employee 1418"/>
    <x v="4"/>
    <s v="London"/>
    <x v="0"/>
    <s v="EMEA"/>
    <d v="2020-07-01T00:00:00"/>
    <d v="2022-12-01T00:00:00"/>
    <s v="ETF and Index Investments Platform"/>
    <s v="Q"/>
    <s v="W"/>
    <s v="GBP"/>
    <n v="198879.99999999997"/>
    <n v="188188.00000000003"/>
    <n v="0"/>
    <n v="0"/>
    <n v="188188.00000000003"/>
    <n v="0"/>
    <n v="0"/>
    <n v="0"/>
    <n v="0"/>
    <n v="0"/>
    <n v="387068"/>
    <s v="GBP"/>
    <n v="224734.39999999994"/>
    <n v="662121.23999999987"/>
    <s v="1-5 Years"/>
    <n v="264639.67201504344"/>
    <n v="515052.03422927822"/>
    <n v="299042.82937699906"/>
    <n v="881051.62805608334"/>
    <n v="0.12999999999999987"/>
    <n v="25854.399999999965"/>
    <n v="250412.36221423477"/>
    <n v="1.3306500000756409"/>
  </r>
  <r>
    <s v="Employee 1419"/>
    <x v="3"/>
    <s v="San Francisco"/>
    <x v="2"/>
    <s v="Americas"/>
    <d v="2020-07-01T00:00:00"/>
    <d v="2022-12-01T00:00:00"/>
    <s v="Operating Platform"/>
    <s v="N"/>
    <s v="I"/>
    <s v="USD"/>
    <n v="173448"/>
    <n v="11319.000000000002"/>
    <n v="0"/>
    <n v="0"/>
    <n v="11319.000000000002"/>
    <n v="0"/>
    <n v="0"/>
    <n v="0"/>
    <n v="0"/>
    <n v="0"/>
    <n v="184767"/>
    <s v="USD"/>
    <n v="178651.44"/>
    <n v="368961.45"/>
    <s v="1-5 Years"/>
    <n v="173448"/>
    <n v="184767"/>
    <n v="178651.44"/>
    <n v="368961.45"/>
    <n v="3.0000000000000013E-2"/>
    <n v="5203.4400000000023"/>
    <n v="11319"/>
    <n v="1"/>
  </r>
  <r>
    <s v="Employee 142"/>
    <x v="4"/>
    <s v="Philadelphia"/>
    <x v="2"/>
    <s v="Americas"/>
    <d v="2007-11-20T00:00:00"/>
    <d v="2022-12-01T00:00:00"/>
    <s v="Investments Platform"/>
    <s v="R"/>
    <s v="N"/>
    <s v="USD"/>
    <n v="228800.00000000003"/>
    <n v="194370"/>
    <n v="0"/>
    <n v="0"/>
    <n v="194370"/>
    <n v="0"/>
    <n v="0"/>
    <n v="0"/>
    <n v="0"/>
    <n v="0"/>
    <n v="423170"/>
    <s v="USD"/>
    <n v="242528.00000000003"/>
    <n v="691088.20000000007"/>
    <s v="&gt;5 Years"/>
    <n v="228800.00000000003"/>
    <n v="423170"/>
    <n v="242528.00000000003"/>
    <n v="691088.20000000007"/>
    <n v="5.9999999999999991E-2"/>
    <n v="13728"/>
    <n v="194369.99999999997"/>
    <n v="1"/>
  </r>
  <r>
    <s v="Employee 1420"/>
    <x v="0"/>
    <s v="London"/>
    <x v="0"/>
    <s v="EMEA"/>
    <d v="2020-07-01T00:00:00"/>
    <d v="2022-12-01T00:00:00"/>
    <s v="Investments Platform"/>
    <s v="R"/>
    <s v="S"/>
    <s v="GBP"/>
    <n v="122808.95000000003"/>
    <n v="28858.500000000004"/>
    <n v="0"/>
    <n v="0"/>
    <n v="28858.500000000004"/>
    <n v="0"/>
    <n v="0"/>
    <n v="0"/>
    <n v="0"/>
    <n v="0"/>
    <n v="151667.45000000004"/>
    <s v="GBP"/>
    <n v="130177.48700000004"/>
    <n v="290944.98400000011"/>
    <s v="1-5 Years"/>
    <n v="163415.72932678941"/>
    <n v="201816.29235397233"/>
    <n v="173220.6730863968"/>
    <n v="387145.94298160751"/>
    <n v="6.0000000000000116E-2"/>
    <n v="7368.5370000000112"/>
    <n v="38400.563027182914"/>
    <n v="1.3306500000756409"/>
  </r>
  <r>
    <s v="Employee 1421"/>
    <x v="0"/>
    <s v="London"/>
    <x v="0"/>
    <s v="EMEA"/>
    <d v="2020-07-01T00:00:00"/>
    <d v="2022-12-01T00:00:00"/>
    <s v="ETF and Index Investments Platform"/>
    <s v="O"/>
    <s v="C"/>
    <s v="GBP"/>
    <n v="116160.00000000003"/>
    <n v="81840"/>
    <n v="0"/>
    <n v="0"/>
    <n v="81840"/>
    <n v="0"/>
    <n v="0"/>
    <n v="0"/>
    <n v="0"/>
    <n v="0"/>
    <n v="198000.00000000003"/>
    <s v="GBP"/>
    <n v="126614.40000000004"/>
    <n v="342434.40000000008"/>
    <s v="1-5 Years"/>
    <n v="154568.30400878648"/>
    <n v="263468.70001497696"/>
    <n v="168479.45136957729"/>
    <n v="455660.33438590216"/>
    <n v="9.0000000000000191E-2"/>
    <n v="10454.400000000009"/>
    <n v="108900.39600619048"/>
    <n v="1.3306500000756409"/>
  </r>
  <r>
    <s v="Employee 1422"/>
    <x v="1"/>
    <s v="London"/>
    <x v="0"/>
    <s v="EMEA"/>
    <d v="2020-07-01T00:00:00"/>
    <d v="2022-12-01T00:00:00"/>
    <s v="Operating Platform"/>
    <s v="P"/>
    <s v="O"/>
    <s v="GBP"/>
    <n v="59400.000000000015"/>
    <n v="7031.2000000000007"/>
    <n v="0"/>
    <n v="0"/>
    <n v="7031.2000000000007"/>
    <n v="0"/>
    <n v="0"/>
    <n v="0"/>
    <n v="0"/>
    <n v="0"/>
    <n v="66431.200000000012"/>
    <s v="GBP"/>
    <n v="61776.000000000015"/>
    <n v="130864.44800000003"/>
    <s v="1-5 Years"/>
    <n v="79040.610004493094"/>
    <n v="88396.676285024936"/>
    <n v="82202.23440467281"/>
    <n v="174134.77774109875"/>
    <n v="3.9999999999999911E-2"/>
    <n v="2376"/>
    <n v="9356.0662805318425"/>
    <n v="1.3306500000756409"/>
  </r>
  <r>
    <s v="Employee 1423"/>
    <x v="0"/>
    <s v="London"/>
    <x v="0"/>
    <s v="EMEA"/>
    <d v="2020-07-01T00:00:00"/>
    <d v="2022-12-01T00:00:00"/>
    <s v="Client Businesses Platform"/>
    <s v="N"/>
    <s v="D"/>
    <s v="GBP"/>
    <n v="125840.00000000001"/>
    <n v="81840"/>
    <n v="0"/>
    <n v="0"/>
    <n v="81840"/>
    <n v="0"/>
    <n v="0"/>
    <n v="0"/>
    <n v="0"/>
    <n v="0"/>
    <n v="207680"/>
    <s v="GBP"/>
    <n v="134648.80000000002"/>
    <n v="356866.4"/>
    <s v="1-5 Years"/>
    <n v="167448.99600951868"/>
    <n v="276349.39201570913"/>
    <n v="179170.42573018497"/>
    <n v="474864.27518699376"/>
    <n v="6.9999999999999882E-2"/>
    <n v="8808.8000000000029"/>
    <n v="108900.39600619045"/>
    <n v="1.3306500000756409"/>
  </r>
  <r>
    <s v="Employee 1424"/>
    <x v="3"/>
    <s v="San Francisco"/>
    <x v="2"/>
    <s v="Americas"/>
    <d v="2020-07-01T00:00:00"/>
    <d v="2022-12-01T00:00:00"/>
    <s v="Corporate and Risk Platform"/>
    <s v="I"/>
    <s v="E"/>
    <s v="USD"/>
    <n v="149985"/>
    <n v="84480"/>
    <n v="0"/>
    <n v="0"/>
    <n v="84480"/>
    <n v="0"/>
    <n v="0"/>
    <n v="0"/>
    <n v="0"/>
    <n v="0"/>
    <n v="234465"/>
    <s v="USD"/>
    <n v="160483.95000000001"/>
    <n v="411361.5"/>
    <s v="1-5 Years"/>
    <n v="149985"/>
    <n v="234465"/>
    <n v="160483.95000000001"/>
    <n v="411361.5"/>
    <n v="7.0000000000000076E-2"/>
    <n v="10498.950000000012"/>
    <n v="84480"/>
    <n v="1"/>
  </r>
  <r>
    <s v="Employee 1425"/>
    <x v="1"/>
    <s v="London"/>
    <x v="0"/>
    <s v="EMEA"/>
    <d v="2020-07-01T00:00:00"/>
    <d v="2022-12-01T00:00:00"/>
    <s v="Operating Platform"/>
    <s v="P"/>
    <s v="L"/>
    <s v="GBP"/>
    <n v="60500.000000000015"/>
    <n v="4013.9"/>
    <n v="0"/>
    <n v="0"/>
    <n v="4013.9"/>
    <n v="0"/>
    <n v="0"/>
    <n v="0"/>
    <n v="0"/>
    <n v="0"/>
    <n v="64513.900000000016"/>
    <s v="GBP"/>
    <n v="67760.000000000029"/>
    <n v="140015.56800000006"/>
    <s v="1-5 Years"/>
    <n v="80504.325004576298"/>
    <n v="85845.421039879919"/>
    <n v="90164.844005125473"/>
    <n v="186311.71556979098"/>
    <n v="0.12000000000000025"/>
    <n v="7260.0000000000146"/>
    <n v="5341.0960353036207"/>
    <n v="1.3306500000756409"/>
  </r>
  <r>
    <s v="Employee 1426"/>
    <x v="0"/>
    <s v="New York"/>
    <x v="2"/>
    <s v="Americas"/>
    <d v="2020-07-01T00:00:00"/>
    <d v="2022-12-01T00:00:00"/>
    <s v="Client Businesses Platform"/>
    <s v="H"/>
    <s v="E"/>
    <s v="USD"/>
    <n v="189749.99999999997"/>
    <n v="177650.00000000003"/>
    <n v="0"/>
    <n v="0"/>
    <n v="177650.00000000003"/>
    <n v="0"/>
    <n v="0"/>
    <n v="0"/>
    <n v="0"/>
    <n v="0"/>
    <n v="367400"/>
    <s v="USD"/>
    <n v="193544.99999999997"/>
    <n v="568293"/>
    <s v="1-5 Years"/>
    <n v="189749.99999999997"/>
    <n v="367400"/>
    <n v="193544.99999999997"/>
    <n v="568293"/>
    <n v="2.0000000000000004E-2"/>
    <n v="3795"/>
    <n v="177650.00000000003"/>
    <n v="1"/>
  </r>
  <r>
    <s v="Employee 1427"/>
    <x v="4"/>
    <s v="San Francisco"/>
    <x v="2"/>
    <s v="Americas"/>
    <d v="2020-07-01T00:00:00"/>
    <d v="2022-12-01T00:00:00"/>
    <s v="Operating Platform"/>
    <s v="U"/>
    <s v="I"/>
    <s v="USD"/>
    <n v="246840.00000000003"/>
    <n v="387200.00000000006"/>
    <n v="0"/>
    <n v="0"/>
    <n v="387200.00000000006"/>
    <n v="0"/>
    <n v="0"/>
    <n v="0"/>
    <n v="0"/>
    <n v="0"/>
    <n v="634040.00000000012"/>
    <s v="USD"/>
    <n v="278929.2"/>
    <n v="995394.39999999991"/>
    <s v="1-5 Years"/>
    <n v="246840.00000000003"/>
    <n v="634040.00000000012"/>
    <n v="278929.2"/>
    <n v="995394.39999999991"/>
    <n v="0.12999999999999992"/>
    <n v="32089.199999999983"/>
    <n v="387200.00000000012"/>
    <n v="1"/>
  </r>
  <r>
    <s v="Employee 1428"/>
    <x v="3"/>
    <s v="San Francisco"/>
    <x v="2"/>
    <s v="Americas"/>
    <d v="2020-07-01T00:00:00"/>
    <d v="2022-12-01T00:00:00"/>
    <s v="Investments Platform"/>
    <s v="X"/>
    <s v="A"/>
    <s v="USD"/>
    <n v="158730"/>
    <n v="84480"/>
    <n v="0"/>
    <n v="0"/>
    <n v="84480"/>
    <n v="0"/>
    <n v="0"/>
    <n v="0"/>
    <n v="0"/>
    <n v="0"/>
    <n v="243210"/>
    <s v="USD"/>
    <n v="173015.7"/>
    <n v="438114.60000000003"/>
    <s v="1-5 Years"/>
    <n v="158730"/>
    <n v="243210"/>
    <n v="173015.7"/>
    <n v="438114.60000000003"/>
    <n v="9.000000000000008E-2"/>
    <n v="14285.700000000012"/>
    <n v="84480"/>
    <n v="1"/>
  </r>
  <r>
    <s v="Employee 1429"/>
    <x v="3"/>
    <s v="Sydney"/>
    <x v="4"/>
    <s v="Asia-Pacific"/>
    <d v="2020-07-01T00:00:00"/>
    <d v="2022-12-01T00:00:00"/>
    <s v="Operating Platform"/>
    <s v="M"/>
    <s v="S"/>
    <s v="AUD"/>
    <n v="179025"/>
    <n v="54648.000000000007"/>
    <n v="0"/>
    <n v="0"/>
    <n v="54648.000000000007"/>
    <n v="0"/>
    <n v="0"/>
    <n v="0"/>
    <n v="0"/>
    <n v="0"/>
    <n v="233673"/>
    <s v="AUD"/>
    <n v="184395.75"/>
    <n v="425078.94"/>
    <s v="1-5 Years"/>
    <n v="135459.26625477153"/>
    <n v="176808.67545622808"/>
    <n v="139523.0442424147"/>
    <n v="321635.97996232961"/>
    <n v="3.0000000000000207E-2"/>
    <n v="5370.75"/>
    <n v="41349.409201456554"/>
    <n v="0.75665000002665306"/>
  </r>
  <r>
    <s v="Employee 143"/>
    <x v="7"/>
    <s v="New York"/>
    <x v="2"/>
    <s v="Americas"/>
    <d v="2007-12-03T00:00:00"/>
    <d v="2022-12-01T00:00:00"/>
    <s v="Investments Platform"/>
    <s v="M"/>
    <s v="W"/>
    <s v="USD"/>
    <n v="100440.99999999999"/>
    <n v="19940.800000000003"/>
    <n v="0"/>
    <n v="0"/>
    <n v="19940.800000000003"/>
    <n v="0"/>
    <n v="11301"/>
    <n v="0"/>
    <n v="11301"/>
    <n v="0"/>
    <n v="131682.79999999999"/>
    <s v="USD"/>
    <n v="107471.87"/>
    <n v="236280.39600000001"/>
    <s v="&gt;5 Years"/>
    <n v="100440.99999999999"/>
    <n v="131682.79999999999"/>
    <n v="107471.87"/>
    <n v="236280.39600000001"/>
    <n v="7.0000000000000104E-2"/>
    <n v="7030.8700000000099"/>
    <n v="31241.800000000003"/>
    <n v="1"/>
  </r>
  <r>
    <s v="Employee 1430"/>
    <x v="4"/>
    <s v="New York"/>
    <x v="2"/>
    <s v="Americas"/>
    <d v="2020-07-01T00:00:00"/>
    <d v="2022-12-01T00:00:00"/>
    <s v="Client Businesses Platform"/>
    <s v="N"/>
    <s v="K"/>
    <s v="USD"/>
    <n v="249260.00000000003"/>
    <n v="575575"/>
    <n v="0"/>
    <n v="0"/>
    <n v="575575"/>
    <n v="0"/>
    <n v="0"/>
    <n v="0"/>
    <n v="0"/>
    <n v="0"/>
    <n v="824835"/>
    <s v="USD"/>
    <n v="271693.40000000002"/>
    <n v="1170763.55"/>
    <s v="1-5 Years"/>
    <n v="249260.00000000003"/>
    <n v="824835"/>
    <n v="271693.40000000002"/>
    <n v="1170763.55"/>
    <n v="8.9999999999999969E-2"/>
    <n v="22433.399999999994"/>
    <n v="575575"/>
    <n v="1"/>
  </r>
  <r>
    <s v="Employee 1431"/>
    <x v="7"/>
    <s v="San Francisco"/>
    <x v="2"/>
    <s v="Americas"/>
    <d v="2020-07-01T00:00:00"/>
    <d v="2022-12-01T00:00:00"/>
    <s v="Investments Platform"/>
    <s v="W"/>
    <s v="U"/>
    <s v="USD"/>
    <n v="83512"/>
    <n v="33165"/>
    <n v="0"/>
    <n v="0"/>
    <n v="33165"/>
    <n v="0"/>
    <n v="0"/>
    <n v="0"/>
    <n v="0"/>
    <n v="0"/>
    <n v="116677"/>
    <s v="USD"/>
    <n v="85182.24"/>
    <n v="204192.78000000003"/>
    <s v="1-5 Years"/>
    <n v="83512"/>
    <n v="116677"/>
    <n v="85182.24"/>
    <n v="204192.78000000003"/>
    <n v="2.0000000000000063E-2"/>
    <n v="1670.2400000000052"/>
    <n v="33165"/>
    <n v="1"/>
  </r>
  <r>
    <s v="Employee 1432"/>
    <x v="0"/>
    <s v="London"/>
    <x v="0"/>
    <s v="EMEA"/>
    <d v="2020-07-01T00:00:00"/>
    <d v="2022-12-01T00:00:00"/>
    <s v="Operating Platform"/>
    <s v="E"/>
    <s v="K"/>
    <s v="GBP"/>
    <n v="141680.00000000003"/>
    <n v="30976"/>
    <n v="0"/>
    <n v="0"/>
    <n v="30976"/>
    <n v="0"/>
    <n v="0"/>
    <n v="0"/>
    <n v="0"/>
    <n v="0"/>
    <n v="172656.00000000003"/>
    <s v="GBP"/>
    <n v="144513.60000000003"/>
    <n v="320622.72000000009"/>
    <s v="1-5 Years"/>
    <n v="188526.49201071684"/>
    <n v="229744.7064130599"/>
    <n v="192297.0218509312"/>
    <n v="426636.62239225232"/>
    <n v="2.0000000000000084E-2"/>
    <n v="2833.6000000000058"/>
    <n v="41218.214402343059"/>
    <n v="1.3306500000756409"/>
  </r>
  <r>
    <s v="Employee 1433"/>
    <x v="3"/>
    <s v="Tokyo"/>
    <x v="1"/>
    <s v="Asia-Pacific"/>
    <d v="2020-07-01T00:00:00"/>
    <d v="2022-12-01T00:00:00"/>
    <s v="Investments Platform"/>
    <s v="Q"/>
    <s v="A"/>
    <s v="JPY"/>
    <n v="18480000.000000004"/>
    <n v="9526220"/>
    <n v="0"/>
    <n v="0"/>
    <n v="9526220"/>
    <n v="0"/>
    <n v="0"/>
    <n v="0"/>
    <n v="0"/>
    <n v="0"/>
    <n v="28006220.000000004"/>
    <s v="JPY"/>
    <n v="18664800.000000004"/>
    <n v="46951082.200000003"/>
    <s v="1-5 Years"/>
    <n v="170095.26439320727"/>
    <n v="257777.34824428189"/>
    <n v="171796.21703713934"/>
    <n v="432151.33876386401"/>
    <n v="1.0000000000000021E-2"/>
    <n v="184800"/>
    <n v="87682.083851074625"/>
    <n v="9.2042891987666256E-3"/>
  </r>
  <r>
    <s v="Employee 1434"/>
    <x v="4"/>
    <s v="San Francisco"/>
    <x v="2"/>
    <s v="Americas"/>
    <d v="2020-07-01T00:00:00"/>
    <d v="2022-12-01T00:00:00"/>
    <s v="Corporate and Risk Platform"/>
    <s v="E"/>
    <s v="C"/>
    <s v="USD"/>
    <n v="239030.00000000003"/>
    <n v="436590.00000000006"/>
    <n v="0"/>
    <n v="0"/>
    <n v="436590.00000000006"/>
    <n v="0"/>
    <n v="0"/>
    <n v="0"/>
    <n v="0"/>
    <n v="0"/>
    <n v="675620.00000000012"/>
    <s v="USD"/>
    <n v="262933.00000000006"/>
    <n v="1006115.0000000002"/>
    <s v="1-5 Years"/>
    <n v="239030.00000000003"/>
    <n v="675620.00000000012"/>
    <n v="262933.00000000006"/>
    <n v="1006115.0000000002"/>
    <n v="0.1000000000000001"/>
    <n v="23903.000000000029"/>
    <n v="436590.00000000012"/>
    <n v="1"/>
  </r>
  <r>
    <s v="Employee 1435"/>
    <x v="1"/>
    <s v="London"/>
    <x v="0"/>
    <s v="EMEA"/>
    <d v="2020-07-06T00:00:00"/>
    <d v="2022-12-01T00:00:00"/>
    <s v="Operating Platform"/>
    <s v="N"/>
    <s v="S"/>
    <s v="GBP"/>
    <n v="54866.240000000013"/>
    <n v="9460"/>
    <n v="0"/>
    <n v="0"/>
    <n v="9460"/>
    <n v="0"/>
    <n v="0"/>
    <n v="0"/>
    <n v="0"/>
    <n v="0"/>
    <n v="64326.240000000013"/>
    <s v="GBP"/>
    <n v="57609.552000000018"/>
    <n v="125152.10400000005"/>
    <s v="1-5 Years"/>
    <n v="73007.76226015015"/>
    <n v="85595.711260865719"/>
    <n v="76658.150373157667"/>
    <n v="166533.64719706669"/>
    <n v="5.0000000000000128E-2"/>
    <n v="2743.3120000000054"/>
    <n v="12587.949000715569"/>
    <n v="1.3306500000756409"/>
  </r>
  <r>
    <s v="Employee 1436"/>
    <x v="0"/>
    <s v="London"/>
    <x v="0"/>
    <s v="EMEA"/>
    <d v="2020-08-10T00:00:00"/>
    <d v="2022-12-01T00:00:00"/>
    <s v="ETF and Index Investments Platform"/>
    <s v="H"/>
    <s v="M"/>
    <s v="GBP"/>
    <n v="134640"/>
    <n v="229900.00000000003"/>
    <n v="0"/>
    <n v="0"/>
    <n v="229900.00000000003"/>
    <n v="0"/>
    <n v="0"/>
    <n v="0"/>
    <n v="0"/>
    <n v="0"/>
    <n v="364540"/>
    <s v="GBP"/>
    <n v="145411.20000000001"/>
    <n v="539114.40000000014"/>
    <s v="1-5 Years"/>
    <n v="179158.71601018429"/>
    <n v="485075.15102757415"/>
    <n v="193491.41329099904"/>
    <n v="717372.5764007793"/>
    <n v="8.0000000000000071E-2"/>
    <n v="10771.200000000012"/>
    <n v="305916.43501738983"/>
    <n v="1.3306500000756409"/>
  </r>
  <r>
    <s v="Employee 1437"/>
    <x v="0"/>
    <s v="London"/>
    <x v="0"/>
    <s v="EMEA"/>
    <d v="2020-08-03T00:00:00"/>
    <d v="2022-12-01T00:00:00"/>
    <s v="Investments Platform"/>
    <s v="Q"/>
    <s v="E"/>
    <s v="GBP"/>
    <n v="134310.00000000003"/>
    <n v="25025.000000000004"/>
    <n v="0"/>
    <n v="0"/>
    <n v="25025.000000000004"/>
    <n v="0"/>
    <n v="0"/>
    <n v="0"/>
    <n v="0"/>
    <n v="0"/>
    <n v="159335.00000000003"/>
    <s v="GBP"/>
    <n v="142368.60000000003"/>
    <n v="311263.70000000007"/>
    <s v="1-5 Years"/>
    <n v="178719.60151015938"/>
    <n v="212019.11776205228"/>
    <n v="189442.77760076895"/>
    <n v="414183.04242854437"/>
    <n v="6.000000000000006E-2"/>
    <n v="8058.6000000000058"/>
    <n v="33299.516251892899"/>
    <n v="1.3306500000756409"/>
  </r>
  <r>
    <s v="Employee 1438"/>
    <x v="0"/>
    <s v="Boston"/>
    <x v="2"/>
    <s v="Americas"/>
    <d v="2020-08-03T00:00:00"/>
    <d v="2022-12-01T00:00:00"/>
    <s v="Operating Platform"/>
    <s v="E"/>
    <s v="Q"/>
    <s v="USD"/>
    <n v="184453.5"/>
    <n v="39160"/>
    <n v="0"/>
    <n v="0"/>
    <n v="39160"/>
    <n v="0"/>
    <n v="0"/>
    <n v="0"/>
    <n v="0"/>
    <n v="0"/>
    <n v="223613.5"/>
    <s v="USD"/>
    <n v="186298.035"/>
    <n v="412147.67000000004"/>
    <s v="1-5 Years"/>
    <n v="184453.5"/>
    <n v="223613.5"/>
    <n v="186298.035"/>
    <n v="412147.67000000004"/>
    <n v="1.0000000000000019E-2"/>
    <n v="1844.5350000000035"/>
    <n v="39160"/>
    <n v="1"/>
  </r>
  <r>
    <s v="Employee 1439"/>
    <x v="3"/>
    <s v="Hong Kong"/>
    <x v="3"/>
    <s v="Asia-Pacific"/>
    <d v="2020-08-03T00:00:00"/>
    <d v="2022-12-01T00:00:00"/>
    <s v="Corporate and Risk Platform"/>
    <s v="Z"/>
    <s v="N"/>
    <s v="HKD"/>
    <n v="1154340"/>
    <n v="144892"/>
    <n v="0"/>
    <n v="0"/>
    <n v="144892"/>
    <n v="0"/>
    <n v="0"/>
    <n v="0"/>
    <n v="0"/>
    <n v="0"/>
    <n v="1299232"/>
    <s v="HKD"/>
    <n v="1292860.8"/>
    <n v="2748000.64"/>
    <s v="1-5 Years"/>
    <n v="147159.34804918317"/>
    <n v="165630.69293677455"/>
    <n v="164818.46981508515"/>
    <n v="350324.84590427269"/>
    <n v="0.11999999999999995"/>
    <n v="138520.80000000005"/>
    <n v="18471.344887591375"/>
    <n v="0.12748353868806692"/>
  </r>
  <r>
    <s v="Employee 144"/>
    <x v="4"/>
    <s v="Hong Kong"/>
    <x v="3"/>
    <s v="Asia-Pacific"/>
    <d v="2007-12-03T00:00:00"/>
    <d v="2022-12-01T00:00:00"/>
    <s v="Corporate and Risk Platform"/>
    <s v="Q"/>
    <s v="X"/>
    <s v="HKD"/>
    <n v="3660800.0000000005"/>
    <n v="2462130"/>
    <n v="0"/>
    <n v="0"/>
    <n v="2462130"/>
    <n v="0"/>
    <n v="0"/>
    <n v="0"/>
    <n v="0"/>
    <n v="2770900"/>
    <n v="8893830"/>
    <s v="HKD"/>
    <n v="4136704"/>
    <n v="11055614.899999999"/>
    <s v="&gt;5 Years"/>
    <n v="466691.7384292754"/>
    <n v="1133816.9208900903"/>
    <n v="527361.66442508111"/>
    <n v="1409408.909824519"/>
    <n v="0.12999999999999981"/>
    <n v="475903.99999999953"/>
    <n v="667125.18246081495"/>
    <n v="0.12748353868806689"/>
  </r>
  <r>
    <s v="Employee 1440"/>
    <x v="4"/>
    <s v="London"/>
    <x v="0"/>
    <s v="EMEA"/>
    <d v="2020-08-03T00:00:00"/>
    <d v="2022-12-01T00:00:00"/>
    <s v="Client Businesses Platform"/>
    <s v="V"/>
    <s v="F"/>
    <s v="GBP"/>
    <n v="162690"/>
    <n v="225225.00000000003"/>
    <n v="0"/>
    <n v="0"/>
    <n v="225225.00000000003"/>
    <n v="0"/>
    <n v="0"/>
    <n v="0"/>
    <n v="0"/>
    <n v="0"/>
    <n v="387915"/>
    <s v="GBP"/>
    <n v="187093.5"/>
    <n v="633195.75"/>
    <s v="1-5 Years"/>
    <n v="216483.44851230603"/>
    <n v="516179.09477934224"/>
    <n v="248955.96578915193"/>
    <n v="842561.9247853955"/>
    <n v="0.15"/>
    <n v="24403.5"/>
    <n v="299695.64626703621"/>
    <n v="1.3306500000756409"/>
  </r>
  <r>
    <s v="Employee 1441"/>
    <x v="3"/>
    <s v="San Francisco"/>
    <x v="2"/>
    <s v="Americas"/>
    <d v="2020-08-03T00:00:00"/>
    <d v="2022-12-01T00:00:00"/>
    <s v="Corporate and Risk Platform"/>
    <s v="O"/>
    <s v="T"/>
    <s v="USD"/>
    <n v="135564.00000000003"/>
    <n v="17858.5"/>
    <n v="0"/>
    <n v="0"/>
    <n v="17858.5"/>
    <n v="0"/>
    <n v="0"/>
    <n v="0"/>
    <n v="0"/>
    <n v="0"/>
    <n v="153422.50000000003"/>
    <s v="USD"/>
    <n v="155898.60000000003"/>
    <n v="332334.47500000009"/>
    <s v="1-5 Years"/>
    <n v="135564.00000000003"/>
    <n v="153422.50000000003"/>
    <n v="155898.60000000003"/>
    <n v="332334.47500000009"/>
    <n v="0.15000000000000002"/>
    <n v="20334.600000000006"/>
    <n v="17858.5"/>
    <n v="1"/>
  </r>
  <r>
    <s v="Employee 1442"/>
    <x v="0"/>
    <s v="London"/>
    <x v="0"/>
    <s v="EMEA"/>
    <d v="2020-08-03T00:00:00"/>
    <d v="2022-12-01T00:00:00"/>
    <s v="Investments Platform"/>
    <s v="Q"/>
    <s v="L"/>
    <s v="GBP"/>
    <n v="125543.00000000001"/>
    <n v="97196.000000000015"/>
    <n v="0"/>
    <n v="0"/>
    <n v="97196.000000000015"/>
    <n v="0"/>
    <n v="0"/>
    <n v="0"/>
    <n v="0"/>
    <n v="0"/>
    <n v="222739.00000000003"/>
    <s v="GBP"/>
    <n v="138097.30000000002"/>
    <n v="383110.20000000007"/>
    <s v="1-5 Years"/>
    <n v="167053.7929594962"/>
    <n v="296387.65036684822"/>
    <n v="183759.17225544582"/>
    <n v="509785.58765897888"/>
    <n v="0.1"/>
    <n v="12554.300000000003"/>
    <n v="129333.85740735201"/>
    <n v="1.3306500000756409"/>
  </r>
  <r>
    <s v="Employee 1443"/>
    <x v="4"/>
    <s v="San Francisco"/>
    <x v="2"/>
    <s v="Americas"/>
    <d v="2020-08-03T00:00:00"/>
    <d v="2022-12-01T00:00:00"/>
    <s v="ETF and Index Investments Platform"/>
    <s v="S"/>
    <s v="U"/>
    <s v="USD"/>
    <n v="236170"/>
    <n v="330770"/>
    <n v="0"/>
    <n v="0"/>
    <n v="330770"/>
    <n v="0"/>
    <n v="0"/>
    <n v="0"/>
    <n v="0"/>
    <n v="0"/>
    <n v="566940"/>
    <s v="USD"/>
    <n v="264510.40000000002"/>
    <n v="899483.20000000007"/>
    <s v="1-5 Years"/>
    <n v="236170"/>
    <n v="566940"/>
    <n v="264510.40000000002"/>
    <n v="899483.20000000007"/>
    <n v="0.12000000000000009"/>
    <n v="28340.400000000023"/>
    <n v="330770"/>
    <n v="1"/>
  </r>
  <r>
    <s v="Employee 1444"/>
    <x v="4"/>
    <s v="New York"/>
    <x v="2"/>
    <s v="Americas"/>
    <d v="2020-08-03T00:00:00"/>
    <d v="2022-12-01T00:00:00"/>
    <s v="Client Businesses Platform"/>
    <s v="L"/>
    <s v="H"/>
    <s v="USD"/>
    <n v="247170.00000000006"/>
    <n v="837045.00000000012"/>
    <n v="0"/>
    <n v="0"/>
    <n v="837045.00000000012"/>
    <n v="0"/>
    <n v="0"/>
    <n v="0"/>
    <n v="0"/>
    <n v="0"/>
    <n v="1084215.0000000002"/>
    <s v="USD"/>
    <n v="252113.40000000005"/>
    <n v="1358012.7000000004"/>
    <s v="1-5 Years"/>
    <n v="247170.00000000006"/>
    <n v="1084215.0000000002"/>
    <n v="252113.40000000005"/>
    <n v="1358012.7000000004"/>
    <n v="1.9999999999999973E-2"/>
    <n v="4943.3999999999942"/>
    <n v="837045.00000000023"/>
    <n v="1"/>
  </r>
  <r>
    <s v="Employee 1445"/>
    <x v="4"/>
    <s v="San Francisco"/>
    <x v="2"/>
    <s v="Americas"/>
    <d v="2020-07-06T00:00:00"/>
    <d v="2022-12-01T00:00:00"/>
    <s v="Investments Platform"/>
    <s v="C"/>
    <s v="R"/>
    <s v="USD"/>
    <n v="251790.00000000006"/>
    <n v="0"/>
    <n v="1495000"/>
    <n v="0"/>
    <n v="1495000"/>
    <n v="0"/>
    <n v="0"/>
    <n v="0"/>
    <n v="0"/>
    <n v="0"/>
    <n v="1746790"/>
    <s v="USD"/>
    <n v="264379.50000000006"/>
    <n v="528759.00000000012"/>
    <s v="1-5 Years"/>
    <n v="251790.00000000006"/>
    <n v="1746790"/>
    <n v="264379.50000000006"/>
    <n v="528759.00000000012"/>
    <n v="4.9999999999999989E-2"/>
    <n v="12589.5"/>
    <n v="1495000"/>
    <n v="1"/>
  </r>
  <r>
    <s v="Employee 1446"/>
    <x v="4"/>
    <s v="London"/>
    <x v="0"/>
    <s v="EMEA"/>
    <d v="2020-08-03T00:00:00"/>
    <d v="2022-12-01T00:00:00"/>
    <s v="Regional Platform"/>
    <s v="B"/>
    <s v="A"/>
    <s v="GBP"/>
    <n v="146432"/>
    <n v="215600.00000000003"/>
    <n v="0"/>
    <n v="0"/>
    <n v="215600.00000000003"/>
    <n v="0"/>
    <n v="0"/>
    <n v="0"/>
    <n v="0"/>
    <n v="0"/>
    <n v="362032"/>
    <s v="GBP"/>
    <n v="152289.28"/>
    <n v="528802.55999999994"/>
    <s v="1-5 Years"/>
    <n v="194849.74081107625"/>
    <n v="481737.88082738442"/>
    <n v="202643.73044351931"/>
    <n v="703651.126503999"/>
    <n v="4.0000000000000049E-2"/>
    <n v="5857.2799999999988"/>
    <n v="286888.14001630817"/>
    <n v="1.3306500000756409"/>
  </r>
  <r>
    <s v="Employee 1447"/>
    <x v="0"/>
    <s v="London"/>
    <x v="0"/>
    <s v="EMEA"/>
    <d v="2020-08-24T00:00:00"/>
    <d v="2022-12-01T00:00:00"/>
    <s v="Operating Platform"/>
    <s v="R"/>
    <s v="F"/>
    <s v="GBP"/>
    <n v="119900.00000000003"/>
    <n v="39270.000000000007"/>
    <n v="0"/>
    <n v="0"/>
    <n v="39270.000000000007"/>
    <n v="0"/>
    <n v="0"/>
    <n v="0"/>
    <n v="0"/>
    <n v="0"/>
    <n v="159170.00000000003"/>
    <s v="GBP"/>
    <n v="134288.00000000006"/>
    <n v="312558.40000000014"/>
    <s v="1-5 Years"/>
    <n v="159544.93500906939"/>
    <n v="211799.56051203981"/>
    <n v="178690.32721015776"/>
    <n v="415905.83498364239"/>
    <n v="0.12000000000000026"/>
    <n v="14388.000000000029"/>
    <n v="52254.625502970419"/>
    <n v="1.3306500000756409"/>
  </r>
  <r>
    <s v="Employee 1448"/>
    <x v="3"/>
    <s v="London"/>
    <x v="0"/>
    <s v="EMEA"/>
    <d v="2020-08-24T00:00:00"/>
    <d v="2022-12-01T00:00:00"/>
    <s v="Investments Platform"/>
    <s v="F"/>
    <s v="E"/>
    <s v="GBP"/>
    <n v="102828.00000000003"/>
    <n v="26488.000000000004"/>
    <n v="0"/>
    <n v="0"/>
    <n v="26488.000000000004"/>
    <n v="0"/>
    <n v="0"/>
    <n v="0"/>
    <n v="0"/>
    <n v="0"/>
    <n v="129316.00000000003"/>
    <s v="GBP"/>
    <n v="111054.24000000003"/>
    <n v="250715.52000000008"/>
    <s v="1-5 Years"/>
    <n v="136828.07820777805"/>
    <n v="172074.33540978163"/>
    <n v="147774.3244644003"/>
    <n v="333614.60670696443"/>
    <n v="8.0000000000000071E-2"/>
    <n v="8226.2400000000052"/>
    <n v="35246.257202003588"/>
    <n v="1.3306500000756409"/>
  </r>
  <r>
    <s v="Employee 1449"/>
    <x v="3"/>
    <s v="Edinburgh"/>
    <x v="0"/>
    <s v="EMEA"/>
    <d v="2020-08-31T00:00:00"/>
    <d v="2022-12-01T00:00:00"/>
    <s v="Operating Platform"/>
    <s v="H"/>
    <s v="M"/>
    <s v="GBP"/>
    <n v="71039.100000000006"/>
    <n v="20592"/>
    <n v="0"/>
    <n v="0"/>
    <n v="20592"/>
    <n v="0"/>
    <n v="0"/>
    <n v="0"/>
    <n v="0"/>
    <n v="0"/>
    <n v="91631.1"/>
    <s v="GBP"/>
    <n v="81694.964999999997"/>
    <n v="187070.72999999998"/>
    <s v="1-5 Years"/>
    <n v="94528.178420373471"/>
    <n v="121928.92322193107"/>
    <n v="108707.40518342948"/>
    <n v="248925.66688865019"/>
    <n v="0.14999999999999988"/>
    <n v="10655.864999999991"/>
    <n v="27400.744801557594"/>
    <n v="1.3306500000756409"/>
  </r>
  <r>
    <s v="Employee 145"/>
    <x v="3"/>
    <s v="California"/>
    <x v="2"/>
    <s v="Americas"/>
    <d v="2007-12-03T00:00:00"/>
    <d v="2022-12-01T00:00:00"/>
    <s v="Regional Platform"/>
    <s v="U"/>
    <s v="C"/>
    <s v="USD"/>
    <n v="151800"/>
    <n v="260774.8"/>
    <n v="0"/>
    <n v="0"/>
    <n v="260774.8"/>
    <n v="198418.5"/>
    <n v="0"/>
    <n v="0"/>
    <n v="198418.5"/>
    <n v="0"/>
    <n v="610993.30000000005"/>
    <s v="USD"/>
    <n v="173052.00000000003"/>
    <n v="643387.27200000011"/>
    <s v="&gt;5 Years"/>
    <n v="151800"/>
    <n v="610993.30000000005"/>
    <n v="173052.00000000003"/>
    <n v="643387.27200000011"/>
    <n v="0.14000000000000018"/>
    <n v="21252.000000000029"/>
    <n v="459193.30000000005"/>
    <n v="1"/>
  </r>
  <r>
    <s v="Employee 1450"/>
    <x v="0"/>
    <s v="London"/>
    <x v="0"/>
    <s v="EMEA"/>
    <d v="2020-09-14T00:00:00"/>
    <d v="2022-12-01T00:00:00"/>
    <s v="Investments Platform"/>
    <s v="G"/>
    <s v="S"/>
    <s v="GBP"/>
    <n v="130295.00000000001"/>
    <n v="117480"/>
    <n v="0"/>
    <n v="0"/>
    <n v="117480"/>
    <n v="0"/>
    <n v="0"/>
    <n v="0"/>
    <n v="0"/>
    <n v="0"/>
    <n v="247775"/>
    <s v="GBP"/>
    <n v="134203.85"/>
    <n v="389412.1"/>
    <s v="1-5 Years"/>
    <n v="173377.04175985567"/>
    <n v="329701.80376874196"/>
    <n v="178578.35301265132"/>
    <n v="518171.21089445549"/>
    <n v="2.9999999999999912E-2"/>
    <n v="3908.8499999999913"/>
    <n v="156324.76200888629"/>
    <n v="1.3306500000756409"/>
  </r>
  <r>
    <s v="Employee 1451"/>
    <x v="0"/>
    <s v="San Francisco"/>
    <x v="2"/>
    <s v="Americas"/>
    <d v="2020-09-14T00:00:00"/>
    <d v="2022-12-01T00:00:00"/>
    <s v="Investments Platform"/>
    <s v="R"/>
    <s v="J"/>
    <s v="USD"/>
    <n v="200090.00000000003"/>
    <n v="121440"/>
    <n v="0"/>
    <n v="0"/>
    <n v="121440"/>
    <n v="0"/>
    <n v="0"/>
    <n v="0"/>
    <n v="0"/>
    <n v="0"/>
    <n v="321530"/>
    <s v="USD"/>
    <n v="210094.50000000003"/>
    <n v="547701"/>
    <s v="1-5 Years"/>
    <n v="200090.00000000003"/>
    <n v="321530"/>
    <n v="210094.50000000003"/>
    <n v="547701"/>
    <n v="4.9999999999999996E-2"/>
    <n v="10004.5"/>
    <n v="121439.99999999997"/>
    <n v="1"/>
  </r>
  <r>
    <s v="Employee 1452"/>
    <x v="1"/>
    <s v="Edinburgh"/>
    <x v="0"/>
    <s v="EMEA"/>
    <d v="2021-10-25T00:00:00"/>
    <d v="2022-12-01T00:00:00"/>
    <s v="Operating Platform"/>
    <s v="J"/>
    <s v="Y"/>
    <s v="GBP"/>
    <n v="54862.500000000007"/>
    <n v="4207.5"/>
    <n v="0"/>
    <n v="0"/>
    <n v="4207.5"/>
    <n v="0"/>
    <n v="0"/>
    <n v="0"/>
    <n v="0"/>
    <n v="0"/>
    <n v="59070.000000000007"/>
    <s v="GBP"/>
    <n v="62543.250000000015"/>
    <n v="129883.05000000003"/>
    <s v="1-5 Years"/>
    <n v="73002.785629149861"/>
    <n v="78601.495504468126"/>
    <n v="83223.175617230852"/>
    <n v="172828.8804923245"/>
    <n v="0.14000000000000015"/>
    <n v="7680.7500000000073"/>
    <n v="5598.7098753182654"/>
    <n v="1.3306500000756409"/>
  </r>
  <r>
    <s v="Employee 1453"/>
    <x v="4"/>
    <s v="Toronto"/>
    <x v="5"/>
    <s v="Americas"/>
    <d v="2021-12-20T00:00:00"/>
    <d v="2022-12-01T00:00:00"/>
    <s v="Corporate and Risk Platform"/>
    <s v="T"/>
    <s v="B"/>
    <s v="CAD"/>
    <n v="277200.00000000006"/>
    <n v="168910.50000000003"/>
    <n v="0"/>
    <n v="0"/>
    <n v="168910.50000000003"/>
    <n v="0"/>
    <n v="0"/>
    <n v="0"/>
    <n v="0"/>
    <n v="0"/>
    <n v="446110.50000000012"/>
    <s v="CAD"/>
    <n v="279972.00000000006"/>
    <n v="730543.6050000001"/>
    <s v="&lt;1 Year"/>
    <n v="213691.02682701207"/>
    <n v="343902.63644773368"/>
    <n v="215827.93709528219"/>
    <n v="563169.5999074931"/>
    <n v="9.999999999999995E-3"/>
    <n v="2772"/>
    <n v="130211.6096207216"/>
    <n v="0.77089115016959608"/>
  </r>
  <r>
    <s v="Employee 1454"/>
    <x v="0"/>
    <s v="San Francisco"/>
    <x v="2"/>
    <s v="Americas"/>
    <d v="2020-10-05T00:00:00"/>
    <d v="2022-12-01T00:00:00"/>
    <s v="ETF and Index Investments Platform"/>
    <s v="X"/>
    <s v="K"/>
    <s v="USD"/>
    <n v="259325"/>
    <n v="41360"/>
    <n v="0"/>
    <n v="0"/>
    <n v="41360"/>
    <n v="0"/>
    <n v="0"/>
    <n v="0"/>
    <n v="0"/>
    <n v="0"/>
    <n v="300685"/>
    <s v="USD"/>
    <n v="295630.50000000006"/>
    <n v="638411.40000000014"/>
    <s v="1-5 Years"/>
    <n v="259325"/>
    <n v="300685"/>
    <n v="295630.50000000006"/>
    <n v="638411.40000000014"/>
    <n v="0.14000000000000024"/>
    <n v="36305.500000000058"/>
    <n v="41360"/>
    <n v="1"/>
  </r>
  <r>
    <s v="Employee 1455"/>
    <x v="4"/>
    <s v="San Francisco"/>
    <x v="2"/>
    <s v="Americas"/>
    <d v="2020-10-12T00:00:00"/>
    <d v="2022-12-01T00:00:00"/>
    <s v="ETF and Index Investments Platform"/>
    <s v="C"/>
    <s v="G"/>
    <s v="USD"/>
    <n v="253000"/>
    <n v="533500"/>
    <n v="0"/>
    <n v="0"/>
    <n v="533500"/>
    <n v="0"/>
    <n v="0"/>
    <n v="0"/>
    <n v="0"/>
    <n v="102000"/>
    <n v="888500"/>
    <s v="USD"/>
    <n v="290950"/>
    <n v="1195425"/>
    <s v="1-5 Years"/>
    <n v="253000"/>
    <n v="888500"/>
    <n v="290950"/>
    <n v="1195425"/>
    <n v="0.15"/>
    <n v="37950"/>
    <n v="635500"/>
    <n v="1"/>
  </r>
  <r>
    <s v="Employee 1456"/>
    <x v="3"/>
    <s v="Wilmington"/>
    <x v="2"/>
    <s v="Americas"/>
    <d v="2020-10-19T00:00:00"/>
    <d v="2022-12-01T00:00:00"/>
    <s v="Operating Platform"/>
    <s v="V"/>
    <s v="H"/>
    <s v="USD"/>
    <n v="181280"/>
    <n v="52503.000000000007"/>
    <n v="0"/>
    <n v="0"/>
    <n v="52503.000000000007"/>
    <n v="0"/>
    <n v="0"/>
    <n v="0"/>
    <n v="0"/>
    <n v="0"/>
    <n v="233783"/>
    <s v="USD"/>
    <n v="192156.80000000002"/>
    <n v="439966.78"/>
    <s v="1-5 Years"/>
    <n v="181280"/>
    <n v="233783"/>
    <n v="192156.80000000002"/>
    <n v="439966.78"/>
    <n v="6.0000000000000095E-2"/>
    <n v="10876.800000000017"/>
    <n v="52503"/>
    <n v="1"/>
  </r>
  <r>
    <s v="Employee 1457"/>
    <x v="3"/>
    <s v="San Francisco"/>
    <x v="2"/>
    <s v="Americas"/>
    <d v="2020-10-26T00:00:00"/>
    <d v="2022-12-01T00:00:00"/>
    <s v="Operating Platform"/>
    <s v="O"/>
    <s v="O"/>
    <s v="USD"/>
    <n v="157947.51500000001"/>
    <n v="32532.5"/>
    <n v="0"/>
    <n v="0"/>
    <n v="32532.5"/>
    <n v="0"/>
    <n v="0"/>
    <n v="0"/>
    <n v="0"/>
    <n v="0"/>
    <n v="190480.01500000001"/>
    <s v="USD"/>
    <n v="173742.26650000003"/>
    <n v="383270.28300000005"/>
    <s v="1-5 Years"/>
    <n v="157947.51500000001"/>
    <n v="190480.01500000001"/>
    <n v="173742.26650000003"/>
    <n v="383270.28300000005"/>
    <n v="0.10000000000000007"/>
    <n v="15794.751500000013"/>
    <n v="32532.5"/>
    <n v="1"/>
  </r>
  <r>
    <s v="Employee 1458"/>
    <x v="0"/>
    <s v="Singapore"/>
    <x v="9"/>
    <s v="Asia-Pacific"/>
    <d v="2020-11-16T00:00:00"/>
    <d v="2022-12-01T00:00:00"/>
    <s v="Investments Platform"/>
    <s v="L"/>
    <s v="Q"/>
    <s v="SGD"/>
    <n v="320650"/>
    <n v="465148.2"/>
    <n v="0"/>
    <n v="0"/>
    <n v="465148.2"/>
    <n v="0"/>
    <n v="0"/>
    <n v="0"/>
    <n v="0"/>
    <n v="0"/>
    <n v="785798.2"/>
    <s v="SGD"/>
    <n v="336682.5"/>
    <n v="1161770.6099999999"/>
    <s v="1-5 Years"/>
    <n v="239747.2802721597"/>
    <n v="587534.63680885255"/>
    <n v="251734.64428576766"/>
    <n v="868646.01293506287"/>
    <n v="4.9999999999999906E-2"/>
    <n v="16032.5"/>
    <n v="347787.35653669282"/>
    <n v="0.74769150248607419"/>
  </r>
  <r>
    <s v="Employee 1459"/>
    <x v="0"/>
    <s v="Hong Kong"/>
    <x v="3"/>
    <s v="Asia-Pacific"/>
    <d v="2020-11-02T00:00:00"/>
    <d v="2022-12-01T00:00:00"/>
    <s v="Regional Platform"/>
    <s v="U"/>
    <s v="L"/>
    <s v="HKD"/>
    <n v="1663200.0000000005"/>
    <n v="1724800.0000000002"/>
    <n v="0"/>
    <n v="0"/>
    <n v="1724800.0000000002"/>
    <n v="0"/>
    <n v="0"/>
    <n v="0"/>
    <n v="0"/>
    <n v="0"/>
    <n v="3388000.0000000009"/>
    <s v="HKD"/>
    <n v="1862784.0000000007"/>
    <n v="5657344.0000000028"/>
    <s v="1-5 Years"/>
    <n v="212030.62154599297"/>
    <n v="431914.22907517082"/>
    <n v="237474.29613151212"/>
    <n v="721218.23269570363"/>
    <n v="0.12"/>
    <n v="199584.00000000023"/>
    <n v="219883.60752917785"/>
    <n v="0.12748353868806692"/>
  </r>
  <r>
    <s v="Employee 146"/>
    <x v="1"/>
    <s v="Gurgaon"/>
    <x v="12"/>
    <s v="Asia-Pacific"/>
    <d v="2007-12-10T00:00:00"/>
    <d v="2022-12-01T00:00:00"/>
    <s v="Operating Platform"/>
    <s v="W"/>
    <s v="R"/>
    <s v="INR"/>
    <n v="1725460.0000000005"/>
    <n v="283008"/>
    <n v="0"/>
    <n v="0"/>
    <n v="283008"/>
    <n v="0"/>
    <n v="0"/>
    <n v="55839"/>
    <n v="55839"/>
    <n v="0"/>
    <n v="2064307.0000000005"/>
    <s v="INR"/>
    <n v="1846242.2000000007"/>
    <n v="3995302.9600000014"/>
    <s v="&gt;5 Years"/>
    <n v="25568.999370207097"/>
    <n v="30590.256733227139"/>
    <n v="27358.829326121595"/>
    <n v="59205.022931871245"/>
    <n v="7.0000000000000048E-2"/>
    <n v="120782.20000000019"/>
    <n v="5021.2573630200422"/>
    <n v="1.4818656688771161E-2"/>
  </r>
  <r>
    <s v="Employee 1460"/>
    <x v="0"/>
    <s v="San Francisco"/>
    <x v="2"/>
    <s v="Americas"/>
    <d v="2020-11-09T00:00:00"/>
    <d v="2022-12-01T00:00:00"/>
    <s v="Corporate and Risk Platform"/>
    <s v="Y"/>
    <s v="K"/>
    <s v="USD"/>
    <n v="200090.00000000003"/>
    <n v="70752"/>
    <n v="0"/>
    <n v="0"/>
    <n v="70752"/>
    <n v="0"/>
    <n v="0"/>
    <n v="0"/>
    <n v="0"/>
    <n v="0"/>
    <n v="270842"/>
    <s v="USD"/>
    <n v="210094.50000000003"/>
    <n v="494478.60000000009"/>
    <s v="1-5 Years"/>
    <n v="200090.00000000003"/>
    <n v="270842"/>
    <n v="210094.50000000003"/>
    <n v="494478.60000000009"/>
    <n v="4.9999999999999996E-2"/>
    <n v="10004.5"/>
    <n v="70751.999999999971"/>
    <n v="1"/>
  </r>
  <r>
    <s v="Employee 1461"/>
    <x v="3"/>
    <s v="Singapore"/>
    <x v="9"/>
    <s v="Asia-Pacific"/>
    <d v="2020-11-16T00:00:00"/>
    <d v="2022-12-01T00:00:00"/>
    <s v="Operating Platform"/>
    <s v="C"/>
    <s v="H"/>
    <s v="SGD"/>
    <n v="177686.84999999998"/>
    <n v="62812.2"/>
    <n v="0"/>
    <n v="0"/>
    <n v="62812.2"/>
    <n v="0"/>
    <n v="0"/>
    <n v="0"/>
    <n v="0"/>
    <n v="0"/>
    <n v="240499.05"/>
    <s v="SGD"/>
    <n v="204339.87749999994"/>
    <n v="480913.78499999986"/>
    <s v="1-5 Years"/>
    <n v="132854.94784851768"/>
    <n v="179819.09604097347"/>
    <n v="152783.19002579531"/>
    <n v="359575.15047291474"/>
    <n v="0.14999999999999983"/>
    <n v="26653.027499999967"/>
    <n v="46964.148192455788"/>
    <n v="0.74769150248607419"/>
  </r>
  <r>
    <s v="Employee 1462"/>
    <x v="0"/>
    <s v="San Francisco"/>
    <x v="2"/>
    <s v="Americas"/>
    <d v="2020-12-07T00:00:00"/>
    <d v="2022-12-01T00:00:00"/>
    <s v="Investments Platform"/>
    <s v="L"/>
    <s v="L"/>
    <s v="USD"/>
    <n v="205700.00000000006"/>
    <n v="161535.00000000003"/>
    <n v="0"/>
    <n v="0"/>
    <n v="161535.00000000003"/>
    <n v="0"/>
    <n v="0"/>
    <n v="0"/>
    <n v="0"/>
    <n v="0"/>
    <n v="367235.00000000012"/>
    <s v="USD"/>
    <n v="236555.00000000006"/>
    <n v="658875.25000000012"/>
    <s v="1-5 Years"/>
    <n v="205700.00000000006"/>
    <n v="367235.00000000012"/>
    <n v="236555.00000000006"/>
    <n v="658875.25000000012"/>
    <n v="0.14999999999999997"/>
    <n v="30855"/>
    <n v="161535.00000000006"/>
    <n v="1"/>
  </r>
  <r>
    <s v="Employee 1463"/>
    <x v="9"/>
    <s v="Hong Kong"/>
    <x v="3"/>
    <s v="Asia-Pacific"/>
    <d v="2020-12-07T00:00:00"/>
    <d v="2022-12-01T00:00:00"/>
    <s v="Corporate and Risk Platform"/>
    <s v="Q"/>
    <s v="T"/>
    <s v="HKD"/>
    <n v="1817640.0000000002"/>
    <n v="695871.00000000012"/>
    <n v="0"/>
    <n v="0"/>
    <n v="695871.00000000012"/>
    <n v="0"/>
    <n v="0"/>
    <n v="0"/>
    <n v="0"/>
    <n v="0"/>
    <n v="2513511.0000000005"/>
    <s v="HKD"/>
    <n v="2017580.4000000004"/>
    <n v="4807577.6100000013"/>
    <s v="1-5 Years"/>
    <n v="231719.17926097798"/>
    <n v="320431.2768113818"/>
    <n v="257208.28897968557"/>
    <n v="612887.00624031946"/>
    <n v="0.11000000000000007"/>
    <n v="199940.40000000014"/>
    <n v="88712.097550403822"/>
    <n v="0.12748353868806692"/>
  </r>
  <r>
    <s v="Employee 1464"/>
    <x v="0"/>
    <s v="Singapore"/>
    <x v="9"/>
    <s v="Asia-Pacific"/>
    <d v="2021-06-14T00:00:00"/>
    <d v="2022-12-01T00:00:00"/>
    <s v="Regional Platform"/>
    <s v="T"/>
    <s v="N"/>
    <s v="SGD"/>
    <n v="308880"/>
    <n v="300828"/>
    <n v="0"/>
    <n v="0"/>
    <n v="300828"/>
    <n v="0"/>
    <n v="0"/>
    <n v="0"/>
    <n v="0"/>
    <n v="0"/>
    <n v="609708"/>
    <s v="SGD"/>
    <n v="352123.2"/>
    <n v="1047190.3200000001"/>
    <s v="1-5 Years"/>
    <n v="230946.95128789858"/>
    <n v="455873.49059777934"/>
    <n v="263279.52446820441"/>
    <n v="782975.30374967284"/>
    <n v="0.14000000000000012"/>
    <n v="43243.200000000012"/>
    <n v="224926.53930988075"/>
    <n v="0.74769150248607419"/>
  </r>
  <r>
    <s v="Employee 1465"/>
    <x v="3"/>
    <s v="San Francisco"/>
    <x v="2"/>
    <s v="Americas"/>
    <d v="2020-11-30T00:00:00"/>
    <d v="2022-12-01T00:00:00"/>
    <s v="Operating Platform"/>
    <s v="U"/>
    <s v="K"/>
    <s v="USD"/>
    <n v="158065.60000000001"/>
    <n v="23958.000000000004"/>
    <n v="0"/>
    <n v="0"/>
    <n v="23958.000000000004"/>
    <n v="0"/>
    <n v="0"/>
    <n v="0"/>
    <n v="0"/>
    <n v="0"/>
    <n v="182023.6"/>
    <s v="USD"/>
    <n v="180194.78400000001"/>
    <n v="387701.68800000002"/>
    <s v="1-5 Years"/>
    <n v="158065.60000000001"/>
    <n v="182023.6"/>
    <n v="180194.78400000001"/>
    <n v="387701.68800000002"/>
    <n v="0.14000000000000004"/>
    <n v="22129.184000000008"/>
    <n v="23958"/>
    <n v="1"/>
  </r>
  <r>
    <s v="Employee 1466"/>
    <x v="3"/>
    <s v="London"/>
    <x v="0"/>
    <s v="EMEA"/>
    <d v="2020-11-30T00:00:00"/>
    <d v="2022-12-01T00:00:00"/>
    <s v="Corporate and Risk Platform"/>
    <s v="H"/>
    <s v="G"/>
    <s v="GBP"/>
    <n v="68640"/>
    <n v="11737.000000000002"/>
    <n v="0"/>
    <n v="0"/>
    <n v="11737.000000000002"/>
    <n v="0"/>
    <n v="0"/>
    <n v="0"/>
    <n v="0"/>
    <n v="0"/>
    <n v="80377"/>
    <s v="GBP"/>
    <n v="71385.600000000006"/>
    <n v="154977.68"/>
    <s v="1-5 Years"/>
    <n v="91335.816005191999"/>
    <n v="106953.65505607979"/>
    <n v="94989.248645399683"/>
    <n v="206221.04990372265"/>
    <n v="4.0000000000000042E-2"/>
    <n v="2745.6000000000058"/>
    <n v="15617.839050887793"/>
    <n v="1.3306500000756409"/>
  </r>
  <r>
    <s v="Employee 1467"/>
    <x v="4"/>
    <s v="San Francisco"/>
    <x v="2"/>
    <s v="Americas"/>
    <d v="2020-12-07T00:00:00"/>
    <d v="2022-12-01T00:00:00"/>
    <s v="ETF and Index Investments Platform"/>
    <s v="R"/>
    <s v="O"/>
    <s v="USD"/>
    <n v="339900"/>
    <n v="2349600"/>
    <n v="0"/>
    <n v="0"/>
    <n v="2349600"/>
    <n v="0"/>
    <n v="0"/>
    <n v="0"/>
    <n v="0"/>
    <n v="1479000"/>
    <n v="4168500"/>
    <s v="USD"/>
    <n v="367092"/>
    <n v="3271752"/>
    <s v="1-5 Years"/>
    <n v="339900"/>
    <n v="4168500"/>
    <n v="367092"/>
    <n v="3271752"/>
    <n v="0.08"/>
    <n v="27192"/>
    <n v="3828600"/>
    <n v="1"/>
  </r>
  <r>
    <s v="Employee 1468"/>
    <x v="3"/>
    <s v="London"/>
    <x v="0"/>
    <s v="EMEA"/>
    <d v="2020-12-14T00:00:00"/>
    <d v="2022-12-01T00:00:00"/>
    <s v="Investments Platform"/>
    <s v="B"/>
    <s v="G"/>
    <s v="GBP"/>
    <n v="89782"/>
    <n v="59400"/>
    <n v="0"/>
    <n v="0"/>
    <n v="59400"/>
    <n v="0"/>
    <n v="0"/>
    <n v="0"/>
    <n v="0"/>
    <n v="0"/>
    <n v="149182"/>
    <s v="GBP"/>
    <n v="98760.200000000012"/>
    <n v="262860.40000000002"/>
    <s v="1-5 Years"/>
    <n v="119468.41830679119"/>
    <n v="198509.02831128426"/>
    <n v="131415.26013747032"/>
    <n v="349775.19127988303"/>
    <n v="0.10000000000000007"/>
    <n v="8978.2000000000116"/>
    <n v="79040.610004493064"/>
    <n v="1.3306500000756409"/>
  </r>
  <r>
    <s v="Employee 1469"/>
    <x v="4"/>
    <s v="Princeton"/>
    <x v="2"/>
    <s v="Americas"/>
    <d v="2021-01-11T00:00:00"/>
    <d v="2022-12-01T00:00:00"/>
    <s v="Investments Platform"/>
    <s v="W"/>
    <s v="S"/>
    <s v="USD"/>
    <n v="349800"/>
    <n v="0"/>
    <n v="6431253.0000000009"/>
    <n v="0"/>
    <n v="6431253.0000000009"/>
    <n v="0"/>
    <n v="0"/>
    <n v="0"/>
    <n v="0"/>
    <n v="0"/>
    <n v="6781053.0000000009"/>
    <s v="USD"/>
    <n v="370788"/>
    <n v="741576"/>
    <s v="1-5 Years"/>
    <n v="349800"/>
    <n v="6781053.0000000009"/>
    <n v="370788"/>
    <n v="741576"/>
    <n v="0.06"/>
    <n v="20988"/>
    <n v="6431253.0000000009"/>
    <n v="1"/>
  </r>
  <r>
    <s v="Employee 147"/>
    <x v="0"/>
    <s v="Boston"/>
    <x v="2"/>
    <s v="Americas"/>
    <d v="2004-08-02T00:00:00"/>
    <d v="2022-12-01T00:00:00"/>
    <s v="Investments Platform"/>
    <s v="E"/>
    <s v="U"/>
    <s v="USD"/>
    <n v="164780"/>
    <n v="88825.000000000015"/>
    <n v="0"/>
    <n v="0"/>
    <n v="88825.000000000015"/>
    <n v="0"/>
    <n v="0"/>
    <n v="0"/>
    <n v="0"/>
    <n v="0"/>
    <n v="253605"/>
    <s v="USD"/>
    <n v="189496.99999999997"/>
    <n v="481142.75"/>
    <s v="&gt;5 Years"/>
    <n v="164780"/>
    <n v="253605"/>
    <n v="189496.99999999997"/>
    <n v="481142.75"/>
    <n v="0.14999999999999983"/>
    <n v="24716.999999999971"/>
    <n v="88825"/>
    <n v="1"/>
  </r>
  <r>
    <s v="Employee 1470"/>
    <x v="3"/>
    <s v="London"/>
    <x v="0"/>
    <s v="EMEA"/>
    <d v="2021-01-04T00:00:00"/>
    <d v="2022-12-01T00:00:00"/>
    <s v="Investments Platform"/>
    <s v="G"/>
    <s v="O"/>
    <s v="GBP"/>
    <n v="114950.00000000003"/>
    <n v="102801.60000000002"/>
    <n v="357663"/>
    <n v="0"/>
    <n v="460464.60000000003"/>
    <n v="0"/>
    <n v="0"/>
    <n v="0"/>
    <n v="0"/>
    <n v="0"/>
    <n v="575414.60000000009"/>
    <s v="GBP"/>
    <n v="121847.00000000004"/>
    <n v="352663.69600000011"/>
    <s v="1-5 Years"/>
    <n v="152958.21750869497"/>
    <n v="765675.43753352505"/>
    <n v="162135.71055921668"/>
    <n v="469271.94710907596"/>
    <n v="6.0000000000000046E-2"/>
    <n v="6897.0000000000146"/>
    <n v="612717.22002483008"/>
    <n v="1.3306500000756409"/>
  </r>
  <r>
    <s v="Employee 1471"/>
    <x v="0"/>
    <s v="San Francisco"/>
    <x v="2"/>
    <s v="Americas"/>
    <d v="2021-01-11T00:00:00"/>
    <d v="2022-12-01T00:00:00"/>
    <s v="Corporate and Risk Platform"/>
    <s v="Z"/>
    <s v="M"/>
    <s v="USD"/>
    <n v="242000.00000000006"/>
    <n v="136488"/>
    <n v="0"/>
    <n v="0"/>
    <n v="136488"/>
    <n v="0"/>
    <n v="0"/>
    <n v="0"/>
    <n v="0"/>
    <n v="0"/>
    <n v="378488.00000000006"/>
    <s v="USD"/>
    <n v="268620.00000000012"/>
    <n v="688741.68000000017"/>
    <s v="1-5 Years"/>
    <n v="242000.00000000006"/>
    <n v="378488.00000000006"/>
    <n v="268620.00000000012"/>
    <n v="688741.68000000017"/>
    <n v="0.11000000000000021"/>
    <n v="26620.000000000058"/>
    <n v="136488"/>
    <n v="1"/>
  </r>
  <r>
    <s v="Employee 1472"/>
    <x v="3"/>
    <s v="London"/>
    <x v="0"/>
    <s v="EMEA"/>
    <d v="2021-01-11T00:00:00"/>
    <d v="2022-12-01T00:00:00"/>
    <s v="Operating Platform"/>
    <s v="B"/>
    <s v="R"/>
    <s v="GBP"/>
    <n v="94242.5"/>
    <n v="15664"/>
    <n v="0"/>
    <n v="0"/>
    <n v="15664"/>
    <n v="0"/>
    <n v="0"/>
    <n v="0"/>
    <n v="0"/>
    <n v="0"/>
    <n v="109906.5"/>
    <s v="GBP"/>
    <n v="107436.45000000001"/>
    <n v="232729.86000000004"/>
    <s v="1-5 Years"/>
    <n v="125403.7826321286"/>
    <n v="146247.08423331342"/>
    <n v="142960.31220062662"/>
    <n v="309681.98822660395"/>
    <n v="0.14000000000000015"/>
    <n v="13193.950000000012"/>
    <n v="20843.301601184823"/>
    <n v="1.3306500000756409"/>
  </r>
  <r>
    <s v="Employee 1473"/>
    <x v="3"/>
    <s v="London"/>
    <x v="0"/>
    <s v="EMEA"/>
    <d v="2021-01-11T00:00:00"/>
    <d v="2022-12-01T00:00:00"/>
    <s v="Operating Platform"/>
    <s v="I"/>
    <s v="Q"/>
    <s v="GBP"/>
    <n v="114766.30000000002"/>
    <n v="21660.1"/>
    <n v="0"/>
    <n v="0"/>
    <n v="21660.1"/>
    <n v="0"/>
    <n v="0"/>
    <n v="0"/>
    <n v="0"/>
    <n v="0"/>
    <n v="136426.40000000002"/>
    <s v="GBP"/>
    <n v="122799.94100000002"/>
    <n v="268776.18900000001"/>
    <s v="1-5 Years"/>
    <n v="152713.77710368106"/>
    <n v="181535.78917031945"/>
    <n v="163403.74150093872"/>
    <n v="357647.0359131805"/>
    <n v="6.999999999999991E-2"/>
    <n v="8033.6410000000033"/>
    <n v="28822.012066638388"/>
    <n v="1.3306500000756409"/>
  </r>
  <r>
    <s v="Employee 1474"/>
    <x v="0"/>
    <s v="New York"/>
    <x v="2"/>
    <s v="Americas"/>
    <d v="2021-01-11T00:00:00"/>
    <d v="2022-12-01T00:00:00"/>
    <s v="Client Businesses Platform"/>
    <s v="P"/>
    <s v="R"/>
    <s v="USD"/>
    <n v="181280"/>
    <n v="85690.000000000015"/>
    <n v="0"/>
    <n v="0"/>
    <n v="85690.000000000015"/>
    <n v="0"/>
    <n v="0"/>
    <n v="0"/>
    <n v="0"/>
    <n v="0"/>
    <n v="266970"/>
    <s v="USD"/>
    <n v="199408.00000000003"/>
    <n v="493075.00000000012"/>
    <s v="1-5 Years"/>
    <n v="181280"/>
    <n v="266970"/>
    <n v="199408.00000000003"/>
    <n v="493075.00000000012"/>
    <n v="0.10000000000000016"/>
    <n v="18128.000000000029"/>
    <n v="85690"/>
    <n v="1"/>
  </r>
  <r>
    <s v="Employee 1475"/>
    <x v="4"/>
    <s v="San Francisco"/>
    <x v="2"/>
    <s v="Americas"/>
    <d v="2021-01-11T00:00:00"/>
    <d v="2022-12-01T00:00:00"/>
    <s v="Investments Platform"/>
    <s v="K"/>
    <s v="V"/>
    <s v="USD"/>
    <n v="205700.00000000006"/>
    <n v="0"/>
    <n v="1032300.0000000001"/>
    <n v="0"/>
    <n v="1032300.0000000001"/>
    <n v="0"/>
    <n v="0"/>
    <n v="0"/>
    <n v="0"/>
    <n v="0"/>
    <n v="1238000.0000000002"/>
    <s v="USD"/>
    <n v="232441.00000000006"/>
    <n v="464882.00000000012"/>
    <s v="1-5 Years"/>
    <n v="205700.00000000006"/>
    <n v="1238000.0000000002"/>
    <n v="232441.00000000006"/>
    <n v="464882.00000000012"/>
    <n v="0.12999999999999998"/>
    <n v="26741"/>
    <n v="1032300.0000000002"/>
    <n v="1"/>
  </r>
  <r>
    <s v="Employee 1476"/>
    <x v="0"/>
    <s v="San Francisco"/>
    <x v="2"/>
    <s v="Americas"/>
    <d v="2021-01-11T00:00:00"/>
    <d v="2022-12-01T00:00:00"/>
    <s v="ETF and Index Investments Platform"/>
    <s v="P"/>
    <s v="S"/>
    <s v="USD"/>
    <n v="215600.00000000006"/>
    <n v="183260.00000000003"/>
    <n v="0"/>
    <n v="0"/>
    <n v="183260.00000000003"/>
    <n v="0"/>
    <n v="0"/>
    <n v="0"/>
    <n v="0"/>
    <n v="0"/>
    <n v="398860.00000000012"/>
    <s v="USD"/>
    <n v="226380.00000000006"/>
    <n v="645183.00000000012"/>
    <s v="1-5 Years"/>
    <n v="215600.00000000006"/>
    <n v="398860.00000000012"/>
    <n v="226380.00000000006"/>
    <n v="645183.00000000012"/>
    <n v="4.9999999999999989E-2"/>
    <n v="10780"/>
    <n v="183260.00000000006"/>
    <n v="1"/>
  </r>
  <r>
    <s v="Employee 1477"/>
    <x v="3"/>
    <s v="New York"/>
    <x v="2"/>
    <s v="Americas"/>
    <d v="2021-01-11T00:00:00"/>
    <d v="2022-12-01T00:00:00"/>
    <s v="Client Businesses Platform"/>
    <s v="R"/>
    <s v="M"/>
    <s v="USD"/>
    <n v="116655.00000000001"/>
    <n v="32164"/>
    <n v="0"/>
    <n v="0"/>
    <n v="32164"/>
    <n v="0"/>
    <n v="0"/>
    <n v="0"/>
    <n v="0"/>
    <n v="0"/>
    <n v="148819"/>
    <s v="USD"/>
    <n v="121321.20000000003"/>
    <n v="276092.96000000008"/>
    <s v="1-5 Years"/>
    <n v="116655.00000000001"/>
    <n v="148819"/>
    <n v="121321.20000000003"/>
    <n v="276092.96000000008"/>
    <n v="4.0000000000000098E-2"/>
    <n v="4666.2000000000116"/>
    <n v="32163.999999999985"/>
    <n v="1"/>
  </r>
  <r>
    <s v="Employee 1478"/>
    <x v="0"/>
    <s v="New York"/>
    <x v="2"/>
    <s v="Americas"/>
    <d v="2021-01-11T00:00:00"/>
    <d v="2022-12-01T00:00:00"/>
    <s v="Operating Platform"/>
    <s v="G"/>
    <s v="Q"/>
    <s v="USD"/>
    <n v="248600"/>
    <n v="180950.00000000003"/>
    <n v="0"/>
    <n v="0"/>
    <n v="180950.00000000003"/>
    <n v="0"/>
    <n v="0"/>
    <n v="0"/>
    <n v="0"/>
    <n v="0"/>
    <n v="429550"/>
    <s v="USD"/>
    <n v="266002"/>
    <n v="725620.5"/>
    <s v="1-5 Years"/>
    <n v="248600"/>
    <n v="429550"/>
    <n v="266002"/>
    <n v="725620.5"/>
    <n v="7.0000000000000007E-2"/>
    <n v="17402"/>
    <n v="180950"/>
    <n v="1"/>
  </r>
  <r>
    <s v="Employee 1479"/>
    <x v="4"/>
    <s v="Singapore"/>
    <x v="9"/>
    <s v="Asia-Pacific"/>
    <d v="2021-01-11T00:00:00"/>
    <d v="2022-12-01T00:00:00"/>
    <s v="Operating Platform"/>
    <s v="V"/>
    <s v="B"/>
    <s v="SGD"/>
    <n v="360294"/>
    <n v="339625"/>
    <n v="0"/>
    <n v="0"/>
    <n v="339625"/>
    <n v="0"/>
    <n v="0"/>
    <n v="0"/>
    <n v="0"/>
    <n v="159000"/>
    <n v="858919"/>
    <s v="SGD"/>
    <n v="367499.88"/>
    <n v="1081417.26"/>
    <s v="1-5 Years"/>
    <n v="269388.76219671761"/>
    <n v="642206.43762383633"/>
    <n v="274776.53744065197"/>
    <n v="808566.49594377354"/>
    <n v="2.0000000000000032E-2"/>
    <n v="7205.8800000000047"/>
    <n v="372817.67542711872"/>
    <n v="0.74769150248607419"/>
  </r>
  <r>
    <s v="Employee 148"/>
    <x v="3"/>
    <s v="New Jersey"/>
    <x v="2"/>
    <s v="Americas"/>
    <d v="2008-01-21T00:00:00"/>
    <d v="2022-12-01T00:00:00"/>
    <s v="Regional Platform"/>
    <s v="P"/>
    <s v="P"/>
    <s v="USD"/>
    <n v="150480.00000000003"/>
    <n v="295416"/>
    <n v="0"/>
    <n v="0"/>
    <n v="295416"/>
    <n v="325994.90000000002"/>
    <n v="0"/>
    <n v="0"/>
    <n v="325994.90000000002"/>
    <n v="0"/>
    <n v="771890.9"/>
    <s v="USD"/>
    <n v="170042.40000000002"/>
    <n v="673904.88000000012"/>
    <s v="&gt;5 Years"/>
    <n v="150480.00000000003"/>
    <n v="771890.9"/>
    <n v="170042.40000000002"/>
    <n v="673904.88000000012"/>
    <n v="0.12999999999999995"/>
    <n v="19562.399999999994"/>
    <n v="621410.9"/>
    <n v="1"/>
  </r>
  <r>
    <s v="Employee 1480"/>
    <x v="0"/>
    <s v="Tel-Aviv"/>
    <x v="13"/>
    <s v="EMEA"/>
    <d v="2021-01-11T00:00:00"/>
    <d v="2022-12-01T00:00:00"/>
    <s v="Client Businesses Platform"/>
    <s v="B"/>
    <s v="V"/>
    <s v="ILS"/>
    <n v="726000.00000000012"/>
    <n v="311850"/>
    <n v="0"/>
    <n v="0"/>
    <n v="311850"/>
    <n v="0"/>
    <n v="0"/>
    <n v="0"/>
    <n v="0"/>
    <n v="0"/>
    <n v="1037850.0000000001"/>
    <s v="ILS"/>
    <n v="798600.00000000023"/>
    <n v="1940235.0000000005"/>
    <s v="1-5 Years"/>
    <n v="203538.08629342011"/>
    <n v="290966.9460876392"/>
    <n v="223891.89492276215"/>
    <n v="543955.53561916528"/>
    <n v="0.10000000000000012"/>
    <n v="72600.000000000116"/>
    <n v="87428.859794219083"/>
    <n v="0.28035549076228661"/>
  </r>
  <r>
    <s v="Employee 1481"/>
    <x v="4"/>
    <s v="San Francisco"/>
    <x v="2"/>
    <s v="Americas"/>
    <d v="2021-01-11T00:00:00"/>
    <d v="2022-12-01T00:00:00"/>
    <s v="Investments Platform"/>
    <s v="Y"/>
    <s v="C"/>
    <s v="USD"/>
    <n v="249260.00000000003"/>
    <n v="574750"/>
    <n v="0"/>
    <n v="0"/>
    <n v="574750"/>
    <n v="0"/>
    <n v="0"/>
    <n v="0"/>
    <n v="0"/>
    <n v="225999.99999999997"/>
    <n v="1050010"/>
    <s v="USD"/>
    <n v="266708.20000000007"/>
    <n v="1148398.9000000004"/>
    <s v="1-5 Years"/>
    <n v="249260.00000000003"/>
    <n v="1050010"/>
    <n v="266708.20000000007"/>
    <n v="1148398.9000000004"/>
    <n v="7.0000000000000159E-2"/>
    <n v="17448.200000000041"/>
    <n v="800750"/>
    <n v="1"/>
  </r>
  <r>
    <s v="Employee 1482"/>
    <x v="4"/>
    <s v="London"/>
    <x v="0"/>
    <s v="EMEA"/>
    <d v="2021-01-11T00:00:00"/>
    <d v="2022-12-01T00:00:00"/>
    <s v="Client Businesses Platform"/>
    <s v="F"/>
    <s v="O"/>
    <s v="GBP"/>
    <n v="202399.99999999997"/>
    <n v="197340.00000000003"/>
    <n v="0"/>
    <n v="0"/>
    <n v="197340.00000000003"/>
    <n v="0"/>
    <n v="0"/>
    <n v="0"/>
    <n v="0"/>
    <n v="0"/>
    <n v="399740"/>
    <s v="GBP"/>
    <n v="224664"/>
    <n v="668375.40000000014"/>
    <s v="1-5 Years"/>
    <n v="269323.56001530966"/>
    <n v="531914.03103023674"/>
    <n v="298949.15161699377"/>
    <n v="889373.72606055671"/>
    <n v="0.11000000000000017"/>
    <n v="22264.000000000029"/>
    <n v="262590.47101492708"/>
    <n v="1.3306500000756407"/>
  </r>
  <r>
    <s v="Employee 1483"/>
    <x v="3"/>
    <s v="San Francisco"/>
    <x v="2"/>
    <s v="Americas"/>
    <d v="2021-01-11T00:00:00"/>
    <d v="2022-12-01T00:00:00"/>
    <s v="Corporate and Risk Platform"/>
    <s v="O"/>
    <s v="G"/>
    <s v="USD"/>
    <n v="175685.40000000002"/>
    <n v="47665.200000000012"/>
    <n v="0"/>
    <n v="0"/>
    <n v="47665.200000000012"/>
    <n v="0"/>
    <n v="0"/>
    <n v="0"/>
    <n v="0"/>
    <n v="0"/>
    <n v="223350.60000000003"/>
    <s v="USD"/>
    <n v="195010.79400000005"/>
    <n v="442929.96000000014"/>
    <s v="1-5 Years"/>
    <n v="175685.40000000002"/>
    <n v="223350.60000000003"/>
    <n v="195010.79400000005"/>
    <n v="442929.96000000014"/>
    <n v="0.11000000000000015"/>
    <n v="19325.394000000029"/>
    <n v="47665.200000000012"/>
    <n v="1"/>
  </r>
  <r>
    <s v="Employee 1484"/>
    <x v="4"/>
    <s v="London"/>
    <x v="0"/>
    <s v="EMEA"/>
    <d v="2021-01-11T00:00:00"/>
    <d v="2022-12-01T00:00:00"/>
    <s v="Corporate and Risk Platform"/>
    <s v="P"/>
    <s v="S"/>
    <s v="GBP"/>
    <n v="149875"/>
    <n v="118800"/>
    <n v="0"/>
    <n v="0"/>
    <n v="118800"/>
    <n v="0"/>
    <n v="0"/>
    <n v="0"/>
    <n v="0"/>
    <n v="0"/>
    <n v="268675"/>
    <s v="GBP"/>
    <n v="169358.74999999997"/>
    <n v="472961.49999999988"/>
    <s v="1-5 Years"/>
    <n v="199431.16876133668"/>
    <n v="357512.38877032284"/>
    <n v="225357.22070031043"/>
    <n v="629346.22001077514"/>
    <n v="0.12999999999999989"/>
    <n v="19483.749999999971"/>
    <n v="158081.22000898616"/>
    <n v="1.3306500000756409"/>
  </r>
  <r>
    <s v="Employee 1485"/>
    <x v="0"/>
    <s v="London"/>
    <x v="0"/>
    <s v="EMEA"/>
    <d v="2021-01-11T00:00:00"/>
    <d v="2022-12-01T00:00:00"/>
    <s v="Investments Platform"/>
    <s v="P"/>
    <s v="Z"/>
    <s v="GBP"/>
    <n v="145475"/>
    <n v="173910.00000000003"/>
    <n v="51859.44"/>
    <n v="0"/>
    <n v="225769.44000000003"/>
    <n v="0"/>
    <n v="0"/>
    <n v="0"/>
    <n v="0"/>
    <n v="0"/>
    <n v="371244.44000000006"/>
    <s v="GBP"/>
    <n v="157113"/>
    <n v="502048.80000000005"/>
    <s v="1-5 Years"/>
    <n v="193576.30876100386"/>
    <n v="493996.41411408136"/>
    <n v="209062.41346188416"/>
    <n v="668051.23575797549"/>
    <n v="7.9999999999999946E-2"/>
    <n v="11638"/>
    <n v="300420.10535307752"/>
    <n v="1.3306500000756409"/>
  </r>
  <r>
    <s v="Employee 1486"/>
    <x v="0"/>
    <s v="London"/>
    <x v="0"/>
    <s v="EMEA"/>
    <d v="2021-01-11T00:00:00"/>
    <d v="2022-12-01T00:00:00"/>
    <s v="Investments Platform"/>
    <s v="M"/>
    <s v="W"/>
    <s v="GBP"/>
    <n v="131560.00000000003"/>
    <n v="173250.00000000003"/>
    <n v="0"/>
    <n v="0"/>
    <n v="173250.00000000003"/>
    <n v="0"/>
    <n v="0"/>
    <n v="0"/>
    <n v="0"/>
    <n v="0"/>
    <n v="304810.00000000006"/>
    <s v="GBP"/>
    <n v="139453.60000000003"/>
    <n v="462552.20000000013"/>
    <s v="1-5 Years"/>
    <n v="175060.31400995137"/>
    <n v="405595.42652305617"/>
    <n v="185563.93285054844"/>
    <n v="615495.08496498805"/>
    <n v="5.9999999999999963E-2"/>
    <n v="7893.6000000000058"/>
    <n v="230535.1125131048"/>
    <n v="1.3306500000756409"/>
  </r>
  <r>
    <s v="Employee 1487"/>
    <x v="3"/>
    <s v="San Francisco"/>
    <x v="2"/>
    <s v="Americas"/>
    <d v="2021-01-11T00:00:00"/>
    <d v="2022-12-01T00:00:00"/>
    <s v="Operating Platform"/>
    <s v="K"/>
    <s v="R"/>
    <s v="USD"/>
    <n v="182038.17500000002"/>
    <n v="40590.000000000007"/>
    <n v="0"/>
    <n v="0"/>
    <n v="40590.000000000007"/>
    <n v="0"/>
    <n v="0"/>
    <n v="0"/>
    <n v="0"/>
    <n v="0"/>
    <n v="222628.17500000002"/>
    <s v="USD"/>
    <n v="209343.90125"/>
    <n v="465366.30249999999"/>
    <s v="1-5 Years"/>
    <n v="182038.17500000002"/>
    <n v="222628.17500000002"/>
    <n v="209343.90125"/>
    <n v="465366.30249999999"/>
    <n v="0.14999999999999986"/>
    <n v="27305.726249999978"/>
    <n v="40590"/>
    <n v="1"/>
  </r>
  <r>
    <s v="Employee 1488"/>
    <x v="3"/>
    <s v="London"/>
    <x v="0"/>
    <s v="EMEA"/>
    <d v="2021-01-11T00:00:00"/>
    <d v="2022-12-01T00:00:00"/>
    <s v="Operating Platform"/>
    <s v="E"/>
    <s v="O"/>
    <s v="GBP"/>
    <n v="117672.50000000003"/>
    <n v="35640"/>
    <n v="0"/>
    <n v="0"/>
    <n v="35640"/>
    <n v="0"/>
    <n v="0"/>
    <n v="0"/>
    <n v="0"/>
    <n v="0"/>
    <n v="153312.50000000003"/>
    <s v="GBP"/>
    <n v="123556.12500000003"/>
    <n v="284534.25000000006"/>
    <s v="1-5 Years"/>
    <n v="156580.91213390089"/>
    <n v="204005.27813659675"/>
    <n v="164409.95774059594"/>
    <n v="378615.49978402251"/>
    <n v="5.0000000000000086E-2"/>
    <n v="5883.625"/>
    <n v="47424.366002695868"/>
    <n v="1.3306500000756409"/>
  </r>
  <r>
    <s v="Employee 1489"/>
    <x v="4"/>
    <s v="San Francisco"/>
    <x v="2"/>
    <s v="Americas"/>
    <d v="2021-01-11T00:00:00"/>
    <d v="2022-12-01T00:00:00"/>
    <s v="ETF and Index Investments Platform"/>
    <s v="O"/>
    <s v="Y"/>
    <s v="USD"/>
    <n v="294580"/>
    <n v="982300"/>
    <n v="0"/>
    <n v="0"/>
    <n v="982300"/>
    <n v="0"/>
    <n v="0"/>
    <n v="0"/>
    <n v="0"/>
    <n v="0"/>
    <n v="1276880"/>
    <s v="USD"/>
    <n v="332875.39999999997"/>
    <n v="1775749.7999999998"/>
    <s v="1-5 Years"/>
    <n v="294580"/>
    <n v="1276880"/>
    <n v="332875.39999999997"/>
    <n v="1775749.7999999998"/>
    <n v="0.12999999999999989"/>
    <n v="38295.399999999965"/>
    <n v="982300"/>
    <n v="1"/>
  </r>
  <r>
    <s v="Employee 149"/>
    <x v="3"/>
    <s v="Princeton"/>
    <x v="2"/>
    <s v="Americas"/>
    <d v="2008-01-22T00:00:00"/>
    <d v="2022-12-01T00:00:00"/>
    <s v="Operating Platform"/>
    <s v="H"/>
    <s v="X"/>
    <s v="USD"/>
    <n v="136098.49000000002"/>
    <n v="17908"/>
    <n v="0"/>
    <n v="0"/>
    <n v="17908"/>
    <n v="0"/>
    <n v="0"/>
    <n v="0"/>
    <n v="0"/>
    <n v="0"/>
    <n v="154006.49000000002"/>
    <s v="USD"/>
    <n v="138820.45980000001"/>
    <n v="295907.07960000006"/>
    <s v="&gt;5 Years"/>
    <n v="136098.49000000002"/>
    <n v="154006.49000000002"/>
    <n v="138820.45980000001"/>
    <n v="295907.07960000006"/>
    <n v="1.9999999999999934E-2"/>
    <n v="2721.9697999999917"/>
    <n v="17908"/>
    <n v="1"/>
  </r>
  <r>
    <s v="Employee 1490"/>
    <x v="0"/>
    <s v="San Francisco"/>
    <x v="2"/>
    <s v="Americas"/>
    <d v="2021-01-11T00:00:00"/>
    <d v="2022-12-01T00:00:00"/>
    <s v="ETF and Index Investments Platform"/>
    <s v="F"/>
    <s v="L"/>
    <s v="USD"/>
    <n v="158576"/>
    <n v="209583.00000000003"/>
    <n v="0"/>
    <n v="0"/>
    <n v="209583.00000000003"/>
    <n v="0"/>
    <n v="0"/>
    <n v="0"/>
    <n v="0"/>
    <n v="0"/>
    <n v="368159"/>
    <s v="USD"/>
    <n v="168090.56"/>
    <n v="558339.1"/>
    <s v="1-5 Years"/>
    <n v="158576"/>
    <n v="368159"/>
    <n v="168090.56"/>
    <n v="558339.1"/>
    <n v="5.9999999999999984E-2"/>
    <n v="9514.5599999999977"/>
    <n v="209583"/>
    <n v="1"/>
  </r>
  <r>
    <s v="Employee 1491"/>
    <x v="0"/>
    <s v="Boston"/>
    <x v="2"/>
    <s v="Americas"/>
    <d v="2021-01-11T00:00:00"/>
    <d v="2022-12-01T00:00:00"/>
    <s v="Regional Platform"/>
    <s v="H"/>
    <s v="V"/>
    <s v="USD"/>
    <n v="166650"/>
    <n v="351771.20000000007"/>
    <n v="0"/>
    <n v="51500"/>
    <n v="403271.20000000007"/>
    <n v="212545.2"/>
    <n v="0"/>
    <n v="0"/>
    <n v="212545.2"/>
    <n v="0"/>
    <n v="782466.40000000014"/>
    <s v="USD"/>
    <n v="189981.00000000003"/>
    <n v="1029672.1680000003"/>
    <s v="1-5 Years"/>
    <n v="166650"/>
    <n v="782466.40000000014"/>
    <n v="189981.00000000003"/>
    <n v="1029672.1680000003"/>
    <n v="0.14000000000000018"/>
    <n v="23331.000000000029"/>
    <n v="615816.40000000014"/>
    <n v="1"/>
  </r>
  <r>
    <s v="Employee 1492"/>
    <x v="4"/>
    <s v="London"/>
    <x v="0"/>
    <s v="EMEA"/>
    <d v="2021-01-11T00:00:00"/>
    <d v="2022-12-01T00:00:00"/>
    <s v="Investments Platform"/>
    <s v="F"/>
    <s v="W"/>
    <s v="GBP"/>
    <n v="179850"/>
    <n v="166474"/>
    <n v="573943.86"/>
    <n v="0"/>
    <n v="740417.86"/>
    <n v="0"/>
    <n v="0"/>
    <n v="0"/>
    <n v="0"/>
    <n v="0"/>
    <n v="920267.86"/>
    <s v="GBP"/>
    <n v="196036.5"/>
    <n v="573529.65999999992"/>
    <s v="1-5 Years"/>
    <n v="239317.40251360403"/>
    <n v="1224554.4279786099"/>
    <n v="260855.96873982839"/>
    <n v="763167.24212238216"/>
    <n v="8.9999999999999969E-2"/>
    <n v="16186.5"/>
    <n v="985237.02546500589"/>
    <n v="1.3306500000756409"/>
  </r>
  <r>
    <s v="Employee 1493"/>
    <x v="4"/>
    <s v="Wilmington"/>
    <x v="2"/>
    <s v="Americas"/>
    <d v="2021-01-11T00:00:00"/>
    <d v="2022-12-01T00:00:00"/>
    <s v="Operating Platform"/>
    <s v="K"/>
    <s v="K"/>
    <s v="USD"/>
    <n v="250800.00000000006"/>
    <n v="144144"/>
    <n v="0"/>
    <n v="0"/>
    <n v="144144"/>
    <n v="0"/>
    <n v="0"/>
    <n v="0"/>
    <n v="0"/>
    <n v="0"/>
    <n v="394944.00000000006"/>
    <s v="USD"/>
    <n v="285912.00000000012"/>
    <n v="736148.16000000027"/>
    <s v="1-5 Years"/>
    <n v="250800.00000000006"/>
    <n v="394944.00000000006"/>
    <n v="285912.00000000012"/>
    <n v="736148.16000000027"/>
    <n v="0.14000000000000021"/>
    <n v="35112.000000000058"/>
    <n v="144144"/>
    <n v="1"/>
  </r>
  <r>
    <s v="Employee 1494"/>
    <x v="0"/>
    <s v="San Francisco"/>
    <x v="2"/>
    <s v="Americas"/>
    <d v="2021-01-11T00:00:00"/>
    <d v="2022-12-01T00:00:00"/>
    <s v="Operating Platform"/>
    <s v="U"/>
    <s v="O"/>
    <s v="USD"/>
    <n v="213378.00000000003"/>
    <n v="142120"/>
    <n v="0"/>
    <n v="0"/>
    <n v="142120"/>
    <n v="0"/>
    <n v="0"/>
    <n v="0"/>
    <n v="0"/>
    <n v="0"/>
    <n v="355498"/>
    <s v="USD"/>
    <n v="224046.90000000005"/>
    <n v="597319.80000000016"/>
    <s v="1-5 Years"/>
    <n v="213378.00000000003"/>
    <n v="355498"/>
    <n v="224046.90000000005"/>
    <n v="597319.80000000016"/>
    <n v="5.00000000000001E-2"/>
    <n v="10668.900000000023"/>
    <n v="142119.99999999997"/>
    <n v="1"/>
  </r>
  <r>
    <s v="Employee 1495"/>
    <x v="0"/>
    <s v="San Francisco"/>
    <x v="2"/>
    <s v="Americas"/>
    <d v="2021-01-11T00:00:00"/>
    <d v="2022-12-01T00:00:00"/>
    <s v="Investments Platform"/>
    <s v="J"/>
    <s v="D"/>
    <s v="USD"/>
    <n v="206448.00000000003"/>
    <n v="195415.00000000003"/>
    <n v="0"/>
    <n v="0"/>
    <n v="195415.00000000003"/>
    <n v="0"/>
    <n v="0"/>
    <n v="0"/>
    <n v="0"/>
    <n v="0"/>
    <n v="401863.00000000006"/>
    <s v="USD"/>
    <n v="208512.48000000004"/>
    <n v="614394.1100000001"/>
    <s v="1-5 Years"/>
    <n v="206448.00000000003"/>
    <n v="401863.00000000006"/>
    <n v="208512.48000000004"/>
    <n v="614394.1100000001"/>
    <n v="1.0000000000000049E-2"/>
    <n v="2064.4800000000105"/>
    <n v="195415.00000000003"/>
    <n v="1"/>
  </r>
  <r>
    <s v="Employee 1496"/>
    <x v="6"/>
    <s v="London"/>
    <x v="0"/>
    <s v="EMEA"/>
    <d v="2021-01-11T00:00:00"/>
    <d v="2022-12-01T00:00:00"/>
    <s v="Investments Platform"/>
    <s v="M"/>
    <s v="Q"/>
    <s v="GBP"/>
    <n v="52624.000000000007"/>
    <n v="21340"/>
    <n v="0"/>
    <n v="0"/>
    <n v="21340"/>
    <n v="0"/>
    <n v="0"/>
    <n v="0"/>
    <n v="0"/>
    <n v="0"/>
    <n v="73964"/>
    <s v="GBP"/>
    <n v="55255.200000000012"/>
    <n v="132917.40000000002"/>
    <s v="1-5 Years"/>
    <n v="70024.125603980545"/>
    <n v="98420.196605594712"/>
    <n v="73525.33188417957"/>
    <n v="176866.53832005404"/>
    <n v="4.9999999999999968E-2"/>
    <n v="2631.2000000000044"/>
    <n v="28396.071001614167"/>
    <n v="1.3306500000756409"/>
  </r>
  <r>
    <s v="Employee 1497"/>
    <x v="0"/>
    <s v="San Francisco"/>
    <x v="2"/>
    <s v="Americas"/>
    <d v="2021-01-11T00:00:00"/>
    <d v="2022-12-01T00:00:00"/>
    <s v="Operating Platform"/>
    <s v="Z"/>
    <s v="K"/>
    <s v="USD"/>
    <n v="204763.68000000005"/>
    <n v="77440"/>
    <n v="0"/>
    <n v="0"/>
    <n v="77440"/>
    <n v="0"/>
    <n v="0"/>
    <n v="0"/>
    <n v="0"/>
    <n v="0"/>
    <n v="282203.68000000005"/>
    <s v="USD"/>
    <n v="215001.86400000006"/>
    <n v="511315.72800000012"/>
    <s v="1-5 Years"/>
    <n v="204763.68000000005"/>
    <n v="282203.68000000005"/>
    <n v="215001.86400000006"/>
    <n v="511315.72800000012"/>
    <n v="5.0000000000000031E-2"/>
    <n v="10238.184000000008"/>
    <n v="77440"/>
    <n v="1"/>
  </r>
  <r>
    <s v="Employee 1498"/>
    <x v="0"/>
    <s v="San Francisco"/>
    <x v="2"/>
    <s v="Americas"/>
    <d v="2021-01-11T00:00:00"/>
    <d v="2022-12-01T00:00:00"/>
    <s v="ETF and Index Investments Platform"/>
    <s v="M"/>
    <s v="I"/>
    <s v="USD"/>
    <n v="196350.00000000003"/>
    <n v="141570"/>
    <n v="0"/>
    <n v="0"/>
    <n v="141570"/>
    <n v="0"/>
    <n v="0"/>
    <n v="0"/>
    <n v="0"/>
    <n v="0"/>
    <n v="337920"/>
    <s v="USD"/>
    <n v="212058.00000000006"/>
    <n v="577011.60000000009"/>
    <s v="1-5 Years"/>
    <n v="196350.00000000003"/>
    <n v="337920"/>
    <n v="212058.00000000006"/>
    <n v="577011.60000000009"/>
    <n v="8.000000000000014E-2"/>
    <n v="15708.000000000029"/>
    <n v="141569.99999999997"/>
    <n v="1"/>
  </r>
  <r>
    <s v="Employee 1499"/>
    <x v="0"/>
    <s v="New York"/>
    <x v="2"/>
    <s v="Americas"/>
    <d v="2021-01-11T00:00:00"/>
    <d v="2022-12-01T00:00:00"/>
    <s v="Investments Platform"/>
    <s v="J"/>
    <s v="T"/>
    <s v="USD"/>
    <n v="169950"/>
    <n v="204820.00000000003"/>
    <n v="0"/>
    <n v="0"/>
    <n v="204820.00000000003"/>
    <n v="0"/>
    <n v="0"/>
    <n v="0"/>
    <n v="0"/>
    <n v="0"/>
    <n v="374770"/>
    <s v="USD"/>
    <n v="192043.49999999997"/>
    <n v="615533.6"/>
    <s v="1-5 Years"/>
    <n v="169950"/>
    <n v="374770"/>
    <n v="192043.49999999997"/>
    <n v="615533.6"/>
    <n v="0.12999999999999984"/>
    <n v="22093.499999999971"/>
    <n v="204820"/>
    <n v="1"/>
  </r>
  <r>
    <s v="Employee 15"/>
    <x v="1"/>
    <s v="Tokyo"/>
    <x v="1"/>
    <s v="Asia-Pacific"/>
    <d v="2007-05-21T00:00:00"/>
    <d v="2022-12-01T00:00:00"/>
    <s v="Operating Platform"/>
    <s v="W"/>
    <s v="U"/>
    <s v="JPY"/>
    <n v="13173270.000000004"/>
    <n v="1365100.0000000002"/>
    <n v="0"/>
    <n v="0"/>
    <n v="1365100.0000000002"/>
    <n v="0"/>
    <n v="0"/>
    <n v="0"/>
    <n v="0"/>
    <n v="0"/>
    <n v="14538370.000000004"/>
    <s v="JPY"/>
    <n v="14358864.300000004"/>
    <n v="30205687.600000009"/>
    <s v="&gt;5 Years"/>
    <n v="121250.58677343646"/>
    <n v="133815.36195867279"/>
    <n v="132163.13958304573"/>
    <n v="278021.88411799906"/>
    <n v="8.9999999999999941E-2"/>
    <n v="1185594.3000000007"/>
    <n v="12564.775185236329"/>
    <n v="9.2042891987666256E-3"/>
  </r>
  <r>
    <s v="Employee 150"/>
    <x v="4"/>
    <s v="New York"/>
    <x v="2"/>
    <s v="Americas"/>
    <d v="2008-01-28T00:00:00"/>
    <d v="2022-12-01T00:00:00"/>
    <s v="Operating Platform"/>
    <s v="B"/>
    <s v="D"/>
    <s v="USD"/>
    <n v="333300"/>
    <n v="2412300"/>
    <n v="0"/>
    <n v="0"/>
    <n v="2412300"/>
    <n v="0"/>
    <n v="0"/>
    <n v="0"/>
    <n v="0"/>
    <n v="787500"/>
    <n v="3533100"/>
    <s v="USD"/>
    <n v="343299"/>
    <n v="3171267"/>
    <s v="&gt;5 Years"/>
    <n v="333300"/>
    <n v="3533100"/>
    <n v="343299"/>
    <n v="3171267"/>
    <n v="0.03"/>
    <n v="9999"/>
    <n v="3199800"/>
    <n v="1"/>
  </r>
  <r>
    <s v="Employee 1500"/>
    <x v="3"/>
    <s v="Singapore"/>
    <x v="9"/>
    <s v="Asia-Pacific"/>
    <d v="2021-01-11T00:00:00"/>
    <d v="2022-12-01T00:00:00"/>
    <s v="Client Businesses Platform"/>
    <s v="S"/>
    <s v="S"/>
    <s v="SGD"/>
    <n v="191649.92000000001"/>
    <n v="43989.000000000007"/>
    <n v="0"/>
    <n v="0"/>
    <n v="43989.000000000007"/>
    <n v="0"/>
    <n v="0"/>
    <n v="0"/>
    <n v="0"/>
    <n v="0"/>
    <n v="235638.92"/>
    <s v="SGD"/>
    <n v="193566.4192"/>
    <n v="431561.72840000002"/>
    <s v="1-5 Years"/>
    <n v="143295.01663613593"/>
    <n v="176185.21813899584"/>
    <n v="144727.96680249728"/>
    <n v="322675.03712288308"/>
    <n v="9.9999999999999221E-3"/>
    <n v="1916.4991999999911"/>
    <n v="32890.201502859913"/>
    <n v="0.74769150248607419"/>
  </r>
  <r>
    <s v="Employee 1501"/>
    <x v="3"/>
    <s v="London"/>
    <x v="0"/>
    <s v="EMEA"/>
    <d v="2021-01-11T00:00:00"/>
    <d v="2022-12-01T00:00:00"/>
    <s v="Operating Platform"/>
    <s v="O"/>
    <s v="W"/>
    <s v="GBP"/>
    <n v="64113.280000000013"/>
    <n v="11748.000000000002"/>
    <n v="0"/>
    <n v="0"/>
    <n v="11748.000000000002"/>
    <n v="0"/>
    <n v="0"/>
    <n v="0"/>
    <n v="0"/>
    <n v="0"/>
    <n v="75861.280000000013"/>
    <s v="GBP"/>
    <n v="73730.272000000012"/>
    <n v="160970.74400000001"/>
    <s v="1-5 Years"/>
    <n v="85312.336036849607"/>
    <n v="100944.81223773824"/>
    <n v="98109.186442377046"/>
    <n v="214195.72051577599"/>
    <n v="0.14999999999999997"/>
    <n v="9616.9919999999984"/>
    <n v="15632.476200888632"/>
    <n v="1.3306500000756409"/>
  </r>
  <r>
    <s v="Employee 1502"/>
    <x v="4"/>
    <s v="Toronto"/>
    <x v="5"/>
    <s v="Americas"/>
    <d v="2021-01-11T00:00:00"/>
    <d v="2022-12-01T00:00:00"/>
    <s v="Investments Platform"/>
    <s v="H"/>
    <s v="R"/>
    <s v="CAD"/>
    <n v="246840.00000000003"/>
    <n v="549120"/>
    <n v="0"/>
    <n v="0"/>
    <n v="549120"/>
    <n v="0"/>
    <n v="0"/>
    <n v="0"/>
    <n v="0"/>
    <n v="0"/>
    <n v="795960"/>
    <s v="CAD"/>
    <n v="251776.80000000005"/>
    <n v="1063656"/>
    <s v="1-5 Years"/>
    <n v="190286.77150786313"/>
    <n v="613598.51988899172"/>
    <n v="194092.50693802041"/>
    <n v="819962.99722479191"/>
    <n v="2.000000000000008E-2"/>
    <n v="4936.8000000000175"/>
    <n v="423311.74838112859"/>
    <n v="0.77089115016959608"/>
  </r>
  <r>
    <s v="Employee 1503"/>
    <x v="0"/>
    <s v="San Francisco"/>
    <x v="2"/>
    <s v="Americas"/>
    <d v="2021-01-11T00:00:00"/>
    <d v="2022-12-01T00:00:00"/>
    <s v="Corporate and Risk Platform"/>
    <s v="U"/>
    <s v="R"/>
    <s v="USD"/>
    <n v="191923.60000000003"/>
    <n v="77033"/>
    <n v="0"/>
    <n v="0"/>
    <n v="77033"/>
    <n v="0"/>
    <n v="0"/>
    <n v="0"/>
    <n v="0"/>
    <n v="0"/>
    <n v="268956.60000000003"/>
    <s v="USD"/>
    <n v="218792.90400000007"/>
    <n v="525403.42800000007"/>
    <s v="1-5 Years"/>
    <n v="191923.60000000003"/>
    <n v="268956.60000000003"/>
    <n v="218792.90400000007"/>
    <n v="525403.42800000007"/>
    <n v="0.14000000000000015"/>
    <n v="26869.304000000033"/>
    <n v="77033"/>
    <n v="1"/>
  </r>
  <r>
    <s v="Employee 1504"/>
    <x v="4"/>
    <s v="New York"/>
    <x v="2"/>
    <s v="Americas"/>
    <d v="2021-01-11T00:00:00"/>
    <d v="2022-12-01T00:00:00"/>
    <s v="Investments Platform"/>
    <s v="R"/>
    <s v="U"/>
    <s v="USD"/>
    <n v="263340.00000000006"/>
    <n v="355300.00000000006"/>
    <n v="0"/>
    <n v="0"/>
    <n v="355300.00000000006"/>
    <n v="0"/>
    <n v="0"/>
    <n v="0"/>
    <n v="0"/>
    <n v="0"/>
    <n v="618640.00000000012"/>
    <s v="USD"/>
    <n v="276507.00000000006"/>
    <n v="926079"/>
    <s v="1-5 Years"/>
    <n v="263340.00000000006"/>
    <n v="618640.00000000012"/>
    <n v="276507.00000000006"/>
    <n v="926079"/>
    <n v="4.9999999999999989E-2"/>
    <n v="13167"/>
    <n v="355300.00000000006"/>
    <n v="1"/>
  </r>
  <r>
    <s v="Employee 1505"/>
    <x v="0"/>
    <s v="Hong Kong"/>
    <x v="3"/>
    <s v="Asia-Pacific"/>
    <d v="2021-01-11T00:00:00"/>
    <d v="2022-12-01T00:00:00"/>
    <s v="Operating Platform"/>
    <s v="I"/>
    <s v="O"/>
    <s v="HKD"/>
    <n v="1898248.0000000005"/>
    <n v="1175017.7999999998"/>
    <n v="0"/>
    <n v="0"/>
    <n v="1175017.7999999998"/>
    <n v="0"/>
    <n v="0"/>
    <n v="0"/>
    <n v="0"/>
    <n v="0"/>
    <n v="3073265.8000000003"/>
    <s v="HKD"/>
    <n v="2069090.3200000008"/>
    <n v="5418950.0420000013"/>
    <s v="1-5 Years"/>
    <n v="241995.37234754569"/>
    <n v="391790.79951301299"/>
    <n v="263774.95585882483"/>
    <n v="690826.92732800904"/>
    <n v="9.0000000000000108E-2"/>
    <n v="170842.3200000003"/>
    <n v="149795.42716546729"/>
    <n v="0.12748353868806692"/>
  </r>
  <r>
    <s v="Employee 1506"/>
    <x v="4"/>
    <s v="New York"/>
    <x v="2"/>
    <s v="Americas"/>
    <d v="2021-01-11T00:00:00"/>
    <d v="2022-12-01T00:00:00"/>
    <s v="Client Businesses Platform"/>
    <s v="X"/>
    <s v="M"/>
    <s v="USD"/>
    <n v="258720.00000000006"/>
    <n v="424545"/>
    <n v="0"/>
    <n v="0"/>
    <n v="424545"/>
    <n v="0"/>
    <n v="0"/>
    <n v="0"/>
    <n v="0"/>
    <n v="0"/>
    <n v="683265"/>
    <s v="USD"/>
    <n v="282004.8000000001"/>
    <n v="1026763.6500000004"/>
    <s v="1-5 Years"/>
    <n v="258720.00000000006"/>
    <n v="683265"/>
    <n v="282004.8000000001"/>
    <n v="1026763.6500000004"/>
    <n v="9.0000000000000163E-2"/>
    <n v="23284.800000000047"/>
    <n v="424544.99999999994"/>
    <n v="1"/>
  </r>
  <r>
    <s v="Employee 1507"/>
    <x v="0"/>
    <s v="New York"/>
    <x v="2"/>
    <s v="Americas"/>
    <d v="2021-01-11T00:00:00"/>
    <d v="2022-12-01T00:00:00"/>
    <s v="Client Businesses Platform"/>
    <s v="V"/>
    <s v="I"/>
    <s v="USD"/>
    <n v="182707.58000000002"/>
    <n v="132165"/>
    <n v="0"/>
    <n v="0"/>
    <n v="132165"/>
    <n v="0"/>
    <n v="0"/>
    <n v="0"/>
    <n v="0"/>
    <n v="0"/>
    <n v="314872.58"/>
    <s v="USD"/>
    <n v="195497.11060000001"/>
    <n v="532410.77120000008"/>
    <s v="1-5 Years"/>
    <n v="182707.58000000002"/>
    <n v="314872.58"/>
    <n v="195497.11060000001"/>
    <n v="532410.77120000008"/>
    <n v="6.9999999999999979E-2"/>
    <n v="12789.530599999998"/>
    <n v="132165"/>
    <n v="1"/>
  </r>
  <r>
    <s v="Employee 1508"/>
    <x v="0"/>
    <s v="San Francisco"/>
    <x v="2"/>
    <s v="Americas"/>
    <d v="2021-03-30T00:00:00"/>
    <d v="2022-12-01T00:00:00"/>
    <s v="Operating Platform"/>
    <s v="C"/>
    <s v="H"/>
    <s v="USD"/>
    <n v="203940.00000000003"/>
    <n v="101200.00000000001"/>
    <n v="0"/>
    <n v="0"/>
    <n v="101200.00000000001"/>
    <n v="0"/>
    <n v="0"/>
    <n v="0"/>
    <n v="0"/>
    <n v="0"/>
    <n v="305140.00000000006"/>
    <s v="USD"/>
    <n v="222294.60000000003"/>
    <n v="554897.20000000007"/>
    <s v="1-5 Years"/>
    <n v="203940.00000000003"/>
    <n v="305140.00000000006"/>
    <n v="222294.60000000003"/>
    <n v="554897.20000000007"/>
    <n v="9.0000000000000011E-2"/>
    <n v="18354.600000000006"/>
    <n v="101200.00000000003"/>
    <n v="1"/>
  </r>
  <r>
    <s v="Employee 1509"/>
    <x v="4"/>
    <s v="London"/>
    <x v="0"/>
    <s v="EMEA"/>
    <d v="2021-01-18T00:00:00"/>
    <d v="2022-12-01T00:00:00"/>
    <s v="Client Businesses Platform"/>
    <s v="D"/>
    <s v="R"/>
    <s v="GBP"/>
    <n v="186560"/>
    <n v="285692"/>
    <n v="0"/>
    <n v="0"/>
    <n v="285692"/>
    <n v="0"/>
    <n v="0"/>
    <n v="0"/>
    <n v="0"/>
    <n v="0"/>
    <n v="472252"/>
    <s v="GBP"/>
    <n v="188425.60000000001"/>
    <n v="665400.12"/>
    <s v="1-5 Years"/>
    <n v="248246.06401411159"/>
    <n v="628402.12383572164"/>
    <n v="250728.52465425269"/>
    <n v="885414.6697283315"/>
    <n v="9.999999999999936E-3"/>
    <n v="1865.6000000000058"/>
    <n v="380156.05982161005"/>
    <n v="1.3306500000756409"/>
  </r>
  <r>
    <s v="Employee 151"/>
    <x v="0"/>
    <s v="New York"/>
    <x v="2"/>
    <s v="Americas"/>
    <d v="2008-01-28T00:00:00"/>
    <d v="2022-12-01T00:00:00"/>
    <s v="Corporate and Risk Platform"/>
    <s v="C"/>
    <s v="X"/>
    <s v="USD"/>
    <n v="172205"/>
    <n v="101376.00000000001"/>
    <n v="0"/>
    <n v="0"/>
    <n v="101376.00000000001"/>
    <n v="0"/>
    <n v="0"/>
    <n v="0"/>
    <n v="0"/>
    <n v="0"/>
    <n v="273581"/>
    <s v="USD"/>
    <n v="179093.2"/>
    <n v="463617.44000000006"/>
    <s v="&gt;5 Years"/>
    <n v="172205"/>
    <n v="273581"/>
    <n v="179093.2"/>
    <n v="463617.44000000006"/>
    <n v="4.000000000000007E-2"/>
    <n v="6888.2000000000116"/>
    <n v="101376"/>
    <n v="1"/>
  </r>
  <r>
    <s v="Employee 1510"/>
    <x v="0"/>
    <s v="Boston"/>
    <x v="2"/>
    <s v="Americas"/>
    <d v="2021-01-25T00:00:00"/>
    <d v="2022-12-01T00:00:00"/>
    <s v="Client Businesses Platform"/>
    <s v="V"/>
    <s v="N"/>
    <s v="USD"/>
    <n v="93280"/>
    <n v="80080"/>
    <n v="0"/>
    <n v="0"/>
    <n v="80080"/>
    <n v="0"/>
    <n v="0"/>
    <n v="0"/>
    <n v="0"/>
    <n v="0"/>
    <n v="173360"/>
    <s v="USD"/>
    <n v="107271.99999999999"/>
    <n v="306636"/>
    <s v="1-5 Years"/>
    <n v="93280"/>
    <n v="173360"/>
    <n v="107271.99999999999"/>
    <n v="306636"/>
    <n v="0.14999999999999986"/>
    <n v="13991.999999999985"/>
    <n v="80080"/>
    <n v="1"/>
  </r>
  <r>
    <s v="Employee 1511"/>
    <x v="4"/>
    <s v="London"/>
    <x v="0"/>
    <s v="EMEA"/>
    <d v="2021-01-25T00:00:00"/>
    <d v="2022-12-01T00:00:00"/>
    <s v="Investments Platform"/>
    <s v="R"/>
    <s v="H"/>
    <s v="GBP"/>
    <n v="166650"/>
    <n v="478229.4"/>
    <n v="666608.07999999996"/>
    <n v="0"/>
    <n v="1144837.48"/>
    <n v="0"/>
    <n v="0"/>
    <n v="0"/>
    <n v="0"/>
    <n v="0"/>
    <n v="1311487.48"/>
    <s v="GBP"/>
    <n v="186648.00000000003"/>
    <n v="908912.92800000019"/>
    <s v="1-5 Years"/>
    <n v="221752.82251260558"/>
    <n v="1745130.8153612022"/>
    <n v="248363.16121411827"/>
    <n v="1209444.9877119514"/>
    <n v="0.12000000000000011"/>
    <n v="19998.000000000029"/>
    <n v="1523377.9928485965"/>
    <n v="1.3306500000756409"/>
  </r>
  <r>
    <s v="Employee 1512"/>
    <x v="4"/>
    <s v="London"/>
    <x v="0"/>
    <s v="EMEA"/>
    <d v="2021-02-01T00:00:00"/>
    <d v="2022-12-01T00:00:00"/>
    <s v="Client Businesses Platform"/>
    <s v="N"/>
    <s v="E"/>
    <s v="GBP"/>
    <n v="190080"/>
    <n v="229680.00000000003"/>
    <n v="0"/>
    <n v="0"/>
    <n v="229680.00000000003"/>
    <n v="0"/>
    <n v="0"/>
    <n v="0"/>
    <n v="0"/>
    <n v="0"/>
    <n v="419760"/>
    <s v="GBP"/>
    <n v="214790.39999999999"/>
    <n v="689119.20000000007"/>
    <s v="1-5 Years"/>
    <n v="252929.95201437784"/>
    <n v="558553.64403175109"/>
    <n v="285810.84577624692"/>
    <n v="916976.46353212569"/>
    <n v="0.12999999999999987"/>
    <n v="24710.399999999994"/>
    <n v="305623.69201737328"/>
    <n v="1.3306500000756409"/>
  </r>
  <r>
    <s v="Employee 1513"/>
    <x v="4"/>
    <s v="London"/>
    <x v="0"/>
    <s v="EMEA"/>
    <d v="2021-02-01T00:00:00"/>
    <d v="2022-12-01T00:00:00"/>
    <s v="Investments Platform"/>
    <s v="F"/>
    <s v="G"/>
    <s v="GBP"/>
    <n v="186560"/>
    <n v="227700.00000000003"/>
    <n v="0"/>
    <n v="0"/>
    <n v="227700.00000000003"/>
    <n v="0"/>
    <n v="0"/>
    <n v="0"/>
    <n v="0"/>
    <n v="0"/>
    <n v="414260"/>
    <s v="GBP"/>
    <n v="190291.20000000001"/>
    <n v="612836.40000000014"/>
    <s v="1-5 Years"/>
    <n v="248246.06401411159"/>
    <n v="551235.06903133506"/>
    <n v="253210.98529439382"/>
    <n v="815470.75570635567"/>
    <n v="1.999999999999999E-2"/>
    <n v="3731.2000000000116"/>
    <n v="302989.00501722348"/>
    <n v="1.3306500000756409"/>
  </r>
  <r>
    <s v="Employee 1514"/>
    <x v="3"/>
    <s v="London"/>
    <x v="0"/>
    <s v="EMEA"/>
    <d v="2021-03-01T00:00:00"/>
    <d v="2022-12-01T00:00:00"/>
    <s v="Operating Platform"/>
    <s v="W"/>
    <s v="M"/>
    <s v="GBP"/>
    <n v="109956.00000000001"/>
    <n v="33495"/>
    <n v="0"/>
    <n v="0"/>
    <n v="33495"/>
    <n v="0"/>
    <n v="0"/>
    <n v="0"/>
    <n v="0"/>
    <n v="0"/>
    <n v="143451"/>
    <s v="GBP"/>
    <n v="112155.12000000001"/>
    <n v="258475.14"/>
    <s v="1-5 Years"/>
    <n v="146312.9514083172"/>
    <n v="190883.07316085076"/>
    <n v="149239.21043648352"/>
    <n v="343939.94506055134"/>
    <n v="1.9999999999999896E-2"/>
    <n v="2199.1199999999953"/>
    <n v="44570.121752533567"/>
    <n v="1.3306500000756409"/>
  </r>
  <r>
    <s v="Employee 1515"/>
    <x v="0"/>
    <s v="San Francisco"/>
    <x v="2"/>
    <s v="Americas"/>
    <d v="2021-02-22T00:00:00"/>
    <d v="2022-12-01T00:00:00"/>
    <s v="ETF and Index Investments Platform"/>
    <s v="N"/>
    <s v="W"/>
    <s v="USD"/>
    <n v="211750.00000000006"/>
    <n v="293425"/>
    <n v="0"/>
    <n v="0"/>
    <n v="293425"/>
    <n v="0"/>
    <n v="0"/>
    <n v="0"/>
    <n v="0"/>
    <n v="0"/>
    <n v="505175.00000000006"/>
    <s v="USD"/>
    <n v="228690.00000000009"/>
    <n v="774279.00000000023"/>
    <s v="1-5 Years"/>
    <n v="211750.00000000006"/>
    <n v="505175.00000000006"/>
    <n v="228690.00000000009"/>
    <n v="774279.00000000023"/>
    <n v="8.0000000000000113E-2"/>
    <n v="16940.000000000029"/>
    <n v="293425"/>
    <n v="1"/>
  </r>
  <r>
    <s v="Employee 1516"/>
    <x v="0"/>
    <s v="Toronto"/>
    <x v="5"/>
    <s v="Americas"/>
    <d v="2021-02-22T00:00:00"/>
    <d v="2022-12-01T00:00:00"/>
    <s v="ETF and Index Investments Platform"/>
    <s v="I"/>
    <s v="P"/>
    <s v="CAD"/>
    <n v="184905.60000000003"/>
    <n v="111672.00000000001"/>
    <n v="0"/>
    <n v="0"/>
    <n v="111672.00000000001"/>
    <n v="0"/>
    <n v="0"/>
    <n v="0"/>
    <n v="0"/>
    <n v="0"/>
    <n v="296577.60000000003"/>
    <s v="CAD"/>
    <n v="186754.65600000005"/>
    <n v="486298.03200000012"/>
    <s v="1-5 Years"/>
    <n v="142542.09065679929"/>
    <n v="228629.04717853843"/>
    <n v="143967.5115633673"/>
    <n v="374882.84921369114"/>
    <n v="1.000000000000008E-2"/>
    <n v="1849.0560000000114"/>
    <n v="86086.956521739135"/>
    <n v="0.77089115016959608"/>
  </r>
  <r>
    <s v="Employee 1517"/>
    <x v="0"/>
    <s v="San Francisco"/>
    <x v="2"/>
    <s v="Americas"/>
    <d v="2021-02-16T00:00:00"/>
    <d v="2022-12-01T00:00:00"/>
    <s v="Client Businesses Platform"/>
    <s v="Z"/>
    <s v="D"/>
    <s v="USD"/>
    <n v="198770.00000000003"/>
    <n v="105512.00000000001"/>
    <n v="0"/>
    <n v="0"/>
    <n v="105512.00000000001"/>
    <n v="0"/>
    <n v="0"/>
    <n v="0"/>
    <n v="0"/>
    <n v="0"/>
    <n v="304282.00000000006"/>
    <s v="USD"/>
    <n v="206720.80000000005"/>
    <n v="523174.08000000013"/>
    <s v="1-5 Years"/>
    <n v="198770.00000000003"/>
    <n v="304282.00000000006"/>
    <n v="206720.80000000005"/>
    <n v="523174.08000000013"/>
    <n v="4.0000000000000084E-2"/>
    <n v="7950.8000000000175"/>
    <n v="105512.00000000003"/>
    <n v="1"/>
  </r>
  <r>
    <s v="Employee 1518"/>
    <x v="0"/>
    <s v="San Francisco"/>
    <x v="2"/>
    <s v="Americas"/>
    <d v="2021-02-22T00:00:00"/>
    <d v="2022-12-01T00:00:00"/>
    <s v="Client Businesses Platform"/>
    <s v="M"/>
    <s v="J"/>
    <s v="USD"/>
    <n v="227810.00000000006"/>
    <n v="35574"/>
    <n v="0"/>
    <n v="0"/>
    <n v="35574"/>
    <n v="0"/>
    <n v="0"/>
    <n v="0"/>
    <n v="0"/>
    <n v="0"/>
    <n v="263384.00000000006"/>
    <s v="USD"/>
    <n v="239200.50000000006"/>
    <n v="515753.70000000013"/>
    <s v="1-5 Years"/>
    <n v="227810.00000000006"/>
    <n v="263384.00000000006"/>
    <n v="239200.50000000006"/>
    <n v="515753.70000000013"/>
    <n v="4.9999999999999989E-2"/>
    <n v="11390.5"/>
    <n v="35574"/>
    <n v="1"/>
  </r>
  <r>
    <s v="Employee 1519"/>
    <x v="0"/>
    <s v="San Francisco"/>
    <x v="2"/>
    <s v="Americas"/>
    <d v="2021-03-01T00:00:00"/>
    <d v="2022-12-01T00:00:00"/>
    <s v="Operating Platform"/>
    <s v="D"/>
    <s v="H"/>
    <s v="USD"/>
    <n v="202399.99999999997"/>
    <n v="125840"/>
    <n v="0"/>
    <n v="0"/>
    <n v="125840"/>
    <n v="0"/>
    <n v="0"/>
    <n v="0"/>
    <n v="0"/>
    <n v="0"/>
    <n v="328240"/>
    <s v="USD"/>
    <n v="218591.99999999997"/>
    <n v="573091.19999999995"/>
    <s v="1-5 Years"/>
    <n v="202399.99999999997"/>
    <n v="328240"/>
    <n v="218591.99999999997"/>
    <n v="573091.19999999995"/>
    <n v="8.0000000000000016E-2"/>
    <n v="16192"/>
    <n v="125840.00000000003"/>
    <n v="1"/>
  </r>
  <r>
    <s v="Employee 152"/>
    <x v="7"/>
    <s v="Hong Kong"/>
    <x v="3"/>
    <s v="Asia-Pacific"/>
    <d v="2008-01-31T00:00:00"/>
    <d v="2022-12-01T00:00:00"/>
    <s v="Investments Platform"/>
    <s v="E"/>
    <s v="W"/>
    <s v="HKD"/>
    <n v="623480"/>
    <n v="444576.00000000006"/>
    <n v="0"/>
    <n v="0"/>
    <n v="444576.00000000006"/>
    <n v="0"/>
    <n v="0"/>
    <n v="0"/>
    <n v="0"/>
    <n v="0"/>
    <n v="1068056"/>
    <s v="HKD"/>
    <n v="648419.20000000007"/>
    <n v="1759197.4400000004"/>
    <s v="&gt;5 Years"/>
    <n v="79483.436701235958"/>
    <n v="136159.55839702199"/>
    <n v="82662.774169285403"/>
    <n v="224268.71490218834"/>
    <n v="4.0000000000000091E-2"/>
    <n v="24939.20000000007"/>
    <n v="56676.121695786031"/>
    <n v="0.12748353868806692"/>
  </r>
  <r>
    <s v="Employee 1520"/>
    <x v="3"/>
    <s v="London"/>
    <x v="0"/>
    <s v="EMEA"/>
    <d v="2021-03-15T00:00:00"/>
    <d v="2022-12-01T00:00:00"/>
    <s v="ETF and Index Investments Platform"/>
    <s v="K"/>
    <s v="D"/>
    <s v="GBP"/>
    <n v="107525.00000000001"/>
    <n v="7733.0000000000009"/>
    <n v="0"/>
    <n v="0"/>
    <n v="7733.0000000000009"/>
    <n v="0"/>
    <n v="0"/>
    <n v="0"/>
    <n v="0"/>
    <n v="0"/>
    <n v="115258.00000000001"/>
    <s v="GBP"/>
    <n v="113976.50000000001"/>
    <n v="236149.98000000004"/>
    <s v="1-5 Years"/>
    <n v="143078.14125813331"/>
    <n v="153368.05770871823"/>
    <n v="151662.8297336213"/>
    <n v="314232.97090486268"/>
    <n v="5.9999999999999915E-2"/>
    <n v="6451.5"/>
    <n v="10289.916450584918"/>
    <n v="1.3306500000756409"/>
  </r>
  <r>
    <s v="Employee 1521"/>
    <x v="0"/>
    <s v="London"/>
    <x v="0"/>
    <s v="EMEA"/>
    <d v="2021-03-08T00:00:00"/>
    <d v="2022-12-01T00:00:00"/>
    <s v="Investments Platform"/>
    <s v="S"/>
    <s v="I"/>
    <s v="GBP"/>
    <n v="83490"/>
    <n v="28710"/>
    <n v="0"/>
    <n v="0"/>
    <n v="28710"/>
    <n v="0"/>
    <n v="0"/>
    <n v="0"/>
    <n v="0"/>
    <n v="0"/>
    <n v="112200"/>
    <s v="GBP"/>
    <n v="89334.3"/>
    <n v="209388.3"/>
    <s v="1-5 Years"/>
    <n v="111095.96850631526"/>
    <n v="149298.9300084869"/>
    <n v="118872.68630175733"/>
    <n v="278622.54141083831"/>
    <n v="7.0000000000000076E-2"/>
    <n v="5844.3000000000029"/>
    <n v="38202.961502171645"/>
    <n v="1.3306500000756409"/>
  </r>
  <r>
    <s v="Employee 1522"/>
    <x v="3"/>
    <s v="Tokyo"/>
    <x v="1"/>
    <s v="Asia-Pacific"/>
    <d v="2021-03-22T00:00:00"/>
    <d v="2022-12-01T00:00:00"/>
    <s v="ETF and Index Investments Platform"/>
    <s v="N"/>
    <s v="K"/>
    <s v="JPY"/>
    <n v="13860000.000000002"/>
    <n v="2702700.0000000005"/>
    <n v="0"/>
    <n v="0"/>
    <n v="2702700.0000000005"/>
    <n v="0"/>
    <n v="0"/>
    <n v="0"/>
    <n v="0"/>
    <n v="0"/>
    <n v="16562700.000000002"/>
    <s v="JPY"/>
    <n v="15661800"/>
    <n v="34377651"/>
    <s v="1-5 Years"/>
    <n v="127571.44829490545"/>
    <n v="152447.88071241201"/>
    <n v="144155.73657324314"/>
    <n v="316421.84177826869"/>
    <n v="0.12999999999999981"/>
    <n v="1801799.9999999981"/>
    <n v="24876.432417506556"/>
    <n v="9.2042891987666256E-3"/>
  </r>
  <r>
    <s v="Employee 1523"/>
    <x v="0"/>
    <s v="London"/>
    <x v="0"/>
    <s v="EMEA"/>
    <d v="2022-03-28T00:00:00"/>
    <d v="2022-12-01T00:00:00"/>
    <s v="Operating Platform"/>
    <s v="Z"/>
    <s v="M"/>
    <s v="GBP"/>
    <n v="154000.00000000003"/>
    <n v="97185.000000000015"/>
    <n v="0"/>
    <n v="0"/>
    <n v="97185.000000000015"/>
    <n v="0"/>
    <n v="0"/>
    <n v="0"/>
    <n v="0"/>
    <n v="0"/>
    <n v="251185.00000000006"/>
    <s v="GBP"/>
    <n v="169400.00000000006"/>
    <n v="445703.50000000012"/>
    <s v="&lt;1 Year"/>
    <n v="204920.10001164876"/>
    <n v="334239.32026899996"/>
    <n v="225412.11001281365"/>
    <n v="593075.36230871361"/>
    <n v="0.10000000000000007"/>
    <n v="15400.000000000029"/>
    <n v="129319.2202573512"/>
    <n v="1.3306500000756409"/>
  </r>
  <r>
    <s v="Employee 1524"/>
    <x v="0"/>
    <s v="Hong Kong"/>
    <x v="3"/>
    <s v="Asia-Pacific"/>
    <d v="2021-03-15T00:00:00"/>
    <d v="2022-12-01T00:00:00"/>
    <s v="ETF and Index Investments Platform"/>
    <s v="N"/>
    <s v="R"/>
    <s v="HKD"/>
    <n v="2158200.0000000005"/>
    <n v="1666654.0000000002"/>
    <n v="0"/>
    <n v="0"/>
    <n v="1666654.0000000002"/>
    <n v="0"/>
    <n v="0"/>
    <n v="0"/>
    <n v="0"/>
    <n v="0"/>
    <n v="3824854.0000000009"/>
    <s v="HKD"/>
    <n v="2481930.0000000005"/>
    <n v="6880512.1000000015"/>
    <s v="1-5 Years"/>
    <n v="275134.97319658607"/>
    <n v="487605.92288520763"/>
    <n v="316405.21917607397"/>
    <n v="877152.0304940627"/>
    <n v="0.14999999999999994"/>
    <n v="323730"/>
    <n v="212470.94968862156"/>
    <n v="0.12748353868806692"/>
  </r>
  <r>
    <s v="Employee 1525"/>
    <x v="3"/>
    <s v="San Francisco"/>
    <x v="2"/>
    <s v="Americas"/>
    <d v="2021-03-15T00:00:00"/>
    <d v="2022-12-01T00:00:00"/>
    <s v="Investments Platform"/>
    <s v="W"/>
    <s v="T"/>
    <s v="USD"/>
    <n v="188100.00000000003"/>
    <n v="0"/>
    <n v="102600"/>
    <n v="0"/>
    <n v="102600"/>
    <n v="0"/>
    <n v="0"/>
    <n v="0"/>
    <n v="0"/>
    <n v="0"/>
    <n v="290700"/>
    <s v="USD"/>
    <n v="205029.00000000006"/>
    <n v="410058.00000000012"/>
    <s v="1-5 Years"/>
    <n v="188100.00000000003"/>
    <n v="290700"/>
    <n v="205029.00000000006"/>
    <n v="410058.00000000012"/>
    <n v="9.0000000000000135E-2"/>
    <n v="16929.000000000029"/>
    <n v="102599.99999999997"/>
    <n v="1"/>
  </r>
  <r>
    <s v="Employee 1526"/>
    <x v="4"/>
    <s v="New York"/>
    <x v="2"/>
    <s v="Americas"/>
    <d v="2021-03-29T00:00:00"/>
    <d v="2022-12-01T00:00:00"/>
    <s v="Investments Platform"/>
    <s v="S"/>
    <s v="C"/>
    <s v="USD"/>
    <n v="268620.00000000006"/>
    <n v="454575.00000000006"/>
    <n v="0"/>
    <n v="0"/>
    <n v="454575.00000000006"/>
    <n v="0"/>
    <n v="0"/>
    <n v="0"/>
    <n v="0"/>
    <n v="0"/>
    <n v="723195.00000000012"/>
    <s v="USD"/>
    <n v="303540.60000000003"/>
    <n v="1120750.9500000002"/>
    <s v="1-5 Years"/>
    <n v="268620.00000000006"/>
    <n v="723195.00000000012"/>
    <n v="303540.60000000003"/>
    <n v="1120750.9500000002"/>
    <n v="0.12999999999999989"/>
    <n v="34920.599999999977"/>
    <n v="454575.00000000006"/>
    <n v="1"/>
  </r>
  <r>
    <s v="Employee 1527"/>
    <x v="3"/>
    <s v="San Francisco"/>
    <x v="2"/>
    <s v="Americas"/>
    <d v="2021-03-22T00:00:00"/>
    <d v="2022-12-01T00:00:00"/>
    <s v="ETF and Index Investments Platform"/>
    <s v="J"/>
    <s v="I"/>
    <s v="USD"/>
    <n v="124432.00000000001"/>
    <n v="98384.000000000015"/>
    <n v="0"/>
    <n v="0"/>
    <n v="98384.000000000015"/>
    <n v="0"/>
    <n v="0"/>
    <n v="0"/>
    <n v="0"/>
    <n v="0"/>
    <n v="222816.00000000003"/>
    <s v="USD"/>
    <n v="141852.48000000004"/>
    <n v="395862.72000000009"/>
    <s v="1-5 Years"/>
    <n v="124432.00000000001"/>
    <n v="222816.00000000003"/>
    <n v="141852.48000000004"/>
    <n v="395862.72000000009"/>
    <n v="0.14000000000000018"/>
    <n v="17420.480000000025"/>
    <n v="98384.000000000015"/>
    <n v="1"/>
  </r>
  <r>
    <s v="Employee 1528"/>
    <x v="3"/>
    <s v="Singapore"/>
    <x v="9"/>
    <s v="Asia-Pacific"/>
    <d v="2021-03-22T00:00:00"/>
    <d v="2022-12-01T00:00:00"/>
    <s v="Operating Platform"/>
    <s v="G"/>
    <s v="O"/>
    <s v="SGD"/>
    <n v="195360.00000000003"/>
    <n v="37400"/>
    <n v="0"/>
    <n v="0"/>
    <n v="37400"/>
    <n v="0"/>
    <n v="0"/>
    <n v="0"/>
    <n v="0"/>
    <n v="0"/>
    <n v="232760.00000000003"/>
    <s v="SGD"/>
    <n v="201220.80000000005"/>
    <n v="440963.60000000009"/>
    <s v="1-5 Years"/>
    <n v="146069.01192567949"/>
    <n v="174032.67411865864"/>
    <n v="150451.08228344988"/>
    <n v="329704.7366256683"/>
    <n v="3.0000000000000086E-2"/>
    <n v="5860.8000000000175"/>
    <n v="27963.662192979158"/>
    <n v="0.74769150248607419"/>
  </r>
  <r>
    <s v="Employee 1529"/>
    <x v="0"/>
    <s v="Philadelphia"/>
    <x v="2"/>
    <s v="Americas"/>
    <d v="2021-03-22T00:00:00"/>
    <d v="2022-12-01T00:00:00"/>
    <s v="Investments Platform"/>
    <s v="S"/>
    <s v="D"/>
    <s v="USD"/>
    <n v="209825.00000000006"/>
    <n v="272085"/>
    <n v="0"/>
    <n v="0"/>
    <n v="272085"/>
    <n v="0"/>
    <n v="0"/>
    <n v="0"/>
    <n v="0"/>
    <n v="0"/>
    <n v="481910.00000000006"/>
    <s v="USD"/>
    <n v="214021.50000000006"/>
    <n v="705569.70000000007"/>
    <s v="1-5 Years"/>
    <n v="209825.00000000006"/>
    <n v="481910.00000000006"/>
    <n v="214021.50000000006"/>
    <n v="705569.70000000007"/>
    <n v="1.9999999999999993E-2"/>
    <n v="4196.5"/>
    <n v="272085"/>
    <n v="1"/>
  </r>
  <r>
    <s v="Employee 153"/>
    <x v="1"/>
    <s v="Gurgaon"/>
    <x v="12"/>
    <s v="Asia-Pacific"/>
    <d v="2008-02-29T00:00:00"/>
    <d v="2022-12-01T00:00:00"/>
    <s v="Operating Platform"/>
    <s v="S"/>
    <s v="L"/>
    <s v="INR"/>
    <n v="1650132.0000000005"/>
    <n v="140140"/>
    <n v="0"/>
    <n v="0"/>
    <n v="140140"/>
    <n v="0"/>
    <n v="0"/>
    <n v="0"/>
    <n v="0"/>
    <n v="0"/>
    <n v="1790272.0000000005"/>
    <s v="INR"/>
    <n v="1798643.8800000006"/>
    <n v="3750040.3600000013"/>
    <s v="&gt;5 Years"/>
    <n v="24452.739599155342"/>
    <n v="26529.426147519735"/>
    <n v="26653.486163079324"/>
    <n v="55570.56066387584"/>
    <n v="9.0000000000000038E-2"/>
    <n v="148511.88000000012"/>
    <n v="2076.6865483643924"/>
    <n v="1.4818656688771161E-2"/>
  </r>
  <r>
    <s v="Employee 1530"/>
    <x v="4"/>
    <s v="London"/>
    <x v="0"/>
    <s v="EMEA"/>
    <d v="2021-09-27T00:00:00"/>
    <d v="2022-12-01T00:00:00"/>
    <s v="Investments Platform"/>
    <s v="Q"/>
    <s v="M"/>
    <s v="GBP"/>
    <n v="177760"/>
    <n v="337722.00000000006"/>
    <n v="0"/>
    <n v="0"/>
    <n v="337722.00000000006"/>
    <n v="0"/>
    <n v="0"/>
    <n v="0"/>
    <n v="0"/>
    <n v="0"/>
    <n v="515482.00000000006"/>
    <s v="GBP"/>
    <n v="195536.00000000003"/>
    <n v="762566.20000000019"/>
    <s v="1-5 Years"/>
    <n v="236536.34401344592"/>
    <n v="685926.12333899166"/>
    <n v="260189.97841479056"/>
    <n v="1014708.7140876815"/>
    <n v="0.10000000000000019"/>
    <n v="17776.000000000029"/>
    <n v="449389.77932554577"/>
    <n v="1.3306500000756409"/>
  </r>
  <r>
    <s v="Employee 1531"/>
    <x v="3"/>
    <s v="San Francisco"/>
    <x v="2"/>
    <s v="Americas"/>
    <d v="2021-05-03T00:00:00"/>
    <d v="2022-12-01T00:00:00"/>
    <s v="Operating Platform"/>
    <s v="H"/>
    <s v="D"/>
    <s v="USD"/>
    <n v="190476.00000000003"/>
    <n v="43428.000000000007"/>
    <n v="0"/>
    <n v="0"/>
    <n v="43428.000000000007"/>
    <n v="0"/>
    <n v="0"/>
    <n v="0"/>
    <n v="0"/>
    <n v="0"/>
    <n v="233904.00000000003"/>
    <s v="USD"/>
    <n v="207618.84000000005"/>
    <n v="462574.20000000013"/>
    <s v="1-5 Years"/>
    <n v="190476.00000000003"/>
    <n v="233904.00000000003"/>
    <n v="207618.84000000005"/>
    <n v="462574.20000000013"/>
    <n v="9.0000000000000122E-2"/>
    <n v="17142.840000000026"/>
    <n v="43428"/>
    <n v="1"/>
  </r>
  <r>
    <s v="Employee 1532"/>
    <x v="4"/>
    <s v="San Francisco"/>
    <x v="2"/>
    <s v="Americas"/>
    <d v="2021-04-05T00:00:00"/>
    <d v="2022-12-01T00:00:00"/>
    <s v="Corporate and Risk Platform"/>
    <s v="I"/>
    <s v="Z"/>
    <s v="USD"/>
    <n v="244420.00000000003"/>
    <n v="200376.00000000003"/>
    <n v="0"/>
    <n v="0"/>
    <n v="200376.00000000003"/>
    <n v="0"/>
    <n v="0"/>
    <n v="0"/>
    <n v="0"/>
    <n v="0"/>
    <n v="444796.00000000006"/>
    <s v="USD"/>
    <n v="276194.60000000003"/>
    <n v="778814.08000000007"/>
    <s v="1-5 Years"/>
    <n v="244420.00000000003"/>
    <n v="444796.00000000006"/>
    <n v="276194.60000000003"/>
    <n v="778814.08000000007"/>
    <n v="0.13"/>
    <n v="31774.600000000006"/>
    <n v="200376.00000000003"/>
    <n v="1"/>
  </r>
  <r>
    <s v="Employee 1533"/>
    <x v="0"/>
    <s v="London"/>
    <x v="0"/>
    <s v="EMEA"/>
    <d v="2021-04-12T00:00:00"/>
    <d v="2022-12-01T00:00:00"/>
    <s v="Client Businesses Platform"/>
    <s v="L"/>
    <s v="S"/>
    <s v="GBP"/>
    <n v="122100.00000000003"/>
    <n v="22022.000000000004"/>
    <n v="0"/>
    <n v="0"/>
    <n v="22022.000000000004"/>
    <n v="0"/>
    <n v="0"/>
    <n v="0"/>
    <n v="0"/>
    <n v="0"/>
    <n v="144122.00000000003"/>
    <s v="GBP"/>
    <n v="135531.00000000006"/>
    <n v="295506.42000000016"/>
    <s v="1-5 Years"/>
    <n v="162472.3650092358"/>
    <n v="191775.93931090157"/>
    <n v="180344.32516025176"/>
    <n v="393215.61779535259"/>
    <n v="0.11000000000000011"/>
    <n v="13431.000000000029"/>
    <n v="29303.574301665765"/>
    <n v="1.3306500000756409"/>
  </r>
  <r>
    <s v="Employee 1534"/>
    <x v="3"/>
    <s v="San Francisco"/>
    <x v="2"/>
    <s v="Americas"/>
    <d v="2021-04-12T00:00:00"/>
    <d v="2022-12-01T00:00:00"/>
    <s v="Operating Platform"/>
    <s v="T"/>
    <s v="J"/>
    <s v="USD"/>
    <n v="185245.5"/>
    <n v="53592.000000000007"/>
    <n v="0"/>
    <n v="0"/>
    <n v="53592.000000000007"/>
    <n v="0"/>
    <n v="0"/>
    <n v="0"/>
    <n v="0"/>
    <n v="0"/>
    <n v="238837.5"/>
    <s v="USD"/>
    <n v="187097.95499999999"/>
    <n v="428323.82999999996"/>
    <s v="1-5 Years"/>
    <n v="185245.5"/>
    <n v="238837.5"/>
    <n v="187097.95499999999"/>
    <n v="428323.82999999996"/>
    <n v="9.9999999999999308E-3"/>
    <n v="1852.4549999999872"/>
    <n v="53592"/>
    <n v="1"/>
  </r>
  <r>
    <s v="Employee 1535"/>
    <x v="3"/>
    <s v="Wilmington"/>
    <x v="2"/>
    <s v="Americas"/>
    <d v="2021-04-12T00:00:00"/>
    <d v="2022-12-01T00:00:00"/>
    <s v="Operating Platform"/>
    <s v="C"/>
    <s v="C"/>
    <s v="USD"/>
    <n v="117210.50000000001"/>
    <n v="28275.500000000004"/>
    <n v="0"/>
    <n v="0"/>
    <n v="28275.500000000004"/>
    <n v="0"/>
    <n v="0"/>
    <n v="0"/>
    <n v="0"/>
    <n v="0"/>
    <n v="145486.00000000003"/>
    <s v="USD"/>
    <n v="131275.76000000004"/>
    <n v="294220.08000000007"/>
    <s v="1-5 Years"/>
    <n v="117210.50000000001"/>
    <n v="145486.00000000003"/>
    <n v="131275.76000000004"/>
    <n v="294220.08000000007"/>
    <n v="0.12000000000000019"/>
    <n v="14065.260000000024"/>
    <n v="28275.500000000015"/>
    <n v="1"/>
  </r>
  <r>
    <s v="Employee 1536"/>
    <x v="0"/>
    <s v="San Francisco"/>
    <x v="2"/>
    <s v="Americas"/>
    <d v="2021-04-19T00:00:00"/>
    <d v="2022-12-01T00:00:00"/>
    <s v="Operating Platform"/>
    <s v="N"/>
    <s v="J"/>
    <s v="USD"/>
    <n v="231495.00000000003"/>
    <n v="153120"/>
    <n v="0"/>
    <n v="0"/>
    <n v="153120"/>
    <n v="0"/>
    <n v="0"/>
    <n v="0"/>
    <n v="0"/>
    <n v="0"/>
    <n v="384615"/>
    <s v="USD"/>
    <n v="261589.35"/>
    <n v="696204.3"/>
    <s v="1-5 Years"/>
    <n v="231495.00000000003"/>
    <n v="384615"/>
    <n v="261589.35"/>
    <n v="696204.3"/>
    <n v="0.12999999999999989"/>
    <n v="30094.349999999977"/>
    <n v="153119.99999999997"/>
    <n v="1"/>
  </r>
  <r>
    <s v="Employee 1537"/>
    <x v="1"/>
    <s v="London"/>
    <x v="0"/>
    <s v="EMEA"/>
    <d v="2021-04-26T00:00:00"/>
    <d v="2022-12-01T00:00:00"/>
    <s v="Corporate and Risk Platform"/>
    <s v="U"/>
    <s v="J"/>
    <s v="GBP"/>
    <n v="53130.000000000007"/>
    <n v="1936"/>
    <n v="0"/>
    <n v="0"/>
    <n v="1936"/>
    <n v="0"/>
    <n v="0"/>
    <n v="0"/>
    <n v="0"/>
    <n v="0"/>
    <n v="55066.000000000007"/>
    <s v="GBP"/>
    <n v="57911.700000000012"/>
    <n v="117933.64000000003"/>
    <s v="1-5 Years"/>
    <n v="70697.434504018805"/>
    <n v="73273.572904165252"/>
    <n v="77060.203609380507"/>
    <n v="156928.39807492064"/>
    <n v="9.0000000000000135E-2"/>
    <n v="4781.7000000000044"/>
    <n v="2576.1384001464467"/>
    <n v="1.3306500000756409"/>
  </r>
  <r>
    <s v="Employee 1538"/>
    <x v="0"/>
    <s v="San Francisco"/>
    <x v="2"/>
    <s v="Americas"/>
    <d v="2021-04-26T00:00:00"/>
    <d v="2022-12-01T00:00:00"/>
    <s v="ETF and Index Investments Platform"/>
    <s v="D"/>
    <s v="U"/>
    <s v="USD"/>
    <n v="209440.00000000006"/>
    <n v="288530"/>
    <n v="0"/>
    <n v="0"/>
    <n v="288530"/>
    <n v="0"/>
    <n v="0"/>
    <n v="0"/>
    <n v="0"/>
    <n v="0"/>
    <n v="497970.00000000006"/>
    <s v="USD"/>
    <n v="238761.60000000009"/>
    <n v="806447.40000000026"/>
    <s v="1-5 Years"/>
    <n v="209440.00000000006"/>
    <n v="497970.00000000006"/>
    <n v="238761.60000000009"/>
    <n v="806447.40000000026"/>
    <n v="0.14000000000000012"/>
    <n v="29321.600000000035"/>
    <n v="288530"/>
    <n v="1"/>
  </r>
  <r>
    <s v="Employee 1539"/>
    <x v="3"/>
    <s v="London"/>
    <x v="0"/>
    <s v="EMEA"/>
    <d v="2021-05-03T00:00:00"/>
    <d v="2022-12-01T00:00:00"/>
    <s v="Investments Platform"/>
    <s v="M"/>
    <s v="L"/>
    <s v="GBP"/>
    <n v="57222.000000000007"/>
    <n v="29029.000000000004"/>
    <n v="0"/>
    <n v="0"/>
    <n v="29029.000000000004"/>
    <n v="0"/>
    <n v="0"/>
    <n v="0"/>
    <n v="0"/>
    <n v="0"/>
    <n v="86251.000000000015"/>
    <s v="GBP"/>
    <n v="62371.98000000001"/>
    <n v="156385.57"/>
    <s v="1-5 Years"/>
    <n v="76142.454304328334"/>
    <n v="114769.89315652412"/>
    <n v="82995.275191717883"/>
    <n v="208094.45873232916"/>
    <n v="8.9999999999999983E-2"/>
    <n v="5149.9800000000032"/>
    <n v="38627.438852195788"/>
    <n v="1.3306500000756409"/>
  </r>
  <r>
    <s v="Employee 154"/>
    <x v="3"/>
    <s v="Wilmington"/>
    <x v="2"/>
    <s v="Americas"/>
    <d v="2008-02-29T00:00:00"/>
    <d v="2022-12-01T00:00:00"/>
    <s v="Operating Platform"/>
    <s v="J"/>
    <s v="P"/>
    <s v="USD"/>
    <n v="114642.00000000003"/>
    <n v="27588.000000000004"/>
    <n v="0"/>
    <n v="0"/>
    <n v="27588.000000000004"/>
    <n v="0"/>
    <n v="0"/>
    <n v="0"/>
    <n v="0"/>
    <n v="0"/>
    <n v="142230.00000000003"/>
    <s v="USD"/>
    <n v="127252.62000000004"/>
    <n v="285127.9200000001"/>
    <s v="&gt;5 Years"/>
    <n v="114642.00000000003"/>
    <n v="142230.00000000003"/>
    <n v="127252.62000000004"/>
    <n v="285127.9200000001"/>
    <n v="0.11000000000000006"/>
    <n v="12610.62000000001"/>
    <n v="27588"/>
    <n v="1"/>
  </r>
  <r>
    <s v="Employee 1540"/>
    <x v="0"/>
    <s v="Texas"/>
    <x v="2"/>
    <s v="Americas"/>
    <d v="2021-06-01T00:00:00"/>
    <d v="2022-12-01T00:00:00"/>
    <s v="Investments Platform"/>
    <s v="X"/>
    <s v="P"/>
    <s v="USD"/>
    <n v="215600.00000000006"/>
    <n v="514250"/>
    <n v="0"/>
    <n v="0"/>
    <n v="514250"/>
    <n v="0"/>
    <n v="0"/>
    <n v="0"/>
    <n v="0"/>
    <n v="0"/>
    <n v="729850"/>
    <s v="USD"/>
    <n v="219912.00000000006"/>
    <n v="964359.00000000023"/>
    <s v="1-5 Years"/>
    <n v="215600.00000000006"/>
    <n v="729850"/>
    <n v="219912.00000000006"/>
    <n v="964359.00000000023"/>
    <n v="1.9999999999999993E-2"/>
    <n v="4312"/>
    <n v="514249.99999999994"/>
    <n v="1"/>
  </r>
  <r>
    <s v="Employee 1541"/>
    <x v="4"/>
    <s v="New York"/>
    <x v="2"/>
    <s v="Americas"/>
    <d v="2021-05-04T00:00:00"/>
    <d v="2022-12-01T00:00:00"/>
    <s v="Investments Platform"/>
    <s v="S"/>
    <s v="M"/>
    <s v="USD"/>
    <n v="235620.00000000003"/>
    <n v="454080.00000000006"/>
    <n v="0"/>
    <n v="0"/>
    <n v="454080.00000000006"/>
    <n v="0"/>
    <n v="0"/>
    <n v="0"/>
    <n v="0"/>
    <n v="0"/>
    <n v="689700.00000000012"/>
    <s v="USD"/>
    <n v="268606.80000000005"/>
    <n v="1054864.8000000003"/>
    <s v="1-5 Years"/>
    <n v="235620.00000000003"/>
    <n v="689700.00000000012"/>
    <n v="268606.80000000005"/>
    <n v="1054864.8000000003"/>
    <n v="0.14000000000000007"/>
    <n v="32986.800000000017"/>
    <n v="454080.00000000012"/>
    <n v="1"/>
  </r>
  <r>
    <s v="Employee 1542"/>
    <x v="6"/>
    <s v="London"/>
    <x v="0"/>
    <s v="EMEA"/>
    <d v="2021-05-17T00:00:00"/>
    <d v="2022-12-01T00:00:00"/>
    <s v="Investments Platform"/>
    <s v="D"/>
    <s v="P"/>
    <s v="GBP"/>
    <n v="53815.971000000005"/>
    <n v="21489.600000000002"/>
    <n v="0"/>
    <n v="0"/>
    <n v="21489.600000000002"/>
    <n v="0"/>
    <n v="0"/>
    <n v="0"/>
    <n v="0"/>
    <n v="0"/>
    <n v="75305.571000000011"/>
    <s v="GBP"/>
    <n v="61350.206940000011"/>
    <n v="147198.55788000004"/>
    <s v="1-5 Years"/>
    <n v="71610.221815220691"/>
    <n v="100205.35805684619"/>
    <n v="81635.652869351601"/>
    <n v="195869.76105415629"/>
    <n v="0.14000000000000018"/>
    <n v="7534.2359400000059"/>
    <n v="28595.1362416255"/>
    <n v="1.3306500000756409"/>
  </r>
  <r>
    <s v="Employee 1543"/>
    <x v="4"/>
    <s v="New York"/>
    <x v="2"/>
    <s v="Americas"/>
    <d v="2021-05-03T00:00:00"/>
    <d v="2022-12-01T00:00:00"/>
    <s v="Operating Platform"/>
    <s v="L"/>
    <s v="W"/>
    <s v="USD"/>
    <n v="316250"/>
    <n v="163350.00000000003"/>
    <n v="0"/>
    <n v="0"/>
    <n v="163350.00000000003"/>
    <n v="0"/>
    <n v="0"/>
    <n v="0"/>
    <n v="0"/>
    <n v="0"/>
    <n v="479600"/>
    <s v="USD"/>
    <n v="363687.5"/>
    <n v="915227.5"/>
    <s v="1-5 Years"/>
    <n v="316250"/>
    <n v="479600"/>
    <n v="363687.5"/>
    <n v="915227.5"/>
    <n v="0.15"/>
    <n v="47437.5"/>
    <n v="163350"/>
    <n v="1"/>
  </r>
  <r>
    <s v="Employee 1544"/>
    <x v="3"/>
    <s v="London"/>
    <x v="0"/>
    <s v="EMEA"/>
    <d v="2021-05-10T00:00:00"/>
    <d v="2022-12-01T00:00:00"/>
    <s v="Client Businesses Platform"/>
    <s v="S"/>
    <s v="C"/>
    <s v="GBP"/>
    <n v="113767.50000000001"/>
    <n v="7947.5"/>
    <n v="0"/>
    <n v="0"/>
    <n v="7947.5"/>
    <n v="0"/>
    <n v="0"/>
    <n v="0"/>
    <n v="0"/>
    <n v="0"/>
    <n v="121715.00000000001"/>
    <s v="GBP"/>
    <n v="119455.87500000001"/>
    <n v="247256.625"/>
    <s v="1-5 Years"/>
    <n v="151384.7238836055"/>
    <n v="161960.06475920667"/>
    <n v="158953.96007778577"/>
    <n v="329012.02807495272"/>
    <n v="4.999999999999994E-2"/>
    <n v="5688.375"/>
    <n v="10575.340875601163"/>
    <n v="1.3306500000756409"/>
  </r>
  <r>
    <s v="Employee 1545"/>
    <x v="4"/>
    <s v="Princeton"/>
    <x v="2"/>
    <s v="Americas"/>
    <d v="2021-05-17T00:00:00"/>
    <d v="2022-12-01T00:00:00"/>
    <s v="Investments Platform"/>
    <s v="X"/>
    <s v="M"/>
    <s v="USD"/>
    <n v="263780.00000000006"/>
    <n v="193325.00000000003"/>
    <n v="0"/>
    <n v="0"/>
    <n v="193325.00000000003"/>
    <n v="0"/>
    <n v="0"/>
    <n v="0"/>
    <n v="0"/>
    <n v="0"/>
    <n v="457105.00000000012"/>
    <s v="USD"/>
    <n v="274331.20000000007"/>
    <n v="749720.40000000014"/>
    <s v="1-5 Years"/>
    <n v="263780.00000000006"/>
    <n v="457105.00000000012"/>
    <n v="274331.20000000007"/>
    <n v="749720.40000000014"/>
    <n v="4.0000000000000036E-2"/>
    <n v="10551.200000000012"/>
    <n v="193325.00000000006"/>
    <n v="1"/>
  </r>
  <r>
    <s v="Employee 1546"/>
    <x v="4"/>
    <s v="New York"/>
    <x v="2"/>
    <s v="Americas"/>
    <d v="2021-05-10T00:00:00"/>
    <d v="2022-12-01T00:00:00"/>
    <s v="Corporate and Risk Platform"/>
    <s v="I"/>
    <s v="Z"/>
    <s v="USD"/>
    <n v="313500.00000000006"/>
    <n v="566720"/>
    <n v="0"/>
    <n v="0"/>
    <n v="566720"/>
    <n v="0"/>
    <n v="0"/>
    <n v="0"/>
    <n v="0"/>
    <n v="231750"/>
    <n v="1111970"/>
    <s v="USD"/>
    <n v="338580.00000000006"/>
    <n v="1289217.6000000001"/>
    <s v="1-5 Years"/>
    <n v="313500.00000000006"/>
    <n v="1111970"/>
    <n v="338580.00000000006"/>
    <n v="1289217.6000000001"/>
    <n v="7.9999999999999988E-2"/>
    <n v="25080"/>
    <n v="798470"/>
    <n v="1"/>
  </r>
  <r>
    <s v="Employee 1547"/>
    <x v="3"/>
    <s v="Tokyo"/>
    <x v="1"/>
    <s v="Asia-Pacific"/>
    <d v="2021-05-10T00:00:00"/>
    <d v="2022-12-01T00:00:00"/>
    <s v="Operating Platform"/>
    <s v="L"/>
    <s v="Q"/>
    <s v="JPY"/>
    <n v="11949080"/>
    <n v="3249125.0000000005"/>
    <n v="0"/>
    <n v="0"/>
    <n v="3249125.0000000005"/>
    <n v="0"/>
    <n v="0"/>
    <n v="0"/>
    <n v="0"/>
    <n v="0"/>
    <n v="15198205"/>
    <s v="JPY"/>
    <n v="12307552.4"/>
    <n v="27961703.550000001"/>
    <s v="1-5 Years"/>
    <n v="109982.78797919831"/>
    <n v="139888.67412214092"/>
    <n v="113282.27161857426"/>
    <n v="257367.60596437941"/>
    <n v="2.9999999999999978E-2"/>
    <n v="358472.40000000037"/>
    <n v="29905.886142942603"/>
    <n v="9.2042891987666256E-3"/>
  </r>
  <r>
    <s v="Employee 1548"/>
    <x v="3"/>
    <s v="Tokyo"/>
    <x v="1"/>
    <s v="Asia-Pacific"/>
    <d v="2021-06-03T00:00:00"/>
    <d v="2022-12-01T00:00:00"/>
    <s v="Investments Platform"/>
    <s v="C"/>
    <s v="U"/>
    <s v="JPY"/>
    <n v="18089500"/>
    <n v="6225450.0000000009"/>
    <n v="0"/>
    <n v="0"/>
    <n v="6225450.0000000009"/>
    <n v="0"/>
    <n v="0"/>
    <n v="0"/>
    <n v="0"/>
    <n v="0"/>
    <n v="24314950"/>
    <s v="JPY"/>
    <n v="18993975"/>
    <n v="44524672.5"/>
    <s v="1-5 Years"/>
    <n v="166500.98946108887"/>
    <n v="223801.83165355056"/>
    <n v="174826.03893414332"/>
    <n v="409817.96217037144"/>
    <n v="5.000000000000001E-2"/>
    <n v="904475"/>
    <n v="57300.842192461685"/>
    <n v="9.2042891987666256E-3"/>
  </r>
  <r>
    <s v="Employee 1549"/>
    <x v="3"/>
    <s v="San Francisco"/>
    <x v="2"/>
    <s v="Americas"/>
    <d v="2021-06-03T00:00:00"/>
    <d v="2022-12-01T00:00:00"/>
    <s v="Investments Platform"/>
    <s v="J"/>
    <s v="X"/>
    <s v="USD"/>
    <n v="155925"/>
    <n v="0"/>
    <n v="168000.00000000003"/>
    <n v="0"/>
    <n v="168000.00000000003"/>
    <n v="0"/>
    <n v="0"/>
    <n v="0"/>
    <n v="0"/>
    <n v="0"/>
    <n v="323925"/>
    <s v="USD"/>
    <n v="176195.24999999997"/>
    <n v="352390.49999999994"/>
    <s v="1-5 Years"/>
    <n v="155925"/>
    <n v="323925"/>
    <n v="176195.24999999997"/>
    <n v="352390.49999999994"/>
    <n v="0.12999999999999981"/>
    <n v="20270.249999999971"/>
    <n v="168000"/>
    <n v="1"/>
  </r>
  <r>
    <s v="Employee 155"/>
    <x v="3"/>
    <s v="Wilmington"/>
    <x v="2"/>
    <s v="Americas"/>
    <d v="2004-09-20T00:00:00"/>
    <d v="2022-12-01T00:00:00"/>
    <s v="Operating Platform"/>
    <s v="Y"/>
    <s v="X"/>
    <s v="USD"/>
    <n v="108438.00000000001"/>
    <n v="12041.700000000003"/>
    <n v="0"/>
    <n v="0"/>
    <n v="12041.700000000003"/>
    <n v="0"/>
    <n v="0"/>
    <n v="0"/>
    <n v="0"/>
    <n v="0"/>
    <n v="120479.70000000001"/>
    <s v="USD"/>
    <n v="121450.56000000003"/>
    <n v="256387.82400000005"/>
    <s v="&gt;5 Years"/>
    <n v="108438.00000000001"/>
    <n v="120479.70000000001"/>
    <n v="121450.56000000003"/>
    <n v="256387.82400000005"/>
    <n v="0.12000000000000009"/>
    <n v="13012.560000000012"/>
    <n v="12041.699999999997"/>
    <n v="1"/>
  </r>
  <r>
    <s v="Employee 1550"/>
    <x v="3"/>
    <s v="San Francisco"/>
    <x v="2"/>
    <s v="Americas"/>
    <d v="2021-06-03T00:00:00"/>
    <d v="2022-12-01T00:00:00"/>
    <s v="Operating Platform"/>
    <s v="U"/>
    <s v="L"/>
    <s v="USD"/>
    <n v="166650"/>
    <n v="25740.000000000004"/>
    <n v="0"/>
    <n v="0"/>
    <n v="25740.000000000004"/>
    <n v="0"/>
    <n v="0"/>
    <n v="0"/>
    <n v="0"/>
    <n v="0"/>
    <n v="192390"/>
    <s v="USD"/>
    <n v="169983"/>
    <n v="366220.80000000005"/>
    <s v="1-5 Years"/>
    <n v="166650"/>
    <n v="192390"/>
    <n v="169983"/>
    <n v="366220.80000000005"/>
    <n v="0.02"/>
    <n v="3333"/>
    <n v="25740"/>
    <n v="1"/>
  </r>
  <r>
    <s v="Employee 1551"/>
    <x v="0"/>
    <s v="New York"/>
    <x v="2"/>
    <s v="Americas"/>
    <d v="2021-06-03T00:00:00"/>
    <d v="2022-12-01T00:00:00"/>
    <s v="Client Businesses Platform"/>
    <s v="X"/>
    <s v="S"/>
    <s v="USD"/>
    <n v="200970.00000000003"/>
    <n v="213796.00000000003"/>
    <n v="0"/>
    <n v="0"/>
    <n v="213796.00000000003"/>
    <n v="0"/>
    <n v="0"/>
    <n v="0"/>
    <n v="0"/>
    <n v="0"/>
    <n v="414766.00000000006"/>
    <s v="USD"/>
    <n v="229105.80000000005"/>
    <n v="701939.04000000015"/>
    <s v="1-5 Years"/>
    <n v="200970.00000000003"/>
    <n v="414766.00000000006"/>
    <n v="229105.80000000005"/>
    <n v="701939.04000000015"/>
    <n v="0.14000000000000007"/>
    <n v="28135.800000000017"/>
    <n v="213796.00000000003"/>
    <n v="1"/>
  </r>
  <r>
    <s v="Employee 1552"/>
    <x v="0"/>
    <s v="Wilmington"/>
    <x v="2"/>
    <s v="Americas"/>
    <d v="2021-06-03T00:00:00"/>
    <d v="2022-12-01T00:00:00"/>
    <s v="Operating Platform"/>
    <s v="T"/>
    <s v="L"/>
    <s v="USD"/>
    <n v="191921.40000000002"/>
    <n v="60691.400000000009"/>
    <n v="0"/>
    <n v="0"/>
    <n v="60691.400000000009"/>
    <n v="0"/>
    <n v="0"/>
    <n v="0"/>
    <n v="0"/>
    <n v="0"/>
    <n v="252612.80000000005"/>
    <s v="USD"/>
    <n v="201517.47000000003"/>
    <n v="466760.91000000009"/>
    <s v="1-5 Years"/>
    <n v="191921.40000000002"/>
    <n v="252612.80000000005"/>
    <n v="201517.47000000003"/>
    <n v="466760.91000000009"/>
    <n v="5.0000000000000031E-2"/>
    <n v="9596.070000000007"/>
    <n v="60691.400000000023"/>
    <n v="1"/>
  </r>
  <r>
    <s v="Employee 1553"/>
    <x v="3"/>
    <s v="Tokyo"/>
    <x v="1"/>
    <s v="Asia-Pacific"/>
    <d v="2021-06-03T00:00:00"/>
    <d v="2022-12-01T00:00:00"/>
    <s v="Investments Platform"/>
    <s v="A"/>
    <s v="R"/>
    <s v="JPY"/>
    <n v="15444000.000000004"/>
    <n v="6098400.0000000009"/>
    <n v="0"/>
    <n v="0"/>
    <n v="6098400.0000000009"/>
    <n v="0"/>
    <n v="0"/>
    <n v="0"/>
    <n v="0"/>
    <n v="0"/>
    <n v="21542400.000000004"/>
    <s v="JPY"/>
    <n v="15752880.000000004"/>
    <n v="37726128.000000007"/>
    <s v="1-5 Years"/>
    <n v="142151.04238575179"/>
    <n v="198282.47963551019"/>
    <n v="144994.06323346685"/>
    <n v="347242.19246168726"/>
    <n v="2.0000000000000163E-2"/>
    <n v="308880"/>
    <n v="56131.437249758397"/>
    <n v="9.2042891987666256E-3"/>
  </r>
  <r>
    <s v="Employee 1554"/>
    <x v="3"/>
    <s v="London"/>
    <x v="0"/>
    <s v="EMEA"/>
    <d v="2021-06-03T00:00:00"/>
    <d v="2022-12-01T00:00:00"/>
    <s v="Investments Platform"/>
    <s v="E"/>
    <s v="Z"/>
    <s v="GBP"/>
    <n v="101915.00000000003"/>
    <n v="34529"/>
    <n v="0"/>
    <n v="0"/>
    <n v="34529"/>
    <n v="0"/>
    <n v="0"/>
    <n v="0"/>
    <n v="0"/>
    <n v="0"/>
    <n v="136444.00000000003"/>
    <s v="GBP"/>
    <n v="114144.80000000005"/>
    <n v="266962.08000000007"/>
    <s v="1-5 Years"/>
    <n v="135613.19475770899"/>
    <n v="181559.20861032078"/>
    <n v="151886.77812863409"/>
    <n v="355233.09177219338"/>
    <n v="0.12000000000000018"/>
    <n v="12229.800000000017"/>
    <n v="45946.013852611795"/>
    <n v="1.3306500000756409"/>
  </r>
  <r>
    <s v="Employee 1555"/>
    <x v="0"/>
    <s v="Sydney"/>
    <x v="4"/>
    <s v="Asia-Pacific"/>
    <d v="2021-06-03T00:00:00"/>
    <d v="2022-12-01T00:00:00"/>
    <s v="Client Businesses Platform"/>
    <s v="U"/>
    <s v="Y"/>
    <s v="AUD"/>
    <n v="163871.4"/>
    <n v="70840"/>
    <n v="0"/>
    <n v="0"/>
    <n v="70840"/>
    <n v="0"/>
    <n v="0"/>
    <n v="0"/>
    <n v="0"/>
    <n v="0"/>
    <n v="234711.4"/>
    <s v="AUD"/>
    <n v="186813.39600000001"/>
    <n v="454384.39200000005"/>
    <s v="1-5 Years"/>
    <n v="123993.29481436765"/>
    <n v="177594.38081625575"/>
    <n v="141352.35608837914"/>
    <n v="343809.9502189107"/>
    <n v="0.14000000000000015"/>
    <n v="22941.996000000014"/>
    <n v="53601.086001888107"/>
    <n v="0.75665000002665295"/>
  </r>
  <r>
    <s v="Employee 1556"/>
    <x v="3"/>
    <s v="Wilmington"/>
    <x v="2"/>
    <s v="Americas"/>
    <d v="2021-06-03T00:00:00"/>
    <d v="2022-12-01T00:00:00"/>
    <s v="Operating Platform"/>
    <s v="B"/>
    <s v="T"/>
    <s v="USD"/>
    <n v="140459"/>
    <n v="22407.000000000004"/>
    <n v="0"/>
    <n v="0"/>
    <n v="22407.000000000004"/>
    <n v="0"/>
    <n v="0"/>
    <n v="0"/>
    <n v="0"/>
    <n v="0"/>
    <n v="162866"/>
    <s v="USD"/>
    <n v="154504.90000000002"/>
    <n v="333657.50000000006"/>
    <s v="1-5 Years"/>
    <n v="140459"/>
    <n v="162866"/>
    <n v="154504.90000000002"/>
    <n v="333657.50000000006"/>
    <n v="0.10000000000000017"/>
    <n v="14045.900000000023"/>
    <n v="22407"/>
    <n v="1"/>
  </r>
  <r>
    <s v="Employee 1557"/>
    <x v="0"/>
    <s v="London"/>
    <x v="0"/>
    <s v="EMEA"/>
    <d v="2021-06-03T00:00:00"/>
    <d v="2022-12-01T00:00:00"/>
    <s v="ETF and Index Investments Platform"/>
    <s v="S"/>
    <s v="V"/>
    <s v="GBP"/>
    <n v="133320"/>
    <n v="93881.700000000012"/>
    <n v="0"/>
    <n v="0"/>
    <n v="93881.700000000012"/>
    <n v="0"/>
    <n v="0"/>
    <n v="0"/>
    <n v="0"/>
    <n v="0"/>
    <n v="227201.7"/>
    <s v="GBP"/>
    <n v="151984.80000000002"/>
    <n v="410994.73800000007"/>
    <s v="1-5 Years"/>
    <n v="177402.25801008445"/>
    <n v="302325.94212218578"/>
    <n v="202238.57413149631"/>
    <n v="546890.14815078815"/>
    <n v="0.14000000000000021"/>
    <n v="18664.800000000017"/>
    <n v="124923.68411210133"/>
    <n v="1.3306500000756409"/>
  </r>
  <r>
    <s v="Employee 1558"/>
    <x v="3"/>
    <s v="Philadelphia"/>
    <x v="2"/>
    <s v="Americas"/>
    <d v="2021-06-03T00:00:00"/>
    <d v="2022-12-01T00:00:00"/>
    <s v="Investments Platform"/>
    <s v="W"/>
    <s v="W"/>
    <s v="USD"/>
    <n v="132825"/>
    <n v="44935.000000000007"/>
    <n v="0"/>
    <n v="0"/>
    <n v="44935.000000000007"/>
    <n v="0"/>
    <n v="0"/>
    <n v="0"/>
    <n v="0"/>
    <n v="0"/>
    <n v="177760"/>
    <s v="USD"/>
    <n v="150092.25"/>
    <n v="350961.05000000005"/>
    <s v="1-5 Years"/>
    <n v="132825"/>
    <n v="177760"/>
    <n v="150092.25"/>
    <n v="350961.05000000005"/>
    <n v="0.13"/>
    <n v="17267.25"/>
    <n v="44935"/>
    <n v="1"/>
  </r>
  <r>
    <s v="Employee 1559"/>
    <x v="0"/>
    <s v="San Francisco"/>
    <x v="2"/>
    <s v="Americas"/>
    <d v="2021-06-03T00:00:00"/>
    <d v="2022-12-01T00:00:00"/>
    <s v="ETF and Index Investments Platform"/>
    <s v="S"/>
    <s v="K"/>
    <s v="USD"/>
    <n v="234025.00000000003"/>
    <n v="140250"/>
    <n v="0"/>
    <n v="0"/>
    <n v="140250"/>
    <n v="0"/>
    <n v="0"/>
    <n v="0"/>
    <n v="0"/>
    <n v="0"/>
    <n v="374275"/>
    <s v="USD"/>
    <n v="262108.00000000006"/>
    <n v="681296.00000000012"/>
    <s v="1-5 Years"/>
    <n v="234025.00000000003"/>
    <n v="374275"/>
    <n v="262108.00000000006"/>
    <n v="681296.00000000012"/>
    <n v="0.12000000000000011"/>
    <n v="28083.000000000029"/>
    <n v="140249.99999999997"/>
    <n v="1"/>
  </r>
  <r>
    <s v="Employee 156"/>
    <x v="3"/>
    <s v="Hong Kong"/>
    <x v="3"/>
    <s v="Asia-Pacific"/>
    <d v="2008-03-17T00:00:00"/>
    <d v="2022-12-01T00:00:00"/>
    <s v="Investments Platform"/>
    <s v="E"/>
    <s v="Y"/>
    <s v="HKD"/>
    <n v="1630200.0000000002"/>
    <n v="0"/>
    <n v="259006.62000000002"/>
    <n v="0"/>
    <n v="259006.62000000002"/>
    <n v="0"/>
    <n v="0"/>
    <n v="0"/>
    <n v="0"/>
    <n v="0"/>
    <n v="1889206.6200000003"/>
    <s v="HKD"/>
    <n v="1793220.0000000005"/>
    <n v="3586440.0000000009"/>
    <s v="&gt;5 Years"/>
    <n v="207823.66476928673"/>
    <n v="240842.74523052218"/>
    <n v="228606.03124621543"/>
    <n v="457212.06249243085"/>
    <n v="0.10000000000000013"/>
    <n v="163020.00000000023"/>
    <n v="33019.080461235455"/>
    <n v="0.12748353868806692"/>
  </r>
  <r>
    <s v="Employee 1560"/>
    <x v="0"/>
    <s v="San Francisco"/>
    <x v="2"/>
    <s v="Americas"/>
    <d v="2021-06-01T00:00:00"/>
    <d v="2022-12-01T00:00:00"/>
    <s v="Client Businesses Platform"/>
    <s v="M"/>
    <s v="U"/>
    <s v="USD"/>
    <n v="162690"/>
    <n v="287100"/>
    <n v="0"/>
    <n v="0"/>
    <n v="287100"/>
    <n v="0"/>
    <n v="0"/>
    <n v="0"/>
    <n v="0"/>
    <n v="0"/>
    <n v="449790"/>
    <s v="USD"/>
    <n v="170824.5"/>
    <n v="643104"/>
    <s v="1-5 Years"/>
    <n v="162690"/>
    <n v="449790"/>
    <n v="170824.5"/>
    <n v="643104"/>
    <n v="0.05"/>
    <n v="8134.5"/>
    <n v="287100"/>
    <n v="1"/>
  </r>
  <r>
    <s v="Employee 1561"/>
    <x v="4"/>
    <s v="San Francisco"/>
    <x v="2"/>
    <s v="Americas"/>
    <d v="2021-06-01T00:00:00"/>
    <d v="2022-12-01T00:00:00"/>
    <s v="Investments Platform"/>
    <s v="N"/>
    <s v="L"/>
    <s v="USD"/>
    <n v="366300.00000000006"/>
    <n v="0"/>
    <n v="8994100"/>
    <n v="0"/>
    <n v="8994100"/>
    <n v="0"/>
    <n v="0"/>
    <n v="0"/>
    <n v="0"/>
    <n v="1590000"/>
    <n v="10950400"/>
    <s v="USD"/>
    <n v="410256.00000000012"/>
    <n v="820512.00000000023"/>
    <s v="1-5 Years"/>
    <n v="366300.00000000006"/>
    <n v="10950400"/>
    <n v="410256.00000000012"/>
    <n v="820512.00000000023"/>
    <n v="0.12000000000000013"/>
    <n v="43956.000000000058"/>
    <n v="10584100"/>
    <n v="1"/>
  </r>
  <r>
    <s v="Employee 1562"/>
    <x v="7"/>
    <s v="New York"/>
    <x v="2"/>
    <s v="Americas"/>
    <d v="2021-05-17T00:00:00"/>
    <d v="2022-12-01T00:00:00"/>
    <s v="Client Businesses Platform"/>
    <s v="C"/>
    <s v="E"/>
    <s v="USD"/>
    <n v="86625"/>
    <n v="17578"/>
    <n v="0"/>
    <n v="0"/>
    <n v="17578"/>
    <n v="0"/>
    <n v="4299"/>
    <n v="0"/>
    <n v="4299"/>
    <n v="0"/>
    <n v="108502"/>
    <s v="USD"/>
    <n v="89223.75"/>
    <n v="196552.84"/>
    <s v="1-5 Years"/>
    <n v="86625"/>
    <n v="108502"/>
    <n v="89223.75"/>
    <n v="196552.84"/>
    <n v="0.03"/>
    <n v="2598.75"/>
    <n v="21877"/>
    <n v="1"/>
  </r>
  <r>
    <s v="Employee 1563"/>
    <x v="3"/>
    <s v="London"/>
    <x v="0"/>
    <s v="EMEA"/>
    <d v="2021-05-24T00:00:00"/>
    <d v="2022-12-01T00:00:00"/>
    <s v="Operating Platform"/>
    <s v="E"/>
    <s v="Y"/>
    <s v="GBP"/>
    <n v="106920.00000000003"/>
    <n v="14025"/>
    <n v="0"/>
    <n v="0"/>
    <n v="14025"/>
    <n v="0"/>
    <n v="0"/>
    <n v="0"/>
    <n v="0"/>
    <n v="0"/>
    <n v="120945.00000000003"/>
    <s v="GBP"/>
    <n v="117612.00000000004"/>
    <n v="250651.50000000012"/>
    <s v="1-5 Years"/>
    <n v="142273.09800808757"/>
    <n v="160935.46425914843"/>
    <n v="156500.40780889633"/>
    <n v="333529.41849395965"/>
    <n v="9.9999999999999978E-2"/>
    <n v="10692.000000000015"/>
    <n v="18662.366251060856"/>
    <n v="1.3306500000756409"/>
  </r>
  <r>
    <s v="Employee 1564"/>
    <x v="3"/>
    <s v="London"/>
    <x v="0"/>
    <s v="EMEA"/>
    <d v="2021-05-24T00:00:00"/>
    <d v="2022-12-01T00:00:00"/>
    <s v="Operating Platform"/>
    <s v="S"/>
    <s v="B"/>
    <s v="GBP"/>
    <n v="67625.250000000015"/>
    <n v="5170"/>
    <n v="0"/>
    <n v="0"/>
    <n v="5170"/>
    <n v="0"/>
    <n v="0"/>
    <n v="0"/>
    <n v="0"/>
    <n v="0"/>
    <n v="72795.250000000015"/>
    <s v="GBP"/>
    <n v="76416.532500000016"/>
    <n v="158675.16500000004"/>
    <s v="1-5 Years"/>
    <n v="89985.538917615253"/>
    <n v="96864.999418006322"/>
    <n v="101683.65897690524"/>
    <n v="211141.10831925238"/>
    <n v="0.13"/>
    <n v="8791.2825000000012"/>
    <n v="6879.4605003910692"/>
    <n v="1.3306500000756409"/>
  </r>
  <r>
    <s v="Employee 1565"/>
    <x v="0"/>
    <s v="San Francisco"/>
    <x v="2"/>
    <s v="Americas"/>
    <d v="2021-06-07T00:00:00"/>
    <d v="2022-12-01T00:00:00"/>
    <s v="Operating Platform"/>
    <s v="K"/>
    <s v="J"/>
    <s v="USD"/>
    <n v="261665.25"/>
    <n v="105600.00000000001"/>
    <n v="0"/>
    <n v="0"/>
    <n v="105600.00000000001"/>
    <n v="0"/>
    <n v="0"/>
    <n v="0"/>
    <n v="0"/>
    <n v="0"/>
    <n v="367265.25"/>
    <s v="USD"/>
    <n v="282598.47000000003"/>
    <n v="679244.94000000018"/>
    <s v="1-5 Years"/>
    <n v="261665.25"/>
    <n v="367265.25"/>
    <n v="282598.47000000003"/>
    <n v="679244.94000000018"/>
    <n v="8.0000000000000113E-2"/>
    <n v="20933.22000000003"/>
    <n v="105600"/>
    <n v="1"/>
  </r>
  <r>
    <s v="Employee 1566"/>
    <x v="4"/>
    <s v="San Francisco"/>
    <x v="2"/>
    <s v="Americas"/>
    <d v="2021-06-21T00:00:00"/>
    <d v="2022-12-01T00:00:00"/>
    <s v="ETF and Index Investments Platform"/>
    <s v="B"/>
    <s v="B"/>
    <s v="USD"/>
    <n v="251680.00000000003"/>
    <n v="810722.00000000012"/>
    <n v="0"/>
    <n v="0"/>
    <n v="810722.00000000012"/>
    <n v="0"/>
    <n v="0"/>
    <n v="0"/>
    <n v="0"/>
    <n v="328250"/>
    <n v="1390652.0000000002"/>
    <s v="USD"/>
    <n v="279364.80000000005"/>
    <n v="1458631.0200000003"/>
    <s v="1-5 Years"/>
    <n v="251680.00000000003"/>
    <n v="1390652.0000000002"/>
    <n v="279364.80000000005"/>
    <n v="1458631.0200000003"/>
    <n v="0.11000000000000006"/>
    <n v="27684.800000000017"/>
    <n v="1138972.0000000002"/>
    <n v="1"/>
  </r>
  <r>
    <s v="Employee 1567"/>
    <x v="4"/>
    <s v="New York"/>
    <x v="2"/>
    <s v="Americas"/>
    <d v="2021-06-21T00:00:00"/>
    <d v="2022-12-01T00:00:00"/>
    <s v="Client Businesses Platform"/>
    <s v="C"/>
    <s v="J"/>
    <s v="USD"/>
    <n v="269775.00000000006"/>
    <n v="512050.00000000006"/>
    <n v="0"/>
    <n v="0"/>
    <n v="512050.00000000006"/>
    <n v="0"/>
    <n v="0"/>
    <n v="0"/>
    <n v="0"/>
    <n v="0"/>
    <n v="781825.00000000012"/>
    <s v="USD"/>
    <n v="272472.75000000006"/>
    <n v="1062116.0000000002"/>
    <s v="1-5 Years"/>
    <n v="269775.00000000006"/>
    <n v="781825.00000000012"/>
    <n v="272472.75000000006"/>
    <n v="1062116.0000000002"/>
    <n v="9.9999999999999985E-3"/>
    <n v="2697.75"/>
    <n v="512050.00000000006"/>
    <n v="1"/>
  </r>
  <r>
    <s v="Employee 1568"/>
    <x v="4"/>
    <s v="San Francisco"/>
    <x v="2"/>
    <s v="Americas"/>
    <d v="2021-06-21T00:00:00"/>
    <d v="2022-12-01T00:00:00"/>
    <s v="Investments Platform"/>
    <s v="J"/>
    <s v="K"/>
    <s v="USD"/>
    <n v="233310.00000000003"/>
    <n v="244750"/>
    <n v="0"/>
    <n v="0"/>
    <n v="244750"/>
    <n v="0"/>
    <n v="0"/>
    <n v="0"/>
    <n v="0"/>
    <n v="0"/>
    <n v="478060"/>
    <s v="USD"/>
    <n v="242642.40000000005"/>
    <n v="739824.8"/>
    <s v="1-5 Years"/>
    <n v="233310.00000000003"/>
    <n v="478060"/>
    <n v="242642.40000000005"/>
    <n v="739824.8"/>
    <n v="4.0000000000000098E-2"/>
    <n v="9332.4000000000233"/>
    <n v="244749.99999999997"/>
    <n v="1"/>
  </r>
  <r>
    <s v="Employee 1569"/>
    <x v="4"/>
    <s v="San Francisco"/>
    <x v="2"/>
    <s v="Americas"/>
    <d v="2021-06-21T00:00:00"/>
    <d v="2022-12-01T00:00:00"/>
    <s v="ETF and Index Investments Platform"/>
    <s v="Q"/>
    <s v="L"/>
    <s v="USD"/>
    <n v="207900.00000000003"/>
    <n v="390720.00000000006"/>
    <n v="0"/>
    <n v="0"/>
    <n v="390720.00000000006"/>
    <n v="0"/>
    <n v="0"/>
    <n v="0"/>
    <n v="0"/>
    <n v="172500"/>
    <n v="771120.00000000012"/>
    <s v="USD"/>
    <n v="216216.00000000003"/>
    <n v="838780.8"/>
    <s v="1-5 Years"/>
    <n v="207900.00000000003"/>
    <n v="771120.00000000012"/>
    <n v="216216.00000000003"/>
    <n v="838780.8"/>
    <n v="3.9999999999999994E-2"/>
    <n v="8316"/>
    <n v="563220.00000000012"/>
    <n v="1"/>
  </r>
  <r>
    <s v="Employee 157"/>
    <x v="3"/>
    <s v="Princeton"/>
    <x v="2"/>
    <s v="Americas"/>
    <d v="2008-03-31T00:00:00"/>
    <d v="2022-12-01T00:00:00"/>
    <s v="Operating Platform"/>
    <s v="S"/>
    <s v="S"/>
    <s v="USD"/>
    <n v="175560.00000000003"/>
    <n v="15471.500000000002"/>
    <n v="0"/>
    <n v="0"/>
    <n v="15471.500000000002"/>
    <n v="0"/>
    <n v="0"/>
    <n v="0"/>
    <n v="0"/>
    <n v="0"/>
    <n v="191031.50000000003"/>
    <s v="USD"/>
    <n v="180826.80000000005"/>
    <n v="377589.24500000011"/>
    <s v="&gt;5 Years"/>
    <n v="175560.00000000003"/>
    <n v="191031.50000000003"/>
    <n v="180826.80000000005"/>
    <n v="377589.24500000011"/>
    <n v="3.0000000000000096E-2"/>
    <n v="5266.8000000000175"/>
    <n v="15471.5"/>
    <n v="1"/>
  </r>
  <r>
    <s v="Employee 1570"/>
    <x v="0"/>
    <s v="New York"/>
    <x v="2"/>
    <s v="Americas"/>
    <d v="2021-06-21T00:00:00"/>
    <d v="2022-12-01T00:00:00"/>
    <s v="Investments Platform"/>
    <s v="D"/>
    <s v="A"/>
    <s v="USD"/>
    <n v="213180.00000000006"/>
    <n v="141570"/>
    <n v="0"/>
    <n v="0"/>
    <n v="141570"/>
    <n v="0"/>
    <n v="0"/>
    <n v="0"/>
    <n v="0"/>
    <n v="0"/>
    <n v="354750.00000000006"/>
    <s v="USD"/>
    <n v="219575.40000000005"/>
    <n v="584967.9"/>
    <s v="1-5 Years"/>
    <n v="213180.00000000006"/>
    <n v="354750.00000000006"/>
    <n v="219575.40000000005"/>
    <n v="584967.9"/>
    <n v="2.9999999999999964E-2"/>
    <n v="6395.3999999999942"/>
    <n v="141570"/>
    <n v="1"/>
  </r>
  <r>
    <s v="Employee 1571"/>
    <x v="3"/>
    <s v="San Francisco"/>
    <x v="2"/>
    <s v="Americas"/>
    <d v="2021-06-14T00:00:00"/>
    <d v="2022-12-01T00:00:00"/>
    <s v="Client Businesses Platform"/>
    <s v="R"/>
    <s v="I"/>
    <s v="USD"/>
    <n v="181914.48"/>
    <n v="8085"/>
    <n v="0"/>
    <n v="0"/>
    <n v="8085"/>
    <n v="0"/>
    <n v="0"/>
    <n v="0"/>
    <n v="0"/>
    <n v="0"/>
    <n v="189999.48"/>
    <s v="USD"/>
    <n v="200105.92800000001"/>
    <n v="409105.35600000003"/>
    <s v="1-5 Years"/>
    <n v="181914.48"/>
    <n v="189999.48"/>
    <n v="200105.92800000001"/>
    <n v="409105.35600000003"/>
    <n v="0.10000000000000002"/>
    <n v="18191.448000000004"/>
    <n v="8085"/>
    <n v="1"/>
  </r>
  <r>
    <s v="Employee 1572"/>
    <x v="3"/>
    <s v="London"/>
    <x v="0"/>
    <s v="EMEA"/>
    <d v="2021-06-01T00:00:00"/>
    <d v="2022-12-01T00:00:00"/>
    <s v="Corporate and Risk Platform"/>
    <s v="Q"/>
    <s v="J"/>
    <s v="GBP"/>
    <n v="100980.00000000001"/>
    <n v="17974"/>
    <n v="0"/>
    <n v="0"/>
    <n v="17974"/>
    <n v="0"/>
    <n v="0"/>
    <n v="0"/>
    <n v="0"/>
    <n v="0"/>
    <n v="118954.00000000001"/>
    <s v="GBP"/>
    <n v="104009.40000000002"/>
    <n v="226532.02000000005"/>
    <s v="1-5 Years"/>
    <n v="134369.03700763825"/>
    <n v="158286.14010899782"/>
    <n v="138400.10811786741"/>
    <n v="301434.83243013517"/>
    <n v="3.0000000000000044E-2"/>
    <n v="3029.4000000000087"/>
    <n v="23917.103101359564"/>
    <n v="1.3306500000756409"/>
  </r>
  <r>
    <s v="Employee 1573"/>
    <x v="1"/>
    <s v="Edinburgh"/>
    <x v="0"/>
    <s v="EMEA"/>
    <d v="2021-06-14T00:00:00"/>
    <d v="2022-12-01T00:00:00"/>
    <s v="Operating Platform"/>
    <s v="Z"/>
    <s v="R"/>
    <s v="GBP"/>
    <n v="55321.200000000012"/>
    <n v="9055.2000000000007"/>
    <n v="0"/>
    <n v="0"/>
    <n v="9055.2000000000007"/>
    <n v="0"/>
    <n v="0"/>
    <n v="0"/>
    <n v="0"/>
    <n v="0"/>
    <n v="64376.400000000009"/>
    <s v="GBP"/>
    <n v="61959.744000000021"/>
    <n v="134061.31200000003"/>
    <s v="1-5 Years"/>
    <n v="73613.15478418456"/>
    <n v="85662.456664869504"/>
    <n v="82446.733358286714"/>
    <n v="178388.68482294056"/>
    <n v="0.12000000000000009"/>
    <n v="6638.544000000009"/>
    <n v="12049.301880684943"/>
    <n v="1.3306500000756409"/>
  </r>
  <r>
    <s v="Employee 1574"/>
    <x v="1"/>
    <s v="London"/>
    <x v="0"/>
    <s v="EMEA"/>
    <d v="2021-06-07T00:00:00"/>
    <d v="2022-12-01T00:00:00"/>
    <s v="Operating Platform"/>
    <s v="B"/>
    <s v="P"/>
    <s v="GBP"/>
    <n v="57747.250000000007"/>
    <n v="3069"/>
    <n v="0"/>
    <n v="0"/>
    <n v="3069"/>
    <n v="0"/>
    <n v="0"/>
    <n v="0"/>
    <n v="0"/>
    <n v="0"/>
    <n v="60816.250000000007"/>
    <s v="GBP"/>
    <n v="65831.86500000002"/>
    <n v="135162.39000000004"/>
    <s v="1-5 Years"/>
    <n v="76841.378216868063"/>
    <n v="80925.143067100202"/>
    <n v="87599.171167229608"/>
    <n v="179853.83426372387"/>
    <n v="0.14000000000000021"/>
    <n v="8084.6150000000125"/>
    <n v="4083.764850232139"/>
    <n v="1.3306500000756409"/>
  </r>
  <r>
    <s v="Employee 1575"/>
    <x v="3"/>
    <s v="London"/>
    <x v="0"/>
    <s v="EMEA"/>
    <d v="2021-06-01T00:00:00"/>
    <d v="2022-12-01T00:00:00"/>
    <s v="Corporate and Risk Platform"/>
    <s v="K"/>
    <s v="E"/>
    <s v="USD"/>
    <n v="166936.00000000003"/>
    <n v="14628.900000000001"/>
    <n v="0"/>
    <n v="0"/>
    <n v="14628.900000000001"/>
    <n v="0"/>
    <n v="0"/>
    <n v="0"/>
    <n v="0"/>
    <n v="0"/>
    <n v="181564.90000000002"/>
    <s v="USD"/>
    <n v="185298.96000000005"/>
    <n v="386835.99900000013"/>
    <s v="1-5 Years"/>
    <n v="166936.00000000003"/>
    <n v="181564.90000000002"/>
    <n v="185298.96000000005"/>
    <n v="386835.99900000013"/>
    <n v="0.11000000000000011"/>
    <n v="18362.960000000021"/>
    <n v="14628.899999999994"/>
    <n v="1"/>
  </r>
  <r>
    <s v="Employee 1576"/>
    <x v="0"/>
    <s v="Hong Kong"/>
    <x v="3"/>
    <s v="Asia-Pacific"/>
    <d v="2021-05-31T00:00:00"/>
    <d v="2022-12-01T00:00:00"/>
    <s v="Investments Platform"/>
    <s v="Z"/>
    <s v="Y"/>
    <s v="HKD"/>
    <n v="1666500.0000000002"/>
    <n v="1943040.0000000002"/>
    <n v="0"/>
    <n v="0"/>
    <n v="1943040.0000000002"/>
    <n v="0"/>
    <n v="0"/>
    <n v="0"/>
    <n v="0"/>
    <n v="0"/>
    <n v="3609540.0000000005"/>
    <s v="HKD"/>
    <n v="1749825.0000000002"/>
    <n v="5539842.0000000009"/>
    <s v="1-5 Years"/>
    <n v="212451.31722366356"/>
    <n v="460156.93223612511"/>
    <n v="223073.88308484672"/>
    <n v="706238.66193277808"/>
    <n v="4.999999999999992E-2"/>
    <n v="83325"/>
    <n v="247705.61501246155"/>
    <n v="0.12748353868806692"/>
  </r>
  <r>
    <s v="Employee 1577"/>
    <x v="3"/>
    <s v="London"/>
    <x v="0"/>
    <s v="EMEA"/>
    <d v="2021-06-07T00:00:00"/>
    <d v="2022-12-01T00:00:00"/>
    <s v="Operating Platform"/>
    <s v="A"/>
    <s v="N"/>
    <s v="GBP"/>
    <n v="65737.98000000001"/>
    <n v="16016"/>
    <n v="0"/>
    <n v="0"/>
    <n v="16016"/>
    <n v="0"/>
    <n v="0"/>
    <n v="0"/>
    <n v="0"/>
    <n v="0"/>
    <n v="81753.98000000001"/>
    <s v="GBP"/>
    <n v="70339.63860000002"/>
    <n v="157816.39720000006"/>
    <s v="1-5 Years"/>
    <n v="87474.243091972501"/>
    <n v="108785.93349318395"/>
    <n v="93597.440108410578"/>
    <n v="209998.38894611745"/>
    <n v="7.0000000000000021E-2"/>
    <n v="4601.6586000000098"/>
    <n v="21311.690401211454"/>
    <n v="1.3306500000756409"/>
  </r>
  <r>
    <s v="Employee 1578"/>
    <x v="0"/>
    <s v="San Francisco"/>
    <x v="2"/>
    <s v="Americas"/>
    <d v="2021-06-14T00:00:00"/>
    <d v="2022-12-01T00:00:00"/>
    <s v="Corporate and Risk Platform"/>
    <s v="C"/>
    <s v="N"/>
    <s v="USD"/>
    <n v="253906.95000000004"/>
    <n v="118250"/>
    <n v="0"/>
    <n v="0"/>
    <n v="118250"/>
    <n v="0"/>
    <n v="0"/>
    <n v="0"/>
    <n v="0"/>
    <n v="0"/>
    <n v="372156.95000000007"/>
    <s v="USD"/>
    <n v="281836.71450000006"/>
    <n v="694930.92900000012"/>
    <s v="1-5 Years"/>
    <n v="253906.95000000004"/>
    <n v="372156.95000000007"/>
    <n v="281836.71450000006"/>
    <n v="694930.92900000012"/>
    <n v="0.11000000000000006"/>
    <n v="27929.764500000019"/>
    <n v="118250.00000000003"/>
    <n v="1"/>
  </r>
  <r>
    <s v="Employee 1579"/>
    <x v="0"/>
    <s v="New York"/>
    <x v="2"/>
    <s v="Americas"/>
    <d v="2021-06-14T00:00:00"/>
    <d v="2022-12-01T00:00:00"/>
    <s v="Corporate and Risk Platform"/>
    <s v="A"/>
    <s v="B"/>
    <s v="USD"/>
    <n v="213675.00000000003"/>
    <n v="266750"/>
    <n v="0"/>
    <n v="0"/>
    <n v="266750"/>
    <n v="0"/>
    <n v="0"/>
    <n v="0"/>
    <n v="0"/>
    <n v="0"/>
    <n v="480425"/>
    <s v="USD"/>
    <n v="235042.50000000006"/>
    <n v="763510.00000000023"/>
    <s v="1-5 Years"/>
    <n v="213675.00000000003"/>
    <n v="480425"/>
    <n v="235042.50000000006"/>
    <n v="763510.00000000023"/>
    <n v="0.10000000000000012"/>
    <n v="21367.500000000029"/>
    <n v="266750"/>
    <n v="1"/>
  </r>
  <r>
    <s v="Employee 158"/>
    <x v="7"/>
    <s v="New York"/>
    <x v="2"/>
    <s v="Americas"/>
    <d v="2008-04-07T00:00:00"/>
    <d v="2022-12-01T00:00:00"/>
    <s v="Operating Platform"/>
    <s v="D"/>
    <s v="B"/>
    <s v="USD"/>
    <n v="85800"/>
    <n v="5203.0000000000009"/>
    <n v="0"/>
    <n v="0"/>
    <n v="5203.0000000000009"/>
    <n v="0"/>
    <n v="10503"/>
    <n v="0"/>
    <n v="10503"/>
    <n v="0"/>
    <n v="101506"/>
    <s v="USD"/>
    <n v="98669.999999999985"/>
    <n v="203323.44999999995"/>
    <s v="&gt;5 Years"/>
    <n v="85800"/>
    <n v="101506"/>
    <n v="98669.999999999985"/>
    <n v="203323.44999999995"/>
    <n v="0.14999999999999983"/>
    <n v="12869.999999999985"/>
    <n v="15706"/>
    <n v="1"/>
  </r>
  <r>
    <s v="Employee 1580"/>
    <x v="3"/>
    <s v="Cape Town"/>
    <x v="14"/>
    <s v="EMEA"/>
    <d v="2021-06-07T00:00:00"/>
    <d v="2022-12-01T00:00:00"/>
    <s v="Regional Platform"/>
    <s v="Z"/>
    <s v="Z"/>
    <s v="ZAR"/>
    <n v="1425600"/>
    <n v="946000"/>
    <n v="0"/>
    <n v="0"/>
    <n v="946000"/>
    <n v="0"/>
    <n v="0"/>
    <n v="0"/>
    <n v="0"/>
    <n v="0"/>
    <n v="2371600"/>
    <s v="ZAR"/>
    <n v="1553904"/>
    <n v="4138948"/>
    <s v="1-5 Years"/>
    <n v="112562.17923410978"/>
    <n v="187256.21792341099"/>
    <n v="122692.77536517965"/>
    <n v="326802.05290169764"/>
    <n v="8.9999999999999969E-2"/>
    <n v="128304"/>
    <n v="74694.038689301218"/>
    <n v="7.8957757599684181E-2"/>
  </r>
  <r>
    <s v="Employee 1581"/>
    <x v="1"/>
    <s v="London"/>
    <x v="0"/>
    <s v="EMEA"/>
    <d v="2022-05-02T00:00:00"/>
    <d v="2022-12-01T00:00:00"/>
    <s v="Operating Platform"/>
    <s v="W"/>
    <s v="R"/>
    <s v="GBP"/>
    <n v="54528.650000000016"/>
    <n v="5505.5000000000009"/>
    <n v="0"/>
    <n v="0"/>
    <n v="5505.5000000000009"/>
    <n v="0"/>
    <n v="0"/>
    <n v="0"/>
    <n v="0"/>
    <n v="0"/>
    <n v="60034.150000000016"/>
    <s v="GBP"/>
    <n v="55073.936500000018"/>
    <n v="115708.42800000004"/>
    <s v="&lt;1 Year"/>
    <n v="72558.548126624621"/>
    <n v="79884.441702041062"/>
    <n v="73284.133607890864"/>
    <n v="153967.41972695236"/>
    <n v="9.9999999999999655E-3"/>
    <n v="545.28650000000198"/>
    <n v="7325.8935754164413"/>
    <n v="1.3306500000756409"/>
  </r>
  <r>
    <s v="Employee 1582"/>
    <x v="0"/>
    <s v="Hong Kong"/>
    <x v="3"/>
    <s v="Asia-Pacific"/>
    <d v="2022-05-23T00:00:00"/>
    <d v="2022-12-01T00:00:00"/>
    <s v="Investments Platform"/>
    <s v="P"/>
    <s v="E"/>
    <s v="HKD"/>
    <n v="1798500.0000000005"/>
    <n v="880440.00000000012"/>
    <n v="0"/>
    <n v="0"/>
    <n v="880440.00000000012"/>
    <n v="0"/>
    <n v="0"/>
    <n v="0"/>
    <n v="0"/>
    <n v="0"/>
    <n v="2678940.0000000005"/>
    <s v="HKD"/>
    <n v="2050290.0000000007"/>
    <n v="5104281.6000000015"/>
    <s v="&lt;1 Year"/>
    <n v="229279.1443304884"/>
    <n v="341520.75113301002"/>
    <n v="261378.22453675681"/>
    <n v="650711.88082838827"/>
    <n v="0.14000000000000015"/>
    <n v="251790.00000000023"/>
    <n v="112241.60680252162"/>
    <n v="0.12748353868806692"/>
  </r>
  <r>
    <s v="Employee 1583"/>
    <x v="0"/>
    <s v="San Francisco"/>
    <x v="2"/>
    <s v="Americas"/>
    <d v="2021-06-14T00:00:00"/>
    <d v="2022-12-01T00:00:00"/>
    <s v="ETF and Index Investments Platform"/>
    <s v="D"/>
    <s v="R"/>
    <s v="USD"/>
    <n v="177100"/>
    <n v="156640"/>
    <n v="0"/>
    <n v="0"/>
    <n v="156640"/>
    <n v="0"/>
    <n v="0"/>
    <n v="0"/>
    <n v="0"/>
    <n v="0"/>
    <n v="333740"/>
    <s v="USD"/>
    <n v="178871"/>
    <n v="515948.4"/>
    <s v="1-5 Years"/>
    <n v="177100"/>
    <n v="333740"/>
    <n v="178871"/>
    <n v="515948.4"/>
    <n v="0.01"/>
    <n v="1771"/>
    <n v="156640"/>
    <n v="1"/>
  </r>
  <r>
    <s v="Employee 1584"/>
    <x v="1"/>
    <s v="London"/>
    <x v="0"/>
    <s v="EMEA"/>
    <d v="2021-06-14T00:00:00"/>
    <d v="2022-12-01T00:00:00"/>
    <s v="Operating Platform"/>
    <s v="H"/>
    <s v="T"/>
    <s v="GBP"/>
    <n v="51296.960000000006"/>
    <n v="5742.0000000000009"/>
    <n v="0"/>
    <n v="0"/>
    <n v="5742.0000000000009"/>
    <n v="0"/>
    <n v="0"/>
    <n v="0"/>
    <n v="0"/>
    <n v="0"/>
    <n v="57038.960000000006"/>
    <s v="GBP"/>
    <n v="58478.534400000011"/>
    <n v="123502.94880000003"/>
    <s v="1-5 Years"/>
    <n v="68258.299827880153"/>
    <n v="75898.892128314488"/>
    <n v="77814.461803783386"/>
    <n v="164339.19883006191"/>
    <n v="0.14000000000000018"/>
    <n v="7181.574400000005"/>
    <n v="7640.5923004343349"/>
    <n v="1.3306500000756409"/>
  </r>
  <r>
    <s v="Employee 1585"/>
    <x v="5"/>
    <s v="London"/>
    <x v="0"/>
    <s v="EMEA"/>
    <d v="2021-06-14T00:00:00"/>
    <d v="2022-12-01T00:00:00"/>
    <s v="ETF and Index Investments Platform"/>
    <s v="U"/>
    <s v="S"/>
    <s v="GBP"/>
    <n v="58300.000000000007"/>
    <n v="16830"/>
    <n v="0"/>
    <n v="0"/>
    <n v="16830"/>
    <n v="0"/>
    <n v="0"/>
    <n v="0"/>
    <n v="0"/>
    <n v="0"/>
    <n v="75130"/>
    <s v="GBP"/>
    <n v="64130.000000000015"/>
    <n v="146773.00000000003"/>
    <s v="1-5 Years"/>
    <n v="77576.895004409875"/>
    <n v="99971.734505682907"/>
    <n v="85334.584504850878"/>
    <n v="195303.49246110208"/>
    <n v="0.1000000000000002"/>
    <n v="5830.0000000000073"/>
    <n v="22394.839501273033"/>
    <n v="1.3306500000756409"/>
  </r>
  <r>
    <s v="Employee 1586"/>
    <x v="3"/>
    <s v="Edinburgh"/>
    <x v="0"/>
    <s v="EMEA"/>
    <d v="2021-06-14T00:00:00"/>
    <d v="2022-12-01T00:00:00"/>
    <s v="Operating Platform"/>
    <s v="T"/>
    <s v="Z"/>
    <s v="GBP"/>
    <n v="73981.600000000006"/>
    <n v="8797.7999999999993"/>
    <n v="0"/>
    <n v="0"/>
    <n v="8797.7999999999993"/>
    <n v="0"/>
    <n v="0"/>
    <n v="0"/>
    <n v="0"/>
    <n v="0"/>
    <n v="82779.400000000009"/>
    <s v="GBP"/>
    <n v="84339.024000000019"/>
    <n v="178707.54000000004"/>
    <s v="1-5 Years"/>
    <n v="98443.616045596049"/>
    <n v="110150.40861626153"/>
    <n v="112225.7222919795"/>
    <n v="237797.18811451766"/>
    <n v="0.14000000000000007"/>
    <n v="10357.424000000014"/>
    <n v="11706.792570665479"/>
    <n v="1.3306500000756409"/>
  </r>
  <r>
    <s v="Employee 1587"/>
    <x v="4"/>
    <s v="London"/>
    <x v="0"/>
    <s v="EMEA"/>
    <d v="2021-06-21T00:00:00"/>
    <d v="2022-12-01T00:00:00"/>
    <s v="Client Businesses Platform"/>
    <s v="M"/>
    <s v="J"/>
    <s v="GBP"/>
    <n v="174019.99999999997"/>
    <n v="198000.00000000003"/>
    <n v="0"/>
    <n v="0"/>
    <n v="198000.00000000003"/>
    <n v="0"/>
    <n v="0"/>
    <n v="0"/>
    <n v="0"/>
    <n v="0"/>
    <n v="372020"/>
    <s v="GBP"/>
    <n v="194902.39999999999"/>
    <n v="611564.80000000005"/>
    <s v="1-5 Years"/>
    <n v="231559.71301316301"/>
    <n v="495028.41302813997"/>
    <n v="259346.87857474259"/>
    <n v="813778.70116625936"/>
    <n v="0.12000000000000006"/>
    <n v="20882.400000000023"/>
    <n v="263468.70001497696"/>
    <n v="1.3306500000756409"/>
  </r>
  <r>
    <s v="Employee 1588"/>
    <x v="4"/>
    <s v="San Francisco"/>
    <x v="2"/>
    <s v="Americas"/>
    <d v="2021-06-28T00:00:00"/>
    <d v="2022-12-01T00:00:00"/>
    <s v="Investments Platform"/>
    <s v="C"/>
    <s v="L"/>
    <s v="USD"/>
    <n v="223740"/>
    <n v="504157.50000000006"/>
    <n v="0"/>
    <n v="0"/>
    <n v="504157.50000000006"/>
    <n v="0"/>
    <n v="0"/>
    <n v="0"/>
    <n v="0"/>
    <n v="0"/>
    <n v="727897.5"/>
    <s v="USD"/>
    <n v="255063.60000000003"/>
    <n v="1084866.7500000002"/>
    <s v="1-5 Years"/>
    <n v="223740"/>
    <n v="727897.5"/>
    <n v="255063.60000000003"/>
    <n v="1084866.7500000002"/>
    <n v="0.14000000000000015"/>
    <n v="31323.600000000035"/>
    <n v="504157.5"/>
    <n v="1"/>
  </r>
  <r>
    <s v="Employee 1589"/>
    <x v="0"/>
    <s v="San Francisco"/>
    <x v="2"/>
    <s v="Americas"/>
    <d v="2021-06-21T00:00:00"/>
    <d v="2022-12-01T00:00:00"/>
    <s v="Investments Platform"/>
    <s v="T"/>
    <s v="L"/>
    <s v="USD"/>
    <n v="198220.00000000003"/>
    <n v="205920.00000000003"/>
    <n v="0"/>
    <n v="0"/>
    <n v="205920.00000000003"/>
    <n v="0"/>
    <n v="0"/>
    <n v="0"/>
    <n v="0"/>
    <n v="0"/>
    <n v="404140.00000000006"/>
    <s v="USD"/>
    <n v="204166.60000000003"/>
    <n v="620430.80000000005"/>
    <s v="1-5 Years"/>
    <n v="198220.00000000003"/>
    <n v="404140.00000000006"/>
    <n v="204166.60000000003"/>
    <n v="620430.80000000005"/>
    <n v="3.0000000000000027E-2"/>
    <n v="5946.6000000000058"/>
    <n v="205920.00000000003"/>
    <n v="1"/>
  </r>
  <r>
    <s v="Employee 159"/>
    <x v="3"/>
    <s v="London"/>
    <x v="0"/>
    <s v="EMEA"/>
    <d v="2008-04-14T00:00:00"/>
    <d v="2022-12-01T00:00:00"/>
    <s v="Investments Platform"/>
    <s v="B"/>
    <s v="G"/>
    <s v="GBP"/>
    <n v="79036.650000000009"/>
    <n v="6881.6000000000013"/>
    <n v="0"/>
    <n v="0"/>
    <n v="6881.6000000000013"/>
    <n v="0"/>
    <n v="0"/>
    <n v="0"/>
    <n v="0"/>
    <n v="0"/>
    <n v="85918.250000000015"/>
    <s v="GBP"/>
    <n v="87730.681500000021"/>
    <n v="183099.93900000004"/>
    <s v="&gt;5 Years"/>
    <n v="105170.11832847842"/>
    <n v="114327.11936899896"/>
    <n v="116738.83134461106"/>
    <n v="243641.9338441999"/>
    <n v="0.11000000000000008"/>
    <n v="8694.0315000000119"/>
    <n v="9157.0010405205394"/>
    <n v="1.3306500000756409"/>
  </r>
  <r>
    <s v="Employee 1590"/>
    <x v="3"/>
    <s v="San Francisco"/>
    <x v="2"/>
    <s v="Americas"/>
    <d v="2021-06-28T00:00:00"/>
    <d v="2022-12-01T00:00:00"/>
    <s v="Investments Platform"/>
    <s v="Q"/>
    <s v="O"/>
    <s v="USD"/>
    <n v="173250"/>
    <n v="132583"/>
    <n v="0"/>
    <n v="0"/>
    <n v="132583"/>
    <n v="0"/>
    <n v="0"/>
    <n v="0"/>
    <n v="0"/>
    <n v="0"/>
    <n v="305833"/>
    <s v="USD"/>
    <n v="185377.5"/>
    <n v="512618.81"/>
    <s v="1-5 Years"/>
    <n v="173250"/>
    <n v="305833"/>
    <n v="185377.5"/>
    <n v="512618.81"/>
    <n v="7.0000000000000007E-2"/>
    <n v="12127.5"/>
    <n v="132583"/>
    <n v="1"/>
  </r>
  <r>
    <s v="Employee 1591"/>
    <x v="0"/>
    <s v="San Francisco"/>
    <x v="2"/>
    <s v="Americas"/>
    <d v="2021-07-06T00:00:00"/>
    <d v="2022-12-01T00:00:00"/>
    <s v="Corporate and Risk Platform"/>
    <s v="Q"/>
    <s v="Q"/>
    <s v="USD"/>
    <n v="251790.00000000006"/>
    <n v="166980.00000000003"/>
    <n v="0"/>
    <n v="0"/>
    <n v="166980.00000000003"/>
    <n v="0"/>
    <n v="0"/>
    <n v="0"/>
    <n v="0"/>
    <n v="0"/>
    <n v="418770.00000000012"/>
    <s v="USD"/>
    <n v="269415.3000000001"/>
    <n v="717499.2000000003"/>
    <s v="1-5 Years"/>
    <n v="251790.00000000006"/>
    <n v="418770.00000000012"/>
    <n v="269415.3000000001"/>
    <n v="717499.2000000003"/>
    <n v="7.0000000000000173E-2"/>
    <n v="17625.300000000047"/>
    <n v="166980.00000000006"/>
    <n v="1"/>
  </r>
  <r>
    <s v="Employee 1592"/>
    <x v="4"/>
    <s v="London"/>
    <x v="0"/>
    <s v="EMEA"/>
    <d v="2021-06-28T00:00:00"/>
    <d v="2022-12-01T00:00:00"/>
    <s v="Operating Platform"/>
    <s v="L"/>
    <s v="N"/>
    <s v="GBP"/>
    <n v="191180.00000000003"/>
    <n v="101365.00000000001"/>
    <n v="0"/>
    <n v="0"/>
    <n v="101365.00000000001"/>
    <n v="0"/>
    <n v="0"/>
    <n v="0"/>
    <n v="0"/>
    <n v="76300"/>
    <n v="368845.00000000006"/>
    <s v="GBP"/>
    <n v="208386.20000000004"/>
    <n v="527260.25000000012"/>
    <s v="1-5 Years"/>
    <n v="254393.66701446107"/>
    <n v="490803.59927789983"/>
    <n v="277289.09704576258"/>
    <n v="701598.85170238267"/>
    <n v="9.0000000000000066E-2"/>
    <n v="17206.200000000012"/>
    <n v="236409.93226343876"/>
    <n v="1.3306500000756409"/>
  </r>
  <r>
    <s v="Employee 1593"/>
    <x v="0"/>
    <s v="Hong Kong"/>
    <x v="3"/>
    <s v="Asia-Pacific"/>
    <d v="2021-06-21T00:00:00"/>
    <d v="2022-12-01T00:00:00"/>
    <s v="Corporate and Risk Platform"/>
    <s v="N"/>
    <s v="H"/>
    <s v="HKD"/>
    <n v="1848000.0000000005"/>
    <n v="800800.00000000012"/>
    <n v="0"/>
    <n v="0"/>
    <n v="800800.00000000012"/>
    <n v="0"/>
    <n v="0"/>
    <n v="0"/>
    <n v="0"/>
    <n v="0"/>
    <n v="2648800.0000000005"/>
    <s v="HKD"/>
    <n v="1884960.0000000005"/>
    <n v="4586736.0000000009"/>
    <s v="1-5 Years"/>
    <n v="235589.57949554772"/>
    <n v="337678.3972769517"/>
    <n v="240301.37108545867"/>
    <n v="584733.33630794939"/>
    <n v="1.9999999999999983E-2"/>
    <n v="36960"/>
    <n v="102088.81778140398"/>
    <n v="0.12748353868806692"/>
  </r>
  <r>
    <s v="Employee 1594"/>
    <x v="4"/>
    <s v="London"/>
    <x v="0"/>
    <s v="EMEA"/>
    <d v="2021-07-12T00:00:00"/>
    <d v="2022-12-01T00:00:00"/>
    <s v="Investments Platform"/>
    <s v="S"/>
    <s v="L"/>
    <s v="GBP"/>
    <n v="160160.00000000003"/>
    <n v="197395.00000000003"/>
    <n v="0"/>
    <n v="0"/>
    <n v="197395.00000000003"/>
    <n v="0"/>
    <n v="0"/>
    <n v="0"/>
    <n v="0"/>
    <n v="0"/>
    <n v="357555.00000000006"/>
    <s v="GBP"/>
    <n v="171371.20000000004"/>
    <n v="553955.05000000016"/>
    <s v="1-5 Years"/>
    <n v="213116.90401211468"/>
    <n v="475780.56077704584"/>
    <n v="228035.08729296274"/>
    <n v="737120.2873244019"/>
    <n v="7.0000000000000118E-2"/>
    <n v="11211.200000000012"/>
    <n v="262663.65676493116"/>
    <n v="1.3306500000756409"/>
  </r>
  <r>
    <s v="Employee 1595"/>
    <x v="5"/>
    <s v="San Francisco"/>
    <x v="2"/>
    <s v="Americas"/>
    <d v="2021-06-28T00:00:00"/>
    <d v="2022-12-01T00:00:00"/>
    <s v="ETF and Index Investments Platform"/>
    <s v="S"/>
    <s v="J"/>
    <s v="USD"/>
    <n v="100320.00000000001"/>
    <n v="26180.000000000004"/>
    <n v="0"/>
    <n v="0"/>
    <n v="26180.000000000004"/>
    <n v="0"/>
    <n v="29725"/>
    <n v="0"/>
    <n v="29725"/>
    <n v="0"/>
    <n v="156225"/>
    <s v="USD"/>
    <n v="111355.20000000003"/>
    <n v="251770.20000000007"/>
    <s v="1-5 Years"/>
    <n v="100320.00000000001"/>
    <n v="156225"/>
    <n v="111355.20000000003"/>
    <n v="251770.20000000007"/>
    <n v="0.1100000000000001"/>
    <n v="11035.200000000012"/>
    <n v="55904.999999999985"/>
    <n v="1"/>
  </r>
  <r>
    <s v="Employee 1596"/>
    <x v="0"/>
    <s v="New York"/>
    <x v="2"/>
    <s v="Americas"/>
    <d v="2021-06-28T00:00:00"/>
    <d v="2022-12-01T00:00:00"/>
    <s v="Operating Platform"/>
    <s v="E"/>
    <s v="X"/>
    <s v="USD"/>
    <n v="200785.20000000004"/>
    <n v="39748.5"/>
    <n v="0"/>
    <n v="0"/>
    <n v="39748.5"/>
    <n v="0"/>
    <n v="0"/>
    <n v="0"/>
    <n v="0"/>
    <n v="0"/>
    <n v="240533.70000000004"/>
    <s v="USD"/>
    <n v="222871.57200000007"/>
    <n v="489863.97900000017"/>
    <s v="1-5 Years"/>
    <n v="200785.20000000004"/>
    <n v="240533.70000000004"/>
    <n v="222871.57200000007"/>
    <n v="489863.97900000017"/>
    <n v="0.11000000000000014"/>
    <n v="22086.372000000032"/>
    <n v="39748.5"/>
    <n v="1"/>
  </r>
  <r>
    <s v="Employee 1597"/>
    <x v="4"/>
    <s v="Sydney"/>
    <x v="4"/>
    <s v="Asia-Pacific"/>
    <d v="2022-05-16T00:00:00"/>
    <d v="2022-12-01T00:00:00"/>
    <s v="Investments Platform"/>
    <s v="G"/>
    <s v="V"/>
    <s v="AUD"/>
    <n v="269112.80000000005"/>
    <n v="390786"/>
    <n v="0"/>
    <n v="0"/>
    <n v="390786"/>
    <n v="0"/>
    <n v="0"/>
    <n v="0"/>
    <n v="0"/>
    <n v="0"/>
    <n v="659898.80000000005"/>
    <s v="AUD"/>
    <n v="304097.46400000004"/>
    <n v="1049783.108"/>
    <s v="&lt;1 Year"/>
    <n v="203624.20012717269"/>
    <n v="499312.42703758826"/>
    <n v="230095.34614370513"/>
    <n v="794318.38869617984"/>
    <n v="0.12999999999999995"/>
    <n v="34984.66399999999"/>
    <n v="295688.22691041557"/>
    <n v="0.75665000002665295"/>
  </r>
  <r>
    <s v="Employee 1598"/>
    <x v="4"/>
    <s v="London"/>
    <x v="0"/>
    <s v="EMEA"/>
    <d v="2021-06-21T00:00:00"/>
    <d v="2022-12-01T00:00:00"/>
    <s v="Corporate and Risk Platform"/>
    <s v="P"/>
    <s v="R"/>
    <s v="GBP"/>
    <n v="200640.00000000003"/>
    <n v="129521.7"/>
    <n v="0"/>
    <n v="0"/>
    <n v="129521.7"/>
    <n v="0"/>
    <n v="0"/>
    <n v="0"/>
    <n v="0"/>
    <n v="0"/>
    <n v="330161.7"/>
    <s v="GBP"/>
    <n v="220704.00000000006"/>
    <n v="583881.87000000011"/>
    <s v="1-5 Years"/>
    <n v="266981.61601517664"/>
    <n v="439329.66612997378"/>
    <n v="293679.77761669434"/>
    <n v="776942.41035966552"/>
    <n v="0.10000000000000013"/>
    <n v="20064.000000000029"/>
    <n v="172348.05011479714"/>
    <n v="1.3306500000756409"/>
  </r>
  <r>
    <s v="Employee 1599"/>
    <x v="4"/>
    <s v="San Francisco"/>
    <x v="2"/>
    <s v="Americas"/>
    <d v="2021-06-21T00:00:00"/>
    <d v="2022-12-01T00:00:00"/>
    <s v="ETF and Index Investments Platform"/>
    <s v="F"/>
    <s v="Y"/>
    <s v="USD"/>
    <n v="268620.00000000006"/>
    <n v="955955"/>
    <n v="0"/>
    <n v="0"/>
    <n v="955955"/>
    <n v="0"/>
    <n v="0"/>
    <n v="0"/>
    <n v="0"/>
    <n v="367500"/>
    <n v="1592075"/>
    <s v="USD"/>
    <n v="276678.60000000009"/>
    <n v="1537990.8500000003"/>
    <s v="1-5 Years"/>
    <n v="268620.00000000006"/>
    <n v="1592075"/>
    <n v="276678.60000000009"/>
    <n v="1537990.8500000003"/>
    <n v="3.0000000000000124E-2"/>
    <n v="8058.6000000000349"/>
    <n v="1323455"/>
    <n v="1"/>
  </r>
  <r>
    <s v="Employee 16"/>
    <x v="4"/>
    <s v="New York"/>
    <x v="2"/>
    <s v="Americas"/>
    <d v="2007-06-04T00:00:00"/>
    <d v="2022-12-01T00:00:00"/>
    <s v="Corporate and Risk Platform"/>
    <s v="J"/>
    <s v="A"/>
    <s v="GBP"/>
    <n v="209292.60000000006"/>
    <n v="1201200"/>
    <n v="0"/>
    <n v="0"/>
    <n v="1201200"/>
    <n v="0"/>
    <n v="0"/>
    <n v="0"/>
    <n v="0"/>
    <n v="551791.85"/>
    <n v="1962284.4500000002"/>
    <s v="GBP"/>
    <n v="211385.52600000007"/>
    <n v="1635983.0520000001"/>
    <s v="&gt;5 Years"/>
    <n v="278495.19820583117"/>
    <n v="2611113.8035409292"/>
    <n v="281280.15018788952"/>
    <n v="2176920.8482675473"/>
    <n v="1.0000000000000144E-2"/>
    <n v="2092.9260000000068"/>
    <n v="2332618.6053350982"/>
    <n v="1.3306500000756412"/>
  </r>
  <r>
    <s v="Employee 160"/>
    <x v="1"/>
    <s v="Mumbai"/>
    <x v="12"/>
    <s v="Asia-Pacific"/>
    <d v="2008-04-01T00:00:00"/>
    <d v="2022-12-01T00:00:00"/>
    <s v="Operating Platform"/>
    <s v="P"/>
    <s v="H"/>
    <s v="INR"/>
    <n v="1234200"/>
    <n v="156750"/>
    <n v="0"/>
    <n v="0"/>
    <n v="156750"/>
    <n v="0"/>
    <n v="0"/>
    <n v="8375"/>
    <n v="8375"/>
    <n v="0"/>
    <n v="1399325"/>
    <s v="INR"/>
    <n v="1308252"/>
    <n v="2782659"/>
    <s v="&gt;5 Years"/>
    <n v="18289.18608528137"/>
    <n v="20736.116771014709"/>
    <n v="19386.537250398251"/>
    <n v="41235.268402919275"/>
    <n v="5.9999999999999935E-2"/>
    <n v="74052"/>
    <n v="2446.9306857333395"/>
    <n v="1.4818656688771163E-2"/>
  </r>
  <r>
    <s v="Employee 1600"/>
    <x v="0"/>
    <s v="London"/>
    <x v="0"/>
    <s v="EMEA"/>
    <d v="2021-07-06T00:00:00"/>
    <d v="2022-12-01T00:00:00"/>
    <s v="Investments Platform"/>
    <s v="L"/>
    <s v="B"/>
    <s v="GBP"/>
    <n v="135355.00000000003"/>
    <n v="145424.4"/>
    <n v="0"/>
    <n v="0"/>
    <n v="145424.4"/>
    <n v="0"/>
    <n v="0"/>
    <n v="0"/>
    <n v="0"/>
    <n v="0"/>
    <n v="280779.40000000002"/>
    <s v="GBP"/>
    <n v="151597.60000000003"/>
    <n v="466070.52800000005"/>
    <s v="1-5 Years"/>
    <n v="180110.13076023842"/>
    <n v="373619.10863123846"/>
    <n v="201723.34645146702"/>
    <n v="620176.74811845412"/>
    <n v="0.11999999999999995"/>
    <n v="16242.600000000006"/>
    <n v="193508.97787100004"/>
    <n v="1.3306500000756409"/>
  </r>
  <r>
    <s v="Employee 1601"/>
    <x v="0"/>
    <s v="San Francisco"/>
    <x v="2"/>
    <s v="Americas"/>
    <d v="2021-08-02T00:00:00"/>
    <d v="2022-12-01T00:00:00"/>
    <s v="ETF and Index Investments Platform"/>
    <s v="C"/>
    <s v="Z"/>
    <s v="USD"/>
    <n v="196020.00000000006"/>
    <n v="65620.5"/>
    <n v="0"/>
    <n v="0"/>
    <n v="65620.5"/>
    <n v="0"/>
    <n v="0"/>
    <n v="0"/>
    <n v="0"/>
    <n v="0"/>
    <n v="261640.50000000006"/>
    <s v="USD"/>
    <n v="225423.00000000006"/>
    <n v="526309.57500000007"/>
    <s v="1-5 Years"/>
    <n v="196020.00000000006"/>
    <n v="261640.50000000006"/>
    <n v="225423.00000000006"/>
    <n v="526309.57500000007"/>
    <n v="0.14999999999999997"/>
    <n v="29403"/>
    <n v="65620.5"/>
    <n v="1"/>
  </r>
  <r>
    <s v="Employee 1602"/>
    <x v="1"/>
    <s v="London"/>
    <x v="0"/>
    <s v="EMEA"/>
    <d v="2021-08-02T00:00:00"/>
    <d v="2022-12-01T00:00:00"/>
    <s v="Client Businesses Platform"/>
    <s v="B"/>
    <s v="P"/>
    <s v="GBP"/>
    <n v="49693.380000000005"/>
    <n v="5538.5000000000009"/>
    <n v="0"/>
    <n v="0"/>
    <n v="5538.5000000000009"/>
    <n v="0"/>
    <n v="0"/>
    <n v="0"/>
    <n v="0"/>
    <n v="0"/>
    <n v="55231.880000000005"/>
    <s v="GBP"/>
    <n v="50190.313800000004"/>
    <n v="105974.51260000002"/>
    <s v="1-5 Years"/>
    <n v="66124.496100758857"/>
    <n v="73494.301126177801"/>
    <n v="66785.741061766443"/>
    <n v="141014.98519920604"/>
    <n v="9.9999999999999534E-3"/>
    <n v="496.93379999999888"/>
    <n v="7369.8050254189438"/>
    <n v="1.3306500000756409"/>
  </r>
  <r>
    <s v="Employee 1603"/>
    <x v="4"/>
    <s v="Wilmington"/>
    <x v="2"/>
    <s v="Americas"/>
    <d v="2021-08-02T00:00:00"/>
    <d v="2022-12-01T00:00:00"/>
    <s v="Operating Platform"/>
    <s v="T"/>
    <s v="K"/>
    <s v="USD"/>
    <n v="211860.00000000003"/>
    <n v="122980"/>
    <n v="0"/>
    <n v="0"/>
    <n v="122980"/>
    <n v="0"/>
    <n v="0"/>
    <n v="0"/>
    <n v="0"/>
    <n v="0"/>
    <n v="334840"/>
    <s v="USD"/>
    <n v="241520.40000000005"/>
    <n v="623238.00000000012"/>
    <s v="1-5 Years"/>
    <n v="211860.00000000003"/>
    <n v="334840"/>
    <n v="241520.40000000005"/>
    <n v="623238.00000000012"/>
    <n v="0.1400000000000001"/>
    <n v="29660.400000000023"/>
    <n v="122979.99999999997"/>
    <n v="1"/>
  </r>
  <r>
    <s v="Employee 1604"/>
    <x v="3"/>
    <s v="San Francisco"/>
    <x v="2"/>
    <s v="Americas"/>
    <d v="2021-08-02T00:00:00"/>
    <d v="2022-12-01T00:00:00"/>
    <s v="Operating Platform"/>
    <s v="X"/>
    <s v="O"/>
    <s v="USD"/>
    <n v="208725.00000000003"/>
    <n v="86130.000000000015"/>
    <n v="0"/>
    <n v="0"/>
    <n v="86130.000000000015"/>
    <n v="0"/>
    <n v="0"/>
    <n v="0"/>
    <n v="0"/>
    <n v="0"/>
    <n v="294855.00000000006"/>
    <s v="USD"/>
    <n v="231684.75000000006"/>
    <n v="558973.80000000016"/>
    <s v="1-5 Years"/>
    <n v="208725.00000000003"/>
    <n v="294855.00000000006"/>
    <n v="231684.75000000006"/>
    <n v="558973.80000000016"/>
    <n v="0.11000000000000013"/>
    <n v="22959.750000000029"/>
    <n v="86130.000000000029"/>
    <n v="1"/>
  </r>
  <r>
    <s v="Employee 1605"/>
    <x v="3"/>
    <s v="San Francisco"/>
    <x v="2"/>
    <s v="Americas"/>
    <d v="2021-08-02T00:00:00"/>
    <d v="2022-12-01T00:00:00"/>
    <s v="Operating Platform"/>
    <s v="R"/>
    <s v="M"/>
    <s v="USD"/>
    <n v="188870.00000000003"/>
    <n v="57565.200000000004"/>
    <n v="0"/>
    <n v="0"/>
    <n v="57565.200000000004"/>
    <n v="0"/>
    <n v="0"/>
    <n v="0"/>
    <n v="0"/>
    <n v="0"/>
    <n v="246435.20000000004"/>
    <s v="USD"/>
    <n v="203979.60000000003"/>
    <n v="470129.61600000004"/>
    <s v="1-5 Years"/>
    <n v="188870.00000000003"/>
    <n v="246435.20000000004"/>
    <n v="203979.60000000003"/>
    <n v="470129.61600000004"/>
    <n v="8.0000000000000016E-2"/>
    <n v="15109.600000000006"/>
    <n v="57565.200000000012"/>
    <n v="1"/>
  </r>
  <r>
    <s v="Employee 1606"/>
    <x v="0"/>
    <s v="Sydney"/>
    <x v="4"/>
    <s v="Asia-Pacific"/>
    <d v="2021-08-02T00:00:00"/>
    <d v="2022-12-01T00:00:00"/>
    <s v="Client Businesses Platform"/>
    <s v="K"/>
    <s v="F"/>
    <s v="AUD"/>
    <n v="344080"/>
    <n v="163350.00000000003"/>
    <n v="0"/>
    <n v="0"/>
    <n v="163350.00000000003"/>
    <n v="0"/>
    <n v="0"/>
    <n v="0"/>
    <n v="0"/>
    <n v="0"/>
    <n v="507430"/>
    <s v="AUD"/>
    <n v="350961.60000000003"/>
    <n v="868540.20000000019"/>
    <s v="1-5 Years"/>
    <n v="260348.13200917075"/>
    <n v="383946.9095135245"/>
    <n v="265555.09464935417"/>
    <n v="657180.94235314929"/>
    <n v="2.0000000000000039E-2"/>
    <n v="6881.6000000000349"/>
    <n v="123598.77750435375"/>
    <n v="0.75665000002665295"/>
  </r>
  <r>
    <s v="Employee 1607"/>
    <x v="0"/>
    <s v="Wilmington"/>
    <x v="2"/>
    <s v="Americas"/>
    <d v="2021-08-02T00:00:00"/>
    <d v="2022-12-01T00:00:00"/>
    <s v="Operating Platform"/>
    <s v="A"/>
    <s v="E"/>
    <s v="USD"/>
    <n v="160886"/>
    <n v="54450.000000000007"/>
    <n v="0"/>
    <n v="0"/>
    <n v="54450.000000000007"/>
    <n v="0"/>
    <n v="0"/>
    <n v="0"/>
    <n v="0"/>
    <n v="0"/>
    <n v="215336"/>
    <s v="USD"/>
    <n v="164103.72"/>
    <n v="383746.44000000006"/>
    <s v="1-5 Years"/>
    <n v="160886"/>
    <n v="215336"/>
    <n v="164103.72"/>
    <n v="383746.44000000006"/>
    <n v="2.0000000000000007E-2"/>
    <n v="3217.7200000000012"/>
    <n v="54450"/>
    <n v="1"/>
  </r>
  <r>
    <s v="Employee 1608"/>
    <x v="0"/>
    <s v="San Francisco"/>
    <x v="2"/>
    <s v="Americas"/>
    <d v="2021-06-28T00:00:00"/>
    <d v="2022-12-01T00:00:00"/>
    <s v="Client Businesses Platform"/>
    <s v="C"/>
    <s v="T"/>
    <s v="USD"/>
    <n v="213180.00000000006"/>
    <n v="133980"/>
    <n v="0"/>
    <n v="0"/>
    <n v="133980"/>
    <n v="0"/>
    <n v="0"/>
    <n v="0"/>
    <n v="0"/>
    <n v="0"/>
    <n v="347160.00000000006"/>
    <s v="USD"/>
    <n v="234498.00000000009"/>
    <n v="616374.00000000012"/>
    <s v="1-5 Years"/>
    <n v="213180.00000000006"/>
    <n v="347160.00000000006"/>
    <n v="234498.00000000009"/>
    <n v="616374.00000000012"/>
    <n v="0.1000000000000001"/>
    <n v="21318.000000000029"/>
    <n v="133980"/>
    <n v="1"/>
  </r>
  <r>
    <s v="Employee 1609"/>
    <x v="0"/>
    <s v="San Francisco"/>
    <x v="2"/>
    <s v="Americas"/>
    <d v="2021-07-26T00:00:00"/>
    <d v="2022-12-01T00:00:00"/>
    <s v="Investments Platform"/>
    <s v="V"/>
    <s v="O"/>
    <s v="USD"/>
    <n v="213675.00000000006"/>
    <n v="0"/>
    <n v="171700"/>
    <n v="0"/>
    <n v="171700"/>
    <n v="0"/>
    <n v="0"/>
    <n v="0"/>
    <n v="0"/>
    <n v="0"/>
    <n v="385375.00000000006"/>
    <s v="USD"/>
    <n v="220085.25000000006"/>
    <n v="440170.50000000012"/>
    <s v="1-5 Years"/>
    <n v="213675.00000000006"/>
    <n v="385375.00000000006"/>
    <n v="220085.25000000006"/>
    <n v="440170.50000000012"/>
    <n v="2.9999999999999992E-2"/>
    <n v="6410.25"/>
    <n v="171700"/>
    <n v="1"/>
  </r>
  <r>
    <s v="Employee 161"/>
    <x v="3"/>
    <s v="London"/>
    <x v="0"/>
    <s v="EMEA"/>
    <d v="2008-06-02T00:00:00"/>
    <d v="2022-12-01T00:00:00"/>
    <s v="Operating Platform"/>
    <s v="S"/>
    <s v="C"/>
    <s v="GBP"/>
    <n v="79233"/>
    <n v="3168.0000000000005"/>
    <n v="0"/>
    <n v="0"/>
    <n v="3168.0000000000005"/>
    <n v="0"/>
    <n v="0"/>
    <n v="0"/>
    <n v="0"/>
    <n v="0"/>
    <n v="82401"/>
    <s v="GBP"/>
    <n v="84779.31"/>
    <n v="172948.38"/>
    <s v="&gt;5 Years"/>
    <n v="105431.39145599326"/>
    <n v="109646.89065623289"/>
    <n v="112811.58885791278"/>
    <n v="230133.76186008198"/>
    <n v="6.999999999999991E-2"/>
    <n v="5546.3099999999977"/>
    <n v="4215.499200239632"/>
    <n v="1.3306500000756409"/>
  </r>
  <r>
    <s v="Employee 1610"/>
    <x v="7"/>
    <s v="London"/>
    <x v="0"/>
    <s v="EMEA"/>
    <d v="2021-07-26T00:00:00"/>
    <d v="2022-12-01T00:00:00"/>
    <s v="ETF and Index Investments Platform"/>
    <s v="C"/>
    <s v="T"/>
    <s v="GBP"/>
    <n v="57684.000000000015"/>
    <n v="23650.000000000004"/>
    <n v="0"/>
    <n v="0"/>
    <n v="23650.000000000004"/>
    <n v="0"/>
    <n v="0"/>
    <n v="0"/>
    <n v="0"/>
    <n v="0"/>
    <n v="81334.000000000015"/>
    <s v="GBP"/>
    <n v="58260.840000000018"/>
    <n v="140408.18000000005"/>
    <s v="1-5 Years"/>
    <n v="76757.214604363297"/>
    <n v="108227.0871061522"/>
    <n v="77524.786750406929"/>
    <n v="186834.14472762067"/>
    <n v="9.999999999999995E-3"/>
    <n v="576.84000000000378"/>
    <n v="31469.872501788908"/>
    <n v="1.3306500000756409"/>
  </r>
  <r>
    <s v="Employee 1611"/>
    <x v="0"/>
    <s v="London"/>
    <x v="0"/>
    <s v="EMEA"/>
    <d v="2021-07-06T00:00:00"/>
    <d v="2022-12-01T00:00:00"/>
    <s v="Investments Platform"/>
    <s v="B"/>
    <s v="V"/>
    <s v="GBP"/>
    <n v="96800.000000000015"/>
    <n v="277695"/>
    <n v="0"/>
    <n v="0"/>
    <n v="277695"/>
    <n v="0"/>
    <n v="0"/>
    <n v="0"/>
    <n v="0"/>
    <n v="0"/>
    <n v="374495"/>
    <s v="GBP"/>
    <n v="104544.00000000003"/>
    <n v="508998.60000000009"/>
    <s v="1-5 Years"/>
    <n v="128806.92000732206"/>
    <n v="498321.77177832718"/>
    <n v="139111.47360790786"/>
    <n v="677298.98712850129"/>
    <n v="8.0000000000000279E-2"/>
    <n v="7744.0000000000146"/>
    <n v="369514.85177100514"/>
    <n v="1.3306500000756412"/>
  </r>
  <r>
    <s v="Employee 1612"/>
    <x v="0"/>
    <s v="Copenhagen"/>
    <x v="15"/>
    <s v="EMEA"/>
    <d v="2021-07-06T00:00:00"/>
    <d v="2022-12-01T00:00:00"/>
    <s v="Operating Platform"/>
    <s v="W"/>
    <s v="T"/>
    <s v="DKK"/>
    <n v="924000.00000000023"/>
    <n v="68607"/>
    <n v="0"/>
    <n v="0"/>
    <n v="68607"/>
    <n v="0"/>
    <n v="0"/>
    <n v="0"/>
    <n v="0"/>
    <n v="0"/>
    <n v="992607.00000000023"/>
    <s v="DKK"/>
    <n v="979440.00000000035"/>
    <n v="2031603.4200000009"/>
    <s v="1-5 Years"/>
    <n v="144905.94443703888"/>
    <n v="155665.21081148903"/>
    <n v="153600.30110326124"/>
    <n v="318605.42456343962"/>
    <n v="6.0000000000000192E-2"/>
    <n v="55440.000000000116"/>
    <n v="10759.266374450148"/>
    <n v="0.15682461519160049"/>
  </r>
  <r>
    <s v="Employee 1613"/>
    <x v="0"/>
    <s v="San Francisco"/>
    <x v="2"/>
    <s v="Americas"/>
    <d v="2021-07-05T00:00:00"/>
    <d v="2022-12-01T00:00:00"/>
    <s v="Investments Platform"/>
    <s v="M"/>
    <s v="A"/>
    <s v="USD"/>
    <n v="184800"/>
    <n v="0"/>
    <n v="322400"/>
    <n v="0"/>
    <n v="322400"/>
    <n v="0"/>
    <n v="0"/>
    <n v="0"/>
    <n v="0"/>
    <n v="0"/>
    <n v="507200"/>
    <s v="USD"/>
    <n v="188496"/>
    <n v="376992"/>
    <s v="1-5 Years"/>
    <n v="184800"/>
    <n v="507200"/>
    <n v="188496"/>
    <n v="376992"/>
    <n v="0.02"/>
    <n v="3696"/>
    <n v="322400"/>
    <n v="1"/>
  </r>
  <r>
    <s v="Employee 1614"/>
    <x v="3"/>
    <s v="San Francisco"/>
    <x v="2"/>
    <s v="Americas"/>
    <d v="2021-07-05T00:00:00"/>
    <d v="2022-12-01T00:00:00"/>
    <s v="Operating Platform"/>
    <s v="T"/>
    <s v="T"/>
    <s v="USD"/>
    <n v="124630.00000000001"/>
    <n v="7672.4999999999991"/>
    <n v="0"/>
    <n v="0"/>
    <n v="7672.4999999999991"/>
    <n v="0"/>
    <n v="0"/>
    <n v="0"/>
    <n v="0"/>
    <n v="0"/>
    <n v="132302.5"/>
    <s v="USD"/>
    <n v="135846.70000000001"/>
    <n v="280056.42500000005"/>
    <s v="1-5 Years"/>
    <n v="124630.00000000001"/>
    <n v="132302.5"/>
    <n v="135846.70000000001"/>
    <n v="280056.42500000005"/>
    <n v="8.9999999999999969E-2"/>
    <n v="11216.699999999997"/>
    <n v="7672.4999999999854"/>
    <n v="1"/>
  </r>
  <r>
    <s v="Employee 1615"/>
    <x v="0"/>
    <s v="New York"/>
    <x v="2"/>
    <s v="Americas"/>
    <d v="2021-07-12T00:00:00"/>
    <d v="2022-12-01T00:00:00"/>
    <s v="Investments Platform"/>
    <s v="F"/>
    <s v="A"/>
    <s v="USD"/>
    <n v="215600.00000000006"/>
    <n v="325325"/>
    <n v="0"/>
    <n v="0"/>
    <n v="325325"/>
    <n v="0"/>
    <n v="0"/>
    <n v="0"/>
    <n v="0"/>
    <n v="0"/>
    <n v="540925"/>
    <s v="USD"/>
    <n v="247940.00000000006"/>
    <n v="870003.75000000023"/>
    <s v="1-5 Years"/>
    <n v="215600.00000000006"/>
    <n v="540925"/>
    <n v="247940.00000000006"/>
    <n v="870003.75000000023"/>
    <n v="0.14999999999999997"/>
    <n v="32340"/>
    <n v="325324.99999999994"/>
    <n v="1"/>
  </r>
  <r>
    <s v="Employee 1616"/>
    <x v="4"/>
    <s v="Washington"/>
    <x v="2"/>
    <s v="Americas"/>
    <d v="2021-07-06T00:00:00"/>
    <d v="2022-12-01T00:00:00"/>
    <s v="Client Businesses Platform"/>
    <s v="W"/>
    <s v="P"/>
    <s v="USD"/>
    <n v="265650"/>
    <n v="143550"/>
    <n v="0"/>
    <n v="0"/>
    <n v="143550"/>
    <n v="0"/>
    <n v="0"/>
    <n v="0"/>
    <n v="0"/>
    <n v="0"/>
    <n v="409200"/>
    <s v="USD"/>
    <n v="278932.5"/>
    <n v="708592.5"/>
    <s v="1-5 Years"/>
    <n v="265650"/>
    <n v="409200"/>
    <n v="278932.5"/>
    <n v="708592.5"/>
    <n v="0.05"/>
    <n v="13282.5"/>
    <n v="143550"/>
    <n v="1"/>
  </r>
  <r>
    <s v="Employee 1617"/>
    <x v="3"/>
    <s v="Wilmington"/>
    <x v="2"/>
    <s v="Americas"/>
    <d v="2021-07-26T00:00:00"/>
    <d v="2022-12-01T00:00:00"/>
    <s v="Operating Platform"/>
    <s v="U"/>
    <s v="M"/>
    <s v="USD"/>
    <n v="185130.00000000003"/>
    <n v="38280"/>
    <n v="0"/>
    <n v="0"/>
    <n v="38280"/>
    <n v="0"/>
    <n v="0"/>
    <n v="0"/>
    <n v="0"/>
    <n v="0"/>
    <n v="223410.00000000003"/>
    <s v="USD"/>
    <n v="186981.30000000002"/>
    <n v="412625.4"/>
    <s v="1-5 Years"/>
    <n v="185130.00000000003"/>
    <n v="223410.00000000003"/>
    <n v="186981.30000000002"/>
    <n v="412625.4"/>
    <n v="9.999999999999936E-3"/>
    <n v="1851.2999999999884"/>
    <n v="38280"/>
    <n v="1"/>
  </r>
  <r>
    <s v="Employee 1618"/>
    <x v="0"/>
    <s v="London"/>
    <x v="0"/>
    <s v="EMEA"/>
    <d v="2021-07-05T00:00:00"/>
    <d v="2022-12-01T00:00:00"/>
    <s v="Operating Platform"/>
    <s v="Q"/>
    <s v="U"/>
    <s v="GBP"/>
    <n v="127765"/>
    <n v="26796.000000000004"/>
    <n v="0"/>
    <n v="0"/>
    <n v="26796.000000000004"/>
    <n v="0"/>
    <n v="0"/>
    <n v="0"/>
    <n v="0"/>
    <n v="0"/>
    <n v="154561"/>
    <s v="GBP"/>
    <n v="132875.6"/>
    <n v="293619.04000000004"/>
    <s v="1-5 Years"/>
    <n v="170010.49725966426"/>
    <n v="205666.59466169114"/>
    <n v="176810.91715005084"/>
    <n v="390704.17559820967"/>
    <n v="4.0000000000000036E-2"/>
    <n v="5110.6000000000058"/>
    <n v="35656.097402026877"/>
    <n v="1.3306500000756409"/>
  </r>
  <r>
    <s v="Employee 1619"/>
    <x v="6"/>
    <s v="London"/>
    <x v="0"/>
    <s v="EMEA"/>
    <d v="2021-07-12T00:00:00"/>
    <d v="2022-12-01T00:00:00"/>
    <s v="Operating Platform"/>
    <s v="T"/>
    <s v="K"/>
    <s v="GBP"/>
    <n v="53509.500000000007"/>
    <n v="10883.4"/>
    <n v="0"/>
    <n v="0"/>
    <n v="10883.4"/>
    <n v="0"/>
    <n v="0"/>
    <n v="0"/>
    <n v="0"/>
    <n v="0"/>
    <n v="64392.900000000009"/>
    <s v="GBP"/>
    <n v="54579.69000000001"/>
    <n v="120260.44800000003"/>
    <s v="1-5 Years"/>
    <n v="71202.416179047519"/>
    <n v="85684.412389870748"/>
    <n v="72626.464502628471"/>
    <n v="160024.56514029665"/>
    <n v="2.0000000000000018E-2"/>
    <n v="1070.1900000000023"/>
    <n v="14481.996210823228"/>
    <n v="1.3306500000756409"/>
  </r>
  <r>
    <s v="Employee 162"/>
    <x v="0"/>
    <s v="London"/>
    <x v="0"/>
    <s v="EMEA"/>
    <d v="2008-04-28T00:00:00"/>
    <d v="2022-12-01T00:00:00"/>
    <s v="Corporate and Risk Platform"/>
    <s v="D"/>
    <s v="F"/>
    <s v="GBP"/>
    <n v="103083.75000000001"/>
    <n v="22346.500000000004"/>
    <n v="0"/>
    <n v="0"/>
    <n v="22346.500000000004"/>
    <n v="0"/>
    <n v="0"/>
    <n v="0"/>
    <n v="0"/>
    <n v="0"/>
    <n v="125430.25000000001"/>
    <s v="GBP"/>
    <n v="111330.45000000003"/>
    <n v="246795.12000000005"/>
    <s v="&gt;5 Years"/>
    <n v="137168.39194529736"/>
    <n v="166903.76217198768"/>
    <n v="148141.86330092116"/>
    <n v="328397.92644666787"/>
    <n v="8.0000000000000071E-2"/>
    <n v="8246.7000000000116"/>
    <n v="29735.370226690313"/>
    <n v="1.3306500000756409"/>
  </r>
  <r>
    <s v="Employee 1620"/>
    <x v="4"/>
    <s v="Toronto"/>
    <x v="5"/>
    <s v="Americas"/>
    <d v="2021-07-19T00:00:00"/>
    <d v="2022-12-01T00:00:00"/>
    <s v="Regional Platform"/>
    <s v="G"/>
    <s v="Q"/>
    <s v="CAD"/>
    <n v="266915"/>
    <n v="272250"/>
    <n v="0"/>
    <n v="0"/>
    <n v="272250"/>
    <n v="0"/>
    <n v="0"/>
    <n v="0"/>
    <n v="0"/>
    <n v="0"/>
    <n v="539165"/>
    <s v="CAD"/>
    <n v="282929.90000000002"/>
    <n v="854444.8"/>
    <s v="1-5 Years"/>
    <n v="205762.41134751774"/>
    <n v="415637.52698119025"/>
    <n v="218108.15602836883"/>
    <n v="658683.93462843052"/>
    <n v="6.0000000000000109E-2"/>
    <n v="16014.900000000023"/>
    <n v="209875.11563367251"/>
    <n v="0.77089115016959608"/>
  </r>
  <r>
    <s v="Employee 1621"/>
    <x v="4"/>
    <s v="San Francisco"/>
    <x v="2"/>
    <s v="Americas"/>
    <d v="2021-07-06T00:00:00"/>
    <d v="2022-12-01T00:00:00"/>
    <s v="ETF and Index Investments Platform"/>
    <s v="A"/>
    <s v="C"/>
    <s v="USD"/>
    <n v="266200.00000000006"/>
    <n v="879890.00000000012"/>
    <n v="0"/>
    <n v="0"/>
    <n v="879890.00000000012"/>
    <n v="0"/>
    <n v="0"/>
    <n v="0"/>
    <n v="0"/>
    <n v="0"/>
    <n v="1146090.0000000002"/>
    <s v="USD"/>
    <n v="303468.00000000012"/>
    <n v="1610010.6000000006"/>
    <s v="1-5 Years"/>
    <n v="266200.00000000006"/>
    <n v="1146090.0000000002"/>
    <n v="303468.00000000012"/>
    <n v="1610010.6000000006"/>
    <n v="0.14000000000000018"/>
    <n v="37268.000000000058"/>
    <n v="879890.00000000023"/>
    <n v="1"/>
  </r>
  <r>
    <s v="Employee 1622"/>
    <x v="1"/>
    <s v="Edinburgh"/>
    <x v="0"/>
    <s v="EMEA"/>
    <d v="2021-07-05T00:00:00"/>
    <d v="2022-12-01T00:00:00"/>
    <s v="Corporate and Risk Platform"/>
    <s v="M"/>
    <s v="A"/>
    <s v="GBP"/>
    <n v="47124.000000000007"/>
    <n v="6316.2000000000007"/>
    <n v="0"/>
    <n v="0"/>
    <n v="6316.2000000000007"/>
    <n v="0"/>
    <n v="0"/>
    <n v="0"/>
    <n v="0"/>
    <n v="0"/>
    <n v="53440.200000000012"/>
    <s v="GBP"/>
    <n v="51836.400000000009"/>
    <n v="110620.62000000002"/>
    <s v="1-5 Years"/>
    <n v="62705.550603564516"/>
    <n v="71110.20213404228"/>
    <n v="68976.105663920971"/>
    <n v="147197.32801136747"/>
    <n v="0.10000000000000006"/>
    <n v="4712.4000000000015"/>
    <n v="8404.651530477764"/>
    <n v="1.3306500000756409"/>
  </r>
  <r>
    <s v="Employee 1623"/>
    <x v="5"/>
    <s v="San Francisco"/>
    <x v="2"/>
    <s v="Americas"/>
    <d v="2021-07-05T00:00:00"/>
    <d v="2022-12-01T00:00:00"/>
    <s v="Investments Platform"/>
    <s v="I"/>
    <s v="S"/>
    <s v="USD"/>
    <n v="116600.00000000001"/>
    <n v="60720"/>
    <n v="10200"/>
    <n v="0"/>
    <n v="70920"/>
    <n v="0"/>
    <n v="1190"/>
    <n v="0"/>
    <n v="1190"/>
    <n v="0"/>
    <n v="188710"/>
    <s v="USD"/>
    <n v="129426.00000000003"/>
    <n v="326251.20000000007"/>
    <s v="1-5 Years"/>
    <n v="116600.00000000001"/>
    <n v="188710"/>
    <n v="129426.00000000003"/>
    <n v="326251.20000000007"/>
    <n v="0.11000000000000011"/>
    <n v="12826.000000000015"/>
    <n v="72109.999999999985"/>
    <n v="1"/>
  </r>
  <r>
    <s v="Employee 1624"/>
    <x v="4"/>
    <s v="San Francisco"/>
    <x v="2"/>
    <s v="Americas"/>
    <d v="2005-08-30T00:00:00"/>
    <d v="2022-12-01T00:00:00"/>
    <s v="ETF and Index Investments Platform"/>
    <s v="X"/>
    <s v="Y"/>
    <s v="USD"/>
    <n v="246400.00000000006"/>
    <n v="469480"/>
    <n v="0"/>
    <n v="0"/>
    <n v="469480"/>
    <n v="0"/>
    <n v="0"/>
    <n v="0"/>
    <n v="0"/>
    <n v="0"/>
    <n v="715880"/>
    <s v="USD"/>
    <n v="280896.00000000012"/>
    <n v="1096999.2000000004"/>
    <s v="&gt;5 Years"/>
    <n v="246400.00000000006"/>
    <n v="715880"/>
    <n v="280896.00000000012"/>
    <n v="1096999.2000000004"/>
    <n v="0.14000000000000021"/>
    <n v="34496.000000000058"/>
    <n v="469479.99999999994"/>
    <n v="1"/>
  </r>
  <r>
    <s v="Employee 1625"/>
    <x v="0"/>
    <s v="Bogota"/>
    <x v="16"/>
    <s v="Americas"/>
    <d v="2021-07-12T00:00:00"/>
    <d v="2022-12-01T00:00:00"/>
    <s v="Regional Platform"/>
    <s v="O"/>
    <s v="V"/>
    <s v="COP"/>
    <n v="369638027"/>
    <n v="645841405"/>
    <n v="0"/>
    <n v="0"/>
    <n v="645841405"/>
    <n v="0"/>
    <n v="0"/>
    <n v="0"/>
    <n v="0"/>
    <n v="0"/>
    <n v="1015479432"/>
    <s v="COP"/>
    <n v="388119928.35000002"/>
    <n v="1454373331.9500003"/>
    <s v="1-5 Years"/>
    <n v="127990.78498825314"/>
    <n v="351619.69317920157"/>
    <n v="134390.3242376658"/>
    <n v="503591.00207582756"/>
    <n v="0.05"/>
    <n v="18481901.350000024"/>
    <n v="223628.90819094842"/>
    <n v="3.462597883313914E-4"/>
  </r>
  <r>
    <s v="Employee 1626"/>
    <x v="4"/>
    <s v="Tel-Aviv"/>
    <x v="13"/>
    <s v="EMEA"/>
    <d v="2021-07-12T00:00:00"/>
    <d v="2022-12-01T00:00:00"/>
    <s v="ETF and Index Investments Platform"/>
    <s v="C"/>
    <s v="D"/>
    <s v="GBP"/>
    <n v="141240"/>
    <n v="191400.00000000003"/>
    <n v="0"/>
    <n v="0"/>
    <n v="191400.00000000003"/>
    <n v="0"/>
    <n v="0"/>
    <n v="0"/>
    <n v="0"/>
    <n v="0"/>
    <n v="332640"/>
    <s v="GBP"/>
    <n v="156776.40000000002"/>
    <n v="526006.80000000005"/>
    <s v="1-5 Years"/>
    <n v="187941.00601068352"/>
    <n v="442627.41602516122"/>
    <n v="208614.51667185876"/>
    <n v="699930.94845978776"/>
    <n v="0.11000000000000029"/>
    <n v="15536.400000000023"/>
    <n v="254686.4100144777"/>
    <n v="1.3306500000756409"/>
  </r>
  <r>
    <s v="Employee 1627"/>
    <x v="0"/>
    <s v="New York"/>
    <x v="2"/>
    <s v="Americas"/>
    <d v="2021-07-12T00:00:00"/>
    <d v="2022-12-01T00:00:00"/>
    <s v="Operating Platform"/>
    <s v="L"/>
    <s v="R"/>
    <s v="GBP"/>
    <n v="134310.00000000003"/>
    <n v="63360"/>
    <n v="1000"/>
    <n v="500"/>
    <n v="64860"/>
    <n v="3000"/>
    <n v="0"/>
    <n v="500"/>
    <n v="3500"/>
    <n v="15000"/>
    <n v="217670.00000000003"/>
    <s v="GBP"/>
    <n v="147741.00000000006"/>
    <n v="513469.00000000012"/>
    <s v="1-5 Years"/>
    <n v="178719.60151015938"/>
    <n v="289642.58551646478"/>
    <n v="196591.56166117534"/>
    <n v="683247.52488883946"/>
    <n v="0.1000000000000001"/>
    <n v="13431.000000000029"/>
    <n v="110922.9840063054"/>
    <n v="1.3306500000756409"/>
  </r>
  <r>
    <s v="Employee 1628"/>
    <x v="0"/>
    <s v="San Francisco"/>
    <x v="2"/>
    <s v="Americas"/>
    <d v="2021-07-12T00:00:00"/>
    <d v="2022-12-01T00:00:00"/>
    <s v="Operating Platform"/>
    <s v="S"/>
    <s v="I"/>
    <s v="USD"/>
    <n v="241109.00000000003"/>
    <n v="163663.5"/>
    <n v="0"/>
    <n v="0"/>
    <n v="163663.5"/>
    <n v="0"/>
    <n v="0"/>
    <n v="0"/>
    <n v="0"/>
    <n v="0"/>
    <n v="404772.5"/>
    <s v="USD"/>
    <n v="257986.63000000003"/>
    <n v="691093.20500000007"/>
    <s v="1-5 Years"/>
    <n v="241109.00000000003"/>
    <n v="404772.5"/>
    <n v="257986.63000000003"/>
    <n v="691093.20500000007"/>
    <n v="7.0000000000000007E-2"/>
    <n v="16877.630000000005"/>
    <n v="163663.49999999997"/>
    <n v="1"/>
  </r>
  <r>
    <s v="Employee 1629"/>
    <x v="4"/>
    <s v="San Francisco"/>
    <x v="2"/>
    <s v="Americas"/>
    <d v="2021-07-12T00:00:00"/>
    <d v="2022-12-01T00:00:00"/>
    <s v="Investments Platform"/>
    <s v="S"/>
    <s v="Z"/>
    <s v="USD"/>
    <n v="247170.00000000006"/>
    <n v="402101.70000000007"/>
    <n v="3071139.32"/>
    <n v="0"/>
    <n v="3473241.02"/>
    <n v="0"/>
    <n v="0"/>
    <n v="0"/>
    <n v="0"/>
    <n v="0"/>
    <n v="3720411.02"/>
    <s v="USD"/>
    <n v="257056.80000000008"/>
    <n v="932299.36800000025"/>
    <s v="1-5 Years"/>
    <n v="247170.00000000006"/>
    <n v="3720411.02"/>
    <n v="257056.80000000008"/>
    <n v="932299.36800000025"/>
    <n v="4.0000000000000063E-2"/>
    <n v="9886.8000000000175"/>
    <n v="3473241.02"/>
    <n v="1"/>
  </r>
  <r>
    <s v="Employee 163"/>
    <x v="1"/>
    <s v="San Francisco"/>
    <x v="2"/>
    <s v="Americas"/>
    <d v="2008-05-05T00:00:00"/>
    <d v="2022-12-01T00:00:00"/>
    <s v="Operating Platform"/>
    <s v="G"/>
    <s v="F"/>
    <s v="USD"/>
    <n v="189674.09999999998"/>
    <n v="39039"/>
    <n v="0"/>
    <n v="0"/>
    <n v="39039"/>
    <n v="0"/>
    <n v="0"/>
    <n v="0"/>
    <n v="0"/>
    <n v="0"/>
    <n v="228713.09999999998"/>
    <s v="USD"/>
    <n v="202951.28699999998"/>
    <n v="447674.304"/>
    <s v="&gt;5 Years"/>
    <n v="189674.09999999998"/>
    <n v="228713.09999999998"/>
    <n v="202951.28699999998"/>
    <n v="447674.304"/>
    <n v="7.0000000000000034E-2"/>
    <n v="13277.187000000005"/>
    <n v="39039"/>
    <n v="1"/>
  </r>
  <r>
    <s v="Employee 1630"/>
    <x v="0"/>
    <s v="San Francisco"/>
    <x v="2"/>
    <s v="Americas"/>
    <d v="2021-11-02T00:00:00"/>
    <d v="2022-12-01T00:00:00"/>
    <s v="ETF and Index Investments Platform"/>
    <s v="C"/>
    <s v="L"/>
    <s v="USD"/>
    <n v="198220.00000000003"/>
    <n v="256080"/>
    <n v="0"/>
    <n v="0"/>
    <n v="256080"/>
    <n v="0"/>
    <n v="0"/>
    <n v="0"/>
    <n v="0"/>
    <n v="0"/>
    <n v="454300"/>
    <s v="USD"/>
    <n v="212095.40000000005"/>
    <n v="698196.40000000014"/>
    <s v="1-5 Years"/>
    <n v="198220.00000000003"/>
    <n v="454300"/>
    <n v="212095.40000000005"/>
    <n v="698196.40000000014"/>
    <n v="7.0000000000000104E-2"/>
    <n v="13875.400000000023"/>
    <n v="256079.99999999997"/>
    <n v="1"/>
  </r>
  <r>
    <s v="Employee 1631"/>
    <x v="0"/>
    <s v="London"/>
    <x v="0"/>
    <s v="EMEA"/>
    <d v="2021-08-02T00:00:00"/>
    <d v="2022-12-01T00:00:00"/>
    <s v="Investments Platform"/>
    <s v="Y"/>
    <s v="M"/>
    <s v="GBP"/>
    <n v="142857.00000000003"/>
    <n v="0"/>
    <n v="193920.30000000002"/>
    <n v="0"/>
    <n v="193920.30000000002"/>
    <n v="0"/>
    <n v="0"/>
    <n v="0"/>
    <n v="0"/>
    <n v="0"/>
    <n v="336777.30000000005"/>
    <s v="GBP"/>
    <n v="162856.98000000004"/>
    <n v="325713.96000000008"/>
    <s v="1-5 Years"/>
    <n v="190092.66706080586"/>
    <n v="448132.71427047421"/>
    <n v="216705.64044931871"/>
    <n v="433411.28089863743"/>
    <n v="0.14000000000000015"/>
    <n v="19999.98000000001"/>
    <n v="258040.04720966835"/>
    <n v="1.3306500000756409"/>
  </r>
  <r>
    <s v="Employee 1632"/>
    <x v="0"/>
    <s v="London"/>
    <x v="0"/>
    <s v="EMEA"/>
    <d v="2021-08-02T00:00:00"/>
    <d v="2022-12-01T00:00:00"/>
    <s v="Operating Platform"/>
    <s v="X"/>
    <s v="X"/>
    <s v="GBP"/>
    <n v="143255.75"/>
    <n v="54450.000000000007"/>
    <n v="0"/>
    <n v="0"/>
    <n v="54450.000000000007"/>
    <n v="0"/>
    <n v="0"/>
    <n v="0"/>
    <n v="0"/>
    <n v="0"/>
    <n v="197705.75"/>
    <s v="GBP"/>
    <n v="144688.3075"/>
    <n v="344371.11499999999"/>
    <s v="1-5 Years"/>
    <n v="190623.263748336"/>
    <n v="263077.15625245468"/>
    <n v="192529.49638581937"/>
    <n v="458237.42420079856"/>
    <n v="1.0000000000000024E-2"/>
    <n v="1432.5574999999953"/>
    <n v="72453.892504118674"/>
    <n v="1.3306500000756409"/>
  </r>
  <r>
    <s v="Employee 1633"/>
    <x v="9"/>
    <s v="Tokyo"/>
    <x v="1"/>
    <s v="Asia-Pacific"/>
    <d v="2021-09-27T00:00:00"/>
    <d v="2022-12-01T00:00:00"/>
    <s v="Regional Platform"/>
    <s v="X"/>
    <s v="L"/>
    <s v="JPY"/>
    <n v="12069204.576000001"/>
    <n v="0"/>
    <n v="0"/>
    <n v="0"/>
    <n v="0"/>
    <n v="0"/>
    <n v="0"/>
    <n v="0"/>
    <n v="0"/>
    <n v="0"/>
    <n v="12069204.576000001"/>
    <s v="JPY"/>
    <n v="12793356.850560002"/>
    <n v="25586713.701120004"/>
    <s v="1-5 Years"/>
    <n v="111088.44931658154"/>
    <n v="111088.44931658154"/>
    <n v="117753.75627557644"/>
    <n v="235507.51255115287"/>
    <n v="6.0000000000000081E-2"/>
    <n v="724152.27456000075"/>
    <n v="0"/>
    <n v="9.2042891987666256E-3"/>
  </r>
  <r>
    <s v="Employee 1634"/>
    <x v="0"/>
    <s v="San Francisco"/>
    <x v="2"/>
    <s v="Americas"/>
    <d v="2021-08-02T00:00:00"/>
    <d v="2022-12-01T00:00:00"/>
    <s v="Corporate and Risk Platform"/>
    <s v="I"/>
    <s v="J"/>
    <s v="USD"/>
    <n v="221760.00000000006"/>
    <n v="160820.00000000003"/>
    <n v="0"/>
    <n v="0"/>
    <n v="160820.00000000003"/>
    <n v="0"/>
    <n v="0"/>
    <n v="0"/>
    <n v="0"/>
    <n v="0"/>
    <n v="382580.00000000012"/>
    <s v="USD"/>
    <n v="250588.80000000005"/>
    <n v="682904.20000000007"/>
    <s v="1-5 Years"/>
    <n v="221760.00000000006"/>
    <n v="382580.00000000012"/>
    <n v="250588.80000000005"/>
    <n v="682904.20000000007"/>
    <n v="0.12999999999999992"/>
    <n v="28828.799999999988"/>
    <n v="160820.00000000006"/>
    <n v="1"/>
  </r>
  <r>
    <s v="Employee 1635"/>
    <x v="3"/>
    <s v="Zurich"/>
    <x v="17"/>
    <s v="EMEA"/>
    <d v="2021-08-02T00:00:00"/>
    <d v="2022-12-01T00:00:00"/>
    <s v="Corporate and Risk Platform"/>
    <s v="Z"/>
    <s v="P"/>
    <s v="CHF"/>
    <n v="158447.74000000002"/>
    <n v="35634.5"/>
    <n v="0"/>
    <n v="0"/>
    <n v="35634.5"/>
    <n v="0"/>
    <n v="0"/>
    <n v="0"/>
    <n v="0"/>
    <n v="0"/>
    <n v="194082.24000000002"/>
    <s v="CHF"/>
    <n v="164785.64960000003"/>
    <n v="366631.17920000007"/>
    <s v="1-5 Years"/>
    <n v="161171.53900925646"/>
    <n v="197418.61458651206"/>
    <n v="167618.40056962671"/>
    <n v="372933.75973959931"/>
    <n v="3.9999999999999945E-2"/>
    <n v="6337.9096000000136"/>
    <n v="36247.0755772556"/>
    <n v="1.0171905197843556"/>
  </r>
  <r>
    <s v="Employee 1636"/>
    <x v="4"/>
    <s v="London"/>
    <x v="0"/>
    <s v="EMEA"/>
    <d v="2021-08-02T00:00:00"/>
    <d v="2022-12-01T00:00:00"/>
    <s v="Investments Platform"/>
    <s v="B"/>
    <s v="A"/>
    <s v="GBP"/>
    <n v="158620"/>
    <n v="263296"/>
    <n v="0"/>
    <n v="0"/>
    <n v="263296"/>
    <n v="0"/>
    <n v="0"/>
    <n v="0"/>
    <n v="0"/>
    <n v="0"/>
    <n v="421916"/>
    <s v="GBP"/>
    <n v="161792.4"/>
    <n v="592146.72000000009"/>
    <s v="1-5 Years"/>
    <n v="211067.70301199818"/>
    <n v="561422.52543191414"/>
    <n v="215289.05707223812"/>
    <n v="787940.03301279061"/>
    <n v="1.999999999999991E-2"/>
    <n v="3172.3999999999942"/>
    <n v="350354.82241991593"/>
    <n v="1.3306500000756409"/>
  </r>
  <r>
    <s v="Employee 1637"/>
    <x v="0"/>
    <s v="London"/>
    <x v="0"/>
    <s v="EMEA"/>
    <d v="2021-07-19T00:00:00"/>
    <d v="2022-12-01T00:00:00"/>
    <s v="Operating Platform"/>
    <s v="A"/>
    <s v="V"/>
    <s v="GBP"/>
    <n v="133100.00000000003"/>
    <n v="25850.000000000004"/>
    <n v="0"/>
    <n v="0"/>
    <n v="25850.000000000004"/>
    <n v="0"/>
    <n v="0"/>
    <n v="0"/>
    <n v="0"/>
    <n v="0"/>
    <n v="158950.00000000003"/>
    <s v="GBP"/>
    <n v="134431.00000000003"/>
    <n v="294970.50000000006"/>
    <s v="1-5 Years"/>
    <n v="177109.51501006784"/>
    <n v="211506.81751202318"/>
    <n v="178880.61016016852"/>
    <n v="392502.49584731192"/>
    <n v="0.01"/>
    <n v="1331"/>
    <n v="34397.302501955332"/>
    <n v="1.3306500000756409"/>
  </r>
  <r>
    <s v="Employee 1638"/>
    <x v="0"/>
    <s v="San Francisco"/>
    <x v="2"/>
    <s v="Americas"/>
    <d v="2021-07-19T00:00:00"/>
    <d v="2022-12-01T00:00:00"/>
    <s v="Corporate and Risk Platform"/>
    <s v="S"/>
    <s v="L"/>
    <s v="USD"/>
    <n v="237600.00000000006"/>
    <n v="130680"/>
    <n v="0"/>
    <n v="0"/>
    <n v="130680"/>
    <n v="0"/>
    <n v="0"/>
    <n v="0"/>
    <n v="0"/>
    <n v="0"/>
    <n v="368280.00000000006"/>
    <s v="USD"/>
    <n v="268488.00000000006"/>
    <n v="684644.40000000014"/>
    <s v="1-5 Years"/>
    <n v="237600.00000000006"/>
    <n v="368280.00000000006"/>
    <n v="268488.00000000006"/>
    <n v="684644.40000000014"/>
    <n v="0.12999999999999998"/>
    <n v="30888"/>
    <n v="130680"/>
    <n v="1"/>
  </r>
  <r>
    <s v="Employee 1639"/>
    <x v="3"/>
    <s v="New York"/>
    <x v="2"/>
    <s v="Americas"/>
    <d v="2021-09-13T00:00:00"/>
    <d v="2022-12-01T00:00:00"/>
    <s v="Operating Platform"/>
    <s v="R"/>
    <s v="H"/>
    <s v="USD"/>
    <n v="137984.00000000003"/>
    <n v="11748.000000000002"/>
    <n v="0"/>
    <n v="0"/>
    <n v="11748.000000000002"/>
    <n v="0"/>
    <n v="0"/>
    <n v="0"/>
    <n v="0"/>
    <n v="0"/>
    <n v="149732.00000000003"/>
    <s v="USD"/>
    <n v="146263.04000000004"/>
    <n v="304978.96000000008"/>
    <s v="1-5 Years"/>
    <n v="137984.00000000003"/>
    <n v="149732.00000000003"/>
    <n v="146263.04000000004"/>
    <n v="304978.96000000008"/>
    <n v="6.0000000000000046E-2"/>
    <n v="8279.0400000000081"/>
    <n v="11748"/>
    <n v="1"/>
  </r>
  <r>
    <s v="Employee 164"/>
    <x v="4"/>
    <s v="New York"/>
    <x v="2"/>
    <s v="Americas"/>
    <d v="2008-05-01T00:00:00"/>
    <d v="2022-12-01T00:00:00"/>
    <s v="Operating Platform"/>
    <s v="G"/>
    <s v="G"/>
    <s v="USD"/>
    <n v="305250"/>
    <n v="134420"/>
    <n v="0"/>
    <n v="0"/>
    <n v="134420"/>
    <n v="0"/>
    <n v="0"/>
    <n v="0"/>
    <n v="0"/>
    <n v="0"/>
    <n v="439670"/>
    <s v="USD"/>
    <n v="344932.49999999994"/>
    <n v="841759.59999999986"/>
    <s v="&gt;5 Years"/>
    <n v="305250"/>
    <n v="439670"/>
    <n v="344932.49999999994"/>
    <n v="841759.59999999986"/>
    <n v="0.12999999999999981"/>
    <n v="39682.499999999942"/>
    <n v="134420"/>
    <n v="1"/>
  </r>
  <r>
    <s v="Employee 1640"/>
    <x v="0"/>
    <s v="San Francisco"/>
    <x v="2"/>
    <s v="Americas"/>
    <d v="2021-08-02T00:00:00"/>
    <d v="2022-12-01T00:00:00"/>
    <s v="Operating Platform"/>
    <s v="B"/>
    <s v="H"/>
    <s v="USD"/>
    <n v="207900.00000000003"/>
    <n v="44935.000000000007"/>
    <n v="0"/>
    <n v="0"/>
    <n v="44935.000000000007"/>
    <n v="0"/>
    <n v="0"/>
    <n v="0"/>
    <n v="0"/>
    <n v="0"/>
    <n v="252835.00000000003"/>
    <s v="USD"/>
    <n v="224532.00000000006"/>
    <n v="497593.80000000016"/>
    <s v="1-5 Years"/>
    <n v="207900.00000000003"/>
    <n v="252835.00000000003"/>
    <n v="224532.00000000006"/>
    <n v="497593.80000000016"/>
    <n v="8.0000000000000127E-2"/>
    <n v="16632.000000000029"/>
    <n v="44935"/>
    <n v="1"/>
  </r>
  <r>
    <s v="Employee 1641"/>
    <x v="0"/>
    <s v="New York"/>
    <x v="2"/>
    <s v="Americas"/>
    <d v="2021-07-19T00:00:00"/>
    <d v="2022-12-01T00:00:00"/>
    <s v="ETF and Index Investments Platform"/>
    <s v="E"/>
    <s v="Z"/>
    <s v="USD"/>
    <n v="155540"/>
    <n v="133760"/>
    <n v="0"/>
    <n v="0"/>
    <n v="133760"/>
    <n v="0"/>
    <n v="0"/>
    <n v="0"/>
    <n v="0"/>
    <n v="0"/>
    <n v="289300"/>
    <s v="USD"/>
    <n v="178871"/>
    <n v="511566"/>
    <s v="1-5 Years"/>
    <n v="155540"/>
    <n v="289300"/>
    <n v="178871"/>
    <n v="511566"/>
    <n v="0.15"/>
    <n v="23331"/>
    <n v="133760"/>
    <n v="1"/>
  </r>
  <r>
    <s v="Employee 1642"/>
    <x v="1"/>
    <s v="Edinburgh"/>
    <x v="0"/>
    <s v="EMEA"/>
    <d v="2021-07-19T00:00:00"/>
    <d v="2022-12-01T00:00:00"/>
    <s v="Corporate and Risk Platform"/>
    <s v="N"/>
    <s v="S"/>
    <s v="GBP"/>
    <n v="48510.000000000007"/>
    <n v="6098.4000000000005"/>
    <n v="0"/>
    <n v="0"/>
    <n v="6098.4000000000005"/>
    <n v="0"/>
    <n v="0"/>
    <n v="0"/>
    <n v="0"/>
    <n v="0"/>
    <n v="54608.400000000009"/>
    <s v="GBP"/>
    <n v="50450.400000000009"/>
    <n v="107243.13600000001"/>
    <s v="1-5 Years"/>
    <n v="64549.831503669353"/>
    <n v="72664.667464130645"/>
    <n v="67131.824763816127"/>
    <n v="142703.07892651198"/>
    <n v="3.9999999999999994E-2"/>
    <n v="1940.4000000000015"/>
    <n v="8114.8359604612924"/>
    <n v="1.3306500000756409"/>
  </r>
  <r>
    <s v="Employee 1643"/>
    <x v="3"/>
    <s v="Tokyo"/>
    <x v="1"/>
    <s v="Asia-Pacific"/>
    <d v="2021-07-19T00:00:00"/>
    <d v="2022-12-01T00:00:00"/>
    <s v="Operating Platform"/>
    <s v="T"/>
    <s v="Q"/>
    <s v="JPY"/>
    <n v="17121720.000000004"/>
    <n v="7084000.0000000009"/>
    <n v="0"/>
    <n v="0"/>
    <n v="7084000.0000000009"/>
    <n v="0"/>
    <n v="0"/>
    <n v="0"/>
    <n v="0"/>
    <n v="0"/>
    <n v="24205720.000000004"/>
    <s v="JPY"/>
    <n v="18662674.800000004"/>
    <n v="45046909.600000009"/>
    <s v="1-5 Years"/>
    <n v="157593.26246030655"/>
    <n v="222796.44714436933"/>
    <n v="171776.65608173414"/>
    <n v="414624.7834690967"/>
    <n v="0.09"/>
    <n v="1540954.8000000007"/>
    <n v="65203.184684062784"/>
    <n v="9.2042891987666256E-3"/>
  </r>
  <r>
    <s v="Employee 1644"/>
    <x v="3"/>
    <s v="San Francisco"/>
    <x v="2"/>
    <s v="Americas"/>
    <d v="2021-07-19T00:00:00"/>
    <d v="2022-12-01T00:00:00"/>
    <s v="Client Businesses Platform"/>
    <s v="T"/>
    <s v="Y"/>
    <s v="USD"/>
    <n v="136867.50000000003"/>
    <n v="9509.5"/>
    <n v="0"/>
    <n v="0"/>
    <n v="9509.5"/>
    <n v="0"/>
    <n v="0"/>
    <n v="0"/>
    <n v="0"/>
    <n v="0"/>
    <n v="146377.00000000003"/>
    <s v="USD"/>
    <n v="149185.57500000004"/>
    <n v="308736.50500000006"/>
    <s v="1-5 Years"/>
    <n v="136867.50000000003"/>
    <n v="146377.00000000003"/>
    <n v="149185.57500000004"/>
    <n v="308736.50500000006"/>
    <n v="9.0000000000000066E-2"/>
    <n v="12318.075000000012"/>
    <n v="9509.5"/>
    <n v="1"/>
  </r>
  <r>
    <s v="Employee 1645"/>
    <x v="3"/>
    <s v="New York"/>
    <x v="2"/>
    <s v="Americas"/>
    <d v="2021-07-26T00:00:00"/>
    <d v="2022-12-01T00:00:00"/>
    <s v="Operating Platform"/>
    <s v="P"/>
    <s v="W"/>
    <s v="USD"/>
    <n v="162932"/>
    <n v="18810"/>
    <n v="0"/>
    <n v="0"/>
    <n v="18810"/>
    <n v="0"/>
    <n v="0"/>
    <n v="0"/>
    <n v="0"/>
    <n v="0"/>
    <n v="181742"/>
    <s v="USD"/>
    <n v="174337.24000000002"/>
    <n v="368801.18000000005"/>
    <s v="1-5 Years"/>
    <n v="162932"/>
    <n v="181742"/>
    <n v="174337.24000000002"/>
    <n v="368801.18000000005"/>
    <n v="7.0000000000000118E-2"/>
    <n v="11405.24000000002"/>
    <n v="18810"/>
    <n v="1"/>
  </r>
  <r>
    <s v="Employee 1646"/>
    <x v="0"/>
    <s v="Singapore"/>
    <x v="9"/>
    <s v="Asia-Pacific"/>
    <d v="2021-08-02T00:00:00"/>
    <d v="2022-12-01T00:00:00"/>
    <s v="Client Businesses Platform"/>
    <s v="Z"/>
    <s v="F"/>
    <s v="JPY"/>
    <n v="21780000"/>
    <n v="3732300"/>
    <n v="0"/>
    <n v="0"/>
    <n v="3732300"/>
    <n v="0"/>
    <n v="0"/>
    <n v="0"/>
    <n v="0"/>
    <n v="0"/>
    <n v="25512300"/>
    <s v="JPY"/>
    <n v="23522400"/>
    <n v="51075684"/>
    <s v="1-5 Years"/>
    <n v="200469.41874913711"/>
    <n v="234822.58732569378"/>
    <n v="216506.97224906809"/>
    <n v="470115.36656081735"/>
    <n v="8.0000000000000029E-2"/>
    <n v="1742400"/>
    <n v="34353.168576556665"/>
    <n v="9.2042891987666256E-3"/>
  </r>
  <r>
    <s v="Employee 1647"/>
    <x v="4"/>
    <s v="New York"/>
    <x v="2"/>
    <s v="Americas"/>
    <d v="2021-08-09T00:00:00"/>
    <d v="2022-12-01T00:00:00"/>
    <s v="ETF and Index Investments Platform"/>
    <s v="R"/>
    <s v="R"/>
    <s v="USD"/>
    <n v="250800.00000000006"/>
    <n v="632500"/>
    <n v="0"/>
    <n v="0"/>
    <n v="632500"/>
    <n v="0"/>
    <n v="0"/>
    <n v="0"/>
    <n v="0"/>
    <n v="180250"/>
    <n v="1063550"/>
    <s v="USD"/>
    <n v="283404.00000000006"/>
    <n v="1281533"/>
    <s v="1-5 Years"/>
    <n v="250800.00000000006"/>
    <n v="1063550"/>
    <n v="283404.00000000006"/>
    <n v="1281533"/>
    <n v="0.12999999999999998"/>
    <n v="32604"/>
    <n v="812750"/>
    <n v="1"/>
  </r>
  <r>
    <s v="Employee 1648"/>
    <x v="4"/>
    <s v="San Francisco"/>
    <x v="2"/>
    <s v="Americas"/>
    <d v="2022-05-16T00:00:00"/>
    <d v="2022-12-01T00:00:00"/>
    <s v="Investments Platform"/>
    <s v="D"/>
    <s v="R"/>
    <s v="USD"/>
    <n v="263780.00000000006"/>
    <n v="0"/>
    <n v="988000"/>
    <n v="0"/>
    <n v="988000"/>
    <n v="0"/>
    <n v="0"/>
    <n v="0"/>
    <n v="0"/>
    <n v="0"/>
    <n v="1251780"/>
    <s v="USD"/>
    <n v="274331.20000000007"/>
    <n v="548662.40000000014"/>
    <s v="&lt;1 Year"/>
    <n v="263780.00000000006"/>
    <n v="1251780"/>
    <n v="274331.20000000007"/>
    <n v="548662.40000000014"/>
    <n v="4.0000000000000036E-2"/>
    <n v="10551.200000000012"/>
    <n v="988000"/>
    <n v="1"/>
  </r>
  <r>
    <s v="Employee 1649"/>
    <x v="4"/>
    <s v="London"/>
    <x v="0"/>
    <s v="EMEA"/>
    <d v="2021-08-30T00:00:00"/>
    <d v="2022-12-01T00:00:00"/>
    <s v="Operating Platform"/>
    <s v="A"/>
    <s v="U"/>
    <s v="GBP"/>
    <n v="202399.99999999997"/>
    <n v="226737.5"/>
    <n v="0"/>
    <n v="0"/>
    <n v="226737.5"/>
    <n v="0"/>
    <n v="0"/>
    <n v="0"/>
    <n v="0"/>
    <n v="0"/>
    <n v="429137.5"/>
    <s v="GBP"/>
    <n v="220615.99999999997"/>
    <n v="688375.875"/>
    <s v="1-5 Years"/>
    <n v="269323.56001530966"/>
    <n v="571031.81440746039"/>
    <n v="293562.68041668757"/>
    <n v="915987.35812081944"/>
    <n v="9.0000000000000135E-2"/>
    <n v="18216"/>
    <n v="301708.25439215073"/>
    <n v="1.3306500000756409"/>
  </r>
  <r>
    <s v="Employee 165"/>
    <x v="4"/>
    <s v="New York"/>
    <x v="2"/>
    <s v="Americas"/>
    <d v="2004-10-11T00:00:00"/>
    <d v="2022-12-01T00:00:00"/>
    <s v="Operating Platform"/>
    <s v="S"/>
    <s v="K"/>
    <s v="USD"/>
    <n v="213180.00000000006"/>
    <n v="150249"/>
    <n v="0"/>
    <n v="0"/>
    <n v="150249"/>
    <n v="0"/>
    <n v="0"/>
    <n v="0"/>
    <n v="0"/>
    <n v="0"/>
    <n v="363429.00000000006"/>
    <s v="USD"/>
    <n v="234498.00000000009"/>
    <n v="634269.90000000014"/>
    <s v="&gt;5 Years"/>
    <n v="213180.00000000006"/>
    <n v="363429.00000000006"/>
    <n v="234498.00000000009"/>
    <n v="634269.90000000014"/>
    <n v="0.1000000000000001"/>
    <n v="21318.000000000029"/>
    <n v="150249"/>
    <n v="1"/>
  </r>
  <r>
    <s v="Employee 1650"/>
    <x v="0"/>
    <s v="London"/>
    <x v="0"/>
    <s v="EMEA"/>
    <d v="2021-09-06T00:00:00"/>
    <d v="2022-12-01T00:00:00"/>
    <s v="Operating Platform"/>
    <s v="Z"/>
    <s v="N"/>
    <s v="GBP"/>
    <n v="159390"/>
    <n v="70818"/>
    <n v="0"/>
    <n v="0"/>
    <n v="70818"/>
    <n v="0"/>
    <n v="0"/>
    <n v="0"/>
    <n v="0"/>
    <n v="0"/>
    <n v="230208"/>
    <s v="GBP"/>
    <n v="178516.80000000002"/>
    <n v="436349.76000000007"/>
    <s v="1-5 Years"/>
    <n v="212092.30351205642"/>
    <n v="306326.27521741315"/>
    <n v="237543.37993350319"/>
    <n v="580628.80817700597"/>
    <n v="0.12000000000000004"/>
    <n v="19126.800000000017"/>
    <n v="94233.971705356729"/>
    <n v="1.3306500000756409"/>
  </r>
  <r>
    <s v="Employee 1651"/>
    <x v="3"/>
    <s v="London"/>
    <x v="0"/>
    <s v="EMEA"/>
    <d v="2021-08-02T00:00:00"/>
    <d v="2022-12-01T00:00:00"/>
    <s v="Investments Platform"/>
    <s v="Y"/>
    <s v="N"/>
    <s v="GBP"/>
    <n v="102616.80000000002"/>
    <n v="107800.00000000001"/>
    <n v="0"/>
    <n v="0"/>
    <n v="107800.00000000001"/>
    <n v="0"/>
    <n v="0"/>
    <n v="0"/>
    <n v="0"/>
    <n v="0"/>
    <n v="210416.80000000005"/>
    <s v="GBP"/>
    <n v="105695.30400000002"/>
    <n v="322424.60800000001"/>
    <s v="1-5 Years"/>
    <n v="136547.04492776206"/>
    <n v="279991.11493591621"/>
    <n v="140643.45627559492"/>
    <n v="429034.3046595885"/>
    <n v="2.9999999999999919E-2"/>
    <n v="3078.5040000000008"/>
    <n v="143444.07000815414"/>
    <n v="1.3306500000756409"/>
  </r>
  <r>
    <s v="Employee 1652"/>
    <x v="3"/>
    <s v="San Francisco"/>
    <x v="2"/>
    <s v="Americas"/>
    <d v="2021-08-02T00:00:00"/>
    <d v="2022-12-01T00:00:00"/>
    <s v="Corporate and Risk Platform"/>
    <s v="J"/>
    <s v="K"/>
    <s v="USD"/>
    <n v="155540"/>
    <n v="10670"/>
    <n v="0"/>
    <n v="0"/>
    <n v="10670"/>
    <n v="0"/>
    <n v="0"/>
    <n v="0"/>
    <n v="0"/>
    <n v="0"/>
    <n v="166210"/>
    <s v="USD"/>
    <n v="163317"/>
    <n v="337837.5"/>
    <s v="1-5 Years"/>
    <n v="155540"/>
    <n v="166210"/>
    <n v="163317"/>
    <n v="337837.5"/>
    <n v="0.05"/>
    <n v="7777"/>
    <n v="10670"/>
    <n v="1"/>
  </r>
  <r>
    <s v="Employee 1653"/>
    <x v="0"/>
    <s v="London"/>
    <x v="0"/>
    <s v="EMEA"/>
    <d v="2021-08-02T00:00:00"/>
    <d v="2022-12-01T00:00:00"/>
    <s v="Investments Platform"/>
    <s v="F"/>
    <s v="Y"/>
    <s v="GBP"/>
    <n v="145200"/>
    <n v="206712.00000000003"/>
    <n v="290765.28000000003"/>
    <n v="0"/>
    <n v="497477.28"/>
    <n v="0"/>
    <n v="0"/>
    <n v="0"/>
    <n v="0"/>
    <n v="0"/>
    <n v="642677.28"/>
    <s v="GBP"/>
    <n v="158268"/>
    <n v="541852.08000000007"/>
    <s v="1-5 Years"/>
    <n v="193210.38001098306"/>
    <n v="855178.52268061275"/>
    <n v="210599.31421197153"/>
    <n v="721015.47029298625"/>
    <n v="8.9999999999999983E-2"/>
    <n v="13068"/>
    <n v="661968.14266962965"/>
    <n v="1.3306500000756409"/>
  </r>
  <r>
    <s v="Employee 1654"/>
    <x v="4"/>
    <s v="New York"/>
    <x v="2"/>
    <s v="Americas"/>
    <d v="2021-08-02T00:00:00"/>
    <d v="2022-12-01T00:00:00"/>
    <s v="Investments Platform"/>
    <s v="W"/>
    <s v="M"/>
    <s v="USD"/>
    <n v="261360.00000000006"/>
    <n v="177848.00000000003"/>
    <n v="0"/>
    <n v="0"/>
    <n v="177848.00000000003"/>
    <n v="0"/>
    <n v="0"/>
    <n v="0"/>
    <n v="0"/>
    <n v="0"/>
    <n v="439208.00000000012"/>
    <s v="USD"/>
    <n v="287496.00000000006"/>
    <n v="770624.80000000016"/>
    <s v="1-5 Years"/>
    <n v="261360.00000000006"/>
    <n v="439208.00000000012"/>
    <n v="287496.00000000006"/>
    <n v="770624.80000000016"/>
    <n v="9.9999999999999978E-2"/>
    <n v="26136"/>
    <n v="177848.00000000006"/>
    <n v="1"/>
  </r>
  <r>
    <s v="Employee 1655"/>
    <x v="4"/>
    <s v="New York"/>
    <x v="2"/>
    <s v="Americas"/>
    <d v="2021-08-02T00:00:00"/>
    <d v="2022-12-01T00:00:00"/>
    <s v="Corporate and Risk Platform"/>
    <s v="K"/>
    <s v="W"/>
    <s v="USD"/>
    <n v="239800.00000000006"/>
    <n v="718740.00000000012"/>
    <n v="0"/>
    <n v="0"/>
    <n v="718740.00000000012"/>
    <n v="0"/>
    <n v="0"/>
    <n v="0"/>
    <n v="0"/>
    <n v="321000"/>
    <n v="1279540.0000000002"/>
    <s v="USD"/>
    <n v="246994.00000000006"/>
    <n v="1234290.2000000002"/>
    <s v="1-5 Years"/>
    <n v="239800.00000000006"/>
    <n v="1279540.0000000002"/>
    <n v="246994.00000000006"/>
    <n v="1234290.2000000002"/>
    <n v="2.9999999999999992E-2"/>
    <n v="7194"/>
    <n v="1039740.0000000002"/>
    <n v="1"/>
  </r>
  <r>
    <s v="Employee 1656"/>
    <x v="0"/>
    <s v="Tokyo"/>
    <x v="1"/>
    <s v="Asia-Pacific"/>
    <d v="2021-08-09T00:00:00"/>
    <d v="2022-12-01T00:00:00"/>
    <s v="Investments Platform"/>
    <s v="Y"/>
    <s v="W"/>
    <s v="JPY"/>
    <n v="24640000.000000004"/>
    <n v="24816000.000000004"/>
    <n v="0"/>
    <n v="0"/>
    <n v="24816000.000000004"/>
    <n v="0"/>
    <n v="0"/>
    <n v="0"/>
    <n v="0"/>
    <n v="0"/>
    <n v="49456000.000000007"/>
    <s v="JPY"/>
    <n v="27843200"/>
    <n v="83728480"/>
    <s v="1-5 Years"/>
    <n v="226793.6858576097"/>
    <n v="455207.32661420229"/>
    <n v="256276.86501909891"/>
    <n v="770661.14409314748"/>
    <n v="0.12999999999999978"/>
    <n v="3203199.9999999963"/>
    <n v="228413.64075659259"/>
    <n v="9.2042891987666256E-3"/>
  </r>
  <r>
    <s v="Employee 1657"/>
    <x v="0"/>
    <s v="London"/>
    <x v="0"/>
    <s v="EMEA"/>
    <d v="2021-08-09T00:00:00"/>
    <d v="2022-12-01T00:00:00"/>
    <s v="Investments Platform"/>
    <s v="M"/>
    <s v="C"/>
    <s v="GBP"/>
    <n v="136620.00000000003"/>
    <n v="93678.200000000012"/>
    <n v="0"/>
    <n v="0"/>
    <n v="93678.200000000012"/>
    <n v="0"/>
    <n v="0"/>
    <n v="0"/>
    <n v="0"/>
    <n v="0"/>
    <n v="230298.20000000004"/>
    <s v="GBP"/>
    <n v="146183.40000000005"/>
    <n v="392602.47400000016"/>
    <s v="1-5 Years"/>
    <n v="181793.40301033409"/>
    <n v="306446.29984742001"/>
    <n v="194518.94122105752"/>
    <n v="522416.48205779702"/>
    <n v="7.0000000000000256E-2"/>
    <n v="9563.4000000000233"/>
    <n v="124652.89683708592"/>
    <n v="1.3306500000756409"/>
  </r>
  <r>
    <s v="Employee 1658"/>
    <x v="0"/>
    <s v="San Francisco"/>
    <x v="2"/>
    <s v="Americas"/>
    <d v="2021-08-09T00:00:00"/>
    <d v="2022-12-01T00:00:00"/>
    <s v="Investments Platform"/>
    <s v="N"/>
    <s v="D"/>
    <s v="USD"/>
    <n v="213675.00000000006"/>
    <n v="0"/>
    <n v="316250"/>
    <n v="0"/>
    <n v="316250"/>
    <n v="0"/>
    <n v="0"/>
    <n v="0"/>
    <n v="0"/>
    <n v="0"/>
    <n v="529925"/>
    <s v="USD"/>
    <n v="235042.50000000009"/>
    <n v="470085.00000000017"/>
    <s v="1-5 Years"/>
    <n v="213675.00000000006"/>
    <n v="529925"/>
    <n v="235042.50000000009"/>
    <n v="470085.00000000017"/>
    <n v="0.1000000000000001"/>
    <n v="21367.500000000029"/>
    <n v="316249.99999999994"/>
    <n v="1"/>
  </r>
  <r>
    <s v="Employee 1659"/>
    <x v="0"/>
    <s v="London"/>
    <x v="0"/>
    <s v="EMEA"/>
    <d v="2021-08-09T00:00:00"/>
    <d v="2022-12-01T00:00:00"/>
    <s v="Investments Platform"/>
    <s v="S"/>
    <s v="A"/>
    <s v="GBP"/>
    <n v="132825.00000000003"/>
    <n v="115995.00000000001"/>
    <n v="0"/>
    <n v="0"/>
    <n v="115995.00000000001"/>
    <n v="0"/>
    <n v="0"/>
    <n v="0"/>
    <n v="0"/>
    <n v="0"/>
    <n v="248820.00000000006"/>
    <s v="GBP"/>
    <n v="139466.25000000003"/>
    <n v="400727.25000000012"/>
    <s v="1-5 Years"/>
    <n v="176743.58626004704"/>
    <n v="331092.33301882108"/>
    <n v="185580.7655730494"/>
    <n v="533227.7152428116"/>
    <n v="5.0000000000000031E-2"/>
    <n v="6641.25"/>
    <n v="154348.74675877404"/>
    <n v="1.3306500000756409"/>
  </r>
  <r>
    <s v="Employee 166"/>
    <x v="4"/>
    <s v="New York"/>
    <x v="2"/>
    <s v="Americas"/>
    <d v="2011-02-01T00:00:00"/>
    <d v="2022-12-01T00:00:00"/>
    <s v="Client Businesses Platform"/>
    <s v="R"/>
    <s v="E"/>
    <s v="USD"/>
    <n v="285890"/>
    <n v="1655500.0000000002"/>
    <n v="0"/>
    <n v="0"/>
    <n v="1655500.0000000002"/>
    <n v="0"/>
    <n v="0"/>
    <n v="0"/>
    <n v="0"/>
    <n v="756000"/>
    <n v="2697390"/>
    <s v="USD"/>
    <n v="311620.10000000003"/>
    <n v="2427735.2000000007"/>
    <s v="&gt;5 Years"/>
    <n v="285890"/>
    <n v="2697390"/>
    <n v="311620.10000000003"/>
    <n v="2427735.2000000007"/>
    <n v="9.0000000000000122E-2"/>
    <n v="25730.100000000035"/>
    <n v="2411500"/>
    <n v="1"/>
  </r>
  <r>
    <s v="Employee 1660"/>
    <x v="0"/>
    <s v="London"/>
    <x v="0"/>
    <s v="EMEA"/>
    <d v="2021-08-09T00:00:00"/>
    <d v="2022-12-01T00:00:00"/>
    <s v="Investments Platform"/>
    <s v="S"/>
    <s v="N"/>
    <s v="GBP"/>
    <n v="130515.00000000001"/>
    <n v="125125"/>
    <n v="0"/>
    <n v="0"/>
    <n v="125125"/>
    <n v="0"/>
    <n v="0"/>
    <n v="0"/>
    <n v="0"/>
    <n v="0"/>
    <n v="255640"/>
    <s v="GBP"/>
    <n v="146176.80000000002"/>
    <n v="432493.6"/>
    <s v="1-5 Years"/>
    <n v="173669.7847598723"/>
    <n v="340167.36601933686"/>
    <n v="194510.15893105697"/>
    <n v="575497.60887271422"/>
    <n v="0.11999999999999994"/>
    <n v="15661.800000000003"/>
    <n v="166497.58125946455"/>
    <n v="1.3306500000756409"/>
  </r>
  <r>
    <s v="Employee 1661"/>
    <x v="0"/>
    <s v="Princeton"/>
    <x v="2"/>
    <s v="Americas"/>
    <d v="2021-08-16T00:00:00"/>
    <d v="2022-12-01T00:00:00"/>
    <s v="Client Businesses Platform"/>
    <s v="K"/>
    <s v="S"/>
    <s v="USD"/>
    <n v="191840"/>
    <n v="98230.000000000015"/>
    <n v="0"/>
    <n v="0"/>
    <n v="98230.000000000015"/>
    <n v="0"/>
    <n v="0"/>
    <n v="0"/>
    <n v="0"/>
    <n v="0"/>
    <n v="290070"/>
    <s v="USD"/>
    <n v="197595.2"/>
    <n v="496367.30000000005"/>
    <s v="1-5 Years"/>
    <n v="191840"/>
    <n v="290070"/>
    <n v="197595.2"/>
    <n v="496367.30000000005"/>
    <n v="3.0000000000000061E-2"/>
    <n v="5755.2000000000116"/>
    <n v="98230"/>
    <n v="1"/>
  </r>
  <r>
    <s v="Employee 1662"/>
    <x v="3"/>
    <s v="San Francisco"/>
    <x v="2"/>
    <s v="Americas"/>
    <d v="2021-08-09T00:00:00"/>
    <d v="2022-12-01T00:00:00"/>
    <s v="Operating Platform"/>
    <s v="R"/>
    <s v="Q"/>
    <s v="USD"/>
    <n v="183963.99999999997"/>
    <n v="54549.000000000007"/>
    <n v="0"/>
    <n v="0"/>
    <n v="54549.000000000007"/>
    <n v="0"/>
    <n v="0"/>
    <n v="0"/>
    <n v="0"/>
    <n v="0"/>
    <n v="238512.99999999997"/>
    <s v="USD"/>
    <n v="191322.55999999997"/>
    <n v="439376.07999999996"/>
    <s v="1-5 Years"/>
    <n v="183963.99999999997"/>
    <n v="238512.99999999997"/>
    <n v="191322.55999999997"/>
    <n v="439376.07999999996"/>
    <n v="3.9999999999999994E-2"/>
    <n v="7358.5599999999977"/>
    <n v="54549"/>
    <n v="1"/>
  </r>
  <r>
    <s v="Employee 1663"/>
    <x v="0"/>
    <s v="Florida"/>
    <x v="2"/>
    <s v="Americas"/>
    <d v="2021-08-09T00:00:00"/>
    <d v="2022-12-01T00:00:00"/>
    <s v="Regional Platform"/>
    <s v="K"/>
    <s v="E"/>
    <s v="USD"/>
    <n v="174900"/>
    <n v="368104.00000000006"/>
    <n v="0"/>
    <n v="52500"/>
    <n v="420604.00000000006"/>
    <n v="199957.80000000002"/>
    <n v="0"/>
    <n v="0"/>
    <n v="199957.80000000002"/>
    <n v="0"/>
    <n v="795461.8"/>
    <s v="USD"/>
    <n v="195888.00000000003"/>
    <n v="1058740.4800000002"/>
    <s v="1-5 Years"/>
    <n v="174900"/>
    <n v="795461.8"/>
    <n v="195888.00000000003"/>
    <n v="1058740.4800000002"/>
    <n v="0.12000000000000016"/>
    <n v="20988.000000000029"/>
    <n v="620561.80000000005"/>
    <n v="1"/>
  </r>
  <r>
    <s v="Employee 1664"/>
    <x v="3"/>
    <s v="San Francisco"/>
    <x v="2"/>
    <s v="Americas"/>
    <d v="2021-08-10T00:00:00"/>
    <d v="2022-12-01T00:00:00"/>
    <s v="ETF and Index Investments Platform"/>
    <s v="S"/>
    <s v="W"/>
    <s v="USD"/>
    <n v="172480.00000000003"/>
    <n v="117583.40000000001"/>
    <n v="0"/>
    <n v="0"/>
    <n v="117583.40000000001"/>
    <n v="0"/>
    <n v="0"/>
    <n v="0"/>
    <n v="0"/>
    <n v="0"/>
    <n v="290063.40000000002"/>
    <s v="USD"/>
    <n v="189728.00000000006"/>
    <n v="508797.74000000017"/>
    <s v="1-5 Years"/>
    <n v="172480.00000000003"/>
    <n v="290063.40000000002"/>
    <n v="189728.00000000006"/>
    <n v="508797.74000000017"/>
    <n v="0.10000000000000016"/>
    <n v="17248.000000000029"/>
    <n v="117583.4"/>
    <n v="1"/>
  </r>
  <r>
    <s v="Employee 1665"/>
    <x v="0"/>
    <s v="Sydney"/>
    <x v="4"/>
    <s v="Asia-Pacific"/>
    <d v="2021-08-16T00:00:00"/>
    <d v="2022-12-01T00:00:00"/>
    <s v="Operating Platform"/>
    <s v="H"/>
    <s v="L"/>
    <s v="AUD"/>
    <n v="240240.00000000003"/>
    <n v="33880"/>
    <n v="0"/>
    <n v="0"/>
    <n v="33880"/>
    <n v="0"/>
    <n v="0"/>
    <n v="0"/>
    <n v="0"/>
    <n v="0"/>
    <n v="274120"/>
    <s v="AUD"/>
    <n v="271471.2"/>
    <n v="581226.80000000005"/>
    <s v="1-5 Years"/>
    <n v="181777.59600640312"/>
    <n v="207412.8980073061"/>
    <n v="205408.68348723551"/>
    <n v="439785.25823549146"/>
    <n v="0.12999999999999989"/>
    <n v="31231.199999999983"/>
    <n v="25635.302000902971"/>
    <n v="0.75665000002665295"/>
  </r>
  <r>
    <s v="Employee 1666"/>
    <x v="1"/>
    <s v="Edinburgh"/>
    <x v="0"/>
    <s v="EMEA"/>
    <d v="2021-08-23T00:00:00"/>
    <d v="2022-12-01T00:00:00"/>
    <s v="Operating Platform"/>
    <s v="E"/>
    <s v="Q"/>
    <s v="GBP"/>
    <n v="49896.000000000015"/>
    <n v="5090.8000000000011"/>
    <n v="0"/>
    <n v="0"/>
    <n v="5090.8000000000011"/>
    <n v="0"/>
    <n v="0"/>
    <n v="0"/>
    <n v="0"/>
    <n v="0"/>
    <n v="54986.800000000017"/>
    <s v="GBP"/>
    <n v="51891.840000000018"/>
    <n v="109078.11200000004"/>
    <s v="1-5 Years"/>
    <n v="66394.112403774197"/>
    <n v="73168.185424159281"/>
    <n v="69049.876899925177"/>
    <n v="145144.78974105083"/>
    <n v="4.0000000000000174E-2"/>
    <n v="1995.8400000000038"/>
    <n v="6774.0730203850835"/>
    <n v="1.3306500000756409"/>
  </r>
  <r>
    <s v="Employee 1667"/>
    <x v="0"/>
    <s v="Boston"/>
    <x v="2"/>
    <s v="Americas"/>
    <d v="2021-08-16T00:00:00"/>
    <d v="2022-12-01T00:00:00"/>
    <s v="Investments Platform"/>
    <s v="L"/>
    <s v="A"/>
    <s v="USD"/>
    <n v="248600"/>
    <n v="321640.00000000006"/>
    <n v="0"/>
    <n v="0"/>
    <n v="321640.00000000006"/>
    <n v="0"/>
    <n v="0"/>
    <n v="0"/>
    <n v="0"/>
    <n v="0"/>
    <n v="570240"/>
    <s v="USD"/>
    <n v="258544"/>
    <n v="851593.60000000009"/>
    <s v="1-5 Years"/>
    <n v="248600"/>
    <n v="570240"/>
    <n v="258544"/>
    <n v="851593.60000000009"/>
    <n v="0.04"/>
    <n v="9944"/>
    <n v="321640"/>
    <n v="1"/>
  </r>
  <r>
    <s v="Employee 1668"/>
    <x v="3"/>
    <s v="London"/>
    <x v="0"/>
    <s v="EMEA"/>
    <d v="2021-08-23T00:00:00"/>
    <d v="2022-12-01T00:00:00"/>
    <s v="Operating Platform"/>
    <s v="J"/>
    <s v="U"/>
    <s v="GBP"/>
    <n v="76169.5"/>
    <n v="21120"/>
    <n v="0"/>
    <n v="0"/>
    <n v="21120"/>
    <n v="0"/>
    <n v="0"/>
    <n v="0"/>
    <n v="0"/>
    <n v="0"/>
    <n v="97289.5"/>
    <s v="GBP"/>
    <n v="83024.755000000005"/>
    <n v="189070.31000000003"/>
    <s v="1-5 Years"/>
    <n v="101354.94518076153"/>
    <n v="129458.27318235907"/>
    <n v="110476.89024703008"/>
    <n v="251586.40801580148"/>
    <n v="9.0000000000000177E-2"/>
    <n v="6855.2550000000047"/>
    <n v="28103.328001597547"/>
    <n v="1.3306500000756409"/>
  </r>
  <r>
    <s v="Employee 1669"/>
    <x v="0"/>
    <s v="London"/>
    <x v="0"/>
    <s v="EMEA"/>
    <d v="2021-08-23T00:00:00"/>
    <d v="2022-12-01T00:00:00"/>
    <s v="Operating Platform"/>
    <s v="H"/>
    <s v="R"/>
    <s v="GBP"/>
    <n v="116699.00000000001"/>
    <n v="40128"/>
    <n v="0"/>
    <n v="0"/>
    <n v="40128"/>
    <n v="0"/>
    <n v="0"/>
    <n v="0"/>
    <n v="0"/>
    <n v="0"/>
    <n v="156827"/>
    <s v="GBP"/>
    <n v="133036.86000000004"/>
    <n v="311819.64000000013"/>
    <s v="1-5 Years"/>
    <n v="155285.52435882724"/>
    <n v="208681.84756186255"/>
    <n v="177025.49776906311"/>
    <n v="414922.80398958648"/>
    <n v="0.14000000000000032"/>
    <n v="16337.86000000003"/>
    <n v="53396.32320303531"/>
    <n v="1.3306500000756409"/>
  </r>
  <r>
    <s v="Employee 167"/>
    <x v="4"/>
    <s v="New York"/>
    <x v="2"/>
    <s v="Americas"/>
    <d v="2008-06-23T00:00:00"/>
    <d v="2022-12-01T00:00:00"/>
    <s v="Investments Platform"/>
    <s v="G"/>
    <s v="A"/>
    <s v="USD"/>
    <n v="297000"/>
    <n v="423500.00000000006"/>
    <n v="0"/>
    <n v="0"/>
    <n v="423500.00000000006"/>
    <n v="0"/>
    <n v="0"/>
    <n v="0"/>
    <n v="0"/>
    <n v="0"/>
    <n v="720500"/>
    <s v="USD"/>
    <n v="308880"/>
    <n v="1058200"/>
    <s v="&gt;5 Years"/>
    <n v="297000"/>
    <n v="720500"/>
    <n v="308880"/>
    <n v="1058200"/>
    <n v="0.04"/>
    <n v="11880"/>
    <n v="423500"/>
    <n v="1"/>
  </r>
  <r>
    <s v="Employee 1670"/>
    <x v="0"/>
    <s v="London"/>
    <x v="0"/>
    <s v="EMEA"/>
    <d v="2021-08-23T00:00:00"/>
    <d v="2022-12-01T00:00:00"/>
    <s v="Investments Platform"/>
    <s v="M"/>
    <s v="C"/>
    <s v="GBP"/>
    <n v="141680.00000000003"/>
    <n v="158950.00000000003"/>
    <n v="50087.249999999993"/>
    <n v="0"/>
    <n v="209037.25000000003"/>
    <n v="0"/>
    <n v="0"/>
    <n v="0"/>
    <n v="0"/>
    <n v="0"/>
    <n v="350717.25000000006"/>
    <s v="GBP"/>
    <n v="155848.00000000006"/>
    <n v="486541.00000000017"/>
    <s v="1-5 Years"/>
    <n v="188526.49201071684"/>
    <n v="466681.90873902867"/>
    <n v="207379.14121178858"/>
    <n v="647415.78168680263"/>
    <n v="0.10000000000000027"/>
    <n v="14168.000000000029"/>
    <n v="278155.4167283118"/>
    <n v="1.3306500000756409"/>
  </r>
  <r>
    <s v="Employee 1671"/>
    <x v="3"/>
    <s v="San Francisco"/>
    <x v="2"/>
    <s v="Americas"/>
    <d v="2021-08-23T00:00:00"/>
    <d v="2022-12-01T00:00:00"/>
    <s v="Operating Platform"/>
    <s v="V"/>
    <s v="X"/>
    <s v="USD"/>
    <n v="179520"/>
    <n v="47850.000000000007"/>
    <n v="0"/>
    <n v="0"/>
    <n v="47850.000000000007"/>
    <n v="0"/>
    <n v="0"/>
    <n v="0"/>
    <n v="0"/>
    <n v="0"/>
    <n v="227370"/>
    <s v="USD"/>
    <n v="204652.80000000002"/>
    <n v="463854.60000000009"/>
    <s v="1-5 Years"/>
    <n v="179520"/>
    <n v="227370"/>
    <n v="204652.80000000002"/>
    <n v="463854.60000000009"/>
    <n v="0.1400000000000001"/>
    <n v="25132.800000000017"/>
    <n v="47850"/>
    <n v="1"/>
  </r>
  <r>
    <s v="Employee 1672"/>
    <x v="1"/>
    <s v="Edinburgh"/>
    <x v="0"/>
    <s v="EMEA"/>
    <d v="2021-08-23T00:00:00"/>
    <d v="2022-12-01T00:00:00"/>
    <s v="Corporate and Risk Platform"/>
    <s v="B"/>
    <s v="I"/>
    <s v="GBP"/>
    <n v="49599.000000000015"/>
    <n v="8065.2"/>
    <n v="0"/>
    <n v="0"/>
    <n v="8065.2"/>
    <n v="0"/>
    <n v="0"/>
    <n v="0"/>
    <n v="0"/>
    <n v="0"/>
    <n v="57664.200000000012"/>
    <s v="GBP"/>
    <n v="56046.87000000001"/>
    <n v="121207.41600000001"/>
    <s v="1-5 Years"/>
    <n v="65998.909353751733"/>
    <n v="76730.867734361789"/>
    <n v="74578.767569739444"/>
    <n v="161284.64810956825"/>
    <n v="0.12999999999999978"/>
    <n v="6447.8699999999953"/>
    <n v="10731.958380610056"/>
    <n v="1.3306500000756407"/>
  </r>
  <r>
    <s v="Employee 1673"/>
    <x v="3"/>
    <s v="Wilmington"/>
    <x v="2"/>
    <s v="Americas"/>
    <d v="2021-10-04T00:00:00"/>
    <d v="2022-12-01T00:00:00"/>
    <s v="Operating Platform"/>
    <s v="O"/>
    <s v="F"/>
    <s v="USD"/>
    <n v="136686.00000000003"/>
    <n v="45815.000000000007"/>
    <n v="0"/>
    <n v="0"/>
    <n v="45815.000000000007"/>
    <n v="0"/>
    <n v="0"/>
    <n v="0"/>
    <n v="0"/>
    <n v="0"/>
    <n v="182501.00000000003"/>
    <s v="USD"/>
    <n v="143520.30000000005"/>
    <n v="335146.35000000009"/>
    <s v="1-5 Years"/>
    <n v="136686.00000000003"/>
    <n v="182501.00000000003"/>
    <n v="143520.30000000005"/>
    <n v="335146.35000000009"/>
    <n v="5.0000000000000114E-2"/>
    <n v="6834.3000000000175"/>
    <n v="45815"/>
    <n v="1"/>
  </r>
  <r>
    <s v="Employee 1674"/>
    <x v="0"/>
    <s v="London"/>
    <x v="0"/>
    <s v="EMEA"/>
    <d v="2021-09-20T00:00:00"/>
    <d v="2022-12-01T00:00:00"/>
    <s v="Investments Platform"/>
    <s v="O"/>
    <s v="A"/>
    <s v="GBP"/>
    <n v="123200.00000000003"/>
    <n v="104060.00000000001"/>
    <n v="0"/>
    <n v="0"/>
    <n v="104060.00000000001"/>
    <n v="0"/>
    <n v="0"/>
    <n v="0"/>
    <n v="0"/>
    <n v="0"/>
    <n v="227260.00000000006"/>
    <s v="GBP"/>
    <n v="133056.00000000003"/>
    <n v="378496.80000000005"/>
    <s v="1-5 Years"/>
    <n v="163936.080009319"/>
    <n v="302403.51901719027"/>
    <n v="177050.96641006452"/>
    <n v="503646.76694862993"/>
    <n v="7.9999999999999946E-2"/>
    <n v="9856"/>
    <n v="138467.43900787126"/>
    <n v="1.3306500000756409"/>
  </r>
  <r>
    <s v="Employee 1675"/>
    <x v="1"/>
    <s v="Edinburgh"/>
    <x v="0"/>
    <s v="EMEA"/>
    <d v="2021-09-06T00:00:00"/>
    <d v="2022-12-01T00:00:00"/>
    <s v="Operating Platform"/>
    <s v="Y"/>
    <s v="O"/>
    <s v="GBP"/>
    <n v="50963"/>
    <n v="5170"/>
    <n v="0"/>
    <n v="0"/>
    <n v="5170"/>
    <n v="0"/>
    <n v="0"/>
    <n v="0"/>
    <n v="0"/>
    <n v="0"/>
    <n v="56133"/>
    <s v="GBP"/>
    <n v="56059.3"/>
    <n v="117805.6"/>
    <s v="1-5 Years"/>
    <n v="67813.915953854885"/>
    <n v="74693.376454245954"/>
    <n v="74595.307549240388"/>
    <n v="156758.02164891094"/>
    <n v="0.10000000000000021"/>
    <n v="5096.3000000000029"/>
    <n v="6879.4605003910692"/>
    <n v="1.3306500000756409"/>
  </r>
  <r>
    <s v="Employee 1676"/>
    <x v="4"/>
    <s v="Tokyo"/>
    <x v="1"/>
    <s v="Asia-Pacific"/>
    <d v="2021-09-06T00:00:00"/>
    <d v="2022-12-01T00:00:00"/>
    <s v="Corporate and Risk Platform"/>
    <s v="Q"/>
    <s v="M"/>
    <s v="JPY"/>
    <n v="30250000.000000007"/>
    <n v="10517760"/>
    <n v="0"/>
    <n v="0"/>
    <n v="10517760"/>
    <n v="0"/>
    <n v="0"/>
    <n v="0"/>
    <n v="0"/>
    <n v="0"/>
    <n v="40767760.000000007"/>
    <s v="JPY"/>
    <n v="33880000.000000015"/>
    <n v="79539891.200000018"/>
    <s v="1-5 Years"/>
    <n v="278429.7482626905"/>
    <n v="375238.25302591018"/>
    <n v="311841.31805421342"/>
    <n v="732108.16144323279"/>
    <n v="0.12000000000000023"/>
    <n v="3630000.0000000075"/>
    <n v="96808.50476321968"/>
    <n v="9.2042891987666256E-3"/>
  </r>
  <r>
    <s v="Employee 1677"/>
    <x v="3"/>
    <s v="San Francisco"/>
    <x v="2"/>
    <s v="Americas"/>
    <d v="2021-09-07T00:00:00"/>
    <d v="2022-12-01T00:00:00"/>
    <s v="Operating Platform"/>
    <s v="W"/>
    <s v="T"/>
    <s v="USD"/>
    <n v="178904"/>
    <n v="13090.000000000002"/>
    <n v="0"/>
    <n v="0"/>
    <n v="13090.000000000002"/>
    <n v="0"/>
    <n v="0"/>
    <n v="0"/>
    <n v="0"/>
    <n v="0"/>
    <n v="191994"/>
    <s v="USD"/>
    <n v="198583.44000000003"/>
    <n v="411696.78000000009"/>
    <s v="1-5 Years"/>
    <n v="178904"/>
    <n v="191994"/>
    <n v="198583.44000000003"/>
    <n v="411696.78000000009"/>
    <n v="0.11000000000000018"/>
    <n v="19679.440000000031"/>
    <n v="13090"/>
    <n v="1"/>
  </r>
  <r>
    <s v="Employee 1678"/>
    <x v="0"/>
    <s v="London"/>
    <x v="0"/>
    <s v="EMEA"/>
    <d v="2021-09-13T00:00:00"/>
    <d v="2022-12-01T00:00:00"/>
    <s v="Corporate and Risk Platform"/>
    <s v="N"/>
    <s v="F"/>
    <s v="GBP"/>
    <n v="141284"/>
    <n v="156271.5"/>
    <n v="0"/>
    <n v="0"/>
    <n v="156271.5"/>
    <n v="0"/>
    <n v="0"/>
    <n v="0"/>
    <n v="0"/>
    <n v="0"/>
    <n v="297555.5"/>
    <s v="GBP"/>
    <n v="151173.88"/>
    <n v="469558.26500000001"/>
    <s v="1-5 Years"/>
    <n v="187999.55461068684"/>
    <n v="395942.2260975074"/>
    <n v="201159.52343343495"/>
    <n v="624817.70535776787"/>
    <n v="7.0000000000000159E-2"/>
    <n v="9889.8800000000047"/>
    <n v="207942.67148682056"/>
    <n v="1.3306500000756409"/>
  </r>
  <r>
    <s v="Employee 1679"/>
    <x v="0"/>
    <s v="San Francisco"/>
    <x v="2"/>
    <s v="Americas"/>
    <d v="2021-08-30T00:00:00"/>
    <d v="2022-12-01T00:00:00"/>
    <s v="Corporate and Risk Platform"/>
    <s v="A"/>
    <s v="Y"/>
    <s v="USD"/>
    <n v="194480.55000000002"/>
    <n v="78771"/>
    <n v="0"/>
    <n v="0"/>
    <n v="78771"/>
    <n v="0"/>
    <n v="0"/>
    <n v="0"/>
    <n v="0"/>
    <n v="0"/>
    <n v="273251.55000000005"/>
    <s v="USD"/>
    <n v="206149.38300000003"/>
    <n v="495796.02600000007"/>
    <s v="1-5 Years"/>
    <n v="194480.55000000002"/>
    <n v="273251.55000000005"/>
    <n v="206149.38300000003"/>
    <n v="495796.02600000007"/>
    <n v="6.000000000000006E-2"/>
    <n v="11668.833000000013"/>
    <n v="78771.000000000029"/>
    <n v="1"/>
  </r>
  <r>
    <s v="Employee 168"/>
    <x v="4"/>
    <s v="New York"/>
    <x v="2"/>
    <s v="Americas"/>
    <d v="2008-06-23T00:00:00"/>
    <d v="2022-12-01T00:00:00"/>
    <s v="Investments Platform"/>
    <s v="C"/>
    <s v="O"/>
    <s v="USD"/>
    <n v="313500.00000000006"/>
    <n v="1797400.0000000002"/>
    <n v="0"/>
    <n v="0"/>
    <n v="1797400.0000000002"/>
    <n v="0"/>
    <n v="0"/>
    <n v="0"/>
    <n v="0"/>
    <n v="858500"/>
    <n v="2969400.0000000005"/>
    <s v="USD"/>
    <n v="332310.00000000006"/>
    <n v="2569864.0000000005"/>
    <s v="&gt;5 Years"/>
    <n v="313500.00000000006"/>
    <n v="2969400.0000000005"/>
    <n v="332310.00000000006"/>
    <n v="2569864.0000000005"/>
    <n v="5.9999999999999991E-2"/>
    <n v="18810"/>
    <n v="2655900.0000000005"/>
    <n v="1"/>
  </r>
  <r>
    <s v="Employee 1680"/>
    <x v="0"/>
    <s v="San Francisco"/>
    <x v="2"/>
    <s v="Americas"/>
    <d v="2021-09-13T00:00:00"/>
    <d v="2022-12-01T00:00:00"/>
    <s v="ETF and Index Investments Platform"/>
    <s v="O"/>
    <s v="U"/>
    <s v="USD"/>
    <n v="221760.00000000006"/>
    <n v="116160"/>
    <n v="0"/>
    <n v="0"/>
    <n v="116160"/>
    <n v="0"/>
    <n v="0"/>
    <n v="0"/>
    <n v="0"/>
    <n v="0"/>
    <n v="337920.00000000006"/>
    <s v="USD"/>
    <n v="223977.60000000006"/>
    <n v="565276.80000000016"/>
    <s v="1-5 Years"/>
    <n v="221760.00000000006"/>
    <n v="337920.00000000006"/>
    <n v="223977.60000000006"/>
    <n v="565276.80000000016"/>
    <n v="1.0000000000000023E-2"/>
    <n v="2217.6000000000058"/>
    <n v="116160"/>
    <n v="1"/>
  </r>
  <r>
    <s v="Employee 1681"/>
    <x v="0"/>
    <s v="New York"/>
    <x v="2"/>
    <s v="Americas"/>
    <d v="2021-09-13T00:00:00"/>
    <d v="2022-12-01T00:00:00"/>
    <s v="Operating Platform"/>
    <s v="I"/>
    <s v="X"/>
    <s v="USD"/>
    <n v="204050.00000000003"/>
    <n v="107107.00000000001"/>
    <n v="0"/>
    <n v="0"/>
    <n v="107107.00000000001"/>
    <n v="0"/>
    <n v="0"/>
    <n v="0"/>
    <n v="0"/>
    <n v="0"/>
    <n v="311157.00000000006"/>
    <s v="USD"/>
    <n v="206090.50000000003"/>
    <n v="520359.07000000007"/>
    <s v="1-5 Years"/>
    <n v="204050.00000000003"/>
    <n v="311157.00000000006"/>
    <n v="206090.50000000003"/>
    <n v="520359.07000000007"/>
    <n v="9.9999999999999985E-3"/>
    <n v="2040.5"/>
    <n v="107107.00000000003"/>
    <n v="1"/>
  </r>
  <r>
    <s v="Employee 1682"/>
    <x v="4"/>
    <s v="San Francisco"/>
    <x v="2"/>
    <s v="Americas"/>
    <d v="2021-09-20T00:00:00"/>
    <d v="2022-12-01T00:00:00"/>
    <s v="Operating Platform"/>
    <s v="L"/>
    <s v="C"/>
    <s v="USD"/>
    <n v="297000"/>
    <n v="1161600"/>
    <n v="0"/>
    <n v="0"/>
    <n v="1161600"/>
    <n v="0"/>
    <n v="0"/>
    <n v="0"/>
    <n v="0"/>
    <n v="416000"/>
    <n v="1874600"/>
    <s v="USD"/>
    <n v="317790"/>
    <n v="1878492"/>
    <s v="1-5 Years"/>
    <n v="297000"/>
    <n v="1874600"/>
    <n v="317790"/>
    <n v="1878492"/>
    <n v="7.0000000000000007E-2"/>
    <n v="20790"/>
    <n v="1577600"/>
    <n v="1"/>
  </r>
  <r>
    <s v="Employee 1683"/>
    <x v="4"/>
    <s v="Singapore"/>
    <x v="9"/>
    <s v="Asia-Pacific"/>
    <d v="2021-09-13T00:00:00"/>
    <d v="2022-12-01T00:00:00"/>
    <s v="Operating Platform"/>
    <s v="D"/>
    <s v="K"/>
    <s v="SGD"/>
    <n v="431200.00000000012"/>
    <n v="645777"/>
    <n v="0"/>
    <n v="0"/>
    <n v="645777"/>
    <n v="0"/>
    <n v="0"/>
    <n v="0"/>
    <n v="0"/>
    <n v="482220.00000000006"/>
    <n v="1559197"/>
    <s v="SGD"/>
    <n v="448448.00000000012"/>
    <n v="1568504.08"/>
    <s v="1-5 Years"/>
    <n v="322404.5758719953"/>
    <n v="1165798.3476017795"/>
    <n v="335300.7589068751"/>
    <n v="1172757.1722307375"/>
    <n v="3.9999999999999952E-2"/>
    <n v="17248"/>
    <n v="843393.7717297842"/>
    <n v="0.74769150248607419"/>
  </r>
  <r>
    <s v="Employee 1684"/>
    <x v="0"/>
    <s v="San Francisco"/>
    <x v="2"/>
    <s v="Americas"/>
    <d v="2021-09-13T00:00:00"/>
    <d v="2022-12-01T00:00:00"/>
    <s v="Investments Platform"/>
    <s v="J"/>
    <s v="H"/>
    <s v="USD"/>
    <n v="205700.00000000006"/>
    <n v="133650"/>
    <n v="0"/>
    <n v="0"/>
    <n v="133650"/>
    <n v="0"/>
    <n v="0"/>
    <n v="0"/>
    <n v="0"/>
    <n v="0"/>
    <n v="339350.00000000006"/>
    <s v="USD"/>
    <n v="224213.00000000009"/>
    <n v="594104.50000000012"/>
    <s v="1-5 Years"/>
    <n v="205700.00000000006"/>
    <n v="339350.00000000006"/>
    <n v="224213.00000000009"/>
    <n v="594104.50000000012"/>
    <n v="9.0000000000000122E-2"/>
    <n v="18513.000000000029"/>
    <n v="133650"/>
    <n v="1"/>
  </r>
  <r>
    <s v="Employee 1685"/>
    <x v="0"/>
    <s v="San Francisco"/>
    <x v="2"/>
    <s v="Americas"/>
    <d v="2021-09-13T00:00:00"/>
    <d v="2022-12-01T00:00:00"/>
    <s v="Operating Platform"/>
    <s v="L"/>
    <s v="S"/>
    <s v="USD"/>
    <n v="200640.00000000003"/>
    <n v="29700"/>
    <n v="0"/>
    <n v="0"/>
    <n v="29700"/>
    <n v="0"/>
    <n v="0"/>
    <n v="0"/>
    <n v="0"/>
    <n v="0"/>
    <n v="230340.00000000003"/>
    <s v="USD"/>
    <n v="206659.20000000004"/>
    <n v="443909.40000000008"/>
    <s v="1-5 Years"/>
    <n v="200640.00000000003"/>
    <n v="230340.00000000003"/>
    <n v="206659.20000000004"/>
    <n v="443909.40000000008"/>
    <n v="3.0000000000000054E-2"/>
    <n v="6019.2000000000116"/>
    <n v="29700"/>
    <n v="1"/>
  </r>
  <r>
    <s v="Employee 1686"/>
    <x v="0"/>
    <s v="New York"/>
    <x v="2"/>
    <s v="Americas"/>
    <d v="2021-09-20T00:00:00"/>
    <d v="2022-12-01T00:00:00"/>
    <s v="Investments Platform"/>
    <s v="Y"/>
    <s v="D"/>
    <s v="USD"/>
    <n v="176550"/>
    <n v="164560.00000000003"/>
    <n v="0"/>
    <n v="0"/>
    <n v="164560.00000000003"/>
    <n v="0"/>
    <n v="0"/>
    <n v="0"/>
    <n v="0"/>
    <n v="0"/>
    <n v="341110"/>
    <s v="USD"/>
    <n v="188908.5"/>
    <n v="553896.19999999995"/>
    <s v="1-5 Years"/>
    <n v="176550"/>
    <n v="341110"/>
    <n v="188908.5"/>
    <n v="553896.19999999995"/>
    <n v="7.0000000000000007E-2"/>
    <n v="12358.5"/>
    <n v="164560"/>
    <n v="1"/>
  </r>
  <r>
    <s v="Employee 1687"/>
    <x v="3"/>
    <s v="Wilmington"/>
    <x v="2"/>
    <s v="Americas"/>
    <d v="2021-09-27T00:00:00"/>
    <d v="2022-12-01T00:00:00"/>
    <s v="Operating Platform"/>
    <s v="C"/>
    <s v="B"/>
    <s v="USD"/>
    <n v="146617.68000000002"/>
    <n v="26884.000000000004"/>
    <n v="0"/>
    <n v="0"/>
    <n v="26884.000000000004"/>
    <n v="0"/>
    <n v="0"/>
    <n v="0"/>
    <n v="0"/>
    <n v="0"/>
    <n v="173501.68000000002"/>
    <s v="USD"/>
    <n v="167144.15520000004"/>
    <n v="364936.07040000008"/>
    <s v="1-5 Years"/>
    <n v="146617.68000000002"/>
    <n v="173501.68000000002"/>
    <n v="167144.15520000004"/>
    <n v="364936.07040000008"/>
    <n v="0.1400000000000001"/>
    <n v="20526.475200000015"/>
    <n v="26884"/>
    <n v="1"/>
  </r>
  <r>
    <s v="Employee 1688"/>
    <x v="3"/>
    <s v="London"/>
    <x v="0"/>
    <s v="EMEA"/>
    <d v="2021-09-20T00:00:00"/>
    <d v="2022-12-01T00:00:00"/>
    <s v="ETF and Index Investments Platform"/>
    <s v="A"/>
    <s v="G"/>
    <s v="GBP"/>
    <n v="101915.00000000003"/>
    <n v="28710"/>
    <n v="0"/>
    <n v="0"/>
    <n v="28710"/>
    <n v="0"/>
    <n v="0"/>
    <n v="0"/>
    <n v="0"/>
    <n v="0"/>
    <n v="130625.00000000003"/>
    <s v="GBP"/>
    <n v="109049.05000000003"/>
    <n v="248817.80000000005"/>
    <s v="1-5 Years"/>
    <n v="135613.19475770899"/>
    <n v="173816.15625988063"/>
    <n v="145106.11839074863"/>
    <n v="331089.40558882087"/>
    <n v="7.0000000000000062E-2"/>
    <n v="7134.0500000000029"/>
    <n v="38202.961502171645"/>
    <n v="1.3306500000756409"/>
  </r>
  <r>
    <s v="Employee 1689"/>
    <x v="4"/>
    <s v="New York"/>
    <x v="2"/>
    <s v="Americas"/>
    <d v="2021-09-20T00:00:00"/>
    <d v="2022-12-01T00:00:00"/>
    <s v="Regional Platform"/>
    <s v="U"/>
    <s v="W"/>
    <s v="USD"/>
    <n v="244420.00000000003"/>
    <n v="819280.00000000012"/>
    <n v="0"/>
    <n v="0"/>
    <n v="819280.00000000012"/>
    <n v="0"/>
    <n v="0"/>
    <n v="0"/>
    <n v="0"/>
    <n v="367249.99999999994"/>
    <n v="1430950.0000000002"/>
    <s v="USD"/>
    <n v="261529.40000000005"/>
    <n v="1399688.4000000006"/>
    <s v="1-5 Years"/>
    <n v="244420.00000000003"/>
    <n v="1430950.0000000002"/>
    <n v="261529.40000000005"/>
    <n v="1399688.4000000006"/>
    <n v="7.000000000000009E-2"/>
    <n v="17109.400000000023"/>
    <n v="1186530.0000000002"/>
    <n v="1"/>
  </r>
  <r>
    <s v="Employee 169"/>
    <x v="4"/>
    <s v="New York"/>
    <x v="2"/>
    <s v="Americas"/>
    <d v="2009-06-12T00:00:00"/>
    <d v="2022-12-01T00:00:00"/>
    <s v="Client Businesses Platform"/>
    <s v="L"/>
    <s v="O"/>
    <s v="USD"/>
    <n v="251790.00000000006"/>
    <n v="299200"/>
    <n v="0"/>
    <n v="0"/>
    <n v="299200"/>
    <n v="0"/>
    <n v="0"/>
    <n v="0"/>
    <n v="0"/>
    <n v="0"/>
    <n v="550990"/>
    <s v="USD"/>
    <n v="289558.50000000006"/>
    <n v="923197.00000000023"/>
    <s v="&gt;5 Years"/>
    <n v="251790.00000000006"/>
    <n v="550990"/>
    <n v="289558.50000000006"/>
    <n v="923197.00000000023"/>
    <n v="0.14999999999999997"/>
    <n v="37768.5"/>
    <n v="299199.99999999994"/>
    <n v="1"/>
  </r>
  <r>
    <s v="Employee 1690"/>
    <x v="1"/>
    <s v="Edinburgh"/>
    <x v="0"/>
    <s v="EMEA"/>
    <d v="2021-09-27T00:00:00"/>
    <d v="2022-12-01T00:00:00"/>
    <s v="Operating Platform"/>
    <s v="I"/>
    <s v="L"/>
    <s v="GBP"/>
    <n v="46453.000000000007"/>
    <n v="6721.0000000000009"/>
    <n v="0"/>
    <n v="0"/>
    <n v="6721.0000000000009"/>
    <n v="0"/>
    <n v="0"/>
    <n v="0"/>
    <n v="0"/>
    <n v="0"/>
    <n v="53174.000000000007"/>
    <s v="GBP"/>
    <n v="52027.360000000015"/>
    <n v="111582.24000000005"/>
    <s v="1-5 Years"/>
    <n v="61812.684453513757"/>
    <n v="70755.983104022147"/>
    <n v="69230.20658793542"/>
    <n v="148476.90766444025"/>
    <n v="0.12000000000000019"/>
    <n v="5574.3600000000079"/>
    <n v="8943.29865050839"/>
    <n v="1.3306500000756409"/>
  </r>
  <r>
    <s v="Employee 1691"/>
    <x v="3"/>
    <s v="New York"/>
    <x v="2"/>
    <s v="Americas"/>
    <d v="2021-09-20T00:00:00"/>
    <d v="2022-12-01T00:00:00"/>
    <s v="Corporate and Risk Platform"/>
    <s v="R"/>
    <s v="Q"/>
    <s v="USD"/>
    <n v="151151.54999999999"/>
    <n v="7392.0000000000009"/>
    <n v="0"/>
    <n v="0"/>
    <n v="7392.0000000000009"/>
    <n v="0"/>
    <n v="0"/>
    <n v="0"/>
    <n v="0"/>
    <n v="0"/>
    <n v="158543.54999999999"/>
    <s v="USD"/>
    <n v="169289.736"/>
    <n v="346858.51199999999"/>
    <s v="1-5 Years"/>
    <n v="151151.54999999999"/>
    <n v="158543.54999999999"/>
    <n v="169289.736"/>
    <n v="346858.51199999999"/>
    <n v="0.12000000000000012"/>
    <n v="18138.186000000016"/>
    <n v="7392"/>
    <n v="1"/>
  </r>
  <r>
    <s v="Employee 1692"/>
    <x v="0"/>
    <s v="San Francisco"/>
    <x v="2"/>
    <s v="Americas"/>
    <d v="2021-09-20T00:00:00"/>
    <d v="2022-12-01T00:00:00"/>
    <s v="Corporate and Risk Platform"/>
    <s v="J"/>
    <s v="O"/>
    <s v="USD"/>
    <n v="190575.00000000003"/>
    <n v="40964"/>
    <n v="0"/>
    <n v="0"/>
    <n v="40964"/>
    <n v="0"/>
    <n v="0"/>
    <n v="0"/>
    <n v="0"/>
    <n v="0"/>
    <n v="231539.00000000003"/>
    <s v="USD"/>
    <n v="200103.75000000003"/>
    <n v="443219.70000000007"/>
    <s v="1-5 Years"/>
    <n v="190575.00000000003"/>
    <n v="231539.00000000003"/>
    <n v="200103.75000000003"/>
    <n v="443219.70000000007"/>
    <n v="4.9999999999999989E-2"/>
    <n v="9528.75"/>
    <n v="40964"/>
    <n v="1"/>
  </r>
  <r>
    <s v="Employee 1693"/>
    <x v="3"/>
    <s v="London"/>
    <x v="0"/>
    <s v="EMEA"/>
    <d v="2021-09-27T00:00:00"/>
    <d v="2022-12-01T00:00:00"/>
    <s v="Investments Platform"/>
    <s v="M"/>
    <s v="S"/>
    <s v="GBP"/>
    <n v="108886.8"/>
    <n v="20900"/>
    <n v="0"/>
    <n v="0"/>
    <n v="20900"/>
    <n v="0"/>
    <n v="0"/>
    <n v="0"/>
    <n v="0"/>
    <n v="0"/>
    <n v="129786.8"/>
    <s v="GBP"/>
    <n v="125219.81999999999"/>
    <n v="274474.63999999996"/>
    <s v="1-5 Years"/>
    <n v="144890.22042823629"/>
    <n v="172700.80542981721"/>
    <n v="166623.75349247173"/>
    <n v="365229.67973676143"/>
    <n v="0.14999999999999997"/>
    <n v="16333.01999999999"/>
    <n v="27810.585001580912"/>
    <n v="1.3306500000756409"/>
  </r>
  <r>
    <s v="Employee 1694"/>
    <x v="0"/>
    <s v="San Francisco"/>
    <x v="2"/>
    <s v="Americas"/>
    <d v="2021-09-27T00:00:00"/>
    <d v="2022-12-01T00:00:00"/>
    <s v="Client Businesses Platform"/>
    <s v="G"/>
    <s v="W"/>
    <s v="USD"/>
    <n v="185704.19999999998"/>
    <n v="95942.000000000015"/>
    <n v="0"/>
    <n v="0"/>
    <n v="95942.000000000015"/>
    <n v="0"/>
    <n v="0"/>
    <n v="0"/>
    <n v="0"/>
    <n v="0"/>
    <n v="281646.2"/>
    <s v="USD"/>
    <n v="200560.53599999999"/>
    <n v="504738.43200000003"/>
    <s v="1-5 Years"/>
    <n v="185704.19999999998"/>
    <n v="281646.2"/>
    <n v="200560.53599999999"/>
    <n v="504738.43200000003"/>
    <n v="8.0000000000000057E-2"/>
    <n v="14856.33600000001"/>
    <n v="95942.000000000029"/>
    <n v="1"/>
  </r>
  <r>
    <s v="Employee 1695"/>
    <x v="3"/>
    <s v="New York"/>
    <x v="2"/>
    <s v="Americas"/>
    <d v="2021-09-20T00:00:00"/>
    <d v="2022-12-01T00:00:00"/>
    <s v="Operating Platform"/>
    <s v="N"/>
    <s v="L"/>
    <s v="USD"/>
    <n v="151822"/>
    <n v="31328"/>
    <n v="0"/>
    <n v="0"/>
    <n v="31328"/>
    <n v="0"/>
    <n v="0"/>
    <n v="0"/>
    <n v="0"/>
    <n v="0"/>
    <n v="183150"/>
    <s v="USD"/>
    <n v="162449.54"/>
    <n v="358420.04000000004"/>
    <s v="1-5 Years"/>
    <n v="151822"/>
    <n v="183150"/>
    <n v="162449.54"/>
    <n v="358420.04000000004"/>
    <n v="7.0000000000000048E-2"/>
    <n v="10627.540000000008"/>
    <n v="31328"/>
    <n v="1"/>
  </r>
  <r>
    <s v="Employee 1696"/>
    <x v="3"/>
    <s v="San Francisco"/>
    <x v="2"/>
    <s v="Americas"/>
    <d v="2021-10-04T00:00:00"/>
    <d v="2022-12-01T00:00:00"/>
    <s v="ETF and Index Investments Platform"/>
    <s v="W"/>
    <s v="H"/>
    <s v="USD"/>
    <n v="166320"/>
    <n v="79079"/>
    <n v="0"/>
    <n v="0"/>
    <n v="79079"/>
    <n v="0"/>
    <n v="0"/>
    <n v="0"/>
    <n v="0"/>
    <n v="0"/>
    <n v="245399"/>
    <s v="USD"/>
    <n v="179625.60000000001"/>
    <n v="444656.52"/>
    <s v="1-5 Years"/>
    <n v="166320"/>
    <n v="245399"/>
    <n v="179625.60000000001"/>
    <n v="444656.52"/>
    <n v="8.0000000000000029E-2"/>
    <n v="13305.600000000006"/>
    <n v="79079"/>
    <n v="1"/>
  </r>
  <r>
    <s v="Employee 1697"/>
    <x v="4"/>
    <s v="San Francisco"/>
    <x v="2"/>
    <s v="Americas"/>
    <d v="2021-09-27T00:00:00"/>
    <d v="2022-12-01T00:00:00"/>
    <s v="Corporate and Risk Platform"/>
    <s v="Y"/>
    <s v="U"/>
    <s v="USD"/>
    <n v="313500.00000000006"/>
    <n v="373450.00000000006"/>
    <n v="0"/>
    <n v="0"/>
    <n v="373450.00000000006"/>
    <n v="0"/>
    <n v="0"/>
    <n v="0"/>
    <n v="0"/>
    <n v="0"/>
    <n v="686950.00000000012"/>
    <s v="USD"/>
    <n v="316635.00000000006"/>
    <n v="1010454.5000000002"/>
    <s v="1-5 Years"/>
    <n v="313500.00000000006"/>
    <n v="686950.00000000012"/>
    <n v="316635.00000000006"/>
    <n v="1010454.5000000002"/>
    <n v="9.9999999999999985E-3"/>
    <n v="3135"/>
    <n v="373450.00000000006"/>
    <n v="1"/>
  </r>
  <r>
    <s v="Employee 1698"/>
    <x v="3"/>
    <s v="London"/>
    <x v="0"/>
    <s v="EMEA"/>
    <d v="2021-09-27T00:00:00"/>
    <d v="2022-12-01T00:00:00"/>
    <s v="Investments Platform"/>
    <s v="U"/>
    <s v="Z"/>
    <s v="GBP"/>
    <n v="83278.8"/>
    <n v="7000.4000000000005"/>
    <n v="0"/>
    <n v="0"/>
    <n v="7000.4000000000005"/>
    <n v="0"/>
    <n v="0"/>
    <n v="0"/>
    <n v="0"/>
    <n v="0"/>
    <n v="90279.2"/>
    <s v="GBP"/>
    <n v="84111.588000000003"/>
    <n v="175293.58000000002"/>
    <s v="1-5 Years"/>
    <n v="110814.93522629929"/>
    <n v="120130.0174868288"/>
    <n v="111923.08457856228"/>
    <n v="233254.4022402594"/>
    <n v="9.9999999999999725E-3"/>
    <n v="832.78800000000047"/>
    <n v="9315.0822605295107"/>
    <n v="1.3306500000756409"/>
  </r>
  <r>
    <s v="Employee 1699"/>
    <x v="0"/>
    <s v="San Francisco"/>
    <x v="2"/>
    <s v="Americas"/>
    <d v="2021-09-27T00:00:00"/>
    <d v="2022-12-01T00:00:00"/>
    <s v="Investments Platform"/>
    <s v="L"/>
    <s v="T"/>
    <s v="USD"/>
    <n v="198275.00000000003"/>
    <n v="244035"/>
    <n v="2286907.2600000002"/>
    <n v="0"/>
    <n v="2530942.2600000002"/>
    <n v="0"/>
    <n v="0"/>
    <n v="0"/>
    <n v="0"/>
    <n v="0"/>
    <n v="2729217.2600000002"/>
    <s v="USD"/>
    <n v="212154.25000000003"/>
    <n v="685425.95"/>
    <s v="1-5 Years"/>
    <n v="198275.00000000003"/>
    <n v="2729217.2600000002"/>
    <n v="212154.25000000003"/>
    <n v="685425.95"/>
    <n v="6.9999999999999993E-2"/>
    <n v="13879.25"/>
    <n v="2530942.2600000002"/>
    <n v="1"/>
  </r>
  <r>
    <s v="Employee 17"/>
    <x v="4"/>
    <s v="New York"/>
    <x v="2"/>
    <s v="Americas"/>
    <d v="2007-05-21T00:00:00"/>
    <d v="2022-12-01T00:00:00"/>
    <s v="Operating Platform"/>
    <s v="R"/>
    <s v="V"/>
    <s v="USD"/>
    <n v="372899.99999999994"/>
    <n v="774400.00000000012"/>
    <n v="0"/>
    <n v="0"/>
    <n v="774400.00000000012"/>
    <n v="0"/>
    <n v="0"/>
    <n v="0"/>
    <n v="0"/>
    <n v="412000"/>
    <n v="1559300"/>
    <s v="USD"/>
    <n v="425106"/>
    <n v="1733028.0000000002"/>
    <s v="&gt;5 Years"/>
    <n v="372899.99999999994"/>
    <n v="1559300"/>
    <n v="425106"/>
    <n v="1733028.0000000002"/>
    <n v="0.14000000000000018"/>
    <n v="52206.000000000058"/>
    <n v="1186400"/>
    <n v="1"/>
  </r>
  <r>
    <s v="Employee 170"/>
    <x v="0"/>
    <s v="New York"/>
    <x v="2"/>
    <s v="Americas"/>
    <d v="2010-09-07T00:00:00"/>
    <d v="2022-12-01T00:00:00"/>
    <s v="Client Businesses Platform"/>
    <s v="H"/>
    <s v="U"/>
    <s v="USD"/>
    <n v="211860.00000000003"/>
    <n v="189354.00000000003"/>
    <n v="0"/>
    <n v="0"/>
    <n v="189354.00000000003"/>
    <n v="0"/>
    <n v="0"/>
    <n v="0"/>
    <n v="0"/>
    <n v="0"/>
    <n v="401214.00000000006"/>
    <s v="USD"/>
    <n v="237283.20000000004"/>
    <n v="686642.88000000012"/>
    <s v="&gt;5 Years"/>
    <n v="211860.00000000003"/>
    <n v="401214.00000000006"/>
    <n v="237283.20000000004"/>
    <n v="686642.88000000012"/>
    <n v="0.12000000000000004"/>
    <n v="25423.200000000012"/>
    <n v="189354.00000000003"/>
    <n v="1"/>
  </r>
  <r>
    <s v="Employee 1700"/>
    <x v="3"/>
    <s v="Toronto"/>
    <x v="5"/>
    <s v="Americas"/>
    <d v="2021-09-27T00:00:00"/>
    <d v="2022-12-01T00:00:00"/>
    <s v="Client Businesses Platform"/>
    <s v="E"/>
    <s v="U"/>
    <s v="CAD"/>
    <n v="130592.00000000003"/>
    <n v="48598.000000000007"/>
    <n v="0"/>
    <n v="0"/>
    <n v="48598.000000000007"/>
    <n v="0"/>
    <n v="0"/>
    <n v="0"/>
    <n v="0"/>
    <n v="0"/>
    <n v="179190.00000000003"/>
    <s v="CAD"/>
    <n v="143651.20000000004"/>
    <n v="340760.20000000007"/>
    <s v="1-5 Years"/>
    <n v="100672.21708294791"/>
    <n v="138135.98519888995"/>
    <n v="110739.43879124272"/>
    <n v="262689.02251002163"/>
    <n v="0.10000000000000013"/>
    <n v="13059.200000000012"/>
    <n v="37463.768115942032"/>
    <n v="0.77089115016959608"/>
  </r>
  <r>
    <s v="Employee 1701"/>
    <x v="3"/>
    <s v="Wilmington"/>
    <x v="2"/>
    <s v="Americas"/>
    <d v="2021-10-11T00:00:00"/>
    <d v="2022-12-01T00:00:00"/>
    <s v="Operating Platform"/>
    <s v="L"/>
    <s v="U"/>
    <s v="USD"/>
    <n v="174565.95199999999"/>
    <n v="35481.599999999999"/>
    <n v="0"/>
    <n v="0"/>
    <n v="35481.599999999999"/>
    <n v="0"/>
    <n v="0"/>
    <n v="0"/>
    <n v="0"/>
    <n v="0"/>
    <n v="210047.552"/>
    <s v="USD"/>
    <n v="195513.86624"/>
    <n v="430767.12448"/>
    <s v="1-5 Years"/>
    <n v="174565.95199999999"/>
    <n v="210047.552"/>
    <n v="195513.86624"/>
    <n v="430767.12448"/>
    <n v="0.12000000000000008"/>
    <n v="20947.914240000013"/>
    <n v="35481.600000000006"/>
    <n v="1"/>
  </r>
  <r>
    <s v="Employee 1702"/>
    <x v="3"/>
    <s v="London"/>
    <x v="0"/>
    <s v="EMEA"/>
    <d v="2021-09-27T00:00:00"/>
    <d v="2022-12-01T00:00:00"/>
    <s v="Operating Platform"/>
    <s v="I"/>
    <s v="Q"/>
    <s v="GBP"/>
    <n v="114356"/>
    <n v="25806.000000000004"/>
    <n v="0"/>
    <n v="0"/>
    <n v="25806.000000000004"/>
    <n v="0"/>
    <n v="0"/>
    <n v="0"/>
    <n v="0"/>
    <n v="0"/>
    <n v="140162"/>
    <s v="GBP"/>
    <n v="122360.92000000001"/>
    <n v="272334.26"/>
    <s v="1-5 Years"/>
    <n v="152167.81140864998"/>
    <n v="186506.56531060199"/>
    <n v="162819.55820725553"/>
    <n v="362381.58308959962"/>
    <n v="7.0000000000000284E-2"/>
    <n v="8004.9200000000128"/>
    <n v="34338.753901952005"/>
    <n v="1.3306500000756412"/>
  </r>
  <r>
    <s v="Employee 1703"/>
    <x v="3"/>
    <s v="Mexico City"/>
    <x v="18"/>
    <s v="Americas"/>
    <d v="2021-09-27T00:00:00"/>
    <d v="2022-12-01T00:00:00"/>
    <s v="Operating Platform"/>
    <s v="A"/>
    <s v="G"/>
    <s v="MXN"/>
    <n v="2311863.4"/>
    <n v="784185.60000000009"/>
    <n v="0"/>
    <n v="0"/>
    <n v="784185.60000000009"/>
    <n v="0"/>
    <n v="0"/>
    <n v="0"/>
    <n v="0"/>
    <n v="0"/>
    <n v="3096049"/>
    <s v="MXN"/>
    <n v="2566168.3740000003"/>
    <n v="6002782.7640000014"/>
    <s v="1-5 Years"/>
    <n v="115521.54664108253"/>
    <n v="154706.5319501909"/>
    <n v="128228.91677160162"/>
    <n v="299953.16723631357"/>
    <n v="0.11000000000000011"/>
    <n v="254304.97400000039"/>
    <n v="39184.985309108364"/>
    <n v="4.9969019208090985E-2"/>
  </r>
  <r>
    <s v="Employee 1704"/>
    <x v="0"/>
    <s v="Wilmington"/>
    <x v="2"/>
    <s v="Americas"/>
    <d v="2021-09-27T00:00:00"/>
    <d v="2022-12-01T00:00:00"/>
    <s v="Operating Platform"/>
    <s v="I"/>
    <s v="W"/>
    <s v="USD"/>
    <n v="198275.00000000003"/>
    <n v="89089.000000000015"/>
    <n v="0"/>
    <n v="0"/>
    <n v="89089.000000000015"/>
    <n v="0"/>
    <n v="0"/>
    <n v="0"/>
    <n v="0"/>
    <n v="0"/>
    <n v="287364.00000000006"/>
    <s v="USD"/>
    <n v="202240.50000000003"/>
    <n v="495351.78"/>
    <s v="1-5 Years"/>
    <n v="198275.00000000003"/>
    <n v="287364.00000000006"/>
    <n v="202240.50000000003"/>
    <n v="495351.78"/>
    <n v="1.9999999999999997E-2"/>
    <n v="3965.5"/>
    <n v="89089.000000000029"/>
    <n v="1"/>
  </r>
  <r>
    <s v="Employee 1705"/>
    <x v="4"/>
    <s v="London"/>
    <x v="0"/>
    <s v="EMEA"/>
    <d v="2021-09-27T00:00:00"/>
    <d v="2022-12-01T00:00:00"/>
    <s v="Investments Platform"/>
    <s v="U"/>
    <s v="I"/>
    <s v="GBP"/>
    <n v="183040"/>
    <n v="286440"/>
    <n v="0"/>
    <n v="0"/>
    <n v="286440"/>
    <n v="0"/>
    <n v="0"/>
    <n v="0"/>
    <n v="0"/>
    <n v="188100.00000000003"/>
    <n v="657580"/>
    <s v="GBP"/>
    <n v="208665.60000000003"/>
    <n v="743872.8"/>
    <s v="1-5 Years"/>
    <n v="243562.17601384531"/>
    <n v="875008.82704974001"/>
    <n v="277660.88065578369"/>
    <n v="989834.34137626726"/>
    <n v="0.14000000000000018"/>
    <n v="25625.600000000035"/>
    <n v="631446.65103589464"/>
    <n v="1.3306500000756409"/>
  </r>
  <r>
    <s v="Employee 1706"/>
    <x v="0"/>
    <s v="Tokyo"/>
    <x v="1"/>
    <s v="Asia-Pacific"/>
    <d v="2021-10-04T00:00:00"/>
    <d v="2022-12-01T00:00:00"/>
    <s v="Client Businesses Platform"/>
    <s v="V"/>
    <s v="B"/>
    <s v="JPY"/>
    <n v="22572000.000000004"/>
    <n v="9534800"/>
    <n v="0"/>
    <n v="0"/>
    <n v="9534800"/>
    <n v="0"/>
    <n v="0"/>
    <n v="0"/>
    <n v="0"/>
    <n v="0"/>
    <n v="32106800.000000004"/>
    <s v="JPY"/>
    <n v="24603480.000000007"/>
    <n v="59599892.000000015"/>
    <s v="1-5 Years"/>
    <n v="207759.2157945603"/>
    <n v="295520.27244696033"/>
    <n v="226457.54521607078"/>
    <n v="548574.6421832575"/>
    <n v="9.0000000000000274E-2"/>
    <n v="2031480.0000000037"/>
    <n v="87761.056652400031"/>
    <n v="9.2042891987666256E-3"/>
  </r>
  <r>
    <s v="Employee 1707"/>
    <x v="3"/>
    <s v="San Francisco"/>
    <x v="2"/>
    <s v="Americas"/>
    <d v="2021-09-27T00:00:00"/>
    <d v="2022-12-01T00:00:00"/>
    <s v="Operating Platform"/>
    <s v="P"/>
    <s v="A"/>
    <s v="USD"/>
    <n v="146052.5"/>
    <n v="14157.000000000002"/>
    <n v="0"/>
    <n v="0"/>
    <n v="14157.000000000002"/>
    <n v="0"/>
    <n v="0"/>
    <n v="0"/>
    <n v="0"/>
    <n v="0"/>
    <n v="160209.5"/>
    <s v="USD"/>
    <n v="167960.375"/>
    <n v="352201.3"/>
    <s v="1-5 Years"/>
    <n v="146052.5"/>
    <n v="160209.5"/>
    <n v="167960.375"/>
    <n v="352201.3"/>
    <n v="0.15"/>
    <n v="21907.875"/>
    <n v="14157"/>
    <n v="1"/>
  </r>
  <r>
    <s v="Employee 1708"/>
    <x v="3"/>
    <s v="Tokyo"/>
    <x v="1"/>
    <s v="Asia-Pacific"/>
    <d v="2021-10-04T00:00:00"/>
    <d v="2022-12-01T00:00:00"/>
    <s v="ETF and Index Investments Platform"/>
    <s v="G"/>
    <s v="M"/>
    <s v="JPY"/>
    <n v="16170000.000000002"/>
    <n v="5486800.0000000009"/>
    <n v="0"/>
    <n v="0"/>
    <n v="5486800.0000000009"/>
    <n v="0"/>
    <n v="0"/>
    <n v="0"/>
    <n v="0"/>
    <n v="0"/>
    <n v="21656800.000000004"/>
    <s v="JPY"/>
    <n v="18595500"/>
    <n v="43500820"/>
    <s v="1-5 Years"/>
    <n v="148833.35634405634"/>
    <n v="199335.4503198491"/>
    <n v="171158.35979566479"/>
    <n v="400394.12766349118"/>
    <n v="0.14999999999999994"/>
    <n v="2425499.9999999981"/>
    <n v="50502.093975792755"/>
    <n v="9.2042891987666256E-3"/>
  </r>
  <r>
    <s v="Employee 1709"/>
    <x v="3"/>
    <s v="Wilmington"/>
    <x v="2"/>
    <s v="Americas"/>
    <d v="2021-10-04T00:00:00"/>
    <d v="2022-12-01T00:00:00"/>
    <s v="Operating Platform"/>
    <s v="A"/>
    <s v="A"/>
    <s v="USD"/>
    <n v="149479"/>
    <n v="33660"/>
    <n v="0"/>
    <n v="0"/>
    <n v="33660"/>
    <n v="0"/>
    <n v="0"/>
    <n v="0"/>
    <n v="0"/>
    <n v="0"/>
    <n v="183139"/>
    <s v="USD"/>
    <n v="167416.48000000001"/>
    <n v="372532.16000000003"/>
    <s v="1-5 Years"/>
    <n v="149479"/>
    <n v="183139"/>
    <n v="167416.48000000001"/>
    <n v="372532.16000000003"/>
    <n v="0.12000000000000006"/>
    <n v="17937.48000000001"/>
    <n v="33660"/>
    <n v="1"/>
  </r>
  <r>
    <s v="Employee 171"/>
    <x v="4"/>
    <s v="New York"/>
    <x v="2"/>
    <s v="Americas"/>
    <d v="2009-03-16T00:00:00"/>
    <d v="2022-12-01T00:00:00"/>
    <s v="Client Businesses Platform"/>
    <s v="B"/>
    <s v="S"/>
    <s v="USD"/>
    <n v="254100.00000000003"/>
    <n v="323070.00000000006"/>
    <n v="0"/>
    <n v="0"/>
    <n v="323070.00000000006"/>
    <n v="0"/>
    <n v="0"/>
    <n v="0"/>
    <n v="0"/>
    <n v="0"/>
    <n v="577170.00000000012"/>
    <s v="USD"/>
    <n v="289674.00000000006"/>
    <n v="947647.80000000028"/>
    <s v="&gt;5 Years"/>
    <n v="254100.00000000003"/>
    <n v="577170.00000000012"/>
    <n v="289674.00000000006"/>
    <n v="947647.80000000028"/>
    <n v="0.1400000000000001"/>
    <n v="35574.000000000029"/>
    <n v="323070.00000000012"/>
    <n v="1"/>
  </r>
  <r>
    <s v="Employee 1710"/>
    <x v="0"/>
    <s v="San Francisco"/>
    <x v="2"/>
    <s v="Americas"/>
    <d v="2021-10-04T00:00:00"/>
    <d v="2022-12-01T00:00:00"/>
    <s v="Operating Platform"/>
    <s v="U"/>
    <s v="E"/>
    <s v="USD"/>
    <n v="195137.25"/>
    <n v="69405.600000000006"/>
    <n v="0"/>
    <n v="0"/>
    <n v="69405.600000000006"/>
    <n v="0"/>
    <n v="0"/>
    <n v="0"/>
    <n v="0"/>
    <n v="0"/>
    <n v="264542.84999999998"/>
    <s v="USD"/>
    <n v="220505.09249999997"/>
    <n v="519438.51299999992"/>
    <s v="1-5 Years"/>
    <n v="195137.25"/>
    <n v="264542.84999999998"/>
    <n v="220505.09249999997"/>
    <n v="519438.51299999992"/>
    <n v="0.12999999999999984"/>
    <n v="25367.84249999997"/>
    <n v="69405.599999999977"/>
    <n v="1"/>
  </r>
  <r>
    <s v="Employee 1711"/>
    <x v="3"/>
    <s v="San Francisco"/>
    <x v="2"/>
    <s v="Americas"/>
    <d v="2021-10-04T00:00:00"/>
    <d v="2022-12-01T00:00:00"/>
    <s v="Client Businesses Platform"/>
    <s v="K"/>
    <s v="Q"/>
    <s v="USD"/>
    <n v="179212.27500000002"/>
    <n v="57387"/>
    <n v="0"/>
    <n v="0"/>
    <n v="57387"/>
    <n v="0"/>
    <n v="0"/>
    <n v="0"/>
    <n v="0"/>
    <n v="0"/>
    <n v="236599.27500000002"/>
    <s v="USD"/>
    <n v="195341.37975000005"/>
    <n v="453234.58950000012"/>
    <s v="1-5 Years"/>
    <n v="179212.27500000002"/>
    <n v="236599.27500000002"/>
    <n v="195341.37975000005"/>
    <n v="453234.58950000012"/>
    <n v="9.0000000000000149E-2"/>
    <n v="16129.104750000028"/>
    <n v="57387"/>
    <n v="1"/>
  </r>
  <r>
    <s v="Employee 1712"/>
    <x v="3"/>
    <s v="Sydney"/>
    <x v="4"/>
    <s v="Asia-Pacific"/>
    <d v="2021-10-11T00:00:00"/>
    <d v="2022-12-01T00:00:00"/>
    <s v="Operating Platform"/>
    <s v="X"/>
    <s v="L"/>
    <s v="AUD"/>
    <n v="204297.49999999997"/>
    <n v="25872.000000000004"/>
    <n v="0"/>
    <n v="0"/>
    <n v="25872.000000000004"/>
    <n v="0"/>
    <n v="0"/>
    <n v="0"/>
    <n v="0"/>
    <n v="0"/>
    <n v="230169.49999999997"/>
    <s v="AUD"/>
    <n v="208383.44999999998"/>
    <n v="443156.33999999997"/>
    <s v="1-5 Years"/>
    <n v="154581.70338044511"/>
    <n v="174157.75218113468"/>
    <n v="157673.33744805402"/>
    <n v="335314.24467281142"/>
    <n v="2.0000000000000094E-2"/>
    <n v="4085.9500000000116"/>
    <n v="19576.048800689576"/>
    <n v="0.75665000002665295"/>
  </r>
  <r>
    <s v="Employee 1713"/>
    <x v="0"/>
    <s v="San Francisco"/>
    <x v="2"/>
    <s v="Americas"/>
    <d v="2021-10-25T00:00:00"/>
    <d v="2022-12-01T00:00:00"/>
    <s v="ETF and Index Investments Platform"/>
    <s v="V"/>
    <s v="Y"/>
    <s v="USD"/>
    <n v="222222.00000000006"/>
    <n v="149776"/>
    <n v="0"/>
    <n v="0"/>
    <n v="149776"/>
    <n v="0"/>
    <n v="0"/>
    <n v="0"/>
    <n v="0"/>
    <n v="0"/>
    <n v="371998.00000000006"/>
    <s v="USD"/>
    <n v="233333.10000000006"/>
    <n v="623931.00000000012"/>
    <s v="1-5 Years"/>
    <n v="222222.00000000006"/>
    <n v="371998.00000000006"/>
    <n v="233333.10000000006"/>
    <n v="623931.00000000012"/>
    <n v="5.000000000000001E-2"/>
    <n v="11111.100000000006"/>
    <n v="149776"/>
    <n v="1"/>
  </r>
  <r>
    <s v="Employee 1714"/>
    <x v="0"/>
    <s v="San Francisco"/>
    <x v="2"/>
    <s v="Americas"/>
    <d v="2021-10-25T00:00:00"/>
    <d v="2022-12-01T00:00:00"/>
    <s v="ETF and Index Investments Platform"/>
    <s v="C"/>
    <s v="F"/>
    <s v="USD"/>
    <n v="200200.00000000003"/>
    <n v="153120"/>
    <n v="0"/>
    <n v="0"/>
    <n v="153120"/>
    <n v="0"/>
    <n v="0"/>
    <n v="0"/>
    <n v="0"/>
    <n v="0"/>
    <n v="353320"/>
    <s v="USD"/>
    <n v="218218.00000000006"/>
    <n v="603336.80000000016"/>
    <s v="1-5 Years"/>
    <n v="200200.00000000003"/>
    <n v="353320"/>
    <n v="218218.00000000006"/>
    <n v="603336.80000000016"/>
    <n v="9.0000000000000135E-2"/>
    <n v="18018.000000000029"/>
    <n v="153119.99999999997"/>
    <n v="1"/>
  </r>
  <r>
    <s v="Employee 1715"/>
    <x v="0"/>
    <s v="California"/>
    <x v="2"/>
    <s v="Americas"/>
    <d v="2021-10-11T00:00:00"/>
    <d v="2022-12-01T00:00:00"/>
    <s v="Regional Platform"/>
    <s v="L"/>
    <s v="M"/>
    <s v="USD"/>
    <n v="164780"/>
    <n v="346045.70000000007"/>
    <n v="0"/>
    <n v="0"/>
    <n v="346045.70000000007"/>
    <n v="72127"/>
    <n v="0"/>
    <n v="0"/>
    <n v="72127"/>
    <n v="0"/>
    <n v="582952.70000000007"/>
    <s v="USD"/>
    <n v="189496.99999999997"/>
    <n v="776946.55500000005"/>
    <s v="1-5 Years"/>
    <n v="164780"/>
    <n v="582952.70000000007"/>
    <n v="189496.99999999997"/>
    <n v="776946.55500000005"/>
    <n v="0.14999999999999983"/>
    <n v="24716.999999999971"/>
    <n v="418172.70000000007"/>
    <n v="1"/>
  </r>
  <r>
    <s v="Employee 1716"/>
    <x v="3"/>
    <s v="San Francisco"/>
    <x v="2"/>
    <s v="Americas"/>
    <d v="2021-10-11T00:00:00"/>
    <d v="2022-12-01T00:00:00"/>
    <s v="Investments Platform"/>
    <s v="O"/>
    <s v="B"/>
    <s v="USD"/>
    <n v="179520"/>
    <n v="96030.000000000015"/>
    <n v="0"/>
    <n v="0"/>
    <n v="96030.000000000015"/>
    <n v="0"/>
    <n v="0"/>
    <n v="0"/>
    <n v="0"/>
    <n v="0"/>
    <n v="275550"/>
    <s v="USD"/>
    <n v="186700.80000000002"/>
    <n v="473272.80000000005"/>
    <s v="1-5 Years"/>
    <n v="179520"/>
    <n v="275550"/>
    <n v="186700.80000000002"/>
    <n v="473272.80000000005"/>
    <n v="4.0000000000000098E-2"/>
    <n v="7180.8000000000175"/>
    <n v="96030"/>
    <n v="1"/>
  </r>
  <r>
    <s v="Employee 1717"/>
    <x v="0"/>
    <s v="London"/>
    <x v="0"/>
    <s v="EMEA"/>
    <d v="2021-11-01T00:00:00"/>
    <d v="2022-12-01T00:00:00"/>
    <s v="Operating Platform"/>
    <s v="D"/>
    <s v="N"/>
    <s v="GBP"/>
    <n v="160160.00000000003"/>
    <n v="50600.000000000007"/>
    <n v="0"/>
    <n v="0"/>
    <n v="50600.000000000007"/>
    <n v="0"/>
    <n v="0"/>
    <n v="0"/>
    <n v="0"/>
    <n v="0"/>
    <n v="210760.00000000003"/>
    <s v="GBP"/>
    <n v="161761.60000000003"/>
    <n v="374629.20000000007"/>
    <s v="1-5 Years"/>
    <n v="213116.90401211468"/>
    <n v="280447.79401594214"/>
    <n v="215248.07305223585"/>
    <n v="498500.3450083374"/>
    <n v="1.0000000000000096E-2"/>
    <n v="1601.6000000000058"/>
    <n v="67330.890003827459"/>
    <n v="1.3306500000756409"/>
  </r>
  <r>
    <s v="Employee 1718"/>
    <x v="1"/>
    <s v="London"/>
    <x v="0"/>
    <s v="EMEA"/>
    <d v="2021-10-18T00:00:00"/>
    <d v="2022-12-01T00:00:00"/>
    <s v="Operating Platform"/>
    <s v="M"/>
    <s v="X"/>
    <s v="GBP"/>
    <n v="44995.5"/>
    <n v="3349.5000000000005"/>
    <n v="0"/>
    <n v="0"/>
    <n v="3349.5000000000005"/>
    <n v="0"/>
    <n v="0"/>
    <n v="0"/>
    <n v="0"/>
    <n v="0"/>
    <n v="48345"/>
    <s v="GBP"/>
    <n v="48595.140000000007"/>
    <n v="100807.74000000002"/>
    <s v="1-5 Years"/>
    <n v="59873.262078403503"/>
    <n v="64330.274253656862"/>
    <n v="64663.123044675791"/>
    <n v="134139.8192386252"/>
    <n v="8.000000000000014E-2"/>
    <n v="3599.6400000000067"/>
    <n v="4457.0121752533596"/>
    <n v="1.3306500000756409"/>
  </r>
  <r>
    <s v="Employee 1719"/>
    <x v="3"/>
    <s v="London"/>
    <x v="0"/>
    <s v="EMEA"/>
    <d v="2021-10-18T00:00:00"/>
    <d v="2022-12-01T00:00:00"/>
    <s v="Corporate and Risk Platform"/>
    <s v="U"/>
    <s v="Y"/>
    <s v="GBP"/>
    <n v="111078.00000000001"/>
    <n v="52376.500000000007"/>
    <n v="0"/>
    <n v="0"/>
    <n v="52376.500000000007"/>
    <n v="0"/>
    <n v="0"/>
    <n v="0"/>
    <n v="0"/>
    <n v="0"/>
    <n v="163454.50000000003"/>
    <s v="GBP"/>
    <n v="117742.68000000002"/>
    <n v="291004.45000000007"/>
    <s v="1-5 Years"/>
    <n v="147805.94070840205"/>
    <n v="217500.73043736388"/>
    <n v="156674.2971509062"/>
    <n v="387225.07141451194"/>
    <n v="6.000000000000022E-2"/>
    <n v="6664.6800000000076"/>
    <n v="69694.789728961827"/>
    <n v="1.3306500000756409"/>
  </r>
  <r>
    <s v="Employee 172"/>
    <x v="4"/>
    <s v="New York"/>
    <x v="2"/>
    <s v="Americas"/>
    <d v="2008-08-14T00:00:00"/>
    <d v="2022-12-01T00:00:00"/>
    <s v="Corporate and Risk Platform"/>
    <s v="C"/>
    <s v="F"/>
    <s v="USD"/>
    <n v="280500"/>
    <n v="1589500.0000000002"/>
    <n v="0"/>
    <n v="0"/>
    <n v="1589500.0000000002"/>
    <n v="0"/>
    <n v="0"/>
    <n v="0"/>
    <n v="0"/>
    <n v="663000"/>
    <n v="2533000"/>
    <s v="USD"/>
    <n v="286110"/>
    <n v="2193510"/>
    <s v="&gt;5 Years"/>
    <n v="280500"/>
    <n v="2533000"/>
    <n v="286110"/>
    <n v="2193510"/>
    <n v="0.02"/>
    <n v="5610"/>
    <n v="2252500"/>
    <n v="1"/>
  </r>
  <r>
    <s v="Employee 1720"/>
    <x v="0"/>
    <s v="New York"/>
    <x v="2"/>
    <s v="Americas"/>
    <d v="2021-10-25T00:00:00"/>
    <d v="2022-12-01T00:00:00"/>
    <s v="Investments Platform"/>
    <s v="K"/>
    <s v="W"/>
    <s v="USD"/>
    <n v="219780.00000000006"/>
    <n v="697950.00000000012"/>
    <n v="0"/>
    <n v="0"/>
    <n v="697950.00000000012"/>
    <n v="0"/>
    <n v="0"/>
    <n v="0"/>
    <n v="0"/>
    <n v="0"/>
    <n v="917730.00000000023"/>
    <s v="USD"/>
    <n v="252747.00000000006"/>
    <n v="1308136.5000000002"/>
    <s v="1-5 Years"/>
    <n v="219780.00000000006"/>
    <n v="917730.00000000023"/>
    <n v="252747.00000000006"/>
    <n v="1308136.5000000002"/>
    <n v="0.14999999999999997"/>
    <n v="32967"/>
    <n v="697950.00000000023"/>
    <n v="1"/>
  </r>
  <r>
    <s v="Employee 1721"/>
    <x v="4"/>
    <s v="London"/>
    <x v="0"/>
    <s v="EMEA"/>
    <d v="2021-10-25T00:00:00"/>
    <d v="2022-12-01T00:00:00"/>
    <s v="ETF and Index Investments Platform"/>
    <s v="F"/>
    <s v="O"/>
    <s v="GBP"/>
    <n v="150480.00000000003"/>
    <n v="220110.00000000003"/>
    <n v="0"/>
    <n v="0"/>
    <n v="220110.00000000003"/>
    <n v="0"/>
    <n v="0"/>
    <n v="0"/>
    <n v="0"/>
    <n v="0"/>
    <n v="370590.00000000006"/>
    <s v="GBP"/>
    <n v="156499.20000000004"/>
    <n v="541912.80000000016"/>
    <s v="1-5 Years"/>
    <n v="200236.21201138248"/>
    <n v="493125.58352803183"/>
    <n v="208245.6604918378"/>
    <n v="721096.26736099098"/>
    <n v="4.0000000000000112E-2"/>
    <n v="6019.2000000000116"/>
    <n v="292889.37151664938"/>
    <n v="1.3306500000756409"/>
  </r>
  <r>
    <s v="Employee 1722"/>
    <x v="4"/>
    <s v="New York"/>
    <x v="2"/>
    <s v="Americas"/>
    <d v="2021-10-25T00:00:00"/>
    <d v="2022-12-01T00:00:00"/>
    <s v="Operating Platform"/>
    <s v="J"/>
    <s v="Y"/>
    <s v="USD"/>
    <n v="313500.00000000006"/>
    <n v="405900.00000000006"/>
    <n v="0"/>
    <n v="0"/>
    <n v="405900.00000000006"/>
    <n v="0"/>
    <n v="0"/>
    <n v="0"/>
    <n v="0"/>
    <n v="112000.00000000001"/>
    <n v="831400.00000000012"/>
    <s v="USD"/>
    <n v="360525.00000000006"/>
    <n v="1187835.0000000002"/>
    <s v="1-5 Years"/>
    <n v="313500.00000000006"/>
    <n v="831400.00000000012"/>
    <n v="360525.00000000006"/>
    <n v="1187835.0000000002"/>
    <n v="0.14999999999999997"/>
    <n v="47025"/>
    <n v="517900.00000000006"/>
    <n v="1"/>
  </r>
  <r>
    <s v="Employee 1723"/>
    <x v="0"/>
    <s v="New York"/>
    <x v="2"/>
    <s v="Americas"/>
    <d v="2021-10-25T00:00:00"/>
    <d v="2022-12-01T00:00:00"/>
    <s v="Operating Platform"/>
    <s v="K"/>
    <s v="H"/>
    <s v="USD"/>
    <n v="201767.49999999997"/>
    <n v="57475.000000000007"/>
    <n v="0"/>
    <n v="0"/>
    <n v="57475.000000000007"/>
    <n v="0"/>
    <n v="0"/>
    <n v="0"/>
    <n v="0"/>
    <n v="0"/>
    <n v="259242.49999999997"/>
    <s v="USD"/>
    <n v="217908.9"/>
    <n v="497890.80000000005"/>
    <s v="1-5 Years"/>
    <n v="201767.49999999997"/>
    <n v="259242.49999999997"/>
    <n v="217908.9"/>
    <n v="497890.80000000005"/>
    <n v="8.0000000000000127E-2"/>
    <n v="16141.400000000023"/>
    <n v="57475"/>
    <n v="1"/>
  </r>
  <r>
    <s v="Employee 1724"/>
    <x v="0"/>
    <s v="New York"/>
    <x v="2"/>
    <s v="Americas"/>
    <d v="2021-10-25T00:00:00"/>
    <d v="2022-12-01T00:00:00"/>
    <s v="ETF and Index Investments Platform"/>
    <s v="Z"/>
    <s v="W"/>
    <s v="USD"/>
    <n v="189420.00000000003"/>
    <n v="102432.00000000001"/>
    <n v="0"/>
    <n v="0"/>
    <n v="102432.00000000001"/>
    <n v="0"/>
    <n v="0"/>
    <n v="0"/>
    <n v="0"/>
    <n v="0"/>
    <n v="291852.00000000006"/>
    <s v="USD"/>
    <n v="196996.80000000005"/>
    <n v="500522.88000000012"/>
    <s v="1-5 Years"/>
    <n v="189420.00000000003"/>
    <n v="291852.00000000006"/>
    <n v="196996.80000000005"/>
    <n v="500522.88000000012"/>
    <n v="4.0000000000000084E-2"/>
    <n v="7576.8000000000175"/>
    <n v="102432.00000000003"/>
    <n v="1"/>
  </r>
  <r>
    <s v="Employee 1725"/>
    <x v="3"/>
    <s v="San Francisco"/>
    <x v="2"/>
    <s v="Americas"/>
    <d v="2021-10-25T00:00:00"/>
    <d v="2022-12-01T00:00:00"/>
    <s v="Operating Platform"/>
    <s v="V"/>
    <s v="G"/>
    <s v="USD"/>
    <n v="207900.00000000006"/>
    <n v="77616"/>
    <n v="0"/>
    <n v="0"/>
    <n v="77616"/>
    <n v="0"/>
    <n v="0"/>
    <n v="0"/>
    <n v="0"/>
    <n v="0"/>
    <n v="285516.00000000006"/>
    <s v="USD"/>
    <n v="214137.00000000006"/>
    <n v="508218.48000000016"/>
    <s v="1-5 Years"/>
    <n v="207900.00000000006"/>
    <n v="285516.00000000006"/>
    <n v="214137.00000000006"/>
    <n v="508218.48000000016"/>
    <n v="2.9999999999999992E-2"/>
    <n v="6237"/>
    <n v="77616"/>
    <n v="1"/>
  </r>
  <r>
    <s v="Employee 1726"/>
    <x v="4"/>
    <s v="San Francisco"/>
    <x v="2"/>
    <s v="Americas"/>
    <d v="2021-10-25T00:00:00"/>
    <d v="2022-12-01T00:00:00"/>
    <s v="Operating Platform"/>
    <s v="L"/>
    <s v="O"/>
    <s v="USD"/>
    <n v="288750"/>
    <n v="200200.00000000003"/>
    <n v="0"/>
    <n v="0"/>
    <n v="200200.00000000003"/>
    <n v="0"/>
    <n v="0"/>
    <n v="0"/>
    <n v="0"/>
    <n v="0"/>
    <n v="488950"/>
    <s v="USD"/>
    <n v="311850"/>
    <n v="839916"/>
    <s v="1-5 Years"/>
    <n v="288750"/>
    <n v="488950"/>
    <n v="311850"/>
    <n v="839916"/>
    <n v="0.08"/>
    <n v="23100"/>
    <n v="200200"/>
    <n v="1"/>
  </r>
  <r>
    <s v="Employee 1727"/>
    <x v="0"/>
    <s v="London"/>
    <x v="0"/>
    <s v="EMEA"/>
    <d v="2021-10-25T00:00:00"/>
    <d v="2022-12-01T00:00:00"/>
    <s v="Operating Platform"/>
    <s v="N"/>
    <s v="G"/>
    <s v="GBP"/>
    <n v="143797.5"/>
    <n v="52030.000000000007"/>
    <n v="0"/>
    <n v="0"/>
    <n v="52030.000000000007"/>
    <n v="0"/>
    <n v="0"/>
    <n v="0"/>
    <n v="0"/>
    <n v="0"/>
    <n v="195827.5"/>
    <s v="GBP"/>
    <n v="155301.30000000002"/>
    <n v="366795.00000000006"/>
    <s v="1-5 Years"/>
    <n v="191344.14338587699"/>
    <n v="260577.86288981259"/>
    <n v="206651.67485674715"/>
    <n v="488075.76677774481"/>
    <n v="8.0000000000000016E-2"/>
    <n v="11503.800000000017"/>
    <n v="69233.719503935601"/>
    <n v="1.3306500000756409"/>
  </r>
  <r>
    <s v="Employee 1728"/>
    <x v="0"/>
    <s v="Sydney"/>
    <x v="4"/>
    <s v="Asia-Pacific"/>
    <d v="2021-10-25T00:00:00"/>
    <d v="2022-12-01T00:00:00"/>
    <s v="Investments Platform"/>
    <s v="Y"/>
    <s v="I"/>
    <s v="AUD"/>
    <n v="278300"/>
    <n v="251680"/>
    <n v="0"/>
    <n v="0"/>
    <n v="251680"/>
    <n v="0"/>
    <n v="0"/>
    <n v="0"/>
    <n v="0"/>
    <n v="0"/>
    <n v="529980"/>
    <s v="AUD"/>
    <n v="289432"/>
    <n v="840611.20000000007"/>
    <s v="1-5 Years"/>
    <n v="210575.69500741753"/>
    <n v="401009.36701412551"/>
    <n v="218998.72280771422"/>
    <n v="636048.46450240479"/>
    <n v="3.9999999999999973E-2"/>
    <n v="11132"/>
    <n v="190433.67200670799"/>
    <n v="0.75665000002665295"/>
  </r>
  <r>
    <s v="Employee 1729"/>
    <x v="7"/>
    <s v="London"/>
    <x v="0"/>
    <s v="EMEA"/>
    <d v="2021-12-13T00:00:00"/>
    <d v="2022-12-01T00:00:00"/>
    <s v="ETF and Index Investments Platform"/>
    <s v="C"/>
    <s v="Y"/>
    <s v="GBP"/>
    <n v="53130.000000000007"/>
    <n v="10890"/>
    <n v="0"/>
    <n v="0"/>
    <n v="10890"/>
    <n v="0"/>
    <n v="0"/>
    <n v="0"/>
    <n v="0"/>
    <n v="0"/>
    <n v="64020.000000000007"/>
    <s v="GBP"/>
    <n v="53661.30000000001"/>
    <n v="118321.50000000003"/>
    <s v="&lt;1 Year"/>
    <n v="70697.434504018805"/>
    <n v="85188.213004842546"/>
    <n v="71404.408849059007"/>
    <n v="157444.50398394998"/>
    <n v="1.0000000000000198E-2"/>
    <n v="531.30000000000291"/>
    <n v="14490.778500823741"/>
    <n v="1.3306500000756409"/>
  </r>
  <r>
    <s v="Employee 173"/>
    <x v="4"/>
    <s v="New York"/>
    <x v="2"/>
    <s v="Americas"/>
    <d v="2008-08-25T00:00:00"/>
    <d v="2022-12-01T00:00:00"/>
    <s v="Investments Platform"/>
    <s v="A"/>
    <s v="I"/>
    <s v="USD"/>
    <n v="256410.00000000006"/>
    <n v="1539894.4000000001"/>
    <n v="7230612.9000000004"/>
    <n v="0"/>
    <n v="8770507.3000000007"/>
    <n v="0"/>
    <n v="0"/>
    <n v="0"/>
    <n v="0"/>
    <n v="545000"/>
    <n v="9571917.3000000007"/>
    <s v="USD"/>
    <n v="258974.10000000006"/>
    <n v="2073241.5440000002"/>
    <s v="&gt;5 Years"/>
    <n v="256410.00000000006"/>
    <n v="9571917.3000000007"/>
    <n v="258974.10000000006"/>
    <n v="2073241.5440000002"/>
    <n v="1.0000000000000021E-2"/>
    <n v="2564.1000000000058"/>
    <n v="9315507.3000000007"/>
    <n v="1"/>
  </r>
  <r>
    <s v="Employee 1730"/>
    <x v="0"/>
    <s v="London"/>
    <x v="0"/>
    <s v="EMEA"/>
    <d v="2021-11-08T00:00:00"/>
    <d v="2022-12-01T00:00:00"/>
    <s v="Operating Platform"/>
    <s v="O"/>
    <s v="X"/>
    <s v="GBP"/>
    <n v="152955"/>
    <n v="80960"/>
    <n v="0"/>
    <n v="0"/>
    <n v="80960"/>
    <n v="0"/>
    <n v="0"/>
    <n v="0"/>
    <n v="0"/>
    <n v="0"/>
    <n v="233915"/>
    <s v="GBP"/>
    <n v="160602.75"/>
    <n v="406213.5"/>
    <s v="1-5 Years"/>
    <n v="203529.57076156966"/>
    <n v="311258.99476769357"/>
    <n v="213706.04929964815"/>
    <n v="540527.99380572641"/>
    <n v="5.0000000000000031E-2"/>
    <n v="7647.75"/>
    <n v="107729.42400612391"/>
    <n v="1.3306500000756409"/>
  </r>
  <r>
    <s v="Employee 1731"/>
    <x v="0"/>
    <s v="New York"/>
    <x v="2"/>
    <s v="Americas"/>
    <d v="2021-11-01T00:00:00"/>
    <d v="2022-12-01T00:00:00"/>
    <s v="Client Businesses Platform"/>
    <s v="Q"/>
    <s v="T"/>
    <s v="USD"/>
    <n v="217360.00000000003"/>
    <n v="120912.00000000001"/>
    <n v="0"/>
    <n v="0"/>
    <n v="120912.00000000001"/>
    <n v="0"/>
    <n v="0"/>
    <n v="0"/>
    <n v="0"/>
    <n v="0"/>
    <n v="338272.00000000006"/>
    <s v="USD"/>
    <n v="223880.80000000005"/>
    <n v="572300.9600000002"/>
    <s v="1-5 Years"/>
    <n v="217360.00000000003"/>
    <n v="338272.00000000006"/>
    <n v="223880.80000000005"/>
    <n v="572300.9600000002"/>
    <n v="3.0000000000000075E-2"/>
    <n v="6520.8000000000175"/>
    <n v="120912.00000000003"/>
    <n v="1"/>
  </r>
  <r>
    <s v="Employee 1732"/>
    <x v="3"/>
    <s v="Sydney"/>
    <x v="4"/>
    <s v="Asia-Pacific"/>
    <d v="2021-11-01T00:00:00"/>
    <d v="2022-12-01T00:00:00"/>
    <s v="Operating Platform"/>
    <s v="H"/>
    <s v="P"/>
    <s v="AUD"/>
    <n v="132561.00000000003"/>
    <n v="21285.000000000004"/>
    <n v="0"/>
    <n v="0"/>
    <n v="21285.000000000004"/>
    <n v="0"/>
    <n v="0"/>
    <n v="0"/>
    <n v="0"/>
    <n v="0"/>
    <n v="153846.00000000003"/>
    <s v="AUD"/>
    <n v="133886.61000000004"/>
    <n v="289271.07000000007"/>
    <s v="1-5 Years"/>
    <n v="100302.28065353316"/>
    <n v="116407.57590410048"/>
    <n v="101305.30346006851"/>
    <n v="218876.95512320998"/>
    <n v="1.0000000000000123E-2"/>
    <n v="1325.6100000000151"/>
    <n v="16105.295250567317"/>
    <n v="0.75665000002665295"/>
  </r>
  <r>
    <s v="Employee 1733"/>
    <x v="0"/>
    <s v="London"/>
    <x v="0"/>
    <s v="EMEA"/>
    <d v="2021-11-08T00:00:00"/>
    <d v="2022-12-01T00:00:00"/>
    <s v="Investments Platform"/>
    <s v="L"/>
    <s v="L"/>
    <s v="GBP"/>
    <n v="101915.00000000003"/>
    <n v="63404"/>
    <n v="0"/>
    <n v="0"/>
    <n v="63404"/>
    <n v="0"/>
    <n v="0"/>
    <n v="0"/>
    <n v="0"/>
    <n v="0"/>
    <n v="165319.00000000003"/>
    <s v="GBP"/>
    <n v="117202.25000000003"/>
    <n v="307319.10000000009"/>
    <s v="1-5 Years"/>
    <n v="135613.19475770899"/>
    <n v="219981.72736250493"/>
    <n v="155955.17397136532"/>
    <n v="408934.16043824604"/>
    <n v="0.14999999999999988"/>
    <n v="15287.25"/>
    <n v="84368.532604795939"/>
    <n v="1.3306500000756409"/>
  </r>
  <r>
    <s v="Employee 1734"/>
    <x v="0"/>
    <s v="San Francisco"/>
    <x v="2"/>
    <s v="Americas"/>
    <d v="2021-11-08T00:00:00"/>
    <d v="2022-12-01T00:00:00"/>
    <s v="Operating Platform"/>
    <s v="J"/>
    <s v="E"/>
    <s v="USD"/>
    <n v="200200.00000000003"/>
    <n v="46464.000000000007"/>
    <n v="0"/>
    <n v="0"/>
    <n v="46464.000000000007"/>
    <n v="0"/>
    <n v="0"/>
    <n v="0"/>
    <n v="0"/>
    <n v="0"/>
    <n v="246664.00000000003"/>
    <s v="USD"/>
    <n v="216216.00000000006"/>
    <n v="482613.12000000011"/>
    <s v="1-5 Years"/>
    <n v="200200.00000000003"/>
    <n v="246664.00000000003"/>
    <n v="216216.00000000006"/>
    <n v="482613.12000000011"/>
    <n v="8.000000000000014E-2"/>
    <n v="16016.000000000029"/>
    <n v="46464"/>
    <n v="1"/>
  </r>
  <r>
    <s v="Employee 1735"/>
    <x v="0"/>
    <s v="San Francisco"/>
    <x v="2"/>
    <s v="Americas"/>
    <d v="2021-11-15T00:00:00"/>
    <d v="2022-12-01T00:00:00"/>
    <s v="Investments Platform"/>
    <s v="L"/>
    <s v="I"/>
    <s v="USD"/>
    <n v="160380"/>
    <n v="175780.00000000003"/>
    <n v="0"/>
    <n v="0"/>
    <n v="175780.00000000003"/>
    <n v="0"/>
    <n v="0"/>
    <n v="0"/>
    <n v="0"/>
    <n v="0"/>
    <n v="336160"/>
    <s v="USD"/>
    <n v="173210.40000000002"/>
    <n v="536263.20000000007"/>
    <s v="1-5 Years"/>
    <n v="160380"/>
    <n v="336160"/>
    <n v="173210.40000000002"/>
    <n v="536263.20000000007"/>
    <n v="8.000000000000014E-2"/>
    <n v="12830.400000000023"/>
    <n v="175780"/>
    <n v="1"/>
  </r>
  <r>
    <s v="Employee 1736"/>
    <x v="3"/>
    <s v="San Francisco"/>
    <x v="2"/>
    <s v="Americas"/>
    <d v="2021-11-08T00:00:00"/>
    <d v="2022-12-01T00:00:00"/>
    <s v="Operating Platform"/>
    <s v="L"/>
    <s v="F"/>
    <s v="USD"/>
    <n v="187550.00000000003"/>
    <n v="55836.000000000007"/>
    <n v="0"/>
    <n v="0"/>
    <n v="55836.000000000007"/>
    <n v="0"/>
    <n v="0"/>
    <n v="0"/>
    <n v="0"/>
    <n v="0"/>
    <n v="243386.00000000003"/>
    <s v="USD"/>
    <n v="200678.50000000003"/>
    <n v="461101.52000000014"/>
    <s v="1-5 Years"/>
    <n v="187550.00000000003"/>
    <n v="243386.00000000003"/>
    <n v="200678.50000000003"/>
    <n v="461101.52000000014"/>
    <n v="6.9999999999999993E-2"/>
    <n v="13128.5"/>
    <n v="55836"/>
    <n v="1"/>
  </r>
  <r>
    <s v="Employee 1737"/>
    <x v="1"/>
    <s v="Edinburgh"/>
    <x v="0"/>
    <s v="EMEA"/>
    <d v="2021-11-08T00:00:00"/>
    <d v="2022-12-01T00:00:00"/>
    <s v="Operating Platform"/>
    <s v="D"/>
    <s v="J"/>
    <s v="GBP"/>
    <n v="49329.280000000006"/>
    <n v="3784"/>
    <n v="0"/>
    <n v="0"/>
    <n v="3784"/>
    <n v="0"/>
    <n v="0"/>
    <n v="0"/>
    <n v="0"/>
    <n v="0"/>
    <n v="53113.280000000006"/>
    <s v="GBP"/>
    <n v="50315.865600000005"/>
    <n v="104491.4112"/>
    <s v="1-5 Years"/>
    <n v="65640.006435731324"/>
    <n v="70675.186036017549"/>
    <n v="66952.806564445942"/>
    <n v="139041.49632118383"/>
    <n v="1.9999999999999872E-2"/>
    <n v="986.58559999999852"/>
    <n v="5035.1796002862247"/>
    <n v="1.3306500000756409"/>
  </r>
  <r>
    <s v="Employee 1738"/>
    <x v="0"/>
    <s v="London"/>
    <x v="0"/>
    <s v="EMEA"/>
    <d v="2021-11-08T00:00:00"/>
    <d v="2022-12-01T00:00:00"/>
    <s v="Corporate and Risk Platform"/>
    <s v="E"/>
    <s v="L"/>
    <s v="GBP"/>
    <n v="157300"/>
    <n v="87587.5"/>
    <n v="0"/>
    <n v="0"/>
    <n v="87587.5"/>
    <n v="0"/>
    <n v="0"/>
    <n v="0"/>
    <n v="0"/>
    <n v="0"/>
    <n v="244887.5"/>
    <s v="GBP"/>
    <n v="176176.00000000003"/>
    <n v="450450"/>
    <s v="1-5 Years"/>
    <n v="209311.24501189831"/>
    <n v="325859.55189352355"/>
    <n v="234428.59441332615"/>
    <n v="599391.29253407242"/>
    <n v="0.1200000000000002"/>
    <n v="18876.000000000029"/>
    <n v="116548.30688162523"/>
    <n v="1.3306500000756409"/>
  </r>
  <r>
    <s v="Employee 1739"/>
    <x v="0"/>
    <s v="San Francisco"/>
    <x v="2"/>
    <s v="Americas"/>
    <d v="2021-11-08T00:00:00"/>
    <d v="2022-12-01T00:00:00"/>
    <s v="Client Businesses Platform"/>
    <s v="M"/>
    <s v="P"/>
    <s v="USD"/>
    <n v="244200.00000000006"/>
    <n v="202400.00000000003"/>
    <n v="0"/>
    <n v="0"/>
    <n v="202400.00000000003"/>
    <n v="0"/>
    <n v="0"/>
    <n v="0"/>
    <n v="0"/>
    <n v="0"/>
    <n v="446600.00000000012"/>
    <s v="USD"/>
    <n v="275946.00000000006"/>
    <n v="780604.00000000023"/>
    <s v="1-5 Years"/>
    <n v="244200.00000000006"/>
    <n v="446600.00000000012"/>
    <n v="275946.00000000006"/>
    <n v="780604.00000000023"/>
    <n v="0.12999999999999998"/>
    <n v="31746"/>
    <n v="202400.00000000006"/>
    <n v="1"/>
  </r>
  <r>
    <s v="Employee 174"/>
    <x v="4"/>
    <s v="New York"/>
    <x v="2"/>
    <s v="Americas"/>
    <d v="2009-04-01T00:00:00"/>
    <d v="2022-12-01T00:00:00"/>
    <s v="Corporate and Risk Platform"/>
    <s v="J"/>
    <s v="X"/>
    <s v="USD"/>
    <n v="224400.00000000003"/>
    <n v="0"/>
    <n v="0"/>
    <n v="0"/>
    <n v="0"/>
    <n v="0"/>
    <n v="0"/>
    <n v="0"/>
    <n v="0"/>
    <n v="0"/>
    <n v="224400.00000000003"/>
    <s v="USD"/>
    <n v="237864.00000000003"/>
    <n v="475728.00000000006"/>
    <s v="&gt;5 Years"/>
    <n v="224400.00000000003"/>
    <n v="224400.00000000003"/>
    <n v="237864.00000000003"/>
    <n v="475728.00000000006"/>
    <n v="5.9999999999999991E-2"/>
    <n v="13464"/>
    <n v="0"/>
    <n v="1"/>
  </r>
  <r>
    <s v="Employee 1740"/>
    <x v="3"/>
    <s v="San Francisco"/>
    <x v="2"/>
    <s v="Americas"/>
    <d v="2021-11-15T00:00:00"/>
    <d v="2022-12-01T00:00:00"/>
    <s v="ETF and Index Investments Platform"/>
    <s v="B"/>
    <s v="R"/>
    <s v="USD"/>
    <n v="175560.00000000003"/>
    <n v="109725.00000000001"/>
    <n v="0"/>
    <n v="0"/>
    <n v="109725.00000000001"/>
    <n v="0"/>
    <n v="0"/>
    <n v="0"/>
    <n v="0"/>
    <n v="0"/>
    <n v="285285.00000000006"/>
    <s v="USD"/>
    <n v="182582.40000000002"/>
    <n v="479278.80000000005"/>
    <s v="1-5 Years"/>
    <n v="175560.00000000003"/>
    <n v="285285.00000000006"/>
    <n v="182582.40000000002"/>
    <n v="479278.80000000005"/>
    <n v="3.9999999999999959E-2"/>
    <n v="7022.3999999999942"/>
    <n v="109725.00000000003"/>
    <n v="1"/>
  </r>
  <r>
    <s v="Employee 1741"/>
    <x v="0"/>
    <s v="San Francisco"/>
    <x v="2"/>
    <s v="Americas"/>
    <d v="2021-11-22T00:00:00"/>
    <d v="2022-12-01T00:00:00"/>
    <s v="Operating Platform"/>
    <s v="A"/>
    <s v="B"/>
    <s v="USD"/>
    <n v="205920.00000000003"/>
    <n v="172260.00000000003"/>
    <n v="0"/>
    <n v="0"/>
    <n v="172260.00000000003"/>
    <n v="0"/>
    <n v="0"/>
    <n v="0"/>
    <n v="0"/>
    <n v="0"/>
    <n v="378180.00000000006"/>
    <s v="USD"/>
    <n v="234748.80000000005"/>
    <n v="665874.00000000023"/>
    <s v="1-5 Years"/>
    <n v="205920.00000000003"/>
    <n v="378180.00000000006"/>
    <n v="234748.80000000005"/>
    <n v="665874.00000000023"/>
    <n v="0.14000000000000007"/>
    <n v="28828.800000000017"/>
    <n v="172260.00000000003"/>
    <n v="1"/>
  </r>
  <r>
    <s v="Employee 1742"/>
    <x v="3"/>
    <s v="New York"/>
    <x v="2"/>
    <s v="Americas"/>
    <d v="2021-11-15T00:00:00"/>
    <d v="2022-12-01T00:00:00"/>
    <s v="Investments Platform"/>
    <s v="E"/>
    <s v="D"/>
    <s v="USD"/>
    <n v="155925"/>
    <n v="44462.000000000007"/>
    <n v="0"/>
    <n v="0"/>
    <n v="44462.000000000007"/>
    <n v="0"/>
    <n v="0"/>
    <n v="0"/>
    <n v="0"/>
    <n v="0"/>
    <n v="200387"/>
    <s v="USD"/>
    <n v="173076.75000000003"/>
    <n v="395506.32000000007"/>
    <s v="1-5 Years"/>
    <n v="155925"/>
    <n v="200387"/>
    <n v="173076.75000000003"/>
    <n v="395506.32000000007"/>
    <n v="0.11000000000000018"/>
    <n v="17151.750000000029"/>
    <n v="44462"/>
    <n v="1"/>
  </r>
  <r>
    <s v="Employee 1743"/>
    <x v="0"/>
    <s v="Hong Kong"/>
    <x v="3"/>
    <s v="Asia-Pacific"/>
    <d v="2021-11-22T00:00:00"/>
    <d v="2022-12-01T00:00:00"/>
    <s v="Investments Platform"/>
    <s v="R"/>
    <s v="Z"/>
    <s v="USD"/>
    <n v="239800.00000000006"/>
    <n v="382800.00000000006"/>
    <n v="0"/>
    <n v="0"/>
    <n v="382800.00000000006"/>
    <n v="0"/>
    <n v="0"/>
    <n v="0"/>
    <n v="0"/>
    <n v="0"/>
    <n v="622600.00000000012"/>
    <s v="USD"/>
    <n v="251790.00000000006"/>
    <n v="905520.00000000023"/>
    <s v="1-5 Years"/>
    <n v="239800.00000000006"/>
    <n v="622600.00000000012"/>
    <n v="251790.00000000006"/>
    <n v="905520.00000000023"/>
    <n v="4.9999999999999989E-2"/>
    <n v="11990"/>
    <n v="382800.00000000006"/>
    <n v="1"/>
  </r>
  <r>
    <s v="Employee 1744"/>
    <x v="1"/>
    <s v="Edinburgh"/>
    <x v="0"/>
    <s v="EMEA"/>
    <d v="2021-11-15T00:00:00"/>
    <d v="2022-12-01T00:00:00"/>
    <s v="Operating Platform"/>
    <s v="G"/>
    <s v="Z"/>
    <s v="GBP"/>
    <n v="44440"/>
    <n v="7368.9"/>
    <n v="0"/>
    <n v="0"/>
    <n v="7368.9"/>
    <n v="0"/>
    <n v="0"/>
    <n v="0"/>
    <n v="0"/>
    <n v="0"/>
    <n v="51808.9"/>
    <s v="GBP"/>
    <n v="44884.4"/>
    <n v="97211.388999999996"/>
    <s v="1-5 Years"/>
    <n v="59134.086003361481"/>
    <n v="68939.512788918873"/>
    <n v="59725.4268633951"/>
    <n v="129354.33478020315"/>
    <n v="1.0000000000000068E-2"/>
    <n v="444.40000000000146"/>
    <n v="9805.4267855573926"/>
    <n v="1.3306500000756409"/>
  </r>
  <r>
    <s v="Employee 1745"/>
    <x v="0"/>
    <s v="Amsterdam"/>
    <x v="8"/>
    <s v="EMEA"/>
    <d v="2021-11-15T00:00:00"/>
    <d v="2022-12-01T00:00:00"/>
    <s v="Client Businesses Platform"/>
    <s v="B"/>
    <s v="O"/>
    <s v="EUR"/>
    <n v="141625"/>
    <n v="53350.000000000007"/>
    <n v="0"/>
    <n v="0"/>
    <n v="53350.000000000007"/>
    <n v="0"/>
    <n v="0"/>
    <n v="0"/>
    <n v="0"/>
    <n v="0"/>
    <n v="194975"/>
    <s v="EUR"/>
    <n v="161452.50000000003"/>
    <n v="383724.00000000012"/>
    <s v="1-5 Years"/>
    <n v="165318.86249577609"/>
    <n v="227594.31749418494"/>
    <n v="188463.50324518478"/>
    <n v="447921.02518855571"/>
    <n v="0.14000000000000021"/>
    <n v="19827.500000000029"/>
    <n v="62275.454998408852"/>
    <n v="1.1672999999701754"/>
  </r>
  <r>
    <s v="Employee 1746"/>
    <x v="3"/>
    <s v="London"/>
    <x v="0"/>
    <s v="EMEA"/>
    <d v="2021-11-15T00:00:00"/>
    <d v="2022-12-01T00:00:00"/>
    <s v="Operating Platform"/>
    <s v="L"/>
    <s v="P"/>
    <s v="GBP"/>
    <n v="74642.149999999994"/>
    <n v="9817.5000000000018"/>
    <n v="0"/>
    <n v="0"/>
    <n v="9817.5000000000018"/>
    <n v="0"/>
    <n v="0"/>
    <n v="0"/>
    <n v="0"/>
    <n v="0"/>
    <n v="84459.65"/>
    <s v="GBP"/>
    <n v="81359.943499999994"/>
    <n v="173420.962"/>
    <s v="1-5 Years"/>
    <n v="99322.576903145993"/>
    <n v="112386.2332788886"/>
    <n v="108261.60882442913"/>
    <n v="230762.60309841772"/>
    <n v="8.9999999999999983E-2"/>
    <n v="6717.7934999999998"/>
    <n v="13063.656375742605"/>
    <n v="1.3306500000756409"/>
  </r>
  <r>
    <s v="Employee 1747"/>
    <x v="5"/>
    <s v="Philadelphia"/>
    <x v="2"/>
    <s v="Americas"/>
    <d v="2021-11-15T00:00:00"/>
    <d v="2022-12-01T00:00:00"/>
    <s v="Investments Platform"/>
    <s v="L"/>
    <s v="Y"/>
    <s v="USD"/>
    <n v="102168.00000000003"/>
    <n v="23232.000000000004"/>
    <n v="0"/>
    <n v="0"/>
    <n v="23232.000000000004"/>
    <n v="0"/>
    <n v="0"/>
    <n v="0"/>
    <n v="0"/>
    <n v="0"/>
    <n v="125400.00000000003"/>
    <s v="USD"/>
    <n v="105233.04000000004"/>
    <n v="234395.0400000001"/>
    <s v="1-5 Years"/>
    <n v="102168.00000000003"/>
    <n v="125400.00000000003"/>
    <n v="105233.04000000004"/>
    <n v="234395.0400000001"/>
    <n v="3.0000000000000072E-2"/>
    <n v="3065.0400000000081"/>
    <n v="23232"/>
    <n v="1"/>
  </r>
  <r>
    <s v="Employee 1748"/>
    <x v="1"/>
    <s v="London"/>
    <x v="0"/>
    <s v="EMEA"/>
    <d v="2021-11-15T00:00:00"/>
    <d v="2022-12-01T00:00:00"/>
    <s v="Operating Platform"/>
    <s v="H"/>
    <s v="Z"/>
    <s v="GBP"/>
    <n v="49280.000000000007"/>
    <n v="12936.000000000002"/>
    <n v="0"/>
    <n v="0"/>
    <n v="12936.000000000002"/>
    <n v="0"/>
    <n v="0"/>
    <n v="0"/>
    <n v="0"/>
    <n v="0"/>
    <n v="62216.000000000007"/>
    <s v="GBP"/>
    <n v="55686.400000000001"/>
    <n v="125990.48000000001"/>
    <s v="1-5 Years"/>
    <n v="65574.43200372759"/>
    <n v="82787.72040470608"/>
    <n v="74099.108164212172"/>
    <n v="167649.23222153005"/>
    <n v="0.12999999999999992"/>
    <n v="6406.3999999999942"/>
    <n v="17213.28840097849"/>
    <n v="1.3306500000756409"/>
  </r>
  <r>
    <s v="Employee 1749"/>
    <x v="3"/>
    <s v="Edinburgh"/>
    <x v="0"/>
    <s v="EMEA"/>
    <d v="2021-11-22T00:00:00"/>
    <d v="2022-12-01T00:00:00"/>
    <s v="Client Businesses Platform"/>
    <s v="A"/>
    <s v="Q"/>
    <s v="GBP"/>
    <n v="70620"/>
    <n v="6649.5"/>
    <n v="0"/>
    <n v="0"/>
    <n v="6649.5"/>
    <n v="0"/>
    <n v="0"/>
    <n v="0"/>
    <n v="0"/>
    <n v="0"/>
    <n v="77269.5"/>
    <s v="GBP"/>
    <n v="71326.2"/>
    <n v="149368.39500000002"/>
    <s v="1-5 Years"/>
    <n v="93970.503005341758"/>
    <n v="102818.66018084473"/>
    <n v="94910.208035395175"/>
    <n v="198757.0548180484"/>
    <n v="9.9999999999999985E-3"/>
    <n v="706.19999999999709"/>
    <n v="8848.1571755029727"/>
    <n v="1.3306500000756409"/>
  </r>
  <r>
    <s v="Employee 175"/>
    <x v="0"/>
    <s v="New York"/>
    <x v="2"/>
    <s v="Americas"/>
    <d v="2008-09-15T00:00:00"/>
    <d v="2022-12-01T00:00:00"/>
    <s v="Investments Platform"/>
    <s v="B"/>
    <s v="M"/>
    <s v="USD"/>
    <n v="227700.00000000003"/>
    <n v="920920.00000000012"/>
    <n v="0"/>
    <n v="0"/>
    <n v="920920.00000000012"/>
    <n v="0"/>
    <n v="0"/>
    <n v="0"/>
    <n v="0"/>
    <n v="0"/>
    <n v="1148620.0000000002"/>
    <s v="USD"/>
    <n v="248193.00000000006"/>
    <n v="1500188.8000000003"/>
    <s v="&gt;5 Years"/>
    <n v="227700.00000000003"/>
    <n v="1148620.0000000002"/>
    <n v="248193.00000000006"/>
    <n v="1500188.8000000003"/>
    <n v="9.0000000000000122E-2"/>
    <n v="20493.000000000029"/>
    <n v="920920.00000000023"/>
    <n v="1"/>
  </r>
  <r>
    <s v="Employee 1750"/>
    <x v="4"/>
    <s v="New York"/>
    <x v="2"/>
    <s v="Americas"/>
    <d v="2022-05-23T00:00:00"/>
    <d v="2022-12-01T00:00:00"/>
    <s v="Investments Platform"/>
    <s v="P"/>
    <s v="U"/>
    <s v="USD"/>
    <n v="265650"/>
    <n v="854865.00000000012"/>
    <n v="5350"/>
    <n v="0"/>
    <n v="860215.00000000012"/>
    <n v="0"/>
    <n v="0"/>
    <n v="0"/>
    <n v="0"/>
    <n v="0"/>
    <n v="1125865"/>
    <s v="USD"/>
    <n v="302841.00000000006"/>
    <n v="1580228.1000000003"/>
    <s v="&lt;1 Year"/>
    <n v="265650"/>
    <n v="1125865"/>
    <n v="302841.00000000006"/>
    <n v="1580228.1000000003"/>
    <n v="0.14000000000000021"/>
    <n v="37191.000000000058"/>
    <n v="860215"/>
    <n v="1"/>
  </r>
  <r>
    <s v="Employee 1751"/>
    <x v="3"/>
    <s v="Wilmington"/>
    <x v="2"/>
    <s v="Americas"/>
    <d v="2021-11-22T00:00:00"/>
    <d v="2022-12-01T00:00:00"/>
    <s v="Operating Platform"/>
    <s v="X"/>
    <s v="Z"/>
    <s v="USD"/>
    <n v="111034.00000000001"/>
    <n v="24552"/>
    <n v="0"/>
    <n v="0"/>
    <n v="24552"/>
    <n v="0"/>
    <n v="0"/>
    <n v="0"/>
    <n v="0"/>
    <n v="0"/>
    <n v="135586"/>
    <s v="USD"/>
    <n v="113254.68000000002"/>
    <n v="251552.40000000005"/>
    <s v="1-5 Years"/>
    <n v="111034.00000000001"/>
    <n v="135586"/>
    <n v="113254.68000000002"/>
    <n v="251552.40000000005"/>
    <n v="2.0000000000000066E-2"/>
    <n v="2220.6800000000076"/>
    <n v="24551.999999999985"/>
    <n v="1"/>
  </r>
  <r>
    <s v="Employee 1752"/>
    <x v="4"/>
    <s v="San Francisco"/>
    <x v="2"/>
    <s v="Americas"/>
    <d v="2021-12-06T00:00:00"/>
    <d v="2022-12-01T00:00:00"/>
    <s v="Corporate and Risk Platform"/>
    <s v="X"/>
    <s v="S"/>
    <s v="USD"/>
    <n v="246840.00000000003"/>
    <n v="356356.00000000006"/>
    <n v="0"/>
    <n v="0"/>
    <n v="356356.00000000006"/>
    <n v="0"/>
    <n v="0"/>
    <n v="0"/>
    <n v="0"/>
    <n v="0"/>
    <n v="603196.00000000012"/>
    <s v="USD"/>
    <n v="251776.80000000005"/>
    <n v="867036.7200000002"/>
    <s v="&lt;1 Year"/>
    <n v="246840.00000000003"/>
    <n v="603196.00000000012"/>
    <n v="251776.80000000005"/>
    <n v="867036.7200000002"/>
    <n v="2.000000000000007E-2"/>
    <n v="4936.8000000000175"/>
    <n v="356356.00000000012"/>
    <n v="1"/>
  </r>
  <r>
    <s v="Employee 1753"/>
    <x v="0"/>
    <s v="San Francisco"/>
    <x v="2"/>
    <s v="Americas"/>
    <d v="2021-11-29T00:00:00"/>
    <d v="2022-12-01T00:00:00"/>
    <s v="ETF and Index Investments Platform"/>
    <s v="F"/>
    <s v="L"/>
    <s v="USD"/>
    <n v="229955"/>
    <n v="183260.00000000003"/>
    <n v="0"/>
    <n v="0"/>
    <n v="183260.00000000003"/>
    <n v="0"/>
    <n v="0"/>
    <n v="0"/>
    <n v="0"/>
    <n v="0"/>
    <n v="413215"/>
    <s v="USD"/>
    <n v="248351.40000000002"/>
    <n v="694623.60000000009"/>
    <s v="1-5 Years"/>
    <n v="229955"/>
    <n v="413215"/>
    <n v="248351.40000000002"/>
    <n v="694623.60000000009"/>
    <n v="8.0000000000000099E-2"/>
    <n v="18396.400000000023"/>
    <n v="183260"/>
    <n v="1"/>
  </r>
  <r>
    <s v="Employee 1754"/>
    <x v="0"/>
    <s v="London"/>
    <x v="0"/>
    <s v="EMEA"/>
    <d v="2021-12-06T00:00:00"/>
    <d v="2022-12-01T00:00:00"/>
    <s v="Investments Platform"/>
    <s v="H"/>
    <s v="W"/>
    <s v="GBP"/>
    <n v="119900.00000000003"/>
    <n v="82203"/>
    <n v="0"/>
    <n v="0"/>
    <n v="82203"/>
    <n v="0"/>
    <n v="0"/>
    <n v="0"/>
    <n v="0"/>
    <n v="0"/>
    <n v="202103.00000000003"/>
    <s v="GBP"/>
    <n v="121099.00000000003"/>
    <n v="325223.03000000003"/>
    <s v="&lt;1 Year"/>
    <n v="159544.93500906939"/>
    <n v="268928.3569652873"/>
    <n v="161140.38435916009"/>
    <n v="432758.02489410021"/>
    <n v="1.0000000000000021E-2"/>
    <n v="1199"/>
    <n v="109383.42195621791"/>
    <n v="1.3306500000756409"/>
  </r>
  <r>
    <s v="Employee 1755"/>
    <x v="1"/>
    <s v="Edinburgh"/>
    <x v="0"/>
    <s v="EMEA"/>
    <d v="2021-12-06T00:00:00"/>
    <d v="2022-12-01T00:00:00"/>
    <s v="Operating Platform"/>
    <s v="W"/>
    <s v="O"/>
    <s v="GBP"/>
    <n v="49156.800000000003"/>
    <n v="6854.1"/>
    <n v="0"/>
    <n v="0"/>
    <n v="6854.1"/>
    <n v="0"/>
    <n v="0"/>
    <n v="0"/>
    <n v="0"/>
    <n v="0"/>
    <n v="56010.9"/>
    <s v="GBP"/>
    <n v="55547.184000000001"/>
    <n v="118839.501"/>
    <s v="&lt;1 Year"/>
    <n v="65410.49592371827"/>
    <n v="74530.904089236719"/>
    <n v="73913.860393801646"/>
    <n v="158133.78201463915"/>
    <n v="0.13"/>
    <n v="6390.3839999999982"/>
    <n v="9120.4081655184491"/>
    <n v="1.3306500000756409"/>
  </r>
  <r>
    <s v="Employee 1756"/>
    <x v="0"/>
    <s v="San Francisco"/>
    <x v="2"/>
    <s v="Americas"/>
    <d v="2021-12-13T00:00:00"/>
    <d v="2022-12-01T00:00:00"/>
    <s v="Regional Platform"/>
    <s v="P"/>
    <s v="Q"/>
    <s v="USD"/>
    <n v="158867.5"/>
    <n v="134805"/>
    <n v="0"/>
    <n v="0"/>
    <n v="134805"/>
    <n v="0"/>
    <n v="0"/>
    <n v="0"/>
    <n v="0"/>
    <n v="0"/>
    <n v="293672.5"/>
    <s v="USD"/>
    <n v="174754.25"/>
    <n v="497794"/>
    <s v="&lt;1 Year"/>
    <n v="158867.5"/>
    <n v="293672.5"/>
    <n v="174754.25"/>
    <n v="497794"/>
    <n v="0.1"/>
    <n v="15886.75"/>
    <n v="134805"/>
    <n v="1"/>
  </r>
  <r>
    <s v="Employee 1757"/>
    <x v="3"/>
    <s v="San Francisco"/>
    <x v="2"/>
    <s v="Americas"/>
    <d v="2021-11-29T00:00:00"/>
    <d v="2022-12-01T00:00:00"/>
    <s v="Operating Platform"/>
    <s v="T"/>
    <s v="G"/>
    <s v="USD"/>
    <n v="154077"/>
    <n v="48950.000000000007"/>
    <n v="0"/>
    <n v="0"/>
    <n v="48950.000000000007"/>
    <n v="0"/>
    <n v="0"/>
    <n v="0"/>
    <n v="0"/>
    <n v="0"/>
    <n v="203027"/>
    <s v="USD"/>
    <n v="161780.85"/>
    <n v="374959.2"/>
    <s v="1-5 Years"/>
    <n v="154077"/>
    <n v="203027"/>
    <n v="161780.85"/>
    <n v="374959.2"/>
    <n v="5.0000000000000037E-2"/>
    <n v="7703.8500000000058"/>
    <n v="48950"/>
    <n v="1"/>
  </r>
  <r>
    <s v="Employee 1758"/>
    <x v="3"/>
    <s v="San Francisco"/>
    <x v="2"/>
    <s v="Americas"/>
    <d v="2021-11-29T00:00:00"/>
    <d v="2022-12-01T00:00:00"/>
    <s v="Operating Platform"/>
    <s v="W"/>
    <s v="M"/>
    <s v="USD"/>
    <n v="109890.00000000003"/>
    <n v="29462.400000000001"/>
    <n v="0"/>
    <n v="0"/>
    <n v="29462.400000000001"/>
    <n v="0"/>
    <n v="0"/>
    <n v="0"/>
    <n v="0"/>
    <n v="0"/>
    <n v="139352.40000000002"/>
    <s v="USD"/>
    <n v="110988.90000000002"/>
    <n v="251734.82400000005"/>
    <s v="1-5 Years"/>
    <n v="109890.00000000003"/>
    <n v="139352.40000000002"/>
    <n v="110988.90000000002"/>
    <n v="251734.82400000005"/>
    <n v="9.9999999999999447E-3"/>
    <n v="1098.8999999999942"/>
    <n v="29462.399999999994"/>
    <n v="1"/>
  </r>
  <r>
    <s v="Employee 1759"/>
    <x v="0"/>
    <s v="San Francisco"/>
    <x v="2"/>
    <s v="Americas"/>
    <d v="2021-12-20T00:00:00"/>
    <d v="2022-12-01T00:00:00"/>
    <s v="Operating Platform"/>
    <s v="F"/>
    <s v="Y"/>
    <s v="USD"/>
    <n v="223740"/>
    <n v="66220"/>
    <n v="0"/>
    <n v="0"/>
    <n v="66220"/>
    <n v="0"/>
    <n v="0"/>
    <n v="0"/>
    <n v="0"/>
    <n v="0"/>
    <n v="289960"/>
    <s v="USD"/>
    <n v="250588.80000000002"/>
    <n v="575344"/>
    <s v="&lt;1 Year"/>
    <n v="223740"/>
    <n v="289960"/>
    <n v="250588.80000000002"/>
    <n v="575344"/>
    <n v="0.12000000000000008"/>
    <n v="26848.800000000017"/>
    <n v="66220"/>
    <n v="1"/>
  </r>
  <r>
    <s v="Employee 176"/>
    <x v="4"/>
    <s v="Princeton"/>
    <x v="2"/>
    <s v="Americas"/>
    <d v="2008-09-09T00:00:00"/>
    <d v="2022-12-01T00:00:00"/>
    <s v="Investments Platform"/>
    <s v="W"/>
    <s v="Y"/>
    <s v="USD"/>
    <n v="251790.00000000006"/>
    <n v="1210000"/>
    <n v="0"/>
    <n v="0"/>
    <n v="1210000"/>
    <n v="0"/>
    <n v="0"/>
    <n v="0"/>
    <n v="0"/>
    <n v="210000"/>
    <n v="1671790"/>
    <s v="USD"/>
    <n v="266897.40000000008"/>
    <n v="1816394.8000000005"/>
    <s v="&gt;5 Years"/>
    <n v="251790.00000000006"/>
    <n v="1671790"/>
    <n v="266897.40000000008"/>
    <n v="1816394.8000000005"/>
    <n v="6.0000000000000081E-2"/>
    <n v="15107.400000000023"/>
    <n v="1420000"/>
    <n v="1"/>
  </r>
  <r>
    <s v="Employee 1760"/>
    <x v="0"/>
    <s v="New York"/>
    <x v="2"/>
    <s v="Americas"/>
    <d v="2021-12-06T00:00:00"/>
    <d v="2022-12-01T00:00:00"/>
    <s v="Investments Platform"/>
    <s v="Q"/>
    <s v="Z"/>
    <s v="USD"/>
    <n v="213675.00000000003"/>
    <n v="144925"/>
    <n v="0"/>
    <n v="0"/>
    <n v="144925"/>
    <n v="0"/>
    <n v="0"/>
    <n v="0"/>
    <n v="0"/>
    <n v="0"/>
    <n v="358600"/>
    <s v="USD"/>
    <n v="239316.00000000006"/>
    <n v="640948.00000000023"/>
    <s v="&lt;1 Year"/>
    <n v="213675.00000000003"/>
    <n v="358600"/>
    <n v="239316.00000000006"/>
    <n v="640948.00000000023"/>
    <n v="0.12000000000000012"/>
    <n v="25641.000000000029"/>
    <n v="144924.99999999997"/>
    <n v="1"/>
  </r>
  <r>
    <s v="Employee 1761"/>
    <x v="3"/>
    <s v="San Francisco"/>
    <x v="2"/>
    <s v="Americas"/>
    <d v="2021-12-13T00:00:00"/>
    <d v="2022-12-01T00:00:00"/>
    <s v="ETF and Index Investments Platform"/>
    <s v="E"/>
    <s v="L"/>
    <s v="USD"/>
    <n v="183315.00000000003"/>
    <n v="28050"/>
    <n v="0"/>
    <n v="0"/>
    <n v="28050"/>
    <n v="0"/>
    <n v="0"/>
    <n v="0"/>
    <n v="0"/>
    <n v="0"/>
    <n v="211365.00000000003"/>
    <s v="USD"/>
    <n v="188814.45000000004"/>
    <n v="406520.40000000008"/>
    <s v="&lt;1 Year"/>
    <n v="183315.00000000003"/>
    <n v="211365.00000000003"/>
    <n v="188814.45000000004"/>
    <n v="406520.40000000008"/>
    <n v="3.0000000000000058E-2"/>
    <n v="5499.4500000000116"/>
    <n v="28050"/>
    <n v="1"/>
  </r>
  <r>
    <s v="Employee 1762"/>
    <x v="0"/>
    <s v="California"/>
    <x v="2"/>
    <s v="Americas"/>
    <d v="2021-11-29T00:00:00"/>
    <d v="2022-12-01T00:00:00"/>
    <s v="Regional Platform"/>
    <s v="A"/>
    <s v="D"/>
    <s v="USD"/>
    <n v="167860"/>
    <n v="250104.80000000002"/>
    <n v="0"/>
    <n v="0"/>
    <n v="250104.80000000002"/>
    <n v="146768.64000000001"/>
    <n v="0"/>
    <n v="0"/>
    <n v="146768.64000000001"/>
    <n v="0"/>
    <n v="564733.44000000006"/>
    <s v="USD"/>
    <n v="174574.4"/>
    <n v="609257.79200000002"/>
    <s v="1-5 Years"/>
    <n v="167860"/>
    <n v="564733.44000000006"/>
    <n v="174574.4"/>
    <n v="609257.79200000002"/>
    <n v="3.9999999999999966E-2"/>
    <n v="6714.3999999999942"/>
    <n v="396873.44000000006"/>
    <n v="1"/>
  </r>
  <r>
    <s v="Employee 1763"/>
    <x v="4"/>
    <s v="London"/>
    <x v="0"/>
    <s v="EMEA"/>
    <d v="2022-01-17T00:00:00"/>
    <d v="2022-12-01T00:00:00"/>
    <s v="Investments Platform"/>
    <s v="M"/>
    <s v="B"/>
    <s v="GBP"/>
    <n v="179850"/>
    <n v="426826.40000000008"/>
    <n v="436043.16000000003"/>
    <n v="0"/>
    <n v="862869.56"/>
    <n v="0"/>
    <n v="0"/>
    <n v="0"/>
    <n v="0"/>
    <n v="0"/>
    <n v="1042719.56"/>
    <s v="GBP"/>
    <n v="203230.49999999997"/>
    <n v="888774.83200000005"/>
    <s v="&lt;1 Year"/>
    <n v="239317.40251360403"/>
    <n v="1387494.7825928724"/>
    <n v="270428.66484037251"/>
    <n v="1182648.2302680279"/>
    <n v="0.12999999999999984"/>
    <n v="23380.499999999971"/>
    <n v="1148177.3800792685"/>
    <n v="1.3306500000756409"/>
  </r>
  <r>
    <s v="Employee 1764"/>
    <x v="3"/>
    <s v="London"/>
    <x v="0"/>
    <s v="EMEA"/>
    <d v="2022-01-17T00:00:00"/>
    <d v="2022-12-01T00:00:00"/>
    <s v="Investments Platform"/>
    <s v="M"/>
    <s v="K"/>
    <s v="USD"/>
    <n v="170775"/>
    <n v="37345"/>
    <n v="1000"/>
    <n v="500"/>
    <n v="38845"/>
    <n v="3000"/>
    <n v="0"/>
    <n v="500"/>
    <n v="3500"/>
    <n v="15000"/>
    <n v="228120"/>
    <s v="USD"/>
    <n v="187852.50000000003"/>
    <n v="605187.00000000012"/>
    <s v="&lt;1 Year"/>
    <n v="170775"/>
    <n v="228120"/>
    <n v="187852.50000000003"/>
    <n v="605187.00000000012"/>
    <n v="0.10000000000000017"/>
    <n v="17077.500000000029"/>
    <n v="57345"/>
    <n v="1"/>
  </r>
  <r>
    <s v="Employee 1765"/>
    <x v="3"/>
    <s v="New York"/>
    <x v="2"/>
    <s v="Americas"/>
    <d v="2022-01-17T00:00:00"/>
    <d v="2022-12-01T00:00:00"/>
    <s v="Operating Platform"/>
    <s v="D"/>
    <s v="U"/>
    <s v="USD"/>
    <n v="139545.12000000002"/>
    <n v="30030"/>
    <n v="0"/>
    <n v="0"/>
    <n v="30030"/>
    <n v="0"/>
    <n v="0"/>
    <n v="0"/>
    <n v="0"/>
    <n v="0"/>
    <n v="169575.12000000002"/>
    <s v="USD"/>
    <n v="149313.27840000004"/>
    <n v="330758.65680000011"/>
    <s v="&lt;1 Year"/>
    <n v="139545.12000000002"/>
    <n v="169575.12000000002"/>
    <n v="149313.27840000004"/>
    <n v="330758.65680000011"/>
    <n v="7.000000000000009E-2"/>
    <n v="9768.1584000000148"/>
    <n v="30030"/>
    <n v="1"/>
  </r>
  <r>
    <s v="Employee 1766"/>
    <x v="7"/>
    <s v="London"/>
    <x v="0"/>
    <s v="EMEA"/>
    <d v="2022-01-17T00:00:00"/>
    <d v="2022-12-01T00:00:00"/>
    <s v="Client Businesses Platform"/>
    <s v="V"/>
    <s v="G"/>
    <s v="GBP"/>
    <n v="57997.500000000015"/>
    <n v="15344.999999999998"/>
    <n v="0"/>
    <n v="0"/>
    <n v="15344.999999999998"/>
    <n v="0"/>
    <n v="0"/>
    <n v="0"/>
    <n v="0"/>
    <n v="0"/>
    <n v="73342.500000000015"/>
    <s v="GBP"/>
    <n v="64957.200000000019"/>
    <n v="147100.80000000005"/>
    <s v="&lt;1 Year"/>
    <n v="77174.373379387005"/>
    <n v="97593.197630547715"/>
    <n v="86435.298184913452"/>
    <n v="195739.67953112689"/>
    <n v="0.12000000000000008"/>
    <n v="6959.7000000000044"/>
    <n v="20418.82425116071"/>
    <n v="1.3306500000756409"/>
  </r>
  <r>
    <s v="Employee 1767"/>
    <x v="3"/>
    <s v="London"/>
    <x v="0"/>
    <s v="EMEA"/>
    <d v="2022-01-17T00:00:00"/>
    <d v="2022-12-01T00:00:00"/>
    <s v="ETF and Index Investments Platform"/>
    <s v="T"/>
    <s v="R"/>
    <s v="GBP"/>
    <n v="96280.8"/>
    <n v="9504"/>
    <n v="0"/>
    <n v="0"/>
    <n v="9504"/>
    <n v="0"/>
    <n v="0"/>
    <n v="0"/>
    <n v="0"/>
    <n v="0"/>
    <n v="105784.8"/>
    <s v="GBP"/>
    <n v="101094.84000000001"/>
    <n v="212168.88000000003"/>
    <s v="&lt;1 Year"/>
    <n v="128116.04652728277"/>
    <n v="140762.54412800167"/>
    <n v="134521.84885364692"/>
    <n v="282322.52018804871"/>
    <n v="5.00000000000001E-2"/>
    <n v="4814.0400000000081"/>
    <n v="12646.497600718896"/>
    <n v="1.3306500000756409"/>
  </r>
  <r>
    <s v="Employee 1768"/>
    <x v="0"/>
    <s v="London"/>
    <x v="0"/>
    <s v="EMEA"/>
    <d v="2022-01-17T00:00:00"/>
    <d v="2022-12-01T00:00:00"/>
    <s v="Operating Platform"/>
    <s v="P"/>
    <s v="F"/>
    <s v="GBP"/>
    <n v="104689.20000000001"/>
    <n v="45738.000000000007"/>
    <n v="0"/>
    <n v="0"/>
    <n v="45738.000000000007"/>
    <n v="0"/>
    <n v="0"/>
    <n v="0"/>
    <n v="0"/>
    <n v="0"/>
    <n v="150427.20000000001"/>
    <s v="GBP"/>
    <n v="106782.98400000001"/>
    <n v="260218.728"/>
    <s v="&lt;1 Year"/>
    <n v="139304.6839879188"/>
    <n v="200165.95369137847"/>
    <n v="142090.77766767718"/>
    <n v="346260.0504328832"/>
    <n v="1.9999999999999962E-2"/>
    <n v="2093.7839999999997"/>
    <n v="60861.269703459664"/>
    <n v="1.3306500000756409"/>
  </r>
  <r>
    <s v="Employee 1769"/>
    <x v="6"/>
    <s v="London"/>
    <x v="0"/>
    <s v="EMEA"/>
    <d v="2022-01-17T00:00:00"/>
    <d v="2022-12-01T00:00:00"/>
    <s v="Operating Platform"/>
    <s v="Z"/>
    <s v="B"/>
    <s v="GBP"/>
    <n v="46886.400000000001"/>
    <n v="3307.7000000000003"/>
    <n v="0"/>
    <n v="0"/>
    <n v="3307.7000000000003"/>
    <n v="0"/>
    <n v="0"/>
    <n v="0"/>
    <n v="0"/>
    <n v="0"/>
    <n v="50194.1"/>
    <s v="GBP"/>
    <n v="47824.128000000004"/>
    <n v="99022.110000000015"/>
    <s v="&lt;1 Year"/>
    <n v="62389.388163546537"/>
    <n v="66790.779168796726"/>
    <n v="63637.175926817465"/>
    <n v="131763.77067899014"/>
    <n v="1.9999999999999952E-2"/>
    <n v="937.72800000000279"/>
    <n v="4401.3910052501888"/>
    <n v="1.3306500000756409"/>
  </r>
  <r>
    <s v="Employee 177"/>
    <x v="1"/>
    <s v="San Francisco"/>
    <x v="2"/>
    <s v="Americas"/>
    <d v="2008-09-22T00:00:00"/>
    <d v="2022-12-01T00:00:00"/>
    <s v="Operating Platform"/>
    <s v="G"/>
    <s v="W"/>
    <s v="USD"/>
    <n v="169070"/>
    <n v="22990.000000000004"/>
    <n v="0"/>
    <n v="0"/>
    <n v="22990.000000000004"/>
    <n v="0"/>
    <n v="0"/>
    <n v="0"/>
    <n v="0"/>
    <n v="0"/>
    <n v="192060"/>
    <s v="USD"/>
    <n v="177523.5"/>
    <n v="379186.5"/>
    <s v="&gt;5 Years"/>
    <n v="169070"/>
    <n v="192060"/>
    <n v="177523.5"/>
    <n v="379186.5"/>
    <n v="0.05"/>
    <n v="8453.5"/>
    <n v="22990"/>
    <n v="1"/>
  </r>
  <r>
    <s v="Employee 1770"/>
    <x v="3"/>
    <s v="Hong Kong"/>
    <x v="3"/>
    <s v="Asia-Pacific"/>
    <d v="2022-01-17T00:00:00"/>
    <d v="2022-12-01T00:00:00"/>
    <s v="ETF and Index Investments Platform"/>
    <s v="Y"/>
    <s v="R"/>
    <s v="HKD"/>
    <n v="1282930"/>
    <n v="1007820"/>
    <n v="0"/>
    <n v="0"/>
    <n v="1007820"/>
    <n v="0"/>
    <n v="0"/>
    <n v="0"/>
    <n v="0"/>
    <n v="0"/>
    <n v="2290750"/>
    <s v="HKD"/>
    <n v="1449710.9"/>
    <n v="4038258.3999999994"/>
    <s v="&lt;1 Year"/>
    <n v="163552.45628908169"/>
    <n v="292032.9162496893"/>
    <n v="184814.2756066623"/>
    <n v="514811.47096881113"/>
    <n v="0.12999999999999992"/>
    <n v="166780.89999999991"/>
    <n v="128480.45996060761"/>
    <n v="0.12748353868806692"/>
  </r>
  <r>
    <s v="Employee 1771"/>
    <x v="3"/>
    <s v="London"/>
    <x v="0"/>
    <s v="EMEA"/>
    <d v="2022-01-17T00:00:00"/>
    <d v="2022-12-01T00:00:00"/>
    <s v="Investments Platform"/>
    <s v="F"/>
    <s v="M"/>
    <s v="GBP"/>
    <n v="106920.00000000003"/>
    <n v="66572"/>
    <n v="0"/>
    <n v="0"/>
    <n v="66572"/>
    <n v="0"/>
    <n v="0"/>
    <n v="0"/>
    <n v="0"/>
    <n v="0"/>
    <n v="173492.00000000003"/>
    <s v="GBP"/>
    <n v="109058.40000000004"/>
    <n v="286020.24000000011"/>
    <s v="&lt;1 Year"/>
    <n v="142273.09800808757"/>
    <n v="230857.12981312315"/>
    <n v="145118.55996824932"/>
    <n v="380592.832377635"/>
    <n v="1.9999999999999955E-2"/>
    <n v="2138.4000000000087"/>
    <n v="88584.031805035571"/>
    <n v="1.3306500000756409"/>
  </r>
  <r>
    <s v="Employee 1772"/>
    <x v="3"/>
    <s v="New York"/>
    <x v="2"/>
    <s v="Americas"/>
    <d v="2022-01-17T00:00:00"/>
    <d v="2022-12-01T00:00:00"/>
    <s v="Operating Platform"/>
    <s v="A"/>
    <s v="N"/>
    <s v="USD"/>
    <n v="167032.80000000002"/>
    <n v="28215.000000000004"/>
    <n v="0"/>
    <n v="0"/>
    <n v="28215.000000000004"/>
    <n v="0"/>
    <n v="0"/>
    <n v="0"/>
    <n v="0"/>
    <n v="0"/>
    <n v="195247.80000000002"/>
    <s v="USD"/>
    <n v="172043.78400000001"/>
    <n v="373149.01800000004"/>
    <s v="&lt;1 Year"/>
    <n v="167032.80000000002"/>
    <n v="195247.80000000002"/>
    <n v="172043.78400000001"/>
    <n v="373149.01800000004"/>
    <n v="2.9999999999999978E-2"/>
    <n v="5010.9839999999967"/>
    <n v="28215"/>
    <n v="1"/>
  </r>
  <r>
    <s v="Employee 1773"/>
    <x v="1"/>
    <s v="Edinburgh"/>
    <x v="0"/>
    <s v="EMEA"/>
    <d v="2022-01-17T00:00:00"/>
    <d v="2022-12-01T00:00:00"/>
    <s v="Operating Platform"/>
    <s v="A"/>
    <s v="Z"/>
    <s v="GBP"/>
    <n v="48028.200000000004"/>
    <n v="4029.3000000000006"/>
    <n v="0"/>
    <n v="0"/>
    <n v="4029.3000000000006"/>
    <n v="0"/>
    <n v="0"/>
    <n v="0"/>
    <n v="0"/>
    <n v="0"/>
    <n v="52057.500000000007"/>
    <s v="GBP"/>
    <n v="48988.764000000003"/>
    <n v="102087.414"/>
    <s v="&lt;1 Year"/>
    <n v="63908.724333632905"/>
    <n v="69270.312378937684"/>
    <n v="65186.898820305563"/>
    <n v="135842.617446822"/>
    <n v="2.0000000000000007E-2"/>
    <n v="960.56399999999849"/>
    <n v="5361.5880453047794"/>
    <n v="1.3306500000756409"/>
  </r>
  <r>
    <s v="Employee 1774"/>
    <x v="3"/>
    <s v="London"/>
    <x v="0"/>
    <s v="EMEA"/>
    <d v="2022-01-17T00:00:00"/>
    <d v="2022-12-01T00:00:00"/>
    <s v="Regional Platform"/>
    <s v="K"/>
    <s v="P"/>
    <s v="GBP"/>
    <n v="83077.5"/>
    <n v="6506.5000000000009"/>
    <n v="0"/>
    <n v="0"/>
    <n v="6506.5000000000009"/>
    <n v="0"/>
    <n v="0"/>
    <n v="0"/>
    <n v="0"/>
    <n v="0"/>
    <n v="89584"/>
    <s v="GBP"/>
    <n v="89723.700000000012"/>
    <n v="186474.42"/>
    <s v="&lt;1 Year"/>
    <n v="110547.07538128406"/>
    <n v="119204.94960677622"/>
    <n v="119390.84141178679"/>
    <n v="248132.18698710512"/>
    <n v="8.0000000000000127E-2"/>
    <n v="6646.2000000000116"/>
    <n v="8657.8742254921672"/>
    <n v="1.3306500000756409"/>
  </r>
  <r>
    <s v="Employee 1775"/>
    <x v="3"/>
    <s v="San Francisco"/>
    <x v="2"/>
    <s v="Americas"/>
    <d v="2022-01-17T00:00:00"/>
    <d v="2022-12-01T00:00:00"/>
    <s v="Operating Platform"/>
    <s v="V"/>
    <s v="F"/>
    <s v="USD"/>
    <n v="115811.41000000002"/>
    <n v="12237.500000000002"/>
    <n v="0"/>
    <n v="0"/>
    <n v="12237.500000000002"/>
    <n v="0"/>
    <n v="0"/>
    <n v="0"/>
    <n v="0"/>
    <n v="0"/>
    <n v="128048.91000000002"/>
    <s v="USD"/>
    <n v="132025.00740000003"/>
    <n v="278000.76480000006"/>
    <s v="&lt;1 Year"/>
    <n v="115811.41000000002"/>
    <n v="128048.91000000002"/>
    <n v="132025.00740000003"/>
    <n v="278000.76480000006"/>
    <n v="0.1400000000000001"/>
    <n v="16213.597400000013"/>
    <n v="12237.5"/>
    <n v="1"/>
  </r>
  <r>
    <s v="Employee 1776"/>
    <x v="0"/>
    <s v="Tennessee"/>
    <x v="2"/>
    <s v="Americas"/>
    <d v="2022-01-17T00:00:00"/>
    <d v="2022-12-01T00:00:00"/>
    <s v="Regional Platform"/>
    <s v="P"/>
    <s v="Q"/>
    <s v="USD"/>
    <n v="177100"/>
    <n v="312888.39999999997"/>
    <n v="0"/>
    <n v="51500"/>
    <n v="364388.39999999997"/>
    <n v="240361.68000000002"/>
    <n v="0"/>
    <n v="0"/>
    <n v="240361.68000000002"/>
    <n v="0"/>
    <n v="781850.08"/>
    <s v="USD"/>
    <n v="200122.99999999997"/>
    <n v="1012127.8919999999"/>
    <s v="&lt;1 Year"/>
    <n v="177100"/>
    <n v="781850.08"/>
    <n v="200122.99999999997"/>
    <n v="1012127.8919999999"/>
    <n v="0.12999999999999984"/>
    <n v="23022.999999999971"/>
    <n v="604750.07999999996"/>
    <n v="1"/>
  </r>
  <r>
    <s v="Employee 1777"/>
    <x v="1"/>
    <s v="Edinburgh"/>
    <x v="0"/>
    <s v="EMEA"/>
    <d v="2022-01-17T00:00:00"/>
    <d v="2022-12-01T00:00:00"/>
    <s v="Operating Platform"/>
    <s v="K"/>
    <s v="N"/>
    <s v="GBP"/>
    <n v="44726"/>
    <n v="4091.9999999999995"/>
    <n v="0"/>
    <n v="0"/>
    <n v="4091.9999999999995"/>
    <n v="0"/>
    <n v="0"/>
    <n v="0"/>
    <n v="0"/>
    <n v="0"/>
    <n v="48818"/>
    <s v="GBP"/>
    <n v="48751.340000000004"/>
    <n v="101962.96000000002"/>
    <s v="&lt;1 Year"/>
    <n v="59514.651903383114"/>
    <n v="64959.671703692642"/>
    <n v="64870.970574687599"/>
    <n v="135677.0127317126"/>
    <n v="9.000000000000008E-2"/>
    <n v="4025.3400000000038"/>
    <n v="5445.0198003095284"/>
    <n v="1.3306500000756409"/>
  </r>
  <r>
    <s v="Employee 1778"/>
    <x v="4"/>
    <s v="San Francisco"/>
    <x v="2"/>
    <s v="Americas"/>
    <d v="2022-01-17T00:00:00"/>
    <d v="2022-12-01T00:00:00"/>
    <s v="Investments Platform"/>
    <s v="O"/>
    <s v="M"/>
    <s v="USD"/>
    <n v="269610.00000000006"/>
    <n v="890890.00000000012"/>
    <n v="0"/>
    <n v="0"/>
    <n v="890890.00000000012"/>
    <n v="0"/>
    <n v="0"/>
    <n v="0"/>
    <n v="0"/>
    <n v="344500"/>
    <n v="1505000.0000000002"/>
    <s v="USD"/>
    <n v="296571.00000000012"/>
    <n v="1573121.0000000005"/>
    <s v="&lt;1 Year"/>
    <n v="269610.00000000006"/>
    <n v="1505000.0000000002"/>
    <n v="296571.00000000012"/>
    <n v="1573121.0000000005"/>
    <n v="0.1000000000000002"/>
    <n v="26961.000000000058"/>
    <n v="1235390.0000000002"/>
    <n v="1"/>
  </r>
  <r>
    <s v="Employee 1779"/>
    <x v="0"/>
    <s v="London"/>
    <x v="0"/>
    <s v="EMEA"/>
    <d v="2022-01-17T00:00:00"/>
    <d v="2022-12-01T00:00:00"/>
    <s v="Investments Platform"/>
    <s v="R"/>
    <s v="S"/>
    <s v="GBP"/>
    <n v="137280"/>
    <n v="109725.00000000001"/>
    <n v="0"/>
    <n v="0"/>
    <n v="109725.00000000001"/>
    <n v="0"/>
    <n v="0"/>
    <n v="0"/>
    <n v="0"/>
    <n v="0"/>
    <n v="247005"/>
    <s v="GBP"/>
    <n v="157872"/>
    <n v="441927.75"/>
    <s v="&lt;1 Year"/>
    <n v="182671.632010384"/>
    <n v="328677.20326868369"/>
    <n v="210072.37681194159"/>
    <n v="588051.16057092778"/>
    <n v="0.14999999999999997"/>
    <n v="20592"/>
    <n v="146005.57125829969"/>
    <n v="1.3306500000756409"/>
  </r>
  <r>
    <s v="Employee 178"/>
    <x v="0"/>
    <s v="New York"/>
    <x v="2"/>
    <s v="Americas"/>
    <d v="2008-09-24T00:00:00"/>
    <d v="2022-12-01T00:00:00"/>
    <s v="Client Businesses Platform"/>
    <s v="T"/>
    <s v="F"/>
    <s v="USD"/>
    <n v="194205.00000000003"/>
    <n v="406725.00000000006"/>
    <n v="0"/>
    <n v="0"/>
    <n v="406725.00000000006"/>
    <n v="0"/>
    <n v="0"/>
    <n v="0"/>
    <n v="0"/>
    <n v="0"/>
    <n v="600930.00000000012"/>
    <s v="USD"/>
    <n v="219451.65000000002"/>
    <n v="898502.55"/>
    <s v="&gt;5 Years"/>
    <n v="194205.00000000003"/>
    <n v="600930.00000000012"/>
    <n v="219451.65000000002"/>
    <n v="898502.55"/>
    <n v="0.12999999999999995"/>
    <n v="25246.649999999994"/>
    <n v="406725.00000000012"/>
    <n v="1"/>
  </r>
  <r>
    <s v="Employee 1780"/>
    <x v="0"/>
    <s v="London"/>
    <x v="0"/>
    <s v="EMEA"/>
    <d v="2022-01-17T00:00:00"/>
    <d v="2022-12-01T00:00:00"/>
    <s v="Investments Platform"/>
    <s v="F"/>
    <s v="O"/>
    <s v="GBP"/>
    <n v="136620.00000000003"/>
    <n v="65340"/>
    <n v="0"/>
    <n v="0"/>
    <n v="65340"/>
    <n v="0"/>
    <n v="0"/>
    <n v="0"/>
    <n v="0"/>
    <n v="0"/>
    <n v="201960.00000000003"/>
    <s v="GBP"/>
    <n v="146183.40000000005"/>
    <n v="362280.60000000009"/>
    <s v="&lt;1 Year"/>
    <n v="181793.40301033409"/>
    <n v="268738.07401527651"/>
    <n v="194518.94122105752"/>
    <n v="482068.68041740335"/>
    <n v="7.0000000000000256E-2"/>
    <n v="9563.4000000000233"/>
    <n v="86944.671004942415"/>
    <n v="1.3306500000756409"/>
  </r>
  <r>
    <s v="Employee 1781"/>
    <x v="3"/>
    <s v="San Francisco"/>
    <x v="2"/>
    <s v="Americas"/>
    <d v="2022-01-17T00:00:00"/>
    <d v="2022-12-01T00:00:00"/>
    <s v="Client Businesses Platform"/>
    <s v="X"/>
    <s v="X"/>
    <s v="USD"/>
    <n v="125765.20000000001"/>
    <n v="7480"/>
    <n v="0"/>
    <n v="0"/>
    <n v="7480"/>
    <n v="0"/>
    <n v="0"/>
    <n v="0"/>
    <n v="0"/>
    <n v="0"/>
    <n v="133245.20000000001"/>
    <s v="USD"/>
    <n v="144629.98000000001"/>
    <n v="297861.95999999996"/>
    <s v="&lt;1 Year"/>
    <n v="125765.20000000001"/>
    <n v="133245.20000000001"/>
    <n v="144629.98000000001"/>
    <n v="297861.95999999996"/>
    <n v="0.14999999999999997"/>
    <n v="18864.78"/>
    <n v="7480"/>
    <n v="1"/>
  </r>
  <r>
    <s v="Employee 1782"/>
    <x v="4"/>
    <s v="New York"/>
    <x v="2"/>
    <s v="Americas"/>
    <d v="2022-01-17T00:00:00"/>
    <d v="2022-12-01T00:00:00"/>
    <s v="Client Businesses Platform"/>
    <s v="Y"/>
    <s v="P"/>
    <s v="USD"/>
    <n v="233310.00000000003"/>
    <n v="232760.00000000003"/>
    <n v="0"/>
    <n v="0"/>
    <n v="232760.00000000003"/>
    <n v="0"/>
    <n v="0"/>
    <n v="0"/>
    <n v="0"/>
    <n v="0"/>
    <n v="466070.00000000006"/>
    <s v="USD"/>
    <n v="251974.80000000005"/>
    <n v="755330.40000000014"/>
    <s v="&lt;1 Year"/>
    <n v="233310.00000000003"/>
    <n v="466070.00000000006"/>
    <n v="251974.80000000005"/>
    <n v="755330.40000000014"/>
    <n v="8.0000000000000071E-2"/>
    <n v="18664.800000000017"/>
    <n v="232760.00000000003"/>
    <n v="1"/>
  </r>
  <r>
    <s v="Employee 1783"/>
    <x v="0"/>
    <s v="San Francisco"/>
    <x v="2"/>
    <s v="Americas"/>
    <d v="2022-01-17T00:00:00"/>
    <d v="2022-12-01T00:00:00"/>
    <s v="ETF and Index Investments Platform"/>
    <s v="S"/>
    <s v="F"/>
    <s v="USD"/>
    <n v="183315.00000000003"/>
    <n v="93060.000000000015"/>
    <n v="0"/>
    <n v="0"/>
    <n v="93060.000000000015"/>
    <n v="0"/>
    <n v="0"/>
    <n v="0"/>
    <n v="0"/>
    <n v="0"/>
    <n v="276375.00000000006"/>
    <s v="USD"/>
    <n v="196147.05000000005"/>
    <n v="491868.3000000001"/>
    <s v="&lt;1 Year"/>
    <n v="183315.00000000003"/>
    <n v="276375.00000000006"/>
    <n v="196147.05000000005"/>
    <n v="491868.3000000001"/>
    <n v="7.000000000000009E-2"/>
    <n v="12832.050000000017"/>
    <n v="93060.000000000029"/>
    <n v="1"/>
  </r>
  <r>
    <s v="Employee 1784"/>
    <x v="0"/>
    <s v="Seattle"/>
    <x v="2"/>
    <s v="Americas"/>
    <d v="2022-01-17T00:00:00"/>
    <d v="2022-12-01T00:00:00"/>
    <s v="Operating Platform"/>
    <s v="J"/>
    <s v="N"/>
    <s v="USD"/>
    <n v="194793.50000000003"/>
    <n v="67518"/>
    <n v="0"/>
    <n v="0"/>
    <n v="67518"/>
    <n v="0"/>
    <n v="0"/>
    <n v="0"/>
    <n v="0"/>
    <n v="0"/>
    <n v="262311.5"/>
    <s v="USD"/>
    <n v="200637.30500000002"/>
    <n v="470818.15"/>
    <s v="&lt;1 Year"/>
    <n v="194793.50000000003"/>
    <n v="262311.5"/>
    <n v="200637.30500000002"/>
    <n v="470818.15"/>
    <n v="2.9999999999999961E-2"/>
    <n v="5843.804999999993"/>
    <n v="67517.999999999971"/>
    <n v="1"/>
  </r>
  <r>
    <s v="Employee 1785"/>
    <x v="4"/>
    <s v="San Francisco"/>
    <x v="2"/>
    <s v="Americas"/>
    <d v="2022-01-17T00:00:00"/>
    <d v="2022-12-01T00:00:00"/>
    <s v="Operating Platform"/>
    <s v="G"/>
    <s v="E"/>
    <s v="USD"/>
    <n v="313500.00000000006"/>
    <n v="348480.00000000006"/>
    <n v="0"/>
    <n v="0"/>
    <n v="348480.00000000006"/>
    <n v="0"/>
    <n v="0"/>
    <n v="0"/>
    <n v="0"/>
    <n v="0"/>
    <n v="661980.00000000012"/>
    <s v="USD"/>
    <n v="360525.00000000006"/>
    <n v="1121802"/>
    <s v="&lt;1 Year"/>
    <n v="313500.00000000006"/>
    <n v="661980.00000000012"/>
    <n v="360525.00000000006"/>
    <n v="1121802"/>
    <n v="0.14999999999999997"/>
    <n v="47025"/>
    <n v="348480.00000000006"/>
    <n v="1"/>
  </r>
  <r>
    <s v="Employee 1786"/>
    <x v="0"/>
    <s v="San Francisco"/>
    <x v="2"/>
    <s v="Americas"/>
    <d v="2022-01-17T00:00:00"/>
    <d v="2022-12-01T00:00:00"/>
    <s v="ETF and Index Investments Platform"/>
    <s v="K"/>
    <s v="K"/>
    <s v="USD"/>
    <n v="203830.00000000006"/>
    <n v="202730.00000000003"/>
    <n v="0"/>
    <n v="0"/>
    <n v="202730.00000000003"/>
    <n v="0"/>
    <n v="0"/>
    <n v="0"/>
    <n v="0"/>
    <n v="0"/>
    <n v="406560.00000000012"/>
    <s v="USD"/>
    <n v="232366.2000000001"/>
    <n v="695844.60000000033"/>
    <s v="&lt;1 Year"/>
    <n v="203830.00000000006"/>
    <n v="406560.00000000012"/>
    <n v="232366.2000000001"/>
    <n v="695844.60000000033"/>
    <n v="0.14000000000000015"/>
    <n v="28536.200000000041"/>
    <n v="202730.00000000006"/>
    <n v="1"/>
  </r>
  <r>
    <s v="Employee 1787"/>
    <x v="0"/>
    <s v="Pittsburgh"/>
    <x v="2"/>
    <s v="Americas"/>
    <d v="2022-01-17T00:00:00"/>
    <d v="2022-12-01T00:00:00"/>
    <s v="Investments Platform"/>
    <s v="B"/>
    <s v="P"/>
    <s v="USD"/>
    <n v="200640.00000000003"/>
    <n v="172260.00000000003"/>
    <n v="276000"/>
    <n v="0"/>
    <n v="448260"/>
    <n v="0"/>
    <n v="0"/>
    <n v="0"/>
    <n v="0"/>
    <n v="0"/>
    <n v="648900"/>
    <s v="USD"/>
    <n v="204652.80000000005"/>
    <n v="585010.80000000005"/>
    <s v="&lt;1 Year"/>
    <n v="200640.00000000003"/>
    <n v="648900"/>
    <n v="204652.80000000005"/>
    <n v="585010.80000000005"/>
    <n v="2.0000000000000084E-2"/>
    <n v="4012.8000000000175"/>
    <n v="448260"/>
    <n v="1"/>
  </r>
  <r>
    <s v="Employee 1788"/>
    <x v="5"/>
    <s v="San Francisco"/>
    <x v="2"/>
    <s v="Americas"/>
    <d v="2022-01-17T00:00:00"/>
    <d v="2022-12-01T00:00:00"/>
    <s v="ETF and Index Investments Platform"/>
    <s v="N"/>
    <s v="V"/>
    <s v="USD"/>
    <n v="135520.00000000003"/>
    <n v="97185"/>
    <n v="0"/>
    <n v="0"/>
    <n v="97185"/>
    <n v="0"/>
    <n v="16161"/>
    <n v="0"/>
    <n v="16161"/>
    <n v="0"/>
    <n v="248866.00000000003"/>
    <s v="USD"/>
    <n v="136875.20000000004"/>
    <n v="371907.25000000012"/>
    <s v="&lt;1 Year"/>
    <n v="135520.00000000003"/>
    <n v="248866.00000000003"/>
    <n v="136875.20000000004"/>
    <n v="371907.25000000012"/>
    <n v="1.0000000000000083E-2"/>
    <n v="1355.2000000000116"/>
    <n v="113346"/>
    <n v="1"/>
  </r>
  <r>
    <s v="Employee 1789"/>
    <x v="3"/>
    <s v="Toronto"/>
    <x v="5"/>
    <s v="Americas"/>
    <d v="2022-01-17T00:00:00"/>
    <d v="2022-12-01T00:00:00"/>
    <s v="ETF and Index Investments Platform"/>
    <s v="I"/>
    <s v="C"/>
    <s v="CAD"/>
    <n v="178200"/>
    <n v="111320.00000000001"/>
    <n v="0"/>
    <n v="0"/>
    <n v="111320.00000000001"/>
    <n v="0"/>
    <n v="0"/>
    <n v="0"/>
    <n v="0"/>
    <n v="0"/>
    <n v="289520"/>
    <s v="CAD"/>
    <n v="187110"/>
    <n v="491106.00000000006"/>
    <s v="&lt;1 Year"/>
    <n v="137372.80296022203"/>
    <n v="223188.40579710147"/>
    <n v="144241.44310823313"/>
    <n v="378589.2691951897"/>
    <n v="4.9999999999999947E-2"/>
    <n v="8910"/>
    <n v="85815.602836879436"/>
    <n v="0.77089115016959608"/>
  </r>
  <r>
    <s v="Employee 179"/>
    <x v="0"/>
    <s v="Delaware"/>
    <x v="2"/>
    <s v="Americas"/>
    <d v="2008-09-18T00:00:00"/>
    <d v="2022-12-01T00:00:00"/>
    <s v="Regional Platform"/>
    <s v="L"/>
    <s v="A"/>
    <s v="USD"/>
    <n v="171672.6"/>
    <n v="118800"/>
    <n v="0"/>
    <n v="0"/>
    <n v="118800"/>
    <n v="0"/>
    <n v="0"/>
    <n v="0"/>
    <n v="0"/>
    <n v="0"/>
    <n v="290472.59999999998"/>
    <s v="USD"/>
    <n v="185406.40800000002"/>
    <n v="499116.81599999999"/>
    <s v="&gt;5 Years"/>
    <n v="171672.6"/>
    <n v="290472.59999999998"/>
    <n v="185406.40800000002"/>
    <n v="499116.81599999999"/>
    <n v="8.0000000000000113E-2"/>
    <n v="13733.808000000019"/>
    <n v="118799.99999999997"/>
    <n v="1"/>
  </r>
  <r>
    <s v="Employee 1790"/>
    <x v="3"/>
    <s v="Toronto"/>
    <x v="5"/>
    <s v="Americas"/>
    <d v="2022-01-17T00:00:00"/>
    <d v="2022-12-01T00:00:00"/>
    <s v="Operating Platform"/>
    <s v="B"/>
    <s v="D"/>
    <s v="CAD"/>
    <n v="133631.68500000003"/>
    <n v="36135"/>
    <n v="0"/>
    <n v="0"/>
    <n v="36135"/>
    <n v="0"/>
    <n v="0"/>
    <n v="0"/>
    <n v="0"/>
    <n v="0"/>
    <n v="169766.68500000003"/>
    <s v="CAD"/>
    <n v="149667.48720000003"/>
    <n v="339806.17440000008"/>
    <s v="&lt;1 Year"/>
    <n v="103015.48334875118"/>
    <n v="130871.63506012954"/>
    <n v="115377.34135060133"/>
    <n v="261953.57261794643"/>
    <n v="0.12000000000000011"/>
    <n v="16035.802200000006"/>
    <n v="27856.151711378363"/>
    <n v="0.77089115016959608"/>
  </r>
  <r>
    <s v="Employee 1791"/>
    <x v="3"/>
    <s v="London"/>
    <x v="0"/>
    <s v="EMEA"/>
    <d v="2022-01-17T00:00:00"/>
    <d v="2022-12-01T00:00:00"/>
    <s v="Investments Platform"/>
    <s v="V"/>
    <s v="P"/>
    <s v="GBP"/>
    <n v="98868.000000000015"/>
    <n v="0"/>
    <n v="1393159.9700000002"/>
    <n v="0"/>
    <n v="1393159.9700000002"/>
    <n v="0"/>
    <n v="0"/>
    <n v="0"/>
    <n v="0"/>
    <n v="0"/>
    <n v="1492027.9700000002"/>
    <s v="GBP"/>
    <n v="103811.40000000002"/>
    <n v="207622.80000000005"/>
    <s v="&lt;1 Year"/>
    <n v="131558.7042074785"/>
    <n v="1985367.0183933587"/>
    <n v="138136.63941785242"/>
    <n v="276273.27883570484"/>
    <n v="4.9999999999999975E-2"/>
    <n v="4943.4000000000087"/>
    <n v="1853808.3141858801"/>
    <n v="1.3306500000756409"/>
  </r>
  <r>
    <s v="Employee 1792"/>
    <x v="4"/>
    <s v="New York"/>
    <x v="2"/>
    <s v="Americas"/>
    <d v="2022-01-17T00:00:00"/>
    <d v="2022-12-01T00:00:00"/>
    <s v="Client Businesses Platform"/>
    <s v="B"/>
    <s v="H"/>
    <s v="USD"/>
    <n v="261360.00000000006"/>
    <n v="177870.00000000003"/>
    <n v="0"/>
    <n v="0"/>
    <n v="177870.00000000003"/>
    <n v="0"/>
    <n v="0"/>
    <n v="0"/>
    <n v="0"/>
    <n v="0"/>
    <n v="439230.00000000012"/>
    <s v="USD"/>
    <n v="300564.00000000006"/>
    <n v="805678.50000000012"/>
    <s v="&lt;1 Year"/>
    <n v="261360.00000000006"/>
    <n v="439230.00000000012"/>
    <n v="300564.00000000006"/>
    <n v="805678.50000000012"/>
    <n v="0.14999999999999997"/>
    <n v="39204"/>
    <n v="177870.00000000006"/>
    <n v="1"/>
  </r>
  <r>
    <s v="Employee 1793"/>
    <x v="3"/>
    <s v="London"/>
    <x v="0"/>
    <s v="EMEA"/>
    <d v="2022-01-17T00:00:00"/>
    <d v="2022-12-01T00:00:00"/>
    <s v="Investments Platform"/>
    <s v="T"/>
    <s v="E"/>
    <s v="GBP"/>
    <n v="114444.00000000001"/>
    <n v="0"/>
    <n v="142208"/>
    <n v="0"/>
    <n v="142208"/>
    <n v="0"/>
    <n v="0"/>
    <n v="0"/>
    <n v="0"/>
    <n v="0"/>
    <n v="256652"/>
    <s v="GBP"/>
    <n v="131610.6"/>
    <n v="263221.2"/>
    <s v="&lt;1 Year"/>
    <n v="152284.90860865667"/>
    <n v="341513.98381941341"/>
    <n v="175127.64489995516"/>
    <n v="350255.28979991033"/>
    <n v="0.15"/>
    <n v="17166.599999999991"/>
    <n v="189229.07521075674"/>
    <n v="1.3306500000756409"/>
  </r>
  <r>
    <s v="Employee 1794"/>
    <x v="0"/>
    <s v="San Francisco"/>
    <x v="2"/>
    <s v="Americas"/>
    <d v="2022-01-17T00:00:00"/>
    <d v="2022-12-01T00:00:00"/>
    <s v="Investments Platform"/>
    <s v="S"/>
    <s v="Y"/>
    <s v="USD"/>
    <n v="194480.00000000003"/>
    <n v="268180"/>
    <n v="0"/>
    <n v="0"/>
    <n v="268180"/>
    <n v="0"/>
    <n v="0"/>
    <n v="0"/>
    <n v="0"/>
    <n v="0"/>
    <n v="462660"/>
    <s v="USD"/>
    <n v="211983.20000000004"/>
    <n v="716282.60000000009"/>
    <s v="&lt;1 Year"/>
    <n v="194480.00000000003"/>
    <n v="462660"/>
    <n v="211983.20000000004"/>
    <n v="716282.60000000009"/>
    <n v="9.0000000000000052E-2"/>
    <n v="17503.200000000012"/>
    <n v="268180"/>
    <n v="1"/>
  </r>
  <r>
    <s v="Employee 1795"/>
    <x v="0"/>
    <s v="Hong Kong"/>
    <x v="3"/>
    <s v="Asia-Pacific"/>
    <d v="2022-01-17T00:00:00"/>
    <d v="2022-12-01T00:00:00"/>
    <s v="Corporate and Risk Platform"/>
    <s v="L"/>
    <s v="L"/>
    <s v="HKD"/>
    <n v="1900800.0000000005"/>
    <n v="689700.00000000012"/>
    <n v="0"/>
    <n v="0"/>
    <n v="689700.00000000012"/>
    <n v="0"/>
    <n v="0"/>
    <n v="0"/>
    <n v="0"/>
    <n v="0"/>
    <n v="2590500.0000000005"/>
    <s v="HKD"/>
    <n v="2128896.0000000009"/>
    <n v="5030256.0000000019"/>
    <s v="&lt;1 Year"/>
    <n v="242320.71033827765"/>
    <n v="330246.1069714374"/>
    <n v="271399.195578871"/>
    <n v="641274.83538688102"/>
    <n v="0.12000000000000012"/>
    <n v="228096.00000000047"/>
    <n v="87925.396633159748"/>
    <n v="0.12748353868806692"/>
  </r>
  <r>
    <s v="Employee 1796"/>
    <x v="0"/>
    <s v="London"/>
    <x v="0"/>
    <s v="EMEA"/>
    <d v="2022-01-17T00:00:00"/>
    <d v="2022-12-01T00:00:00"/>
    <s v="Operating Platform"/>
    <s v="P"/>
    <s v="Y"/>
    <s v="GBP"/>
    <n v="151250"/>
    <n v="56782.000000000007"/>
    <n v="0"/>
    <n v="0"/>
    <n v="56782.000000000007"/>
    <n v="0"/>
    <n v="0"/>
    <n v="0"/>
    <n v="0"/>
    <n v="0"/>
    <n v="208032"/>
    <s v="GBP"/>
    <n v="161837.5"/>
    <n v="384431.74"/>
    <s v="&lt;1 Year"/>
    <n v="201260.81251144069"/>
    <n v="276817.78081573575"/>
    <n v="215349.06938724153"/>
    <n v="511544.09486007877"/>
    <n v="6.9999999999999965E-2"/>
    <n v="10587.5"/>
    <n v="75556.968304295064"/>
    <n v="1.3306500000756409"/>
  </r>
  <r>
    <s v="Employee 1797"/>
    <x v="0"/>
    <s v="London"/>
    <x v="0"/>
    <s v="EMEA"/>
    <d v="2022-01-17T00:00:00"/>
    <d v="2022-12-01T00:00:00"/>
    <s v="Operating Platform"/>
    <s v="P"/>
    <s v="G"/>
    <s v="GBP"/>
    <n v="141372.00000000003"/>
    <n v="58080"/>
    <n v="0"/>
    <n v="0"/>
    <n v="58080"/>
    <n v="0"/>
    <n v="0"/>
    <n v="0"/>
    <n v="0"/>
    <n v="0"/>
    <n v="199452.00000000003"/>
    <s v="GBP"/>
    <n v="149854.32000000004"/>
    <n v="361273.44000000006"/>
    <s v="&lt;1 Year"/>
    <n v="188116.65181069355"/>
    <n v="265400.80381508678"/>
    <n v="199403.65091933517"/>
    <n v="480728.50296332716"/>
    <n v="5.9999999999999991E-2"/>
    <n v="8482.320000000007"/>
    <n v="77284.152004393225"/>
    <n v="1.3306500000756409"/>
  </r>
  <r>
    <s v="Employee 1798"/>
    <x v="0"/>
    <s v="San Francisco"/>
    <x v="2"/>
    <s v="Americas"/>
    <d v="2022-01-17T00:00:00"/>
    <d v="2022-12-01T00:00:00"/>
    <s v="Operating Platform"/>
    <s v="E"/>
    <s v="O"/>
    <s v="USD"/>
    <n v="207900.00000000003"/>
    <n v="100672.00000000001"/>
    <n v="0"/>
    <n v="0"/>
    <n v="100672.00000000001"/>
    <n v="0"/>
    <n v="0"/>
    <n v="0"/>
    <n v="0"/>
    <n v="0"/>
    <n v="308572.00000000006"/>
    <s v="USD"/>
    <n v="222453.00000000006"/>
    <n v="552625.04000000015"/>
    <s v="&lt;1 Year"/>
    <n v="207900.00000000003"/>
    <n v="308572.00000000006"/>
    <n v="222453.00000000006"/>
    <n v="552625.04000000015"/>
    <n v="7.0000000000000132E-2"/>
    <n v="14553.000000000029"/>
    <n v="100672.00000000003"/>
    <n v="1"/>
  </r>
  <r>
    <s v="Employee 1799"/>
    <x v="5"/>
    <s v="Copenhagen"/>
    <x v="15"/>
    <s v="EMEA"/>
    <d v="2022-01-17T00:00:00"/>
    <d v="2022-12-01T00:00:00"/>
    <s v="Regional Platform"/>
    <s v="R"/>
    <s v="P"/>
    <s v="DKK"/>
    <n v="579724.20000000019"/>
    <n v="67166"/>
    <n v="0"/>
    <n v="0"/>
    <n v="67166"/>
    <n v="0"/>
    <n v="0"/>
    <n v="0"/>
    <n v="0"/>
    <n v="0"/>
    <n v="646890.20000000019"/>
    <s v="DKK"/>
    <n v="655088.34600000014"/>
    <n v="1386074.2720000003"/>
    <s v="&lt;1 Year"/>
    <n v="90915.024582258469"/>
    <n v="101448.3066862175"/>
    <n v="102733.97777795205"/>
    <n v="217370.56433337784"/>
    <n v="0.12999999999999981"/>
    <n v="75364.14599999995"/>
    <n v="10533.282103959034"/>
    <n v="0.15682461519160049"/>
  </r>
  <r>
    <s v="Employee 18"/>
    <x v="3"/>
    <s v="London"/>
    <x v="0"/>
    <s v="EMEA"/>
    <d v="2007-05-29T00:00:00"/>
    <d v="2022-12-01T00:00:00"/>
    <s v="Operating Platform"/>
    <s v="E"/>
    <s v="P"/>
    <s v="GBP"/>
    <n v="91892.46"/>
    <n v="8804.4"/>
    <n v="0"/>
    <n v="0"/>
    <n v="8804.4"/>
    <n v="0"/>
    <n v="0"/>
    <n v="0"/>
    <n v="0"/>
    <n v="0"/>
    <n v="100696.86"/>
    <s v="GBP"/>
    <n v="94649.233800000002"/>
    <n v="198366.99959999998"/>
    <s v="&gt;5 Years"/>
    <n v="122276.70190595085"/>
    <n v="133992.27676661679"/>
    <n v="125945.00296312936"/>
    <n v="263957.04803274461"/>
    <n v="2.9999999999999895E-2"/>
    <n v="2756.7737999999954"/>
    <n v="11715.574860665947"/>
    <n v="1.3306500000756409"/>
  </r>
  <r>
    <s v="Employee 180"/>
    <x v="0"/>
    <s v="Edinburgh"/>
    <x v="0"/>
    <s v="EMEA"/>
    <d v="2008-09-22T00:00:00"/>
    <d v="2022-12-01T00:00:00"/>
    <s v="Operating Platform"/>
    <s v="R"/>
    <s v="H"/>
    <s v="GBP"/>
    <n v="87912.000000000015"/>
    <n v="22506.000000000004"/>
    <n v="0"/>
    <n v="0"/>
    <n v="22506.000000000004"/>
    <n v="0"/>
    <n v="0"/>
    <n v="0"/>
    <n v="0"/>
    <n v="0"/>
    <n v="110418.00000000001"/>
    <s v="GBP"/>
    <n v="101098.8"/>
    <n v="228079.5"/>
    <s v="&gt;5 Years"/>
    <n v="116980.10280664977"/>
    <n v="146927.71170835214"/>
    <n v="134527.11822764721"/>
    <n v="303493.98669225216"/>
    <n v="0.1499999999999998"/>
    <n v="13186.799999999988"/>
    <n v="29947.608901702377"/>
    <n v="1.3306500000756409"/>
  </r>
  <r>
    <s v="Employee 1800"/>
    <x v="1"/>
    <s v="Edinburgh"/>
    <x v="0"/>
    <s v="EMEA"/>
    <d v="2022-01-17T00:00:00"/>
    <d v="2022-12-01T00:00:00"/>
    <s v="Operating Platform"/>
    <s v="L"/>
    <s v="K"/>
    <s v="GBP"/>
    <n v="41580"/>
    <n v="431.20000000000005"/>
    <n v="0"/>
    <n v="0"/>
    <n v="431.20000000000005"/>
    <n v="0"/>
    <n v="0"/>
    <n v="0"/>
    <n v="0"/>
    <n v="0"/>
    <n v="42011.199999999997"/>
    <s v="GBP"/>
    <n v="45322.200000000004"/>
    <n v="91114.40800000001"/>
    <s v="&lt;1 Year"/>
    <n v="55328.427003145152"/>
    <n v="55902.203283177761"/>
    <n v="60307.985433428221"/>
    <n v="121241.38701209199"/>
    <n v="9.000000000000008E-2"/>
    <n v="3742.2000000000044"/>
    <n v="573.77628003260907"/>
    <n v="1.3306500000756409"/>
  </r>
  <r>
    <s v="Employee 1801"/>
    <x v="3"/>
    <s v="London"/>
    <x v="0"/>
    <s v="EMEA"/>
    <d v="2022-01-17T00:00:00"/>
    <d v="2022-12-01T00:00:00"/>
    <s v="Client Businesses Platform"/>
    <s v="F"/>
    <s v="F"/>
    <s v="GBP"/>
    <n v="99985.60000000002"/>
    <n v="17578"/>
    <n v="0"/>
    <n v="0"/>
    <n v="17578"/>
    <n v="0"/>
    <n v="0"/>
    <n v="0"/>
    <n v="0"/>
    <n v="0"/>
    <n v="117563.60000000002"/>
    <s v="GBP"/>
    <n v="107984.44800000003"/>
    <n v="234953.13600000006"/>
    <s v="&lt;1 Year"/>
    <n v="133045.83864756304"/>
    <n v="156436.00434889266"/>
    <n v="143689.50573936809"/>
    <n v="312640.39043617214"/>
    <n v="8.0000000000000057E-2"/>
    <n v="7998.8480000000127"/>
    <n v="23390.165701329621"/>
    <n v="1.3306500000756409"/>
  </r>
  <r>
    <s v="Employee 1802"/>
    <x v="4"/>
    <s v="Paris"/>
    <x v="10"/>
    <s v="EMEA"/>
    <d v="2022-01-17T00:00:00"/>
    <d v="2022-12-01T00:00:00"/>
    <s v="Client Businesses Platform"/>
    <s v="D"/>
    <s v="G"/>
    <s v="EUR"/>
    <n v="250800.00000000006"/>
    <n v="297022"/>
    <n v="0"/>
    <n v="0"/>
    <n v="297022"/>
    <n v="0"/>
    <n v="0"/>
    <n v="0"/>
    <n v="0"/>
    <n v="0"/>
    <n v="547822"/>
    <s v="EUR"/>
    <n v="253308.00000000006"/>
    <n v="806608.2200000002"/>
    <s v="&lt;1 Year"/>
    <n v="292758.83999252005"/>
    <n v="639472.62058366148"/>
    <n v="295686.42839244526"/>
    <n v="941553.77518194343"/>
    <n v="1.0000000000000037E-2"/>
    <n v="2508"/>
    <n v="346713.78059114143"/>
    <n v="1.1672999999701754"/>
  </r>
  <r>
    <s v="Employee 1803"/>
    <x v="4"/>
    <s v="Pennsylvania"/>
    <x v="2"/>
    <s v="Americas"/>
    <d v="2022-01-17T00:00:00"/>
    <d v="2022-12-01T00:00:00"/>
    <s v="ETF and Index Investments Platform"/>
    <s v="E"/>
    <s v="Q"/>
    <s v="USD"/>
    <n v="249260.00000000003"/>
    <n v="480150.00000000006"/>
    <n v="0"/>
    <n v="0"/>
    <n v="480150.00000000006"/>
    <n v="0"/>
    <n v="0"/>
    <n v="0"/>
    <n v="0"/>
    <n v="0"/>
    <n v="729410.00000000012"/>
    <s v="USD"/>
    <n v="281663.8"/>
    <n v="1105897.0999999999"/>
    <s v="&lt;1 Year"/>
    <n v="249260.00000000003"/>
    <n v="729410.00000000012"/>
    <n v="281663.8"/>
    <n v="1105897.0999999999"/>
    <n v="0.12999999999999981"/>
    <n v="32403.799999999959"/>
    <n v="480150.00000000012"/>
    <n v="1"/>
  </r>
  <r>
    <s v="Employee 1804"/>
    <x v="0"/>
    <s v="San Francisco"/>
    <x v="2"/>
    <s v="Americas"/>
    <d v="2022-01-17T00:00:00"/>
    <d v="2022-12-01T00:00:00"/>
    <s v="Operating Platform"/>
    <s v="T"/>
    <s v="E"/>
    <s v="USD"/>
    <n v="209605.00000000003"/>
    <n v="107800.00000000001"/>
    <n v="0"/>
    <n v="0"/>
    <n v="107800.00000000001"/>
    <n v="0"/>
    <n v="0"/>
    <n v="0"/>
    <n v="0"/>
    <n v="0"/>
    <n v="317405.00000000006"/>
    <s v="USD"/>
    <n v="215893.15000000002"/>
    <n v="542820.30000000005"/>
    <s v="&lt;1 Year"/>
    <n v="209605.00000000003"/>
    <n v="317405.00000000006"/>
    <n v="215893.15000000002"/>
    <n v="542820.30000000005"/>
    <n v="2.9999999999999968E-2"/>
    <n v="6288.1499999999942"/>
    <n v="107800.00000000003"/>
    <n v="1"/>
  </r>
  <r>
    <s v="Employee 1805"/>
    <x v="3"/>
    <s v="San Francisco"/>
    <x v="2"/>
    <s v="Americas"/>
    <d v="2022-01-17T00:00:00"/>
    <d v="2022-12-01T00:00:00"/>
    <s v="ETF and Index Investments Platform"/>
    <s v="K"/>
    <s v="V"/>
    <s v="USD"/>
    <n v="162690"/>
    <n v="32912"/>
    <n v="0"/>
    <n v="0"/>
    <n v="32912"/>
    <n v="0"/>
    <n v="0"/>
    <n v="0"/>
    <n v="0"/>
    <n v="0"/>
    <n v="195602"/>
    <s v="USD"/>
    <n v="167570.70000000001"/>
    <n v="369040.76"/>
    <s v="&lt;1 Year"/>
    <n v="162690"/>
    <n v="195602"/>
    <n v="167570.70000000001"/>
    <n v="369040.76"/>
    <n v="3.0000000000000072E-2"/>
    <n v="4880.7000000000116"/>
    <n v="32912"/>
    <n v="1"/>
  </r>
  <r>
    <s v="Employee 1806"/>
    <x v="0"/>
    <s v="Sydney"/>
    <x v="4"/>
    <s v="Asia-Pacific"/>
    <d v="2022-01-17T00:00:00"/>
    <d v="2022-12-01T00:00:00"/>
    <s v="Operating Platform"/>
    <s v="I"/>
    <s v="Q"/>
    <s v="AUD"/>
    <n v="243249.60000000003"/>
    <n v="170610.00000000003"/>
    <n v="0"/>
    <n v="0"/>
    <n v="170610.00000000003"/>
    <n v="0"/>
    <n v="0"/>
    <n v="0"/>
    <n v="0"/>
    <n v="0"/>
    <n v="413859.60000000009"/>
    <s v="AUD"/>
    <n v="248114.59200000003"/>
    <n v="670251.38400000008"/>
    <s v="&lt;1 Year"/>
    <n v="184054.80984648335"/>
    <n v="313146.86635103065"/>
    <n v="187735.90604341301"/>
    <n v="507145.70972146426"/>
    <n v="1.9999999999999976E-2"/>
    <n v="4864.9919999999984"/>
    <n v="129092.0565045473"/>
    <n v="0.75665000002665295"/>
  </r>
  <r>
    <s v="Employee 1807"/>
    <x v="4"/>
    <s v="San Francisco"/>
    <x v="2"/>
    <s v="Americas"/>
    <d v="2022-01-17T00:00:00"/>
    <d v="2022-12-01T00:00:00"/>
    <s v="ETF and Index Investments Platform"/>
    <s v="J"/>
    <s v="Z"/>
    <s v="USD"/>
    <n v="283250"/>
    <n v="276925"/>
    <n v="0"/>
    <n v="0"/>
    <n v="276925"/>
    <n v="0"/>
    <n v="0"/>
    <n v="0"/>
    <n v="0"/>
    <n v="0"/>
    <n v="560175"/>
    <s v="USD"/>
    <n v="288915"/>
    <n v="860293.5"/>
    <s v="&lt;1 Year"/>
    <n v="283250"/>
    <n v="560175"/>
    <n v="288915"/>
    <n v="860293.5"/>
    <n v="0.02"/>
    <n v="5665"/>
    <n v="276925"/>
    <n v="1"/>
  </r>
  <r>
    <s v="Employee 1808"/>
    <x v="0"/>
    <s v="Mumbai"/>
    <x v="12"/>
    <s v="Asia-Pacific"/>
    <d v="2022-01-17T00:00:00"/>
    <d v="2022-12-01T00:00:00"/>
    <s v="Regional Platform"/>
    <s v="C"/>
    <s v="I"/>
    <s v="INR"/>
    <n v="5584150"/>
    <n v="1045440"/>
    <n v="0"/>
    <n v="0"/>
    <n v="1045440"/>
    <n v="0"/>
    <n v="0"/>
    <n v="0"/>
    <n v="0"/>
    <n v="0"/>
    <n v="6629590"/>
    <s v="INR"/>
    <n v="5807516"/>
    <n v="12702289.6"/>
    <s v="&lt;1 Year"/>
    <n v="82749.60174860149"/>
    <n v="98241.61819731041"/>
    <n v="86059.585818545544"/>
    <n v="188230.86874374837"/>
    <n v="3.9999999999999931E-2"/>
    <n v="223366"/>
    <n v="15492.016448708921"/>
    <n v="1.4818656688771161E-2"/>
  </r>
  <r>
    <s v="Employee 1809"/>
    <x v="0"/>
    <s v="San Francisco"/>
    <x v="2"/>
    <s v="Americas"/>
    <d v="2022-01-17T00:00:00"/>
    <d v="2022-12-01T00:00:00"/>
    <s v="Operating Platform"/>
    <s v="K"/>
    <s v="D"/>
    <s v="USD"/>
    <n v="188320"/>
    <n v="48576.000000000007"/>
    <n v="0"/>
    <n v="0"/>
    <n v="48576.000000000007"/>
    <n v="0"/>
    <n v="0"/>
    <n v="0"/>
    <n v="0"/>
    <n v="0"/>
    <n v="236896"/>
    <s v="USD"/>
    <n v="214684.80000000002"/>
    <n v="484746.23999999999"/>
    <s v="&lt;1 Year"/>
    <n v="188320"/>
    <n v="236896"/>
    <n v="214684.80000000002"/>
    <n v="484746.23999999999"/>
    <n v="0.1400000000000001"/>
    <n v="26364.800000000017"/>
    <n v="48576"/>
    <n v="1"/>
  </r>
  <r>
    <s v="Employee 181"/>
    <x v="3"/>
    <s v="Edinburgh"/>
    <x v="0"/>
    <s v="EMEA"/>
    <d v="2008-09-23T00:00:00"/>
    <d v="2022-12-01T00:00:00"/>
    <s v="Operating Platform"/>
    <s v="W"/>
    <s v="V"/>
    <s v="GBP"/>
    <n v="82212.240000000005"/>
    <n v="28028.000000000004"/>
    <n v="0"/>
    <n v="0"/>
    <n v="28028.000000000004"/>
    <n v="0"/>
    <n v="0"/>
    <n v="0"/>
    <n v="0"/>
    <n v="0"/>
    <n v="110240.24"/>
    <s v="GBP"/>
    <n v="85500.729600000006"/>
    <n v="200150.57920000001"/>
    <s v="&gt;5 Years"/>
    <n v="109395.71716221861"/>
    <n v="146691.17536433868"/>
    <n v="113771.54584870736"/>
    <n v="266330.36822761956"/>
    <n v="4.0000000000000036E-2"/>
    <n v="3288.4896000000008"/>
    <n v="37295.458202120062"/>
    <n v="1.3306500000756409"/>
  </r>
  <r>
    <s v="Employee 1810"/>
    <x v="0"/>
    <s v="San Francisco"/>
    <x v="2"/>
    <s v="Americas"/>
    <d v="2022-01-17T00:00:00"/>
    <d v="2022-12-01T00:00:00"/>
    <s v="Operating Platform"/>
    <s v="X"/>
    <s v="N"/>
    <s v="USD"/>
    <n v="239800.00000000006"/>
    <n v="132066"/>
    <n v="0"/>
    <n v="0"/>
    <n v="132066"/>
    <n v="0"/>
    <n v="0"/>
    <n v="0"/>
    <n v="0"/>
    <n v="0"/>
    <n v="371866.00000000006"/>
    <s v="USD"/>
    <n v="273372.00000000012"/>
    <n v="697299.24000000022"/>
    <s v="&lt;1 Year"/>
    <n v="239800.00000000006"/>
    <n v="371866.00000000006"/>
    <n v="273372.00000000012"/>
    <n v="697299.24000000022"/>
    <n v="0.14000000000000021"/>
    <n v="33572.000000000058"/>
    <n v="132066"/>
    <n v="1"/>
  </r>
  <r>
    <s v="Employee 1811"/>
    <x v="3"/>
    <s v="San Francisco"/>
    <x v="2"/>
    <s v="Americas"/>
    <d v="2022-01-17T00:00:00"/>
    <d v="2022-12-01T00:00:00"/>
    <s v="ETF and Index Investments Platform"/>
    <s v="W"/>
    <s v="X"/>
    <s v="USD"/>
    <n v="158620"/>
    <n v="28314.000000000004"/>
    <n v="0"/>
    <n v="0"/>
    <n v="28314.000000000004"/>
    <n v="0"/>
    <n v="0"/>
    <n v="0"/>
    <n v="0"/>
    <n v="0"/>
    <n v="186934"/>
    <s v="USD"/>
    <n v="180826.80000000002"/>
    <n v="393931.56000000006"/>
    <s v="&lt;1 Year"/>
    <n v="158620"/>
    <n v="186934"/>
    <n v="180826.80000000002"/>
    <n v="393931.56000000006"/>
    <n v="0.1400000000000001"/>
    <n v="22206.800000000017"/>
    <n v="28314"/>
    <n v="1"/>
  </r>
  <r>
    <s v="Employee 1812"/>
    <x v="1"/>
    <s v="Edinburgh"/>
    <x v="0"/>
    <s v="EMEA"/>
    <d v="2022-01-17T00:00:00"/>
    <d v="2022-12-01T00:00:00"/>
    <s v="Operating Platform"/>
    <s v="S"/>
    <s v="Y"/>
    <s v="GBP"/>
    <n v="41023.840000000004"/>
    <n v="3465.0000000000005"/>
    <n v="0"/>
    <n v="0"/>
    <n v="3465.0000000000005"/>
    <n v="0"/>
    <n v="0"/>
    <n v="0"/>
    <n v="0"/>
    <n v="0"/>
    <n v="44488.840000000004"/>
    <s v="GBP"/>
    <n v="47177.415999999997"/>
    <n v="98339.581999999995"/>
    <s v="&lt;1 Year"/>
    <n v="54588.372699103085"/>
    <n v="59199.074949365182"/>
    <n v="62776.628603968544"/>
    <n v="130855.56479573849"/>
    <n v="0.14999999999999991"/>
    <n v="6153.5759999999937"/>
    <n v="4610.7022502620966"/>
    <n v="1.3306500000756409"/>
  </r>
  <r>
    <s v="Employee 1813"/>
    <x v="4"/>
    <s v="San Francisco"/>
    <x v="2"/>
    <s v="Americas"/>
    <d v="2022-01-17T00:00:00"/>
    <d v="2022-12-01T00:00:00"/>
    <s v="Investments Platform"/>
    <s v="C"/>
    <s v="O"/>
    <s v="USD"/>
    <n v="256520.00000000006"/>
    <n v="243100"/>
    <n v="0"/>
    <n v="0"/>
    <n v="243100"/>
    <n v="0"/>
    <n v="0"/>
    <n v="0"/>
    <n v="0"/>
    <n v="0"/>
    <n v="499620.00000000006"/>
    <s v="USD"/>
    <n v="266780.80000000005"/>
    <n v="786385.60000000009"/>
    <s v="&lt;1 Year"/>
    <n v="256520.00000000006"/>
    <n v="499620.00000000006"/>
    <n v="266780.80000000005"/>
    <n v="786385.60000000009"/>
    <n v="3.9999999999999945E-2"/>
    <n v="10260.799999999988"/>
    <n v="243100"/>
    <n v="1"/>
  </r>
  <r>
    <s v="Employee 1814"/>
    <x v="3"/>
    <s v="Wilmington"/>
    <x v="2"/>
    <s v="Americas"/>
    <d v="2022-01-17T00:00:00"/>
    <d v="2022-12-01T00:00:00"/>
    <s v="Operating Platform"/>
    <s v="A"/>
    <s v="A"/>
    <s v="USD"/>
    <n v="125763.00000000003"/>
    <n v="29572.400000000001"/>
    <n v="0"/>
    <n v="0"/>
    <n v="29572.400000000001"/>
    <n v="0"/>
    <n v="0"/>
    <n v="0"/>
    <n v="0"/>
    <n v="0"/>
    <n v="155335.40000000002"/>
    <s v="USD"/>
    <n v="142112.19000000003"/>
    <n v="317641.19200000004"/>
    <s v="&lt;1 Year"/>
    <n v="125763.00000000003"/>
    <n v="155335.40000000002"/>
    <n v="142112.19000000003"/>
    <n v="317641.19200000004"/>
    <n v="0.12999999999999998"/>
    <n v="16349.190000000002"/>
    <n v="29572.399999999994"/>
    <n v="1"/>
  </r>
  <r>
    <s v="Employee 1815"/>
    <x v="1"/>
    <s v="Edinburgh"/>
    <x v="0"/>
    <s v="EMEA"/>
    <d v="2022-01-17T00:00:00"/>
    <d v="2022-12-01T00:00:00"/>
    <s v="Operating Platform"/>
    <s v="F"/>
    <s v="T"/>
    <s v="GBP"/>
    <n v="39722.980000000003"/>
    <n v="4405.5"/>
    <n v="0"/>
    <n v="0"/>
    <n v="4405.5"/>
    <n v="0"/>
    <n v="0"/>
    <n v="0"/>
    <n v="0"/>
    <n v="0"/>
    <n v="44128.480000000003"/>
    <s v="GBP"/>
    <n v="40120.209800000004"/>
    <n v="84689.974600000016"/>
    <s v="&lt;1 Year"/>
    <n v="52857.383340004686"/>
    <n v="58719.561915337923"/>
    <n v="53385.957173404735"/>
    <n v="112692.71470789606"/>
    <n v="1.0000000000000038E-2"/>
    <n v="397.22980000000098"/>
    <n v="5862.1785753332369"/>
    <n v="1.3306500000756409"/>
  </r>
  <r>
    <s v="Employee 1816"/>
    <x v="3"/>
    <s v="London"/>
    <x v="0"/>
    <s v="EMEA"/>
    <d v="2022-01-17T00:00:00"/>
    <d v="2022-12-01T00:00:00"/>
    <s v="Client Businesses Platform"/>
    <s v="Y"/>
    <s v="N"/>
    <s v="GBP"/>
    <n v="84150"/>
    <n v="20900"/>
    <n v="0"/>
    <n v="0"/>
    <n v="20900"/>
    <n v="0"/>
    <n v="0"/>
    <n v="0"/>
    <n v="0"/>
    <n v="0"/>
    <n v="105050"/>
    <s v="GBP"/>
    <n v="84991.5"/>
    <n v="191092"/>
    <s v="&lt;1 Year"/>
    <n v="111974.19750636519"/>
    <n v="139784.78250794607"/>
    <n v="113093.93948142884"/>
    <n v="254276.56981445439"/>
    <n v="9.9999999999999586E-3"/>
    <n v="841.5"/>
    <n v="27810.585001580883"/>
    <n v="1.3306500000756409"/>
  </r>
  <r>
    <s v="Employee 1817"/>
    <x v="0"/>
    <s v="London"/>
    <x v="0"/>
    <s v="EMEA"/>
    <d v="2022-01-17T00:00:00"/>
    <d v="2022-12-01T00:00:00"/>
    <s v="Client Businesses Platform"/>
    <s v="M"/>
    <s v="E"/>
    <s v="GBP"/>
    <n v="157080"/>
    <n v="89001.000000000015"/>
    <n v="0"/>
    <n v="0"/>
    <n v="89001.000000000015"/>
    <n v="0"/>
    <n v="0"/>
    <n v="0"/>
    <n v="0"/>
    <n v="0"/>
    <n v="246081"/>
    <s v="GBP"/>
    <n v="160221.6"/>
    <n v="411224.22000000009"/>
    <s v="&lt;1 Year"/>
    <n v="209018.50201188168"/>
    <n v="327447.68266861379"/>
    <n v="213198.87205211932"/>
    <n v="547195.50837410556"/>
    <n v="2.0000000000000039E-2"/>
    <n v="3141.6000000000058"/>
    <n v="118429.18065673212"/>
    <n v="1.3306500000756409"/>
  </r>
  <r>
    <s v="Employee 1818"/>
    <x v="0"/>
    <s v="Hong Kong"/>
    <x v="3"/>
    <s v="Asia-Pacific"/>
    <d v="2022-01-17T00:00:00"/>
    <d v="2022-12-01T00:00:00"/>
    <s v="ETF and Index Investments Platform"/>
    <s v="K"/>
    <s v="Q"/>
    <s v="HKD"/>
    <n v="1601600.0000000002"/>
    <n v="763620.00000000012"/>
    <n v="0"/>
    <n v="0"/>
    <n v="763620.00000000012"/>
    <n v="0"/>
    <n v="0"/>
    <n v="0"/>
    <n v="0"/>
    <n v="0"/>
    <n v="2365220.0000000005"/>
    <s v="HKD"/>
    <n v="1793792.0000000005"/>
    <n v="4442838.4000000013"/>
    <s v="&lt;1 Year"/>
    <n v="204177.63556280799"/>
    <n v="301526.6153757897"/>
    <n v="228678.951830345"/>
    <n v="566388.76105122943"/>
    <n v="0.12000000000000026"/>
    <n v="192192.00000000023"/>
    <n v="97348.979812981706"/>
    <n v="0.12748353868806692"/>
  </r>
  <r>
    <s v="Employee 1819"/>
    <x v="3"/>
    <s v="London"/>
    <x v="0"/>
    <s v="EMEA"/>
    <d v="2022-01-17T00:00:00"/>
    <d v="2022-12-01T00:00:00"/>
    <s v="Client Businesses Platform"/>
    <s v="L"/>
    <s v="S"/>
    <s v="GBP"/>
    <n v="87450"/>
    <n v="14471.600000000002"/>
    <n v="0"/>
    <n v="0"/>
    <n v="14471.600000000002"/>
    <n v="0"/>
    <n v="0"/>
    <n v="0"/>
    <n v="0"/>
    <n v="0"/>
    <n v="101921.60000000001"/>
    <s v="GBP"/>
    <n v="91822.5"/>
    <n v="198840.18"/>
    <s v="&lt;1 Year"/>
    <n v="116365.3425066148"/>
    <n v="135621.97704770946"/>
    <n v="122183.60963194554"/>
    <n v="264586.68553204043"/>
    <n v="4.9999999999999947E-2"/>
    <n v="4372.5"/>
    <n v="19256.634541094652"/>
    <n v="1.3306500000756409"/>
  </r>
  <r>
    <s v="Employee 182"/>
    <x v="4"/>
    <s v="Princeton"/>
    <x v="2"/>
    <s v="Americas"/>
    <d v="2009-03-02T00:00:00"/>
    <d v="2022-12-01T00:00:00"/>
    <s v="Investments Platform"/>
    <s v="L"/>
    <s v="S"/>
    <s v="USD"/>
    <n v="298320"/>
    <n v="0"/>
    <n v="1872000"/>
    <n v="0"/>
    <n v="1872000"/>
    <n v="0"/>
    <n v="0"/>
    <n v="0"/>
    <n v="0"/>
    <n v="0"/>
    <n v="2170320"/>
    <s v="USD"/>
    <n v="304286.40000000002"/>
    <n v="608572.80000000005"/>
    <s v="&gt;5 Years"/>
    <n v="298320"/>
    <n v="2170320"/>
    <n v="304286.40000000002"/>
    <n v="608572.80000000005"/>
    <n v="2.0000000000000077E-2"/>
    <n v="5966.4000000000233"/>
    <n v="1872000"/>
    <n v="1"/>
  </r>
  <r>
    <s v="Employee 1820"/>
    <x v="0"/>
    <s v="San Francisco"/>
    <x v="2"/>
    <s v="Americas"/>
    <d v="2022-01-17T00:00:00"/>
    <d v="2022-12-01T00:00:00"/>
    <s v="Investments Platform"/>
    <s v="C"/>
    <s v="K"/>
    <s v="USD"/>
    <n v="203830.00000000006"/>
    <n v="236313.00000000003"/>
    <n v="0"/>
    <n v="0"/>
    <n v="236313.00000000003"/>
    <n v="0"/>
    <n v="0"/>
    <n v="0"/>
    <n v="0"/>
    <n v="0"/>
    <n v="440143.00000000012"/>
    <s v="USD"/>
    <n v="216059.80000000008"/>
    <n v="682611.38000000012"/>
    <s v="&lt;1 Year"/>
    <n v="203830.00000000006"/>
    <n v="440143.00000000012"/>
    <n v="216059.80000000008"/>
    <n v="682611.38000000012"/>
    <n v="6.0000000000000067E-2"/>
    <n v="12229.800000000017"/>
    <n v="236313.00000000006"/>
    <n v="1"/>
  </r>
  <r>
    <s v="Employee 1821"/>
    <x v="7"/>
    <s v="San Francisco"/>
    <x v="2"/>
    <s v="Americas"/>
    <d v="2022-01-17T00:00:00"/>
    <d v="2022-12-01T00:00:00"/>
    <s v="ETF and Index Investments Platform"/>
    <s v="V"/>
    <s v="V"/>
    <s v="USD"/>
    <n v="108663.50000000001"/>
    <n v="37680.5"/>
    <n v="0"/>
    <n v="0"/>
    <n v="37680.5"/>
    <n v="0"/>
    <n v="9406"/>
    <n v="0"/>
    <n v="9406"/>
    <n v="0"/>
    <n v="155750"/>
    <s v="USD"/>
    <n v="118443.21500000003"/>
    <n v="277958.17500000005"/>
    <s v="&lt;1 Year"/>
    <n v="108663.50000000001"/>
    <n v="155750"/>
    <n v="118443.21500000003"/>
    <n v="277958.17500000005"/>
    <n v="9.0000000000000094E-2"/>
    <n v="9779.7150000000111"/>
    <n v="47086.499999999985"/>
    <n v="1"/>
  </r>
  <r>
    <s v="Employee 1822"/>
    <x v="0"/>
    <s v="San Francisco"/>
    <x v="2"/>
    <s v="Americas"/>
    <d v="2021-12-06T00:00:00"/>
    <d v="2022-12-01T00:00:00"/>
    <s v="ETF and Index Investments Platform"/>
    <s v="T"/>
    <s v="G"/>
    <s v="USD"/>
    <n v="225802.50000000003"/>
    <n v="73788"/>
    <n v="0"/>
    <n v="0"/>
    <n v="73788"/>
    <n v="0"/>
    <n v="0"/>
    <n v="0"/>
    <n v="0"/>
    <n v="0"/>
    <n v="299590.5"/>
    <s v="USD"/>
    <n v="232576.57500000004"/>
    <n v="541154.79"/>
    <s v="&lt;1 Year"/>
    <n v="225802.50000000003"/>
    <n v="299590.5"/>
    <n v="232576.57500000004"/>
    <n v="541154.79"/>
    <n v="3.0000000000000047E-2"/>
    <n v="6774.0750000000116"/>
    <n v="73787.999999999971"/>
    <n v="1"/>
  </r>
  <r>
    <s v="Employee 1823"/>
    <x v="4"/>
    <s v="San Francisco"/>
    <x v="2"/>
    <s v="Americas"/>
    <d v="2021-12-06T00:00:00"/>
    <d v="2022-12-01T00:00:00"/>
    <s v="Investments Platform"/>
    <s v="O"/>
    <s v="E"/>
    <s v="USD"/>
    <n v="235620.00000000003"/>
    <n v="366669.60000000003"/>
    <n v="1905594.8499999999"/>
    <n v="0"/>
    <n v="2272264.4499999997"/>
    <n v="0"/>
    <n v="0"/>
    <n v="0"/>
    <n v="0"/>
    <n v="0"/>
    <n v="2507884.4499999997"/>
    <s v="USD"/>
    <n v="240332.40000000002"/>
    <n v="854667.79200000013"/>
    <s v="&lt;1 Year"/>
    <n v="235620.00000000003"/>
    <n v="2507884.4499999997"/>
    <n v="240332.40000000002"/>
    <n v="854667.79200000013"/>
    <n v="1.9999999999999973E-2"/>
    <n v="4712.3999999999942"/>
    <n v="2272264.4499999997"/>
    <n v="1"/>
  </r>
  <r>
    <s v="Employee 1824"/>
    <x v="3"/>
    <s v="Munich"/>
    <x v="6"/>
    <s v="EMEA"/>
    <d v="2021-12-13T00:00:00"/>
    <d v="2022-12-01T00:00:00"/>
    <s v="ETF and Index Investments Platform"/>
    <s v="F"/>
    <s v="I"/>
    <s v="EUR"/>
    <n v="72765"/>
    <n v="22748.000000000004"/>
    <n v="0"/>
    <n v="0"/>
    <n v="22748.000000000004"/>
    <n v="0"/>
    <n v="0"/>
    <n v="0"/>
    <n v="0"/>
    <n v="0"/>
    <n v="95513"/>
    <s v="EUR"/>
    <n v="81496.800000000003"/>
    <n v="188471.36000000002"/>
    <s v="&lt;1 Year"/>
    <n v="84938.584497829812"/>
    <n v="111492.32489715137"/>
    <n v="95131.214637569399"/>
    <n v="220002.61852237894"/>
    <n v="0.12000000000000012"/>
    <n v="8731.8000000000029"/>
    <n v="26553.740399321556"/>
    <n v="1.1672999999701754"/>
  </r>
  <r>
    <s v="Employee 1825"/>
    <x v="4"/>
    <s v="New York"/>
    <x v="2"/>
    <s v="Americas"/>
    <d v="2021-12-13T00:00:00"/>
    <d v="2022-12-01T00:00:00"/>
    <s v="Regional Platform"/>
    <s v="H"/>
    <s v="K"/>
    <s v="USD"/>
    <n v="249260.00000000003"/>
    <n v="315810.00000000006"/>
    <n v="0"/>
    <n v="0"/>
    <n v="315810.00000000006"/>
    <n v="0"/>
    <n v="0"/>
    <n v="0"/>
    <n v="0"/>
    <n v="168000.00000000003"/>
    <n v="733070.00000000012"/>
    <s v="USD"/>
    <n v="251752.60000000003"/>
    <n v="822473.3"/>
    <s v="&lt;1 Year"/>
    <n v="249260.00000000003"/>
    <n v="733070.00000000012"/>
    <n v="251752.60000000003"/>
    <n v="822473.3"/>
    <n v="1.0000000000000023E-2"/>
    <n v="2492.6000000000058"/>
    <n v="483810.00000000012"/>
    <n v="1"/>
  </r>
  <r>
    <s v="Employee 1826"/>
    <x v="3"/>
    <s v="London"/>
    <x v="0"/>
    <s v="EMEA"/>
    <d v="2022-01-10T00:00:00"/>
    <d v="2022-12-01T00:00:00"/>
    <s v="Investments Platform"/>
    <s v="D"/>
    <s v="W"/>
    <s v="GBP"/>
    <n v="79613.600000000006"/>
    <n v="9300.5"/>
    <n v="0"/>
    <n v="0"/>
    <n v="9300.5"/>
    <n v="0"/>
    <n v="0"/>
    <n v="0"/>
    <n v="0"/>
    <n v="0"/>
    <n v="88914.1"/>
    <s v="GBP"/>
    <n v="82798.144000000015"/>
    <n v="175268.80800000002"/>
    <s v="&lt;1 Year"/>
    <n v="105937.83684602205"/>
    <n v="118313.54717172556"/>
    <n v="110175.35031986295"/>
    <n v="233221.43937845752"/>
    <n v="4.0000000000000133E-2"/>
    <n v="3184.544000000009"/>
    <n v="12375.710325703505"/>
    <n v="1.3306500000756409"/>
  </r>
  <r>
    <s v="Employee 1827"/>
    <x v="0"/>
    <s v="New York"/>
    <x v="2"/>
    <s v="Americas"/>
    <d v="2022-01-18T00:00:00"/>
    <d v="2022-12-01T00:00:00"/>
    <s v="Investments Platform"/>
    <s v="U"/>
    <s v="U"/>
    <s v="USD"/>
    <n v="213840.00000000006"/>
    <n v="487190"/>
    <n v="0"/>
    <n v="0"/>
    <n v="487190"/>
    <n v="0"/>
    <n v="0"/>
    <n v="0"/>
    <n v="0"/>
    <n v="0"/>
    <n v="701030"/>
    <s v="USD"/>
    <n v="228808.80000000008"/>
    <n v="978910.90000000014"/>
    <s v="&lt;1 Year"/>
    <n v="213840.00000000006"/>
    <n v="701030"/>
    <n v="228808.80000000008"/>
    <n v="978910.90000000014"/>
    <n v="7.0000000000000062E-2"/>
    <n v="14968.800000000017"/>
    <n v="487189.99999999994"/>
    <n v="1"/>
  </r>
  <r>
    <s v="Employee 1828"/>
    <x v="0"/>
    <s v="San Francisco"/>
    <x v="2"/>
    <s v="Americas"/>
    <d v="2021-12-13T00:00:00"/>
    <d v="2022-12-01T00:00:00"/>
    <s v="Operating Platform"/>
    <s v="K"/>
    <s v="H"/>
    <s v="USD"/>
    <n v="209880.00000000003"/>
    <n v="108438"/>
    <n v="0"/>
    <n v="0"/>
    <n v="108438"/>
    <n v="0"/>
    <n v="0"/>
    <n v="0"/>
    <n v="0"/>
    <n v="0"/>
    <n v="318318"/>
    <s v="USD"/>
    <n v="230868.00000000006"/>
    <n v="581017.80000000005"/>
    <s v="&lt;1 Year"/>
    <n v="209880.00000000003"/>
    <n v="318318"/>
    <n v="230868.00000000006"/>
    <n v="581017.80000000005"/>
    <n v="0.10000000000000013"/>
    <n v="20988.000000000029"/>
    <n v="108437.99999999997"/>
    <n v="1"/>
  </r>
  <r>
    <s v="Employee 1829"/>
    <x v="4"/>
    <s v="Princeton"/>
    <x v="2"/>
    <s v="Americas"/>
    <d v="2021-12-13T00:00:00"/>
    <d v="2022-12-01T00:00:00"/>
    <s v="Corporate and Risk Platform"/>
    <s v="D"/>
    <s v="V"/>
    <s v="USD"/>
    <n v="275880.00000000006"/>
    <n v="293260"/>
    <n v="0"/>
    <n v="0"/>
    <n v="293260"/>
    <n v="0"/>
    <n v="0"/>
    <n v="0"/>
    <n v="0"/>
    <n v="0"/>
    <n v="569140"/>
    <s v="USD"/>
    <n v="286915.20000000007"/>
    <n v="878820.80000000016"/>
    <s v="&lt;1 Year"/>
    <n v="275880.00000000006"/>
    <n v="569140"/>
    <n v="286915.20000000007"/>
    <n v="878820.80000000016"/>
    <n v="4.0000000000000036E-2"/>
    <n v="11035.200000000012"/>
    <n v="293259.99999999994"/>
    <n v="1"/>
  </r>
  <r>
    <s v="Employee 183"/>
    <x v="4"/>
    <s v="New York"/>
    <x v="2"/>
    <s v="Americas"/>
    <d v="2009-01-05T00:00:00"/>
    <d v="2022-12-01T00:00:00"/>
    <s v="Operating Platform"/>
    <s v="P"/>
    <s v="M"/>
    <s v="USD"/>
    <n v="263780.00000000006"/>
    <n v="209484.00000000003"/>
    <n v="0"/>
    <n v="0"/>
    <n v="209484.00000000003"/>
    <n v="0"/>
    <n v="0"/>
    <n v="0"/>
    <n v="0"/>
    <n v="0"/>
    <n v="473264.00000000012"/>
    <s v="USD"/>
    <n v="274331.20000000007"/>
    <n v="766525.76000000024"/>
    <s v="&gt;5 Years"/>
    <n v="263780.00000000006"/>
    <n v="473264.00000000012"/>
    <n v="274331.20000000007"/>
    <n v="766525.76000000024"/>
    <n v="4.0000000000000036E-2"/>
    <n v="10551.200000000012"/>
    <n v="209484.00000000006"/>
    <n v="1"/>
  </r>
  <r>
    <s v="Employee 1830"/>
    <x v="0"/>
    <s v="New York"/>
    <x v="2"/>
    <s v="Americas"/>
    <d v="2021-12-13T00:00:00"/>
    <d v="2022-12-01T00:00:00"/>
    <s v="Client Businesses Platform"/>
    <s v="N"/>
    <s v="W"/>
    <s v="USD"/>
    <n v="224790.50000000003"/>
    <n v="123970.00000000001"/>
    <n v="0"/>
    <n v="0"/>
    <n v="123970.00000000001"/>
    <n v="0"/>
    <n v="0"/>
    <n v="0"/>
    <n v="0"/>
    <n v="0"/>
    <n v="348760.50000000006"/>
    <s v="USD"/>
    <n v="233782.12000000002"/>
    <n v="596493.04"/>
    <s v="&lt;1 Year"/>
    <n v="224790.50000000003"/>
    <n v="348760.50000000006"/>
    <n v="233782.12000000002"/>
    <n v="596493.04"/>
    <n v="3.9999999999999973E-2"/>
    <n v="8991.6199999999953"/>
    <n v="123970.00000000003"/>
    <n v="1"/>
  </r>
  <r>
    <s v="Employee 1831"/>
    <x v="0"/>
    <s v="San Francisco"/>
    <x v="2"/>
    <s v="Americas"/>
    <d v="2021-12-13T00:00:00"/>
    <d v="2022-12-01T00:00:00"/>
    <s v="Operating Platform"/>
    <s v="K"/>
    <s v="X"/>
    <s v="USD"/>
    <n v="217536.00000000003"/>
    <n v="92070.000000000015"/>
    <n v="0"/>
    <n v="0"/>
    <n v="92070.000000000015"/>
    <n v="0"/>
    <n v="0"/>
    <n v="0"/>
    <n v="0"/>
    <n v="0"/>
    <n v="309606.00000000006"/>
    <s v="USD"/>
    <n v="245815.68000000002"/>
    <n v="595670.46000000008"/>
    <s v="&lt;1 Year"/>
    <n v="217536.00000000003"/>
    <n v="309606.00000000006"/>
    <n v="245815.68000000002"/>
    <n v="595670.46000000008"/>
    <n v="0.12999999999999995"/>
    <n v="28279.679999999993"/>
    <n v="92070.000000000029"/>
    <n v="1"/>
  </r>
  <r>
    <s v="Employee 1832"/>
    <x v="0"/>
    <s v="San Francisco"/>
    <x v="2"/>
    <s v="Americas"/>
    <d v="2021-12-13T00:00:00"/>
    <d v="2022-12-01T00:00:00"/>
    <s v="Investments Platform"/>
    <s v="G"/>
    <s v="Q"/>
    <s v="USD"/>
    <n v="204050.00000000003"/>
    <n v="217800.00000000003"/>
    <n v="867994.7"/>
    <n v="0"/>
    <n v="1085794.7"/>
    <n v="0"/>
    <n v="0"/>
    <n v="0"/>
    <n v="0"/>
    <n v="0"/>
    <n v="1289844.7"/>
    <s v="USD"/>
    <n v="230576.5"/>
    <n v="707267"/>
    <s v="&lt;1 Year"/>
    <n v="204050.00000000003"/>
    <n v="1289844.7"/>
    <n v="230576.5"/>
    <n v="707267"/>
    <n v="0.12999999999999984"/>
    <n v="26526.499999999971"/>
    <n v="1085794.7"/>
    <n v="1"/>
  </r>
  <r>
    <s v="Employee 1833"/>
    <x v="0"/>
    <s v="Princeton"/>
    <x v="2"/>
    <s v="Americas"/>
    <d v="2021-12-20T00:00:00"/>
    <d v="2022-12-01T00:00:00"/>
    <s v="Corporate and Risk Platform"/>
    <s v="N"/>
    <s v="J"/>
    <s v="USD"/>
    <n v="207570.00000000006"/>
    <n v="88825.000000000015"/>
    <n v="0"/>
    <n v="0"/>
    <n v="88825.000000000015"/>
    <n v="0"/>
    <n v="0"/>
    <n v="0"/>
    <n v="0"/>
    <n v="0"/>
    <n v="296395.00000000006"/>
    <s v="USD"/>
    <n v="230402.7000000001"/>
    <n v="559401.15000000026"/>
    <s v="&lt;1 Year"/>
    <n v="207570.00000000006"/>
    <n v="296395.00000000006"/>
    <n v="230402.7000000001"/>
    <n v="559401.15000000026"/>
    <n v="0.11000000000000017"/>
    <n v="22832.700000000041"/>
    <n v="88825"/>
    <n v="1"/>
  </r>
  <r>
    <s v="Employee 1834"/>
    <x v="3"/>
    <s v="New York"/>
    <x v="2"/>
    <s v="Americas"/>
    <d v="2022-01-04T00:00:00"/>
    <d v="2022-12-01T00:00:00"/>
    <s v="Corporate and Risk Platform"/>
    <s v="H"/>
    <s v="R"/>
    <s v="USD"/>
    <n v="153912"/>
    <n v="32890"/>
    <n v="0"/>
    <n v="0"/>
    <n v="32890"/>
    <n v="0"/>
    <n v="0"/>
    <n v="0"/>
    <n v="0"/>
    <n v="0"/>
    <n v="186802"/>
    <s v="USD"/>
    <n v="163146.72"/>
    <n v="361156.83999999997"/>
    <s v="&lt;1 Year"/>
    <n v="153912"/>
    <n v="186802"/>
    <n v="163146.72"/>
    <n v="361156.83999999997"/>
    <n v="6.0000000000000005E-2"/>
    <n v="9234.7200000000012"/>
    <n v="32890"/>
    <n v="1"/>
  </r>
  <r>
    <s v="Employee 1835"/>
    <x v="3"/>
    <s v="London"/>
    <x v="0"/>
    <s v="EMEA"/>
    <d v="2021-12-20T00:00:00"/>
    <d v="2022-12-01T00:00:00"/>
    <s v="Operating Platform"/>
    <s v="F"/>
    <s v="K"/>
    <s v="GBP"/>
    <n v="88487.3"/>
    <n v="8603.1"/>
    <n v="0"/>
    <n v="0"/>
    <n v="8603.1"/>
    <n v="0"/>
    <n v="0"/>
    <n v="0"/>
    <n v="0"/>
    <n v="0"/>
    <n v="97090.400000000009"/>
    <s v="GBP"/>
    <n v="99990.64899999999"/>
    <n v="209702.80099999998"/>
    <s v="&lt;1 Year"/>
    <n v="117745.62575169327"/>
    <n v="129193.34076734402"/>
    <n v="133052.55709941336"/>
    <n v="279041.0321665121"/>
    <n v="0.12999999999999973"/>
    <n v="11503.348999999987"/>
    <n v="11447.715015650756"/>
    <n v="1.3306500000756407"/>
  </r>
  <r>
    <s v="Employee 1836"/>
    <x v="0"/>
    <s v="San Francisco"/>
    <x v="2"/>
    <s v="Americas"/>
    <d v="2022-01-24T00:00:00"/>
    <d v="2022-12-01T00:00:00"/>
    <s v="Investments Platform"/>
    <s v="K"/>
    <s v="Y"/>
    <s v="USD"/>
    <n v="207900.00000000003"/>
    <n v="226380.00000000003"/>
    <n v="0"/>
    <n v="0"/>
    <n v="226380.00000000003"/>
    <n v="0"/>
    <n v="0"/>
    <n v="0"/>
    <n v="0"/>
    <n v="0"/>
    <n v="434280.00000000006"/>
    <s v="USD"/>
    <n v="222453.00000000006"/>
    <n v="687132.60000000009"/>
    <s v="&lt;1 Year"/>
    <n v="207900.00000000003"/>
    <n v="434280.00000000006"/>
    <n v="222453.00000000006"/>
    <n v="687132.60000000009"/>
    <n v="7.0000000000000132E-2"/>
    <n v="14553.000000000029"/>
    <n v="226380.00000000003"/>
    <n v="1"/>
  </r>
  <r>
    <s v="Employee 1837"/>
    <x v="0"/>
    <s v="San Francisco"/>
    <x v="2"/>
    <s v="Americas"/>
    <d v="2021-12-29T00:00:00"/>
    <d v="2022-12-01T00:00:00"/>
    <s v="Operating Platform"/>
    <s v="H"/>
    <s v="F"/>
    <s v="USD"/>
    <n v="193600.00000000003"/>
    <n v="49209.600000000006"/>
    <n v="0"/>
    <n v="0"/>
    <n v="49209.600000000006"/>
    <n v="0"/>
    <n v="0"/>
    <n v="0"/>
    <n v="0"/>
    <n v="0"/>
    <n v="242809.60000000003"/>
    <s v="USD"/>
    <n v="197472.00000000003"/>
    <n v="445137.79200000007"/>
    <s v="&lt;1 Year"/>
    <n v="193600.00000000003"/>
    <n v="242809.60000000003"/>
    <n v="197472.00000000003"/>
    <n v="445137.79200000007"/>
    <n v="1.9999999999999997E-2"/>
    <n v="3872"/>
    <n v="49209.600000000006"/>
    <n v="1"/>
  </r>
  <r>
    <s v="Employee 1838"/>
    <x v="0"/>
    <s v="London"/>
    <x v="0"/>
    <s v="EMEA"/>
    <d v="2022-01-03T00:00:00"/>
    <d v="2022-12-01T00:00:00"/>
    <s v="ETF and Index Investments Platform"/>
    <s v="K"/>
    <s v="D"/>
    <s v="GBP"/>
    <n v="111320.00000000001"/>
    <n v="49368.000000000007"/>
    <n v="0"/>
    <n v="0"/>
    <n v="49368.000000000007"/>
    <n v="0"/>
    <n v="0"/>
    <n v="0"/>
    <n v="0"/>
    <n v="0"/>
    <n v="160688.00000000003"/>
    <s v="GBP"/>
    <n v="124678.40000000002"/>
    <n v="304648.96000000008"/>
    <s v="&lt;1 Year"/>
    <n v="148127.95800842036"/>
    <n v="213819.48721215464"/>
    <n v="165903.31296943082"/>
    <n v="405381.13864704402"/>
    <n v="0.12000000000000006"/>
    <n v="13358.400000000009"/>
    <n v="65691.529203734273"/>
    <n v="1.3306500000756409"/>
  </r>
  <r>
    <s v="Employee 1839"/>
    <x v="0"/>
    <s v="San Francisco"/>
    <x v="2"/>
    <s v="Americas"/>
    <d v="2022-01-03T00:00:00"/>
    <d v="2022-12-01T00:00:00"/>
    <s v="Investments Platform"/>
    <s v="M"/>
    <s v="G"/>
    <s v="USD"/>
    <n v="213180.00000000003"/>
    <n v="435160.00000000006"/>
    <n v="0"/>
    <n v="0"/>
    <n v="435160.00000000006"/>
    <n v="0"/>
    <n v="0"/>
    <n v="0"/>
    <n v="0"/>
    <n v="0"/>
    <n v="648340.00000000012"/>
    <s v="USD"/>
    <n v="228102.60000000003"/>
    <n v="921826.40000000014"/>
    <s v="&lt;1 Year"/>
    <n v="213180.00000000003"/>
    <n v="648340.00000000012"/>
    <n v="228102.60000000003"/>
    <n v="921826.40000000014"/>
    <n v="7.0000000000000021E-2"/>
    <n v="14922.600000000006"/>
    <n v="435160.00000000012"/>
    <n v="1"/>
  </r>
  <r>
    <s v="Employee 184"/>
    <x v="5"/>
    <s v="London"/>
    <x v="0"/>
    <s v="EMEA"/>
    <d v="2011-06-06T00:00:00"/>
    <d v="2022-12-01T00:00:00"/>
    <s v="Investments Platform"/>
    <s v="P"/>
    <s v="R"/>
    <s v="GBP"/>
    <n v="65099.705000000016"/>
    <n v="41800"/>
    <n v="0"/>
    <n v="0"/>
    <n v="41800"/>
    <n v="0"/>
    <n v="0"/>
    <n v="0"/>
    <n v="0"/>
    <n v="0"/>
    <n v="106899.70500000002"/>
    <s v="GBP"/>
    <n v="72260.672550000018"/>
    <n v="190919.34510000004"/>
    <s v="&gt;5 Years"/>
    <n v="86624.922463174225"/>
    <n v="142246.09246633601"/>
    <n v="96153.663934123382"/>
    <n v="254046.82657175636"/>
    <n v="0.1099999999999999"/>
    <n v="7160.9675500000012"/>
    <n v="55621.17000316178"/>
    <n v="1.3306500000756409"/>
  </r>
  <r>
    <s v="Employee 1840"/>
    <x v="3"/>
    <s v="San Francisco"/>
    <x v="2"/>
    <s v="Americas"/>
    <d v="2022-01-10T00:00:00"/>
    <d v="2022-12-01T00:00:00"/>
    <s v="Corporate and Risk Platform"/>
    <s v="S"/>
    <s v="A"/>
    <s v="USD"/>
    <n v="169841.1"/>
    <n v="7392.0000000000009"/>
    <n v="0"/>
    <n v="0"/>
    <n v="7392.0000000000009"/>
    <n v="0"/>
    <n v="0"/>
    <n v="0"/>
    <n v="0"/>
    <n v="0"/>
    <n v="177233.1"/>
    <s v="USD"/>
    <n v="180031.56600000002"/>
    <n v="367898.652"/>
    <s v="&lt;1 Year"/>
    <n v="169841.1"/>
    <n v="177233.1"/>
    <n v="180031.56600000002"/>
    <n v="367898.652"/>
    <n v="6.0000000000000088E-2"/>
    <n v="10190.466000000015"/>
    <n v="7392"/>
    <n v="1"/>
  </r>
  <r>
    <s v="Employee 1841"/>
    <x v="3"/>
    <s v="Sydney"/>
    <x v="4"/>
    <s v="Asia-Pacific"/>
    <d v="2022-01-10T00:00:00"/>
    <d v="2022-12-01T00:00:00"/>
    <s v="ETF and Index Investments Platform"/>
    <s v="V"/>
    <s v="N"/>
    <s v="AUD"/>
    <n v="205975.00000000003"/>
    <n v="42570.000000000007"/>
    <n v="0"/>
    <n v="0"/>
    <n v="42570.000000000007"/>
    <n v="0"/>
    <n v="0"/>
    <n v="0"/>
    <n v="0"/>
    <n v="0"/>
    <n v="248545.00000000003"/>
    <s v="AUD"/>
    <n v="230692.00000000006"/>
    <n v="509062.40000000014"/>
    <s v="&lt;1 Year"/>
    <n v="155850.98375548987"/>
    <n v="188061.57425662447"/>
    <n v="174553.10180614865"/>
    <n v="385182.06497356814"/>
    <n v="0.12"/>
    <n v="24717.000000000029"/>
    <n v="32210.590501134604"/>
    <n v="0.75665000002665295"/>
  </r>
  <r>
    <s v="Employee 1842"/>
    <x v="3"/>
    <s v="San Francisco"/>
    <x v="2"/>
    <s v="Americas"/>
    <d v="2021-12-27T00:00:00"/>
    <d v="2022-12-01T00:00:00"/>
    <s v="Operating Platform"/>
    <s v="H"/>
    <s v="Y"/>
    <s v="USD"/>
    <n v="199650.00000000006"/>
    <n v="107800.00000000001"/>
    <n v="0"/>
    <n v="0"/>
    <n v="107800.00000000001"/>
    <n v="0"/>
    <n v="0"/>
    <n v="0"/>
    <n v="0"/>
    <n v="0"/>
    <n v="307450.00000000006"/>
    <s v="USD"/>
    <n v="207636.00000000006"/>
    <n v="527384.00000000012"/>
    <s v="&lt;1 Year"/>
    <n v="199650.00000000006"/>
    <n v="307450.00000000006"/>
    <n v="207636.00000000006"/>
    <n v="527384.00000000012"/>
    <n v="3.9999999999999987E-2"/>
    <n v="7986"/>
    <n v="107800"/>
    <n v="1"/>
  </r>
  <r>
    <s v="Employee 1843"/>
    <x v="3"/>
    <s v="London"/>
    <x v="0"/>
    <s v="EMEA"/>
    <d v="2021-12-27T00:00:00"/>
    <d v="2022-12-01T00:00:00"/>
    <s v="Operating Platform"/>
    <s v="T"/>
    <s v="N"/>
    <s v="GBP"/>
    <n v="107264.85000000002"/>
    <n v="16544"/>
    <n v="0"/>
    <n v="0"/>
    <n v="16544"/>
    <n v="0"/>
    <n v="0"/>
    <n v="0"/>
    <n v="0"/>
    <n v="0"/>
    <n v="123808.85000000002"/>
    <s v="GBP"/>
    <n v="111555.44400000003"/>
    <n v="240316.64800000007"/>
    <s v="&lt;1 Year"/>
    <n v="142731.97266061365"/>
    <n v="164746.24626186505"/>
    <n v="148441.25156703821"/>
    <n v="319777.34767937788"/>
    <n v="4.0000000000000091E-2"/>
    <n v="4290.5940000000119"/>
    <n v="22014.273601251392"/>
    <n v="1.3306500000756409"/>
  </r>
  <r>
    <s v="Employee 1844"/>
    <x v="0"/>
    <s v="New York"/>
    <x v="2"/>
    <s v="Americas"/>
    <d v="2022-01-10T00:00:00"/>
    <d v="2022-12-01T00:00:00"/>
    <s v="Operating Platform"/>
    <s v="I"/>
    <s v="K"/>
    <s v="USD"/>
    <n v="185845"/>
    <n v="32054"/>
    <n v="0"/>
    <n v="0"/>
    <n v="32054"/>
    <n v="0"/>
    <n v="0"/>
    <n v="0"/>
    <n v="0"/>
    <n v="0"/>
    <n v="217899"/>
    <s v="USD"/>
    <n v="189561.9"/>
    <n v="411818.88"/>
    <s v="&lt;1 Year"/>
    <n v="185845"/>
    <n v="217899"/>
    <n v="189561.9"/>
    <n v="411818.88"/>
    <n v="1.9999999999999969E-2"/>
    <n v="3716.8999999999942"/>
    <n v="32054"/>
    <n v="1"/>
  </r>
  <r>
    <s v="Employee 1845"/>
    <x v="0"/>
    <s v="San Francisco"/>
    <x v="2"/>
    <s v="Americas"/>
    <d v="2022-01-04T00:00:00"/>
    <d v="2022-12-01T00:00:00"/>
    <s v="ETF and Index Investments Platform"/>
    <s v="K"/>
    <s v="N"/>
    <s v="USD"/>
    <n v="198220.00000000003"/>
    <n v="230230.00000000003"/>
    <n v="0"/>
    <n v="0"/>
    <n v="230230.00000000003"/>
    <n v="0"/>
    <n v="0"/>
    <n v="0"/>
    <n v="0"/>
    <n v="0"/>
    <n v="428450.00000000006"/>
    <s v="USD"/>
    <n v="210113.20000000004"/>
    <n v="664270.20000000007"/>
    <s v="&lt;1 Year"/>
    <n v="198220.00000000003"/>
    <n v="428450.00000000006"/>
    <n v="210113.20000000004"/>
    <n v="664270.20000000007"/>
    <n v="6.0000000000000053E-2"/>
    <n v="11893.200000000012"/>
    <n v="230230.00000000003"/>
    <n v="1"/>
  </r>
  <r>
    <s v="Employee 1846"/>
    <x v="3"/>
    <s v="London"/>
    <x v="0"/>
    <s v="EMEA"/>
    <d v="2022-01-04T00:00:00"/>
    <d v="2022-12-01T00:00:00"/>
    <s v="ETF and Index Investments Platform"/>
    <s v="C"/>
    <s v="F"/>
    <s v="GBP"/>
    <n v="111034.00000000001"/>
    <n v="34034"/>
    <n v="0"/>
    <n v="0"/>
    <n v="34034"/>
    <n v="0"/>
    <n v="0"/>
    <n v="0"/>
    <n v="0"/>
    <n v="0"/>
    <n v="145068"/>
    <s v="GBP"/>
    <n v="116585.70000000003"/>
    <n v="268907.10000000003"/>
    <s v="&lt;1 Year"/>
    <n v="147747.39210839872"/>
    <n v="193034.73421097308"/>
    <n v="155134.76171381868"/>
    <n v="357821.23263534042"/>
    <n v="5.0000000000000121E-2"/>
    <n v="5551.7000000000116"/>
    <n v="45287.342102574359"/>
    <n v="1.3306500000756409"/>
  </r>
  <r>
    <s v="Employee 1847"/>
    <x v="0"/>
    <s v="San Francisco"/>
    <x v="2"/>
    <s v="Americas"/>
    <d v="2022-01-31T00:00:00"/>
    <d v="2022-12-01T00:00:00"/>
    <s v="Operating Platform"/>
    <s v="X"/>
    <s v="F"/>
    <s v="USD"/>
    <n v="161095"/>
    <n v="37537.5"/>
    <n v="0"/>
    <n v="0"/>
    <n v="37537.5"/>
    <n v="0"/>
    <n v="0"/>
    <n v="0"/>
    <n v="0"/>
    <n v="0"/>
    <n v="198632.5"/>
    <s v="USD"/>
    <n v="170760.7"/>
    <n v="381311.15"/>
    <s v="&lt;1 Year"/>
    <n v="161095"/>
    <n v="198632.5"/>
    <n v="170760.7"/>
    <n v="381311.15"/>
    <n v="6.0000000000000074E-2"/>
    <n v="9665.7000000000116"/>
    <n v="37537.5"/>
    <n v="1"/>
  </r>
  <r>
    <s v="Employee 1848"/>
    <x v="3"/>
    <s v="Toronto"/>
    <x v="5"/>
    <s v="Americas"/>
    <d v="2022-01-10T00:00:00"/>
    <d v="2022-12-01T00:00:00"/>
    <s v="ETF and Index Investments Platform"/>
    <s v="G"/>
    <s v="Z"/>
    <s v="CAD"/>
    <n v="123420.00000000001"/>
    <n v="40755"/>
    <n v="0"/>
    <n v="0"/>
    <n v="40755"/>
    <n v="0"/>
    <n v="0"/>
    <n v="0"/>
    <n v="0"/>
    <n v="0"/>
    <n v="164175"/>
    <s v="CAD"/>
    <n v="129591.00000000001"/>
    <n v="301974.75"/>
    <s v="&lt;1 Year"/>
    <n v="95143.385753931565"/>
    <n v="126561.05457909344"/>
    <n v="99900.555041628133"/>
    <n v="232789.66234967625"/>
    <n v="4.9999999999999892E-2"/>
    <n v="6171"/>
    <n v="31417.668825161876"/>
    <n v="0.77089115016959608"/>
  </r>
  <r>
    <s v="Employee 1849"/>
    <x v="3"/>
    <s v="Hong Kong"/>
    <x v="3"/>
    <s v="Asia-Pacific"/>
    <d v="2022-01-10T00:00:00"/>
    <d v="2022-12-01T00:00:00"/>
    <s v="Corporate and Risk Platform"/>
    <s v="X"/>
    <s v="L"/>
    <s v="HKD"/>
    <n v="1133220"/>
    <n v="211200.00000000003"/>
    <n v="0"/>
    <n v="0"/>
    <n v="211200.00000000003"/>
    <n v="0"/>
    <n v="0"/>
    <n v="0"/>
    <n v="0"/>
    <n v="0"/>
    <n v="1344420"/>
    <s v="HKD"/>
    <n v="1155884.3999999999"/>
    <n v="2527192.7999999998"/>
    <s v="&lt;1 Year"/>
    <n v="144466.89571209118"/>
    <n v="171391.41908301093"/>
    <n v="147356.23362633301"/>
    <n v="322175.48109100416"/>
    <n v="2.0000000000000025E-2"/>
    <n v="22664.399999999907"/>
    <n v="26924.523370919749"/>
    <n v="0.12748353868806692"/>
  </r>
  <r>
    <s v="Employee 185"/>
    <x v="1"/>
    <s v="San Francisco"/>
    <x v="2"/>
    <s v="Americas"/>
    <d v="2008-10-30T00:00:00"/>
    <d v="2022-12-01T00:00:00"/>
    <s v="Client Businesses Platform"/>
    <s v="L"/>
    <s v="A"/>
    <s v="USD"/>
    <n v="170912.49999999997"/>
    <n v="14025"/>
    <n v="0"/>
    <n v="0"/>
    <n v="14025"/>
    <n v="0"/>
    <n v="7140"/>
    <n v="0"/>
    <n v="7140"/>
    <n v="0"/>
    <n v="192077.49999999997"/>
    <s v="USD"/>
    <n v="189712.87499999997"/>
    <n v="394993.5"/>
    <s v="&gt;5 Years"/>
    <n v="170912.49999999997"/>
    <n v="192077.49999999997"/>
    <n v="189712.87499999997"/>
    <n v="394993.5"/>
    <n v="0.11000000000000001"/>
    <n v="18800.375"/>
    <n v="21165"/>
    <n v="1"/>
  </r>
  <r>
    <s v="Employee 1850"/>
    <x v="0"/>
    <s v="New York"/>
    <x v="2"/>
    <s v="Americas"/>
    <d v="2022-01-18T00:00:00"/>
    <d v="2022-12-01T00:00:00"/>
    <s v="Operating Platform"/>
    <s v="X"/>
    <s v="G"/>
    <s v="USD"/>
    <n v="207548.00000000003"/>
    <n v="40964"/>
    <n v="0"/>
    <n v="0"/>
    <n v="40964"/>
    <n v="0"/>
    <n v="0"/>
    <n v="0"/>
    <n v="0"/>
    <n v="0"/>
    <n v="248512.00000000003"/>
    <s v="USD"/>
    <n v="228302.80000000005"/>
    <n v="501666.00000000012"/>
    <s v="&lt;1 Year"/>
    <n v="207548.00000000003"/>
    <n v="248512.00000000003"/>
    <n v="228302.80000000005"/>
    <n v="501666.00000000012"/>
    <n v="0.10000000000000007"/>
    <n v="20754.800000000017"/>
    <n v="40964"/>
    <n v="1"/>
  </r>
  <r>
    <s v="Employee 1851"/>
    <x v="3"/>
    <s v="New York"/>
    <x v="2"/>
    <s v="Americas"/>
    <d v="2022-01-31T00:00:00"/>
    <d v="2022-12-01T00:00:00"/>
    <s v="Operating Platform"/>
    <s v="V"/>
    <s v="R"/>
    <s v="USD"/>
    <n v="146520"/>
    <n v="21758.000000000004"/>
    <n v="0"/>
    <n v="0"/>
    <n v="21758.000000000004"/>
    <n v="0"/>
    <n v="0"/>
    <n v="0"/>
    <n v="0"/>
    <n v="0"/>
    <n v="168278"/>
    <s v="USD"/>
    <n v="164102.40000000002"/>
    <n v="352573.76"/>
    <s v="&lt;1 Year"/>
    <n v="146520"/>
    <n v="168278"/>
    <n v="164102.40000000002"/>
    <n v="352573.76"/>
    <n v="0.12000000000000016"/>
    <n v="17582.400000000023"/>
    <n v="21758"/>
    <n v="1"/>
  </r>
  <r>
    <s v="Employee 1852"/>
    <x v="3"/>
    <s v="San Francisco"/>
    <x v="2"/>
    <s v="Americas"/>
    <d v="2022-01-04T00:00:00"/>
    <d v="2022-12-01T00:00:00"/>
    <s v="Operating Platform"/>
    <s v="G"/>
    <s v="W"/>
    <s v="USD"/>
    <n v="180147"/>
    <n v="46464.000000000007"/>
    <n v="0"/>
    <n v="0"/>
    <n v="46464.000000000007"/>
    <n v="0"/>
    <n v="0"/>
    <n v="0"/>
    <n v="0"/>
    <n v="0"/>
    <n v="226611"/>
    <s v="USD"/>
    <n v="196360.23"/>
    <n v="443366.22000000003"/>
    <s v="&lt;1 Year"/>
    <n v="180147"/>
    <n v="226611"/>
    <n v="196360.23"/>
    <n v="443366.22000000003"/>
    <n v="9.0000000000000052E-2"/>
    <n v="16213.23000000001"/>
    <n v="46464"/>
    <n v="1"/>
  </r>
  <r>
    <s v="Employee 1853"/>
    <x v="3"/>
    <s v="Hong Kong"/>
    <x v="3"/>
    <s v="Asia-Pacific"/>
    <d v="2022-01-04T00:00:00"/>
    <d v="2022-12-01T00:00:00"/>
    <s v="Investments Platform"/>
    <s v="R"/>
    <s v="C"/>
    <s v="HKD"/>
    <n v="1188000"/>
    <n v="730730.00000000012"/>
    <n v="0"/>
    <n v="0"/>
    <n v="730730.00000000012"/>
    <n v="0"/>
    <n v="0"/>
    <n v="0"/>
    <n v="0"/>
    <n v="0"/>
    <n v="1918730"/>
    <s v="HKD"/>
    <n v="1271160"/>
    <n v="3324201.0999999996"/>
    <s v="&lt;1 Year"/>
    <n v="151450.4439614235"/>
    <n v="244606.49018695464"/>
    <n v="162051.97503872315"/>
    <n v="423780.91953876457"/>
    <n v="7.0000000000000007E-2"/>
    <n v="83160"/>
    <n v="93156.046225531143"/>
    <n v="0.12748353868806692"/>
  </r>
  <r>
    <s v="Employee 1854"/>
    <x v="0"/>
    <s v="San Francisco"/>
    <x v="2"/>
    <s v="Americas"/>
    <d v="2022-01-10T00:00:00"/>
    <d v="2022-12-01T00:00:00"/>
    <s v="Corporate and Risk Platform"/>
    <s v="A"/>
    <s v="E"/>
    <s v="USD"/>
    <n v="225940.00000000003"/>
    <n v="135102"/>
    <n v="0"/>
    <n v="0"/>
    <n v="135102"/>
    <n v="0"/>
    <n v="0"/>
    <n v="0"/>
    <n v="0"/>
    <n v="0"/>
    <n v="361042"/>
    <s v="USD"/>
    <n v="246274.60000000006"/>
    <n v="639810.38000000012"/>
    <s v="&lt;1 Year"/>
    <n v="225940.00000000003"/>
    <n v="361042"/>
    <n v="246274.60000000006"/>
    <n v="639810.38000000012"/>
    <n v="9.0000000000000149E-2"/>
    <n v="20334.600000000035"/>
    <n v="135101.99999999997"/>
    <n v="1"/>
  </r>
  <r>
    <s v="Employee 1855"/>
    <x v="0"/>
    <s v="Singapore"/>
    <x v="9"/>
    <s v="Asia-Pacific"/>
    <d v="2022-01-10T00:00:00"/>
    <d v="2022-12-01T00:00:00"/>
    <s v="Operating Platform"/>
    <s v="C"/>
    <s v="F"/>
    <s v="SGD"/>
    <n v="181280"/>
    <n v="64732.799999999996"/>
    <n v="0"/>
    <n v="0"/>
    <n v="64732.799999999996"/>
    <n v="0"/>
    <n v="0"/>
    <n v="0"/>
    <n v="0"/>
    <n v="0"/>
    <n v="246012.79999999999"/>
    <s v="SGD"/>
    <n v="208471.99999999997"/>
    <n v="491386.72"/>
    <s v="&lt;1 Year"/>
    <n v="135541.51557067552"/>
    <n v="183941.68006280606"/>
    <n v="155872.74290627684"/>
    <n v="367405.67497850384"/>
    <n v="0.14999999999999991"/>
    <n v="27191.999999999971"/>
    <n v="48400.164492130541"/>
    <n v="0.74769150248607419"/>
  </r>
  <r>
    <s v="Employee 1856"/>
    <x v="3"/>
    <s v="Hong Kong"/>
    <x v="3"/>
    <s v="Asia-Pacific"/>
    <d v="2022-01-03T00:00:00"/>
    <d v="2022-12-01T00:00:00"/>
    <s v="ETF and Index Investments Platform"/>
    <s v="O"/>
    <s v="U"/>
    <s v="HKD"/>
    <n v="1110274.0000000002"/>
    <n v="384120.00000000006"/>
    <n v="0"/>
    <n v="0"/>
    <n v="384120.00000000006"/>
    <n v="0"/>
    <n v="0"/>
    <n v="0"/>
    <n v="0"/>
    <n v="0"/>
    <n v="1494394.0000000002"/>
    <s v="HKD"/>
    <n v="1276815.1000000001"/>
    <n v="2995368.2"/>
    <s v="&lt;1 Year"/>
    <n v="141541.65843335484"/>
    <n v="190510.63531421509"/>
    <n v="162772.90719835804"/>
    <n v="381860.1378097054"/>
    <n v="0.1499999999999998"/>
    <n v="166541.09999999986"/>
    <n v="48968.976880860253"/>
    <n v="0.12748353868806692"/>
  </r>
  <r>
    <s v="Employee 1857"/>
    <x v="0"/>
    <s v="San Francisco"/>
    <x v="2"/>
    <s v="Americas"/>
    <d v="2022-01-03T00:00:00"/>
    <d v="2022-12-01T00:00:00"/>
    <s v="Operating Platform"/>
    <s v="O"/>
    <s v="V"/>
    <s v="USD"/>
    <n v="190740.00000000003"/>
    <n v="89870.000000000015"/>
    <n v="0"/>
    <n v="0"/>
    <n v="89870.000000000015"/>
    <n v="0"/>
    <n v="0"/>
    <n v="0"/>
    <n v="0"/>
    <n v="0"/>
    <n v="280610.00000000006"/>
    <s v="USD"/>
    <n v="202184.40000000005"/>
    <n v="499631.00000000012"/>
    <s v="&lt;1 Year"/>
    <n v="190740.00000000003"/>
    <n v="280610.00000000006"/>
    <n v="202184.40000000005"/>
    <n v="499631.00000000012"/>
    <n v="6.0000000000000116E-2"/>
    <n v="11444.400000000023"/>
    <n v="89870.000000000029"/>
    <n v="1"/>
  </r>
  <r>
    <s v="Employee 1858"/>
    <x v="3"/>
    <s v="Texas"/>
    <x v="2"/>
    <s v="Americas"/>
    <d v="2022-01-03T00:00:00"/>
    <d v="2022-12-01T00:00:00"/>
    <s v="Operating Platform"/>
    <s v="W"/>
    <s v="N"/>
    <s v="USD"/>
    <n v="189749.99999999997"/>
    <n v="26400.000000000004"/>
    <n v="0"/>
    <n v="0"/>
    <n v="26400.000000000004"/>
    <n v="0"/>
    <n v="0"/>
    <n v="0"/>
    <n v="0"/>
    <n v="0"/>
    <n v="216149.99999999997"/>
    <s v="USD"/>
    <n v="212520"/>
    <n v="454608"/>
    <s v="&lt;1 Year"/>
    <n v="189749.99999999997"/>
    <n v="216149.99999999997"/>
    <n v="212520"/>
    <n v="454608"/>
    <n v="0.12000000000000018"/>
    <n v="22770.000000000029"/>
    <n v="26400"/>
    <n v="1"/>
  </r>
  <r>
    <s v="Employee 1859"/>
    <x v="0"/>
    <s v="Wilmington"/>
    <x v="2"/>
    <s v="Americas"/>
    <d v="2022-01-03T00:00:00"/>
    <d v="2022-12-01T00:00:00"/>
    <s v="Operating Platform"/>
    <s v="R"/>
    <s v="P"/>
    <s v="USD"/>
    <n v="238095.00000000006"/>
    <n v="39385.5"/>
    <n v="0"/>
    <n v="0"/>
    <n v="39385.5"/>
    <n v="0"/>
    <n v="0"/>
    <n v="0"/>
    <n v="0"/>
    <n v="0"/>
    <n v="277480.50000000006"/>
    <s v="USD"/>
    <n v="245237.85000000006"/>
    <n v="531042.76500000013"/>
    <s v="&lt;1 Year"/>
    <n v="238095.00000000006"/>
    <n v="277480.50000000006"/>
    <n v="245237.85000000006"/>
    <n v="531042.76500000013"/>
    <n v="3.0000000000000016E-2"/>
    <n v="7142.8500000000058"/>
    <n v="39385.5"/>
    <n v="1"/>
  </r>
  <r>
    <s v="Employee 186"/>
    <x v="3"/>
    <s v="Gurgaon"/>
    <x v="12"/>
    <s v="Asia-Pacific"/>
    <d v="2008-11-03T00:00:00"/>
    <d v="2022-12-01T00:00:00"/>
    <s v="Operating Platform"/>
    <s v="O"/>
    <s v="N"/>
    <s v="INR"/>
    <n v="2087800.0000000002"/>
    <n v="390390.00000000006"/>
    <n v="0"/>
    <n v="0"/>
    <n v="390390.00000000006"/>
    <n v="0"/>
    <n v="0"/>
    <n v="0"/>
    <n v="0"/>
    <n v="0"/>
    <n v="2478190.0000000005"/>
    <s v="INR"/>
    <n v="2129556.0000000005"/>
    <n v="4657309.8000000007"/>
    <s v="&gt;5 Years"/>
    <n v="30938.391434816436"/>
    <n v="36723.446819545818"/>
    <n v="31557.159263512771"/>
    <n v="69015.075019449505"/>
    <n v="2.0000000000000191E-2"/>
    <n v="41756.000000000233"/>
    <n v="5785.0553847293813"/>
    <n v="1.4818656688771163E-2"/>
  </r>
  <r>
    <s v="Employee 1860"/>
    <x v="0"/>
    <s v="London"/>
    <x v="0"/>
    <s v="EMEA"/>
    <d v="2022-01-03T00:00:00"/>
    <d v="2022-12-01T00:00:00"/>
    <s v="Investments Platform"/>
    <s v="H"/>
    <s v="V"/>
    <s v="GBP"/>
    <n v="135960"/>
    <n v="97901.1"/>
    <n v="429554.46"/>
    <n v="0"/>
    <n v="527455.56000000006"/>
    <n v="0"/>
    <n v="0"/>
    <n v="0"/>
    <n v="0"/>
    <n v="0"/>
    <n v="663415.56000000006"/>
    <s v="GBP"/>
    <n v="146836.80000000002"/>
    <n v="399406.78800000006"/>
    <s v="&lt;1 Year"/>
    <n v="180915.17401028413"/>
    <n v="882773.91496418149"/>
    <n v="195388.3879311069"/>
    <n v="531470.64248241158"/>
    <n v="8.0000000000000238E-2"/>
    <n v="10876.800000000017"/>
    <n v="701858.74095389736"/>
    <n v="1.3306500000756409"/>
  </r>
  <r>
    <s v="Employee 1861"/>
    <x v="0"/>
    <s v="Frankfurt"/>
    <x v="6"/>
    <s v="EMEA"/>
    <d v="2022-01-10T00:00:00"/>
    <d v="2022-12-01T00:00:00"/>
    <s v="Corporate and Risk Platform"/>
    <s v="K"/>
    <s v="M"/>
    <s v="EUR"/>
    <n v="121387.20000000003"/>
    <n v="11495.000000000002"/>
    <n v="0"/>
    <n v="0"/>
    <n v="11495.000000000002"/>
    <n v="0"/>
    <n v="0"/>
    <n v="0"/>
    <n v="0"/>
    <n v="0"/>
    <n v="132882.20000000004"/>
    <s v="EUR"/>
    <n v="125028.81600000004"/>
    <n v="261897.48200000008"/>
    <s v="&lt;1 Year"/>
    <n v="141695.27855637972"/>
    <n v="155113.39205603689"/>
    <n v="145946.1369130711"/>
    <n v="305712.93073078908"/>
    <n v="2.9999999999999867E-2"/>
    <n v="3641.6160000000091"/>
    <n v="13418.113499657164"/>
    <n v="1.1672999999701754"/>
  </r>
  <r>
    <s v="Employee 1862"/>
    <x v="0"/>
    <s v="Frankfurt"/>
    <x v="6"/>
    <s v="EMEA"/>
    <d v="2022-01-03T00:00:00"/>
    <d v="2022-12-01T00:00:00"/>
    <s v="Corporate and Risk Platform"/>
    <s v="D"/>
    <s v="N"/>
    <s v="EUR"/>
    <n v="147029.74"/>
    <n v="53350.000000000007"/>
    <n v="0"/>
    <n v="0"/>
    <n v="53350.000000000007"/>
    <n v="0"/>
    <n v="0"/>
    <n v="0"/>
    <n v="0"/>
    <n v="0"/>
    <n v="200379.74"/>
    <s v="EUR"/>
    <n v="155851.52439999999"/>
    <n v="368254.04879999999"/>
    <s v="&lt;1 Year"/>
    <n v="171627.81549761488"/>
    <n v="233903.27049602376"/>
    <n v="181925.48442747179"/>
    <n v="429862.95115325699"/>
    <n v="6.0000000000000102E-2"/>
    <n v="8821.7844000000041"/>
    <n v="62275.454998408881"/>
    <n v="1.1672999999701754"/>
  </r>
  <r>
    <s v="Employee 1863"/>
    <x v="3"/>
    <s v="San Francisco"/>
    <x v="2"/>
    <s v="Americas"/>
    <d v="2022-01-03T00:00:00"/>
    <d v="2022-12-01T00:00:00"/>
    <s v="Investments Platform"/>
    <s v="U"/>
    <s v="X"/>
    <s v="USD"/>
    <n v="167475"/>
    <n v="64350"/>
    <n v="0"/>
    <n v="0"/>
    <n v="64350"/>
    <n v="0"/>
    <n v="0"/>
    <n v="0"/>
    <n v="0"/>
    <n v="0"/>
    <n v="231825"/>
    <s v="USD"/>
    <n v="177523.5"/>
    <n v="423258"/>
    <s v="&lt;1 Year"/>
    <n v="167475"/>
    <n v="231825"/>
    <n v="177523.5"/>
    <n v="423258"/>
    <n v="0.06"/>
    <n v="10048.5"/>
    <n v="64350"/>
    <n v="1"/>
  </r>
  <r>
    <s v="Employee 1864"/>
    <x v="3"/>
    <s v="New York"/>
    <x v="2"/>
    <s v="Americas"/>
    <d v="2022-01-03T00:00:00"/>
    <d v="2022-12-01T00:00:00"/>
    <s v="Operating Platform"/>
    <s v="M"/>
    <s v="V"/>
    <s v="USD"/>
    <n v="139132.4"/>
    <n v="35035"/>
    <n v="0"/>
    <n v="0"/>
    <n v="35035"/>
    <n v="0"/>
    <n v="0"/>
    <n v="0"/>
    <n v="0"/>
    <n v="0"/>
    <n v="174167.4"/>
    <s v="USD"/>
    <n v="150262.992"/>
    <n v="338363.78399999999"/>
    <s v="&lt;1 Year"/>
    <n v="139132.4"/>
    <n v="174167.4"/>
    <n v="150262.992"/>
    <n v="338363.78399999999"/>
    <n v="8.0000000000000029E-2"/>
    <n v="11130.592000000004"/>
    <n v="35035"/>
    <n v="1"/>
  </r>
  <r>
    <s v="Employee 1865"/>
    <x v="3"/>
    <s v="San Francisco"/>
    <x v="2"/>
    <s v="Americas"/>
    <d v="2022-01-10T00:00:00"/>
    <d v="2022-12-01T00:00:00"/>
    <s v="Client Businesses Platform"/>
    <s v="Q"/>
    <s v="U"/>
    <s v="USD"/>
    <n v="181896"/>
    <n v="17908"/>
    <n v="0"/>
    <n v="0"/>
    <n v="17908"/>
    <n v="0"/>
    <n v="0"/>
    <n v="0"/>
    <n v="0"/>
    <n v="0"/>
    <n v="199804"/>
    <s v="USD"/>
    <n v="205542.47999999998"/>
    <n v="431320.99999999994"/>
    <s v="&lt;1 Year"/>
    <n v="181896"/>
    <n v="199804"/>
    <n v="205542.47999999998"/>
    <n v="431320.99999999994"/>
    <n v="0.12999999999999989"/>
    <n v="23646.479999999981"/>
    <n v="17908"/>
    <n v="1"/>
  </r>
  <r>
    <s v="Employee 1866"/>
    <x v="0"/>
    <s v="Budapest"/>
    <x v="19"/>
    <s v="EMEA"/>
    <d v="2022-01-18T00:00:00"/>
    <d v="2022-12-01T00:00:00"/>
    <s v="Operating Platform"/>
    <s v="M"/>
    <s v="Z"/>
    <s v="GBP"/>
    <n v="156750.00000000003"/>
    <n v="138710"/>
    <n v="0"/>
    <n v="0"/>
    <n v="138710"/>
    <n v="0"/>
    <n v="0"/>
    <n v="0"/>
    <n v="0"/>
    <n v="0"/>
    <n v="295460"/>
    <s v="GBP"/>
    <n v="173992.50000000006"/>
    <n v="501953.10000000015"/>
    <s v="&lt;1 Year"/>
    <n v="208579.38751185677"/>
    <n v="393153.84902234888"/>
    <n v="231523.12013816103"/>
    <n v="667923.89255296835"/>
    <n v="0.11000000000000008"/>
    <n v="17242.500000000029"/>
    <n v="184574.46151049211"/>
    <n v="1.3306500000756409"/>
  </r>
  <r>
    <s v="Employee 1867"/>
    <x v="3"/>
    <s v="San Francisco"/>
    <x v="2"/>
    <s v="Americas"/>
    <d v="2022-01-10T00:00:00"/>
    <d v="2022-12-01T00:00:00"/>
    <s v="Operating Platform"/>
    <s v="O"/>
    <s v="E"/>
    <s v="USD"/>
    <n v="212528.14"/>
    <n v="26393.4"/>
    <n v="0"/>
    <n v="0"/>
    <n v="26393.4"/>
    <n v="0"/>
    <n v="0"/>
    <n v="0"/>
    <n v="0"/>
    <n v="0"/>
    <n v="238921.54"/>
    <s v="USD"/>
    <n v="235906.23540000003"/>
    <n v="501109.14480000013"/>
    <s v="&lt;1 Year"/>
    <n v="212528.14"/>
    <n v="238921.54"/>
    <n v="235906.23540000003"/>
    <n v="501109.14480000013"/>
    <n v="0.11000000000000008"/>
    <n v="23378.09540000002"/>
    <n v="26393.399999999994"/>
    <n v="1"/>
  </r>
  <r>
    <s v="Employee 1868"/>
    <x v="0"/>
    <s v="California"/>
    <x v="2"/>
    <s v="Americas"/>
    <d v="2022-01-10T00:00:00"/>
    <d v="2022-12-01T00:00:00"/>
    <s v="ETF and Index Investments Platform"/>
    <s v="X"/>
    <s v="V"/>
    <s v="USD"/>
    <n v="205700.00000000006"/>
    <n v="363660.00000000006"/>
    <n v="0"/>
    <n v="0"/>
    <n v="363660.00000000006"/>
    <n v="30077.8"/>
    <n v="0"/>
    <n v="0"/>
    <n v="30077.8"/>
    <n v="0"/>
    <n v="599437.80000000016"/>
    <s v="USD"/>
    <n v="209814.00000000006"/>
    <n v="790561.20000000019"/>
    <s v="&lt;1 Year"/>
    <n v="205700.00000000006"/>
    <n v="599437.80000000016"/>
    <n v="209814.00000000006"/>
    <n v="790561.20000000019"/>
    <n v="1.9999999999999993E-2"/>
    <n v="4114"/>
    <n v="393737.8000000001"/>
    <n v="1"/>
  </r>
  <r>
    <s v="Employee 1869"/>
    <x v="3"/>
    <s v="Philadelphia"/>
    <x v="2"/>
    <s v="Americas"/>
    <d v="2022-01-10T00:00:00"/>
    <d v="2022-12-01T00:00:00"/>
    <s v="Investments Platform"/>
    <s v="X"/>
    <s v="I"/>
    <s v="USD"/>
    <n v="144430"/>
    <n v="92565.000000000015"/>
    <n v="0"/>
    <n v="0"/>
    <n v="92565.000000000015"/>
    <n v="0"/>
    <n v="0"/>
    <n v="0"/>
    <n v="0"/>
    <n v="0"/>
    <n v="236995"/>
    <s v="USD"/>
    <n v="145874.29999999999"/>
    <n v="385239.25"/>
    <s v="&lt;1 Year"/>
    <n v="144430"/>
    <n v="236995"/>
    <n v="145874.29999999999"/>
    <n v="385239.25"/>
    <n v="9.9999999999999187E-3"/>
    <n v="1444.2999999999884"/>
    <n v="92565"/>
    <n v="1"/>
  </r>
  <r>
    <s v="Employee 187"/>
    <x v="3"/>
    <s v="Princeton"/>
    <x v="2"/>
    <s v="Americas"/>
    <d v="2008-12-01T00:00:00"/>
    <d v="2022-12-01T00:00:00"/>
    <s v="Operating Platform"/>
    <s v="D"/>
    <s v="X"/>
    <s v="USD"/>
    <n v="147917"/>
    <n v="17424"/>
    <n v="0"/>
    <n v="0"/>
    <n v="17424"/>
    <n v="0"/>
    <n v="0"/>
    <n v="0"/>
    <n v="0"/>
    <n v="0"/>
    <n v="165341"/>
    <s v="USD"/>
    <n v="161229.53"/>
    <n v="341451.22"/>
    <s v="&gt;5 Years"/>
    <n v="147917"/>
    <n v="165341"/>
    <n v="161229.53"/>
    <n v="341451.22"/>
    <n v="0.09"/>
    <n v="13312.529999999999"/>
    <n v="17424"/>
    <n v="1"/>
  </r>
  <r>
    <s v="Employee 1870"/>
    <x v="3"/>
    <s v="San Francisco"/>
    <x v="2"/>
    <s v="Americas"/>
    <d v="2022-01-10T00:00:00"/>
    <d v="2022-12-01T00:00:00"/>
    <s v="Operating Platform"/>
    <s v="G"/>
    <s v="I"/>
    <s v="USD"/>
    <n v="185815.02500000002"/>
    <n v="32912"/>
    <n v="0"/>
    <n v="0"/>
    <n v="32912"/>
    <n v="0"/>
    <n v="0"/>
    <n v="0"/>
    <n v="0"/>
    <n v="0"/>
    <n v="218727.02500000002"/>
    <s v="USD"/>
    <n v="206254.67775000003"/>
    <n v="449041.67550000007"/>
    <s v="&lt;1 Year"/>
    <n v="185815.02500000002"/>
    <n v="218727.02500000002"/>
    <n v="206254.67775000003"/>
    <n v="449041.67550000007"/>
    <n v="0.11000000000000003"/>
    <n v="20439.652750000008"/>
    <n v="32912"/>
    <n v="1"/>
  </r>
  <r>
    <s v="Employee 1871"/>
    <x v="3"/>
    <s v="New York"/>
    <x v="2"/>
    <s v="Americas"/>
    <d v="2022-01-18T00:00:00"/>
    <d v="2022-12-01T00:00:00"/>
    <s v="Operating Platform"/>
    <s v="Z"/>
    <s v="S"/>
    <s v="USD"/>
    <n v="167134"/>
    <n v="34848"/>
    <n v="0"/>
    <n v="0"/>
    <n v="34848"/>
    <n v="0"/>
    <n v="0"/>
    <n v="0"/>
    <n v="0"/>
    <n v="0"/>
    <n v="201982"/>
    <s v="USD"/>
    <n v="172148.02000000002"/>
    <n v="380189.48000000004"/>
    <s v="&lt;1 Year"/>
    <n v="167134"/>
    <n v="201982"/>
    <n v="172148.02000000002"/>
    <n v="380189.48000000004"/>
    <n v="3.000000000000011E-2"/>
    <n v="5014.0200000000186"/>
    <n v="34848"/>
    <n v="1"/>
  </r>
  <r>
    <s v="Employee 1872"/>
    <x v="3"/>
    <s v="London"/>
    <x v="0"/>
    <s v="EMEA"/>
    <d v="2022-03-07T00:00:00"/>
    <d v="2022-12-01T00:00:00"/>
    <s v="ETF and Index Investments Platform"/>
    <s v="L"/>
    <s v="E"/>
    <s v="GBP"/>
    <n v="107525.00000000001"/>
    <n v="38962"/>
    <n v="0"/>
    <n v="0"/>
    <n v="38962"/>
    <n v="0"/>
    <n v="0"/>
    <n v="0"/>
    <n v="0"/>
    <n v="0"/>
    <n v="146487"/>
    <s v="GBP"/>
    <n v="116127.00000000003"/>
    <n v="274332.96000000008"/>
    <s v="&lt;1 Year"/>
    <n v="143078.14125813331"/>
    <n v="194922.92656108041"/>
    <n v="154524.39255878399"/>
    <n v="365041.15324475092"/>
    <n v="8.0000000000000085E-2"/>
    <n v="8602.0000000000146"/>
    <n v="51844.785302947101"/>
    <n v="1.3306500000756409"/>
  </r>
  <r>
    <s v="Employee 1873"/>
    <x v="3"/>
    <s v="London"/>
    <x v="0"/>
    <s v="EMEA"/>
    <d v="2022-01-24T00:00:00"/>
    <d v="2022-12-01T00:00:00"/>
    <s v="Corporate and Risk Platform"/>
    <s v="G"/>
    <s v="C"/>
    <s v="GBP"/>
    <n v="83983.625"/>
    <n v="31020"/>
    <n v="0"/>
    <n v="0"/>
    <n v="31020"/>
    <n v="0"/>
    <n v="0"/>
    <n v="0"/>
    <n v="0"/>
    <n v="0"/>
    <n v="115003.625"/>
    <s v="GBP"/>
    <n v="85663.297500000001"/>
    <n v="202966.995"/>
    <s v="&lt;1 Year"/>
    <n v="111752.8106126026"/>
    <n v="153029.57361494898"/>
    <n v="113987.86682485466"/>
    <n v="270078.0319121026"/>
    <n v="2.0000000000000108E-2"/>
    <n v="1679.6725000000006"/>
    <n v="41276.763002346386"/>
    <n v="1.3306500000756409"/>
  </r>
  <r>
    <s v="Employee 1874"/>
    <x v="0"/>
    <s v="New York"/>
    <x v="2"/>
    <s v="Americas"/>
    <d v="2022-01-24T00:00:00"/>
    <d v="2022-12-01T00:00:00"/>
    <s v="Operating Platform"/>
    <s v="O"/>
    <s v="Y"/>
    <s v="USD"/>
    <n v="193600.00000000003"/>
    <n v="49500.000000000007"/>
    <n v="0"/>
    <n v="0"/>
    <n v="49500.000000000007"/>
    <n v="0"/>
    <n v="0"/>
    <n v="0"/>
    <n v="0"/>
    <n v="0"/>
    <n v="243100.00000000003"/>
    <s v="USD"/>
    <n v="197472.00000000003"/>
    <n v="445434.00000000006"/>
    <s v="&lt;1 Year"/>
    <n v="193600.00000000003"/>
    <n v="243100.00000000003"/>
    <n v="197472.00000000003"/>
    <n v="445434.00000000006"/>
    <n v="1.9999999999999997E-2"/>
    <n v="3872"/>
    <n v="49500"/>
    <n v="1"/>
  </r>
  <r>
    <s v="Employee 1875"/>
    <x v="0"/>
    <s v="San Francisco"/>
    <x v="2"/>
    <s v="Americas"/>
    <d v="2022-01-18T00:00:00"/>
    <d v="2022-12-01T00:00:00"/>
    <s v="Investments Platform"/>
    <s v="F"/>
    <s v="F"/>
    <s v="USD"/>
    <n v="213675.00000000006"/>
    <n v="0"/>
    <n v="420000.00000000006"/>
    <n v="0"/>
    <n v="420000.00000000006"/>
    <n v="0"/>
    <n v="0"/>
    <n v="0"/>
    <n v="0"/>
    <n v="0"/>
    <n v="633675.00000000012"/>
    <s v="USD"/>
    <n v="217948.50000000006"/>
    <n v="435897.00000000012"/>
    <s v="&lt;1 Year"/>
    <n v="213675.00000000006"/>
    <n v="633675.00000000012"/>
    <n v="217948.50000000006"/>
    <n v="435897.00000000012"/>
    <n v="1.9999999999999993E-2"/>
    <n v="4273.5"/>
    <n v="420000.00000000006"/>
    <n v="1"/>
  </r>
  <r>
    <s v="Employee 1876"/>
    <x v="3"/>
    <s v="San Francisco"/>
    <x v="2"/>
    <s v="Americas"/>
    <d v="2022-01-17T00:00:00"/>
    <d v="2022-12-01T00:00:00"/>
    <s v="Operating Platform"/>
    <s v="H"/>
    <s v="I"/>
    <s v="USD"/>
    <n v="192610.00000000003"/>
    <n v="52635.000000000007"/>
    <n v="0"/>
    <n v="0"/>
    <n v="52635.000000000007"/>
    <n v="0"/>
    <n v="0"/>
    <n v="0"/>
    <n v="0"/>
    <n v="0"/>
    <n v="245245.00000000003"/>
    <s v="USD"/>
    <n v="211871.00000000006"/>
    <n v="481640.50000000012"/>
    <s v="&lt;1 Year"/>
    <n v="192610.00000000003"/>
    <n v="245245.00000000003"/>
    <n v="211871.00000000006"/>
    <n v="481640.50000000012"/>
    <n v="0.10000000000000013"/>
    <n v="19261.000000000029"/>
    <n v="52635"/>
    <n v="1"/>
  </r>
  <r>
    <s v="Employee 1877"/>
    <x v="7"/>
    <s v="London"/>
    <x v="0"/>
    <s v="EMEA"/>
    <d v="2022-01-24T00:00:00"/>
    <d v="2022-12-01T00:00:00"/>
    <s v="Corporate and Risk Platform"/>
    <s v="U"/>
    <s v="E"/>
    <s v="GBP"/>
    <n v="56265.000000000015"/>
    <n v="10243.199999999999"/>
    <n v="0"/>
    <n v="0"/>
    <n v="10243.199999999999"/>
    <n v="0"/>
    <n v="0"/>
    <n v="0"/>
    <n v="0"/>
    <n v="0"/>
    <n v="66508.200000000012"/>
    <s v="GBP"/>
    <n v="57952.950000000019"/>
    <n v="126456.39600000004"/>
    <s v="&lt;1 Year"/>
    <n v="74869.02225425595"/>
    <n v="88499.136335030751"/>
    <n v="77115.092921883639"/>
    <n v="168269.20334696534"/>
    <n v="3.0000000000000148E-2"/>
    <n v="1687.9500000000044"/>
    <n v="13630.114080774802"/>
    <n v="1.3306500000756409"/>
  </r>
  <r>
    <s v="Employee 1878"/>
    <x v="1"/>
    <s v="Edinburgh"/>
    <x v="0"/>
    <s v="EMEA"/>
    <d v="2022-01-24T00:00:00"/>
    <d v="2022-12-01T00:00:00"/>
    <s v="Operating Platform"/>
    <s v="O"/>
    <s v="Z"/>
    <s v="GBP"/>
    <n v="40425"/>
    <n v="0"/>
    <n v="0"/>
    <n v="0"/>
    <n v="0"/>
    <n v="0"/>
    <n v="0"/>
    <n v="0"/>
    <n v="0"/>
    <n v="0"/>
    <n v="40425"/>
    <s v="GBP"/>
    <n v="46084.500000000007"/>
    <n v="92169.000000000015"/>
    <s v="&lt;1 Year"/>
    <n v="53791.526253057782"/>
    <n v="53791.526253057782"/>
    <n v="61322.339928485882"/>
    <n v="122644.67985697176"/>
    <n v="0.14000000000000021"/>
    <n v="5659.5000000000073"/>
    <n v="0"/>
    <n v="1.3306500000756409"/>
  </r>
  <r>
    <s v="Employee 1879"/>
    <x v="3"/>
    <s v="San Francisco"/>
    <x v="2"/>
    <s v="Americas"/>
    <d v="2022-01-24T00:00:00"/>
    <d v="2022-12-01T00:00:00"/>
    <s v="Operating Platform"/>
    <s v="K"/>
    <s v="J"/>
    <s v="USD"/>
    <n v="215600.00000000006"/>
    <n v="50666.000000000007"/>
    <n v="0"/>
    <n v="0"/>
    <n v="50666.000000000007"/>
    <n v="0"/>
    <n v="0"/>
    <n v="0"/>
    <n v="0"/>
    <n v="0"/>
    <n v="266266.00000000006"/>
    <s v="USD"/>
    <n v="228536.00000000009"/>
    <n v="510777.9600000002"/>
    <s v="&lt;1 Year"/>
    <n v="215600.00000000006"/>
    <n v="266266.00000000006"/>
    <n v="228536.00000000009"/>
    <n v="510777.9600000002"/>
    <n v="6.0000000000000116E-2"/>
    <n v="12936.000000000029"/>
    <n v="50666"/>
    <n v="1"/>
  </r>
  <r>
    <s v="Employee 188"/>
    <x v="0"/>
    <s v="Pennsylvania"/>
    <x v="2"/>
    <s v="Americas"/>
    <d v="2009-01-05T00:00:00"/>
    <d v="2022-12-01T00:00:00"/>
    <s v="Regional Platform"/>
    <s v="U"/>
    <s v="N"/>
    <s v="USD"/>
    <n v="172480.00000000003"/>
    <n v="243287"/>
    <n v="0"/>
    <n v="0"/>
    <n v="243287"/>
    <n v="141368.65"/>
    <n v="0"/>
    <n v="0"/>
    <n v="141368.65"/>
    <n v="0"/>
    <n v="557135.65"/>
    <s v="USD"/>
    <n v="198352.00000000003"/>
    <n v="676484.05"/>
    <s v="&gt;5 Years"/>
    <n v="172480.00000000003"/>
    <n v="557135.65"/>
    <n v="198352.00000000003"/>
    <n v="676484.05"/>
    <n v="0.14999999999999997"/>
    <n v="25872"/>
    <n v="384655.65"/>
    <n v="1"/>
  </r>
  <r>
    <s v="Employee 1880"/>
    <x v="0"/>
    <s v="San Francisco"/>
    <x v="2"/>
    <s v="Americas"/>
    <d v="2022-01-24T00:00:00"/>
    <d v="2022-12-01T00:00:00"/>
    <s v="Client Businesses Platform"/>
    <s v="P"/>
    <s v="P"/>
    <s v="USD"/>
    <n v="197389.50000000003"/>
    <n v="169290"/>
    <n v="0"/>
    <n v="0"/>
    <n v="169290"/>
    <n v="0"/>
    <n v="0"/>
    <n v="0"/>
    <n v="0"/>
    <n v="0"/>
    <n v="366679.5"/>
    <s v="USD"/>
    <n v="221076.24000000005"/>
    <n v="631757.28"/>
    <s v="&lt;1 Year"/>
    <n v="197389.50000000003"/>
    <n v="366679.5"/>
    <n v="221076.24000000005"/>
    <n v="631757.28"/>
    <n v="0.12000000000000008"/>
    <n v="23686.74000000002"/>
    <n v="169289.99999999997"/>
    <n v="1"/>
  </r>
  <r>
    <s v="Employee 1881"/>
    <x v="3"/>
    <s v="San Francisco"/>
    <x v="2"/>
    <s v="Americas"/>
    <d v="2022-01-24T00:00:00"/>
    <d v="2022-12-01T00:00:00"/>
    <s v="ETF and Index Investments Platform"/>
    <s v="I"/>
    <s v="J"/>
    <s v="USD"/>
    <n v="151470"/>
    <n v="14850"/>
    <n v="0"/>
    <n v="0"/>
    <n v="14850"/>
    <n v="0"/>
    <n v="0"/>
    <n v="0"/>
    <n v="0"/>
    <n v="0"/>
    <n v="166320"/>
    <s v="USD"/>
    <n v="157528.80000000002"/>
    <n v="330501.60000000009"/>
    <s v="&lt;1 Year"/>
    <n v="151470"/>
    <n v="166320"/>
    <n v="157528.80000000002"/>
    <n v="330501.60000000009"/>
    <n v="4.0000000000000112E-2"/>
    <n v="6058.8000000000175"/>
    <n v="14850"/>
    <n v="1"/>
  </r>
  <r>
    <s v="Employee 1882"/>
    <x v="1"/>
    <s v="London"/>
    <x v="0"/>
    <s v="EMEA"/>
    <d v="2022-01-24T00:00:00"/>
    <d v="2022-12-01T00:00:00"/>
    <s v="Client Businesses Platform"/>
    <s v="B"/>
    <s v="V"/>
    <s v="GBP"/>
    <n v="41807.455139999998"/>
    <n v="0"/>
    <n v="0"/>
    <n v="0"/>
    <n v="0"/>
    <n v="0"/>
    <n v="0"/>
    <n v="0"/>
    <n v="0"/>
    <n v="0"/>
    <n v="41807.455139999998"/>
    <s v="GBP"/>
    <n v="48078.573410999998"/>
    <n v="96157.146821999995"/>
    <s v="&lt;1 Year"/>
    <n v="55631.090185203349"/>
    <n v="55631.090185203349"/>
    <n v="63975.753712983853"/>
    <n v="127951.50742596771"/>
    <n v="0.15000000000000002"/>
    <n v="6271.1182709999994"/>
    <n v="0"/>
    <n v="1.3306500000756409"/>
  </r>
  <r>
    <s v="Employee 1883"/>
    <x v="3"/>
    <s v="San Francisco"/>
    <x v="2"/>
    <s v="Americas"/>
    <d v="2022-01-31T00:00:00"/>
    <d v="2022-12-01T00:00:00"/>
    <s v="Operating Platform"/>
    <s v="M"/>
    <s v="X"/>
    <s v="USD"/>
    <n v="203830.00000000006"/>
    <n v="55484.000000000007"/>
    <n v="0"/>
    <n v="0"/>
    <n v="55484.000000000007"/>
    <n v="0"/>
    <n v="0"/>
    <n v="0"/>
    <n v="0"/>
    <n v="0"/>
    <n v="259314.00000000006"/>
    <s v="USD"/>
    <n v="232366.2000000001"/>
    <n v="527984.16000000015"/>
    <s v="&lt;1 Year"/>
    <n v="203830.00000000006"/>
    <n v="259314.00000000006"/>
    <n v="232366.2000000001"/>
    <n v="527984.16000000015"/>
    <n v="0.14000000000000015"/>
    <n v="28536.200000000041"/>
    <n v="55484"/>
    <n v="1"/>
  </r>
  <r>
    <s v="Employee 1884"/>
    <x v="1"/>
    <s v="Edinburgh"/>
    <x v="0"/>
    <s v="EMEA"/>
    <d v="2022-01-31T00:00:00"/>
    <d v="2022-12-01T00:00:00"/>
    <s v="Operating Platform"/>
    <s v="Z"/>
    <s v="X"/>
    <s v="GBP"/>
    <n v="38069.9"/>
    <n v="4207.5"/>
    <n v="0"/>
    <n v="0"/>
    <n v="4207.5"/>
    <n v="0"/>
    <n v="0"/>
    <n v="0"/>
    <n v="0"/>
    <n v="0"/>
    <n v="42277.4"/>
    <s v="GBP"/>
    <n v="39973.395000000004"/>
    <n v="84364.665000000008"/>
    <s v="&lt;1 Year"/>
    <n v="50657.712437879643"/>
    <n v="56256.422313197902"/>
    <n v="53190.598059773627"/>
    <n v="112259.84148863143"/>
    <n v="5.0000000000000031E-2"/>
    <n v="1903.4950000000026"/>
    <n v="5598.7098753182581"/>
    <n v="1.3306500000756409"/>
  </r>
  <r>
    <s v="Employee 1885"/>
    <x v="0"/>
    <s v="San Francisco"/>
    <x v="2"/>
    <s v="Americas"/>
    <d v="2022-02-07T00:00:00"/>
    <d v="2022-12-01T00:00:00"/>
    <s v="ETF and Index Investments Platform"/>
    <s v="F"/>
    <s v="D"/>
    <s v="USD"/>
    <n v="234025.00000000003"/>
    <n v="173910.00000000003"/>
    <n v="0"/>
    <n v="0"/>
    <n v="173910.00000000003"/>
    <n v="0"/>
    <n v="0"/>
    <n v="0"/>
    <n v="0"/>
    <n v="0"/>
    <n v="407935.00000000006"/>
    <s v="USD"/>
    <n v="262108.00000000006"/>
    <n v="718995.20000000019"/>
    <s v="&lt;1 Year"/>
    <n v="234025.00000000003"/>
    <n v="407935.00000000006"/>
    <n v="262108.00000000006"/>
    <n v="718995.20000000019"/>
    <n v="0.12000000000000011"/>
    <n v="28083.000000000029"/>
    <n v="173910.00000000003"/>
    <n v="1"/>
  </r>
  <r>
    <s v="Employee 1886"/>
    <x v="0"/>
    <s v="San Francisco"/>
    <x v="2"/>
    <s v="Americas"/>
    <d v="2022-01-31T00:00:00"/>
    <d v="2022-12-01T00:00:00"/>
    <s v="ETF and Index Investments Platform"/>
    <s v="G"/>
    <s v="T"/>
    <s v="USD"/>
    <n v="193600.00000000003"/>
    <n v="93005.000000000015"/>
    <n v="0"/>
    <n v="0"/>
    <n v="93005.000000000015"/>
    <n v="0"/>
    <n v="0"/>
    <n v="0"/>
    <n v="0"/>
    <n v="0"/>
    <n v="286605.00000000006"/>
    <s v="USD"/>
    <n v="218768"/>
    <n v="542631.65"/>
    <s v="&lt;1 Year"/>
    <n v="193600.00000000003"/>
    <n v="286605.00000000006"/>
    <n v="218768"/>
    <n v="542631.65"/>
    <n v="0.12999999999999984"/>
    <n v="25167.999999999971"/>
    <n v="93005.000000000029"/>
    <n v="1"/>
  </r>
  <r>
    <s v="Employee 1887"/>
    <x v="3"/>
    <s v="San Francisco"/>
    <x v="2"/>
    <s v="Americas"/>
    <d v="2022-02-14T00:00:00"/>
    <d v="2022-12-01T00:00:00"/>
    <s v="Operating Platform"/>
    <s v="U"/>
    <s v="T"/>
    <s v="USD"/>
    <n v="209440.00000000006"/>
    <n v="49082.000000000007"/>
    <n v="0"/>
    <n v="0"/>
    <n v="49082.000000000007"/>
    <n v="0"/>
    <n v="0"/>
    <n v="0"/>
    <n v="0"/>
    <n v="0"/>
    <n v="258522.00000000006"/>
    <s v="USD"/>
    <n v="211534.40000000005"/>
    <n v="472641.62000000011"/>
    <s v="&lt;1 Year"/>
    <n v="209440.00000000006"/>
    <n v="258522.00000000006"/>
    <n v="211534.40000000005"/>
    <n v="472641.62000000011"/>
    <n v="9.999999999999969E-3"/>
    <n v="2094.3999999999942"/>
    <n v="49082"/>
    <n v="1"/>
  </r>
  <r>
    <s v="Employee 1888"/>
    <x v="3"/>
    <s v="San Francisco"/>
    <x v="2"/>
    <s v="Americas"/>
    <d v="2022-02-07T00:00:00"/>
    <d v="2022-12-01T00:00:00"/>
    <s v="Operating Platform"/>
    <s v="N"/>
    <s v="G"/>
    <s v="USD"/>
    <n v="185845"/>
    <n v="41382"/>
    <n v="0"/>
    <n v="0"/>
    <n v="41382"/>
    <n v="0"/>
    <n v="0"/>
    <n v="0"/>
    <n v="0"/>
    <n v="0"/>
    <n v="227227"/>
    <s v="USD"/>
    <n v="210004.84999999998"/>
    <n v="466771.35999999993"/>
    <s v="&lt;1 Year"/>
    <n v="185845"/>
    <n v="227227"/>
    <n v="210004.84999999998"/>
    <n v="466771.35999999993"/>
    <n v="0.12999999999999987"/>
    <n v="24159.849999999977"/>
    <n v="41382"/>
    <n v="1"/>
  </r>
  <r>
    <s v="Employee 1889"/>
    <x v="0"/>
    <s v="New York"/>
    <x v="2"/>
    <s v="Americas"/>
    <d v="2022-02-07T00:00:00"/>
    <d v="2022-12-01T00:00:00"/>
    <s v="Client Businesses Platform"/>
    <s v="I"/>
    <s v="G"/>
    <s v="USD"/>
    <n v="196350.00000000003"/>
    <n v="256498"/>
    <n v="0"/>
    <n v="0"/>
    <n v="256498"/>
    <n v="0"/>
    <n v="0"/>
    <n v="0"/>
    <n v="0"/>
    <n v="0"/>
    <n v="452848"/>
    <s v="USD"/>
    <n v="221875.5"/>
    <n v="733593.74"/>
    <s v="&lt;1 Year"/>
    <n v="196350.00000000003"/>
    <n v="452848"/>
    <n v="221875.5"/>
    <n v="733593.74"/>
    <n v="0.12999999999999984"/>
    <n v="25525.499999999971"/>
    <n v="256497.99999999997"/>
    <n v="1"/>
  </r>
  <r>
    <s v="Employee 189"/>
    <x v="3"/>
    <s v="Sydney"/>
    <x v="4"/>
    <s v="Asia-Pacific"/>
    <d v="2009-01-28T00:00:00"/>
    <d v="2022-12-01T00:00:00"/>
    <s v="Client Businesses Platform"/>
    <s v="Y"/>
    <s v="B"/>
    <s v="AUD"/>
    <n v="114376.35000000002"/>
    <n v="4730"/>
    <n v="0"/>
    <n v="0"/>
    <n v="4730"/>
    <n v="0"/>
    <n v="0"/>
    <n v="0"/>
    <n v="0"/>
    <n v="0"/>
    <n v="119106.35000000002"/>
    <s v="AUD"/>
    <n v="123526.45800000003"/>
    <n v="252161.31600000005"/>
    <s v="&gt;5 Years"/>
    <n v="86542.865230548487"/>
    <n v="90121.819730674557"/>
    <n v="93466.294448992368"/>
    <n v="190797.85975812087"/>
    <n v="8.0000000000000029E-2"/>
    <n v="9150.1080000000075"/>
    <n v="3578.9545001260703"/>
    <n v="0.75665000002665295"/>
  </r>
  <r>
    <s v="Employee 1890"/>
    <x v="3"/>
    <s v="Princeton"/>
    <x v="2"/>
    <s v="Americas"/>
    <d v="2022-02-14T00:00:00"/>
    <d v="2022-12-01T00:00:00"/>
    <s v="Operating Platform"/>
    <s v="S"/>
    <s v="P"/>
    <s v="USD"/>
    <n v="177100"/>
    <n v="19206"/>
    <n v="0"/>
    <n v="0"/>
    <n v="19206"/>
    <n v="0"/>
    <n v="0"/>
    <n v="0"/>
    <n v="0"/>
    <n v="0"/>
    <n v="196306"/>
    <s v="USD"/>
    <n v="196581.00000000003"/>
    <n v="414480.66000000003"/>
    <s v="&lt;1 Year"/>
    <n v="177100"/>
    <n v="196306"/>
    <n v="196581.00000000003"/>
    <n v="414480.66000000003"/>
    <n v="0.11000000000000017"/>
    <n v="19481.000000000029"/>
    <n v="19206"/>
    <n v="1"/>
  </r>
  <r>
    <s v="Employee 1891"/>
    <x v="1"/>
    <s v="London"/>
    <x v="0"/>
    <s v="EMEA"/>
    <d v="2022-02-07T00:00:00"/>
    <d v="2022-12-01T00:00:00"/>
    <s v="Operating Platform"/>
    <s v="W"/>
    <s v="H"/>
    <s v="GBP"/>
    <n v="37422"/>
    <n v="7146.7000000000007"/>
    <n v="0"/>
    <n v="0"/>
    <n v="7146.7000000000007"/>
    <n v="0"/>
    <n v="0"/>
    <n v="0"/>
    <n v="0"/>
    <n v="0"/>
    <n v="44568.7"/>
    <s v="GBP"/>
    <n v="37796.22"/>
    <n v="82810.607000000004"/>
    <s v="&lt;1 Year"/>
    <n v="49795.584302830634"/>
    <n v="59305.340658371213"/>
    <n v="50293.54014585894"/>
    <n v="110191.93421081388"/>
    <n v="1.0000000000000011E-2"/>
    <n v="374.22000000000116"/>
    <n v="9509.7563555405795"/>
    <n v="1.3306500000756409"/>
  </r>
  <r>
    <s v="Employee 1892"/>
    <x v="0"/>
    <s v="London"/>
    <x v="0"/>
    <s v="EMEA"/>
    <d v="2022-02-07T00:00:00"/>
    <d v="2022-12-01T00:00:00"/>
    <s v="Client Businesses Platform"/>
    <s v="S"/>
    <s v="G"/>
    <s v="GBP"/>
    <n v="75378.600000000006"/>
    <n v="38786.000000000007"/>
    <n v="0"/>
    <n v="0"/>
    <n v="38786.000000000007"/>
    <n v="0"/>
    <n v="0"/>
    <n v="0"/>
    <n v="0"/>
    <n v="0"/>
    <n v="114164.6"/>
    <s v="GBP"/>
    <n v="85177.817999999999"/>
    <n v="214183.81599999999"/>
    <s v="&lt;1 Year"/>
    <n v="100302.53409570172"/>
    <n v="151913.12499863553"/>
    <n v="113341.86352814293"/>
    <n v="285003.69477660104"/>
    <n v="0.12999999999999989"/>
    <n v="9799.2179999999935"/>
    <n v="51610.590902933807"/>
    <n v="1.3306500000756409"/>
  </r>
  <r>
    <s v="Employee 1893"/>
    <x v="0"/>
    <s v="San Francisco"/>
    <x v="2"/>
    <s v="Americas"/>
    <d v="2022-02-14T00:00:00"/>
    <d v="2022-12-01T00:00:00"/>
    <s v="ETF and Index Investments Platform"/>
    <s v="Q"/>
    <s v="A"/>
    <s v="USD"/>
    <n v="177100"/>
    <n v="110880.00000000001"/>
    <n v="0"/>
    <n v="0"/>
    <n v="110880.00000000001"/>
    <n v="0"/>
    <n v="0"/>
    <n v="0"/>
    <n v="0"/>
    <n v="0"/>
    <n v="287980"/>
    <s v="USD"/>
    <n v="191268"/>
    <n v="502286.39999999997"/>
    <s v="&lt;1 Year"/>
    <n v="177100"/>
    <n v="287980"/>
    <n v="191268"/>
    <n v="502286.39999999997"/>
    <n v="0.08"/>
    <n v="14168"/>
    <n v="110880"/>
    <n v="1"/>
  </r>
  <r>
    <s v="Employee 1894"/>
    <x v="3"/>
    <s v="San Francisco"/>
    <x v="2"/>
    <s v="Americas"/>
    <d v="2022-02-14T00:00:00"/>
    <d v="2022-12-01T00:00:00"/>
    <s v="Corporate and Risk Platform"/>
    <s v="E"/>
    <s v="E"/>
    <s v="USD"/>
    <n v="164835"/>
    <n v="18920"/>
    <n v="0"/>
    <n v="0"/>
    <n v="18920"/>
    <n v="0"/>
    <n v="0"/>
    <n v="0"/>
    <n v="0"/>
    <n v="0"/>
    <n v="183755"/>
    <s v="USD"/>
    <n v="189560.24999999997"/>
    <n v="400878.49999999994"/>
    <s v="&lt;1 Year"/>
    <n v="164835"/>
    <n v="183755"/>
    <n v="189560.24999999997"/>
    <n v="400878.49999999994"/>
    <n v="0.14999999999999983"/>
    <n v="24725.249999999971"/>
    <n v="18920"/>
    <n v="1"/>
  </r>
  <r>
    <s v="Employee 1895"/>
    <x v="1"/>
    <s v="London"/>
    <x v="0"/>
    <s v="EMEA"/>
    <d v="2022-02-14T00:00:00"/>
    <d v="2022-12-01T00:00:00"/>
    <s v="Operating Platform"/>
    <s v="W"/>
    <s v="I"/>
    <s v="GBP"/>
    <n v="37422"/>
    <n v="7920"/>
    <n v="0"/>
    <n v="0"/>
    <n v="7920"/>
    <n v="0"/>
    <n v="0"/>
    <n v="0"/>
    <n v="0"/>
    <n v="0"/>
    <n v="45342"/>
    <s v="GBP"/>
    <n v="43035.299999999996"/>
    <n v="95178.599999999991"/>
    <s v="&lt;1 Year"/>
    <n v="49795.584302830634"/>
    <n v="60334.332303429714"/>
    <n v="57264.921948255222"/>
    <n v="126649.40409719938"/>
    <n v="0.14999999999999986"/>
    <n v="5613.2999999999956"/>
    <n v="10538.74800059908"/>
    <n v="1.3306500000756409"/>
  </r>
  <r>
    <s v="Employee 1896"/>
    <x v="0"/>
    <s v="Chicago"/>
    <x v="2"/>
    <s v="Americas"/>
    <d v="2022-02-14T00:00:00"/>
    <d v="2022-12-01T00:00:00"/>
    <s v="Regional Platform"/>
    <s v="R"/>
    <s v="L"/>
    <s v="USD"/>
    <n v="209825.00000000006"/>
    <n v="308550.00000000006"/>
    <n v="0"/>
    <n v="0"/>
    <n v="308550.00000000006"/>
    <n v="0"/>
    <n v="0"/>
    <n v="0"/>
    <n v="0"/>
    <n v="0"/>
    <n v="518375.00000000012"/>
    <s v="USD"/>
    <n v="239200.50000000009"/>
    <n v="830148.00000000035"/>
    <s v="&lt;1 Year"/>
    <n v="209825.00000000006"/>
    <n v="518375.00000000012"/>
    <n v="239200.50000000009"/>
    <n v="830148.00000000035"/>
    <n v="0.1400000000000001"/>
    <n v="29375.500000000029"/>
    <n v="308550.00000000006"/>
    <n v="1"/>
  </r>
  <r>
    <s v="Employee 1897"/>
    <x v="3"/>
    <s v="San Francisco"/>
    <x v="2"/>
    <s v="Americas"/>
    <d v="2022-02-28T00:00:00"/>
    <d v="2022-12-01T00:00:00"/>
    <s v="Operating Platform"/>
    <s v="U"/>
    <s v="R"/>
    <s v="USD"/>
    <n v="156816"/>
    <n v="33396"/>
    <n v="0"/>
    <n v="0"/>
    <n v="33396"/>
    <n v="0"/>
    <n v="0"/>
    <n v="0"/>
    <n v="0"/>
    <n v="0"/>
    <n v="190212"/>
    <s v="USD"/>
    <n v="164656.80000000002"/>
    <n v="364379.4"/>
    <s v="&lt;1 Year"/>
    <n v="156816"/>
    <n v="190212"/>
    <n v="164656.80000000002"/>
    <n v="364379.4"/>
    <n v="5.0000000000000114E-2"/>
    <n v="7840.8000000000175"/>
    <n v="33396"/>
    <n v="1"/>
  </r>
  <r>
    <s v="Employee 1898"/>
    <x v="3"/>
    <s v="London"/>
    <x v="0"/>
    <s v="EMEA"/>
    <d v="2022-02-14T00:00:00"/>
    <d v="2022-12-01T00:00:00"/>
    <s v="Client Businesses Platform"/>
    <s v="M"/>
    <s v="W"/>
    <s v="GBP"/>
    <n v="106753.90000000002"/>
    <n v="8034.4"/>
    <n v="0"/>
    <n v="0"/>
    <n v="8034.4"/>
    <n v="0"/>
    <n v="0"/>
    <n v="0"/>
    <n v="0"/>
    <n v="0"/>
    <n v="114788.30000000002"/>
    <s v="GBP"/>
    <n v="120631.90700000002"/>
    <n v="250342.68600000005"/>
    <s v="&lt;1 Year"/>
    <n v="142052.077043075"/>
    <n v="152743.05140368271"/>
    <n v="160518.84705867473"/>
    <n v="333118.4951448362"/>
    <n v="0.12999999999999987"/>
    <n v="13878.006999999998"/>
    <n v="10690.97436060771"/>
    <n v="1.3306500000756409"/>
  </r>
  <r>
    <s v="Employee 1899"/>
    <x v="0"/>
    <s v="New York"/>
    <x v="2"/>
    <s v="Americas"/>
    <d v="2022-02-14T00:00:00"/>
    <d v="2022-12-01T00:00:00"/>
    <s v="Operating Platform"/>
    <s v="Q"/>
    <s v="A"/>
    <s v="USD"/>
    <n v="227978.30000000002"/>
    <n v="105930.00000000001"/>
    <n v="0"/>
    <n v="0"/>
    <n v="105930.00000000001"/>
    <n v="0"/>
    <n v="0"/>
    <n v="0"/>
    <n v="0"/>
    <n v="0"/>
    <n v="333908.30000000005"/>
    <s v="USD"/>
    <n v="241656.99800000002"/>
    <n v="595599.79600000009"/>
    <s v="&lt;1 Year"/>
    <n v="227978.30000000002"/>
    <n v="333908.30000000005"/>
    <n v="241656.99800000002"/>
    <n v="595599.79600000009"/>
    <n v="6.0000000000000012E-2"/>
    <n v="13678.698000000004"/>
    <n v="105930.00000000003"/>
    <n v="1"/>
  </r>
  <r>
    <s v="Employee 19"/>
    <x v="3"/>
    <s v="Tokyo"/>
    <x v="1"/>
    <s v="Asia-Pacific"/>
    <d v="2007-07-02T00:00:00"/>
    <d v="2022-12-01T00:00:00"/>
    <s v="Client Businesses Platform"/>
    <s v="H"/>
    <s v="Z"/>
    <s v="JPY"/>
    <n v="14916000"/>
    <n v="2805000.0000000005"/>
    <n v="0"/>
    <n v="0"/>
    <n v="2805000.0000000005"/>
    <n v="0"/>
    <n v="0"/>
    <n v="0"/>
    <n v="0"/>
    <n v="0"/>
    <n v="17721000"/>
    <s v="JPY"/>
    <n v="16855080"/>
    <n v="36879810"/>
    <s v="&gt;5 Years"/>
    <n v="137291.177688803"/>
    <n v="163109.20889134338"/>
    <n v="155139.03078834739"/>
    <n v="339452.43683556537"/>
    <n v="0.12999999999999998"/>
    <n v="1939080"/>
    <n v="25818.031202540384"/>
    <n v="9.2042891987666256E-3"/>
  </r>
  <r>
    <s v="Employee 190"/>
    <x v="1"/>
    <s v="Sydney"/>
    <x v="4"/>
    <s v="Asia-Pacific"/>
    <d v="2009-01-28T00:00:00"/>
    <d v="2022-12-01T00:00:00"/>
    <s v="Operating Platform"/>
    <s v="L"/>
    <s v="P"/>
    <s v="AUD"/>
    <n v="170042.4"/>
    <n v="13648.800000000001"/>
    <n v="0"/>
    <n v="0"/>
    <n v="13648.800000000001"/>
    <n v="0"/>
    <n v="0"/>
    <n v="0"/>
    <n v="0"/>
    <n v="0"/>
    <n v="183691.19999999998"/>
    <s v="AUD"/>
    <n v="183645.79200000002"/>
    <n v="382032.28800000006"/>
    <s v="&gt;5 Years"/>
    <n v="128662.58196453213"/>
    <n v="138989.94648489589"/>
    <n v="138955.58852169471"/>
    <n v="289064.73072538234"/>
    <n v="8.0000000000000029E-2"/>
    <n v="13603.392000000022"/>
    <n v="10327.364520363757"/>
    <n v="0.75665000002665295"/>
  </r>
  <r>
    <s v="Employee 1900"/>
    <x v="4"/>
    <s v="New York"/>
    <x v="2"/>
    <s v="Americas"/>
    <d v="2022-03-14T00:00:00"/>
    <d v="2022-12-01T00:00:00"/>
    <s v="Client Businesses Platform"/>
    <s v="T"/>
    <s v="A"/>
    <s v="USD"/>
    <n v="249260.00000000003"/>
    <n v="454080"/>
    <n v="0"/>
    <n v="0"/>
    <n v="454080"/>
    <n v="0"/>
    <n v="0"/>
    <n v="0"/>
    <n v="0"/>
    <n v="330000"/>
    <n v="1033340"/>
    <s v="USD"/>
    <n v="256737.80000000005"/>
    <n v="981178.00000000012"/>
    <s v="&lt;1 Year"/>
    <n v="249260.00000000003"/>
    <n v="1033340"/>
    <n v="256737.80000000005"/>
    <n v="981178.00000000012"/>
    <n v="3.0000000000000068E-2"/>
    <n v="7477.8000000000175"/>
    <n v="784080"/>
    <n v="1"/>
  </r>
  <r>
    <s v="Employee 1901"/>
    <x v="0"/>
    <s v="New York"/>
    <x v="2"/>
    <s v="Americas"/>
    <d v="2022-02-22T00:00:00"/>
    <d v="2022-12-01T00:00:00"/>
    <s v="Client Businesses Platform"/>
    <s v="D"/>
    <s v="O"/>
    <s v="USD"/>
    <n v="170665"/>
    <n v="56628.000000000007"/>
    <n v="0"/>
    <n v="0"/>
    <n v="56628.000000000007"/>
    <n v="0"/>
    <n v="0"/>
    <n v="0"/>
    <n v="0"/>
    <n v="0"/>
    <n v="227293"/>
    <s v="USD"/>
    <n v="177491.6"/>
    <n v="413876.32000000007"/>
    <s v="&lt;1 Year"/>
    <n v="170665"/>
    <n v="227293"/>
    <n v="177491.6"/>
    <n v="413876.32000000007"/>
    <n v="4.0000000000000036E-2"/>
    <n v="6826.6000000000058"/>
    <n v="56628"/>
    <n v="1"/>
  </r>
  <r>
    <s v="Employee 1902"/>
    <x v="3"/>
    <s v="San Francisco"/>
    <x v="2"/>
    <s v="Americas"/>
    <d v="2022-02-21T00:00:00"/>
    <d v="2022-12-01T00:00:00"/>
    <s v="Client Businesses Platform"/>
    <s v="V"/>
    <s v="O"/>
    <s v="USD"/>
    <n v="121950.40000000002"/>
    <n v="39688.000000000007"/>
    <n v="0"/>
    <n v="0"/>
    <n v="39688.000000000007"/>
    <n v="0"/>
    <n v="0"/>
    <n v="0"/>
    <n v="0"/>
    <n v="0"/>
    <n v="161638.40000000002"/>
    <s v="USD"/>
    <n v="132925.93600000005"/>
    <n v="309111.79200000013"/>
    <s v="&lt;1 Year"/>
    <n v="121950.40000000002"/>
    <n v="161638.40000000002"/>
    <n v="132925.93600000005"/>
    <n v="309111.79200000013"/>
    <n v="9.0000000000000163E-2"/>
    <n v="10975.536000000022"/>
    <n v="39688"/>
    <n v="1"/>
  </r>
  <r>
    <s v="Employee 1903"/>
    <x v="0"/>
    <s v="London"/>
    <x v="0"/>
    <s v="EMEA"/>
    <d v="2022-02-21T00:00:00"/>
    <d v="2022-12-01T00:00:00"/>
    <s v="ETF and Index Investments Platform"/>
    <s v="S"/>
    <s v="E"/>
    <s v="GBP"/>
    <n v="151800"/>
    <n v="97900.000000000015"/>
    <n v="0"/>
    <n v="0"/>
    <n v="97900.000000000015"/>
    <n v="0"/>
    <n v="0"/>
    <n v="0"/>
    <n v="0"/>
    <n v="0"/>
    <n v="249700"/>
    <s v="GBP"/>
    <n v="174570"/>
    <n v="461725.00000000006"/>
    <s v="&lt;1 Year"/>
    <n v="201992.67001148229"/>
    <n v="332263.30501888756"/>
    <n v="232291.57051320464"/>
    <n v="614394.37128492538"/>
    <n v="0.15000000000000005"/>
    <n v="22770"/>
    <n v="130270.63500740528"/>
    <n v="1.3306500000756409"/>
  </r>
  <r>
    <s v="Employee 1904"/>
    <x v="3"/>
    <s v="London"/>
    <x v="0"/>
    <s v="EMEA"/>
    <d v="2022-04-04T00:00:00"/>
    <d v="2022-12-01T00:00:00"/>
    <s v="Investments Platform"/>
    <s v="C"/>
    <s v="F"/>
    <s v="GBP"/>
    <n v="116622.00000000003"/>
    <n v="44493.900000000009"/>
    <n v="0"/>
    <n v="0"/>
    <n v="44493.900000000009"/>
    <n v="0"/>
    <n v="0"/>
    <n v="0"/>
    <n v="0"/>
    <n v="0"/>
    <n v="161115.90000000002"/>
    <s v="GBP"/>
    <n v="120120.66000000003"/>
    <n v="286070.03700000007"/>
    <s v="&lt;1 Year"/>
    <n v="155183.06430882143"/>
    <n v="214388.87234718699"/>
    <n v="159838.55623808608"/>
    <n v="380659.09475568868"/>
    <n v="3.0000000000000058E-2"/>
    <n v="3498.6600000000035"/>
    <n v="59205.808038365562"/>
    <n v="1.3306500000756409"/>
  </r>
  <r>
    <s v="Employee 1905"/>
    <x v="0"/>
    <s v="London"/>
    <x v="0"/>
    <s v="EMEA"/>
    <d v="2022-02-28T00:00:00"/>
    <d v="2022-12-01T00:00:00"/>
    <s v="ETF and Index Investments Platform"/>
    <s v="R"/>
    <s v="J"/>
    <s v="GBP"/>
    <n v="140910"/>
    <n v="116160"/>
    <n v="0"/>
    <n v="0"/>
    <n v="116160"/>
    <n v="0"/>
    <n v="0"/>
    <n v="0"/>
    <n v="0"/>
    <n v="0"/>
    <n v="257070"/>
    <s v="GBP"/>
    <n v="157819.20000000001"/>
    <n v="445737.60000000003"/>
    <s v="&lt;1 Year"/>
    <n v="187501.89151065858"/>
    <n v="342070.195519445"/>
    <n v="210002.11849193761"/>
    <n v="593120.73747371603"/>
    <n v="0.12000000000000002"/>
    <n v="16909.200000000012"/>
    <n v="154568.30400878642"/>
    <n v="1.3306500000756409"/>
  </r>
  <r>
    <s v="Employee 1906"/>
    <x v="3"/>
    <s v="Hong Kong"/>
    <x v="3"/>
    <s v="Asia-Pacific"/>
    <d v="2022-03-01T00:00:00"/>
    <d v="2022-12-01T00:00:00"/>
    <s v="Investments Platform"/>
    <s v="A"/>
    <s v="Z"/>
    <s v="HKD"/>
    <n v="1706650.0000000002"/>
    <n v="1022999.9999999999"/>
    <n v="0"/>
    <n v="0"/>
    <n v="1022999.9999999999"/>
    <n v="0"/>
    <n v="0"/>
    <n v="0"/>
    <n v="0"/>
    <n v="0"/>
    <n v="2729650"/>
    <s v="HKD"/>
    <n v="1774916.0000000002"/>
    <n v="4613752"/>
    <s v="&lt;1 Year"/>
    <n v="217569.78130198942"/>
    <n v="347985.44137988187"/>
    <n v="226272.57255406902"/>
    <n v="588177.43158914614"/>
    <n v="4.0000000000000077E-2"/>
    <n v="68266"/>
    <n v="130415.66007789245"/>
    <n v="0.12748353868806692"/>
  </r>
  <r>
    <s v="Employee 1907"/>
    <x v="0"/>
    <s v="London"/>
    <x v="0"/>
    <s v="EMEA"/>
    <d v="2022-03-14T00:00:00"/>
    <d v="2022-12-01T00:00:00"/>
    <s v="Operating Platform"/>
    <s v="B"/>
    <s v="H"/>
    <s v="GBP"/>
    <n v="154000.00000000003"/>
    <n v="109824.00000000001"/>
    <n v="0"/>
    <n v="0"/>
    <n v="109824.00000000001"/>
    <n v="0"/>
    <n v="0"/>
    <n v="0"/>
    <n v="0"/>
    <n v="0"/>
    <n v="263824.00000000006"/>
    <s v="GBP"/>
    <n v="169400.00000000006"/>
    <n v="459606.40000000014"/>
    <s v="&lt;1 Year"/>
    <n v="204920.10001164876"/>
    <n v="351057.40561995597"/>
    <n v="225412.11001281365"/>
    <n v="611575.25619476521"/>
    <n v="0.10000000000000007"/>
    <n v="15400.000000000029"/>
    <n v="146137.30560830722"/>
    <n v="1.3306500000756409"/>
  </r>
  <r>
    <s v="Employee 1908"/>
    <x v="0"/>
    <s v="London"/>
    <x v="0"/>
    <s v="EMEA"/>
    <d v="2022-03-07T00:00:00"/>
    <d v="2022-12-01T00:00:00"/>
    <s v="Corporate and Risk Platform"/>
    <s v="J"/>
    <s v="D"/>
    <s v="GBP"/>
    <n v="100980.00000000003"/>
    <n v="33880"/>
    <n v="0"/>
    <n v="0"/>
    <n v="33880"/>
    <n v="0"/>
    <n v="0"/>
    <n v="0"/>
    <n v="0"/>
    <n v="0"/>
    <n v="134860.00000000003"/>
    <s v="GBP"/>
    <n v="102999.60000000003"/>
    <n v="240556.80000000008"/>
    <s v="&lt;1 Year"/>
    <n v="134369.03700763825"/>
    <n v="179451.45901020098"/>
    <n v="137056.41774779104"/>
    <n v="320096.90593819605"/>
    <n v="2.0000000000000174E-2"/>
    <n v="2019.6000000000058"/>
    <n v="45082.422002562729"/>
    <n v="1.3306500000756409"/>
  </r>
  <r>
    <s v="Employee 1909"/>
    <x v="1"/>
    <s v="Edinburgh"/>
    <x v="0"/>
    <s v="EMEA"/>
    <d v="2022-03-07T00:00:00"/>
    <d v="2022-12-01T00:00:00"/>
    <s v="Operating Platform"/>
    <s v="H"/>
    <s v="D"/>
    <s v="GBP"/>
    <n v="35675.64"/>
    <n v="2987.6000000000004"/>
    <n v="0"/>
    <n v="0"/>
    <n v="2987.6000000000004"/>
    <n v="0"/>
    <n v="0"/>
    <n v="0"/>
    <n v="0"/>
    <n v="0"/>
    <n v="38663.24"/>
    <s v="GBP"/>
    <n v="38886.4476"/>
    <n v="81029.379199999996"/>
    <s v="&lt;1 Year"/>
    <n v="47471.790368698537"/>
    <n v="51447.24030892452"/>
    <n v="51744.251501881408"/>
    <n v="107821.74343860913"/>
    <n v="9.0000000000000052E-2"/>
    <n v="3210.8076000000001"/>
    <n v="3975.4499402259826"/>
    <n v="1.3306500000756409"/>
  </r>
  <r>
    <s v="Employee 191"/>
    <x v="0"/>
    <s v="London"/>
    <x v="0"/>
    <s v="EMEA"/>
    <d v="2009-02-02T00:00:00"/>
    <d v="2022-12-01T00:00:00"/>
    <s v="Investments Platform"/>
    <s v="T"/>
    <s v="T"/>
    <s v="GBP"/>
    <n v="134090.00000000003"/>
    <n v="127814.5"/>
    <n v="0"/>
    <n v="0"/>
    <n v="127814.5"/>
    <n v="0"/>
    <n v="0"/>
    <n v="0"/>
    <n v="0"/>
    <n v="0"/>
    <n v="261904.50000000003"/>
    <s v="GBP"/>
    <n v="154203.50000000003"/>
    <n v="455393.67500000005"/>
    <s v="&gt;5 Years"/>
    <n v="178426.85851014275"/>
    <n v="348503.22294481075"/>
    <n v="205190.88728666413"/>
    <n v="605969.5936731965"/>
    <n v="0.14999999999999986"/>
    <n v="20113.5"/>
    <n v="170076.36443466801"/>
    <n v="1.3306500000756409"/>
  </r>
  <r>
    <s v="Employee 1910"/>
    <x v="0"/>
    <s v="London"/>
    <x v="0"/>
    <s v="EMEA"/>
    <d v="2022-03-07T00:00:00"/>
    <d v="2022-12-01T00:00:00"/>
    <s v="Investments Platform"/>
    <s v="L"/>
    <s v="K"/>
    <s v="GBP"/>
    <n v="142945"/>
    <n v="133375"/>
    <n v="0"/>
    <n v="0"/>
    <n v="133375"/>
    <n v="0"/>
    <n v="0"/>
    <n v="0"/>
    <n v="0"/>
    <n v="0"/>
    <n v="276320"/>
    <s v="GBP"/>
    <n v="145803.9"/>
    <n v="427650.29999999993"/>
    <s v="&lt;1 Year"/>
    <n v="190209.76426081249"/>
    <n v="367685.20802090113"/>
    <n v="194013.95954602872"/>
    <n v="569052.87172734772"/>
    <n v="1.9999999999999928E-2"/>
    <n v="2858.8999999999942"/>
    <n v="177475.44376008864"/>
    <n v="1.3306500000756409"/>
  </r>
  <r>
    <s v="Employee 1911"/>
    <x v="3"/>
    <s v="Sydney"/>
    <x v="4"/>
    <s v="Asia-Pacific"/>
    <d v="2022-03-07T00:00:00"/>
    <d v="2022-12-01T00:00:00"/>
    <s v="Operating Platform"/>
    <s v="M"/>
    <s v="F"/>
    <s v="AUD"/>
    <n v="155925"/>
    <n v="29893.599999999999"/>
    <n v="0"/>
    <n v="0"/>
    <n v="29893.599999999999"/>
    <n v="0"/>
    <n v="0"/>
    <n v="0"/>
    <n v="0"/>
    <n v="0"/>
    <n v="185818.6"/>
    <s v="AUD"/>
    <n v="179313.75"/>
    <n v="393005.14"/>
    <s v="&lt;1 Year"/>
    <n v="117980.65125415586"/>
    <n v="140599.64369495263"/>
    <n v="135677.74894227923"/>
    <n v="297367.33919147478"/>
    <n v="0.14999999999999988"/>
    <n v="23388.75"/>
    <n v="22618.992440796763"/>
    <n v="0.75665000002665284"/>
  </r>
  <r>
    <s v="Employee 1912"/>
    <x v="3"/>
    <s v="London"/>
    <x v="0"/>
    <s v="EMEA"/>
    <d v="2022-03-14T00:00:00"/>
    <d v="2022-12-01T00:00:00"/>
    <s v="Operating Platform"/>
    <s v="R"/>
    <s v="P"/>
    <s v="GBP"/>
    <n v="113850.00000000001"/>
    <n v="18810"/>
    <n v="0"/>
    <n v="0"/>
    <n v="18810"/>
    <n v="0"/>
    <n v="0"/>
    <n v="0"/>
    <n v="0"/>
    <n v="0"/>
    <n v="132660"/>
    <s v="GBP"/>
    <n v="122958.00000000003"/>
    <n v="266230.80000000005"/>
    <s v="&lt;1 Year"/>
    <n v="151494.50250861174"/>
    <n v="176524.02901003452"/>
    <n v="163614.06270930069"/>
    <n v="354260.01404013799"/>
    <n v="8.0000000000000099E-2"/>
    <n v="9108.0000000000146"/>
    <n v="25029.526501422777"/>
    <n v="1.3306500000756409"/>
  </r>
  <r>
    <s v="Employee 1913"/>
    <x v="3"/>
    <s v="London"/>
    <x v="0"/>
    <s v="EMEA"/>
    <d v="2022-03-21T00:00:00"/>
    <d v="2022-12-01T00:00:00"/>
    <s v="ETF and Index Investments Platform"/>
    <s v="H"/>
    <s v="W"/>
    <s v="GBP"/>
    <n v="87213.5"/>
    <n v="24200.000000000004"/>
    <n v="0"/>
    <n v="0"/>
    <n v="24200.000000000004"/>
    <n v="0"/>
    <n v="0"/>
    <n v="0"/>
    <n v="0"/>
    <n v="0"/>
    <n v="111413.5"/>
    <s v="GBP"/>
    <n v="96806.985000000015"/>
    <n v="220475.97000000003"/>
    <s v="&lt;1 Year"/>
    <n v="116050.64378159691"/>
    <n v="148252.37378342741"/>
    <n v="128816.21459757259"/>
    <n v="293376.34949717706"/>
    <n v="0.11000000000000014"/>
    <n v="9593.4850000000151"/>
    <n v="32201.730001830496"/>
    <n v="1.3306500000756409"/>
  </r>
  <r>
    <s v="Employee 1914"/>
    <x v="4"/>
    <s v="London"/>
    <x v="0"/>
    <s v="EMEA"/>
    <d v="2022-03-21T00:00:00"/>
    <d v="2022-12-01T00:00:00"/>
    <s v="ETF and Index Investments Platform"/>
    <s v="Y"/>
    <s v="M"/>
    <s v="GBP"/>
    <n v="197120.00000000003"/>
    <n v="280280"/>
    <n v="0"/>
    <n v="0"/>
    <n v="280280"/>
    <n v="0"/>
    <n v="0"/>
    <n v="0"/>
    <n v="0"/>
    <n v="91200.000000000015"/>
    <n v="568600"/>
    <s v="GBP"/>
    <n v="205004.80000000005"/>
    <n v="701500.80000000016"/>
    <s v="&lt;1 Year"/>
    <n v="262297.72801491036"/>
    <n v="756607.59004300949"/>
    <n v="272789.63713550684"/>
    <n v="933452.03957306244"/>
    <n v="4.0000000000000251E-2"/>
    <n v="7884.8000000000175"/>
    <n v="494309.86202809913"/>
    <n v="1.3306500000756412"/>
  </r>
  <r>
    <s v="Employee 1915"/>
    <x v="3"/>
    <s v="Hong Kong"/>
    <x v="3"/>
    <s v="Asia-Pacific"/>
    <d v="2022-03-14T00:00:00"/>
    <d v="2022-12-01T00:00:00"/>
    <s v="Client Businesses Platform"/>
    <s v="Q"/>
    <s v="T"/>
    <s v="HKD"/>
    <n v="1444575"/>
    <n v="641245"/>
    <n v="0"/>
    <n v="0"/>
    <n v="641245"/>
    <n v="0"/>
    <n v="0"/>
    <n v="0"/>
    <n v="0"/>
    <n v="0"/>
    <n v="2085820"/>
    <s v="HKD"/>
    <n v="1516803.75"/>
    <n v="3706914.75"/>
    <s v="&lt;1 Year"/>
    <n v="184159.53290031425"/>
    <n v="265907.71466634376"/>
    <n v="193367.50954532999"/>
    <n v="472570.60994499089"/>
    <n v="5.0000000000000114E-2"/>
    <n v="72228.75"/>
    <n v="81748.181766029506"/>
    <n v="0.12748353868806692"/>
  </r>
  <r>
    <s v="Employee 1916"/>
    <x v="4"/>
    <s v="Indiana"/>
    <x v="2"/>
    <s v="Americas"/>
    <d v="2022-03-28T00:00:00"/>
    <d v="2022-12-01T00:00:00"/>
    <s v="Client Businesses Platform"/>
    <s v="E"/>
    <s v="Y"/>
    <s v="USD"/>
    <n v="228800.00000000003"/>
    <n v="288805"/>
    <n v="0"/>
    <n v="0"/>
    <n v="288805"/>
    <n v="0"/>
    <n v="0"/>
    <n v="0"/>
    <n v="0"/>
    <n v="110000.00000000001"/>
    <n v="627605"/>
    <s v="USD"/>
    <n v="240240.00000000003"/>
    <n v="783725.25000000012"/>
    <s v="&lt;1 Year"/>
    <n v="228800.00000000003"/>
    <n v="627605"/>
    <n v="240240.00000000003"/>
    <n v="783725.25000000012"/>
    <n v="4.9999999999999996E-2"/>
    <n v="11440"/>
    <n v="398805"/>
    <n v="1"/>
  </r>
  <r>
    <s v="Employee 1917"/>
    <x v="3"/>
    <s v="New York"/>
    <x v="2"/>
    <s v="Americas"/>
    <d v="2022-03-21T00:00:00"/>
    <d v="2022-12-01T00:00:00"/>
    <s v="Client Businesses Platform"/>
    <s v="W"/>
    <s v="W"/>
    <s v="USD"/>
    <n v="153010"/>
    <n v="73150"/>
    <n v="0"/>
    <n v="0"/>
    <n v="73150"/>
    <n v="0"/>
    <n v="0"/>
    <n v="0"/>
    <n v="0"/>
    <n v="0"/>
    <n v="226160"/>
    <s v="USD"/>
    <n v="171371.2"/>
    <n v="424670.4"/>
    <s v="&lt;1 Year"/>
    <n v="153010"/>
    <n v="226160"/>
    <n v="171371.2"/>
    <n v="424670.4"/>
    <n v="0.12000000000000008"/>
    <n v="18361.200000000012"/>
    <n v="73150"/>
    <n v="1"/>
  </r>
  <r>
    <s v="Employee 1918"/>
    <x v="0"/>
    <s v="Boston"/>
    <x v="2"/>
    <s v="Americas"/>
    <d v="2022-03-21T00:00:00"/>
    <d v="2022-12-01T00:00:00"/>
    <s v="Client Businesses Platform"/>
    <s v="G"/>
    <s v="S"/>
    <s v="USD"/>
    <n v="165805.20000000001"/>
    <n v="67067"/>
    <n v="0"/>
    <n v="0"/>
    <n v="67067"/>
    <n v="0"/>
    <n v="0"/>
    <n v="0"/>
    <n v="0"/>
    <n v="0"/>
    <n v="232872.2"/>
    <s v="USD"/>
    <n v="174095.46000000002"/>
    <n v="418611.27"/>
    <s v="&lt;1 Year"/>
    <n v="165805.20000000001"/>
    <n v="232872.2"/>
    <n v="174095.46000000002"/>
    <n v="418611.27"/>
    <n v="5.0000000000000051E-2"/>
    <n v="8290.2600000000093"/>
    <n v="67067"/>
    <n v="1"/>
  </r>
  <r>
    <s v="Employee 1919"/>
    <x v="3"/>
    <s v="San Francisco"/>
    <x v="2"/>
    <s v="Americas"/>
    <d v="2022-03-21T00:00:00"/>
    <d v="2022-12-01T00:00:00"/>
    <s v="ETF and Index Investments Platform"/>
    <s v="E"/>
    <s v="C"/>
    <s v="USD"/>
    <n v="176467.5"/>
    <n v="140624"/>
    <n v="0"/>
    <n v="0"/>
    <n v="140624"/>
    <n v="0"/>
    <n v="0"/>
    <n v="0"/>
    <n v="0"/>
    <n v="0"/>
    <n v="317091.5"/>
    <s v="USD"/>
    <n v="185290.875"/>
    <n v="518236.95"/>
    <s v="&lt;1 Year"/>
    <n v="176467.5"/>
    <n v="317091.5"/>
    <n v="185290.875"/>
    <n v="518236.95"/>
    <n v="0.05"/>
    <n v="8823.375"/>
    <n v="140624"/>
    <n v="1"/>
  </r>
  <r>
    <s v="Employee 192"/>
    <x v="0"/>
    <s v="Hong Kong"/>
    <x v="3"/>
    <s v="Asia-Pacific"/>
    <d v="2009-02-02T00:00:00"/>
    <d v="2022-12-01T00:00:00"/>
    <s v="Operating Platform"/>
    <s v="R"/>
    <s v="D"/>
    <s v="HKD"/>
    <n v="1908005"/>
    <n v="681120"/>
    <n v="0"/>
    <n v="0"/>
    <n v="681120"/>
    <n v="0"/>
    <n v="0"/>
    <n v="0"/>
    <n v="0"/>
    <n v="0"/>
    <n v="2589125"/>
    <s v="HKD"/>
    <n v="2194205.75"/>
    <n v="5171699.5"/>
    <s v="&gt;5 Years"/>
    <n v="243239.22923452512"/>
    <n v="330070.81710574124"/>
    <n v="279725.11361970386"/>
    <n v="659306.55329130637"/>
    <n v="0.14999999999999988"/>
    <n v="286200.75"/>
    <n v="86831.587871216121"/>
    <n v="0.12748353868806692"/>
  </r>
  <r>
    <s v="Employee 1920"/>
    <x v="4"/>
    <s v="New York"/>
    <x v="2"/>
    <s v="Americas"/>
    <d v="2022-03-28T00:00:00"/>
    <d v="2022-12-01T00:00:00"/>
    <s v="Operating Platform"/>
    <s v="S"/>
    <s v="H"/>
    <s v="USD"/>
    <n v="302500"/>
    <n v="480150.00000000006"/>
    <n v="0"/>
    <n v="0"/>
    <n v="480150.00000000006"/>
    <n v="0"/>
    <n v="0"/>
    <n v="0"/>
    <n v="0"/>
    <n v="306000"/>
    <n v="1088650"/>
    <s v="USD"/>
    <n v="305525"/>
    <n v="1096001.5"/>
    <s v="&lt;1 Year"/>
    <n v="302500"/>
    <n v="1088650"/>
    <n v="305525"/>
    <n v="1096001.5"/>
    <n v="0.01"/>
    <n v="3025"/>
    <n v="786150"/>
    <n v="1"/>
  </r>
  <r>
    <s v="Employee 1921"/>
    <x v="0"/>
    <s v="Princeton"/>
    <x v="2"/>
    <s v="Americas"/>
    <d v="2022-04-04T00:00:00"/>
    <d v="2022-12-01T00:00:00"/>
    <s v="Regional Platform"/>
    <s v="D"/>
    <s v="M"/>
    <s v="USD"/>
    <n v="190960.00000000003"/>
    <n v="172480"/>
    <n v="0"/>
    <n v="0"/>
    <n v="172480"/>
    <n v="0"/>
    <n v="0"/>
    <n v="0"/>
    <n v="0"/>
    <n v="0"/>
    <n v="363440"/>
    <s v="USD"/>
    <n v="213875.20000000004"/>
    <n v="620928.00000000012"/>
    <s v="&lt;1 Year"/>
    <n v="190960.00000000003"/>
    <n v="363440"/>
    <n v="213875.20000000004"/>
    <n v="620928.00000000012"/>
    <n v="0.12000000000000004"/>
    <n v="22915.200000000012"/>
    <n v="172479.99999999997"/>
    <n v="1"/>
  </r>
  <r>
    <s v="Employee 1922"/>
    <x v="1"/>
    <s v="Edinburgh"/>
    <x v="0"/>
    <s v="EMEA"/>
    <d v="2022-03-28T00:00:00"/>
    <d v="2022-12-01T00:00:00"/>
    <s v="Operating Platform"/>
    <s v="X"/>
    <s v="H"/>
    <s v="GBP"/>
    <n v="33706.750000000007"/>
    <n v="2970.0000000000005"/>
    <n v="0"/>
    <n v="0"/>
    <n v="2970.0000000000005"/>
    <n v="0"/>
    <n v="0"/>
    <n v="0"/>
    <n v="0"/>
    <n v="0"/>
    <n v="36676.750000000007"/>
    <s v="GBP"/>
    <n v="36740.357500000013"/>
    <n v="76718.015000000014"/>
    <s v="&lt;1 Year"/>
    <n v="44851.886890049616"/>
    <n v="48803.917390274277"/>
    <n v="48888.556710154095"/>
    <n v="102084.82666555305"/>
    <n v="9.0000000000000288E-2"/>
    <n v="3033.6075000000055"/>
    <n v="3952.0305002246605"/>
    <n v="1.3306500000756409"/>
  </r>
  <r>
    <s v="Employee 1923"/>
    <x v="4"/>
    <s v="San Francisco"/>
    <x v="2"/>
    <s v="Americas"/>
    <d v="2022-03-28T00:00:00"/>
    <d v="2022-12-01T00:00:00"/>
    <s v="Regional Platform"/>
    <s v="P"/>
    <s v="W"/>
    <s v="USD"/>
    <n v="273460"/>
    <n v="565510"/>
    <n v="0"/>
    <n v="0"/>
    <n v="565510"/>
    <n v="0"/>
    <n v="0"/>
    <n v="0"/>
    <n v="0"/>
    <n v="282500"/>
    <n v="1121470"/>
    <s v="USD"/>
    <n v="314479"/>
    <n v="1279294.5"/>
    <s v="&lt;1 Year"/>
    <n v="273460"/>
    <n v="1121470"/>
    <n v="314479"/>
    <n v="1279294.5"/>
    <n v="0.15"/>
    <n v="41019"/>
    <n v="848010"/>
    <n v="1"/>
  </r>
  <r>
    <s v="Employee 1924"/>
    <x v="3"/>
    <s v="San Francisco"/>
    <x v="2"/>
    <s v="Americas"/>
    <d v="2022-03-28T00:00:00"/>
    <d v="2022-12-01T00:00:00"/>
    <s v="Operating Platform"/>
    <s v="A"/>
    <s v="N"/>
    <s v="USD"/>
    <n v="173888"/>
    <n v="69355"/>
    <n v="0"/>
    <n v="0"/>
    <n v="69355"/>
    <n v="0"/>
    <n v="0"/>
    <n v="0"/>
    <n v="0"/>
    <n v="0"/>
    <n v="243243"/>
    <s v="USD"/>
    <n v="175626.88"/>
    <n v="421302.31000000006"/>
    <s v="&lt;1 Year"/>
    <n v="173888"/>
    <n v="243243"/>
    <n v="175626.88"/>
    <n v="421302.31000000006"/>
    <n v="1.0000000000000026E-2"/>
    <n v="1738.8800000000047"/>
    <n v="69355"/>
    <n v="1"/>
  </r>
  <r>
    <s v="Employee 1925"/>
    <x v="0"/>
    <s v="New York"/>
    <x v="2"/>
    <s v="Americas"/>
    <d v="2022-03-28T00:00:00"/>
    <d v="2022-12-01T00:00:00"/>
    <s v="Client Businesses Platform"/>
    <s v="U"/>
    <s v="N"/>
    <s v="USD"/>
    <n v="185691.00000000003"/>
    <n v="240240"/>
    <n v="0"/>
    <n v="0"/>
    <n v="240240"/>
    <n v="0"/>
    <n v="0"/>
    <n v="0"/>
    <n v="0"/>
    <n v="0"/>
    <n v="425931"/>
    <s v="USD"/>
    <n v="187547.91000000003"/>
    <n v="617738.22000000009"/>
    <s v="&lt;1 Year"/>
    <n v="185691.00000000003"/>
    <n v="425931"/>
    <n v="187547.91000000003"/>
    <n v="617738.22000000009"/>
    <n v="1.0000000000000018E-2"/>
    <n v="1856.9100000000035"/>
    <n v="240239.99999999997"/>
    <n v="1"/>
  </r>
  <r>
    <s v="Employee 1926"/>
    <x v="4"/>
    <s v="Munich"/>
    <x v="6"/>
    <s v="EMEA"/>
    <d v="2022-03-28T00:00:00"/>
    <d v="2022-12-01T00:00:00"/>
    <s v="ETF and Index Investments Platform"/>
    <s v="H"/>
    <s v="E"/>
    <s v="EUR"/>
    <n v="205920.00000000003"/>
    <n v="503360"/>
    <n v="0"/>
    <n v="0"/>
    <n v="503360"/>
    <n v="0"/>
    <n v="0"/>
    <n v="0"/>
    <n v="0"/>
    <n v="94080.000000000015"/>
    <n v="803360"/>
    <s v="EUR"/>
    <n v="210038.40000000002"/>
    <n v="933504"/>
    <s v="&lt;1 Year"/>
    <n v="240370.41599385857"/>
    <n v="937762.12797604012"/>
    <n v="245177.82431373571"/>
    <n v="1089679.2191721587"/>
    <n v="1.9999999999999872E-2"/>
    <n v="4118.3999999999942"/>
    <n v="697391.71198218153"/>
    <n v="1.1672999999701754"/>
  </r>
  <r>
    <s v="Employee 1927"/>
    <x v="3"/>
    <s v="London"/>
    <x v="0"/>
    <s v="EMEA"/>
    <d v="2022-03-28T00:00:00"/>
    <d v="2022-12-01T00:00:00"/>
    <s v="ETF and Index Investments Platform"/>
    <s v="W"/>
    <s v="O"/>
    <s v="GBP"/>
    <n v="73260"/>
    <n v="22011.000000000004"/>
    <n v="0"/>
    <n v="0"/>
    <n v="22011.000000000004"/>
    <n v="0"/>
    <n v="0"/>
    <n v="0"/>
    <n v="0"/>
    <n v="0"/>
    <n v="95271"/>
    <s v="GBP"/>
    <n v="75457.8"/>
    <n v="173586.93"/>
    <s v="&lt;1 Year"/>
    <n v="97483.419005541451"/>
    <n v="126772.35615720639"/>
    <n v="100407.9215757077"/>
    <n v="230983.44841763028"/>
    <n v="3.0000000000000093E-2"/>
    <n v="2197.8000000000029"/>
    <n v="29288.937151664941"/>
    <n v="1.3306500000756409"/>
  </r>
  <r>
    <s v="Employee 1928"/>
    <x v="0"/>
    <s v="San Francisco"/>
    <x v="2"/>
    <s v="Americas"/>
    <d v="2022-03-28T00:00:00"/>
    <d v="2022-12-01T00:00:00"/>
    <s v="Client Businesses Platform"/>
    <s v="Y"/>
    <s v="Y"/>
    <s v="USD"/>
    <n v="194425.00000000003"/>
    <n v="75075"/>
    <n v="0"/>
    <n v="0"/>
    <n v="75075"/>
    <n v="0"/>
    <n v="0"/>
    <n v="0"/>
    <n v="0"/>
    <n v="0"/>
    <n v="269500"/>
    <s v="USD"/>
    <n v="204146.25000000003"/>
    <n v="487121.25"/>
    <s v="&lt;1 Year"/>
    <n v="194425.00000000003"/>
    <n v="269500"/>
    <n v="204146.25000000003"/>
    <n v="487121.25"/>
    <n v="4.9999999999999996E-2"/>
    <n v="9721.25"/>
    <n v="75074.999999999971"/>
    <n v="1"/>
  </r>
  <r>
    <s v="Employee 1929"/>
    <x v="0"/>
    <s v="Mumbai"/>
    <x v="12"/>
    <s v="Asia-Pacific"/>
    <d v="2022-03-28T00:00:00"/>
    <d v="2022-12-01T00:00:00"/>
    <s v="Operating Platform"/>
    <s v="X"/>
    <s v="U"/>
    <s v="INR"/>
    <n v="6406400.0000000009"/>
    <n v="2958246.5000000005"/>
    <n v="0"/>
    <n v="0"/>
    <n v="2958246.5000000005"/>
    <n v="0"/>
    <n v="0"/>
    <n v="0"/>
    <n v="0"/>
    <n v="0"/>
    <n v="9364646.5000000019"/>
    <s v="INR"/>
    <n v="6470464.0000000009"/>
    <n v="15928756.965000004"/>
    <s v="&lt;1 Year"/>
    <n v="94934.242210943587"/>
    <n v="138771.48149520249"/>
    <n v="95883.584633053033"/>
    <n v="236042.78094320756"/>
    <n v="1.0000000000000111E-2"/>
    <n v="64064"/>
    <n v="43837.239284258903"/>
    <n v="1.4818656688771165E-2"/>
  </r>
  <r>
    <s v="Employee 193"/>
    <x v="1"/>
    <s v="San Francisco"/>
    <x v="2"/>
    <s v="Americas"/>
    <d v="2009-03-02T00:00:00"/>
    <d v="2022-12-01T00:00:00"/>
    <s v="Operating Platform"/>
    <s v="D"/>
    <s v="O"/>
    <s v="USD"/>
    <n v="148318.5"/>
    <n v="23958.000000000004"/>
    <n v="0"/>
    <n v="0"/>
    <n v="23958.000000000004"/>
    <n v="0"/>
    <n v="16431"/>
    <n v="0"/>
    <n v="16431"/>
    <n v="0"/>
    <n v="188707.5"/>
    <s v="USD"/>
    <n v="154251.24000000002"/>
    <n v="333418.80000000005"/>
    <s v="&gt;5 Years"/>
    <n v="148318.5"/>
    <n v="188707.5"/>
    <n v="154251.24000000002"/>
    <n v="333418.80000000005"/>
    <n v="4.0000000000000133E-2"/>
    <n v="5932.7400000000198"/>
    <n v="40389"/>
    <n v="1"/>
  </r>
  <r>
    <s v="Employee 1930"/>
    <x v="0"/>
    <s v="Boston"/>
    <x v="2"/>
    <s v="Americas"/>
    <d v="2022-05-09T00:00:00"/>
    <d v="2022-12-01T00:00:00"/>
    <s v="Investments Platform"/>
    <s v="H"/>
    <s v="R"/>
    <s v="USD"/>
    <n v="227920.00000000006"/>
    <n v="0"/>
    <n v="1724999.9999999998"/>
    <n v="0"/>
    <n v="1724999.9999999998"/>
    <n v="0"/>
    <n v="0"/>
    <n v="0"/>
    <n v="0"/>
    <n v="0"/>
    <n v="1952919.9999999998"/>
    <s v="USD"/>
    <n v="252991.2000000001"/>
    <n v="505982.4000000002"/>
    <s v="&lt;1 Year"/>
    <n v="227920.00000000006"/>
    <n v="1952919.9999999998"/>
    <n v="252991.2000000001"/>
    <n v="505982.4000000002"/>
    <n v="0.11000000000000015"/>
    <n v="25071.200000000041"/>
    <n v="1724999.9999999998"/>
    <n v="1"/>
  </r>
  <r>
    <s v="Employee 1931"/>
    <x v="3"/>
    <s v="New York"/>
    <x v="2"/>
    <s v="Americas"/>
    <d v="2022-04-04T00:00:00"/>
    <d v="2022-12-01T00:00:00"/>
    <s v="Client Businesses Platform"/>
    <s v="X"/>
    <s v="G"/>
    <s v="USD"/>
    <n v="158125"/>
    <n v="67551"/>
    <n v="0"/>
    <n v="0"/>
    <n v="67551"/>
    <n v="0"/>
    <n v="0"/>
    <n v="0"/>
    <n v="0"/>
    <n v="0"/>
    <n v="225676"/>
    <s v="USD"/>
    <n v="161287.5"/>
    <n v="391477.02"/>
    <s v="&lt;1 Year"/>
    <n v="158125"/>
    <n v="225676"/>
    <n v="161287.5"/>
    <n v="391477.02"/>
    <n v="0.02"/>
    <n v="3162.5"/>
    <n v="67551"/>
    <n v="1"/>
  </r>
  <r>
    <s v="Employee 1932"/>
    <x v="0"/>
    <s v="London"/>
    <x v="0"/>
    <s v="EMEA"/>
    <d v="2022-04-04T00:00:00"/>
    <d v="2022-12-01T00:00:00"/>
    <s v="Client Businesses Platform"/>
    <s v="D"/>
    <s v="F"/>
    <s v="GBP"/>
    <n v="123420.00000000001"/>
    <n v="39600"/>
    <n v="0"/>
    <n v="0"/>
    <n v="39600"/>
    <n v="0"/>
    <n v="0"/>
    <n v="0"/>
    <n v="0"/>
    <n v="0"/>
    <n v="163020"/>
    <s v="GBP"/>
    <n v="140698.80000000002"/>
    <n v="326541.60000000003"/>
    <s v="&lt;1 Year"/>
    <n v="164228.82300933561"/>
    <n v="216922.563012331"/>
    <n v="187220.85823064263"/>
    <n v="434512.58006469999"/>
    <n v="0.14000000000000018"/>
    <n v="17278.800000000003"/>
    <n v="52693.740002995386"/>
    <n v="1.3306500000756409"/>
  </r>
  <r>
    <s v="Employee 1933"/>
    <x v="3"/>
    <s v="New York"/>
    <x v="2"/>
    <s v="Americas"/>
    <d v="2022-04-04T00:00:00"/>
    <d v="2022-12-01T00:00:00"/>
    <s v="Operating Platform"/>
    <s v="C"/>
    <s v="D"/>
    <s v="USD"/>
    <n v="130295.00000000001"/>
    <n v="4012.7999999999997"/>
    <n v="0"/>
    <n v="0"/>
    <n v="4012.7999999999997"/>
    <n v="0"/>
    <n v="0"/>
    <n v="0"/>
    <n v="0"/>
    <n v="0"/>
    <n v="134307.80000000002"/>
    <s v="USD"/>
    <n v="148536.30000000005"/>
    <n v="301647.1920000001"/>
    <s v="&lt;1 Year"/>
    <n v="130295.00000000001"/>
    <n v="134307.80000000002"/>
    <n v="148536.30000000005"/>
    <n v="301647.1920000001"/>
    <n v="0.14000000000000024"/>
    <n v="18241.300000000032"/>
    <n v="4012.8000000000029"/>
    <n v="1"/>
  </r>
  <r>
    <s v="Employee 1934"/>
    <x v="0"/>
    <s v="London"/>
    <x v="0"/>
    <s v="EMEA"/>
    <d v="2022-04-04T00:00:00"/>
    <d v="2022-12-01T00:00:00"/>
    <s v="Investments Platform"/>
    <s v="M"/>
    <s v="Y"/>
    <s v="GBP"/>
    <n v="149160"/>
    <n v="204930.00000000003"/>
    <n v="411852"/>
    <n v="0"/>
    <n v="616782"/>
    <n v="0"/>
    <n v="0"/>
    <n v="0"/>
    <n v="0"/>
    <n v="0"/>
    <n v="765942"/>
    <s v="GBP"/>
    <n v="170042.40000000002"/>
    <n v="573705.00000000012"/>
    <s v="&lt;1 Year"/>
    <n v="198479.75401128261"/>
    <n v="1019200.7223579366"/>
    <n v="226266.91957286219"/>
    <n v="763400.55829339579"/>
    <n v="0.14000000000000004"/>
    <n v="20882.400000000023"/>
    <n v="820720.96834665397"/>
    <n v="1.3306500000756409"/>
  </r>
  <r>
    <s v="Employee 1935"/>
    <x v="3"/>
    <s v="San Francisco"/>
    <x v="2"/>
    <s v="Americas"/>
    <d v="2022-04-04T00:00:00"/>
    <d v="2022-12-01T00:00:00"/>
    <s v="Operating Platform"/>
    <s v="D"/>
    <s v="H"/>
    <s v="USD"/>
    <n v="184338.00000000003"/>
    <n v="45936.000000000007"/>
    <n v="0"/>
    <n v="0"/>
    <n v="45936.000000000007"/>
    <n v="0"/>
    <n v="0"/>
    <n v="0"/>
    <n v="0"/>
    <n v="0"/>
    <n v="230274.00000000003"/>
    <s v="USD"/>
    <n v="210145.32000000007"/>
    <n v="472657.68000000017"/>
    <s v="&lt;1 Year"/>
    <n v="184338.00000000003"/>
    <n v="230274.00000000003"/>
    <n v="210145.32000000007"/>
    <n v="472657.68000000017"/>
    <n v="0.14000000000000018"/>
    <n v="25807.320000000036"/>
    <n v="45936"/>
    <n v="1"/>
  </r>
  <r>
    <s v="Employee 1936"/>
    <x v="3"/>
    <s v="London"/>
    <x v="0"/>
    <s v="EMEA"/>
    <d v="2022-04-11T00:00:00"/>
    <d v="2022-12-01T00:00:00"/>
    <s v="ETF and Index Investments Platform"/>
    <s v="N"/>
    <s v="X"/>
    <s v="GBP"/>
    <n v="114268.00000000001"/>
    <n v="35035"/>
    <n v="0"/>
    <n v="0"/>
    <n v="35035"/>
    <n v="0"/>
    <n v="0"/>
    <n v="0"/>
    <n v="0"/>
    <n v="0"/>
    <n v="149303"/>
    <s v="GBP"/>
    <n v="121124.08000000002"/>
    <n v="279385.26"/>
    <s v="&lt;1 Year"/>
    <n v="152050.71420864336"/>
    <n v="198670.03696129343"/>
    <n v="161173.75706116197"/>
    <n v="371763.99624013295"/>
    <n v="6.0000000000000081E-2"/>
    <n v="6856.0800000000017"/>
    <n v="46619.32275265007"/>
    <n v="1.3306500000756409"/>
  </r>
  <r>
    <s v="Employee 1937"/>
    <x v="6"/>
    <s v="Edinburgh"/>
    <x v="0"/>
    <s v="EMEA"/>
    <d v="2022-04-11T00:00:00"/>
    <d v="2022-12-01T00:00:00"/>
    <s v="Corporate and Risk Platform"/>
    <s v="P"/>
    <s v="V"/>
    <s v="GBP"/>
    <n v="31416.000000000004"/>
    <n v="3102.0000000000005"/>
    <n v="0"/>
    <n v="0"/>
    <n v="3102.0000000000005"/>
    <n v="0"/>
    <n v="0"/>
    <n v="0"/>
    <n v="0"/>
    <n v="0"/>
    <n v="34518.000000000007"/>
    <s v="GBP"/>
    <n v="32044.320000000003"/>
    <n v="67252.680000000008"/>
    <s v="&lt;1 Year"/>
    <n v="41803.700402376344"/>
    <n v="45931.376702610985"/>
    <n v="42639.774410423866"/>
    <n v="89489.778647087063"/>
    <n v="1.9999999999999896E-2"/>
    <n v="628.31999999999971"/>
    <n v="4127.6763002346415"/>
    <n v="1.3306500000756409"/>
  </r>
  <r>
    <s v="Employee 1938"/>
    <x v="3"/>
    <s v="London"/>
    <x v="0"/>
    <s v="EMEA"/>
    <d v="2022-04-11T00:00:00"/>
    <d v="2022-12-01T00:00:00"/>
    <s v="Operating Platform"/>
    <s v="E"/>
    <s v="J"/>
    <s v="GBP"/>
    <n v="110907.50000000003"/>
    <n v="15840"/>
    <n v="0"/>
    <n v="0"/>
    <n v="15840"/>
    <n v="0"/>
    <n v="0"/>
    <n v="0"/>
    <n v="0"/>
    <n v="0"/>
    <n v="126747.50000000003"/>
    <s v="GBP"/>
    <n v="117561.95000000004"/>
    <n v="251914.30000000008"/>
    <s v="&lt;1 Year"/>
    <n v="147579.06488338919"/>
    <n v="168656.56088458735"/>
    <n v="156433.80877639254"/>
    <n v="335209.76331405516"/>
    <n v="6.0000000000000012E-2"/>
    <n v="6654.4500000000116"/>
    <n v="21077.49600119816"/>
    <n v="1.3306500000756409"/>
  </r>
  <r>
    <s v="Employee 1939"/>
    <x v="1"/>
    <s v="Edinburgh"/>
    <x v="0"/>
    <s v="EMEA"/>
    <d v="2022-04-11T00:00:00"/>
    <d v="2022-12-01T00:00:00"/>
    <s v="Corporate and Risk Platform"/>
    <s v="H"/>
    <s v="R"/>
    <s v="GBP"/>
    <n v="31116.800000000007"/>
    <n v="2805.0000000000005"/>
    <n v="0"/>
    <n v="0"/>
    <n v="2805.0000000000005"/>
    <n v="0"/>
    <n v="0"/>
    <n v="0"/>
    <n v="0"/>
    <n v="0"/>
    <n v="33921.80000000001"/>
    <s v="GBP"/>
    <n v="32050.304000000007"/>
    <n v="66989.758000000016"/>
    <s v="&lt;1 Year"/>
    <n v="41405.569922353716"/>
    <n v="45138.043172565893"/>
    <n v="42647.737020024324"/>
    <n v="89139.921487767191"/>
    <n v="2.9999999999999923E-2"/>
    <n v="933.50400000000081"/>
    <n v="3732.4732502121769"/>
    <n v="1.3306500000756409"/>
  </r>
  <r>
    <s v="Employee 194"/>
    <x v="4"/>
    <s v="Princeton"/>
    <x v="2"/>
    <s v="Americas"/>
    <d v="2009-03-16T00:00:00"/>
    <d v="2022-12-01T00:00:00"/>
    <s v="Investments Platform"/>
    <s v="A"/>
    <s v="S"/>
    <s v="USD"/>
    <n v="240240.00000000003"/>
    <n v="297000"/>
    <n v="0"/>
    <n v="0"/>
    <n v="297000"/>
    <n v="0"/>
    <n v="0"/>
    <n v="0"/>
    <n v="0"/>
    <n v="0"/>
    <n v="537240"/>
    <s v="USD"/>
    <n v="254654.40000000005"/>
    <n v="824128.80000000016"/>
    <s v="&gt;5 Years"/>
    <n v="240240.00000000003"/>
    <n v="537240"/>
    <n v="254654.40000000005"/>
    <n v="824128.80000000016"/>
    <n v="6.0000000000000088E-2"/>
    <n v="14414.400000000023"/>
    <n v="297000"/>
    <n v="1"/>
  </r>
  <r>
    <s v="Employee 1940"/>
    <x v="0"/>
    <s v="San Francisco"/>
    <x v="2"/>
    <s v="Americas"/>
    <d v="2022-04-18T00:00:00"/>
    <d v="2022-12-01T00:00:00"/>
    <s v="Operating Platform"/>
    <s v="H"/>
    <s v="E"/>
    <s v="USD"/>
    <n v="248600"/>
    <n v="100320.00000000001"/>
    <n v="0"/>
    <n v="0"/>
    <n v="100320.00000000001"/>
    <n v="0"/>
    <n v="0"/>
    <n v="0"/>
    <n v="0"/>
    <n v="0"/>
    <n v="348920"/>
    <s v="USD"/>
    <n v="253572"/>
    <n v="609470.4"/>
    <s v="&lt;1 Year"/>
    <n v="248600"/>
    <n v="348920"/>
    <n v="253572"/>
    <n v="609470.4"/>
    <n v="0.02"/>
    <n v="4972"/>
    <n v="100320"/>
    <n v="1"/>
  </r>
  <r>
    <s v="Employee 1941"/>
    <x v="5"/>
    <s v="San Francisco"/>
    <x v="2"/>
    <s v="Americas"/>
    <d v="2022-04-19T00:00:00"/>
    <d v="2022-12-01T00:00:00"/>
    <s v="Operating Platform"/>
    <s v="D"/>
    <s v="R"/>
    <s v="USD"/>
    <n v="131098.00000000003"/>
    <n v="27104.000000000004"/>
    <n v="0"/>
    <n v="0"/>
    <n v="27104.000000000004"/>
    <n v="0"/>
    <n v="0"/>
    <n v="0"/>
    <n v="0"/>
    <n v="0"/>
    <n v="158202.00000000003"/>
    <s v="USD"/>
    <n v="148140.74000000002"/>
    <n v="326909"/>
    <s v="&lt;1 Year"/>
    <n v="131098.00000000003"/>
    <n v="158202.00000000003"/>
    <n v="148140.74000000002"/>
    <n v="326909"/>
    <n v="0.12999999999999989"/>
    <n v="17042.739999999991"/>
    <n v="27104"/>
    <n v="1"/>
  </r>
  <r>
    <s v="Employee 1942"/>
    <x v="3"/>
    <s v="San Francisco"/>
    <x v="2"/>
    <s v="Americas"/>
    <d v="2022-05-02T00:00:00"/>
    <d v="2022-12-01T00:00:00"/>
    <s v="Operating Platform"/>
    <s v="R"/>
    <s v="M"/>
    <s v="USD"/>
    <n v="192456"/>
    <n v="47850.000000000007"/>
    <n v="0"/>
    <n v="0"/>
    <n v="47850.000000000007"/>
    <n v="0"/>
    <n v="0"/>
    <n v="0"/>
    <n v="0"/>
    <n v="0"/>
    <n v="240306"/>
    <s v="USD"/>
    <n v="196305.12"/>
    <n v="441417.24"/>
    <s v="&lt;1 Year"/>
    <n v="192456"/>
    <n v="240306"/>
    <n v="196305.12"/>
    <n v="441417.24"/>
    <n v="1.9999999999999976E-2"/>
    <n v="3849.1199999999953"/>
    <n v="47850"/>
    <n v="1"/>
  </r>
  <r>
    <s v="Employee 1943"/>
    <x v="0"/>
    <s v="London"/>
    <x v="0"/>
    <s v="EMEA"/>
    <d v="2022-04-19T00:00:00"/>
    <d v="2022-12-01T00:00:00"/>
    <s v="ETF and Index Investments Platform"/>
    <s v="B"/>
    <s v="P"/>
    <s v="GBP"/>
    <n v="150480.00000000003"/>
    <n v="91080.000000000015"/>
    <n v="0"/>
    <n v="0"/>
    <n v="91080.000000000015"/>
    <n v="0"/>
    <n v="0"/>
    <n v="0"/>
    <n v="0"/>
    <n v="0"/>
    <n v="241560.00000000006"/>
    <s v="GBP"/>
    <n v="153489.60000000003"/>
    <n v="399880.80000000005"/>
    <s v="&lt;1 Year"/>
    <n v="200236.21201138248"/>
    <n v="321431.81401827192"/>
    <n v="204240.93625161014"/>
    <n v="532101.38655024744"/>
    <n v="2.0000000000000056E-2"/>
    <n v="3009.6000000000058"/>
    <n v="121195.60200688944"/>
    <n v="1.3306500000756409"/>
  </r>
  <r>
    <s v="Employee 1944"/>
    <x v="3"/>
    <s v="San Francisco"/>
    <x v="2"/>
    <s v="Americas"/>
    <d v="2022-05-16T00:00:00"/>
    <d v="2022-12-01T00:00:00"/>
    <s v="Client Businesses Platform"/>
    <s v="Q"/>
    <s v="Y"/>
    <s v="USD"/>
    <n v="168696"/>
    <n v="16269"/>
    <n v="0"/>
    <n v="0"/>
    <n v="16269"/>
    <n v="0"/>
    <n v="0"/>
    <n v="0"/>
    <n v="0"/>
    <n v="0"/>
    <n v="184965"/>
    <s v="USD"/>
    <n v="188939.52000000002"/>
    <n v="396100.32000000007"/>
    <s v="&lt;1 Year"/>
    <n v="168696"/>
    <n v="184965"/>
    <n v="188939.52000000002"/>
    <n v="396100.32000000007"/>
    <n v="0.12000000000000011"/>
    <n v="20243.520000000019"/>
    <n v="16269"/>
    <n v="1"/>
  </r>
  <r>
    <s v="Employee 1945"/>
    <x v="4"/>
    <s v="Edinburgh"/>
    <x v="0"/>
    <s v="EMEA"/>
    <d v="2022-05-16T00:00:00"/>
    <d v="2022-12-01T00:00:00"/>
    <s v="Operating Platform"/>
    <s v="C"/>
    <s v="Y"/>
    <s v="GBP"/>
    <n v="186560"/>
    <n v="123310.00000000001"/>
    <n v="0"/>
    <n v="0"/>
    <n v="123310.00000000001"/>
    <n v="0"/>
    <n v="0"/>
    <n v="0"/>
    <n v="0"/>
    <n v="84000"/>
    <n v="393870"/>
    <s v="GBP"/>
    <n v="203350.40000000002"/>
    <n v="541108.70000000007"/>
    <s v="&lt;1 Year"/>
    <n v="248246.06401411159"/>
    <n v="524103.11552979267"/>
    <n v="270588.20977538166"/>
    <n v="720026.29169593006"/>
    <n v="9.0000000000000135E-2"/>
    <n v="16790.400000000023"/>
    <n v="275857.05151568109"/>
    <n v="1.3306500000756409"/>
  </r>
  <r>
    <s v="Employee 1946"/>
    <x v="6"/>
    <s v="Edinburgh"/>
    <x v="0"/>
    <s v="EMEA"/>
    <d v="2022-04-25T00:00:00"/>
    <d v="2022-12-01T00:00:00"/>
    <s v="Corporate and Risk Platform"/>
    <s v="S"/>
    <s v="D"/>
    <s v="GBP"/>
    <n v="21621.600000000002"/>
    <n v="1012"/>
    <n v="0"/>
    <n v="0"/>
    <n v="1012"/>
    <n v="0"/>
    <n v="0"/>
    <n v="0"/>
    <n v="0"/>
    <n v="0"/>
    <n v="22633.600000000002"/>
    <s v="GBP"/>
    <n v="22486.464000000004"/>
    <n v="46025.40800000001"/>
    <s v="&lt;1 Year"/>
    <n v="28770.782041635481"/>
    <n v="30117.399841712031"/>
    <n v="29921.613323300902"/>
    <n v="61243.70915868142"/>
    <n v="4.0000000000000084E-2"/>
    <n v="864.8640000000014"/>
    <n v="1346.6178000765503"/>
    <n v="1.3306500000756409"/>
  </r>
  <r>
    <s v="Employee 1947"/>
    <x v="3"/>
    <s v="London"/>
    <x v="0"/>
    <s v="EMEA"/>
    <d v="2022-04-25T00:00:00"/>
    <d v="2022-12-01T00:00:00"/>
    <s v="Investments Platform"/>
    <s v="J"/>
    <s v="R"/>
    <s v="GBP"/>
    <n v="92400"/>
    <n v="7623.0000000000009"/>
    <n v="0"/>
    <n v="0"/>
    <n v="7623.0000000000009"/>
    <n v="0"/>
    <n v="0"/>
    <n v="0"/>
    <n v="0"/>
    <n v="0"/>
    <n v="100023"/>
    <s v="GBP"/>
    <n v="103488.00000000001"/>
    <n v="215513.76000000004"/>
    <s v="&lt;1 Year"/>
    <n v="122952.06000698922"/>
    <n v="133095.60495756584"/>
    <n v="137706.30720782795"/>
    <n v="286773.38476030173"/>
    <n v="0.12000000000000016"/>
    <n v="11088.000000000015"/>
    <n v="10143.544950576616"/>
    <n v="1.3306500000756409"/>
  </r>
  <r>
    <s v="Employee 1948"/>
    <x v="3"/>
    <s v="London"/>
    <x v="0"/>
    <s v="EMEA"/>
    <d v="2022-05-02T00:00:00"/>
    <d v="2022-12-01T00:00:00"/>
    <s v="Investments Platform"/>
    <s v="D"/>
    <s v="V"/>
    <s v="GBP"/>
    <n v="81153.600000000006"/>
    <n v="5837.7000000000007"/>
    <n v="0"/>
    <n v="0"/>
    <n v="5837.7000000000007"/>
    <n v="0"/>
    <n v="0"/>
    <n v="0"/>
    <n v="0"/>
    <n v="0"/>
    <n v="86991.3"/>
    <s v="GBP"/>
    <n v="85211.280000000013"/>
    <n v="176552.14500000002"/>
    <s v="&lt;1 Year"/>
    <n v="107987.03784613854"/>
    <n v="115754.97335158011"/>
    <n v="113386.38973844548"/>
    <n v="234929.11175760461"/>
    <n v="5.0000000000000072E-2"/>
    <n v="4057.6800000000076"/>
    <n v="7767.9355054415646"/>
    <n v="1.3306500000756409"/>
  </r>
  <r>
    <s v="Employee 1949"/>
    <x v="4"/>
    <s v="London"/>
    <x v="0"/>
    <s v="EMEA"/>
    <d v="2022-05-02T00:00:00"/>
    <d v="2022-12-01T00:00:00"/>
    <s v="Investments Platform"/>
    <s v="W"/>
    <s v="I"/>
    <s v="GBP"/>
    <n v="145475"/>
    <n v="227040.00000000003"/>
    <n v="54260.34"/>
    <n v="0"/>
    <n v="281300.34000000003"/>
    <n v="0"/>
    <n v="0"/>
    <n v="0"/>
    <n v="0"/>
    <n v="0"/>
    <n v="426775.34"/>
    <s v="GBP"/>
    <n v="151294"/>
    <n v="538709.60000000009"/>
    <s v="&lt;1 Year"/>
    <n v="193576.30876100386"/>
    <n v="567888.60620328167"/>
    <n v="201319.36111144401"/>
    <n v="716833.92928074859"/>
    <n v="3.9999999999999973E-2"/>
    <n v="5819"/>
    <n v="374312.29744227778"/>
    <n v="1.3306500000756409"/>
  </r>
  <r>
    <s v="Employee 195"/>
    <x v="4"/>
    <s v="Philadelphia"/>
    <x v="2"/>
    <s v="Americas"/>
    <d v="2009-03-16T00:00:00"/>
    <d v="2022-12-01T00:00:00"/>
    <s v="Investments Platform"/>
    <s v="B"/>
    <s v="O"/>
    <s v="USD"/>
    <n v="251680.00000000003"/>
    <n v="337036.70000000007"/>
    <n v="0"/>
    <n v="0"/>
    <n v="337036.70000000007"/>
    <n v="0"/>
    <n v="0"/>
    <n v="0"/>
    <n v="0"/>
    <n v="0"/>
    <n v="588716.70000000007"/>
    <s v="USD"/>
    <n v="289432"/>
    <n v="966456.20500000007"/>
    <s v="&gt;5 Years"/>
    <n v="251680.00000000003"/>
    <n v="588716.70000000007"/>
    <n v="289432"/>
    <n v="966456.20500000007"/>
    <n v="0.14999999999999986"/>
    <n v="37751.999999999971"/>
    <n v="337036.70000000007"/>
    <n v="1"/>
  </r>
  <r>
    <s v="Employee 1950"/>
    <x v="0"/>
    <s v="London"/>
    <x v="0"/>
    <s v="EMEA"/>
    <d v="2022-05-02T00:00:00"/>
    <d v="2022-12-01T00:00:00"/>
    <s v="ETF and Index Investments Platform"/>
    <s v="D"/>
    <s v="S"/>
    <s v="GBP"/>
    <n v="117612.00000000003"/>
    <n v="84084"/>
    <n v="0"/>
    <n v="0"/>
    <n v="84084"/>
    <n v="0"/>
    <n v="0"/>
    <n v="0"/>
    <n v="0"/>
    <n v="0"/>
    <n v="201696.00000000003"/>
    <s v="GBP"/>
    <n v="125844.84000000004"/>
    <n v="341659.56000000006"/>
    <s v="&lt;1 Year"/>
    <n v="156500.40780889633"/>
    <n v="268386.78241525649"/>
    <n v="167455.43635551908"/>
    <n v="454629.29353984352"/>
    <n v="7.0000000000000048E-2"/>
    <n v="8232.8400000000111"/>
    <n v="111886.37460636016"/>
    <n v="1.3306500000756409"/>
  </r>
  <r>
    <s v="Employee 1951"/>
    <x v="0"/>
    <s v="London"/>
    <x v="0"/>
    <s v="EMEA"/>
    <d v="2022-05-02T00:00:00"/>
    <d v="2022-12-01T00:00:00"/>
    <s v="Investments Platform"/>
    <s v="L"/>
    <s v="Z"/>
    <s v="GBP"/>
    <n v="136620.00000000003"/>
    <n v="114840"/>
    <n v="0"/>
    <n v="0"/>
    <n v="114840"/>
    <n v="0"/>
    <n v="0"/>
    <n v="0"/>
    <n v="0"/>
    <n v="0"/>
    <n v="251460.00000000003"/>
    <s v="GBP"/>
    <n v="147549.60000000003"/>
    <n v="419126.40000000008"/>
    <s v="&lt;1 Year"/>
    <n v="181793.40301033409"/>
    <n v="334605.2490190207"/>
    <n v="196336.87525116085"/>
    <n v="557710.5441917032"/>
    <n v="8.0000000000000154E-2"/>
    <n v="10929.600000000006"/>
    <n v="152811.84600868661"/>
    <n v="1.3306500000756409"/>
  </r>
  <r>
    <s v="Employee 1952"/>
    <x v="3"/>
    <s v="Wilmington"/>
    <x v="2"/>
    <s v="Americas"/>
    <d v="2022-05-02T00:00:00"/>
    <d v="2022-12-01T00:00:00"/>
    <s v="Operating Platform"/>
    <s v="C"/>
    <s v="O"/>
    <s v="USD"/>
    <n v="145518.01"/>
    <n v="2024"/>
    <n v="0"/>
    <n v="0"/>
    <n v="2024"/>
    <n v="0"/>
    <n v="0"/>
    <n v="0"/>
    <n v="0"/>
    <n v="0"/>
    <n v="147542.01"/>
    <s v="USD"/>
    <n v="157159.45080000002"/>
    <n v="316504.82160000002"/>
    <s v="&lt;1 Year"/>
    <n v="145518.01"/>
    <n v="147542.01"/>
    <n v="157159.45080000002"/>
    <n v="316504.82160000002"/>
    <n v="8.0000000000000071E-2"/>
    <n v="11641.440800000011"/>
    <n v="2024"/>
    <n v="1"/>
  </r>
  <r>
    <s v="Employee 1953"/>
    <x v="3"/>
    <s v="San Francisco"/>
    <x v="2"/>
    <s v="Americas"/>
    <d v="2022-05-03T00:00:00"/>
    <d v="2022-12-01T00:00:00"/>
    <s v="Operating Platform"/>
    <s v="Z"/>
    <s v="U"/>
    <s v="USD"/>
    <n v="191224.00000000003"/>
    <n v="34056"/>
    <n v="0"/>
    <n v="0"/>
    <n v="34056"/>
    <n v="0"/>
    <n v="0"/>
    <n v="0"/>
    <n v="0"/>
    <n v="0"/>
    <n v="225280.00000000003"/>
    <s v="USD"/>
    <n v="216083.12000000002"/>
    <n v="470649.52"/>
    <s v="&lt;1 Year"/>
    <n v="191224.00000000003"/>
    <n v="225280.00000000003"/>
    <n v="216083.12000000002"/>
    <n v="470649.52"/>
    <n v="0.12999999999999995"/>
    <n v="24859.119999999995"/>
    <n v="34056"/>
    <n v="1"/>
  </r>
  <r>
    <s v="Employee 1954"/>
    <x v="0"/>
    <s v="San Francisco"/>
    <x v="2"/>
    <s v="Americas"/>
    <d v="2022-05-03T00:00:00"/>
    <d v="2022-12-01T00:00:00"/>
    <s v="Corporate and Risk Platform"/>
    <s v="E"/>
    <s v="R"/>
    <s v="USD"/>
    <n v="151770.29999999999"/>
    <n v="45738.000000000007"/>
    <n v="0"/>
    <n v="0"/>
    <n v="45738.000000000007"/>
    <n v="0"/>
    <n v="0"/>
    <n v="0"/>
    <n v="0"/>
    <n v="0"/>
    <n v="197508.3"/>
    <s v="USD"/>
    <n v="166947.32999999999"/>
    <n v="384206.45999999996"/>
    <s v="&lt;1 Year"/>
    <n v="151770.29999999999"/>
    <n v="197508.3"/>
    <n v="166947.32999999999"/>
    <n v="384206.45999999996"/>
    <n v="0.1"/>
    <n v="15177.029999999999"/>
    <n v="45738"/>
    <n v="1"/>
  </r>
  <r>
    <s v="Employee 1955"/>
    <x v="4"/>
    <s v="New York"/>
    <x v="2"/>
    <s v="Americas"/>
    <d v="2022-05-03T00:00:00"/>
    <d v="2022-12-01T00:00:00"/>
    <s v="Corporate and Risk Platform"/>
    <s v="D"/>
    <s v="R"/>
    <s v="USD"/>
    <n v="244420.00000000003"/>
    <n v="341275.00000000006"/>
    <n v="0"/>
    <n v="0"/>
    <n v="341275.00000000006"/>
    <n v="0"/>
    <n v="0"/>
    <n v="0"/>
    <n v="0"/>
    <n v="0"/>
    <n v="585695.00000000012"/>
    <s v="USD"/>
    <n v="251752.60000000003"/>
    <n v="855018.45000000019"/>
    <s v="&lt;1 Year"/>
    <n v="244420.00000000003"/>
    <n v="585695.00000000012"/>
    <n v="251752.60000000003"/>
    <n v="855018.45000000019"/>
    <n v="3.000000000000002E-2"/>
    <n v="7332.6000000000058"/>
    <n v="341275.00000000012"/>
    <n v="1"/>
  </r>
  <r>
    <s v="Employee 1956"/>
    <x v="3"/>
    <s v="Tokyo"/>
    <x v="1"/>
    <s v="Asia-Pacific"/>
    <d v="2022-05-09T00:00:00"/>
    <d v="2022-12-01T00:00:00"/>
    <s v="Client Businesses Platform"/>
    <s v="U"/>
    <s v="K"/>
    <s v="JPY"/>
    <n v="16351962.000000004"/>
    <n v="6311250.0000000009"/>
    <n v="0"/>
    <n v="0"/>
    <n v="6311250.0000000009"/>
    <n v="0"/>
    <n v="0"/>
    <n v="0"/>
    <n v="0"/>
    <n v="0"/>
    <n v="22663212.000000004"/>
    <s v="JPY"/>
    <n v="17823638.580000006"/>
    <n v="42526539.660000011"/>
    <s v="&lt;1 Year"/>
    <n v="150508.18721524233"/>
    <n v="208598.75742095819"/>
    <n v="164053.92406461417"/>
    <n v="391426.5696534586"/>
    <n v="9.0000000000000191E-2"/>
    <n v="1471676.5800000019"/>
    <n v="58090.570205715863"/>
    <n v="9.2042891987666256E-3"/>
  </r>
  <r>
    <s v="Employee 1957"/>
    <x v="3"/>
    <s v="San Francisco"/>
    <x v="2"/>
    <s v="Americas"/>
    <d v="2022-05-09T00:00:00"/>
    <d v="2022-12-01T00:00:00"/>
    <s v="Operating Platform"/>
    <s v="H"/>
    <s v="R"/>
    <s v="USD"/>
    <n v="156773.21"/>
    <n v="17138"/>
    <n v="0"/>
    <n v="0"/>
    <n v="17138"/>
    <n v="0"/>
    <n v="0"/>
    <n v="0"/>
    <n v="0"/>
    <n v="0"/>
    <n v="173911.21"/>
    <s v="USD"/>
    <n v="166179.60260000001"/>
    <n v="350525.48520000005"/>
    <s v="&lt;1 Year"/>
    <n v="156773.21"/>
    <n v="173911.21"/>
    <n v="166179.60260000001"/>
    <n v="350525.48520000005"/>
    <n v="6.0000000000000137E-2"/>
    <n v="9406.392600000021"/>
    <n v="17138"/>
    <n v="1"/>
  </r>
  <r>
    <s v="Employee 1958"/>
    <x v="0"/>
    <s v="Edinburgh"/>
    <x v="0"/>
    <s v="EMEA"/>
    <d v="2022-05-03T00:00:00"/>
    <d v="2022-12-01T00:00:00"/>
    <s v="Operating Platform"/>
    <s v="F"/>
    <s v="O"/>
    <s v="GBP"/>
    <n v="116220.5"/>
    <n v="31817.5"/>
    <n v="0"/>
    <n v="0"/>
    <n v="31817.5"/>
    <n v="0"/>
    <n v="0"/>
    <n v="0"/>
    <n v="0"/>
    <n v="0"/>
    <n v="148038"/>
    <s v="GBP"/>
    <n v="120869.32"/>
    <n v="274828.84000000003"/>
    <s v="&lt;1 Year"/>
    <n v="154648.80833379104"/>
    <n v="196986.76471119773"/>
    <n v="160834.76066714269"/>
    <n v="365700.99596678832"/>
    <n v="4.0000000000000091E-2"/>
    <n v="4648.820000000007"/>
    <n v="42337.956377406692"/>
    <n v="1.3306500000756409"/>
  </r>
  <r>
    <s v="Employee 1959"/>
    <x v="3"/>
    <s v="San Francisco"/>
    <x v="2"/>
    <s v="Americas"/>
    <d v="2022-05-16T00:00:00"/>
    <d v="2022-12-01T00:00:00"/>
    <s v="Client Businesses Platform"/>
    <s v="T"/>
    <s v="A"/>
    <s v="USD"/>
    <n v="156651"/>
    <n v="9350"/>
    <n v="0"/>
    <n v="0"/>
    <n v="9350"/>
    <n v="0"/>
    <n v="0"/>
    <n v="0"/>
    <n v="0"/>
    <n v="0"/>
    <n v="166001"/>
    <s v="USD"/>
    <n v="169183.08000000002"/>
    <n v="348464.16000000003"/>
    <s v="&lt;1 Year"/>
    <n v="156651"/>
    <n v="166001"/>
    <n v="169183.08000000002"/>
    <n v="348464.16000000003"/>
    <n v="8.0000000000000099E-2"/>
    <n v="12532.080000000016"/>
    <n v="9350"/>
    <n v="1"/>
  </r>
  <r>
    <s v="Employee 196"/>
    <x v="3"/>
    <s v="Princeton"/>
    <x v="2"/>
    <s v="Americas"/>
    <d v="2009-03-16T00:00:00"/>
    <d v="2022-12-01T00:00:00"/>
    <s v="Regional Platform"/>
    <s v="R"/>
    <s v="A"/>
    <s v="USD"/>
    <n v="140778.00000000003"/>
    <n v="37345"/>
    <n v="0"/>
    <n v="0"/>
    <n v="37345"/>
    <n v="0"/>
    <n v="0"/>
    <n v="0"/>
    <n v="0"/>
    <n v="0"/>
    <n v="178123.00000000003"/>
    <s v="USD"/>
    <n v="159079.14000000001"/>
    <n v="360358.13"/>
    <s v="&gt;5 Years"/>
    <n v="140778.00000000003"/>
    <n v="178123.00000000003"/>
    <n v="159079.14000000001"/>
    <n v="360358.13"/>
    <n v="0.12999999999999987"/>
    <n v="18301.139999999985"/>
    <n v="37345"/>
    <n v="1"/>
  </r>
  <r>
    <s v="Employee 1960"/>
    <x v="4"/>
    <s v="Singapore"/>
    <x v="9"/>
    <s v="Asia-Pacific"/>
    <d v="2022-05-09T00:00:00"/>
    <d v="2022-12-01T00:00:00"/>
    <s v="Operating Platform"/>
    <s v="X"/>
    <s v="I"/>
    <s v="SGD"/>
    <n v="353100"/>
    <n v="334620.00000000006"/>
    <n v="0"/>
    <n v="0"/>
    <n v="334620.00000000006"/>
    <n v="0"/>
    <n v="0"/>
    <n v="0"/>
    <n v="0"/>
    <n v="0"/>
    <n v="687720"/>
    <s v="SGD"/>
    <n v="377817"/>
    <n v="1113677.4000000001"/>
    <s v="&lt;1 Year"/>
    <n v="264009.86952783278"/>
    <n v="514202.40008972294"/>
    <n v="282490.56039478112"/>
    <n v="832687.12849078479"/>
    <n v="7.0000000000000159E-2"/>
    <n v="24717"/>
    <n v="250192.53056189016"/>
    <n v="0.7476915024860743"/>
  </r>
  <r>
    <s v="Employee 1961"/>
    <x v="3"/>
    <s v="San Francisco"/>
    <x v="2"/>
    <s v="Americas"/>
    <d v="2022-05-04T00:00:00"/>
    <d v="2022-12-01T00:00:00"/>
    <s v="Client Businesses Platform"/>
    <s v="O"/>
    <s v="L"/>
    <s v="USD"/>
    <n v="170290.99999999997"/>
    <n v="0"/>
    <n v="0"/>
    <n v="0"/>
    <n v="0"/>
    <n v="0"/>
    <n v="0"/>
    <n v="0"/>
    <n v="0"/>
    <n v="0"/>
    <n v="170290.99999999997"/>
    <s v="USD"/>
    <n v="190725.91999999998"/>
    <n v="381451.83999999997"/>
    <s v="&lt;1 Year"/>
    <n v="170290.99999999997"/>
    <n v="170290.99999999997"/>
    <n v="190725.91999999998"/>
    <n v="381451.83999999997"/>
    <n v="0.12000000000000009"/>
    <n v="20434.920000000013"/>
    <n v="0"/>
    <n v="1"/>
  </r>
  <r>
    <s v="Employee 1962"/>
    <x v="0"/>
    <s v="New York"/>
    <x v="2"/>
    <s v="Americas"/>
    <d v="2022-05-09T00:00:00"/>
    <d v="2022-12-01T00:00:00"/>
    <s v="Investments Platform"/>
    <s v="F"/>
    <s v="U"/>
    <s v="USD"/>
    <n v="201960.00000000003"/>
    <n v="633600"/>
    <n v="0"/>
    <n v="0"/>
    <n v="633600"/>
    <n v="0"/>
    <n v="0"/>
    <n v="0"/>
    <n v="0"/>
    <n v="0"/>
    <n v="835560"/>
    <s v="USD"/>
    <n v="214077.60000000003"/>
    <n v="1099771.2000000002"/>
    <s v="&lt;1 Year"/>
    <n v="201960.00000000003"/>
    <n v="835560"/>
    <n v="214077.60000000003"/>
    <n v="1099771.2000000002"/>
    <n v="6.0000000000000019E-2"/>
    <n v="12117.600000000006"/>
    <n v="633600"/>
    <n v="1"/>
  </r>
  <r>
    <s v="Employee 1963"/>
    <x v="1"/>
    <s v="Edinburgh"/>
    <x v="0"/>
    <s v="EMEA"/>
    <d v="2022-05-09T00:00:00"/>
    <d v="2022-12-01T00:00:00"/>
    <s v="Corporate and Risk Platform"/>
    <s v="H"/>
    <s v="A"/>
    <s v="GBP"/>
    <n v="19670.547599999998"/>
    <n v="0"/>
    <n v="0"/>
    <n v="0"/>
    <n v="0"/>
    <n v="0"/>
    <n v="0"/>
    <n v="0"/>
    <n v="0"/>
    <n v="0"/>
    <n v="19670.547599999998"/>
    <s v="GBP"/>
    <n v="19867.253075999997"/>
    <n v="39734.506151999994"/>
    <s v="&lt;1 Year"/>
    <n v="26174.614165427894"/>
    <n v="26174.614165427894"/>
    <n v="26436.360307082174"/>
    <n v="52872.720614164347"/>
    <n v="1.0000000000000009E-2"/>
    <n v="196.70547599999918"/>
    <n v="0"/>
    <n v="1.3306500000756409"/>
  </r>
  <r>
    <s v="Employee 1964"/>
    <x v="3"/>
    <s v="London"/>
    <x v="0"/>
    <s v="EMEA"/>
    <d v="2022-05-09T00:00:00"/>
    <d v="2022-12-01T00:00:00"/>
    <s v="Operating Platform"/>
    <s v="A"/>
    <s v="J"/>
    <s v="GBP"/>
    <n v="132979.00000000003"/>
    <n v="22264.000000000004"/>
    <n v="0"/>
    <n v="0"/>
    <n v="22264.000000000004"/>
    <n v="0"/>
    <n v="0"/>
    <n v="0"/>
    <n v="0"/>
    <n v="0"/>
    <n v="155243.00000000003"/>
    <s v="GBP"/>
    <n v="142287.53000000003"/>
    <n v="308397.54000000004"/>
    <s v="&lt;1 Year"/>
    <n v="176948.5063600587"/>
    <n v="206574.09796174275"/>
    <n v="189334.90180526281"/>
    <n v="410369.1866243275"/>
    <n v="6.9999999999999993E-2"/>
    <n v="9308.5299999999988"/>
    <n v="29625.591601684049"/>
    <n v="1.3306500000756409"/>
  </r>
  <r>
    <s v="Employee 1965"/>
    <x v="3"/>
    <s v="San Francisco"/>
    <x v="2"/>
    <s v="Americas"/>
    <d v="2022-05-30T00:00:00"/>
    <d v="2022-12-01T00:00:00"/>
    <s v="Corporate and Risk Platform"/>
    <s v="I"/>
    <s v="D"/>
    <s v="USD"/>
    <n v="171131.40000000002"/>
    <n v="32384"/>
    <n v="0"/>
    <n v="0"/>
    <n v="32384"/>
    <n v="0"/>
    <n v="0"/>
    <n v="0"/>
    <n v="0"/>
    <n v="0"/>
    <n v="203515.40000000002"/>
    <s v="USD"/>
    <n v="186533.22600000005"/>
    <n v="408365.0120000001"/>
    <s v="&lt;1 Year"/>
    <n v="171131.40000000002"/>
    <n v="203515.40000000002"/>
    <n v="186533.22600000005"/>
    <n v="408365.0120000001"/>
    <n v="9.0000000000000163E-2"/>
    <n v="15401.82600000003"/>
    <n v="32384"/>
    <n v="1"/>
  </r>
  <r>
    <s v="Employee 1966"/>
    <x v="0"/>
    <s v="New York"/>
    <x v="2"/>
    <s v="Americas"/>
    <d v="2022-05-09T00:00:00"/>
    <d v="2022-12-01T00:00:00"/>
    <s v="Corporate and Risk Platform"/>
    <s v="Z"/>
    <s v="V"/>
    <s v="USD"/>
    <n v="201960.00000000006"/>
    <n v="153120"/>
    <n v="0"/>
    <n v="0"/>
    <n v="153120"/>
    <n v="0"/>
    <n v="0"/>
    <n v="0"/>
    <n v="0"/>
    <n v="0"/>
    <n v="355080.00000000006"/>
    <s v="USD"/>
    <n v="232254.00000000006"/>
    <n v="640596.00000000012"/>
    <s v="&lt;1 Year"/>
    <n v="201960.00000000006"/>
    <n v="355080.00000000006"/>
    <n v="232254.00000000006"/>
    <n v="640596.00000000012"/>
    <n v="0.14999999999999997"/>
    <n v="30294"/>
    <n v="153120"/>
    <n v="1"/>
  </r>
  <r>
    <s v="Employee 1967"/>
    <x v="7"/>
    <s v="San Francisco"/>
    <x v="2"/>
    <s v="Americas"/>
    <d v="2022-05-09T00:00:00"/>
    <d v="2022-12-01T00:00:00"/>
    <s v="Client Businesses Platform"/>
    <s v="H"/>
    <s v="H"/>
    <s v="USD"/>
    <n v="109696.12500000001"/>
    <n v="15675"/>
    <n v="0"/>
    <n v="0"/>
    <n v="15675"/>
    <n v="0"/>
    <n v="68"/>
    <n v="0"/>
    <n v="68"/>
    <n v="0"/>
    <n v="125439.12500000001"/>
    <s v="USD"/>
    <n v="115180.93125000002"/>
    <n v="246820.61250000005"/>
    <s v="&lt;1 Year"/>
    <n v="109696.12500000001"/>
    <n v="125439.12500000001"/>
    <n v="115180.93125000002"/>
    <n v="246820.61250000005"/>
    <n v="5.0000000000000072E-2"/>
    <n v="5484.8062500000087"/>
    <n v="15743"/>
    <n v="1"/>
  </r>
  <r>
    <s v="Employee 1968"/>
    <x v="4"/>
    <s v="New York"/>
    <x v="2"/>
    <s v="Americas"/>
    <d v="2022-05-09T00:00:00"/>
    <d v="2022-12-01T00:00:00"/>
    <s v="Investments Platform"/>
    <s v="L"/>
    <s v="E"/>
    <s v="USD"/>
    <n v="251790.00000000006"/>
    <n v="851400.00000000012"/>
    <n v="0"/>
    <n v="0"/>
    <n v="851400.00000000012"/>
    <n v="0"/>
    <n v="0"/>
    <n v="0"/>
    <n v="0"/>
    <n v="0"/>
    <n v="1103190.0000000002"/>
    <s v="USD"/>
    <n v="282004.8000000001"/>
    <n v="1517577.6000000003"/>
    <s v="&lt;1 Year"/>
    <n v="251790.00000000006"/>
    <n v="1103190.0000000002"/>
    <n v="282004.8000000001"/>
    <n v="1517577.6000000003"/>
    <n v="0.12000000000000016"/>
    <n v="30214.800000000047"/>
    <n v="851400.00000000023"/>
    <n v="1"/>
  </r>
  <r>
    <s v="Employee 1969"/>
    <x v="0"/>
    <s v="London"/>
    <x v="0"/>
    <s v="EMEA"/>
    <d v="2022-05-09T00:00:00"/>
    <d v="2022-12-01T00:00:00"/>
    <s v="Operating Platform"/>
    <s v="S"/>
    <s v="L"/>
    <s v="GBP"/>
    <n v="134090.00000000003"/>
    <n v="76032"/>
    <n v="0"/>
    <n v="0"/>
    <n v="76032"/>
    <n v="0"/>
    <n v="0"/>
    <n v="0"/>
    <n v="0"/>
    <n v="0"/>
    <n v="210122.00000000003"/>
    <s v="GBP"/>
    <n v="152862.60000000006"/>
    <n v="392401.68000000017"/>
    <s v="&lt;1 Year"/>
    <n v="178426.85851014275"/>
    <n v="279598.83931589389"/>
    <n v="203406.61870156275"/>
    <n v="522149.29552168184"/>
    <n v="0.14000000000000012"/>
    <n v="18772.600000000035"/>
    <n v="101171.98080575114"/>
    <n v="1.3306500000756409"/>
  </r>
  <r>
    <s v="Employee 197"/>
    <x v="0"/>
    <s v="Singapore"/>
    <x v="9"/>
    <s v="Asia-Pacific"/>
    <d v="2009-03-19T00:00:00"/>
    <d v="2022-12-01T00:00:00"/>
    <s v="Corporate and Risk Platform"/>
    <s v="G"/>
    <s v="D"/>
    <s v="SGD"/>
    <n v="219839.40000000005"/>
    <n v="36263.699999999997"/>
    <n v="0"/>
    <n v="0"/>
    <n v="36263.699999999997"/>
    <n v="0"/>
    <n v="0"/>
    <n v="0"/>
    <n v="0"/>
    <n v="0"/>
    <n v="256103.10000000003"/>
    <s v="SGD"/>
    <n v="239624.94600000008"/>
    <n v="518777.32500000019"/>
    <s v="&gt;5 Years"/>
    <n v="164372.05129163709"/>
    <n v="191486.11163034133"/>
    <n v="179165.53590788445"/>
    <n v="387885.39758495655"/>
    <n v="9.0000000000000108E-2"/>
    <n v="19785.546000000031"/>
    <n v="27114.060338704236"/>
    <n v="0.74769150248607419"/>
  </r>
  <r>
    <s v="Employee 1970"/>
    <x v="3"/>
    <s v="San Francisco"/>
    <x v="2"/>
    <s v="Americas"/>
    <d v="2022-05-17T00:00:00"/>
    <d v="2022-12-01T00:00:00"/>
    <s v="Operating Platform"/>
    <s v="F"/>
    <s v="Y"/>
    <s v="USD"/>
    <n v="199077.78000000006"/>
    <n v="34408"/>
    <n v="0"/>
    <n v="0"/>
    <n v="34408"/>
    <n v="0"/>
    <n v="0"/>
    <n v="0"/>
    <n v="0"/>
    <n v="0"/>
    <n v="233485.78000000006"/>
    <s v="USD"/>
    <n v="220976.33580000009"/>
    <n v="480145.55160000012"/>
    <s v="&lt;1 Year"/>
    <n v="199077.78000000006"/>
    <n v="233485.78000000006"/>
    <n v="220976.33580000009"/>
    <n v="480145.55160000012"/>
    <n v="0.11000000000000013"/>
    <n v="21898.555800000031"/>
    <n v="34408"/>
    <n v="1"/>
  </r>
  <r>
    <s v="Employee 1971"/>
    <x v="3"/>
    <s v="San Francisco"/>
    <x v="2"/>
    <s v="Americas"/>
    <d v="2022-05-23T00:00:00"/>
    <d v="2022-12-01T00:00:00"/>
    <s v="ETF and Index Investments Platform"/>
    <s v="R"/>
    <s v="H"/>
    <s v="USD"/>
    <n v="155870"/>
    <n v="32670"/>
    <n v="0"/>
    <n v="0"/>
    <n v="32670"/>
    <n v="0"/>
    <n v="0"/>
    <n v="0"/>
    <n v="0"/>
    <n v="0"/>
    <n v="188540"/>
    <s v="USD"/>
    <n v="160546.1"/>
    <n v="354742.30000000005"/>
    <s v="&lt;1 Year"/>
    <n v="155870"/>
    <n v="188540"/>
    <n v="160546.1"/>
    <n v="354742.30000000005"/>
    <n v="3.0000000000000037E-2"/>
    <n v="4676.1000000000058"/>
    <n v="32670"/>
    <n v="1"/>
  </r>
  <r>
    <s v="Employee 1972"/>
    <x v="3"/>
    <s v="Tokyo"/>
    <x v="1"/>
    <s v="Asia-Pacific"/>
    <d v="2022-05-16T00:00:00"/>
    <d v="2022-12-01T00:00:00"/>
    <s v="Operating Platform"/>
    <s v="U"/>
    <s v="Y"/>
    <s v="JPY"/>
    <n v="19562400.000000004"/>
    <n v="4593600"/>
    <n v="0"/>
    <n v="0"/>
    <n v="4593600"/>
    <n v="0"/>
    <n v="0"/>
    <n v="0"/>
    <n v="0"/>
    <n v="0"/>
    <n v="24156000.000000004"/>
    <s v="JPY"/>
    <n v="19758024.000000004"/>
    <n v="44155584.000000007"/>
    <s v="&lt;1 Year"/>
    <n v="180057.98702195229"/>
    <n v="222338.80988540663"/>
    <n v="181858.5668921718"/>
    <n v="406420.76487643248"/>
    <n v="9.9999999999999672E-3"/>
    <n v="195624"/>
    <n v="42280.822863454348"/>
    <n v="9.2042891987666256E-3"/>
  </r>
  <r>
    <s v="Employee 1973"/>
    <x v="4"/>
    <s v="San Francisco"/>
    <x v="2"/>
    <s v="Americas"/>
    <d v="2022-05-31T00:00:00"/>
    <d v="2022-12-01T00:00:00"/>
    <s v="Investments Platform"/>
    <s v="Y"/>
    <s v="G"/>
    <s v="USD"/>
    <n v="275880.00000000006"/>
    <n v="0"/>
    <n v="3224000"/>
    <n v="0"/>
    <n v="3224000"/>
    <n v="0"/>
    <n v="0"/>
    <n v="0"/>
    <n v="0"/>
    <n v="550000"/>
    <n v="4049880"/>
    <s v="USD"/>
    <n v="317262.00000000006"/>
    <n v="634524.00000000012"/>
    <s v="&lt;1 Year"/>
    <n v="275880.00000000006"/>
    <n v="4049880"/>
    <n v="317262.00000000006"/>
    <n v="634524.00000000012"/>
    <n v="0.14999999999999997"/>
    <n v="41382"/>
    <n v="3774000"/>
    <n v="1"/>
  </r>
  <r>
    <s v="Employee 1974"/>
    <x v="3"/>
    <s v="Seattle"/>
    <x v="2"/>
    <s v="Americas"/>
    <d v="2022-05-16T00:00:00"/>
    <d v="2022-12-01T00:00:00"/>
    <s v="Client Businesses Platform"/>
    <s v="U"/>
    <s v="C"/>
    <s v="USD"/>
    <n v="163592"/>
    <n v="22176.000000000004"/>
    <n v="0"/>
    <n v="0"/>
    <n v="22176.000000000004"/>
    <n v="0"/>
    <n v="0"/>
    <n v="0"/>
    <n v="0"/>
    <n v="0"/>
    <n v="185768"/>
    <s v="USD"/>
    <n v="171771.6"/>
    <n v="366828"/>
    <s v="&lt;1 Year"/>
    <n v="163592"/>
    <n v="185768"/>
    <n v="171771.6"/>
    <n v="366828"/>
    <n v="5.0000000000000037E-2"/>
    <n v="8179.6000000000058"/>
    <n v="22176"/>
    <n v="1"/>
  </r>
  <r>
    <s v="Employee 1975"/>
    <x v="3"/>
    <s v="Tokyo"/>
    <x v="1"/>
    <s v="Asia-Pacific"/>
    <d v="2022-05-16T00:00:00"/>
    <d v="2022-12-01T00:00:00"/>
    <s v="Client Businesses Platform"/>
    <s v="J"/>
    <s v="M"/>
    <s v="JPY"/>
    <n v="16336320.000000002"/>
    <n v="4115100"/>
    <n v="0"/>
    <n v="0"/>
    <n v="4115100"/>
    <n v="0"/>
    <n v="0"/>
    <n v="0"/>
    <n v="0"/>
    <n v="0"/>
    <n v="20451420"/>
    <s v="JPY"/>
    <n v="16989772.800000001"/>
    <n v="38259249.600000001"/>
    <s v="&lt;1 Year"/>
    <n v="150364.21372359523"/>
    <n v="188240.78420543973"/>
    <n v="156378.78227253901"/>
    <n v="352149.19784619636"/>
    <n v="3.9999999999999869E-2"/>
    <n v="653452.79999999888"/>
    <n v="37876.570481844508"/>
    <n v="9.2042891987666256E-3"/>
  </r>
  <r>
    <s v="Employee 1976"/>
    <x v="0"/>
    <s v="San Francisco"/>
    <x v="2"/>
    <s v="Americas"/>
    <d v="2022-05-31T00:00:00"/>
    <d v="2022-12-01T00:00:00"/>
    <s v="Operating Platform"/>
    <s v="E"/>
    <s v="O"/>
    <s v="USD"/>
    <n v="162761.5"/>
    <n v="123123"/>
    <n v="0"/>
    <n v="0"/>
    <n v="123123"/>
    <n v="0"/>
    <n v="0"/>
    <n v="0"/>
    <n v="0"/>
    <n v="0"/>
    <n v="285884.5"/>
    <s v="USD"/>
    <n v="169271.96"/>
    <n v="466591.83999999997"/>
    <s v="&lt;1 Year"/>
    <n v="162761.5"/>
    <n v="285884.5"/>
    <n v="169271.96"/>
    <n v="466591.83999999997"/>
    <n v="3.9999999999999952E-2"/>
    <n v="6510.4599999999919"/>
    <n v="123123"/>
    <n v="1"/>
  </r>
  <r>
    <s v="Employee 1977"/>
    <x v="3"/>
    <s v="Hong Kong"/>
    <x v="3"/>
    <s v="Asia-Pacific"/>
    <d v="2022-06-02T00:00:00"/>
    <d v="2022-12-01T00:00:00"/>
    <s v="Corporate and Risk Platform"/>
    <s v="G"/>
    <s v="H"/>
    <s v="HKD"/>
    <n v="1412400"/>
    <n v="435160.00000000006"/>
    <n v="0"/>
    <n v="0"/>
    <n v="435160.00000000006"/>
    <n v="0"/>
    <n v="0"/>
    <n v="0"/>
    <n v="0"/>
    <n v="0"/>
    <n v="1847560"/>
    <s v="HKD"/>
    <n v="1581888.0000000002"/>
    <n v="3651155.2000000007"/>
    <s v="&lt;1 Year"/>
    <n v="180057.75004302571"/>
    <n v="235533.48673852492"/>
    <n v="201664.68004818883"/>
    <n v="465462.18519533676"/>
    <n v="0.12000000000000025"/>
    <n v="169488.00000000023"/>
    <n v="55475.736695499218"/>
    <n v="0.12748353868806692"/>
  </r>
  <r>
    <s v="Employee 1978"/>
    <x v="0"/>
    <s v="Hong Kong"/>
    <x v="3"/>
    <s v="Asia-Pacific"/>
    <d v="2022-06-02T00:00:00"/>
    <d v="2022-12-01T00:00:00"/>
    <s v="ETF and Index Investments Platform"/>
    <s v="U"/>
    <s v="W"/>
    <s v="HKD"/>
    <n v="1727605.0000000002"/>
    <n v="861300.00000000012"/>
    <n v="0"/>
    <n v="0"/>
    <n v="861300.00000000012"/>
    <n v="0"/>
    <n v="0"/>
    <n v="0"/>
    <n v="0"/>
    <n v="0"/>
    <n v="2588905.0000000005"/>
    <s v="HKD"/>
    <n v="1917641.5500000005"/>
    <n v="4791326.1000000015"/>
    <s v="&lt;1 Year"/>
    <n v="220241.19885519787"/>
    <n v="330042.77072722994"/>
    <n v="244467.73072926968"/>
    <n v="610815.20623649494"/>
    <n v="0.11000000000000018"/>
    <n v="190036.55000000028"/>
    <n v="109801.57187203207"/>
    <n v="0.12748353868806692"/>
  </r>
  <r>
    <s v="Employee 1979"/>
    <x v="4"/>
    <s v="Atlanta"/>
    <x v="2"/>
    <s v="Americas"/>
    <d v="2022-06-02T00:00:00"/>
    <d v="2022-12-01T00:00:00"/>
    <s v="ETF and Index Investments Platform"/>
    <s v="S"/>
    <s v="T"/>
    <s v="USD"/>
    <n v="263780.00000000006"/>
    <n v="521729.99999999994"/>
    <n v="0"/>
    <n v="0"/>
    <n v="521729.99999999994"/>
    <n v="0"/>
    <n v="0"/>
    <n v="0"/>
    <n v="0"/>
    <n v="0"/>
    <n v="785510"/>
    <s v="USD"/>
    <n v="298071.40000000002"/>
    <n v="1185697.6999999997"/>
    <s v="&lt;1 Year"/>
    <n v="263780.00000000006"/>
    <n v="785510"/>
    <n v="298071.40000000002"/>
    <n v="1185697.6999999997"/>
    <n v="0.12999999999999984"/>
    <n v="34291.399999999965"/>
    <n v="521729.99999999994"/>
    <n v="1"/>
  </r>
  <r>
    <s v="Employee 198"/>
    <x v="0"/>
    <s v="London"/>
    <x v="0"/>
    <s v="EMEA"/>
    <d v="2011-07-01T00:00:00"/>
    <d v="2022-12-01T00:00:00"/>
    <s v="Corporate and Risk Platform"/>
    <s v="H"/>
    <s v="M"/>
    <s v="GBP"/>
    <n v="86625"/>
    <n v="21054.000000000004"/>
    <n v="0"/>
    <n v="0"/>
    <n v="21054.000000000004"/>
    <n v="0"/>
    <n v="0"/>
    <n v="0"/>
    <n v="0"/>
    <n v="0"/>
    <n v="107679"/>
    <s v="GBP"/>
    <n v="98752.500000000015"/>
    <n v="221506.56000000006"/>
    <s v="&gt;5 Years"/>
    <n v="115267.5562565524"/>
    <n v="143283.06135814494"/>
    <n v="131405.01413246975"/>
    <n v="294747.70408075507"/>
    <n v="0.14000000000000007"/>
    <n v="12127.500000000015"/>
    <n v="28015.505101592542"/>
    <n v="1.3306500000756409"/>
  </r>
  <r>
    <s v="Employee 1980"/>
    <x v="4"/>
    <s v="New York"/>
    <x v="2"/>
    <s v="Americas"/>
    <d v="2022-06-02T00:00:00"/>
    <d v="2022-12-01T00:00:00"/>
    <s v="Operating Platform"/>
    <s v="T"/>
    <s v="T"/>
    <s v="USD"/>
    <n v="278300"/>
    <n v="282755"/>
    <n v="0"/>
    <n v="0"/>
    <n v="282755"/>
    <n v="0"/>
    <n v="0"/>
    <n v="0"/>
    <n v="0"/>
    <n v="0"/>
    <n v="561055"/>
    <s v="USD"/>
    <n v="292215"/>
    <n v="881322.75"/>
    <s v="&lt;1 Year"/>
    <n v="278300"/>
    <n v="561055"/>
    <n v="292215"/>
    <n v="881322.75"/>
    <n v="0.05"/>
    <n v="13915"/>
    <n v="282755"/>
    <n v="1"/>
  </r>
  <r>
    <s v="Employee 1981"/>
    <x v="0"/>
    <s v="Toronto"/>
    <x v="5"/>
    <s v="Americas"/>
    <d v="2022-06-02T00:00:00"/>
    <d v="2022-12-01T00:00:00"/>
    <s v="Corporate and Risk Platform"/>
    <s v="X"/>
    <s v="X"/>
    <s v="CAD"/>
    <n v="236170"/>
    <n v="77440"/>
    <n v="0"/>
    <n v="0"/>
    <n v="77440"/>
    <n v="0"/>
    <n v="0"/>
    <n v="0"/>
    <n v="0"/>
    <n v="0"/>
    <n v="313610"/>
    <s v="CAD"/>
    <n v="257425.30000000002"/>
    <n v="599260.20000000007"/>
    <s v="&lt;1 Year"/>
    <n v="182061.36293555351"/>
    <n v="241759.17360468704"/>
    <n v="198446.88559975332"/>
    <n v="461964.38482886221"/>
    <n v="0.09"/>
    <n v="21255.300000000017"/>
    <n v="59697.810669133527"/>
    <n v="0.77089115016959608"/>
  </r>
  <r>
    <s v="Employee 1982"/>
    <x v="0"/>
    <s v="Princeton"/>
    <x v="2"/>
    <s v="Americas"/>
    <d v="2022-06-02T00:00:00"/>
    <d v="2022-12-01T00:00:00"/>
    <s v="Investments Platform"/>
    <s v="T"/>
    <s v="D"/>
    <s v="USD"/>
    <n v="168300"/>
    <n v="0"/>
    <n v="495396.00000000006"/>
    <n v="0"/>
    <n v="495396.00000000006"/>
    <n v="0"/>
    <n v="0"/>
    <n v="0"/>
    <n v="0"/>
    <n v="0"/>
    <n v="663696"/>
    <s v="USD"/>
    <n v="169983"/>
    <n v="339966"/>
    <s v="&lt;1 Year"/>
    <n v="168300"/>
    <n v="663696"/>
    <n v="169983"/>
    <n v="339966"/>
    <n v="0.01"/>
    <n v="1683"/>
    <n v="495396"/>
    <n v="1"/>
  </r>
  <r>
    <s v="Employee 1983"/>
    <x v="3"/>
    <s v="Munich"/>
    <x v="6"/>
    <s v="EMEA"/>
    <d v="2022-06-02T00:00:00"/>
    <d v="2022-12-01T00:00:00"/>
    <s v="ETF and Index Investments Platform"/>
    <s v="A"/>
    <s v="D"/>
    <s v="EUR"/>
    <n v="126500"/>
    <n v="61490"/>
    <n v="0"/>
    <n v="0"/>
    <n v="61490"/>
    <n v="0"/>
    <n v="0"/>
    <n v="0"/>
    <n v="0"/>
    <n v="0"/>
    <n v="187990"/>
    <s v="EUR"/>
    <n v="127765"/>
    <n v="317634.90000000002"/>
    <s v="&lt;1 Year"/>
    <n v="147663.44999622719"/>
    <n v="219440.72699439328"/>
    <n v="149140.08449618946"/>
    <n v="370775.21876052668"/>
    <n v="9.9999999999999672E-3"/>
    <n v="1265"/>
    <n v="71777.276998166082"/>
    <n v="1.1672999999701754"/>
  </r>
  <r>
    <s v="Employee 1984"/>
    <x v="4"/>
    <s v="London"/>
    <x v="0"/>
    <s v="EMEA"/>
    <d v="2022-06-02T00:00:00"/>
    <d v="2022-12-01T00:00:00"/>
    <s v="Investments Platform"/>
    <s v="Z"/>
    <s v="C"/>
    <s v="GBP"/>
    <n v="200640.00000000003"/>
    <n v="273045.3"/>
    <n v="0"/>
    <n v="0"/>
    <n v="273045.3"/>
    <n v="0"/>
    <n v="0"/>
    <n v="0"/>
    <n v="0"/>
    <n v="0"/>
    <n v="473685.30000000005"/>
    <s v="GBP"/>
    <n v="212678.40000000005"/>
    <n v="714784.81800000009"/>
    <s v="&lt;1 Year"/>
    <n v="266981.61601517664"/>
    <n v="630309.34448083001"/>
    <n v="283000.51297608728"/>
    <n v="951128.41812576714"/>
    <n v="6.0000000000000164E-2"/>
    <n v="12038.400000000023"/>
    <n v="363327.72846565337"/>
    <n v="1.3306500000756409"/>
  </r>
  <r>
    <s v="Employee 1985"/>
    <x v="3"/>
    <s v="San Francisco"/>
    <x v="2"/>
    <s v="Americas"/>
    <d v="2022-06-02T00:00:00"/>
    <d v="2022-12-01T00:00:00"/>
    <s v="Operating Platform"/>
    <s v="F"/>
    <s v="F"/>
    <s v="USD"/>
    <n v="179374.80000000002"/>
    <n v="47262.600000000006"/>
    <n v="0"/>
    <n v="0"/>
    <n v="47262.600000000006"/>
    <n v="0"/>
    <n v="0"/>
    <n v="0"/>
    <n v="0"/>
    <n v="0"/>
    <n v="226637.40000000002"/>
    <s v="USD"/>
    <n v="199106.02800000005"/>
    <n v="450673.54200000013"/>
    <s v="&lt;1 Year"/>
    <n v="179374.80000000002"/>
    <n v="226637.40000000002"/>
    <n v="199106.02800000005"/>
    <n v="450673.54200000013"/>
    <n v="0.11000000000000017"/>
    <n v="19731.228000000032"/>
    <n v="47262.600000000006"/>
    <n v="1"/>
  </r>
  <r>
    <s v="Employee 1986"/>
    <x v="4"/>
    <s v="San Francisco"/>
    <x v="2"/>
    <s v="Americas"/>
    <d v="2022-06-02T00:00:00"/>
    <d v="2022-12-01T00:00:00"/>
    <s v="Operating Platform"/>
    <s v="D"/>
    <s v="I"/>
    <s v="USD"/>
    <n v="264510.40000000002"/>
    <n v="209000.00000000003"/>
    <n v="0"/>
    <n v="0"/>
    <n v="209000.00000000003"/>
    <n v="0"/>
    <n v="0"/>
    <n v="0"/>
    <n v="0"/>
    <n v="0"/>
    <n v="473510.40000000002"/>
    <s v="USD"/>
    <n v="283026.12800000003"/>
    <n v="789682.25600000005"/>
    <s v="&lt;1 Year"/>
    <n v="264510.40000000002"/>
    <n v="473510.40000000002"/>
    <n v="283026.12800000003"/>
    <n v="789682.25600000005"/>
    <n v="7.0000000000000007E-2"/>
    <n v="18515.728000000003"/>
    <n v="209000"/>
    <n v="1"/>
  </r>
  <r>
    <s v="Employee 1987"/>
    <x v="0"/>
    <s v="Sydney"/>
    <x v="4"/>
    <s v="Asia-Pacific"/>
    <d v="2022-06-02T00:00:00"/>
    <d v="2022-12-01T00:00:00"/>
    <s v="Corporate and Risk Platform"/>
    <s v="Q"/>
    <s v="O"/>
    <s v="AUD"/>
    <n v="252450.00000000006"/>
    <n v="107949.6"/>
    <n v="0"/>
    <n v="0"/>
    <n v="107949.6"/>
    <n v="0"/>
    <n v="0"/>
    <n v="0"/>
    <n v="0"/>
    <n v="0"/>
    <n v="360399.60000000009"/>
    <s v="AUD"/>
    <n v="267597.00000000006"/>
    <n v="649620.57600000012"/>
    <s v="&lt;1 Year"/>
    <n v="191016.29250672858"/>
    <n v="272696.35734960577"/>
    <n v="202477.27005713229"/>
    <n v="491535.40884771437"/>
    <n v="5.999999999999997E-2"/>
    <n v="15147"/>
    <n v="81680.064842877182"/>
    <n v="0.75665000002665295"/>
  </r>
  <r>
    <s v="Employee 1988"/>
    <x v="0"/>
    <s v="San Francisco"/>
    <x v="2"/>
    <s v="Americas"/>
    <d v="2022-06-02T00:00:00"/>
    <d v="2022-12-01T00:00:00"/>
    <s v="Investments Platform"/>
    <s v="O"/>
    <s v="K"/>
    <s v="USD"/>
    <n v="195360.00000000003"/>
    <n v="408375.00000000006"/>
    <n v="0"/>
    <n v="0"/>
    <n v="408375.00000000006"/>
    <n v="0"/>
    <n v="0"/>
    <n v="0"/>
    <n v="0"/>
    <n v="0"/>
    <n v="603735.00000000012"/>
    <s v="USD"/>
    <n v="199267.20000000004"/>
    <n v="815076.90000000014"/>
    <s v="&lt;1 Year"/>
    <n v="195360.00000000003"/>
    <n v="603735.00000000012"/>
    <n v="199267.20000000004"/>
    <n v="815076.90000000014"/>
    <n v="2.0000000000000056E-2"/>
    <n v="3907.2000000000116"/>
    <n v="408375.00000000012"/>
    <n v="1"/>
  </r>
  <r>
    <s v="Employee 1989"/>
    <x v="7"/>
    <s v="Princeton"/>
    <x v="2"/>
    <s v="Americas"/>
    <d v="2022-06-02T00:00:00"/>
    <d v="2022-12-01T00:00:00"/>
    <s v="Regional Platform"/>
    <s v="Q"/>
    <s v="B"/>
    <s v="USD"/>
    <n v="94778.749999999985"/>
    <n v="11635.800000000001"/>
    <n v="0"/>
    <n v="0"/>
    <n v="11635.800000000001"/>
    <n v="0"/>
    <n v="5963"/>
    <n v="0"/>
    <n v="5963"/>
    <n v="0"/>
    <n v="112377.54999999999"/>
    <s v="USD"/>
    <n v="98569.9"/>
    <n v="209241.03200000001"/>
    <s v="&lt;1 Year"/>
    <n v="94778.749999999985"/>
    <n v="112377.54999999999"/>
    <n v="98569.9"/>
    <n v="209241.03200000001"/>
    <n v="4.0000000000000098E-2"/>
    <n v="3791.1500000000087"/>
    <n v="17598.800000000003"/>
    <n v="1"/>
  </r>
  <r>
    <s v="Employee 199"/>
    <x v="3"/>
    <s v="Princeton"/>
    <x v="2"/>
    <s v="Americas"/>
    <d v="2009-06-01T00:00:00"/>
    <d v="2022-12-01T00:00:00"/>
    <s v="Operating Platform"/>
    <s v="P"/>
    <s v="C"/>
    <s v="USD"/>
    <n v="118800.00000000003"/>
    <n v="12936.000000000002"/>
    <n v="0"/>
    <n v="0"/>
    <n v="12936.000000000002"/>
    <n v="0"/>
    <n v="0"/>
    <n v="0"/>
    <n v="0"/>
    <n v="0"/>
    <n v="131736.00000000003"/>
    <s v="USD"/>
    <n v="130680.00000000004"/>
    <n v="275589.60000000009"/>
    <s v="&gt;5 Years"/>
    <n v="118800.00000000003"/>
    <n v="131736.00000000003"/>
    <n v="130680.00000000004"/>
    <n v="275589.60000000009"/>
    <n v="0.1000000000000001"/>
    <n v="11880.000000000015"/>
    <n v="12936"/>
    <n v="1"/>
  </r>
  <r>
    <s v="Employee 1990"/>
    <x v="1"/>
    <s v="Tokyo"/>
    <x v="1"/>
    <s v="Asia-Pacific"/>
    <d v="2022-06-02T00:00:00"/>
    <d v="2022-12-01T00:00:00"/>
    <s v="Operating Platform"/>
    <s v="H"/>
    <s v="F"/>
    <s v="GBP"/>
    <n v="145000"/>
    <n v="7500"/>
    <n v="1000"/>
    <n v="500"/>
    <n v="9000"/>
    <n v="3000"/>
    <n v="0"/>
    <n v="500"/>
    <n v="3500"/>
    <n v="15000"/>
    <n v="172500"/>
    <s v="GBP"/>
    <n v="159500"/>
    <n v="487300"/>
    <s v="&lt;1 Year"/>
    <n v="192944.25001096792"/>
    <n v="229537.12501304806"/>
    <n v="212238.67501206472"/>
    <n v="648425.74503685988"/>
    <n v="0.10000000000000002"/>
    <n v="14500"/>
    <n v="36592.875002080138"/>
    <n v="1.3306500000756409"/>
  </r>
  <r>
    <s v="Employee 1991"/>
    <x v="0"/>
    <s v="San Francisco"/>
    <x v="2"/>
    <s v="Americas"/>
    <d v="2022-06-06T00:00:00"/>
    <d v="2022-12-01T00:00:00"/>
    <s v="Operating Platform"/>
    <s v="I"/>
    <s v="O"/>
    <s v="USD"/>
    <n v="210622.50000000006"/>
    <n v="70070"/>
    <n v="0"/>
    <n v="0"/>
    <n v="70070"/>
    <n v="0"/>
    <n v="0"/>
    <n v="0"/>
    <n v="0"/>
    <n v="0"/>
    <n v="280692.50000000006"/>
    <s v="USD"/>
    <n v="231684.75000000009"/>
    <n v="540446.50000000023"/>
    <s v="&lt;1 Year"/>
    <n v="210622.50000000006"/>
    <n v="280692.50000000006"/>
    <n v="231684.75000000009"/>
    <n v="540446.50000000023"/>
    <n v="0.10000000000000012"/>
    <n v="21062.250000000029"/>
    <n v="70070"/>
    <n v="1"/>
  </r>
  <r>
    <s v="Employee 1992"/>
    <x v="3"/>
    <s v="New York"/>
    <x v="2"/>
    <s v="Americas"/>
    <d v="2022-06-02T00:00:00"/>
    <d v="2022-12-01T00:00:00"/>
    <s v="Regional Platform"/>
    <s v="A"/>
    <s v="X"/>
    <s v="USD"/>
    <n v="146520"/>
    <n v="257756.40000000002"/>
    <n v="0"/>
    <n v="112999.99999999999"/>
    <n v="370756.4"/>
    <n v="183505.35"/>
    <n v="0"/>
    <n v="0"/>
    <n v="183505.35"/>
    <n v="0"/>
    <n v="700781.75"/>
    <s v="USD"/>
    <n v="161172"/>
    <n v="891348.04"/>
    <s v="&lt;1 Year"/>
    <n v="146520"/>
    <n v="700781.75"/>
    <n v="161172"/>
    <n v="891348.04"/>
    <n v="0.1"/>
    <n v="14652"/>
    <n v="554261.75"/>
    <n v="1"/>
  </r>
  <r>
    <s v="Employee 1993"/>
    <x v="0"/>
    <s v="London"/>
    <x v="0"/>
    <s v="EMEA"/>
    <d v="2022-06-02T00:00:00"/>
    <d v="2022-12-01T00:00:00"/>
    <s v="Investments Platform"/>
    <s v="N"/>
    <s v="D"/>
    <s v="GBP"/>
    <n v="147840"/>
    <n v="161535.00000000003"/>
    <n v="0"/>
    <n v="0"/>
    <n v="161535.00000000003"/>
    <n v="0"/>
    <n v="0"/>
    <n v="0"/>
    <n v="0"/>
    <n v="0"/>
    <n v="309375"/>
    <s v="GBP"/>
    <n v="155232"/>
    <n v="480075.75000000006"/>
    <s v="&lt;1 Year"/>
    <n v="196723.29601118277"/>
    <n v="411669.8437734014"/>
    <n v="206559.46081174188"/>
    <n v="638812.79677381343"/>
    <n v="4.9999999999999864E-2"/>
    <n v="7392"/>
    <n v="214946.54776221863"/>
    <n v="1.3306500000756409"/>
  </r>
  <r>
    <s v="Employee 1994"/>
    <x v="0"/>
    <s v="London"/>
    <x v="0"/>
    <s v="EMEA"/>
    <d v="2022-06-02T00:00:00"/>
    <d v="2022-12-01T00:00:00"/>
    <s v="Client Businesses Platform"/>
    <s v="T"/>
    <s v="W"/>
    <s v="GBP"/>
    <n v="155374.99999999997"/>
    <n v="74052"/>
    <n v="0"/>
    <n v="0"/>
    <n v="74052"/>
    <n v="0"/>
    <n v="0"/>
    <n v="0"/>
    <n v="0"/>
    <n v="0"/>
    <n v="229426.99999999997"/>
    <s v="GBP"/>
    <n v="160036.24999999997"/>
    <n v="396346.05999999994"/>
    <s v="&lt;1 Year"/>
    <n v="206749.74376175267"/>
    <n v="305287.03756735404"/>
    <n v="212952.23607460526"/>
    <n v="527397.88476897986"/>
    <n v="3.000000000000002E-2"/>
    <n v="4661.25"/>
    <n v="98537.293805601366"/>
    <n v="1.3306500000756409"/>
  </r>
  <r>
    <s v="Employee 1995"/>
    <x v="1"/>
    <s v="San Francisco"/>
    <x v="2"/>
    <s v="Americas"/>
    <d v="2022-06-02T00:00:00"/>
    <d v="2022-12-01T00:00:00"/>
    <s v="Operating Platform"/>
    <s v="W"/>
    <s v="L"/>
    <s v="USD"/>
    <n v="135000"/>
    <n v="7800"/>
    <n v="1000"/>
    <n v="500"/>
    <n v="9300"/>
    <n v="3000"/>
    <n v="0"/>
    <n v="500"/>
    <n v="3500"/>
    <n v="15000"/>
    <n v="162800"/>
    <s v="USD"/>
    <n v="148500"/>
    <n v="454630"/>
    <s v="&lt;1 Year"/>
    <n v="135000"/>
    <n v="162800"/>
    <n v="148500"/>
    <n v="454630"/>
    <n v="0.1"/>
    <n v="13500"/>
    <n v="27800"/>
    <n v="1"/>
  </r>
  <r>
    <s v="Employee 1996"/>
    <x v="3"/>
    <s v="Sydney"/>
    <x v="4"/>
    <s v="Asia-Pacific"/>
    <d v="2022-06-02T00:00:00"/>
    <d v="2022-12-01T00:00:00"/>
    <s v="Investments Platform"/>
    <s v="A"/>
    <s v="I"/>
    <s v="AUD"/>
    <n v="235620.00000000003"/>
    <n v="198660.00000000003"/>
    <n v="0"/>
    <n v="0"/>
    <n v="198660.00000000003"/>
    <n v="0"/>
    <n v="0"/>
    <n v="0"/>
    <n v="0"/>
    <n v="0"/>
    <n v="434280.00000000006"/>
    <s v="AUD"/>
    <n v="256825.80000000005"/>
    <n v="730191.00000000023"/>
    <s v="&lt;1 Year"/>
    <n v="178281.87300627999"/>
    <n v="328597.96201157488"/>
    <n v="194327.2415768452"/>
    <n v="552499.02016946196"/>
    <n v="9.0000000000000108E-2"/>
    <n v="21205.800000000017"/>
    <n v="150316.0890052949"/>
    <n v="0.75665000002665295"/>
  </r>
  <r>
    <s v="Employee 1997"/>
    <x v="4"/>
    <s v="New York"/>
    <x v="2"/>
    <s v="Americas"/>
    <d v="2022-06-02T00:00:00"/>
    <d v="2022-12-01T00:00:00"/>
    <s v="Operating Platform"/>
    <s v="C"/>
    <s v="B"/>
    <s v="USD"/>
    <n v="294250"/>
    <n v="351450.00000000006"/>
    <n v="0"/>
    <n v="0"/>
    <n v="351450.00000000006"/>
    <n v="0"/>
    <n v="0"/>
    <n v="0"/>
    <n v="0"/>
    <n v="0"/>
    <n v="645700"/>
    <s v="USD"/>
    <n v="320732.5"/>
    <n v="1024545.5"/>
    <s v="&lt;1 Year"/>
    <n v="294250"/>
    <n v="645700"/>
    <n v="320732.5"/>
    <n v="1024545.5"/>
    <n v="0.09"/>
    <n v="26482.5"/>
    <n v="351450"/>
    <n v="1"/>
  </r>
  <r>
    <s v="Employee 1998"/>
    <x v="0"/>
    <s v="San Francisco"/>
    <x v="2"/>
    <s v="Americas"/>
    <d v="2022-06-02T00:00:00"/>
    <d v="2022-12-01T00:00:00"/>
    <s v="Regional Platform"/>
    <s v="Q"/>
    <s v="N"/>
    <s v="USD"/>
    <n v="181500.00000000003"/>
    <n v="239580.00000000003"/>
    <n v="0"/>
    <n v="0"/>
    <n v="239580.00000000003"/>
    <n v="0"/>
    <n v="0"/>
    <n v="0"/>
    <n v="0"/>
    <n v="0"/>
    <n v="421080.00000000006"/>
    <s v="USD"/>
    <n v="190575.00000000003"/>
    <n v="632709.00000000012"/>
    <s v="&lt;1 Year"/>
    <n v="181500.00000000003"/>
    <n v="421080.00000000006"/>
    <n v="190575.00000000003"/>
    <n v="632709.00000000012"/>
    <n v="4.9999999999999989E-2"/>
    <n v="9075"/>
    <n v="239580.00000000003"/>
    <n v="1"/>
  </r>
  <r>
    <s v="Employee 1999"/>
    <x v="0"/>
    <s v="New York"/>
    <x v="2"/>
    <s v="Americas"/>
    <d v="2022-06-02T00:00:00"/>
    <d v="2022-12-01T00:00:00"/>
    <s v="ETF and Index Investments Platform"/>
    <s v="X"/>
    <s v="W"/>
    <s v="USD"/>
    <n v="206910.00000000006"/>
    <n v="172040.00000000003"/>
    <n v="0"/>
    <n v="0"/>
    <n v="172040.00000000003"/>
    <n v="0"/>
    <n v="0"/>
    <n v="0"/>
    <n v="0"/>
    <n v="0"/>
    <n v="378950.00000000012"/>
    <s v="USD"/>
    <n v="237946.50000000006"/>
    <n v="673739.00000000012"/>
    <s v="&lt;1 Year"/>
    <n v="206910.00000000006"/>
    <n v="378950.00000000012"/>
    <n v="237946.50000000006"/>
    <n v="673739.00000000012"/>
    <n v="0.14999999999999997"/>
    <n v="31036.5"/>
    <n v="172040.00000000006"/>
    <n v="1"/>
  </r>
  <r>
    <s v="Employee 2"/>
    <x v="4"/>
    <s v="Chicago"/>
    <x v="2"/>
    <s v="Americas"/>
    <d v="2006-10-30T00:00:00"/>
    <d v="2022-12-01T00:00:00"/>
    <s v="Client Businesses Platform"/>
    <s v="V"/>
    <s v="Y"/>
    <s v="USD"/>
    <n v="256520.00000000006"/>
    <n v="71910"/>
    <n v="5000"/>
    <n v="1000"/>
    <n v="77910"/>
    <n v="3000"/>
    <n v="0"/>
    <n v="500"/>
    <n v="3500"/>
    <n v="25000"/>
    <n v="362930.00000000006"/>
    <s v="USD"/>
    <n v="266780.80000000005"/>
    <n v="876168.8"/>
    <s v="&gt;5 Years"/>
    <n v="256520.00000000006"/>
    <n v="362930.00000000006"/>
    <n v="266780.80000000005"/>
    <n v="876168.8"/>
    <n v="3.9999999999999945E-2"/>
    <n v="10260.799999999988"/>
    <n v="106410"/>
    <n v="1"/>
  </r>
  <r>
    <s v="Employee 20"/>
    <x v="1"/>
    <s v="Tokyo"/>
    <x v="1"/>
    <s v="Asia-Pacific"/>
    <d v="2011-09-19T00:00:00"/>
    <d v="2022-12-01T00:00:00"/>
    <s v="Client Businesses Platform"/>
    <s v="R"/>
    <s v="C"/>
    <s v="JPY"/>
    <n v="12125454"/>
    <n v="1513600.0000000002"/>
    <n v="0"/>
    <n v="0"/>
    <n v="1513600.0000000002"/>
    <n v="0"/>
    <n v="0"/>
    <n v="0"/>
    <n v="0"/>
    <n v="0"/>
    <n v="13639054"/>
    <s v="JPY"/>
    <n v="13701763.02"/>
    <n v="29113894.039999999"/>
    <s v="&gt;5 Years"/>
    <n v="111606.18528234157"/>
    <n v="125537.79741359474"/>
    <n v="126114.98936904597"/>
    <n v="267972.70044640801"/>
    <n v="0.13"/>
    <n v="1576309.0199999996"/>
    <n v="13931.612131253176"/>
    <n v="9.2042891987666256E-3"/>
  </r>
  <r>
    <s v="Employee 200"/>
    <x v="7"/>
    <s v="Wilmington"/>
    <x v="2"/>
    <s v="Americas"/>
    <d v="2010-06-07T00:00:00"/>
    <d v="2022-12-01T00:00:00"/>
    <s v="Operating Platform"/>
    <s v="Q"/>
    <s v="J"/>
    <s v="USD"/>
    <n v="87009.999999999985"/>
    <n v="13810.5"/>
    <n v="0"/>
    <n v="0"/>
    <n v="13810.5"/>
    <n v="0"/>
    <n v="6015"/>
    <n v="0"/>
    <n v="6015"/>
    <n v="0"/>
    <n v="106835.49999999999"/>
    <s v="USD"/>
    <n v="93100.7"/>
    <n v="200978.63500000001"/>
    <s v="&gt;5 Years"/>
    <n v="87009.999999999985"/>
    <n v="106835.49999999999"/>
    <n v="93100.7"/>
    <n v="200978.63500000001"/>
    <n v="7.0000000000000145E-2"/>
    <n v="6090.7000000000116"/>
    <n v="19825.5"/>
    <n v="1"/>
  </r>
  <r>
    <s v="Employee 2000"/>
    <x v="0"/>
    <s v="New York"/>
    <x v="2"/>
    <s v="Americas"/>
    <d v="2022-06-02T00:00:00"/>
    <d v="2022-12-01T00:00:00"/>
    <s v="ETF and Index Investments Platform"/>
    <s v="X"/>
    <s v="W"/>
    <s v="USD"/>
    <n v="222531"/>
    <n v="191000"/>
    <n v="0"/>
    <n v="0"/>
    <n v="191000"/>
    <n v="0"/>
    <n v="0"/>
    <n v="0"/>
    <n v="0"/>
    <n v="1"/>
    <n v="413532"/>
    <s v="USD"/>
    <n v="247947.5"/>
    <n v="708710.1695718799"/>
    <s v="&lt;1 Year"/>
    <n v="222531"/>
    <n v="413532"/>
    <n v="247947.5"/>
    <n v="708710.1695718799"/>
    <n v="0.11421554749675326"/>
    <n v="25416.5"/>
    <n v="191001"/>
    <n v="1"/>
  </r>
  <r>
    <s v="Employee 201"/>
    <x v="3"/>
    <s v="New York"/>
    <x v="2"/>
    <s v="Americas"/>
    <d v="2009-08-24T00:00:00"/>
    <d v="2022-12-01T00:00:00"/>
    <s v="Corporate and Risk Platform"/>
    <s v="V"/>
    <s v="M"/>
    <s v="USD"/>
    <n v="152955"/>
    <n v="29568.000000000004"/>
    <n v="0"/>
    <n v="0"/>
    <n v="29568.000000000004"/>
    <n v="0"/>
    <n v="0"/>
    <n v="0"/>
    <n v="0"/>
    <n v="0"/>
    <n v="182523"/>
    <s v="USD"/>
    <n v="171309.6"/>
    <n v="375735.36"/>
    <s v="&gt;5 Years"/>
    <n v="152955"/>
    <n v="182523"/>
    <n v="171309.6"/>
    <n v="375735.36"/>
    <n v="0.12000000000000004"/>
    <n v="18354.600000000006"/>
    <n v="29568"/>
    <n v="1"/>
  </r>
  <r>
    <s v="Employee 202"/>
    <x v="0"/>
    <s v="New York"/>
    <x v="2"/>
    <s v="Americas"/>
    <d v="2009-11-02T00:00:00"/>
    <d v="2022-12-01T00:00:00"/>
    <s v="Operating Platform"/>
    <s v="W"/>
    <s v="Y"/>
    <s v="USD"/>
    <n v="223630.00000000006"/>
    <n v="79200"/>
    <n v="0"/>
    <n v="0"/>
    <n v="79200"/>
    <n v="0"/>
    <n v="0"/>
    <n v="0"/>
    <n v="0"/>
    <n v="0"/>
    <n v="302830.00000000006"/>
    <s v="USD"/>
    <n v="230338.90000000005"/>
    <n v="542253.80000000016"/>
    <s v="&gt;5 Years"/>
    <n v="223630.00000000006"/>
    <n v="302830.00000000006"/>
    <n v="230338.90000000005"/>
    <n v="542253.80000000016"/>
    <n v="2.9999999999999968E-2"/>
    <n v="6708.8999999999942"/>
    <n v="79200"/>
    <n v="1"/>
  </r>
  <r>
    <s v="Employee 203"/>
    <x v="0"/>
    <s v="Wilmington"/>
    <x v="2"/>
    <s v="Americas"/>
    <d v="2000-09-05T00:00:00"/>
    <d v="2022-12-01T00:00:00"/>
    <s v="Client Businesses Platform"/>
    <s v="K"/>
    <s v="V"/>
    <s v="USD"/>
    <n v="155078"/>
    <n v="69300"/>
    <n v="0"/>
    <n v="0"/>
    <n v="69300"/>
    <n v="0"/>
    <n v="0"/>
    <n v="0"/>
    <n v="0"/>
    <n v="0"/>
    <n v="224378"/>
    <s v="USD"/>
    <n v="161281.12"/>
    <n v="394634.23999999999"/>
    <s v="&gt;5 Years"/>
    <n v="155078"/>
    <n v="224378"/>
    <n v="161281.12"/>
    <n v="394634.23999999999"/>
    <n v="3.9999999999999973E-2"/>
    <n v="6203.1199999999953"/>
    <n v="69300"/>
    <n v="1"/>
  </r>
  <r>
    <s v="Employee 204"/>
    <x v="3"/>
    <s v="New York"/>
    <x v="2"/>
    <s v="Americas"/>
    <d v="2013-07-22T00:00:00"/>
    <d v="2022-12-01T00:00:00"/>
    <s v="Investments Platform"/>
    <s v="P"/>
    <s v="N"/>
    <s v="USD"/>
    <n v="155925"/>
    <n v="194040.00000000003"/>
    <n v="0"/>
    <n v="0"/>
    <n v="194040.00000000003"/>
    <n v="0"/>
    <n v="0"/>
    <n v="0"/>
    <n v="0"/>
    <n v="0"/>
    <n v="349965"/>
    <s v="USD"/>
    <n v="177754.50000000003"/>
    <n v="576714.60000000009"/>
    <s v="&gt;5 Years"/>
    <n v="155925"/>
    <n v="349965"/>
    <n v="177754.50000000003"/>
    <n v="576714.60000000009"/>
    <n v="0.14000000000000018"/>
    <n v="21829.500000000029"/>
    <n v="194040"/>
    <n v="1"/>
  </r>
  <r>
    <s v="Employee 205"/>
    <x v="3"/>
    <s v="London"/>
    <x v="0"/>
    <s v="EMEA"/>
    <d v="2013-08-05T00:00:00"/>
    <d v="2022-12-01T00:00:00"/>
    <s v="ETF and Index Investments Platform"/>
    <s v="A"/>
    <s v="V"/>
    <s v="GBP"/>
    <n v="110880.00000000003"/>
    <n v="15180"/>
    <n v="0"/>
    <n v="0"/>
    <n v="15180"/>
    <n v="0"/>
    <n v="0"/>
    <n v="0"/>
    <n v="0"/>
    <n v="0"/>
    <n v="126060.00000000003"/>
    <s v="GBP"/>
    <n v="126403.20000000004"/>
    <n v="270111.60000000009"/>
    <s v="&gt;5 Years"/>
    <n v="147542.47200838709"/>
    <n v="167741.73900953535"/>
    <n v="168198.41808956131"/>
    <n v="359424.00056043162"/>
    <n v="0.14000000000000015"/>
    <n v="15523.200000000012"/>
    <n v="20199.267001148255"/>
    <n v="1.3306500000756409"/>
  </r>
  <r>
    <s v="Employee 206"/>
    <x v="3"/>
    <s v="London"/>
    <x v="0"/>
    <s v="EMEA"/>
    <d v="2013-08-05T00:00:00"/>
    <d v="2022-12-01T00:00:00"/>
    <s v="Operating Platform"/>
    <s v="V"/>
    <s v="U"/>
    <s v="GBP"/>
    <n v="101832.49999999999"/>
    <n v="12804.000000000002"/>
    <n v="0"/>
    <n v="0"/>
    <n v="12804.000000000002"/>
    <n v="0"/>
    <n v="0"/>
    <n v="0"/>
    <n v="0"/>
    <n v="0"/>
    <n v="114636.49999999999"/>
    <s v="GBP"/>
    <n v="109979.09999999999"/>
    <n v="233786.52"/>
    <s v="&gt;5 Years"/>
    <n v="135503.4161327027"/>
    <n v="152541.05873367121"/>
    <n v="146343.68942331892"/>
    <n v="311088.03285568382"/>
    <n v="8.0000000000000085E-2"/>
    <n v="8146.6000000000058"/>
    <n v="17037.642600968509"/>
    <n v="1.3306500000756412"/>
  </r>
  <r>
    <s v="Employee 207"/>
    <x v="0"/>
    <m/>
    <x v="20"/>
    <s v="EMEA"/>
    <d v="2013-07-30T00:00:00"/>
    <d v="2022-12-01T00:00:00"/>
    <s v="Client Businesses Platform"/>
    <s v="U"/>
    <s v="S"/>
    <s v="AED"/>
    <n v="738100.00000000012"/>
    <n v="403056.50000000006"/>
    <n v="0"/>
    <n v="0"/>
    <n v="403056.50000000006"/>
    <n v="0"/>
    <n v="0"/>
    <n v="315120"/>
    <n v="315120"/>
    <n v="0"/>
    <n v="1456276.5000000002"/>
    <s v="AED"/>
    <n v="775005.00000000012"/>
    <n v="1973219.3250000002"/>
    <s v="&gt;5 Years"/>
    <n v="200944.69324694067"/>
    <n v="396465.2954548549"/>
    <n v="210991.92790928771"/>
    <n v="537200.85621333192"/>
    <n v="5.0000000000000017E-2"/>
    <n v="36905"/>
    <n v="195520.60220791423"/>
    <n v="0.27224589249009706"/>
  </r>
  <r>
    <s v="Employee 208"/>
    <x v="3"/>
    <s v="Princeton"/>
    <x v="2"/>
    <s v="Americas"/>
    <d v="2013-08-19T00:00:00"/>
    <d v="2022-12-01T00:00:00"/>
    <s v="ETF and Index Investments Platform"/>
    <s v="A"/>
    <s v="Y"/>
    <s v="USD"/>
    <n v="130295.00000000001"/>
    <n v="51150"/>
    <n v="0"/>
    <n v="0"/>
    <n v="51150"/>
    <n v="0"/>
    <n v="0"/>
    <n v="0"/>
    <n v="0"/>
    <n v="0"/>
    <n v="181445"/>
    <s v="USD"/>
    <n v="142021.55000000002"/>
    <n v="339796.60000000003"/>
    <s v="&gt;5 Years"/>
    <n v="130295.00000000001"/>
    <n v="181445"/>
    <n v="142021.55000000002"/>
    <n v="339796.60000000003"/>
    <n v="9.0000000000000011E-2"/>
    <n v="11726.550000000003"/>
    <n v="51149.999999999985"/>
    <n v="1"/>
  </r>
  <r>
    <s v="Employee 209"/>
    <x v="3"/>
    <s v="Frankfurt"/>
    <x v="6"/>
    <s v="EMEA"/>
    <d v="2014-06-30T00:00:00"/>
    <d v="2022-12-01T00:00:00"/>
    <s v="Client Businesses Platform"/>
    <s v="F"/>
    <s v="Q"/>
    <s v="EUR"/>
    <n v="107910.00000000003"/>
    <n v="16495.600000000002"/>
    <n v="0"/>
    <n v="0"/>
    <n v="16495.600000000002"/>
    <n v="0"/>
    <n v="0"/>
    <n v="0"/>
    <n v="0"/>
    <n v="0"/>
    <n v="124405.60000000003"/>
    <s v="EUR"/>
    <n v="123017.40000000005"/>
    <n v="264839.7840000001"/>
    <s v="&gt;5 Years"/>
    <n v="125963.34299678166"/>
    <n v="145218.65687628969"/>
    <n v="143598.21101633113"/>
    <n v="309147.47985530138"/>
    <n v="0.14000000000000026"/>
    <n v="15107.400000000023"/>
    <n v="19255.31387950803"/>
    <n v="1.1672999999701754"/>
  </r>
  <r>
    <s v="Employee 21"/>
    <x v="3"/>
    <s v="London"/>
    <x v="0"/>
    <s v="EMEA"/>
    <d v="2007-09-10T00:00:00"/>
    <d v="2022-12-01T00:00:00"/>
    <s v="Regional Platform"/>
    <s v="K"/>
    <s v="Y"/>
    <s v="GBP"/>
    <n v="77748.000000000015"/>
    <n v="20146.5"/>
    <n v="0"/>
    <n v="0"/>
    <n v="20146.5"/>
    <n v="0"/>
    <n v="0"/>
    <n v="0"/>
    <n v="0"/>
    <n v="0"/>
    <n v="97894.500000000015"/>
    <s v="GBP"/>
    <n v="87077.760000000024"/>
    <n v="196719.60000000006"/>
    <s v="&gt;5 Years"/>
    <n v="103455.37620588095"/>
    <n v="130263.31643240486"/>
    <n v="115870.02135058667"/>
    <n v="261764.93575488013"/>
    <n v="0.12000000000000005"/>
    <n v="9329.7600000000093"/>
    <n v="26807.940226523904"/>
    <n v="1.3306500000756409"/>
  </r>
  <r>
    <s v="Employee 210"/>
    <x v="3"/>
    <s v="Gurgaon"/>
    <x v="12"/>
    <s v="Asia-Pacific"/>
    <d v="2013-08-19T00:00:00"/>
    <d v="2022-12-01T00:00:00"/>
    <s v="Corporate and Risk Platform"/>
    <s v="O"/>
    <s v="H"/>
    <s v="INR"/>
    <n v="4284280.0000000009"/>
    <n v="1044384"/>
    <n v="0"/>
    <n v="0"/>
    <n v="1044384"/>
    <n v="0"/>
    <n v="0"/>
    <n v="0"/>
    <n v="0"/>
    <n v="0"/>
    <n v="5328664.0000000009"/>
    <s v="INR"/>
    <n v="4755550.8000000017"/>
    <n v="10670367.840000004"/>
    <s v="&gt;5 Years"/>
    <n v="63487.274478568528"/>
    <n v="78963.64242581412"/>
    <n v="70470.874671211073"/>
    <n v="158120.51776386477"/>
    <n v="0.11000000000000011"/>
    <n v="471270.80000000075"/>
    <n v="15476.367947245591"/>
    <n v="1.4818656688771161E-2"/>
  </r>
  <r>
    <s v="Employee 211"/>
    <x v="4"/>
    <s v="Milan"/>
    <x v="11"/>
    <s v="EMEA"/>
    <d v="2013-08-19T00:00:00"/>
    <d v="2022-12-01T00:00:00"/>
    <s v="Client Businesses Platform"/>
    <s v="H"/>
    <s v="N"/>
    <s v="EUR"/>
    <n v="250800.00000000006"/>
    <n v="223245.00000000003"/>
    <n v="0"/>
    <n v="0"/>
    <n v="223245.00000000003"/>
    <n v="0"/>
    <n v="0"/>
    <n v="0"/>
    <n v="0"/>
    <n v="0"/>
    <n v="474045.00000000012"/>
    <s v="EUR"/>
    <n v="283404.00000000006"/>
    <n v="819074.85000000009"/>
    <s v="&gt;5 Years"/>
    <n v="292758.83999252005"/>
    <n v="553352.72848586191"/>
    <n v="330817.48919154768"/>
    <n v="956106.07238057151"/>
    <n v="0.13000000000000006"/>
    <n v="32604"/>
    <n v="260593.88849334186"/>
    <n v="1.1672999999701754"/>
  </r>
  <r>
    <s v="Employee 212"/>
    <x v="1"/>
    <s v="San Francisco"/>
    <x v="2"/>
    <s v="Americas"/>
    <d v="2013-09-09T00:00:00"/>
    <d v="2022-12-01T00:00:00"/>
    <s v="Operating Platform"/>
    <s v="B"/>
    <s v="B"/>
    <s v="USD"/>
    <n v="156634.5"/>
    <n v="16830"/>
    <n v="0"/>
    <n v="0"/>
    <n v="16830"/>
    <n v="0"/>
    <n v="3994"/>
    <n v="0"/>
    <n v="3994"/>
    <n v="0"/>
    <n v="177458.5"/>
    <s v="USD"/>
    <n v="169165.26"/>
    <n v="356506.92000000004"/>
    <s v="&gt;5 Years"/>
    <n v="156634.5"/>
    <n v="177458.5"/>
    <n v="169165.26"/>
    <n v="356506.92000000004"/>
    <n v="8.0000000000000057E-2"/>
    <n v="12530.760000000009"/>
    <n v="20824"/>
    <n v="1"/>
  </r>
  <r>
    <s v="Employee 213"/>
    <x v="3"/>
    <s v="Singapore"/>
    <x v="9"/>
    <s v="Asia-Pacific"/>
    <d v="2013-09-09T00:00:00"/>
    <d v="2022-12-01T00:00:00"/>
    <s v="Client Businesses Platform"/>
    <s v="H"/>
    <s v="O"/>
    <s v="SGD"/>
    <n v="202716.80000000005"/>
    <n v="40672.500000000007"/>
    <n v="0"/>
    <n v="0"/>
    <n v="40672.500000000007"/>
    <n v="0"/>
    <n v="0"/>
    <n v="0"/>
    <n v="0"/>
    <n v="0"/>
    <n v="243389.30000000005"/>
    <s v="SGD"/>
    <n v="227042.81600000008"/>
    <n v="499638.83200000017"/>
    <s v="&gt;5 Years"/>
    <n v="151569.62877116905"/>
    <n v="181980.11140603389"/>
    <n v="169757.98422370935"/>
    <n v="373575.70899846731"/>
    <n v="0.12000000000000011"/>
    <n v="24326.016000000032"/>
    <n v="30410.482634864835"/>
    <n v="0.74769150248607419"/>
  </r>
  <r>
    <s v="Employee 214"/>
    <x v="3"/>
    <s v="Philadelphia"/>
    <x v="2"/>
    <s v="Americas"/>
    <d v="2013-10-21T00:00:00"/>
    <d v="2022-12-01T00:00:00"/>
    <s v="Investments Platform"/>
    <s v="J"/>
    <s v="O"/>
    <s v="USD"/>
    <n v="139150.00000000003"/>
    <n v="19800"/>
    <n v="0"/>
    <n v="0"/>
    <n v="19800"/>
    <n v="0"/>
    <n v="0"/>
    <n v="0"/>
    <n v="0"/>
    <n v="0"/>
    <n v="158950.00000000003"/>
    <s v="USD"/>
    <n v="147499.00000000003"/>
    <n v="315986.00000000006"/>
    <s v="&gt;5 Years"/>
    <n v="139150.00000000003"/>
    <n v="158950.00000000003"/>
    <n v="147499.00000000003"/>
    <n v="315986.00000000006"/>
    <n v="5.9999999999999991E-2"/>
    <n v="8349"/>
    <n v="19800"/>
    <n v="1"/>
  </r>
  <r>
    <s v="Employee 215"/>
    <x v="0"/>
    <s v="London"/>
    <x v="0"/>
    <s v="EMEA"/>
    <d v="2013-10-14T00:00:00"/>
    <d v="2022-12-01T00:00:00"/>
    <s v="Investments Platform"/>
    <s v="Q"/>
    <s v="W"/>
    <s v="GBP"/>
    <n v="120054.00000000001"/>
    <n v="94435.000000000015"/>
    <n v="0"/>
    <n v="0"/>
    <n v="94435.000000000015"/>
    <n v="0"/>
    <n v="0"/>
    <n v="0"/>
    <n v="0"/>
    <n v="0"/>
    <n v="214489.00000000003"/>
    <s v="GBP"/>
    <n v="122455.08000000002"/>
    <n v="341233.86000000004"/>
    <s v="&gt;5 Years"/>
    <n v="159749.85510908102"/>
    <n v="285409.78786622419"/>
    <n v="162944.85221126265"/>
    <n v="454062.83583481133"/>
    <n v="2.0000000000000066E-2"/>
    <n v="2401.0800000000017"/>
    <n v="125659.93275714316"/>
    <n v="1.3306500000756412"/>
  </r>
  <r>
    <s v="Employee 216"/>
    <x v="0"/>
    <s v="New York"/>
    <x v="2"/>
    <s v="Americas"/>
    <d v="2013-10-14T00:00:00"/>
    <d v="2022-12-01T00:00:00"/>
    <s v="Operating Platform"/>
    <s v="D"/>
    <s v="U"/>
    <s v="USD"/>
    <n v="215820.00000000006"/>
    <n v="268840"/>
    <n v="0"/>
    <n v="0"/>
    <n v="268840"/>
    <n v="0"/>
    <n v="0"/>
    <n v="0"/>
    <n v="0"/>
    <n v="0"/>
    <n v="484660.00000000006"/>
    <s v="USD"/>
    <n v="248193.00000000006"/>
    <n v="805552.00000000023"/>
    <s v="&gt;5 Years"/>
    <n v="215820.00000000006"/>
    <n v="484660.00000000006"/>
    <n v="248193.00000000006"/>
    <n v="805552.00000000023"/>
    <n v="0.14999999999999997"/>
    <n v="32373"/>
    <n v="268840"/>
    <n v="1"/>
  </r>
  <r>
    <s v="Employee 217"/>
    <x v="0"/>
    <s v="Princeton"/>
    <x v="2"/>
    <s v="Americas"/>
    <d v="2013-10-21T00:00:00"/>
    <d v="2022-12-01T00:00:00"/>
    <s v="Operating Platform"/>
    <s v="J"/>
    <s v="X"/>
    <s v="USD"/>
    <n v="185977"/>
    <n v="55440.000000000007"/>
    <n v="0"/>
    <n v="0"/>
    <n v="55440.000000000007"/>
    <n v="0"/>
    <n v="0"/>
    <n v="0"/>
    <n v="0"/>
    <n v="0"/>
    <n v="241417"/>
    <s v="USD"/>
    <n v="189696.54"/>
    <n v="435941.88"/>
    <s v="&gt;5 Years"/>
    <n v="185977"/>
    <n v="241417"/>
    <n v="189696.54"/>
    <n v="435941.88"/>
    <n v="2.0000000000000046E-2"/>
    <n v="3719.5400000000081"/>
    <n v="55440"/>
    <n v="1"/>
  </r>
  <r>
    <s v="Employee 218"/>
    <x v="3"/>
    <s v="New York"/>
    <x v="2"/>
    <s v="Americas"/>
    <d v="2013-10-28T00:00:00"/>
    <d v="2022-12-01T00:00:00"/>
    <s v="Investments Platform"/>
    <s v="N"/>
    <s v="X"/>
    <s v="USD"/>
    <n v="175560.00000000003"/>
    <n v="200640.00000000003"/>
    <n v="0"/>
    <n v="0"/>
    <n v="200640.00000000003"/>
    <n v="0"/>
    <n v="0"/>
    <n v="0"/>
    <n v="0"/>
    <n v="0"/>
    <n v="376200.00000000006"/>
    <s v="USD"/>
    <n v="189604.80000000005"/>
    <n v="595900.80000000016"/>
    <s v="&gt;5 Years"/>
    <n v="175560.00000000003"/>
    <n v="376200.00000000006"/>
    <n v="189604.80000000005"/>
    <n v="595900.80000000016"/>
    <n v="8.0000000000000085E-2"/>
    <n v="14044.800000000017"/>
    <n v="200640.00000000003"/>
    <n v="1"/>
  </r>
  <r>
    <s v="Employee 219"/>
    <x v="0"/>
    <s v="Philadelphia"/>
    <x v="2"/>
    <s v="Americas"/>
    <d v="2013-11-11T00:00:00"/>
    <d v="2022-12-01T00:00:00"/>
    <s v="Investments Platform"/>
    <s v="H"/>
    <s v="Y"/>
    <s v="USD"/>
    <n v="205700.00000000006"/>
    <n v="259435"/>
    <n v="0"/>
    <n v="0"/>
    <n v="259435"/>
    <n v="0"/>
    <n v="0"/>
    <n v="0"/>
    <n v="0"/>
    <n v="0"/>
    <n v="465135.00000000006"/>
    <s v="USD"/>
    <n v="220099.00000000009"/>
    <n v="717793.45000000019"/>
    <s v="&gt;5 Years"/>
    <n v="205700.00000000006"/>
    <n v="465135.00000000006"/>
    <n v="220099.00000000009"/>
    <n v="717793.45000000019"/>
    <n v="7.0000000000000118E-2"/>
    <n v="14399.000000000029"/>
    <n v="259435"/>
    <n v="1"/>
  </r>
  <r>
    <s v="Employee 22"/>
    <x v="0"/>
    <s v="Hong Kong"/>
    <x v="3"/>
    <s v="Asia-Pacific"/>
    <d v="2007-08-28T00:00:00"/>
    <d v="2022-12-01T00:00:00"/>
    <s v="Investments Platform"/>
    <s v="U"/>
    <s v="S"/>
    <s v="HKD"/>
    <n v="2118600.0000000005"/>
    <n v="0"/>
    <n v="2428037.7799999998"/>
    <n v="0"/>
    <n v="2428037.7799999998"/>
    <n v="0"/>
    <n v="0"/>
    <n v="0"/>
    <n v="0"/>
    <n v="0"/>
    <n v="4546637.78"/>
    <s v="HKD"/>
    <n v="2415204.0000000009"/>
    <n v="4830408.0000000019"/>
    <s v="&gt;5 Years"/>
    <n v="270086.62506453862"/>
    <n v="579621.47332725674"/>
    <n v="307898.75257357408"/>
    <n v="615797.50514714816"/>
    <n v="0.14000000000000021"/>
    <n v="296604.00000000047"/>
    <n v="309534.84826271812"/>
    <n v="0.12748353868806692"/>
  </r>
  <r>
    <s v="Employee 220"/>
    <x v="4"/>
    <s v="Edinburgh"/>
    <x v="0"/>
    <s v="EMEA"/>
    <d v="2013-11-11T00:00:00"/>
    <d v="2022-12-01T00:00:00"/>
    <s v="Operating Platform"/>
    <s v="A"/>
    <s v="B"/>
    <s v="GBP"/>
    <n v="143000"/>
    <n v="98010.000000000015"/>
    <n v="0"/>
    <n v="0"/>
    <n v="98010.000000000015"/>
    <n v="0"/>
    <n v="0"/>
    <n v="0"/>
    <n v="0"/>
    <n v="0"/>
    <n v="241010"/>
    <s v="GBP"/>
    <n v="157300"/>
    <n v="422411"/>
    <s v="&gt;5 Years"/>
    <n v="190282.95001081665"/>
    <n v="320699.9565182302"/>
    <n v="209311.24501189831"/>
    <n v="562081.1971819516"/>
    <n v="9.999999999999995E-2"/>
    <n v="14300"/>
    <n v="130417.00650741355"/>
    <n v="1.3306500000756409"/>
  </r>
  <r>
    <s v="Employee 221"/>
    <x v="3"/>
    <s v="London"/>
    <x v="0"/>
    <s v="EMEA"/>
    <d v="2013-11-25T00:00:00"/>
    <d v="2022-12-01T00:00:00"/>
    <s v="Investments Platform"/>
    <s v="I"/>
    <s v="F"/>
    <s v="GBP"/>
    <n v="108900.00000000003"/>
    <n v="78778.7"/>
    <n v="0"/>
    <n v="0"/>
    <n v="78778.7"/>
    <n v="0"/>
    <n v="0"/>
    <n v="0"/>
    <n v="0"/>
    <n v="0"/>
    <n v="187678.7"/>
    <s v="GBP"/>
    <n v="124146.00000000004"/>
    <n v="338099.71800000005"/>
    <s v="&gt;5 Years"/>
    <n v="144907.78500823735"/>
    <n v="249734.66216919621"/>
    <n v="165194.87490939058"/>
    <n v="449892.38978227426"/>
    <n v="0.14000000000000001"/>
    <n v="15246.000000000015"/>
    <n v="104826.87716095886"/>
    <n v="1.3306500000756409"/>
  </r>
  <r>
    <s v="Employee 222"/>
    <x v="3"/>
    <s v="Wilmington"/>
    <x v="2"/>
    <s v="Americas"/>
    <d v="2013-11-18T00:00:00"/>
    <d v="2022-12-01T00:00:00"/>
    <s v="Operating Platform"/>
    <s v="Y"/>
    <s v="Q"/>
    <s v="USD"/>
    <n v="118168.60000000002"/>
    <n v="9460"/>
    <n v="0"/>
    <n v="0"/>
    <n v="9460"/>
    <n v="0"/>
    <n v="0"/>
    <n v="0"/>
    <n v="0"/>
    <n v="0"/>
    <n v="127628.60000000002"/>
    <s v="USD"/>
    <n v="127622.08800000003"/>
    <n v="265460.97600000008"/>
    <s v="&gt;5 Years"/>
    <n v="118168.60000000002"/>
    <n v="127628.60000000002"/>
    <n v="127622.08800000003"/>
    <n v="265460.97600000008"/>
    <n v="8.0000000000000085E-2"/>
    <n v="9453.4880000000121"/>
    <n v="9460"/>
    <n v="1"/>
  </r>
  <r>
    <s v="Employee 223"/>
    <x v="0"/>
    <s v="New York"/>
    <x v="2"/>
    <s v="Americas"/>
    <d v="2013-11-18T00:00:00"/>
    <d v="2022-12-01T00:00:00"/>
    <s v="Client Businesses Platform"/>
    <s v="R"/>
    <s v="P"/>
    <s v="USD"/>
    <n v="170940.00000000003"/>
    <n v="100254"/>
    <n v="0"/>
    <n v="0"/>
    <n v="100254"/>
    <n v="0"/>
    <n v="0"/>
    <n v="0"/>
    <n v="0"/>
    <n v="0"/>
    <n v="271194"/>
    <s v="USD"/>
    <n v="196581.00000000003"/>
    <n v="508454.10000000009"/>
    <s v="&gt;5 Years"/>
    <n v="170940.00000000003"/>
    <n v="271194"/>
    <n v="196581.00000000003"/>
    <n v="508454.10000000009"/>
    <n v="0.14999999999999997"/>
    <n v="25641"/>
    <n v="100253.99999999997"/>
    <n v="1"/>
  </r>
  <r>
    <s v="Employee 224"/>
    <x v="0"/>
    <s v="New York"/>
    <x v="2"/>
    <s v="Americas"/>
    <d v="2013-11-25T00:00:00"/>
    <d v="2022-12-01T00:00:00"/>
    <s v="Client Businesses Platform"/>
    <s v="S"/>
    <s v="C"/>
    <s v="USD"/>
    <n v="155870"/>
    <n v="95095.000000000015"/>
    <n v="0"/>
    <n v="0"/>
    <n v="95095.000000000015"/>
    <n v="0"/>
    <n v="0"/>
    <n v="0"/>
    <n v="0"/>
    <n v="0"/>
    <n v="250965"/>
    <s v="USD"/>
    <n v="158987.4"/>
    <n v="414971.7"/>
    <s v="&gt;5 Years"/>
    <n v="155870"/>
    <n v="250965"/>
    <n v="158987.4"/>
    <n v="414971.7"/>
    <n v="1.9999999999999962E-2"/>
    <n v="3117.3999999999942"/>
    <n v="95095"/>
    <n v="1"/>
  </r>
  <r>
    <s v="Employee 225"/>
    <x v="0"/>
    <s v="New York"/>
    <x v="2"/>
    <s v="Americas"/>
    <d v="2013-12-09T00:00:00"/>
    <d v="2022-12-01T00:00:00"/>
    <s v="Corporate and Risk Platform"/>
    <s v="B"/>
    <s v="F"/>
    <s v="USD"/>
    <n v="155925"/>
    <n v="43560.000000000007"/>
    <n v="0"/>
    <n v="0"/>
    <n v="43560.000000000007"/>
    <n v="0"/>
    <n v="0"/>
    <n v="0"/>
    <n v="0"/>
    <n v="0"/>
    <n v="199485"/>
    <s v="USD"/>
    <n v="165280.5"/>
    <n v="376734.6"/>
    <s v="&gt;5 Years"/>
    <n v="155925"/>
    <n v="199485"/>
    <n v="165280.5"/>
    <n v="376734.6"/>
    <n v="0.06"/>
    <n v="9355.5"/>
    <n v="43560"/>
    <n v="1"/>
  </r>
  <r>
    <s v="Employee 226"/>
    <x v="0"/>
    <s v="Wilmington"/>
    <x v="2"/>
    <s v="Americas"/>
    <d v="2013-12-09T00:00:00"/>
    <d v="2022-12-01T00:00:00"/>
    <s v="Operating Platform"/>
    <s v="Q"/>
    <s v="T"/>
    <s v="USD"/>
    <n v="144375"/>
    <n v="56179.200000000004"/>
    <n v="0"/>
    <n v="0"/>
    <n v="56179.200000000004"/>
    <n v="0"/>
    <n v="0"/>
    <n v="0"/>
    <n v="0"/>
    <n v="0"/>
    <n v="200554.2"/>
    <s v="USD"/>
    <n v="155925"/>
    <n v="372523.53600000002"/>
    <s v="&gt;5 Years"/>
    <n v="144375"/>
    <n v="200554.2"/>
    <n v="155925"/>
    <n v="372523.53600000002"/>
    <n v="0.08"/>
    <n v="11550"/>
    <n v="56179.200000000012"/>
    <n v="1"/>
  </r>
  <r>
    <s v="Employee 227"/>
    <x v="3"/>
    <s v="Princeton"/>
    <x v="2"/>
    <s v="Americas"/>
    <d v="2013-12-23T00:00:00"/>
    <d v="2022-12-01T00:00:00"/>
    <s v="Operating Platform"/>
    <s v="D"/>
    <s v="Q"/>
    <s v="USD"/>
    <n v="125939.00000000003"/>
    <n v="11334.400000000001"/>
    <n v="0"/>
    <n v="0"/>
    <n v="11334.400000000001"/>
    <n v="0"/>
    <n v="0"/>
    <n v="0"/>
    <n v="0"/>
    <n v="0"/>
    <n v="137273.40000000002"/>
    <s v="USD"/>
    <n v="136014.12000000005"/>
    <n v="284269.39200000011"/>
    <s v="&gt;5 Years"/>
    <n v="125939.00000000003"/>
    <n v="137273.40000000002"/>
    <n v="136014.12000000005"/>
    <n v="284269.39200000011"/>
    <n v="8.0000000000000182E-2"/>
    <n v="10075.120000000024"/>
    <n v="11334.399999999994"/>
    <n v="1"/>
  </r>
  <r>
    <s v="Employee 228"/>
    <x v="3"/>
    <s v="Princeton"/>
    <x v="2"/>
    <s v="Americas"/>
    <d v="2014-01-13T00:00:00"/>
    <d v="2022-12-01T00:00:00"/>
    <s v="Operating Platform"/>
    <s v="S"/>
    <s v="K"/>
    <s v="USD"/>
    <n v="149985"/>
    <n v="35002"/>
    <n v="0"/>
    <n v="0"/>
    <n v="35002"/>
    <n v="0"/>
    <n v="0"/>
    <n v="0"/>
    <n v="0"/>
    <n v="0"/>
    <n v="184987"/>
    <s v="USD"/>
    <n v="151484.85"/>
    <n v="338321.72000000003"/>
    <s v="&gt;5 Years"/>
    <n v="149985"/>
    <n v="184987"/>
    <n v="151484.85"/>
    <n v="338321.72000000003"/>
    <n v="1.0000000000000038E-2"/>
    <n v="1499.8500000000058"/>
    <n v="35002"/>
    <n v="1"/>
  </r>
  <r>
    <s v="Employee 229"/>
    <x v="3"/>
    <s v="San Francisco"/>
    <x v="2"/>
    <s v="Americas"/>
    <d v="2014-01-13T00:00:00"/>
    <d v="2022-12-01T00:00:00"/>
    <s v="Investments Platform"/>
    <s v="W"/>
    <s v="Y"/>
    <s v="USD"/>
    <n v="158895"/>
    <n v="64350"/>
    <n v="0"/>
    <n v="0"/>
    <n v="64350"/>
    <n v="0"/>
    <n v="0"/>
    <n v="0"/>
    <n v="0"/>
    <n v="0"/>
    <n v="223245"/>
    <s v="USD"/>
    <n v="177962.40000000002"/>
    <n v="427996.80000000005"/>
    <s v="&gt;5 Years"/>
    <n v="158895"/>
    <n v="223245"/>
    <n v="177962.40000000002"/>
    <n v="427996.80000000005"/>
    <n v="0.12000000000000015"/>
    <n v="19067.400000000023"/>
    <n v="64350"/>
    <n v="1"/>
  </r>
  <r>
    <s v="Employee 23"/>
    <x v="0"/>
    <s v="San Francisco"/>
    <x v="2"/>
    <s v="Americas"/>
    <d v="2005-11-28T00:00:00"/>
    <d v="2022-12-01T00:00:00"/>
    <s v="Client Businesses Platform"/>
    <s v="Z"/>
    <s v="A"/>
    <s v="USD"/>
    <n v="161095"/>
    <n v="193930.00000000003"/>
    <n v="0"/>
    <n v="0"/>
    <n v="193930.00000000003"/>
    <n v="0"/>
    <n v="0"/>
    <n v="0"/>
    <n v="0"/>
    <n v="0"/>
    <n v="355025"/>
    <s v="USD"/>
    <n v="182037.34999999998"/>
    <n v="583215.6"/>
    <s v="&gt;5 Years"/>
    <n v="161095"/>
    <n v="355025"/>
    <n v="182037.34999999998"/>
    <n v="583215.6"/>
    <n v="0.12999999999999987"/>
    <n v="20942.349999999977"/>
    <n v="193930"/>
    <n v="1"/>
  </r>
  <r>
    <s v="Employee 230"/>
    <x v="3"/>
    <s v="New York"/>
    <x v="2"/>
    <s v="Americas"/>
    <d v="2014-01-13T00:00:00"/>
    <d v="2022-12-01T00:00:00"/>
    <s v="Corporate and Risk Platform"/>
    <s v="I"/>
    <s v="N"/>
    <s v="USD"/>
    <n v="147290"/>
    <n v="65065"/>
    <n v="0"/>
    <n v="0"/>
    <n v="65065"/>
    <n v="0"/>
    <n v="0"/>
    <n v="0"/>
    <n v="0"/>
    <n v="0"/>
    <n v="212355"/>
    <s v="USD"/>
    <n v="166437.69999999998"/>
    <n v="406398.85"/>
    <s v="&gt;5 Years"/>
    <n v="147290"/>
    <n v="212355"/>
    <n v="166437.69999999998"/>
    <n v="406398.85"/>
    <n v="0.12999999999999989"/>
    <n v="19147.699999999983"/>
    <n v="65065"/>
    <n v="1"/>
  </r>
  <r>
    <s v="Employee 231"/>
    <x v="3"/>
    <s v="Wilmington"/>
    <x v="2"/>
    <s v="Americas"/>
    <d v="2014-01-13T00:00:00"/>
    <d v="2022-12-01T00:00:00"/>
    <s v="Operating Platform"/>
    <s v="G"/>
    <s v="F"/>
    <s v="USD"/>
    <n v="125400.00000000003"/>
    <n v="9900"/>
    <n v="0"/>
    <n v="0"/>
    <n v="9900"/>
    <n v="0"/>
    <n v="0"/>
    <n v="0"/>
    <n v="0"/>
    <n v="0"/>
    <n v="135300.00000000003"/>
    <s v="USD"/>
    <n v="137940.00000000003"/>
    <n v="286770.00000000006"/>
    <s v="&gt;5 Years"/>
    <n v="125400.00000000003"/>
    <n v="135300.00000000003"/>
    <n v="137940.00000000003"/>
    <n v="286770.00000000006"/>
    <n v="9.9999999999999978E-2"/>
    <n v="12540"/>
    <n v="9900"/>
    <n v="1"/>
  </r>
  <r>
    <s v="Employee 232"/>
    <x v="0"/>
    <s v="New York"/>
    <x v="2"/>
    <s v="Americas"/>
    <d v="2014-01-13T00:00:00"/>
    <d v="2022-12-01T00:00:00"/>
    <s v="Operating Platform"/>
    <s v="K"/>
    <s v="F"/>
    <s v="USD"/>
    <n v="211024.00000000006"/>
    <n v="77924"/>
    <n v="0"/>
    <n v="0"/>
    <n v="77924"/>
    <n v="0"/>
    <n v="0"/>
    <n v="0"/>
    <n v="0"/>
    <n v="0"/>
    <n v="288948.00000000006"/>
    <s v="USD"/>
    <n v="221575.20000000007"/>
    <n v="524970.60000000009"/>
    <s v="&gt;5 Years"/>
    <n v="211024.00000000006"/>
    <n v="288948.00000000006"/>
    <n v="221575.20000000007"/>
    <n v="524970.60000000009"/>
    <n v="5.0000000000000044E-2"/>
    <n v="10551.200000000012"/>
    <n v="77924"/>
    <n v="1"/>
  </r>
  <r>
    <s v="Employee 233"/>
    <x v="0"/>
    <s v="New York"/>
    <x v="2"/>
    <s v="Americas"/>
    <d v="2014-01-21T00:00:00"/>
    <d v="2022-12-01T00:00:00"/>
    <s v="Client Businesses Platform"/>
    <s v="C"/>
    <s v="C"/>
    <s v="USD"/>
    <n v="163812"/>
    <n v="347424.00000000006"/>
    <n v="0"/>
    <n v="0"/>
    <n v="347424.00000000006"/>
    <n v="0"/>
    <n v="0"/>
    <n v="0"/>
    <n v="0"/>
    <n v="0"/>
    <n v="511236.00000000006"/>
    <s v="USD"/>
    <n v="175278.84"/>
    <n v="722301.36"/>
    <s v="&gt;5 Years"/>
    <n v="163812"/>
    <n v="511236.00000000006"/>
    <n v="175278.84"/>
    <n v="722301.36"/>
    <n v="6.9999999999999979E-2"/>
    <n v="11466.839999999997"/>
    <n v="347424.00000000006"/>
    <n v="1"/>
  </r>
  <r>
    <s v="Employee 234"/>
    <x v="7"/>
    <s v="Wilmington"/>
    <x v="2"/>
    <s v="Americas"/>
    <d v="2014-02-03T00:00:00"/>
    <d v="2022-12-01T00:00:00"/>
    <s v="Operating Platform"/>
    <s v="D"/>
    <s v="T"/>
    <s v="USD"/>
    <n v="72468"/>
    <n v="18139"/>
    <n v="0"/>
    <n v="0"/>
    <n v="18139"/>
    <n v="0"/>
    <n v="0"/>
    <n v="0"/>
    <n v="0"/>
    <n v="0"/>
    <n v="90607"/>
    <s v="USD"/>
    <n v="83338.2"/>
    <n v="187536.25"/>
    <s v="&gt;5 Years"/>
    <n v="72468"/>
    <n v="90607"/>
    <n v="83338.2"/>
    <n v="187536.25"/>
    <n v="0.14999999999999997"/>
    <n v="10870.199999999997"/>
    <n v="18139"/>
    <n v="1"/>
  </r>
  <r>
    <s v="Employee 235"/>
    <x v="3"/>
    <s v="New York"/>
    <x v="2"/>
    <s v="Americas"/>
    <d v="2014-02-03T00:00:00"/>
    <d v="2022-12-01T00:00:00"/>
    <s v="Investments Platform"/>
    <s v="O"/>
    <s v="R"/>
    <s v="USD"/>
    <n v="161865"/>
    <n v="318010"/>
    <n v="0"/>
    <n v="0"/>
    <n v="318010"/>
    <n v="0"/>
    <n v="0"/>
    <n v="0"/>
    <n v="0"/>
    <n v="0"/>
    <n v="479875"/>
    <s v="USD"/>
    <n v="178051.5"/>
    <n v="705914"/>
    <s v="&gt;5 Years"/>
    <n v="161865"/>
    <n v="479875"/>
    <n v="178051.5"/>
    <n v="705914"/>
    <n v="0.1"/>
    <n v="16186.5"/>
    <n v="318010"/>
    <n v="1"/>
  </r>
  <r>
    <s v="Employee 236"/>
    <x v="0"/>
    <s v="London"/>
    <x v="0"/>
    <s v="EMEA"/>
    <d v="2014-02-10T00:00:00"/>
    <d v="2022-12-01T00:00:00"/>
    <s v="Investments Platform"/>
    <s v="P"/>
    <s v="D"/>
    <s v="GBP"/>
    <n v="105029.10000000002"/>
    <n v="107407.30000000002"/>
    <n v="0"/>
    <n v="0"/>
    <n v="107407.30000000002"/>
    <n v="0"/>
    <n v="0"/>
    <n v="0"/>
    <n v="0"/>
    <n v="0"/>
    <n v="212436.40000000002"/>
    <s v="GBP"/>
    <n v="108179.97300000003"/>
    <n v="326989.46500000008"/>
    <s v="&gt;5 Years"/>
    <n v="139756.97192294453"/>
    <n v="282678.49567606894"/>
    <n v="143949.68108063287"/>
    <n v="435108.53162698389"/>
    <n v="3.0000000000000027E-2"/>
    <n v="3150.8730000000069"/>
    <n v="142921.52375312441"/>
    <n v="1.3306500000756409"/>
  </r>
  <r>
    <s v="Employee 237"/>
    <x v="0"/>
    <s v="Princeton"/>
    <x v="2"/>
    <s v="Americas"/>
    <d v="2014-03-03T00:00:00"/>
    <d v="2022-12-01T00:00:00"/>
    <s v="Regional Platform"/>
    <s v="R"/>
    <s v="D"/>
    <s v="USD"/>
    <n v="176550"/>
    <n v="230175"/>
    <n v="0"/>
    <n v="0"/>
    <n v="230175"/>
    <n v="0"/>
    <n v="0"/>
    <n v="0"/>
    <n v="0"/>
    <n v="0"/>
    <n v="406725"/>
    <s v="USD"/>
    <n v="195970.50000000003"/>
    <n v="647435.25000000012"/>
    <s v="&gt;5 Years"/>
    <n v="176550"/>
    <n v="406725"/>
    <n v="195970.50000000003"/>
    <n v="647435.25000000012"/>
    <n v="0.11000000000000017"/>
    <n v="19420.500000000029"/>
    <n v="230175"/>
    <n v="1"/>
  </r>
  <r>
    <s v="Employee 238"/>
    <x v="3"/>
    <s v="Hong Kong"/>
    <x v="3"/>
    <s v="Asia-Pacific"/>
    <d v="2014-03-03T00:00:00"/>
    <d v="2022-12-01T00:00:00"/>
    <s v="Investments Platform"/>
    <s v="B"/>
    <s v="T"/>
    <s v="HKD"/>
    <n v="1232000.0000000002"/>
    <n v="567054.4"/>
    <n v="0"/>
    <n v="0"/>
    <n v="567054.4"/>
    <n v="0"/>
    <n v="0"/>
    <n v="0"/>
    <n v="0"/>
    <n v="0"/>
    <n v="1799054.4000000004"/>
    <s v="HKD"/>
    <n v="1318240.0000000002"/>
    <n v="3243228.2080000006"/>
    <s v="&gt;5 Years"/>
    <n v="157059.71966369846"/>
    <n v="229349.82120433706"/>
    <n v="168053.90004015737"/>
    <n v="413458.20872879802"/>
    <n v="7.0000000000000132E-2"/>
    <n v="86240"/>
    <n v="72290.1015406386"/>
    <n v="0.12748353868806692"/>
  </r>
  <r>
    <s v="Employee 239"/>
    <x v="0"/>
    <s v="New York"/>
    <x v="2"/>
    <s v="Americas"/>
    <d v="2014-03-17T00:00:00"/>
    <d v="2022-12-01T00:00:00"/>
    <s v="Investments Platform"/>
    <s v="Q"/>
    <s v="V"/>
    <s v="USD"/>
    <n v="203830.00000000006"/>
    <n v="295240"/>
    <n v="26750"/>
    <n v="0"/>
    <n v="321990"/>
    <n v="0"/>
    <n v="0"/>
    <n v="0"/>
    <n v="0"/>
    <n v="0"/>
    <n v="525820"/>
    <s v="USD"/>
    <n v="211983.20000000007"/>
    <n v="731016.00000000023"/>
    <s v="&gt;5 Years"/>
    <n v="203830.00000000006"/>
    <n v="525820"/>
    <n v="211983.20000000007"/>
    <n v="731016.00000000023"/>
    <n v="4.0000000000000042E-2"/>
    <n v="8153.2000000000116"/>
    <n v="321989.99999999994"/>
    <n v="1"/>
  </r>
  <r>
    <s v="Employee 24"/>
    <x v="2"/>
    <s v="London"/>
    <x v="0"/>
    <s v="EMEA"/>
    <d v="2007-06-18T00:00:00"/>
    <d v="2022-12-01T00:00:00"/>
    <s v="Operating Platform"/>
    <s v="L"/>
    <s v="F"/>
    <s v="GBP"/>
    <n v="43101.3"/>
    <n v="2455.1999999999998"/>
    <n v="0"/>
    <n v="0"/>
    <n v="2455.1999999999998"/>
    <n v="0"/>
    <n v="1927"/>
    <n v="0"/>
    <n v="1927"/>
    <n v="0"/>
    <n v="47483.5"/>
    <s v="GBP"/>
    <n v="49135.482000000011"/>
    <n v="101069.89200000002"/>
    <s v="&gt;5 Years"/>
    <n v="57352.744848260227"/>
    <n v="63183.919278591697"/>
    <n v="65382.129127016669"/>
    <n v="134488.65179744505"/>
    <n v="0.14000000000000018"/>
    <n v="6034.182000000008"/>
    <n v="5831.1744303314699"/>
    <n v="1.3306500000756409"/>
  </r>
  <r>
    <s v="Employee 240"/>
    <x v="3"/>
    <s v="San Francisco"/>
    <x v="2"/>
    <s v="Americas"/>
    <d v="2014-03-31T00:00:00"/>
    <d v="2022-12-01T00:00:00"/>
    <s v="Operating Platform"/>
    <s v="F"/>
    <s v="P"/>
    <s v="USD"/>
    <n v="172480.00000000003"/>
    <n v="73150"/>
    <n v="0"/>
    <n v="0"/>
    <n v="73150"/>
    <n v="0"/>
    <n v="0"/>
    <n v="0"/>
    <n v="0"/>
    <n v="0"/>
    <n v="245630.00000000003"/>
    <s v="USD"/>
    <n v="186278.40000000005"/>
    <n v="451558.80000000016"/>
    <s v="&gt;5 Years"/>
    <n v="172480.00000000003"/>
    <n v="245630.00000000003"/>
    <n v="186278.40000000005"/>
    <n v="451558.80000000016"/>
    <n v="8.0000000000000127E-2"/>
    <n v="13798.400000000023"/>
    <n v="73150"/>
    <n v="1"/>
  </r>
  <r>
    <s v="Employee 241"/>
    <x v="3"/>
    <s v="New York"/>
    <x v="2"/>
    <s v="Americas"/>
    <d v="2014-04-07T00:00:00"/>
    <d v="2022-12-01T00:00:00"/>
    <s v="Investments Platform"/>
    <s v="F"/>
    <s v="B"/>
    <s v="USD"/>
    <n v="161865"/>
    <n v="102795.00000000001"/>
    <n v="0"/>
    <n v="0"/>
    <n v="102795.00000000001"/>
    <n v="0"/>
    <n v="0"/>
    <n v="0"/>
    <n v="0"/>
    <n v="0"/>
    <n v="264660"/>
    <s v="USD"/>
    <n v="166720.95000000001"/>
    <n v="439320.75000000006"/>
    <s v="&gt;5 Years"/>
    <n v="161865"/>
    <n v="264660"/>
    <n v="166720.95000000001"/>
    <n v="439320.75000000006"/>
    <n v="3.0000000000000072E-2"/>
    <n v="4855.9500000000116"/>
    <n v="102795"/>
    <n v="1"/>
  </r>
  <r>
    <s v="Employee 242"/>
    <x v="0"/>
    <s v="New York"/>
    <x v="2"/>
    <s v="Americas"/>
    <d v="2014-04-10T00:00:00"/>
    <d v="2022-12-01T00:00:00"/>
    <s v="Investments Platform"/>
    <s v="B"/>
    <s v="H"/>
    <s v="USD"/>
    <n v="155870"/>
    <n v="186725.00000000003"/>
    <n v="0"/>
    <n v="0"/>
    <n v="186725.00000000003"/>
    <n v="0"/>
    <n v="0"/>
    <n v="0"/>
    <n v="0"/>
    <n v="0"/>
    <n v="342595"/>
    <s v="USD"/>
    <n v="171457"/>
    <n v="548311.5"/>
    <s v="&gt;5 Years"/>
    <n v="155870"/>
    <n v="342595"/>
    <n v="171457"/>
    <n v="548311.5"/>
    <n v="0.1"/>
    <n v="15587"/>
    <n v="186725"/>
    <n v="1"/>
  </r>
  <r>
    <s v="Employee 243"/>
    <x v="1"/>
    <s v="New York"/>
    <x v="2"/>
    <s v="Americas"/>
    <d v="2014-05-26T00:00:00"/>
    <d v="2022-12-01T00:00:00"/>
    <s v="Corporate and Risk Platform"/>
    <s v="E"/>
    <s v="M"/>
    <s v="USD"/>
    <n v="145288"/>
    <n v="10972.500000000002"/>
    <n v="0"/>
    <n v="0"/>
    <n v="10972.500000000002"/>
    <n v="0"/>
    <n v="0"/>
    <n v="0"/>
    <n v="0"/>
    <n v="0"/>
    <n v="156260.5"/>
    <s v="USD"/>
    <n v="155458.16"/>
    <n v="322656.89500000002"/>
    <s v="&gt;5 Years"/>
    <n v="145288"/>
    <n v="156260.5"/>
    <n v="155458.16"/>
    <n v="322656.89500000002"/>
    <n v="7.0000000000000021E-2"/>
    <n v="10170.160000000003"/>
    <n v="10972.5"/>
    <n v="1"/>
  </r>
  <r>
    <s v="Employee 244"/>
    <x v="3"/>
    <s v="Missouri"/>
    <x v="2"/>
    <s v="Americas"/>
    <d v="2014-05-29T00:00:00"/>
    <d v="2022-12-01T00:00:00"/>
    <s v="Regional Platform"/>
    <s v="J"/>
    <s v="T"/>
    <s v="USD"/>
    <n v="151800"/>
    <n v="243412.40000000002"/>
    <n v="0"/>
    <n v="54000"/>
    <n v="297412.40000000002"/>
    <n v="90620.88"/>
    <n v="0"/>
    <n v="0"/>
    <n v="90620.88"/>
    <n v="0"/>
    <n v="539833.28"/>
    <s v="USD"/>
    <n v="162426"/>
    <n v="805509.26800000004"/>
    <s v="&gt;5 Years"/>
    <n v="151800"/>
    <n v="539833.28"/>
    <n v="162426"/>
    <n v="805509.26800000004"/>
    <n v="7.0000000000000007E-2"/>
    <n v="10626"/>
    <n v="388033.28000000003"/>
    <n v="1"/>
  </r>
  <r>
    <s v="Employee 245"/>
    <x v="3"/>
    <s v="Princeton"/>
    <x v="2"/>
    <s v="Americas"/>
    <d v="2014-05-29T00:00:00"/>
    <d v="2022-12-01T00:00:00"/>
    <s v="Investments Platform"/>
    <s v="Y"/>
    <s v="S"/>
    <s v="USD"/>
    <n v="163240"/>
    <n v="0"/>
    <n v="402800"/>
    <n v="0"/>
    <n v="402800"/>
    <n v="0"/>
    <n v="0"/>
    <n v="0"/>
    <n v="0"/>
    <n v="0"/>
    <n v="566040"/>
    <s v="USD"/>
    <n v="187726"/>
    <n v="375452"/>
    <s v="&gt;5 Years"/>
    <n v="163240"/>
    <n v="566040"/>
    <n v="187726"/>
    <n v="375452"/>
    <n v="0.15"/>
    <n v="24486"/>
    <n v="402800"/>
    <n v="1"/>
  </r>
  <r>
    <s v="Employee 246"/>
    <x v="0"/>
    <s v="Hong Kong"/>
    <x v="3"/>
    <s v="Asia-Pacific"/>
    <d v="2014-05-29T00:00:00"/>
    <d v="2022-12-01T00:00:00"/>
    <s v="Investments Platform"/>
    <s v="D"/>
    <s v="J"/>
    <s v="HKD"/>
    <n v="1527625.0000000002"/>
    <n v="1876545"/>
    <n v="0"/>
    <n v="0"/>
    <n v="1876545"/>
    <n v="0"/>
    <n v="0"/>
    <n v="0"/>
    <n v="0"/>
    <n v="0"/>
    <n v="3404170"/>
    <s v="HKD"/>
    <n v="1573453.7500000002"/>
    <n v="5079748.8500000006"/>
    <s v="&gt;5 Years"/>
    <n v="194747.04078835825"/>
    <n v="433975.63789575675"/>
    <n v="200589.45201200899"/>
    <n v="647584.35904463846"/>
    <n v="2.9999999999999936E-2"/>
    <n v="45828.75"/>
    <n v="239228.5971073985"/>
    <n v="0.12748353868806692"/>
  </r>
  <r>
    <s v="Employee 247"/>
    <x v="3"/>
    <s v="New York"/>
    <x v="2"/>
    <s v="Americas"/>
    <d v="2014-05-29T00:00:00"/>
    <d v="2022-12-01T00:00:00"/>
    <s v="Corporate and Risk Platform"/>
    <s v="D"/>
    <s v="O"/>
    <s v="USD"/>
    <n v="145860"/>
    <n v="105105.00000000001"/>
    <n v="0"/>
    <n v="0"/>
    <n v="105105.00000000001"/>
    <n v="0"/>
    <n v="0"/>
    <n v="0"/>
    <n v="0"/>
    <n v="0"/>
    <n v="250965"/>
    <s v="USD"/>
    <n v="167739"/>
    <n v="456348.75"/>
    <s v="&gt;5 Years"/>
    <n v="145860"/>
    <n v="250965"/>
    <n v="167739"/>
    <n v="456348.75"/>
    <n v="0.15"/>
    <n v="21879"/>
    <n v="105105"/>
    <n v="1"/>
  </r>
  <r>
    <s v="Employee 248"/>
    <x v="3"/>
    <s v="New York"/>
    <x v="2"/>
    <s v="Americas"/>
    <d v="2014-05-29T00:00:00"/>
    <d v="2022-12-01T00:00:00"/>
    <s v="Client Businesses Platform"/>
    <s v="R"/>
    <s v="F"/>
    <s v="USD"/>
    <n v="143220"/>
    <n v="112200"/>
    <n v="0"/>
    <n v="0"/>
    <n v="112200"/>
    <n v="0"/>
    <n v="0"/>
    <n v="0"/>
    <n v="0"/>
    <n v="0"/>
    <n v="255420"/>
    <s v="USD"/>
    <n v="157542"/>
    <n v="438504"/>
    <s v="&gt;5 Years"/>
    <n v="143220"/>
    <n v="255420"/>
    <n v="157542"/>
    <n v="438504"/>
    <n v="0.1"/>
    <n v="14322"/>
    <n v="112200"/>
    <n v="1"/>
  </r>
  <r>
    <s v="Employee 249"/>
    <x v="3"/>
    <s v="Princeton"/>
    <x v="2"/>
    <s v="Americas"/>
    <d v="2014-05-29T00:00:00"/>
    <d v="2022-12-01T00:00:00"/>
    <s v="Regional Platform"/>
    <s v="U"/>
    <s v="A"/>
    <s v="USD"/>
    <n v="101199.99999999999"/>
    <n v="108993.50000000001"/>
    <n v="0"/>
    <n v="0"/>
    <n v="108993.50000000001"/>
    <n v="78113.399999999994"/>
    <n v="0"/>
    <n v="0"/>
    <n v="78113.399999999994"/>
    <n v="0"/>
    <n v="288306.90000000002"/>
    <s v="USD"/>
    <n v="109295.99999999999"/>
    <n v="336304.98"/>
    <s v="&gt;5 Years"/>
    <n v="101199.99999999999"/>
    <n v="288306.90000000002"/>
    <n v="109295.99999999999"/>
    <n v="336304.98"/>
    <n v="8.0000000000000016E-2"/>
    <n v="8096"/>
    <n v="187106.90000000002"/>
    <n v="1"/>
  </r>
  <r>
    <s v="Employee 25"/>
    <x v="4"/>
    <s v="London"/>
    <x v="0"/>
    <s v="EMEA"/>
    <d v="2003-01-13T00:00:00"/>
    <d v="2022-12-01T00:00:00"/>
    <s v="Corporate and Risk Platform"/>
    <s v="A"/>
    <s v="X"/>
    <s v="GBP"/>
    <n v="157304.4"/>
    <n v="77891"/>
    <n v="0"/>
    <n v="0"/>
    <n v="77891"/>
    <n v="0"/>
    <n v="0"/>
    <n v="0"/>
    <n v="0"/>
    <n v="0"/>
    <n v="235195.4"/>
    <s v="GBP"/>
    <n v="171461.796"/>
    <n v="427824.78200000001"/>
    <s v="&gt;5 Years"/>
    <n v="209317.09987189865"/>
    <n v="312962.75902779039"/>
    <n v="228155.63886036954"/>
    <n v="569285.04620066111"/>
    <n v="9.0000000000000038E-2"/>
    <n v="14157.396000000008"/>
    <n v="103645.65915589174"/>
    <n v="1.3306500000756409"/>
  </r>
  <r>
    <s v="Employee 250"/>
    <x v="3"/>
    <s v="San Francisco"/>
    <x v="2"/>
    <s v="Americas"/>
    <d v="2005-03-30T00:00:00"/>
    <d v="2022-12-01T00:00:00"/>
    <s v="Investments Platform"/>
    <s v="P"/>
    <s v="N"/>
    <s v="USD"/>
    <n v="157080"/>
    <n v="0"/>
    <n v="209049.99999999997"/>
    <n v="0"/>
    <n v="209049.99999999997"/>
    <n v="0"/>
    <n v="0"/>
    <n v="0"/>
    <n v="0"/>
    <n v="0"/>
    <n v="366130"/>
    <s v="USD"/>
    <n v="164934"/>
    <n v="329868"/>
    <s v="&gt;5 Years"/>
    <n v="157080"/>
    <n v="366130"/>
    <n v="164934"/>
    <n v="329868"/>
    <n v="0.05"/>
    <n v="7854"/>
    <n v="209050"/>
    <n v="1"/>
  </r>
  <r>
    <s v="Employee 251"/>
    <x v="3"/>
    <s v="Princeton"/>
    <x v="2"/>
    <s v="Americas"/>
    <d v="2014-05-27T00:00:00"/>
    <d v="2022-12-01T00:00:00"/>
    <s v="Investments Platform"/>
    <s v="A"/>
    <s v="M"/>
    <s v="USD"/>
    <n v="180234.99999999997"/>
    <n v="14929.2"/>
    <n v="202940.64"/>
    <n v="0"/>
    <n v="217869.84000000003"/>
    <n v="0"/>
    <n v="0"/>
    <n v="0"/>
    <n v="0"/>
    <n v="0"/>
    <n v="398104.83999999997"/>
    <s v="USD"/>
    <n v="194653.8"/>
    <n v="405431.136"/>
    <s v="&gt;5 Years"/>
    <n v="180234.99999999997"/>
    <n v="398104.83999999997"/>
    <n v="194653.8"/>
    <n v="405431.136"/>
    <n v="8.0000000000000113E-2"/>
    <n v="14418.800000000017"/>
    <n v="217869.84"/>
    <n v="1"/>
  </r>
  <r>
    <s v="Employee 252"/>
    <x v="3"/>
    <s v="California"/>
    <x v="2"/>
    <s v="Americas"/>
    <d v="2014-06-09T00:00:00"/>
    <d v="2022-12-01T00:00:00"/>
    <s v="Regional Platform"/>
    <s v="M"/>
    <s v="Y"/>
    <s v="USD"/>
    <n v="143880"/>
    <n v="233244.00000000003"/>
    <n v="0"/>
    <n v="52500"/>
    <n v="285744"/>
    <n v="494799.20000000007"/>
    <n v="0"/>
    <n v="0"/>
    <n v="494799.20000000007"/>
    <n v="0"/>
    <n v="924423.20000000007"/>
    <s v="USD"/>
    <n v="151074"/>
    <n v="753253.2"/>
    <s v="&gt;5 Years"/>
    <n v="143880"/>
    <n v="924423.20000000007"/>
    <n v="151074"/>
    <n v="753253.2"/>
    <n v="0.05"/>
    <n v="7194"/>
    <n v="780543.20000000007"/>
    <n v="1"/>
  </r>
  <r>
    <s v="Employee 253"/>
    <x v="3"/>
    <s v="New York"/>
    <x v="2"/>
    <s v="Americas"/>
    <d v="2014-07-21T00:00:00"/>
    <d v="2022-12-01T00:00:00"/>
    <s v="Investments Platform"/>
    <s v="D"/>
    <s v="S"/>
    <s v="USD"/>
    <n v="163350"/>
    <n v="132165"/>
    <n v="0"/>
    <n v="0"/>
    <n v="132165"/>
    <n v="0"/>
    <n v="0"/>
    <n v="0"/>
    <n v="0"/>
    <n v="0"/>
    <n v="295515"/>
    <s v="USD"/>
    <n v="186219.00000000003"/>
    <n v="523106.10000000009"/>
    <s v="&gt;5 Years"/>
    <n v="163350"/>
    <n v="295515"/>
    <n v="186219.00000000003"/>
    <n v="523106.10000000009"/>
    <n v="0.14000000000000018"/>
    <n v="22869.000000000029"/>
    <n v="132165"/>
    <n v="1"/>
  </r>
  <r>
    <s v="Employee 254"/>
    <x v="3"/>
    <s v="Princeton"/>
    <x v="2"/>
    <s v="Americas"/>
    <d v="2014-06-18T00:00:00"/>
    <d v="2022-12-01T00:00:00"/>
    <s v="Regional Platform"/>
    <s v="Y"/>
    <s v="O"/>
    <s v="USD"/>
    <n v="163240"/>
    <n v="68640"/>
    <n v="0"/>
    <n v="0"/>
    <n v="68640"/>
    <n v="0"/>
    <n v="0"/>
    <n v="0"/>
    <n v="0"/>
    <n v="0"/>
    <n v="231880"/>
    <s v="USD"/>
    <n v="166504.79999999999"/>
    <n v="403022.39999999997"/>
    <s v="&gt;5 Years"/>
    <n v="163240"/>
    <n v="231880"/>
    <n v="166504.79999999999"/>
    <n v="403022.39999999997"/>
    <n v="1.9999999999999928E-2"/>
    <n v="3264.7999999999884"/>
    <n v="68640"/>
    <n v="1"/>
  </r>
  <r>
    <s v="Employee 255"/>
    <x v="3"/>
    <s v="Edinburgh"/>
    <x v="0"/>
    <s v="EMEA"/>
    <d v="2014-06-18T00:00:00"/>
    <d v="2022-12-01T00:00:00"/>
    <s v="Operating Platform"/>
    <s v="M"/>
    <s v="J"/>
    <s v="GBP"/>
    <n v="78308.999999999985"/>
    <n v="13959.000000000002"/>
    <n v="0"/>
    <n v="0"/>
    <n v="13959.000000000002"/>
    <n v="0"/>
    <n v="0"/>
    <n v="0"/>
    <n v="0"/>
    <n v="0"/>
    <n v="92267.999999999985"/>
    <s v="GBP"/>
    <n v="83007.539999999994"/>
    <n v="180811.62"/>
    <s v="&gt;5 Years"/>
    <n v="104201.87085592335"/>
    <n v="122776.41420697921"/>
    <n v="110453.98310727876"/>
    <n v="240596.98216667675"/>
    <n v="6.000000000000013E-2"/>
    <n v="4698.5400000000081"/>
    <n v="18574.543351055865"/>
    <n v="1.3306500000756409"/>
  </r>
  <r>
    <s v="Employee 256"/>
    <x v="1"/>
    <s v="New York"/>
    <x v="2"/>
    <s v="Americas"/>
    <d v="2014-06-02T00:00:00"/>
    <d v="2022-12-01T00:00:00"/>
    <s v="Corporate and Risk Platform"/>
    <s v="B"/>
    <s v="J"/>
    <s v="USD"/>
    <n v="147125"/>
    <n v="21048.500000000004"/>
    <n v="0"/>
    <n v="0"/>
    <n v="21048.500000000004"/>
    <n v="0"/>
    <n v="0"/>
    <n v="0"/>
    <n v="0"/>
    <n v="0"/>
    <n v="168173.5"/>
    <s v="USD"/>
    <n v="160366.25"/>
    <n v="343675.36499999999"/>
    <s v="&gt;5 Years"/>
    <n v="147125"/>
    <n v="168173.5"/>
    <n v="160366.25"/>
    <n v="343675.36499999999"/>
    <n v="0.09"/>
    <n v="13241.25"/>
    <n v="21048.5"/>
    <n v="1"/>
  </r>
  <r>
    <s v="Employee 257"/>
    <x v="1"/>
    <s v="San Francisco"/>
    <x v="2"/>
    <s v="Americas"/>
    <d v="2014-06-02T00:00:00"/>
    <d v="2022-12-01T00:00:00"/>
    <s v="Operating Platform"/>
    <s v="D"/>
    <s v="T"/>
    <s v="USD"/>
    <n v="154330"/>
    <n v="25080.000000000004"/>
    <n v="0"/>
    <n v="0"/>
    <n v="25080.000000000004"/>
    <n v="0"/>
    <n v="4944"/>
    <n v="0"/>
    <n v="4944"/>
    <n v="0"/>
    <n v="184354"/>
    <s v="USD"/>
    <n v="171306.30000000002"/>
    <n v="370451.4"/>
    <s v="&gt;5 Years"/>
    <n v="154330"/>
    <n v="184354"/>
    <n v="171306.30000000002"/>
    <n v="370451.4"/>
    <n v="0.11000000000000011"/>
    <n v="16976.300000000017"/>
    <n v="30024"/>
    <n v="1"/>
  </r>
  <r>
    <s v="Employee 258"/>
    <x v="0"/>
    <s v="London"/>
    <x v="0"/>
    <s v="EMEA"/>
    <d v="2014-07-07T00:00:00"/>
    <d v="2022-12-01T00:00:00"/>
    <s v="Corporate and Risk Platform"/>
    <s v="G"/>
    <s v="P"/>
    <s v="GBP"/>
    <n v="125152.50000000003"/>
    <n v="38874"/>
    <n v="0"/>
    <n v="0"/>
    <n v="38874"/>
    <n v="0"/>
    <n v="0"/>
    <n v="0"/>
    <n v="0"/>
    <n v="0"/>
    <n v="164026.50000000003"/>
    <s v="GBP"/>
    <n v="141422.32500000001"/>
    <n v="326772.27"/>
    <s v="&gt;5 Years"/>
    <n v="166534.17413446668"/>
    <n v="218261.86223740716"/>
    <n v="188183.61677194733"/>
    <n v="434819.52110021736"/>
    <n v="0.12999999999999989"/>
    <n v="16269.824999999983"/>
    <n v="51727.688102940476"/>
    <n v="1.3306500000756409"/>
  </r>
  <r>
    <s v="Employee 259"/>
    <x v="0"/>
    <s v="London"/>
    <x v="0"/>
    <s v="EMEA"/>
    <d v="2014-07-14T00:00:00"/>
    <d v="2022-12-01T00:00:00"/>
    <s v="Investments Platform"/>
    <s v="Q"/>
    <s v="S"/>
    <s v="GBP"/>
    <n v="129388.60000000002"/>
    <n v="0"/>
    <n v="1540801.07"/>
    <n v="0"/>
    <n v="1540801.07"/>
    <n v="0"/>
    <n v="0"/>
    <n v="0"/>
    <n v="0"/>
    <n v="0"/>
    <n v="1670189.6700000002"/>
    <s v="GBP"/>
    <n v="139739.68800000002"/>
    <n v="279479.37600000005"/>
    <s v="&gt;5 Years"/>
    <n v="172170.94059978711"/>
    <n v="2222437.8845118349"/>
    <n v="185944.61584777007"/>
    <n v="371889.23169554013"/>
    <n v="7.9999999999999946E-2"/>
    <n v="10351.088000000003"/>
    <n v="2050266.9439120479"/>
    <n v="1.3306500000756409"/>
  </r>
  <r>
    <s v="Employee 26"/>
    <x v="1"/>
    <s v="Tokyo"/>
    <x v="1"/>
    <s v="Asia-Pacific"/>
    <d v="2006-06-05T00:00:00"/>
    <d v="2022-12-01T00:00:00"/>
    <s v="Operating Platform"/>
    <s v="B"/>
    <s v="M"/>
    <s v="JPY"/>
    <n v="11107800"/>
    <n v="1986600"/>
    <n v="0"/>
    <n v="0"/>
    <n v="1986600"/>
    <n v="0"/>
    <n v="0"/>
    <n v="0"/>
    <n v="0"/>
    <n v="0"/>
    <n v="13094400"/>
    <s v="JPY"/>
    <n v="12218580.000000002"/>
    <n v="26622420.000000004"/>
    <s v="&gt;5 Years"/>
    <n v="102239.40356205992"/>
    <n v="120524.64448432971"/>
    <n v="112463.34391826593"/>
    <n v="245040.45285102862"/>
    <n v="0.10000000000000026"/>
    <n v="1110780.0000000019"/>
    <n v="18285.24092226979"/>
    <n v="9.2042891987666256E-3"/>
  </r>
  <r>
    <s v="Employee 260"/>
    <x v="3"/>
    <s v="Edinburgh"/>
    <x v="0"/>
    <s v="EMEA"/>
    <d v="2014-07-14T00:00:00"/>
    <d v="2022-12-01T00:00:00"/>
    <s v="Operating Platform"/>
    <s v="A"/>
    <s v="V"/>
    <s v="GBP"/>
    <n v="62315.000000000007"/>
    <n v="19166.400000000001"/>
    <n v="0"/>
    <n v="0"/>
    <n v="19166.400000000001"/>
    <n v="0"/>
    <n v="0"/>
    <n v="0"/>
    <n v="0"/>
    <n v="0"/>
    <n v="81481.400000000009"/>
    <s v="GBP"/>
    <n v="63561.30000000001"/>
    <n v="146672.32800000001"/>
    <s v="&gt;5 Years"/>
    <n v="82919.454754713573"/>
    <n v="108423.22491616334"/>
    <n v="84577.843849807847"/>
    <n v="195169.53326429444"/>
    <n v="2.0000000000000021E-2"/>
    <n v="1246.3000000000029"/>
    <n v="25503.770161449764"/>
    <n v="1.3306500000756409"/>
  </r>
  <r>
    <s v="Employee 261"/>
    <x v="0"/>
    <s v="London"/>
    <x v="0"/>
    <s v="EMEA"/>
    <d v="2014-06-23T00:00:00"/>
    <d v="2022-12-01T00:00:00"/>
    <s v="Corporate and Risk Platform"/>
    <s v="C"/>
    <s v="W"/>
    <s v="GBP"/>
    <n v="113877.83000000002"/>
    <n v="122759.99999999999"/>
    <n v="0"/>
    <n v="0"/>
    <n v="122759.99999999999"/>
    <n v="0"/>
    <n v="0"/>
    <n v="0"/>
    <n v="0"/>
    <n v="0"/>
    <n v="236637.83000000002"/>
    <s v="GBP"/>
    <n v="118432.94320000002"/>
    <n v="364536.28640000004"/>
    <s v="&gt;5 Years"/>
    <n v="151531.53449811385"/>
    <n v="314882.12850739952"/>
    <n v="157592.79587803842"/>
    <n v="485070.2095257339"/>
    <n v="4.0000000000000133E-2"/>
    <n v="4555.1132000000071"/>
    <n v="163350.59400928568"/>
    <n v="1.3306500000756409"/>
  </r>
  <r>
    <s v="Employee 262"/>
    <x v="0"/>
    <s v="Edinburgh"/>
    <x v="0"/>
    <s v="EMEA"/>
    <d v="2014-07-07T00:00:00"/>
    <d v="2022-12-01T00:00:00"/>
    <s v="Client Businesses Platform"/>
    <s v="A"/>
    <s v="Y"/>
    <s v="GBP"/>
    <n v="83275.5"/>
    <n v="32010"/>
    <n v="0"/>
    <n v="0"/>
    <n v="32010"/>
    <n v="0"/>
    <n v="0"/>
    <n v="0"/>
    <n v="0"/>
    <n v="0"/>
    <n v="115285.5"/>
    <s v="GBP"/>
    <n v="90770.295000000013"/>
    <n v="216431.49000000002"/>
    <s v="&gt;5 Years"/>
    <n v="110810.54408129904"/>
    <n v="153404.6505837203"/>
    <n v="120783.49304861597"/>
    <n v="287994.56218487112"/>
    <n v="9.0000000000000149E-2"/>
    <n v="7494.7950000000128"/>
    <n v="42594.106502421258"/>
    <n v="1.3306500000756409"/>
  </r>
  <r>
    <s v="Employee 263"/>
    <x v="0"/>
    <s v="San Francisco"/>
    <x v="2"/>
    <s v="Americas"/>
    <d v="2014-07-14T00:00:00"/>
    <d v="2022-12-01T00:00:00"/>
    <s v="Investments Platform"/>
    <s v="E"/>
    <s v="X"/>
    <s v="USD"/>
    <n v="177320"/>
    <n v="141570"/>
    <n v="0"/>
    <n v="0"/>
    <n v="141570"/>
    <n v="0"/>
    <n v="0"/>
    <n v="0"/>
    <n v="0"/>
    <n v="0"/>
    <n v="318890"/>
    <s v="USD"/>
    <n v="182639.6"/>
    <n v="511096.30000000005"/>
    <s v="&gt;5 Years"/>
    <n v="177320"/>
    <n v="318890"/>
    <n v="182639.6"/>
    <n v="511096.30000000005"/>
    <n v="3.0000000000000034E-2"/>
    <n v="5319.6000000000058"/>
    <n v="141570"/>
    <n v="1"/>
  </r>
  <r>
    <s v="Employee 264"/>
    <x v="0"/>
    <s v="Princeton"/>
    <x v="2"/>
    <s v="Americas"/>
    <d v="2014-06-30T00:00:00"/>
    <d v="2022-12-01T00:00:00"/>
    <s v="Operating Platform"/>
    <s v="B"/>
    <s v="J"/>
    <s v="USD"/>
    <n v="188801.24999999997"/>
    <n v="102850.00000000001"/>
    <n v="0"/>
    <n v="0"/>
    <n v="102850.00000000001"/>
    <n v="0"/>
    <n v="0"/>
    <n v="0"/>
    <n v="0"/>
    <n v="0"/>
    <n v="291651.25"/>
    <s v="USD"/>
    <n v="194465.28749999998"/>
    <n v="494866.07500000001"/>
    <s v="&gt;5 Years"/>
    <n v="188801.24999999997"/>
    <n v="291651.25"/>
    <n v="194465.28749999998"/>
    <n v="494866.07500000001"/>
    <n v="3.0000000000000037E-2"/>
    <n v="5664.0375000000058"/>
    <n v="102850.00000000003"/>
    <n v="1"/>
  </r>
  <r>
    <s v="Employee 265"/>
    <x v="1"/>
    <s v="Rancho Cordova"/>
    <x v="2"/>
    <s v="Americas"/>
    <d v="2014-07-28T00:00:00"/>
    <d v="2022-12-01T00:00:00"/>
    <s v="Operating Platform"/>
    <s v="W"/>
    <s v="N"/>
    <s v="USD"/>
    <n v="152862.6"/>
    <n v="38258"/>
    <n v="0"/>
    <n v="0"/>
    <n v="38258"/>
    <n v="0"/>
    <n v="0"/>
    <n v="0"/>
    <n v="0"/>
    <n v="0"/>
    <n v="191120.6"/>
    <s v="USD"/>
    <n v="172734.73799999998"/>
    <n v="388701.01599999995"/>
    <s v="&gt;5 Years"/>
    <n v="152862.6"/>
    <n v="191120.6"/>
    <n v="172734.73799999998"/>
    <n v="388701.01599999995"/>
    <n v="0.12999999999999984"/>
    <n v="19872.137999999977"/>
    <n v="38258"/>
    <n v="1"/>
  </r>
  <r>
    <s v="Employee 266"/>
    <x v="4"/>
    <s v="San Francisco"/>
    <x v="2"/>
    <s v="Americas"/>
    <d v="2014-08-04T00:00:00"/>
    <d v="2022-12-01T00:00:00"/>
    <s v="Investments Platform"/>
    <s v="M"/>
    <s v="P"/>
    <s v="USD"/>
    <n v="274725.00000000006"/>
    <n v="287100"/>
    <n v="108000"/>
    <n v="0"/>
    <n v="395100"/>
    <n v="0"/>
    <n v="0"/>
    <n v="0"/>
    <n v="0"/>
    <n v="0"/>
    <n v="669825"/>
    <s v="USD"/>
    <n v="304944.75000000012"/>
    <n v="928570.50000000035"/>
    <s v="&gt;5 Years"/>
    <n v="274725.00000000006"/>
    <n v="669825"/>
    <n v="304944.75000000012"/>
    <n v="928570.50000000035"/>
    <n v="0.11000000000000019"/>
    <n v="30219.750000000058"/>
    <n v="395099.99999999994"/>
    <n v="1"/>
  </r>
  <r>
    <s v="Employee 267"/>
    <x v="0"/>
    <s v="New York"/>
    <x v="2"/>
    <s v="Americas"/>
    <d v="2014-08-04T00:00:00"/>
    <d v="2022-12-01T00:00:00"/>
    <s v="Regional Platform"/>
    <s v="Y"/>
    <s v="O"/>
    <s v="USD"/>
    <n v="195150.99999999997"/>
    <n v="313313"/>
    <n v="0"/>
    <n v="0"/>
    <n v="313313"/>
    <n v="0"/>
    <n v="0"/>
    <n v="0"/>
    <n v="0"/>
    <n v="0"/>
    <n v="508464"/>
    <s v="USD"/>
    <n v="201005.52999999997"/>
    <n v="724723.45"/>
    <s v="&gt;5 Years"/>
    <n v="195150.99999999997"/>
    <n v="508464"/>
    <n v="201005.52999999997"/>
    <n v="724723.45"/>
    <n v="0.03"/>
    <n v="5854.5299999999988"/>
    <n v="313313"/>
    <n v="1"/>
  </r>
  <r>
    <s v="Employee 268"/>
    <x v="3"/>
    <s v="Munich"/>
    <x v="6"/>
    <s v="EMEA"/>
    <d v="2014-08-04T00:00:00"/>
    <d v="2022-12-01T00:00:00"/>
    <s v="Client Businesses Platform"/>
    <s v="J"/>
    <s v="M"/>
    <s v="EUR"/>
    <n v="87631.499999999985"/>
    <n v="11642.400000000001"/>
    <n v="0"/>
    <n v="0"/>
    <n v="11642.400000000001"/>
    <n v="0"/>
    <n v="0"/>
    <n v="0"/>
    <n v="0"/>
    <n v="0"/>
    <n v="99273.9"/>
    <s v="EUR"/>
    <n v="95518.334999999992"/>
    <n v="203726.886"/>
    <s v="&gt;5 Years"/>
    <n v="102292.24994738642"/>
    <n v="115882.42346703919"/>
    <n v="111498.5524426512"/>
    <n v="237810.39402172394"/>
    <n v="9.0000000000000052E-2"/>
    <n v="7886.8350000000064"/>
    <n v="13590.173519652773"/>
    <n v="1.1672999999701754"/>
  </r>
  <r>
    <s v="Employee 269"/>
    <x v="1"/>
    <s v="New York"/>
    <x v="2"/>
    <s v="Americas"/>
    <d v="2014-08-02T00:00:00"/>
    <d v="2022-12-01T00:00:00"/>
    <s v="Client Businesses Platform"/>
    <s v="F"/>
    <s v="R"/>
    <s v="USD"/>
    <n v="142560"/>
    <n v="54219"/>
    <n v="0"/>
    <n v="0"/>
    <n v="54219"/>
    <n v="0"/>
    <n v="0"/>
    <n v="0"/>
    <n v="0"/>
    <n v="0"/>
    <n v="196779"/>
    <s v="USD"/>
    <n v="156816"/>
    <n v="373272.9"/>
    <s v="&gt;5 Years"/>
    <n v="142560"/>
    <n v="196779"/>
    <n v="156816"/>
    <n v="373272.9"/>
    <n v="0.1"/>
    <n v="14256"/>
    <n v="54219"/>
    <n v="1"/>
  </r>
  <r>
    <s v="Employee 27"/>
    <x v="0"/>
    <s v="London"/>
    <x v="0"/>
    <s v="EMEA"/>
    <d v="1999-06-07T00:00:00"/>
    <d v="2022-12-01T00:00:00"/>
    <s v="Regional Platform"/>
    <s v="I"/>
    <s v="V"/>
    <s v="GBP"/>
    <n v="117810.00000000001"/>
    <n v="67760"/>
    <n v="0"/>
    <n v="0"/>
    <n v="67760"/>
    <n v="0"/>
    <n v="0"/>
    <n v="0"/>
    <n v="0"/>
    <n v="0"/>
    <n v="185570"/>
    <s v="GBP"/>
    <n v="129591.00000000003"/>
    <n v="333718.00000000006"/>
    <s v="&gt;5 Years"/>
    <n v="156763.87650891129"/>
    <n v="246928.72051403669"/>
    <n v="172440.26415980243"/>
    <n v="444061.8567252428"/>
    <n v="0.10000000000000013"/>
    <n v="11781.000000000015"/>
    <n v="90164.8440051254"/>
    <n v="1.3306500000756409"/>
  </r>
  <r>
    <s v="Employee 270"/>
    <x v="1"/>
    <s v="Ohio"/>
    <x v="2"/>
    <s v="Americas"/>
    <d v="2014-07-21T00:00:00"/>
    <d v="2022-12-01T00:00:00"/>
    <s v="Regional Platform"/>
    <s v="O"/>
    <s v="E"/>
    <s v="USD"/>
    <n v="146520"/>
    <n v="64064"/>
    <n v="0"/>
    <n v="0"/>
    <n v="64064"/>
    <n v="28428.420000000002"/>
    <n v="0"/>
    <n v="0"/>
    <n v="28428.420000000002"/>
    <n v="0"/>
    <n v="239012.42"/>
    <s v="USD"/>
    <n v="161172"/>
    <n v="392814.4"/>
    <s v="&gt;5 Years"/>
    <n v="146520"/>
    <n v="239012.42"/>
    <n v="161172"/>
    <n v="392814.4"/>
    <n v="0.1"/>
    <n v="14652"/>
    <n v="92492.420000000013"/>
    <n v="1"/>
  </r>
  <r>
    <s v="Employee 271"/>
    <x v="0"/>
    <s v="New York"/>
    <x v="2"/>
    <s v="Americas"/>
    <d v="2015-12-07T00:00:00"/>
    <d v="2022-12-01T00:00:00"/>
    <s v="Investments Platform"/>
    <s v="R"/>
    <s v="Y"/>
    <s v="USD"/>
    <n v="194480.00000000003"/>
    <n v="154330"/>
    <n v="43842.869999999995"/>
    <n v="0"/>
    <n v="198172.87"/>
    <n v="0"/>
    <n v="0"/>
    <n v="0"/>
    <n v="0"/>
    <n v="0"/>
    <n v="392652.87"/>
    <s v="USD"/>
    <n v="210038.40000000005"/>
    <n v="586753.20000000007"/>
    <s v="&gt;5 Years"/>
    <n v="194480.00000000003"/>
    <n v="392652.87"/>
    <n v="210038.40000000005"/>
    <n v="586753.20000000007"/>
    <n v="8.0000000000000113E-2"/>
    <n v="15558.400000000023"/>
    <n v="198172.86999999997"/>
    <n v="1"/>
  </r>
  <r>
    <s v="Employee 272"/>
    <x v="0"/>
    <s v="Hong Kong"/>
    <x v="3"/>
    <s v="Asia-Pacific"/>
    <d v="2014-08-04T00:00:00"/>
    <d v="2022-12-01T00:00:00"/>
    <s v="Investments Platform"/>
    <s v="T"/>
    <s v="L"/>
    <s v="HKD"/>
    <n v="1559580.0000000002"/>
    <n v="0"/>
    <n v="573075"/>
    <n v="0"/>
    <n v="573075"/>
    <n v="0"/>
    <n v="0"/>
    <n v="0"/>
    <n v="0"/>
    <n v="0"/>
    <n v="2132655"/>
    <s v="HKD"/>
    <n v="1793517.0000000002"/>
    <n v="3587034.0000000005"/>
    <s v="&gt;5 Years"/>
    <n v="198820.77726713542"/>
    <n v="271878.40620079933"/>
    <n v="228643.89385720575"/>
    <n v="457287.7877144115"/>
    <n v="0.15000000000000011"/>
    <n v="233937"/>
    <n v="73057.628933663917"/>
    <n v="0.12748353868806692"/>
  </r>
  <r>
    <s v="Employee 273"/>
    <x v="0"/>
    <s v="London"/>
    <x v="0"/>
    <s v="EMEA"/>
    <d v="2014-09-22T00:00:00"/>
    <d v="2022-12-01T00:00:00"/>
    <s v="Investments Platform"/>
    <s v="Z"/>
    <s v="M"/>
    <s v="GBP"/>
    <n v="102326.40000000002"/>
    <n v="0"/>
    <n v="808338.16"/>
    <n v="0"/>
    <n v="808338.16"/>
    <n v="0"/>
    <n v="0"/>
    <n v="0"/>
    <n v="0"/>
    <n v="0"/>
    <n v="910664.56"/>
    <s v="GBP"/>
    <n v="110512.51200000003"/>
    <n v="221025.02400000006"/>
    <s v="&gt;5 Years"/>
    <n v="136160.62416774008"/>
    <n v="1211775.7968328835"/>
    <n v="147053.47410115931"/>
    <n v="294106.94820231863"/>
    <n v="8.0000000000000182E-2"/>
    <n v="8186.1120000000083"/>
    <n v="1075615.1726651434"/>
    <n v="1.3306500000756409"/>
  </r>
  <r>
    <s v="Employee 274"/>
    <x v="0"/>
    <s v="London"/>
    <x v="0"/>
    <s v="EMEA"/>
    <d v="2014-08-11T00:00:00"/>
    <d v="2022-12-01T00:00:00"/>
    <s v="Corporate and Risk Platform"/>
    <s v="V"/>
    <s v="N"/>
    <s v="GBP"/>
    <n v="95865.000000000015"/>
    <n v="108834.00000000001"/>
    <n v="0"/>
    <n v="0"/>
    <n v="108834.00000000001"/>
    <n v="0"/>
    <n v="0"/>
    <n v="0"/>
    <n v="0"/>
    <n v="0"/>
    <n v="204699.00000000003"/>
    <s v="GBP"/>
    <n v="109286.10000000003"/>
    <n v="342642.96000000008"/>
    <s v="&gt;5 Years"/>
    <n v="127562.76225725134"/>
    <n v="272382.72436548368"/>
    <n v="145421.54897326656"/>
    <n v="455937.85474991793"/>
    <n v="0.14000000000000029"/>
    <n v="13421.10000000002"/>
    <n v="144819.96210823234"/>
    <n v="1.3306500000756409"/>
  </r>
  <r>
    <s v="Employee 275"/>
    <x v="0"/>
    <s v="London"/>
    <x v="0"/>
    <s v="EMEA"/>
    <d v="2014-09-01T00:00:00"/>
    <d v="2022-12-01T00:00:00"/>
    <s v="Client Businesses Platform"/>
    <s v="A"/>
    <s v="P"/>
    <s v="GBP"/>
    <n v="127050.00000000001"/>
    <n v="91630.000000000015"/>
    <n v="0"/>
    <n v="0"/>
    <n v="91630.000000000015"/>
    <n v="0"/>
    <n v="0"/>
    <n v="0"/>
    <n v="0"/>
    <n v="0"/>
    <n v="218680.00000000003"/>
    <s v="GBP"/>
    <n v="133402.50000000003"/>
    <n v="363016.50000000012"/>
    <s v="&gt;5 Years"/>
    <n v="169059.08250961019"/>
    <n v="290986.54201654118"/>
    <n v="177512.03663509074"/>
    <n v="483047.90575245908"/>
    <n v="5.0000000000000253E-2"/>
    <n v="6352.5000000000146"/>
    <n v="121927.45950693099"/>
    <n v="1.3306500000756409"/>
  </r>
  <r>
    <s v="Employee 276"/>
    <x v="0"/>
    <s v="London"/>
    <x v="0"/>
    <s v="EMEA"/>
    <d v="2014-08-18T00:00:00"/>
    <d v="2022-12-01T00:00:00"/>
    <s v="Client Businesses Platform"/>
    <s v="Q"/>
    <s v="L"/>
    <s v="GBP"/>
    <n v="135520.00000000003"/>
    <n v="75240"/>
    <n v="0"/>
    <n v="0"/>
    <n v="75240"/>
    <n v="0"/>
    <n v="0"/>
    <n v="0"/>
    <n v="0"/>
    <n v="0"/>
    <n v="210760.00000000003"/>
    <s v="GBP"/>
    <n v="150427.20000000004"/>
    <n v="384370.8000000001"/>
    <s v="&gt;5 Years"/>
    <n v="180329.68801025089"/>
    <n v="280447.79401594214"/>
    <n v="200165.9536913785"/>
    <n v="511463.0050490743"/>
    <n v="0.11000000000000007"/>
    <n v="14907.200000000012"/>
    <n v="100118.10600569125"/>
    <n v="1.3306500000756409"/>
  </r>
  <r>
    <s v="Employee 277"/>
    <x v="0"/>
    <s v="Washington"/>
    <x v="2"/>
    <s v="Americas"/>
    <d v="2014-09-22T00:00:00"/>
    <d v="2022-12-01T00:00:00"/>
    <s v="Client Businesses Platform"/>
    <s v="M"/>
    <s v="B"/>
    <s v="USD"/>
    <n v="196134.40000000002"/>
    <n v="128832"/>
    <n v="0"/>
    <n v="0"/>
    <n v="128832"/>
    <n v="0"/>
    <n v="0"/>
    <n v="0"/>
    <n v="0"/>
    <n v="0"/>
    <n v="324966.40000000002"/>
    <s v="USD"/>
    <n v="211825.15200000003"/>
    <n v="562788.86400000006"/>
    <s v="&gt;5 Years"/>
    <n v="196134.40000000002"/>
    <n v="324966.40000000002"/>
    <n v="211825.15200000003"/>
    <n v="562788.86400000006"/>
    <n v="8.0000000000000029E-2"/>
    <n v="15690.752000000008"/>
    <n v="128832"/>
    <n v="1"/>
  </r>
  <r>
    <s v="Employee 278"/>
    <x v="3"/>
    <s v="Gurgaon"/>
    <x v="12"/>
    <s v="Asia-Pacific"/>
    <d v="2014-09-08T00:00:00"/>
    <d v="2022-12-01T00:00:00"/>
    <s v="Operating Platform"/>
    <s v="Y"/>
    <s v="J"/>
    <s v="INR"/>
    <n v="2642156"/>
    <n v="247500"/>
    <n v="0"/>
    <n v="0"/>
    <n v="247500"/>
    <n v="0"/>
    <n v="0"/>
    <n v="0"/>
    <n v="0"/>
    <n v="0"/>
    <n v="2889656"/>
    <s v="INR"/>
    <n v="2906371.6"/>
    <n v="6084993.2000000002"/>
    <s v="&gt;5 Years"/>
    <n v="39153.20268217686"/>
    <n v="42820.820212647726"/>
    <n v="43068.522950394545"/>
    <n v="90171.425184307052"/>
    <n v="9.9999999999999978E-2"/>
    <n v="264215.60000000009"/>
    <n v="3667.6175304708668"/>
    <n v="1.4818656688771161E-2"/>
  </r>
  <r>
    <s v="Employee 279"/>
    <x v="3"/>
    <s v="Gurgaon"/>
    <x v="12"/>
    <s v="Asia-Pacific"/>
    <d v="2014-09-15T00:00:00"/>
    <d v="2022-12-01T00:00:00"/>
    <s v="Operating Platform"/>
    <s v="S"/>
    <s v="K"/>
    <s v="INR"/>
    <n v="2905056.0000000005"/>
    <n v="400125.00000000006"/>
    <n v="0"/>
    <n v="0"/>
    <n v="400125.00000000006"/>
    <n v="0"/>
    <n v="0"/>
    <n v="0"/>
    <n v="0"/>
    <n v="0"/>
    <n v="3305181.0000000005"/>
    <s v="INR"/>
    <n v="3021258.2400000007"/>
    <n v="6458646.4800000004"/>
    <s v="&gt;5 Years"/>
    <n v="43049.027525654805"/>
    <n v="48978.342533249364"/>
    <n v="44770.988626680999"/>
    <n v="95708.464861260334"/>
    <n v="4.0000000000000049E-2"/>
    <n v="116202.24000000022"/>
    <n v="5929.3150075945596"/>
    <n v="1.4818656688771163E-2"/>
  </r>
  <r>
    <s v="Employee 28"/>
    <x v="3"/>
    <s v="Sydney"/>
    <x v="4"/>
    <s v="Asia-Pacific"/>
    <d v="2003-10-17T00:00:00"/>
    <d v="2022-12-01T00:00:00"/>
    <s v="Client Businesses Platform"/>
    <s v="X"/>
    <s v="F"/>
    <s v="AUD"/>
    <n v="148104"/>
    <n v="61379.999999999993"/>
    <n v="0"/>
    <n v="0"/>
    <n v="61379.999999999993"/>
    <n v="0"/>
    <n v="0"/>
    <n v="0"/>
    <n v="0"/>
    <n v="0"/>
    <n v="209484"/>
    <s v="AUD"/>
    <n v="149585.04"/>
    <n v="361163.88"/>
    <s v="&gt;5 Years"/>
    <n v="112062.89160394741"/>
    <n v="158506.06860558336"/>
    <n v="113183.52051998689"/>
    <n v="273274.64981162606"/>
    <n v="1.0000000000000059E-2"/>
    <n v="1481.0400000000081"/>
    <n v="46443.177001635951"/>
    <n v="0.75665000002665295"/>
  </r>
  <r>
    <s v="Employee 280"/>
    <x v="3"/>
    <s v="Philadelphia"/>
    <x v="2"/>
    <s v="Americas"/>
    <d v="2014-09-15T00:00:00"/>
    <d v="2022-12-01T00:00:00"/>
    <s v="Regional Platform"/>
    <s v="N"/>
    <s v="O"/>
    <s v="USD"/>
    <n v="147125"/>
    <n v="73425"/>
    <n v="0"/>
    <n v="0"/>
    <n v="73425"/>
    <n v="0"/>
    <n v="0"/>
    <n v="0"/>
    <n v="0"/>
    <n v="0"/>
    <n v="220550"/>
    <s v="USD"/>
    <n v="167722.50000000003"/>
    <n v="419149.50000000006"/>
    <s v="&gt;5 Years"/>
    <n v="147125"/>
    <n v="220550"/>
    <n v="167722.50000000003"/>
    <n v="419149.50000000006"/>
    <n v="0.14000000000000021"/>
    <n v="20597.500000000029"/>
    <n v="73425"/>
    <n v="1"/>
  </r>
  <r>
    <s v="Employee 281"/>
    <x v="1"/>
    <s v="Singapore"/>
    <x v="9"/>
    <s v="Asia-Pacific"/>
    <d v="2014-09-08T00:00:00"/>
    <d v="2022-12-01T00:00:00"/>
    <s v="Operating Platform"/>
    <s v="G"/>
    <s v="M"/>
    <s v="SGD"/>
    <n v="132732.6"/>
    <n v="14946.8"/>
    <n v="0"/>
    <n v="0"/>
    <n v="14946.8"/>
    <n v="0"/>
    <n v="0"/>
    <n v="9150"/>
    <n v="9150"/>
    <n v="0"/>
    <n v="156829.4"/>
    <s v="SGD"/>
    <n v="139369.23000000001"/>
    <n v="294432.59999999998"/>
    <s v="&gt;5 Years"/>
    <n v="99243.037122883092"/>
    <n v="117260.00971998952"/>
    <n v="104205.18897902725"/>
    <n v="220144.75307488127"/>
    <n v="5.0000000000000079E-2"/>
    <n v="6636.6300000000047"/>
    <n v="18016.972597106433"/>
    <n v="0.74769150248607419"/>
  </r>
  <r>
    <s v="Employee 282"/>
    <x v="0"/>
    <s v="San Francisco"/>
    <x v="2"/>
    <s v="Americas"/>
    <d v="2014-09-15T00:00:00"/>
    <d v="2022-12-01T00:00:00"/>
    <s v="ETF and Index Investments Platform"/>
    <s v="T"/>
    <s v="F"/>
    <s v="USD"/>
    <n v="174900"/>
    <n v="98230.000000000015"/>
    <n v="0"/>
    <n v="0"/>
    <n v="98230.000000000015"/>
    <n v="0"/>
    <n v="0"/>
    <n v="0"/>
    <n v="0"/>
    <n v="0"/>
    <n v="273130"/>
    <s v="USD"/>
    <n v="199386.00000000003"/>
    <n v="510754.20000000007"/>
    <s v="&gt;5 Years"/>
    <n v="174900"/>
    <n v="273130"/>
    <n v="199386.00000000003"/>
    <n v="510754.20000000007"/>
    <n v="0.14000000000000018"/>
    <n v="24486.000000000029"/>
    <n v="98230"/>
    <n v="1"/>
  </r>
  <r>
    <s v="Employee 283"/>
    <x v="1"/>
    <s v="San Francisco"/>
    <x v="2"/>
    <s v="Americas"/>
    <d v="2014-09-15T00:00:00"/>
    <d v="2022-12-01T00:00:00"/>
    <s v="Operating Platform"/>
    <s v="N"/>
    <s v="N"/>
    <s v="USD"/>
    <n v="145222.00000000003"/>
    <n v="28028.000000000004"/>
    <n v="0"/>
    <n v="0"/>
    <n v="28028.000000000004"/>
    <n v="0"/>
    <n v="33832"/>
    <n v="0"/>
    <n v="33832"/>
    <n v="0"/>
    <n v="207082.00000000003"/>
    <s v="USD"/>
    <n v="153935.32000000004"/>
    <n v="337580.32000000007"/>
    <s v="&gt;5 Years"/>
    <n v="145222.00000000003"/>
    <n v="207082.00000000003"/>
    <n v="153935.32000000004"/>
    <n v="337580.32000000007"/>
    <n v="6.0000000000000039E-2"/>
    <n v="8713.320000000007"/>
    <n v="61860"/>
    <n v="1"/>
  </r>
  <r>
    <s v="Employee 284"/>
    <x v="0"/>
    <s v="London"/>
    <x v="0"/>
    <s v="EMEA"/>
    <d v="2014-09-29T00:00:00"/>
    <d v="2022-12-01T00:00:00"/>
    <s v="Corporate and Risk Platform"/>
    <s v="H"/>
    <s v="L"/>
    <s v="GBP"/>
    <n v="139060.02000000002"/>
    <n v="47971.000000000007"/>
    <n v="0"/>
    <n v="0"/>
    <n v="47971.000000000007"/>
    <n v="0"/>
    <n v="0"/>
    <n v="0"/>
    <n v="0"/>
    <n v="0"/>
    <n v="187031.02000000002"/>
    <s v="GBP"/>
    <n v="146013.02100000004"/>
    <n v="342395.59200000006"/>
    <s v="&gt;5 Years"/>
    <n v="185040.21562351866"/>
    <n v="248872.82677714722"/>
    <n v="194292.22640469461"/>
    <n v="455608.69452069921"/>
    <n v="5.00000000000001E-2"/>
    <n v="6953.0010000000184"/>
    <n v="63832.611153628561"/>
    <n v="1.3306500000756409"/>
  </r>
  <r>
    <s v="Employee 285"/>
    <x v="0"/>
    <s v="New York"/>
    <x v="2"/>
    <s v="Americas"/>
    <d v="2014-09-15T00:00:00"/>
    <d v="2022-12-01T00:00:00"/>
    <s v="Regional Platform"/>
    <s v="F"/>
    <s v="N"/>
    <s v="USD"/>
    <n v="176800.58000000002"/>
    <n v="118910"/>
    <n v="0"/>
    <n v="0"/>
    <n v="118910"/>
    <n v="0"/>
    <n v="0"/>
    <n v="0"/>
    <n v="0"/>
    <n v="0"/>
    <n v="295710.58"/>
    <s v="USD"/>
    <n v="194480.63800000004"/>
    <n v="519762.27600000007"/>
    <s v="&gt;5 Years"/>
    <n v="176800.58000000002"/>
    <n v="295710.58"/>
    <n v="194480.63800000004"/>
    <n v="519762.27600000007"/>
    <n v="0.1000000000000001"/>
    <n v="17680.058000000019"/>
    <n v="118910"/>
    <n v="1"/>
  </r>
  <r>
    <s v="Employee 286"/>
    <x v="3"/>
    <s v="San Francisco"/>
    <x v="2"/>
    <s v="Americas"/>
    <d v="2014-11-03T00:00:00"/>
    <d v="2022-12-01T00:00:00"/>
    <s v="Operating Platform"/>
    <s v="U"/>
    <s v="P"/>
    <s v="USD"/>
    <n v="116600.00000000001"/>
    <n v="21340"/>
    <n v="0"/>
    <n v="0"/>
    <n v="21340"/>
    <n v="0"/>
    <n v="0"/>
    <n v="0"/>
    <n v="0"/>
    <n v="0"/>
    <n v="137940"/>
    <s v="USD"/>
    <n v="129426.00000000003"/>
    <n v="282539.40000000008"/>
    <s v="&gt;5 Years"/>
    <n v="116600.00000000001"/>
    <n v="137940"/>
    <n v="129426.00000000003"/>
    <n v="282539.40000000008"/>
    <n v="0.11000000000000011"/>
    <n v="12826.000000000015"/>
    <n v="21339.999999999985"/>
    <n v="1"/>
  </r>
  <r>
    <s v="Employee 287"/>
    <x v="3"/>
    <s v="New York"/>
    <x v="2"/>
    <s v="Americas"/>
    <d v="2014-10-17T00:00:00"/>
    <d v="2022-12-01T00:00:00"/>
    <s v="Investments Platform"/>
    <s v="F"/>
    <s v="Z"/>
    <s v="USD"/>
    <n v="178640.00000000003"/>
    <n v="0"/>
    <n v="81387.510000000009"/>
    <n v="0"/>
    <n v="81387.510000000009"/>
    <n v="0"/>
    <n v="0"/>
    <n v="0"/>
    <n v="0"/>
    <n v="0"/>
    <n v="260027.51000000004"/>
    <s v="USD"/>
    <n v="183999.20000000004"/>
    <n v="367998.40000000008"/>
    <s v="&gt;5 Years"/>
    <n v="178640.00000000003"/>
    <n v="260027.51000000004"/>
    <n v="183999.20000000004"/>
    <n v="367998.40000000008"/>
    <n v="3.0000000000000061E-2"/>
    <n v="5359.2000000000116"/>
    <n v="81387.510000000009"/>
    <n v="1"/>
  </r>
  <r>
    <s v="Employee 288"/>
    <x v="0"/>
    <s v="Seoul"/>
    <x v="21"/>
    <s v="Asia-Pacific"/>
    <d v="2014-10-27T00:00:00"/>
    <d v="2022-12-01T00:00:00"/>
    <s v="Corporate and Risk Platform"/>
    <s v="H"/>
    <s v="Q"/>
    <s v="KRW"/>
    <n v="136620000.00000003"/>
    <n v="22375617.000000004"/>
    <n v="0"/>
    <n v="0"/>
    <n v="22375617.000000004"/>
    <n v="0"/>
    <n v="0"/>
    <n v="0"/>
    <n v="0"/>
    <n v="0"/>
    <n v="158995617.00000003"/>
    <s v="KRW"/>
    <n v="137986200.00000003"/>
    <n v="298571773.17000008"/>
    <s v="&gt;5 Years"/>
    <n v="126740.5723827636"/>
    <n v="147498.13720487966"/>
    <n v="128007.97810659124"/>
    <n v="276981.09668351972"/>
    <n v="1.0000000000000061E-2"/>
    <n v="1366200"/>
    <n v="20757.564822116066"/>
    <n v="9.2768681293195411E-4"/>
  </r>
  <r>
    <s v="Employee 289"/>
    <x v="0"/>
    <s v="London"/>
    <x v="0"/>
    <s v="EMEA"/>
    <d v="2014-11-10T00:00:00"/>
    <d v="2022-12-01T00:00:00"/>
    <s v="Client Businesses Platform"/>
    <s v="Z"/>
    <s v="O"/>
    <s v="GBP"/>
    <n v="175450"/>
    <n v="159720.00000000003"/>
    <n v="0"/>
    <n v="0"/>
    <n v="159720.00000000003"/>
    <n v="0"/>
    <n v="0"/>
    <n v="0"/>
    <n v="0"/>
    <n v="0"/>
    <n v="335170"/>
    <s v="GBP"/>
    <n v="200013.00000000003"/>
    <n v="582106.80000000005"/>
    <s v="&gt;5 Years"/>
    <n v="233462.54251327121"/>
    <n v="445993.96052535257"/>
    <n v="266147.29846512922"/>
    <n v="774580.41346403118"/>
    <n v="0.14000000000000018"/>
    <n v="24563.000000000029"/>
    <n v="212531.41801208135"/>
    <n v="1.3306500000756409"/>
  </r>
  <r>
    <s v="Employee 29"/>
    <x v="0"/>
    <s v="Santiago"/>
    <x v="22"/>
    <s v="Americas"/>
    <d v="1994-06-27T00:00:00"/>
    <d v="2022-12-01T00:00:00"/>
    <s v="Regional Platform"/>
    <s v="O"/>
    <s v="Z"/>
    <s v="CLP"/>
    <n v="126511022.00000003"/>
    <n v="81823500.000000015"/>
    <n v="0"/>
    <n v="0"/>
    <n v="81823500.000000015"/>
    <n v="0"/>
    <n v="0"/>
    <n v="0"/>
    <n v="0"/>
    <n v="0"/>
    <n v="208334522.00000006"/>
    <s v="CLP"/>
    <n v="131571462.88000004"/>
    <n v="348239365.76000011"/>
    <s v="&gt;5 Years"/>
    <n v="200281.82976736093"/>
    <n v="329818.0554566108"/>
    <n v="208293.10295805536"/>
    <n v="551303.88063293067"/>
    <n v="3.9999999999999938E-2"/>
    <n v="5060440.8800000101"/>
    <n v="129536.22568924987"/>
    <n v="1.5831176335557614E-3"/>
  </r>
  <r>
    <s v="Employee 290"/>
    <x v="4"/>
    <s v="London"/>
    <x v="0"/>
    <s v="EMEA"/>
    <d v="2014-11-10T00:00:00"/>
    <d v="2022-12-01T00:00:00"/>
    <s v="Investments Platform"/>
    <s v="K"/>
    <s v="B"/>
    <s v="GBP"/>
    <n v="188265"/>
    <n v="0"/>
    <n v="4367792.7600000007"/>
    <n v="0"/>
    <n v="4367792.7600000007"/>
    <n v="0"/>
    <n v="0"/>
    <n v="0"/>
    <n v="0"/>
    <n v="0"/>
    <n v="4556057.7600000007"/>
    <s v="GBP"/>
    <n v="205208.85"/>
    <n v="410417.7"/>
    <s v="&gt;5 Years"/>
    <n v="250514.82226424053"/>
    <n v="6062518.2586886259"/>
    <n v="273061.1562680222"/>
    <n v="546122.3125360444"/>
    <n v="9.000000000000008E-2"/>
    <n v="16943.850000000006"/>
    <n v="5812003.4364243858"/>
    <n v="1.3306500000756409"/>
  </r>
  <r>
    <s v="Employee 291"/>
    <x v="1"/>
    <s v="Singapore"/>
    <x v="9"/>
    <s v="Asia-Pacific"/>
    <d v="2015-01-05T00:00:00"/>
    <d v="2022-12-01T00:00:00"/>
    <s v="Operating Platform"/>
    <s v="I"/>
    <s v="G"/>
    <s v="SGD"/>
    <n v="140121.13500000004"/>
    <n v="34650"/>
    <n v="0"/>
    <n v="0"/>
    <n v="34650"/>
    <n v="0"/>
    <n v="0"/>
    <n v="0"/>
    <n v="0"/>
    <n v="0"/>
    <n v="174771.13500000004"/>
    <s v="SGD"/>
    <n v="141522.34635000004"/>
    <n v="318041.19270000007"/>
    <s v="&gt;5 Years"/>
    <n v="104767.38195820406"/>
    <n v="130674.89251934654"/>
    <n v="105815.05577778611"/>
    <n v="237796.6972223261"/>
    <n v="1.0000000000000097E-2"/>
    <n v="1401.2113499999978"/>
    <n v="25907.510561142481"/>
    <n v="0.74769150248607419"/>
  </r>
  <r>
    <s v="Employee 292"/>
    <x v="4"/>
    <s v="New York"/>
    <x v="2"/>
    <s v="Americas"/>
    <d v="2014-11-24T00:00:00"/>
    <d v="2022-12-01T00:00:00"/>
    <s v="Corporate and Risk Platform"/>
    <s v="S"/>
    <s v="J"/>
    <s v="USD"/>
    <n v="265650.00000000006"/>
    <n v="378015.00000000006"/>
    <n v="0"/>
    <n v="0"/>
    <n v="378015.00000000006"/>
    <n v="0"/>
    <n v="0"/>
    <n v="0"/>
    <n v="0"/>
    <n v="202000"/>
    <n v="845665.00000000012"/>
    <s v="USD"/>
    <n v="281589.00000000006"/>
    <n v="963873.90000000014"/>
    <s v="&gt;5 Years"/>
    <n v="265650.00000000006"/>
    <n v="845665.00000000012"/>
    <n v="281589.00000000006"/>
    <n v="963873.90000000014"/>
    <n v="5.9999999999999984E-2"/>
    <n v="15939"/>
    <n v="580015"/>
    <n v="1"/>
  </r>
  <r>
    <s v="Employee 293"/>
    <x v="1"/>
    <s v="San Francisco"/>
    <x v="2"/>
    <s v="Americas"/>
    <d v="2014-12-08T00:00:00"/>
    <d v="2022-12-01T00:00:00"/>
    <s v="Operating Platform"/>
    <s v="Y"/>
    <s v="M"/>
    <s v="USD"/>
    <n v="136532.00000000003"/>
    <n v="18139"/>
    <n v="0"/>
    <n v="0"/>
    <n v="18139"/>
    <n v="0"/>
    <n v="0"/>
    <n v="0"/>
    <n v="0"/>
    <n v="0"/>
    <n v="154671.00000000003"/>
    <s v="USD"/>
    <n v="147454.56000000003"/>
    <n v="314499.24000000005"/>
    <s v="&gt;5 Years"/>
    <n v="136532.00000000003"/>
    <n v="154671.00000000003"/>
    <n v="147454.56000000003"/>
    <n v="314499.24000000005"/>
    <n v="7.999999999999996E-2"/>
    <n v="10922.559999999998"/>
    <n v="18139"/>
    <n v="1"/>
  </r>
  <r>
    <s v="Employee 294"/>
    <x v="1"/>
    <s v="Princeton"/>
    <x v="2"/>
    <s v="Americas"/>
    <d v="2014-12-22T00:00:00"/>
    <d v="2022-12-01T00:00:00"/>
    <s v="Investments Platform"/>
    <s v="K"/>
    <s v="E"/>
    <s v="USD"/>
    <n v="141680.00000000003"/>
    <n v="0"/>
    <n v="47521.600000000006"/>
    <n v="0"/>
    <n v="47521.600000000006"/>
    <n v="0"/>
    <n v="0"/>
    <n v="0"/>
    <n v="0"/>
    <n v="0"/>
    <n v="189201.60000000003"/>
    <s v="USD"/>
    <n v="155848.00000000006"/>
    <n v="311696.00000000012"/>
    <s v="&gt;5 Years"/>
    <n v="141680.00000000003"/>
    <n v="189201.60000000003"/>
    <n v="155848.00000000006"/>
    <n v="311696.00000000012"/>
    <n v="0.10000000000000019"/>
    <n v="14168.000000000029"/>
    <n v="47521.600000000006"/>
    <n v="1"/>
  </r>
  <r>
    <s v="Employee 295"/>
    <x v="3"/>
    <s v="California"/>
    <x v="2"/>
    <s v="Americas"/>
    <d v="2014-11-10T00:00:00"/>
    <d v="2022-12-01T00:00:00"/>
    <s v="Regional Platform"/>
    <s v="V"/>
    <s v="J"/>
    <s v="USD"/>
    <n v="158125"/>
    <n v="105600.00000000001"/>
    <n v="0"/>
    <n v="0"/>
    <n v="105600.00000000001"/>
    <n v="296294.88"/>
    <n v="0"/>
    <n v="0"/>
    <n v="296294.88"/>
    <n v="0"/>
    <n v="560019.88"/>
    <s v="USD"/>
    <n v="167612.5"/>
    <n v="447161"/>
    <s v="&gt;5 Years"/>
    <n v="158125"/>
    <n v="560019.88"/>
    <n v="167612.5"/>
    <n v="447161"/>
    <n v="0.06"/>
    <n v="9487.5"/>
    <n v="401894.88"/>
    <n v="1"/>
  </r>
  <r>
    <s v="Employee 296"/>
    <x v="3"/>
    <s v="Princeton"/>
    <x v="2"/>
    <s v="Americas"/>
    <d v="2014-11-17T00:00:00"/>
    <d v="2022-12-01T00:00:00"/>
    <s v="Operating Platform"/>
    <s v="M"/>
    <s v="P"/>
    <s v="USD"/>
    <n v="89922.69"/>
    <n v="20158.599999999999"/>
    <n v="0"/>
    <n v="0"/>
    <n v="20158.599999999999"/>
    <n v="0"/>
    <n v="0"/>
    <n v="0"/>
    <n v="0"/>
    <n v="0"/>
    <n v="110081.29000000001"/>
    <s v="USD"/>
    <n v="92620.370699999999"/>
    <n v="206004.09940000001"/>
    <s v="&gt;5 Years"/>
    <n v="89922.69"/>
    <n v="110081.29000000001"/>
    <n v="92620.370699999999"/>
    <n v="206004.09940000001"/>
    <n v="2.9999999999999968E-2"/>
    <n v="2697.6806999999972"/>
    <n v="20158.600000000006"/>
    <n v="1"/>
  </r>
  <r>
    <s v="Employee 297"/>
    <x v="3"/>
    <s v="Princeton"/>
    <x v="2"/>
    <s v="Americas"/>
    <d v="2014-11-24T00:00:00"/>
    <d v="2022-12-01T00:00:00"/>
    <s v="Corporate and Risk Platform"/>
    <s v="S"/>
    <s v="M"/>
    <s v="USD"/>
    <n v="167860"/>
    <n v="61677"/>
    <n v="0"/>
    <n v="0"/>
    <n v="61677"/>
    <n v="0"/>
    <n v="0"/>
    <n v="0"/>
    <n v="0"/>
    <n v="0"/>
    <n v="229537"/>
    <s v="USD"/>
    <n v="182967.40000000002"/>
    <n v="433162.7300000001"/>
    <s v="&gt;5 Years"/>
    <n v="167860"/>
    <n v="229537"/>
    <n v="182967.40000000002"/>
    <n v="433162.7300000001"/>
    <n v="9.0000000000000135E-2"/>
    <n v="15107.400000000023"/>
    <n v="61677"/>
    <n v="1"/>
  </r>
  <r>
    <s v="Employee 298"/>
    <x v="3"/>
    <s v="Hong Kong"/>
    <x v="3"/>
    <s v="Asia-Pacific"/>
    <d v="2015-01-05T00:00:00"/>
    <d v="2022-12-01T00:00:00"/>
    <s v="ETF and Index Investments Platform"/>
    <s v="K"/>
    <s v="T"/>
    <s v="HKD"/>
    <n v="1176494"/>
    <n v="955350"/>
    <n v="0"/>
    <n v="0"/>
    <n v="955350"/>
    <n v="0"/>
    <n v="0"/>
    <n v="0"/>
    <n v="0"/>
    <n v="0"/>
    <n v="2131844"/>
    <s v="HKD"/>
    <n v="1352968.0999999999"/>
    <n v="3804588.6999999993"/>
    <s v="&gt;5 Years"/>
    <n v="149983.61836527861"/>
    <n v="271775.01705092331"/>
    <n v="172481.16112007038"/>
    <n v="485022.43072863214"/>
    <n v="0.14999999999999983"/>
    <n v="176474.09999999986"/>
    <n v="121791.3986856447"/>
    <n v="0.12748353868806692"/>
  </r>
  <r>
    <s v="Employee 299"/>
    <x v="0"/>
    <s v="Newport Beach"/>
    <x v="2"/>
    <s v="Americas"/>
    <d v="2014-12-08T00:00:00"/>
    <d v="2022-12-01T00:00:00"/>
    <s v="Investments Platform"/>
    <s v="Y"/>
    <s v="H"/>
    <s v="USD"/>
    <n v="188760.00000000003"/>
    <n v="112585.00000000001"/>
    <n v="0"/>
    <n v="0"/>
    <n v="112585.00000000001"/>
    <n v="0"/>
    <n v="0"/>
    <n v="0"/>
    <n v="0"/>
    <n v="0"/>
    <n v="301345.00000000006"/>
    <s v="USD"/>
    <n v="201973.20000000004"/>
    <n v="524412.35000000009"/>
    <s v="&gt;5 Years"/>
    <n v="188760.00000000003"/>
    <n v="301345.00000000006"/>
    <n v="201973.20000000004"/>
    <n v="524412.35000000009"/>
    <n v="7.0000000000000048E-2"/>
    <n v="13213.200000000012"/>
    <n v="112585.00000000003"/>
    <n v="1"/>
  </r>
  <r>
    <s v="Employee 3"/>
    <x v="3"/>
    <s v="Raleigh"/>
    <x v="2"/>
    <s v="Americas"/>
    <d v="2007-07-01T00:00:00"/>
    <d v="2022-12-01T00:00:00"/>
    <s v="Regional Platform"/>
    <s v="Q"/>
    <s v="H"/>
    <s v="USD"/>
    <n v="146520"/>
    <n v="135004.1"/>
    <n v="0"/>
    <n v="0"/>
    <n v="135004.1"/>
    <n v="279899.28000000003"/>
    <n v="0"/>
    <n v="0"/>
    <n v="279899.28000000003"/>
    <n v="0"/>
    <n v="561423.38"/>
    <s v="USD"/>
    <n v="150915.6"/>
    <n v="440885.42300000007"/>
    <s v="&gt;5 Years"/>
    <n v="146520"/>
    <n v="561423.38"/>
    <n v="150915.6"/>
    <n v="440885.42300000007"/>
    <n v="3.0000000000000041E-2"/>
    <n v="4395.6000000000058"/>
    <n v="414903.38"/>
    <n v="1"/>
  </r>
  <r>
    <s v="Employee 30"/>
    <x v="0"/>
    <s v="Brisbane"/>
    <x v="4"/>
    <s v="Asia-Pacific"/>
    <d v="1995-04-03T00:00:00"/>
    <d v="2022-12-01T00:00:00"/>
    <s v="Operating Platform"/>
    <s v="V"/>
    <s v="B"/>
    <s v="AUD"/>
    <n v="161332.93000000002"/>
    <n v="34782"/>
    <n v="0"/>
    <n v="0"/>
    <n v="34782"/>
    <n v="0"/>
    <n v="0"/>
    <n v="0"/>
    <n v="0"/>
    <n v="0"/>
    <n v="196114.93000000002"/>
    <s v="AUD"/>
    <n v="183919.54020000005"/>
    <n v="407490.56040000007"/>
    <s v="&gt;5 Years"/>
    <n v="122072.56148880001"/>
    <n v="148390.36178972706"/>
    <n v="139162.72009723203"/>
    <n v="308327.73253752087"/>
    <n v="0.1400000000000001"/>
    <n v="22586.610200000025"/>
    <n v="26317.800300927047"/>
    <n v="0.75665000002665295"/>
  </r>
  <r>
    <s v="Employee 300"/>
    <x v="0"/>
    <s v="Princeton"/>
    <x v="2"/>
    <s v="Americas"/>
    <d v="2015-01-05T00:00:00"/>
    <d v="2022-12-01T00:00:00"/>
    <s v="Investments Platform"/>
    <s v="X"/>
    <s v="F"/>
    <s v="USD"/>
    <n v="215710.00000000003"/>
    <n v="368368.00000000006"/>
    <n v="0"/>
    <n v="0"/>
    <n v="368368.00000000006"/>
    <n v="0"/>
    <n v="0"/>
    <n v="0"/>
    <n v="0"/>
    <n v="0"/>
    <n v="584078.00000000012"/>
    <s v="USD"/>
    <n v="237281.00000000006"/>
    <n v="879766.80000000028"/>
    <s v="&gt;5 Years"/>
    <n v="215710.00000000003"/>
    <n v="584078.00000000012"/>
    <n v="237281.00000000006"/>
    <n v="879766.80000000028"/>
    <n v="0.10000000000000012"/>
    <n v="21571.000000000029"/>
    <n v="368368.00000000012"/>
    <n v="1"/>
  </r>
  <r>
    <s v="Employee 301"/>
    <x v="0"/>
    <s v="Princeton"/>
    <x v="2"/>
    <s v="Americas"/>
    <d v="2014-12-15T00:00:00"/>
    <d v="2022-12-01T00:00:00"/>
    <s v="Operating Platform"/>
    <s v="P"/>
    <s v="C"/>
    <s v="USD"/>
    <n v="171083"/>
    <n v="23375.000000000004"/>
    <n v="0"/>
    <n v="0"/>
    <n v="23375.000000000004"/>
    <n v="0"/>
    <n v="0"/>
    <n v="0"/>
    <n v="0"/>
    <n v="0"/>
    <n v="194458"/>
    <s v="USD"/>
    <n v="176215.49"/>
    <n v="376507.23"/>
    <s v="&gt;5 Years"/>
    <n v="171083"/>
    <n v="194458"/>
    <n v="176215.49"/>
    <n v="376507.23"/>
    <n v="2.9999999999999947E-2"/>
    <n v="5132.4899999999907"/>
    <n v="23375"/>
    <n v="1"/>
  </r>
  <r>
    <s v="Employee 302"/>
    <x v="1"/>
    <s v="Boca Raton"/>
    <x v="2"/>
    <s v="Americas"/>
    <d v="2015-02-16T00:00:00"/>
    <d v="2022-12-01T00:00:00"/>
    <s v="Investments Platform"/>
    <s v="M"/>
    <s v="X"/>
    <s v="USD"/>
    <n v="144210.00000000003"/>
    <n v="0"/>
    <n v="91740.040000000008"/>
    <n v="0"/>
    <n v="91740.040000000008"/>
    <n v="0"/>
    <n v="0"/>
    <n v="0"/>
    <n v="0"/>
    <n v="0"/>
    <n v="235950.04000000004"/>
    <s v="USD"/>
    <n v="160073.10000000003"/>
    <n v="320146.20000000007"/>
    <s v="&gt;5 Years"/>
    <n v="144210.00000000003"/>
    <n v="235950.04000000004"/>
    <n v="160073.10000000003"/>
    <n v="320146.20000000007"/>
    <n v="0.11000000000000001"/>
    <n v="15863.100000000006"/>
    <n v="91740.040000000008"/>
    <n v="1"/>
  </r>
  <r>
    <s v="Employee 303"/>
    <x v="3"/>
    <s v="Princeton"/>
    <x v="2"/>
    <s v="Americas"/>
    <d v="2015-01-05T00:00:00"/>
    <d v="2022-12-01T00:00:00"/>
    <s v="Corporate and Risk Platform"/>
    <s v="M"/>
    <s v="F"/>
    <s v="USD"/>
    <n v="164075.99999999997"/>
    <n v="17242.5"/>
    <n v="0"/>
    <n v="0"/>
    <n v="17242.5"/>
    <n v="0"/>
    <n v="0"/>
    <n v="0"/>
    <n v="0"/>
    <n v="0"/>
    <n v="181318.49999999997"/>
    <s v="USD"/>
    <n v="167357.51999999996"/>
    <n v="352302.3899999999"/>
    <s v="&gt;5 Years"/>
    <n v="164075.99999999997"/>
    <n v="181318.49999999997"/>
    <n v="167357.51999999996"/>
    <n v="352302.3899999999"/>
    <n v="1.9999999999999938E-2"/>
    <n v="3281.5199999999895"/>
    <n v="17242.5"/>
    <n v="1"/>
  </r>
  <r>
    <s v="Employee 304"/>
    <x v="0"/>
    <s v="Tokyo"/>
    <x v="1"/>
    <s v="Asia-Pacific"/>
    <d v="2015-01-19T00:00:00"/>
    <d v="2022-12-01T00:00:00"/>
    <s v="Regional Platform"/>
    <s v="J"/>
    <s v="H"/>
    <s v="JPY"/>
    <n v="21945000"/>
    <n v="6848160.0000000009"/>
    <n v="0"/>
    <n v="0"/>
    <n v="6848160.0000000009"/>
    <n v="0"/>
    <n v="0"/>
    <n v="0"/>
    <n v="0"/>
    <n v="0"/>
    <n v="28793160"/>
    <s v="JPY"/>
    <n v="24358950.000000004"/>
    <n v="56319357.600000009"/>
    <s v="&gt;5 Years"/>
    <n v="201988.12646693361"/>
    <n v="265020.57158635923"/>
    <n v="224206.82037829634"/>
    <n v="518379.65483915515"/>
    <n v="0.11000000000000017"/>
    <n v="2413950.0000000037"/>
    <n v="63032.445119425625"/>
    <n v="9.2042891987666256E-3"/>
  </r>
  <r>
    <s v="Employee 305"/>
    <x v="3"/>
    <s v="Princeton"/>
    <x v="2"/>
    <s v="Americas"/>
    <d v="2015-01-05T00:00:00"/>
    <d v="2022-12-01T00:00:00"/>
    <s v="Investments Platform"/>
    <s v="P"/>
    <s v="L"/>
    <s v="USD"/>
    <n v="114151.40000000002"/>
    <n v="11253.000000000002"/>
    <n v="0"/>
    <n v="0"/>
    <n v="11253.000000000002"/>
    <n v="0"/>
    <n v="0"/>
    <n v="0"/>
    <n v="0"/>
    <n v="0"/>
    <n v="125404.40000000002"/>
    <s v="USD"/>
    <n v="125566.54000000004"/>
    <n v="263511.38000000012"/>
    <s v="&gt;5 Years"/>
    <n v="114151.40000000002"/>
    <n v="125404.40000000002"/>
    <n v="125566.54000000004"/>
    <n v="263511.38000000012"/>
    <n v="0.1000000000000001"/>
    <n v="11415.140000000014"/>
    <n v="11253"/>
    <n v="1"/>
  </r>
  <r>
    <s v="Employee 306"/>
    <x v="1"/>
    <s v="Princeton"/>
    <x v="2"/>
    <s v="Americas"/>
    <d v="2015-01-05T00:00:00"/>
    <d v="2022-12-01T00:00:00"/>
    <s v="Operating Platform"/>
    <s v="K"/>
    <s v="L"/>
    <s v="USD"/>
    <n v="125345.00000000001"/>
    <n v="20273"/>
    <n v="0"/>
    <n v="0"/>
    <n v="20273"/>
    <n v="0"/>
    <n v="0"/>
    <n v="0"/>
    <n v="0"/>
    <n v="0"/>
    <n v="145618"/>
    <s v="USD"/>
    <n v="127851.90000000002"/>
    <n v="276382.26000000007"/>
    <s v="&gt;5 Years"/>
    <n v="125345.00000000001"/>
    <n v="145618"/>
    <n v="127851.90000000002"/>
    <n v="276382.26000000007"/>
    <n v="2.0000000000000066E-2"/>
    <n v="2506.9000000000087"/>
    <n v="20272.999999999985"/>
    <n v="1"/>
  </r>
  <r>
    <s v="Employee 307"/>
    <x v="3"/>
    <s v="Mumbai"/>
    <x v="12"/>
    <s v="Asia-Pacific"/>
    <d v="2015-01-12T00:00:00"/>
    <d v="2022-12-01T00:00:00"/>
    <s v="Operating Platform"/>
    <s v="E"/>
    <s v="D"/>
    <s v="INR"/>
    <n v="2824800"/>
    <n v="327250.00000000006"/>
    <n v="0"/>
    <n v="0"/>
    <n v="327250.00000000006"/>
    <n v="0"/>
    <n v="0"/>
    <n v="33947"/>
    <n v="33947"/>
    <n v="0"/>
    <n v="3185997"/>
    <s v="INR"/>
    <n v="3192023.9999999995"/>
    <n v="6753840.5"/>
    <s v="&gt;5 Years"/>
    <n v="41859.741414440781"/>
    <n v="47212.195754454857"/>
    <n v="47301.507798318074"/>
    <n v="100082.84370021858"/>
    <n v="0.12999999999999981"/>
    <n v="367223.99999999953"/>
    <n v="5352.4543400140756"/>
    <n v="1.4818656688771163E-2"/>
  </r>
  <r>
    <s v="Employee 308"/>
    <x v="4"/>
    <s v="New York"/>
    <x v="2"/>
    <s v="Americas"/>
    <d v="2015-01-12T00:00:00"/>
    <d v="2022-12-01T00:00:00"/>
    <s v="Investments Platform"/>
    <s v="J"/>
    <s v="O"/>
    <s v="USD"/>
    <n v="278300"/>
    <n v="415415.00000000006"/>
    <n v="0"/>
    <n v="0"/>
    <n v="415415.00000000006"/>
    <n v="0"/>
    <n v="0"/>
    <n v="0"/>
    <n v="0"/>
    <n v="0"/>
    <n v="693715"/>
    <s v="USD"/>
    <n v="289432"/>
    <n v="1010895.6"/>
    <s v="&gt;5 Years"/>
    <n v="278300"/>
    <n v="693715"/>
    <n v="289432"/>
    <n v="1010895.6"/>
    <n v="0.04"/>
    <n v="11132"/>
    <n v="415415"/>
    <n v="1"/>
  </r>
  <r>
    <s v="Employee 309"/>
    <x v="3"/>
    <s v="Edinburgh"/>
    <x v="0"/>
    <s v="EMEA"/>
    <d v="2015-01-12T00:00:00"/>
    <d v="2022-12-01T00:00:00"/>
    <s v="Operating Platform"/>
    <s v="S"/>
    <s v="Z"/>
    <s v="GBP"/>
    <n v="69703.48000000001"/>
    <n v="22748.000000000004"/>
    <n v="0"/>
    <n v="0"/>
    <n v="22748.000000000004"/>
    <n v="0"/>
    <n v="0"/>
    <n v="0"/>
    <n v="0"/>
    <n v="0"/>
    <n v="92451.48000000001"/>
    <s v="GBP"/>
    <n v="71794.584400000007"/>
    <n v="167019.60880000002"/>
    <s v="&gt;5 Years"/>
    <n v="92750.935667272453"/>
    <n v="123020.56186899313"/>
    <n v="95533.463737290615"/>
    <n v="222244.64246235354"/>
    <n v="2.9999999999999864E-2"/>
    <n v="2091.1043999999965"/>
    <n v="30269.626201720675"/>
    <n v="1.3306500000756409"/>
  </r>
  <r>
    <s v="Employee 31"/>
    <x v="2"/>
    <s v="London"/>
    <x v="0"/>
    <s v="EMEA"/>
    <d v="2007-09-27T00:00:00"/>
    <d v="2022-12-01T00:00:00"/>
    <s v="Operating Platform"/>
    <s v="W"/>
    <s v="C"/>
    <s v="GBP"/>
    <n v="40726.400000000001"/>
    <n v="2090"/>
    <n v="0"/>
    <n v="0"/>
    <n v="2090"/>
    <n v="0"/>
    <n v="455"/>
    <n v="0"/>
    <n v="455"/>
    <n v="0"/>
    <n v="43271.4"/>
    <s v="GBP"/>
    <n v="41133.664000000004"/>
    <n v="84378.228000000003"/>
    <s v="&gt;5 Years"/>
    <n v="54192.584163080588"/>
    <n v="57579.088413273093"/>
    <n v="54734.510004711396"/>
    <n v="112277.88909458245"/>
    <n v="1.0000000000000031E-2"/>
    <n v="407.26400000000285"/>
    <n v="3386.5042501925054"/>
    <n v="1.3306500000756409"/>
  </r>
  <r>
    <s v="Employee 310"/>
    <x v="1"/>
    <s v="New York"/>
    <x v="2"/>
    <s v="Americas"/>
    <d v="2015-01-12T00:00:00"/>
    <d v="2022-12-01T00:00:00"/>
    <s v="Operating Platform"/>
    <s v="F"/>
    <s v="I"/>
    <s v="USD"/>
    <n v="125809.20000000003"/>
    <n v="16082"/>
    <n v="0"/>
    <n v="0"/>
    <n v="16082"/>
    <n v="0"/>
    <n v="0"/>
    <n v="0"/>
    <n v="0"/>
    <n v="0"/>
    <n v="141891.20000000001"/>
    <s v="USD"/>
    <n v="140906.30400000003"/>
    <n v="299824.44800000009"/>
    <s v="&gt;5 Years"/>
    <n v="125809.20000000003"/>
    <n v="141891.20000000001"/>
    <n v="140906.30400000003"/>
    <n v="299824.44800000009"/>
    <n v="0.12000000000000002"/>
    <n v="15097.104000000007"/>
    <n v="16081.999999999985"/>
    <n v="1"/>
  </r>
  <r>
    <s v="Employee 311"/>
    <x v="1"/>
    <s v="New York"/>
    <x v="2"/>
    <s v="Americas"/>
    <d v="2015-01-12T00:00:00"/>
    <d v="2022-12-01T00:00:00"/>
    <s v="Investments Platform"/>
    <s v="Z"/>
    <s v="E"/>
    <s v="USD"/>
    <n v="121275.00000000001"/>
    <n v="65340"/>
    <n v="0"/>
    <n v="0"/>
    <n v="65340"/>
    <n v="0"/>
    <n v="0"/>
    <n v="0"/>
    <n v="0"/>
    <n v="0"/>
    <n v="186615"/>
    <s v="USD"/>
    <n v="128551.50000000003"/>
    <n v="326363.40000000002"/>
    <s v="&gt;5 Years"/>
    <n v="121275.00000000001"/>
    <n v="186615"/>
    <n v="128551.50000000003"/>
    <n v="326363.40000000002"/>
    <n v="6.0000000000000116E-2"/>
    <n v="7276.5000000000146"/>
    <n v="65339.999999999985"/>
    <n v="1"/>
  </r>
  <r>
    <s v="Employee 312"/>
    <x v="0"/>
    <s v="Philadelphia"/>
    <x v="2"/>
    <s v="Americas"/>
    <d v="2015-01-12T00:00:00"/>
    <d v="2022-12-01T00:00:00"/>
    <s v="Investments Platform"/>
    <s v="Z"/>
    <s v="A"/>
    <s v="USD"/>
    <n v="197835.00000000006"/>
    <n v="194040.00000000003"/>
    <n v="0"/>
    <n v="0"/>
    <n v="194040.00000000003"/>
    <n v="0"/>
    <n v="0"/>
    <n v="0"/>
    <n v="0"/>
    <n v="0"/>
    <n v="391875.00000000012"/>
    <s v="USD"/>
    <n v="207726.75000000006"/>
    <n v="619195.50000000023"/>
    <s v="&gt;5 Years"/>
    <n v="197835.00000000006"/>
    <n v="391875.00000000012"/>
    <n v="207726.75000000006"/>
    <n v="619195.50000000023"/>
    <n v="4.9999999999999982E-2"/>
    <n v="9891.75"/>
    <n v="194040.00000000006"/>
    <n v="1"/>
  </r>
  <r>
    <s v="Employee 313"/>
    <x v="3"/>
    <s v="London"/>
    <x v="0"/>
    <s v="EMEA"/>
    <d v="2015-01-12T00:00:00"/>
    <d v="2022-12-01T00:00:00"/>
    <s v="Corporate and Risk Platform"/>
    <s v="W"/>
    <s v="B"/>
    <s v="GBP"/>
    <n v="84535"/>
    <n v="10340"/>
    <n v="0"/>
    <n v="0"/>
    <n v="10340"/>
    <n v="0"/>
    <n v="0"/>
    <n v="0"/>
    <n v="0"/>
    <n v="0"/>
    <n v="94875"/>
    <s v="GBP"/>
    <n v="86225.7"/>
    <n v="182998.2"/>
    <s v="&gt;5 Years"/>
    <n v="112486.49775639431"/>
    <n v="126245.41875717643"/>
    <n v="114736.2277115222"/>
    <n v="243506.55484384217"/>
    <n v="1.9999999999999987E-2"/>
    <n v="1690.6999999999971"/>
    <n v="13758.921000782124"/>
    <n v="1.3306500000756409"/>
  </r>
  <r>
    <s v="Employee 314"/>
    <x v="0"/>
    <s v="New York"/>
    <x v="2"/>
    <s v="Americas"/>
    <d v="2015-01-12T00:00:00"/>
    <d v="2022-12-01T00:00:00"/>
    <s v="Operating Platform"/>
    <s v="M"/>
    <s v="W"/>
    <s v="USD"/>
    <n v="194425.00000000003"/>
    <n v="59895.000000000007"/>
    <n v="0"/>
    <n v="0"/>
    <n v="59895.000000000007"/>
    <n v="0"/>
    <n v="0"/>
    <n v="0"/>
    <n v="0"/>
    <n v="0"/>
    <n v="254320.00000000003"/>
    <s v="USD"/>
    <n v="198313.50000000003"/>
    <n v="457719.9"/>
    <s v="&gt;5 Years"/>
    <n v="194425.00000000003"/>
    <n v="254320.00000000003"/>
    <n v="198313.50000000003"/>
    <n v="457719.9"/>
    <n v="1.9999999999999997E-2"/>
    <n v="3888.5"/>
    <n v="59895"/>
    <n v="1"/>
  </r>
  <r>
    <s v="Employee 315"/>
    <x v="0"/>
    <s v="Singapore"/>
    <x v="9"/>
    <s v="Asia-Pacific"/>
    <d v="2015-01-12T00:00:00"/>
    <d v="2022-12-01T00:00:00"/>
    <s v="Client Businesses Platform"/>
    <s v="I"/>
    <s v="A"/>
    <s v="SGD"/>
    <n v="298345.96000000002"/>
    <n v="175780.00000000003"/>
    <n v="0"/>
    <n v="0"/>
    <n v="175780.00000000003"/>
    <n v="0"/>
    <n v="0"/>
    <n v="0"/>
    <n v="0"/>
    <n v="0"/>
    <n v="474125.96000000008"/>
    <s v="SGD"/>
    <n v="313263.25800000003"/>
    <n v="811095.51600000006"/>
    <s v="&gt;5 Years"/>
    <n v="223070.73909305022"/>
    <n v="354499.95140005235"/>
    <n v="234224.27604770273"/>
    <n v="606449.22501775762"/>
    <n v="5.0000000000000031E-2"/>
    <n v="14917.29800000001"/>
    <n v="131429.21230700213"/>
    <n v="0.74769150248607419"/>
  </r>
  <r>
    <s v="Employee 316"/>
    <x v="7"/>
    <s v="Hong Kong"/>
    <x v="3"/>
    <s v="Asia-Pacific"/>
    <d v="2015-01-12T00:00:00"/>
    <d v="2022-12-01T00:00:00"/>
    <s v="Corporate and Risk Platform"/>
    <s v="P"/>
    <s v="C"/>
    <s v="HKD"/>
    <n v="607662"/>
    <n v="242000"/>
    <n v="0"/>
    <n v="0"/>
    <n v="242000"/>
    <n v="0"/>
    <n v="0"/>
    <n v="0"/>
    <n v="0"/>
    <n v="0"/>
    <n v="849662"/>
    <s v="HKD"/>
    <n v="686658.05999999994"/>
    <n v="1646776.1199999999"/>
    <s v="&gt;5 Years"/>
    <n v="77466.902086268121"/>
    <n v="108317.91844878031"/>
    <n v="87537.599357482963"/>
    <n v="209936.84720460471"/>
    <n v="0.12999999999999981"/>
    <n v="78996.059999999939"/>
    <n v="30851.016362512193"/>
    <n v="0.12748353868806692"/>
  </r>
  <r>
    <s v="Employee 317"/>
    <x v="4"/>
    <s v="New York"/>
    <x v="2"/>
    <s v="Americas"/>
    <d v="2015-01-12T00:00:00"/>
    <d v="2022-12-01T00:00:00"/>
    <s v="Investments Platform"/>
    <s v="O"/>
    <s v="K"/>
    <s v="USD"/>
    <n v="247170.00000000006"/>
    <n v="2316160"/>
    <n v="0"/>
    <n v="0"/>
    <n v="2316160"/>
    <n v="0"/>
    <n v="0"/>
    <n v="0"/>
    <n v="0"/>
    <n v="315000"/>
    <n v="2878330"/>
    <s v="USD"/>
    <n v="249641.70000000007"/>
    <n v="2838605.0000000005"/>
    <s v="&gt;5 Years"/>
    <n v="247170.00000000006"/>
    <n v="2878330"/>
    <n v="249641.70000000007"/>
    <n v="2838605.0000000005"/>
    <n v="1.0000000000000045E-2"/>
    <n v="2471.7000000000116"/>
    <n v="2631160"/>
    <n v="1"/>
  </r>
  <r>
    <s v="Employee 318"/>
    <x v="0"/>
    <s v="Vienna"/>
    <x v="23"/>
    <s v="EMEA"/>
    <d v="2015-01-12T00:00:00"/>
    <d v="2022-12-01T00:00:00"/>
    <s v="Regional Platform"/>
    <s v="M"/>
    <s v="Q"/>
    <s v="EUR"/>
    <n v="197802.00000000003"/>
    <n v="146520"/>
    <n v="0"/>
    <n v="0"/>
    <n v="146520"/>
    <n v="0"/>
    <n v="0"/>
    <n v="0"/>
    <n v="0"/>
    <n v="0"/>
    <n v="344322"/>
    <s v="EUR"/>
    <n v="201758.04000000004"/>
    <n v="552966.48"/>
    <s v="&gt;5 Years"/>
    <n v="230894.27459410066"/>
    <n v="401927.07058973075"/>
    <n v="235512.1600859827"/>
    <n v="645477.772087508"/>
    <n v="2.0000000000000132E-2"/>
    <n v="3956.0400000000081"/>
    <n v="171032.79599563009"/>
    <n v="1.1672999999701754"/>
  </r>
  <r>
    <s v="Employee 319"/>
    <x v="3"/>
    <s v="San Francisco"/>
    <x v="2"/>
    <s v="Americas"/>
    <d v="2015-01-12T00:00:00"/>
    <d v="2022-12-01T00:00:00"/>
    <s v="ETF and Index Investments Platform"/>
    <s v="M"/>
    <s v="A"/>
    <s v="USD"/>
    <n v="164780"/>
    <n v="73089.5"/>
    <n v="0"/>
    <n v="0"/>
    <n v="73089.5"/>
    <n v="0"/>
    <n v="0"/>
    <n v="0"/>
    <n v="0"/>
    <n v="0"/>
    <n v="237869.5"/>
    <s v="USD"/>
    <n v="177962.40000000002"/>
    <n v="434861.46000000008"/>
    <s v="&gt;5 Years"/>
    <n v="164780"/>
    <n v="237869.5"/>
    <n v="177962.40000000002"/>
    <n v="434861.46000000008"/>
    <n v="8.000000000000014E-2"/>
    <n v="13182.400000000023"/>
    <n v="73089.5"/>
    <n v="1"/>
  </r>
  <r>
    <s v="Employee 32"/>
    <x v="2"/>
    <s v="Wilmington"/>
    <x v="2"/>
    <s v="Americas"/>
    <d v="1998-04-22T00:00:00"/>
    <d v="2022-12-01T00:00:00"/>
    <s v="Operating Platform"/>
    <s v="X"/>
    <s v="B"/>
    <s v="USD"/>
    <n v="64765.250000000015"/>
    <n v="6930.0000000000009"/>
    <n v="0"/>
    <n v="0"/>
    <n v="6930.0000000000009"/>
    <n v="0"/>
    <n v="6155"/>
    <n v="0"/>
    <n v="6155"/>
    <n v="0"/>
    <n v="77850.250000000015"/>
    <s v="USD"/>
    <n v="73184.732500000013"/>
    <n v="154200.36500000005"/>
    <s v="&gt;5 Years"/>
    <n v="64765.250000000015"/>
    <n v="77850.250000000015"/>
    <n v="73184.732500000013"/>
    <n v="154200.36500000005"/>
    <n v="0.12999999999999995"/>
    <n v="8419.4824999999983"/>
    <n v="13085"/>
    <n v="1"/>
  </r>
  <r>
    <s v="Employee 320"/>
    <x v="3"/>
    <s v="Wilmington"/>
    <x v="2"/>
    <s v="Americas"/>
    <d v="2015-03-16T00:00:00"/>
    <d v="2022-12-01T00:00:00"/>
    <s v="Operating Platform"/>
    <s v="Z"/>
    <s v="N"/>
    <s v="USD"/>
    <n v="83842"/>
    <n v="24712.600000000002"/>
    <n v="0"/>
    <n v="0"/>
    <n v="24712.600000000002"/>
    <n v="0"/>
    <n v="0"/>
    <n v="0"/>
    <n v="0"/>
    <n v="0"/>
    <n v="108554.6"/>
    <s v="USD"/>
    <n v="87195.680000000008"/>
    <n v="200092.46400000004"/>
    <s v="&gt;5 Years"/>
    <n v="83842"/>
    <n v="108554.6"/>
    <n v="87195.680000000008"/>
    <n v="200092.46400000004"/>
    <n v="4.0000000000000091E-2"/>
    <n v="3353.6800000000076"/>
    <n v="24712.600000000006"/>
    <n v="1"/>
  </r>
  <r>
    <s v="Employee 321"/>
    <x v="1"/>
    <s v="San Francisco"/>
    <x v="2"/>
    <s v="Americas"/>
    <d v="2015-01-12T00:00:00"/>
    <d v="2022-12-01T00:00:00"/>
    <s v="Investments Platform"/>
    <s v="F"/>
    <s v="M"/>
    <s v="USD"/>
    <n v="127050.00000000003"/>
    <n v="63580"/>
    <n v="0"/>
    <n v="0"/>
    <n v="63580"/>
    <n v="0"/>
    <n v="0"/>
    <n v="0"/>
    <n v="0"/>
    <n v="0"/>
    <n v="190630.00000000003"/>
    <s v="USD"/>
    <n v="143566.50000000003"/>
    <n v="358978.4"/>
    <s v="&gt;5 Years"/>
    <n v="127050.00000000003"/>
    <n v="190630.00000000003"/>
    <n v="143566.50000000003"/>
    <n v="358978.4"/>
    <n v="0.12999999999999998"/>
    <n v="16516.5"/>
    <n v="63580"/>
    <n v="1"/>
  </r>
  <r>
    <s v="Employee 322"/>
    <x v="3"/>
    <s v="Wilmington"/>
    <x v="2"/>
    <s v="Americas"/>
    <d v="2015-01-12T00:00:00"/>
    <d v="2022-12-01T00:00:00"/>
    <s v="Operating Platform"/>
    <s v="E"/>
    <s v="R"/>
    <s v="USD"/>
    <n v="90208.8"/>
    <n v="10230"/>
    <n v="0"/>
    <n v="0"/>
    <n v="10230"/>
    <n v="0"/>
    <n v="0"/>
    <n v="0"/>
    <n v="0"/>
    <n v="0"/>
    <n v="100438.8"/>
    <s v="USD"/>
    <n v="91110.888000000006"/>
    <n v="192554.07600000003"/>
    <s v="&gt;5 Years"/>
    <n v="90208.8"/>
    <n v="100438.8"/>
    <n v="91110.888000000006"/>
    <n v="192554.07600000003"/>
    <n v="1.0000000000000037E-2"/>
    <n v="902.08800000000338"/>
    <n v="10230"/>
    <n v="1"/>
  </r>
  <r>
    <s v="Employee 323"/>
    <x v="0"/>
    <s v="Baltimore"/>
    <x v="2"/>
    <s v="Americas"/>
    <d v="2015-01-26T00:00:00"/>
    <d v="2022-12-01T00:00:00"/>
    <s v="Investments Platform"/>
    <s v="C"/>
    <s v="Y"/>
    <s v="USD"/>
    <n v="173910"/>
    <n v="0"/>
    <n v="288241.47000000003"/>
    <n v="0"/>
    <n v="288241.47000000003"/>
    <n v="0"/>
    <n v="0"/>
    <n v="0"/>
    <n v="0"/>
    <n v="0"/>
    <n v="462151.47000000003"/>
    <s v="USD"/>
    <n v="189561.90000000002"/>
    <n v="379123.80000000005"/>
    <s v="&gt;5 Years"/>
    <n v="173910"/>
    <n v="462151.47000000003"/>
    <n v="189561.90000000002"/>
    <n v="379123.80000000005"/>
    <n v="9.0000000000000135E-2"/>
    <n v="15651.900000000023"/>
    <n v="288241.47000000003"/>
    <n v="1"/>
  </r>
  <r>
    <s v="Employee 324"/>
    <x v="4"/>
    <s v="New York"/>
    <x v="2"/>
    <s v="Americas"/>
    <d v="2015-02-17T00:00:00"/>
    <d v="2022-12-01T00:00:00"/>
    <s v="Investments Platform"/>
    <s v="E"/>
    <s v="P"/>
    <s v="USD"/>
    <n v="239800.00000000006"/>
    <n v="1551825.0000000002"/>
    <n v="0"/>
    <n v="0"/>
    <n v="1551825.0000000002"/>
    <n v="0"/>
    <n v="0"/>
    <n v="0"/>
    <n v="0"/>
    <n v="258749.99999999997"/>
    <n v="2050375.0000000002"/>
    <s v="USD"/>
    <n v="256586.00000000009"/>
    <n v="2173624.7500000009"/>
    <s v="&gt;5 Years"/>
    <n v="239800.00000000006"/>
    <n v="2050375.0000000002"/>
    <n v="256586.00000000009"/>
    <n v="2173624.7500000009"/>
    <n v="7.0000000000000104E-2"/>
    <n v="16786.000000000029"/>
    <n v="1810575.0000000002"/>
    <n v="1"/>
  </r>
  <r>
    <s v="Employee 325"/>
    <x v="0"/>
    <s v="Princeton"/>
    <x v="2"/>
    <s v="Americas"/>
    <d v="2015-02-02T00:00:00"/>
    <d v="2022-12-01T00:00:00"/>
    <s v="Investments Platform"/>
    <s v="F"/>
    <s v="X"/>
    <s v="USD"/>
    <n v="192664.99999999997"/>
    <n v="0"/>
    <n v="338999.99999999994"/>
    <n v="0"/>
    <n v="338999.99999999994"/>
    <n v="0"/>
    <n v="0"/>
    <n v="0"/>
    <n v="0"/>
    <n v="0"/>
    <n v="531664.99999999988"/>
    <s v="USD"/>
    <n v="204224.89999999997"/>
    <n v="408449.79999999993"/>
    <s v="&gt;5 Years"/>
    <n v="192664.99999999997"/>
    <n v="531664.99999999988"/>
    <n v="204224.89999999997"/>
    <n v="408449.79999999993"/>
    <n v="5.9999999999999977E-2"/>
    <n v="11559.899999999994"/>
    <n v="338999.99999999988"/>
    <n v="1"/>
  </r>
  <r>
    <s v="Employee 326"/>
    <x v="0"/>
    <s v="London"/>
    <x v="0"/>
    <s v="EMEA"/>
    <d v="2015-02-09T00:00:00"/>
    <d v="2022-12-01T00:00:00"/>
    <s v="Client Businesses Platform"/>
    <s v="N"/>
    <s v="D"/>
    <s v="GBP"/>
    <n v="130515"/>
    <n v="27676.000000000004"/>
    <n v="0"/>
    <n v="0"/>
    <n v="27676.000000000004"/>
    <n v="0"/>
    <n v="0"/>
    <n v="0"/>
    <n v="0"/>
    <n v="0"/>
    <n v="158191"/>
    <s v="GBP"/>
    <n v="144871.65000000002"/>
    <n v="320463.66000000003"/>
    <s v="&gt;5 Years"/>
    <n v="173669.78475987227"/>
    <n v="210496.85416196572"/>
    <n v="192773.46108345827"/>
    <n v="426424.96920324024"/>
    <n v="0.11000000000000028"/>
    <n v="14356.650000000023"/>
    <n v="36827.069402093446"/>
    <n v="1.3306500000756409"/>
  </r>
  <r>
    <s v="Employee 327"/>
    <x v="3"/>
    <s v="Princeton"/>
    <x v="2"/>
    <s v="Americas"/>
    <d v="2015-02-23T00:00:00"/>
    <d v="2022-12-01T00:00:00"/>
    <s v="Operating Platform"/>
    <s v="A"/>
    <s v="G"/>
    <s v="USD"/>
    <n v="181764"/>
    <n v="31031"/>
    <n v="0"/>
    <n v="0"/>
    <n v="31031"/>
    <n v="0"/>
    <n v="0"/>
    <n v="0"/>
    <n v="0"/>
    <n v="0"/>
    <n v="212795"/>
    <s v="USD"/>
    <n v="194487.48"/>
    <n v="422178.13"/>
    <s v="&gt;5 Years"/>
    <n v="181764"/>
    <n v="212795"/>
    <n v="194487.48"/>
    <n v="422178.13"/>
    <n v="7.0000000000000062E-2"/>
    <n v="12723.48000000001"/>
    <n v="31031"/>
    <n v="1"/>
  </r>
  <r>
    <s v="Employee 328"/>
    <x v="0"/>
    <s v="New York"/>
    <x v="2"/>
    <s v="Americas"/>
    <d v="2015-04-06T00:00:00"/>
    <d v="2022-12-01T00:00:00"/>
    <s v="Client Businesses Platform"/>
    <s v="O"/>
    <s v="U"/>
    <s v="USD"/>
    <n v="181981.80000000002"/>
    <n v="70840"/>
    <n v="0"/>
    <n v="0"/>
    <n v="70840"/>
    <n v="0"/>
    <n v="0"/>
    <n v="0"/>
    <n v="0"/>
    <n v="0"/>
    <n v="252821.80000000002"/>
    <s v="USD"/>
    <n v="191080.89"/>
    <n v="456543.78"/>
    <s v="&gt;5 Years"/>
    <n v="181981.80000000002"/>
    <n v="252821.80000000002"/>
    <n v="191080.89"/>
    <n v="456543.78"/>
    <n v="4.9999999999999975E-2"/>
    <n v="9099.0899999999965"/>
    <n v="70840"/>
    <n v="1"/>
  </r>
  <r>
    <s v="Employee 329"/>
    <x v="4"/>
    <s v="London"/>
    <x v="0"/>
    <s v="EMEA"/>
    <d v="2015-02-17T00:00:00"/>
    <d v="2022-12-01T00:00:00"/>
    <s v="Corporate and Risk Platform"/>
    <s v="Q"/>
    <s v="R"/>
    <s v="GBP"/>
    <n v="186560"/>
    <n v="522720"/>
    <n v="0"/>
    <n v="0"/>
    <n v="522720"/>
    <n v="0"/>
    <n v="0"/>
    <n v="0"/>
    <n v="0"/>
    <n v="471499.99999999994"/>
    <n v="1180780"/>
    <s v="GBP"/>
    <n v="194022.39999999999"/>
    <n v="931673.59999999998"/>
    <s v="&gt;5 Years"/>
    <n v="248246.06401411159"/>
    <n v="1571204.9070893154"/>
    <n v="258175.90657467602"/>
    <n v="1239731.4759104727"/>
    <n v="3.9999999999999862E-2"/>
    <n v="7462.3999999999942"/>
    <n v="1322958.8430752037"/>
    <n v="1.3306500000756409"/>
  </r>
  <r>
    <s v="Employee 33"/>
    <x v="0"/>
    <s v="Princeton"/>
    <x v="2"/>
    <s v="Americas"/>
    <d v="2008-01-02T00:00:00"/>
    <d v="2022-12-01T00:00:00"/>
    <s v="Investments Platform"/>
    <s v="Q"/>
    <s v="R"/>
    <s v="USD"/>
    <n v="195360.00000000003"/>
    <n v="0"/>
    <n v="517499.99999999994"/>
    <n v="0"/>
    <n v="517499.99999999994"/>
    <n v="0"/>
    <n v="0"/>
    <n v="0"/>
    <n v="0"/>
    <n v="0"/>
    <n v="712860"/>
    <s v="USD"/>
    <n v="220756.80000000002"/>
    <n v="441513.60000000003"/>
    <s v="&gt;5 Years"/>
    <n v="195360.00000000003"/>
    <n v="712860"/>
    <n v="220756.80000000002"/>
    <n v="441513.60000000003"/>
    <n v="0.12999999999999992"/>
    <n v="25396.799999999988"/>
    <n v="517500"/>
    <n v="1"/>
  </r>
  <r>
    <s v="Employee 330"/>
    <x v="3"/>
    <s v="Hong Kong"/>
    <x v="3"/>
    <s v="Asia-Pacific"/>
    <d v="2015-02-23T00:00:00"/>
    <d v="2022-12-01T00:00:00"/>
    <s v="Corporate and Risk Platform"/>
    <s v="B"/>
    <s v="D"/>
    <s v="HKD"/>
    <n v="1090210.0000000002"/>
    <n v="441980.00000000006"/>
    <n v="0"/>
    <n v="0"/>
    <n v="441980.00000000006"/>
    <n v="0"/>
    <n v="0"/>
    <n v="0"/>
    <n v="0"/>
    <n v="0"/>
    <n v="1532190.0000000002"/>
    <s v="HKD"/>
    <n v="1112014.2000000002"/>
    <n v="2674848.0000000005"/>
    <s v="&gt;5 Years"/>
    <n v="138983.82871311746"/>
    <n v="195329.00314246927"/>
    <n v="141763.50528737981"/>
    <n v="340999.0884926985"/>
    <n v="2.0000000000000035E-2"/>
    <n v="21804.199999999953"/>
    <n v="56345.174429351813"/>
    <n v="0.12748353868806692"/>
  </r>
  <r>
    <s v="Employee 331"/>
    <x v="1"/>
    <s v="New York"/>
    <x v="2"/>
    <s v="Americas"/>
    <d v="2015-02-16T00:00:00"/>
    <d v="2022-12-01T00:00:00"/>
    <s v="Investments Platform"/>
    <s v="C"/>
    <s v="C"/>
    <s v="USD"/>
    <n v="128205.00000000003"/>
    <n v="97020.000000000015"/>
    <n v="0"/>
    <n v="0"/>
    <n v="97020.000000000015"/>
    <n v="0"/>
    <n v="0"/>
    <n v="0"/>
    <n v="0"/>
    <n v="0"/>
    <n v="225225.00000000006"/>
    <s v="USD"/>
    <n v="142307.55000000005"/>
    <n v="392307.3000000001"/>
    <s v="&gt;5 Years"/>
    <n v="128205.00000000003"/>
    <n v="225225.00000000006"/>
    <n v="142307.55000000005"/>
    <n v="392307.3000000001"/>
    <n v="0.11000000000000011"/>
    <n v="14102.550000000017"/>
    <n v="97020.000000000029"/>
    <n v="1"/>
  </r>
  <r>
    <s v="Employee 332"/>
    <x v="3"/>
    <s v="Tokyo"/>
    <x v="1"/>
    <s v="Asia-Pacific"/>
    <d v="2015-03-02T00:00:00"/>
    <d v="2022-12-01T00:00:00"/>
    <s v="Operating Platform"/>
    <s v="H"/>
    <s v="Y"/>
    <s v="JPY"/>
    <n v="15444000.000000004"/>
    <n v="3740000"/>
    <n v="0"/>
    <n v="0"/>
    <n v="3740000"/>
    <n v="0"/>
    <n v="0"/>
    <n v="0"/>
    <n v="0"/>
    <n v="0"/>
    <n v="19184000.000000004"/>
    <s v="JPY"/>
    <n v="15752880.000000004"/>
    <n v="35320560.000000007"/>
    <s v="&gt;5 Years"/>
    <n v="142151.04238575179"/>
    <n v="176575.08398913898"/>
    <n v="144994.06323346685"/>
    <n v="325100.64890238858"/>
    <n v="2.0000000000000163E-2"/>
    <n v="308880"/>
    <n v="34424.041603387188"/>
    <n v="9.2042891987666256E-3"/>
  </r>
  <r>
    <s v="Employee 333"/>
    <x v="0"/>
    <s v="Tokyo"/>
    <x v="1"/>
    <s v="Asia-Pacific"/>
    <d v="2015-04-13T00:00:00"/>
    <d v="2022-12-01T00:00:00"/>
    <s v="Client Businesses Platform"/>
    <s v="H"/>
    <s v="A"/>
    <s v="JPY"/>
    <n v="21342200"/>
    <n v="8742195"/>
    <n v="0"/>
    <n v="0"/>
    <n v="8742195"/>
    <n v="0"/>
    <n v="0"/>
    <n v="0"/>
    <n v="0"/>
    <n v="0"/>
    <n v="30084395"/>
    <s v="JPY"/>
    <n v="22409310"/>
    <n v="53997924.75"/>
    <s v="&gt;5 Years"/>
    <n v="196439.78093791706"/>
    <n v="276905.47194992867"/>
    <n v="206261.76998481294"/>
    <n v="497012.51553223806"/>
    <n v="5.0000000000000121E-2"/>
    <n v="1067110"/>
    <n v="80465.691012011608"/>
    <n v="9.2042891987666256E-3"/>
  </r>
  <r>
    <s v="Employee 334"/>
    <x v="0"/>
    <s v="London"/>
    <x v="0"/>
    <s v="EMEA"/>
    <d v="2015-03-09T00:00:00"/>
    <d v="2022-12-01T00:00:00"/>
    <s v="Operating Platform"/>
    <s v="E"/>
    <s v="H"/>
    <s v="GBP"/>
    <n v="125776.20000000001"/>
    <n v="27225.000000000004"/>
    <n v="0"/>
    <n v="0"/>
    <n v="27225.000000000004"/>
    <n v="0"/>
    <n v="0"/>
    <n v="0"/>
    <n v="0"/>
    <n v="0"/>
    <n v="153001.20000000001"/>
    <s v="GBP"/>
    <n v="135838.29600000003"/>
    <n v="301079.59200000006"/>
    <s v="&gt;5 Years"/>
    <n v="167364.10053951383"/>
    <n v="203591.04679157317"/>
    <n v="180753.22858267499"/>
    <n v="400631.55911757401"/>
    <n v="8.0000000000000265E-2"/>
    <n v="10062.09600000002"/>
    <n v="36226.946252059337"/>
    <n v="1.3306500000756409"/>
  </r>
  <r>
    <s v="Employee 335"/>
    <x v="3"/>
    <s v="London"/>
    <x v="0"/>
    <s v="EMEA"/>
    <d v="2015-02-23T00:00:00"/>
    <d v="2022-12-01T00:00:00"/>
    <s v="Investments Platform"/>
    <s v="I"/>
    <s v="M"/>
    <s v="GBP"/>
    <n v="94160"/>
    <n v="57420"/>
    <n v="16695.75"/>
    <n v="0"/>
    <n v="74115.75"/>
    <n v="0"/>
    <n v="0"/>
    <n v="0"/>
    <n v="0"/>
    <n v="0"/>
    <n v="168275.75"/>
    <s v="GBP"/>
    <n v="102634.40000000001"/>
    <n v="267856.60000000003"/>
    <s v="&gt;5 Years"/>
    <n v="125294.00400712235"/>
    <n v="223916.12675022855"/>
    <n v="136570.46436776337"/>
    <n v="356423.38481026096"/>
    <n v="9.0000000000000094E-2"/>
    <n v="8474.4000000000087"/>
    <n v="98622.1227431062"/>
    <n v="1.3306500000756409"/>
  </r>
  <r>
    <s v="Employee 336"/>
    <x v="3"/>
    <s v="New York"/>
    <x v="2"/>
    <s v="Americas"/>
    <d v="2015-03-09T00:00:00"/>
    <d v="2022-12-01T00:00:00"/>
    <s v="Operating Platform"/>
    <s v="H"/>
    <s v="R"/>
    <s v="USD"/>
    <n v="145750"/>
    <n v="60984.000000000007"/>
    <n v="0"/>
    <n v="0"/>
    <n v="60984.000000000007"/>
    <n v="0"/>
    <n v="0"/>
    <n v="0"/>
    <n v="0"/>
    <n v="0"/>
    <n v="206734"/>
    <s v="USD"/>
    <n v="167612.5"/>
    <n v="405356.6"/>
    <s v="&gt;5 Years"/>
    <n v="145750"/>
    <n v="206734"/>
    <n v="167612.5"/>
    <n v="405356.6"/>
    <n v="0.15"/>
    <n v="21862.5"/>
    <n v="60984"/>
    <n v="1"/>
  </r>
  <r>
    <s v="Employee 337"/>
    <x v="4"/>
    <s v="London"/>
    <x v="0"/>
    <s v="EMEA"/>
    <d v="2015-04-06T00:00:00"/>
    <d v="2022-12-01T00:00:00"/>
    <s v="Investments Platform"/>
    <s v="Y"/>
    <s v="I"/>
    <s v="GBP"/>
    <n v="198879.99999999997"/>
    <n v="211464.00000000003"/>
    <n v="0"/>
    <n v="0"/>
    <n v="211464.00000000003"/>
    <n v="0"/>
    <n v="0"/>
    <n v="0"/>
    <n v="0"/>
    <n v="150520"/>
    <n v="560864"/>
    <s v="GBP"/>
    <n v="210812.79999999999"/>
    <n v="645777.43999999994"/>
    <s v="&gt;5 Years"/>
    <n v="264639.67201504344"/>
    <n v="746313.68164242432"/>
    <n v="280518.05233594606"/>
    <n v="859303.75058484718"/>
    <n v="6.000000000000006E-2"/>
    <n v="11932.800000000017"/>
    <n v="481674.00962738087"/>
    <n v="1.3306500000756409"/>
  </r>
  <r>
    <s v="Employee 338"/>
    <x v="1"/>
    <s v="San Francisco"/>
    <x v="2"/>
    <s v="Americas"/>
    <d v="2019-01-07T00:00:00"/>
    <d v="2022-12-01T00:00:00"/>
    <s v="Operating Platform"/>
    <s v="Q"/>
    <s v="P"/>
    <s v="USD"/>
    <n v="132825"/>
    <n v="13216.500000000002"/>
    <n v="0"/>
    <n v="0"/>
    <n v="13216.500000000002"/>
    <n v="0"/>
    <n v="18920"/>
    <n v="0"/>
    <n v="18920"/>
    <n v="0"/>
    <n v="164961.5"/>
    <s v="USD"/>
    <n v="147435.75"/>
    <n v="309541.815"/>
    <s v="1-5 Years"/>
    <n v="132825"/>
    <n v="164961.5"/>
    <n v="147435.75"/>
    <n v="309541.815"/>
    <n v="0.11"/>
    <n v="14610.75"/>
    <n v="32136.5"/>
    <n v="1"/>
  </r>
  <r>
    <s v="Employee 339"/>
    <x v="3"/>
    <s v="London"/>
    <x v="0"/>
    <s v="EMEA"/>
    <d v="2015-05-04T00:00:00"/>
    <d v="2022-12-01T00:00:00"/>
    <s v="Operating Platform"/>
    <s v="U"/>
    <s v="N"/>
    <s v="GBP"/>
    <n v="81807"/>
    <n v="8192.7999999999993"/>
    <n v="0"/>
    <n v="0"/>
    <n v="8192.7999999999993"/>
    <n v="0"/>
    <n v="0"/>
    <n v="0"/>
    <n v="0"/>
    <n v="0"/>
    <n v="89999.8"/>
    <s v="GBP"/>
    <n v="86715.42"/>
    <n v="182115.20799999998"/>
    <s v="&gt;5 Years"/>
    <n v="108856.48455618796"/>
    <n v="119758.23387680767"/>
    <n v="115387.87362955924"/>
    <n v="242331.60153897534"/>
    <n v="5.9999999999999984E-2"/>
    <n v="4908.4199999999983"/>
    <n v="10901.74932061971"/>
    <n v="1.3306500000756409"/>
  </r>
  <r>
    <s v="Employee 34"/>
    <x v="0"/>
    <s v="New York"/>
    <x v="2"/>
    <s v="Americas"/>
    <d v="2008-01-28T00:00:00"/>
    <d v="2022-12-01T00:00:00"/>
    <s v="Investments Platform"/>
    <s v="P"/>
    <s v="L"/>
    <s v="USD"/>
    <n v="173250"/>
    <n v="374000.00000000006"/>
    <n v="0"/>
    <n v="0"/>
    <n v="374000.00000000006"/>
    <n v="0"/>
    <n v="0"/>
    <n v="0"/>
    <n v="0"/>
    <n v="0"/>
    <n v="547250"/>
    <s v="USD"/>
    <n v="181912.5"/>
    <n v="756525.00000000012"/>
    <s v="&gt;5 Years"/>
    <n v="173250"/>
    <n v="547250"/>
    <n v="181912.5"/>
    <n v="756525.00000000012"/>
    <n v="0.05"/>
    <n v="8662.5"/>
    <n v="374000"/>
    <n v="1"/>
  </r>
  <r>
    <s v="Employee 340"/>
    <x v="3"/>
    <s v="Mumbai"/>
    <x v="12"/>
    <s v="Asia-Pacific"/>
    <d v="2015-05-04T00:00:00"/>
    <d v="2022-12-01T00:00:00"/>
    <s v="Operating Platform"/>
    <s v="K"/>
    <s v="U"/>
    <s v="INR"/>
    <n v="2402400"/>
    <n v="227700.00000000003"/>
    <n v="0"/>
    <n v="0"/>
    <n v="227700.00000000003"/>
    <n v="0"/>
    <n v="0"/>
    <n v="57694"/>
    <n v="57694"/>
    <n v="0"/>
    <n v="2687794"/>
    <s v="INR"/>
    <n v="2666664.0000000005"/>
    <n v="5586075.0000000019"/>
    <s v="&gt;5 Years"/>
    <n v="35600.340829103843"/>
    <n v="39829.496536138999"/>
    <n v="39516.378320305274"/>
    <n v="82778.127662727406"/>
    <n v="0.11000000000000021"/>
    <n v="264264.00000000047"/>
    <n v="4229.1557070351555"/>
    <n v="1.4818656688771165E-2"/>
  </r>
  <r>
    <s v="Employee 341"/>
    <x v="4"/>
    <s v="New York"/>
    <x v="2"/>
    <s v="Americas"/>
    <d v="2015-05-26T00:00:00"/>
    <d v="2022-12-01T00:00:00"/>
    <s v="Regional Platform"/>
    <s v="A"/>
    <s v="P"/>
    <s v="USD"/>
    <n v="268620.00000000006"/>
    <n v="631620"/>
    <n v="0"/>
    <n v="0"/>
    <n v="631620"/>
    <n v="0"/>
    <n v="0"/>
    <n v="0"/>
    <n v="0"/>
    <n v="550000"/>
    <n v="1450240"/>
    <s v="USD"/>
    <n v="303540.60000000003"/>
    <n v="1320811.8"/>
    <s v="&gt;5 Years"/>
    <n v="268620.00000000006"/>
    <n v="1450240"/>
    <n v="303540.60000000003"/>
    <n v="1320811.8"/>
    <n v="0.12999999999999989"/>
    <n v="34920.599999999977"/>
    <n v="1181620"/>
    <n v="1"/>
  </r>
  <r>
    <s v="Employee 342"/>
    <x v="3"/>
    <s v="Wilmington"/>
    <x v="2"/>
    <s v="Americas"/>
    <d v="2015-04-20T00:00:00"/>
    <d v="2022-12-01T00:00:00"/>
    <s v="Operating Platform"/>
    <s v="L"/>
    <s v="S"/>
    <s v="USD"/>
    <n v="142942.79999999999"/>
    <n v="0"/>
    <n v="0"/>
    <n v="0"/>
    <n v="0"/>
    <n v="0"/>
    <n v="0"/>
    <n v="0"/>
    <n v="0"/>
    <n v="0"/>
    <n v="142942.79999999999"/>
    <s v="USD"/>
    <n v="151519.36799999999"/>
    <n v="303038.73599999998"/>
    <s v="&gt;5 Years"/>
    <n v="142942.79999999999"/>
    <n v="142942.79999999999"/>
    <n v="151519.36799999999"/>
    <n v="303038.73599999998"/>
    <n v="0.06"/>
    <n v="8576.5679999999993"/>
    <n v="0"/>
    <n v="1"/>
  </r>
  <r>
    <s v="Employee 343"/>
    <x v="4"/>
    <s v="Seattle"/>
    <x v="2"/>
    <s v="Americas"/>
    <d v="2015-04-06T00:00:00"/>
    <d v="2022-12-01T00:00:00"/>
    <s v="Investments Platform"/>
    <s v="E"/>
    <s v="W"/>
    <s v="USD"/>
    <n v="272250.00000000006"/>
    <n v="211200.00000000003"/>
    <n v="2163000"/>
    <n v="0"/>
    <n v="2374200"/>
    <n v="0"/>
    <n v="0"/>
    <n v="0"/>
    <n v="0"/>
    <n v="103000"/>
    <n v="2749450"/>
    <s v="USD"/>
    <n v="277695.00000000006"/>
    <n v="770814.00000000012"/>
    <s v="&gt;5 Years"/>
    <n v="272250.00000000006"/>
    <n v="2749450"/>
    <n v="277695.00000000006"/>
    <n v="770814.00000000012"/>
    <n v="1.9999999999999997E-2"/>
    <n v="5445"/>
    <n v="2477200"/>
    <n v="1"/>
  </r>
  <r>
    <s v="Employee 344"/>
    <x v="4"/>
    <s v="Seattle"/>
    <x v="2"/>
    <s v="Americas"/>
    <d v="2015-04-06T00:00:00"/>
    <d v="2022-12-01T00:00:00"/>
    <s v="Investments Platform"/>
    <s v="H"/>
    <s v="F"/>
    <s v="USD"/>
    <n v="255420.00000000006"/>
    <n v="215600.00000000003"/>
    <n v="1017600"/>
    <n v="0"/>
    <n v="1233200"/>
    <n v="0"/>
    <n v="0"/>
    <n v="0"/>
    <n v="0"/>
    <n v="112000.00000000001"/>
    <n v="1600620"/>
    <s v="USD"/>
    <n v="275853.60000000009"/>
    <n v="784555.20000000019"/>
    <s v="&gt;5 Years"/>
    <n v="255420.00000000006"/>
    <n v="1600620"/>
    <n v="275853.60000000009"/>
    <n v="784555.20000000019"/>
    <n v="8.0000000000000113E-2"/>
    <n v="20433.600000000035"/>
    <n v="1345200"/>
    <n v="1"/>
  </r>
  <r>
    <s v="Employee 345"/>
    <x v="7"/>
    <s v="Seattle"/>
    <x v="2"/>
    <s v="Americas"/>
    <d v="2015-04-06T00:00:00"/>
    <d v="2022-12-01T00:00:00"/>
    <s v="Operating Platform"/>
    <s v="L"/>
    <s v="H"/>
    <s v="USD"/>
    <n v="80599.75"/>
    <n v="14701.500000000002"/>
    <n v="0"/>
    <n v="0"/>
    <n v="14701.500000000002"/>
    <n v="0"/>
    <n v="0"/>
    <n v="0"/>
    <n v="0"/>
    <n v="0"/>
    <n v="95301.25"/>
    <s v="USD"/>
    <n v="92689.712499999994"/>
    <n v="202286.14999999997"/>
    <s v="&gt;5 Years"/>
    <n v="80599.75"/>
    <n v="95301.25"/>
    <n v="92689.712499999994"/>
    <n v="202286.14999999997"/>
    <n v="0.14999999999999994"/>
    <n v="12089.962499999994"/>
    <n v="14701.5"/>
    <n v="1"/>
  </r>
  <r>
    <s v="Employee 346"/>
    <x v="0"/>
    <s v="New York"/>
    <x v="2"/>
    <s v="Americas"/>
    <d v="2015-04-06T00:00:00"/>
    <d v="2022-12-01T00:00:00"/>
    <s v="Client Businesses Platform"/>
    <s v="O"/>
    <s v="Q"/>
    <s v="USD"/>
    <n v="174900"/>
    <n v="71071"/>
    <n v="0"/>
    <n v="0"/>
    <n v="71071"/>
    <n v="0"/>
    <n v="0"/>
    <n v="0"/>
    <n v="0"/>
    <n v="0"/>
    <n v="245971"/>
    <s v="USD"/>
    <n v="183645"/>
    <n v="441914.55"/>
    <s v="&gt;5 Years"/>
    <n v="174900"/>
    <n v="245971"/>
    <n v="183645"/>
    <n v="441914.55"/>
    <n v="0.05"/>
    <n v="8745"/>
    <n v="71071"/>
    <n v="1"/>
  </r>
  <r>
    <s v="Employee 347"/>
    <x v="0"/>
    <s v="Seattle"/>
    <x v="2"/>
    <s v="Americas"/>
    <d v="2015-05-18T00:00:00"/>
    <d v="2022-12-01T00:00:00"/>
    <s v="Investments Platform"/>
    <s v="W"/>
    <s v="B"/>
    <s v="USD"/>
    <n v="155540"/>
    <n v="136125"/>
    <n v="218000.00000000003"/>
    <n v="0"/>
    <n v="354125"/>
    <n v="0"/>
    <n v="0"/>
    <n v="0"/>
    <n v="0"/>
    <n v="0"/>
    <n v="509665"/>
    <s v="USD"/>
    <n v="178871"/>
    <n v="514285.75"/>
    <s v="&gt;5 Years"/>
    <n v="155540"/>
    <n v="509665"/>
    <n v="178871"/>
    <n v="514285.75"/>
    <n v="0.15"/>
    <n v="23331"/>
    <n v="354125"/>
    <n v="1"/>
  </r>
  <r>
    <s v="Employee 348"/>
    <x v="4"/>
    <s v="Seattle"/>
    <x v="2"/>
    <s v="Americas"/>
    <d v="2015-06-29T00:00:00"/>
    <d v="2022-12-01T00:00:00"/>
    <s v="Investments Platform"/>
    <s v="H"/>
    <s v="X"/>
    <s v="USD"/>
    <n v="253055.00000000006"/>
    <n v="211200.00000000003"/>
    <n v="1224300"/>
    <n v="0"/>
    <n v="1435500"/>
    <n v="0"/>
    <n v="0"/>
    <n v="0"/>
    <n v="0"/>
    <n v="0"/>
    <n v="1688555"/>
    <s v="USD"/>
    <n v="288482.70000000007"/>
    <n v="817733.40000000014"/>
    <s v="&gt;5 Years"/>
    <n v="253055.00000000006"/>
    <n v="1688555"/>
    <n v="288482.70000000007"/>
    <n v="817733.40000000014"/>
    <n v="0.14000000000000001"/>
    <n v="35427.700000000012"/>
    <n v="1435500"/>
    <n v="1"/>
  </r>
  <r>
    <s v="Employee 349"/>
    <x v="0"/>
    <s v="Seattle"/>
    <x v="2"/>
    <s v="Americas"/>
    <d v="2015-04-13T00:00:00"/>
    <d v="2022-12-01T00:00:00"/>
    <s v="Operating Platform"/>
    <s v="F"/>
    <s v="T"/>
    <s v="USD"/>
    <n v="188100.00000000003"/>
    <n v="75075"/>
    <n v="0"/>
    <n v="0"/>
    <n v="75075"/>
    <n v="0"/>
    <n v="0"/>
    <n v="0"/>
    <n v="0"/>
    <n v="0"/>
    <n v="263175"/>
    <s v="USD"/>
    <n v="203148.00000000006"/>
    <n v="487377.00000000012"/>
    <s v="&gt;5 Years"/>
    <n v="188100.00000000003"/>
    <n v="263175"/>
    <n v="203148.00000000006"/>
    <n v="487377.00000000012"/>
    <n v="8.000000000000014E-2"/>
    <n v="15048.000000000029"/>
    <n v="75074.999999999971"/>
    <n v="1"/>
  </r>
  <r>
    <s v="Employee 35"/>
    <x v="1"/>
    <s v="Tokyo"/>
    <x v="1"/>
    <s v="Asia-Pacific"/>
    <d v="2008-01-02T00:00:00"/>
    <d v="2022-12-01T00:00:00"/>
    <s v="Operating Platform"/>
    <s v="V"/>
    <s v="W"/>
    <s v="JPY"/>
    <n v="11593450"/>
    <n v="2128500"/>
    <n v="0"/>
    <n v="0"/>
    <n v="2128500"/>
    <n v="0"/>
    <n v="0"/>
    <n v="0"/>
    <n v="0"/>
    <n v="0"/>
    <n v="13721950"/>
    <s v="JPY"/>
    <n v="12636860.5"/>
    <n v="27593786"/>
    <s v="&gt;5 Years"/>
    <n v="106709.46661144093"/>
    <n v="126300.7961710157"/>
    <n v="116313.31860647062"/>
    <n v="253981.18643287773"/>
    <n v="9.0000000000000066E-2"/>
    <n v="1043410.5"/>
    <n v="19591.329559574762"/>
    <n v="9.2042891987666256E-3"/>
  </r>
  <r>
    <s v="Employee 350"/>
    <x v="3"/>
    <s v="Seattle"/>
    <x v="2"/>
    <s v="Americas"/>
    <d v="2015-04-20T00:00:00"/>
    <d v="2022-12-01T00:00:00"/>
    <s v="Operating Platform"/>
    <s v="P"/>
    <s v="B"/>
    <s v="USD"/>
    <n v="134827.00000000003"/>
    <n v="21120"/>
    <n v="0"/>
    <n v="0"/>
    <n v="21120"/>
    <n v="0"/>
    <n v="0"/>
    <n v="0"/>
    <n v="0"/>
    <n v="0"/>
    <n v="155947.00000000003"/>
    <s v="USD"/>
    <n v="137523.54000000004"/>
    <n v="296589.4800000001"/>
    <s v="&gt;5 Years"/>
    <n v="134827.00000000003"/>
    <n v="155947.00000000003"/>
    <n v="137523.54000000004"/>
    <n v="296589.4800000001"/>
    <n v="2.0000000000000056E-2"/>
    <n v="2696.5400000000081"/>
    <n v="21120"/>
    <n v="1"/>
  </r>
  <r>
    <s v="Employee 351"/>
    <x v="4"/>
    <s v="Seattle"/>
    <x v="2"/>
    <s v="Americas"/>
    <d v="2015-05-04T00:00:00"/>
    <d v="2022-12-01T00:00:00"/>
    <s v="Investments Platform"/>
    <s v="S"/>
    <s v="V"/>
    <s v="USD"/>
    <n v="269775.00000000006"/>
    <n v="280500"/>
    <n v="3676500.0000000005"/>
    <n v="0"/>
    <n v="3957000.0000000005"/>
    <n v="0"/>
    <n v="0"/>
    <n v="0"/>
    <n v="0"/>
    <n v="0"/>
    <n v="4226775.0000000009"/>
    <s v="USD"/>
    <n v="285961.50000000006"/>
    <n v="869253"/>
    <s v="&gt;5 Years"/>
    <n v="269775.00000000006"/>
    <n v="4226775.0000000009"/>
    <n v="285961.50000000006"/>
    <n v="869253"/>
    <n v="5.9999999999999984E-2"/>
    <n v="16186.5"/>
    <n v="3957000.0000000009"/>
    <n v="1"/>
  </r>
  <r>
    <s v="Employee 352"/>
    <x v="0"/>
    <s v="London"/>
    <x v="0"/>
    <s v="EMEA"/>
    <d v="2015-04-27T00:00:00"/>
    <d v="2022-12-01T00:00:00"/>
    <s v="Investments Platform"/>
    <s v="P"/>
    <s v="F"/>
    <s v="GBP"/>
    <n v="185328"/>
    <n v="87661.200000000012"/>
    <n v="251911.00000000003"/>
    <n v="0"/>
    <n v="339572.20000000007"/>
    <n v="0"/>
    <n v="0"/>
    <n v="0"/>
    <n v="0"/>
    <n v="0"/>
    <n v="524900.20000000007"/>
    <s v="GBP"/>
    <n v="209420.63999999998"/>
    <n v="517898.43599999999"/>
    <s v="&gt;5 Years"/>
    <n v="246606.70321401837"/>
    <n v="698458.45116970409"/>
    <n v="278665.57463184075"/>
    <n v="689141.55390257435"/>
    <n v="0.12999999999999995"/>
    <n v="24092.639999999985"/>
    <n v="451851.74795568571"/>
    <n v="1.3306500000756409"/>
  </r>
  <r>
    <s v="Employee 353"/>
    <x v="0"/>
    <s v="Seattle"/>
    <x v="2"/>
    <s v="Americas"/>
    <d v="2015-06-15T00:00:00"/>
    <d v="2022-12-01T00:00:00"/>
    <s v="Investments Platform"/>
    <s v="X"/>
    <s v="R"/>
    <s v="USD"/>
    <n v="164780"/>
    <n v="122375"/>
    <n v="203300"/>
    <n v="0"/>
    <n v="325675"/>
    <n v="0"/>
    <n v="0"/>
    <n v="0"/>
    <n v="0"/>
    <n v="0"/>
    <n v="490455"/>
    <s v="USD"/>
    <n v="168075.6"/>
    <n v="460973.70000000007"/>
    <s v="&gt;5 Years"/>
    <n v="164780"/>
    <n v="490455"/>
    <n v="168075.6"/>
    <n v="460973.70000000007"/>
    <n v="2.0000000000000035E-2"/>
    <n v="3295.6000000000058"/>
    <n v="325675"/>
    <n v="1"/>
  </r>
  <r>
    <s v="Employee 354"/>
    <x v="3"/>
    <s v="Wilmington"/>
    <x v="2"/>
    <s v="Americas"/>
    <d v="2015-05-04T00:00:00"/>
    <d v="2022-12-01T00:00:00"/>
    <s v="Operating Platform"/>
    <s v="E"/>
    <s v="C"/>
    <s v="USD"/>
    <n v="136730"/>
    <n v="9207"/>
    <n v="0"/>
    <n v="0"/>
    <n v="9207"/>
    <n v="0"/>
    <n v="0"/>
    <n v="0"/>
    <n v="0"/>
    <n v="0"/>
    <n v="145937"/>
    <s v="USD"/>
    <n v="147668.40000000002"/>
    <n v="305280.36000000004"/>
    <s v="&gt;5 Years"/>
    <n v="136730"/>
    <n v="145937"/>
    <n v="147668.40000000002"/>
    <n v="305280.36000000004"/>
    <n v="8.0000000000000168E-2"/>
    <n v="10938.400000000023"/>
    <n v="9207"/>
    <n v="1"/>
  </r>
  <r>
    <s v="Employee 355"/>
    <x v="3"/>
    <s v="Seattle"/>
    <x v="2"/>
    <s v="Americas"/>
    <d v="2015-05-18T00:00:00"/>
    <d v="2022-12-01T00:00:00"/>
    <s v="Operating Platform"/>
    <s v="F"/>
    <s v="Z"/>
    <s v="USD"/>
    <n v="117766.00000000001"/>
    <n v="20295.000000000004"/>
    <n v="0"/>
    <n v="0"/>
    <n v="20295.000000000004"/>
    <n v="0"/>
    <n v="0"/>
    <n v="0"/>
    <n v="0"/>
    <n v="0"/>
    <n v="138061.00000000003"/>
    <s v="USD"/>
    <n v="120121.32000000002"/>
    <n v="260943.54000000004"/>
    <s v="&gt;5 Years"/>
    <n v="117766.00000000001"/>
    <n v="138061.00000000003"/>
    <n v="120121.32000000002"/>
    <n v="260943.54000000004"/>
    <n v="2.0000000000000056E-2"/>
    <n v="2355.320000000007"/>
    <n v="20295.000000000015"/>
    <n v="1"/>
  </r>
  <r>
    <s v="Employee 356"/>
    <x v="1"/>
    <s v="San Francisco"/>
    <x v="2"/>
    <s v="Americas"/>
    <d v="2015-06-01T00:00:00"/>
    <d v="2022-12-01T00:00:00"/>
    <s v="Corporate and Risk Platform"/>
    <s v="R"/>
    <s v="L"/>
    <s v="USD"/>
    <n v="131670.00000000003"/>
    <n v="15510"/>
    <n v="0"/>
    <n v="0"/>
    <n v="15510"/>
    <n v="0"/>
    <n v="0"/>
    <n v="0"/>
    <n v="0"/>
    <n v="0"/>
    <n v="147180.00000000003"/>
    <s v="USD"/>
    <n v="146153.70000000004"/>
    <n v="309523.50000000012"/>
    <s v="&gt;5 Years"/>
    <n v="131670.00000000003"/>
    <n v="147180.00000000003"/>
    <n v="146153.70000000004"/>
    <n v="309523.50000000012"/>
    <n v="0.11000000000000007"/>
    <n v="14483.700000000012"/>
    <n v="15510"/>
    <n v="1"/>
  </r>
  <r>
    <s v="Employee 357"/>
    <x v="7"/>
    <s v="Seattle"/>
    <x v="2"/>
    <s v="Americas"/>
    <d v="2015-05-28T00:00:00"/>
    <d v="2022-12-01T00:00:00"/>
    <s v="Corporate and Risk Platform"/>
    <s v="X"/>
    <s v="S"/>
    <s v="USD"/>
    <n v="60615.500000000007"/>
    <n v="0"/>
    <n v="0"/>
    <n v="0"/>
    <n v="0"/>
    <n v="0"/>
    <n v="0"/>
    <n v="0"/>
    <n v="0"/>
    <n v="0"/>
    <n v="60615.500000000007"/>
    <s v="USD"/>
    <n v="68495.514999999999"/>
    <n v="136991.03"/>
    <s v="&gt;5 Years"/>
    <n v="60615.500000000007"/>
    <n v="60615.500000000007"/>
    <n v="68495.514999999999"/>
    <n v="136991.03"/>
    <n v="0.12999999999999987"/>
    <n v="7880.0149999999921"/>
    <n v="0"/>
    <n v="1"/>
  </r>
  <r>
    <s v="Employee 358"/>
    <x v="3"/>
    <s v="San Francisco"/>
    <x v="2"/>
    <s v="Americas"/>
    <d v="2015-05-28T00:00:00"/>
    <d v="2022-12-01T00:00:00"/>
    <s v="ETF and Index Investments Platform"/>
    <s v="U"/>
    <s v="K"/>
    <s v="USD"/>
    <n v="146333"/>
    <n v="35420"/>
    <n v="0"/>
    <n v="0"/>
    <n v="35420"/>
    <n v="0"/>
    <n v="0"/>
    <n v="0"/>
    <n v="0"/>
    <n v="0"/>
    <n v="181753"/>
    <s v="USD"/>
    <n v="155112.98000000001"/>
    <n v="347771.16000000003"/>
    <s v="&gt;5 Years"/>
    <n v="146333"/>
    <n v="181753"/>
    <n v="155112.98000000001"/>
    <n v="347771.16000000003"/>
    <n v="6.0000000000000074E-2"/>
    <n v="8779.9800000000105"/>
    <n v="35420"/>
    <n v="1"/>
  </r>
  <r>
    <s v="Employee 359"/>
    <x v="4"/>
    <s v="Chicago"/>
    <x v="2"/>
    <s v="Americas"/>
    <d v="2015-05-28T00:00:00"/>
    <d v="2022-12-01T00:00:00"/>
    <s v="Investments Platform"/>
    <s v="P"/>
    <s v="Q"/>
    <s v="USD"/>
    <n v="269610.00000000006"/>
    <n v="430661.00000000006"/>
    <n v="0"/>
    <n v="0"/>
    <n v="430661.00000000006"/>
    <n v="0"/>
    <n v="0"/>
    <n v="0"/>
    <n v="0"/>
    <n v="0"/>
    <n v="700271.00000000012"/>
    <s v="USD"/>
    <n v="280394.40000000008"/>
    <n v="1008676.2400000002"/>
    <s v="&gt;5 Years"/>
    <n v="269610.00000000006"/>
    <n v="700271.00000000012"/>
    <n v="280394.40000000008"/>
    <n v="1008676.2400000002"/>
    <n v="4.0000000000000077E-2"/>
    <n v="10784.400000000023"/>
    <n v="430661.00000000006"/>
    <n v="1"/>
  </r>
  <r>
    <s v="Employee 36"/>
    <x v="3"/>
    <s v="New York"/>
    <x v="2"/>
    <s v="Americas"/>
    <d v="2008-05-05T00:00:00"/>
    <d v="2022-12-01T00:00:00"/>
    <s v="Investments Platform"/>
    <s v="E"/>
    <s v="U"/>
    <s v="USD"/>
    <n v="141625"/>
    <n v="88924.000000000015"/>
    <n v="0"/>
    <n v="0"/>
    <n v="88924.000000000015"/>
    <n v="0"/>
    <n v="0"/>
    <n v="0"/>
    <n v="0"/>
    <n v="0"/>
    <n v="230549"/>
    <s v="USD"/>
    <n v="155787.5"/>
    <n v="409391.4"/>
    <s v="&gt;5 Years"/>
    <n v="141625"/>
    <n v="230549"/>
    <n v="155787.5"/>
    <n v="409391.4"/>
    <n v="0.1"/>
    <n v="14162.5"/>
    <n v="88924"/>
    <n v="1"/>
  </r>
  <r>
    <s v="Employee 360"/>
    <x v="0"/>
    <s v="Seattle"/>
    <x v="2"/>
    <s v="Americas"/>
    <d v="2015-06-01T00:00:00"/>
    <d v="2022-12-01T00:00:00"/>
    <s v="Operating Platform"/>
    <s v="I"/>
    <s v="N"/>
    <s v="USD"/>
    <n v="174900"/>
    <n v="65087"/>
    <n v="0"/>
    <n v="0"/>
    <n v="65087"/>
    <n v="0"/>
    <n v="0"/>
    <n v="0"/>
    <n v="0"/>
    <n v="0"/>
    <n v="239987"/>
    <s v="USD"/>
    <n v="183645"/>
    <n v="435631.35"/>
    <s v="&gt;5 Years"/>
    <n v="174900"/>
    <n v="239987"/>
    <n v="183645"/>
    <n v="435631.35"/>
    <n v="0.05"/>
    <n v="8745"/>
    <n v="65087"/>
    <n v="1"/>
  </r>
  <r>
    <s v="Employee 361"/>
    <x v="4"/>
    <s v="Seattle"/>
    <x v="2"/>
    <s v="Americas"/>
    <d v="2015-05-26T00:00:00"/>
    <d v="2022-12-01T00:00:00"/>
    <s v="Investments Platform"/>
    <s v="F"/>
    <s v="K"/>
    <s v="USD"/>
    <n v="435050.19887999992"/>
    <n v="1619750.0000000002"/>
    <n v="3952000"/>
    <n v="0"/>
    <n v="5571750"/>
    <n v="0"/>
    <n v="0"/>
    <n v="0"/>
    <n v="0"/>
    <n v="0"/>
    <n v="6006800.19888"/>
    <s v="USD"/>
    <n v="469854.21479039994"/>
    <n v="2689038.4295808007"/>
    <s v="&gt;5 Years"/>
    <n v="435050.19887999992"/>
    <n v="6006800.19888"/>
    <n v="469854.21479039994"/>
    <n v="2689038.4295808007"/>
    <n v="8.0000000000000057E-2"/>
    <n v="34804.015910400019"/>
    <n v="5571750"/>
    <n v="1"/>
  </r>
  <r>
    <s v="Employee 362"/>
    <x v="0"/>
    <s v="Hong Kong"/>
    <x v="3"/>
    <s v="Asia-Pacific"/>
    <d v="2015-06-01T00:00:00"/>
    <d v="2022-12-01T00:00:00"/>
    <s v="Investments Platform"/>
    <s v="K"/>
    <s v="K"/>
    <s v="HKD"/>
    <n v="2215400.0000000005"/>
    <n v="988015.60000000009"/>
    <n v="4986031.6800000006"/>
    <n v="0"/>
    <n v="5974047.2800000012"/>
    <n v="0"/>
    <n v="0"/>
    <n v="0"/>
    <n v="0"/>
    <n v="0"/>
    <n v="8189447.2800000012"/>
    <s v="HKD"/>
    <n v="2459094.0000000009"/>
    <n v="6014885.3160000015"/>
    <s v="&gt;5 Years"/>
    <n v="282427.03160954348"/>
    <n v="1044019.7191537645"/>
    <n v="313494.00508659333"/>
    <n v="766798.86488657177"/>
    <n v="0.11000000000000022"/>
    <n v="243694.00000000047"/>
    <n v="761592.68754422106"/>
    <n v="0.12748353868806692"/>
  </r>
  <r>
    <s v="Employee 363"/>
    <x v="0"/>
    <s v="New York"/>
    <x v="2"/>
    <s v="Americas"/>
    <d v="2015-06-15T00:00:00"/>
    <d v="2022-12-01T00:00:00"/>
    <s v="Operating Platform"/>
    <s v="B"/>
    <s v="E"/>
    <s v="USD"/>
    <n v="148005"/>
    <n v="18095"/>
    <n v="0"/>
    <n v="0"/>
    <n v="18095"/>
    <n v="0"/>
    <n v="0"/>
    <n v="0"/>
    <n v="0"/>
    <n v="0"/>
    <n v="166100"/>
    <s v="USD"/>
    <n v="164285.55000000002"/>
    <n v="348656.55000000005"/>
    <s v="&gt;5 Years"/>
    <n v="148005"/>
    <n v="166100"/>
    <n v="164285.55000000002"/>
    <n v="348656.55000000005"/>
    <n v="0.11000000000000011"/>
    <n v="16280.550000000017"/>
    <n v="18095"/>
    <n v="1"/>
  </r>
  <r>
    <s v="Employee 364"/>
    <x v="3"/>
    <s v="Seattle"/>
    <x v="2"/>
    <s v="Americas"/>
    <d v="2015-06-01T00:00:00"/>
    <d v="2022-12-01T00:00:00"/>
    <s v="Client Businesses Platform"/>
    <s v="K"/>
    <s v="A"/>
    <s v="USD"/>
    <n v="133584"/>
    <n v="28512.000000000004"/>
    <n v="0"/>
    <n v="0"/>
    <n v="28512.000000000004"/>
    <n v="0"/>
    <n v="0"/>
    <n v="0"/>
    <n v="0"/>
    <n v="0"/>
    <n v="162096"/>
    <s v="USD"/>
    <n v="146942.40000000002"/>
    <n v="325248.00000000006"/>
    <s v="&gt;5 Years"/>
    <n v="133584"/>
    <n v="162096"/>
    <n v="146942.40000000002"/>
    <n v="325248.00000000006"/>
    <n v="0.10000000000000017"/>
    <n v="13358.400000000023"/>
    <n v="28512"/>
    <n v="1"/>
  </r>
  <r>
    <s v="Employee 365"/>
    <x v="7"/>
    <s v="New York"/>
    <x v="2"/>
    <s v="Americas"/>
    <d v="2015-06-01T00:00:00"/>
    <d v="2022-12-01T00:00:00"/>
    <s v="Investments Platform"/>
    <s v="N"/>
    <s v="W"/>
    <s v="USD"/>
    <n v="109286.10000000003"/>
    <n v="20102.500000000004"/>
    <n v="0"/>
    <n v="0"/>
    <n v="20102.500000000004"/>
    <n v="0"/>
    <n v="0"/>
    <n v="0"/>
    <n v="0"/>
    <n v="0"/>
    <n v="129388.60000000003"/>
    <s v="USD"/>
    <n v="124586.15400000005"/>
    <n v="272089.15800000011"/>
    <s v="&gt;5 Years"/>
    <n v="109286.10000000003"/>
    <n v="129388.60000000003"/>
    <n v="124586.15400000005"/>
    <n v="272089.15800000011"/>
    <n v="0.14000000000000012"/>
    <n v="15300.054000000018"/>
    <n v="20102.5"/>
    <n v="1"/>
  </r>
  <r>
    <s v="Employee 366"/>
    <x v="4"/>
    <s v="Florida"/>
    <x v="2"/>
    <s v="Americas"/>
    <d v="2015-07-01T00:00:00"/>
    <d v="2022-12-01T00:00:00"/>
    <s v="Investments Platform"/>
    <s v="X"/>
    <s v="M"/>
    <s v="USD"/>
    <n v="121000.00000000003"/>
    <n v="0"/>
    <n v="0"/>
    <n v="0"/>
    <n v="0"/>
    <n v="0"/>
    <n v="0"/>
    <n v="0"/>
    <n v="0"/>
    <n v="0"/>
    <n v="121000.00000000003"/>
    <s v="USD"/>
    <n v="129470.00000000004"/>
    <n v="258940.00000000009"/>
    <s v="&gt;5 Years"/>
    <n v="121000.00000000003"/>
    <n v="121000.00000000003"/>
    <n v="129470.00000000004"/>
    <n v="258940.00000000009"/>
    <n v="7.0000000000000104E-2"/>
    <n v="8470.0000000000146"/>
    <n v="0"/>
    <n v="1"/>
  </r>
  <r>
    <s v="Employee 367"/>
    <x v="3"/>
    <s v="Seattle"/>
    <x v="2"/>
    <s v="Americas"/>
    <d v="2015-06-17T00:00:00"/>
    <d v="2022-12-01T00:00:00"/>
    <s v="Operating Platform"/>
    <s v="J"/>
    <s v="W"/>
    <s v="USD"/>
    <n v="114950.00000000003"/>
    <n v="9069.5"/>
    <n v="0"/>
    <n v="0"/>
    <n v="9069.5"/>
    <n v="0"/>
    <n v="0"/>
    <n v="0"/>
    <n v="0"/>
    <n v="0"/>
    <n v="124019.50000000003"/>
    <s v="USD"/>
    <n v="129893.50000000001"/>
    <n v="270035.53500000003"/>
    <s v="&gt;5 Years"/>
    <n v="114950.00000000003"/>
    <n v="124019.50000000003"/>
    <n v="129893.50000000001"/>
    <n v="270035.53500000003"/>
    <n v="0.12999999999999984"/>
    <n v="14943.499999999985"/>
    <n v="9069.5"/>
    <n v="1"/>
  </r>
  <r>
    <s v="Employee 368"/>
    <x v="4"/>
    <s v="Seattle"/>
    <x v="2"/>
    <s v="Americas"/>
    <d v="2015-06-17T00:00:00"/>
    <d v="2022-12-01T00:00:00"/>
    <s v="Operating Platform"/>
    <s v="Z"/>
    <s v="V"/>
    <s v="USD"/>
    <n v="249480.00000000006"/>
    <n v="129920.99999999999"/>
    <n v="0"/>
    <n v="0"/>
    <n v="129920.99999999999"/>
    <n v="0"/>
    <n v="0"/>
    <n v="0"/>
    <n v="0"/>
    <n v="0"/>
    <n v="379401.00000000006"/>
    <s v="USD"/>
    <n v="254469.60000000006"/>
    <n v="641458.62000000011"/>
    <s v="&gt;5 Years"/>
    <n v="249480.00000000006"/>
    <n v="379401.00000000006"/>
    <n v="254469.60000000006"/>
    <n v="641458.62000000011"/>
    <n v="2.0000000000000018E-2"/>
    <n v="4989.6000000000058"/>
    <n v="129921"/>
    <n v="1"/>
  </r>
  <r>
    <s v="Employee 369"/>
    <x v="3"/>
    <s v="Seattle"/>
    <x v="2"/>
    <s v="Americas"/>
    <d v="2015-06-01T00:00:00"/>
    <d v="2022-12-01T00:00:00"/>
    <s v="Operating Platform"/>
    <s v="A"/>
    <s v="H"/>
    <s v="USD"/>
    <n v="133672.00000000003"/>
    <n v="11253.000000000002"/>
    <n v="0"/>
    <n v="0"/>
    <n v="11253.000000000002"/>
    <n v="0"/>
    <n v="0"/>
    <n v="0"/>
    <n v="0"/>
    <n v="0"/>
    <n v="144925.00000000003"/>
    <s v="USD"/>
    <n v="147039.20000000004"/>
    <n v="306456.70000000007"/>
    <s v="&gt;5 Years"/>
    <n v="133672.00000000003"/>
    <n v="144925.00000000003"/>
    <n v="147039.20000000004"/>
    <n v="306456.70000000007"/>
    <n v="0.10000000000000006"/>
    <n v="13367.200000000012"/>
    <n v="11253"/>
    <n v="1"/>
  </r>
  <r>
    <s v="Employee 37"/>
    <x v="3"/>
    <s v="Princeton"/>
    <x v="2"/>
    <s v="Americas"/>
    <d v="1998-01-21T00:00:00"/>
    <d v="2022-12-01T00:00:00"/>
    <s v="Investments Platform"/>
    <s v="M"/>
    <s v="F"/>
    <s v="USD"/>
    <n v="184800"/>
    <n v="32996.699999999997"/>
    <n v="0"/>
    <n v="0"/>
    <n v="32996.699999999997"/>
    <n v="0"/>
    <n v="0"/>
    <n v="0"/>
    <n v="0"/>
    <n v="0"/>
    <n v="217796.7"/>
    <s v="USD"/>
    <n v="195888"/>
    <n v="426752.50199999998"/>
    <s v="&gt;5 Years"/>
    <n v="184800"/>
    <n v="217796.7"/>
    <n v="195888"/>
    <n v="426752.50199999998"/>
    <n v="0.06"/>
    <n v="11088"/>
    <n v="32996.700000000012"/>
    <n v="1"/>
  </r>
  <r>
    <s v="Employee 370"/>
    <x v="7"/>
    <s v="New York"/>
    <x v="2"/>
    <s v="Americas"/>
    <d v="2015-06-17T00:00:00"/>
    <d v="2022-12-01T00:00:00"/>
    <s v="Client Businesses Platform"/>
    <s v="Q"/>
    <s v="K"/>
    <s v="USD"/>
    <n v="96305.000000000015"/>
    <n v="20097.000000000004"/>
    <n v="0"/>
    <n v="0"/>
    <n v="20097.000000000004"/>
    <n v="0"/>
    <n v="3510"/>
    <n v="0"/>
    <n v="3510"/>
    <n v="0"/>
    <n v="119912.00000000001"/>
    <s v="USD"/>
    <n v="108824.65000000001"/>
    <n v="240358.91000000003"/>
    <s v="&gt;5 Years"/>
    <n v="96305.000000000015"/>
    <n v="119912.00000000001"/>
    <n v="108824.65000000001"/>
    <n v="240358.91000000003"/>
    <n v="0.12999999999999992"/>
    <n v="12519.649999999994"/>
    <n v="23607"/>
    <n v="1"/>
  </r>
  <r>
    <s v="Employee 371"/>
    <x v="7"/>
    <s v="New York"/>
    <x v="2"/>
    <s v="Americas"/>
    <d v="2015-06-15T00:00:00"/>
    <d v="2022-12-01T00:00:00"/>
    <s v="Investments Platform"/>
    <s v="T"/>
    <s v="Z"/>
    <s v="USD"/>
    <n v="90288"/>
    <n v="21532.500000000004"/>
    <n v="0"/>
    <n v="0"/>
    <n v="21532.500000000004"/>
    <n v="0"/>
    <n v="2626"/>
    <n v="0"/>
    <n v="2626"/>
    <n v="0"/>
    <n v="114446.5"/>
    <s v="USD"/>
    <n v="94802.400000000009"/>
    <n v="212213.92500000005"/>
    <s v="&gt;5 Years"/>
    <n v="90288"/>
    <n v="114446.5"/>
    <n v="94802.400000000009"/>
    <n v="212213.92500000005"/>
    <n v="5.00000000000001E-2"/>
    <n v="4514.4000000000087"/>
    <n v="24158.5"/>
    <n v="1"/>
  </r>
  <r>
    <s v="Employee 372"/>
    <x v="3"/>
    <s v="Seattle"/>
    <x v="2"/>
    <s v="Americas"/>
    <d v="2015-06-15T00:00:00"/>
    <d v="2022-12-01T00:00:00"/>
    <s v="Operating Platform"/>
    <s v="C"/>
    <s v="Q"/>
    <s v="USD"/>
    <n v="163773.5"/>
    <n v="46926.000000000007"/>
    <n v="0"/>
    <n v="0"/>
    <n v="46926.000000000007"/>
    <n v="0"/>
    <n v="0"/>
    <n v="0"/>
    <n v="0"/>
    <n v="0"/>
    <n v="210699.5"/>
    <s v="USD"/>
    <n v="185064.05499999999"/>
    <n v="423154.49"/>
    <s v="&gt;5 Years"/>
    <n v="163773.5"/>
    <n v="210699.5"/>
    <n v="185064.05499999999"/>
    <n v="423154.49"/>
    <n v="0.12999999999999995"/>
    <n v="21290.554999999993"/>
    <n v="46926"/>
    <n v="1"/>
  </r>
  <r>
    <s v="Employee 373"/>
    <x v="4"/>
    <s v="Seattle"/>
    <x v="2"/>
    <s v="Americas"/>
    <d v="2015-07-27T00:00:00"/>
    <d v="2022-12-01T00:00:00"/>
    <s v="Investments Platform"/>
    <s v="Q"/>
    <s v="N"/>
    <s v="USD"/>
    <n v="188870.00000000003"/>
    <n v="158400"/>
    <n v="665500"/>
    <n v="0"/>
    <n v="823900"/>
    <n v="0"/>
    <n v="0"/>
    <n v="0"/>
    <n v="0"/>
    <n v="114000.00000000001"/>
    <n v="1126770"/>
    <s v="USD"/>
    <n v="203979.60000000003"/>
    <n v="579031.20000000007"/>
    <s v="&gt;5 Years"/>
    <n v="188870.00000000003"/>
    <n v="1126770"/>
    <n v="203979.60000000003"/>
    <n v="579031.20000000007"/>
    <n v="8.0000000000000016E-2"/>
    <n v="15109.600000000006"/>
    <n v="937900"/>
    <n v="1"/>
  </r>
  <r>
    <s v="Employee 374"/>
    <x v="0"/>
    <s v="Seattle"/>
    <x v="2"/>
    <s v="Americas"/>
    <d v="2015-06-22T00:00:00"/>
    <d v="2022-12-01T00:00:00"/>
    <s v="Investments Platform"/>
    <s v="S"/>
    <s v="Y"/>
    <s v="USD"/>
    <n v="166650"/>
    <n v="133375"/>
    <n v="550450"/>
    <n v="0"/>
    <n v="683825"/>
    <n v="0"/>
    <n v="0"/>
    <n v="0"/>
    <n v="0"/>
    <n v="0"/>
    <n v="850475"/>
    <s v="USD"/>
    <n v="181648.5"/>
    <n v="508675.75"/>
    <s v="&gt;5 Years"/>
    <n v="166650"/>
    <n v="850475"/>
    <n v="181648.5"/>
    <n v="508675.75"/>
    <n v="0.09"/>
    <n v="14998.5"/>
    <n v="683825"/>
    <n v="1"/>
  </r>
  <r>
    <s v="Employee 375"/>
    <x v="0"/>
    <s v="Seattle"/>
    <x v="2"/>
    <s v="Americas"/>
    <d v="2015-06-29T00:00:00"/>
    <d v="2022-12-01T00:00:00"/>
    <s v="Investments Platform"/>
    <s v="N"/>
    <s v="V"/>
    <s v="USD"/>
    <n v="195360.00000000003"/>
    <n v="85360"/>
    <n v="98440"/>
    <n v="0"/>
    <n v="183800"/>
    <n v="0"/>
    <n v="0"/>
    <n v="0"/>
    <n v="0"/>
    <n v="0"/>
    <n v="379160"/>
    <s v="USD"/>
    <n v="197313.60000000003"/>
    <n v="480840.8000000001"/>
    <s v="&gt;5 Years"/>
    <n v="195360.00000000003"/>
    <n v="379160"/>
    <n v="197313.60000000003"/>
    <n v="480840.8000000001"/>
    <n v="1.0000000000000028E-2"/>
    <n v="1953.6000000000058"/>
    <n v="183799.99999999997"/>
    <n v="1"/>
  </r>
  <r>
    <s v="Employee 376"/>
    <x v="0"/>
    <s v="Seattle"/>
    <x v="2"/>
    <s v="Americas"/>
    <d v="2015-07-27T00:00:00"/>
    <d v="2022-12-01T00:00:00"/>
    <s v="Operating Platform"/>
    <s v="G"/>
    <s v="J"/>
    <s v="USD"/>
    <n v="195360.00000000003"/>
    <n v="41800"/>
    <n v="0"/>
    <n v="0"/>
    <n v="41800"/>
    <n v="0"/>
    <n v="0"/>
    <n v="0"/>
    <n v="0"/>
    <n v="0"/>
    <n v="237160.00000000003"/>
    <s v="USD"/>
    <n v="210988.80000000005"/>
    <n v="467121.60000000009"/>
    <s v="&gt;5 Years"/>
    <n v="195360.00000000003"/>
    <n v="237160.00000000003"/>
    <n v="210988.80000000005"/>
    <n v="467121.60000000009"/>
    <n v="8.0000000000000071E-2"/>
    <n v="15628.800000000017"/>
    <n v="41800"/>
    <n v="1"/>
  </r>
  <r>
    <s v="Employee 377"/>
    <x v="0"/>
    <s v="New York"/>
    <x v="2"/>
    <s v="Americas"/>
    <d v="2015-07-27T00:00:00"/>
    <d v="2022-12-01T00:00:00"/>
    <s v="Investments Platform"/>
    <s v="R"/>
    <s v="E"/>
    <s v="USD"/>
    <n v="190740.00000000003"/>
    <n v="119625"/>
    <n v="581950"/>
    <n v="0"/>
    <n v="701575"/>
    <n v="0"/>
    <n v="0"/>
    <n v="0"/>
    <n v="0"/>
    <n v="0"/>
    <n v="892315"/>
    <s v="USD"/>
    <n v="213628.80000000005"/>
    <n v="561237.60000000009"/>
    <s v="&gt;5 Years"/>
    <n v="190740.00000000003"/>
    <n v="892315"/>
    <n v="213628.80000000005"/>
    <n v="561237.60000000009"/>
    <n v="0.12000000000000008"/>
    <n v="22888.800000000017"/>
    <n v="701575"/>
    <n v="1"/>
  </r>
  <r>
    <s v="Employee 378"/>
    <x v="3"/>
    <s v="Seattle"/>
    <x v="2"/>
    <s v="Americas"/>
    <d v="2015-07-27T00:00:00"/>
    <d v="2022-12-01T00:00:00"/>
    <s v="Operating Platform"/>
    <s v="Q"/>
    <s v="I"/>
    <s v="USD"/>
    <n v="145475"/>
    <n v="7238"/>
    <n v="0"/>
    <n v="0"/>
    <n v="7238"/>
    <n v="0"/>
    <n v="0"/>
    <n v="0"/>
    <n v="0"/>
    <n v="0"/>
    <n v="152713"/>
    <s v="USD"/>
    <n v="152748.75"/>
    <n v="313097.40000000002"/>
    <s v="&gt;5 Years"/>
    <n v="145475"/>
    <n v="152713"/>
    <n v="152748.75"/>
    <n v="313097.40000000002"/>
    <n v="0.05"/>
    <n v="7273.75"/>
    <n v="7238"/>
    <n v="1"/>
  </r>
  <r>
    <s v="Employee 379"/>
    <x v="4"/>
    <s v="Seattle"/>
    <x v="2"/>
    <s v="Americas"/>
    <d v="2015-07-06T00:00:00"/>
    <d v="2022-12-01T00:00:00"/>
    <s v="Investments Platform"/>
    <s v="K"/>
    <s v="Y"/>
    <s v="USD"/>
    <n v="392700.00000000006"/>
    <n v="1802295.0000000002"/>
    <n v="4370000"/>
    <n v="0"/>
    <n v="6172295"/>
    <n v="0"/>
    <n v="0"/>
    <n v="0"/>
    <n v="0"/>
    <n v="214000"/>
    <n v="6778995"/>
    <s v="USD"/>
    <n v="400554.00000000006"/>
    <n v="2639448.9000000004"/>
    <s v="&gt;5 Years"/>
    <n v="392700.00000000006"/>
    <n v="6778995"/>
    <n v="400554.00000000006"/>
    <n v="2639448.9000000004"/>
    <n v="1.9999999999999997E-2"/>
    <n v="7854"/>
    <n v="6386295"/>
    <n v="1"/>
  </r>
  <r>
    <s v="Employee 38"/>
    <x v="3"/>
    <s v="Princeton"/>
    <x v="2"/>
    <s v="Americas"/>
    <d v="2008-06-02T00:00:00"/>
    <d v="2022-12-01T00:00:00"/>
    <s v="Investments Platform"/>
    <s v="C"/>
    <s v="G"/>
    <s v="USD"/>
    <n v="150150"/>
    <n v="264000"/>
    <n v="0"/>
    <n v="0"/>
    <n v="264000"/>
    <n v="0"/>
    <n v="0"/>
    <n v="0"/>
    <n v="0"/>
    <n v="0"/>
    <n v="414150"/>
    <s v="USD"/>
    <n v="163663.5"/>
    <n v="615087"/>
    <s v="&gt;5 Years"/>
    <n v="150150"/>
    <n v="414150"/>
    <n v="163663.5"/>
    <n v="615087"/>
    <n v="0.09"/>
    <n v="13513.5"/>
    <n v="264000"/>
    <n v="1"/>
  </r>
  <r>
    <s v="Employee 380"/>
    <x v="0"/>
    <s v="Hong Kong"/>
    <x v="3"/>
    <s v="Asia-Pacific"/>
    <d v="2015-07-06T00:00:00"/>
    <d v="2022-12-01T00:00:00"/>
    <s v="Corporate and Risk Platform"/>
    <s v="F"/>
    <s v="G"/>
    <s v="HKD"/>
    <n v="2178000.0000000005"/>
    <n v="1894860"/>
    <n v="0"/>
    <n v="0"/>
    <n v="1894860"/>
    <n v="0"/>
    <n v="0"/>
    <n v="0"/>
    <n v="0"/>
    <n v="0"/>
    <n v="4072860.0000000005"/>
    <s v="HKD"/>
    <n v="2330460.0000000005"/>
    <n v="6688420.2000000011"/>
    <s v="&gt;5 Years"/>
    <n v="277659.1472626098"/>
    <n v="519222.6053810803"/>
    <n v="297095.28757099248"/>
    <n v="852663.47532874835"/>
    <n v="7.0000000000000007E-2"/>
    <n v="152460"/>
    <n v="241563.4581184705"/>
    <n v="0.12748353868806692"/>
  </r>
  <r>
    <s v="Employee 381"/>
    <x v="3"/>
    <s v="Seattle"/>
    <x v="2"/>
    <s v="Americas"/>
    <d v="2015-07-13T00:00:00"/>
    <d v="2022-12-01T00:00:00"/>
    <s v="Corporate and Risk Platform"/>
    <s v="R"/>
    <s v="Q"/>
    <s v="USD"/>
    <n v="171309.6"/>
    <n v="20240"/>
    <n v="0"/>
    <n v="0"/>
    <n v="20240"/>
    <n v="0"/>
    <n v="0"/>
    <n v="0"/>
    <n v="0"/>
    <n v="0"/>
    <n v="191549.6"/>
    <s v="USD"/>
    <n v="188440.56000000003"/>
    <n v="399145.12000000011"/>
    <s v="&gt;5 Years"/>
    <n v="171309.6"/>
    <n v="191549.6"/>
    <n v="188440.56000000003"/>
    <n v="399145.12000000011"/>
    <n v="0.10000000000000012"/>
    <n v="17130.960000000021"/>
    <n v="20240"/>
    <n v="1"/>
  </r>
  <r>
    <s v="Employee 382"/>
    <x v="0"/>
    <s v="Seattle"/>
    <x v="2"/>
    <s v="Americas"/>
    <d v="2015-07-13T00:00:00"/>
    <d v="2022-12-01T00:00:00"/>
    <s v="Operating Platform"/>
    <s v="P"/>
    <s v="R"/>
    <s v="USD"/>
    <n v="191576.00000000003"/>
    <n v="82720"/>
    <n v="0"/>
    <n v="0"/>
    <n v="82720"/>
    <n v="0"/>
    <n v="0"/>
    <n v="0"/>
    <n v="0"/>
    <n v="0"/>
    <n v="274296"/>
    <s v="USD"/>
    <n v="195407.52000000002"/>
    <n v="475189.44000000006"/>
    <s v="&gt;5 Years"/>
    <n v="191576.00000000003"/>
    <n v="274296"/>
    <n v="195407.52000000002"/>
    <n v="475189.44000000006"/>
    <n v="1.9999999999999941E-2"/>
    <n v="3831.5199999999895"/>
    <n v="82719.999999999971"/>
    <n v="1"/>
  </r>
  <r>
    <s v="Employee 383"/>
    <x v="0"/>
    <s v="Seattle"/>
    <x v="2"/>
    <s v="Americas"/>
    <d v="2015-08-03T00:00:00"/>
    <d v="2022-12-01T00:00:00"/>
    <s v="Operating Platform"/>
    <s v="Y"/>
    <s v="S"/>
    <s v="USD"/>
    <n v="170723.85"/>
    <n v="39600"/>
    <n v="0"/>
    <n v="0"/>
    <n v="39600"/>
    <n v="0"/>
    <n v="0"/>
    <n v="0"/>
    <n v="0"/>
    <n v="0"/>
    <n v="210323.85"/>
    <s v="USD"/>
    <n v="172431.08850000001"/>
    <n v="384858.17700000003"/>
    <s v="&gt;5 Years"/>
    <n v="170723.85"/>
    <n v="210323.85"/>
    <n v="172431.08850000001"/>
    <n v="384858.17700000003"/>
    <n v="1.0000000000000038E-2"/>
    <n v="1707.2385000000068"/>
    <n v="39600"/>
    <n v="1"/>
  </r>
  <r>
    <s v="Employee 384"/>
    <x v="3"/>
    <s v="Seattle"/>
    <x v="2"/>
    <s v="Americas"/>
    <d v="2015-08-03T00:00:00"/>
    <d v="2022-12-01T00:00:00"/>
    <s v="Operating Platform"/>
    <s v="T"/>
    <s v="J"/>
    <s v="USD"/>
    <n v="162140"/>
    <n v="13398.000000000002"/>
    <n v="0"/>
    <n v="0"/>
    <n v="13398.000000000002"/>
    <n v="0"/>
    <n v="0"/>
    <n v="0"/>
    <n v="0"/>
    <n v="0"/>
    <n v="175538"/>
    <s v="USD"/>
    <n v="184839.6"/>
    <n v="384952.92000000004"/>
    <s v="&gt;5 Years"/>
    <n v="162140"/>
    <n v="175538"/>
    <n v="184839.6"/>
    <n v="384952.92000000004"/>
    <n v="0.14000000000000004"/>
    <n v="22699.600000000006"/>
    <n v="13398"/>
    <n v="1"/>
  </r>
  <r>
    <s v="Employee 385"/>
    <x v="4"/>
    <s v="Seattle"/>
    <x v="2"/>
    <s v="Americas"/>
    <d v="2015-08-10T00:00:00"/>
    <d v="2022-12-01T00:00:00"/>
    <s v="Corporate and Risk Platform"/>
    <s v="V"/>
    <s v="I"/>
    <s v="USD"/>
    <n v="284350.00000000006"/>
    <n v="308660"/>
    <n v="0"/>
    <n v="0"/>
    <n v="308660"/>
    <n v="0"/>
    <n v="0"/>
    <n v="0"/>
    <n v="0"/>
    <n v="0"/>
    <n v="593010"/>
    <s v="USD"/>
    <n v="292880.50000000006"/>
    <n v="903680.8"/>
    <s v="&gt;5 Years"/>
    <n v="284350.00000000006"/>
    <n v="593010"/>
    <n v="292880.50000000006"/>
    <n v="903680.8"/>
    <n v="2.9999999999999995E-2"/>
    <n v="8530.5"/>
    <n v="308659.99999999994"/>
    <n v="1"/>
  </r>
  <r>
    <s v="Employee 386"/>
    <x v="0"/>
    <s v="San Francisco"/>
    <x v="2"/>
    <s v="Americas"/>
    <d v="2015-07-20T00:00:00"/>
    <d v="2022-12-01T00:00:00"/>
    <s v="Client Businesses Platform"/>
    <s v="K"/>
    <s v="A"/>
    <s v="USD"/>
    <n v="175510.5"/>
    <n v="86212.500000000015"/>
    <n v="0"/>
    <n v="0"/>
    <n v="86212.500000000015"/>
    <n v="0"/>
    <n v="0"/>
    <n v="0"/>
    <n v="0"/>
    <n v="0"/>
    <n v="261723"/>
    <s v="USD"/>
    <n v="182530.92"/>
    <n v="454722.84000000008"/>
    <s v="&gt;5 Years"/>
    <n v="175510.5"/>
    <n v="261723"/>
    <n v="182530.92"/>
    <n v="454722.84000000008"/>
    <n v="4.000000000000007E-2"/>
    <n v="7020.4200000000128"/>
    <n v="86212.5"/>
    <n v="1"/>
  </r>
  <r>
    <s v="Employee 387"/>
    <x v="3"/>
    <s v="Seattle"/>
    <x v="2"/>
    <s v="Americas"/>
    <d v="2015-08-31T00:00:00"/>
    <d v="2022-12-01T00:00:00"/>
    <s v="Operating Platform"/>
    <s v="Q"/>
    <s v="Y"/>
    <s v="USD"/>
    <n v="107206.70400000001"/>
    <n v="25425.400000000005"/>
    <n v="0"/>
    <n v="0"/>
    <n v="25425.400000000005"/>
    <n v="0"/>
    <n v="0"/>
    <n v="0"/>
    <n v="0"/>
    <n v="0"/>
    <n v="132632.10400000002"/>
    <s v="USD"/>
    <n v="118999.44144000002"/>
    <n v="266221.07688000007"/>
    <s v="&gt;5 Years"/>
    <n v="107206.70400000001"/>
    <n v="132632.10400000002"/>
    <n v="118999.44144000002"/>
    <n v="266221.07688000007"/>
    <n v="0.1100000000000001"/>
    <n v="11792.737440000012"/>
    <n v="25425.400000000009"/>
    <n v="1"/>
  </r>
  <r>
    <s v="Employee 388"/>
    <x v="0"/>
    <s v="Seattle"/>
    <x v="2"/>
    <s v="Americas"/>
    <d v="2015-08-02T00:00:00"/>
    <d v="2022-12-01T00:00:00"/>
    <s v="Operating Platform"/>
    <s v="I"/>
    <s v="F"/>
    <s v="USD"/>
    <n v="144738"/>
    <n v="24200.000000000004"/>
    <n v="0"/>
    <n v="0"/>
    <n v="24200.000000000004"/>
    <n v="0"/>
    <n v="0"/>
    <n v="0"/>
    <n v="0"/>
    <n v="0"/>
    <n v="168938"/>
    <s v="USD"/>
    <n v="159211.80000000002"/>
    <n v="345043.60000000003"/>
    <s v="&gt;5 Years"/>
    <n v="144738"/>
    <n v="168938"/>
    <n v="159211.80000000002"/>
    <n v="345043.60000000003"/>
    <n v="0.10000000000000012"/>
    <n v="14473.800000000017"/>
    <n v="24200"/>
    <n v="1"/>
  </r>
  <r>
    <s v="Employee 389"/>
    <x v="3"/>
    <s v="Seattle"/>
    <x v="2"/>
    <s v="Americas"/>
    <d v="2015-08-02T00:00:00"/>
    <d v="2022-12-01T00:00:00"/>
    <s v="Operating Platform"/>
    <s v="H"/>
    <s v="Y"/>
    <s v="USD"/>
    <n v="95953.000000000015"/>
    <n v="18326"/>
    <n v="5600.0000000000009"/>
    <n v="0"/>
    <n v="23926"/>
    <n v="0"/>
    <n v="0"/>
    <n v="0"/>
    <n v="0"/>
    <n v="0"/>
    <n v="119879.00000000001"/>
    <s v="USD"/>
    <n v="110345.95000000001"/>
    <n v="241766.80000000002"/>
    <s v="&gt;5 Years"/>
    <n v="95953.000000000015"/>
    <n v="119879.00000000001"/>
    <n v="110345.95000000001"/>
    <n v="241766.80000000002"/>
    <n v="0.14999999999999994"/>
    <n v="14392.949999999997"/>
    <n v="23926"/>
    <n v="1"/>
  </r>
  <r>
    <s v="Employee 39"/>
    <x v="4"/>
    <s v="Princeton"/>
    <x v="2"/>
    <s v="Americas"/>
    <d v="2008-07-21T00:00:00"/>
    <d v="2022-12-01T00:00:00"/>
    <s v="Investments Platform"/>
    <s v="Z"/>
    <s v="S"/>
    <s v="USD"/>
    <n v="272250.00000000006"/>
    <n v="366239.50000000006"/>
    <n v="0"/>
    <n v="0"/>
    <n v="366239.50000000006"/>
    <n v="0"/>
    <n v="0"/>
    <n v="0"/>
    <n v="0"/>
    <n v="0"/>
    <n v="638489.50000000012"/>
    <s v="USD"/>
    <n v="291307.50000000006"/>
    <n v="974491.26500000013"/>
    <s v="&gt;5 Years"/>
    <n v="272250.00000000006"/>
    <n v="638489.50000000012"/>
    <n v="291307.50000000006"/>
    <n v="974491.26500000013"/>
    <n v="6.9999999999999979E-2"/>
    <n v="19057.5"/>
    <n v="366239.50000000006"/>
    <n v="1"/>
  </r>
  <r>
    <s v="Employee 390"/>
    <x v="1"/>
    <s v="San Francisco"/>
    <x v="2"/>
    <s v="Americas"/>
    <d v="2015-08-02T00:00:00"/>
    <d v="2022-12-01T00:00:00"/>
    <s v="Operating Platform"/>
    <s v="Y"/>
    <s v="C"/>
    <s v="USD"/>
    <n v="124630.00000000003"/>
    <n v="11434.500000000002"/>
    <n v="0"/>
    <n v="0"/>
    <n v="11434.500000000002"/>
    <n v="0"/>
    <n v="18743"/>
    <n v="0"/>
    <n v="18743"/>
    <n v="0"/>
    <n v="154807.50000000003"/>
    <s v="USD"/>
    <n v="129615.20000000004"/>
    <n v="271122.28000000009"/>
    <s v="&gt;5 Years"/>
    <n v="124630.00000000003"/>
    <n v="154807.50000000003"/>
    <n v="129615.20000000004"/>
    <n v="271122.28000000009"/>
    <n v="4.0000000000000084E-2"/>
    <n v="4985.2000000000116"/>
    <n v="30177.5"/>
    <n v="1"/>
  </r>
  <r>
    <s v="Employee 391"/>
    <x v="3"/>
    <s v="Seattle"/>
    <x v="2"/>
    <s v="Americas"/>
    <d v="2015-08-02T00:00:00"/>
    <d v="2022-12-01T00:00:00"/>
    <s v="Operating Platform"/>
    <s v="A"/>
    <s v="V"/>
    <s v="USD"/>
    <n v="92977.5"/>
    <n v="27907.000000000004"/>
    <n v="0"/>
    <n v="0"/>
    <n v="27907.000000000004"/>
    <n v="0"/>
    <n v="0"/>
    <n v="0"/>
    <n v="0"/>
    <n v="0"/>
    <n v="120884.5"/>
    <s v="USD"/>
    <n v="98556.150000000009"/>
    <n v="226693.72000000003"/>
    <s v="&gt;5 Years"/>
    <n v="92977.5"/>
    <n v="120884.5"/>
    <n v="98556.150000000009"/>
    <n v="226693.72000000003"/>
    <n v="6.0000000000000095E-2"/>
    <n v="5578.6500000000087"/>
    <n v="27907"/>
    <n v="1"/>
  </r>
  <r>
    <s v="Employee 392"/>
    <x v="4"/>
    <s v="Chapel Hill"/>
    <x v="2"/>
    <s v="Americas"/>
    <d v="2015-08-02T00:00:00"/>
    <d v="2022-12-01T00:00:00"/>
    <s v="Investments Platform"/>
    <s v="U"/>
    <s v="R"/>
    <s v="USD"/>
    <n v="429000.00000000006"/>
    <n v="0"/>
    <n v="0"/>
    <n v="0"/>
    <n v="0"/>
    <n v="0"/>
    <n v="0"/>
    <n v="0"/>
    <n v="0"/>
    <n v="0"/>
    <n v="429000.00000000006"/>
    <s v="USD"/>
    <n v="454740.00000000006"/>
    <n v="909480.00000000012"/>
    <s v="&gt;5 Years"/>
    <n v="429000.00000000006"/>
    <n v="429000.00000000006"/>
    <n v="454740.00000000006"/>
    <n v="909480.00000000012"/>
    <n v="5.9999999999999991E-2"/>
    <n v="25740"/>
    <n v="0"/>
    <n v="1"/>
  </r>
  <r>
    <s v="Employee 393"/>
    <x v="4"/>
    <s v="Seattle"/>
    <x v="2"/>
    <s v="Americas"/>
    <d v="2015-07-27T00:00:00"/>
    <d v="2022-12-01T00:00:00"/>
    <s v="Corporate and Risk Platform"/>
    <s v="R"/>
    <s v="V"/>
    <s v="USD"/>
    <n v="283250"/>
    <n v="220275.00000000003"/>
    <n v="0"/>
    <n v="0"/>
    <n v="220275.00000000003"/>
    <n v="0"/>
    <n v="0"/>
    <n v="0"/>
    <n v="0"/>
    <n v="0"/>
    <n v="503525"/>
    <s v="USD"/>
    <n v="320072.49999999994"/>
    <n v="889055.75"/>
    <s v="&gt;5 Years"/>
    <n v="283250"/>
    <n v="503525"/>
    <n v="320072.49999999994"/>
    <n v="889055.75"/>
    <n v="0.12999999999999978"/>
    <n v="36822.499999999942"/>
    <n v="220275"/>
    <n v="1"/>
  </r>
  <r>
    <s v="Employee 394"/>
    <x v="0"/>
    <s v="Seattle"/>
    <x v="2"/>
    <s v="Americas"/>
    <d v="2015-09-28T00:00:00"/>
    <d v="2022-12-01T00:00:00"/>
    <s v="Investments Platform"/>
    <s v="I"/>
    <s v="L"/>
    <s v="USD"/>
    <n v="193600.00000000003"/>
    <n v="129249.99999999999"/>
    <n v="196950"/>
    <n v="0"/>
    <n v="326200"/>
    <n v="0"/>
    <n v="0"/>
    <n v="0"/>
    <n v="0"/>
    <n v="0"/>
    <n v="519800"/>
    <s v="USD"/>
    <n v="216832.00000000006"/>
    <n v="578424.00000000012"/>
    <s v="&gt;5 Years"/>
    <n v="193600.00000000003"/>
    <n v="519800"/>
    <n v="216832.00000000006"/>
    <n v="578424.00000000012"/>
    <n v="0.12000000000000013"/>
    <n v="23232.000000000029"/>
    <n v="326200"/>
    <n v="1"/>
  </r>
  <r>
    <s v="Employee 395"/>
    <x v="3"/>
    <s v="Seattle"/>
    <x v="2"/>
    <s v="Americas"/>
    <d v="2015-07-27T00:00:00"/>
    <d v="2022-12-01T00:00:00"/>
    <s v="Operating Platform"/>
    <s v="F"/>
    <s v="V"/>
    <s v="USD"/>
    <n v="181907"/>
    <n v="17204"/>
    <n v="0"/>
    <n v="0"/>
    <n v="17204"/>
    <n v="0"/>
    <n v="0"/>
    <n v="0"/>
    <n v="0"/>
    <n v="0"/>
    <n v="199111"/>
    <s v="USD"/>
    <n v="203735.84000000003"/>
    <n v="426740.16000000003"/>
    <s v="&gt;5 Years"/>
    <n v="181907"/>
    <n v="199111"/>
    <n v="203735.84000000003"/>
    <n v="426740.16000000003"/>
    <n v="0.12000000000000013"/>
    <n v="21828.840000000026"/>
    <n v="17204"/>
    <n v="1"/>
  </r>
  <r>
    <s v="Employee 396"/>
    <x v="3"/>
    <s v="Seattle"/>
    <x v="2"/>
    <s v="Americas"/>
    <d v="2015-07-27T00:00:00"/>
    <d v="2022-12-01T00:00:00"/>
    <s v="Operating Platform"/>
    <s v="T"/>
    <s v="O"/>
    <s v="USD"/>
    <n v="95396.400000000009"/>
    <n v="7315.0000000000009"/>
    <n v="0"/>
    <n v="0"/>
    <n v="7315.0000000000009"/>
    <n v="0"/>
    <n v="0"/>
    <n v="0"/>
    <n v="0"/>
    <n v="0"/>
    <n v="102711.40000000001"/>
    <s v="USD"/>
    <n v="104936.04000000002"/>
    <n v="217918.58000000005"/>
    <s v="&gt;5 Years"/>
    <n v="95396.400000000009"/>
    <n v="102711.40000000001"/>
    <n v="104936.04000000002"/>
    <n v="217918.58000000005"/>
    <n v="0.10000000000000013"/>
    <n v="9539.640000000014"/>
    <n v="7315"/>
    <n v="1"/>
  </r>
  <r>
    <s v="Employee 397"/>
    <x v="0"/>
    <s v="Seattle"/>
    <x v="2"/>
    <s v="Americas"/>
    <d v="2015-08-31T00:00:00"/>
    <d v="2022-12-01T00:00:00"/>
    <s v="Operating Platform"/>
    <s v="L"/>
    <s v="V"/>
    <s v="USD"/>
    <n v="203830.00000000006"/>
    <n v="28488.9"/>
    <n v="0"/>
    <n v="0"/>
    <n v="28488.9"/>
    <n v="0"/>
    <n v="0"/>
    <n v="0"/>
    <n v="0"/>
    <n v="0"/>
    <n v="232318.90000000005"/>
    <s v="USD"/>
    <n v="220136.40000000008"/>
    <n v="471040.81200000015"/>
    <s v="&gt;5 Years"/>
    <n v="203830.00000000006"/>
    <n v="232318.90000000005"/>
    <n v="220136.40000000008"/>
    <n v="471040.81200000015"/>
    <n v="8.0000000000000085E-2"/>
    <n v="16306.400000000023"/>
    <n v="28488.899999999994"/>
    <n v="1"/>
  </r>
  <r>
    <s v="Employee 398"/>
    <x v="3"/>
    <s v="New York"/>
    <x v="2"/>
    <s v="Americas"/>
    <d v="2015-08-24T00:00:00"/>
    <d v="2022-12-01T00:00:00"/>
    <s v="Corporate and Risk Platform"/>
    <s v="P"/>
    <s v="A"/>
    <s v="USD"/>
    <n v="133001.00000000003"/>
    <n v="37345"/>
    <n v="0"/>
    <n v="0"/>
    <n v="37345"/>
    <n v="0"/>
    <n v="0"/>
    <n v="0"/>
    <n v="0"/>
    <n v="0"/>
    <n v="170346.00000000003"/>
    <s v="USD"/>
    <n v="139651.05000000005"/>
    <n v="318514.35000000009"/>
    <s v="&gt;5 Years"/>
    <n v="133001.00000000003"/>
    <n v="170346.00000000003"/>
    <n v="139651.05000000005"/>
    <n v="318514.35000000009"/>
    <n v="5.0000000000000121E-2"/>
    <n v="6650.0500000000175"/>
    <n v="37345"/>
    <n v="1"/>
  </r>
  <r>
    <s v="Employee 399"/>
    <x v="4"/>
    <s v="London"/>
    <x v="0"/>
    <s v="EMEA"/>
    <d v="2015-08-10T00:00:00"/>
    <d v="2022-12-01T00:00:00"/>
    <s v="Investments Platform"/>
    <s v="S"/>
    <s v="A"/>
    <s v="USD"/>
    <n v="372899.99999999994"/>
    <n v="1802295.0000000002"/>
    <n v="4180000.0000000005"/>
    <n v="0"/>
    <n v="5982295.0000000009"/>
    <n v="0"/>
    <n v="0"/>
    <n v="0"/>
    <n v="0"/>
    <n v="0"/>
    <n v="6355195.0000000009"/>
    <s v="USD"/>
    <n v="391544.99999999994"/>
    <n v="2675499.75"/>
    <s v="&gt;5 Years"/>
    <n v="372899.99999999994"/>
    <n v="6355195.0000000009"/>
    <n v="391544.99999999994"/>
    <n v="2675499.75"/>
    <n v="5.000000000000001E-2"/>
    <n v="18645"/>
    <n v="5982295.0000000009"/>
    <n v="1"/>
  </r>
  <r>
    <s v="Employee 4"/>
    <x v="0"/>
    <s v="Princeton"/>
    <x v="2"/>
    <s v="Americas"/>
    <d v="2021-08-02T00:00:00"/>
    <d v="2022-12-01T00:00:00"/>
    <s v="Investments Platform"/>
    <s v="R"/>
    <s v="K"/>
    <s v="USD"/>
    <n v="162690"/>
    <n v="41513.065000000002"/>
    <n v="16767.009999999998"/>
    <n v="0"/>
    <n v="58280.074999999997"/>
    <n v="0"/>
    <n v="0"/>
    <n v="0"/>
    <n v="0"/>
    <n v="0"/>
    <n v="220970.07500000001"/>
    <s v="USD"/>
    <n v="174078.30000000002"/>
    <n v="392575.57955000002"/>
    <s v="1-5 Years"/>
    <n v="162690"/>
    <n v="220970.07500000001"/>
    <n v="174078.30000000002"/>
    <n v="392575.57955000002"/>
    <n v="7.0000000000000104E-2"/>
    <n v="11388.300000000017"/>
    <n v="58280.075000000012"/>
    <n v="1"/>
  </r>
  <r>
    <s v="Employee 40"/>
    <x v="3"/>
    <s v="Wilmington"/>
    <x v="2"/>
    <s v="Americas"/>
    <d v="2008-08-18T00:00:00"/>
    <d v="2022-12-01T00:00:00"/>
    <s v="Operating Platform"/>
    <s v="G"/>
    <s v="N"/>
    <s v="USD"/>
    <n v="123585.00000000003"/>
    <n v="31328"/>
    <n v="0"/>
    <n v="0"/>
    <n v="31328"/>
    <n v="0"/>
    <n v="0"/>
    <n v="0"/>
    <n v="0"/>
    <n v="0"/>
    <n v="154913.00000000003"/>
    <s v="USD"/>
    <n v="129764.25000000003"/>
    <n v="292422.90000000008"/>
    <s v="&gt;5 Years"/>
    <n v="123585.00000000003"/>
    <n v="154913.00000000003"/>
    <n v="129764.25000000003"/>
    <n v="292422.90000000008"/>
    <n v="4.9999999999999989E-2"/>
    <n v="6179.25"/>
    <n v="31328"/>
    <n v="1"/>
  </r>
  <r>
    <s v="Employee 400"/>
    <x v="4"/>
    <s v="London"/>
    <x v="0"/>
    <s v="EMEA"/>
    <d v="2015-08-24T00:00:00"/>
    <d v="2022-12-01T00:00:00"/>
    <s v="Investments Platform"/>
    <s v="F"/>
    <s v="D"/>
    <s v="GBP"/>
    <n v="219450.00000000006"/>
    <n v="1318130"/>
    <n v="2863369.5"/>
    <n v="0"/>
    <n v="4181499.5"/>
    <n v="0"/>
    <n v="0"/>
    <n v="0"/>
    <n v="0"/>
    <n v="0"/>
    <n v="4400949.5"/>
    <s v="GBP"/>
    <n v="230422.50000000006"/>
    <n v="1844881.5"/>
    <s v="&gt;5 Years"/>
    <n v="292011.1425165995"/>
    <n v="5856123.4525078917"/>
    <n v="306611.69964242948"/>
    <n v="2454891.5681145485"/>
    <n v="0.05"/>
    <n v="10972.5"/>
    <n v="5564112.3099912927"/>
    <n v="1.3306500000756412"/>
  </r>
  <r>
    <s v="Employee 401"/>
    <x v="1"/>
    <s v="San Francisco"/>
    <x v="2"/>
    <s v="Americas"/>
    <d v="2015-08-10T00:00:00"/>
    <d v="2022-12-01T00:00:00"/>
    <s v="Corporate and Risk Platform"/>
    <s v="Q"/>
    <s v="P"/>
    <s v="USD"/>
    <n v="126786"/>
    <n v="25542.000000000004"/>
    <n v="0"/>
    <n v="0"/>
    <n v="25542.000000000004"/>
    <n v="0"/>
    <n v="0"/>
    <n v="0"/>
    <n v="0"/>
    <n v="0"/>
    <n v="152328"/>
    <s v="USD"/>
    <n v="135661.02000000002"/>
    <n v="298651.98000000004"/>
    <s v="&gt;5 Years"/>
    <n v="126786"/>
    <n v="152328"/>
    <n v="135661.02000000002"/>
    <n v="298651.98000000004"/>
    <n v="7.0000000000000145E-2"/>
    <n v="8875.0200000000186"/>
    <n v="25542"/>
    <n v="1"/>
  </r>
  <r>
    <s v="Employee 402"/>
    <x v="0"/>
    <s v="Boston"/>
    <x v="2"/>
    <s v="Americas"/>
    <d v="2015-08-10T00:00:00"/>
    <d v="2022-12-01T00:00:00"/>
    <s v="Investments Platform"/>
    <s v="B"/>
    <s v="Z"/>
    <s v="USD"/>
    <n v="217745.00000000006"/>
    <n v="199287.00000000003"/>
    <n v="63249.999999999993"/>
    <n v="0"/>
    <n v="262537"/>
    <n v="0"/>
    <n v="0"/>
    <n v="0"/>
    <n v="0"/>
    <n v="0"/>
    <n v="480282.00000000006"/>
    <s v="USD"/>
    <n v="239519.50000000009"/>
    <n v="698254.70000000019"/>
    <s v="&gt;5 Years"/>
    <n v="217745.00000000006"/>
    <n v="480282.00000000006"/>
    <n v="239519.50000000009"/>
    <n v="698254.70000000019"/>
    <n v="0.1000000000000001"/>
    <n v="21774.500000000029"/>
    <n v="262537"/>
    <n v="1"/>
  </r>
  <r>
    <s v="Employee 403"/>
    <x v="3"/>
    <s v="Seattle"/>
    <x v="2"/>
    <s v="Americas"/>
    <d v="2015-09-07T00:00:00"/>
    <d v="2022-12-01T00:00:00"/>
    <s v="Operating Platform"/>
    <s v="L"/>
    <s v="T"/>
    <s v="USD"/>
    <n v="122210.00000000001"/>
    <n v="14025"/>
    <n v="5450"/>
    <n v="0"/>
    <n v="19475"/>
    <n v="0"/>
    <n v="0"/>
    <n v="0"/>
    <n v="0"/>
    <n v="0"/>
    <n v="141685"/>
    <s v="USD"/>
    <n v="128320.50000000001"/>
    <n v="271367.25000000006"/>
    <s v="&gt;5 Years"/>
    <n v="122210.00000000001"/>
    <n v="141685"/>
    <n v="128320.50000000001"/>
    <n v="271367.25000000006"/>
    <n v="4.9999999999999996E-2"/>
    <n v="6110.5"/>
    <n v="19474.999999999985"/>
    <n v="1"/>
  </r>
  <r>
    <s v="Employee 404"/>
    <x v="3"/>
    <s v="Seattle"/>
    <x v="2"/>
    <s v="Americas"/>
    <d v="2015-09-07T00:00:00"/>
    <d v="2022-12-01T00:00:00"/>
    <s v="Investments Platform"/>
    <s v="Z"/>
    <s v="Z"/>
    <s v="USD"/>
    <n v="121000.00000000003"/>
    <n v="42075.000000000007"/>
    <n v="0"/>
    <n v="0"/>
    <n v="42075.000000000007"/>
    <n v="0"/>
    <n v="0"/>
    <n v="0"/>
    <n v="0"/>
    <n v="0"/>
    <n v="163075.00000000003"/>
    <s v="USD"/>
    <n v="137940.00000000006"/>
    <n v="323845.50000000012"/>
    <s v="&gt;5 Years"/>
    <n v="121000.00000000003"/>
    <n v="163075.00000000003"/>
    <n v="137940.00000000006"/>
    <n v="323845.50000000012"/>
    <n v="0.14000000000000021"/>
    <n v="16940.000000000029"/>
    <n v="42075"/>
    <n v="1"/>
  </r>
  <r>
    <s v="Employee 405"/>
    <x v="1"/>
    <s v="New York"/>
    <x v="2"/>
    <s v="Americas"/>
    <d v="2015-09-14T00:00:00"/>
    <d v="2022-12-01T00:00:00"/>
    <s v="Operating Platform"/>
    <s v="D"/>
    <s v="K"/>
    <s v="USD"/>
    <n v="117746.47500000002"/>
    <n v="15840"/>
    <n v="0"/>
    <n v="0"/>
    <n v="15840"/>
    <n v="0"/>
    <n v="0"/>
    <n v="0"/>
    <n v="0"/>
    <n v="0"/>
    <n v="133586.47500000003"/>
    <s v="USD"/>
    <n v="125988.72825000003"/>
    <n v="268926.25650000008"/>
    <s v="&gt;5 Years"/>
    <n v="117746.47500000002"/>
    <n v="133586.47500000003"/>
    <n v="125988.72825000003"/>
    <n v="268926.25650000008"/>
    <n v="7.0000000000000062E-2"/>
    <n v="8242.2532500000088"/>
    <n v="15840.000000000015"/>
    <n v="1"/>
  </r>
  <r>
    <s v="Employee 406"/>
    <x v="0"/>
    <s v="Seattle"/>
    <x v="2"/>
    <s v="Americas"/>
    <d v="2015-09-07T00:00:00"/>
    <d v="2022-12-01T00:00:00"/>
    <s v="Investments Platform"/>
    <s v="A"/>
    <s v="O"/>
    <s v="USD"/>
    <n v="174933.00000000003"/>
    <n v="122375"/>
    <n v="164045"/>
    <n v="0"/>
    <n v="286420"/>
    <n v="0"/>
    <n v="0"/>
    <n v="0"/>
    <n v="0"/>
    <n v="0"/>
    <n v="461353"/>
    <s v="USD"/>
    <n v="185428.98000000004"/>
    <n v="500575.46000000008"/>
    <s v="&gt;5 Years"/>
    <n v="174933.00000000003"/>
    <n v="461353"/>
    <n v="185428.98000000004"/>
    <n v="500575.46000000008"/>
    <n v="6.0000000000000053E-2"/>
    <n v="10495.98000000001"/>
    <n v="286420"/>
    <n v="1"/>
  </r>
  <r>
    <s v="Employee 407"/>
    <x v="0"/>
    <s v="Seattle"/>
    <x v="2"/>
    <s v="Americas"/>
    <d v="2015-09-14T00:00:00"/>
    <d v="2022-12-01T00:00:00"/>
    <s v="Investments Platform"/>
    <s v="U"/>
    <s v="I"/>
    <s v="USD"/>
    <n v="161865"/>
    <n v="108900.00000000001"/>
    <n v="212800.00000000003"/>
    <n v="0"/>
    <n v="321700.00000000006"/>
    <n v="0"/>
    <n v="0"/>
    <n v="0"/>
    <n v="0"/>
    <n v="0"/>
    <n v="483565.00000000006"/>
    <s v="USD"/>
    <n v="174814.2"/>
    <n v="467240.4"/>
    <s v="&gt;5 Years"/>
    <n v="161865"/>
    <n v="483565.00000000006"/>
    <n v="174814.2"/>
    <n v="467240.4"/>
    <n v="8.0000000000000071E-2"/>
    <n v="12949.200000000012"/>
    <n v="321700.00000000006"/>
    <n v="1"/>
  </r>
  <r>
    <s v="Employee 408"/>
    <x v="0"/>
    <s v="Seattle"/>
    <x v="2"/>
    <s v="Americas"/>
    <d v="2015-09-30T00:00:00"/>
    <d v="2022-12-01T00:00:00"/>
    <s v="Operating Platform"/>
    <s v="G"/>
    <s v="I"/>
    <s v="USD"/>
    <n v="162690"/>
    <n v="27104.000000000004"/>
    <n v="0"/>
    <n v="0"/>
    <n v="27104.000000000004"/>
    <n v="0"/>
    <n v="0"/>
    <n v="0"/>
    <n v="0"/>
    <n v="0"/>
    <n v="189794"/>
    <s v="USD"/>
    <n v="175705.2"/>
    <n v="380682.72000000003"/>
    <s v="&gt;5 Years"/>
    <n v="162690"/>
    <n v="189794"/>
    <n v="175705.2"/>
    <n v="380682.72000000003"/>
    <n v="8.0000000000000071E-2"/>
    <n v="13015.200000000012"/>
    <n v="27104"/>
    <n v="1"/>
  </r>
  <r>
    <s v="Employee 409"/>
    <x v="0"/>
    <s v="Seattle"/>
    <x v="2"/>
    <s v="Americas"/>
    <d v="2015-10-05T00:00:00"/>
    <d v="2022-12-01T00:00:00"/>
    <s v="Operating Platform"/>
    <s v="X"/>
    <s v="J"/>
    <s v="USD"/>
    <n v="154440"/>
    <n v="29370"/>
    <n v="0"/>
    <n v="0"/>
    <n v="29370"/>
    <n v="0"/>
    <n v="0"/>
    <n v="0"/>
    <n v="0"/>
    <n v="0"/>
    <n v="183810"/>
    <s v="USD"/>
    <n v="171428.40000000002"/>
    <n v="375457.50000000006"/>
    <s v="&gt;5 Years"/>
    <n v="154440"/>
    <n v="183810"/>
    <n v="171428.40000000002"/>
    <n v="375457.50000000006"/>
    <n v="0.11000000000000015"/>
    <n v="16988.400000000023"/>
    <n v="29370"/>
    <n v="1"/>
  </r>
  <r>
    <s v="Employee 41"/>
    <x v="0"/>
    <s v="London"/>
    <x v="0"/>
    <s v="EMEA"/>
    <d v="2003-07-01T00:00:00"/>
    <d v="2022-12-01T00:00:00"/>
    <s v="Investments Platform"/>
    <s v="T"/>
    <s v="G"/>
    <s v="GBP"/>
    <n v="129162.00000000001"/>
    <n v="0"/>
    <n v="683866.01"/>
    <n v="0"/>
    <n v="683866.01"/>
    <n v="0"/>
    <n v="0"/>
    <n v="0"/>
    <n v="0"/>
    <n v="0"/>
    <n v="813028.01"/>
    <s v="GBP"/>
    <n v="138203.34000000003"/>
    <n v="276406.68000000005"/>
    <s v="&gt;5 Years"/>
    <n v="171869.41530976995"/>
    <n v="1081855.7215679982"/>
    <n v="183900.27438145387"/>
    <n v="367800.54876290774"/>
    <n v="7.0000000000000159E-2"/>
    <n v="9041.3400000000111"/>
    <n v="909986.30625822826"/>
    <n v="1.3306500000756409"/>
  </r>
  <r>
    <s v="Employee 410"/>
    <x v="3"/>
    <s v="Seattle"/>
    <x v="2"/>
    <s v="Americas"/>
    <d v="2012-01-06T00:00:00"/>
    <d v="2022-12-01T00:00:00"/>
    <s v="Corporate and Risk Platform"/>
    <s v="G"/>
    <s v="W"/>
    <s v="USD"/>
    <n v="128018"/>
    <n v="10450"/>
    <n v="0"/>
    <n v="0"/>
    <n v="10450"/>
    <n v="0"/>
    <n v="0"/>
    <n v="0"/>
    <n v="0"/>
    <n v="0"/>
    <n v="138468"/>
    <s v="USD"/>
    <n v="136979.26"/>
    <n v="285140.02"/>
    <s v="&gt;5 Years"/>
    <n v="128018"/>
    <n v="138468"/>
    <n v="136979.26"/>
    <n v="285140.02"/>
    <n v="7.0000000000000076E-2"/>
    <n v="8961.2600000000093"/>
    <n v="10450"/>
    <n v="1"/>
  </r>
  <r>
    <s v="Employee 411"/>
    <x v="3"/>
    <s v="Seattle"/>
    <x v="2"/>
    <s v="Americas"/>
    <d v="2015-10-19T00:00:00"/>
    <d v="2022-12-01T00:00:00"/>
    <s v="Operating Platform"/>
    <s v="C"/>
    <s v="E"/>
    <s v="USD"/>
    <n v="167804.99999999997"/>
    <n v="12804.000000000002"/>
    <n v="0"/>
    <n v="0"/>
    <n v="12804.000000000002"/>
    <n v="0"/>
    <n v="0"/>
    <n v="0"/>
    <n v="0"/>
    <n v="0"/>
    <n v="180608.99999999997"/>
    <s v="USD"/>
    <n v="174517.19999999998"/>
    <n v="362350.55999999994"/>
    <s v="&gt;5 Years"/>
    <n v="167804.99999999997"/>
    <n v="180608.99999999997"/>
    <n v="174517.19999999998"/>
    <n v="362350.55999999994"/>
    <n v="4.0000000000000077E-2"/>
    <n v="6712.2000000000116"/>
    <n v="12804"/>
    <n v="1"/>
  </r>
  <r>
    <s v="Employee 412"/>
    <x v="3"/>
    <s v="Seattle"/>
    <x v="2"/>
    <s v="Americas"/>
    <d v="2015-10-19T00:00:00"/>
    <d v="2022-12-01T00:00:00"/>
    <s v="Client Businesses Platform"/>
    <s v="A"/>
    <s v="Z"/>
    <s v="USD"/>
    <n v="175560.00000000003"/>
    <n v="10010"/>
    <n v="0"/>
    <n v="0"/>
    <n v="10010"/>
    <n v="0"/>
    <n v="0"/>
    <n v="0"/>
    <n v="0"/>
    <n v="0"/>
    <n v="185570.00000000003"/>
    <s v="USD"/>
    <n v="196627.20000000004"/>
    <n v="404465.60000000009"/>
    <s v="&gt;5 Years"/>
    <n v="175560.00000000003"/>
    <n v="185570.00000000003"/>
    <n v="196627.20000000004"/>
    <n v="404465.60000000009"/>
    <n v="0.12000000000000005"/>
    <n v="21067.200000000012"/>
    <n v="10010"/>
    <n v="1"/>
  </r>
  <r>
    <s v="Employee 413"/>
    <x v="3"/>
    <s v="Seattle"/>
    <x v="2"/>
    <s v="Americas"/>
    <d v="2015-11-02T00:00:00"/>
    <d v="2022-12-01T00:00:00"/>
    <s v="Operating Platform"/>
    <s v="E"/>
    <s v="S"/>
    <s v="USD"/>
    <n v="100538.35000000002"/>
    <n v="11385.000000000002"/>
    <n v="0"/>
    <n v="0"/>
    <n v="11385.000000000002"/>
    <n v="0"/>
    <n v="0"/>
    <n v="0"/>
    <n v="0"/>
    <n v="0"/>
    <n v="111923.35000000002"/>
    <s v="USD"/>
    <n v="105565.26750000003"/>
    <n v="223084.78500000006"/>
    <s v="&gt;5 Years"/>
    <n v="100538.35000000002"/>
    <n v="111923.35000000002"/>
    <n v="105565.26750000003"/>
    <n v="223084.78500000006"/>
    <n v="5.0000000000000093E-2"/>
    <n v="5026.9175000000105"/>
    <n v="11385"/>
    <n v="1"/>
  </r>
  <r>
    <s v="Employee 414"/>
    <x v="0"/>
    <s v="Seattle"/>
    <x v="2"/>
    <s v="Americas"/>
    <d v="2018-02-05T00:00:00"/>
    <d v="2022-12-01T00:00:00"/>
    <s v="Operating Platform"/>
    <s v="R"/>
    <s v="W"/>
    <s v="USD"/>
    <n v="217140.00000000003"/>
    <n v="33110"/>
    <n v="0"/>
    <n v="0"/>
    <n v="33110"/>
    <n v="0"/>
    <n v="0"/>
    <n v="0"/>
    <n v="0"/>
    <n v="0"/>
    <n v="250250.00000000003"/>
    <s v="USD"/>
    <n v="227997.00000000003"/>
    <n v="490759.50000000012"/>
    <s v="1-5 Years"/>
    <n v="217140.00000000003"/>
    <n v="250250.00000000003"/>
    <n v="227997.00000000003"/>
    <n v="490759.50000000012"/>
    <n v="4.9999999999999996E-2"/>
    <n v="10857"/>
    <n v="33110"/>
    <n v="1"/>
  </r>
  <r>
    <s v="Employee 415"/>
    <x v="7"/>
    <s v="Seattle"/>
    <x v="2"/>
    <s v="Americas"/>
    <d v="2016-01-18T00:00:00"/>
    <d v="2022-12-01T00:00:00"/>
    <s v="Investments Platform"/>
    <s v="R"/>
    <s v="Q"/>
    <s v="USD"/>
    <n v="95920"/>
    <n v="31878"/>
    <n v="0"/>
    <n v="0"/>
    <n v="31878"/>
    <n v="0"/>
    <n v="0"/>
    <n v="0"/>
    <n v="0"/>
    <n v="0"/>
    <n v="127798"/>
    <s v="USD"/>
    <n v="110307.99999999999"/>
    <n v="257275.69999999995"/>
    <s v="&gt;5 Years"/>
    <n v="95920"/>
    <n v="127798"/>
    <n v="110307.99999999999"/>
    <n v="257275.69999999995"/>
    <n v="0.14999999999999986"/>
    <n v="14387.999999999985"/>
    <n v="31878"/>
    <n v="1"/>
  </r>
  <r>
    <s v="Employee 416"/>
    <x v="0"/>
    <s v="Oregon"/>
    <x v="2"/>
    <s v="Americas"/>
    <d v="2016-01-18T00:00:00"/>
    <d v="2022-12-01T00:00:00"/>
    <s v="Investments Platform"/>
    <s v="V"/>
    <s v="C"/>
    <s v="USD"/>
    <n v="164285"/>
    <n v="29700"/>
    <n v="0"/>
    <n v="0"/>
    <n v="29700"/>
    <n v="0"/>
    <n v="0"/>
    <n v="0"/>
    <n v="0"/>
    <n v="0"/>
    <n v="193985"/>
    <s v="USD"/>
    <n v="188927.74999999997"/>
    <n v="412010.49999999994"/>
    <s v="&gt;5 Years"/>
    <n v="164285"/>
    <n v="193985"/>
    <n v="188927.74999999997"/>
    <n v="412010.49999999994"/>
    <n v="0.14999999999999983"/>
    <n v="24642.749999999971"/>
    <n v="29700"/>
    <n v="1"/>
  </r>
  <r>
    <s v="Employee 417"/>
    <x v="1"/>
    <s v="New York"/>
    <x v="2"/>
    <s v="Americas"/>
    <d v="2016-01-18T00:00:00"/>
    <d v="2022-12-01T00:00:00"/>
    <s v="Operating Platform"/>
    <s v="N"/>
    <s v="F"/>
    <s v="USD"/>
    <n v="118877.00000000003"/>
    <n v="30008"/>
    <n v="0"/>
    <n v="0"/>
    <n v="30008"/>
    <n v="0"/>
    <n v="0"/>
    <n v="0"/>
    <n v="0"/>
    <n v="0"/>
    <n v="148885.00000000003"/>
    <s v="USD"/>
    <n v="122443.31000000003"/>
    <n v="275794.86000000004"/>
    <s v="&gt;5 Years"/>
    <n v="118877.00000000003"/>
    <n v="148885.00000000003"/>
    <n v="122443.31000000003"/>
    <n v="275794.86000000004"/>
    <n v="2.9999999999999975E-2"/>
    <n v="3566.3099999999977"/>
    <n v="30008"/>
    <n v="1"/>
  </r>
  <r>
    <s v="Employee 418"/>
    <x v="4"/>
    <s v="New York"/>
    <x v="2"/>
    <s v="Americas"/>
    <d v="2016-01-18T00:00:00"/>
    <d v="2022-12-01T00:00:00"/>
    <s v="Investments Platform"/>
    <s v="G"/>
    <s v="S"/>
    <s v="USD"/>
    <n v="379499.99999999994"/>
    <n v="191400.00000000003"/>
    <n v="1722500"/>
    <n v="0"/>
    <n v="1913900"/>
    <n v="0"/>
    <n v="0"/>
    <n v="0"/>
    <n v="0"/>
    <n v="0"/>
    <n v="2293400"/>
    <s v="USD"/>
    <n v="383294.99999999994"/>
    <n v="959904"/>
    <s v="&gt;5 Years"/>
    <n v="379499.99999999994"/>
    <n v="2293400"/>
    <n v="383294.99999999994"/>
    <n v="959904"/>
    <n v="1.0000000000000002E-2"/>
    <n v="3795"/>
    <n v="1913900"/>
    <n v="1"/>
  </r>
  <r>
    <s v="Employee 419"/>
    <x v="0"/>
    <s v="Seattle"/>
    <x v="2"/>
    <s v="Americas"/>
    <d v="2016-01-18T00:00:00"/>
    <d v="2022-12-01T00:00:00"/>
    <s v="Client Businesses Platform"/>
    <s v="K"/>
    <s v="P"/>
    <s v="USD"/>
    <n v="196020.00000000006"/>
    <n v="37730"/>
    <n v="0"/>
    <n v="0"/>
    <n v="37730"/>
    <n v="0"/>
    <n v="0"/>
    <n v="0"/>
    <n v="0"/>
    <n v="0"/>
    <n v="233750.00000000006"/>
    <s v="USD"/>
    <n v="203860.80000000008"/>
    <n v="446960.80000000016"/>
    <s v="&gt;5 Years"/>
    <n v="196020.00000000006"/>
    <n v="233750.00000000006"/>
    <n v="203860.80000000008"/>
    <n v="446960.80000000016"/>
    <n v="4.0000000000000077E-2"/>
    <n v="7840.8000000000175"/>
    <n v="37730"/>
    <n v="1"/>
  </r>
  <r>
    <s v="Employee 42"/>
    <x v="3"/>
    <s v="Princeton"/>
    <x v="2"/>
    <s v="Americas"/>
    <d v="2008-03-10T00:00:00"/>
    <d v="2022-12-01T00:00:00"/>
    <s v="Corporate and Risk Platform"/>
    <s v="Z"/>
    <s v="I"/>
    <s v="USD"/>
    <n v="136427.50000000003"/>
    <n v="18920"/>
    <n v="0"/>
    <n v="0"/>
    <n v="18920"/>
    <n v="0"/>
    <n v="0"/>
    <n v="0"/>
    <n v="0"/>
    <n v="0"/>
    <n v="155347.50000000003"/>
    <s v="USD"/>
    <n v="150070.25000000006"/>
    <n v="320952.50000000012"/>
    <s v="&gt;5 Years"/>
    <n v="136427.50000000003"/>
    <n v="155347.50000000003"/>
    <n v="150070.25000000006"/>
    <n v="320952.50000000012"/>
    <n v="0.10000000000000019"/>
    <n v="13642.750000000029"/>
    <n v="18920"/>
    <n v="1"/>
  </r>
  <r>
    <s v="Employee 420"/>
    <x v="4"/>
    <s v="New York"/>
    <x v="2"/>
    <s v="Americas"/>
    <d v="2016-01-18T00:00:00"/>
    <d v="2022-12-01T00:00:00"/>
    <s v="Investments Platform"/>
    <s v="V"/>
    <s v="J"/>
    <s v="USD"/>
    <n v="244420.00000000003"/>
    <n v="454080"/>
    <n v="0"/>
    <n v="0"/>
    <n v="454080"/>
    <n v="0"/>
    <n v="0"/>
    <n v="0"/>
    <n v="0"/>
    <n v="0"/>
    <n v="698500"/>
    <s v="USD"/>
    <n v="254196.80000000005"/>
    <n v="980636.80000000016"/>
    <s v="&gt;5 Years"/>
    <n v="244420.00000000003"/>
    <n v="698500"/>
    <n v="254196.80000000005"/>
    <n v="980636.80000000016"/>
    <n v="4.0000000000000063E-2"/>
    <n v="9776.8000000000175"/>
    <n v="454080"/>
    <n v="1"/>
  </r>
  <r>
    <s v="Employee 421"/>
    <x v="3"/>
    <s v="Seattle"/>
    <x v="2"/>
    <s v="Americas"/>
    <d v="2016-01-18T00:00:00"/>
    <d v="2022-12-01T00:00:00"/>
    <s v="Corporate and Risk Platform"/>
    <s v="J"/>
    <s v="C"/>
    <s v="USD"/>
    <n v="120175.00000000001"/>
    <n v="17622"/>
    <n v="0"/>
    <n v="0"/>
    <n v="17622"/>
    <n v="0"/>
    <n v="0"/>
    <n v="0"/>
    <n v="0"/>
    <n v="0"/>
    <n v="137797"/>
    <s v="USD"/>
    <n v="133394.25000000003"/>
    <n v="286348.92000000004"/>
    <s v="&gt;5 Years"/>
    <n v="120175.00000000001"/>
    <n v="137797"/>
    <n v="133394.25000000003"/>
    <n v="286348.92000000004"/>
    <n v="0.11000000000000011"/>
    <n v="13219.250000000015"/>
    <n v="17621.999999999985"/>
    <n v="1"/>
  </r>
  <r>
    <s v="Employee 422"/>
    <x v="3"/>
    <s v="Seattle"/>
    <x v="2"/>
    <s v="Americas"/>
    <d v="2019-07-08T00:00:00"/>
    <d v="2022-12-01T00:00:00"/>
    <s v="Investments Platform"/>
    <s v="S"/>
    <s v="N"/>
    <s v="USD"/>
    <n v="108680.00000000001"/>
    <n v="51700.000000000007"/>
    <n v="49350"/>
    <n v="0"/>
    <n v="101050"/>
    <n v="0"/>
    <n v="0"/>
    <n v="0"/>
    <n v="0"/>
    <n v="0"/>
    <n v="209730"/>
    <s v="USD"/>
    <n v="119548.00000000003"/>
    <n v="295966.00000000006"/>
    <s v="1-5 Years"/>
    <n v="108680.00000000001"/>
    <n v="209730"/>
    <n v="119548.00000000003"/>
    <n v="295966.00000000006"/>
    <n v="0.10000000000000012"/>
    <n v="10868.000000000015"/>
    <n v="101049.99999999999"/>
    <n v="1"/>
  </r>
  <r>
    <s v="Employee 423"/>
    <x v="3"/>
    <s v="Seattle"/>
    <x v="2"/>
    <s v="Americas"/>
    <d v="2015-12-07T00:00:00"/>
    <d v="2022-12-01T00:00:00"/>
    <s v="Operating Platform"/>
    <s v="E"/>
    <s v="W"/>
    <s v="USD"/>
    <n v="141702"/>
    <n v="23232.000000000004"/>
    <n v="0"/>
    <n v="0"/>
    <n v="23232.000000000004"/>
    <n v="0"/>
    <n v="0"/>
    <n v="0"/>
    <n v="0"/>
    <n v="0"/>
    <n v="164934"/>
    <s v="USD"/>
    <n v="160123.25999999998"/>
    <n v="346498.67999999993"/>
    <s v="&gt;5 Years"/>
    <n v="141702"/>
    <n v="164934"/>
    <n v="160123.25999999998"/>
    <n v="346498.67999999993"/>
    <n v="0.12999999999999987"/>
    <n v="18421.25999999998"/>
    <n v="23232"/>
    <n v="1"/>
  </r>
  <r>
    <s v="Employee 424"/>
    <x v="0"/>
    <s v="Seattle"/>
    <x v="2"/>
    <s v="Americas"/>
    <d v="2015-11-30T00:00:00"/>
    <d v="2022-12-01T00:00:00"/>
    <s v="Operating Platform"/>
    <s v="F"/>
    <s v="J"/>
    <s v="USD"/>
    <n v="209880.00000000003"/>
    <n v="73920"/>
    <n v="0"/>
    <n v="0"/>
    <n v="73920"/>
    <n v="0"/>
    <n v="0"/>
    <n v="0"/>
    <n v="0"/>
    <n v="0"/>
    <n v="283800"/>
    <s v="USD"/>
    <n v="235065.60000000006"/>
    <n v="552921.60000000009"/>
    <s v="&gt;5 Years"/>
    <n v="209880.00000000003"/>
    <n v="283800"/>
    <n v="235065.60000000006"/>
    <n v="552921.60000000009"/>
    <n v="0.12000000000000015"/>
    <n v="25185.600000000035"/>
    <n v="73919.999999999971"/>
    <n v="1"/>
  </r>
  <r>
    <s v="Employee 425"/>
    <x v="0"/>
    <s v="Seattle"/>
    <x v="2"/>
    <s v="Americas"/>
    <d v="2016-01-18T00:00:00"/>
    <d v="2022-12-01T00:00:00"/>
    <s v="Operating Platform"/>
    <s v="J"/>
    <s v="P"/>
    <s v="USD"/>
    <n v="194425.00000000003"/>
    <n v="25740.000000000004"/>
    <n v="0"/>
    <n v="0"/>
    <n v="25740.000000000004"/>
    <n v="0"/>
    <n v="0"/>
    <n v="0"/>
    <n v="0"/>
    <n v="0"/>
    <n v="220165.00000000003"/>
    <s v="USD"/>
    <n v="221644.50000000006"/>
    <n v="472632.60000000015"/>
    <s v="&gt;5 Years"/>
    <n v="194425.00000000003"/>
    <n v="220165.00000000003"/>
    <n v="221644.50000000006"/>
    <n v="472632.60000000015"/>
    <n v="0.14000000000000012"/>
    <n v="27219.500000000029"/>
    <n v="25740"/>
    <n v="1"/>
  </r>
  <r>
    <s v="Employee 426"/>
    <x v="0"/>
    <s v="Seattle"/>
    <x v="2"/>
    <s v="Americas"/>
    <d v="2015-12-07T00:00:00"/>
    <d v="2022-12-01T00:00:00"/>
    <s v="Investments Platform"/>
    <s v="L"/>
    <s v="M"/>
    <s v="USD"/>
    <n v="206910.00000000006"/>
    <n v="126500"/>
    <n v="102000"/>
    <n v="0"/>
    <n v="228500"/>
    <n v="0"/>
    <n v="0"/>
    <n v="0"/>
    <n v="0"/>
    <n v="0"/>
    <n v="435410.00000000006"/>
    <s v="USD"/>
    <n v="233808.30000000005"/>
    <n v="610561.60000000009"/>
    <s v="&gt;5 Years"/>
    <n v="206910.00000000006"/>
    <n v="435410.00000000006"/>
    <n v="233808.30000000005"/>
    <n v="610561.60000000009"/>
    <n v="0.12999999999999989"/>
    <n v="26898.299999999988"/>
    <n v="228500"/>
    <n v="1"/>
  </r>
  <r>
    <s v="Employee 427"/>
    <x v="3"/>
    <s v="Seattle"/>
    <x v="2"/>
    <s v="Americas"/>
    <d v="2016-01-18T00:00:00"/>
    <d v="2022-12-01T00:00:00"/>
    <s v="Investments Platform"/>
    <s v="Z"/>
    <s v="C"/>
    <s v="USD"/>
    <n v="118085"/>
    <n v="48400.000000000007"/>
    <n v="32100.000000000004"/>
    <n v="0"/>
    <n v="80500.000000000015"/>
    <n v="0"/>
    <n v="0"/>
    <n v="0"/>
    <n v="0"/>
    <n v="0"/>
    <n v="198585"/>
    <s v="USD"/>
    <n v="121627.55"/>
    <n v="293107.10000000003"/>
    <s v="&gt;5 Years"/>
    <n v="118085"/>
    <n v="198585"/>
    <n v="121627.55"/>
    <n v="293107.10000000003"/>
    <n v="3.0000000000000023E-2"/>
    <n v="3542.5500000000029"/>
    <n v="80500"/>
    <n v="1"/>
  </r>
  <r>
    <s v="Employee 428"/>
    <x v="3"/>
    <s v="New York"/>
    <x v="2"/>
    <s v="Americas"/>
    <d v="2015-12-14T00:00:00"/>
    <d v="2022-12-01T00:00:00"/>
    <s v="Operating Platform"/>
    <s v="B"/>
    <s v="V"/>
    <s v="USD"/>
    <n v="170547.30000000002"/>
    <n v="11764.5"/>
    <n v="0"/>
    <n v="0"/>
    <n v="11764.5"/>
    <n v="0"/>
    <n v="0"/>
    <n v="0"/>
    <n v="0"/>
    <n v="0"/>
    <n v="182311.80000000002"/>
    <s v="USD"/>
    <n v="192718.44899999999"/>
    <n v="398730.783"/>
    <s v="&gt;5 Years"/>
    <n v="170547.30000000002"/>
    <n v="182311.80000000002"/>
    <n v="192718.44899999999"/>
    <n v="398730.783"/>
    <n v="0.12999999999999984"/>
    <n v="22171.148999999976"/>
    <n v="11764.5"/>
    <n v="1"/>
  </r>
  <r>
    <s v="Employee 429"/>
    <x v="4"/>
    <s v="Seattle"/>
    <x v="2"/>
    <s v="Americas"/>
    <d v="2015-12-01T00:00:00"/>
    <d v="2022-12-01T00:00:00"/>
    <s v="Investments Platform"/>
    <s v="G"/>
    <s v="O"/>
    <s v="USD"/>
    <n v="283250"/>
    <n v="1651650.0000000002"/>
    <n v="4370000"/>
    <n v="0"/>
    <n v="6021650"/>
    <n v="0"/>
    <n v="0"/>
    <n v="0"/>
    <n v="0"/>
    <n v="206000"/>
    <n v="6510900"/>
    <s v="USD"/>
    <n v="294580"/>
    <n v="2306876.0000000005"/>
    <s v="&gt;5 Years"/>
    <n v="283250"/>
    <n v="6510900"/>
    <n v="294580"/>
    <n v="2306876.0000000005"/>
    <n v="0.04"/>
    <n v="11330"/>
    <n v="6227650"/>
    <n v="1"/>
  </r>
  <r>
    <s v="Employee 43"/>
    <x v="0"/>
    <s v="Princeton"/>
    <x v="2"/>
    <s v="Americas"/>
    <d v="2008-08-06T00:00:00"/>
    <d v="2022-12-01T00:00:00"/>
    <s v="Regional Platform"/>
    <s v="J"/>
    <s v="X"/>
    <s v="USD"/>
    <n v="176550"/>
    <n v="182875.00000000003"/>
    <n v="0"/>
    <n v="0"/>
    <n v="182875.00000000003"/>
    <n v="0"/>
    <n v="0"/>
    <n v="0"/>
    <n v="0"/>
    <n v="0"/>
    <n v="359425"/>
    <s v="USD"/>
    <n v="187143"/>
    <n v="568133.5"/>
    <s v="&gt;5 Years"/>
    <n v="176550"/>
    <n v="359425"/>
    <n v="187143"/>
    <n v="568133.5"/>
    <n v="0.06"/>
    <n v="10593"/>
    <n v="182875"/>
    <n v="1"/>
  </r>
  <r>
    <s v="Employee 430"/>
    <x v="4"/>
    <s v="New York"/>
    <x v="2"/>
    <s v="Americas"/>
    <d v="2015-12-14T00:00:00"/>
    <d v="2022-12-01T00:00:00"/>
    <s v="Investments Platform"/>
    <s v="S"/>
    <s v="S"/>
    <s v="USD"/>
    <n v="235400.00000000006"/>
    <n v="122936"/>
    <n v="759240"/>
    <n v="0"/>
    <n v="882176"/>
    <n v="0"/>
    <n v="0"/>
    <n v="0"/>
    <n v="0"/>
    <n v="107000"/>
    <n v="1224576"/>
    <s v="USD"/>
    <n v="266002.00000000006"/>
    <n v="670921.68000000017"/>
    <s v="&gt;5 Years"/>
    <n v="235400.00000000006"/>
    <n v="1224576"/>
    <n v="266002.00000000006"/>
    <n v="670921.68000000017"/>
    <n v="0.12999999999999998"/>
    <n v="30602"/>
    <n v="989176"/>
    <n v="1"/>
  </r>
  <r>
    <s v="Employee 431"/>
    <x v="1"/>
    <s v="San Francisco"/>
    <x v="2"/>
    <s v="Americas"/>
    <d v="2016-01-04T00:00:00"/>
    <d v="2022-12-01T00:00:00"/>
    <s v="Operating Platform"/>
    <s v="G"/>
    <s v="W"/>
    <s v="USD"/>
    <n v="113322.00000000001"/>
    <n v="19998"/>
    <n v="0"/>
    <n v="0"/>
    <n v="19998"/>
    <n v="0"/>
    <n v="4401"/>
    <n v="0"/>
    <n v="4401"/>
    <n v="0"/>
    <n v="137721"/>
    <s v="USD"/>
    <n v="128053.86"/>
    <n v="278705.46000000002"/>
    <s v="&gt;5 Years"/>
    <n v="113322.00000000001"/>
    <n v="137721"/>
    <n v="128053.86"/>
    <n v="278705.46000000002"/>
    <n v="0.12999999999999987"/>
    <n v="14731.859999999986"/>
    <n v="24398.999999999985"/>
    <n v="1"/>
  </r>
  <r>
    <s v="Employee 432"/>
    <x v="1"/>
    <s v="Princeton"/>
    <x v="2"/>
    <s v="Americas"/>
    <d v="2016-01-18T00:00:00"/>
    <d v="2022-12-01T00:00:00"/>
    <s v="Investments Platform"/>
    <s v="G"/>
    <s v="N"/>
    <s v="USD"/>
    <n v="122100.00000000003"/>
    <n v="37840"/>
    <n v="0"/>
    <n v="0"/>
    <n v="37840"/>
    <n v="0"/>
    <n v="0"/>
    <n v="0"/>
    <n v="0"/>
    <n v="0"/>
    <n v="159940.00000000003"/>
    <s v="USD"/>
    <n v="140415.00000000003"/>
    <n v="324346.00000000006"/>
    <s v="&gt;5 Years"/>
    <n v="122100.00000000003"/>
    <n v="159940.00000000003"/>
    <n v="140415.00000000003"/>
    <n v="324346.00000000006"/>
    <n v="0.14999999999999997"/>
    <n v="18315"/>
    <n v="37840"/>
    <n v="1"/>
  </r>
  <r>
    <s v="Employee 433"/>
    <x v="0"/>
    <s v="Brussels"/>
    <x v="24"/>
    <s v="EMEA"/>
    <d v="2016-01-18T00:00:00"/>
    <d v="2022-12-01T00:00:00"/>
    <s v="Regional Platform"/>
    <s v="O"/>
    <s v="C"/>
    <s v="EUR"/>
    <n v="239329.18240000005"/>
    <n v="127874.99999999999"/>
    <n v="0"/>
    <n v="0"/>
    <n v="127874.99999999999"/>
    <n v="0"/>
    <n v="0"/>
    <n v="0"/>
    <n v="0"/>
    <n v="0"/>
    <n v="367204.18240000005"/>
    <s v="EUR"/>
    <n v="248902.34969600005"/>
    <n v="630794.69939199998"/>
    <s v="&gt;5 Years"/>
    <n v="279368.95460838219"/>
    <n v="428637.44210456836"/>
    <n v="290543.71279271744"/>
    <n v="736326.65258146834"/>
    <n v="3.9999999999999876E-2"/>
    <n v="9573.1672959999996"/>
    <n v="149268.48749618616"/>
    <n v="1.1672999999701754"/>
  </r>
  <r>
    <s v="Employee 434"/>
    <x v="3"/>
    <s v="Princeton"/>
    <x v="2"/>
    <s v="Americas"/>
    <d v="2015-12-14T00:00:00"/>
    <d v="2022-12-01T00:00:00"/>
    <s v="Regional Platform"/>
    <s v="F"/>
    <s v="J"/>
    <s v="USD"/>
    <n v="158568.30000000002"/>
    <n v="37367"/>
    <n v="0"/>
    <n v="0"/>
    <n v="37367"/>
    <n v="0"/>
    <n v="0"/>
    <n v="0"/>
    <n v="0"/>
    <n v="0"/>
    <n v="195935.30000000002"/>
    <s v="USD"/>
    <n v="161739.66600000003"/>
    <n v="361593.67200000008"/>
    <s v="&gt;5 Years"/>
    <n v="158568.30000000002"/>
    <n v="195935.30000000002"/>
    <n v="161739.66600000003"/>
    <n v="361593.67200000008"/>
    <n v="2.0000000000000056E-2"/>
    <n v="3171.3660000000091"/>
    <n v="37367"/>
    <n v="1"/>
  </r>
  <r>
    <s v="Employee 435"/>
    <x v="1"/>
    <s v="New York"/>
    <x v="2"/>
    <s v="Americas"/>
    <d v="2016-01-19T00:00:00"/>
    <d v="2022-12-01T00:00:00"/>
    <s v="Investments Platform"/>
    <s v="D"/>
    <s v="N"/>
    <s v="USD"/>
    <n v="126500"/>
    <n v="0"/>
    <n v="129140.00000000001"/>
    <n v="0"/>
    <n v="129140.00000000001"/>
    <n v="0"/>
    <n v="0"/>
    <n v="0"/>
    <n v="0"/>
    <n v="0"/>
    <n v="255640"/>
    <s v="USD"/>
    <n v="130295"/>
    <n v="260590"/>
    <s v="&gt;5 Years"/>
    <n v="126500"/>
    <n v="255640"/>
    <n v="130295"/>
    <n v="260590"/>
    <n v="0.03"/>
    <n v="3795"/>
    <n v="129140"/>
    <n v="1"/>
  </r>
  <r>
    <s v="Employee 436"/>
    <x v="3"/>
    <s v="San Francisco"/>
    <x v="2"/>
    <s v="Americas"/>
    <d v="2016-01-11T00:00:00"/>
    <d v="2022-12-01T00:00:00"/>
    <s v="Client Businesses Platform"/>
    <s v="Z"/>
    <s v="R"/>
    <s v="USD"/>
    <n v="128205.00000000003"/>
    <n v="41580.000000000007"/>
    <n v="0"/>
    <n v="0"/>
    <n v="41580.000000000007"/>
    <n v="0"/>
    <n v="0"/>
    <n v="0"/>
    <n v="0"/>
    <n v="0"/>
    <n v="169785.00000000003"/>
    <s v="USD"/>
    <n v="139743.45000000004"/>
    <n v="324809.10000000009"/>
    <s v="&gt;5 Years"/>
    <n v="128205.00000000003"/>
    <n v="169785.00000000003"/>
    <n v="139743.45000000004"/>
    <n v="324809.10000000009"/>
    <n v="9.0000000000000066E-2"/>
    <n v="11538.450000000012"/>
    <n v="41580"/>
    <n v="1"/>
  </r>
  <r>
    <s v="Employee 437"/>
    <x v="3"/>
    <s v="London"/>
    <x v="0"/>
    <s v="EMEA"/>
    <d v="2016-02-08T00:00:00"/>
    <d v="2022-12-01T00:00:00"/>
    <s v="Regional Platform"/>
    <s v="X"/>
    <s v="E"/>
    <s v="GBP"/>
    <n v="80366"/>
    <n v="11220.000000000002"/>
    <n v="0"/>
    <n v="0"/>
    <n v="11220.000000000002"/>
    <n v="0"/>
    <n v="0"/>
    <n v="0"/>
    <n v="0"/>
    <n v="0"/>
    <n v="91586"/>
    <s v="GBP"/>
    <n v="82776.98"/>
    <n v="177110.56"/>
    <s v="&gt;5 Years"/>
    <n v="106939.01790607895"/>
    <n v="121868.91090692765"/>
    <n v="110147.18844326133"/>
    <n v="235672.1666773968"/>
    <n v="3.0000000000000082E-2"/>
    <n v="2410.9799999999959"/>
    <n v="14929.893000848693"/>
    <n v="1.3306500000756409"/>
  </r>
  <r>
    <s v="Employee 438"/>
    <x v="3"/>
    <s v="New York"/>
    <x v="2"/>
    <s v="Americas"/>
    <d v="2016-01-18T00:00:00"/>
    <d v="2022-12-01T00:00:00"/>
    <s v="Client Businesses Platform"/>
    <s v="E"/>
    <s v="K"/>
    <s v="USD"/>
    <n v="145475"/>
    <n v="90695.000000000015"/>
    <n v="0"/>
    <n v="0"/>
    <n v="90695.000000000015"/>
    <n v="0"/>
    <n v="0"/>
    <n v="0"/>
    <n v="0"/>
    <n v="0"/>
    <n v="236170"/>
    <s v="USD"/>
    <n v="151294"/>
    <n v="396910.80000000005"/>
    <s v="&gt;5 Years"/>
    <n v="145475"/>
    <n v="236170"/>
    <n v="151294"/>
    <n v="396910.80000000005"/>
    <n v="0.04"/>
    <n v="5819"/>
    <n v="90695"/>
    <n v="1"/>
  </r>
  <r>
    <s v="Employee 439"/>
    <x v="0"/>
    <s v="New York"/>
    <x v="2"/>
    <s v="Americas"/>
    <d v="2016-01-18T00:00:00"/>
    <d v="2022-12-01T00:00:00"/>
    <s v="Investments Platform"/>
    <s v="T"/>
    <s v="B"/>
    <s v="USD"/>
    <n v="203830.00000000006"/>
    <n v="667260.00000000012"/>
    <n v="0"/>
    <n v="0"/>
    <n v="667260.00000000012"/>
    <n v="0"/>
    <n v="0"/>
    <n v="0"/>
    <n v="0"/>
    <n v="0"/>
    <n v="871090.00000000023"/>
    <s v="USD"/>
    <n v="222174.70000000007"/>
    <n v="1171662.8000000003"/>
    <s v="&gt;5 Years"/>
    <n v="203830.00000000006"/>
    <n v="871090.00000000023"/>
    <n v="222174.70000000007"/>
    <n v="1171662.8000000003"/>
    <n v="9.0000000000000038E-2"/>
    <n v="18344.700000000012"/>
    <n v="667260.00000000023"/>
    <n v="1"/>
  </r>
  <r>
    <s v="Employee 44"/>
    <x v="3"/>
    <s v="New York"/>
    <x v="2"/>
    <s v="Americas"/>
    <d v="1999-03-23T00:00:00"/>
    <d v="2022-12-01T00:00:00"/>
    <s v="Client Businesses Platform"/>
    <s v="U"/>
    <s v="X"/>
    <s v="USD"/>
    <n v="157080"/>
    <n v="32340"/>
    <n v="0"/>
    <n v="0"/>
    <n v="32340"/>
    <n v="0"/>
    <n v="0"/>
    <n v="0"/>
    <n v="0"/>
    <n v="0"/>
    <n v="189420"/>
    <s v="USD"/>
    <n v="166504.80000000002"/>
    <n v="367290"/>
    <s v="&gt;5 Years"/>
    <n v="157080"/>
    <n v="189420"/>
    <n v="166504.80000000002"/>
    <n v="367290"/>
    <n v="6.0000000000000109E-2"/>
    <n v="9424.8000000000175"/>
    <n v="32340"/>
    <n v="1"/>
  </r>
  <r>
    <s v="Employee 440"/>
    <x v="0"/>
    <s v="New York"/>
    <x v="2"/>
    <s v="Americas"/>
    <d v="2016-01-18T00:00:00"/>
    <d v="2022-12-01T00:00:00"/>
    <s v="Operating Platform"/>
    <s v="G"/>
    <s v="P"/>
    <s v="USD"/>
    <n v="229900.00000000006"/>
    <n v="56100"/>
    <n v="0"/>
    <n v="0"/>
    <n v="56100"/>
    <n v="0"/>
    <n v="0"/>
    <n v="0"/>
    <n v="0"/>
    <n v="0"/>
    <n v="286000.00000000006"/>
    <s v="USD"/>
    <n v="264385.00000000006"/>
    <n v="593285"/>
    <s v="&gt;5 Years"/>
    <n v="229900.00000000006"/>
    <n v="286000.00000000006"/>
    <n v="264385.00000000006"/>
    <n v="593285"/>
    <n v="0.14999999999999997"/>
    <n v="34485"/>
    <n v="56100"/>
    <n v="1"/>
  </r>
  <r>
    <s v="Employee 441"/>
    <x v="3"/>
    <s v="Edinburgh"/>
    <x v="0"/>
    <s v="EMEA"/>
    <d v="2016-01-18T00:00:00"/>
    <d v="2022-12-01T00:00:00"/>
    <s v="Operating Platform"/>
    <s v="G"/>
    <s v="O"/>
    <s v="GBP"/>
    <n v="60121.600000000013"/>
    <n v="12650.000000000002"/>
    <n v="0"/>
    <n v="0"/>
    <n v="12650.000000000002"/>
    <n v="0"/>
    <n v="0"/>
    <n v="0"/>
    <n v="0"/>
    <n v="0"/>
    <n v="72771.60000000002"/>
    <s v="GBP"/>
    <n v="60722.816000000013"/>
    <n v="134222.13200000001"/>
    <s v="&gt;5 Years"/>
    <n v="80000.807044547677"/>
    <n v="96833.529545504542"/>
    <n v="80800.815114993151"/>
    <n v="178602.67995595271"/>
    <n v="9.9999999999999655E-3"/>
    <n v="601.21600000000035"/>
    <n v="16832.722500956865"/>
    <n v="1.3306500000756409"/>
  </r>
  <r>
    <s v="Employee 442"/>
    <x v="1"/>
    <s v="New York"/>
    <x v="2"/>
    <s v="Americas"/>
    <d v="2016-01-25T00:00:00"/>
    <d v="2022-12-01T00:00:00"/>
    <s v="Corporate and Risk Platform"/>
    <s v="M"/>
    <s v="F"/>
    <s v="USD"/>
    <n v="112200.00000000001"/>
    <n v="16879.5"/>
    <n v="0"/>
    <n v="0"/>
    <n v="16879.5"/>
    <n v="0"/>
    <n v="0"/>
    <n v="0"/>
    <n v="0"/>
    <n v="0"/>
    <n v="129079.50000000001"/>
    <s v="USD"/>
    <n v="115566.00000000001"/>
    <n v="248517.88500000001"/>
    <s v="&gt;5 Years"/>
    <n v="112200.00000000001"/>
    <n v="129079.50000000001"/>
    <n v="115566.00000000001"/>
    <n v="248517.88500000001"/>
    <n v="2.9999999999999995E-2"/>
    <n v="3366"/>
    <n v="16879.5"/>
    <n v="1"/>
  </r>
  <r>
    <s v="Employee 443"/>
    <x v="3"/>
    <s v="Seattle"/>
    <x v="2"/>
    <s v="Americas"/>
    <d v="2016-03-01T00:00:00"/>
    <d v="2022-12-01T00:00:00"/>
    <s v="Client Businesses Platform"/>
    <s v="C"/>
    <s v="E"/>
    <s v="USD"/>
    <n v="141680.00000000003"/>
    <n v="14014.000000000002"/>
    <n v="0"/>
    <n v="0"/>
    <n v="14014.000000000002"/>
    <n v="0"/>
    <n v="0"/>
    <n v="0"/>
    <n v="0"/>
    <n v="0"/>
    <n v="155694.00000000003"/>
    <s v="USD"/>
    <n v="153014.40000000005"/>
    <n v="321163.9200000001"/>
    <s v="&gt;5 Years"/>
    <n v="141680.00000000003"/>
    <n v="155694.00000000003"/>
    <n v="153014.40000000005"/>
    <n v="321163.9200000001"/>
    <n v="8.0000000000000154E-2"/>
    <n v="11334.400000000023"/>
    <n v="14014"/>
    <n v="1"/>
  </r>
  <r>
    <s v="Employee 444"/>
    <x v="0"/>
    <s v="Tokyo"/>
    <x v="1"/>
    <s v="Asia-Pacific"/>
    <d v="2016-03-07T00:00:00"/>
    <d v="2022-12-01T00:00:00"/>
    <s v="Corporate and Risk Platform"/>
    <s v="K"/>
    <s v="I"/>
    <s v="JPY"/>
    <n v="23845711.999999996"/>
    <n v="8085000.0000000009"/>
    <n v="0"/>
    <n v="0"/>
    <n v="8085000.0000000009"/>
    <n v="0"/>
    <n v="0"/>
    <n v="0"/>
    <n v="0"/>
    <n v="0"/>
    <n v="31930711.999999996"/>
    <s v="JPY"/>
    <n v="24799540.479999997"/>
    <n v="58007480.959999993"/>
    <s v="&gt;5 Years"/>
    <n v="219482.82939849969"/>
    <n v="293899.50757052784"/>
    <n v="228262.14257443967"/>
    <n v="533917.63044778863"/>
    <n v="3.9999999999999987E-2"/>
    <n v="953828.48000000045"/>
    <n v="74416.678172028158"/>
    <n v="9.2042891987666256E-3"/>
  </r>
  <r>
    <s v="Employee 445"/>
    <x v="3"/>
    <s v="Hong Kong"/>
    <x v="3"/>
    <s v="Asia-Pacific"/>
    <d v="2016-03-28T00:00:00"/>
    <d v="2022-12-01T00:00:00"/>
    <s v="Corporate and Risk Platform"/>
    <s v="X"/>
    <s v="G"/>
    <s v="HKD"/>
    <n v="1009800.0000000001"/>
    <n v="88110.000000000015"/>
    <n v="0"/>
    <n v="0"/>
    <n v="88110.000000000015"/>
    <n v="0"/>
    <n v="0"/>
    <n v="0"/>
    <n v="0"/>
    <n v="0"/>
    <n v="1097910.0000000002"/>
    <s v="HKD"/>
    <n v="1029996.0000000001"/>
    <n v="2149864.2000000002"/>
    <s v="&gt;5 Years"/>
    <n v="128732.87736720999"/>
    <n v="139965.45196101558"/>
    <n v="131307.53491455418"/>
    <n v="274072.29591479007"/>
    <n v="1.9999999999999938E-2"/>
    <n v="20196"/>
    <n v="11232.574593805592"/>
    <n v="0.12748353868806692"/>
  </r>
  <r>
    <s v="Employee 446"/>
    <x v="0"/>
    <s v="Munich"/>
    <x v="6"/>
    <s v="EMEA"/>
    <d v="2016-04-04T00:00:00"/>
    <d v="2022-12-01T00:00:00"/>
    <s v="Regional Platform"/>
    <s v="I"/>
    <s v="S"/>
    <s v="EUR"/>
    <n v="99970.200000000026"/>
    <n v="0"/>
    <n v="0"/>
    <n v="0"/>
    <n v="0"/>
    <n v="0"/>
    <n v="0"/>
    <n v="0"/>
    <n v="0"/>
    <n v="0"/>
    <n v="99970.200000000026"/>
    <s v="EUR"/>
    <n v="103969.00800000003"/>
    <n v="207938.01600000006"/>
    <s v="&gt;5 Years"/>
    <n v="116695.21445701846"/>
    <n v="116695.21445701846"/>
    <n v="121363.02303529921"/>
    <n v="242726.04607059842"/>
    <n v="4.000000000000007E-2"/>
    <n v="3998.8080000000045"/>
    <n v="0"/>
    <n v="1.1672999999701754"/>
  </r>
  <r>
    <s v="Employee 447"/>
    <x v="3"/>
    <s v="Princeton"/>
    <x v="2"/>
    <s v="Americas"/>
    <d v="2016-03-07T00:00:00"/>
    <d v="2022-12-01T00:00:00"/>
    <s v="Investments Platform"/>
    <s v="N"/>
    <s v="S"/>
    <s v="USD"/>
    <n v="161095"/>
    <n v="19727.84"/>
    <n v="8077.2000000000007"/>
    <n v="0"/>
    <n v="27805.040000000001"/>
    <n v="0"/>
    <n v="0"/>
    <n v="0"/>
    <n v="0"/>
    <n v="0"/>
    <n v="188900.04"/>
    <s v="USD"/>
    <n v="178815.45"/>
    <n v="379528.80240000004"/>
    <s v="&gt;5 Years"/>
    <n v="161095"/>
    <n v="188900.04"/>
    <n v="178815.45"/>
    <n v="379528.80240000004"/>
    <n v="0.11000000000000007"/>
    <n v="17720.450000000012"/>
    <n v="27805.040000000008"/>
    <n v="1"/>
  </r>
  <r>
    <s v="Employee 448"/>
    <x v="0"/>
    <s v="Seattle"/>
    <x v="2"/>
    <s v="Americas"/>
    <d v="2016-03-14T00:00:00"/>
    <d v="2022-12-01T00:00:00"/>
    <s v="Client Businesses Platform"/>
    <s v="L"/>
    <s v="T"/>
    <s v="USD"/>
    <n v="207570.00000000003"/>
    <n v="141570"/>
    <n v="0"/>
    <n v="0"/>
    <n v="141570"/>
    <n v="0"/>
    <n v="0"/>
    <n v="0"/>
    <n v="0"/>
    <n v="0"/>
    <n v="349140"/>
    <s v="USD"/>
    <n v="234554.1"/>
    <n v="629082.29999999993"/>
    <s v="&gt;5 Years"/>
    <n v="207570.00000000003"/>
    <n v="349140"/>
    <n v="234554.1"/>
    <n v="629082.29999999993"/>
    <n v="0.12999999999999987"/>
    <n v="26984.099999999977"/>
    <n v="141569.99999999997"/>
    <n v="1"/>
  </r>
  <r>
    <s v="Employee 449"/>
    <x v="0"/>
    <s v="Miami"/>
    <x v="2"/>
    <s v="Americas"/>
    <d v="2016-04-04T00:00:00"/>
    <d v="2022-12-01T00:00:00"/>
    <s v="Investments Platform"/>
    <s v="J"/>
    <s v="Z"/>
    <s v="USD"/>
    <n v="198220.00000000003"/>
    <n v="0"/>
    <n v="587416.92000000004"/>
    <n v="0"/>
    <n v="587416.92000000004"/>
    <n v="0"/>
    <n v="0"/>
    <n v="0"/>
    <n v="0"/>
    <n v="0"/>
    <n v="785636.92"/>
    <s v="USD"/>
    <n v="218042.00000000006"/>
    <n v="436084.00000000012"/>
    <s v="&gt;5 Years"/>
    <n v="198220.00000000003"/>
    <n v="785636.92"/>
    <n v="218042.00000000006"/>
    <n v="436084.00000000012"/>
    <n v="0.10000000000000013"/>
    <n v="19822.000000000029"/>
    <n v="587416.92000000004"/>
    <n v="1"/>
  </r>
  <r>
    <s v="Employee 45"/>
    <x v="0"/>
    <s v="London"/>
    <x v="0"/>
    <s v="EMEA"/>
    <d v="2008-08-04T00:00:00"/>
    <d v="2022-12-01T00:00:00"/>
    <s v="Investments Platform"/>
    <s v="D"/>
    <s v="O"/>
    <s v="GBP"/>
    <n v="144589.5"/>
    <n v="0"/>
    <n v="3148179.9999999995"/>
    <n v="0"/>
    <n v="3148179.9999999995"/>
    <n v="0"/>
    <n v="0"/>
    <n v="0"/>
    <n v="0"/>
    <n v="0"/>
    <n v="3292769.4999999995"/>
    <s v="GBP"/>
    <n v="150373.08000000002"/>
    <n v="300746.16000000003"/>
    <s v="&gt;5 Years"/>
    <n v="192398.01818593687"/>
    <n v="4381523.7354240678"/>
    <n v="200093.93891337438"/>
    <n v="400187.87782674877"/>
    <n v="4.0000000000000167E-2"/>
    <n v="5783.5800000000163"/>
    <n v="4189125.717238131"/>
    <n v="1.3306500000756409"/>
  </r>
  <r>
    <s v="Employee 450"/>
    <x v="1"/>
    <s v="Princeton"/>
    <x v="2"/>
    <s v="Americas"/>
    <d v="2016-04-18T00:00:00"/>
    <d v="2022-12-01T00:00:00"/>
    <s v="Operating Platform"/>
    <s v="I"/>
    <s v="B"/>
    <s v="USD"/>
    <n v="113300.00000000001"/>
    <n v="9460"/>
    <n v="0"/>
    <n v="0"/>
    <n v="9460"/>
    <n v="0"/>
    <n v="0"/>
    <n v="0"/>
    <n v="0"/>
    <n v="0"/>
    <n v="122760.00000000001"/>
    <s v="USD"/>
    <n v="116699.00000000001"/>
    <n v="243141.80000000005"/>
    <s v="&gt;5 Years"/>
    <n v="113300.00000000001"/>
    <n v="122760.00000000001"/>
    <n v="116699.00000000001"/>
    <n v="243141.80000000005"/>
    <n v="2.9999999999999995E-2"/>
    <n v="3399"/>
    <n v="9460"/>
    <n v="1"/>
  </r>
  <r>
    <s v="Employee 451"/>
    <x v="1"/>
    <s v="San Francisco"/>
    <x v="2"/>
    <s v="Americas"/>
    <d v="2016-05-16T00:00:00"/>
    <d v="2022-12-01T00:00:00"/>
    <s v="Investments Platform"/>
    <s v="V"/>
    <s v="Z"/>
    <s v="USD"/>
    <n v="123200.00000000003"/>
    <n v="20680"/>
    <n v="0"/>
    <n v="0"/>
    <n v="20680"/>
    <n v="0"/>
    <n v="10145"/>
    <n v="0"/>
    <n v="10145"/>
    <n v="0"/>
    <n v="154025.00000000003"/>
    <s v="USD"/>
    <n v="124432.00000000003"/>
    <n v="269750.80000000005"/>
    <s v="&gt;5 Years"/>
    <n v="123200.00000000003"/>
    <n v="154025.00000000003"/>
    <n v="124432.00000000003"/>
    <n v="269750.80000000005"/>
    <n v="9.9999999999999985E-3"/>
    <n v="1232"/>
    <n v="30825"/>
    <n v="1"/>
  </r>
  <r>
    <s v="Employee 452"/>
    <x v="7"/>
    <s v="New York"/>
    <x v="2"/>
    <s v="Americas"/>
    <d v="2016-05-09T00:00:00"/>
    <d v="2022-12-01T00:00:00"/>
    <s v="Client Businesses Platform"/>
    <s v="O"/>
    <s v="U"/>
    <s v="USD"/>
    <n v="81300.45"/>
    <n v="10741.500000000002"/>
    <n v="0"/>
    <n v="0"/>
    <n v="10741.500000000002"/>
    <n v="0"/>
    <n v="4822"/>
    <n v="0"/>
    <n v="4822"/>
    <n v="0"/>
    <n v="96863.95"/>
    <s v="USD"/>
    <n v="88617.4905"/>
    <n v="188943.21600000001"/>
    <s v="&gt;5 Years"/>
    <n v="81300.45"/>
    <n v="96863.95"/>
    <n v="88617.4905"/>
    <n v="188943.21600000001"/>
    <n v="9.0000000000000038E-2"/>
    <n v="7317.0405000000028"/>
    <n v="15563.5"/>
    <n v="1"/>
  </r>
  <r>
    <s v="Employee 453"/>
    <x v="1"/>
    <s v="San Francisco"/>
    <x v="2"/>
    <s v="Americas"/>
    <d v="2016-04-25T00:00:00"/>
    <d v="2022-12-01T00:00:00"/>
    <s v="ETF and Index Investments Platform"/>
    <s v="I"/>
    <s v="J"/>
    <s v="USD"/>
    <n v="118800.00000000003"/>
    <n v="20680"/>
    <n v="0"/>
    <n v="0"/>
    <n v="20680"/>
    <n v="0"/>
    <n v="0"/>
    <n v="0"/>
    <n v="0"/>
    <n v="0"/>
    <n v="139480.00000000003"/>
    <s v="USD"/>
    <n v="119988.00000000003"/>
    <n v="260862.80000000005"/>
    <s v="&gt;5 Years"/>
    <n v="118800.00000000003"/>
    <n v="139480.00000000003"/>
    <n v="119988.00000000003"/>
    <n v="260862.80000000005"/>
    <n v="9.9999999999999967E-3"/>
    <n v="1188"/>
    <n v="20680"/>
    <n v="1"/>
  </r>
  <r>
    <s v="Employee 454"/>
    <x v="3"/>
    <s v="Philadelphia"/>
    <x v="2"/>
    <s v="Americas"/>
    <d v="2016-05-16T00:00:00"/>
    <d v="2022-12-01T00:00:00"/>
    <s v="Investments Platform"/>
    <s v="S"/>
    <s v="Q"/>
    <s v="USD"/>
    <n v="124740.00000000003"/>
    <n v="80025"/>
    <n v="0"/>
    <n v="0"/>
    <n v="80025"/>
    <n v="0"/>
    <n v="0"/>
    <n v="0"/>
    <n v="0"/>
    <n v="0"/>
    <n v="204765.00000000003"/>
    <s v="USD"/>
    <n v="135966.60000000003"/>
    <n v="359160.45000000007"/>
    <s v="&gt;5 Years"/>
    <n v="124740.00000000003"/>
    <n v="204765.00000000003"/>
    <n v="135966.60000000003"/>
    <n v="359160.45000000007"/>
    <n v="9.0000000000000024E-2"/>
    <n v="11226.600000000006"/>
    <n v="80025"/>
    <n v="1"/>
  </r>
  <r>
    <s v="Employee 455"/>
    <x v="1"/>
    <s v="San Francisco"/>
    <x v="2"/>
    <s v="Americas"/>
    <d v="2016-06-06T00:00:00"/>
    <d v="2022-12-01T00:00:00"/>
    <s v="Operating Platform"/>
    <s v="P"/>
    <s v="N"/>
    <s v="USD"/>
    <n v="117433.80000000002"/>
    <n v="19188.400000000001"/>
    <n v="0"/>
    <n v="0"/>
    <n v="19188.400000000001"/>
    <n v="0"/>
    <n v="0"/>
    <n v="0"/>
    <n v="0"/>
    <n v="0"/>
    <n v="136622.20000000001"/>
    <s v="USD"/>
    <n v="133874.53200000004"/>
    <n v="289623.84000000008"/>
    <s v="&gt;5 Years"/>
    <n v="117433.80000000002"/>
    <n v="136622.20000000001"/>
    <n v="133874.53200000004"/>
    <n v="289623.84000000008"/>
    <n v="0.14000000000000012"/>
    <n v="16440.732000000018"/>
    <n v="19188.399999999994"/>
    <n v="1"/>
  </r>
  <r>
    <s v="Employee 456"/>
    <x v="3"/>
    <s v="Wilmington"/>
    <x v="2"/>
    <s v="Americas"/>
    <d v="2016-06-20T00:00:00"/>
    <d v="2022-12-01T00:00:00"/>
    <s v="Operating Platform"/>
    <s v="K"/>
    <s v="N"/>
    <s v="USD"/>
    <n v="92063.400000000009"/>
    <n v="19025.600000000002"/>
    <n v="0"/>
    <n v="0"/>
    <n v="19025.600000000002"/>
    <n v="0"/>
    <n v="0"/>
    <n v="0"/>
    <n v="0"/>
    <n v="0"/>
    <n v="111089.00000000001"/>
    <s v="USD"/>
    <n v="102190.37400000003"/>
    <n v="225499.16400000005"/>
    <s v="&gt;5 Years"/>
    <n v="92063.400000000009"/>
    <n v="111089.00000000001"/>
    <n v="102190.37400000003"/>
    <n v="225499.16400000005"/>
    <n v="0.11000000000000017"/>
    <n v="10126.974000000017"/>
    <n v="19025.600000000006"/>
    <n v="1"/>
  </r>
  <r>
    <s v="Employee 457"/>
    <x v="3"/>
    <s v="Philadelphia"/>
    <x v="2"/>
    <s v="Americas"/>
    <d v="2016-06-13T00:00:00"/>
    <d v="2022-12-01T00:00:00"/>
    <s v="Client Businesses Platform"/>
    <s v="V"/>
    <s v="R"/>
    <s v="USD"/>
    <n v="140415.00000000003"/>
    <n v="79200"/>
    <n v="0"/>
    <n v="0"/>
    <n v="79200"/>
    <n v="0"/>
    <n v="0"/>
    <n v="0"/>
    <n v="0"/>
    <n v="0"/>
    <n v="219615.00000000003"/>
    <s v="USD"/>
    <n v="160073.10000000006"/>
    <n v="410434.20000000013"/>
    <s v="&gt;5 Years"/>
    <n v="140415.00000000003"/>
    <n v="219615.00000000003"/>
    <n v="160073.10000000006"/>
    <n v="410434.20000000013"/>
    <n v="0.14000000000000021"/>
    <n v="19658.100000000035"/>
    <n v="79200"/>
    <n v="1"/>
  </r>
  <r>
    <s v="Employee 458"/>
    <x v="1"/>
    <s v="New York"/>
    <x v="2"/>
    <s v="Americas"/>
    <d v="2016-06-02T00:00:00"/>
    <d v="2022-12-01T00:00:00"/>
    <s v="Corporate and Risk Platform"/>
    <s v="W"/>
    <s v="E"/>
    <s v="USD"/>
    <n v="115934.50000000003"/>
    <n v="23529"/>
    <n v="0"/>
    <n v="0"/>
    <n v="23529"/>
    <n v="0"/>
    <n v="0"/>
    <n v="0"/>
    <n v="0"/>
    <n v="0"/>
    <n v="139463.50000000003"/>
    <s v="USD"/>
    <n v="119412.53500000003"/>
    <n v="263059.94000000006"/>
    <s v="&gt;5 Years"/>
    <n v="115934.50000000003"/>
    <n v="139463.50000000003"/>
    <n v="119412.53500000003"/>
    <n v="263059.94000000006"/>
    <n v="3.0000000000000023E-2"/>
    <n v="3478.0350000000035"/>
    <n v="23529"/>
    <n v="1"/>
  </r>
  <r>
    <s v="Employee 459"/>
    <x v="1"/>
    <s v="New York"/>
    <x v="2"/>
    <s v="Americas"/>
    <d v="2016-06-02T00:00:00"/>
    <d v="2022-12-01T00:00:00"/>
    <s v="Operating Platform"/>
    <s v="J"/>
    <s v="B"/>
    <s v="USD"/>
    <n v="115228.30000000002"/>
    <n v="31328"/>
    <n v="0"/>
    <n v="0"/>
    <n v="31328"/>
    <n v="0"/>
    <n v="0"/>
    <n v="0"/>
    <n v="0"/>
    <n v="0"/>
    <n v="146556.30000000002"/>
    <s v="USD"/>
    <n v="132512.54500000001"/>
    <n v="301052.29000000004"/>
    <s v="&gt;5 Years"/>
    <n v="115228.30000000002"/>
    <n v="146556.30000000002"/>
    <n v="132512.54500000001"/>
    <n v="301052.29000000004"/>
    <n v="0.14999999999999994"/>
    <n v="17284.244999999995"/>
    <n v="31328"/>
    <n v="1"/>
  </r>
  <r>
    <s v="Employee 46"/>
    <x v="1"/>
    <s v="Tokyo"/>
    <x v="1"/>
    <s v="Asia-Pacific"/>
    <d v="2008-10-13T00:00:00"/>
    <d v="2022-12-01T00:00:00"/>
    <s v="Operating Platform"/>
    <s v="P"/>
    <s v="B"/>
    <s v="JPY"/>
    <n v="11827200.000000002"/>
    <n v="2269630"/>
    <n v="0"/>
    <n v="0"/>
    <n v="2269630"/>
    <n v="0"/>
    <n v="0"/>
    <n v="0"/>
    <n v="0"/>
    <n v="0"/>
    <n v="14096830.000000002"/>
    <s v="JPY"/>
    <n v="12536832.000000002"/>
    <n v="27479471.800000004"/>
    <s v="&gt;5 Years"/>
    <n v="108860.96921165266"/>
    <n v="129751.30010584935"/>
    <n v="115392.62736435181"/>
    <n v="252929.00547655212"/>
    <n v="5.9999999999999915E-2"/>
    <n v="709632"/>
    <n v="20890.330894196697"/>
    <n v="9.2042891987666256E-3"/>
  </r>
  <r>
    <s v="Employee 460"/>
    <x v="1"/>
    <s v="New York"/>
    <x v="2"/>
    <s v="Americas"/>
    <d v="2016-06-02T00:00:00"/>
    <d v="2022-12-01T00:00:00"/>
    <s v="Investments Platform"/>
    <s v="T"/>
    <s v="D"/>
    <s v="USD"/>
    <n v="121192.5"/>
    <n v="53130.000000000007"/>
    <n v="0"/>
    <n v="0"/>
    <n v="53130.000000000007"/>
    <n v="0"/>
    <n v="0"/>
    <n v="0"/>
    <n v="0"/>
    <n v="0"/>
    <n v="174322.5"/>
    <s v="USD"/>
    <n v="128464.05"/>
    <n v="313245.90000000002"/>
    <s v="&gt;5 Years"/>
    <n v="121192.5"/>
    <n v="174322.5"/>
    <n v="128464.05"/>
    <n v="313245.90000000002"/>
    <n v="6.0000000000000026E-2"/>
    <n v="7271.5500000000029"/>
    <n v="53130"/>
    <n v="1"/>
  </r>
  <r>
    <s v="Employee 461"/>
    <x v="3"/>
    <s v="New York"/>
    <x v="2"/>
    <s v="Americas"/>
    <d v="2016-06-02T00:00:00"/>
    <d v="2022-12-01T00:00:00"/>
    <s v="Investments Platform"/>
    <s v="I"/>
    <s v="V"/>
    <s v="USD"/>
    <n v="151580"/>
    <n v="198000.00000000003"/>
    <n v="78400.000000000015"/>
    <n v="0"/>
    <n v="276400.00000000006"/>
    <n v="0"/>
    <n v="0"/>
    <n v="0"/>
    <n v="0"/>
    <n v="0"/>
    <n v="427980.00000000006"/>
    <s v="USD"/>
    <n v="172801.2"/>
    <n v="571322.4"/>
    <s v="&gt;5 Years"/>
    <n v="151580"/>
    <n v="427980.00000000006"/>
    <n v="172801.2"/>
    <n v="571322.4"/>
    <n v="0.14000000000000007"/>
    <n v="21221.200000000012"/>
    <n v="276400.00000000006"/>
    <n v="1"/>
  </r>
  <r>
    <s v="Employee 462"/>
    <x v="3"/>
    <s v="Princeton"/>
    <x v="2"/>
    <s v="Americas"/>
    <d v="2016-06-02T00:00:00"/>
    <d v="2022-12-01T00:00:00"/>
    <s v="Investments Platform"/>
    <s v="A"/>
    <s v="N"/>
    <s v="USD"/>
    <n v="145200"/>
    <n v="48015.000000000007"/>
    <n v="0"/>
    <n v="0"/>
    <n v="48015.000000000007"/>
    <n v="0"/>
    <n v="0"/>
    <n v="0"/>
    <n v="0"/>
    <n v="0"/>
    <n v="193215"/>
    <s v="USD"/>
    <n v="165528.00000000003"/>
    <n v="385793.10000000009"/>
    <s v="&gt;5 Years"/>
    <n v="145200"/>
    <n v="193215"/>
    <n v="165528.00000000003"/>
    <n v="385793.10000000009"/>
    <n v="0.14000000000000021"/>
    <n v="20328.000000000029"/>
    <n v="48015"/>
    <n v="1"/>
  </r>
  <r>
    <s v="Employee 463"/>
    <x v="0"/>
    <s v="New York"/>
    <x v="2"/>
    <s v="Americas"/>
    <d v="2016-06-13T00:00:00"/>
    <d v="2022-12-01T00:00:00"/>
    <s v="Operating Platform"/>
    <s v="R"/>
    <s v="Z"/>
    <s v="USD"/>
    <n v="209880.00000000003"/>
    <n v="91047.000000000015"/>
    <n v="0"/>
    <n v="0"/>
    <n v="91047.000000000015"/>
    <n v="0"/>
    <n v="0"/>
    <n v="0"/>
    <n v="0"/>
    <n v="0"/>
    <n v="300927.00000000006"/>
    <s v="USD"/>
    <n v="230868.00000000006"/>
    <n v="561887.70000000019"/>
    <s v="&gt;5 Years"/>
    <n v="209880.00000000003"/>
    <n v="300927.00000000006"/>
    <n v="230868.00000000006"/>
    <n v="561887.70000000019"/>
    <n v="0.10000000000000013"/>
    <n v="20988.000000000029"/>
    <n v="91047.000000000029"/>
    <n v="1"/>
  </r>
  <r>
    <s v="Employee 464"/>
    <x v="3"/>
    <s v="New York"/>
    <x v="2"/>
    <s v="Americas"/>
    <d v="2016-06-02T00:00:00"/>
    <d v="2022-12-01T00:00:00"/>
    <s v="Operating Platform"/>
    <s v="V"/>
    <s v="Q"/>
    <s v="USD"/>
    <n v="163317"/>
    <n v="35640"/>
    <n v="0"/>
    <n v="0"/>
    <n v="35640"/>
    <n v="0"/>
    <n v="0"/>
    <n v="0"/>
    <n v="0"/>
    <n v="0"/>
    <n v="198957"/>
    <s v="USD"/>
    <n v="174749.19"/>
    <n v="387633.18000000005"/>
    <s v="&gt;5 Years"/>
    <n v="163317"/>
    <n v="198957"/>
    <n v="174749.19"/>
    <n v="387633.18000000005"/>
    <n v="7.0000000000000021E-2"/>
    <n v="11432.190000000002"/>
    <n v="35640"/>
    <n v="1"/>
  </r>
  <r>
    <s v="Employee 465"/>
    <x v="3"/>
    <s v="Singapore"/>
    <x v="9"/>
    <s v="Asia-Pacific"/>
    <d v="2016-06-02T00:00:00"/>
    <d v="2022-12-01T00:00:00"/>
    <s v="Operating Platform"/>
    <s v="L"/>
    <s v="Z"/>
    <s v="SGD"/>
    <n v="184563.5"/>
    <n v="21527.000000000004"/>
    <n v="0"/>
    <n v="0"/>
    <n v="21527.000000000004"/>
    <n v="0"/>
    <n v="0"/>
    <n v="0"/>
    <n v="0"/>
    <n v="0"/>
    <n v="206090.5"/>
    <s v="SGD"/>
    <n v="201174.21500000003"/>
    <n v="425812.86000000004"/>
    <s v="&gt;5 Years"/>
    <n v="137996.56061908856"/>
    <n v="154092.11559310628"/>
    <n v="150416.25107480655"/>
    <n v="318376.6570712924"/>
    <n v="9.0000000000000177E-2"/>
    <n v="16610.715000000026"/>
    <n v="16095.554974017723"/>
    <n v="0.7476915024860743"/>
  </r>
  <r>
    <s v="Employee 466"/>
    <x v="1"/>
    <s v="San Francisco"/>
    <x v="2"/>
    <s v="Americas"/>
    <d v="2016-06-02T00:00:00"/>
    <d v="2022-12-01T00:00:00"/>
    <s v="Client Businesses Platform"/>
    <s v="S"/>
    <s v="T"/>
    <s v="USD"/>
    <n v="121512.60000000003"/>
    <n v="22011.000000000004"/>
    <n v="0"/>
    <n v="0"/>
    <n v="22011.000000000004"/>
    <n v="0"/>
    <n v="19921"/>
    <n v="0"/>
    <n v="19921"/>
    <n v="0"/>
    <n v="163444.60000000003"/>
    <s v="USD"/>
    <n v="127588.23000000004"/>
    <n v="278288.01000000013"/>
    <s v="&gt;5 Years"/>
    <n v="121512.60000000003"/>
    <n v="163444.60000000003"/>
    <n v="127588.23000000004"/>
    <n v="278288.01000000013"/>
    <n v="5.0000000000000024E-2"/>
    <n v="6075.6300000000047"/>
    <n v="41932"/>
    <n v="1"/>
  </r>
  <r>
    <s v="Employee 467"/>
    <x v="0"/>
    <s v="Zurich"/>
    <x v="17"/>
    <s v="EMEA"/>
    <d v="2016-06-02T00:00:00"/>
    <d v="2022-12-01T00:00:00"/>
    <s v="Regional Platform"/>
    <s v="A"/>
    <s v="X"/>
    <s v="CHF"/>
    <n v="242000.00000000006"/>
    <n v="165165.00000000003"/>
    <n v="0"/>
    <n v="0"/>
    <n v="165165.00000000003"/>
    <n v="0"/>
    <n v="0"/>
    <n v="0"/>
    <n v="0"/>
    <n v="0"/>
    <n v="407165.00000000012"/>
    <s v="CHF"/>
    <n v="249260.00000000006"/>
    <n v="668639.95000000019"/>
    <s v="&gt;5 Years"/>
    <n v="246160.1057878141"/>
    <n v="414164.37798799726"/>
    <n v="253544.90896144853"/>
    <n v="680134.21828908578"/>
    <n v="3.0000000000000016E-2"/>
    <n v="7260"/>
    <n v="168004.27220018316"/>
    <n v="1.0171905197843556"/>
  </r>
  <r>
    <s v="Employee 468"/>
    <x v="3"/>
    <s v="New York"/>
    <x v="2"/>
    <s v="Americas"/>
    <d v="2016-06-02T00:00:00"/>
    <d v="2022-12-01T00:00:00"/>
    <s v="Investments Platform"/>
    <s v="D"/>
    <s v="G"/>
    <s v="USD"/>
    <n v="114444.00000000001"/>
    <n v="68068"/>
    <n v="0"/>
    <n v="0"/>
    <n v="68068"/>
    <n v="0"/>
    <n v="0"/>
    <n v="0"/>
    <n v="0"/>
    <n v="0"/>
    <n v="182512"/>
    <s v="USD"/>
    <n v="129321.72"/>
    <n v="335560.28"/>
    <s v="&gt;5 Years"/>
    <n v="114444.00000000001"/>
    <n v="182512"/>
    <n v="129321.72"/>
    <n v="335560.28"/>
    <n v="0.12999999999999987"/>
    <n v="14877.719999999987"/>
    <n v="68067.999999999985"/>
    <n v="1"/>
  </r>
  <r>
    <s v="Employee 469"/>
    <x v="5"/>
    <s v="New York"/>
    <x v="2"/>
    <s v="Americas"/>
    <d v="2016-06-20T00:00:00"/>
    <d v="2022-12-01T00:00:00"/>
    <s v="Operating Platform"/>
    <s v="I"/>
    <s v="B"/>
    <s v="USD"/>
    <n v="100122.00000000003"/>
    <n v="36223"/>
    <n v="0"/>
    <n v="0"/>
    <n v="36223"/>
    <n v="0"/>
    <n v="9660"/>
    <n v="0"/>
    <n v="9660"/>
    <n v="0"/>
    <n v="146005.00000000003"/>
    <s v="USD"/>
    <n v="112136.64000000004"/>
    <n v="264843.0400000001"/>
    <s v="&gt;5 Years"/>
    <n v="100122.00000000003"/>
    <n v="146005.00000000003"/>
    <n v="112136.64000000004"/>
    <n v="264843.0400000001"/>
    <n v="0.12000000000000011"/>
    <n v="12014.640000000014"/>
    <n v="45883"/>
    <n v="1"/>
  </r>
  <r>
    <s v="Employee 47"/>
    <x v="3"/>
    <s v="Chicago"/>
    <x v="2"/>
    <s v="Americas"/>
    <d v="2008-10-20T00:00:00"/>
    <d v="2022-12-01T00:00:00"/>
    <s v="Investments Platform"/>
    <s v="P"/>
    <s v="O"/>
    <s v="USD"/>
    <n v="140415.00000000003"/>
    <n v="0"/>
    <n v="84704.4"/>
    <n v="0"/>
    <n v="84704.4"/>
    <n v="0"/>
    <n v="0"/>
    <n v="0"/>
    <n v="0"/>
    <n v="0"/>
    <n v="225119.40000000002"/>
    <s v="USD"/>
    <n v="154456.50000000006"/>
    <n v="308913.00000000012"/>
    <s v="&gt;5 Years"/>
    <n v="140415.00000000003"/>
    <n v="225119.40000000002"/>
    <n v="154456.50000000006"/>
    <n v="308913.00000000012"/>
    <n v="0.10000000000000019"/>
    <n v="14041.500000000029"/>
    <n v="84704.4"/>
    <n v="1"/>
  </r>
  <r>
    <s v="Employee 470"/>
    <x v="1"/>
    <s v="Princeton"/>
    <x v="2"/>
    <s v="Americas"/>
    <d v="2016-06-20T00:00:00"/>
    <d v="2022-12-01T00:00:00"/>
    <s v="Investments Platform"/>
    <s v="X"/>
    <s v="Q"/>
    <s v="USD"/>
    <n v="118085"/>
    <n v="10565.500000000002"/>
    <n v="0"/>
    <n v="0"/>
    <n v="10565.500000000002"/>
    <n v="0"/>
    <n v="0"/>
    <n v="0"/>
    <n v="0"/>
    <n v="0"/>
    <n v="128650.5"/>
    <s v="USD"/>
    <n v="120446.7"/>
    <n v="251670.21000000002"/>
    <s v="&gt;5 Years"/>
    <n v="118085"/>
    <n v="128650.5"/>
    <n v="120446.7"/>
    <n v="251670.21000000002"/>
    <n v="1.9999999999999976E-2"/>
    <n v="2361.6999999999971"/>
    <n v="10565.5"/>
    <n v="1"/>
  </r>
  <r>
    <s v="Employee 471"/>
    <x v="3"/>
    <s v="Gurgaon"/>
    <x v="12"/>
    <s v="Asia-Pacific"/>
    <d v="2016-06-20T00:00:00"/>
    <d v="2022-12-01T00:00:00"/>
    <s v="Operating Platform"/>
    <s v="L"/>
    <s v="W"/>
    <s v="INR"/>
    <n v="4599100"/>
    <n v="881100.00000000012"/>
    <n v="0"/>
    <n v="0"/>
    <n v="881100.00000000012"/>
    <n v="0"/>
    <n v="0"/>
    <n v="0"/>
    <n v="0"/>
    <n v="0"/>
    <n v="5480200"/>
    <s v="INR"/>
    <n v="4829055"/>
    <n v="10583265"/>
    <s v="&gt;5 Years"/>
    <n v="68152.483977327458"/>
    <n v="81209.202385803728"/>
    <n v="71560.108176193826"/>
    <n v="156829.77068128774"/>
    <n v="4.9999999999999926E-2"/>
    <n v="229955"/>
    <n v="13056.71840847627"/>
    <n v="1.4818656688771163E-2"/>
  </r>
  <r>
    <s v="Employee 472"/>
    <x v="0"/>
    <s v="Philadelphia"/>
    <x v="2"/>
    <s v="Americas"/>
    <d v="2016-06-20T00:00:00"/>
    <d v="2022-12-01T00:00:00"/>
    <s v="Operating Platform"/>
    <s v="O"/>
    <s v="D"/>
    <s v="USD"/>
    <n v="160346.99999999997"/>
    <n v="45045.000000000007"/>
    <n v="0"/>
    <n v="0"/>
    <n v="45045.000000000007"/>
    <n v="0"/>
    <n v="0"/>
    <n v="0"/>
    <n v="0"/>
    <n v="0"/>
    <n v="205391.99999999997"/>
    <s v="USD"/>
    <n v="179588.63999999998"/>
    <n v="409627.68"/>
    <s v="&gt;5 Years"/>
    <n v="160346.99999999997"/>
    <n v="205391.99999999997"/>
    <n v="179588.63999999998"/>
    <n v="409627.68"/>
    <n v="0.12000000000000011"/>
    <n v="19241.640000000014"/>
    <n v="45045"/>
    <n v="1"/>
  </r>
  <r>
    <s v="Employee 473"/>
    <x v="5"/>
    <s v="New York"/>
    <x v="2"/>
    <s v="Americas"/>
    <d v="2016-06-06T00:00:00"/>
    <d v="2022-12-01T00:00:00"/>
    <s v="Corporate and Risk Platform"/>
    <s v="S"/>
    <s v="M"/>
    <s v="USD"/>
    <n v="115555.00000000003"/>
    <n v="40040"/>
    <n v="0"/>
    <n v="0"/>
    <n v="40040"/>
    <n v="0"/>
    <n v="0"/>
    <n v="0"/>
    <n v="0"/>
    <n v="0"/>
    <n v="155595.00000000003"/>
    <s v="USD"/>
    <n v="127110.50000000004"/>
    <n v="298265.00000000006"/>
    <s v="&gt;5 Years"/>
    <n v="115555.00000000003"/>
    <n v="155595.00000000003"/>
    <n v="127110.50000000004"/>
    <n v="298265.00000000006"/>
    <n v="0.1000000000000001"/>
    <n v="11555.500000000015"/>
    <n v="40040"/>
    <n v="1"/>
  </r>
  <r>
    <s v="Employee 474"/>
    <x v="7"/>
    <s v="London"/>
    <x v="0"/>
    <s v="EMEA"/>
    <d v="2016-08-16T00:00:00"/>
    <d v="2022-12-01T00:00:00"/>
    <s v="Investments Platform"/>
    <s v="G"/>
    <s v="E"/>
    <s v="GBP"/>
    <n v="42372"/>
    <n v="14960"/>
    <n v="0"/>
    <n v="0"/>
    <n v="14960"/>
    <n v="0"/>
    <n v="0"/>
    <n v="0"/>
    <n v="0"/>
    <n v="0"/>
    <n v="57332"/>
    <s v="GBP"/>
    <n v="48304.08"/>
    <n v="113662.56"/>
    <s v="&gt;5 Years"/>
    <n v="56382.30180320506"/>
    <n v="76288.825804336651"/>
    <n v="64275.824055653771"/>
    <n v="151245.08547259754"/>
    <n v="0.14000000000000004"/>
    <n v="5932.0800000000017"/>
    <n v="19906.524001131591"/>
    <n v="1.3306500000756409"/>
  </r>
  <r>
    <s v="Employee 475"/>
    <x v="6"/>
    <s v="New York"/>
    <x v="2"/>
    <s v="Americas"/>
    <d v="2016-07-05T00:00:00"/>
    <d v="2022-12-01T00:00:00"/>
    <s v="Operating Platform"/>
    <s v="B"/>
    <s v="J"/>
    <s v="USD"/>
    <n v="117040.00000000003"/>
    <n v="20240"/>
    <n v="0"/>
    <n v="0"/>
    <n v="20240"/>
    <n v="0"/>
    <n v="0"/>
    <n v="0"/>
    <n v="0"/>
    <n v="0"/>
    <n v="137280.00000000003"/>
    <s v="USD"/>
    <n v="121721.60000000003"/>
    <n v="264492.80000000005"/>
    <s v="&gt;5 Years"/>
    <n v="117040.00000000003"/>
    <n v="137280.00000000003"/>
    <n v="121721.60000000003"/>
    <n v="264492.80000000005"/>
    <n v="4.0000000000000042E-2"/>
    <n v="4681.6000000000058"/>
    <n v="20240"/>
    <n v="1"/>
  </r>
  <r>
    <s v="Employee 476"/>
    <x v="3"/>
    <s v="Seattle"/>
    <x v="2"/>
    <s v="Americas"/>
    <d v="2016-06-15T00:00:00"/>
    <d v="2022-12-01T00:00:00"/>
    <s v="Investments Platform"/>
    <s v="U"/>
    <s v="C"/>
    <s v="USD"/>
    <n v="110937.75"/>
    <n v="52800.000000000007"/>
    <n v="16200.000000000002"/>
    <n v="0"/>
    <n v="69000.000000000015"/>
    <n v="0"/>
    <n v="0"/>
    <n v="0"/>
    <n v="0"/>
    <n v="0"/>
    <n v="179937.75"/>
    <s v="USD"/>
    <n v="113156.505"/>
    <n v="280169.01"/>
    <s v="&gt;5 Years"/>
    <n v="110937.75"/>
    <n v="179937.75"/>
    <n v="113156.505"/>
    <n v="280169.01"/>
    <n v="2.0000000000000042E-2"/>
    <n v="2218.7550000000047"/>
    <n v="69000"/>
    <n v="1"/>
  </r>
  <r>
    <s v="Employee 477"/>
    <x v="7"/>
    <s v="Raleigh"/>
    <x v="2"/>
    <s v="Americas"/>
    <d v="2016-06-27T00:00:00"/>
    <d v="2022-12-01T00:00:00"/>
    <s v="Investments Platform"/>
    <s v="V"/>
    <s v="J"/>
    <s v="USD"/>
    <n v="106996.67000000003"/>
    <n v="14212"/>
    <n v="0"/>
    <n v="0"/>
    <n v="14212"/>
    <n v="0"/>
    <n v="9751"/>
    <n v="0"/>
    <n v="9751"/>
    <n v="0"/>
    <n v="130959.67000000003"/>
    <s v="USD"/>
    <n v="121976.20380000005"/>
    <n v="260154.08760000009"/>
    <s v="&gt;5 Years"/>
    <n v="106996.67000000003"/>
    <n v="130959.67000000003"/>
    <n v="121976.20380000005"/>
    <n v="260154.08760000009"/>
    <n v="0.14000000000000015"/>
    <n v="14979.533800000019"/>
    <n v="23963"/>
    <n v="1"/>
  </r>
  <r>
    <s v="Employee 478"/>
    <x v="3"/>
    <s v="Princeton"/>
    <x v="2"/>
    <s v="Americas"/>
    <d v="2016-08-08T00:00:00"/>
    <d v="2022-12-01T00:00:00"/>
    <s v="Regional Platform"/>
    <s v="U"/>
    <s v="X"/>
    <s v="USD"/>
    <n v="99990.000000000015"/>
    <n v="81840"/>
    <n v="0"/>
    <n v="0"/>
    <n v="81840"/>
    <n v="0"/>
    <n v="0"/>
    <n v="0"/>
    <n v="0"/>
    <n v="0"/>
    <n v="181830"/>
    <s v="USD"/>
    <n v="103989.60000000002"/>
    <n v="293092.80000000005"/>
    <s v="&gt;5 Years"/>
    <n v="99990.000000000015"/>
    <n v="181830"/>
    <n v="103989.60000000002"/>
    <n v="293092.80000000005"/>
    <n v="4.0000000000000049E-2"/>
    <n v="3999.6000000000058"/>
    <n v="81839.999999999985"/>
    <n v="1"/>
  </r>
  <r>
    <s v="Employee 479"/>
    <x v="1"/>
    <s v="New York"/>
    <x v="2"/>
    <s v="Americas"/>
    <d v="2016-07-18T00:00:00"/>
    <d v="2022-12-01T00:00:00"/>
    <s v="Investments Platform"/>
    <s v="G"/>
    <s v="T"/>
    <s v="USD"/>
    <n v="106590.00000000001"/>
    <n v="27527.500000000004"/>
    <n v="0"/>
    <n v="0"/>
    <n v="27527.500000000004"/>
    <n v="0"/>
    <n v="0"/>
    <n v="0"/>
    <n v="0"/>
    <n v="0"/>
    <n v="134117.50000000003"/>
    <s v="USD"/>
    <n v="110853.60000000002"/>
    <n v="250335.80000000005"/>
    <s v="&gt;5 Years"/>
    <n v="106590.00000000001"/>
    <n v="134117.50000000003"/>
    <n v="110853.60000000002"/>
    <n v="250335.80000000005"/>
    <n v="4.0000000000000049E-2"/>
    <n v="4263.6000000000058"/>
    <n v="27527.500000000015"/>
    <n v="1"/>
  </r>
  <r>
    <s v="Employee 48"/>
    <x v="3"/>
    <s v="Taipei"/>
    <x v="25"/>
    <s v="Asia-Pacific"/>
    <d v="1999-06-14T00:00:00"/>
    <d v="2022-12-01T00:00:00"/>
    <s v="Corporate and Risk Platform"/>
    <s v="M"/>
    <s v="J"/>
    <s v="TWD"/>
    <n v="3901590.0000000005"/>
    <n v="1081410"/>
    <n v="0"/>
    <n v="0"/>
    <n v="1081410"/>
    <n v="0"/>
    <n v="0"/>
    <n v="0"/>
    <n v="0"/>
    <n v="0"/>
    <n v="4983000"/>
    <s v="TWD"/>
    <n v="4252733.1000000006"/>
    <n v="9684203.1000000015"/>
    <s v="&gt;5 Years"/>
    <n v="130220.11581529632"/>
    <n v="166313.43557565543"/>
    <n v="141939.92623867298"/>
    <n v="323221.57101613743"/>
    <n v="8.9999999999999969E-2"/>
    <n v="351143.10000000009"/>
    <n v="36093.319760359111"/>
    <n v="3.3376166079802413E-2"/>
  </r>
  <r>
    <s v="Employee 480"/>
    <x v="3"/>
    <s v="Wilmington"/>
    <x v="2"/>
    <s v="Americas"/>
    <d v="2016-07-18T00:00:00"/>
    <d v="2022-12-01T00:00:00"/>
    <s v="Operating Platform"/>
    <s v="S"/>
    <s v="Z"/>
    <s v="USD"/>
    <n v="130451.20000000003"/>
    <n v="28422.900000000005"/>
    <n v="0"/>
    <n v="0"/>
    <n v="28422.900000000005"/>
    <n v="0"/>
    <n v="0"/>
    <n v="0"/>
    <n v="0"/>
    <n v="0"/>
    <n v="158874.10000000003"/>
    <s v="USD"/>
    <n v="139582.78400000004"/>
    <n v="309578.07100000011"/>
    <s v="&gt;5 Years"/>
    <n v="130451.20000000003"/>
    <n v="158874.10000000003"/>
    <n v="139582.78400000004"/>
    <n v="309578.07100000011"/>
    <n v="7.0000000000000118E-2"/>
    <n v="9131.5840000000171"/>
    <n v="28422.900000000009"/>
    <n v="1"/>
  </r>
  <r>
    <s v="Employee 481"/>
    <x v="3"/>
    <s v="Princeton"/>
    <x v="2"/>
    <s v="Americas"/>
    <d v="2016-09-19T00:00:00"/>
    <d v="2022-12-01T00:00:00"/>
    <s v="Investments Platform"/>
    <s v="Q"/>
    <s v="R"/>
    <s v="USD"/>
    <n v="169070"/>
    <n v="0"/>
    <n v="132344.18"/>
    <n v="0"/>
    <n v="132344.18"/>
    <n v="0"/>
    <n v="0"/>
    <n v="0"/>
    <n v="0"/>
    <n v="0"/>
    <n v="301414.18"/>
    <s v="USD"/>
    <n v="185977.00000000003"/>
    <n v="371954.00000000006"/>
    <s v="&gt;5 Years"/>
    <n v="169070"/>
    <n v="301414.18"/>
    <n v="185977.00000000003"/>
    <n v="371954.00000000006"/>
    <n v="0.10000000000000017"/>
    <n v="16907.000000000029"/>
    <n v="132344.18"/>
    <n v="1"/>
  </r>
  <r>
    <s v="Employee 482"/>
    <x v="3"/>
    <s v="Princeton"/>
    <x v="2"/>
    <s v="Americas"/>
    <d v="2016-07-31T00:00:00"/>
    <d v="2022-12-01T00:00:00"/>
    <s v="Operating Platform"/>
    <s v="H"/>
    <s v="V"/>
    <s v="USD"/>
    <n v="143711.70000000004"/>
    <n v="29524"/>
    <n v="0"/>
    <n v="0"/>
    <n v="29524"/>
    <n v="0"/>
    <n v="0"/>
    <n v="0"/>
    <n v="0"/>
    <n v="0"/>
    <n v="173235.70000000004"/>
    <s v="USD"/>
    <n v="165268.45500000005"/>
    <n v="364489.51000000013"/>
    <s v="&gt;5 Years"/>
    <n v="143711.70000000004"/>
    <n v="173235.70000000004"/>
    <n v="165268.45500000005"/>
    <n v="364489.51000000013"/>
    <n v="0.15"/>
    <n v="21556.755000000005"/>
    <n v="29524"/>
    <n v="1"/>
  </r>
  <r>
    <s v="Employee 483"/>
    <x v="0"/>
    <s v="Edinburgh"/>
    <x v="0"/>
    <s v="EMEA"/>
    <d v="2016-07-31T00:00:00"/>
    <d v="2022-12-01T00:00:00"/>
    <s v="Operating Platform"/>
    <s v="D"/>
    <s v="I"/>
    <s v="GBP"/>
    <n v="100139.60000000002"/>
    <n v="33440"/>
    <n v="0"/>
    <n v="0"/>
    <n v="33440"/>
    <n v="0"/>
    <n v="0"/>
    <n v="0"/>
    <n v="0"/>
    <n v="0"/>
    <n v="133579.60000000003"/>
    <s v="GBP"/>
    <n v="115160.54000000001"/>
    <n v="268777.08"/>
    <s v="&gt;5 Years"/>
    <n v="133250.75874757467"/>
    <n v="177747.69475010413"/>
    <n v="153238.37255971087"/>
    <n v="357648.2215223306"/>
    <n v="0.15000000000000002"/>
    <n v="15020.939999999988"/>
    <n v="44496.936002529459"/>
    <n v="1.3306500000756409"/>
  </r>
  <r>
    <s v="Employee 484"/>
    <x v="1"/>
    <s v="Princeton"/>
    <x v="2"/>
    <s v="Americas"/>
    <d v="2016-07-31T00:00:00"/>
    <d v="2022-12-01T00:00:00"/>
    <s v="Investments Platform"/>
    <s v="I"/>
    <s v="S"/>
    <s v="USD"/>
    <n v="109109.00000000003"/>
    <n v="32666.304"/>
    <n v="12838.260000000002"/>
    <n v="0"/>
    <n v="45504.563999999998"/>
    <n v="0"/>
    <n v="0"/>
    <n v="0"/>
    <n v="0"/>
    <n v="0"/>
    <n v="154613.56400000001"/>
    <s v="USD"/>
    <n v="114564.45000000004"/>
    <n v="263428.5192000001"/>
    <s v="&gt;5 Years"/>
    <n v="109109.00000000003"/>
    <n v="154613.56400000001"/>
    <n v="114564.45000000004"/>
    <n v="263428.5192000001"/>
    <n v="5.0000000000000093E-2"/>
    <n v="5455.4500000000116"/>
    <n v="45504.563999999984"/>
    <n v="1"/>
  </r>
  <r>
    <s v="Employee 485"/>
    <x v="3"/>
    <s v="Edinburgh"/>
    <x v="0"/>
    <s v="EMEA"/>
    <d v="2016-08-01T00:00:00"/>
    <d v="2022-12-01T00:00:00"/>
    <s v="Operating Platform"/>
    <s v="Z"/>
    <s v="I"/>
    <s v="GBP"/>
    <n v="67320"/>
    <n v="15840"/>
    <n v="0"/>
    <n v="0"/>
    <n v="15840"/>
    <n v="0"/>
    <n v="0"/>
    <n v="0"/>
    <n v="0"/>
    <n v="0"/>
    <n v="83160"/>
    <s v="GBP"/>
    <n v="76744.800000000003"/>
    <n v="171547.2"/>
    <s v="&gt;5 Years"/>
    <n v="89579.358005092145"/>
    <n v="110656.8540062903"/>
    <n v="102120.46812580506"/>
    <n v="228269.28169297602"/>
    <n v="0.14000000000000012"/>
    <n v="9424.8000000000029"/>
    <n v="21077.49600119816"/>
    <n v="1.3306500000756409"/>
  </r>
  <r>
    <s v="Employee 486"/>
    <x v="4"/>
    <s v="Princeton"/>
    <x v="2"/>
    <s v="Americas"/>
    <d v="2016-08-01T00:00:00"/>
    <d v="2022-12-01T00:00:00"/>
    <s v="Investments Platform"/>
    <s v="J"/>
    <s v="A"/>
    <s v="USD"/>
    <n v="209880.00000000003"/>
    <n v="285560"/>
    <n v="0"/>
    <n v="0"/>
    <n v="285560"/>
    <n v="0"/>
    <n v="0"/>
    <n v="0"/>
    <n v="0"/>
    <n v="0"/>
    <n v="495440"/>
    <s v="USD"/>
    <n v="237164.40000000002"/>
    <n v="797011.6"/>
    <s v="&gt;5 Years"/>
    <n v="209880.00000000003"/>
    <n v="495440"/>
    <n v="237164.40000000002"/>
    <n v="797011.6"/>
    <n v="0.12999999999999995"/>
    <n v="27284.399999999994"/>
    <n v="285560"/>
    <n v="1"/>
  </r>
  <r>
    <s v="Employee 487"/>
    <x v="3"/>
    <s v="Gurgaon"/>
    <x v="12"/>
    <s v="Asia-Pacific"/>
    <d v="2016-08-01T00:00:00"/>
    <d v="2022-12-01T00:00:00"/>
    <s v="Operating Platform"/>
    <s v="I"/>
    <s v="W"/>
    <s v="INR"/>
    <n v="3025000.0000000005"/>
    <n v="470580"/>
    <n v="0"/>
    <n v="0"/>
    <n v="470580"/>
    <n v="0"/>
    <n v="0"/>
    <n v="6944"/>
    <n v="6944"/>
    <n v="0"/>
    <n v="3502524.0000000005"/>
    <s v="INR"/>
    <n v="3115750.0000000005"/>
    <n v="6716197.4000000004"/>
    <s v="&gt;5 Years"/>
    <n v="44826.436483532772"/>
    <n v="51902.700700181536"/>
    <n v="46171.229578038758"/>
    <n v="99525.0235246175"/>
    <n v="3.0000000000000044E-2"/>
    <n v="90750"/>
    <n v="7076.264216648764"/>
    <n v="1.4818656688771163E-2"/>
  </r>
  <r>
    <s v="Employee 488"/>
    <x v="0"/>
    <s v="London"/>
    <x v="0"/>
    <s v="EMEA"/>
    <d v="2016-08-01T00:00:00"/>
    <d v="2022-12-01T00:00:00"/>
    <s v="Regional Platform"/>
    <s v="F"/>
    <s v="S"/>
    <s v="GBP"/>
    <n v="139150"/>
    <n v="46354.000000000007"/>
    <n v="0"/>
    <n v="0"/>
    <n v="46354.000000000007"/>
    <n v="0"/>
    <n v="0"/>
    <n v="0"/>
    <n v="0"/>
    <n v="0"/>
    <n v="185504"/>
    <s v="GBP"/>
    <n v="140541.5"/>
    <n v="327900.54000000004"/>
    <s v="&gt;5 Years"/>
    <n v="185159.94751052544"/>
    <n v="246840.89761403171"/>
    <n v="187011.5469856307"/>
    <n v="436320.85357580276"/>
    <n v="1.0000000000000052E-2"/>
    <n v="1391.5"/>
    <n v="61680.950103506271"/>
    <n v="1.3306500000756409"/>
  </r>
  <r>
    <s v="Employee 489"/>
    <x v="1"/>
    <s v="Bloomfield Hills"/>
    <x v="2"/>
    <s v="Americas"/>
    <d v="2016-08-01T00:00:00"/>
    <d v="2022-12-01T00:00:00"/>
    <s v="Investments Platform"/>
    <s v="N"/>
    <s v="I"/>
    <s v="USD"/>
    <n v="110110.00000000003"/>
    <n v="33739.243999999999"/>
    <n v="12287.1"/>
    <n v="0"/>
    <n v="46026.343999999997"/>
    <n v="0"/>
    <n v="0"/>
    <n v="0"/>
    <n v="0"/>
    <n v="0"/>
    <n v="156136.34400000004"/>
    <s v="USD"/>
    <n v="113413.30000000003"/>
    <n v="261578.02132000006"/>
    <s v="&gt;5 Years"/>
    <n v="110110.00000000003"/>
    <n v="156136.34400000004"/>
    <n v="113413.30000000003"/>
    <n v="261578.02132000006"/>
    <n v="3.000000000000002E-2"/>
    <n v="3303.3000000000029"/>
    <n v="46026.344000000012"/>
    <n v="1"/>
  </r>
  <r>
    <s v="Employee 49"/>
    <x v="7"/>
    <s v="Princeton"/>
    <x v="2"/>
    <s v="Americas"/>
    <d v="2009-09-08T00:00:00"/>
    <d v="2022-12-01T00:00:00"/>
    <s v="Investments Platform"/>
    <s v="K"/>
    <s v="D"/>
    <s v="USD"/>
    <n v="85536"/>
    <n v="20289.500000000004"/>
    <n v="0"/>
    <n v="0"/>
    <n v="20289.500000000004"/>
    <n v="0"/>
    <n v="2719"/>
    <n v="0"/>
    <n v="2719"/>
    <n v="0"/>
    <n v="108544.5"/>
    <s v="USD"/>
    <n v="89812.800000000003"/>
    <n v="200929.57500000001"/>
    <s v="&gt;5 Years"/>
    <n v="85536"/>
    <n v="108544.5"/>
    <n v="89812.800000000003"/>
    <n v="200929.57500000001"/>
    <n v="5.0000000000000037E-2"/>
    <n v="4276.8000000000029"/>
    <n v="23008.5"/>
    <n v="1"/>
  </r>
  <r>
    <s v="Employee 490"/>
    <x v="4"/>
    <s v="San Francisco"/>
    <x v="2"/>
    <s v="Americas"/>
    <d v="2016-09-05T00:00:00"/>
    <d v="2022-12-01T00:00:00"/>
    <s v="Corporate and Risk Platform"/>
    <s v="Z"/>
    <s v="I"/>
    <s v="USD"/>
    <n v="308000.00000000006"/>
    <n v="414315"/>
    <n v="0"/>
    <n v="0"/>
    <n v="414315"/>
    <n v="0"/>
    <n v="0"/>
    <n v="0"/>
    <n v="0"/>
    <n v="0"/>
    <n v="722315"/>
    <s v="USD"/>
    <n v="317240.00000000006"/>
    <n v="1061224.45"/>
    <s v="&gt;5 Years"/>
    <n v="308000.00000000006"/>
    <n v="722315"/>
    <n v="317240.00000000006"/>
    <n v="1061224.45"/>
    <n v="2.9999999999999995E-2"/>
    <n v="9240"/>
    <n v="414314.99999999994"/>
    <n v="1"/>
  </r>
  <r>
    <s v="Employee 491"/>
    <x v="1"/>
    <s v="Munich"/>
    <x v="6"/>
    <s v="EMEA"/>
    <d v="2016-08-01T00:00:00"/>
    <d v="2022-12-01T00:00:00"/>
    <s v="Operating Platform"/>
    <s v="X"/>
    <s v="G"/>
    <s v="EUR"/>
    <n v="107107.00000000001"/>
    <n v="11675.400000000001"/>
    <n v="0"/>
    <n v="0"/>
    <n v="11675.400000000001"/>
    <n v="0"/>
    <n v="0"/>
    <n v="0"/>
    <n v="0"/>
    <n v="0"/>
    <n v="118782.40000000002"/>
    <s v="EUR"/>
    <n v="117817.70000000003"/>
    <n v="248478.34000000005"/>
    <s v="&gt;5 Years"/>
    <n v="125026.0010968056"/>
    <n v="138654.6955164574"/>
    <n v="137528.60120648617"/>
    <n v="290048.76627458929"/>
    <n v="0.10000000000000007"/>
    <n v="10710.700000000012"/>
    <n v="13628.694419651802"/>
    <n v="1.1672999999701754"/>
  </r>
  <r>
    <s v="Employee 492"/>
    <x v="1"/>
    <s v="Princeton"/>
    <x v="2"/>
    <s v="Americas"/>
    <d v="2016-08-01T00:00:00"/>
    <d v="2022-12-01T00:00:00"/>
    <s v="Investments Platform"/>
    <s v="U"/>
    <s v="K"/>
    <s v="USD"/>
    <n v="107514.00000000003"/>
    <n v="31068.18"/>
    <n v="11903.76"/>
    <n v="0"/>
    <n v="42971.94"/>
    <n v="0"/>
    <n v="0"/>
    <n v="0"/>
    <n v="0"/>
    <n v="0"/>
    <n v="150485.94000000003"/>
    <s v="USD"/>
    <n v="123641.10000000002"/>
    <n v="283010.60700000002"/>
    <s v="&gt;5 Years"/>
    <n v="107514.00000000003"/>
    <n v="150485.94000000003"/>
    <n v="123641.10000000002"/>
    <n v="283010.60700000002"/>
    <n v="0.14999999999999988"/>
    <n v="16127.099999999991"/>
    <n v="42971.94"/>
    <n v="1"/>
  </r>
  <r>
    <s v="Employee 493"/>
    <x v="1"/>
    <s v="San Francisco"/>
    <x v="2"/>
    <s v="Americas"/>
    <d v="2016-08-22T00:00:00"/>
    <d v="2022-12-01T00:00:00"/>
    <s v="Operating Platform"/>
    <s v="A"/>
    <s v="W"/>
    <s v="USD"/>
    <n v="103188.80000000002"/>
    <n v="12177.000000000002"/>
    <n v="0"/>
    <n v="0"/>
    <n v="12177.000000000002"/>
    <n v="0"/>
    <n v="11811"/>
    <n v="0"/>
    <n v="11811"/>
    <n v="0"/>
    <n v="127176.80000000002"/>
    <s v="USD"/>
    <n v="114539.56800000003"/>
    <n v="242595.60600000003"/>
    <s v="&gt;5 Years"/>
    <n v="103188.80000000002"/>
    <n v="127176.80000000002"/>
    <n v="114539.56800000003"/>
    <n v="242595.60600000003"/>
    <n v="0.11000000000000008"/>
    <n v="11350.768000000011"/>
    <n v="23988"/>
    <n v="1"/>
  </r>
  <r>
    <s v="Employee 494"/>
    <x v="0"/>
    <s v="London"/>
    <x v="0"/>
    <s v="EMEA"/>
    <d v="2016-08-08T00:00:00"/>
    <d v="2022-12-01T00:00:00"/>
    <s v="Regional Platform"/>
    <s v="Z"/>
    <s v="F"/>
    <s v="GBP"/>
    <n v="79083.400000000009"/>
    <n v="59030.400000000001"/>
    <n v="0"/>
    <n v="0"/>
    <n v="59030.400000000001"/>
    <n v="0"/>
    <n v="0"/>
    <n v="0"/>
    <n v="0"/>
    <n v="0"/>
    <n v="138113.80000000002"/>
    <s v="GBP"/>
    <n v="89364.241999999998"/>
    <n v="245432.83599999998"/>
    <s v="&gt;5 Years"/>
    <n v="105232.32621598196"/>
    <n v="183781.12798044708"/>
    <n v="118912.52862405959"/>
    <n v="326585.20324196474"/>
    <n v="0.12999999999999978"/>
    <n v="10280.84199999999"/>
    <n v="78548.801764465126"/>
    <n v="1.3306500000756409"/>
  </r>
  <r>
    <s v="Employee 495"/>
    <x v="3"/>
    <s v="New York"/>
    <x v="2"/>
    <s v="Americas"/>
    <d v="2016-11-02T00:00:00"/>
    <d v="2022-12-01T00:00:00"/>
    <s v="Operating Platform"/>
    <s v="V"/>
    <s v="X"/>
    <s v="USD"/>
    <n v="156816"/>
    <n v="18414"/>
    <n v="0"/>
    <n v="0"/>
    <n v="18414"/>
    <n v="0"/>
    <n v="0"/>
    <n v="0"/>
    <n v="0"/>
    <n v="0"/>
    <n v="175230"/>
    <s v="USD"/>
    <n v="167793.12"/>
    <n v="355289.22"/>
    <s v="&gt;5 Years"/>
    <n v="156816"/>
    <n v="175230"/>
    <n v="167793.12"/>
    <n v="355289.22"/>
    <n v="6.9999999999999965E-2"/>
    <n v="10977.119999999995"/>
    <n v="18414"/>
    <n v="1"/>
  </r>
  <r>
    <s v="Employee 496"/>
    <x v="7"/>
    <s v="New York"/>
    <x v="2"/>
    <s v="Americas"/>
    <d v="2016-09-28T00:00:00"/>
    <d v="2022-12-01T00:00:00"/>
    <s v="Client Businesses Platform"/>
    <s v="S"/>
    <s v="W"/>
    <s v="USD"/>
    <n v="84947.06"/>
    <n v="2805.0000000000005"/>
    <n v="0"/>
    <n v="0"/>
    <n v="2805.0000000000005"/>
    <n v="0"/>
    <n v="12233"/>
    <n v="0"/>
    <n v="12233"/>
    <n v="0"/>
    <n v="99985.06"/>
    <s v="USD"/>
    <n v="91742.824800000002"/>
    <n v="186515.04960000003"/>
    <s v="&gt;5 Years"/>
    <n v="84947.06"/>
    <n v="99985.06"/>
    <n v="91742.824800000002"/>
    <n v="186515.04960000003"/>
    <n v="8.0000000000000057E-2"/>
    <n v="6795.7648000000045"/>
    <n v="15038"/>
    <n v="1"/>
  </r>
  <r>
    <s v="Employee 497"/>
    <x v="8"/>
    <s v="Princeton"/>
    <x v="2"/>
    <s v="Americas"/>
    <d v="2016-10-17T00:00:00"/>
    <d v="2022-12-01T00:00:00"/>
    <s v="Client Businesses Platform"/>
    <s v="Z"/>
    <s v="Y"/>
    <s v="USD"/>
    <n v="142758"/>
    <n v="37587"/>
    <n v="0"/>
    <n v="0"/>
    <n v="37587"/>
    <n v="0"/>
    <n v="0"/>
    <n v="0"/>
    <n v="0"/>
    <n v="0"/>
    <n v="180345"/>
    <s v="USD"/>
    <n v="152751.06"/>
    <n v="345720.20999999996"/>
    <s v="&gt;5 Years"/>
    <n v="142758"/>
    <n v="180345"/>
    <n v="152751.06"/>
    <n v="345720.20999999996"/>
    <n v="6.9999999999999979E-2"/>
    <n v="9993.0599999999977"/>
    <n v="37587"/>
    <n v="1"/>
  </r>
  <r>
    <s v="Employee 498"/>
    <x v="0"/>
    <s v="New York"/>
    <x v="2"/>
    <s v="Americas"/>
    <d v="2016-09-15T00:00:00"/>
    <d v="2022-12-01T00:00:00"/>
    <s v="Client Businesses Platform"/>
    <s v="F"/>
    <s v="N"/>
    <s v="USD"/>
    <n v="202399.99999999997"/>
    <n v="79200"/>
    <n v="0"/>
    <n v="0"/>
    <n v="79200"/>
    <n v="0"/>
    <n v="0"/>
    <n v="0"/>
    <n v="0"/>
    <n v="0"/>
    <n v="281600"/>
    <s v="USD"/>
    <n v="226688"/>
    <n v="542080"/>
    <s v="&gt;5 Years"/>
    <n v="202399.99999999997"/>
    <n v="281600"/>
    <n v="226688"/>
    <n v="542080"/>
    <n v="0.12000000000000016"/>
    <n v="24288.000000000029"/>
    <n v="79200.000000000029"/>
    <n v="1"/>
  </r>
  <r>
    <s v="Employee 499"/>
    <x v="3"/>
    <s v="New York"/>
    <x v="2"/>
    <s v="Americas"/>
    <d v="2016-09-06T00:00:00"/>
    <d v="2022-12-01T00:00:00"/>
    <s v="Investments Platform"/>
    <s v="P"/>
    <s v="Q"/>
    <s v="USD"/>
    <n v="163020.00000000003"/>
    <n v="166980.00000000003"/>
    <n v="0"/>
    <n v="0"/>
    <n v="166980.00000000003"/>
    <n v="0"/>
    <n v="0"/>
    <n v="0"/>
    <n v="0"/>
    <n v="0"/>
    <n v="330000.00000000006"/>
    <s v="USD"/>
    <n v="185842.80000000005"/>
    <n v="562042.80000000016"/>
    <s v="&gt;5 Years"/>
    <n v="163020.00000000003"/>
    <n v="330000.00000000006"/>
    <n v="185842.80000000005"/>
    <n v="562042.80000000016"/>
    <n v="0.14000000000000007"/>
    <n v="22822.800000000017"/>
    <n v="166980.00000000003"/>
    <n v="1"/>
  </r>
  <r>
    <s v="Employee 5"/>
    <x v="1"/>
    <s v="Tokyo"/>
    <x v="1"/>
    <s v="Asia-Pacific"/>
    <d v="2007-07-23T00:00:00"/>
    <d v="2022-12-01T00:00:00"/>
    <s v="Client Businesses Platform"/>
    <s v="E"/>
    <s v="S"/>
    <s v="JPY"/>
    <n v="14559050.000000002"/>
    <n v="1617000.0000000002"/>
    <n v="0"/>
    <n v="0"/>
    <n v="1617000.0000000002"/>
    <n v="0"/>
    <n v="0"/>
    <n v="0"/>
    <n v="0"/>
    <n v="0"/>
    <n v="16176050.000000002"/>
    <s v="JPY"/>
    <n v="14995821.500000002"/>
    <n v="31657153.000000004"/>
    <s v="&gt;5 Years"/>
    <n v="134005.70665930325"/>
    <n v="148889.04229370889"/>
    <n v="138025.87785908236"/>
    <n v="291381.59142160253"/>
    <n v="3.000000000000012E-2"/>
    <n v="436771.5"/>
    <n v="14883.335634405637"/>
    <n v="9.2042891987666256E-3"/>
  </r>
  <r>
    <s v="Employee 50"/>
    <x v="5"/>
    <s v="New York"/>
    <x v="2"/>
    <s v="Americas"/>
    <d v="2009-09-08T00:00:00"/>
    <d v="2022-12-01T00:00:00"/>
    <s v="Investments Platform"/>
    <s v="S"/>
    <s v="J"/>
    <s v="USD"/>
    <n v="104267.46000000002"/>
    <n v="105751.80000000002"/>
    <n v="0"/>
    <n v="0"/>
    <n v="105751.80000000002"/>
    <n v="0"/>
    <n v="0"/>
    <n v="0"/>
    <n v="0"/>
    <n v="0"/>
    <n v="210019.26000000004"/>
    <s v="USD"/>
    <n v="114694.20600000003"/>
    <n v="345715.39200000011"/>
    <s v="&gt;5 Years"/>
    <n v="104267.46000000002"/>
    <n v="210019.26000000004"/>
    <n v="114694.20600000003"/>
    <n v="345715.39200000011"/>
    <n v="0.10000000000000012"/>
    <n v="10426.746000000014"/>
    <n v="105751.80000000002"/>
    <n v="1"/>
  </r>
  <r>
    <s v="Employee 500"/>
    <x v="0"/>
    <s v="Edinburgh"/>
    <x v="0"/>
    <s v="EMEA"/>
    <d v="2016-09-06T00:00:00"/>
    <d v="2022-12-01T00:00:00"/>
    <s v="Operating Platform"/>
    <s v="O"/>
    <s v="T"/>
    <s v="GBP"/>
    <n v="99220.000000000029"/>
    <n v="36940.199999999997"/>
    <n v="0"/>
    <n v="0"/>
    <n v="36940.199999999997"/>
    <n v="0"/>
    <n v="0"/>
    <n v="0"/>
    <n v="0"/>
    <n v="0"/>
    <n v="136160.20000000001"/>
    <s v="GBP"/>
    <n v="112118.60000000002"/>
    <n v="265979.62600000005"/>
    <s v="&gt;5 Years"/>
    <n v="132027.09300750514"/>
    <n v="181181.5701402993"/>
    <n v="149190.61509848078"/>
    <n v="353925.78935701901"/>
    <n v="0.12999999999999973"/>
    <n v="12898.599999999991"/>
    <n v="49154.477132794156"/>
    <n v="1.3306500000756409"/>
  </r>
  <r>
    <s v="Employee 501"/>
    <x v="4"/>
    <s v="New York"/>
    <x v="2"/>
    <s v="Americas"/>
    <d v="2016-09-05T00:00:00"/>
    <d v="2022-12-01T00:00:00"/>
    <s v="ETF and Index Investments Platform"/>
    <s v="J"/>
    <s v="H"/>
    <s v="USD"/>
    <n v="302500"/>
    <n v="1360425"/>
    <n v="0"/>
    <n v="0"/>
    <n v="1360425"/>
    <n v="0"/>
    <n v="0"/>
    <n v="0"/>
    <n v="0"/>
    <n v="288750"/>
    <n v="1951675"/>
    <s v="USD"/>
    <n v="341824.99999999994"/>
    <n v="2220930.2499999995"/>
    <s v="&gt;5 Years"/>
    <n v="302500"/>
    <n v="1951675"/>
    <n v="341824.99999999994"/>
    <n v="2220930.2499999995"/>
    <n v="0.12999999999999981"/>
    <n v="39324.999999999942"/>
    <n v="1649175"/>
    <n v="1"/>
  </r>
  <r>
    <s v="Employee 502"/>
    <x v="4"/>
    <s v="New York"/>
    <x v="2"/>
    <s v="Americas"/>
    <d v="2016-09-06T00:00:00"/>
    <d v="2022-12-01T00:00:00"/>
    <s v="Investments Platform"/>
    <s v="U"/>
    <s v="E"/>
    <s v="USD"/>
    <n v="238865.00000000003"/>
    <n v="488419.8"/>
    <n v="884349.99999999988"/>
    <n v="0"/>
    <n v="1372769.7999999998"/>
    <n v="0"/>
    <n v="0"/>
    <n v="0"/>
    <n v="0"/>
    <n v="0"/>
    <n v="1611634.7999999998"/>
    <s v="USD"/>
    <n v="246030.95000000004"/>
    <n v="995134.29400000011"/>
    <s v="&gt;5 Years"/>
    <n v="238865.00000000003"/>
    <n v="1611634.7999999998"/>
    <n v="246030.95000000004"/>
    <n v="995134.29400000011"/>
    <n v="3.0000000000000044E-2"/>
    <n v="7165.9500000000116"/>
    <n v="1372769.7999999998"/>
    <n v="1"/>
  </r>
  <r>
    <s v="Employee 503"/>
    <x v="4"/>
    <s v="New York"/>
    <x v="2"/>
    <s v="Americas"/>
    <d v="2016-09-01T00:00:00"/>
    <d v="2022-12-01T00:00:00"/>
    <s v="Client Businesses Platform"/>
    <s v="W"/>
    <s v="O"/>
    <s v="USD"/>
    <n v="258940.00000000006"/>
    <n v="191400.00000000003"/>
    <n v="0"/>
    <n v="0"/>
    <n v="191400.00000000003"/>
    <n v="0"/>
    <n v="0"/>
    <n v="0"/>
    <n v="0"/>
    <n v="112000.00000000001"/>
    <n v="562340.00000000012"/>
    <s v="USD"/>
    <n v="282244.60000000009"/>
    <n v="773115.20000000019"/>
    <s v="&gt;5 Years"/>
    <n v="258940.00000000006"/>
    <n v="562340.00000000012"/>
    <n v="282244.60000000009"/>
    <n v="773115.20000000019"/>
    <n v="9.0000000000000122E-2"/>
    <n v="23304.600000000035"/>
    <n v="303400.00000000006"/>
    <n v="1"/>
  </r>
  <r>
    <s v="Employee 504"/>
    <x v="4"/>
    <s v="New York"/>
    <x v="2"/>
    <s v="Americas"/>
    <d v="2016-08-29T00:00:00"/>
    <d v="2022-12-01T00:00:00"/>
    <s v="Operating Platform"/>
    <s v="U"/>
    <s v="J"/>
    <s v="USD"/>
    <n v="294250"/>
    <n v="916300.00000000012"/>
    <n v="0"/>
    <n v="0"/>
    <n v="916300.00000000012"/>
    <n v="0"/>
    <n v="0"/>
    <n v="0"/>
    <n v="0"/>
    <n v="318000"/>
    <n v="1528550"/>
    <s v="USD"/>
    <n v="297192.5"/>
    <n v="1519848.0000000002"/>
    <s v="&gt;5 Years"/>
    <n v="294250"/>
    <n v="1528550"/>
    <n v="297192.5"/>
    <n v="1519848.0000000002"/>
    <n v="0.01"/>
    <n v="2942.5"/>
    <n v="1234300"/>
    <n v="1"/>
  </r>
  <r>
    <s v="Employee 505"/>
    <x v="3"/>
    <s v="London"/>
    <x v="0"/>
    <s v="EMEA"/>
    <d v="2016-09-06T00:00:00"/>
    <d v="2022-12-01T00:00:00"/>
    <s v="Corporate and Risk Platform"/>
    <s v="H"/>
    <s v="T"/>
    <s v="GBP"/>
    <n v="127050.00000000001"/>
    <n v="34577.399999999994"/>
    <n v="0"/>
    <n v="0"/>
    <n v="34577.399999999994"/>
    <n v="0"/>
    <n v="0"/>
    <n v="0"/>
    <n v="0"/>
    <n v="0"/>
    <n v="161627.40000000002"/>
    <s v="GBP"/>
    <n v="146107.5"/>
    <n v="331979.01"/>
    <s v="&gt;5 Years"/>
    <n v="169059.08250961019"/>
    <n v="215069.49982222568"/>
    <n v="194417.9448860517"/>
    <n v="441747.86968161119"/>
    <n v="0.14999999999999988"/>
    <n v="19057.499999999985"/>
    <n v="46010.417312615493"/>
    <n v="1.3306500000756409"/>
  </r>
  <r>
    <s v="Employee 506"/>
    <x v="7"/>
    <s v="Singapore"/>
    <x v="9"/>
    <s v="Asia-Pacific"/>
    <d v="2016-09-19T00:00:00"/>
    <d v="2022-12-01T00:00:00"/>
    <s v="Regional Platform"/>
    <s v="W"/>
    <s v="Y"/>
    <s v="SGD"/>
    <n v="90288.000000000015"/>
    <n v="30008"/>
    <n v="0"/>
    <n v="0"/>
    <n v="30008"/>
    <n v="0"/>
    <n v="0"/>
    <n v="0"/>
    <n v="0"/>
    <n v="0"/>
    <n v="120296.00000000001"/>
    <s v="SGD"/>
    <n v="93899.520000000019"/>
    <n v="219007.36000000004"/>
    <s v="&gt;5 Years"/>
    <n v="67507.570376462681"/>
    <n v="89944.296983064793"/>
    <n v="70207.873191521183"/>
    <n v="163749.94205390857"/>
    <n v="3.9999999999999911E-2"/>
    <n v="3611.5200000000041"/>
    <n v="22436.726606602111"/>
    <n v="0.74769150248607419"/>
  </r>
  <r>
    <s v="Employee 507"/>
    <x v="3"/>
    <s v="Princeton"/>
    <x v="2"/>
    <s v="Americas"/>
    <d v="2016-09-26T00:00:00"/>
    <d v="2022-12-01T00:00:00"/>
    <s v="Investments Platform"/>
    <s v="L"/>
    <s v="N"/>
    <s v="USD"/>
    <n v="157080"/>
    <n v="0"/>
    <n v="303000"/>
    <n v="0"/>
    <n v="303000"/>
    <n v="0"/>
    <n v="0"/>
    <n v="0"/>
    <n v="0"/>
    <n v="0"/>
    <n v="460080"/>
    <s v="USD"/>
    <n v="163363.20000000001"/>
    <n v="326726.40000000002"/>
    <s v="&gt;5 Years"/>
    <n v="157080"/>
    <n v="460080"/>
    <n v="163363.20000000001"/>
    <n v="326726.40000000002"/>
    <n v="4.0000000000000077E-2"/>
    <n v="6283.2000000000116"/>
    <n v="303000"/>
    <n v="1"/>
  </r>
  <r>
    <s v="Employee 508"/>
    <x v="7"/>
    <s v="Princeton"/>
    <x v="2"/>
    <s v="Americas"/>
    <d v="2016-09-19T00:00:00"/>
    <d v="2022-12-01T00:00:00"/>
    <s v="Investments Platform"/>
    <s v="B"/>
    <s v="P"/>
    <s v="USD"/>
    <n v="75735"/>
    <n v="12969.99"/>
    <n v="5633.8499999999995"/>
    <n v="0"/>
    <n v="18603.84"/>
    <n v="0"/>
    <n v="246"/>
    <n v="0"/>
    <n v="246"/>
    <n v="0"/>
    <n v="94584.84"/>
    <s v="USD"/>
    <n v="81793.8"/>
    <n v="177595.18920000002"/>
    <s v="&gt;5 Years"/>
    <n v="75735"/>
    <n v="94584.84"/>
    <n v="81793.8"/>
    <n v="177595.18920000002"/>
    <n v="8.0000000000000043E-2"/>
    <n v="6058.8000000000029"/>
    <n v="18849.839999999997"/>
    <n v="1"/>
  </r>
  <r>
    <s v="Employee 509"/>
    <x v="1"/>
    <s v="Princeton"/>
    <x v="2"/>
    <s v="Americas"/>
    <d v="2016-11-15T00:00:00"/>
    <d v="2022-12-01T00:00:00"/>
    <s v="Investments Platform"/>
    <s v="V"/>
    <s v="T"/>
    <s v="USD"/>
    <n v="107910.00000000003"/>
    <n v="20548.704000000002"/>
    <n v="8509.68"/>
    <n v="0"/>
    <n v="29058.384000000002"/>
    <n v="0"/>
    <n v="0"/>
    <n v="0"/>
    <n v="0"/>
    <n v="0"/>
    <n v="136968.38400000002"/>
    <s v="USD"/>
    <n v="113305.50000000003"/>
    <n v="248187.13920000006"/>
    <s v="&gt;5 Years"/>
    <n v="107910.00000000003"/>
    <n v="136968.38400000002"/>
    <n v="113305.50000000003"/>
    <n v="248187.13920000006"/>
    <n v="4.9999999999999989E-2"/>
    <n v="5395.5"/>
    <n v="29058.383999999991"/>
    <n v="1"/>
  </r>
  <r>
    <s v="Employee 51"/>
    <x v="0"/>
    <s v="Princeton"/>
    <x v="2"/>
    <s v="Americas"/>
    <d v="2009-06-08T00:00:00"/>
    <d v="2022-12-01T00:00:00"/>
    <s v="Operating Platform"/>
    <s v="K"/>
    <s v="R"/>
    <s v="USD"/>
    <n v="211310"/>
    <n v="101365.00000000001"/>
    <n v="0"/>
    <n v="0"/>
    <n v="101365.00000000001"/>
    <n v="0"/>
    <n v="0"/>
    <n v="0"/>
    <n v="0"/>
    <n v="0"/>
    <n v="312675"/>
    <s v="USD"/>
    <n v="219762.4"/>
    <n v="544944.4"/>
    <s v="&gt;5 Years"/>
    <n v="211310"/>
    <n v="312675"/>
    <n v="219762.4"/>
    <n v="544944.4"/>
    <n v="3.9999999999999973E-2"/>
    <n v="8452.3999999999942"/>
    <n v="101365"/>
    <n v="1"/>
  </r>
  <r>
    <s v="Employee 510"/>
    <x v="0"/>
    <s v="Princeton"/>
    <x v="2"/>
    <s v="Americas"/>
    <d v="2016-12-26T00:00:00"/>
    <d v="2022-12-01T00:00:00"/>
    <s v="Regional Platform"/>
    <s v="I"/>
    <s v="Y"/>
    <s v="USD"/>
    <n v="176976.80000000002"/>
    <n v="160270"/>
    <n v="0"/>
    <n v="0"/>
    <n v="160270"/>
    <n v="0"/>
    <n v="0"/>
    <n v="0"/>
    <n v="0"/>
    <n v="0"/>
    <n v="337246.80000000005"/>
    <s v="USD"/>
    <n v="189365.17600000004"/>
    <n v="550219.25200000009"/>
    <s v="&gt;5 Years"/>
    <n v="176976.80000000002"/>
    <n v="337246.80000000005"/>
    <n v="189365.17600000004"/>
    <n v="550219.25200000009"/>
    <n v="7.0000000000000104E-2"/>
    <n v="12388.376000000018"/>
    <n v="160270.00000000003"/>
    <n v="1"/>
  </r>
  <r>
    <s v="Employee 511"/>
    <x v="3"/>
    <s v="London"/>
    <x v="0"/>
    <s v="EMEA"/>
    <d v="2016-10-10T00:00:00"/>
    <d v="2022-12-01T00:00:00"/>
    <s v="Investments Platform"/>
    <s v="J"/>
    <s v="D"/>
    <s v="GBP"/>
    <n v="99704.000000000015"/>
    <n v="39270.000000000007"/>
    <n v="0"/>
    <n v="0"/>
    <n v="39270.000000000007"/>
    <n v="0"/>
    <n v="0"/>
    <n v="0"/>
    <n v="0"/>
    <n v="0"/>
    <n v="138974.00000000003"/>
    <s v="GBP"/>
    <n v="113662.56000000003"/>
    <n v="272092.92000000004"/>
    <s v="&gt;5 Years"/>
    <n v="132671.12760754171"/>
    <n v="184925.75311051216"/>
    <n v="151245.08547259757"/>
    <n v="362060.44401858142"/>
    <n v="0.1400000000000001"/>
    <n v="13958.560000000012"/>
    <n v="52254.625502970448"/>
    <n v="1.3306500000756409"/>
  </r>
  <r>
    <s v="Employee 512"/>
    <x v="0"/>
    <s v="New York"/>
    <x v="2"/>
    <s v="Americas"/>
    <d v="2016-10-10T00:00:00"/>
    <d v="2022-12-01T00:00:00"/>
    <s v="Corporate and Risk Platform"/>
    <s v="Y"/>
    <s v="E"/>
    <s v="USD"/>
    <n v="222222.00000000006"/>
    <n v="58685.000000000007"/>
    <n v="0"/>
    <n v="0"/>
    <n v="58685.000000000007"/>
    <n v="0"/>
    <n v="0"/>
    <n v="0"/>
    <n v="0"/>
    <n v="0"/>
    <n v="280907.00000000006"/>
    <s v="USD"/>
    <n v="224444.22000000006"/>
    <n v="508160.29000000015"/>
    <s v="&gt;5 Years"/>
    <n v="222222.00000000006"/>
    <n v="280907.00000000006"/>
    <n v="224444.22000000006"/>
    <n v="508160.29000000015"/>
    <n v="1.0000000000000002E-2"/>
    <n v="2222.2200000000012"/>
    <n v="58685"/>
    <n v="1"/>
  </r>
  <r>
    <s v="Employee 513"/>
    <x v="0"/>
    <s v="New York"/>
    <x v="2"/>
    <s v="Americas"/>
    <d v="2016-10-17T00:00:00"/>
    <d v="2022-12-01T00:00:00"/>
    <s v="Investments Platform"/>
    <s v="C"/>
    <s v="M"/>
    <s v="USD"/>
    <n v="211090.00000000003"/>
    <n v="377300.00000000006"/>
    <n v="129651.25"/>
    <n v="0"/>
    <n v="506951.25000000006"/>
    <n v="0"/>
    <n v="0"/>
    <n v="0"/>
    <n v="0"/>
    <n v="0"/>
    <n v="718041.25000000012"/>
    <s v="USD"/>
    <n v="230088.10000000003"/>
    <n v="871433.20000000019"/>
    <s v="&gt;5 Years"/>
    <n v="211090.00000000003"/>
    <n v="718041.25000000012"/>
    <n v="230088.10000000003"/>
    <n v="871433.20000000019"/>
    <n v="9.0000000000000011E-2"/>
    <n v="18998.100000000006"/>
    <n v="506951.25000000012"/>
    <n v="1"/>
  </r>
  <r>
    <s v="Employee 514"/>
    <x v="1"/>
    <s v="Princeton"/>
    <x v="2"/>
    <s v="Americas"/>
    <d v="2016-12-05T00:00:00"/>
    <d v="2022-12-01T00:00:00"/>
    <s v="Investments Platform"/>
    <s v="Y"/>
    <s v="B"/>
    <s v="USD"/>
    <n v="111870"/>
    <n v="26060.925000000003"/>
    <n v="10001.25"/>
    <n v="0"/>
    <n v="36062.175000000003"/>
    <n v="0"/>
    <n v="0"/>
    <n v="0"/>
    <n v="0"/>
    <n v="0"/>
    <n v="147932.17499999999"/>
    <s v="USD"/>
    <n v="120819.6"/>
    <n v="269784.99900000001"/>
    <s v="&gt;5 Years"/>
    <n v="111870"/>
    <n v="147932.17499999999"/>
    <n v="120819.6"/>
    <n v="269784.99900000001"/>
    <n v="8.0000000000000057E-2"/>
    <n v="8949.6000000000058"/>
    <n v="36062.174999999988"/>
    <n v="1"/>
  </r>
  <r>
    <s v="Employee 515"/>
    <x v="0"/>
    <s v="Princeton"/>
    <x v="2"/>
    <s v="Americas"/>
    <d v="2016-10-31T00:00:00"/>
    <d v="2022-12-01T00:00:00"/>
    <s v="Investments Platform"/>
    <s v="E"/>
    <s v="Q"/>
    <s v="USD"/>
    <n v="225720.00000000006"/>
    <n v="225170.00000000003"/>
    <n v="0"/>
    <n v="0"/>
    <n v="225170.00000000003"/>
    <n v="0"/>
    <n v="0"/>
    <n v="0"/>
    <n v="0"/>
    <n v="0"/>
    <n v="450890.00000000012"/>
    <s v="USD"/>
    <n v="257320.8000000001"/>
    <n v="771335.40000000037"/>
    <s v="&gt;5 Years"/>
    <n v="225720.00000000006"/>
    <n v="450890.00000000012"/>
    <n v="257320.8000000001"/>
    <n v="771335.40000000037"/>
    <n v="0.14000000000000018"/>
    <n v="31600.800000000047"/>
    <n v="225170.00000000006"/>
    <n v="1"/>
  </r>
  <r>
    <s v="Employee 516"/>
    <x v="0"/>
    <s v="San Francisco"/>
    <x v="2"/>
    <s v="Americas"/>
    <d v="2016-11-15T00:00:00"/>
    <d v="2022-12-01T00:00:00"/>
    <s v="Client Businesses Platform"/>
    <s v="S"/>
    <s v="C"/>
    <s v="USD"/>
    <n v="201465.00000000006"/>
    <n v="294030"/>
    <n v="0"/>
    <n v="0"/>
    <n v="294030"/>
    <n v="0"/>
    <n v="0"/>
    <n v="0"/>
    <n v="0"/>
    <n v="0"/>
    <n v="495495.00000000006"/>
    <s v="USD"/>
    <n v="205494.30000000008"/>
    <n v="710899.20000000007"/>
    <s v="&gt;5 Years"/>
    <n v="201465.00000000006"/>
    <n v="495495.00000000006"/>
    <n v="205494.30000000008"/>
    <n v="710899.20000000007"/>
    <n v="2.000000000000008E-2"/>
    <n v="4029.3000000000175"/>
    <n v="294030"/>
    <n v="1"/>
  </r>
  <r>
    <s v="Employee 517"/>
    <x v="0"/>
    <s v="Washington"/>
    <x v="2"/>
    <s v="Americas"/>
    <d v="2017-01-09T00:00:00"/>
    <d v="2022-12-01T00:00:00"/>
    <s v="Client Businesses Platform"/>
    <s v="H"/>
    <s v="L"/>
    <s v="USD"/>
    <n v="182773.80000000002"/>
    <n v="69174.599999999991"/>
    <n v="0"/>
    <n v="0"/>
    <n v="69174.599999999991"/>
    <n v="0"/>
    <n v="0"/>
    <n v="0"/>
    <n v="0"/>
    <n v="0"/>
    <n v="251948.40000000002"/>
    <s v="USD"/>
    <n v="193740.22800000003"/>
    <n v="460805.53200000001"/>
    <s v="&gt;5 Years"/>
    <n v="182773.80000000002"/>
    <n v="251948.40000000002"/>
    <n v="193740.22800000003"/>
    <n v="460805.53200000001"/>
    <n v="6.0000000000000074E-2"/>
    <n v="10966.428000000014"/>
    <n v="69174.600000000006"/>
    <n v="1"/>
  </r>
  <r>
    <s v="Employee 518"/>
    <x v="0"/>
    <s v="New York"/>
    <x v="2"/>
    <s v="Americas"/>
    <d v="2016-11-15T00:00:00"/>
    <d v="2022-12-01T00:00:00"/>
    <s v="Investments Platform"/>
    <s v="I"/>
    <s v="N"/>
    <s v="USD"/>
    <n v="207900.00000000003"/>
    <n v="925650.00000000012"/>
    <n v="0"/>
    <n v="0"/>
    <n v="925650.00000000012"/>
    <n v="0"/>
    <n v="0"/>
    <n v="0"/>
    <n v="0"/>
    <n v="0"/>
    <n v="1133550.0000000002"/>
    <s v="USD"/>
    <n v="228690.00000000006"/>
    <n v="1475595.0000000005"/>
    <s v="&gt;5 Years"/>
    <n v="207900.00000000003"/>
    <n v="1133550.0000000002"/>
    <n v="228690.00000000006"/>
    <n v="1475595.0000000005"/>
    <n v="0.10000000000000013"/>
    <n v="20790.000000000029"/>
    <n v="925650.00000000023"/>
    <n v="1"/>
  </r>
  <r>
    <s v="Employee 519"/>
    <x v="0"/>
    <s v="Wilmington"/>
    <x v="2"/>
    <s v="Americas"/>
    <d v="2016-12-05T00:00:00"/>
    <d v="2022-12-01T00:00:00"/>
    <s v="Operating Platform"/>
    <s v="R"/>
    <s v="C"/>
    <s v="USD"/>
    <n v="170176.6"/>
    <n v="92565.000000000015"/>
    <n v="0"/>
    <n v="0"/>
    <n v="92565.000000000015"/>
    <n v="0"/>
    <n v="0"/>
    <n v="0"/>
    <n v="0"/>
    <n v="0"/>
    <n v="262741.60000000003"/>
    <s v="USD"/>
    <n v="195703.09"/>
    <n v="497855.93000000005"/>
    <s v="&gt;5 Years"/>
    <n v="170176.6"/>
    <n v="262741.60000000003"/>
    <n v="195703.09"/>
    <n v="497855.93000000005"/>
    <n v="0.14999999999999994"/>
    <n v="25526.489999999991"/>
    <n v="92565.000000000029"/>
    <n v="1"/>
  </r>
  <r>
    <s v="Employee 52"/>
    <x v="3"/>
    <s v="San Francisco"/>
    <x v="2"/>
    <s v="Americas"/>
    <d v="1999-08-23T00:00:00"/>
    <d v="2022-12-01T00:00:00"/>
    <s v="Investments Platform"/>
    <s v="V"/>
    <s v="L"/>
    <s v="USD"/>
    <n v="141680.00000000003"/>
    <n v="31020"/>
    <n v="0"/>
    <n v="0"/>
    <n v="31020"/>
    <n v="0"/>
    <n v="0"/>
    <n v="0"/>
    <n v="0"/>
    <n v="0"/>
    <n v="172700.00000000003"/>
    <s v="USD"/>
    <n v="143096.80000000002"/>
    <n v="317523.80000000005"/>
    <s v="&gt;5 Years"/>
    <n v="141680.00000000003"/>
    <n v="172700.00000000003"/>
    <n v="143096.80000000002"/>
    <n v="317523.80000000005"/>
    <n v="9.9999999999999152E-3"/>
    <n v="1416.7999999999884"/>
    <n v="31020"/>
    <n v="1"/>
  </r>
  <r>
    <s v="Employee 520"/>
    <x v="3"/>
    <s v="London"/>
    <x v="0"/>
    <s v="EMEA"/>
    <d v="2016-11-07T00:00:00"/>
    <d v="2022-12-01T00:00:00"/>
    <s v="ETF and Index Investments Platform"/>
    <s v="I"/>
    <s v="E"/>
    <s v="GBP"/>
    <n v="100045.00000000001"/>
    <n v="57035"/>
    <n v="0"/>
    <n v="0"/>
    <n v="57035"/>
    <n v="0"/>
    <n v="0"/>
    <n v="0"/>
    <n v="0"/>
    <n v="0"/>
    <n v="157080"/>
    <s v="GBP"/>
    <n v="102045.90000000002"/>
    <n v="262267.50000000006"/>
    <s v="&gt;5 Years"/>
    <n v="133124.87925756752"/>
    <n v="209018.50201188168"/>
    <n v="135787.37684271889"/>
    <n v="348986.24889483821"/>
    <n v="2.0000000000000174E-2"/>
    <n v="2000.9000000000087"/>
    <n v="75893.622754314158"/>
    <n v="1.3306500000756412"/>
  </r>
  <r>
    <s v="Employee 521"/>
    <x v="1"/>
    <s v="Seattle"/>
    <x v="2"/>
    <s v="Americas"/>
    <d v="2016-11-07T00:00:00"/>
    <d v="2022-12-01T00:00:00"/>
    <s v="Investments Platform"/>
    <s v="A"/>
    <s v="C"/>
    <s v="USD"/>
    <n v="113850.00000000001"/>
    <n v="51727.500000000007"/>
    <n v="0"/>
    <n v="0"/>
    <n v="51727.500000000007"/>
    <n v="0"/>
    <n v="0"/>
    <n v="0"/>
    <n v="0"/>
    <n v="0"/>
    <n v="165577.50000000003"/>
    <s v="USD"/>
    <n v="127512.00000000003"/>
    <n v="312958.80000000005"/>
    <s v="&gt;5 Years"/>
    <n v="113850.00000000001"/>
    <n v="165577.50000000003"/>
    <n v="127512.00000000003"/>
    <n v="312958.80000000005"/>
    <n v="0.12000000000000011"/>
    <n v="13662.000000000015"/>
    <n v="51727.500000000015"/>
    <n v="1"/>
  </r>
  <r>
    <s v="Employee 522"/>
    <x v="0"/>
    <s v="Taipei"/>
    <x v="25"/>
    <s v="Asia-Pacific"/>
    <d v="2016-11-14T00:00:00"/>
    <d v="2022-12-01T00:00:00"/>
    <s v="Regional Platform"/>
    <s v="Q"/>
    <s v="E"/>
    <s v="TWD"/>
    <n v="3434970.0000000005"/>
    <n v="1352780.0000000002"/>
    <n v="0"/>
    <n v="0"/>
    <n v="1352780.0000000002"/>
    <n v="0"/>
    <n v="0"/>
    <n v="0"/>
    <n v="0"/>
    <n v="0"/>
    <n v="4787750.0000000009"/>
    <s v="TWD"/>
    <n v="3847166.4000000008"/>
    <n v="9209446.4000000022"/>
    <s v="&gt;5 Years"/>
    <n v="114646.12919913892"/>
    <n v="159796.73914857404"/>
    <n v="128403.6647030356"/>
    <n v="307376.01254943851"/>
    <n v="0.12000000000000009"/>
    <n v="412196.40000000037"/>
    <n v="45150.609949435122"/>
    <n v="3.3376166079802413E-2"/>
  </r>
  <r>
    <s v="Employee 523"/>
    <x v="4"/>
    <s v="Hong Kong"/>
    <x v="3"/>
    <s v="Asia-Pacific"/>
    <d v="2016-11-14T00:00:00"/>
    <d v="2022-12-01T00:00:00"/>
    <s v="Corporate and Risk Platform"/>
    <s v="S"/>
    <s v="U"/>
    <s v="HKD"/>
    <n v="2585255.2000000002"/>
    <n v="2554200.0000000005"/>
    <n v="0"/>
    <n v="0"/>
    <n v="2554200.0000000005"/>
    <n v="0"/>
    <n v="0"/>
    <n v="0"/>
    <n v="0"/>
    <n v="0"/>
    <n v="5139455.2000000011"/>
    <s v="HKD"/>
    <n v="2611107.7520000003"/>
    <n v="7801957.5040000007"/>
    <s v="&gt;5 Years"/>
    <n v="329577.48130772618"/>
    <n v="655195.93582478678"/>
    <n v="332873.25612080347"/>
    <n v="994621.15130383812"/>
    <n v="1.0000000000000104E-2"/>
    <n v="25852.552000000142"/>
    <n v="325618.4545170606"/>
    <n v="0.12748353868806692"/>
  </r>
  <r>
    <s v="Employee 524"/>
    <x v="3"/>
    <s v="Raleigh"/>
    <x v="2"/>
    <s v="Americas"/>
    <d v="2016-11-14T00:00:00"/>
    <d v="2022-12-01T00:00:00"/>
    <s v="Client Businesses Platform"/>
    <s v="Z"/>
    <s v="Z"/>
    <s v="USD"/>
    <n v="105553.80000000002"/>
    <n v="36432"/>
    <n v="0"/>
    <n v="0"/>
    <n v="36432"/>
    <n v="0"/>
    <n v="0"/>
    <n v="0"/>
    <n v="0"/>
    <n v="0"/>
    <n v="141985.80000000002"/>
    <s v="USD"/>
    <n v="111887.02800000002"/>
    <n v="262391.97600000002"/>
    <s v="&gt;5 Years"/>
    <n v="105553.80000000002"/>
    <n v="141985.80000000002"/>
    <n v="111887.02800000002"/>
    <n v="262391.97600000002"/>
    <n v="6.0000000000000019E-2"/>
    <n v="6333.2280000000028"/>
    <n v="36432"/>
    <n v="1"/>
  </r>
  <r>
    <s v="Employee 525"/>
    <x v="0"/>
    <s v="Wilmington"/>
    <x v="2"/>
    <s v="Americas"/>
    <d v="2016-11-21T00:00:00"/>
    <d v="2022-12-01T00:00:00"/>
    <s v="Operating Platform"/>
    <s v="T"/>
    <s v="N"/>
    <s v="USD"/>
    <n v="139920"/>
    <n v="17820"/>
    <n v="0"/>
    <n v="0"/>
    <n v="17820"/>
    <n v="0"/>
    <n v="0"/>
    <n v="0"/>
    <n v="0"/>
    <n v="0"/>
    <n v="157740"/>
    <s v="USD"/>
    <n v="152512.80000000002"/>
    <n v="324449.40000000002"/>
    <s v="&gt;5 Years"/>
    <n v="139920"/>
    <n v="157740"/>
    <n v="152512.80000000002"/>
    <n v="324449.40000000002"/>
    <n v="9.0000000000000122E-2"/>
    <n v="12592.800000000017"/>
    <n v="17820"/>
    <n v="1"/>
  </r>
  <r>
    <s v="Employee 526"/>
    <x v="3"/>
    <s v="New York"/>
    <x v="2"/>
    <s v="Americas"/>
    <d v="2017-01-09T00:00:00"/>
    <d v="2022-12-01T00:00:00"/>
    <s v="Operating Platform"/>
    <s v="K"/>
    <s v="D"/>
    <s v="USD"/>
    <n v="154869.00000000003"/>
    <n v="34848"/>
    <n v="0"/>
    <n v="0"/>
    <n v="34848"/>
    <n v="0"/>
    <n v="0"/>
    <n v="0"/>
    <n v="0"/>
    <n v="0"/>
    <n v="189717.00000000003"/>
    <s v="USD"/>
    <n v="170355.90000000005"/>
    <n v="379044.60000000009"/>
    <s v="&gt;5 Years"/>
    <n v="154869.00000000003"/>
    <n v="189717.00000000003"/>
    <n v="170355.90000000005"/>
    <n v="379044.60000000009"/>
    <n v="0.10000000000000013"/>
    <n v="15486.900000000023"/>
    <n v="34848"/>
    <n v="1"/>
  </r>
  <r>
    <s v="Employee 527"/>
    <x v="4"/>
    <s v="New York"/>
    <x v="2"/>
    <s v="Americas"/>
    <d v="2016-11-21T00:00:00"/>
    <d v="2022-12-01T00:00:00"/>
    <s v="Corporate and Risk Platform"/>
    <s v="Y"/>
    <s v="N"/>
    <s v="USD"/>
    <n v="258720.00000000006"/>
    <n v="266593.8"/>
    <n v="0"/>
    <n v="0"/>
    <n v="266593.8"/>
    <n v="0"/>
    <n v="0"/>
    <n v="0"/>
    <n v="0"/>
    <n v="0"/>
    <n v="525313.80000000005"/>
    <s v="USD"/>
    <n v="266481.60000000009"/>
    <n v="807554.81400000013"/>
    <s v="&gt;5 Years"/>
    <n v="258720.00000000006"/>
    <n v="525313.80000000005"/>
    <n v="266481.60000000009"/>
    <n v="807554.81400000013"/>
    <n v="3.0000000000000127E-2"/>
    <n v="7761.6000000000349"/>
    <n v="266593.8"/>
    <n v="1"/>
  </r>
  <r>
    <s v="Employee 528"/>
    <x v="1"/>
    <s v="Princeton"/>
    <x v="2"/>
    <s v="Americas"/>
    <d v="2016-11-21T00:00:00"/>
    <d v="2022-12-01T00:00:00"/>
    <s v="Investments Platform"/>
    <s v="P"/>
    <s v="P"/>
    <s v="USD"/>
    <n v="107910.00000000003"/>
    <n v="26677.266"/>
    <n v="9808.18"/>
    <n v="0"/>
    <n v="36485.445999999996"/>
    <n v="0"/>
    <n v="0"/>
    <n v="0"/>
    <n v="0"/>
    <n v="0"/>
    <n v="144395.44600000003"/>
    <s v="USD"/>
    <n v="111147.30000000003"/>
    <n v="249772.18398000009"/>
    <s v="&gt;5 Years"/>
    <n v="107910.00000000003"/>
    <n v="144395.44600000003"/>
    <n v="111147.30000000003"/>
    <n v="249772.18398000009"/>
    <n v="3.000000000000002E-2"/>
    <n v="3237.3000000000029"/>
    <n v="36485.445999999996"/>
    <n v="1"/>
  </r>
  <r>
    <s v="Employee 529"/>
    <x v="4"/>
    <s v="Wilmington"/>
    <x v="2"/>
    <s v="Americas"/>
    <d v="2016-11-28T00:00:00"/>
    <d v="2022-12-01T00:00:00"/>
    <s v="Operating Platform"/>
    <s v="D"/>
    <s v="Y"/>
    <s v="USD"/>
    <n v="279675"/>
    <n v="593340"/>
    <n v="0"/>
    <n v="0"/>
    <n v="593340"/>
    <n v="0"/>
    <n v="0"/>
    <n v="0"/>
    <n v="0"/>
    <n v="255000"/>
    <n v="1128015"/>
    <s v="USD"/>
    <n v="313236.00000000006"/>
    <n v="1291012.8000000003"/>
    <s v="&gt;5 Years"/>
    <n v="279675"/>
    <n v="1128015"/>
    <n v="313236.00000000006"/>
    <n v="1291012.8000000003"/>
    <n v="0.1200000000000002"/>
    <n v="33561.000000000058"/>
    <n v="848340"/>
    <n v="1"/>
  </r>
  <r>
    <s v="Employee 53"/>
    <x v="0"/>
    <s v="Princeton"/>
    <x v="2"/>
    <s v="Americas"/>
    <d v="2000-04-10T00:00:00"/>
    <d v="2022-12-01T00:00:00"/>
    <s v="Investments Platform"/>
    <s v="V"/>
    <s v="E"/>
    <s v="USD"/>
    <n v="203830.00000000006"/>
    <n v="486200"/>
    <n v="0"/>
    <n v="0"/>
    <n v="486200"/>
    <n v="0"/>
    <n v="0"/>
    <n v="0"/>
    <n v="0"/>
    <n v="0"/>
    <n v="690030"/>
    <s v="USD"/>
    <n v="205868.30000000005"/>
    <n v="902798.60000000009"/>
    <s v="&gt;5 Years"/>
    <n v="203830.00000000006"/>
    <n v="690030"/>
    <n v="205868.30000000005"/>
    <n v="902798.60000000009"/>
    <n v="9.9999999999999395E-3"/>
    <n v="2038.2999999999884"/>
    <n v="486199.99999999994"/>
    <n v="1"/>
  </r>
  <r>
    <s v="Employee 530"/>
    <x v="1"/>
    <s v="Dallas"/>
    <x v="2"/>
    <s v="Americas"/>
    <d v="2016-12-12T00:00:00"/>
    <d v="2022-12-01T00:00:00"/>
    <s v="Investments Platform"/>
    <s v="F"/>
    <s v="X"/>
    <s v="USD"/>
    <n v="102960.00000000001"/>
    <n v="26901.600000000002"/>
    <n v="10858.500000000002"/>
    <n v="0"/>
    <n v="37760.100000000006"/>
    <n v="0"/>
    <n v="0"/>
    <n v="0"/>
    <n v="0"/>
    <n v="0"/>
    <n v="140720.10000000003"/>
    <s v="USD"/>
    <n v="118404.00000000001"/>
    <n v="267744.84000000003"/>
    <s v="&gt;5 Years"/>
    <n v="102960.00000000001"/>
    <n v="140720.10000000003"/>
    <n v="118404.00000000001"/>
    <n v="267744.84000000003"/>
    <n v="0.14999999999999997"/>
    <n v="15444"/>
    <n v="37760.10000000002"/>
    <n v="1"/>
  </r>
  <r>
    <s v="Employee 531"/>
    <x v="1"/>
    <s v="Princeton"/>
    <x v="2"/>
    <s v="Americas"/>
    <d v="2016-12-19T00:00:00"/>
    <d v="2022-12-01T00:00:00"/>
    <s v="Investments Platform"/>
    <s v="S"/>
    <s v="O"/>
    <s v="USD"/>
    <n v="110264.00000000003"/>
    <n v="27433.538"/>
    <n v="10897.12"/>
    <n v="0"/>
    <n v="38330.658000000003"/>
    <n v="0"/>
    <n v="0"/>
    <n v="0"/>
    <n v="0"/>
    <n v="0"/>
    <n v="148594.65800000002"/>
    <s v="USD"/>
    <n v="124598.32000000002"/>
    <n v="280196.53794000007"/>
    <s v="&gt;5 Years"/>
    <n v="110264.00000000003"/>
    <n v="148594.65800000002"/>
    <n v="124598.32000000002"/>
    <n v="280196.53794000007"/>
    <n v="0.12999999999999989"/>
    <n v="14334.319999999992"/>
    <n v="38330.657999999996"/>
    <n v="1"/>
  </r>
  <r>
    <s v="Employee 532"/>
    <x v="4"/>
    <s v="New York"/>
    <x v="2"/>
    <s v="Americas"/>
    <d v="2017-01-23T00:00:00"/>
    <d v="2022-12-01T00:00:00"/>
    <s v="Investments Platform"/>
    <s v="Y"/>
    <s v="C"/>
    <s v="USD"/>
    <n v="257785.00000000006"/>
    <n v="778305.00000000012"/>
    <n v="0"/>
    <n v="0"/>
    <n v="778305.00000000012"/>
    <n v="0"/>
    <n v="0"/>
    <n v="0"/>
    <n v="0"/>
    <n v="208000"/>
    <n v="1244090.0000000002"/>
    <s v="USD"/>
    <n v="278407.8000000001"/>
    <n v="1397385.0000000005"/>
    <s v="&gt;5 Years"/>
    <n v="257785.00000000006"/>
    <n v="1244090.0000000002"/>
    <n v="278407.8000000001"/>
    <n v="1397385.0000000005"/>
    <n v="8.0000000000000168E-2"/>
    <n v="20622.800000000047"/>
    <n v="986305.00000000023"/>
    <n v="1"/>
  </r>
  <r>
    <s v="Employee 533"/>
    <x v="1"/>
    <s v="Princeton"/>
    <x v="2"/>
    <s v="Americas"/>
    <d v="2017-01-03T00:00:00"/>
    <d v="2022-12-01T00:00:00"/>
    <s v="Investments Platform"/>
    <s v="D"/>
    <s v="W"/>
    <s v="USD"/>
    <n v="106029.00000000003"/>
    <n v="20992.928000000004"/>
    <n v="8764.2799999999988"/>
    <n v="0"/>
    <n v="29757.208000000002"/>
    <n v="0"/>
    <n v="0"/>
    <n v="0"/>
    <n v="0"/>
    <n v="0"/>
    <n v="135786.20800000004"/>
    <s v="USD"/>
    <n v="121933.35000000002"/>
    <n v="268008.56720000005"/>
    <s v="&gt;5 Years"/>
    <n v="106029.00000000003"/>
    <n v="135786.20800000004"/>
    <n v="121933.35000000002"/>
    <n v="268008.56720000005"/>
    <n v="0.14999999999999988"/>
    <n v="15904.349999999991"/>
    <n v="29757.208000000013"/>
    <n v="1"/>
  </r>
  <r>
    <s v="Employee 534"/>
    <x v="1"/>
    <s v="London"/>
    <x v="0"/>
    <s v="EMEA"/>
    <d v="2017-02-06T00:00:00"/>
    <d v="2022-12-01T00:00:00"/>
    <s v="Operating Platform"/>
    <s v="F"/>
    <s v="U"/>
    <s v="GBP"/>
    <n v="109648.00000000003"/>
    <n v="20240"/>
    <n v="0"/>
    <n v="0"/>
    <n v="20240"/>
    <n v="0"/>
    <n v="0"/>
    <n v="0"/>
    <n v="0"/>
    <n v="0"/>
    <n v="129888.00000000003"/>
    <s v="GBP"/>
    <n v="117323.36000000004"/>
    <n v="256303.52000000008"/>
    <s v="&gt;5 Years"/>
    <n v="145903.11120829391"/>
    <n v="172835.46720982488"/>
    <n v="156116.32899287451"/>
    <n v="341050.27890738717"/>
    <n v="7.0000000000000187E-2"/>
    <n v="7675.3600000000151"/>
    <n v="26932.356001530978"/>
    <n v="1.3306500000756409"/>
  </r>
  <r>
    <s v="Employee 535"/>
    <x v="4"/>
    <s v="London"/>
    <x v="0"/>
    <s v="EMEA"/>
    <d v="2017-01-23T00:00:00"/>
    <d v="2022-12-01T00:00:00"/>
    <s v="Regional Platform"/>
    <s v="K"/>
    <s v="B"/>
    <s v="USD"/>
    <n v="277750"/>
    <n v="709500.00000000012"/>
    <n v="0"/>
    <n v="0"/>
    <n v="709500.00000000012"/>
    <n v="0"/>
    <n v="0"/>
    <n v="0"/>
    <n v="0"/>
    <n v="220000.00000000003"/>
    <n v="1207250.0000000002"/>
    <s v="USD"/>
    <n v="308302.5"/>
    <n v="1404150.0000000002"/>
    <s v="&gt;5 Years"/>
    <n v="277750"/>
    <n v="1207250.0000000002"/>
    <n v="308302.5"/>
    <n v="1404150.0000000002"/>
    <n v="0.11"/>
    <n v="30552.5"/>
    <n v="929500.00000000023"/>
    <n v="1"/>
  </r>
  <r>
    <s v="Employee 536"/>
    <x v="1"/>
    <s v="Philadelphia"/>
    <x v="2"/>
    <s v="Americas"/>
    <d v="2017-03-06T00:00:00"/>
    <d v="2022-12-01T00:00:00"/>
    <s v="Investments Platform"/>
    <s v="A"/>
    <s v="A"/>
    <s v="USD"/>
    <n v="103576.00000000001"/>
    <n v="24310.000000000004"/>
    <n v="0"/>
    <n v="0"/>
    <n v="24310.000000000004"/>
    <n v="0"/>
    <n v="0"/>
    <n v="0"/>
    <n v="0"/>
    <n v="0"/>
    <n v="127886.00000000001"/>
    <s v="USD"/>
    <n v="112897.84000000003"/>
    <n v="252293.58000000005"/>
    <s v="&gt;5 Years"/>
    <n v="103576.00000000001"/>
    <n v="127886.00000000001"/>
    <n v="112897.84000000003"/>
    <n v="252293.58000000005"/>
    <n v="9.0000000000000094E-2"/>
    <n v="9321.8400000000111"/>
    <n v="24310"/>
    <n v="1"/>
  </r>
  <r>
    <s v="Employee 537"/>
    <x v="0"/>
    <s v="New York"/>
    <x v="2"/>
    <s v="Americas"/>
    <d v="2017-03-20T00:00:00"/>
    <d v="2022-12-01T00:00:00"/>
    <s v="Operating Platform"/>
    <s v="W"/>
    <s v="P"/>
    <s v="USD"/>
    <n v="213180.00000000003"/>
    <n v="268686"/>
    <n v="0"/>
    <n v="0"/>
    <n v="268686"/>
    <n v="0"/>
    <n v="0"/>
    <n v="0"/>
    <n v="0"/>
    <n v="0"/>
    <n v="481866"/>
    <s v="USD"/>
    <n v="221707.20000000004"/>
    <n v="722847.84000000008"/>
    <s v="&gt;5 Years"/>
    <n v="213180.00000000003"/>
    <n v="481866"/>
    <n v="221707.20000000004"/>
    <n v="722847.84000000008"/>
    <n v="4.0000000000000049E-2"/>
    <n v="8527.2000000000116"/>
    <n v="268686"/>
    <n v="1"/>
  </r>
  <r>
    <s v="Employee 538"/>
    <x v="1"/>
    <s v="New York"/>
    <x v="2"/>
    <s v="Americas"/>
    <d v="2017-01-09T00:00:00"/>
    <d v="2022-12-01T00:00:00"/>
    <s v="Operating Platform"/>
    <s v="T"/>
    <s v="F"/>
    <s v="USD"/>
    <n v="103576.00000000001"/>
    <n v="15989.6"/>
    <n v="0"/>
    <n v="0"/>
    <n v="15989.6"/>
    <n v="0"/>
    <n v="0"/>
    <n v="0"/>
    <n v="0"/>
    <n v="0"/>
    <n v="119565.60000000002"/>
    <s v="USD"/>
    <n v="113933.60000000002"/>
    <n v="245455.76000000007"/>
    <s v="&gt;5 Years"/>
    <n v="103576.00000000001"/>
    <n v="119565.60000000002"/>
    <n v="113933.60000000002"/>
    <n v="245455.76000000007"/>
    <n v="0.10000000000000005"/>
    <n v="10357.600000000006"/>
    <n v="15989.600000000006"/>
    <n v="1"/>
  </r>
  <r>
    <s v="Employee 539"/>
    <x v="3"/>
    <s v="Princeton"/>
    <x v="2"/>
    <s v="Americas"/>
    <d v="2017-01-09T00:00:00"/>
    <d v="2022-12-01T00:00:00"/>
    <s v="Operating Platform"/>
    <s v="T"/>
    <s v="E"/>
    <s v="USD"/>
    <n v="157058.88"/>
    <n v="21149.700000000004"/>
    <n v="0"/>
    <n v="0"/>
    <n v="21149.700000000004"/>
    <n v="0"/>
    <n v="0"/>
    <n v="0"/>
    <n v="0"/>
    <n v="0"/>
    <n v="178208.58000000002"/>
    <s v="USD"/>
    <n v="160200.0576"/>
    <n v="341972.80920000002"/>
    <s v="&gt;5 Years"/>
    <n v="157058.88"/>
    <n v="178208.58000000002"/>
    <n v="160200.0576"/>
    <n v="341972.80920000002"/>
    <n v="1.9999999999999969E-2"/>
    <n v="3141.1775999999954"/>
    <n v="21149.700000000012"/>
    <n v="1"/>
  </r>
  <r>
    <s v="Employee 54"/>
    <x v="1"/>
    <s v="Tokyo"/>
    <x v="1"/>
    <s v="Asia-Pacific"/>
    <d v="2000-05-01T00:00:00"/>
    <d v="2022-12-01T00:00:00"/>
    <s v="Operating Platform"/>
    <s v="M"/>
    <s v="R"/>
    <s v="JPY"/>
    <n v="11181940"/>
    <n v="2059200"/>
    <n v="0"/>
    <n v="0"/>
    <n v="2059200"/>
    <n v="0"/>
    <n v="0"/>
    <n v="0"/>
    <n v="0"/>
    <n v="0"/>
    <n v="13241140"/>
    <s v="JPY"/>
    <n v="11852856.4"/>
    <n v="25888464.800000001"/>
    <s v="&gt;5 Years"/>
    <n v="102921.80956325648"/>
    <n v="121875.28188135671"/>
    <n v="109097.11813705188"/>
    <n v="238284.91693129"/>
    <n v="6.000000000000006E-2"/>
    <n v="670916.40000000037"/>
    <n v="18953.472318100234"/>
    <n v="9.2042891987666256E-3"/>
  </r>
  <r>
    <s v="Employee 540"/>
    <x v="3"/>
    <s v="Amsterdam"/>
    <x v="8"/>
    <s v="EMEA"/>
    <d v="2017-01-23T00:00:00"/>
    <d v="2022-12-01T00:00:00"/>
    <s v="Client Businesses Platform"/>
    <s v="K"/>
    <s v="Y"/>
    <s v="EUR"/>
    <n v="93224.999999999985"/>
    <n v="18700"/>
    <n v="0"/>
    <n v="0"/>
    <n v="18700"/>
    <n v="0"/>
    <n v="0"/>
    <n v="0"/>
    <n v="0"/>
    <n v="0"/>
    <n v="111924.99999999999"/>
    <s v="EUR"/>
    <n v="105344.24999999997"/>
    <n v="231819.49999999994"/>
    <s v="&gt;5 Years"/>
    <n v="108821.54249721959"/>
    <n v="130650.05249666187"/>
    <n v="122968.34302185812"/>
    <n v="270602.90234308603"/>
    <n v="0.12999999999999984"/>
    <n v="12119.249999999985"/>
    <n v="21828.509999442278"/>
    <n v="1.1672999999701754"/>
  </r>
  <r>
    <s v="Employee 541"/>
    <x v="0"/>
    <s v="London"/>
    <x v="0"/>
    <s v="EMEA"/>
    <d v="2017-01-23T00:00:00"/>
    <d v="2022-12-01T00:00:00"/>
    <s v="Corporate and Risk Platform"/>
    <s v="Q"/>
    <s v="A"/>
    <s v="GBP"/>
    <n v="163350"/>
    <n v="75900"/>
    <n v="0"/>
    <n v="0"/>
    <n v="75900"/>
    <n v="0"/>
    <n v="0"/>
    <n v="0"/>
    <n v="0"/>
    <n v="0"/>
    <n v="239250"/>
    <s v="GBP"/>
    <n v="181318.50000000003"/>
    <n v="446886"/>
    <s v="&gt;5 Years"/>
    <n v="217361.67751235593"/>
    <n v="318358.01251809712"/>
    <n v="241271.46203871514"/>
    <n v="594648.8559338029"/>
    <n v="0.11000000000000022"/>
    <n v="17968.500000000029"/>
    <n v="100996.33500574119"/>
    <n v="1.3306500000756409"/>
  </r>
  <r>
    <s v="Employee 542"/>
    <x v="3"/>
    <s v="New York"/>
    <x v="2"/>
    <s v="Americas"/>
    <d v="2017-01-23T00:00:00"/>
    <d v="2022-12-01T00:00:00"/>
    <s v="Corporate and Risk Platform"/>
    <s v="A"/>
    <s v="G"/>
    <s v="USD"/>
    <n v="154440"/>
    <n v="37741"/>
    <n v="0"/>
    <n v="0"/>
    <n v="37741"/>
    <n v="0"/>
    <n v="0"/>
    <n v="0"/>
    <n v="0"/>
    <n v="0"/>
    <n v="192181"/>
    <s v="USD"/>
    <n v="169884"/>
    <n v="381283.1"/>
    <s v="&gt;5 Years"/>
    <n v="154440"/>
    <n v="192181"/>
    <n v="169884"/>
    <n v="381283.1"/>
    <n v="0.1"/>
    <n v="15444"/>
    <n v="37741"/>
    <n v="1"/>
  </r>
  <r>
    <s v="Employee 543"/>
    <x v="0"/>
    <s v="New York"/>
    <x v="2"/>
    <s v="Americas"/>
    <d v="2017-01-23T00:00:00"/>
    <d v="2022-12-01T00:00:00"/>
    <s v="Corporate and Risk Platform"/>
    <s v="R"/>
    <s v="O"/>
    <s v="USD"/>
    <n v="194749.50000000003"/>
    <n v="107800.00000000001"/>
    <n v="0"/>
    <n v="0"/>
    <n v="107800.00000000001"/>
    <n v="0"/>
    <n v="0"/>
    <n v="0"/>
    <n v="0"/>
    <n v="0"/>
    <n v="302549.50000000006"/>
    <s v="USD"/>
    <n v="218119.44000000006"/>
    <n v="556974.88000000012"/>
    <s v="&gt;5 Years"/>
    <n v="194749.50000000003"/>
    <n v="302549.50000000006"/>
    <n v="218119.44000000006"/>
    <n v="556974.88000000012"/>
    <n v="0.12000000000000015"/>
    <n v="23369.940000000031"/>
    <n v="107800.00000000003"/>
    <n v="1"/>
  </r>
  <r>
    <s v="Employee 544"/>
    <x v="3"/>
    <s v="New York"/>
    <x v="2"/>
    <s v="Americas"/>
    <d v="2017-01-23T00:00:00"/>
    <d v="2022-12-01T00:00:00"/>
    <s v="Regional Platform"/>
    <s v="Y"/>
    <s v="Y"/>
    <s v="USD"/>
    <n v="163856.00000000003"/>
    <n v="100188.00000000001"/>
    <n v="0"/>
    <n v="0"/>
    <n v="100188.00000000001"/>
    <n v="0"/>
    <n v="0"/>
    <n v="0"/>
    <n v="0"/>
    <n v="0"/>
    <n v="264044.00000000006"/>
    <s v="USD"/>
    <n v="176964.48000000004"/>
    <n v="462132.00000000006"/>
    <s v="&gt;5 Years"/>
    <n v="163856.00000000003"/>
    <n v="264044.00000000006"/>
    <n v="176964.48000000004"/>
    <n v="462132.00000000006"/>
    <n v="8.0000000000000043E-2"/>
    <n v="13108.48000000001"/>
    <n v="100188.00000000003"/>
    <n v="1"/>
  </r>
  <r>
    <s v="Employee 545"/>
    <x v="0"/>
    <s v="London"/>
    <x v="0"/>
    <s v="EMEA"/>
    <d v="2017-01-23T00:00:00"/>
    <d v="2022-12-01T00:00:00"/>
    <s v="ETF and Index Investments Platform"/>
    <s v="P"/>
    <s v="B"/>
    <s v="GBP"/>
    <n v="108284.00000000003"/>
    <n v="96140.000000000015"/>
    <n v="0"/>
    <n v="0"/>
    <n v="96140.000000000015"/>
    <n v="0"/>
    <n v="0"/>
    <n v="0"/>
    <n v="0"/>
    <n v="0"/>
    <n v="204424.00000000006"/>
    <s v="GBP"/>
    <n v="109366.84000000003"/>
    <n v="315835.08000000007"/>
    <s v="&gt;5 Years"/>
    <n v="144088.10460819074"/>
    <n v="272016.79561546288"/>
    <n v="145528.98565427263"/>
    <n v="420265.94922589016"/>
    <n v="9.9999999999999013E-3"/>
    <n v="1082.8399999999965"/>
    <n v="127928.69100727214"/>
    <n v="1.3306500000756409"/>
  </r>
  <r>
    <s v="Employee 546"/>
    <x v="0"/>
    <s v="New York"/>
    <x v="2"/>
    <s v="Americas"/>
    <d v="2017-01-23T00:00:00"/>
    <d v="2022-12-01T00:00:00"/>
    <s v="Operating Platform"/>
    <s v="G"/>
    <s v="F"/>
    <s v="USD"/>
    <n v="197120.00000000003"/>
    <n v="85140.000000000015"/>
    <n v="0"/>
    <n v="0"/>
    <n v="85140.000000000015"/>
    <n v="0"/>
    <n v="0"/>
    <n v="0"/>
    <n v="0"/>
    <n v="0"/>
    <n v="282260.00000000006"/>
    <s v="USD"/>
    <n v="210918.40000000005"/>
    <n v="512936.60000000009"/>
    <s v="&gt;5 Years"/>
    <n v="197120.00000000003"/>
    <n v="282260.00000000006"/>
    <n v="210918.40000000005"/>
    <n v="512936.60000000009"/>
    <n v="7.0000000000000104E-2"/>
    <n v="13798.400000000023"/>
    <n v="85140.000000000029"/>
    <n v="1"/>
  </r>
  <r>
    <s v="Employee 547"/>
    <x v="7"/>
    <s v="Tokyo"/>
    <x v="1"/>
    <s v="Asia-Pacific"/>
    <d v="2017-01-23T00:00:00"/>
    <d v="2022-12-01T00:00:00"/>
    <s v="Client Businesses Platform"/>
    <s v="S"/>
    <s v="M"/>
    <s v="JPY"/>
    <n v="8239000.0000000019"/>
    <n v="2392500"/>
    <n v="0"/>
    <n v="0"/>
    <n v="2392500"/>
    <n v="0"/>
    <n v="0"/>
    <n v="0"/>
    <n v="0"/>
    <n v="0"/>
    <n v="10631500.000000002"/>
    <s v="JPY"/>
    <n v="8815730.0000000019"/>
    <n v="20191435.000000004"/>
    <s v="&gt;5 Years"/>
    <n v="75834.138708638246"/>
    <n v="97855.400616687402"/>
    <n v="81142.528418242917"/>
    <n v="185847.80707809844"/>
    <n v="6.9999999999999923E-2"/>
    <n v="576730"/>
    <n v="22021.261908049157"/>
    <n v="9.2042891987666256E-3"/>
  </r>
  <r>
    <s v="Employee 548"/>
    <x v="4"/>
    <s v="London"/>
    <x v="0"/>
    <s v="EMEA"/>
    <d v="2017-01-23T00:00:00"/>
    <d v="2022-12-01T00:00:00"/>
    <s v="Corporate and Risk Platform"/>
    <s v="D"/>
    <s v="S"/>
    <s v="GBP"/>
    <n v="161700"/>
    <n v="142188.20000000001"/>
    <n v="0"/>
    <n v="0"/>
    <n v="142188.20000000001"/>
    <n v="0"/>
    <n v="0"/>
    <n v="0"/>
    <n v="0"/>
    <n v="79920"/>
    <n v="383808.2"/>
    <s v="GBP"/>
    <n v="164934"/>
    <n v="474899.96399999998"/>
    <s v="&gt;5 Years"/>
    <n v="215166.10501223113"/>
    <n v="510714.3813590316"/>
    <n v="219469.42711247577"/>
    <n v="631925.63713252184"/>
    <n v="2.0000000000000066E-2"/>
    <n v="3234"/>
    <n v="295548.2763468005"/>
    <n v="1.3306500000756409"/>
  </r>
  <r>
    <s v="Employee 549"/>
    <x v="1"/>
    <s v="London"/>
    <x v="0"/>
    <s v="EMEA"/>
    <d v="2017-01-23T00:00:00"/>
    <d v="2022-12-01T00:00:00"/>
    <s v="Investments Platform"/>
    <s v="O"/>
    <s v="Y"/>
    <s v="GBP"/>
    <n v="111320.00000000001"/>
    <n v="73089.5"/>
    <n v="0"/>
    <n v="0"/>
    <n v="73089.5"/>
    <n v="0"/>
    <n v="0"/>
    <n v="0"/>
    <n v="0"/>
    <n v="0"/>
    <n v="184409.5"/>
    <s v="GBP"/>
    <n v="121338.80000000003"/>
    <n v="322345.15500000009"/>
    <s v="&gt;5 Years"/>
    <n v="148127.95800842036"/>
    <n v="245384.5011889489"/>
    <n v="161459.47422917822"/>
    <n v="428928.58052513259"/>
    <n v="9.0000000000000149E-2"/>
    <n v="10018.800000000017"/>
    <n v="97256.543180528533"/>
    <n v="1.3306500000756409"/>
  </r>
  <r>
    <s v="Employee 55"/>
    <x v="0"/>
    <s v="New York"/>
    <x v="2"/>
    <s v="Americas"/>
    <d v="2000-06-05T00:00:00"/>
    <d v="2022-12-01T00:00:00"/>
    <s v="Client Businesses Platform"/>
    <s v="N"/>
    <s v="X"/>
    <s v="USD"/>
    <n v="186560"/>
    <n v="192753.00000000003"/>
    <n v="0"/>
    <n v="0"/>
    <n v="192753.00000000003"/>
    <n v="0"/>
    <n v="0"/>
    <n v="0"/>
    <n v="0"/>
    <n v="0"/>
    <n v="379313"/>
    <s v="USD"/>
    <n v="212678.40000000002"/>
    <n v="645095.2200000002"/>
    <s v="&gt;5 Years"/>
    <n v="186560"/>
    <n v="379313"/>
    <n v="212678.40000000002"/>
    <n v="645095.2200000002"/>
    <n v="0.14000000000000012"/>
    <n v="26118.400000000023"/>
    <n v="192753"/>
    <n v="1"/>
  </r>
  <r>
    <s v="Employee 550"/>
    <x v="0"/>
    <s v="New York"/>
    <x v="2"/>
    <s v="Americas"/>
    <d v="2017-01-23T00:00:00"/>
    <d v="2022-12-01T00:00:00"/>
    <s v="Investments Platform"/>
    <s v="H"/>
    <s v="O"/>
    <s v="USD"/>
    <n v="201960.00000000006"/>
    <n v="106920.00000000001"/>
    <n v="0"/>
    <n v="0"/>
    <n v="106920.00000000001"/>
    <n v="0"/>
    <n v="0"/>
    <n v="0"/>
    <n v="0"/>
    <n v="0"/>
    <n v="308880.00000000006"/>
    <s v="USD"/>
    <n v="212058.00000000006"/>
    <n v="536382.00000000012"/>
    <s v="&gt;5 Years"/>
    <n v="201960.00000000006"/>
    <n v="308880.00000000006"/>
    <n v="212058.00000000006"/>
    <n v="536382.00000000012"/>
    <n v="4.9999999999999989E-2"/>
    <n v="10098"/>
    <n v="106920"/>
    <n v="1"/>
  </r>
  <r>
    <s v="Employee 551"/>
    <x v="3"/>
    <s v="New York"/>
    <x v="2"/>
    <s v="Americas"/>
    <d v="2017-01-23T00:00:00"/>
    <d v="2022-12-01T00:00:00"/>
    <s v="Client Businesses Platform"/>
    <s v="P"/>
    <s v="D"/>
    <s v="USD"/>
    <n v="145860"/>
    <n v="137060"/>
    <n v="0"/>
    <n v="0"/>
    <n v="137060"/>
    <n v="0"/>
    <n v="0"/>
    <n v="0"/>
    <n v="0"/>
    <n v="0"/>
    <n v="282920"/>
    <s v="USD"/>
    <n v="158987.40000000002"/>
    <n v="467370.20000000007"/>
    <s v="&gt;5 Years"/>
    <n v="145860"/>
    <n v="282920"/>
    <n v="158987.40000000002"/>
    <n v="467370.20000000007"/>
    <n v="9.0000000000000163E-2"/>
    <n v="13127.400000000023"/>
    <n v="137060"/>
    <n v="1"/>
  </r>
  <r>
    <s v="Employee 552"/>
    <x v="0"/>
    <s v="New York"/>
    <x v="2"/>
    <s v="Americas"/>
    <d v="2017-03-20T00:00:00"/>
    <d v="2022-12-01T00:00:00"/>
    <s v="Client Businesses Platform"/>
    <s v="V"/>
    <s v="J"/>
    <s v="USD"/>
    <n v="175450"/>
    <n v="97152.000000000015"/>
    <n v="0"/>
    <n v="0"/>
    <n v="97152.000000000015"/>
    <n v="0"/>
    <n v="0"/>
    <n v="0"/>
    <n v="0"/>
    <n v="0"/>
    <n v="272602"/>
    <s v="USD"/>
    <n v="180713.5"/>
    <n v="461493.56000000006"/>
    <s v="&gt;5 Years"/>
    <n v="175450"/>
    <n v="272602"/>
    <n v="180713.5"/>
    <n v="461493.56000000006"/>
    <n v="0.03"/>
    <n v="5263.5"/>
    <n v="97152"/>
    <n v="1"/>
  </r>
  <r>
    <s v="Employee 553"/>
    <x v="0"/>
    <s v="Seattle"/>
    <x v="2"/>
    <s v="Americas"/>
    <d v="2017-02-06T00:00:00"/>
    <d v="2022-12-01T00:00:00"/>
    <s v="Corporate and Risk Platform"/>
    <s v="Q"/>
    <s v="U"/>
    <s v="USD"/>
    <n v="148762.9"/>
    <n v="89974.500000000015"/>
    <n v="0"/>
    <n v="0"/>
    <n v="89974.500000000015"/>
    <n v="0"/>
    <n v="0"/>
    <n v="0"/>
    <n v="0"/>
    <n v="0"/>
    <n v="238737.40000000002"/>
    <s v="USD"/>
    <n v="153225.78700000001"/>
    <n v="399125.30900000007"/>
    <s v="&gt;5 Years"/>
    <n v="148762.9"/>
    <n v="238737.40000000002"/>
    <n v="153225.78700000001"/>
    <n v="399125.30900000007"/>
    <n v="3.0000000000000117E-2"/>
    <n v="4462.887000000017"/>
    <n v="89974.500000000029"/>
    <n v="1"/>
  </r>
  <r>
    <s v="Employee 554"/>
    <x v="3"/>
    <s v="New York"/>
    <x v="2"/>
    <s v="Americas"/>
    <d v="2017-02-13T00:00:00"/>
    <d v="2022-12-01T00:00:00"/>
    <s v="Investments Platform"/>
    <s v="I"/>
    <s v="E"/>
    <s v="USD"/>
    <n v="152955"/>
    <n v="172260.00000000003"/>
    <n v="0"/>
    <n v="0"/>
    <n v="172260.00000000003"/>
    <n v="0"/>
    <n v="0"/>
    <n v="0"/>
    <n v="0"/>
    <n v="0"/>
    <n v="325215"/>
    <s v="USD"/>
    <n v="168250.5"/>
    <n v="525987"/>
    <s v="&gt;5 Years"/>
    <n v="152955"/>
    <n v="325215"/>
    <n v="168250.5"/>
    <n v="525987"/>
    <n v="0.1"/>
    <n v="15295.5"/>
    <n v="172260"/>
    <n v="1"/>
  </r>
  <r>
    <s v="Employee 555"/>
    <x v="3"/>
    <s v="New York"/>
    <x v="2"/>
    <s v="Americas"/>
    <d v="2017-03-06T00:00:00"/>
    <d v="2022-12-01T00:00:00"/>
    <s v="Investments Platform"/>
    <s v="T"/>
    <s v="T"/>
    <s v="USD"/>
    <n v="118800.00000000003"/>
    <n v="63635"/>
    <n v="0"/>
    <n v="0"/>
    <n v="63635"/>
    <n v="0"/>
    <n v="0"/>
    <n v="0"/>
    <n v="0"/>
    <n v="0"/>
    <n v="182435.00000000003"/>
    <s v="USD"/>
    <n v="129492.00000000004"/>
    <n v="328346.15000000008"/>
    <s v="&gt;5 Years"/>
    <n v="118800.00000000003"/>
    <n v="182435.00000000003"/>
    <n v="129492.00000000004"/>
    <n v="328346.15000000008"/>
    <n v="9.0000000000000094E-2"/>
    <n v="10692.000000000015"/>
    <n v="63635"/>
    <n v="1"/>
  </r>
  <r>
    <s v="Employee 556"/>
    <x v="3"/>
    <s v="New York"/>
    <x v="2"/>
    <s v="Americas"/>
    <d v="2017-02-06T00:00:00"/>
    <d v="2022-12-01T00:00:00"/>
    <s v="Investments Platform"/>
    <s v="Z"/>
    <s v="L"/>
    <s v="USD"/>
    <n v="158895"/>
    <n v="40040"/>
    <n v="0"/>
    <n v="0"/>
    <n v="40040"/>
    <n v="0"/>
    <n v="0"/>
    <n v="0"/>
    <n v="0"/>
    <n v="0"/>
    <n v="198935"/>
    <s v="USD"/>
    <n v="176373.45"/>
    <n v="397191.30000000005"/>
    <s v="&gt;5 Years"/>
    <n v="158895"/>
    <n v="198935"/>
    <n v="176373.45"/>
    <n v="397191.30000000005"/>
    <n v="0.11000000000000007"/>
    <n v="17478.450000000012"/>
    <n v="40040"/>
    <n v="1"/>
  </r>
  <r>
    <s v="Employee 557"/>
    <x v="0"/>
    <s v="New York"/>
    <x v="2"/>
    <s v="Americas"/>
    <d v="2017-03-06T00:00:00"/>
    <d v="2022-12-01T00:00:00"/>
    <s v="Investments Platform"/>
    <s v="P"/>
    <s v="F"/>
    <s v="USD"/>
    <n v="155870"/>
    <n v="264110"/>
    <n v="28500.000000000004"/>
    <n v="0"/>
    <n v="292610"/>
    <n v="0"/>
    <n v="0"/>
    <n v="0"/>
    <n v="0"/>
    <n v="0"/>
    <n v="448480"/>
    <s v="USD"/>
    <n v="168339.6"/>
    <n v="621918"/>
    <s v="&gt;5 Years"/>
    <n v="155870"/>
    <n v="448480"/>
    <n v="168339.6"/>
    <n v="621918"/>
    <n v="8.0000000000000043E-2"/>
    <n v="12469.600000000006"/>
    <n v="292610"/>
    <n v="1"/>
  </r>
  <r>
    <s v="Employee 558"/>
    <x v="0"/>
    <s v="New York"/>
    <x v="2"/>
    <s v="Americas"/>
    <d v="2017-02-13T00:00:00"/>
    <d v="2022-12-01T00:00:00"/>
    <s v="Client Businesses Platform"/>
    <s v="R"/>
    <s v="R"/>
    <s v="USD"/>
    <n v="185724.00000000003"/>
    <n v="118580.00000000001"/>
    <n v="0"/>
    <n v="0"/>
    <n v="118580.00000000001"/>
    <n v="0"/>
    <n v="0"/>
    <n v="0"/>
    <n v="0"/>
    <n v="0"/>
    <n v="304304.00000000006"/>
    <s v="USD"/>
    <n v="191295.72000000003"/>
    <n v="504728.84000000008"/>
    <s v="&gt;5 Years"/>
    <n v="185724.00000000003"/>
    <n v="304304.00000000006"/>
    <n v="191295.72000000003"/>
    <n v="504728.84000000008"/>
    <n v="3.0000000000000002E-2"/>
    <n v="5571.7200000000012"/>
    <n v="118580.00000000003"/>
    <n v="1"/>
  </r>
  <r>
    <s v="Employee 559"/>
    <x v="3"/>
    <s v="New York"/>
    <x v="2"/>
    <s v="Americas"/>
    <d v="2020-12-21T00:00:00"/>
    <d v="2022-12-01T00:00:00"/>
    <s v="Investments Platform"/>
    <s v="V"/>
    <s v="L"/>
    <s v="USD"/>
    <n v="150793.5"/>
    <n v="50600.000000000007"/>
    <n v="0"/>
    <n v="0"/>
    <n v="50600.000000000007"/>
    <n v="0"/>
    <n v="0"/>
    <n v="0"/>
    <n v="0"/>
    <n v="0"/>
    <n v="201393.5"/>
    <s v="USD"/>
    <n v="153809.37"/>
    <n v="359230.74"/>
    <s v="1-5 Years"/>
    <n v="150793.5"/>
    <n v="201393.5"/>
    <n v="153809.37"/>
    <n v="359230.74"/>
    <n v="1.9999999999999969E-2"/>
    <n v="3015.8699999999953"/>
    <n v="50600"/>
    <n v="1"/>
  </r>
  <r>
    <s v="Employee 56"/>
    <x v="3"/>
    <s v="New York"/>
    <x v="2"/>
    <s v="Americas"/>
    <d v="2000-07-10T00:00:00"/>
    <d v="2022-12-01T00:00:00"/>
    <s v="Operating Platform"/>
    <s v="Z"/>
    <s v="C"/>
    <s v="USD"/>
    <n v="111100.00000000001"/>
    <n v="24200.000000000004"/>
    <n v="0"/>
    <n v="0"/>
    <n v="24200.000000000004"/>
    <n v="0"/>
    <n v="0"/>
    <n v="0"/>
    <n v="0"/>
    <n v="0"/>
    <n v="135300.00000000003"/>
    <s v="USD"/>
    <n v="121099.00000000003"/>
    <n v="268576.00000000006"/>
    <s v="&gt;5 Years"/>
    <n v="111100.00000000001"/>
    <n v="135300.00000000003"/>
    <n v="121099.00000000003"/>
    <n v="268576.00000000006"/>
    <n v="9.0000000000000122E-2"/>
    <n v="9999.0000000000146"/>
    <n v="24200.000000000015"/>
    <n v="1"/>
  </r>
  <r>
    <s v="Employee 560"/>
    <x v="3"/>
    <s v="New York"/>
    <x v="2"/>
    <s v="Americas"/>
    <d v="2017-02-22T00:00:00"/>
    <d v="2022-12-01T00:00:00"/>
    <s v="Investments Platform"/>
    <s v="X"/>
    <s v="R"/>
    <s v="USD"/>
    <n v="160160"/>
    <n v="119416.00000000001"/>
    <n v="0"/>
    <n v="0"/>
    <n v="119416.00000000001"/>
    <n v="0"/>
    <n v="0"/>
    <n v="0"/>
    <n v="0"/>
    <n v="0"/>
    <n v="279576"/>
    <s v="USD"/>
    <n v="164964.80000000002"/>
    <n v="452928.08000000007"/>
    <s v="&gt;5 Years"/>
    <n v="160160"/>
    <n v="279576"/>
    <n v="164964.80000000002"/>
    <n v="452928.08000000007"/>
    <n v="3.000000000000011E-2"/>
    <n v="4804.8000000000175"/>
    <n v="119416"/>
    <n v="1"/>
  </r>
  <r>
    <s v="Employee 561"/>
    <x v="0"/>
    <s v="New York"/>
    <x v="2"/>
    <s v="Americas"/>
    <d v="2017-04-17T00:00:00"/>
    <d v="2022-12-01T00:00:00"/>
    <s v="Client Businesses Platform"/>
    <s v="Y"/>
    <s v="V"/>
    <s v="USD"/>
    <n v="190080"/>
    <n v="101200.00000000001"/>
    <n v="0"/>
    <n v="0"/>
    <n v="101200.00000000001"/>
    <n v="0"/>
    <n v="0"/>
    <n v="0"/>
    <n v="0"/>
    <n v="0"/>
    <n v="291280"/>
    <s v="USD"/>
    <n v="195782.39999999999"/>
    <n v="495800.80000000005"/>
    <s v="&gt;5 Years"/>
    <n v="190080"/>
    <n v="291280"/>
    <n v="195782.39999999999"/>
    <n v="495800.80000000005"/>
    <n v="2.9999999999999968E-2"/>
    <n v="5702.3999999999942"/>
    <n v="101200"/>
    <n v="1"/>
  </r>
  <r>
    <s v="Employee 562"/>
    <x v="3"/>
    <s v="Philadelphia"/>
    <x v="2"/>
    <s v="Americas"/>
    <d v="2017-03-06T00:00:00"/>
    <d v="2022-12-01T00:00:00"/>
    <s v="Client Businesses Platform"/>
    <s v="H"/>
    <s v="K"/>
    <s v="USD"/>
    <n v="132396.00000000003"/>
    <n v="57024.000000000007"/>
    <n v="0"/>
    <n v="0"/>
    <n v="57024.000000000007"/>
    <n v="0"/>
    <n v="0"/>
    <n v="0"/>
    <n v="0"/>
    <n v="0"/>
    <n v="189420.00000000003"/>
    <s v="USD"/>
    <n v="141663.72000000003"/>
    <n v="344343.12000000011"/>
    <s v="&gt;5 Years"/>
    <n v="132396.00000000003"/>
    <n v="189420.00000000003"/>
    <n v="141663.72000000003"/>
    <n v="344343.12000000011"/>
    <n v="6.9999999999999993E-2"/>
    <n v="9267.7200000000012"/>
    <n v="57024"/>
    <n v="1"/>
  </r>
  <r>
    <s v="Employee 563"/>
    <x v="0"/>
    <s v="New York"/>
    <x v="2"/>
    <s v="Americas"/>
    <d v="2017-02-27T00:00:00"/>
    <d v="2022-12-01T00:00:00"/>
    <s v="Operating Platform"/>
    <s v="G"/>
    <s v="X"/>
    <s v="USD"/>
    <n v="166650"/>
    <n v="46948.000000000007"/>
    <n v="0"/>
    <n v="0"/>
    <n v="46948.000000000007"/>
    <n v="0"/>
    <n v="0"/>
    <n v="0"/>
    <n v="0"/>
    <n v="0"/>
    <n v="213598"/>
    <s v="USD"/>
    <n v="191647.49999999997"/>
    <n v="437285.19999999995"/>
    <s v="&gt;5 Years"/>
    <n v="166650"/>
    <n v="213598"/>
    <n v="191647.49999999997"/>
    <n v="437285.19999999995"/>
    <n v="0.14999999999999983"/>
    <n v="24997.499999999971"/>
    <n v="46948"/>
    <n v="1"/>
  </r>
  <r>
    <s v="Employee 564"/>
    <x v="0"/>
    <s v="Seoul"/>
    <x v="21"/>
    <s v="Asia-Pacific"/>
    <d v="2017-03-20T00:00:00"/>
    <d v="2022-12-01T00:00:00"/>
    <s v="Investments Platform"/>
    <s v="H"/>
    <s v="Z"/>
    <s v="KRW"/>
    <n v="198220000.00000003"/>
    <n v="121995445.00000001"/>
    <n v="0"/>
    <n v="0"/>
    <n v="121995445.00000001"/>
    <n v="0"/>
    <n v="0"/>
    <n v="0"/>
    <n v="0"/>
    <n v="0"/>
    <n v="320215445.00000006"/>
    <s v="KRW"/>
    <n v="218042000.00000006"/>
    <n v="570278989.50000012"/>
    <s v="&gt;5 Years"/>
    <n v="183886.08005937198"/>
    <n v="297059.64562363748"/>
    <n v="202274.68806530919"/>
    <n v="529040.29825131048"/>
    <n v="0.10000000000000012"/>
    <n v="19822000.00000003"/>
    <n v="113173.5655642655"/>
    <n v="9.2768681293195411E-4"/>
  </r>
  <r>
    <s v="Employee 565"/>
    <x v="0"/>
    <s v="Singapore"/>
    <x v="9"/>
    <s v="Asia-Pacific"/>
    <d v="2017-03-13T00:00:00"/>
    <d v="2022-12-01T00:00:00"/>
    <s v="Investments Platform"/>
    <s v="U"/>
    <s v="F"/>
    <s v="SGD"/>
    <n v="287760"/>
    <n v="216282.00000000003"/>
    <n v="89906.02"/>
    <n v="0"/>
    <n v="306188.02"/>
    <n v="0"/>
    <n v="0"/>
    <n v="0"/>
    <n v="0"/>
    <n v="0"/>
    <n v="593948.02"/>
    <s v="SGD"/>
    <n v="310780.80000000005"/>
    <n v="855146.16000000015"/>
    <s v="&gt;5 Years"/>
    <n v="215155.70675539272"/>
    <n v="444089.88747242885"/>
    <n v="232368.16329582417"/>
    <n v="639385.51721559686"/>
    <n v="8.000000000000014E-2"/>
    <n v="23020.800000000047"/>
    <n v="228934.18071703613"/>
    <n v="0.74769150248607419"/>
  </r>
  <r>
    <s v="Employee 566"/>
    <x v="3"/>
    <s v="New York"/>
    <x v="2"/>
    <s v="Americas"/>
    <d v="2017-03-06T00:00:00"/>
    <d v="2022-12-01T00:00:00"/>
    <s v="Operating Platform"/>
    <s v="Z"/>
    <s v="B"/>
    <s v="USD"/>
    <n v="139920"/>
    <n v="19228"/>
    <n v="0"/>
    <n v="0"/>
    <n v="19228"/>
    <n v="0"/>
    <n v="0"/>
    <n v="0"/>
    <n v="0"/>
    <n v="0"/>
    <n v="159148"/>
    <s v="USD"/>
    <n v="149714.4"/>
    <n v="320002.76"/>
    <s v="&gt;5 Years"/>
    <n v="139920"/>
    <n v="159148"/>
    <n v="149714.4"/>
    <n v="320002.76"/>
    <n v="6.9999999999999965E-2"/>
    <n v="9794.3999999999942"/>
    <n v="19228"/>
    <n v="1"/>
  </r>
  <r>
    <s v="Employee 567"/>
    <x v="3"/>
    <s v="Singapore"/>
    <x v="9"/>
    <s v="Asia-Pacific"/>
    <d v="2017-03-20T00:00:00"/>
    <d v="2022-12-01T00:00:00"/>
    <s v="Investments Platform"/>
    <s v="S"/>
    <s v="V"/>
    <s v="SGD"/>
    <n v="172205"/>
    <n v="141372"/>
    <n v="26141.61"/>
    <n v="0"/>
    <n v="167513.60999999999"/>
    <n v="0"/>
    <n v="0"/>
    <n v="0"/>
    <n v="0"/>
    <n v="0"/>
    <n v="339718.61"/>
    <s v="SGD"/>
    <n v="184259.35"/>
    <n v="519786.74"/>
    <s v="&gt;5 Years"/>
    <n v="128756.2151856144"/>
    <n v="254004.71793338066"/>
    <n v="137769.15024860742"/>
    <n v="388640.12860293838"/>
    <n v="7.0000000000000034E-2"/>
    <n v="12054.350000000006"/>
    <n v="125248.50274776625"/>
    <n v="0.74769150248607419"/>
  </r>
  <r>
    <s v="Employee 568"/>
    <x v="3"/>
    <s v="San Francisco"/>
    <x v="2"/>
    <s v="Americas"/>
    <d v="2017-03-13T00:00:00"/>
    <d v="2022-12-01T00:00:00"/>
    <s v="Client Businesses Platform"/>
    <s v="O"/>
    <s v="I"/>
    <s v="USD"/>
    <n v="150689"/>
    <n v="66511.5"/>
    <n v="0"/>
    <n v="0"/>
    <n v="66511.5"/>
    <n v="0"/>
    <n v="0"/>
    <n v="0"/>
    <n v="0"/>
    <n v="0"/>
    <n v="217200.5"/>
    <s v="USD"/>
    <n v="170278.56999999998"/>
    <n v="415715.13499999995"/>
    <s v="&gt;5 Years"/>
    <n v="150689"/>
    <n v="217200.5"/>
    <n v="170278.56999999998"/>
    <n v="415715.13499999995"/>
    <n v="0.12999999999999987"/>
    <n v="19589.569999999978"/>
    <n v="66511.5"/>
    <n v="1"/>
  </r>
  <r>
    <s v="Employee 569"/>
    <x v="0"/>
    <s v="New York"/>
    <x v="2"/>
    <s v="Americas"/>
    <d v="2017-03-27T00:00:00"/>
    <d v="2022-12-01T00:00:00"/>
    <s v="Operating Platform"/>
    <s v="L"/>
    <s v="W"/>
    <s v="USD"/>
    <n v="204050.00000000003"/>
    <n v="66572"/>
    <n v="0"/>
    <n v="0"/>
    <n v="66572"/>
    <n v="0"/>
    <n v="0"/>
    <n v="0"/>
    <n v="0"/>
    <n v="0"/>
    <n v="270622"/>
    <s v="USD"/>
    <n v="212212.00000000003"/>
    <n v="493658.88"/>
    <s v="&gt;5 Years"/>
    <n v="204050.00000000003"/>
    <n v="270622"/>
    <n v="212212.00000000003"/>
    <n v="493658.88"/>
    <n v="3.9999999999999994E-2"/>
    <n v="8162"/>
    <n v="66571.999999999971"/>
    <n v="1"/>
  </r>
  <r>
    <s v="Employee 57"/>
    <x v="3"/>
    <s v="Princeton"/>
    <x v="2"/>
    <s v="Americas"/>
    <d v="2000-08-21T00:00:00"/>
    <d v="2022-12-01T00:00:00"/>
    <s v="Regional Platform"/>
    <s v="I"/>
    <s v="E"/>
    <s v="USD"/>
    <n v="162483.75"/>
    <n v="89389.300000000017"/>
    <n v="0"/>
    <n v="0"/>
    <n v="89389.300000000017"/>
    <n v="0"/>
    <n v="0"/>
    <n v="0"/>
    <n v="0"/>
    <n v="0"/>
    <n v="251873.05000000002"/>
    <s v="USD"/>
    <n v="181981.80000000002"/>
    <n v="464079.61600000004"/>
    <s v="&gt;5 Years"/>
    <n v="162483.75"/>
    <n v="251873.05000000002"/>
    <n v="181981.80000000002"/>
    <n v="464079.61600000004"/>
    <n v="0.12000000000000011"/>
    <n v="19498.050000000017"/>
    <n v="89389.300000000017"/>
    <n v="1"/>
  </r>
  <r>
    <s v="Employee 570"/>
    <x v="3"/>
    <s v="San Francisco"/>
    <x v="2"/>
    <s v="Americas"/>
    <d v="2017-04-03T00:00:00"/>
    <d v="2022-12-01T00:00:00"/>
    <s v="Investments Platform"/>
    <s v="U"/>
    <s v="F"/>
    <s v="USD"/>
    <n v="151470"/>
    <n v="172425.00000000003"/>
    <n v="0"/>
    <n v="0"/>
    <n v="172425.00000000003"/>
    <n v="0"/>
    <n v="0"/>
    <n v="0"/>
    <n v="0"/>
    <n v="0"/>
    <n v="323895"/>
    <s v="USD"/>
    <n v="154499.4"/>
    <n v="484872.30000000005"/>
    <s v="&gt;5 Years"/>
    <n v="151470"/>
    <n v="323895"/>
    <n v="154499.4"/>
    <n v="484872.30000000005"/>
    <n v="1.9999999999999962E-2"/>
    <n v="3029.3999999999942"/>
    <n v="172425"/>
    <n v="1"/>
  </r>
  <r>
    <s v="Employee 571"/>
    <x v="0"/>
    <s v="Sydney"/>
    <x v="4"/>
    <s v="Asia-Pacific"/>
    <d v="2017-03-13T00:00:00"/>
    <d v="2022-12-01T00:00:00"/>
    <s v="Investments Platform"/>
    <s v="T"/>
    <s v="Q"/>
    <s v="AUD"/>
    <n v="265650.00000000006"/>
    <n v="213329.60000000003"/>
    <n v="0"/>
    <n v="0"/>
    <n v="213329.60000000003"/>
    <n v="0"/>
    <n v="0"/>
    <n v="0"/>
    <n v="0"/>
    <n v="0"/>
    <n v="478979.60000000009"/>
    <s v="AUD"/>
    <n v="292215.00000000012"/>
    <n v="819092.56000000029"/>
    <s v="&gt;5 Years"/>
    <n v="201004.07250708039"/>
    <n v="362419.9143527663"/>
    <n v="221104.47975778847"/>
    <n v="619766.38554583141"/>
    <n v="0.10000000000000023"/>
    <n v="26565.000000000058"/>
    <n v="161415.84184568591"/>
    <n v="0.75665000002665295"/>
  </r>
  <r>
    <s v="Employee 572"/>
    <x v="0"/>
    <s v="Edinburgh"/>
    <x v="0"/>
    <s v="EMEA"/>
    <d v="2021-06-07T00:00:00"/>
    <d v="2022-12-01T00:00:00"/>
    <s v="Investments Platform"/>
    <s v="J"/>
    <s v="M"/>
    <s v="GBP"/>
    <n v="144969"/>
    <n v="0"/>
    <n v="2231998.9200000004"/>
    <n v="0"/>
    <n v="2231998.9200000004"/>
    <n v="0"/>
    <n v="0"/>
    <n v="0"/>
    <n v="0"/>
    <n v="0"/>
    <n v="2376967.9200000004"/>
    <s v="GBP"/>
    <n v="146418.69"/>
    <n v="292837.38"/>
    <s v="1-5 Years"/>
    <n v="192902.99986096559"/>
    <n v="3162912.3629277968"/>
    <n v="194832.02985957524"/>
    <n v="389664.05971915048"/>
    <n v="9.9999999999999725E-3"/>
    <n v="1449.6900000000023"/>
    <n v="2970009.3630668311"/>
    <n v="1.3306500000756409"/>
  </r>
  <r>
    <s v="Employee 573"/>
    <x v="0"/>
    <s v="New York"/>
    <x v="2"/>
    <s v="Americas"/>
    <d v="2017-04-18T00:00:00"/>
    <d v="2022-12-01T00:00:00"/>
    <s v="Corporate and Risk Platform"/>
    <s v="I"/>
    <s v="P"/>
    <s v="USD"/>
    <n v="207900.00000000006"/>
    <n v="162932"/>
    <n v="0"/>
    <n v="0"/>
    <n v="162932"/>
    <n v="0"/>
    <n v="0"/>
    <n v="0"/>
    <n v="0"/>
    <n v="0"/>
    <n v="370832.00000000006"/>
    <s v="USD"/>
    <n v="237006.00000000009"/>
    <n v="659754.48000000021"/>
    <s v="&gt;5 Years"/>
    <n v="207900.00000000006"/>
    <n v="370832.00000000006"/>
    <n v="237006.00000000009"/>
    <n v="659754.48000000021"/>
    <n v="0.1400000000000001"/>
    <n v="29106.000000000029"/>
    <n v="162932"/>
    <n v="1"/>
  </r>
  <r>
    <s v="Employee 574"/>
    <x v="1"/>
    <s v="New York"/>
    <x v="2"/>
    <s v="Americas"/>
    <d v="2017-04-10T00:00:00"/>
    <d v="2022-12-01T00:00:00"/>
    <s v="Corporate and Risk Platform"/>
    <s v="S"/>
    <s v="H"/>
    <s v="USD"/>
    <n v="98287.200000000012"/>
    <n v="28336.000000000004"/>
    <n v="0"/>
    <n v="0"/>
    <n v="28336.000000000004"/>
    <n v="0"/>
    <n v="0"/>
    <n v="0"/>
    <n v="0"/>
    <n v="0"/>
    <n v="126623.20000000001"/>
    <s v="USD"/>
    <n v="101235.81600000002"/>
    <n v="231657.71200000006"/>
    <s v="&gt;5 Years"/>
    <n v="98287.200000000012"/>
    <n v="126623.20000000001"/>
    <n v="101235.81600000002"/>
    <n v="231657.71200000006"/>
    <n v="3.0000000000000089E-2"/>
    <n v="2948.6160000000091"/>
    <n v="28336"/>
    <n v="1"/>
  </r>
  <r>
    <s v="Employee 575"/>
    <x v="3"/>
    <s v="New York"/>
    <x v="2"/>
    <s v="Americas"/>
    <d v="2017-05-29T00:00:00"/>
    <d v="2022-12-01T00:00:00"/>
    <s v="Client Businesses Platform"/>
    <s v="S"/>
    <s v="O"/>
    <s v="USD"/>
    <n v="164450"/>
    <n v="52800.000000000007"/>
    <n v="0"/>
    <n v="0"/>
    <n v="52800.000000000007"/>
    <n v="0"/>
    <n v="0"/>
    <n v="0"/>
    <n v="0"/>
    <n v="0"/>
    <n v="217250"/>
    <s v="USD"/>
    <n v="182539.50000000003"/>
    <n v="423687.00000000006"/>
    <s v="&gt;5 Years"/>
    <n v="164450"/>
    <n v="217250"/>
    <n v="182539.50000000003"/>
    <n v="423687.00000000006"/>
    <n v="0.11000000000000018"/>
    <n v="18089.500000000029"/>
    <n v="52800"/>
    <n v="1"/>
  </r>
  <r>
    <s v="Employee 576"/>
    <x v="0"/>
    <s v="London"/>
    <x v="0"/>
    <s v="EMEA"/>
    <d v="2017-04-26T00:00:00"/>
    <d v="2022-12-01T00:00:00"/>
    <s v="Corporate and Risk Platform"/>
    <s v="D"/>
    <s v="P"/>
    <s v="GBP"/>
    <n v="103323.00000000001"/>
    <n v="34848"/>
    <n v="0"/>
    <n v="0"/>
    <n v="34848"/>
    <n v="0"/>
    <n v="0"/>
    <n v="0"/>
    <n v="0"/>
    <n v="0"/>
    <n v="138171"/>
    <s v="GBP"/>
    <n v="113655.30000000003"/>
    <n v="265643.40000000008"/>
    <s v="&gt;5 Years"/>
    <n v="137486.74995781548"/>
    <n v="183857.24116045138"/>
    <n v="151235.42495359704"/>
    <n v="353478.39023009362"/>
    <n v="0.1000000000000001"/>
    <n v="10332.300000000017"/>
    <n v="46370.491202635894"/>
    <n v="1.3306500000756409"/>
  </r>
  <r>
    <s v="Employee 577"/>
    <x v="4"/>
    <s v="London"/>
    <x v="0"/>
    <s v="EMEA"/>
    <d v="2017-07-24T00:00:00"/>
    <d v="2022-12-01T00:00:00"/>
    <s v="Investments Platform"/>
    <s v="A"/>
    <s v="N"/>
    <s v="GBP"/>
    <n v="193644"/>
    <n v="0"/>
    <n v="27171650.050000001"/>
    <n v="0"/>
    <n v="27171650.050000001"/>
    <n v="0"/>
    <n v="0"/>
    <n v="0"/>
    <n v="0"/>
    <n v="0"/>
    <n v="27365294.050000001"/>
    <s v="GBP"/>
    <n v="211071.96000000002"/>
    <n v="422143.92000000004"/>
    <s v="&gt;5 Years"/>
    <n v="257672.38861464741"/>
    <n v="36413628.52970244"/>
    <n v="280862.90358996572"/>
    <n v="561725.80717993143"/>
    <n v="9.0000000000000149E-2"/>
    <n v="17427.960000000021"/>
    <n v="36155956.141087793"/>
    <n v="1.3306500000756409"/>
  </r>
  <r>
    <s v="Employee 578"/>
    <x v="3"/>
    <s v="Toronto"/>
    <x v="5"/>
    <s v="Americas"/>
    <d v="2017-05-08T00:00:00"/>
    <d v="2022-12-01T00:00:00"/>
    <s v="ETF and Index Investments Platform"/>
    <s v="M"/>
    <s v="W"/>
    <s v="CAD"/>
    <n v="136653"/>
    <n v="50336.000000000007"/>
    <n v="0"/>
    <n v="0"/>
    <n v="50336.000000000007"/>
    <n v="0"/>
    <n v="0"/>
    <n v="0"/>
    <n v="0"/>
    <n v="0"/>
    <n v="186989"/>
    <s v="CAD"/>
    <n v="139386.06"/>
    <n v="330114.84000000003"/>
    <s v="&gt;5 Years"/>
    <n v="105344.58834412582"/>
    <n v="144148.16527906261"/>
    <n v="107451.48011100834"/>
    <n v="254482.60869565219"/>
    <n v="1.9999999999999997E-2"/>
    <n v="2733.0599999999977"/>
    <n v="38803.576934936791"/>
    <n v="0.77089115016959608"/>
  </r>
  <r>
    <s v="Employee 579"/>
    <x v="4"/>
    <s v="Edinburgh"/>
    <x v="0"/>
    <s v="EMEA"/>
    <d v="2017-05-15T00:00:00"/>
    <d v="2022-12-01T00:00:00"/>
    <s v="Investments Platform"/>
    <s v="A"/>
    <s v="E"/>
    <s v="GBP"/>
    <n v="235400.00000000006"/>
    <n v="0"/>
    <n v="16989190.440000001"/>
    <n v="0"/>
    <n v="16989190.440000001"/>
    <n v="0"/>
    <n v="0"/>
    <n v="0"/>
    <n v="0"/>
    <n v="794917.32000000007"/>
    <n v="18019507.760000002"/>
    <s v="GBP"/>
    <n v="263648.00000000012"/>
    <n v="527296.00000000023"/>
    <s v="&gt;5 Years"/>
    <n v="313235.01001780597"/>
    <n v="23977658.002207015"/>
    <n v="350823.21121994272"/>
    <n v="701646.42243988544"/>
    <n v="0.12000000000000012"/>
    <n v="28248.000000000058"/>
    <n v="23664422.99218921"/>
    <n v="1.3306500000756409"/>
  </r>
  <r>
    <s v="Employee 58"/>
    <x v="4"/>
    <s v="Princeton"/>
    <x v="2"/>
    <s v="Americas"/>
    <d v="2000-10-18T00:00:00"/>
    <d v="2022-12-01T00:00:00"/>
    <s v="Investments Platform"/>
    <s v="P"/>
    <s v="J"/>
    <s v="USD"/>
    <n v="254100.00000000006"/>
    <n v="404250.00000000006"/>
    <n v="0"/>
    <n v="0"/>
    <n v="404250.00000000006"/>
    <n v="0"/>
    <n v="0"/>
    <n v="0"/>
    <n v="0"/>
    <n v="0"/>
    <n v="658350.00000000012"/>
    <s v="USD"/>
    <n v="274428.00000000006"/>
    <n v="985446.00000000023"/>
    <s v="&gt;5 Years"/>
    <n v="254100.00000000006"/>
    <n v="658350.00000000012"/>
    <n v="274428.00000000006"/>
    <n v="985446.00000000023"/>
    <n v="7.9999999999999988E-2"/>
    <n v="20328"/>
    <n v="404250.00000000006"/>
    <n v="1"/>
  </r>
  <r>
    <s v="Employee 580"/>
    <x v="0"/>
    <s v="New York"/>
    <x v="2"/>
    <s v="Americas"/>
    <d v="2017-06-06T00:00:00"/>
    <d v="2022-12-01T00:00:00"/>
    <s v="Client Businesses Platform"/>
    <s v="O"/>
    <s v="L"/>
    <s v="USD"/>
    <n v="250800.00000000006"/>
    <n v="136125"/>
    <n v="0"/>
    <n v="0"/>
    <n v="136125"/>
    <n v="0"/>
    <n v="0"/>
    <n v="0"/>
    <n v="0"/>
    <n v="0"/>
    <n v="386925.00000000006"/>
    <s v="USD"/>
    <n v="288420.00000000006"/>
    <n v="733383.75000000012"/>
    <s v="&gt;5 Years"/>
    <n v="250800.00000000006"/>
    <n v="386925.00000000006"/>
    <n v="288420.00000000006"/>
    <n v="733383.75000000012"/>
    <n v="0.14999999999999997"/>
    <n v="37620"/>
    <n v="136125"/>
    <n v="1"/>
  </r>
  <r>
    <s v="Employee 581"/>
    <x v="1"/>
    <s v="Princeton"/>
    <x v="2"/>
    <s v="Americas"/>
    <d v="2017-05-15T00:00:00"/>
    <d v="2022-12-01T00:00:00"/>
    <s v="Operating Platform"/>
    <s v="H"/>
    <s v="J"/>
    <s v="USD"/>
    <n v="110687.50000000001"/>
    <n v="10450"/>
    <n v="0"/>
    <n v="0"/>
    <n v="10450"/>
    <n v="0"/>
    <n v="0"/>
    <n v="0"/>
    <n v="0"/>
    <n v="0"/>
    <n v="121137.50000000001"/>
    <s v="USD"/>
    <n v="119542.50000000003"/>
    <n v="250371.00000000006"/>
    <s v="&gt;5 Years"/>
    <n v="110687.50000000001"/>
    <n v="121137.50000000001"/>
    <n v="119542.50000000003"/>
    <n v="250371.00000000006"/>
    <n v="8.0000000000000127E-2"/>
    <n v="8855.0000000000146"/>
    <n v="10450"/>
    <n v="1"/>
  </r>
  <r>
    <s v="Employee 582"/>
    <x v="3"/>
    <s v="Utah"/>
    <x v="2"/>
    <s v="Americas"/>
    <d v="2017-05-22T00:00:00"/>
    <d v="2022-12-01T00:00:00"/>
    <s v="ETF and Index Investments Platform"/>
    <s v="S"/>
    <s v="O"/>
    <s v="USD"/>
    <n v="135537.60000000001"/>
    <n v="92565.000000000015"/>
    <n v="0"/>
    <n v="0"/>
    <n v="92565.000000000015"/>
    <n v="0"/>
    <n v="0"/>
    <n v="0"/>
    <n v="0"/>
    <n v="0"/>
    <n v="228102.60000000003"/>
    <s v="USD"/>
    <n v="154512.86400000003"/>
    <n v="414549.8280000001"/>
    <s v="&gt;5 Years"/>
    <n v="135537.60000000001"/>
    <n v="228102.60000000003"/>
    <n v="154512.86400000003"/>
    <n v="414549.8280000001"/>
    <n v="0.14000000000000018"/>
    <n v="18975.264000000025"/>
    <n v="92565.000000000029"/>
    <n v="1"/>
  </r>
  <r>
    <s v="Employee 583"/>
    <x v="3"/>
    <s v="Edinburgh"/>
    <x v="0"/>
    <s v="EMEA"/>
    <d v="2017-06-01T00:00:00"/>
    <d v="2022-12-01T00:00:00"/>
    <s v="Operating Platform"/>
    <s v="G"/>
    <s v="R"/>
    <s v="GBP"/>
    <n v="75302.700000000012"/>
    <n v="6514.2000000000007"/>
    <n v="0"/>
    <n v="0"/>
    <n v="6514.2000000000007"/>
    <n v="0"/>
    <n v="0"/>
    <n v="0"/>
    <n v="0"/>
    <n v="0"/>
    <n v="81816.900000000009"/>
    <s v="GBP"/>
    <n v="86598.10500000001"/>
    <n v="180687.54000000004"/>
    <s v="&gt;5 Years"/>
    <n v="100201.53776069598"/>
    <n v="108869.65799118872"/>
    <n v="115231.76842480038"/>
    <n v="240431.87511466743"/>
    <n v="0.15"/>
    <n v="11295.404999999999"/>
    <n v="8668.1202304927428"/>
    <n v="1.3306500000756409"/>
  </r>
  <r>
    <s v="Employee 584"/>
    <x v="4"/>
    <s v="London"/>
    <x v="0"/>
    <s v="EMEA"/>
    <d v="2017-06-01T00:00:00"/>
    <d v="2022-12-01T00:00:00"/>
    <s v="Investments Platform"/>
    <s v="B"/>
    <s v="U"/>
    <s v="GBP"/>
    <n v="170940.00000000003"/>
    <n v="687865.20000000007"/>
    <n v="0"/>
    <n v="0"/>
    <n v="687865.20000000007"/>
    <n v="0"/>
    <n v="0"/>
    <n v="0"/>
    <n v="0"/>
    <n v="0"/>
    <n v="858805.20000000007"/>
    <s v="GBP"/>
    <n v="193162.2"/>
    <n v="1163612.0759999999"/>
    <s v="&gt;5 Years"/>
    <n v="227461.31101293009"/>
    <n v="1142769.139444961"/>
    <n v="257031.281444611"/>
    <n v="1548360.4090174166"/>
    <n v="0.12999999999999998"/>
    <n v="22222.199999999983"/>
    <n v="915307.82843203086"/>
    <n v="1.3306500000756409"/>
  </r>
  <r>
    <s v="Employee 585"/>
    <x v="7"/>
    <s v="London"/>
    <x v="0"/>
    <s v="EMEA"/>
    <d v="2017-06-12T00:00:00"/>
    <d v="2022-12-01T00:00:00"/>
    <s v="Investments Platform"/>
    <s v="M"/>
    <s v="H"/>
    <s v="GBP"/>
    <n v="51251.200000000012"/>
    <n v="35376"/>
    <n v="0"/>
    <n v="0"/>
    <n v="35376"/>
    <n v="0"/>
    <n v="0"/>
    <n v="0"/>
    <n v="0"/>
    <n v="0"/>
    <n v="86627.200000000012"/>
    <s v="GBP"/>
    <n v="52788.736000000012"/>
    <n v="142014.75200000004"/>
    <s v="&gt;5 Years"/>
    <n v="68197.40928387671"/>
    <n v="115270.48368655257"/>
    <n v="70243.33156239301"/>
    <n v="188971.92975954217"/>
    <n v="2.9999999999999982E-2"/>
    <n v="1537.5360000000001"/>
    <n v="47073.074402675862"/>
    <n v="1.3306500000756409"/>
  </r>
  <r>
    <s v="Employee 586"/>
    <x v="2"/>
    <s v="Princeton"/>
    <x v="2"/>
    <s v="Americas"/>
    <d v="2017-06-01T00:00:00"/>
    <d v="2022-12-01T00:00:00"/>
    <s v="Investments Platform"/>
    <s v="V"/>
    <s v="Q"/>
    <s v="USD"/>
    <n v="100045.00000000001"/>
    <n v="0"/>
    <n v="91800"/>
    <n v="0"/>
    <n v="91800"/>
    <n v="0"/>
    <n v="0"/>
    <n v="0"/>
    <n v="0"/>
    <n v="0"/>
    <n v="191845"/>
    <s v="USD"/>
    <n v="105047.25000000001"/>
    <n v="210094.50000000003"/>
    <s v="&gt;5 Years"/>
    <n v="100045.00000000001"/>
    <n v="191845"/>
    <n v="105047.25000000001"/>
    <n v="210094.50000000003"/>
    <n v="4.9999999999999996E-2"/>
    <n v="5002.25"/>
    <n v="91799.999999999985"/>
    <n v="1"/>
  </r>
  <r>
    <s v="Employee 587"/>
    <x v="3"/>
    <s v="New York"/>
    <x v="2"/>
    <s v="Americas"/>
    <d v="2017-06-01T00:00:00"/>
    <d v="2022-12-01T00:00:00"/>
    <s v="Investments Platform"/>
    <s v="C"/>
    <s v="M"/>
    <s v="USD"/>
    <n v="202991.25000000003"/>
    <n v="101640.00000000001"/>
    <n v="0"/>
    <n v="0"/>
    <n v="101640.00000000001"/>
    <n v="0"/>
    <n v="0"/>
    <n v="0"/>
    <n v="0"/>
    <n v="0"/>
    <n v="304631.25000000006"/>
    <s v="USD"/>
    <n v="209080.98750000005"/>
    <n v="522851.1750000001"/>
    <s v="&gt;5 Years"/>
    <n v="202991.25000000003"/>
    <n v="304631.25000000006"/>
    <n v="209080.98750000005"/>
    <n v="522851.1750000001"/>
    <n v="3.0000000000000082E-2"/>
    <n v="6089.7375000000175"/>
    <n v="101640.00000000003"/>
    <n v="1"/>
  </r>
  <r>
    <s v="Employee 588"/>
    <x v="1"/>
    <s v="Princeton"/>
    <x v="2"/>
    <s v="Americas"/>
    <d v="2017-06-01T00:00:00"/>
    <d v="2022-12-01T00:00:00"/>
    <s v="Investments Platform"/>
    <s v="M"/>
    <s v="E"/>
    <s v="USD"/>
    <n v="98797.60000000002"/>
    <n v="14014.000000000002"/>
    <n v="0"/>
    <n v="0"/>
    <n v="14014.000000000002"/>
    <n v="0"/>
    <n v="0"/>
    <n v="0"/>
    <n v="0"/>
    <n v="0"/>
    <n v="112811.60000000002"/>
    <s v="USD"/>
    <n v="105713.43200000003"/>
    <n v="226421.84400000007"/>
    <s v="&gt;5 Years"/>
    <n v="98797.60000000002"/>
    <n v="112811.60000000002"/>
    <n v="105713.43200000003"/>
    <n v="226421.84400000007"/>
    <n v="7.0000000000000076E-2"/>
    <n v="6915.8320000000094"/>
    <n v="14014"/>
    <n v="1"/>
  </r>
  <r>
    <s v="Employee 589"/>
    <x v="3"/>
    <s v="New York"/>
    <x v="2"/>
    <s v="Americas"/>
    <d v="2017-06-01T00:00:00"/>
    <d v="2022-12-01T00:00:00"/>
    <s v="ETF and Index Investments Platform"/>
    <s v="W"/>
    <s v="N"/>
    <s v="USD"/>
    <n v="133001.44000000003"/>
    <n v="60060"/>
    <n v="0"/>
    <n v="0"/>
    <n v="60060"/>
    <n v="0"/>
    <n v="0"/>
    <n v="0"/>
    <n v="0"/>
    <n v="0"/>
    <n v="193061.44000000003"/>
    <s v="USD"/>
    <n v="136991.48320000005"/>
    <n v="335844.76640000008"/>
    <s v="&gt;5 Years"/>
    <n v="133001.44000000003"/>
    <n v="193061.44000000003"/>
    <n v="136991.48320000005"/>
    <n v="335844.76640000008"/>
    <n v="3.0000000000000103E-2"/>
    <n v="3990.0432000000146"/>
    <n v="60060"/>
    <n v="1"/>
  </r>
  <r>
    <s v="Employee 59"/>
    <x v="4"/>
    <s v="London"/>
    <x v="0"/>
    <s v="EMEA"/>
    <d v="2001-02-05T00:00:00"/>
    <d v="2022-12-01T00:00:00"/>
    <s v="Corporate and Risk Platform"/>
    <s v="T"/>
    <s v="D"/>
    <s v="GBP"/>
    <n v="186560"/>
    <n v="386705.00000000006"/>
    <n v="0"/>
    <n v="0"/>
    <n v="386705.00000000006"/>
    <n v="0"/>
    <n v="0"/>
    <n v="0"/>
    <n v="0"/>
    <n v="0"/>
    <n v="573265"/>
    <s v="GBP"/>
    <n v="195888"/>
    <n v="797816.25000000012"/>
    <s v="&gt;5 Years"/>
    <n v="248246.06401411159"/>
    <n v="762815.07229336235"/>
    <n v="260658.36721481715"/>
    <n v="1061614.1931228477"/>
    <n v="4.999999999999992E-2"/>
    <n v="9328"/>
    <n v="514569.00827925076"/>
    <n v="1.3306500000756409"/>
  </r>
  <r>
    <s v="Employee 590"/>
    <x v="1"/>
    <s v="Princeton"/>
    <x v="2"/>
    <s v="Americas"/>
    <d v="2017-06-01T00:00:00"/>
    <d v="2022-12-01T00:00:00"/>
    <s v="Investments Platform"/>
    <s v="K"/>
    <s v="B"/>
    <s v="USD"/>
    <n v="105270.00000000003"/>
    <n v="23826.528000000002"/>
    <n v="8858.85"/>
    <n v="0"/>
    <n v="32685.378000000004"/>
    <n v="0"/>
    <n v="0"/>
    <n v="0"/>
    <n v="0"/>
    <n v="0"/>
    <n v="137955.37800000003"/>
    <s v="USD"/>
    <n v="113691.60000000003"/>
    <n v="253115.85024000006"/>
    <s v="&gt;5 Years"/>
    <n v="105270.00000000003"/>
    <n v="137955.37800000003"/>
    <n v="113691.60000000003"/>
    <n v="253115.85024000006"/>
    <n v="8.0000000000000029E-2"/>
    <n v="8421.6000000000058"/>
    <n v="32685.377999999997"/>
    <n v="1"/>
  </r>
  <r>
    <s v="Employee 591"/>
    <x v="0"/>
    <s v="Edinburgh"/>
    <x v="0"/>
    <s v="EMEA"/>
    <d v="2017-06-12T00:00:00"/>
    <d v="2022-12-01T00:00:00"/>
    <s v="Corporate and Risk Platform"/>
    <s v="W"/>
    <s v="T"/>
    <s v="GBP"/>
    <n v="106920.00000000003"/>
    <n v="36113"/>
    <n v="0"/>
    <n v="0"/>
    <n v="36113"/>
    <n v="0"/>
    <n v="0"/>
    <n v="0"/>
    <n v="0"/>
    <n v="0"/>
    <n v="143033.00000000003"/>
    <s v="GBP"/>
    <n v="121888.80000000005"/>
    <n v="284946.4200000001"/>
    <s v="&gt;5 Years"/>
    <n v="142273.09800808757"/>
    <n v="190326.8614608192"/>
    <n v="162191.33172921985"/>
    <n v="379163.95379455376"/>
    <n v="0.1400000000000001"/>
    <n v="14968.800000000017"/>
    <n v="48053.763452731626"/>
    <n v="1.3306500000756409"/>
  </r>
  <r>
    <s v="Employee 592"/>
    <x v="0"/>
    <s v="London"/>
    <x v="0"/>
    <s v="EMEA"/>
    <d v="2017-06-01T00:00:00"/>
    <d v="2022-12-01T00:00:00"/>
    <s v="Regional Platform"/>
    <s v="A"/>
    <s v="N"/>
    <s v="GBP"/>
    <n v="115500.00000000001"/>
    <n v="97900.000000000015"/>
    <n v="0"/>
    <n v="0"/>
    <n v="97900.000000000015"/>
    <n v="0"/>
    <n v="0"/>
    <n v="0"/>
    <n v="0"/>
    <n v="0"/>
    <n v="213400.00000000003"/>
    <s v="GBP"/>
    <n v="117810.00000000001"/>
    <n v="335478.00000000006"/>
    <s v="&gt;5 Years"/>
    <n v="153690.07500873654"/>
    <n v="283960.71001614182"/>
    <n v="156763.87650891129"/>
    <n v="446403.80072537594"/>
    <n v="2.0000000000000063E-2"/>
    <n v="2310"/>
    <n v="130270.63500740528"/>
    <n v="1.3306500000756409"/>
  </r>
  <r>
    <s v="Employee 593"/>
    <x v="5"/>
    <s v="New York"/>
    <x v="2"/>
    <s v="Americas"/>
    <d v="2017-06-01T00:00:00"/>
    <d v="2022-12-01T00:00:00"/>
    <s v="Investments Platform"/>
    <s v="M"/>
    <s v="H"/>
    <s v="USD"/>
    <n v="106260.00000000001"/>
    <n v="74167.5"/>
    <n v="0"/>
    <n v="0"/>
    <n v="74167.5"/>
    <n v="0"/>
    <n v="0"/>
    <n v="0"/>
    <n v="0"/>
    <n v="0"/>
    <n v="180427.5"/>
    <s v="USD"/>
    <n v="115823.40000000002"/>
    <n v="312489.37500000006"/>
    <s v="&gt;5 Years"/>
    <n v="106260.00000000001"/>
    <n v="180427.5"/>
    <n v="115823.40000000002"/>
    <n v="312489.37500000006"/>
    <n v="9.0000000000000066E-2"/>
    <n v="9563.4000000000087"/>
    <n v="74167.499999999985"/>
    <n v="1"/>
  </r>
  <r>
    <s v="Employee 594"/>
    <x v="3"/>
    <s v="New York"/>
    <x v="2"/>
    <s v="Americas"/>
    <d v="2017-06-01T00:00:00"/>
    <d v="2022-12-01T00:00:00"/>
    <s v="Operating Platform"/>
    <s v="S"/>
    <s v="S"/>
    <s v="USD"/>
    <n v="177881"/>
    <n v="38412"/>
    <n v="0"/>
    <n v="0"/>
    <n v="38412"/>
    <n v="0"/>
    <n v="0"/>
    <n v="0"/>
    <n v="0"/>
    <n v="0"/>
    <n v="216293"/>
    <s v="USD"/>
    <n v="197447.91"/>
    <n v="437533.14"/>
    <s v="&gt;5 Years"/>
    <n v="177881"/>
    <n v="216293"/>
    <n v="197447.91"/>
    <n v="437533.14"/>
    <n v="0.11000000000000001"/>
    <n v="19566.910000000003"/>
    <n v="38412"/>
    <n v="1"/>
  </r>
  <r>
    <s v="Employee 595"/>
    <x v="0"/>
    <s v="London"/>
    <x v="0"/>
    <s v="EMEA"/>
    <d v="2017-06-26T00:00:00"/>
    <d v="2022-12-01T00:00:00"/>
    <s v="Investments Platform"/>
    <s v="V"/>
    <s v="O"/>
    <s v="GBP"/>
    <n v="146520"/>
    <n v="141680"/>
    <n v="0"/>
    <n v="0"/>
    <n v="141680"/>
    <n v="0"/>
    <n v="0"/>
    <n v="0"/>
    <n v="0"/>
    <n v="0"/>
    <n v="288200"/>
    <s v="GBP"/>
    <n v="167032.80000000002"/>
    <n v="495580.80000000005"/>
    <s v="&gt;5 Years"/>
    <n v="194966.8380110829"/>
    <n v="383493.33002179972"/>
    <n v="222262.19533263455"/>
    <n v="659444.59155748622"/>
    <n v="0.14000000000000024"/>
    <n v="20512.800000000017"/>
    <n v="188526.49201071681"/>
    <n v="1.3306500000756409"/>
  </r>
  <r>
    <s v="Employee 596"/>
    <x v="7"/>
    <s v="Milan"/>
    <x v="11"/>
    <s v="EMEA"/>
    <d v="2017-06-12T00:00:00"/>
    <d v="2022-12-01T00:00:00"/>
    <s v="Regional Platform"/>
    <s v="Z"/>
    <s v="V"/>
    <s v="EUR"/>
    <n v="26691.865200000004"/>
    <n v="2156"/>
    <n v="0"/>
    <n v="0"/>
    <n v="2156"/>
    <n v="0"/>
    <n v="0"/>
    <n v="0"/>
    <n v="0"/>
    <n v="0"/>
    <n v="28847.865200000004"/>
    <s v="EUR"/>
    <n v="30695.644980000001"/>
    <n v="63870.689960000003"/>
    <s v="&gt;5 Years"/>
    <n v="31157.414247163932"/>
    <n v="33674.113047099629"/>
    <n v="35831.026384238517"/>
    <n v="74556.256388403082"/>
    <n v="0.14999999999999988"/>
    <n v="4003.7797799999971"/>
    <n v="2516.698799935697"/>
    <n v="1.1672999999701754"/>
  </r>
  <r>
    <s v="Employee 597"/>
    <x v="3"/>
    <s v="Seattle"/>
    <x v="2"/>
    <s v="Americas"/>
    <d v="2017-05-22T00:00:00"/>
    <d v="2022-12-01T00:00:00"/>
    <s v="Operating Platform"/>
    <s v="X"/>
    <s v="Y"/>
    <s v="USD"/>
    <n v="121849.20000000001"/>
    <n v="15584.800000000001"/>
    <n v="0"/>
    <n v="0"/>
    <n v="15584.800000000001"/>
    <n v="0"/>
    <n v="0"/>
    <n v="0"/>
    <n v="0"/>
    <n v="0"/>
    <n v="137434"/>
    <s v="USD"/>
    <n v="138908.08800000002"/>
    <n v="295582.848"/>
    <s v="&gt;5 Years"/>
    <n v="121849.20000000001"/>
    <n v="137434"/>
    <n v="138908.08800000002"/>
    <n v="295582.848"/>
    <n v="0.14000000000000004"/>
    <n v="17058.888000000006"/>
    <n v="15584.799999999988"/>
    <n v="1"/>
  </r>
  <r>
    <s v="Employee 598"/>
    <x v="3"/>
    <s v="New York"/>
    <x v="2"/>
    <s v="Americas"/>
    <d v="2017-05-29T00:00:00"/>
    <d v="2022-12-01T00:00:00"/>
    <s v="Operating Platform"/>
    <s v="H"/>
    <s v="P"/>
    <s v="USD"/>
    <n v="140985.9"/>
    <n v="43766.799999999996"/>
    <n v="0"/>
    <n v="0"/>
    <n v="43766.799999999996"/>
    <n v="0"/>
    <n v="0"/>
    <n v="0"/>
    <n v="0"/>
    <n v="0"/>
    <n v="184752.69999999998"/>
    <s v="USD"/>
    <n v="159314.06699999998"/>
    <n v="368084.61799999996"/>
    <s v="&gt;5 Years"/>
    <n v="140985.9"/>
    <n v="184752.69999999998"/>
    <n v="159314.06699999998"/>
    <n v="368084.61799999996"/>
    <n v="0.12999999999999992"/>
    <n v="18328.166999999987"/>
    <n v="43766.799999999988"/>
    <n v="1"/>
  </r>
  <r>
    <s v="Employee 599"/>
    <x v="3"/>
    <s v="London"/>
    <x v="0"/>
    <s v="EMEA"/>
    <d v="2017-06-06T00:00:00"/>
    <d v="2022-12-01T00:00:00"/>
    <s v="Regional Platform"/>
    <s v="N"/>
    <s v="R"/>
    <s v="GBP"/>
    <n v="105655"/>
    <n v="37840"/>
    <n v="0"/>
    <n v="0"/>
    <n v="37840"/>
    <n v="0"/>
    <n v="0"/>
    <n v="0"/>
    <n v="0"/>
    <n v="0"/>
    <n v="143495"/>
    <s v="GBP"/>
    <n v="109881.2"/>
    <n v="259116"/>
    <s v="&gt;5 Years"/>
    <n v="140589.82575799184"/>
    <n v="190941.62176085409"/>
    <n v="146213.41878831151"/>
    <n v="344792.70541959978"/>
    <n v="3.9999999999999945E-2"/>
    <n v="4226.1999999999971"/>
    <n v="50351.796002862247"/>
    <n v="1.3306500000756409"/>
  </r>
  <r>
    <s v="Employee 6"/>
    <x v="4"/>
    <s v="New York"/>
    <x v="2"/>
    <s v="Americas"/>
    <d v="2013-09-02T00:00:00"/>
    <d v="2022-12-01T00:00:00"/>
    <s v="Client Businesses Platform"/>
    <s v="C"/>
    <s v="A"/>
    <s v="USD"/>
    <n v="244420.00000000003"/>
    <n v="678040.00000000012"/>
    <n v="0"/>
    <n v="0"/>
    <n v="678040.00000000012"/>
    <n v="0"/>
    <n v="0"/>
    <n v="0"/>
    <n v="0"/>
    <n v="0"/>
    <n v="922460.00000000012"/>
    <s v="USD"/>
    <n v="254196.80000000005"/>
    <n v="1213555.2000000002"/>
    <s v="&gt;5 Years"/>
    <n v="244420.00000000003"/>
    <n v="922460.00000000012"/>
    <n v="254196.80000000005"/>
    <n v="1213555.2000000002"/>
    <n v="4.0000000000000063E-2"/>
    <n v="9776.8000000000175"/>
    <n v="678040.00000000012"/>
    <n v="1"/>
  </r>
  <r>
    <s v="Employee 60"/>
    <x v="0"/>
    <s v="Madrid"/>
    <x v="26"/>
    <s v="Americas"/>
    <d v="2001-04-09T00:00:00"/>
    <d v="2022-12-01T00:00:00"/>
    <s v="Regional Platform"/>
    <s v="M"/>
    <s v="A"/>
    <s v="EUR"/>
    <n v="117712.1"/>
    <n v="64565.600000000006"/>
    <n v="0"/>
    <n v="0"/>
    <n v="64565.600000000006"/>
    <n v="0"/>
    <n v="0"/>
    <n v="0"/>
    <n v="0"/>
    <n v="0"/>
    <n v="182277.7"/>
    <s v="EUR"/>
    <n v="120066.342"/>
    <n v="305989.59600000002"/>
    <s v="&gt;5 Years"/>
    <n v="137405.3343264893"/>
    <n v="212772.75920456366"/>
    <n v="140153.44101301907"/>
    <n v="357181.65540167398"/>
    <n v="1.9999999999999823E-2"/>
    <n v="2354.2419999999984"/>
    <n v="75367.424878074351"/>
    <n v="1.1672999999701754"/>
  </r>
  <r>
    <s v="Employee 600"/>
    <x v="0"/>
    <s v="New York"/>
    <x v="2"/>
    <s v="Americas"/>
    <d v="2017-06-12T00:00:00"/>
    <d v="2022-12-01T00:00:00"/>
    <s v="Client Businesses Platform"/>
    <s v="J"/>
    <s v="X"/>
    <s v="USD"/>
    <n v="213180.00000000006"/>
    <n v="108570.00000000001"/>
    <n v="0"/>
    <n v="0"/>
    <n v="108570.00000000001"/>
    <n v="0"/>
    <n v="0"/>
    <n v="0"/>
    <n v="0"/>
    <n v="0"/>
    <n v="321750.00000000006"/>
    <s v="USD"/>
    <n v="219575.40000000005"/>
    <n v="550977.90000000014"/>
    <s v="&gt;5 Years"/>
    <n v="213180.00000000006"/>
    <n v="321750.00000000006"/>
    <n v="219575.40000000005"/>
    <n v="550977.90000000014"/>
    <n v="2.9999999999999964E-2"/>
    <n v="6395.3999999999942"/>
    <n v="108570"/>
    <n v="1"/>
  </r>
  <r>
    <s v="Employee 601"/>
    <x v="1"/>
    <s v="Singapore"/>
    <x v="9"/>
    <s v="Asia-Pacific"/>
    <d v="2017-07-03T00:00:00"/>
    <d v="2022-12-01T00:00:00"/>
    <s v="Operating Platform"/>
    <s v="W"/>
    <s v="O"/>
    <s v="SGD"/>
    <n v="98571.000000000015"/>
    <n v="16544"/>
    <n v="0"/>
    <n v="0"/>
    <n v="16544"/>
    <n v="0"/>
    <n v="0"/>
    <n v="3975"/>
    <n v="3975"/>
    <n v="0"/>
    <n v="119090.00000000001"/>
    <s v="SGD"/>
    <n v="99556.710000000021"/>
    <n v="215822.86000000004"/>
    <s v="&gt;5 Years"/>
    <n v="73700.699091554823"/>
    <n v="89042.581031066584"/>
    <n v="74437.70608247038"/>
    <n v="161368.91846424167"/>
    <n v="1.0000000000000122E-2"/>
    <n v="985.7100000000064"/>
    <n v="15341.881939511761"/>
    <n v="0.74769150248607419"/>
  </r>
  <r>
    <s v="Employee 602"/>
    <x v="3"/>
    <s v="Princeton"/>
    <x v="2"/>
    <s v="Americas"/>
    <d v="2017-07-17T00:00:00"/>
    <d v="2022-12-01T00:00:00"/>
    <s v="Investments Platform"/>
    <s v="L"/>
    <s v="E"/>
    <s v="USD"/>
    <n v="136620.00000000003"/>
    <n v="43461.000000000007"/>
    <n v="0"/>
    <n v="0"/>
    <n v="43461.000000000007"/>
    <n v="0"/>
    <n v="0"/>
    <n v="0"/>
    <n v="0"/>
    <n v="0"/>
    <n v="180081.00000000003"/>
    <s v="USD"/>
    <n v="154380.6"/>
    <n v="357872.13"/>
    <s v="&gt;5 Years"/>
    <n v="136620.00000000003"/>
    <n v="180081.00000000003"/>
    <n v="154380.6"/>
    <n v="357872.13"/>
    <n v="0.12999999999999981"/>
    <n v="17760.599999999977"/>
    <n v="43461"/>
    <n v="1"/>
  </r>
  <r>
    <s v="Employee 603"/>
    <x v="0"/>
    <s v="New York"/>
    <x v="2"/>
    <s v="Americas"/>
    <d v="2017-06-19T00:00:00"/>
    <d v="2022-12-01T00:00:00"/>
    <s v="Operating Platform"/>
    <s v="R"/>
    <s v="S"/>
    <s v="USD"/>
    <n v="228096.00000000006"/>
    <n v="70422"/>
    <n v="0"/>
    <n v="0"/>
    <n v="70422"/>
    <n v="0"/>
    <n v="0"/>
    <n v="0"/>
    <n v="0"/>
    <n v="0"/>
    <n v="298518.00000000006"/>
    <s v="USD"/>
    <n v="253186.56000000008"/>
    <n v="584541.54000000015"/>
    <s v="&gt;5 Years"/>
    <n v="228096.00000000006"/>
    <n v="298518.00000000006"/>
    <n v="253186.56000000008"/>
    <n v="584541.54000000015"/>
    <n v="0.11000000000000008"/>
    <n v="25090.560000000027"/>
    <n v="70422"/>
    <n v="1"/>
  </r>
  <r>
    <s v="Employee 604"/>
    <x v="4"/>
    <s v="Geneva"/>
    <x v="17"/>
    <s v="EMEA"/>
    <d v="2017-06-26T00:00:00"/>
    <d v="2022-12-01T00:00:00"/>
    <s v="Client Businesses Platform"/>
    <s v="F"/>
    <s v="B"/>
    <s v="CHF"/>
    <n v="277750"/>
    <n v="332994.2"/>
    <n v="0"/>
    <n v="0"/>
    <n v="332994.2"/>
    <n v="0"/>
    <n v="0"/>
    <n v="0"/>
    <n v="0"/>
    <n v="0"/>
    <n v="610744.19999999995"/>
    <s v="CHF"/>
    <n v="299970"/>
    <n v="959573.73600000003"/>
    <s v="&gt;5 Years"/>
    <n v="282524.66687010479"/>
    <n v="621243.21025328035"/>
    <n v="305126.64021971315"/>
    <n v="976069.30729325605"/>
    <n v="7.9999999999999932E-2"/>
    <n v="22220"/>
    <n v="338718.54338317557"/>
    <n v="1.0171905197843556"/>
  </r>
  <r>
    <s v="Employee 605"/>
    <x v="1"/>
    <s v="Princeton"/>
    <x v="2"/>
    <s v="Americas"/>
    <d v="2017-06-26T00:00:00"/>
    <d v="2022-12-01T00:00:00"/>
    <s v="Investments Platform"/>
    <s v="O"/>
    <s v="T"/>
    <s v="USD"/>
    <n v="101442.00000000001"/>
    <n v="15652.835000000001"/>
    <n v="7010.0800000000008"/>
    <n v="0"/>
    <n v="22662.915000000001"/>
    <n v="0"/>
    <n v="0"/>
    <n v="0"/>
    <n v="0"/>
    <n v="0"/>
    <n v="124104.91500000001"/>
    <s v="USD"/>
    <n v="114629.46"/>
    <n v="246946.62355000002"/>
    <s v="&gt;5 Years"/>
    <n v="101442.00000000001"/>
    <n v="124104.91500000001"/>
    <n v="114629.46"/>
    <n v="246946.62355000002"/>
    <n v="0.12999999999999989"/>
    <n v="13187.459999999992"/>
    <n v="22662.914999999994"/>
    <n v="1"/>
  </r>
  <r>
    <s v="Employee 606"/>
    <x v="4"/>
    <s v="New York"/>
    <x v="2"/>
    <s v="Americas"/>
    <d v="2017-06-26T00:00:00"/>
    <d v="2022-12-01T00:00:00"/>
    <s v="Investments Platform"/>
    <s v="S"/>
    <s v="C"/>
    <s v="USD"/>
    <n v="235620.00000000003"/>
    <n v="2011647"/>
    <n v="571066.08000000007"/>
    <n v="0"/>
    <n v="2582713.08"/>
    <n v="0"/>
    <n v="0"/>
    <n v="0"/>
    <n v="0"/>
    <n v="330000"/>
    <n v="3148333.08"/>
    <s v="USD"/>
    <n v="249757.20000000004"/>
    <n v="2631860.2200000002"/>
    <s v="&gt;5 Years"/>
    <n v="235620.00000000003"/>
    <n v="3148333.08"/>
    <n v="249757.20000000004"/>
    <n v="2631860.2200000002"/>
    <n v="6.0000000000000039E-2"/>
    <n v="14137.200000000012"/>
    <n v="2912713.08"/>
    <n v="1"/>
  </r>
  <r>
    <s v="Employee 607"/>
    <x v="3"/>
    <s v="New York"/>
    <x v="2"/>
    <s v="Americas"/>
    <d v="2017-06-26T00:00:00"/>
    <d v="2022-12-01T00:00:00"/>
    <s v="Investments Platform"/>
    <s v="R"/>
    <s v="R"/>
    <s v="USD"/>
    <n v="173855"/>
    <n v="71775"/>
    <n v="0"/>
    <n v="0"/>
    <n v="71775"/>
    <n v="0"/>
    <n v="0"/>
    <n v="0"/>
    <n v="0"/>
    <n v="0"/>
    <n v="245630"/>
    <s v="USD"/>
    <n v="192979.05000000002"/>
    <n v="465628.35000000009"/>
    <s v="&gt;5 Years"/>
    <n v="173855"/>
    <n v="245630"/>
    <n v="192979.05000000002"/>
    <n v="465628.35000000009"/>
    <n v="0.1100000000000001"/>
    <n v="19124.050000000017"/>
    <n v="71775"/>
    <n v="1"/>
  </r>
  <r>
    <s v="Employee 608"/>
    <x v="0"/>
    <s v="Seoul"/>
    <x v="21"/>
    <s v="Asia-Pacific"/>
    <d v="2017-06-19T00:00:00"/>
    <d v="2022-12-01T00:00:00"/>
    <s v="Operating Platform"/>
    <s v="O"/>
    <s v="U"/>
    <s v="KRW"/>
    <n v="165766865"/>
    <n v="41943000"/>
    <n v="0"/>
    <n v="0"/>
    <n v="41943000"/>
    <n v="0"/>
    <n v="0"/>
    <n v="0"/>
    <n v="0"/>
    <n v="0"/>
    <n v="207709865"/>
    <s v="KRW"/>
    <n v="167424533.65000001"/>
    <n v="377211497.30000001"/>
    <s v="&gt;5 Years"/>
    <n v="153779.73468157148"/>
    <n v="192689.70267637644"/>
    <n v="155317.53202838721"/>
    <n v="349934.13173152745"/>
    <n v="1.000000000000009E-2"/>
    <n v="1657668.650000006"/>
    <n v="38909.96799480496"/>
    <n v="9.2768681293195411E-4"/>
  </r>
  <r>
    <s v="Employee 609"/>
    <x v="6"/>
    <s v="San Francisco"/>
    <x v="2"/>
    <s v="Americas"/>
    <d v="2017-06-19T00:00:00"/>
    <d v="2022-12-01T00:00:00"/>
    <s v="Corporate and Risk Platform"/>
    <s v="W"/>
    <s v="B"/>
    <s v="USD"/>
    <n v="109098.00000000003"/>
    <n v="27918.000000000004"/>
    <n v="0"/>
    <n v="0"/>
    <n v="27918.000000000004"/>
    <n v="0"/>
    <n v="0"/>
    <n v="0"/>
    <n v="0"/>
    <n v="0"/>
    <n v="137016.00000000003"/>
    <s v="USD"/>
    <n v="124371.72000000004"/>
    <n v="280569.96000000008"/>
    <s v="&gt;5 Years"/>
    <n v="109098.00000000003"/>
    <n v="137016.00000000003"/>
    <n v="124371.72000000004"/>
    <n v="280569.96000000008"/>
    <n v="0.1400000000000001"/>
    <n v="15273.720000000016"/>
    <n v="27918"/>
    <n v="1"/>
  </r>
  <r>
    <s v="Employee 61"/>
    <x v="4"/>
    <s v="London"/>
    <x v="0"/>
    <s v="EMEA"/>
    <d v="2001-04-23T00:00:00"/>
    <d v="2022-12-01T00:00:00"/>
    <s v="Client Businesses Platform"/>
    <s v="X"/>
    <s v="T"/>
    <s v="GBP"/>
    <n v="170940.00000000003"/>
    <n v="214830"/>
    <n v="0"/>
    <n v="0"/>
    <n v="214830"/>
    <n v="0"/>
    <n v="0"/>
    <n v="0"/>
    <n v="0"/>
    <n v="0"/>
    <n v="385770"/>
    <s v="GBP"/>
    <n v="181196.40000000005"/>
    <n v="590112.60000000009"/>
    <s v="&gt;5 Years"/>
    <n v="227461.31101293009"/>
    <n v="513324.85052918002"/>
    <n v="241108.98967370595"/>
    <n v="785233.33123463683"/>
    <n v="6.000000000000022E-2"/>
    <n v="10256.400000000023"/>
    <n v="285863.5395162499"/>
    <n v="1.3306500000756409"/>
  </r>
  <r>
    <s v="Employee 610"/>
    <x v="1"/>
    <s v="Princeton"/>
    <x v="2"/>
    <s v="Americas"/>
    <d v="2017-07-10T00:00:00"/>
    <d v="2022-12-01T00:00:00"/>
    <s v="Operating Platform"/>
    <s v="M"/>
    <s v="P"/>
    <s v="USD"/>
    <n v="107028.90000000002"/>
    <n v="7760.5"/>
    <n v="0"/>
    <n v="0"/>
    <n v="7760.5"/>
    <n v="0"/>
    <n v="0"/>
    <n v="0"/>
    <n v="0"/>
    <n v="0"/>
    <n v="114789.40000000002"/>
    <s v="USD"/>
    <n v="116661.50100000003"/>
    <n v="241781.94700000004"/>
    <s v="&gt;5 Years"/>
    <n v="107028.90000000002"/>
    <n v="114789.40000000002"/>
    <n v="116661.50100000003"/>
    <n v="241781.94700000004"/>
    <n v="9.0000000000000066E-2"/>
    <n v="9632.6010000000097"/>
    <n v="7760.5"/>
    <n v="1"/>
  </r>
  <r>
    <s v="Employee 611"/>
    <x v="4"/>
    <s v="Chicago"/>
    <x v="2"/>
    <s v="Americas"/>
    <d v="2017-07-10T00:00:00"/>
    <d v="2022-12-01T00:00:00"/>
    <s v="Client Businesses Platform"/>
    <s v="K"/>
    <s v="J"/>
    <s v="USD"/>
    <n v="244420.00000000003"/>
    <n v="106590.00000000001"/>
    <n v="0"/>
    <n v="0"/>
    <n v="106590.00000000001"/>
    <n v="0"/>
    <n v="0"/>
    <n v="0"/>
    <n v="0"/>
    <n v="0"/>
    <n v="351010.00000000006"/>
    <s v="USD"/>
    <n v="268862.00000000006"/>
    <n v="654973.00000000012"/>
    <s v="&gt;5 Years"/>
    <n v="244420.00000000003"/>
    <n v="351010.00000000006"/>
    <n v="268862.00000000006"/>
    <n v="654973.00000000012"/>
    <n v="0.1000000000000001"/>
    <n v="24442.000000000029"/>
    <n v="106590.00000000003"/>
    <n v="1"/>
  </r>
  <r>
    <s v="Employee 612"/>
    <x v="0"/>
    <s v="London"/>
    <x v="0"/>
    <s v="EMEA"/>
    <d v="2017-07-24T00:00:00"/>
    <d v="2022-12-01T00:00:00"/>
    <s v="Client Businesses Platform"/>
    <s v="Z"/>
    <s v="A"/>
    <s v="GBP"/>
    <n v="131758"/>
    <n v="100100.00000000001"/>
    <n v="0"/>
    <n v="0"/>
    <n v="100100.00000000001"/>
    <n v="0"/>
    <n v="0"/>
    <n v="0"/>
    <n v="0"/>
    <n v="0"/>
    <n v="231858"/>
    <s v="GBP"/>
    <n v="139663.48000000001"/>
    <n v="385432.96000000008"/>
    <s v="&gt;5 Years"/>
    <n v="175323.7827099663"/>
    <n v="308521.84771753795"/>
    <n v="185843.20967256429"/>
    <n v="512876.36825315462"/>
    <n v="6.0000000000000095E-2"/>
    <n v="7905.4800000000105"/>
    <n v="133198.06500757165"/>
    <n v="1.3306500000756409"/>
  </r>
  <r>
    <s v="Employee 613"/>
    <x v="1"/>
    <s v="Singapore"/>
    <x v="9"/>
    <s v="Asia-Pacific"/>
    <d v="2017-09-25T00:00:00"/>
    <d v="2022-12-01T00:00:00"/>
    <s v="Operating Platform"/>
    <s v="H"/>
    <s v="T"/>
    <s v="SGD"/>
    <n v="104781.60000000002"/>
    <n v="28215.000000000004"/>
    <n v="0"/>
    <n v="0"/>
    <n v="28215.000000000004"/>
    <n v="0"/>
    <n v="0"/>
    <n v="9750"/>
    <n v="9750"/>
    <n v="0"/>
    <n v="142746.60000000003"/>
    <s v="SGD"/>
    <n v="118403.20800000001"/>
    <n v="268689.36600000004"/>
    <s v="&gt;5 Years"/>
    <n v="78344.311936894854"/>
    <n v="106730.41982877866"/>
    <n v="88529.072488691163"/>
    <n v="200896.75576657071"/>
    <n v="0.12999999999999973"/>
    <n v="13621.607999999993"/>
    <n v="28386.107891883803"/>
    <n v="0.74769150248607419"/>
  </r>
  <r>
    <s v="Employee 614"/>
    <x v="0"/>
    <s v="London"/>
    <x v="0"/>
    <s v="EMEA"/>
    <d v="2017-07-31T00:00:00"/>
    <d v="2022-12-01T00:00:00"/>
    <s v="Regional Platform"/>
    <s v="Z"/>
    <s v="X"/>
    <s v="GBP"/>
    <n v="134310.00000000003"/>
    <n v="52624.000000000007"/>
    <n v="0"/>
    <n v="0"/>
    <n v="52624.000000000007"/>
    <n v="0"/>
    <n v="0"/>
    <n v="0"/>
    <n v="0"/>
    <n v="0"/>
    <n v="186934.00000000003"/>
    <s v="GBP"/>
    <n v="139682.40000000002"/>
    <n v="334093.76"/>
    <s v="&gt;5 Years"/>
    <n v="178719.60151015938"/>
    <n v="248743.72711413991"/>
    <n v="185868.38557056573"/>
    <n v="444561.8617692712"/>
    <n v="3.9999999999999876E-2"/>
    <n v="5372.3999999999942"/>
    <n v="70024.12560398053"/>
    <n v="1.3306500000756409"/>
  </r>
  <r>
    <s v="Employee 615"/>
    <x v="0"/>
    <s v="Sydney"/>
    <x v="4"/>
    <s v="Asia-Pacific"/>
    <d v="2017-10-02T00:00:00"/>
    <d v="2022-12-01T00:00:00"/>
    <s v="Regional Platform"/>
    <s v="S"/>
    <s v="W"/>
    <s v="AUD"/>
    <n v="261360.00000000006"/>
    <n v="129360"/>
    <n v="0"/>
    <n v="0"/>
    <n v="129360"/>
    <n v="0"/>
    <n v="0"/>
    <n v="0"/>
    <n v="0"/>
    <n v="0"/>
    <n v="390720.00000000006"/>
    <s v="AUD"/>
    <n v="282268.8000000001"/>
    <n v="704246.40000000014"/>
    <s v="&gt;5 Years"/>
    <n v="197758.04400696605"/>
    <n v="295638.28801041387"/>
    <n v="213578.68752752338"/>
    <n v="532868.03857877036"/>
    <n v="8.0000000000000182E-2"/>
    <n v="20908.800000000047"/>
    <n v="97880.24400344782"/>
    <n v="0.75665000002665295"/>
  </r>
  <r>
    <s v="Employee 616"/>
    <x v="4"/>
    <s v="New York"/>
    <x v="2"/>
    <s v="Americas"/>
    <d v="2017-08-01T00:00:00"/>
    <d v="2022-12-01T00:00:00"/>
    <s v="Investments Platform"/>
    <s v="G"/>
    <s v="B"/>
    <s v="USD"/>
    <n v="240240.00000000003"/>
    <n v="2766060"/>
    <n v="0"/>
    <n v="0"/>
    <n v="2766060"/>
    <n v="0"/>
    <n v="0"/>
    <n v="0"/>
    <n v="0"/>
    <n v="570000.00000000012"/>
    <n v="3576300"/>
    <s v="USD"/>
    <n v="264264.00000000006"/>
    <n v="3571194.0000000005"/>
    <s v="&gt;5 Years"/>
    <n v="240240.00000000003"/>
    <n v="3576300"/>
    <n v="264264.00000000006"/>
    <n v="3571194.0000000005"/>
    <n v="0.1000000000000001"/>
    <n v="24024.000000000029"/>
    <n v="3336060"/>
    <n v="1"/>
  </r>
  <r>
    <s v="Employee 617"/>
    <x v="3"/>
    <s v="Boston"/>
    <x v="2"/>
    <s v="Americas"/>
    <d v="2017-07-31T00:00:00"/>
    <d v="2022-12-01T00:00:00"/>
    <s v="Regional Platform"/>
    <s v="Z"/>
    <s v="A"/>
    <s v="USD"/>
    <n v="98560.000000000015"/>
    <n v="127459.2"/>
    <n v="0"/>
    <n v="0"/>
    <n v="127459.2"/>
    <n v="0"/>
    <n v="0"/>
    <n v="0"/>
    <n v="0"/>
    <n v="0"/>
    <n v="226019.20000000001"/>
    <s v="USD"/>
    <n v="105459.20000000003"/>
    <n v="347299.74400000006"/>
    <s v="&gt;5 Years"/>
    <n v="98560.000000000015"/>
    <n v="226019.20000000001"/>
    <n v="105459.20000000003"/>
    <n v="347299.74400000006"/>
    <n v="7.0000000000000104E-2"/>
    <n v="6899.2000000000116"/>
    <n v="127459.2"/>
    <n v="1"/>
  </r>
  <r>
    <s v="Employee 618"/>
    <x v="4"/>
    <s v="London"/>
    <x v="0"/>
    <s v="EMEA"/>
    <d v="2017-07-17T00:00:00"/>
    <d v="2022-12-01T00:00:00"/>
    <s v="Client Businesses Platform"/>
    <s v="M"/>
    <s v="R"/>
    <s v="GBP"/>
    <n v="203159.00000000006"/>
    <n v="1548800.0000000002"/>
    <n v="0"/>
    <n v="0"/>
    <n v="1548800.0000000002"/>
    <n v="0"/>
    <n v="0"/>
    <n v="0"/>
    <n v="0"/>
    <n v="710391.86"/>
    <n v="2462350.8600000003"/>
    <s v="GBP"/>
    <n v="219411.72000000009"/>
    <n v="2111527.4400000009"/>
    <s v="&gt;5 Years"/>
    <n v="270333.5233653672"/>
    <n v="3276527.1720452551"/>
    <n v="291960.20523459662"/>
    <n v="2809703.9881957192"/>
    <n v="8.0000000000000154E-2"/>
    <n v="16252.72000000003"/>
    <n v="3006193.6486798879"/>
    <n v="1.3306500000756409"/>
  </r>
  <r>
    <s v="Employee 619"/>
    <x v="3"/>
    <s v="Princeton"/>
    <x v="2"/>
    <s v="Americas"/>
    <d v="2017-07-24T00:00:00"/>
    <d v="2022-12-01T00:00:00"/>
    <s v="Operating Platform"/>
    <s v="F"/>
    <s v="G"/>
    <s v="USD"/>
    <n v="135372.60000000003"/>
    <n v="30624.000000000004"/>
    <n v="0"/>
    <n v="0"/>
    <n v="30624.000000000004"/>
    <n v="0"/>
    <n v="0"/>
    <n v="0"/>
    <n v="0"/>
    <n v="0"/>
    <n v="165996.60000000003"/>
    <s v="USD"/>
    <n v="154324.76400000005"/>
    <n v="343560.88800000015"/>
    <s v="&gt;5 Years"/>
    <n v="135372.60000000003"/>
    <n v="165996.60000000003"/>
    <n v="154324.76400000005"/>
    <n v="343560.88800000015"/>
    <n v="0.1400000000000001"/>
    <n v="18952.164000000019"/>
    <n v="30624"/>
    <n v="1"/>
  </r>
  <r>
    <s v="Employee 62"/>
    <x v="7"/>
    <s v="Philadelphia"/>
    <x v="2"/>
    <s v="Americas"/>
    <d v="2001-06-18T00:00:00"/>
    <d v="2022-12-01T00:00:00"/>
    <s v="Investments Platform"/>
    <s v="Z"/>
    <s v="S"/>
    <s v="USD"/>
    <n v="76817.399999999994"/>
    <n v="12727.000000000002"/>
    <n v="0"/>
    <n v="0"/>
    <n v="12727.000000000002"/>
    <n v="0"/>
    <n v="238"/>
    <n v="0"/>
    <n v="238"/>
    <n v="0"/>
    <n v="89782.399999999994"/>
    <s v="USD"/>
    <n v="86803.661999999982"/>
    <n v="187988.83399999997"/>
    <s v="&gt;5 Years"/>
    <n v="76817.399999999994"/>
    <n v="89782.399999999994"/>
    <n v="86803.661999999982"/>
    <n v="187988.83399999997"/>
    <n v="0.12999999999999987"/>
    <n v="9986.2619999999879"/>
    <n v="12965"/>
    <n v="1"/>
  </r>
  <r>
    <s v="Employee 620"/>
    <x v="3"/>
    <s v="London"/>
    <x v="0"/>
    <s v="EMEA"/>
    <d v="2017-07-24T00:00:00"/>
    <d v="2022-12-01T00:00:00"/>
    <s v="Investments Platform"/>
    <s v="X"/>
    <s v="T"/>
    <s v="GBP"/>
    <n v="100045.00000000001"/>
    <n v="10004.500000000002"/>
    <n v="0"/>
    <n v="0"/>
    <n v="10004.500000000002"/>
    <n v="0"/>
    <n v="0"/>
    <n v="0"/>
    <n v="0"/>
    <n v="0"/>
    <n v="110049.50000000001"/>
    <s v="GBP"/>
    <n v="104046.80000000002"/>
    <n v="218498.28000000003"/>
    <s v="&gt;5 Years"/>
    <n v="133124.87925756752"/>
    <n v="146437.36718332427"/>
    <n v="138449.87442787021"/>
    <n v="290744.73629852745"/>
    <n v="3.9999999999999911E-2"/>
    <n v="4001.8000000000029"/>
    <n v="13312.487925756752"/>
    <n v="1.3306500000756407"/>
  </r>
  <r>
    <s v="Employee 621"/>
    <x v="0"/>
    <s v="London"/>
    <x v="0"/>
    <s v="EMEA"/>
    <d v="2017-07-24T00:00:00"/>
    <d v="2022-12-01T00:00:00"/>
    <s v="Corporate and Risk Platform"/>
    <s v="Q"/>
    <s v="D"/>
    <s v="GBP"/>
    <n v="148423"/>
    <n v="96921.000000000015"/>
    <n v="0"/>
    <n v="0"/>
    <n v="96921.000000000015"/>
    <n v="0"/>
    <n v="0"/>
    <n v="0"/>
    <n v="0"/>
    <n v="0"/>
    <n v="245344"/>
    <s v="GBP"/>
    <n v="164749.53000000003"/>
    <n v="437081.37000000005"/>
    <s v="&gt;5 Years"/>
    <n v="197499.06496122686"/>
    <n v="326466.99361855804"/>
    <n v="219223.96210696184"/>
    <n v="581602.32502356137"/>
    <n v="0.11000000000000014"/>
    <n v="16326.530000000028"/>
    <n v="128967.92865733118"/>
    <n v="1.3306500000756409"/>
  </r>
  <r>
    <s v="Employee 622"/>
    <x v="0"/>
    <s v="Wilmington"/>
    <x v="2"/>
    <s v="Americas"/>
    <d v="2017-07-24T00:00:00"/>
    <d v="2022-12-01T00:00:00"/>
    <s v="Operating Platform"/>
    <s v="D"/>
    <s v="X"/>
    <s v="USD"/>
    <n v="135960"/>
    <n v="45012.000000000007"/>
    <n v="0"/>
    <n v="0"/>
    <n v="45012.000000000007"/>
    <n v="0"/>
    <n v="0"/>
    <n v="0"/>
    <n v="0"/>
    <n v="0"/>
    <n v="180972"/>
    <s v="USD"/>
    <n v="138679.20000000001"/>
    <n v="323270.64"/>
    <s v="&gt;5 Years"/>
    <n v="135960"/>
    <n v="180972"/>
    <n v="138679.20000000001"/>
    <n v="323270.64"/>
    <n v="2.0000000000000087E-2"/>
    <n v="2719.2000000000116"/>
    <n v="45012"/>
    <n v="1"/>
  </r>
  <r>
    <s v="Employee 623"/>
    <x v="3"/>
    <s v="New York"/>
    <x v="2"/>
    <s v="Americas"/>
    <d v="2017-07-24T00:00:00"/>
    <d v="2022-12-01T00:00:00"/>
    <s v="Corporate and Risk Platform"/>
    <s v="M"/>
    <s v="V"/>
    <s v="USD"/>
    <n v="183084.00000000003"/>
    <n v="20240"/>
    <n v="0"/>
    <n v="0"/>
    <n v="20240"/>
    <n v="0"/>
    <n v="0"/>
    <n v="0"/>
    <n v="0"/>
    <n v="0"/>
    <n v="203324.00000000003"/>
    <s v="USD"/>
    <n v="208715.76000000007"/>
    <n v="440505.12000000011"/>
    <s v="&gt;5 Years"/>
    <n v="183084.00000000003"/>
    <n v="203324.00000000003"/>
    <n v="208715.76000000007"/>
    <n v="440505.12000000011"/>
    <n v="0.14000000000000018"/>
    <n v="25631.760000000038"/>
    <n v="20240"/>
    <n v="1"/>
  </r>
  <r>
    <s v="Employee 624"/>
    <x v="4"/>
    <s v="Princeton"/>
    <x v="2"/>
    <s v="Americas"/>
    <d v="2017-07-24T00:00:00"/>
    <d v="2022-12-01T00:00:00"/>
    <s v="Regional Platform"/>
    <s v="R"/>
    <s v="L"/>
    <s v="USD"/>
    <n v="254100.00000000003"/>
    <n v="301840"/>
    <n v="0"/>
    <n v="0"/>
    <n v="301840"/>
    <n v="0"/>
    <n v="0"/>
    <n v="0"/>
    <n v="0"/>
    <n v="0"/>
    <n v="555940"/>
    <s v="USD"/>
    <n v="271887.00000000006"/>
    <n v="866742.8"/>
    <s v="&gt;5 Years"/>
    <n v="254100.00000000003"/>
    <n v="555940"/>
    <n v="271887.00000000006"/>
    <n v="866742.8"/>
    <n v="7.0000000000000104E-2"/>
    <n v="17787.000000000029"/>
    <n v="301840"/>
    <n v="1"/>
  </r>
  <r>
    <s v="Employee 625"/>
    <x v="4"/>
    <s v="New York"/>
    <x v="2"/>
    <s v="Americas"/>
    <d v="2017-07-24T00:00:00"/>
    <d v="2022-12-01T00:00:00"/>
    <s v="Client Businesses Platform"/>
    <s v="Q"/>
    <s v="Z"/>
    <s v="USD"/>
    <n v="247170.00000000006"/>
    <n v="329120.00000000006"/>
    <n v="0"/>
    <n v="0"/>
    <n v="329120.00000000006"/>
    <n v="0"/>
    <n v="0"/>
    <n v="0"/>
    <n v="0"/>
    <n v="0"/>
    <n v="576290.00000000012"/>
    <s v="USD"/>
    <n v="281773.8000000001"/>
    <n v="938744.40000000037"/>
    <s v="&gt;5 Years"/>
    <n v="247170.00000000006"/>
    <n v="576290.00000000012"/>
    <n v="281773.8000000001"/>
    <n v="938744.40000000037"/>
    <n v="0.14000000000000015"/>
    <n v="34603.800000000047"/>
    <n v="329120.00000000006"/>
    <n v="1"/>
  </r>
  <r>
    <s v="Employee 626"/>
    <x v="1"/>
    <s v="San Francisco"/>
    <x v="2"/>
    <s v="Americas"/>
    <d v="2016-08-08T00:00:00"/>
    <d v="2022-12-01T00:00:00"/>
    <s v="Operating Platform"/>
    <s v="I"/>
    <s v="B"/>
    <s v="USD"/>
    <n v="100991.40480000002"/>
    <n v="0"/>
    <n v="0"/>
    <n v="0"/>
    <n v="0"/>
    <n v="0"/>
    <n v="0"/>
    <n v="0"/>
    <n v="0"/>
    <n v="0"/>
    <n v="100991.40480000002"/>
    <s v="USD"/>
    <n v="116140.11552000001"/>
    <n v="232280.23104000001"/>
    <s v="&gt;5 Years"/>
    <n v="100991.40480000002"/>
    <n v="100991.40480000002"/>
    <n v="116140.11552000001"/>
    <n v="232280.23104000001"/>
    <n v="0.14999999999999986"/>
    <n v="15148.710719999988"/>
    <n v="0"/>
    <n v="1"/>
  </r>
  <r>
    <s v="Employee 627"/>
    <x v="0"/>
    <s v="New York"/>
    <x v="2"/>
    <s v="Americas"/>
    <d v="2007-02-22T00:00:00"/>
    <d v="2022-12-01T00:00:00"/>
    <s v="Corporate and Risk Platform"/>
    <s v="L"/>
    <s v="E"/>
    <s v="USD"/>
    <n v="209440.00000000006"/>
    <n v="72022.5"/>
    <n v="0"/>
    <n v="0"/>
    <n v="72022.5"/>
    <n v="0"/>
    <n v="0"/>
    <n v="0"/>
    <n v="0"/>
    <n v="0"/>
    <n v="281462.50000000006"/>
    <s v="USD"/>
    <n v="236667.20000000004"/>
    <n v="554719.82500000007"/>
    <s v="&gt;5 Years"/>
    <n v="209440.00000000006"/>
    <n v="281462.50000000006"/>
    <n v="236667.20000000004"/>
    <n v="554719.82500000007"/>
    <n v="0.12999999999999989"/>
    <n v="27227.199999999983"/>
    <n v="72022.5"/>
    <n v="1"/>
  </r>
  <r>
    <s v="Employee 628"/>
    <x v="3"/>
    <s v="Princeton"/>
    <x v="2"/>
    <s v="Americas"/>
    <d v="2015-04-01T00:00:00"/>
    <d v="2022-12-01T00:00:00"/>
    <s v="Client Businesses Platform"/>
    <s v="A"/>
    <s v="G"/>
    <s v="USD"/>
    <n v="164428"/>
    <n v="40128"/>
    <n v="0"/>
    <n v="0"/>
    <n v="40128"/>
    <n v="0"/>
    <n v="0"/>
    <n v="0"/>
    <n v="0"/>
    <n v="0"/>
    <n v="204556"/>
    <s v="USD"/>
    <n v="177582.24000000002"/>
    <n v="398502.72000000009"/>
    <s v="&gt;5 Years"/>
    <n v="164428"/>
    <n v="204556"/>
    <n v="177582.24000000002"/>
    <n v="398502.72000000009"/>
    <n v="8.0000000000000127E-2"/>
    <n v="13154.24000000002"/>
    <n v="40128"/>
    <n v="1"/>
  </r>
  <r>
    <s v="Employee 629"/>
    <x v="3"/>
    <s v="Edinburgh"/>
    <x v="0"/>
    <s v="EMEA"/>
    <d v="2011-10-11T00:00:00"/>
    <d v="2022-12-01T00:00:00"/>
    <s v="Operating Platform"/>
    <s v="V"/>
    <s v="L"/>
    <s v="GBP"/>
    <n v="77759.549999999988"/>
    <n v="4504.5"/>
    <n v="0"/>
    <n v="0"/>
    <n v="4504.5"/>
    <n v="0"/>
    <n v="0"/>
    <n v="0"/>
    <n v="0"/>
    <n v="0"/>
    <n v="82264.049999999988"/>
    <s v="GBP"/>
    <n v="87868.291499999978"/>
    <n v="180826.66799999995"/>
    <s v="&gt;5 Years"/>
    <n v="103470.74521338179"/>
    <n v="109464.65813872252"/>
    <n v="116921.94209112141"/>
    <n v="240617.00578787783"/>
    <n v="0.12999999999999992"/>
    <n v="10108.741499999989"/>
    <n v="5993.91292534073"/>
    <n v="1.3306500000756409"/>
  </r>
  <r>
    <s v="Employee 63"/>
    <x v="4"/>
    <s v="New York"/>
    <x v="2"/>
    <s v="Americas"/>
    <d v="2001-07-16T00:00:00"/>
    <d v="2022-12-01T00:00:00"/>
    <s v="Client Businesses Platform"/>
    <s v="Z"/>
    <s v="H"/>
    <s v="USD"/>
    <n v="316250"/>
    <n v="2320725"/>
    <n v="0"/>
    <n v="0"/>
    <n v="2320725"/>
    <n v="0"/>
    <n v="0"/>
    <n v="0"/>
    <n v="0"/>
    <n v="342000.00000000006"/>
    <n v="2978975"/>
    <s v="USD"/>
    <n v="319412.5"/>
    <n v="2982757.25"/>
    <s v="&gt;5 Years"/>
    <n v="316250"/>
    <n v="2978975"/>
    <n v="319412.5"/>
    <n v="2982757.25"/>
    <n v="0.01"/>
    <n v="3162.5"/>
    <n v="2662725"/>
    <n v="1"/>
  </r>
  <r>
    <s v="Employee 630"/>
    <x v="4"/>
    <s v="Zurich"/>
    <x v="17"/>
    <s v="EMEA"/>
    <d v="2014-06-16T00:00:00"/>
    <d v="2022-12-01T00:00:00"/>
    <s v="Client Businesses Platform"/>
    <s v="G"/>
    <s v="V"/>
    <s v="CHF"/>
    <n v="291500"/>
    <n v="274560"/>
    <n v="0"/>
    <n v="0"/>
    <n v="274560"/>
    <n v="0"/>
    <n v="0"/>
    <n v="0"/>
    <n v="0"/>
    <n v="0"/>
    <n v="566060"/>
    <s v="CHF"/>
    <n v="300245"/>
    <n v="883286.8"/>
    <s v="&gt;5 Years"/>
    <n v="296511.03651713964"/>
    <n v="575790.86562913237"/>
    <n v="305406.36761265382"/>
    <n v="898470.95921066019"/>
    <n v="2.9999999999999964E-2"/>
    <n v="8745"/>
    <n v="279279.82911199273"/>
    <n v="1.0171905197843556"/>
  </r>
  <r>
    <s v="Employee 631"/>
    <x v="7"/>
    <s v="London"/>
    <x v="0"/>
    <s v="EMEA"/>
    <d v="2016-03-14T00:00:00"/>
    <d v="2022-12-01T00:00:00"/>
    <s v="Investments Platform"/>
    <s v="E"/>
    <s v="R"/>
    <s v="GBP"/>
    <n v="59251.500000000015"/>
    <n v="20442.400000000001"/>
    <n v="0"/>
    <n v="0"/>
    <n v="20442.400000000001"/>
    <n v="0"/>
    <n v="0"/>
    <n v="0"/>
    <n v="0"/>
    <n v="0"/>
    <n v="79693.900000000023"/>
    <s v="GBP"/>
    <n v="63991.620000000017"/>
    <n v="150061.03200000004"/>
    <s v="&gt;5 Years"/>
    <n v="78843.008479481854"/>
    <n v="106044.68804102816"/>
    <n v="85150.449157840412"/>
    <n v="199678.7122421508"/>
    <n v="8.0000000000000127E-2"/>
    <n v="4740.1200000000026"/>
    <n v="27201.679561546305"/>
    <n v="1.3306500000756409"/>
  </r>
  <r>
    <s v="Employee 632"/>
    <x v="0"/>
    <s v="Princeton"/>
    <x v="2"/>
    <s v="Americas"/>
    <d v="2015-11-09T00:00:00"/>
    <d v="2022-12-01T00:00:00"/>
    <s v="Operating Platform"/>
    <s v="V"/>
    <s v="H"/>
    <s v="USD"/>
    <n v="165983.4"/>
    <n v="26433.000000000004"/>
    <n v="0"/>
    <n v="0"/>
    <n v="26433.000000000004"/>
    <n v="0"/>
    <n v="0"/>
    <n v="0"/>
    <n v="0"/>
    <n v="0"/>
    <n v="192416.4"/>
    <s v="USD"/>
    <n v="175942.40400000001"/>
    <n v="379903.788"/>
    <s v="&gt;5 Years"/>
    <n v="165983.4"/>
    <n v="192416.4"/>
    <n v="175942.40400000001"/>
    <n v="379903.788"/>
    <n v="6.0000000000000095E-2"/>
    <n v="9959.0040000000154"/>
    <n v="26433"/>
    <n v="1"/>
  </r>
  <r>
    <s v="Employee 633"/>
    <x v="3"/>
    <s v="Princeton"/>
    <x v="2"/>
    <s v="Americas"/>
    <d v="2011-08-22T00:00:00"/>
    <d v="2022-12-01T00:00:00"/>
    <s v="Regional Platform"/>
    <s v="V"/>
    <s v="L"/>
    <s v="USD"/>
    <n v="121000.00000000003"/>
    <n v="53350.000000000007"/>
    <n v="0"/>
    <n v="0"/>
    <n v="53350.000000000007"/>
    <n v="0"/>
    <n v="0"/>
    <n v="0"/>
    <n v="0"/>
    <n v="0"/>
    <n v="174350.00000000003"/>
    <s v="USD"/>
    <n v="135520.00000000006"/>
    <n v="330792.00000000012"/>
    <s v="&gt;5 Years"/>
    <n v="121000.00000000003"/>
    <n v="174350.00000000003"/>
    <n v="135520.00000000006"/>
    <n v="330792.00000000012"/>
    <n v="0.12000000000000022"/>
    <n v="14520.000000000029"/>
    <n v="53350"/>
    <n v="1"/>
  </r>
  <r>
    <s v="Employee 634"/>
    <x v="0"/>
    <s v="London"/>
    <x v="0"/>
    <s v="EMEA"/>
    <d v="2008-05-16T00:00:00"/>
    <d v="2022-12-01T00:00:00"/>
    <s v="Regional Platform"/>
    <s v="P"/>
    <s v="C"/>
    <s v="GBP"/>
    <n v="142560"/>
    <n v="190190.00000000003"/>
    <n v="0"/>
    <n v="0"/>
    <n v="190190.00000000003"/>
    <n v="0"/>
    <n v="0"/>
    <n v="0"/>
    <n v="0"/>
    <n v="0"/>
    <n v="332750"/>
    <s v="GBP"/>
    <n v="163944"/>
    <n v="546606.5"/>
    <s v="&gt;5 Years"/>
    <n v="189697.46401078338"/>
    <n v="442773.78752516949"/>
    <n v="218152.08361240086"/>
    <n v="727341.93926634581"/>
    <n v="0.14999999999999986"/>
    <n v="21384"/>
    <n v="253076.32351438611"/>
    <n v="1.3306500000756409"/>
  </r>
  <r>
    <s v="Employee 635"/>
    <x v="0"/>
    <s v="Boston"/>
    <x v="2"/>
    <s v="Americas"/>
    <d v="2011-07-21T00:00:00"/>
    <d v="2022-12-01T00:00:00"/>
    <s v="Investments Platform"/>
    <s v="I"/>
    <s v="P"/>
    <s v="USD"/>
    <n v="213180.00000000003"/>
    <n v="0"/>
    <n v="665650.00000000012"/>
    <n v="0"/>
    <n v="665650.00000000012"/>
    <n v="0"/>
    <n v="0"/>
    <n v="0"/>
    <n v="0"/>
    <n v="0"/>
    <n v="878830.00000000012"/>
    <s v="USD"/>
    <n v="230234.40000000005"/>
    <n v="460468.8000000001"/>
    <s v="&gt;5 Years"/>
    <n v="213180.00000000003"/>
    <n v="878830.00000000012"/>
    <n v="230234.40000000005"/>
    <n v="460468.8000000001"/>
    <n v="8.0000000000000099E-2"/>
    <n v="17054.400000000023"/>
    <n v="665650.00000000012"/>
    <n v="1"/>
  </r>
  <r>
    <s v="Employee 636"/>
    <x v="0"/>
    <s v="Taipei"/>
    <x v="25"/>
    <s v="Asia-Pacific"/>
    <d v="2014-09-16T00:00:00"/>
    <d v="2022-12-01T00:00:00"/>
    <s v="Regional Platform"/>
    <s v="H"/>
    <s v="D"/>
    <s v="TWD"/>
    <n v="3729000"/>
    <n v="1576850.0000000002"/>
    <n v="0"/>
    <n v="0"/>
    <n v="1576850.0000000002"/>
    <n v="0"/>
    <n v="0"/>
    <n v="0"/>
    <n v="0"/>
    <n v="0"/>
    <n v="5305850"/>
    <s v="TWD"/>
    <n v="4027320.0000000005"/>
    <n v="9757638"/>
    <s v="&gt;5 Years"/>
    <n v="124459.72331158321"/>
    <n v="177088.93079451963"/>
    <n v="134416.50117650986"/>
    <n v="325672.54643459106"/>
    <n v="7.9999999999999988E-2"/>
    <n v="298320.00000000047"/>
    <n v="52629.207482936428"/>
    <n v="3.3376166079802413E-2"/>
  </r>
  <r>
    <s v="Employee 637"/>
    <x v="0"/>
    <s v="Philadelphia"/>
    <x v="2"/>
    <s v="Americas"/>
    <d v="2016-06-08T00:00:00"/>
    <d v="2022-12-01T00:00:00"/>
    <s v="Operating Platform"/>
    <s v="O"/>
    <s v="Q"/>
    <s v="USD"/>
    <n v="188870.00000000003"/>
    <n v="99176.000000000015"/>
    <n v="0"/>
    <n v="0"/>
    <n v="99176.000000000015"/>
    <n v="0"/>
    <n v="0"/>
    <n v="0"/>
    <n v="0"/>
    <n v="0"/>
    <n v="288046.00000000006"/>
    <s v="USD"/>
    <n v="211534.40000000005"/>
    <n v="534145.92000000016"/>
    <s v="&gt;5 Years"/>
    <n v="188870.00000000003"/>
    <n v="288046.00000000006"/>
    <n v="211534.40000000005"/>
    <n v="534145.92000000016"/>
    <n v="0.12000000000000011"/>
    <n v="22664.400000000023"/>
    <n v="99176.000000000029"/>
    <n v="1"/>
  </r>
  <r>
    <s v="Employee 638"/>
    <x v="3"/>
    <s v="Colorado"/>
    <x v="2"/>
    <s v="Americas"/>
    <d v="2016-05-02T00:00:00"/>
    <d v="2022-12-01T00:00:00"/>
    <s v="Investments Platform"/>
    <s v="E"/>
    <s v="Q"/>
    <s v="USD"/>
    <n v="160380"/>
    <n v="87890.000000000015"/>
    <n v="0"/>
    <n v="0"/>
    <n v="87890.000000000015"/>
    <n v="0"/>
    <n v="0"/>
    <n v="0"/>
    <n v="0"/>
    <n v="0"/>
    <n v="248270"/>
    <s v="USD"/>
    <n v="163587.6"/>
    <n v="416823"/>
    <s v="&gt;5 Years"/>
    <n v="160380"/>
    <n v="248270"/>
    <n v="163587.6"/>
    <n v="416823"/>
    <n v="2.0000000000000035E-2"/>
    <n v="3207.6000000000058"/>
    <n v="87890"/>
    <n v="1"/>
  </r>
  <r>
    <s v="Employee 639"/>
    <x v="3"/>
    <s v="Seattle"/>
    <x v="2"/>
    <s v="Americas"/>
    <d v="2006-05-18T00:00:00"/>
    <d v="2022-12-01T00:00:00"/>
    <s v="Investments Platform"/>
    <s v="H"/>
    <s v="R"/>
    <s v="USD"/>
    <n v="122100.00000000003"/>
    <n v="43120"/>
    <n v="29700.000000000004"/>
    <n v="0"/>
    <n v="72820"/>
    <n v="0"/>
    <n v="0"/>
    <n v="0"/>
    <n v="0"/>
    <n v="0"/>
    <n v="194920.00000000003"/>
    <s v="USD"/>
    <n v="134310.00000000003"/>
    <n v="316052.00000000006"/>
    <s v="&gt;5 Years"/>
    <n v="122100.00000000003"/>
    <n v="194920.00000000003"/>
    <n v="134310.00000000003"/>
    <n v="316052.00000000006"/>
    <n v="9.9999999999999978E-2"/>
    <n v="12210"/>
    <n v="72820"/>
    <n v="1"/>
  </r>
  <r>
    <s v="Employee 64"/>
    <x v="0"/>
    <s v="New York"/>
    <x v="2"/>
    <s v="Americas"/>
    <d v="1995-09-18T00:00:00"/>
    <d v="2022-12-01T00:00:00"/>
    <s v="Investments Platform"/>
    <s v="Z"/>
    <s v="N"/>
    <s v="USD"/>
    <n v="199980.00000000003"/>
    <n v="457446"/>
    <n v="0"/>
    <n v="0"/>
    <n v="457446"/>
    <n v="0"/>
    <n v="0"/>
    <n v="0"/>
    <n v="0"/>
    <n v="0"/>
    <n v="657426"/>
    <s v="USD"/>
    <n v="207979.20000000004"/>
    <n v="891702.24000000011"/>
    <s v="&gt;5 Years"/>
    <n v="199980.00000000003"/>
    <n v="657426"/>
    <n v="207979.20000000004"/>
    <n v="891702.24000000011"/>
    <n v="4.0000000000000049E-2"/>
    <n v="7999.2000000000116"/>
    <n v="457446"/>
    <n v="1"/>
  </r>
  <r>
    <s v="Employee 640"/>
    <x v="0"/>
    <s v="London"/>
    <x v="0"/>
    <s v="EMEA"/>
    <d v="2010-03-01T00:00:00"/>
    <d v="2022-12-01T00:00:00"/>
    <s v="Client Businesses Platform"/>
    <s v="R"/>
    <s v="S"/>
    <s v="GBP"/>
    <n v="97185.000000000015"/>
    <n v="37026"/>
    <n v="0"/>
    <n v="0"/>
    <n v="37026"/>
    <n v="0"/>
    <n v="0"/>
    <n v="0"/>
    <n v="0"/>
    <n v="0"/>
    <n v="134211"/>
    <s v="GBP"/>
    <n v="98156.85000000002"/>
    <n v="233709.96000000002"/>
    <s v="&gt;5 Years"/>
    <n v="129319.22025735119"/>
    <n v="178587.86716015186"/>
    <n v="130612.4124599247"/>
    <n v="310986.15829167806"/>
    <n v="9.999999999999995E-3"/>
    <n v="971.85000000000582"/>
    <n v="49268.646902800669"/>
    <n v="1.3306500000756409"/>
  </r>
  <r>
    <s v="Employee 641"/>
    <x v="1"/>
    <s v="Princeton"/>
    <x v="2"/>
    <s v="Americas"/>
    <d v="2010-01-18T00:00:00"/>
    <d v="2022-12-01T00:00:00"/>
    <s v="Corporate and Risk Platform"/>
    <s v="N"/>
    <s v="A"/>
    <s v="USD"/>
    <n v="97240.000000000015"/>
    <n v="8041"/>
    <n v="0"/>
    <n v="0"/>
    <n v="8041"/>
    <n v="0"/>
    <n v="0"/>
    <n v="0"/>
    <n v="0"/>
    <n v="0"/>
    <n v="105281.00000000001"/>
    <s v="USD"/>
    <n v="107936.40000000002"/>
    <n v="224798.31000000006"/>
    <s v="&gt;5 Years"/>
    <n v="97240.000000000015"/>
    <n v="105281.00000000001"/>
    <n v="107936.40000000002"/>
    <n v="224798.31000000006"/>
    <n v="0.11000000000000007"/>
    <n v="10696.400000000009"/>
    <n v="8041"/>
    <n v="1"/>
  </r>
  <r>
    <s v="Employee 642"/>
    <x v="4"/>
    <s v="Newport Beach"/>
    <x v="2"/>
    <s v="Americas"/>
    <d v="2010-07-19T00:00:00"/>
    <d v="2022-12-01T00:00:00"/>
    <s v="Investments Platform"/>
    <s v="X"/>
    <s v="L"/>
    <s v="USD"/>
    <n v="199980.00000000003"/>
    <n v="0"/>
    <n v="608835.76"/>
    <n v="0"/>
    <n v="608835.76"/>
    <n v="0"/>
    <n v="0"/>
    <n v="0"/>
    <n v="0"/>
    <n v="0"/>
    <n v="808815.76"/>
    <s v="USD"/>
    <n v="227977.20000000007"/>
    <n v="455954.40000000014"/>
    <s v="&gt;5 Years"/>
    <n v="199980.00000000003"/>
    <n v="808815.76"/>
    <n v="227977.20000000007"/>
    <n v="455954.40000000014"/>
    <n v="0.14000000000000018"/>
    <n v="27997.200000000041"/>
    <n v="608835.76"/>
    <n v="1"/>
  </r>
  <r>
    <s v="Employee 643"/>
    <x v="3"/>
    <s v="New York"/>
    <x v="2"/>
    <s v="Americas"/>
    <d v="2016-06-29T00:00:00"/>
    <d v="2022-12-01T00:00:00"/>
    <s v="Client Businesses Platform"/>
    <s v="A"/>
    <s v="C"/>
    <s v="USD"/>
    <n v="146278"/>
    <n v="33792"/>
    <n v="0"/>
    <n v="0"/>
    <n v="33792"/>
    <n v="0"/>
    <n v="0"/>
    <n v="0"/>
    <n v="0"/>
    <n v="0"/>
    <n v="180070"/>
    <s v="USD"/>
    <n v="165294.13999999998"/>
    <n v="368773.24"/>
    <s v="&gt;5 Years"/>
    <n v="146278"/>
    <n v="180070"/>
    <n v="165294.13999999998"/>
    <n v="368773.24"/>
    <n v="0.12999999999999989"/>
    <n v="19016.139999999985"/>
    <n v="33792"/>
    <n v="1"/>
  </r>
  <r>
    <s v="Employee 644"/>
    <x v="3"/>
    <s v="Seattle"/>
    <x v="2"/>
    <s v="Americas"/>
    <d v="2014-09-22T00:00:00"/>
    <d v="2022-12-01T00:00:00"/>
    <s v="Operating Platform"/>
    <s v="G"/>
    <s v="U"/>
    <s v="USD"/>
    <n v="152625"/>
    <n v="15572.700000000003"/>
    <n v="0"/>
    <n v="0"/>
    <n v="15572.700000000003"/>
    <n v="0"/>
    <n v="0"/>
    <n v="0"/>
    <n v="0"/>
    <n v="0"/>
    <n v="168197.7"/>
    <s v="USD"/>
    <n v="175518.75"/>
    <n v="368946.10499999998"/>
    <s v="&gt;5 Years"/>
    <n v="152625"/>
    <n v="168197.7"/>
    <n v="175518.75"/>
    <n v="368946.10499999998"/>
    <n v="0.15"/>
    <n v="22893.75"/>
    <n v="15572.700000000012"/>
    <n v="1"/>
  </r>
  <r>
    <s v="Employee 645"/>
    <x v="4"/>
    <s v="Hong Kong"/>
    <x v="3"/>
    <s v="Asia-Pacific"/>
    <d v="2011-05-23T00:00:00"/>
    <d v="2022-12-01T00:00:00"/>
    <s v="Client Businesses Platform"/>
    <s v="F"/>
    <s v="N"/>
    <s v="HKD"/>
    <n v="2402400"/>
    <n v="2710950.0000000005"/>
    <n v="0"/>
    <n v="0"/>
    <n v="2710950.0000000005"/>
    <n v="0"/>
    <n v="0"/>
    <n v="0"/>
    <n v="0"/>
    <n v="798250"/>
    <n v="5911600"/>
    <s v="HKD"/>
    <n v="2738736.0000000005"/>
    <n v="8567955.0000000019"/>
    <s v="&gt;5 Years"/>
    <n v="306266.45334421197"/>
    <n v="753631.68730837642"/>
    <n v="349143.7568124017"/>
    <n v="1092273.2227201166"/>
    <n v="0.14000000000000015"/>
    <n v="336336.00000000047"/>
    <n v="447365.23396416445"/>
    <n v="0.12748353868806692"/>
  </r>
  <r>
    <s v="Employee 646"/>
    <x v="1"/>
    <s v="Seattle"/>
    <x v="2"/>
    <s v="Americas"/>
    <d v="2012-07-30T00:00:00"/>
    <d v="2022-12-01T00:00:00"/>
    <s v="Operating Platform"/>
    <s v="J"/>
    <s v="O"/>
    <s v="USD"/>
    <n v="106590.00000000003"/>
    <n v="9817.5000000000018"/>
    <n v="0"/>
    <n v="0"/>
    <n v="9817.5000000000018"/>
    <n v="0"/>
    <n v="0"/>
    <n v="0"/>
    <n v="0"/>
    <n v="0"/>
    <n v="116407.50000000003"/>
    <s v="USD"/>
    <n v="115117.20000000004"/>
    <n v="240837.30000000008"/>
    <s v="&gt;5 Years"/>
    <n v="106590.00000000003"/>
    <n v="116407.50000000003"/>
    <n v="115117.20000000004"/>
    <n v="240837.30000000008"/>
    <n v="8.0000000000000085E-2"/>
    <n v="8527.2000000000116"/>
    <n v="9817.5"/>
    <n v="1"/>
  </r>
  <r>
    <s v="Employee 647"/>
    <x v="1"/>
    <s v="New York"/>
    <x v="2"/>
    <s v="Americas"/>
    <d v="2007-02-16T00:00:00"/>
    <d v="2022-12-01T00:00:00"/>
    <s v="Client Businesses Platform"/>
    <s v="E"/>
    <s v="A"/>
    <s v="USD"/>
    <n v="104720.00000000003"/>
    <n v="29403.000000000004"/>
    <n v="0"/>
    <n v="0"/>
    <n v="29403.000000000004"/>
    <n v="0"/>
    <n v="0"/>
    <n v="0"/>
    <n v="0"/>
    <n v="0"/>
    <n v="134123.00000000003"/>
    <s v="USD"/>
    <n v="120428.00000000003"/>
    <n v="274669.45000000007"/>
    <s v="&gt;5 Years"/>
    <n v="104720.00000000003"/>
    <n v="134123.00000000003"/>
    <n v="120428.00000000003"/>
    <n v="274669.45000000007"/>
    <n v="0.14999999999999997"/>
    <n v="15708"/>
    <n v="29403"/>
    <n v="1"/>
  </r>
  <r>
    <s v="Employee 648"/>
    <x v="3"/>
    <s v="Singapore"/>
    <x v="9"/>
    <s v="Asia-Pacific"/>
    <d v="2007-01-01T00:00:00"/>
    <d v="2022-12-01T00:00:00"/>
    <s v="Operating Platform"/>
    <s v="P"/>
    <s v="S"/>
    <s v="SGD"/>
    <n v="135520.00000000003"/>
    <n v="10395.000000000002"/>
    <n v="0"/>
    <n v="0"/>
    <n v="10395.000000000002"/>
    <n v="0"/>
    <n v="0"/>
    <n v="0"/>
    <n v="0"/>
    <n v="0"/>
    <n v="145915.00000000003"/>
    <s v="SGD"/>
    <n v="139585.60000000003"/>
    <n v="289878.05000000005"/>
    <s v="&gt;5 Years"/>
    <n v="101327.1524169128"/>
    <n v="109099.40558525553"/>
    <n v="104366.96698942018"/>
    <n v="216739.35474223338"/>
    <n v="3.0000000000000006E-2"/>
    <n v="4065.6000000000058"/>
    <n v="7772.2531683427369"/>
    <n v="0.74769150248607419"/>
  </r>
  <r>
    <s v="Employee 649"/>
    <x v="1"/>
    <s v="Wilmington"/>
    <x v="2"/>
    <s v="Americas"/>
    <d v="2013-03-11T00:00:00"/>
    <d v="2022-12-01T00:00:00"/>
    <s v="Operating Platform"/>
    <s v="U"/>
    <s v="C"/>
    <s v="USD"/>
    <n v="104720.00000000003"/>
    <n v="10279.500000000002"/>
    <n v="0"/>
    <n v="0"/>
    <n v="10279.500000000002"/>
    <n v="0"/>
    <n v="0"/>
    <n v="0"/>
    <n v="0"/>
    <n v="0"/>
    <n v="114999.50000000003"/>
    <s v="USD"/>
    <n v="112050.40000000004"/>
    <n v="235099.86500000008"/>
    <s v="&gt;5 Years"/>
    <n v="104720.00000000003"/>
    <n v="114999.50000000003"/>
    <n v="112050.40000000004"/>
    <n v="235099.86500000008"/>
    <n v="7.0000000000000062E-2"/>
    <n v="7330.4000000000087"/>
    <n v="10279.5"/>
    <n v="1"/>
  </r>
  <r>
    <s v="Employee 65"/>
    <x v="3"/>
    <s v="Princeton"/>
    <x v="2"/>
    <s v="Americas"/>
    <d v="1998-08-04T00:00:00"/>
    <d v="2022-12-01T00:00:00"/>
    <s v="Investments Platform"/>
    <s v="Z"/>
    <s v="T"/>
    <s v="USD"/>
    <n v="170665"/>
    <n v="27621.528000000002"/>
    <n v="10818.36"/>
    <n v="0"/>
    <n v="38439.888000000006"/>
    <n v="0"/>
    <n v="0"/>
    <n v="0"/>
    <n v="0"/>
    <n v="0"/>
    <n v="209104.88800000001"/>
    <s v="USD"/>
    <n v="186024.85"/>
    <n v="402157.16552000004"/>
    <s v="&gt;5 Years"/>
    <n v="170665"/>
    <n v="209104.88800000001"/>
    <n v="186024.85"/>
    <n v="402157.16552000004"/>
    <n v="9.0000000000000038E-2"/>
    <n v="15359.850000000006"/>
    <n v="38439.888000000006"/>
    <n v="1"/>
  </r>
  <r>
    <s v="Employee 650"/>
    <x v="3"/>
    <s v="Edinburgh"/>
    <x v="0"/>
    <s v="EMEA"/>
    <d v="2016-04-18T00:00:00"/>
    <d v="2022-12-01T00:00:00"/>
    <s v="Client Businesses Platform"/>
    <s v="U"/>
    <s v="Q"/>
    <s v="GBP"/>
    <n v="63901.200000000012"/>
    <n v="25360.500000000004"/>
    <n v="0"/>
    <n v="0"/>
    <n v="25360.500000000004"/>
    <n v="0"/>
    <n v="0"/>
    <n v="0"/>
    <n v="0"/>
    <n v="0"/>
    <n v="89261.700000000012"/>
    <s v="GBP"/>
    <n v="66457.248000000021"/>
    <n v="159289.41600000003"/>
    <s v="&gt;5 Years"/>
    <n v="85030.13178483356"/>
    <n v="118776.08111175186"/>
    <n v="88431.337056226912"/>
    <n v="211958.46141244884"/>
    <n v="4.0000000000000112E-2"/>
    <n v="2556.0480000000098"/>
    <n v="33745.9493269183"/>
    <n v="1.3306500000756409"/>
  </r>
  <r>
    <s v="Employee 651"/>
    <x v="3"/>
    <s v="Gurgaon"/>
    <x v="12"/>
    <s v="Asia-Pacific"/>
    <d v="2013-04-04T00:00:00"/>
    <d v="2022-12-01T00:00:00"/>
    <s v="Client Businesses Platform"/>
    <s v="U"/>
    <s v="G"/>
    <s v="INR"/>
    <n v="3758700.0000000005"/>
    <n v="650650"/>
    <n v="0"/>
    <n v="0"/>
    <n v="650650"/>
    <n v="0"/>
    <n v="0"/>
    <n v="0"/>
    <n v="0"/>
    <n v="0"/>
    <n v="4409350"/>
    <s v="INR"/>
    <n v="4059396.0000000009"/>
    <n v="8821494.0000000019"/>
    <s v="&gt;5 Years"/>
    <n v="55698.884896084179"/>
    <n v="65340.643870633125"/>
    <n v="60154.795687770915"/>
    <n v="130722.69106805472"/>
    <n v="8.0000000000000029E-2"/>
    <n v="300696.00000000047"/>
    <n v="9641.7589745489458"/>
    <n v="1.4818656688771163E-2"/>
  </r>
  <r>
    <s v="Employee 652"/>
    <x v="0"/>
    <s v="Singapore"/>
    <x v="9"/>
    <s v="Asia-Pacific"/>
    <d v="2015-09-28T00:00:00"/>
    <d v="2022-12-01T00:00:00"/>
    <s v="Client Businesses Platform"/>
    <s v="T"/>
    <s v="S"/>
    <s v="SGD"/>
    <n v="284625"/>
    <n v="180380.20000000004"/>
    <n v="0"/>
    <n v="0"/>
    <n v="180380.20000000004"/>
    <n v="0"/>
    <n v="0"/>
    <n v="0"/>
    <n v="0"/>
    <n v="0"/>
    <n v="465005.20000000007"/>
    <s v="SGD"/>
    <n v="293163.75"/>
    <n v="772119.10600000003"/>
    <s v="&gt;5 Years"/>
    <n v="212811.69389509887"/>
    <n v="347680.43665183749"/>
    <n v="219196.04471195184"/>
    <n v="577306.89446334436"/>
    <n v="0.03"/>
    <n v="8538.75"/>
    <n v="134868.74275673862"/>
    <n v="0.74769150248607419"/>
  </r>
  <r>
    <s v="Employee 653"/>
    <x v="1"/>
    <s v="Princeton"/>
    <x v="2"/>
    <s v="Americas"/>
    <d v="2010-10-27T00:00:00"/>
    <d v="2022-12-01T00:00:00"/>
    <s v="Regional Platform"/>
    <s v="Q"/>
    <s v="F"/>
    <s v="USD"/>
    <n v="98527.000000000015"/>
    <n v="26312.000000000004"/>
    <n v="0"/>
    <n v="0"/>
    <n v="26312.000000000004"/>
    <n v="0"/>
    <n v="0"/>
    <n v="0"/>
    <n v="0"/>
    <n v="0"/>
    <n v="124839.00000000001"/>
    <s v="USD"/>
    <n v="106409.16000000002"/>
    <n v="241235.28000000003"/>
    <s v="&gt;5 Years"/>
    <n v="98527.000000000015"/>
    <n v="124839.00000000001"/>
    <n v="106409.16000000002"/>
    <n v="241235.28000000003"/>
    <n v="8.0000000000000029E-2"/>
    <n v="7882.1600000000035"/>
    <n v="26312"/>
    <n v="1"/>
  </r>
  <r>
    <s v="Employee 654"/>
    <x v="0"/>
    <s v="New York"/>
    <x v="2"/>
    <s v="Americas"/>
    <d v="2012-02-15T00:00:00"/>
    <d v="2022-12-01T00:00:00"/>
    <s v="Corporate and Risk Platform"/>
    <s v="U"/>
    <s v="E"/>
    <s v="USD"/>
    <n v="211640.00000000003"/>
    <n v="110121.00000000001"/>
    <n v="0"/>
    <n v="0"/>
    <n v="110121.00000000001"/>
    <n v="0"/>
    <n v="0"/>
    <n v="0"/>
    <n v="0"/>
    <n v="0"/>
    <n v="321761.00000000006"/>
    <s v="USD"/>
    <n v="228571.20000000004"/>
    <n v="576073.08000000007"/>
    <s v="&gt;5 Years"/>
    <n v="211640.00000000003"/>
    <n v="321761.00000000006"/>
    <n v="228571.20000000004"/>
    <n v="576073.08000000007"/>
    <n v="8.0000000000000043E-2"/>
    <n v="16931.200000000012"/>
    <n v="110121.00000000003"/>
    <n v="1"/>
  </r>
  <r>
    <s v="Employee 655"/>
    <x v="0"/>
    <s v="Wilmington"/>
    <x v="2"/>
    <s v="Americas"/>
    <d v="2014-04-21T00:00:00"/>
    <d v="2022-12-01T00:00:00"/>
    <s v="Operating Platform"/>
    <s v="M"/>
    <s v="U"/>
    <s v="USD"/>
    <n v="149292"/>
    <n v="37840"/>
    <n v="0"/>
    <n v="0"/>
    <n v="37840"/>
    <n v="0"/>
    <n v="0"/>
    <n v="0"/>
    <n v="0"/>
    <n v="0"/>
    <n v="187132"/>
    <s v="USD"/>
    <n v="167207.04000000001"/>
    <n v="376794.88"/>
    <s v="&gt;5 Years"/>
    <n v="149292"/>
    <n v="187132"/>
    <n v="167207.04000000001"/>
    <n v="376794.88"/>
    <n v="0.12000000000000005"/>
    <n v="17915.040000000008"/>
    <n v="37840"/>
    <n v="1"/>
  </r>
  <r>
    <s v="Employee 656"/>
    <x v="3"/>
    <s v="London"/>
    <x v="0"/>
    <s v="EMEA"/>
    <d v="2017-08-21T00:00:00"/>
    <d v="2022-12-01T00:00:00"/>
    <s v="Investments Platform"/>
    <s v="Q"/>
    <s v="R"/>
    <s v="GBP"/>
    <n v="97240.000000000015"/>
    <n v="198844.80000000002"/>
    <n v="0"/>
    <n v="0"/>
    <n v="198844.80000000002"/>
    <n v="0"/>
    <n v="0"/>
    <n v="0"/>
    <n v="0"/>
    <n v="0"/>
    <n v="296084.80000000005"/>
    <s v="GBP"/>
    <n v="102102.00000000001"/>
    <n v="412991.04000000004"/>
    <s v="&gt;5 Years"/>
    <n v="129392.40600735534"/>
    <n v="393985.2391423962"/>
    <n v="135862.02630772311"/>
    <n v="549546.52740723907"/>
    <n v="4.9999999999999989E-2"/>
    <n v="4862"/>
    <n v="264592.83313504083"/>
    <n v="1.3306500000756409"/>
  </r>
  <r>
    <s v="Employee 657"/>
    <x v="3"/>
    <s v="London"/>
    <x v="0"/>
    <s v="EMEA"/>
    <d v="2016-01-22T00:00:00"/>
    <d v="2022-12-01T00:00:00"/>
    <s v="Investments Platform"/>
    <s v="Y"/>
    <s v="F"/>
    <s v="GBP"/>
    <n v="91773"/>
    <n v="37037"/>
    <n v="0"/>
    <n v="0"/>
    <n v="37037"/>
    <n v="0"/>
    <n v="0"/>
    <n v="0"/>
    <n v="0"/>
    <n v="0"/>
    <n v="128810"/>
    <s v="GBP"/>
    <n v="100032.57"/>
    <n v="240435.47"/>
    <s v="&gt;5 Years"/>
    <n v="122117.74245694179"/>
    <n v="171401.0265097433"/>
    <n v="133108.33927806656"/>
    <n v="319935.45817368675"/>
    <n v="9.0000000000000052E-2"/>
    <n v="8259.570000000007"/>
    <n v="49283.284052801508"/>
    <n v="1.3306500000756409"/>
  </r>
  <r>
    <s v="Employee 658"/>
    <x v="1"/>
    <s v="Wilmington"/>
    <x v="2"/>
    <s v="Americas"/>
    <d v="2017-07-01T00:00:00"/>
    <d v="2022-12-01T00:00:00"/>
    <s v="Operating Platform"/>
    <s v="V"/>
    <s v="G"/>
    <s v="USD"/>
    <n v="98161.800000000017"/>
    <n v="9801"/>
    <n v="0"/>
    <n v="0"/>
    <n v="9801"/>
    <n v="0"/>
    <n v="0"/>
    <n v="0"/>
    <n v="0"/>
    <n v="0"/>
    <n v="107962.80000000002"/>
    <s v="USD"/>
    <n v="107977.98000000003"/>
    <n v="226737.06000000006"/>
    <s v="&gt;5 Years"/>
    <n v="98161.800000000017"/>
    <n v="107962.80000000002"/>
    <n v="107977.98000000003"/>
    <n v="226737.06000000006"/>
    <n v="0.10000000000000006"/>
    <n v="9816.1800000000076"/>
    <n v="9801"/>
    <n v="1"/>
  </r>
  <r>
    <s v="Employee 659"/>
    <x v="3"/>
    <s v="Seattle"/>
    <x v="2"/>
    <s v="Americas"/>
    <d v="2017-08-14T00:00:00"/>
    <d v="2022-12-01T00:00:00"/>
    <s v="Operating Platform"/>
    <s v="U"/>
    <s v="K"/>
    <s v="USD"/>
    <n v="143319"/>
    <n v="14685"/>
    <n v="0"/>
    <n v="0"/>
    <n v="14685"/>
    <n v="0"/>
    <n v="0"/>
    <n v="0"/>
    <n v="0"/>
    <n v="0"/>
    <n v="158004"/>
    <s v="USD"/>
    <n v="156217.71000000002"/>
    <n v="328442.07000000007"/>
    <s v="&gt;5 Years"/>
    <n v="143319"/>
    <n v="158004"/>
    <n v="156217.71000000002"/>
    <n v="328442.07000000007"/>
    <n v="9.0000000000000149E-2"/>
    <n v="12898.710000000021"/>
    <n v="14685"/>
    <n v="1"/>
  </r>
  <r>
    <s v="Employee 66"/>
    <x v="4"/>
    <s v="Paris"/>
    <x v="10"/>
    <s v="EMEA"/>
    <d v="1999-01-11T00:00:00"/>
    <d v="2022-12-01T00:00:00"/>
    <s v="Client Businesses Platform"/>
    <s v="M"/>
    <s v="C"/>
    <s v="EUR"/>
    <n v="233200.00000000003"/>
    <n v="189189.00000000003"/>
    <n v="0"/>
    <n v="0"/>
    <n v="189189.00000000003"/>
    <n v="0"/>
    <n v="0"/>
    <n v="0"/>
    <n v="0"/>
    <n v="0"/>
    <n v="422389.00000000006"/>
    <s v="EUR"/>
    <n v="235532.00000000003"/>
    <n v="662144.89"/>
    <s v="&gt;5 Years"/>
    <n v="272214.35999304493"/>
    <n v="493054.6796874025"/>
    <n v="274936.50359297538"/>
    <n v="772921.73007725179"/>
    <n v="1.0000000000000011E-2"/>
    <n v="2332"/>
    <n v="220840.31969435757"/>
    <n v="1.1672999999701754"/>
  </r>
  <r>
    <s v="Employee 660"/>
    <x v="0"/>
    <s v="Sydney"/>
    <x v="4"/>
    <s v="Asia-Pacific"/>
    <d v="2017-08-18T00:00:00"/>
    <d v="2022-12-01T00:00:00"/>
    <s v="Client Businesses Platform"/>
    <s v="J"/>
    <s v="W"/>
    <s v="AUD"/>
    <n v="230928.50000000006"/>
    <n v="301724.5"/>
    <n v="0"/>
    <n v="0"/>
    <n v="301724.5"/>
    <n v="0"/>
    <n v="0"/>
    <n v="0"/>
    <n v="0"/>
    <n v="0"/>
    <n v="532653"/>
    <s v="AUD"/>
    <n v="249402.78000000009"/>
    <n v="824668.02000000025"/>
    <s v="&gt;5 Years"/>
    <n v="174732.04953115497"/>
    <n v="403031.89246419678"/>
    <n v="188710.6134936474"/>
    <n v="623985.05735498003"/>
    <n v="8.000000000000014E-2"/>
    <n v="18474.280000000028"/>
    <n v="228299.8429330418"/>
    <n v="0.75665000002665295"/>
  </r>
  <r>
    <s v="Employee 661"/>
    <x v="0"/>
    <s v="Edinburgh"/>
    <x v="0"/>
    <s v="EMEA"/>
    <d v="2017-07-31T00:00:00"/>
    <d v="2022-12-01T00:00:00"/>
    <s v="Client Businesses Platform"/>
    <s v="Q"/>
    <s v="P"/>
    <s v="GBP"/>
    <n v="95612.000000000015"/>
    <n v="42240"/>
    <n v="0"/>
    <n v="0"/>
    <n v="42240"/>
    <n v="0"/>
    <n v="0"/>
    <n v="0"/>
    <n v="0"/>
    <n v="0"/>
    <n v="137852"/>
    <s v="GBP"/>
    <n v="97524.24000000002"/>
    <n v="238133.28000000003"/>
    <s v="&gt;5 Years"/>
    <n v="127226.1078072322"/>
    <n v="183432.76381042725"/>
    <n v="129770.62996337685"/>
    <n v="316872.04905001266"/>
    <n v="2.0000000000000066E-2"/>
    <n v="1912.2400000000052"/>
    <n v="56206.65600319505"/>
    <n v="1.3306500000756409"/>
  </r>
  <r>
    <s v="Employee 662"/>
    <x v="3"/>
    <s v="New York"/>
    <x v="2"/>
    <s v="Americas"/>
    <d v="2017-08-01T00:00:00"/>
    <d v="2022-12-01T00:00:00"/>
    <s v="Operating Platform"/>
    <s v="T"/>
    <s v="V"/>
    <s v="USD"/>
    <n v="163181.03999999998"/>
    <n v="16082"/>
    <n v="0"/>
    <n v="0"/>
    <n v="16082"/>
    <n v="0"/>
    <n v="0"/>
    <n v="0"/>
    <n v="0"/>
    <n v="0"/>
    <n v="179263.03999999998"/>
    <s v="USD"/>
    <n v="166444.66079999998"/>
    <n v="349292.96159999992"/>
    <s v="&gt;5 Years"/>
    <n v="163181.03999999998"/>
    <n v="179263.03999999998"/>
    <n v="166444.66079999998"/>
    <n v="349292.96159999992"/>
    <n v="2.0000000000000028E-2"/>
    <n v="3263.6208000000042"/>
    <n v="16082"/>
    <n v="1"/>
  </r>
  <r>
    <s v="Employee 663"/>
    <x v="4"/>
    <s v="New York"/>
    <x v="2"/>
    <s v="Americas"/>
    <d v="2017-08-07T00:00:00"/>
    <d v="2022-12-01T00:00:00"/>
    <s v="Corporate and Risk Platform"/>
    <s v="E"/>
    <s v="N"/>
    <s v="USD"/>
    <n v="277200.00000000006"/>
    <n v="722535.00000000012"/>
    <n v="0"/>
    <n v="0"/>
    <n v="722535.00000000012"/>
    <n v="0"/>
    <n v="0"/>
    <n v="0"/>
    <n v="0"/>
    <n v="526400"/>
    <n v="1526135.0000000002"/>
    <s v="USD"/>
    <n v="279972.00000000006"/>
    <n v="1289704.3500000003"/>
    <s v="&gt;5 Years"/>
    <n v="277200.00000000006"/>
    <n v="1526135.0000000002"/>
    <n v="279972.00000000006"/>
    <n v="1289704.3500000003"/>
    <n v="9.9999999999999985E-3"/>
    <n v="2772"/>
    <n v="1248935.0000000002"/>
    <n v="1"/>
  </r>
  <r>
    <s v="Employee 664"/>
    <x v="1"/>
    <s v="San Francisco"/>
    <x v="2"/>
    <s v="Americas"/>
    <d v="2017-08-07T00:00:00"/>
    <d v="2022-12-01T00:00:00"/>
    <s v="Operating Platform"/>
    <s v="V"/>
    <s v="Q"/>
    <s v="USD"/>
    <n v="96836.300000000017"/>
    <n v="11228.800000000001"/>
    <n v="0"/>
    <n v="0"/>
    <n v="11228.800000000001"/>
    <n v="0"/>
    <n v="4627"/>
    <n v="0"/>
    <n v="4627"/>
    <n v="0"/>
    <n v="112692.10000000002"/>
    <s v="USD"/>
    <n v="99741.389000000025"/>
    <n v="211048.44200000004"/>
    <s v="&gt;5 Years"/>
    <n v="96836.300000000017"/>
    <n v="112692.10000000002"/>
    <n v="99741.389000000025"/>
    <n v="211048.44200000004"/>
    <n v="3.0000000000000068E-2"/>
    <n v="2905.0890000000072"/>
    <n v="15855.800000000003"/>
    <n v="1"/>
  </r>
  <r>
    <s v="Employee 665"/>
    <x v="1"/>
    <s v="London"/>
    <x v="0"/>
    <s v="EMEA"/>
    <d v="2017-08-21T00:00:00"/>
    <d v="2022-12-01T00:00:00"/>
    <s v="Client Businesses Platform"/>
    <s v="V"/>
    <s v="S"/>
    <s v="GBP"/>
    <n v="103956.60000000003"/>
    <n v="8910"/>
    <n v="0"/>
    <n v="0"/>
    <n v="8910"/>
    <n v="0"/>
    <n v="0"/>
    <n v="0"/>
    <n v="0"/>
    <n v="0"/>
    <n v="112866.60000000003"/>
    <s v="GBP"/>
    <n v="108114.86400000005"/>
    <n v="225496.12800000008"/>
    <s v="&gt;5 Years"/>
    <n v="138329.84979786343"/>
    <n v="150185.94129853739"/>
    <n v="143863.04378977796"/>
    <n v="300056.42274025688"/>
    <n v="0.04"/>
    <n v="4158.2640000000101"/>
    <n v="11856.091500673967"/>
    <n v="1.3306500000756409"/>
  </r>
  <r>
    <s v="Employee 666"/>
    <x v="3"/>
    <s v="Singapore"/>
    <x v="9"/>
    <s v="Asia-Pacific"/>
    <d v="2018-07-30T00:00:00"/>
    <d v="2022-12-01T00:00:00"/>
    <s v="Regional Platform"/>
    <s v="J"/>
    <s v="X"/>
    <s v="SGD"/>
    <n v="147477"/>
    <n v="22748.000000000004"/>
    <n v="0"/>
    <n v="0"/>
    <n v="22748.000000000004"/>
    <n v="0"/>
    <n v="0"/>
    <n v="0"/>
    <n v="0"/>
    <n v="0"/>
    <n v="170225"/>
    <s v="SGD"/>
    <n v="150426.54"/>
    <n v="324056.04000000004"/>
    <s v="1-5 Years"/>
    <n v="110267.29971213876"/>
    <n v="127275.78601069198"/>
    <n v="112472.64570638155"/>
    <n v="242293.9474372874"/>
    <n v="2.0000000000000108E-2"/>
    <n v="2949.5400000000081"/>
    <n v="17008.486298553224"/>
    <n v="0.74769150248607419"/>
  </r>
  <r>
    <s v="Employee 667"/>
    <x v="3"/>
    <s v="Hong Kong"/>
    <x v="3"/>
    <s v="Asia-Pacific"/>
    <d v="2017-08-29T00:00:00"/>
    <d v="2022-12-01T00:00:00"/>
    <s v="Investments Platform"/>
    <s v="G"/>
    <s v="G"/>
    <s v="HKD"/>
    <n v="1425600"/>
    <n v="568260"/>
    <n v="0"/>
    <n v="0"/>
    <n v="568260"/>
    <n v="0"/>
    <n v="0"/>
    <n v="0"/>
    <n v="0"/>
    <n v="0"/>
    <n v="1993860"/>
    <s v="HKD"/>
    <n v="1482624"/>
    <n v="3556238.4000000004"/>
    <s v="&gt;5 Years"/>
    <n v="181740.53275370819"/>
    <n v="254184.32844858911"/>
    <n v="189010.15406385652"/>
    <n v="453361.85565038922"/>
    <n v="4.0000000000000015E-2"/>
    <n v="57024"/>
    <n v="72443.795694880915"/>
    <n v="0.12748353868806692"/>
  </r>
  <r>
    <s v="Employee 668"/>
    <x v="1"/>
    <s v="Wilmington"/>
    <x v="2"/>
    <s v="Americas"/>
    <d v="2017-08-28T00:00:00"/>
    <d v="2022-12-01T00:00:00"/>
    <s v="Operating Platform"/>
    <s v="E"/>
    <s v="C"/>
    <s v="USD"/>
    <n v="98010.000000000029"/>
    <n v="16170"/>
    <n v="0"/>
    <n v="0"/>
    <n v="16170"/>
    <n v="0"/>
    <n v="0"/>
    <n v="0"/>
    <n v="0"/>
    <n v="0"/>
    <n v="114180.00000000003"/>
    <s v="USD"/>
    <n v="98990.100000000035"/>
    <n v="214311.90000000008"/>
    <s v="&gt;5 Years"/>
    <n v="98010.000000000029"/>
    <n v="114180.00000000003"/>
    <n v="98990.100000000035"/>
    <n v="214311.90000000008"/>
    <n v="1.0000000000000056E-2"/>
    <n v="980.10000000000582"/>
    <n v="16170"/>
    <n v="1"/>
  </r>
  <r>
    <s v="Employee 669"/>
    <x v="3"/>
    <s v="Princeton"/>
    <x v="2"/>
    <s v="Americas"/>
    <d v="2017-08-21T00:00:00"/>
    <d v="2022-12-01T00:00:00"/>
    <s v="Investments Platform"/>
    <s v="D"/>
    <s v="A"/>
    <s v="USD"/>
    <n v="183425"/>
    <n v="29511.086000000003"/>
    <n v="11065.94"/>
    <n v="0"/>
    <n v="40577.026000000005"/>
    <n v="0"/>
    <n v="0"/>
    <n v="0"/>
    <n v="0"/>
    <n v="0"/>
    <n v="224002.02600000001"/>
    <s v="USD"/>
    <n v="187093.5"/>
    <n v="404288.30772000004"/>
    <s v="&gt;5 Years"/>
    <n v="183425"/>
    <n v="224002.02600000001"/>
    <n v="187093.5"/>
    <n v="404288.30772000004"/>
    <n v="0.02"/>
    <n v="3668.5"/>
    <n v="40577.026000000013"/>
    <n v="1"/>
  </r>
  <r>
    <s v="Employee 67"/>
    <x v="3"/>
    <s v="Hong Kong"/>
    <x v="3"/>
    <s v="Asia-Pacific"/>
    <d v="1999-09-07T00:00:00"/>
    <d v="2022-12-01T00:00:00"/>
    <s v="Regional Platform"/>
    <s v="W"/>
    <s v="F"/>
    <s v="HKD"/>
    <n v="1016400.0000000001"/>
    <n v="211200.00000000003"/>
    <n v="0"/>
    <n v="0"/>
    <n v="211200.00000000003"/>
    <n v="0"/>
    <n v="0"/>
    <n v="0"/>
    <n v="0"/>
    <n v="0"/>
    <n v="1227600.0000000002"/>
    <s v="HKD"/>
    <n v="1057056.0000000002"/>
    <n v="2333760.0000000009"/>
    <s v="&gt;5 Years"/>
    <n v="129574.26872255123"/>
    <n v="156498.79209347098"/>
    <n v="134757.2394714533"/>
    <n v="297515.98324866319"/>
    <n v="4.0000000000000126E-2"/>
    <n v="40656.000000000116"/>
    <n v="26924.523370919749"/>
    <n v="0.12748353868806692"/>
  </r>
  <r>
    <s v="Employee 670"/>
    <x v="0"/>
    <s v="London"/>
    <x v="0"/>
    <s v="EMEA"/>
    <d v="2017-08-28T00:00:00"/>
    <d v="2022-12-01T00:00:00"/>
    <s v="Regional Platform"/>
    <s v="C"/>
    <s v="A"/>
    <s v="GBP"/>
    <n v="117810.00000000001"/>
    <n v="81840"/>
    <n v="0"/>
    <n v="0"/>
    <n v="81840"/>
    <n v="0"/>
    <n v="0"/>
    <n v="0"/>
    <n v="0"/>
    <n v="0"/>
    <n v="199650"/>
    <s v="GBP"/>
    <n v="118988.10000000002"/>
    <n v="320634.60000000003"/>
    <s v="&gt;5 Years"/>
    <n v="156763.87650891129"/>
    <n v="265664.27251510171"/>
    <n v="158331.51527400041"/>
    <n v="426652.43051425315"/>
    <n v="1.0000000000000087E-2"/>
    <n v="1178.1000000000058"/>
    <n v="108900.39600619042"/>
    <n v="1.3306500000756412"/>
  </r>
  <r>
    <s v="Employee 671"/>
    <x v="3"/>
    <s v="London"/>
    <x v="0"/>
    <s v="EMEA"/>
    <d v="2017-08-28T00:00:00"/>
    <d v="2022-12-01T00:00:00"/>
    <s v="Investments Platform"/>
    <s v="Y"/>
    <s v="T"/>
    <s v="GBP"/>
    <n v="132798.60000000003"/>
    <n v="0"/>
    <n v="572450"/>
    <n v="0"/>
    <n v="572450"/>
    <n v="0"/>
    <n v="0"/>
    <n v="0"/>
    <n v="0"/>
    <n v="0"/>
    <n v="705248.60000000009"/>
    <s v="GBP"/>
    <n v="134126.58600000004"/>
    <n v="268253.17200000008"/>
    <s v="&gt;5 Years"/>
    <n v="176708.45710004505"/>
    <n v="938439.04964334576"/>
    <n v="178475.5416710455"/>
    <n v="356951.08334209101"/>
    <n v="0.01"/>
    <n v="1327.9860000000044"/>
    <n v="761730.59254330071"/>
    <n v="1.3306500000756409"/>
  </r>
  <r>
    <s v="Employee 672"/>
    <x v="3"/>
    <s v="Boston"/>
    <x v="2"/>
    <s v="Americas"/>
    <d v="2017-08-29T00:00:00"/>
    <d v="2022-12-01T00:00:00"/>
    <s v="Client Businesses Platform"/>
    <s v="J"/>
    <s v="W"/>
    <s v="USD"/>
    <n v="134931.28000000003"/>
    <n v="28028.000000000004"/>
    <n v="0"/>
    <n v="0"/>
    <n v="28028.000000000004"/>
    <n v="0"/>
    <n v="0"/>
    <n v="0"/>
    <n v="0"/>
    <n v="0"/>
    <n v="162959.28000000003"/>
    <s v="USD"/>
    <n v="149773.72080000004"/>
    <n v="330658.52160000009"/>
    <s v="&gt;5 Years"/>
    <n v="134931.28000000003"/>
    <n v="162959.28000000003"/>
    <n v="149773.72080000004"/>
    <n v="330658.52160000009"/>
    <n v="0.11000000000000006"/>
    <n v="14842.440800000011"/>
    <n v="28028"/>
    <n v="1"/>
  </r>
  <r>
    <s v="Employee 673"/>
    <x v="3"/>
    <s v="London"/>
    <x v="0"/>
    <s v="EMEA"/>
    <d v="2017-09-25T00:00:00"/>
    <d v="2022-12-01T00:00:00"/>
    <s v="Regional Platform"/>
    <s v="X"/>
    <s v="S"/>
    <s v="GBP"/>
    <n v="97680.000000000015"/>
    <n v="38456"/>
    <n v="0"/>
    <n v="0"/>
    <n v="38456"/>
    <n v="0"/>
    <n v="0"/>
    <n v="0"/>
    <n v="0"/>
    <n v="0"/>
    <n v="136136"/>
    <s v="GBP"/>
    <n v="98656.800000000017"/>
    <n v="236154.16000000003"/>
    <s v="&gt;5 Years"/>
    <n v="129977.89200738863"/>
    <n v="181149.36841029747"/>
    <n v="131277.67092746252"/>
    <n v="314238.53302186297"/>
    <n v="1.0000000000000042E-2"/>
    <n v="976.80000000000291"/>
    <n v="51171.47640290884"/>
    <n v="1.3306500000756409"/>
  </r>
  <r>
    <s v="Employee 674"/>
    <x v="1"/>
    <s v="Wilmington"/>
    <x v="2"/>
    <s v="Americas"/>
    <d v="2017-08-29T00:00:00"/>
    <d v="2022-12-01T00:00:00"/>
    <s v="Operating Platform"/>
    <s v="X"/>
    <s v="B"/>
    <s v="USD"/>
    <n v="91657.500000000015"/>
    <n v="11374.000000000002"/>
    <n v="0"/>
    <n v="0"/>
    <n v="11374.000000000002"/>
    <n v="0"/>
    <n v="0"/>
    <n v="0"/>
    <n v="0"/>
    <n v="0"/>
    <n v="103031.50000000001"/>
    <s v="USD"/>
    <n v="93490.650000000023"/>
    <n v="198582.78000000006"/>
    <s v="&gt;5 Years"/>
    <n v="91657.500000000015"/>
    <n v="103031.50000000001"/>
    <n v="93490.650000000023"/>
    <n v="198582.78000000006"/>
    <n v="2.0000000000000091E-2"/>
    <n v="1833.1500000000087"/>
    <n v="11374"/>
    <n v="1"/>
  </r>
  <r>
    <s v="Employee 675"/>
    <x v="3"/>
    <s v="London"/>
    <x v="0"/>
    <s v="EMEA"/>
    <d v="2017-08-28T00:00:00"/>
    <d v="2022-12-01T00:00:00"/>
    <s v="Investments Platform"/>
    <s v="K"/>
    <s v="U"/>
    <s v="GBP"/>
    <n v="88324.5"/>
    <n v="136906"/>
    <n v="0"/>
    <n v="0"/>
    <n v="136906"/>
    <n v="0"/>
    <n v="0"/>
    <n v="0"/>
    <n v="0"/>
    <n v="0"/>
    <n v="225230.5"/>
    <s v="GBP"/>
    <n v="90090.99"/>
    <n v="319826.10000000003"/>
    <s v="&gt;5 Years"/>
    <n v="117528.99593168095"/>
    <n v="299702.96484203666"/>
    <n v="119879.57585031458"/>
    <n v="425576.59998919198"/>
    <n v="2.0000000000000028E-2"/>
    <n v="1766.4900000000052"/>
    <n v="182173.9689103557"/>
    <n v="1.3306500000756409"/>
  </r>
  <r>
    <s v="Employee 676"/>
    <x v="3"/>
    <s v="London"/>
    <x v="0"/>
    <s v="EMEA"/>
    <d v="2017-09-04T00:00:00"/>
    <d v="2022-12-01T00:00:00"/>
    <s v="Investments Platform"/>
    <s v="F"/>
    <s v="U"/>
    <s v="GBP"/>
    <n v="93224.999999999985"/>
    <n v="16192"/>
    <n v="0"/>
    <n v="0"/>
    <n v="16192"/>
    <n v="0"/>
    <n v="0"/>
    <n v="0"/>
    <n v="0"/>
    <n v="0"/>
    <n v="109416.99999999999"/>
    <s v="GBP"/>
    <n v="99750.749999999985"/>
    <n v="216826.93999999994"/>
    <s v="&gt;5 Years"/>
    <n v="124049.84625705161"/>
    <n v="145595.73105827637"/>
    <n v="132733.33549504523"/>
    <n v="288520.76772740093"/>
    <n v="7.0000000000000062E-2"/>
    <n v="6525.75"/>
    <n v="21545.884801224762"/>
    <n v="1.3306500000756412"/>
  </r>
  <r>
    <s v="Employee 677"/>
    <x v="1"/>
    <s v="Wilmington"/>
    <x v="2"/>
    <s v="Americas"/>
    <d v="2017-09-04T00:00:00"/>
    <d v="2022-12-01T00:00:00"/>
    <s v="Corporate and Risk Platform"/>
    <s v="X"/>
    <s v="D"/>
    <s v="USD"/>
    <n v="94265.60000000002"/>
    <n v="10296.000000000002"/>
    <n v="0"/>
    <n v="0"/>
    <n v="10296.000000000002"/>
    <n v="0"/>
    <n v="0"/>
    <n v="0"/>
    <n v="0"/>
    <n v="0"/>
    <n v="104561.60000000002"/>
    <s v="USD"/>
    <n v="104634.81600000004"/>
    <n v="220698.1920000001"/>
    <s v="&gt;5 Years"/>
    <n v="94265.60000000002"/>
    <n v="104561.60000000002"/>
    <n v="104634.81600000004"/>
    <n v="220698.1920000001"/>
    <n v="0.11000000000000014"/>
    <n v="10369.216000000015"/>
    <n v="10296"/>
    <n v="1"/>
  </r>
  <r>
    <s v="Employee 678"/>
    <x v="3"/>
    <s v="New York"/>
    <x v="2"/>
    <s v="Americas"/>
    <d v="2005-05-31T00:00:00"/>
    <d v="2022-12-01T00:00:00"/>
    <s v="Investments Platform"/>
    <s v="I"/>
    <s v="C"/>
    <s v="USD"/>
    <n v="142560"/>
    <n v="164560.00000000003"/>
    <n v="0"/>
    <n v="0"/>
    <n v="164560.00000000003"/>
    <n v="0"/>
    <n v="0"/>
    <n v="0"/>
    <n v="0"/>
    <n v="0"/>
    <n v="307120"/>
    <s v="USD"/>
    <n v="146836.80000000002"/>
    <n v="463170.40000000014"/>
    <s v="&gt;5 Years"/>
    <n v="142560"/>
    <n v="307120"/>
    <n v="146836.80000000002"/>
    <n v="463170.40000000014"/>
    <n v="3.0000000000000124E-2"/>
    <n v="4276.8000000000175"/>
    <n v="164560"/>
    <n v="1"/>
  </r>
  <r>
    <s v="Employee 679"/>
    <x v="3"/>
    <s v="London"/>
    <x v="0"/>
    <s v="EMEA"/>
    <d v="2017-09-11T00:00:00"/>
    <d v="2022-12-01T00:00:00"/>
    <s v="Operating Platform"/>
    <s v="H"/>
    <s v="A"/>
    <s v="GBP"/>
    <n v="73108.200000000012"/>
    <n v="4455"/>
    <n v="0"/>
    <n v="0"/>
    <n v="4455"/>
    <n v="0"/>
    <n v="0"/>
    <n v="0"/>
    <n v="0"/>
    <n v="0"/>
    <n v="77563.200000000012"/>
    <s v="GBP"/>
    <n v="83343.348000000027"/>
    <n v="171765.39600000007"/>
    <s v="&gt;5 Years"/>
    <n v="97281.426335529992"/>
    <n v="103209.47208586698"/>
    <n v="110900.8260225042"/>
    <n v="228559.62420039257"/>
    <n v="0.14000000000000012"/>
    <n v="10235.148000000016"/>
    <n v="5928.0457503369835"/>
    <n v="1.3306500000756409"/>
  </r>
  <r>
    <s v="Employee 68"/>
    <x v="3"/>
    <s v="Princeton"/>
    <x v="2"/>
    <s v="Americas"/>
    <d v="2002-04-22T00:00:00"/>
    <d v="2022-12-01T00:00:00"/>
    <s v="Operating Platform"/>
    <s v="U"/>
    <s v="S"/>
    <s v="USD"/>
    <n v="159016"/>
    <n v="13200.000000000002"/>
    <n v="0"/>
    <n v="0"/>
    <n v="13200.000000000002"/>
    <n v="0"/>
    <n v="0"/>
    <n v="0"/>
    <n v="0"/>
    <n v="0"/>
    <n v="172216"/>
    <s v="USD"/>
    <n v="160606.16"/>
    <n v="334544.32"/>
    <s v="&gt;5 Years"/>
    <n v="159016"/>
    <n v="172216"/>
    <n v="160606.16"/>
    <n v="334544.32"/>
    <n v="1.0000000000000023E-2"/>
    <n v="1590.1600000000035"/>
    <n v="13200"/>
    <n v="1"/>
  </r>
  <r>
    <s v="Employee 680"/>
    <x v="3"/>
    <s v="Edinburgh"/>
    <x v="0"/>
    <s v="EMEA"/>
    <d v="2017-09-18T00:00:00"/>
    <d v="2022-12-01T00:00:00"/>
    <s v="Operating Platform"/>
    <s v="T"/>
    <s v="P"/>
    <s v="GBP"/>
    <n v="52965.000000000007"/>
    <n v="9091.5"/>
    <n v="0"/>
    <n v="0"/>
    <n v="9091.5"/>
    <n v="0"/>
    <n v="0"/>
    <n v="0"/>
    <n v="0"/>
    <n v="0"/>
    <n v="62056.500000000007"/>
    <s v="GBP"/>
    <n v="54553.950000000012"/>
    <n v="118472.14500000002"/>
    <s v="&gt;5 Years"/>
    <n v="70477.877254006336"/>
    <n v="82575.481729694016"/>
    <n v="72592.213571626533"/>
    <n v="157644.95975321135"/>
    <n v="3.0000000000000093E-2"/>
    <n v="1588.9500000000044"/>
    <n v="12097.60447568768"/>
    <n v="1.3306500000756409"/>
  </r>
  <r>
    <s v="Employee 681"/>
    <x v="3"/>
    <s v="Edinburgh"/>
    <x v="0"/>
    <s v="EMEA"/>
    <d v="2017-10-30T00:00:00"/>
    <d v="2022-12-01T00:00:00"/>
    <s v="Operating Platform"/>
    <s v="M"/>
    <s v="B"/>
    <s v="GBP"/>
    <n v="54395.000000000007"/>
    <n v="25602.500000000004"/>
    <n v="0"/>
    <n v="0"/>
    <n v="25602.500000000004"/>
    <n v="0"/>
    <n v="0"/>
    <n v="0"/>
    <n v="0"/>
    <n v="0"/>
    <n v="79997.500000000015"/>
    <s v="GBP"/>
    <n v="56570.80000000001"/>
    <n v="139768.20000000001"/>
    <s v="&gt;5 Years"/>
    <n v="72380.706754114493"/>
    <n v="106448.67338105111"/>
    <n v="75275.935024279082"/>
    <n v="185982.5553405722"/>
    <n v="4.0000000000000126E-2"/>
    <n v="2175.8000000000029"/>
    <n v="34067.966626936613"/>
    <n v="1.3306500000756409"/>
  </r>
  <r>
    <s v="Employee 682"/>
    <x v="0"/>
    <s v="Princeton"/>
    <x v="2"/>
    <s v="Americas"/>
    <d v="2017-09-18T00:00:00"/>
    <d v="2022-12-01T00:00:00"/>
    <s v="Investments Platform"/>
    <s v="Q"/>
    <s v="L"/>
    <s v="USD"/>
    <n v="209440.00000000006"/>
    <n v="254624.69999999998"/>
    <n v="43066.890000000007"/>
    <n v="0"/>
    <n v="297691.58999999997"/>
    <n v="0"/>
    <n v="0"/>
    <n v="0"/>
    <n v="0"/>
    <n v="0"/>
    <n v="507131.59"/>
    <s v="USD"/>
    <n v="232478.40000000008"/>
    <n v="747590.21700000018"/>
    <s v="&gt;5 Years"/>
    <n v="209440.00000000006"/>
    <n v="507131.59"/>
    <n v="232478.40000000008"/>
    <n v="747590.21700000018"/>
    <n v="0.11000000000000008"/>
    <n v="23038.400000000023"/>
    <n v="297691.58999999997"/>
    <n v="1"/>
  </r>
  <r>
    <s v="Employee 683"/>
    <x v="0"/>
    <s v="New York"/>
    <x v="2"/>
    <s v="Americas"/>
    <d v="2017-09-25T00:00:00"/>
    <d v="2022-12-01T00:00:00"/>
    <s v="Client Businesses Platform"/>
    <s v="D"/>
    <s v="S"/>
    <s v="USD"/>
    <n v="217360.00000000003"/>
    <n v="156145.00000000003"/>
    <n v="0"/>
    <n v="0"/>
    <n v="156145.00000000003"/>
    <n v="0"/>
    <n v="0"/>
    <n v="0"/>
    <n v="0"/>
    <n v="0"/>
    <n v="373505.00000000006"/>
    <s v="USD"/>
    <n v="241269.60000000006"/>
    <n v="655860.15000000026"/>
    <s v="&gt;5 Years"/>
    <n v="217360.00000000003"/>
    <n v="373505.00000000006"/>
    <n v="241269.60000000006"/>
    <n v="655860.15000000026"/>
    <n v="0.11000000000000014"/>
    <n v="23909.600000000035"/>
    <n v="156145.00000000003"/>
    <n v="1"/>
  </r>
  <r>
    <s v="Employee 684"/>
    <x v="1"/>
    <s v="Singapore"/>
    <x v="9"/>
    <s v="Asia-Pacific"/>
    <d v="2017-10-23T00:00:00"/>
    <d v="2022-12-01T00:00:00"/>
    <s v="Operating Platform"/>
    <s v="Z"/>
    <s v="S"/>
    <s v="SGD"/>
    <n v="92452.800000000017"/>
    <n v="10670"/>
    <n v="0"/>
    <n v="0"/>
    <n v="10670"/>
    <n v="0"/>
    <n v="0"/>
    <n v="2750"/>
    <n v="2750"/>
    <n v="0"/>
    <n v="105872.80000000002"/>
    <s v="SGD"/>
    <n v="93377.328000000023"/>
    <n v="197531.35600000006"/>
    <s v="&gt;5 Years"/>
    <n v="69126.172941044526"/>
    <n v="79160.192904407653"/>
    <n v="69817.434670454983"/>
    <n v="147692.51635575164"/>
    <n v="1.0000000000000165E-2"/>
    <n v="924.5280000000057"/>
    <n v="10034.019963363127"/>
    <n v="0.74769150248607419"/>
  </r>
  <r>
    <s v="Employee 685"/>
    <x v="4"/>
    <s v="New York"/>
    <x v="2"/>
    <s v="Americas"/>
    <d v="2017-10-02T00:00:00"/>
    <d v="2022-12-01T00:00:00"/>
    <s v="Operating Platform"/>
    <s v="T"/>
    <s v="X"/>
    <s v="USD"/>
    <n v="253055.00000000006"/>
    <n v="474815.00000000006"/>
    <n v="0"/>
    <n v="0"/>
    <n v="474815.00000000006"/>
    <n v="0"/>
    <n v="0"/>
    <n v="0"/>
    <n v="0"/>
    <n v="0"/>
    <n v="727870.00000000012"/>
    <s v="USD"/>
    <n v="258116.10000000006"/>
    <n v="1000543.5000000001"/>
    <s v="&gt;5 Years"/>
    <n v="253055.00000000006"/>
    <n v="727870.00000000012"/>
    <n v="258116.10000000006"/>
    <n v="1000543.5000000001"/>
    <n v="2.0000000000000018E-2"/>
    <n v="5061.1000000000058"/>
    <n v="474815.00000000006"/>
    <n v="1"/>
  </r>
  <r>
    <s v="Employee 686"/>
    <x v="3"/>
    <s v="New York"/>
    <x v="2"/>
    <s v="Americas"/>
    <d v="2017-10-02T00:00:00"/>
    <d v="2022-12-01T00:00:00"/>
    <s v="Operating Platform"/>
    <s v="Q"/>
    <s v="Z"/>
    <s v="USD"/>
    <n v="173305"/>
    <n v="0"/>
    <n v="0"/>
    <n v="0"/>
    <n v="0"/>
    <n v="0"/>
    <n v="0"/>
    <n v="0"/>
    <n v="0"/>
    <n v="0"/>
    <n v="173305"/>
    <s v="USD"/>
    <n v="194101.6"/>
    <n v="388203.2"/>
    <s v="&gt;5 Years"/>
    <n v="173305"/>
    <n v="173305"/>
    <n v="194101.6"/>
    <n v="388203.2"/>
    <n v="0.12000000000000004"/>
    <n v="20796.600000000006"/>
    <n v="0"/>
    <n v="1"/>
  </r>
  <r>
    <s v="Employee 687"/>
    <x v="3"/>
    <s v="Vienna"/>
    <x v="23"/>
    <s v="EMEA"/>
    <d v="2017-11-06T00:00:00"/>
    <d v="2022-12-01T00:00:00"/>
    <s v="Regional Platform"/>
    <s v="S"/>
    <s v="X"/>
    <s v="EUR"/>
    <n v="78650"/>
    <n v="9900"/>
    <n v="0"/>
    <n v="0"/>
    <n v="9900"/>
    <n v="0"/>
    <n v="0"/>
    <n v="0"/>
    <n v="0"/>
    <n v="0"/>
    <n v="88550"/>
    <s v="EUR"/>
    <n v="89661.000000000015"/>
    <n v="190608.00000000003"/>
    <s v="&gt;5 Years"/>
    <n v="91808.144997654294"/>
    <n v="103364.41499735904"/>
    <n v="104661.28529732591"/>
    <n v="222496.71839431522"/>
    <n v="0.14000000000000021"/>
    <n v="11011.000000000015"/>
    <n v="11556.269999704746"/>
    <n v="1.1672999999701754"/>
  </r>
  <r>
    <s v="Employee 688"/>
    <x v="0"/>
    <s v="New York"/>
    <x v="2"/>
    <s v="Americas"/>
    <d v="2017-08-28T00:00:00"/>
    <d v="2022-12-01T00:00:00"/>
    <s v="Client Businesses Platform"/>
    <s v="H"/>
    <s v="J"/>
    <s v="USD"/>
    <n v="211310"/>
    <n v="146421"/>
    <n v="0"/>
    <n v="0"/>
    <n v="146421"/>
    <n v="0"/>
    <n v="0"/>
    <n v="0"/>
    <n v="0"/>
    <n v="0"/>
    <n v="357731"/>
    <s v="USD"/>
    <n v="215536.2"/>
    <n v="580421.82000000007"/>
    <s v="&gt;5 Years"/>
    <n v="211310"/>
    <n v="357731"/>
    <n v="215536.2"/>
    <n v="580421.82000000007"/>
    <n v="2.0000000000000056E-2"/>
    <n v="4226.2000000000116"/>
    <n v="146421"/>
    <n v="1"/>
  </r>
  <r>
    <s v="Employee 689"/>
    <x v="0"/>
    <s v="New York"/>
    <x v="2"/>
    <s v="Americas"/>
    <d v="2017-10-30T00:00:00"/>
    <d v="2022-12-01T00:00:00"/>
    <s v="Corporate and Risk Platform"/>
    <s v="H"/>
    <s v="X"/>
    <s v="USD"/>
    <n v="215600.00000000006"/>
    <n v="80465"/>
    <n v="0"/>
    <n v="0"/>
    <n v="80465"/>
    <n v="0"/>
    <n v="0"/>
    <n v="0"/>
    <n v="0"/>
    <n v="0"/>
    <n v="296065.00000000006"/>
    <s v="USD"/>
    <n v="247940.00000000006"/>
    <n v="588414.75"/>
    <s v="&gt;5 Years"/>
    <n v="215600.00000000006"/>
    <n v="296065.00000000006"/>
    <n v="247940.00000000006"/>
    <n v="588414.75"/>
    <n v="0.14999999999999997"/>
    <n v="32340"/>
    <n v="80465"/>
    <n v="1"/>
  </r>
  <r>
    <s v="Employee 69"/>
    <x v="7"/>
    <s v="Princeton"/>
    <x v="2"/>
    <s v="Americas"/>
    <d v="1999-10-18T00:00:00"/>
    <d v="2022-12-01T00:00:00"/>
    <s v="Regional Platform"/>
    <s v="X"/>
    <s v="C"/>
    <s v="USD"/>
    <n v="84935.400000000009"/>
    <n v="16192"/>
    <n v="0"/>
    <n v="0"/>
    <n v="16192"/>
    <n v="0"/>
    <n v="349"/>
    <n v="0"/>
    <n v="349"/>
    <n v="0"/>
    <n v="101476.40000000001"/>
    <s v="USD"/>
    <n v="92579.58600000001"/>
    <n v="202808.45200000002"/>
    <s v="&gt;5 Years"/>
    <n v="84935.400000000009"/>
    <n v="101476.40000000001"/>
    <n v="92579.58600000001"/>
    <n v="202808.45200000002"/>
    <n v="9.0000000000000011E-2"/>
    <n v="7644.1860000000015"/>
    <n v="16541"/>
    <n v="1"/>
  </r>
  <r>
    <s v="Employee 690"/>
    <x v="0"/>
    <s v="Milan"/>
    <x v="11"/>
    <s v="EMEA"/>
    <d v="2017-10-09T00:00:00"/>
    <d v="2022-12-01T00:00:00"/>
    <s v="ETF and Index Investments Platform"/>
    <s v="G"/>
    <s v="R"/>
    <s v="EUR"/>
    <n v="142560"/>
    <n v="137280"/>
    <n v="0"/>
    <n v="0"/>
    <n v="137280"/>
    <n v="0"/>
    <n v="0"/>
    <n v="0"/>
    <n v="0"/>
    <n v="0"/>
    <n v="279840"/>
    <s v="EUR"/>
    <n v="143985.60000000001"/>
    <n v="426624"/>
    <s v="&gt;5 Years"/>
    <n v="166410.28799574822"/>
    <n v="326657.23199165391"/>
    <n v="168074.39087570569"/>
    <n v="497998.19518727611"/>
    <n v="9.9999999999999308E-3"/>
    <n v="1425.6000000000058"/>
    <n v="160246.94399590569"/>
    <n v="1.1672999999701754"/>
  </r>
  <r>
    <s v="Employee 691"/>
    <x v="3"/>
    <s v="New York"/>
    <x v="2"/>
    <s v="Americas"/>
    <d v="2017-10-30T00:00:00"/>
    <d v="2022-12-01T00:00:00"/>
    <s v="Client Businesses Platform"/>
    <s v="F"/>
    <s v="M"/>
    <s v="USD"/>
    <n v="154440"/>
    <n v="145530"/>
    <n v="0"/>
    <n v="0"/>
    <n v="145530"/>
    <n v="0"/>
    <n v="0"/>
    <n v="0"/>
    <n v="0"/>
    <n v="0"/>
    <n v="299970"/>
    <s v="USD"/>
    <n v="169884"/>
    <n v="499851"/>
    <s v="&gt;5 Years"/>
    <n v="154440"/>
    <n v="299970"/>
    <n v="169884"/>
    <n v="499851"/>
    <n v="0.1"/>
    <n v="15444"/>
    <n v="145530"/>
    <n v="1"/>
  </r>
  <r>
    <s v="Employee 692"/>
    <x v="3"/>
    <s v="New York"/>
    <x v="2"/>
    <s v="Americas"/>
    <d v="2018-04-09T00:00:00"/>
    <d v="2022-12-01T00:00:00"/>
    <s v="Operating Platform"/>
    <s v="K"/>
    <s v="D"/>
    <s v="USD"/>
    <n v="127050.00000000003"/>
    <n v="6077.5000000000009"/>
    <n v="0"/>
    <n v="0"/>
    <n v="6077.5000000000009"/>
    <n v="0"/>
    <n v="0"/>
    <n v="0"/>
    <n v="0"/>
    <n v="0"/>
    <n v="133127.50000000003"/>
    <s v="USD"/>
    <n v="137214.00000000003"/>
    <n v="280991.70000000007"/>
    <s v="1-5 Years"/>
    <n v="127050.00000000003"/>
    <n v="133127.50000000003"/>
    <n v="137214.00000000003"/>
    <n v="280991.70000000007"/>
    <n v="7.9999999999999988E-2"/>
    <n v="10164"/>
    <n v="6077.5"/>
    <n v="1"/>
  </r>
  <r>
    <s v="Employee 693"/>
    <x v="3"/>
    <s v="Paris"/>
    <x v="10"/>
    <s v="EMEA"/>
    <d v="2017-10-23T00:00:00"/>
    <d v="2022-12-01T00:00:00"/>
    <s v="Regional Platform"/>
    <s v="Q"/>
    <s v="I"/>
    <s v="EUR"/>
    <n v="85921"/>
    <n v="25300.000000000004"/>
    <n v="0"/>
    <n v="0"/>
    <n v="25300.000000000004"/>
    <n v="0"/>
    <n v="0"/>
    <n v="0"/>
    <n v="0"/>
    <n v="0"/>
    <n v="111221"/>
    <s v="EUR"/>
    <n v="97090.73"/>
    <n v="222770.45999999996"/>
    <s v="&gt;5 Years"/>
    <n v="100295.58329743744"/>
    <n v="129828.27329668288"/>
    <n v="113334.0091261043"/>
    <n v="260039.95795135593"/>
    <n v="0.12999999999999995"/>
    <n v="11169.729999999996"/>
    <n v="29532.689999245442"/>
    <n v="1.1672999999701754"/>
  </r>
  <r>
    <s v="Employee 694"/>
    <x v="0"/>
    <s v="Seattle"/>
    <x v="2"/>
    <s v="Americas"/>
    <d v="2017-11-13T00:00:00"/>
    <d v="2022-12-01T00:00:00"/>
    <s v="Investments Platform"/>
    <s v="A"/>
    <s v="L"/>
    <s v="USD"/>
    <n v="140415.00000000003"/>
    <n v="97900.000000000015"/>
    <n v="158050"/>
    <n v="0"/>
    <n v="255950"/>
    <n v="0"/>
    <n v="0"/>
    <n v="0"/>
    <n v="0"/>
    <n v="0"/>
    <n v="396365"/>
    <s v="USD"/>
    <n v="147435.75000000003"/>
    <n v="397666.50000000012"/>
    <s v="&gt;5 Years"/>
    <n v="140415.00000000003"/>
    <n v="396365"/>
    <n v="147435.75000000003"/>
    <n v="397666.50000000012"/>
    <n v="4.9999999999999989E-2"/>
    <n v="7020.75"/>
    <n v="255949.99999999997"/>
    <n v="1"/>
  </r>
  <r>
    <s v="Employee 695"/>
    <x v="0"/>
    <s v="New York"/>
    <x v="2"/>
    <s v="Americas"/>
    <d v="2005-06-06T00:00:00"/>
    <d v="2022-12-01T00:00:00"/>
    <s v="Corporate and Risk Platform"/>
    <s v="Z"/>
    <s v="D"/>
    <s v="USD"/>
    <n v="171055.5"/>
    <n v="158950.00000000003"/>
    <n v="0"/>
    <n v="0"/>
    <n v="158950.00000000003"/>
    <n v="0"/>
    <n v="0"/>
    <n v="0"/>
    <n v="0"/>
    <n v="0"/>
    <n v="330005.5"/>
    <s v="USD"/>
    <n v="196713.82499999998"/>
    <n v="576220.15"/>
    <s v="&gt;5 Years"/>
    <n v="171055.5"/>
    <n v="330005.5"/>
    <n v="196713.82499999998"/>
    <n v="576220.15"/>
    <n v="0.14999999999999991"/>
    <n v="25658.324999999983"/>
    <n v="158950"/>
    <n v="1"/>
  </r>
  <r>
    <s v="Employee 696"/>
    <x v="0"/>
    <s v="New York"/>
    <x v="2"/>
    <s v="Americas"/>
    <d v="2017-10-30T00:00:00"/>
    <d v="2022-12-01T00:00:00"/>
    <s v="Client Businesses Platform"/>
    <s v="W"/>
    <s v="L"/>
    <s v="USD"/>
    <n v="196074.99999999997"/>
    <n v="40920"/>
    <n v="0"/>
    <n v="0"/>
    <n v="40920"/>
    <n v="0"/>
    <n v="0"/>
    <n v="0"/>
    <n v="0"/>
    <n v="0"/>
    <n v="236994.99999999997"/>
    <s v="USD"/>
    <n v="215682.49999999997"/>
    <n v="476377"/>
    <s v="&gt;5 Years"/>
    <n v="196074.99999999997"/>
    <n v="236994.99999999997"/>
    <n v="215682.49999999997"/>
    <n v="476377"/>
    <n v="0.10000000000000002"/>
    <n v="19607.5"/>
    <n v="40920"/>
    <n v="1"/>
  </r>
  <r>
    <s v="Employee 697"/>
    <x v="0"/>
    <s v="New York"/>
    <x v="2"/>
    <s v="Americas"/>
    <d v="2017-11-06T00:00:00"/>
    <d v="2022-12-01T00:00:00"/>
    <s v="Client Businesses Platform"/>
    <s v="N"/>
    <s v="X"/>
    <s v="USD"/>
    <n v="172480.00000000003"/>
    <n v="244750"/>
    <n v="0"/>
    <n v="0"/>
    <n v="244750"/>
    <n v="0"/>
    <n v="0"/>
    <n v="0"/>
    <n v="0"/>
    <n v="0"/>
    <n v="417230"/>
    <s v="USD"/>
    <n v="184553.60000000003"/>
    <n v="630989.70000000007"/>
    <s v="&gt;5 Years"/>
    <n v="172480.00000000003"/>
    <n v="417230"/>
    <n v="184553.60000000003"/>
    <n v="630989.70000000007"/>
    <n v="7.0000000000000021E-2"/>
    <n v="12073.600000000006"/>
    <n v="244749.99999999997"/>
    <n v="1"/>
  </r>
  <r>
    <s v="Employee 698"/>
    <x v="0"/>
    <s v="Princeton"/>
    <x v="2"/>
    <s v="Americas"/>
    <d v="2018-01-22T00:00:00"/>
    <d v="2022-12-01T00:00:00"/>
    <s v="Investments Platform"/>
    <s v="I"/>
    <s v="N"/>
    <s v="USD"/>
    <n v="192664.99999999997"/>
    <n v="0"/>
    <n v="989800"/>
    <n v="0"/>
    <n v="989800"/>
    <n v="0"/>
    <n v="0"/>
    <n v="0"/>
    <n v="0"/>
    <n v="0"/>
    <n v="1182465"/>
    <s v="USD"/>
    <n v="215784.8"/>
    <n v="431569.6"/>
    <s v="1-5 Years"/>
    <n v="192664.99999999997"/>
    <n v="1182465"/>
    <n v="215784.8"/>
    <n v="431569.6"/>
    <n v="0.12000000000000011"/>
    <n v="23119.800000000017"/>
    <n v="989800"/>
    <n v="1"/>
  </r>
  <r>
    <s v="Employee 699"/>
    <x v="0"/>
    <s v="London"/>
    <x v="0"/>
    <s v="EMEA"/>
    <d v="2017-11-27T00:00:00"/>
    <d v="2022-12-01T00:00:00"/>
    <s v="Client Businesses Platform"/>
    <s v="S"/>
    <s v="Y"/>
    <s v="GBP"/>
    <n v="181896"/>
    <n v="133705"/>
    <n v="0"/>
    <n v="0"/>
    <n v="133705"/>
    <n v="0"/>
    <n v="0"/>
    <n v="0"/>
    <n v="0"/>
    <n v="0"/>
    <n v="315601"/>
    <s v="GBP"/>
    <n v="207361.44000000003"/>
    <n v="567146.58000000007"/>
    <s v="&gt;5 Years"/>
    <n v="242039.91241375878"/>
    <n v="419954.47067387233"/>
    <n v="275925.50015168503"/>
    <n v="754673.59671989956"/>
    <n v="0.1400000000000001"/>
    <n v="25465.440000000031"/>
    <n v="177914.55826011355"/>
    <n v="1.3306500000756407"/>
  </r>
  <r>
    <s v="Employee 7"/>
    <x v="1"/>
    <s v="Tokyo"/>
    <x v="1"/>
    <s v="Asia-Pacific"/>
    <d v="2007-08-13T00:00:00"/>
    <d v="2022-12-01T00:00:00"/>
    <s v="Operating Platform"/>
    <s v="S"/>
    <s v="H"/>
    <s v="JPY"/>
    <n v="12899865.000000004"/>
    <n v="2722500.0000000005"/>
    <n v="0"/>
    <n v="0"/>
    <n v="2722500.0000000005"/>
    <n v="0"/>
    <n v="0"/>
    <n v="0"/>
    <n v="0"/>
    <n v="0"/>
    <n v="15622365.000000004"/>
    <s v="JPY"/>
    <n v="14576847.450000003"/>
    <n v="32230119.900000006"/>
    <s v="&gt;5 Years"/>
    <n v="118734.08808504767"/>
    <n v="143792.7654286898"/>
    <n v="134169.51953610385"/>
    <n v="296655.34447052336"/>
    <n v="0.12999999999999987"/>
    <n v="1676982.4499999993"/>
    <n v="25058.677343642135"/>
    <n v="9.2042891987666256E-3"/>
  </r>
  <r>
    <s v="Employee 70"/>
    <x v="0"/>
    <s v="Melbourne"/>
    <x v="4"/>
    <s v="Asia-Pacific"/>
    <d v="1999-11-30T00:00:00"/>
    <d v="2022-12-01T00:00:00"/>
    <s v="Operating Platform"/>
    <s v="K"/>
    <s v="D"/>
    <s v="AUD"/>
    <n v="199980.00000000003"/>
    <n v="25872.000000000004"/>
    <n v="0"/>
    <n v="0"/>
    <n v="25872.000000000004"/>
    <n v="0"/>
    <n v="0"/>
    <n v="0"/>
    <n v="0"/>
    <n v="0"/>
    <n v="225852.00000000003"/>
    <s v="AUD"/>
    <n v="225977.40000000002"/>
    <n v="481190.16000000003"/>
    <s v="&gt;5 Years"/>
    <n v="151314.86700533007"/>
    <n v="170890.91580601965"/>
    <n v="170985.79971602297"/>
    <n v="364092.53457682516"/>
    <n v="0.12999999999999992"/>
    <n v="25997.399999999994"/>
    <n v="19576.048800689576"/>
    <n v="0.75665000002665295"/>
  </r>
  <r>
    <s v="Employee 700"/>
    <x v="4"/>
    <s v="New York"/>
    <x v="2"/>
    <s v="Americas"/>
    <d v="2017-12-11T00:00:00"/>
    <d v="2022-12-01T00:00:00"/>
    <s v="Corporate and Risk Platform"/>
    <s v="I"/>
    <s v="X"/>
    <s v="USD"/>
    <n v="199408.00000000003"/>
    <n v="293755"/>
    <n v="0"/>
    <n v="0"/>
    <n v="293755"/>
    <n v="0"/>
    <n v="0"/>
    <n v="0"/>
    <n v="0"/>
    <n v="0"/>
    <n v="493163"/>
    <s v="USD"/>
    <n v="227325.12000000005"/>
    <n v="789530.94000000018"/>
    <s v="1-5 Years"/>
    <n v="199408.00000000003"/>
    <n v="493163"/>
    <n v="227325.12000000005"/>
    <n v="789530.94000000018"/>
    <n v="0.1400000000000001"/>
    <n v="27917.120000000024"/>
    <n v="293755"/>
    <n v="1"/>
  </r>
  <r>
    <s v="Employee 701"/>
    <x v="0"/>
    <s v="New York"/>
    <x v="2"/>
    <s v="Americas"/>
    <d v="2017-11-13T00:00:00"/>
    <d v="2022-12-01T00:00:00"/>
    <s v="Regional Platform"/>
    <s v="U"/>
    <s v="R"/>
    <s v="USD"/>
    <n v="134640"/>
    <n v="98642.500000000015"/>
    <n v="0"/>
    <n v="0"/>
    <n v="98642.500000000015"/>
    <n v="0"/>
    <n v="0"/>
    <n v="0"/>
    <n v="0"/>
    <n v="0"/>
    <n v="233282.5"/>
    <s v="USD"/>
    <n v="148104"/>
    <n v="404714.75"/>
    <s v="&gt;5 Years"/>
    <n v="134640"/>
    <n v="233282.5"/>
    <n v="148104"/>
    <n v="404714.75"/>
    <n v="0.1"/>
    <n v="13464"/>
    <n v="98642.5"/>
    <n v="1"/>
  </r>
  <r>
    <s v="Employee 702"/>
    <x v="3"/>
    <s v="Princeton"/>
    <x v="2"/>
    <s v="Americas"/>
    <d v="2018-01-02T00:00:00"/>
    <d v="2022-12-01T00:00:00"/>
    <s v="Investments Platform"/>
    <s v="E"/>
    <s v="P"/>
    <s v="USD"/>
    <n v="144430"/>
    <n v="225170.00000000003"/>
    <n v="0"/>
    <n v="0"/>
    <n v="225170.00000000003"/>
    <n v="0"/>
    <n v="0"/>
    <n v="0"/>
    <n v="0"/>
    <n v="0"/>
    <n v="369600"/>
    <s v="USD"/>
    <n v="151651.5"/>
    <n v="539731.5"/>
    <s v="1-5 Years"/>
    <n v="144430"/>
    <n v="369600"/>
    <n v="151651.5"/>
    <n v="539731.5"/>
    <n v="0.05"/>
    <n v="7221.5"/>
    <n v="225170"/>
    <n v="1"/>
  </r>
  <r>
    <s v="Employee 703"/>
    <x v="3"/>
    <s v="Princeton"/>
    <x v="2"/>
    <s v="Americas"/>
    <d v="2017-12-04T00:00:00"/>
    <d v="2022-12-01T00:00:00"/>
    <s v="Investments Platform"/>
    <s v="O"/>
    <s v="A"/>
    <s v="USD"/>
    <n v="167860"/>
    <n v="0"/>
    <n v="333300"/>
    <n v="0"/>
    <n v="333300"/>
    <n v="0"/>
    <n v="0"/>
    <n v="0"/>
    <n v="0"/>
    <n v="0"/>
    <n v="501160"/>
    <s v="USD"/>
    <n v="189681.8"/>
    <n v="379363.6"/>
    <s v="1-5 Years"/>
    <n v="167860"/>
    <n v="501160"/>
    <n v="189681.8"/>
    <n v="379363.6"/>
    <n v="0.12999999999999992"/>
    <n v="21821.799999999988"/>
    <n v="333300"/>
    <n v="1"/>
  </r>
  <r>
    <s v="Employee 704"/>
    <x v="4"/>
    <s v="Amsterdam"/>
    <x v="8"/>
    <s v="EMEA"/>
    <d v="2017-12-11T00:00:00"/>
    <d v="2022-12-01T00:00:00"/>
    <s v="Client Businesses Platform"/>
    <s v="Q"/>
    <s v="F"/>
    <s v="EUR"/>
    <n v="237600.00000000006"/>
    <n v="111320.00000000001"/>
    <n v="0"/>
    <n v="0"/>
    <n v="111320.00000000001"/>
    <n v="0"/>
    <n v="0"/>
    <n v="0"/>
    <n v="0"/>
    <n v="0"/>
    <n v="348920.00000000006"/>
    <s v="EUR"/>
    <n v="251856.00000000009"/>
    <n v="621711.20000000019"/>
    <s v="1-5 Years"/>
    <n v="277350.47999291372"/>
    <n v="407294.31598959368"/>
    <n v="293991.5087924886"/>
    <n v="725723.48374145792"/>
    <n v="6.0000000000000206E-2"/>
    <n v="14256.000000000029"/>
    <n v="129943.83599667996"/>
    <n v="1.1672999999701754"/>
  </r>
  <r>
    <s v="Employee 705"/>
    <x v="0"/>
    <s v="New York"/>
    <x v="2"/>
    <s v="Americas"/>
    <d v="2017-12-04T00:00:00"/>
    <d v="2022-12-01T00:00:00"/>
    <s v="Investments Platform"/>
    <s v="Y"/>
    <s v="R"/>
    <s v="USD"/>
    <n v="206910.00000000006"/>
    <n v="167475.00000000003"/>
    <n v="0"/>
    <n v="0"/>
    <n v="167475.00000000003"/>
    <n v="0"/>
    <n v="0"/>
    <n v="0"/>
    <n v="0"/>
    <n v="0"/>
    <n v="374385.00000000012"/>
    <s v="USD"/>
    <n v="229670.10000000009"/>
    <n v="645237.45000000019"/>
    <s v="1-5 Years"/>
    <n v="206910.00000000006"/>
    <n v="374385.00000000012"/>
    <n v="229670.10000000009"/>
    <n v="645237.45000000019"/>
    <n v="0.11000000000000014"/>
    <n v="22760.100000000035"/>
    <n v="167475.00000000006"/>
    <n v="1"/>
  </r>
  <r>
    <s v="Employee 706"/>
    <x v="3"/>
    <s v="New York"/>
    <x v="2"/>
    <s v="Americas"/>
    <d v="2017-12-11T00:00:00"/>
    <d v="2022-12-01T00:00:00"/>
    <s v="Regional Platform"/>
    <s v="X"/>
    <s v="W"/>
    <s v="USD"/>
    <n v="134640"/>
    <n v="93005.000000000015"/>
    <n v="0"/>
    <n v="0"/>
    <n v="93005.000000000015"/>
    <n v="0"/>
    <n v="0"/>
    <n v="0"/>
    <n v="0"/>
    <n v="0"/>
    <n v="227645"/>
    <s v="USD"/>
    <n v="153489.60000000001"/>
    <n v="413004.9"/>
    <s v="1-5 Years"/>
    <n v="134640"/>
    <n v="227645"/>
    <n v="153489.60000000001"/>
    <n v="413004.9"/>
    <n v="0.14000000000000004"/>
    <n v="18849.600000000006"/>
    <n v="93005"/>
    <n v="1"/>
  </r>
  <r>
    <s v="Employee 707"/>
    <x v="5"/>
    <s v="Princeton"/>
    <x v="2"/>
    <s v="Americas"/>
    <d v="2017-12-04T00:00:00"/>
    <d v="2022-12-01T00:00:00"/>
    <s v="Operating Platform"/>
    <s v="C"/>
    <s v="A"/>
    <s v="USD"/>
    <n v="88616"/>
    <n v="19602"/>
    <n v="0"/>
    <n v="0"/>
    <n v="19602"/>
    <n v="0"/>
    <n v="0"/>
    <n v="0"/>
    <n v="0"/>
    <n v="0"/>
    <n v="108218"/>
    <s v="USD"/>
    <n v="98363.760000000009"/>
    <n v="218485.74000000005"/>
    <s v="1-5 Years"/>
    <n v="88616"/>
    <n v="108218"/>
    <n v="98363.760000000009"/>
    <n v="218485.74000000005"/>
    <n v="0.11000000000000011"/>
    <n v="9747.7600000000093"/>
    <n v="19602"/>
    <n v="1"/>
  </r>
  <r>
    <s v="Employee 708"/>
    <x v="0"/>
    <s v="Florida"/>
    <x v="2"/>
    <s v="Americas"/>
    <d v="2017-12-11T00:00:00"/>
    <d v="2022-12-01T00:00:00"/>
    <s v="Regional Platform"/>
    <s v="Z"/>
    <s v="V"/>
    <s v="USD"/>
    <n v="198275.00000000003"/>
    <n v="455332.90000000008"/>
    <n v="0"/>
    <n v="0"/>
    <n v="455332.90000000008"/>
    <n v="120189.44000000002"/>
    <n v="0"/>
    <n v="0"/>
    <n v="120189.44000000002"/>
    <n v="0"/>
    <n v="773797.3400000002"/>
    <s v="USD"/>
    <n v="218102.50000000006"/>
    <n v="937071.19000000018"/>
    <s v="1-5 Years"/>
    <n v="198275.00000000003"/>
    <n v="773797.3400000002"/>
    <n v="218102.50000000006"/>
    <n v="937071.19000000018"/>
    <n v="0.10000000000000013"/>
    <n v="19827.500000000029"/>
    <n v="575522.3400000002"/>
    <n v="1"/>
  </r>
  <r>
    <s v="Employee 709"/>
    <x v="1"/>
    <s v="New York"/>
    <x v="2"/>
    <s v="Americas"/>
    <d v="2017-12-04T00:00:00"/>
    <d v="2022-12-01T00:00:00"/>
    <s v="Client Businesses Platform"/>
    <s v="O"/>
    <s v="F"/>
    <s v="USD"/>
    <n v="91102.000000000015"/>
    <n v="14322"/>
    <n v="0"/>
    <n v="0"/>
    <n v="14322"/>
    <n v="0"/>
    <n v="0"/>
    <n v="0"/>
    <n v="0"/>
    <n v="0"/>
    <n v="105424.00000000001"/>
    <s v="USD"/>
    <n v="92013.020000000019"/>
    <n v="198491.26000000004"/>
    <s v="1-5 Years"/>
    <n v="91102.000000000015"/>
    <n v="105424.00000000001"/>
    <n v="92013.020000000019"/>
    <n v="198491.26000000004"/>
    <n v="1.0000000000000044E-2"/>
    <n v="911.02000000000407"/>
    <n v="14322"/>
    <n v="1"/>
  </r>
  <r>
    <s v="Employee 71"/>
    <x v="1"/>
    <s v="Tokyo"/>
    <x v="1"/>
    <s v="Asia-Pacific"/>
    <d v="2000-01-24T00:00:00"/>
    <d v="2022-12-01T00:00:00"/>
    <s v="Operating Platform"/>
    <s v="K"/>
    <s v="C"/>
    <s v="JPY"/>
    <n v="11145904.000000002"/>
    <n v="2507450"/>
    <n v="0"/>
    <n v="0"/>
    <n v="2507450"/>
    <n v="0"/>
    <n v="0"/>
    <n v="0"/>
    <n v="0"/>
    <n v="0"/>
    <n v="13653354.000000002"/>
    <s v="JPY"/>
    <n v="11703199.200000003"/>
    <n v="26039220.900000006"/>
    <s v="&gt;5 Years"/>
    <n v="102590.12379768974"/>
    <n v="125669.41874913713"/>
    <n v="107719.62998757424"/>
    <n v="239672.51967416823"/>
    <n v="5.0000000000000142E-2"/>
    <n v="557295.20000000112"/>
    <n v="23079.294951447388"/>
    <n v="9.2042891987666256E-3"/>
  </r>
  <r>
    <s v="Employee 710"/>
    <x v="3"/>
    <s v="New York"/>
    <x v="2"/>
    <s v="Americas"/>
    <d v="2017-12-11T00:00:00"/>
    <d v="2022-12-01T00:00:00"/>
    <s v="Investments Platform"/>
    <s v="V"/>
    <s v="L"/>
    <s v="USD"/>
    <n v="150480.00000000003"/>
    <n v="138765"/>
    <n v="0"/>
    <n v="0"/>
    <n v="138765"/>
    <n v="0"/>
    <n v="0"/>
    <n v="0"/>
    <n v="0"/>
    <n v="0"/>
    <n v="289245"/>
    <s v="USD"/>
    <n v="156499.20000000004"/>
    <n v="457314.00000000012"/>
    <s v="1-5 Years"/>
    <n v="150480.00000000003"/>
    <n v="289245"/>
    <n v="156499.20000000004"/>
    <n v="457314.00000000012"/>
    <n v="4.000000000000007E-2"/>
    <n v="6019.2000000000116"/>
    <n v="138764.99999999997"/>
    <n v="1"/>
  </r>
  <r>
    <s v="Employee 711"/>
    <x v="3"/>
    <s v="New York"/>
    <x v="2"/>
    <s v="Americas"/>
    <d v="2018-03-05T00:00:00"/>
    <d v="2022-12-01T00:00:00"/>
    <s v="Investments Platform"/>
    <s v="S"/>
    <s v="F"/>
    <s v="USD"/>
    <n v="145860"/>
    <n v="199716.00000000003"/>
    <n v="0"/>
    <n v="0"/>
    <n v="199716.00000000003"/>
    <n v="0"/>
    <n v="0"/>
    <n v="0"/>
    <n v="0"/>
    <n v="0"/>
    <n v="345576"/>
    <s v="USD"/>
    <n v="163363.20000000001"/>
    <n v="550408.32000000007"/>
    <s v="1-5 Years"/>
    <n v="145860"/>
    <n v="345576"/>
    <n v="163363.20000000001"/>
    <n v="550408.32000000007"/>
    <n v="0.12000000000000008"/>
    <n v="17503.200000000012"/>
    <n v="199716"/>
    <n v="1"/>
  </r>
  <r>
    <s v="Employee 712"/>
    <x v="0"/>
    <s v="Princeton"/>
    <x v="2"/>
    <s v="Americas"/>
    <d v="2018-03-19T00:00:00"/>
    <d v="2022-12-01T00:00:00"/>
    <s v="Regional Platform"/>
    <s v="I"/>
    <s v="P"/>
    <s v="USD"/>
    <n v="181500.00000000003"/>
    <n v="220110.00000000003"/>
    <n v="0"/>
    <n v="0"/>
    <n v="220110.00000000003"/>
    <n v="0"/>
    <n v="0"/>
    <n v="0"/>
    <n v="0"/>
    <n v="0"/>
    <n v="401610.00000000006"/>
    <s v="USD"/>
    <n v="205095"/>
    <n v="658914.30000000005"/>
    <s v="1-5 Years"/>
    <n v="181500.00000000003"/>
    <n v="401610.00000000006"/>
    <n v="205095"/>
    <n v="658914.30000000005"/>
    <n v="0.12999999999999981"/>
    <n v="23594.999999999971"/>
    <n v="220110.00000000003"/>
    <n v="1"/>
  </r>
  <r>
    <s v="Employee 713"/>
    <x v="1"/>
    <s v="Wilmington"/>
    <x v="2"/>
    <s v="Americas"/>
    <d v="2017-12-18T00:00:00"/>
    <d v="2022-12-01T00:00:00"/>
    <s v="Operating Platform"/>
    <s v="F"/>
    <s v="Z"/>
    <s v="USD"/>
    <n v="92792.7"/>
    <n v="6919.0000000000009"/>
    <n v="0"/>
    <n v="0"/>
    <n v="6919.0000000000009"/>
    <n v="0"/>
    <n v="0"/>
    <n v="0"/>
    <n v="0"/>
    <n v="0"/>
    <n v="99711.7"/>
    <s v="USD"/>
    <n v="96504.407999999996"/>
    <n v="200204.576"/>
    <s v="1-5 Years"/>
    <n v="92792.7"/>
    <n v="99711.7"/>
    <n v="96504.407999999996"/>
    <n v="200204.576"/>
    <n v="3.9999999999999987E-2"/>
    <n v="3711.7079999999987"/>
    <n v="6919"/>
    <n v="1"/>
  </r>
  <r>
    <s v="Employee 714"/>
    <x v="2"/>
    <s v="Wilmington"/>
    <x v="2"/>
    <s v="Americas"/>
    <d v="2018-01-15T00:00:00"/>
    <d v="2022-12-01T00:00:00"/>
    <s v="Operating Platform"/>
    <s v="P"/>
    <s v="L"/>
    <s v="USD"/>
    <n v="64636"/>
    <n v="6792.5000000000009"/>
    <n v="0"/>
    <n v="0"/>
    <n v="6792.5000000000009"/>
    <n v="0"/>
    <n v="3027"/>
    <n v="0"/>
    <n v="3027"/>
    <n v="0"/>
    <n v="74455.5"/>
    <s v="USD"/>
    <n v="70453.240000000005"/>
    <n v="148310.30499999999"/>
    <s v="1-5 Years"/>
    <n v="64636"/>
    <n v="74455.5"/>
    <n v="70453.240000000005"/>
    <n v="148310.30499999999"/>
    <n v="9.000000000000008E-2"/>
    <n v="5817.2400000000052"/>
    <n v="9819.5"/>
    <n v="1"/>
  </r>
  <r>
    <s v="Employee 715"/>
    <x v="3"/>
    <s v="London"/>
    <x v="0"/>
    <s v="EMEA"/>
    <d v="2018-01-15T00:00:00"/>
    <d v="2022-12-01T00:00:00"/>
    <s v="Operating Platform"/>
    <s v="M"/>
    <s v="P"/>
    <s v="GBP"/>
    <n v="90152.810000000012"/>
    <n v="5581.4000000000005"/>
    <n v="0"/>
    <n v="0"/>
    <n v="5581.4000000000005"/>
    <n v="0"/>
    <n v="0"/>
    <n v="0"/>
    <n v="0"/>
    <n v="0"/>
    <n v="95734.21"/>
    <s v="GBP"/>
    <n v="94660.450500000021"/>
    <n v="195181.37100000004"/>
    <s v="1-5 Years"/>
    <n v="119961.83663331925"/>
    <n v="127388.72654374143"/>
    <n v="125959.92846498523"/>
    <n v="259718.09133591375"/>
    <n v="5.0000000000000148E-2"/>
    <n v="4507.6405000000086"/>
    <n v="7426.8899104221782"/>
    <n v="1.3306500000756409"/>
  </r>
  <r>
    <s v="Employee 716"/>
    <x v="1"/>
    <s v="Princeton"/>
    <x v="2"/>
    <s v="Americas"/>
    <d v="2018-01-15T00:00:00"/>
    <d v="2022-12-01T00:00:00"/>
    <s v="Regional Platform"/>
    <s v="Y"/>
    <s v="J"/>
    <s v="USD"/>
    <n v="98560.000000000015"/>
    <n v="87032.000000000015"/>
    <n v="0"/>
    <n v="0"/>
    <n v="87032.000000000015"/>
    <n v="15.3"/>
    <n v="0"/>
    <n v="0"/>
    <n v="15.3"/>
    <n v="0"/>
    <n v="185607.30000000002"/>
    <s v="USD"/>
    <n v="104473.60000000002"/>
    <n v="301201.12000000005"/>
    <s v="1-5 Years"/>
    <n v="98560.000000000015"/>
    <n v="185607.30000000002"/>
    <n v="104473.60000000002"/>
    <n v="301201.12000000005"/>
    <n v="6.0000000000000053E-2"/>
    <n v="5913.6000000000058"/>
    <n v="87047.3"/>
    <n v="1"/>
  </r>
  <r>
    <s v="Employee 717"/>
    <x v="3"/>
    <s v="Princeton"/>
    <x v="2"/>
    <s v="Americas"/>
    <d v="2018-01-15T00:00:00"/>
    <d v="2022-12-01T00:00:00"/>
    <s v="Client Businesses Platform"/>
    <s v="E"/>
    <s v="F"/>
    <s v="USD"/>
    <n v="139150.00000000003"/>
    <n v="9900"/>
    <n v="0"/>
    <n v="0"/>
    <n v="9900"/>
    <n v="0"/>
    <n v="0"/>
    <n v="0"/>
    <n v="0"/>
    <n v="0"/>
    <n v="149050.00000000003"/>
    <s v="USD"/>
    <n v="143324.50000000003"/>
    <n v="296846.00000000006"/>
    <s v="1-5 Years"/>
    <n v="139150.00000000003"/>
    <n v="149050.00000000003"/>
    <n v="143324.50000000003"/>
    <n v="296846.00000000006"/>
    <n v="2.9999999999999995E-2"/>
    <n v="4174.5"/>
    <n v="9900"/>
    <n v="1"/>
  </r>
  <r>
    <s v="Employee 718"/>
    <x v="3"/>
    <s v="Edinburgh"/>
    <x v="0"/>
    <s v="EMEA"/>
    <d v="2018-01-15T00:00:00"/>
    <d v="2022-12-01T00:00:00"/>
    <s v="Operating Platform"/>
    <s v="X"/>
    <s v="W"/>
    <s v="GBP"/>
    <n v="64991.795000000013"/>
    <n v="7568"/>
    <n v="0"/>
    <n v="0"/>
    <n v="7568"/>
    <n v="0"/>
    <n v="0"/>
    <n v="0"/>
    <n v="0"/>
    <n v="0"/>
    <n v="72559.795000000013"/>
    <s v="GBP"/>
    <n v="73440.728350000005"/>
    <n v="155433.29670000001"/>
    <s v="1-5 Years"/>
    <n v="86481.33202166605"/>
    <n v="96551.691222238514"/>
    <n v="97723.905184482632"/>
    <n v="206827.31626561214"/>
    <n v="0.12999999999999995"/>
    <n v="8448.9333499999921"/>
    <n v="10070.359200572464"/>
    <n v="1.3306500000756409"/>
  </r>
  <r>
    <s v="Employee 719"/>
    <x v="7"/>
    <s v="New York"/>
    <x v="2"/>
    <s v="Americas"/>
    <d v="2018-01-15T00:00:00"/>
    <d v="2022-12-01T00:00:00"/>
    <s v="Investments Platform"/>
    <s v="E"/>
    <s v="S"/>
    <s v="USD"/>
    <n v="89086.8"/>
    <n v="40656"/>
    <n v="0"/>
    <n v="0"/>
    <n v="40656"/>
    <n v="0"/>
    <n v="8692"/>
    <n v="0"/>
    <n v="8692"/>
    <n v="0"/>
    <n v="138434.79999999999"/>
    <s v="USD"/>
    <n v="101558.95200000002"/>
    <n v="249465.74400000006"/>
    <s v="1-5 Years"/>
    <n v="89086.8"/>
    <n v="138434.79999999999"/>
    <n v="101558.95200000002"/>
    <n v="249465.74400000006"/>
    <n v="0.14000000000000018"/>
    <n v="12472.152000000016"/>
    <n v="49347.999999999985"/>
    <n v="1"/>
  </r>
  <r>
    <s v="Employee 72"/>
    <x v="0"/>
    <s v="London"/>
    <x v="0"/>
    <s v="EMEA"/>
    <d v="2000-06-12T00:00:00"/>
    <d v="2022-12-01T00:00:00"/>
    <s v="Client Businesses Platform"/>
    <s v="Y"/>
    <s v="N"/>
    <s v="GBP"/>
    <n v="123420.00000000001"/>
    <n v="37691.5"/>
    <n v="0"/>
    <n v="0"/>
    <n v="37691.5"/>
    <n v="0"/>
    <n v="0"/>
    <n v="0"/>
    <n v="0"/>
    <n v="0"/>
    <n v="161111.5"/>
    <s v="GBP"/>
    <n v="139464.6"/>
    <n v="321520.59500000003"/>
    <s v="&gt;5 Years"/>
    <n v="164228.82300933561"/>
    <n v="214383.01748718662"/>
    <n v="185578.57000054925"/>
    <n v="427831.37976107019"/>
    <n v="0.13000000000000009"/>
    <n v="16044.599999999991"/>
    <n v="50154.194477851008"/>
    <n v="1.3306500000756409"/>
  </r>
  <r>
    <s v="Employee 720"/>
    <x v="0"/>
    <s v="Hong Kong"/>
    <x v="3"/>
    <s v="Asia-Pacific"/>
    <d v="2018-01-15T00:00:00"/>
    <d v="2022-12-01T00:00:00"/>
    <s v="Regional Platform"/>
    <s v="E"/>
    <s v="A"/>
    <s v="HKD"/>
    <n v="999233.40000000014"/>
    <n v="436590.00000000006"/>
    <n v="0"/>
    <n v="0"/>
    <n v="436590.00000000006"/>
    <n v="0"/>
    <n v="0"/>
    <n v="0"/>
    <n v="0"/>
    <n v="0"/>
    <n v="1435823.4000000001"/>
    <s v="HKD"/>
    <n v="1009225.7340000002"/>
    <n v="2459407.3680000007"/>
    <s v="1-5 Years"/>
    <n v="127385.80980730866"/>
    <n v="183043.84796313179"/>
    <n v="128659.66790538175"/>
    <n v="313533.95434814494"/>
    <n v="1.0000000000000037E-2"/>
    <n v="9992.3340000000317"/>
    <n v="55658.038155823131"/>
    <n v="0.12748353868806692"/>
  </r>
  <r>
    <s v="Employee 721"/>
    <x v="1"/>
    <s v="Princeton"/>
    <x v="2"/>
    <s v="Americas"/>
    <d v="2018-01-15T00:00:00"/>
    <d v="2022-12-01T00:00:00"/>
    <s v="Regional Platform"/>
    <s v="H"/>
    <s v="P"/>
    <s v="USD"/>
    <n v="89760"/>
    <n v="107536.00000000001"/>
    <n v="0"/>
    <n v="0"/>
    <n v="107536.00000000001"/>
    <n v="7650"/>
    <n v="0"/>
    <n v="0"/>
    <n v="7650"/>
    <n v="0"/>
    <n v="204946"/>
    <s v="USD"/>
    <n v="102326.40000000001"/>
    <n v="327243.84000000003"/>
    <s v="1-5 Years"/>
    <n v="89760"/>
    <n v="204946"/>
    <n v="102326.40000000001"/>
    <n v="327243.84000000003"/>
    <n v="0.1400000000000001"/>
    <n v="12566.400000000009"/>
    <n v="115186"/>
    <n v="1"/>
  </r>
  <r>
    <s v="Employee 722"/>
    <x v="3"/>
    <s v="New York"/>
    <x v="2"/>
    <s v="Americas"/>
    <d v="2018-01-15T00:00:00"/>
    <d v="2022-12-01T00:00:00"/>
    <s v="Regional Platform"/>
    <s v="K"/>
    <s v="X"/>
    <s v="USD"/>
    <n v="137885.00000000003"/>
    <n v="126225"/>
    <n v="0"/>
    <n v="0"/>
    <n v="126225"/>
    <n v="0"/>
    <n v="0"/>
    <n v="0"/>
    <n v="0"/>
    <n v="0"/>
    <n v="264110"/>
    <s v="USD"/>
    <n v="143400.40000000002"/>
    <n v="418074.80000000005"/>
    <s v="1-5 Years"/>
    <n v="137885.00000000003"/>
    <n v="264110"/>
    <n v="143400.40000000002"/>
    <n v="418074.80000000005"/>
    <n v="3.9999999999999952E-2"/>
    <n v="5515.3999999999942"/>
    <n v="126224.99999999997"/>
    <n v="1"/>
  </r>
  <r>
    <s v="Employee 723"/>
    <x v="1"/>
    <s v="Seattle"/>
    <x v="2"/>
    <s v="Americas"/>
    <d v="2018-01-15T00:00:00"/>
    <d v="2022-12-01T00:00:00"/>
    <s v="Investments Platform"/>
    <s v="P"/>
    <s v="T"/>
    <s v="USD"/>
    <n v="93280"/>
    <n v="19393.000000000004"/>
    <n v="0"/>
    <n v="0"/>
    <n v="19393.000000000004"/>
    <n v="0"/>
    <n v="0"/>
    <n v="0"/>
    <n v="0"/>
    <n v="0"/>
    <n v="112673"/>
    <s v="USD"/>
    <n v="97011.199999999997"/>
    <n v="214191.12"/>
    <s v="1-5 Years"/>
    <n v="93280"/>
    <n v="112673"/>
    <n v="97011.199999999997"/>
    <n v="214191.12"/>
    <n v="3.9999999999999966E-2"/>
    <n v="3731.1999999999971"/>
    <n v="19393"/>
    <n v="1"/>
  </r>
  <r>
    <s v="Employee 724"/>
    <x v="3"/>
    <s v="Tokyo"/>
    <x v="1"/>
    <s v="Asia-Pacific"/>
    <d v="2018-01-15T00:00:00"/>
    <d v="2022-12-01T00:00:00"/>
    <s v="Client Businesses Platform"/>
    <s v="S"/>
    <s v="H"/>
    <s v="JPY"/>
    <n v="15015000.000000002"/>
    <n v="2667500"/>
    <n v="0"/>
    <n v="0"/>
    <n v="2667500"/>
    <n v="0"/>
    <n v="0"/>
    <n v="0"/>
    <n v="0"/>
    <n v="0"/>
    <n v="17682500"/>
    <s v="JPY"/>
    <n v="16516500.000000004"/>
    <n v="35967250.000000007"/>
    <s v="1-5 Years"/>
    <n v="138202.4023194809"/>
    <n v="162754.84375719086"/>
    <n v="152022.64255142902"/>
    <n v="331052.970684339"/>
    <n v="0.10000000000000021"/>
    <n v="1501500.0000000019"/>
    <n v="24552.44143770996"/>
    <n v="9.2042891987666256E-3"/>
  </r>
  <r>
    <s v="Employee 725"/>
    <x v="0"/>
    <s v="Seattle"/>
    <x v="2"/>
    <s v="Americas"/>
    <d v="2018-01-15T00:00:00"/>
    <d v="2022-12-01T00:00:00"/>
    <s v="Operating Platform"/>
    <s v="G"/>
    <s v="S"/>
    <s v="USD"/>
    <n v="149160"/>
    <n v="24402.400000000001"/>
    <n v="5400"/>
    <n v="0"/>
    <n v="29802.400000000001"/>
    <n v="0"/>
    <n v="0"/>
    <n v="0"/>
    <n v="0"/>
    <n v="0"/>
    <n v="178962.4"/>
    <s v="USD"/>
    <n v="156618"/>
    <n v="338858.52"/>
    <s v="1-5 Years"/>
    <n v="149160"/>
    <n v="178962.4"/>
    <n v="156618"/>
    <n v="338858.52"/>
    <n v="0.05"/>
    <n v="7458"/>
    <n v="29802.399999999994"/>
    <n v="1"/>
  </r>
  <r>
    <s v="Employee 726"/>
    <x v="4"/>
    <s v="New York"/>
    <x v="2"/>
    <s v="Americas"/>
    <d v="2018-01-02T00:00:00"/>
    <d v="2022-12-01T00:00:00"/>
    <s v="Operating Platform"/>
    <s v="C"/>
    <s v="Y"/>
    <s v="USD"/>
    <n v="273460"/>
    <n v="185130.00000000003"/>
    <n v="0"/>
    <n v="0"/>
    <n v="185130.00000000003"/>
    <n v="0"/>
    <n v="0"/>
    <n v="0"/>
    <n v="0"/>
    <n v="0"/>
    <n v="458590"/>
    <s v="USD"/>
    <n v="276194.59999999998"/>
    <n v="739370.5"/>
    <s v="1-5 Years"/>
    <n v="273460"/>
    <n v="458590"/>
    <n v="276194.59999999998"/>
    <n v="739370.5"/>
    <n v="9.9999999999999152E-3"/>
    <n v="2734.5999999999767"/>
    <n v="185130"/>
    <n v="1"/>
  </r>
  <r>
    <s v="Employee 727"/>
    <x v="0"/>
    <s v="New York"/>
    <x v="2"/>
    <s v="Americas"/>
    <d v="2018-01-02T00:00:00"/>
    <d v="2022-12-01T00:00:00"/>
    <s v="Operating Platform"/>
    <s v="M"/>
    <s v="F"/>
    <s v="USD"/>
    <n v="211860.00000000003"/>
    <n v="108878.00000000001"/>
    <n v="0"/>
    <n v="0"/>
    <n v="108878.00000000001"/>
    <n v="0"/>
    <n v="0"/>
    <n v="0"/>
    <n v="0"/>
    <n v="0"/>
    <n v="320738.00000000006"/>
    <s v="USD"/>
    <n v="241520.40000000005"/>
    <n v="607161.72000000009"/>
    <s v="1-5 Years"/>
    <n v="211860.00000000003"/>
    <n v="320738.00000000006"/>
    <n v="241520.40000000005"/>
    <n v="607161.72000000009"/>
    <n v="0.1400000000000001"/>
    <n v="29660.400000000023"/>
    <n v="108878.00000000003"/>
    <n v="1"/>
  </r>
  <r>
    <s v="Employee 728"/>
    <x v="0"/>
    <s v="New York"/>
    <x v="2"/>
    <s v="Americas"/>
    <d v="2018-01-02T00:00:00"/>
    <d v="2022-12-01T00:00:00"/>
    <s v="Client Businesses Platform"/>
    <s v="Z"/>
    <s v="P"/>
    <s v="USD"/>
    <n v="144430"/>
    <n v="108642.6"/>
    <n v="0"/>
    <n v="0"/>
    <n v="108642.6"/>
    <n v="0"/>
    <n v="0"/>
    <n v="0"/>
    <n v="0"/>
    <n v="0"/>
    <n v="253072.6"/>
    <s v="USD"/>
    <n v="154540.1"/>
    <n v="425327.78200000001"/>
    <s v="1-5 Years"/>
    <n v="144430"/>
    <n v="253072.6"/>
    <n v="154540.1"/>
    <n v="425327.78200000001"/>
    <n v="7.0000000000000034E-2"/>
    <n v="10110.100000000006"/>
    <n v="108642.6"/>
    <n v="1"/>
  </r>
  <r>
    <s v="Employee 729"/>
    <x v="3"/>
    <s v="Wilmington"/>
    <x v="2"/>
    <s v="Americas"/>
    <d v="2018-01-02T00:00:00"/>
    <d v="2022-12-01T00:00:00"/>
    <s v="Operating Platform"/>
    <s v="O"/>
    <s v="C"/>
    <s v="USD"/>
    <n v="107778.11000000002"/>
    <n v="27297.600000000002"/>
    <n v="0"/>
    <n v="0"/>
    <n v="27297.600000000002"/>
    <n v="0"/>
    <n v="0"/>
    <n v="0"/>
    <n v="0"/>
    <n v="0"/>
    <n v="135075.71000000002"/>
    <s v="USD"/>
    <n v="122867.04540000003"/>
    <n v="276853.35480000009"/>
    <s v="1-5 Years"/>
    <n v="107778.11000000002"/>
    <n v="135075.71000000002"/>
    <n v="122867.04540000003"/>
    <n v="276853.35480000009"/>
    <n v="0.14000000000000012"/>
    <n v="15088.935400000017"/>
    <n v="27297.600000000006"/>
    <n v="1"/>
  </r>
  <r>
    <s v="Employee 73"/>
    <x v="3"/>
    <s v="Princeton"/>
    <x v="2"/>
    <s v="Americas"/>
    <d v="2000-07-03T00:00:00"/>
    <d v="2022-12-01T00:00:00"/>
    <s v="Investments Platform"/>
    <s v="N"/>
    <s v="Y"/>
    <s v="USD"/>
    <n v="175560.00000000003"/>
    <n v="37345"/>
    <n v="0"/>
    <n v="0"/>
    <n v="37345"/>
    <n v="0"/>
    <n v="0"/>
    <n v="0"/>
    <n v="0"/>
    <n v="0"/>
    <n v="212905.00000000003"/>
    <s v="USD"/>
    <n v="186093.60000000003"/>
    <n v="411772.90000000008"/>
    <s v="&gt;5 Years"/>
    <n v="175560.00000000003"/>
    <n v="212905.00000000003"/>
    <n v="186093.60000000003"/>
    <n v="411772.90000000008"/>
    <n v="6.0000000000000026E-2"/>
    <n v="10533.600000000006"/>
    <n v="37345"/>
    <n v="1"/>
  </r>
  <r>
    <s v="Employee 730"/>
    <x v="3"/>
    <s v="New York"/>
    <x v="2"/>
    <s v="Americas"/>
    <d v="2018-01-08T00:00:00"/>
    <d v="2022-12-01T00:00:00"/>
    <s v="Client Businesses Platform"/>
    <s v="E"/>
    <s v="C"/>
    <s v="USD"/>
    <n v="111100.00000000001"/>
    <n v="78408"/>
    <n v="0"/>
    <n v="0"/>
    <n v="78408"/>
    <n v="0"/>
    <n v="0"/>
    <n v="0"/>
    <n v="0"/>
    <n v="0"/>
    <n v="189508"/>
    <s v="USD"/>
    <n v="122210.00000000003"/>
    <n v="330668.80000000005"/>
    <s v="1-5 Years"/>
    <n v="111100.00000000001"/>
    <n v="189508"/>
    <n v="122210.00000000003"/>
    <n v="330668.80000000005"/>
    <n v="0.10000000000000012"/>
    <n v="11110.000000000015"/>
    <n v="78407.999999999985"/>
    <n v="1"/>
  </r>
  <r>
    <s v="Employee 731"/>
    <x v="3"/>
    <s v="London"/>
    <x v="0"/>
    <s v="EMEA"/>
    <d v="2018-01-08T00:00:00"/>
    <d v="2022-12-01T00:00:00"/>
    <s v="Investments Platform"/>
    <s v="E"/>
    <s v="U"/>
    <s v="GBP"/>
    <n v="106260.00000000001"/>
    <n v="51150"/>
    <n v="0"/>
    <n v="0"/>
    <n v="51150"/>
    <n v="0"/>
    <n v="0"/>
    <n v="0"/>
    <n v="0"/>
    <n v="0"/>
    <n v="157410"/>
    <s v="GBP"/>
    <n v="109447.80000000002"/>
    <n v="271580.10000000003"/>
    <s v="1-5 Years"/>
    <n v="141394.86900803761"/>
    <n v="209457.61651190664"/>
    <n v="145636.71507827876"/>
    <n v="361378.06008554262"/>
    <n v="3.0000000000000183E-2"/>
    <n v="3187.8000000000029"/>
    <n v="68062.747503869032"/>
    <n v="1.3306500000756409"/>
  </r>
  <r>
    <s v="Employee 732"/>
    <x v="6"/>
    <s v="Princeton"/>
    <x v="2"/>
    <s v="Americas"/>
    <d v="2018-01-15T00:00:00"/>
    <d v="2022-12-01T00:00:00"/>
    <s v="Operating Platform"/>
    <s v="I"/>
    <s v="K"/>
    <s v="USD"/>
    <n v="94160"/>
    <n v="8448"/>
    <n v="0"/>
    <n v="0"/>
    <n v="8448"/>
    <n v="0"/>
    <n v="0"/>
    <n v="0"/>
    <n v="0"/>
    <n v="0"/>
    <n v="102608"/>
    <s v="USD"/>
    <n v="103576.00000000001"/>
    <n v="216444.80000000005"/>
    <s v="1-5 Years"/>
    <n v="94160"/>
    <n v="102608"/>
    <n v="103576.00000000001"/>
    <n v="216444.80000000005"/>
    <n v="0.10000000000000016"/>
    <n v="9416.0000000000146"/>
    <n v="8448"/>
    <n v="1"/>
  </r>
  <r>
    <s v="Employee 733"/>
    <x v="0"/>
    <s v="London"/>
    <x v="0"/>
    <s v="EMEA"/>
    <d v="2018-01-15T00:00:00"/>
    <d v="2022-12-01T00:00:00"/>
    <s v="Investments Platform"/>
    <s v="L"/>
    <s v="P"/>
    <s v="GBP"/>
    <n v="130295.00000000001"/>
    <n v="48015.000000000007"/>
    <n v="0"/>
    <n v="0"/>
    <n v="48015.000000000007"/>
    <n v="0"/>
    <n v="0"/>
    <n v="0"/>
    <n v="0"/>
    <n v="0"/>
    <n v="178310.00000000003"/>
    <s v="GBP"/>
    <n v="147233.35"/>
    <n v="348723.65"/>
    <s v="1-5 Years"/>
    <n v="173377.04175985567"/>
    <n v="237268.20151348758"/>
    <n v="195916.05718863689"/>
    <n v="464029.12489887781"/>
    <n v="0.12999999999999989"/>
    <n v="16938.349999999991"/>
    <n v="63891.159753631917"/>
    <n v="1.3306500000756409"/>
  </r>
  <r>
    <s v="Employee 734"/>
    <x v="4"/>
    <s v="New York"/>
    <x v="2"/>
    <s v="Americas"/>
    <d v="2018-01-16T00:00:00"/>
    <d v="2022-12-01T00:00:00"/>
    <s v="Client Businesses Platform"/>
    <s v="F"/>
    <s v="N"/>
    <s v="USD"/>
    <n v="235400.00000000006"/>
    <n v="681340"/>
    <n v="0"/>
    <n v="0"/>
    <n v="681340"/>
    <n v="0"/>
    <n v="0"/>
    <n v="0"/>
    <n v="0"/>
    <n v="0"/>
    <n v="916740"/>
    <s v="USD"/>
    <n v="254232.00000000009"/>
    <n v="1244311.2000000002"/>
    <s v="1-5 Years"/>
    <n v="235400.00000000006"/>
    <n v="916740"/>
    <n v="254232.00000000009"/>
    <n v="1244311.2000000002"/>
    <n v="8.0000000000000099E-2"/>
    <n v="18832.000000000029"/>
    <n v="681340"/>
    <n v="1"/>
  </r>
  <r>
    <s v="Employee 735"/>
    <x v="0"/>
    <s v="Seattle"/>
    <x v="2"/>
    <s v="Americas"/>
    <d v="2018-01-08T00:00:00"/>
    <d v="2022-12-01T00:00:00"/>
    <s v="Operating Platform"/>
    <s v="X"/>
    <s v="F"/>
    <s v="USD"/>
    <n v="183150.00000000003"/>
    <n v="78320"/>
    <n v="0"/>
    <n v="0"/>
    <n v="78320"/>
    <n v="0"/>
    <n v="0"/>
    <n v="0"/>
    <n v="0"/>
    <n v="0"/>
    <n v="261470.00000000003"/>
    <s v="USD"/>
    <n v="210622.50000000003"/>
    <n v="511313.00000000012"/>
    <s v="1-5 Years"/>
    <n v="183150.00000000003"/>
    <n v="261470.00000000003"/>
    <n v="210622.50000000003"/>
    <n v="511313.00000000012"/>
    <n v="0.14999999999999997"/>
    <n v="27472.5"/>
    <n v="78320"/>
    <n v="1"/>
  </r>
  <r>
    <s v="Employee 736"/>
    <x v="1"/>
    <s v="Wilmington"/>
    <x v="2"/>
    <s v="Americas"/>
    <d v="2018-02-05T00:00:00"/>
    <d v="2022-12-01T00:00:00"/>
    <s v="Operating Platform"/>
    <s v="N"/>
    <s v="N"/>
    <s v="USD"/>
    <n v="94380.000000000015"/>
    <n v="10510.500000000002"/>
    <n v="0"/>
    <n v="0"/>
    <n v="10510.500000000002"/>
    <n v="0"/>
    <n v="0"/>
    <n v="0"/>
    <n v="0"/>
    <n v="0"/>
    <n v="104890.50000000001"/>
    <s v="USD"/>
    <n v="95323.800000000017"/>
    <n v="201263.20500000002"/>
    <s v="1-5 Years"/>
    <n v="94380.000000000015"/>
    <n v="104890.50000000001"/>
    <n v="95323.800000000017"/>
    <n v="201263.20500000002"/>
    <n v="1.000000000000003E-2"/>
    <n v="943.80000000000291"/>
    <n v="10510.5"/>
    <n v="1"/>
  </r>
  <r>
    <s v="Employee 737"/>
    <x v="3"/>
    <s v="Seattle"/>
    <x v="2"/>
    <s v="Americas"/>
    <d v="2018-01-22T00:00:00"/>
    <d v="2022-12-01T00:00:00"/>
    <s v="Operating Platform"/>
    <s v="L"/>
    <s v="P"/>
    <s v="USD"/>
    <n v="112860.00000000003"/>
    <n v="9603"/>
    <n v="0"/>
    <n v="0"/>
    <n v="9603"/>
    <n v="0"/>
    <n v="0"/>
    <n v="0"/>
    <n v="0"/>
    <n v="0"/>
    <n v="122463.00000000003"/>
    <s v="USD"/>
    <n v="116245.80000000003"/>
    <n v="242382.69000000006"/>
    <s v="1-5 Years"/>
    <n v="112860.00000000003"/>
    <n v="122463.00000000003"/>
    <n v="116245.80000000003"/>
    <n v="242382.69000000006"/>
    <n v="3.000000000000002E-2"/>
    <n v="3385.8000000000029"/>
    <n v="9603"/>
    <n v="1"/>
  </r>
  <r>
    <s v="Employee 738"/>
    <x v="3"/>
    <s v="Edinburgh"/>
    <x v="0"/>
    <s v="EMEA"/>
    <d v="2018-01-15T00:00:00"/>
    <d v="2022-12-01T00:00:00"/>
    <s v="Operating Platform"/>
    <s v="B"/>
    <s v="W"/>
    <s v="GBP"/>
    <n v="66660"/>
    <n v="10340"/>
    <n v="0"/>
    <n v="0"/>
    <n v="10340"/>
    <n v="0"/>
    <n v="0"/>
    <n v="0"/>
    <n v="0"/>
    <n v="0"/>
    <n v="77000"/>
    <s v="GBP"/>
    <n v="73326"/>
    <n v="158026"/>
    <s v="1-5 Years"/>
    <n v="88701.129005042225"/>
    <n v="102460.05000582435"/>
    <n v="97571.241905546442"/>
    <n v="210277.29691195322"/>
    <n v="9.9999999999999936E-2"/>
    <n v="6666"/>
    <n v="13758.921000782124"/>
    <n v="1.3306500000756409"/>
  </r>
  <r>
    <s v="Employee 739"/>
    <x v="4"/>
    <s v="New York"/>
    <x v="2"/>
    <s v="Americas"/>
    <d v="2018-01-15T00:00:00"/>
    <d v="2022-12-01T00:00:00"/>
    <s v="Investments Platform"/>
    <s v="J"/>
    <s v="C"/>
    <s v="USD"/>
    <n v="294250"/>
    <n v="962115.00000000012"/>
    <n v="0"/>
    <n v="0"/>
    <n v="962115.00000000012"/>
    <n v="0"/>
    <n v="0"/>
    <n v="0"/>
    <n v="0"/>
    <n v="0"/>
    <n v="1256365"/>
    <s v="USD"/>
    <n v="320732.5"/>
    <n v="1690170.3500000003"/>
    <s v="1-5 Years"/>
    <n v="294250"/>
    <n v="1256365"/>
    <n v="320732.5"/>
    <n v="1690170.3500000003"/>
    <n v="0.09"/>
    <n v="26482.5"/>
    <n v="962115"/>
    <n v="1"/>
  </r>
  <r>
    <s v="Employee 74"/>
    <x v="0"/>
    <s v="Princeton"/>
    <x v="2"/>
    <s v="Americas"/>
    <d v="2000-07-17T00:00:00"/>
    <d v="2022-12-01T00:00:00"/>
    <s v="Operating Platform"/>
    <s v="M"/>
    <s v="H"/>
    <s v="USD"/>
    <n v="217948.50000000006"/>
    <n v="37191"/>
    <n v="0"/>
    <n v="0"/>
    <n v="37191"/>
    <n v="0"/>
    <n v="0"/>
    <n v="0"/>
    <n v="0"/>
    <n v="0"/>
    <n v="255139.50000000006"/>
    <s v="USD"/>
    <n v="239743.35000000009"/>
    <n v="520396.80000000016"/>
    <s v="&gt;5 Years"/>
    <n v="217948.50000000006"/>
    <n v="255139.50000000006"/>
    <n v="239743.35000000009"/>
    <n v="520396.80000000016"/>
    <n v="0.10000000000000013"/>
    <n v="21794.850000000035"/>
    <n v="37191"/>
    <n v="1"/>
  </r>
  <r>
    <s v="Employee 740"/>
    <x v="0"/>
    <s v="London"/>
    <x v="0"/>
    <s v="EMEA"/>
    <d v="2018-01-22T00:00:00"/>
    <d v="2022-12-01T00:00:00"/>
    <s v="Investments Platform"/>
    <s v="Y"/>
    <s v="A"/>
    <s v="GBP"/>
    <n v="112096.33248000001"/>
    <n v="0"/>
    <n v="0"/>
    <n v="0"/>
    <n v="0"/>
    <n v="0"/>
    <n v="0"/>
    <n v="0"/>
    <n v="0"/>
    <n v="0"/>
    <n v="112096.33248000001"/>
    <s v="GBP"/>
    <n v="119943.07575360002"/>
    <n v="239886.15150720003"/>
    <s v="1-5 Years"/>
    <n v="149160.9848229911"/>
    <n v="149160.9848229911"/>
    <n v="159602.25376060046"/>
    <n v="319204.50752120093"/>
    <n v="6.9999999999999896E-2"/>
    <n v="7846.7432736000046"/>
    <n v="0"/>
    <n v="1.3306500000756409"/>
  </r>
  <r>
    <s v="Employee 741"/>
    <x v="5"/>
    <s v="Princeton"/>
    <x v="2"/>
    <s v="Americas"/>
    <d v="2018-01-22T00:00:00"/>
    <d v="2022-12-01T00:00:00"/>
    <s v="Client Businesses Platform"/>
    <s v="W"/>
    <s v="P"/>
    <s v="USD"/>
    <n v="116303.00000000003"/>
    <n v="60489"/>
    <n v="0"/>
    <n v="0"/>
    <n v="60489"/>
    <n v="0"/>
    <n v="0"/>
    <n v="0"/>
    <n v="0"/>
    <n v="0"/>
    <n v="176792.00000000003"/>
    <s v="USD"/>
    <n v="122118.15000000004"/>
    <n v="307749.75000000006"/>
    <s v="1-5 Years"/>
    <n v="116303.00000000003"/>
    <n v="176792.00000000003"/>
    <n v="122118.15000000004"/>
    <n v="307749.75000000006"/>
    <n v="5.0000000000000065E-2"/>
    <n v="5815.1500000000087"/>
    <n v="60489"/>
    <n v="1"/>
  </r>
  <r>
    <s v="Employee 742"/>
    <x v="0"/>
    <s v="New York"/>
    <x v="2"/>
    <s v="Americas"/>
    <d v="2018-02-05T00:00:00"/>
    <d v="2022-12-01T00:00:00"/>
    <s v="Client Businesses Platform"/>
    <s v="A"/>
    <s v="Y"/>
    <s v="USD"/>
    <n v="178200"/>
    <n v="75680"/>
    <n v="0"/>
    <n v="0"/>
    <n v="75680"/>
    <n v="0"/>
    <n v="0"/>
    <n v="0"/>
    <n v="0"/>
    <n v="0"/>
    <n v="253880"/>
    <s v="USD"/>
    <n v="201365.99999999997"/>
    <n v="488250.39999999991"/>
    <s v="1-5 Years"/>
    <n v="178200"/>
    <n v="253880"/>
    <n v="201365.99999999997"/>
    <n v="488250.39999999991"/>
    <n v="0.12999999999999984"/>
    <n v="23165.999999999971"/>
    <n v="75680"/>
    <n v="1"/>
  </r>
  <r>
    <s v="Employee 743"/>
    <x v="5"/>
    <s v="New York"/>
    <x v="2"/>
    <s v="Americas"/>
    <d v="2005-06-08T00:00:00"/>
    <d v="2022-12-01T00:00:00"/>
    <s v="Client Businesses Platform"/>
    <s v="H"/>
    <s v="C"/>
    <s v="USD"/>
    <n v="127657.20000000003"/>
    <n v="79282.5"/>
    <n v="0"/>
    <n v="0"/>
    <n v="79282.5"/>
    <n v="0"/>
    <n v="0"/>
    <n v="0"/>
    <n v="0"/>
    <n v="0"/>
    <n v="206939.7"/>
    <s v="USD"/>
    <n v="145529.20800000004"/>
    <n v="381440.46600000013"/>
    <s v="&gt;5 Years"/>
    <n v="127657.20000000003"/>
    <n v="206939.7"/>
    <n v="145529.20800000004"/>
    <n v="381440.46600000013"/>
    <n v="0.1400000000000001"/>
    <n v="17872.008000000016"/>
    <n v="79282.499999999985"/>
    <n v="1"/>
  </r>
  <r>
    <s v="Employee 744"/>
    <x v="2"/>
    <s v="New York"/>
    <x v="2"/>
    <s v="Americas"/>
    <d v="2018-03-05T00:00:00"/>
    <d v="2022-12-01T00:00:00"/>
    <s v="Operating Platform"/>
    <s v="B"/>
    <s v="S"/>
    <s v="USD"/>
    <n v="58699.575000000012"/>
    <n v="8324.7999999999993"/>
    <n v="0"/>
    <n v="0"/>
    <n v="8324.7999999999993"/>
    <n v="0"/>
    <n v="30993"/>
    <n v="0"/>
    <n v="30993"/>
    <n v="0"/>
    <n v="98017.375000000015"/>
    <s v="USD"/>
    <n v="59286.570750000014"/>
    <n v="126981.18950000004"/>
    <s v="1-5 Years"/>
    <n v="58699.575000000012"/>
    <n v="98017.375000000015"/>
    <n v="59286.570750000014"/>
    <n v="126981.18950000004"/>
    <n v="1.000000000000003E-2"/>
    <n v="586.99575000000186"/>
    <n v="39317.800000000003"/>
    <n v="1"/>
  </r>
  <r>
    <s v="Employee 745"/>
    <x v="1"/>
    <s v="Wilmington"/>
    <x v="2"/>
    <s v="Americas"/>
    <d v="2018-03-26T00:00:00"/>
    <d v="2022-12-01T00:00:00"/>
    <s v="Operating Platform"/>
    <s v="A"/>
    <s v="W"/>
    <s v="USD"/>
    <n v="97736.760000000009"/>
    <n v="6375.6000000000013"/>
    <n v="0"/>
    <n v="0"/>
    <n v="6375.6000000000013"/>
    <n v="0"/>
    <n v="0"/>
    <n v="0"/>
    <n v="0"/>
    <n v="0"/>
    <n v="104112.36000000002"/>
    <s v="USD"/>
    <n v="110442.53879999999"/>
    <n v="228089.50559999997"/>
    <s v="1-5 Years"/>
    <n v="97736.760000000009"/>
    <n v="104112.36000000002"/>
    <n v="110442.53879999999"/>
    <n v="228089.50559999997"/>
    <n v="0.12999999999999984"/>
    <n v="12705.778799999985"/>
    <n v="6375.6000000000058"/>
    <n v="1"/>
  </r>
  <r>
    <s v="Employee 746"/>
    <x v="4"/>
    <s v="New York"/>
    <x v="2"/>
    <s v="Americas"/>
    <d v="2018-02-05T00:00:00"/>
    <d v="2022-12-01T00:00:00"/>
    <s v="Client Businesses Platform"/>
    <s v="K"/>
    <s v="Z"/>
    <s v="USD"/>
    <n v="297000"/>
    <n v="1864940.0000000002"/>
    <n v="0"/>
    <n v="0"/>
    <n v="1864940.0000000002"/>
    <n v="0"/>
    <n v="0"/>
    <n v="0"/>
    <n v="0"/>
    <n v="374500"/>
    <n v="2536440"/>
    <s v="USD"/>
    <n v="335609.99999999994"/>
    <n v="2778602.1999999997"/>
    <s v="1-5 Years"/>
    <n v="297000"/>
    <n v="2536440"/>
    <n v="335609.99999999994"/>
    <n v="2778602.1999999997"/>
    <n v="0.12999999999999981"/>
    <n v="38609.999999999942"/>
    <n v="2239440"/>
    <n v="1"/>
  </r>
  <r>
    <s v="Employee 747"/>
    <x v="3"/>
    <s v="London"/>
    <x v="0"/>
    <s v="EMEA"/>
    <d v="2018-03-19T00:00:00"/>
    <d v="2022-12-01T00:00:00"/>
    <s v="Investments Platform"/>
    <s v="U"/>
    <s v="J"/>
    <s v="GBP"/>
    <n v="87450"/>
    <n v="99170.500000000015"/>
    <n v="0"/>
    <n v="0"/>
    <n v="99170.500000000015"/>
    <n v="0"/>
    <n v="0"/>
    <n v="0"/>
    <n v="0"/>
    <n v="0"/>
    <n v="186620.5"/>
    <s v="GBP"/>
    <n v="97069.500000000015"/>
    <n v="304218.25500000006"/>
    <s v="1-5 Years"/>
    <n v="116365.3425066148"/>
    <n v="248326.56833911614"/>
    <n v="129165.53018234245"/>
    <n v="404808.02103876142"/>
    <n v="0.11000000000000017"/>
    <n v="9619.5000000000146"/>
    <n v="131961.22583250134"/>
    <n v="1.3306500000756409"/>
  </r>
  <r>
    <s v="Employee 748"/>
    <x v="3"/>
    <s v="Wilmington"/>
    <x v="2"/>
    <s v="Americas"/>
    <d v="2018-02-05T00:00:00"/>
    <d v="2022-12-01T00:00:00"/>
    <s v="Operating Platform"/>
    <s v="W"/>
    <s v="T"/>
    <s v="USD"/>
    <n v="138600"/>
    <n v="31581"/>
    <n v="0"/>
    <n v="0"/>
    <n v="31581"/>
    <n v="0"/>
    <n v="0"/>
    <n v="0"/>
    <n v="0"/>
    <n v="0"/>
    <n v="170181"/>
    <s v="USD"/>
    <n v="152460"/>
    <n v="339659.1"/>
    <s v="1-5 Years"/>
    <n v="138600"/>
    <n v="170181"/>
    <n v="152460"/>
    <n v="339659.1"/>
    <n v="0.1"/>
    <n v="13860"/>
    <n v="31581"/>
    <n v="1"/>
  </r>
  <r>
    <s v="Employee 749"/>
    <x v="3"/>
    <s v="Seattle"/>
    <x v="2"/>
    <s v="Americas"/>
    <d v="2018-09-17T00:00:00"/>
    <d v="2022-12-01T00:00:00"/>
    <s v="Investments Platform"/>
    <s v="T"/>
    <s v="D"/>
    <s v="USD"/>
    <n v="149985"/>
    <n v="80080"/>
    <n v="85850"/>
    <n v="0"/>
    <n v="165930"/>
    <n v="0"/>
    <n v="0"/>
    <n v="0"/>
    <n v="0"/>
    <n v="0"/>
    <n v="315915"/>
    <s v="USD"/>
    <n v="167983.2"/>
    <n v="425656"/>
    <s v="1-5 Years"/>
    <n v="149985"/>
    <n v="315915"/>
    <n v="167983.2"/>
    <n v="425656"/>
    <n v="0.12000000000000008"/>
    <n v="17998.200000000012"/>
    <n v="165930"/>
    <n v="1"/>
  </r>
  <r>
    <s v="Employee 75"/>
    <x v="0"/>
    <s v="New York"/>
    <x v="2"/>
    <s v="Americas"/>
    <d v="2000-10-02T00:00:00"/>
    <d v="2022-12-01T00:00:00"/>
    <s v="Operating Platform"/>
    <s v="J"/>
    <s v="J"/>
    <s v="JPY"/>
    <n v="22781000"/>
    <n v="8746650"/>
    <n v="0"/>
    <n v="0"/>
    <n v="8746650"/>
    <n v="0"/>
    <n v="0"/>
    <n v="0"/>
    <n v="0"/>
    <n v="0"/>
    <n v="31527650"/>
    <s v="JPY"/>
    <n v="24831290"/>
    <n v="59196428.5"/>
    <s v="&gt;5 Years"/>
    <n v="209682.91223710249"/>
    <n v="290189.60835749458"/>
    <n v="228554.37433844173"/>
    <n v="544861.04744811088"/>
    <n v="9.0000000000000108E-2"/>
    <n v="2050290"/>
    <n v="80506.696120392095"/>
    <n v="9.2042891987666256E-3"/>
  </r>
  <r>
    <s v="Employee 750"/>
    <x v="0"/>
    <s v="Amsterdam"/>
    <x v="8"/>
    <s v="EMEA"/>
    <d v="2018-02-20T00:00:00"/>
    <d v="2022-12-01T00:00:00"/>
    <s v="Client Businesses Platform"/>
    <s v="U"/>
    <s v="R"/>
    <s v="EUR"/>
    <n v="166320"/>
    <n v="48950.000000000007"/>
    <n v="0"/>
    <n v="0"/>
    <n v="48950.000000000007"/>
    <n v="0"/>
    <n v="0"/>
    <n v="0"/>
    <n v="0"/>
    <n v="0"/>
    <n v="215270"/>
    <s v="EUR"/>
    <n v="179625.60000000001"/>
    <n v="412117.2"/>
    <s v="1-5 Years"/>
    <n v="194145.33599503958"/>
    <n v="251284.67099357967"/>
    <n v="209676.96287464275"/>
    <n v="481064.40754770878"/>
    <n v="7.9999999999999988E-2"/>
    <n v="13305.600000000006"/>
    <n v="57139.334998540086"/>
    <n v="1.1672999999701754"/>
  </r>
  <r>
    <s v="Employee 751"/>
    <x v="3"/>
    <s v="Washington"/>
    <x v="2"/>
    <s v="Americas"/>
    <d v="2018-02-12T00:00:00"/>
    <d v="2022-12-01T00:00:00"/>
    <s v="Client Businesses Platform"/>
    <s v="U"/>
    <s v="Z"/>
    <s v="USD"/>
    <n v="127050.00000000003"/>
    <n v="37840"/>
    <n v="0"/>
    <n v="0"/>
    <n v="37840"/>
    <n v="0"/>
    <n v="0"/>
    <n v="0"/>
    <n v="0"/>
    <n v="0"/>
    <n v="164890.00000000003"/>
    <s v="USD"/>
    <n v="146107.50000000003"/>
    <n v="335731.00000000006"/>
    <s v="1-5 Years"/>
    <n v="127050.00000000003"/>
    <n v="164890.00000000003"/>
    <n v="146107.50000000003"/>
    <n v="335731.00000000006"/>
    <n v="0.14999999999999997"/>
    <n v="19057.5"/>
    <n v="37840"/>
    <n v="1"/>
  </r>
  <r>
    <s v="Employee 752"/>
    <x v="1"/>
    <s v="Princeton"/>
    <x v="2"/>
    <s v="Americas"/>
    <d v="2018-02-19T00:00:00"/>
    <d v="2022-12-01T00:00:00"/>
    <s v="Operating Platform"/>
    <s v="F"/>
    <s v="N"/>
    <s v="USD"/>
    <n v="90749.78"/>
    <n v="7260"/>
    <n v="0"/>
    <n v="0"/>
    <n v="7260"/>
    <n v="0"/>
    <n v="0"/>
    <n v="0"/>
    <n v="0"/>
    <n v="0"/>
    <n v="98009.78"/>
    <s v="USD"/>
    <n v="100732.25580000001"/>
    <n v="209523.1116"/>
    <s v="1-5 Years"/>
    <n v="90749.78"/>
    <n v="98009.78"/>
    <n v="100732.25580000001"/>
    <n v="209523.1116"/>
    <n v="0.11000000000000017"/>
    <n v="9982.4758000000147"/>
    <n v="7260"/>
    <n v="1"/>
  </r>
  <r>
    <s v="Employee 753"/>
    <x v="3"/>
    <s v="Edinburgh"/>
    <x v="0"/>
    <s v="EMEA"/>
    <d v="2018-03-26T00:00:00"/>
    <d v="2022-12-01T00:00:00"/>
    <s v="Client Businesses Platform"/>
    <s v="H"/>
    <s v="J"/>
    <s v="GBP"/>
    <n v="78650"/>
    <n v="15790.500000000002"/>
    <n v="0"/>
    <n v="0"/>
    <n v="15790.500000000002"/>
    <n v="0"/>
    <n v="0"/>
    <n v="0"/>
    <n v="0"/>
    <n v="0"/>
    <n v="94440.5"/>
    <s v="GBP"/>
    <n v="86515"/>
    <n v="190399.55"/>
    <s v="1-5 Years"/>
    <n v="104655.62250594916"/>
    <n v="125667.25133214357"/>
    <n v="115121.18475654407"/>
    <n v="253355.16122190197"/>
    <n v="9.9999999999999992E-2"/>
    <n v="7865"/>
    <n v="21011.628826194414"/>
    <n v="1.3306500000756409"/>
  </r>
  <r>
    <s v="Employee 754"/>
    <x v="4"/>
    <s v="New York"/>
    <x v="2"/>
    <s v="Americas"/>
    <d v="2018-02-26T00:00:00"/>
    <d v="2022-12-01T00:00:00"/>
    <s v="Corporate and Risk Platform"/>
    <s v="W"/>
    <s v="J"/>
    <s v="USD"/>
    <n v="275880.00000000006"/>
    <n v="239855"/>
    <n v="0"/>
    <n v="0"/>
    <n v="239855"/>
    <n v="0"/>
    <n v="0"/>
    <n v="0"/>
    <n v="0"/>
    <n v="0"/>
    <n v="515735.00000000006"/>
    <s v="USD"/>
    <n v="303468.00000000012"/>
    <n v="870776.50000000023"/>
    <s v="1-5 Years"/>
    <n v="275880.00000000006"/>
    <n v="515735.00000000006"/>
    <n v="303468.00000000012"/>
    <n v="870776.50000000023"/>
    <n v="0.10000000000000019"/>
    <n v="27588.000000000058"/>
    <n v="239855"/>
    <n v="1"/>
  </r>
  <r>
    <s v="Employee 755"/>
    <x v="3"/>
    <s v="Zurich"/>
    <x v="17"/>
    <s v="EMEA"/>
    <d v="2018-02-20T00:00:00"/>
    <d v="2022-12-01T00:00:00"/>
    <s v="Client Businesses Platform"/>
    <s v="L"/>
    <s v="E"/>
    <s v="USD"/>
    <n v="152621.59"/>
    <n v="39710"/>
    <n v="0"/>
    <n v="0"/>
    <n v="39710"/>
    <n v="0"/>
    <n v="0"/>
    <n v="0"/>
    <n v="0"/>
    <n v="0"/>
    <n v="192331.59"/>
    <s v="USD"/>
    <n v="172462.39669999998"/>
    <n v="389797.09339999995"/>
    <s v="1-5 Years"/>
    <n v="152621.59"/>
    <n v="192331.59"/>
    <n v="172462.39669999998"/>
    <n v="389797.09339999995"/>
    <n v="0.12999999999999992"/>
    <n v="19840.806699999986"/>
    <n v="39710"/>
    <n v="1"/>
  </r>
  <r>
    <s v="Employee 756"/>
    <x v="3"/>
    <s v="Tokyo"/>
    <x v="1"/>
    <s v="Asia-Pacific"/>
    <d v="2018-02-26T00:00:00"/>
    <d v="2022-12-01T00:00:00"/>
    <s v="Client Businesses Platform"/>
    <s v="A"/>
    <s v="Y"/>
    <s v="JPY"/>
    <n v="18151848"/>
    <n v="2378200"/>
    <n v="0"/>
    <n v="0"/>
    <n v="2378200"/>
    <n v="0"/>
    <n v="0"/>
    <n v="0"/>
    <n v="0"/>
    <n v="0"/>
    <n v="20530048"/>
    <s v="JPY"/>
    <n v="20874625.199999999"/>
    <n v="44484180.399999999"/>
    <s v="1-5 Years"/>
    <n v="167074.85848405358"/>
    <n v="188964.49905656037"/>
    <n v="192136.08725666162"/>
    <n v="409445.26117170602"/>
    <n v="0.15000000000000002"/>
    <n v="2722777.1999999993"/>
    <n v="21889.640572506789"/>
    <n v="9.2042891987666256E-3"/>
  </r>
  <r>
    <s v="Employee 757"/>
    <x v="0"/>
    <s v="Sydney"/>
    <x v="4"/>
    <s v="Asia-Pacific"/>
    <d v="2018-04-16T00:00:00"/>
    <d v="2022-12-01T00:00:00"/>
    <s v="Operating Platform"/>
    <s v="X"/>
    <s v="A"/>
    <s v="AUD"/>
    <n v="229878.00000000006"/>
    <n v="169580.40000000002"/>
    <n v="0"/>
    <n v="0"/>
    <n v="169580.40000000002"/>
    <n v="0"/>
    <n v="0"/>
    <n v="0"/>
    <n v="0"/>
    <n v="0"/>
    <n v="399458.40000000008"/>
    <s v="AUD"/>
    <n v="262060.9200000001"/>
    <n v="717443.49600000028"/>
    <s v="1-5 Years"/>
    <n v="173937.18870612697"/>
    <n v="302250.1983706468"/>
    <n v="198288.39512498476"/>
    <n v="542853.62126752222"/>
    <n v="0.1400000000000001"/>
    <n v="32182.920000000042"/>
    <n v="128313.00966451984"/>
    <n v="0.75665000002665295"/>
  </r>
  <r>
    <s v="Employee 758"/>
    <x v="1"/>
    <s v="Wilmington"/>
    <x v="2"/>
    <s v="Americas"/>
    <d v="2018-02-26T00:00:00"/>
    <d v="2022-12-01T00:00:00"/>
    <s v="Operating Platform"/>
    <s v="H"/>
    <s v="E"/>
    <s v="USD"/>
    <n v="91476"/>
    <n v="14190"/>
    <n v="0"/>
    <n v="0"/>
    <n v="14190"/>
    <n v="0"/>
    <n v="0"/>
    <n v="0"/>
    <n v="0"/>
    <n v="0"/>
    <n v="105666"/>
    <s v="USD"/>
    <n v="104282.64000000001"/>
    <n v="224741.88000000003"/>
    <s v="1-5 Years"/>
    <n v="91476"/>
    <n v="105666"/>
    <n v="104282.64000000001"/>
    <n v="224741.88000000003"/>
    <n v="0.14000000000000015"/>
    <n v="12806.640000000014"/>
    <n v="14190"/>
    <n v="1"/>
  </r>
  <r>
    <s v="Employee 759"/>
    <x v="1"/>
    <s v="Brussels"/>
    <x v="24"/>
    <s v="EMEA"/>
    <d v="2018-02-26T00:00:00"/>
    <d v="2022-12-01T00:00:00"/>
    <s v="Regional Platform"/>
    <s v="F"/>
    <s v="H"/>
    <s v="EUR"/>
    <n v="91748.237900000022"/>
    <n v="6622.0000000000009"/>
    <n v="0"/>
    <n v="0"/>
    <n v="6622.0000000000009"/>
    <n v="0"/>
    <n v="0"/>
    <n v="0"/>
    <n v="0"/>
    <n v="0"/>
    <n v="98370.237900000022"/>
    <s v="EUR"/>
    <n v="105510.47358500001"/>
    <n v="218636.24717000005"/>
    <s v="1-5 Years"/>
    <n v="107097.71809793367"/>
    <n v="114827.57869773617"/>
    <n v="123162.37581262371"/>
    <n v="255214.09131502031"/>
    <n v="0.14999999999999988"/>
    <n v="13762.235684999992"/>
    <n v="7729.8605998025014"/>
    <n v="1.1672999999701754"/>
  </r>
  <r>
    <s v="Employee 76"/>
    <x v="0"/>
    <s v="Wilmington"/>
    <x v="2"/>
    <s v="Americas"/>
    <d v="2000-11-13T00:00:00"/>
    <d v="2022-12-01T00:00:00"/>
    <s v="Operating Platform"/>
    <s v="K"/>
    <s v="F"/>
    <s v="USD"/>
    <n v="159103.99999999997"/>
    <n v="47564.000000000007"/>
    <n v="0"/>
    <n v="0"/>
    <n v="47564.000000000007"/>
    <n v="0"/>
    <n v="0"/>
    <n v="0"/>
    <n v="0"/>
    <n v="0"/>
    <n v="206667.99999999997"/>
    <s v="USD"/>
    <n v="175014.39999999999"/>
    <n v="402349.19999999995"/>
    <s v="&gt;5 Years"/>
    <n v="159103.99999999997"/>
    <n v="206667.99999999997"/>
    <n v="175014.39999999999"/>
    <n v="402349.19999999995"/>
    <n v="0.10000000000000016"/>
    <n v="15910.400000000023"/>
    <n v="47564"/>
    <n v="1"/>
  </r>
  <r>
    <s v="Employee 760"/>
    <x v="0"/>
    <s v="Gurgaon"/>
    <x v="12"/>
    <s v="Asia-Pacific"/>
    <d v="2018-02-20T00:00:00"/>
    <d v="2022-12-01T00:00:00"/>
    <s v="Operating Platform"/>
    <s v="J"/>
    <s v="P"/>
    <s v="INR"/>
    <n v="4504500"/>
    <n v="1258400"/>
    <n v="0"/>
    <n v="0"/>
    <n v="1258400"/>
    <n v="0"/>
    <n v="0"/>
    <n v="0"/>
    <n v="0"/>
    <n v="0"/>
    <n v="5762900"/>
    <s v="INR"/>
    <n v="4594590"/>
    <n v="10472748"/>
    <s v="1-5 Years"/>
    <n v="66750.639054569707"/>
    <n v="85398.436631719334"/>
    <n v="68085.65183566109"/>
    <n v="155192.05720001482"/>
    <n v="1.9999999999999844E-2"/>
    <n v="90090"/>
    <n v="18647.797577149628"/>
    <n v="1.4818656688771161E-2"/>
  </r>
  <r>
    <s v="Employee 761"/>
    <x v="7"/>
    <s v="Sydney"/>
    <x v="4"/>
    <s v="Asia-Pacific"/>
    <d v="2018-03-12T00:00:00"/>
    <d v="2022-12-01T00:00:00"/>
    <s v="Client Businesses Platform"/>
    <s v="Z"/>
    <s v="Q"/>
    <s v="AUD"/>
    <n v="29061.450000000004"/>
    <n v="3308.8"/>
    <n v="0"/>
    <n v="0"/>
    <n v="3308.8"/>
    <n v="0"/>
    <n v="0"/>
    <n v="0"/>
    <n v="0"/>
    <n v="0"/>
    <n v="32370.250000000004"/>
    <s v="AUD"/>
    <n v="30805.137000000006"/>
    <n v="65117.602000000014"/>
    <s v="1-5 Years"/>
    <n v="21989.346143274575"/>
    <n v="24492.949663362764"/>
    <n v="23308.706911871053"/>
    <n v="49271.233555035586"/>
    <n v="6.0000000000000157E-2"/>
    <n v="1743.6870000000017"/>
    <n v="2503.6035200881888"/>
    <n v="0.75665000002665295"/>
  </r>
  <r>
    <s v="Employee 762"/>
    <x v="0"/>
    <s v="Princeton"/>
    <x v="2"/>
    <s v="Americas"/>
    <d v="2018-02-26T00:00:00"/>
    <d v="2022-12-01T00:00:00"/>
    <s v="Regional Platform"/>
    <s v="O"/>
    <s v="J"/>
    <s v="USD"/>
    <n v="215107.20000000004"/>
    <n v="184413.90000000002"/>
    <n v="0"/>
    <n v="0"/>
    <n v="184413.90000000002"/>
    <n v="0"/>
    <n v="0"/>
    <n v="0"/>
    <n v="0"/>
    <n v="0"/>
    <n v="399521.10000000009"/>
    <s v="USD"/>
    <n v="219409.34400000004"/>
    <n v="626920.86600000015"/>
    <s v="1-5 Years"/>
    <n v="215107.20000000004"/>
    <n v="399521.10000000009"/>
    <n v="219409.34400000004"/>
    <n v="626920.86600000015"/>
    <n v="1.9999999999999997E-2"/>
    <n v="4302.1440000000002"/>
    <n v="184413.90000000005"/>
    <n v="1"/>
  </r>
  <r>
    <s v="Employee 763"/>
    <x v="4"/>
    <s v="New York"/>
    <x v="2"/>
    <s v="Americas"/>
    <d v="2018-02-26T00:00:00"/>
    <d v="2022-12-01T00:00:00"/>
    <s v="Operating Platform"/>
    <s v="I"/>
    <s v="U"/>
    <s v="USD"/>
    <n v="308000.00000000006"/>
    <n v="331100.00000000006"/>
    <n v="0"/>
    <n v="0"/>
    <n v="331100.00000000006"/>
    <n v="0"/>
    <n v="0"/>
    <n v="0"/>
    <n v="0"/>
    <n v="106000"/>
    <n v="745100.00000000012"/>
    <s v="USD"/>
    <n v="320320.00000000006"/>
    <n v="984984.00000000023"/>
    <s v="1-5 Years"/>
    <n v="308000.00000000006"/>
    <n v="745100.00000000012"/>
    <n v="320320.00000000006"/>
    <n v="984984.00000000023"/>
    <n v="3.9999999999999994E-2"/>
    <n v="12320"/>
    <n v="437100.00000000006"/>
    <n v="1"/>
  </r>
  <r>
    <s v="Employee 764"/>
    <x v="7"/>
    <s v="London"/>
    <x v="0"/>
    <s v="EMEA"/>
    <d v="2018-03-05T00:00:00"/>
    <d v="2022-12-01T00:00:00"/>
    <s v="Operating Platform"/>
    <s v="D"/>
    <s v="C"/>
    <s v="GBP"/>
    <n v="62348.000000000015"/>
    <n v="10032"/>
    <n v="0"/>
    <n v="0"/>
    <n v="10032"/>
    <n v="0"/>
    <n v="0"/>
    <n v="0"/>
    <n v="0"/>
    <n v="0"/>
    <n v="72380.000000000015"/>
    <s v="GBP"/>
    <n v="66088.880000000019"/>
    <n v="142811.68000000005"/>
    <s v="1-5 Years"/>
    <n v="82963.366204716076"/>
    <n v="96312.447005474911"/>
    <n v="87941.168176999054"/>
    <n v="190032.36200280249"/>
    <n v="6.0000000000000157E-2"/>
    <n v="3740.8800000000047"/>
    <n v="13349.080800758835"/>
    <n v="1.3306500000756409"/>
  </r>
  <r>
    <s v="Employee 765"/>
    <x v="3"/>
    <s v="Seattle"/>
    <x v="2"/>
    <s v="Americas"/>
    <d v="2018-03-12T00:00:00"/>
    <d v="2022-12-01T00:00:00"/>
    <s v="Operating Platform"/>
    <s v="I"/>
    <s v="Z"/>
    <s v="USD"/>
    <n v="110979.00000000003"/>
    <n v="13068.000000000002"/>
    <n v="5700.0000000000009"/>
    <n v="0"/>
    <n v="18768.000000000004"/>
    <n v="0"/>
    <n v="0"/>
    <n v="0"/>
    <n v="0"/>
    <n v="0"/>
    <n v="129747.00000000003"/>
    <s v="USD"/>
    <n v="126516.06000000004"/>
    <n v="267929.64000000007"/>
    <s v="1-5 Years"/>
    <n v="110979.00000000003"/>
    <n v="129747.00000000003"/>
    <n v="126516.06000000004"/>
    <n v="267929.64000000007"/>
    <n v="0.14000000000000007"/>
    <n v="15537.060000000012"/>
    <n v="18768"/>
    <n v="1"/>
  </r>
  <r>
    <s v="Employee 766"/>
    <x v="3"/>
    <s v="Eindhoven"/>
    <x v="8"/>
    <s v="EMEA"/>
    <d v="2018-03-05T00:00:00"/>
    <d v="2022-12-01T00:00:00"/>
    <s v="Regional Platform"/>
    <s v="I"/>
    <s v="Q"/>
    <s v="EUR"/>
    <n v="105655"/>
    <n v="6853.0000000000009"/>
    <n v="0"/>
    <n v="0"/>
    <n v="6853.0000000000009"/>
    <n v="0"/>
    <n v="0"/>
    <n v="0"/>
    <n v="0"/>
    <n v="0"/>
    <n v="112508"/>
    <s v="EUR"/>
    <n v="114107.40000000001"/>
    <n v="235616.04000000004"/>
    <s v="1-5 Years"/>
    <n v="123331.08149684888"/>
    <n v="131330.58839664448"/>
    <n v="133197.56801659681"/>
    <n v="275034.6034849729"/>
    <n v="8.0000000000000099E-2"/>
    <n v="8452.4000000000087"/>
    <n v="7999.5068997955968"/>
    <n v="1.1672999999701754"/>
  </r>
  <r>
    <s v="Employee 767"/>
    <x v="3"/>
    <s v="Edinburgh"/>
    <x v="0"/>
    <s v="EMEA"/>
    <d v="2018-03-12T00:00:00"/>
    <d v="2022-12-01T00:00:00"/>
    <s v="Corporate and Risk Platform"/>
    <s v="V"/>
    <s v="S"/>
    <s v="GBP"/>
    <n v="68266.000000000015"/>
    <n v="18139"/>
    <n v="0"/>
    <n v="0"/>
    <n v="18139"/>
    <n v="0"/>
    <n v="0"/>
    <n v="0"/>
    <n v="0"/>
    <n v="0"/>
    <n v="86405.000000000015"/>
    <s v="GBP"/>
    <n v="73727.280000000013"/>
    <n v="167044.68000000005"/>
    <s v="1-5 Years"/>
    <n v="90838.152905163719"/>
    <n v="114974.81325653578"/>
    <n v="98105.205137576821"/>
    <n v="222278.00345463547"/>
    <n v="8.0000000000000043E-2"/>
    <n v="5461.2799999999988"/>
    <n v="24136.660351372062"/>
    <n v="1.3306500000756409"/>
  </r>
  <r>
    <s v="Employee 768"/>
    <x v="0"/>
    <s v="Princeton"/>
    <x v="2"/>
    <s v="Americas"/>
    <d v="2018-04-02T00:00:00"/>
    <d v="2022-12-01T00:00:00"/>
    <s v="Operating Platform"/>
    <s v="A"/>
    <s v="B"/>
    <s v="USD"/>
    <n v="212553"/>
    <n v="89199.000000000015"/>
    <n v="0"/>
    <n v="0"/>
    <n v="89199.000000000015"/>
    <n v="0"/>
    <n v="0"/>
    <n v="0"/>
    <n v="0"/>
    <n v="0"/>
    <n v="301752"/>
    <s v="USD"/>
    <n v="225306.18000000002"/>
    <n v="545163.30000000005"/>
    <s v="1-5 Years"/>
    <n v="212553"/>
    <n v="301752"/>
    <n v="225306.18000000002"/>
    <n v="545163.30000000005"/>
    <n v="6.0000000000000102E-2"/>
    <n v="12753.180000000022"/>
    <n v="89199"/>
    <n v="1"/>
  </r>
  <r>
    <s v="Employee 769"/>
    <x v="0"/>
    <s v="New York"/>
    <x v="2"/>
    <s v="Americas"/>
    <d v="2018-03-26T00:00:00"/>
    <d v="2022-12-01T00:00:00"/>
    <s v="Corporate and Risk Platform"/>
    <s v="W"/>
    <s v="L"/>
    <s v="USD"/>
    <n v="200712.60000000003"/>
    <n v="35409"/>
    <n v="0"/>
    <n v="0"/>
    <n v="35409"/>
    <n v="0"/>
    <n v="0"/>
    <n v="0"/>
    <n v="0"/>
    <n v="0"/>
    <n v="236121.60000000003"/>
    <s v="USD"/>
    <n v="214762.48200000005"/>
    <n v="467412.59400000004"/>
    <s v="1-5 Years"/>
    <n v="200712.60000000003"/>
    <n v="236121.60000000003"/>
    <n v="214762.48200000005"/>
    <n v="467412.59400000004"/>
    <n v="7.0000000000000048E-2"/>
    <n v="14049.882000000012"/>
    <n v="35409"/>
    <n v="1"/>
  </r>
  <r>
    <s v="Employee 77"/>
    <x v="0"/>
    <s v="Singapore"/>
    <x v="9"/>
    <s v="Asia-Pacific"/>
    <d v="2001-03-19T00:00:00"/>
    <d v="2022-12-01T00:00:00"/>
    <s v="Client Businesses Platform"/>
    <s v="O"/>
    <s v="I"/>
    <s v="SGD"/>
    <n v="338800.00000000006"/>
    <n v="160083"/>
    <n v="0"/>
    <n v="0"/>
    <n v="160083"/>
    <n v="0"/>
    <n v="0"/>
    <n v="0"/>
    <n v="0"/>
    <n v="0"/>
    <n v="498883.00000000006"/>
    <s v="SGD"/>
    <n v="355740.00000000006"/>
    <n v="879567.15000000014"/>
    <s v="&gt;5 Years"/>
    <n v="253317.88104228198"/>
    <n v="373010.57983476017"/>
    <n v="265983.77509439609"/>
    <n v="657644.88392089424"/>
    <n v="5.0000000000000024E-2"/>
    <n v="16940"/>
    <n v="119692.69879247819"/>
    <n v="0.74769150248607419"/>
  </r>
  <r>
    <s v="Employee 770"/>
    <x v="3"/>
    <s v="Boston"/>
    <x v="2"/>
    <s v="Americas"/>
    <d v="2019-05-06T00:00:00"/>
    <d v="2022-12-01T00:00:00"/>
    <s v="Operating Platform"/>
    <s v="F"/>
    <s v="R"/>
    <s v="USD"/>
    <n v="80190"/>
    <n v="9460"/>
    <n v="0"/>
    <n v="0"/>
    <n v="9460"/>
    <n v="0"/>
    <n v="0"/>
    <n v="10674"/>
    <n v="10674"/>
    <n v="0"/>
    <n v="100324"/>
    <s v="USD"/>
    <n v="92218.5"/>
    <n v="195316"/>
    <s v="1-5 Years"/>
    <n v="80190"/>
    <n v="100324"/>
    <n v="92218.5"/>
    <n v="195316"/>
    <n v="0.15"/>
    <n v="12028.5"/>
    <n v="20134"/>
    <n v="1"/>
  </r>
  <r>
    <s v="Employee 771"/>
    <x v="1"/>
    <s v="Wilmington"/>
    <x v="2"/>
    <s v="Americas"/>
    <d v="2018-03-26T00:00:00"/>
    <d v="2022-12-01T00:00:00"/>
    <s v="Operating Platform"/>
    <s v="D"/>
    <s v="Y"/>
    <s v="USD"/>
    <n v="88033"/>
    <n v="14107.500000000002"/>
    <n v="0"/>
    <n v="0"/>
    <n v="14107.500000000002"/>
    <n v="0"/>
    <n v="0"/>
    <n v="0"/>
    <n v="0"/>
    <n v="0"/>
    <n v="102140.5"/>
    <s v="USD"/>
    <n v="94195.310000000012"/>
    <n v="203485.64500000002"/>
    <s v="1-5 Years"/>
    <n v="88033"/>
    <n v="102140.5"/>
    <n v="94195.310000000012"/>
    <n v="203485.64500000002"/>
    <n v="7.0000000000000145E-2"/>
    <n v="6162.3100000000122"/>
    <n v="14107.5"/>
    <n v="1"/>
  </r>
  <r>
    <s v="Employee 772"/>
    <x v="3"/>
    <s v="London"/>
    <x v="0"/>
    <s v="EMEA"/>
    <d v="2018-03-26T00:00:00"/>
    <d v="2022-12-01T00:00:00"/>
    <s v="ETF and Index Investments Platform"/>
    <s v="G"/>
    <s v="M"/>
    <s v="GBP"/>
    <n v="99990.000000000015"/>
    <n v="52800.000000000007"/>
    <n v="0"/>
    <n v="0"/>
    <n v="52800.000000000007"/>
    <n v="0"/>
    <n v="0"/>
    <n v="0"/>
    <n v="0"/>
    <n v="0"/>
    <n v="152790.00000000003"/>
    <s v="GBP"/>
    <n v="105989.40000000002"/>
    <n v="267946.80000000005"/>
    <s v="1-5 Years"/>
    <n v="133051.69350756335"/>
    <n v="203310.01351155722"/>
    <n v="141034.79511801718"/>
    <n v="356543.40944026783"/>
    <n v="6.0000000000000206E-2"/>
    <n v="5999.4000000000087"/>
    <n v="70258.320003993867"/>
    <n v="1.3306500000756412"/>
  </r>
  <r>
    <s v="Employee 773"/>
    <x v="3"/>
    <s v="Tokyo"/>
    <x v="1"/>
    <s v="Asia-Pacific"/>
    <d v="2018-03-26T00:00:00"/>
    <d v="2022-12-01T00:00:00"/>
    <s v="Regional Platform"/>
    <s v="R"/>
    <s v="W"/>
    <s v="JPY"/>
    <n v="17710000"/>
    <n v="4296600"/>
    <n v="0"/>
    <n v="0"/>
    <n v="4296600"/>
    <n v="0"/>
    <n v="0"/>
    <n v="0"/>
    <n v="0"/>
    <n v="0"/>
    <n v="22006600"/>
    <s v="JPY"/>
    <n v="19658100"/>
    <n v="44085426"/>
    <s v="1-5 Years"/>
    <n v="163007.96171015693"/>
    <n v="202555.11068157761"/>
    <n v="180938.8374982742"/>
    <n v="405775.01035482535"/>
    <n v="0.11000000000000001"/>
    <n v="1948100"/>
    <n v="39547.148971420684"/>
    <n v="9.2042891987666256E-3"/>
  </r>
  <r>
    <s v="Employee 774"/>
    <x v="0"/>
    <s v="London"/>
    <x v="0"/>
    <s v="EMEA"/>
    <d v="2018-04-02T00:00:00"/>
    <d v="2022-12-01T00:00:00"/>
    <s v="Corporate and Risk Platform"/>
    <s v="I"/>
    <s v="B"/>
    <s v="GBP"/>
    <n v="109355.40000000002"/>
    <n v="47025.000000000007"/>
    <n v="0"/>
    <n v="0"/>
    <n v="47025.000000000007"/>
    <n v="0"/>
    <n v="0"/>
    <n v="0"/>
    <n v="0"/>
    <n v="0"/>
    <n v="156380.40000000002"/>
    <s v="GBP"/>
    <n v="122478.04800000004"/>
    <n v="297624.09600000008"/>
    <s v="1-5 Years"/>
    <n v="145513.76301827177"/>
    <n v="208087.57927182878"/>
    <n v="162975.41458046439"/>
    <n v="396033.50336491264"/>
    <n v="0.12000000000000008"/>
    <n v="13122.648000000016"/>
    <n v="62573.816253557015"/>
    <n v="1.3306500000756407"/>
  </r>
  <r>
    <s v="Employee 775"/>
    <x v="0"/>
    <s v="New York"/>
    <x v="2"/>
    <s v="Americas"/>
    <d v="2018-04-16T00:00:00"/>
    <d v="2022-12-01T00:00:00"/>
    <s v="Operating Platform"/>
    <s v="O"/>
    <s v="B"/>
    <s v="USD"/>
    <n v="203940.00000000003"/>
    <n v="86592.000000000015"/>
    <n v="0"/>
    <n v="0"/>
    <n v="86592.000000000015"/>
    <n v="0"/>
    <n v="0"/>
    <n v="0"/>
    <n v="0"/>
    <n v="0"/>
    <n v="290532.00000000006"/>
    <s v="USD"/>
    <n v="208018.80000000005"/>
    <n v="504361.44000000012"/>
    <s v="1-5 Years"/>
    <n v="203940.00000000003"/>
    <n v="290532.00000000006"/>
    <n v="208018.80000000005"/>
    <n v="504361.44000000012"/>
    <n v="2.0000000000000084E-2"/>
    <n v="4078.8000000000175"/>
    <n v="86592.000000000029"/>
    <n v="1"/>
  </r>
  <r>
    <s v="Employee 776"/>
    <x v="1"/>
    <s v="Wilmington"/>
    <x v="2"/>
    <s v="Americas"/>
    <d v="2018-05-28T00:00:00"/>
    <d v="2022-12-01T00:00:00"/>
    <s v="Operating Platform"/>
    <s v="S"/>
    <s v="D"/>
    <s v="USD"/>
    <n v="83547.199999999997"/>
    <n v="7227.0000000000009"/>
    <n v="0"/>
    <n v="0"/>
    <n v="7227.0000000000009"/>
    <n v="0"/>
    <n v="0"/>
    <n v="0"/>
    <n v="0"/>
    <n v="0"/>
    <n v="90774.2"/>
    <s v="USD"/>
    <n v="91066.448000000004"/>
    <n v="190010.326"/>
    <s v="1-5 Years"/>
    <n v="83547.199999999997"/>
    <n v="90774.2"/>
    <n v="91066.448000000004"/>
    <n v="190010.326"/>
    <n v="9.000000000000008E-2"/>
    <n v="7519.2480000000069"/>
    <n v="7227"/>
    <n v="1"/>
  </r>
  <r>
    <s v="Employee 777"/>
    <x v="3"/>
    <s v="Wilmington"/>
    <x v="2"/>
    <s v="Americas"/>
    <d v="2018-04-16T00:00:00"/>
    <d v="2022-12-01T00:00:00"/>
    <s v="Operating Platform"/>
    <s v="U"/>
    <s v="M"/>
    <s v="USD"/>
    <n v="139216.00000000003"/>
    <n v="12058.2"/>
    <n v="0"/>
    <n v="0"/>
    <n v="12058.2"/>
    <n v="0"/>
    <n v="0"/>
    <n v="0"/>
    <n v="0"/>
    <n v="0"/>
    <n v="151274.20000000004"/>
    <s v="USD"/>
    <n v="151745.44000000003"/>
    <n v="316634.31800000009"/>
    <s v="1-5 Years"/>
    <n v="139216.00000000003"/>
    <n v="151274.20000000004"/>
    <n v="151745.44000000003"/>
    <n v="316634.31800000009"/>
    <n v="0.09"/>
    <n v="12529.440000000002"/>
    <n v="12058.200000000012"/>
    <n v="1"/>
  </r>
  <r>
    <s v="Employee 778"/>
    <x v="0"/>
    <s v="New York"/>
    <x v="2"/>
    <s v="Americas"/>
    <d v="2018-04-09T00:00:00"/>
    <d v="2022-12-01T00:00:00"/>
    <s v="Investments Platform"/>
    <s v="O"/>
    <s v="O"/>
    <s v="USD"/>
    <n v="171309.6"/>
    <n v="288728"/>
    <n v="0"/>
    <n v="0"/>
    <n v="288728"/>
    <n v="0"/>
    <n v="0"/>
    <n v="0"/>
    <n v="0"/>
    <n v="0"/>
    <n v="460037.6"/>
    <s v="USD"/>
    <n v="186727.46400000001"/>
    <n v="688168.44799999997"/>
    <s v="1-5 Years"/>
    <n v="171309.6"/>
    <n v="460037.6"/>
    <n v="186727.46400000001"/>
    <n v="688168.44799999997"/>
    <n v="9.0000000000000011E-2"/>
    <n v="15417.864000000001"/>
    <n v="288728"/>
    <n v="1"/>
  </r>
  <r>
    <s v="Employee 779"/>
    <x v="4"/>
    <s v="New York"/>
    <x v="2"/>
    <s v="Americas"/>
    <d v="2018-04-16T00:00:00"/>
    <d v="2022-12-01T00:00:00"/>
    <s v="Investments Platform"/>
    <s v="N"/>
    <s v="C"/>
    <s v="USD"/>
    <n v="273460"/>
    <n v="295240"/>
    <n v="0"/>
    <n v="0"/>
    <n v="295240"/>
    <n v="0"/>
    <n v="0"/>
    <n v="0"/>
    <n v="0"/>
    <n v="0"/>
    <n v="568700"/>
    <s v="USD"/>
    <n v="309009.8"/>
    <n v="951640.8"/>
    <s v="1-5 Years"/>
    <n v="273460"/>
    <n v="568700"/>
    <n v="309009.8"/>
    <n v="951640.8"/>
    <n v="0.12999999999999995"/>
    <n v="35549.799999999988"/>
    <n v="295240"/>
    <n v="1"/>
  </r>
  <r>
    <s v="Employee 78"/>
    <x v="1"/>
    <s v="Tokyo"/>
    <x v="1"/>
    <s v="Asia-Pacific"/>
    <d v="2001-04-02T00:00:00"/>
    <d v="2022-12-01T00:00:00"/>
    <s v="Operating Platform"/>
    <s v="E"/>
    <s v="X"/>
    <s v="JPY"/>
    <n v="11186999.999999998"/>
    <n v="1726780.0000000002"/>
    <n v="0"/>
    <n v="0"/>
    <n v="1726780.0000000002"/>
    <n v="0"/>
    <n v="0"/>
    <n v="0"/>
    <n v="0"/>
    <n v="0"/>
    <n v="12913779.999999998"/>
    <s v="JPY"/>
    <n v="11970089.999999998"/>
    <n v="25787834.599999994"/>
    <s v="&gt;5 Years"/>
    <n v="102968.38326660222"/>
    <n v="118862.16576924846"/>
    <n v="110176.17009526437"/>
    <n v="237358.68746836021"/>
    <n v="6.9999999999999965E-2"/>
    <n v="783090"/>
    <n v="15893.782502646238"/>
    <n v="9.2042891987666256E-3"/>
  </r>
  <r>
    <s v="Employee 780"/>
    <x v="1"/>
    <s v="Wilmington"/>
    <x v="2"/>
    <s v="Americas"/>
    <d v="2018-04-23T00:00:00"/>
    <d v="2022-12-01T00:00:00"/>
    <s v="Operating Platform"/>
    <s v="Y"/>
    <s v="D"/>
    <s v="USD"/>
    <n v="86625"/>
    <n v="9405"/>
    <n v="0"/>
    <n v="0"/>
    <n v="9405"/>
    <n v="0"/>
    <n v="0"/>
    <n v="0"/>
    <n v="0"/>
    <n v="0"/>
    <n v="96030"/>
    <s v="USD"/>
    <n v="96153.750000000015"/>
    <n v="202747.05000000005"/>
    <s v="1-5 Years"/>
    <n v="86625"/>
    <n v="96030"/>
    <n v="96153.750000000015"/>
    <n v="202747.05000000005"/>
    <n v="0.11000000000000017"/>
    <n v="9528.7500000000146"/>
    <n v="9405"/>
    <n v="1"/>
  </r>
  <r>
    <s v="Employee 781"/>
    <x v="1"/>
    <s v="Princeton"/>
    <x v="2"/>
    <s v="Americas"/>
    <d v="2018-05-07T00:00:00"/>
    <d v="2022-12-01T00:00:00"/>
    <s v="Regional Platform"/>
    <s v="J"/>
    <s v="V"/>
    <s v="USD"/>
    <n v="88275"/>
    <n v="58608.000000000007"/>
    <n v="0"/>
    <n v="0"/>
    <n v="58608.000000000007"/>
    <n v="1954.7"/>
    <n v="0"/>
    <n v="0"/>
    <n v="1954.7"/>
    <n v="0"/>
    <n v="148837.70000000001"/>
    <s v="USD"/>
    <n v="97985.250000000015"/>
    <n v="261025.38000000006"/>
    <s v="1-5 Years"/>
    <n v="88275"/>
    <n v="148837.70000000001"/>
    <n v="97985.250000000015"/>
    <n v="261025.38000000006"/>
    <n v="0.11000000000000017"/>
    <n v="9710.2500000000146"/>
    <n v="60562.700000000012"/>
    <n v="1"/>
  </r>
  <r>
    <s v="Employee 782"/>
    <x v="3"/>
    <s v="New York"/>
    <x v="2"/>
    <s v="Americas"/>
    <d v="2018-05-07T00:00:00"/>
    <d v="2022-12-01T00:00:00"/>
    <s v="Client Businesses Platform"/>
    <s v="I"/>
    <s v="V"/>
    <s v="USD"/>
    <n v="169884"/>
    <n v="18700"/>
    <n v="0"/>
    <n v="0"/>
    <n v="18700"/>
    <n v="0"/>
    <n v="0"/>
    <n v="0"/>
    <n v="0"/>
    <n v="0"/>
    <n v="188584"/>
    <s v="USD"/>
    <n v="191968.91999999998"/>
    <n v="405068.83999999997"/>
    <s v="1-5 Years"/>
    <n v="169884"/>
    <n v="188584"/>
    <n v="191968.91999999998"/>
    <n v="405068.83999999997"/>
    <n v="0.12999999999999989"/>
    <n v="22084.919999999984"/>
    <n v="18700"/>
    <n v="1"/>
  </r>
  <r>
    <s v="Employee 783"/>
    <x v="4"/>
    <s v="New York"/>
    <x v="2"/>
    <s v="Americas"/>
    <d v="2018-05-28T00:00:00"/>
    <d v="2022-12-01T00:00:00"/>
    <s v="Corporate and Risk Platform"/>
    <s v="N"/>
    <s v="J"/>
    <s v="USD"/>
    <n v="359700"/>
    <n v="654500.00000000012"/>
    <n v="0"/>
    <n v="0"/>
    <n v="654500.00000000012"/>
    <n v="0"/>
    <n v="0"/>
    <n v="0"/>
    <n v="0"/>
    <n v="2180000"/>
    <n v="3194200"/>
    <s v="USD"/>
    <n v="406460.99999999994"/>
    <n v="1552507"/>
    <s v="1-5 Years"/>
    <n v="359700"/>
    <n v="3194200"/>
    <n v="406460.99999999994"/>
    <n v="1552507"/>
    <n v="0.12999999999999984"/>
    <n v="46760.999999999942"/>
    <n v="2834500"/>
    <n v="1"/>
  </r>
  <r>
    <s v="Employee 784"/>
    <x v="0"/>
    <s v="New York"/>
    <x v="2"/>
    <s v="Americas"/>
    <d v="2018-05-07T00:00:00"/>
    <d v="2022-12-01T00:00:00"/>
    <s v="Investments Platform"/>
    <s v="C"/>
    <s v="V"/>
    <s v="USD"/>
    <n v="161865"/>
    <n v="229405.00000000003"/>
    <n v="0"/>
    <n v="0"/>
    <n v="229405.00000000003"/>
    <n v="0"/>
    <n v="0"/>
    <n v="0"/>
    <n v="0"/>
    <n v="0"/>
    <n v="391270"/>
    <s v="USD"/>
    <n v="163483.65"/>
    <n v="558666.35"/>
    <s v="1-5 Years"/>
    <n v="161865"/>
    <n v="391270"/>
    <n v="163483.65"/>
    <n v="558666.35"/>
    <n v="9.9999999999999638E-3"/>
    <n v="1618.6499999999942"/>
    <n v="229405"/>
    <n v="1"/>
  </r>
  <r>
    <s v="Employee 785"/>
    <x v="0"/>
    <s v="Edinburgh"/>
    <x v="0"/>
    <s v="EMEA"/>
    <d v="2018-04-30T00:00:00"/>
    <d v="2022-12-01T00:00:00"/>
    <s v="Operating Platform"/>
    <s v="M"/>
    <s v="Y"/>
    <s v="GBP"/>
    <n v="69300"/>
    <n v="16460.400000000001"/>
    <n v="0"/>
    <n v="0"/>
    <n v="16460.400000000001"/>
    <n v="0"/>
    <n v="0"/>
    <n v="0"/>
    <n v="0"/>
    <n v="0"/>
    <n v="85760.4"/>
    <s v="GBP"/>
    <n v="71379"/>
    <n v="159712.212"/>
    <s v="1-5 Years"/>
    <n v="92214.045005241918"/>
    <n v="114117.07626648698"/>
    <n v="94980.46635539917"/>
    <n v="212521.05490988077"/>
    <n v="2.999999999999994E-2"/>
    <n v="2079"/>
    <n v="21903.031261245065"/>
    <n v="1.3306500000756409"/>
  </r>
  <r>
    <s v="Employee 786"/>
    <x v="1"/>
    <s v="Princeton"/>
    <x v="2"/>
    <s v="Americas"/>
    <d v="2018-04-30T00:00:00"/>
    <d v="2022-12-01T00:00:00"/>
    <s v="Regional Platform"/>
    <s v="H"/>
    <s v="J"/>
    <s v="USD"/>
    <n v="83325"/>
    <n v="76076"/>
    <n v="0"/>
    <n v="0"/>
    <n v="76076"/>
    <n v="5617.62"/>
    <n v="0"/>
    <n v="0"/>
    <n v="5617.62"/>
    <n v="0"/>
    <n v="165018.62"/>
    <s v="USD"/>
    <n v="89991"/>
    <n v="262144.08"/>
    <s v="1-5 Years"/>
    <n v="83325"/>
    <n v="165018.62"/>
    <n v="89991"/>
    <n v="262144.08"/>
    <n v="0.08"/>
    <n v="6666"/>
    <n v="81693.62"/>
    <n v="1"/>
  </r>
  <r>
    <s v="Employee 787"/>
    <x v="0"/>
    <s v="New York"/>
    <x v="2"/>
    <s v="Americas"/>
    <d v="2018-05-08T00:00:00"/>
    <d v="2022-12-01T00:00:00"/>
    <s v="Investments Platform"/>
    <s v="A"/>
    <s v="A"/>
    <s v="USD"/>
    <n v="248600"/>
    <n v="550275"/>
    <n v="0"/>
    <n v="0"/>
    <n v="550275"/>
    <n v="0"/>
    <n v="0"/>
    <n v="0"/>
    <n v="0"/>
    <n v="0"/>
    <n v="798875"/>
    <s v="USD"/>
    <n v="280918"/>
    <n v="1183646.75"/>
    <s v="1-5 Years"/>
    <n v="248600"/>
    <n v="798875"/>
    <n v="280918"/>
    <n v="1183646.75"/>
    <n v="0.13"/>
    <n v="32318"/>
    <n v="550275"/>
    <n v="1"/>
  </r>
  <r>
    <s v="Employee 788"/>
    <x v="4"/>
    <s v="New York"/>
    <x v="2"/>
    <s v="Americas"/>
    <d v="2018-05-07T00:00:00"/>
    <d v="2022-12-01T00:00:00"/>
    <s v="Investments Platform"/>
    <s v="W"/>
    <s v="C"/>
    <s v="USD"/>
    <n v="247170.00000000006"/>
    <n v="1954260"/>
    <n v="112000.00000000001"/>
    <n v="0"/>
    <n v="2066260"/>
    <n v="0"/>
    <n v="0"/>
    <n v="0"/>
    <n v="0"/>
    <n v="321000"/>
    <n v="2634430"/>
    <s v="USD"/>
    <n v="257056.80000000008"/>
    <n v="2546544.0000000005"/>
    <s v="1-5 Years"/>
    <n v="247170.00000000006"/>
    <n v="2634430"/>
    <n v="257056.80000000008"/>
    <n v="2546544.0000000005"/>
    <n v="4.0000000000000063E-2"/>
    <n v="9886.8000000000175"/>
    <n v="2387260"/>
    <n v="1"/>
  </r>
  <r>
    <s v="Employee 789"/>
    <x v="3"/>
    <s v="Singapore"/>
    <x v="9"/>
    <s v="Asia-Pacific"/>
    <d v="2018-05-14T00:00:00"/>
    <d v="2022-12-01T00:00:00"/>
    <s v="Client Businesses Platform"/>
    <s v="X"/>
    <s v="T"/>
    <s v="SGD"/>
    <n v="201674.00000000003"/>
    <n v="87318"/>
    <n v="0"/>
    <n v="0"/>
    <n v="87318"/>
    <n v="0"/>
    <n v="0"/>
    <n v="0"/>
    <n v="0"/>
    <n v="0"/>
    <n v="288992"/>
    <s v="SGD"/>
    <n v="203690.74000000002"/>
    <n v="495572.66000000003"/>
    <s v="1-5 Years"/>
    <n v="150789.93607237656"/>
    <n v="216076.86268645554"/>
    <n v="152297.83543310029"/>
    <n v="370535.46674642042"/>
    <n v="9.999999999999799E-3"/>
    <n v="2016.7399999999907"/>
    <n v="65286.926614078984"/>
    <n v="0.74769150248607408"/>
  </r>
  <r>
    <s v="Employee 79"/>
    <x v="3"/>
    <s v="Princeton"/>
    <x v="2"/>
    <s v="Americas"/>
    <d v="2001-10-29T00:00:00"/>
    <d v="2022-12-01T00:00:00"/>
    <s v="Operating Platform"/>
    <s v="K"/>
    <s v="I"/>
    <s v="USD"/>
    <n v="164780"/>
    <n v="36652"/>
    <n v="0"/>
    <n v="0"/>
    <n v="36652"/>
    <n v="0"/>
    <n v="0"/>
    <n v="0"/>
    <n v="0"/>
    <n v="0"/>
    <n v="201432"/>
    <s v="USD"/>
    <n v="184553.60000000001"/>
    <n v="410157.44"/>
    <s v="&gt;5 Years"/>
    <n v="164780"/>
    <n v="201432"/>
    <n v="184553.60000000001"/>
    <n v="410157.44"/>
    <n v="0.12000000000000004"/>
    <n v="19773.600000000006"/>
    <n v="36652"/>
    <n v="1"/>
  </r>
  <r>
    <s v="Employee 790"/>
    <x v="3"/>
    <s v="Wilmington"/>
    <x v="2"/>
    <s v="Americas"/>
    <d v="2018-06-11T00:00:00"/>
    <d v="2022-12-01T00:00:00"/>
    <s v="Operating Platform"/>
    <s v="N"/>
    <s v="Y"/>
    <s v="USD"/>
    <n v="112959.00000000001"/>
    <n v="18565.8"/>
    <n v="0"/>
    <n v="0"/>
    <n v="18565.8"/>
    <n v="0"/>
    <n v="0"/>
    <n v="0"/>
    <n v="0"/>
    <n v="0"/>
    <n v="131524.80000000002"/>
    <s v="USD"/>
    <n v="127643.67"/>
    <n v="276266.69399999996"/>
    <s v="1-5 Years"/>
    <n v="112959.00000000001"/>
    <n v="131524.80000000002"/>
    <n v="127643.67"/>
    <n v="276266.69399999996"/>
    <n v="0.12999999999999984"/>
    <n v="14684.669999999984"/>
    <n v="18565.800000000003"/>
    <n v="1"/>
  </r>
  <r>
    <s v="Employee 791"/>
    <x v="0"/>
    <s v="Princeton"/>
    <x v="2"/>
    <s v="Americas"/>
    <d v="2018-06-11T00:00:00"/>
    <d v="2022-12-01T00:00:00"/>
    <s v="Investments Platform"/>
    <s v="N"/>
    <s v="L"/>
    <s v="USD"/>
    <n v="215600.00000000006"/>
    <n v="0"/>
    <n v="1853600.0000000002"/>
    <n v="0"/>
    <n v="1853600.0000000002"/>
    <n v="0"/>
    <n v="0"/>
    <n v="0"/>
    <n v="0"/>
    <n v="0"/>
    <n v="2069200.0000000002"/>
    <s v="USD"/>
    <n v="241472.00000000009"/>
    <n v="482944.00000000017"/>
    <s v="1-5 Years"/>
    <n v="215600.00000000006"/>
    <n v="2069200.0000000002"/>
    <n v="241472.00000000009"/>
    <n v="482944.00000000017"/>
    <n v="0.12000000000000011"/>
    <n v="25872.000000000029"/>
    <n v="1853600.0000000002"/>
    <n v="1"/>
  </r>
  <r>
    <s v="Employee 792"/>
    <x v="3"/>
    <s v="Sydney"/>
    <x v="4"/>
    <s v="Asia-Pacific"/>
    <d v="2018-05-08T00:00:00"/>
    <d v="2022-12-01T00:00:00"/>
    <s v="Client Businesses Platform"/>
    <s v="B"/>
    <s v="O"/>
    <s v="AUD"/>
    <n v="145024"/>
    <n v="53845.000000000007"/>
    <n v="0"/>
    <n v="0"/>
    <n v="53845.000000000007"/>
    <n v="0"/>
    <n v="0"/>
    <n v="0"/>
    <n v="0"/>
    <n v="0"/>
    <n v="198869"/>
    <s v="AUD"/>
    <n v="163877.12"/>
    <n v="388599.08999999997"/>
    <s v="1-5 Years"/>
    <n v="109732.40960386532"/>
    <n v="150474.22885530043"/>
    <n v="123997.6228523678"/>
    <n v="294033.50145885727"/>
    <n v="0.12999999999999987"/>
    <n v="18853.119999999995"/>
    <n v="40741.81925143511"/>
    <n v="0.75665000002665295"/>
  </r>
  <r>
    <s v="Employee 793"/>
    <x v="0"/>
    <s v="Princeton"/>
    <x v="2"/>
    <s v="Americas"/>
    <d v="2018-05-28T00:00:00"/>
    <d v="2022-12-01T00:00:00"/>
    <s v="Client Businesses Platform"/>
    <s v="L"/>
    <s v="B"/>
    <s v="USD"/>
    <n v="209028.6"/>
    <n v="48950.000000000007"/>
    <n v="0"/>
    <n v="0"/>
    <n v="48950.000000000007"/>
    <n v="0"/>
    <n v="0"/>
    <n v="0"/>
    <n v="0"/>
    <n v="0"/>
    <n v="257978.6"/>
    <s v="USD"/>
    <n v="221570.31600000002"/>
    <n v="495027.63199999998"/>
    <s v="1-5 Years"/>
    <n v="209028.6"/>
    <n v="257978.6"/>
    <n v="221570.31600000002"/>
    <n v="495027.63199999998"/>
    <n v="6.0000000000000067E-2"/>
    <n v="12541.716000000015"/>
    <n v="48950"/>
    <n v="1"/>
  </r>
  <r>
    <s v="Employee 794"/>
    <x v="1"/>
    <s v="Princeton"/>
    <x v="2"/>
    <s v="Americas"/>
    <d v="2018-06-25T00:00:00"/>
    <d v="2022-12-01T00:00:00"/>
    <s v="Regional Platform"/>
    <s v="Q"/>
    <s v="G"/>
    <s v="USD"/>
    <n v="90750.000000000015"/>
    <n v="65340"/>
    <n v="0"/>
    <n v="0"/>
    <n v="65340"/>
    <n v="3532.9"/>
    <n v="0"/>
    <n v="0"/>
    <n v="3532.9"/>
    <n v="0"/>
    <n v="159622.9"/>
    <s v="USD"/>
    <n v="96195.000000000015"/>
    <n v="261650.40000000002"/>
    <s v="1-5 Years"/>
    <n v="90750.000000000015"/>
    <n v="159622.9"/>
    <n v="96195.000000000015"/>
    <n v="261650.40000000002"/>
    <n v="5.9999999999999991E-2"/>
    <n v="5445"/>
    <n v="68872.89999999998"/>
    <n v="1"/>
  </r>
  <r>
    <s v="Employee 795"/>
    <x v="0"/>
    <s v="Princeton"/>
    <x v="2"/>
    <s v="Americas"/>
    <d v="2018-05-28T00:00:00"/>
    <d v="2022-12-01T00:00:00"/>
    <s v="Operating Platform"/>
    <s v="Y"/>
    <s v="X"/>
    <s v="USD"/>
    <n v="166650"/>
    <n v="32054"/>
    <n v="0"/>
    <n v="0"/>
    <n v="32054"/>
    <n v="0"/>
    <n v="0"/>
    <n v="0"/>
    <n v="0"/>
    <n v="0"/>
    <n v="198704"/>
    <s v="USD"/>
    <n v="191647.49999999997"/>
    <n v="420157.1"/>
    <s v="1-5 Years"/>
    <n v="166650"/>
    <n v="198704"/>
    <n v="191647.49999999997"/>
    <n v="420157.1"/>
    <n v="0.14999999999999983"/>
    <n v="24997.499999999971"/>
    <n v="32054"/>
    <n v="1"/>
  </r>
  <r>
    <s v="Employee 796"/>
    <x v="2"/>
    <s v="Edinburgh"/>
    <x v="0"/>
    <s v="EMEA"/>
    <d v="2018-06-18T00:00:00"/>
    <d v="2022-12-01T00:00:00"/>
    <s v="Operating Platform"/>
    <s v="X"/>
    <s v="L"/>
    <s v="GBP"/>
    <n v="28828.800000000007"/>
    <n v="1841.4"/>
    <n v="0"/>
    <n v="0"/>
    <n v="1841.4"/>
    <n v="0"/>
    <n v="0"/>
    <n v="0"/>
    <n v="0"/>
    <n v="0"/>
    <n v="30670.200000000008"/>
    <s v="GBP"/>
    <n v="29981.952000000008"/>
    <n v="61878.960000000021"/>
    <s v="1-5 Years"/>
    <n v="38361.042722180646"/>
    <n v="40811.301632319934"/>
    <n v="39895.484431067875"/>
    <n v="82339.238128680605"/>
    <n v="4.0000000000000077E-2"/>
    <n v="1153.1520000000019"/>
    <n v="2450.2589101392878"/>
    <n v="1.3306500000756409"/>
  </r>
  <r>
    <s v="Employee 797"/>
    <x v="7"/>
    <s v="New York"/>
    <x v="2"/>
    <s v="Americas"/>
    <d v="2018-05-14T00:00:00"/>
    <d v="2022-12-01T00:00:00"/>
    <s v="Operating Platform"/>
    <s v="R"/>
    <s v="O"/>
    <s v="USD"/>
    <n v="95469.000000000015"/>
    <n v="14850"/>
    <n v="0"/>
    <n v="0"/>
    <n v="14850"/>
    <n v="0"/>
    <n v="14319"/>
    <n v="0"/>
    <n v="14319"/>
    <n v="0"/>
    <n v="124638.00000000001"/>
    <s v="USD"/>
    <n v="108834.66000000003"/>
    <n v="234598.32000000007"/>
    <s v="1-5 Years"/>
    <n v="95469.000000000015"/>
    <n v="124638.00000000001"/>
    <n v="108834.66000000003"/>
    <n v="234598.32000000007"/>
    <n v="0.14000000000000018"/>
    <n v="13365.660000000018"/>
    <n v="29169"/>
    <n v="1"/>
  </r>
  <r>
    <s v="Employee 798"/>
    <x v="1"/>
    <s v="Wilmington"/>
    <x v="2"/>
    <s v="Americas"/>
    <d v="2018-05-29T00:00:00"/>
    <d v="2022-12-01T00:00:00"/>
    <s v="Operating Platform"/>
    <s v="A"/>
    <s v="X"/>
    <s v="USD"/>
    <n v="91575.000000000015"/>
    <n v="10279.500000000002"/>
    <n v="0"/>
    <n v="0"/>
    <n v="10279.500000000002"/>
    <n v="0"/>
    <n v="0"/>
    <n v="0"/>
    <n v="0"/>
    <n v="0"/>
    <n v="101854.50000000001"/>
    <s v="USD"/>
    <n v="104395.50000000003"/>
    <n v="220509.63000000006"/>
    <s v="1-5 Years"/>
    <n v="91575.000000000015"/>
    <n v="101854.50000000001"/>
    <n v="104395.50000000003"/>
    <n v="220509.63000000006"/>
    <n v="0.14000000000000012"/>
    <n v="12820.500000000015"/>
    <n v="10279.5"/>
    <n v="1"/>
  </r>
  <r>
    <s v="Employee 799"/>
    <x v="3"/>
    <s v="Seattle"/>
    <x v="2"/>
    <s v="Americas"/>
    <d v="2018-05-28T00:00:00"/>
    <d v="2022-12-01T00:00:00"/>
    <s v="Operating Platform"/>
    <s v="Z"/>
    <s v="D"/>
    <s v="USD"/>
    <n v="121176.00000000001"/>
    <n v="10230"/>
    <n v="0"/>
    <n v="0"/>
    <n v="10230"/>
    <n v="0"/>
    <n v="0"/>
    <n v="0"/>
    <n v="0"/>
    <n v="0"/>
    <n v="131406"/>
    <s v="USD"/>
    <n v="123599.52000000002"/>
    <n v="257633.64000000004"/>
    <s v="1-5 Years"/>
    <n v="121176.00000000001"/>
    <n v="131406"/>
    <n v="123599.52000000002"/>
    <n v="257633.64000000004"/>
    <n v="2.0000000000000032E-2"/>
    <n v="2423.5200000000041"/>
    <n v="10229.999999999985"/>
    <n v="1"/>
  </r>
  <r>
    <s v="Employee 8"/>
    <x v="0"/>
    <s v="New York"/>
    <x v="2"/>
    <s v="Americas"/>
    <d v="2007-08-01T00:00:00"/>
    <d v="2022-12-01T00:00:00"/>
    <s v="Investments Platform"/>
    <s v="Q"/>
    <s v="D"/>
    <s v="USD"/>
    <n v="225720.00000000006"/>
    <n v="285120"/>
    <n v="0"/>
    <n v="0"/>
    <n v="285120"/>
    <n v="0"/>
    <n v="0"/>
    <n v="0"/>
    <n v="0"/>
    <n v="0"/>
    <n v="510840.00000000006"/>
    <s v="USD"/>
    <n v="246034.80000000008"/>
    <n v="802850.40000000014"/>
    <s v="&gt;5 Years"/>
    <n v="225720.00000000006"/>
    <n v="510840.00000000006"/>
    <n v="246034.80000000008"/>
    <n v="802850.40000000014"/>
    <n v="9.0000000000000052E-2"/>
    <n v="20314.800000000017"/>
    <n v="285120"/>
    <n v="1"/>
  </r>
  <r>
    <s v="Employee 80"/>
    <x v="1"/>
    <s v="Tokyo"/>
    <x v="1"/>
    <s v="Asia-Pacific"/>
    <d v="2001-11-01T00:00:00"/>
    <d v="2022-12-01T00:00:00"/>
    <s v="Corporate and Risk Platform"/>
    <s v="X"/>
    <s v="T"/>
    <s v="JPY"/>
    <n v="10494000"/>
    <n v="3396250.0000000005"/>
    <n v="0"/>
    <n v="0"/>
    <n v="3396250.0000000005"/>
    <n v="0"/>
    <n v="0"/>
    <n v="0"/>
    <n v="0"/>
    <n v="0"/>
    <n v="13890250"/>
    <s v="JPY"/>
    <n v="12068099.999999998"/>
    <n v="28041887.499999996"/>
    <s v="&gt;5 Years"/>
    <n v="96589.810851856964"/>
    <n v="127849.87804316812"/>
    <n v="111078.2824796355"/>
    <n v="258105.64222927883"/>
    <n v="0.14999999999999988"/>
    <n v="1574099.9999999981"/>
    <n v="31260.067191311158"/>
    <n v="9.2042891987666256E-3"/>
  </r>
  <r>
    <s v="Employee 800"/>
    <x v="1"/>
    <s v="Wilmington"/>
    <x v="2"/>
    <s v="Americas"/>
    <d v="2018-06-07T00:00:00"/>
    <d v="2022-12-01T00:00:00"/>
    <s v="Operating Platform"/>
    <s v="N"/>
    <s v="M"/>
    <s v="USD"/>
    <n v="84150"/>
    <n v="13860.000000000002"/>
    <n v="0"/>
    <n v="0"/>
    <n v="13860.000000000002"/>
    <n v="0"/>
    <n v="0"/>
    <n v="0"/>
    <n v="0"/>
    <n v="0"/>
    <n v="98010"/>
    <s v="USD"/>
    <n v="91723.5"/>
    <n v="198554.40000000002"/>
    <s v="1-5 Years"/>
    <n v="84150"/>
    <n v="98010"/>
    <n v="91723.5"/>
    <n v="198554.40000000002"/>
    <n v="0.09"/>
    <n v="7573.5"/>
    <n v="13860"/>
    <n v="1"/>
  </r>
  <r>
    <s v="Employee 801"/>
    <x v="1"/>
    <s v="Toronto"/>
    <x v="5"/>
    <s v="Americas"/>
    <d v="2018-05-31T00:00:00"/>
    <d v="2022-12-01T00:00:00"/>
    <s v="Operating Platform"/>
    <s v="M"/>
    <s v="L"/>
    <s v="CAD"/>
    <n v="91452.900000000009"/>
    <n v="12870.000000000002"/>
    <n v="0"/>
    <n v="0"/>
    <n v="12870.000000000002"/>
    <n v="0"/>
    <n v="187"/>
    <n v="0"/>
    <n v="187"/>
    <n v="0"/>
    <n v="104509.90000000001"/>
    <s v="CAD"/>
    <n v="93281.958000000013"/>
    <n v="199691.31600000002"/>
    <s v="1-5 Years"/>
    <n v="70500.231267345065"/>
    <n v="80565.75701510947"/>
    <n v="71910.23589269197"/>
    <n v="153940.26827012029"/>
    <n v="2.0000000000000046E-2"/>
    <n v="1829.0580000000045"/>
    <n v="10065.525747764405"/>
    <n v="0.77089115016959608"/>
  </r>
  <r>
    <s v="Employee 802"/>
    <x v="0"/>
    <s v="New York"/>
    <x v="2"/>
    <s v="Americas"/>
    <d v="2018-05-31T00:00:00"/>
    <d v="2022-12-01T00:00:00"/>
    <s v="Investments Platform"/>
    <s v="B"/>
    <s v="M"/>
    <s v="USD"/>
    <n v="233200.00000000003"/>
    <n v="122375"/>
    <n v="189000"/>
    <n v="0"/>
    <n v="311375"/>
    <n v="0"/>
    <n v="0"/>
    <n v="0"/>
    <n v="0"/>
    <n v="0"/>
    <n v="544575"/>
    <s v="USD"/>
    <n v="261184.00000000006"/>
    <n v="659428.00000000023"/>
    <s v="1-5 Years"/>
    <n v="233200.00000000003"/>
    <n v="544575"/>
    <n v="261184.00000000006"/>
    <n v="659428.00000000023"/>
    <n v="0.12000000000000011"/>
    <n v="27984.000000000029"/>
    <n v="311375"/>
    <n v="1"/>
  </r>
  <r>
    <s v="Employee 803"/>
    <x v="4"/>
    <s v="New York"/>
    <x v="2"/>
    <s v="Americas"/>
    <d v="2018-05-31T00:00:00"/>
    <d v="2022-12-01T00:00:00"/>
    <s v="Corporate and Risk Platform"/>
    <s v="K"/>
    <s v="I"/>
    <s v="USD"/>
    <n v="246840.00000000003"/>
    <n v="128700"/>
    <n v="0"/>
    <n v="0"/>
    <n v="128700"/>
    <n v="0"/>
    <n v="0"/>
    <n v="0"/>
    <n v="0"/>
    <n v="0"/>
    <n v="375540"/>
    <s v="USD"/>
    <n v="261650.40000000005"/>
    <n v="659722.80000000016"/>
    <s v="1-5 Years"/>
    <n v="246840.00000000003"/>
    <n v="375540"/>
    <n v="261650.40000000005"/>
    <n v="659722.80000000016"/>
    <n v="6.0000000000000088E-2"/>
    <n v="14810.400000000023"/>
    <n v="128699.99999999997"/>
    <n v="1"/>
  </r>
  <r>
    <s v="Employee 804"/>
    <x v="4"/>
    <s v="New York"/>
    <x v="2"/>
    <s v="Americas"/>
    <d v="2018-06-07T00:00:00"/>
    <d v="2022-12-01T00:00:00"/>
    <s v="Client Businesses Platform"/>
    <s v="D"/>
    <s v="J"/>
    <s v="USD"/>
    <n v="266200.00000000006"/>
    <n v="429110.00000000006"/>
    <n v="0"/>
    <n v="0"/>
    <n v="429110.00000000006"/>
    <n v="0"/>
    <n v="0"/>
    <n v="0"/>
    <n v="0"/>
    <n v="283550"/>
    <n v="978860.00000000012"/>
    <s v="USD"/>
    <n v="274186.00000000006"/>
    <n v="990355.3"/>
    <s v="1-5 Years"/>
    <n v="266200.00000000006"/>
    <n v="978860.00000000012"/>
    <n v="274186.00000000006"/>
    <n v="990355.3"/>
    <n v="2.9999999999999992E-2"/>
    <n v="7986"/>
    <n v="712660"/>
    <n v="1"/>
  </r>
  <r>
    <s v="Employee 805"/>
    <x v="6"/>
    <s v="New York"/>
    <x v="2"/>
    <s v="Americas"/>
    <d v="2018-05-31T00:00:00"/>
    <d v="2022-12-01T00:00:00"/>
    <s v="Corporate and Risk Platform"/>
    <s v="V"/>
    <s v="G"/>
    <s v="USD"/>
    <n v="87187.650000000009"/>
    <n v="10004.500000000002"/>
    <n v="0"/>
    <n v="0"/>
    <n v="10004.500000000002"/>
    <n v="0"/>
    <n v="0"/>
    <n v="0"/>
    <n v="0"/>
    <n v="0"/>
    <n v="97192.150000000009"/>
    <s v="USD"/>
    <n v="92418.909000000014"/>
    <n v="195442.58800000002"/>
    <s v="1-5 Years"/>
    <n v="87187.650000000009"/>
    <n v="97192.150000000009"/>
    <n v="92418.909000000014"/>
    <n v="195442.58800000002"/>
    <n v="6.0000000000000053E-2"/>
    <n v="5231.2590000000055"/>
    <n v="10004.5"/>
    <n v="1"/>
  </r>
  <r>
    <s v="Employee 806"/>
    <x v="1"/>
    <s v="Melbourne"/>
    <x v="4"/>
    <s v="Asia-Pacific"/>
    <d v="2018-05-31T00:00:00"/>
    <d v="2022-12-01T00:00:00"/>
    <s v="Operating Platform"/>
    <s v="N"/>
    <s v="G"/>
    <s v="AUD"/>
    <n v="92789.95"/>
    <n v="10510.500000000002"/>
    <n v="0"/>
    <n v="0"/>
    <n v="10510.500000000002"/>
    <n v="0"/>
    <n v="0"/>
    <n v="0"/>
    <n v="0"/>
    <n v="0"/>
    <n v="103300.45"/>
    <s v="AUD"/>
    <n v="93717.849499999997"/>
    <n v="198051.304"/>
    <s v="1-5 Years"/>
    <n v="70209.515669973131"/>
    <n v="78162.285495253265"/>
    <n v="70911.610826672855"/>
    <n v="149855.51917687865"/>
    <n v="9.9999999999999048E-3"/>
    <n v="927.89949999999953"/>
    <n v="7952.7698252801347"/>
    <n v="0.75665000002665295"/>
  </r>
  <r>
    <s v="Employee 807"/>
    <x v="3"/>
    <s v="Edinburgh"/>
    <x v="0"/>
    <s v="EMEA"/>
    <d v="2018-06-07T00:00:00"/>
    <d v="2022-12-01T00:00:00"/>
    <s v="Operating Platform"/>
    <s v="W"/>
    <s v="I"/>
    <s v="GBP"/>
    <n v="71099.600000000006"/>
    <n v="5808.0000000000009"/>
    <n v="0"/>
    <n v="0"/>
    <n v="5808.0000000000009"/>
    <n v="0"/>
    <n v="0"/>
    <n v="0"/>
    <n v="0"/>
    <n v="0"/>
    <n v="76907.600000000006"/>
    <s v="GBP"/>
    <n v="81053.544000000009"/>
    <n v="168728.20800000001"/>
    <s v="1-5 Years"/>
    <n v="94608.682745378042"/>
    <n v="102337.09794581737"/>
    <n v="107853.89832973098"/>
    <n v="224518.18998796277"/>
    <n v="0.14000000000000007"/>
    <n v="9953.9440000000031"/>
    <n v="7728.4152004393254"/>
    <n v="1.3306500000756409"/>
  </r>
  <r>
    <s v="Employee 808"/>
    <x v="0"/>
    <s v="London"/>
    <x v="0"/>
    <s v="EMEA"/>
    <d v="2018-06-18T00:00:00"/>
    <d v="2022-12-01T00:00:00"/>
    <s v="ETF and Index Investments Platform"/>
    <s v="X"/>
    <s v="A"/>
    <s v="GBP"/>
    <n v="137280"/>
    <n v="180180.00000000003"/>
    <n v="0"/>
    <n v="0"/>
    <n v="180180.00000000003"/>
    <n v="0"/>
    <n v="0"/>
    <n v="0"/>
    <n v="0"/>
    <n v="0"/>
    <n v="317460"/>
    <s v="GBP"/>
    <n v="148262.40000000002"/>
    <n v="491119.20000000007"/>
    <s v="1-5 Years"/>
    <n v="182671.632010384"/>
    <n v="422428.14902401296"/>
    <n v="197285.36257121473"/>
    <n v="653507.76351714879"/>
    <n v="8.0000000000000085E-2"/>
    <n v="10982.400000000023"/>
    <n v="239756.51701362897"/>
    <n v="1.3306500000756409"/>
  </r>
  <r>
    <s v="Employee 809"/>
    <x v="0"/>
    <s v="New York"/>
    <x v="2"/>
    <s v="Americas"/>
    <d v="2018-05-31T00:00:00"/>
    <d v="2022-12-01T00:00:00"/>
    <s v="Investments Platform"/>
    <s v="N"/>
    <s v="B"/>
    <s v="USD"/>
    <n v="203940.00000000003"/>
    <n v="381425.00000000006"/>
    <n v="0"/>
    <n v="0"/>
    <n v="381425.00000000006"/>
    <n v="0"/>
    <n v="0"/>
    <n v="0"/>
    <n v="0"/>
    <n v="0"/>
    <n v="585365.00000000012"/>
    <s v="USD"/>
    <n v="208018.80000000005"/>
    <n v="805091.10000000021"/>
    <s v="1-5 Years"/>
    <n v="203940.00000000003"/>
    <n v="585365.00000000012"/>
    <n v="208018.80000000005"/>
    <n v="805091.10000000021"/>
    <n v="2.0000000000000084E-2"/>
    <n v="4078.8000000000175"/>
    <n v="381425.00000000012"/>
    <n v="1"/>
  </r>
  <r>
    <s v="Employee 81"/>
    <x v="3"/>
    <s v="London"/>
    <x v="0"/>
    <s v="EMEA"/>
    <d v="2002-09-23T00:00:00"/>
    <d v="2022-12-01T00:00:00"/>
    <s v="Client Businesses Platform"/>
    <s v="I"/>
    <s v="S"/>
    <s v="GBP"/>
    <n v="106522.68000000002"/>
    <n v="17248"/>
    <n v="0"/>
    <n v="0"/>
    <n v="17248"/>
    <n v="0"/>
    <n v="0"/>
    <n v="0"/>
    <n v="0"/>
    <n v="0"/>
    <n v="123770.68000000002"/>
    <s v="GBP"/>
    <n v="120370.62840000002"/>
    <n v="260231.49680000002"/>
    <s v="&gt;5 Years"/>
    <n v="141744.4041500575"/>
    <n v="164695.45535136215"/>
    <n v="160171.17668956498"/>
    <n v="346277.04123660416"/>
    <n v="0.13000000000000006"/>
    <n v="13847.948399999994"/>
    <n v="22951.051201304654"/>
    <n v="1.3306500000756409"/>
  </r>
  <r>
    <s v="Employee 810"/>
    <x v="3"/>
    <s v="New York"/>
    <x v="2"/>
    <s v="Americas"/>
    <d v="2018-06-07T00:00:00"/>
    <d v="2022-12-01T00:00:00"/>
    <s v="Operating Platform"/>
    <s v="F"/>
    <s v="N"/>
    <s v="USD"/>
    <n v="156728"/>
    <n v="39710"/>
    <n v="0"/>
    <n v="0"/>
    <n v="39710"/>
    <n v="0"/>
    <n v="0"/>
    <n v="0"/>
    <n v="0"/>
    <n v="0"/>
    <n v="196438"/>
    <s v="USD"/>
    <n v="161429.84"/>
    <n v="363760.98"/>
    <s v="1-5 Years"/>
    <n v="156728"/>
    <n v="196438"/>
    <n v="161429.84"/>
    <n v="363760.98"/>
    <n v="2.9999999999999978E-2"/>
    <n v="4701.8399999999965"/>
    <n v="39710"/>
    <n v="1"/>
  </r>
  <r>
    <s v="Employee 811"/>
    <x v="3"/>
    <s v="New York"/>
    <x v="2"/>
    <s v="Americas"/>
    <d v="2018-05-31T00:00:00"/>
    <d v="2022-12-01T00:00:00"/>
    <s v="Operating Platform"/>
    <s v="A"/>
    <s v="B"/>
    <s v="USD"/>
    <n v="166650"/>
    <n v="36366"/>
    <n v="0"/>
    <n v="0"/>
    <n v="36366"/>
    <n v="0"/>
    <n v="0"/>
    <n v="0"/>
    <n v="0"/>
    <n v="0"/>
    <n v="203016"/>
    <s v="USD"/>
    <n v="181648.5"/>
    <n v="402935.94"/>
    <s v="1-5 Years"/>
    <n v="166650"/>
    <n v="203016"/>
    <n v="181648.5"/>
    <n v="402935.94"/>
    <n v="0.09"/>
    <n v="14998.5"/>
    <n v="36366"/>
    <n v="1"/>
  </r>
  <r>
    <s v="Employee 812"/>
    <x v="1"/>
    <s v="Seattle"/>
    <x v="2"/>
    <s v="Americas"/>
    <d v="2018-05-31T00:00:00"/>
    <d v="2022-12-01T00:00:00"/>
    <s v="Corporate and Risk Platform"/>
    <s v="P"/>
    <s v="Y"/>
    <s v="USD"/>
    <n v="83173.86"/>
    <n v="7392.0000000000009"/>
    <n v="0"/>
    <n v="0"/>
    <n v="7392.0000000000009"/>
    <n v="0"/>
    <n v="0"/>
    <n v="0"/>
    <n v="0"/>
    <n v="0"/>
    <n v="90565.86"/>
    <s v="USD"/>
    <n v="93986.46179999999"/>
    <n v="196325.8836"/>
    <s v="1-5 Years"/>
    <n v="83173.86"/>
    <n v="90565.86"/>
    <n v="93986.46179999999"/>
    <n v="196325.8836"/>
    <n v="0.12999999999999987"/>
    <n v="10812.601799999989"/>
    <n v="7392"/>
    <n v="1"/>
  </r>
  <r>
    <s v="Employee 813"/>
    <x v="3"/>
    <s v="Princeton"/>
    <x v="2"/>
    <s v="Americas"/>
    <d v="2018-06-07T00:00:00"/>
    <d v="2022-12-01T00:00:00"/>
    <s v="Investments Platform"/>
    <s v="V"/>
    <s v="R"/>
    <s v="USD"/>
    <n v="177100"/>
    <n v="169239.40000000002"/>
    <n v="0"/>
    <n v="0"/>
    <n v="169239.40000000002"/>
    <n v="0"/>
    <n v="0"/>
    <n v="0"/>
    <n v="0"/>
    <n v="0"/>
    <n v="346339.4"/>
    <s v="USD"/>
    <n v="182413"/>
    <n v="539142.58200000005"/>
    <s v="1-5 Years"/>
    <n v="177100"/>
    <n v="346339.4"/>
    <n v="182413"/>
    <n v="539142.58200000005"/>
    <n v="0.03"/>
    <n v="5313"/>
    <n v="169239.40000000002"/>
    <n v="1"/>
  </r>
  <r>
    <s v="Employee 814"/>
    <x v="3"/>
    <s v="Princeton"/>
    <x v="2"/>
    <s v="Americas"/>
    <d v="2018-05-31T00:00:00"/>
    <d v="2022-12-01T00:00:00"/>
    <s v="Investments Platform"/>
    <s v="E"/>
    <s v="I"/>
    <s v="USD"/>
    <n v="153010"/>
    <n v="145200"/>
    <n v="0"/>
    <n v="0"/>
    <n v="145200"/>
    <n v="0"/>
    <n v="0"/>
    <n v="0"/>
    <n v="0"/>
    <n v="0"/>
    <n v="298210"/>
    <s v="USD"/>
    <n v="154540.1"/>
    <n v="455732.20000000007"/>
    <s v="1-5 Years"/>
    <n v="153010"/>
    <n v="298210"/>
    <n v="154540.1"/>
    <n v="455732.20000000007"/>
    <n v="1.0000000000000038E-2"/>
    <n v="1530.1000000000058"/>
    <n v="145200"/>
    <n v="1"/>
  </r>
  <r>
    <s v="Employee 815"/>
    <x v="0"/>
    <s v="New York"/>
    <x v="2"/>
    <s v="Americas"/>
    <d v="2018-05-31T00:00:00"/>
    <d v="2022-12-01T00:00:00"/>
    <s v="Corporate and Risk Platform"/>
    <s v="F"/>
    <s v="T"/>
    <s v="USD"/>
    <n v="221375.00000000003"/>
    <n v="170170.00000000003"/>
    <n v="0"/>
    <n v="0"/>
    <n v="170170.00000000003"/>
    <n v="0"/>
    <n v="0"/>
    <n v="0"/>
    <n v="0"/>
    <n v="0"/>
    <n v="391545.00000000006"/>
    <s v="USD"/>
    <n v="250153.75"/>
    <n v="692599.60000000009"/>
    <s v="1-5 Years"/>
    <n v="221375.00000000003"/>
    <n v="391545.00000000006"/>
    <n v="250153.75"/>
    <n v="692599.60000000009"/>
    <n v="0.12999999999999984"/>
    <n v="28778.749999999971"/>
    <n v="170170.00000000003"/>
    <n v="1"/>
  </r>
  <r>
    <s v="Employee 816"/>
    <x v="4"/>
    <s v="New York"/>
    <x v="2"/>
    <s v="Americas"/>
    <d v="2018-05-31T00:00:00"/>
    <d v="2022-12-01T00:00:00"/>
    <s v="Corporate and Risk Platform"/>
    <s v="D"/>
    <s v="K"/>
    <s v="USD"/>
    <n v="333300"/>
    <n v="188760.00000000003"/>
    <n v="0"/>
    <n v="0"/>
    <n v="188760.00000000003"/>
    <n v="0"/>
    <n v="0"/>
    <n v="0"/>
    <n v="0"/>
    <n v="0"/>
    <n v="522060"/>
    <s v="USD"/>
    <n v="366630.00000000006"/>
    <n v="940896.00000000023"/>
    <s v="1-5 Years"/>
    <n v="333300"/>
    <n v="522060"/>
    <n v="366630.00000000006"/>
    <n v="940896.00000000023"/>
    <n v="0.10000000000000017"/>
    <n v="33330.000000000058"/>
    <n v="188760"/>
    <n v="1"/>
  </r>
  <r>
    <s v="Employee 817"/>
    <x v="0"/>
    <s v="New York"/>
    <x v="2"/>
    <s v="Americas"/>
    <d v="2018-05-31T00:00:00"/>
    <d v="2022-12-01T00:00:00"/>
    <s v="Client Businesses Platform"/>
    <s v="P"/>
    <s v="V"/>
    <s v="USD"/>
    <n v="183315.00000000003"/>
    <n v="374880.00000000006"/>
    <n v="0"/>
    <n v="0"/>
    <n v="374880.00000000006"/>
    <n v="0"/>
    <n v="0"/>
    <n v="0"/>
    <n v="0"/>
    <n v="0"/>
    <n v="558195.00000000012"/>
    <s v="USD"/>
    <n v="186981.30000000005"/>
    <n v="756340.20000000019"/>
    <s v="1-5 Years"/>
    <n v="183315.00000000003"/>
    <n v="558195.00000000012"/>
    <n v="186981.30000000005"/>
    <n v="756340.20000000019"/>
    <n v="2.0000000000000091E-2"/>
    <n v="3666.3000000000175"/>
    <n v="374880.00000000012"/>
    <n v="1"/>
  </r>
  <r>
    <s v="Employee 818"/>
    <x v="4"/>
    <s v="New York"/>
    <x v="2"/>
    <s v="Americas"/>
    <d v="2018-06-18T00:00:00"/>
    <d v="2022-12-01T00:00:00"/>
    <s v="Investments Platform"/>
    <s v="S"/>
    <s v="W"/>
    <s v="USD"/>
    <n v="233310.00000000003"/>
    <n v="560175"/>
    <n v="0"/>
    <n v="0"/>
    <n v="560175"/>
    <n v="0"/>
    <n v="0"/>
    <n v="0"/>
    <n v="0"/>
    <n v="0"/>
    <n v="793485"/>
    <s v="USD"/>
    <n v="242642.40000000005"/>
    <n v="1067866.8000000003"/>
    <s v="1-5 Years"/>
    <n v="233310.00000000003"/>
    <n v="793485"/>
    <n v="242642.40000000005"/>
    <n v="1067866.8000000003"/>
    <n v="4.0000000000000098E-2"/>
    <n v="9332.4000000000233"/>
    <n v="560175"/>
    <n v="1"/>
  </r>
  <r>
    <s v="Employee 819"/>
    <x v="0"/>
    <s v="New York"/>
    <x v="2"/>
    <s v="Americas"/>
    <d v="2018-05-31T00:00:00"/>
    <d v="2022-12-01T00:00:00"/>
    <s v="Investments Platform"/>
    <s v="O"/>
    <s v="C"/>
    <s v="USD"/>
    <n v="199980.00000000003"/>
    <n v="252450"/>
    <n v="0"/>
    <n v="0"/>
    <n v="252450"/>
    <n v="0"/>
    <n v="0"/>
    <n v="0"/>
    <n v="0"/>
    <n v="0"/>
    <n v="452430"/>
    <s v="USD"/>
    <n v="221977.80000000005"/>
    <n v="724175.10000000009"/>
    <s v="1-5 Years"/>
    <n v="199980.00000000003"/>
    <n v="452430"/>
    <n v="221977.80000000005"/>
    <n v="724175.10000000009"/>
    <n v="0.11000000000000007"/>
    <n v="21997.800000000017"/>
    <n v="252449.99999999997"/>
    <n v="1"/>
  </r>
  <r>
    <s v="Employee 82"/>
    <x v="3"/>
    <s v="Wilmington"/>
    <x v="2"/>
    <s v="Americas"/>
    <d v="2002-10-07T00:00:00"/>
    <d v="2022-12-01T00:00:00"/>
    <s v="Operating Platform"/>
    <s v="S"/>
    <s v="M"/>
    <s v="USD"/>
    <n v="133320"/>
    <n v="26950.000000000004"/>
    <n v="0"/>
    <n v="0"/>
    <n v="26950.000000000004"/>
    <n v="0"/>
    <n v="0"/>
    <n v="0"/>
    <n v="0"/>
    <n v="0"/>
    <n v="160270"/>
    <s v="USD"/>
    <n v="149318.40000000002"/>
    <n v="328820.80000000005"/>
    <s v="&gt;5 Years"/>
    <n v="133320"/>
    <n v="160270"/>
    <n v="149318.40000000002"/>
    <n v="328820.80000000005"/>
    <n v="0.12000000000000018"/>
    <n v="15998.400000000023"/>
    <n v="26950"/>
    <n v="1"/>
  </r>
  <r>
    <s v="Employee 820"/>
    <x v="3"/>
    <s v="Seattle"/>
    <x v="2"/>
    <s v="Americas"/>
    <d v="2018-05-31T00:00:00"/>
    <d v="2022-12-01T00:00:00"/>
    <s v="Client Businesses Platform"/>
    <s v="M"/>
    <s v="A"/>
    <s v="USD"/>
    <n v="116127.00000000001"/>
    <n v="26488.000000000004"/>
    <n v="0"/>
    <n v="0"/>
    <n v="26488.000000000004"/>
    <n v="0"/>
    <n v="0"/>
    <n v="0"/>
    <n v="0"/>
    <n v="0"/>
    <n v="142615.00000000003"/>
    <s v="USD"/>
    <n v="126578.43000000002"/>
    <n v="282028.78000000003"/>
    <s v="1-5 Years"/>
    <n v="116127.00000000001"/>
    <n v="142615.00000000003"/>
    <n v="126578.43000000002"/>
    <n v="282028.78000000003"/>
    <n v="9.0000000000000052E-2"/>
    <n v="10451.430000000008"/>
    <n v="26488.000000000015"/>
    <n v="1"/>
  </r>
  <r>
    <s v="Employee 821"/>
    <x v="1"/>
    <s v="Princeton"/>
    <x v="2"/>
    <s v="Americas"/>
    <d v="2018-05-31T00:00:00"/>
    <d v="2022-12-01T00:00:00"/>
    <s v="Operating Platform"/>
    <s v="V"/>
    <s v="C"/>
    <s v="USD"/>
    <n v="84656"/>
    <n v="6402.0000000000009"/>
    <n v="0"/>
    <n v="0"/>
    <n v="6402.0000000000009"/>
    <n v="0"/>
    <n v="0"/>
    <n v="0"/>
    <n v="0"/>
    <n v="0"/>
    <n v="91058"/>
    <s v="USD"/>
    <n v="97354.4"/>
    <n v="202071.09999999998"/>
    <s v="1-5 Years"/>
    <n v="84656"/>
    <n v="91058"/>
    <n v="97354.4"/>
    <n v="202071.09999999998"/>
    <n v="0.14999999999999994"/>
    <n v="12698.399999999994"/>
    <n v="6402"/>
    <n v="1"/>
  </r>
  <r>
    <s v="Employee 822"/>
    <x v="3"/>
    <s v="San Francisco"/>
    <x v="2"/>
    <s v="Americas"/>
    <d v="2018-05-31T00:00:00"/>
    <d v="2022-12-01T00:00:00"/>
    <s v="Client Businesses Platform"/>
    <s v="O"/>
    <s v="O"/>
    <s v="USD"/>
    <n v="155172.6"/>
    <n v="35156"/>
    <n v="0"/>
    <n v="0"/>
    <n v="35156"/>
    <n v="0"/>
    <n v="0"/>
    <n v="0"/>
    <n v="0"/>
    <n v="0"/>
    <n v="190328.6"/>
    <s v="USD"/>
    <n v="167586.40800000002"/>
    <n v="373141.29600000009"/>
    <s v="1-5 Years"/>
    <n v="155172.6"/>
    <n v="190328.6"/>
    <n v="167586.40800000002"/>
    <n v="373141.29600000009"/>
    <n v="8.0000000000000127E-2"/>
    <n v="12413.808000000019"/>
    <n v="35156"/>
    <n v="1"/>
  </r>
  <r>
    <s v="Employee 823"/>
    <x v="3"/>
    <s v="New York"/>
    <x v="2"/>
    <s v="Americas"/>
    <d v="2018-05-31T00:00:00"/>
    <d v="2022-12-01T00:00:00"/>
    <s v="Operating Platform"/>
    <s v="Y"/>
    <s v="L"/>
    <s v="USD"/>
    <n v="205562.49999999997"/>
    <n v="45936.000000000007"/>
    <n v="0"/>
    <n v="0"/>
    <n v="45936.000000000007"/>
    <n v="0"/>
    <n v="0"/>
    <n v="0"/>
    <n v="0"/>
    <n v="0"/>
    <n v="251498.49999999997"/>
    <s v="USD"/>
    <n v="228174.375"/>
    <n v="507337.71"/>
    <s v="1-5 Years"/>
    <n v="205562.49999999997"/>
    <n v="251498.49999999997"/>
    <n v="228174.375"/>
    <n v="507337.71"/>
    <n v="0.11000000000000015"/>
    <n v="22611.875000000029"/>
    <n v="45936"/>
    <n v="1"/>
  </r>
  <r>
    <s v="Employee 824"/>
    <x v="3"/>
    <s v="London"/>
    <x v="0"/>
    <s v="EMEA"/>
    <d v="2018-05-31T00:00:00"/>
    <d v="2022-12-01T00:00:00"/>
    <s v="Operating Platform"/>
    <s v="F"/>
    <s v="P"/>
    <s v="GBP"/>
    <n v="86240.000000000015"/>
    <n v="11704.000000000002"/>
    <n v="0"/>
    <n v="0"/>
    <n v="11704.000000000002"/>
    <n v="0"/>
    <n v="0"/>
    <n v="0"/>
    <n v="0"/>
    <n v="0"/>
    <n v="97944.000000000015"/>
    <s v="GBP"/>
    <n v="87102.400000000009"/>
    <n v="186025.84000000003"/>
    <s v="1-5 Years"/>
    <n v="114755.2560065233"/>
    <n v="130329.1836074086"/>
    <n v="115902.80856658852"/>
    <n v="247535.28401007119"/>
    <n v="9.9999999999998701E-3"/>
    <n v="862.39999999999418"/>
    <n v="15573.927600885305"/>
    <n v="1.3306500000756409"/>
  </r>
  <r>
    <s v="Employee 825"/>
    <x v="4"/>
    <s v="New York"/>
    <x v="2"/>
    <s v="Americas"/>
    <d v="2018-05-31T00:00:00"/>
    <d v="2022-12-01T00:00:00"/>
    <s v="Investments Platform"/>
    <s v="S"/>
    <s v="I"/>
    <s v="USD"/>
    <n v="258720.00000000006"/>
    <n v="531300"/>
    <n v="0"/>
    <n v="0"/>
    <n v="531300"/>
    <n v="0"/>
    <n v="0"/>
    <n v="0"/>
    <n v="0"/>
    <n v="0"/>
    <n v="790020"/>
    <s v="USD"/>
    <n v="287179.20000000007"/>
    <n v="1164101.4000000001"/>
    <s v="1-5 Years"/>
    <n v="258720.00000000006"/>
    <n v="790020"/>
    <n v="287179.20000000007"/>
    <n v="1164101.4000000001"/>
    <n v="0.11000000000000001"/>
    <n v="28459.200000000012"/>
    <n v="531300"/>
    <n v="1"/>
  </r>
  <r>
    <s v="Employee 826"/>
    <x v="0"/>
    <s v="Chicago"/>
    <x v="2"/>
    <s v="Americas"/>
    <d v="2018-05-31T00:00:00"/>
    <d v="2022-12-01T00:00:00"/>
    <s v="Investments Platform"/>
    <s v="A"/>
    <s v="V"/>
    <s v="USD"/>
    <n v="211247.85"/>
    <n v="121643.5"/>
    <n v="0"/>
    <n v="0"/>
    <n v="121643.5"/>
    <n v="0"/>
    <n v="0"/>
    <n v="0"/>
    <n v="0"/>
    <n v="0"/>
    <n v="332891.34999999998"/>
    <s v="USD"/>
    <n v="242935.0275"/>
    <n v="625760.08000000007"/>
    <s v="1-5 Years"/>
    <n v="211247.85"/>
    <n v="332891.34999999998"/>
    <n v="242935.0275"/>
    <n v="625760.08000000007"/>
    <n v="0.14999999999999994"/>
    <n v="31687.177499999991"/>
    <n v="121643.49999999997"/>
    <n v="1"/>
  </r>
  <r>
    <s v="Employee 827"/>
    <x v="3"/>
    <s v="Seattle"/>
    <x v="2"/>
    <s v="Americas"/>
    <d v="2018-05-29T00:00:00"/>
    <d v="2022-12-01T00:00:00"/>
    <s v="Operating Platform"/>
    <s v="W"/>
    <s v="K"/>
    <s v="USD"/>
    <n v="119185.00000000003"/>
    <n v="14663"/>
    <n v="0"/>
    <n v="0"/>
    <n v="14663"/>
    <n v="0"/>
    <n v="0"/>
    <n v="0"/>
    <n v="0"/>
    <n v="0"/>
    <n v="133848.00000000003"/>
    <s v="USD"/>
    <n v="121568.70000000003"/>
    <n v="258093.66000000003"/>
    <s v="1-5 Years"/>
    <n v="119185.00000000003"/>
    <n v="133848.00000000003"/>
    <n v="121568.70000000003"/>
    <n v="258093.66000000003"/>
    <n v="1.9999999999999969E-2"/>
    <n v="2383.6999999999971"/>
    <n v="14663"/>
    <n v="1"/>
  </r>
  <r>
    <s v="Employee 828"/>
    <x v="3"/>
    <s v="Wilmington"/>
    <x v="2"/>
    <s v="Americas"/>
    <d v="2018-05-29T00:00:00"/>
    <d v="2022-12-01T00:00:00"/>
    <s v="Operating Platform"/>
    <s v="M"/>
    <s v="D"/>
    <s v="USD"/>
    <n v="131890.00000000003"/>
    <n v="35805"/>
    <n v="0"/>
    <n v="0"/>
    <n v="35805"/>
    <n v="0"/>
    <n v="0"/>
    <n v="0"/>
    <n v="0"/>
    <n v="0"/>
    <n v="167695.00000000003"/>
    <s v="USD"/>
    <n v="133208.90000000002"/>
    <n v="302580.85000000009"/>
    <s v="1-5 Years"/>
    <n v="131890.00000000003"/>
    <n v="167695.00000000003"/>
    <n v="133208.90000000002"/>
    <n v="302580.85000000009"/>
    <n v="9.9999999999999534E-3"/>
    <n v="1318.8999999999942"/>
    <n v="35805"/>
    <n v="1"/>
  </r>
  <r>
    <s v="Employee 829"/>
    <x v="3"/>
    <s v="New York"/>
    <x v="2"/>
    <s v="Americas"/>
    <d v="2018-05-28T00:00:00"/>
    <d v="2022-12-01T00:00:00"/>
    <s v="Operating Platform"/>
    <s v="L"/>
    <s v="Q"/>
    <s v="USD"/>
    <n v="134640"/>
    <n v="43743.700000000012"/>
    <n v="0"/>
    <n v="0"/>
    <n v="43743.700000000012"/>
    <n v="0"/>
    <n v="0"/>
    <n v="0"/>
    <n v="0"/>
    <n v="0"/>
    <n v="178383.7"/>
    <s v="USD"/>
    <n v="153489.60000000001"/>
    <n v="356847.01800000004"/>
    <s v="1-5 Years"/>
    <n v="134640"/>
    <n v="178383.7"/>
    <n v="153489.60000000001"/>
    <n v="356847.01800000004"/>
    <n v="0.14000000000000004"/>
    <n v="18849.600000000006"/>
    <n v="43743.700000000012"/>
    <n v="1"/>
  </r>
  <r>
    <s v="Employee 83"/>
    <x v="3"/>
    <s v="Mumbai"/>
    <x v="12"/>
    <s v="Asia-Pacific"/>
    <d v="2002-07-01T00:00:00"/>
    <d v="2022-12-01T00:00:00"/>
    <s v="Operating Platform"/>
    <s v="D"/>
    <s v="B"/>
    <s v="INR"/>
    <n v="3164524.0000000005"/>
    <n v="531300"/>
    <n v="0"/>
    <n v="0"/>
    <n v="531300"/>
    <n v="0"/>
    <n v="0"/>
    <n v="700"/>
    <n v="700"/>
    <n v="0"/>
    <n v="3696524.0000000005"/>
    <s v="INR"/>
    <n v="3322750.2000000007"/>
    <n v="7203365.4000000013"/>
    <s v="&gt;5 Years"/>
    <n v="46893.994739376882"/>
    <n v="54777.520097803143"/>
    <n v="49238.694476345729"/>
    <n v="106744.19886637278"/>
    <n v="5.0000000000000065E-2"/>
    <n v="158226.20000000019"/>
    <n v="7883.5253584262609"/>
    <n v="1.4818656688771163E-2"/>
  </r>
  <r>
    <s v="Employee 830"/>
    <x v="3"/>
    <s v="London"/>
    <x v="0"/>
    <s v="EMEA"/>
    <d v="2018-05-28T00:00:00"/>
    <d v="2022-12-01T00:00:00"/>
    <s v="Corporate and Risk Platform"/>
    <s v="L"/>
    <s v="F"/>
    <s v="GBP"/>
    <n v="83019.199999999997"/>
    <n v="30689.999999999996"/>
    <n v="0"/>
    <n v="0"/>
    <n v="30689.999999999996"/>
    <n v="0"/>
    <n v="0"/>
    <n v="0"/>
    <n v="0"/>
    <n v="0"/>
    <n v="113709.2"/>
    <s v="GBP"/>
    <n v="83849.391999999993"/>
    <n v="198695.68399999998"/>
    <s v="1-5 Years"/>
    <n v="110469.49848627964"/>
    <n v="151307.14698860107"/>
    <n v="111574.19347114244"/>
    <n v="264394.41192962951"/>
    <n v="1.0000000000000024E-2"/>
    <n v="830.19199999999546"/>
    <n v="40837.648502321434"/>
    <n v="1.3306500000756409"/>
  </r>
  <r>
    <s v="Employee 831"/>
    <x v="4"/>
    <s v="New York"/>
    <x v="2"/>
    <s v="Americas"/>
    <d v="2018-05-29T00:00:00"/>
    <d v="2022-12-01T00:00:00"/>
    <s v="Investments Platform"/>
    <s v="P"/>
    <s v="J"/>
    <s v="USD"/>
    <n v="254100.00000000006"/>
    <n v="2469060"/>
    <n v="121200"/>
    <n v="0"/>
    <n v="2590260"/>
    <n v="0"/>
    <n v="0"/>
    <n v="0"/>
    <n v="0"/>
    <n v="454750"/>
    <n v="3299110"/>
    <s v="USD"/>
    <n v="264264.00000000006"/>
    <n v="3096350.4"/>
    <s v="1-5 Years"/>
    <n v="254100.00000000006"/>
    <n v="3299110"/>
    <n v="264264.00000000006"/>
    <n v="3096350.4"/>
    <n v="3.9999999999999994E-2"/>
    <n v="10164"/>
    <n v="3045010"/>
    <n v="1"/>
  </r>
  <r>
    <s v="Employee 832"/>
    <x v="4"/>
    <s v="New York"/>
    <x v="2"/>
    <s v="Americas"/>
    <d v="2018-06-04T00:00:00"/>
    <d v="2022-12-01T00:00:00"/>
    <s v="Regional Platform"/>
    <s v="S"/>
    <s v="O"/>
    <s v="USD"/>
    <n v="278300"/>
    <n v="265980"/>
    <n v="0"/>
    <n v="0"/>
    <n v="265980"/>
    <n v="0"/>
    <n v="0"/>
    <n v="0"/>
    <n v="0"/>
    <n v="0"/>
    <n v="544280"/>
    <s v="USD"/>
    <n v="289432"/>
    <n v="855483.2"/>
    <s v="1-5 Years"/>
    <n v="278300"/>
    <n v="544280"/>
    <n v="289432"/>
    <n v="855483.2"/>
    <n v="0.04"/>
    <n v="11132"/>
    <n v="265980"/>
    <n v="1"/>
  </r>
  <r>
    <s v="Employee 833"/>
    <x v="6"/>
    <s v="San Francisco"/>
    <x v="2"/>
    <s v="Americas"/>
    <d v="2018-07-09T00:00:00"/>
    <d v="2022-12-01T00:00:00"/>
    <s v="Client Businesses Platform"/>
    <s v="J"/>
    <s v="K"/>
    <s v="USD"/>
    <n v="93610"/>
    <n v="7161"/>
    <n v="0"/>
    <n v="0"/>
    <n v="7161"/>
    <n v="0"/>
    <n v="196"/>
    <n v="0"/>
    <n v="196"/>
    <n v="0"/>
    <n v="100967"/>
    <s v="USD"/>
    <n v="100162.70000000001"/>
    <n v="207987.67000000004"/>
    <s v="1-5 Years"/>
    <n v="93610"/>
    <n v="100967"/>
    <n v="100162.70000000001"/>
    <n v="207987.67000000004"/>
    <n v="7.0000000000000118E-2"/>
    <n v="6552.7000000000116"/>
    <n v="7357"/>
    <n v="1"/>
  </r>
  <r>
    <s v="Employee 834"/>
    <x v="8"/>
    <s v="San Francisco"/>
    <x v="2"/>
    <s v="Americas"/>
    <d v="2018-06-04T00:00:00"/>
    <d v="2022-12-01T00:00:00"/>
    <s v="Client Businesses Platform"/>
    <s v="E"/>
    <s v="X"/>
    <s v="USD"/>
    <n v="168514.5"/>
    <n v="74596.5"/>
    <n v="0"/>
    <n v="0"/>
    <n v="74596.5"/>
    <n v="0"/>
    <n v="0"/>
    <n v="0"/>
    <n v="0"/>
    <n v="0"/>
    <n v="243111"/>
    <s v="USD"/>
    <n v="193791.67499999999"/>
    <n v="473369.32500000001"/>
    <s v="1-5 Years"/>
    <n v="168514.5"/>
    <n v="243111"/>
    <n v="193791.67499999999"/>
    <n v="473369.32500000001"/>
    <n v="0.14999999999999994"/>
    <n v="25277.174999999988"/>
    <n v="74596.5"/>
    <n v="1"/>
  </r>
  <r>
    <s v="Employee 835"/>
    <x v="3"/>
    <s v="New York"/>
    <x v="2"/>
    <s v="Americas"/>
    <d v="2018-06-04T00:00:00"/>
    <d v="2022-12-01T00:00:00"/>
    <s v="Regional Platform"/>
    <s v="F"/>
    <s v="F"/>
    <s v="USD"/>
    <n v="145079"/>
    <n v="65076"/>
    <n v="0"/>
    <n v="0"/>
    <n v="65076"/>
    <n v="0"/>
    <n v="0"/>
    <n v="0"/>
    <n v="0"/>
    <n v="0"/>
    <n v="210155"/>
    <s v="USD"/>
    <n v="153783.74000000002"/>
    <n v="376548.04000000004"/>
    <s v="1-5 Years"/>
    <n v="145079"/>
    <n v="210155"/>
    <n v="153783.74000000002"/>
    <n v="376548.04000000004"/>
    <n v="6.0000000000000137E-2"/>
    <n v="8704.7400000000198"/>
    <n v="65076"/>
    <n v="1"/>
  </r>
  <r>
    <s v="Employee 836"/>
    <x v="0"/>
    <s v="New York"/>
    <x v="2"/>
    <s v="Americas"/>
    <d v="2018-06-11T00:00:00"/>
    <d v="2022-12-01T00:00:00"/>
    <s v="Operating Platform"/>
    <s v="M"/>
    <s v="M"/>
    <s v="USD"/>
    <n v="204204.00000000003"/>
    <n v="84397.500000000015"/>
    <n v="0"/>
    <n v="0"/>
    <n v="84397.500000000015"/>
    <n v="0"/>
    <n v="0"/>
    <n v="0"/>
    <n v="0"/>
    <n v="0"/>
    <n v="288601.50000000006"/>
    <s v="USD"/>
    <n v="208288.08000000005"/>
    <n v="502661.6100000001"/>
    <s v="1-5 Years"/>
    <n v="204204.00000000003"/>
    <n v="288601.50000000006"/>
    <n v="208288.08000000005"/>
    <n v="502661.6100000001"/>
    <n v="2.0000000000000077E-2"/>
    <n v="4084.0800000000163"/>
    <n v="84397.500000000029"/>
    <n v="1"/>
  </r>
  <r>
    <s v="Employee 837"/>
    <x v="3"/>
    <s v="Wilmington"/>
    <x v="2"/>
    <s v="Americas"/>
    <d v="2018-06-11T00:00:00"/>
    <d v="2022-12-01T00:00:00"/>
    <s v="Operating Platform"/>
    <s v="H"/>
    <s v="E"/>
    <s v="USD"/>
    <n v="111870"/>
    <n v="29022.400000000001"/>
    <n v="0"/>
    <n v="0"/>
    <n v="29022.400000000001"/>
    <n v="0"/>
    <n v="0"/>
    <n v="0"/>
    <n v="0"/>
    <n v="0"/>
    <n v="140892.4"/>
    <s v="USD"/>
    <n v="124175.70000000001"/>
    <n v="280566.26400000002"/>
    <s v="1-5 Years"/>
    <n v="111870"/>
    <n v="140892.4"/>
    <n v="124175.70000000001"/>
    <n v="280566.26400000002"/>
    <n v="0.1100000000000001"/>
    <n v="12305.700000000012"/>
    <n v="29022.399999999994"/>
    <n v="1"/>
  </r>
  <r>
    <s v="Employee 838"/>
    <x v="3"/>
    <s v="Hong Kong"/>
    <x v="3"/>
    <s v="Asia-Pacific"/>
    <d v="2018-06-11T00:00:00"/>
    <d v="2022-12-01T00:00:00"/>
    <s v="Investments Platform"/>
    <s v="D"/>
    <s v="X"/>
    <s v="HKD"/>
    <n v="1144000"/>
    <n v="434755.20000000007"/>
    <n v="0"/>
    <n v="0"/>
    <n v="434755.20000000007"/>
    <n v="0"/>
    <n v="0"/>
    <n v="0"/>
    <n v="0"/>
    <n v="0"/>
    <n v="1578755.2000000002"/>
    <s v="HKD"/>
    <n v="1304160.0000000002"/>
    <n v="3103940.9280000008"/>
    <s v="1-5 Years"/>
    <n v="145841.16825914854"/>
    <n v="201265.29961818684"/>
    <n v="166258.93181542939"/>
    <n v="395701.3733801624"/>
    <n v="0.14000000000000032"/>
    <n v="160160.00000000023"/>
    <n v="55424.131359038292"/>
    <n v="0.12748353868806692"/>
  </r>
  <r>
    <s v="Employee 839"/>
    <x v="3"/>
    <s v="London"/>
    <x v="0"/>
    <s v="EMEA"/>
    <d v="2018-07-02T00:00:00"/>
    <d v="2022-12-01T00:00:00"/>
    <s v="Operating Platform"/>
    <s v="M"/>
    <s v="R"/>
    <s v="GBP"/>
    <n v="90377.1"/>
    <n v="11858.000000000002"/>
    <n v="0"/>
    <n v="0"/>
    <n v="11858.000000000002"/>
    <n v="0"/>
    <n v="0"/>
    <n v="0"/>
    <n v="0"/>
    <n v="0"/>
    <n v="102235.1"/>
    <s v="GBP"/>
    <n v="92184.642000000007"/>
    <n v="196464.44400000002"/>
    <s v="1-5 Years"/>
    <n v="120260.28812183622"/>
    <n v="136039.13582273317"/>
    <n v="122665.49388427295"/>
    <n v="261425.41242346077"/>
    <n v="2.0000000000000046E-2"/>
    <n v="1807.5420000000013"/>
    <n v="15778.847700896949"/>
    <n v="1.3306500000756409"/>
  </r>
  <r>
    <s v="Employee 84"/>
    <x v="1"/>
    <s v="Tokyo"/>
    <x v="1"/>
    <s v="Asia-Pacific"/>
    <d v="2004-06-21T00:00:00"/>
    <d v="2022-12-01T00:00:00"/>
    <s v="Operating Platform"/>
    <s v="W"/>
    <s v="Z"/>
    <s v="JPY"/>
    <n v="10494000"/>
    <n v="2841300.0000000005"/>
    <n v="0"/>
    <n v="0"/>
    <n v="2841300.0000000005"/>
    <n v="0"/>
    <n v="0"/>
    <n v="0"/>
    <n v="0"/>
    <n v="0"/>
    <n v="13335300"/>
    <s v="JPY"/>
    <n v="11123640"/>
    <n v="25259058"/>
    <s v="&gt;5 Years"/>
    <n v="96589.810851856964"/>
    <n v="122741.95775231258"/>
    <n v="102385.19950296839"/>
    <n v="232491.67472041972"/>
    <n v="6.0000000000000074E-2"/>
    <n v="629640"/>
    <n v="26152.146900455613"/>
    <n v="9.2042891987666256E-3"/>
  </r>
  <r>
    <s v="Employee 840"/>
    <x v="3"/>
    <s v="Wilmington"/>
    <x v="2"/>
    <s v="Americas"/>
    <d v="2020-02-18T00:00:00"/>
    <d v="2022-12-01T00:00:00"/>
    <s v="Client Businesses Platform"/>
    <s v="Y"/>
    <s v="N"/>
    <s v="USD"/>
    <n v="125876.30000000002"/>
    <n v="70840"/>
    <n v="0"/>
    <n v="0"/>
    <n v="70840"/>
    <n v="0"/>
    <n v="0"/>
    <n v="0"/>
    <n v="0"/>
    <n v="0"/>
    <n v="196716.30000000002"/>
    <s v="USD"/>
    <n v="128393.82600000002"/>
    <n v="329044.45200000005"/>
    <s v="1-5 Years"/>
    <n v="125876.30000000002"/>
    <n v="196716.30000000002"/>
    <n v="128393.82600000002"/>
    <n v="329044.45200000005"/>
    <n v="1.9999999999999983E-2"/>
    <n v="2517.525999999998"/>
    <n v="70840"/>
    <n v="1"/>
  </r>
  <r>
    <s v="Employee 841"/>
    <x v="0"/>
    <s v="New York"/>
    <x v="2"/>
    <s v="Americas"/>
    <d v="2018-06-18T00:00:00"/>
    <d v="2022-12-01T00:00:00"/>
    <s v="Investments Platform"/>
    <s v="C"/>
    <s v="U"/>
    <s v="USD"/>
    <n v="155870"/>
    <n v="306900"/>
    <n v="0"/>
    <n v="0"/>
    <n v="306900"/>
    <n v="0"/>
    <n v="0"/>
    <n v="0"/>
    <n v="0"/>
    <n v="0"/>
    <n v="462770"/>
    <s v="USD"/>
    <n v="165222.20000000001"/>
    <n v="655758.4"/>
    <s v="1-5 Years"/>
    <n v="155870"/>
    <n v="462770"/>
    <n v="165222.20000000001"/>
    <n v="655758.4"/>
    <n v="6.0000000000000074E-2"/>
    <n v="9352.2000000000116"/>
    <n v="306900"/>
    <n v="1"/>
  </r>
  <r>
    <s v="Employee 842"/>
    <x v="0"/>
    <s v="San Francisco"/>
    <x v="2"/>
    <s v="Americas"/>
    <d v="2018-07-23T00:00:00"/>
    <d v="2022-12-01T00:00:00"/>
    <s v="Investments Platform"/>
    <s v="D"/>
    <s v="L"/>
    <s v="USD"/>
    <n v="166650"/>
    <n v="171902.50000000003"/>
    <n v="0"/>
    <n v="0"/>
    <n v="171902.50000000003"/>
    <n v="0"/>
    <n v="0"/>
    <n v="0"/>
    <n v="0"/>
    <n v="0"/>
    <n v="338552.5"/>
    <s v="USD"/>
    <n v="184981.50000000003"/>
    <n v="560774.77500000014"/>
    <s v="1-5 Years"/>
    <n v="166650"/>
    <n v="338552.5"/>
    <n v="184981.50000000003"/>
    <n v="560774.77500000014"/>
    <n v="0.11000000000000018"/>
    <n v="18331.500000000029"/>
    <n v="171902.5"/>
    <n v="1"/>
  </r>
  <r>
    <s v="Employee 843"/>
    <x v="4"/>
    <s v="New York"/>
    <x v="2"/>
    <s v="Americas"/>
    <d v="2018-06-18T00:00:00"/>
    <d v="2022-12-01T00:00:00"/>
    <s v="Investments Platform"/>
    <s v="S"/>
    <s v="B"/>
    <s v="USD"/>
    <n v="265650"/>
    <n v="2765950.0000000005"/>
    <n v="142500.00000000003"/>
    <n v="0"/>
    <n v="2908450.0000000005"/>
    <n v="0"/>
    <n v="0"/>
    <n v="0"/>
    <n v="0"/>
    <n v="1344000.0000000002"/>
    <n v="4518100.0000000009"/>
    <s v="USD"/>
    <n v="292215"/>
    <n v="3626975.0000000005"/>
    <s v="1-5 Years"/>
    <n v="265650"/>
    <n v="4518100.0000000009"/>
    <n v="292215"/>
    <n v="3626975.0000000005"/>
    <n v="0.1"/>
    <n v="26565"/>
    <n v="4252450.0000000009"/>
    <n v="1"/>
  </r>
  <r>
    <s v="Employee 844"/>
    <x v="4"/>
    <s v="New York"/>
    <x v="2"/>
    <s v="Americas"/>
    <d v="2018-06-25T00:00:00"/>
    <d v="2022-12-01T00:00:00"/>
    <s v="Investments Platform"/>
    <s v="Q"/>
    <s v="M"/>
    <s v="USD"/>
    <n v="265650"/>
    <n v="1516432.5000000002"/>
    <n v="13784.28"/>
    <n v="0"/>
    <n v="1530216.7800000003"/>
    <n v="0"/>
    <n v="0"/>
    <n v="0"/>
    <n v="0"/>
    <n v="353500"/>
    <n v="2149366.7800000003"/>
    <s v="USD"/>
    <n v="281589"/>
    <n v="2170596.4500000002"/>
    <s v="1-5 Years"/>
    <n v="265650"/>
    <n v="2149366.7800000003"/>
    <n v="281589"/>
    <n v="2170596.4500000002"/>
    <n v="0.06"/>
    <n v="15939"/>
    <n v="1883716.7800000003"/>
    <n v="1"/>
  </r>
  <r>
    <s v="Employee 845"/>
    <x v="4"/>
    <s v="New York"/>
    <x v="2"/>
    <s v="Americas"/>
    <d v="2018-06-18T00:00:00"/>
    <d v="2022-12-01T00:00:00"/>
    <s v="Investments Platform"/>
    <s v="O"/>
    <s v="D"/>
    <s v="USD"/>
    <n v="254100.00000000006"/>
    <n v="608190"/>
    <n v="1638499.9999999998"/>
    <n v="0"/>
    <n v="2246690"/>
    <n v="0"/>
    <n v="0"/>
    <n v="0"/>
    <n v="0"/>
    <n v="0"/>
    <n v="2500790"/>
    <s v="USD"/>
    <n v="256641.00000000006"/>
    <n v="1127553.9000000001"/>
    <s v="1-5 Years"/>
    <n v="254100.00000000006"/>
    <n v="2500790"/>
    <n v="256641.00000000006"/>
    <n v="1127553.9000000001"/>
    <n v="9.9999999999999985E-3"/>
    <n v="2541"/>
    <n v="2246690"/>
    <n v="1"/>
  </r>
  <r>
    <s v="Employee 846"/>
    <x v="4"/>
    <s v="London"/>
    <x v="0"/>
    <s v="EMEA"/>
    <d v="2018-07-02T00:00:00"/>
    <d v="2022-12-01T00:00:00"/>
    <s v="Investments Platform"/>
    <s v="L"/>
    <s v="D"/>
    <s v="GBP"/>
    <n v="156288"/>
    <n v="217107.00000000003"/>
    <n v="0"/>
    <n v="0"/>
    <n v="217107.00000000003"/>
    <n v="0"/>
    <n v="0"/>
    <n v="0"/>
    <n v="0"/>
    <n v="0"/>
    <n v="373395"/>
    <s v="GBP"/>
    <n v="170353.92000000001"/>
    <n v="577354.47000000009"/>
    <s v="1-5 Years"/>
    <n v="207964.62721182176"/>
    <n v="496858.05677824398"/>
    <n v="226681.44366088574"/>
    <n v="768256.7255491718"/>
    <n v="9.000000000000008E-2"/>
    <n v="14065.920000000013"/>
    <n v="288893.42956642224"/>
    <n v="1.3306500000756409"/>
  </r>
  <r>
    <s v="Employee 847"/>
    <x v="3"/>
    <s v="New York"/>
    <x v="2"/>
    <s v="Americas"/>
    <d v="2018-06-25T00:00:00"/>
    <d v="2022-12-01T00:00:00"/>
    <s v="Investments Platform"/>
    <s v="V"/>
    <s v="D"/>
    <s v="USD"/>
    <n v="121000.00000000003"/>
    <n v="95700.000000000015"/>
    <n v="0"/>
    <n v="0"/>
    <n v="95700.000000000015"/>
    <n v="0"/>
    <n v="0"/>
    <n v="0"/>
    <n v="0"/>
    <n v="0"/>
    <n v="216700.00000000006"/>
    <s v="USD"/>
    <n v="127050.00000000003"/>
    <n v="354585.00000000006"/>
    <s v="1-5 Years"/>
    <n v="121000.00000000003"/>
    <n v="216700.00000000006"/>
    <n v="127050.00000000003"/>
    <n v="354585.00000000006"/>
    <n v="4.9999999999999989E-2"/>
    <n v="6050"/>
    <n v="95700.000000000029"/>
    <n v="1"/>
  </r>
  <r>
    <s v="Employee 848"/>
    <x v="1"/>
    <s v="Toronto"/>
    <x v="5"/>
    <s v="Americas"/>
    <d v="2018-06-18T00:00:00"/>
    <d v="2022-12-01T00:00:00"/>
    <s v="Operating Platform"/>
    <s v="V"/>
    <s v="O"/>
    <s v="CAD"/>
    <n v="91422.65"/>
    <n v="16538.5"/>
    <n v="0"/>
    <n v="0"/>
    <n v="16538.5"/>
    <n v="0"/>
    <n v="707"/>
    <n v="0"/>
    <n v="707"/>
    <n v="0"/>
    <n v="108668.15"/>
    <s v="CAD"/>
    <n v="97822.235499999995"/>
    <n v="213340.666"/>
    <s v="1-5 Years"/>
    <n v="70476.911810052421"/>
    <n v="83771.315140302191"/>
    <n v="75410.295636756084"/>
    <n v="164462.43139068765"/>
    <n v="6.999999999999991E-2"/>
    <n v="6399.585500000001"/>
    <n v="13294.40333024977"/>
    <n v="0.77089115016959597"/>
  </r>
  <r>
    <s v="Employee 849"/>
    <x v="3"/>
    <s v="Singapore"/>
    <x v="9"/>
    <s v="Asia-Pacific"/>
    <d v="2018-07-02T00:00:00"/>
    <d v="2022-12-01T00:00:00"/>
    <s v="Corporate and Risk Platform"/>
    <s v="V"/>
    <s v="G"/>
    <s v="SGD"/>
    <n v="173250"/>
    <n v="52052.000000000007"/>
    <n v="0"/>
    <n v="0"/>
    <n v="52052.000000000007"/>
    <n v="0"/>
    <n v="0"/>
    <n v="0"/>
    <n v="0"/>
    <n v="0"/>
    <n v="225302"/>
    <s v="SGD"/>
    <n v="190575.00000000003"/>
    <n v="438407.20000000007"/>
    <s v="1-5 Years"/>
    <n v="129537.55280571236"/>
    <n v="168456.3908931175"/>
    <n v="142491.30808628362"/>
    <n v="327793.33806871285"/>
    <n v="0.1000000000000002"/>
    <n v="17325.000000000029"/>
    <n v="38918.838087405136"/>
    <n v="0.7476915024860743"/>
  </r>
  <r>
    <s v="Employee 85"/>
    <x v="1"/>
    <s v="Tokyo"/>
    <x v="1"/>
    <s v="Asia-Pacific"/>
    <d v="2004-10-11T00:00:00"/>
    <d v="2022-12-01T00:00:00"/>
    <s v="Investments Platform"/>
    <s v="Z"/>
    <s v="O"/>
    <s v="JPY"/>
    <n v="10197000"/>
    <n v="3832785"/>
    <n v="0"/>
    <n v="0"/>
    <n v="3832785"/>
    <n v="0"/>
    <n v="0"/>
    <n v="0"/>
    <n v="0"/>
    <n v="0"/>
    <n v="14029785"/>
    <s v="JPY"/>
    <n v="11522609.999999998"/>
    <n v="27376267.049999997"/>
    <s v="&gt;5 Years"/>
    <n v="93856.136959823285"/>
    <n v="129134.19853651802"/>
    <n v="106057.43476460029"/>
    <n v="251979.07911086566"/>
    <n v="0.12999999999999973"/>
    <n v="1325609.9999999981"/>
    <n v="35278.06157669473"/>
    <n v="9.2042891987666256E-3"/>
  </r>
  <r>
    <s v="Employee 850"/>
    <x v="4"/>
    <s v="New York"/>
    <x v="2"/>
    <s v="Americas"/>
    <d v="2018-06-25T00:00:00"/>
    <d v="2022-12-01T00:00:00"/>
    <s v="Client Businesses Platform"/>
    <s v="T"/>
    <s v="C"/>
    <s v="USD"/>
    <n v="273460"/>
    <n v="808500.00000000012"/>
    <n v="0"/>
    <n v="0"/>
    <n v="808500.00000000012"/>
    <n v="0"/>
    <n v="0"/>
    <n v="0"/>
    <n v="0"/>
    <n v="114999.99999999999"/>
    <n v="1196960"/>
    <s v="USD"/>
    <n v="314479"/>
    <n v="1558733.0000000002"/>
    <s v="1-5 Years"/>
    <n v="273460"/>
    <n v="1196960"/>
    <n v="314479"/>
    <n v="1558733.0000000002"/>
    <n v="0.15"/>
    <n v="41019"/>
    <n v="923500"/>
    <n v="1"/>
  </r>
  <r>
    <s v="Employee 851"/>
    <x v="0"/>
    <s v="New York"/>
    <x v="2"/>
    <s v="Americas"/>
    <d v="2018-06-25T00:00:00"/>
    <d v="2022-12-01T00:00:00"/>
    <s v="Client Businesses Platform"/>
    <s v="G"/>
    <s v="Q"/>
    <s v="USD"/>
    <n v="221375.00000000003"/>
    <n v="123552.00000000001"/>
    <n v="0"/>
    <n v="0"/>
    <n v="123552.00000000001"/>
    <n v="0"/>
    <n v="0"/>
    <n v="0"/>
    <n v="0"/>
    <n v="0"/>
    <n v="344927.00000000006"/>
    <s v="USD"/>
    <n v="245726.25000000006"/>
    <n v="628595.2200000002"/>
    <s v="1-5 Years"/>
    <n v="221375.00000000003"/>
    <n v="344927.00000000006"/>
    <n v="245726.25000000006"/>
    <n v="628595.2200000002"/>
    <n v="0.11000000000000011"/>
    <n v="24351.250000000029"/>
    <n v="123552.00000000003"/>
    <n v="1"/>
  </r>
  <r>
    <s v="Employee 852"/>
    <x v="4"/>
    <s v="San Francisco"/>
    <x v="2"/>
    <s v="Americas"/>
    <d v="2018-06-25T00:00:00"/>
    <d v="2022-12-01T00:00:00"/>
    <s v="Investments Platform"/>
    <s v="K"/>
    <s v="O"/>
    <s v="USD"/>
    <n v="254100.00000000003"/>
    <n v="0"/>
    <n v="198000.00000000003"/>
    <n v="0"/>
    <n v="198000.00000000003"/>
    <n v="0"/>
    <n v="0"/>
    <n v="0"/>
    <n v="0"/>
    <n v="0"/>
    <n v="452100.00000000006"/>
    <s v="USD"/>
    <n v="259182.00000000003"/>
    <n v="518364.00000000006"/>
    <s v="1-5 Years"/>
    <n v="254100.00000000003"/>
    <n v="452100.00000000006"/>
    <n v="259182.00000000003"/>
    <n v="518364.00000000006"/>
    <n v="1.9999999999999997E-2"/>
    <n v="5082"/>
    <n v="198000.00000000003"/>
    <n v="1"/>
  </r>
  <r>
    <s v="Employee 853"/>
    <x v="3"/>
    <s v="Edinburgh"/>
    <x v="0"/>
    <s v="EMEA"/>
    <d v="2018-06-25T00:00:00"/>
    <d v="2022-12-01T00:00:00"/>
    <s v="Operating Platform"/>
    <s v="S"/>
    <s v="M"/>
    <s v="GBP"/>
    <n v="57557.500000000007"/>
    <n v="7568"/>
    <n v="0"/>
    <n v="0"/>
    <n v="7568"/>
    <n v="0"/>
    <n v="0"/>
    <n v="0"/>
    <n v="0"/>
    <n v="0"/>
    <n v="65125.500000000007"/>
    <s v="GBP"/>
    <n v="61010.950000000012"/>
    <n v="130043.98000000003"/>
    <s v="1-5 Years"/>
    <n v="76588.887379353706"/>
    <n v="86659.24657992617"/>
    <n v="81184.220622114939"/>
    <n v="173043.02199683667"/>
    <n v="6.0000000000000143E-2"/>
    <n v="3453.4500000000044"/>
    <n v="10070.359200572464"/>
    <n v="1.3306500000756409"/>
  </r>
  <r>
    <s v="Employee 854"/>
    <x v="4"/>
    <s v="New York"/>
    <x v="2"/>
    <s v="Americas"/>
    <d v="2018-06-25T00:00:00"/>
    <d v="2022-12-01T00:00:00"/>
    <s v="Investments Platform"/>
    <s v="X"/>
    <s v="J"/>
    <s v="USD"/>
    <n v="254100.00000000006"/>
    <n v="3512488.5070000002"/>
    <n v="488340.36000000004"/>
    <n v="0"/>
    <n v="4000828.8670000001"/>
    <n v="0"/>
    <n v="0"/>
    <n v="0"/>
    <n v="0"/>
    <n v="618000"/>
    <n v="4872928.8670000006"/>
    <s v="USD"/>
    <n v="269346.00000000006"/>
    <n v="4261929.8174200002"/>
    <s v="1-5 Years"/>
    <n v="254100.00000000006"/>
    <n v="4872928.8670000006"/>
    <n v="269346.00000000006"/>
    <n v="4261929.8174200002"/>
    <n v="5.9999999999999984E-2"/>
    <n v="15246"/>
    <n v="4618828.8670000006"/>
    <n v="1"/>
  </r>
  <r>
    <s v="Employee 855"/>
    <x v="4"/>
    <s v="New York"/>
    <x v="2"/>
    <s v="Americas"/>
    <d v="2018-06-25T00:00:00"/>
    <d v="2022-12-01T00:00:00"/>
    <s v="Operating Platform"/>
    <s v="F"/>
    <s v="L"/>
    <s v="USD"/>
    <n v="256520.00000000006"/>
    <n v="237490"/>
    <n v="0"/>
    <n v="0"/>
    <n v="237490"/>
    <n v="0"/>
    <n v="0"/>
    <n v="0"/>
    <n v="0"/>
    <n v="109000.00000000001"/>
    <n v="603010.00000000012"/>
    <s v="USD"/>
    <n v="282172.00000000006"/>
    <n v="825583"/>
    <s v="1-5 Years"/>
    <n v="256520.00000000006"/>
    <n v="603010.00000000012"/>
    <n v="282172.00000000006"/>
    <n v="825583"/>
    <n v="9.9999999999999978E-2"/>
    <n v="25652"/>
    <n v="346490.00000000006"/>
    <n v="1"/>
  </r>
  <r>
    <s v="Employee 856"/>
    <x v="1"/>
    <s v="Wilmington"/>
    <x v="2"/>
    <s v="Americas"/>
    <d v="2018-06-25T00:00:00"/>
    <d v="2022-12-01T00:00:00"/>
    <s v="Operating Platform"/>
    <s v="T"/>
    <s v="A"/>
    <s v="USD"/>
    <n v="85701"/>
    <n v="10670"/>
    <n v="0"/>
    <n v="0"/>
    <n v="10670"/>
    <n v="0"/>
    <n v="0"/>
    <n v="0"/>
    <n v="0"/>
    <n v="0"/>
    <n v="96371"/>
    <s v="USD"/>
    <n v="93414.090000000011"/>
    <n v="198458.48000000004"/>
    <s v="1-5 Years"/>
    <n v="85701"/>
    <n v="96371"/>
    <n v="93414.090000000011"/>
    <n v="198458.48000000004"/>
    <n v="9.0000000000000135E-2"/>
    <n v="7713.0900000000111"/>
    <n v="10670"/>
    <n v="1"/>
  </r>
  <r>
    <s v="Employee 857"/>
    <x v="0"/>
    <s v="Boston"/>
    <x v="2"/>
    <s v="Americas"/>
    <d v="2018-06-25T00:00:00"/>
    <d v="2022-12-01T00:00:00"/>
    <s v="Investments Platform"/>
    <s v="Q"/>
    <s v="Y"/>
    <s v="USD"/>
    <n v="211860.00000000003"/>
    <n v="0"/>
    <n v="1260400"/>
    <n v="0"/>
    <n v="1260400"/>
    <n v="0"/>
    <n v="0"/>
    <n v="0"/>
    <n v="0"/>
    <n v="0"/>
    <n v="1472260"/>
    <s v="USD"/>
    <n v="218215.80000000005"/>
    <n v="436431.60000000009"/>
    <s v="1-5 Years"/>
    <n v="211860.00000000003"/>
    <n v="1472260"/>
    <n v="218215.80000000005"/>
    <n v="436431.60000000009"/>
    <n v="3.0000000000000079E-2"/>
    <n v="6355.8000000000175"/>
    <n v="1260400"/>
    <n v="1"/>
  </r>
  <r>
    <s v="Employee 858"/>
    <x v="4"/>
    <s v="New York"/>
    <x v="2"/>
    <s v="Americas"/>
    <d v="2018-06-25T00:00:00"/>
    <d v="2022-12-01T00:00:00"/>
    <s v="Client Businesses Platform"/>
    <s v="X"/>
    <s v="A"/>
    <s v="USD"/>
    <n v="233200.00000000003"/>
    <n v="473000"/>
    <n v="0"/>
    <n v="0"/>
    <n v="473000"/>
    <n v="0"/>
    <n v="0"/>
    <n v="0"/>
    <n v="0"/>
    <n v="0"/>
    <n v="706200"/>
    <s v="USD"/>
    <n v="268180"/>
    <n v="1080310"/>
    <s v="1-5 Years"/>
    <n v="233200.00000000003"/>
    <n v="706200"/>
    <n v="268180"/>
    <n v="1080310"/>
    <n v="0.14999999999999986"/>
    <n v="34979.999999999971"/>
    <n v="473000"/>
    <n v="1"/>
  </r>
  <r>
    <s v="Employee 859"/>
    <x v="0"/>
    <s v="Washington, DC"/>
    <x v="2"/>
    <s v="Americas"/>
    <d v="2018-06-25T00:00:00"/>
    <d v="2022-12-01T00:00:00"/>
    <s v="Regional Platform"/>
    <s v="P"/>
    <s v="L"/>
    <s v="USD"/>
    <n v="175560.00000000003"/>
    <n v="276276"/>
    <n v="0"/>
    <n v="0"/>
    <n v="276276"/>
    <n v="234589.30000000002"/>
    <n v="0"/>
    <n v="0"/>
    <n v="234589.30000000002"/>
    <n v="0"/>
    <n v="686425.3"/>
    <s v="USD"/>
    <n v="191360.40000000005"/>
    <n v="683861.64000000013"/>
    <s v="1-5 Years"/>
    <n v="175560.00000000003"/>
    <n v="686425.3"/>
    <n v="191360.40000000005"/>
    <n v="683861.64000000013"/>
    <n v="9.0000000000000122E-2"/>
    <n v="15800.400000000023"/>
    <n v="510865.30000000005"/>
    <n v="1"/>
  </r>
  <r>
    <s v="Employee 86"/>
    <x v="0"/>
    <s v="Wilmington"/>
    <x v="2"/>
    <s v="Americas"/>
    <d v="2003-05-27T00:00:00"/>
    <d v="2022-12-01T00:00:00"/>
    <s v="Operating Platform"/>
    <s v="D"/>
    <s v="Z"/>
    <s v="USD"/>
    <n v="166663.75"/>
    <n v="51744.000000000007"/>
    <n v="0"/>
    <n v="0"/>
    <n v="51744.000000000007"/>
    <n v="0"/>
    <n v="0"/>
    <n v="0"/>
    <n v="0"/>
    <n v="0"/>
    <n v="218407.75"/>
    <s v="USD"/>
    <n v="188330.03749999998"/>
    <n v="435130.79499999993"/>
    <s v="&gt;5 Years"/>
    <n v="166663.75"/>
    <n v="218407.75"/>
    <n v="188330.03749999998"/>
    <n v="435130.79499999993"/>
    <n v="0.12999999999999987"/>
    <n v="21666.287499999977"/>
    <n v="51744"/>
    <n v="1"/>
  </r>
  <r>
    <s v="Employee 860"/>
    <x v="4"/>
    <s v="Singapore"/>
    <x v="9"/>
    <s v="Asia-Pacific"/>
    <d v="2018-06-25T00:00:00"/>
    <d v="2022-12-01T00:00:00"/>
    <s v="Investments Platform"/>
    <s v="P"/>
    <s v="Y"/>
    <s v="SGD"/>
    <n v="442750.00000000006"/>
    <n v="1726324.6000000003"/>
    <n v="688398"/>
    <n v="0"/>
    <n v="2414722.6000000006"/>
    <n v="0"/>
    <n v="0"/>
    <n v="0"/>
    <n v="0"/>
    <n v="1341381"/>
    <n v="4198853.6000000006"/>
    <s v="SGD"/>
    <n v="464887.50000000006"/>
    <n v="2742415.83"/>
    <s v="1-5 Years"/>
    <n v="331040.41272570938"/>
    <n v="3139447.156903062"/>
    <n v="347592.43336199486"/>
    <n v="2050481.0123742942"/>
    <n v="5.0000000000000037E-2"/>
    <n v="22137.5"/>
    <n v="2808406.7441773526"/>
    <n v="0.74769150248607419"/>
  </r>
  <r>
    <s v="Employee 861"/>
    <x v="0"/>
    <s v="Singapore"/>
    <x v="9"/>
    <s v="Asia-Pacific"/>
    <d v="2018-07-30T00:00:00"/>
    <d v="2022-12-01T00:00:00"/>
    <s v="Investments Platform"/>
    <s v="Y"/>
    <s v="Z"/>
    <s v="SGD"/>
    <n v="397980.00000000012"/>
    <n v="1098108"/>
    <n v="485686.05000000005"/>
    <n v="0"/>
    <n v="1583794.05"/>
    <n v="0"/>
    <n v="0"/>
    <n v="0"/>
    <n v="0"/>
    <n v="0"/>
    <n v="1981774.0500000003"/>
    <s v="SGD"/>
    <n v="425838.60000000015"/>
    <n v="2026652.7600000005"/>
    <s v="1-5 Years"/>
    <n v="297566.26415940787"/>
    <n v="1481755.6170324124"/>
    <n v="318395.90265056648"/>
    <n v="1515311.0471419494"/>
    <n v="7.0000000000000187E-2"/>
    <n v="27858.600000000035"/>
    <n v="1184189.3528730045"/>
    <n v="0.74769150248607419"/>
  </r>
  <r>
    <s v="Employee 862"/>
    <x v="0"/>
    <s v="Princeton"/>
    <x v="2"/>
    <s v="Americas"/>
    <d v="2018-06-25T00:00:00"/>
    <d v="2022-12-01T00:00:00"/>
    <s v="Investments Platform"/>
    <s v="V"/>
    <s v="M"/>
    <s v="USD"/>
    <n v="185130.00000000003"/>
    <n v="70070"/>
    <n v="0"/>
    <n v="0"/>
    <n v="70070"/>
    <n v="0"/>
    <n v="0"/>
    <n v="0"/>
    <n v="0"/>
    <n v="0"/>
    <n v="255200.00000000003"/>
    <s v="USD"/>
    <n v="188832.60000000003"/>
    <n v="449136.60000000009"/>
    <s v="1-5 Years"/>
    <n v="185130.00000000003"/>
    <n v="255200.00000000003"/>
    <n v="188832.60000000003"/>
    <n v="449136.60000000009"/>
    <n v="2.0000000000000028E-2"/>
    <n v="3702.6000000000058"/>
    <n v="70070"/>
    <n v="1"/>
  </r>
  <r>
    <s v="Employee 863"/>
    <x v="1"/>
    <s v="San Francisco"/>
    <x v="2"/>
    <s v="Americas"/>
    <d v="2018-06-25T00:00:00"/>
    <d v="2022-12-01T00:00:00"/>
    <s v="Operating Platform"/>
    <s v="F"/>
    <s v="M"/>
    <s v="USD"/>
    <n v="85234.6"/>
    <n v="10972.500000000002"/>
    <n v="0"/>
    <n v="0"/>
    <n v="10972.500000000002"/>
    <n v="0"/>
    <n v="862"/>
    <n v="0"/>
    <n v="862"/>
    <n v="0"/>
    <n v="97069.1"/>
    <s v="USD"/>
    <n v="98019.79"/>
    <n v="208657.95500000002"/>
    <s v="1-5 Years"/>
    <n v="85234.6"/>
    <n v="97069.1"/>
    <n v="98019.79"/>
    <n v="208657.95500000002"/>
    <n v="0.14999999999999986"/>
    <n v="12785.189999999988"/>
    <n v="11834.5"/>
    <n v="1"/>
  </r>
  <r>
    <s v="Employee 864"/>
    <x v="4"/>
    <s v="London"/>
    <x v="0"/>
    <s v="EMEA"/>
    <d v="2018-08-06T00:00:00"/>
    <d v="2022-12-01T00:00:00"/>
    <s v="Investments Platform"/>
    <s v="O"/>
    <s v="I"/>
    <s v="GBP"/>
    <n v="183150.00000000003"/>
    <n v="813412.60000000009"/>
    <n v="0"/>
    <n v="0"/>
    <n v="813412.60000000009"/>
    <n v="0"/>
    <n v="0"/>
    <n v="0"/>
    <n v="0"/>
    <n v="0"/>
    <n v="996562.60000000009"/>
    <s v="GBP"/>
    <n v="188644.50000000003"/>
    <n v="1215103.9780000001"/>
    <s v="1-5 Years"/>
    <n v="243708.54751385367"/>
    <n v="1326076.023765381"/>
    <n v="251019.80393926927"/>
    <n v="1616878.1084176118"/>
    <n v="2.9999999999999968E-2"/>
    <n v="5494.5"/>
    <n v="1082367.4762515272"/>
    <n v="1.3306500000756409"/>
  </r>
  <r>
    <s v="Employee 865"/>
    <x v="0"/>
    <s v="Newport Beach"/>
    <x v="2"/>
    <s v="Americas"/>
    <d v="2018-07-16T00:00:00"/>
    <d v="2022-12-01T00:00:00"/>
    <s v="Investments Platform"/>
    <s v="I"/>
    <s v="X"/>
    <s v="USD"/>
    <n v="234520.00000000003"/>
    <n v="888250.00000000012"/>
    <n v="288750"/>
    <n v="0"/>
    <n v="1177000"/>
    <n v="0"/>
    <n v="0"/>
    <n v="0"/>
    <n v="0"/>
    <n v="0"/>
    <n v="1411520"/>
    <s v="USD"/>
    <n v="250936.40000000005"/>
    <n v="1452300.3000000005"/>
    <s v="1-5 Years"/>
    <n v="234520.00000000003"/>
    <n v="1411520"/>
    <n v="250936.40000000005"/>
    <n v="1452300.3000000005"/>
    <n v="7.000000000000009E-2"/>
    <n v="16416.400000000023"/>
    <n v="1177000"/>
    <n v="1"/>
  </r>
  <r>
    <s v="Employee 866"/>
    <x v="4"/>
    <s v="New York"/>
    <x v="2"/>
    <s v="Americas"/>
    <d v="2018-07-16T00:00:00"/>
    <d v="2022-12-01T00:00:00"/>
    <s v="Investments Platform"/>
    <s v="N"/>
    <s v="B"/>
    <s v="USD"/>
    <n v="262350.00000000006"/>
    <n v="313500"/>
    <n v="25250"/>
    <n v="0"/>
    <n v="338750"/>
    <n v="0"/>
    <n v="0"/>
    <n v="0"/>
    <n v="0"/>
    <n v="0"/>
    <n v="601100"/>
    <s v="USD"/>
    <n v="270220.50000000006"/>
    <n v="863346"/>
    <s v="1-5 Years"/>
    <n v="262350.00000000006"/>
    <n v="601100"/>
    <n v="270220.50000000006"/>
    <n v="863346"/>
    <n v="2.9999999999999992E-2"/>
    <n v="7870.5"/>
    <n v="338749.99999999994"/>
    <n v="1"/>
  </r>
  <r>
    <s v="Employee 867"/>
    <x v="4"/>
    <s v="New York"/>
    <x v="2"/>
    <s v="Americas"/>
    <d v="2018-07-02T00:00:00"/>
    <d v="2022-12-01T00:00:00"/>
    <s v="Investments Platform"/>
    <s v="Z"/>
    <s v="Y"/>
    <s v="USD"/>
    <n v="353100"/>
    <n v="20020000"/>
    <n v="0"/>
    <n v="0"/>
    <n v="20020000"/>
    <n v="0"/>
    <n v="0"/>
    <n v="0"/>
    <n v="0"/>
    <n v="3030000"/>
    <n v="23403100"/>
    <s v="USD"/>
    <n v="374286"/>
    <n v="21969772"/>
    <s v="1-5 Years"/>
    <n v="353100"/>
    <n v="23403100"/>
    <n v="374286"/>
    <n v="21969772"/>
    <n v="0.06"/>
    <n v="21186"/>
    <n v="23050000"/>
    <n v="1"/>
  </r>
  <r>
    <s v="Employee 868"/>
    <x v="4"/>
    <s v="New York"/>
    <x v="2"/>
    <s v="Americas"/>
    <d v="2018-07-02T00:00:00"/>
    <d v="2022-12-01T00:00:00"/>
    <s v="Investments Platform"/>
    <s v="Y"/>
    <s v="R"/>
    <s v="USD"/>
    <n v="244860.00000000003"/>
    <n v="4806494"/>
    <n v="1406180.1600000001"/>
    <n v="0"/>
    <n v="6212674.1600000001"/>
    <n v="0"/>
    <n v="0"/>
    <n v="0"/>
    <n v="0"/>
    <n v="1120000"/>
    <n v="7577534.1600000001"/>
    <s v="USD"/>
    <n v="252205.80000000005"/>
    <n v="5455100.4199999999"/>
    <s v="1-5 Years"/>
    <n v="244860.00000000003"/>
    <n v="7577534.1600000001"/>
    <n v="252205.80000000005"/>
    <n v="5455100.4199999999"/>
    <n v="3.0000000000000068E-2"/>
    <n v="7345.8000000000175"/>
    <n v="7332674.1600000001"/>
    <n v="1"/>
  </r>
  <r>
    <s v="Employee 869"/>
    <x v="4"/>
    <s v="New York"/>
    <x v="2"/>
    <s v="Americas"/>
    <d v="2018-07-02T00:00:00"/>
    <d v="2022-12-01T00:00:00"/>
    <s v="Investments Platform"/>
    <s v="F"/>
    <s v="U"/>
    <s v="USD"/>
    <n v="271040.00000000006"/>
    <n v="1483680.0000000002"/>
    <n v="0"/>
    <n v="0"/>
    <n v="1483680.0000000002"/>
    <n v="0"/>
    <n v="0"/>
    <n v="0"/>
    <n v="0"/>
    <n v="247500.00000000003"/>
    <n v="2002220.0000000002"/>
    <s v="USD"/>
    <n v="284592.00000000006"/>
    <n v="2127048.0000000005"/>
    <s v="1-5 Years"/>
    <n v="271040.00000000006"/>
    <n v="2002220.0000000002"/>
    <n v="284592.00000000006"/>
    <n v="2127048.0000000005"/>
    <n v="4.9999999999999989E-2"/>
    <n v="13552"/>
    <n v="1731180.0000000002"/>
    <n v="1"/>
  </r>
  <r>
    <s v="Employee 87"/>
    <x v="0"/>
    <s v="London"/>
    <x v="0"/>
    <s v="EMEA"/>
    <d v="2005-04-11T00:00:00"/>
    <d v="2022-12-01T00:00:00"/>
    <s v="Investments Platform"/>
    <s v="Z"/>
    <s v="N"/>
    <s v="GBP"/>
    <n v="129615.20000000001"/>
    <n v="120661.20000000001"/>
    <n v="0"/>
    <n v="0"/>
    <n v="120661.20000000001"/>
    <n v="0"/>
    <n v="0"/>
    <n v="0"/>
    <n v="0"/>
    <n v="0"/>
    <n v="250276.40000000002"/>
    <s v="GBP"/>
    <n v="133503.65600000002"/>
    <n v="391288.34800000006"/>
    <s v="&gt;5 Years"/>
    <n v="172472.46588980424"/>
    <n v="333030.29167893116"/>
    <n v="177646.63986649836"/>
    <n v="520667.8402957975"/>
    <n v="2.9999999999999943E-2"/>
    <n v="3888.4560000000056"/>
    <n v="160557.82578912692"/>
    <n v="1.3306500000756409"/>
  </r>
  <r>
    <s v="Employee 870"/>
    <x v="0"/>
    <s v="New York"/>
    <x v="2"/>
    <s v="Americas"/>
    <d v="2018-07-02T00:00:00"/>
    <d v="2022-12-01T00:00:00"/>
    <s v="Investments Platform"/>
    <s v="F"/>
    <s v="L"/>
    <s v="USD"/>
    <n v="234520.00000000003"/>
    <n v="971520.00000000012"/>
    <n v="27500.000000000004"/>
    <n v="0"/>
    <n v="999020.00000000012"/>
    <n v="0"/>
    <n v="0"/>
    <n v="0"/>
    <n v="0"/>
    <n v="0"/>
    <n v="1233540.0000000002"/>
    <s v="USD"/>
    <n v="253281.60000000003"/>
    <n v="1555804.8000000003"/>
    <s v="1-5 Years"/>
    <n v="234520.00000000003"/>
    <n v="1233540.0000000002"/>
    <n v="253281.60000000003"/>
    <n v="1555804.8000000003"/>
    <n v="8.0000000000000016E-2"/>
    <n v="18761.600000000006"/>
    <n v="999020.00000000023"/>
    <n v="1"/>
  </r>
  <r>
    <s v="Employee 871"/>
    <x v="0"/>
    <s v="New York"/>
    <x v="2"/>
    <s v="Americas"/>
    <d v="2018-07-23T00:00:00"/>
    <d v="2022-12-01T00:00:00"/>
    <s v="Investments Platform"/>
    <s v="Z"/>
    <s v="T"/>
    <s v="USD"/>
    <n v="209440.00000000006"/>
    <n v="780780.00000000012"/>
    <n v="0"/>
    <n v="0"/>
    <n v="780780.00000000012"/>
    <n v="0"/>
    <n v="0"/>
    <n v="0"/>
    <n v="0"/>
    <n v="0"/>
    <n v="990220.00000000023"/>
    <s v="USD"/>
    <n v="217817.60000000006"/>
    <n v="1247646.4000000004"/>
    <s v="1-5 Years"/>
    <n v="209440.00000000006"/>
    <n v="990220.00000000023"/>
    <n v="217817.60000000006"/>
    <n v="1247646.4000000004"/>
    <n v="4.0000000000000015E-2"/>
    <n v="8377.6000000000058"/>
    <n v="780780.00000000023"/>
    <n v="1"/>
  </r>
  <r>
    <s v="Employee 872"/>
    <x v="4"/>
    <s v="New York"/>
    <x v="2"/>
    <s v="Americas"/>
    <d v="2018-07-25T00:00:00"/>
    <d v="2022-12-01T00:00:00"/>
    <s v="Investments Platform"/>
    <s v="B"/>
    <s v="U"/>
    <s v="USD"/>
    <n v="248600"/>
    <n v="760320.00000000012"/>
    <n v="67600"/>
    <n v="0"/>
    <n v="827920.00000000012"/>
    <n v="0"/>
    <n v="0"/>
    <n v="0"/>
    <n v="0"/>
    <n v="0"/>
    <n v="1076520"/>
    <s v="USD"/>
    <n v="280918"/>
    <n v="1420997.6000000003"/>
    <s v="1-5 Years"/>
    <n v="248600"/>
    <n v="1076520"/>
    <n v="280918"/>
    <n v="1420997.6000000003"/>
    <n v="0.13"/>
    <n v="32318"/>
    <n v="827920"/>
    <n v="1"/>
  </r>
  <r>
    <s v="Employee 873"/>
    <x v="4"/>
    <s v="New York"/>
    <x v="2"/>
    <s v="Americas"/>
    <d v="2018-07-09T00:00:00"/>
    <d v="2022-12-01T00:00:00"/>
    <s v="Investments Platform"/>
    <s v="B"/>
    <s v="J"/>
    <s v="USD"/>
    <n v="213840.00000000006"/>
    <n v="520520"/>
    <n v="0"/>
    <n v="0"/>
    <n v="520520"/>
    <n v="0"/>
    <n v="0"/>
    <n v="0"/>
    <n v="0"/>
    <n v="0"/>
    <n v="734360"/>
    <s v="USD"/>
    <n v="220255.20000000007"/>
    <n v="976646.00000000023"/>
    <s v="1-5 Years"/>
    <n v="213840.00000000006"/>
    <n v="734360"/>
    <n v="220255.20000000007"/>
    <n v="976646.00000000023"/>
    <n v="3.0000000000000047E-2"/>
    <n v="6415.2000000000116"/>
    <n v="520519.99999999994"/>
    <n v="1"/>
  </r>
  <r>
    <s v="Employee 874"/>
    <x v="4"/>
    <s v="New York"/>
    <x v="2"/>
    <s v="Americas"/>
    <d v="2018-07-23T00:00:00"/>
    <d v="2022-12-01T00:00:00"/>
    <s v="Investments Platform"/>
    <s v="X"/>
    <s v="Y"/>
    <s v="USD"/>
    <n v="233310.00000000003"/>
    <n v="2719200"/>
    <n v="330750"/>
    <n v="0"/>
    <n v="3049950"/>
    <n v="0"/>
    <n v="0"/>
    <n v="0"/>
    <n v="0"/>
    <n v="444000.00000000006"/>
    <n v="3727260"/>
    <s v="USD"/>
    <n v="237976.20000000004"/>
    <n v="3249536.4000000004"/>
    <s v="1-5 Years"/>
    <n v="233310.00000000003"/>
    <n v="3727260"/>
    <n v="237976.20000000004"/>
    <n v="3249536.4000000004"/>
    <n v="2.0000000000000049E-2"/>
    <n v="4666.2000000000116"/>
    <n v="3493950"/>
    <n v="1"/>
  </r>
  <r>
    <s v="Employee 875"/>
    <x v="4"/>
    <s v="New York"/>
    <x v="2"/>
    <s v="Americas"/>
    <d v="2018-07-23T00:00:00"/>
    <d v="2022-12-01T00:00:00"/>
    <s v="Corporate and Risk Platform"/>
    <s v="D"/>
    <s v="W"/>
    <s v="USD"/>
    <n v="244420.00000000003"/>
    <n v="718080.00000000012"/>
    <n v="0"/>
    <n v="0"/>
    <n v="718080.00000000012"/>
    <n v="0"/>
    <n v="0"/>
    <n v="0"/>
    <n v="0"/>
    <n v="330000"/>
    <n v="1292500"/>
    <s v="USD"/>
    <n v="268862.00000000006"/>
    <n v="1327612.0000000002"/>
    <s v="1-5 Years"/>
    <n v="244420.00000000003"/>
    <n v="1292500"/>
    <n v="268862.00000000006"/>
    <n v="1327612.0000000002"/>
    <n v="0.1000000000000001"/>
    <n v="24442.000000000029"/>
    <n v="1048080"/>
    <n v="1"/>
  </r>
  <r>
    <s v="Employee 876"/>
    <x v="1"/>
    <s v="Wilmington"/>
    <x v="2"/>
    <s v="Americas"/>
    <d v="2018-07-23T00:00:00"/>
    <d v="2022-12-01T00:00:00"/>
    <s v="Operating Platform"/>
    <s v="H"/>
    <s v="C"/>
    <s v="USD"/>
    <n v="89936.000000000015"/>
    <n v="5480.2000000000007"/>
    <n v="0"/>
    <n v="0"/>
    <n v="5480.2000000000007"/>
    <n v="0"/>
    <n v="0"/>
    <n v="0"/>
    <n v="0"/>
    <n v="0"/>
    <n v="95416.200000000012"/>
    <s v="USD"/>
    <n v="102527.04000000002"/>
    <n v="211301.50800000003"/>
    <s v="1-5 Years"/>
    <n v="89936.000000000015"/>
    <n v="95416.200000000012"/>
    <n v="102527.04000000002"/>
    <n v="211301.50800000003"/>
    <n v="0.14000000000000007"/>
    <n v="12591.040000000008"/>
    <n v="5480.1999999999971"/>
    <n v="1"/>
  </r>
  <r>
    <s v="Employee 877"/>
    <x v="0"/>
    <s v="New York"/>
    <x v="2"/>
    <s v="Americas"/>
    <d v="2018-07-23T00:00:00"/>
    <d v="2022-12-01T00:00:00"/>
    <s v="Operating Platform"/>
    <s v="G"/>
    <s v="B"/>
    <s v="USD"/>
    <n v="213180.00000000006"/>
    <n v="120736.00000000001"/>
    <n v="0"/>
    <n v="0"/>
    <n v="120736.00000000001"/>
    <n v="0"/>
    <n v="0"/>
    <n v="0"/>
    <n v="0"/>
    <n v="0"/>
    <n v="333916.00000000006"/>
    <s v="USD"/>
    <n v="217443.60000000006"/>
    <n v="558037.92000000016"/>
    <s v="1-5 Years"/>
    <n v="213180.00000000006"/>
    <n v="333916.00000000006"/>
    <n v="217443.60000000006"/>
    <n v="558037.92000000016"/>
    <n v="2.0000000000000021E-2"/>
    <n v="4263.6000000000058"/>
    <n v="120736"/>
    <n v="1"/>
  </r>
  <r>
    <s v="Employee 878"/>
    <x v="3"/>
    <s v="New York"/>
    <x v="2"/>
    <s v="Americas"/>
    <d v="2018-09-10T00:00:00"/>
    <d v="2022-12-01T00:00:00"/>
    <s v="Investments Platform"/>
    <s v="H"/>
    <s v="Y"/>
    <s v="USD"/>
    <n v="154440"/>
    <n v="49637.500000000007"/>
    <n v="0"/>
    <n v="0"/>
    <n v="49637.500000000007"/>
    <n v="0"/>
    <n v="0"/>
    <n v="0"/>
    <n v="0"/>
    <n v="0"/>
    <n v="204077.5"/>
    <s v="USD"/>
    <n v="174517.19999999998"/>
    <n v="405124.77500000002"/>
    <s v="1-5 Years"/>
    <n v="154440"/>
    <n v="204077.5"/>
    <n v="174517.19999999998"/>
    <n v="405124.77500000002"/>
    <n v="0.12999999999999989"/>
    <n v="20077.199999999983"/>
    <n v="49637.5"/>
    <n v="1"/>
  </r>
  <r>
    <s v="Employee 879"/>
    <x v="4"/>
    <s v="Princeton"/>
    <x v="2"/>
    <s v="Americas"/>
    <d v="2018-07-23T00:00:00"/>
    <d v="2022-12-01T00:00:00"/>
    <s v="Investments Platform"/>
    <s v="L"/>
    <s v="S"/>
    <s v="USD"/>
    <n v="215050.00000000003"/>
    <n v="316635"/>
    <n v="39574.980000000003"/>
    <n v="0"/>
    <n v="356209.98"/>
    <n v="0"/>
    <n v="0"/>
    <n v="0"/>
    <n v="0"/>
    <n v="0"/>
    <n v="571259.98"/>
    <s v="USD"/>
    <n v="223652.00000000003"/>
    <n v="776604.39999999991"/>
    <s v="1-5 Years"/>
    <n v="215050.00000000003"/>
    <n v="571259.98"/>
    <n v="223652.00000000003"/>
    <n v="776604.39999999991"/>
    <n v="3.9999999999999994E-2"/>
    <n v="8602"/>
    <n v="356209.98"/>
    <n v="1"/>
  </r>
  <r>
    <s v="Employee 88"/>
    <x v="3"/>
    <s v="Princeton"/>
    <x v="2"/>
    <s v="Americas"/>
    <d v="2003-06-09T00:00:00"/>
    <d v="2022-12-01T00:00:00"/>
    <s v="Corporate and Risk Platform"/>
    <s v="Z"/>
    <s v="T"/>
    <s v="USD"/>
    <n v="122197.68000000002"/>
    <n v="20680"/>
    <n v="0"/>
    <n v="0"/>
    <n v="20680"/>
    <n v="0"/>
    <n v="0"/>
    <n v="0"/>
    <n v="0"/>
    <n v="0"/>
    <n v="142877.68000000002"/>
    <s v="USD"/>
    <n v="130751.51760000004"/>
    <n v="283630.63520000008"/>
    <s v="&gt;5 Years"/>
    <n v="122197.68000000002"/>
    <n v="142877.68000000002"/>
    <n v="130751.51760000004"/>
    <n v="283630.63520000008"/>
    <n v="7.0000000000000104E-2"/>
    <n v="8553.8376000000135"/>
    <n v="20680"/>
    <n v="1"/>
  </r>
  <r>
    <s v="Employee 880"/>
    <x v="0"/>
    <s v="New York"/>
    <x v="2"/>
    <s v="Americas"/>
    <d v="2018-11-12T00:00:00"/>
    <d v="2022-12-01T00:00:00"/>
    <s v="Corporate and Risk Platform"/>
    <s v="B"/>
    <s v="P"/>
    <s v="USD"/>
    <n v="186560"/>
    <n v="261360"/>
    <n v="0"/>
    <n v="0"/>
    <n v="261360"/>
    <n v="0"/>
    <n v="0"/>
    <n v="0"/>
    <n v="0"/>
    <n v="0"/>
    <n v="447920"/>
    <s v="USD"/>
    <n v="194022.39999999999"/>
    <n v="659859.19999999995"/>
    <s v="1-5 Years"/>
    <n v="186560"/>
    <n v="447920"/>
    <n v="194022.39999999999"/>
    <n v="659859.19999999995"/>
    <n v="3.9999999999999966E-2"/>
    <n v="7462.3999999999942"/>
    <n v="261360"/>
    <n v="1"/>
  </r>
  <r>
    <s v="Employee 881"/>
    <x v="3"/>
    <s v="New York"/>
    <x v="2"/>
    <s v="Americas"/>
    <d v="2018-07-23T00:00:00"/>
    <d v="2022-12-01T00:00:00"/>
    <s v="Operating Platform"/>
    <s v="D"/>
    <s v="W"/>
    <s v="USD"/>
    <n v="164450"/>
    <n v="27456.000000000004"/>
    <n v="0"/>
    <n v="0"/>
    <n v="27456.000000000004"/>
    <n v="0"/>
    <n v="0"/>
    <n v="0"/>
    <n v="0"/>
    <n v="0"/>
    <n v="191906"/>
    <s v="USD"/>
    <n v="182539.50000000003"/>
    <n v="395555.16000000003"/>
    <s v="1-5 Years"/>
    <n v="164450"/>
    <n v="191906"/>
    <n v="182539.50000000003"/>
    <n v="395555.16000000003"/>
    <n v="0.11000000000000018"/>
    <n v="18089.500000000029"/>
    <n v="27456"/>
    <n v="1"/>
  </r>
  <r>
    <s v="Employee 882"/>
    <x v="3"/>
    <s v="Chicago"/>
    <x v="2"/>
    <s v="Americas"/>
    <d v="2018-07-23T00:00:00"/>
    <d v="2022-12-01T00:00:00"/>
    <s v="Client Businesses Platform"/>
    <s v="K"/>
    <s v="G"/>
    <s v="USD"/>
    <n v="146520"/>
    <n v="56100"/>
    <n v="0"/>
    <n v="0"/>
    <n v="56100"/>
    <n v="0"/>
    <n v="0"/>
    <n v="0"/>
    <n v="0"/>
    <n v="0"/>
    <n v="202620"/>
    <s v="USD"/>
    <n v="150915.6"/>
    <n v="359614.19999999995"/>
    <s v="1-5 Years"/>
    <n v="146520"/>
    <n v="202620"/>
    <n v="150915.6"/>
    <n v="359614.19999999995"/>
    <n v="3.0000000000000041E-2"/>
    <n v="4395.6000000000058"/>
    <n v="56100"/>
    <n v="1"/>
  </r>
  <r>
    <s v="Employee 883"/>
    <x v="0"/>
    <s v="New York"/>
    <x v="2"/>
    <s v="Americas"/>
    <d v="2018-07-23T00:00:00"/>
    <d v="2022-12-01T00:00:00"/>
    <s v="Operating Platform"/>
    <s v="M"/>
    <s v="B"/>
    <s v="USD"/>
    <n v="185845"/>
    <n v="80080"/>
    <n v="0"/>
    <n v="0"/>
    <n v="80080"/>
    <n v="0"/>
    <n v="0"/>
    <n v="0"/>
    <n v="0"/>
    <n v="0"/>
    <n v="265925"/>
    <s v="USD"/>
    <n v="193278.80000000002"/>
    <n v="469840.80000000005"/>
    <s v="1-5 Years"/>
    <n v="185845"/>
    <n v="265925"/>
    <n v="193278.80000000002"/>
    <n v="469840.80000000005"/>
    <n v="4.0000000000000091E-2"/>
    <n v="7433.8000000000175"/>
    <n v="80080"/>
    <n v="1"/>
  </r>
  <r>
    <s v="Employee 884"/>
    <x v="3"/>
    <s v="New York"/>
    <x v="2"/>
    <s v="Americas"/>
    <d v="2018-07-23T00:00:00"/>
    <d v="2022-12-01T00:00:00"/>
    <s v="Operating Platform"/>
    <s v="J"/>
    <s v="J"/>
    <s v="USD"/>
    <n v="147207.5"/>
    <n v="42097.000000000007"/>
    <n v="0"/>
    <n v="0"/>
    <n v="42097.000000000007"/>
    <n v="0"/>
    <n v="0"/>
    <n v="0"/>
    <n v="0"/>
    <n v="0"/>
    <n v="189304.5"/>
    <s v="USD"/>
    <n v="150151.65"/>
    <n v="343242.23999999999"/>
    <s v="1-5 Years"/>
    <n v="147207.5"/>
    <n v="189304.5"/>
    <n v="150151.65"/>
    <n v="343242.23999999999"/>
    <n v="1.9999999999999959E-2"/>
    <n v="2944.1499999999942"/>
    <n v="42097"/>
    <n v="1"/>
  </r>
  <r>
    <s v="Employee 885"/>
    <x v="4"/>
    <s v="New York"/>
    <x v="2"/>
    <s v="Americas"/>
    <d v="2018-07-23T00:00:00"/>
    <d v="2022-12-01T00:00:00"/>
    <s v="Client Businesses Platform"/>
    <s v="X"/>
    <s v="P"/>
    <s v="GBP"/>
    <n v="253000"/>
    <n v="626240"/>
    <n v="1000"/>
    <n v="500"/>
    <n v="627740"/>
    <n v="0"/>
    <n v="0"/>
    <n v="0"/>
    <n v="0"/>
    <n v="367330"/>
    <n v="1248070"/>
    <s v="GBP"/>
    <n v="270710"/>
    <n v="1482741.8"/>
    <s v="1-5 Years"/>
    <n v="336654.45001913718"/>
    <n v="1660744.3455944052"/>
    <n v="360220.26152047678"/>
    <n v="1973010.376282156"/>
    <n v="6.9999999999999993E-2"/>
    <n v="17710"/>
    <n v="1324089.895575268"/>
    <n v="1.3306500000756409"/>
  </r>
  <r>
    <s v="Employee 886"/>
    <x v="3"/>
    <s v="Sydney"/>
    <x v="4"/>
    <s v="Asia-Pacific"/>
    <d v="2018-07-23T00:00:00"/>
    <d v="2022-12-01T00:00:00"/>
    <s v="Operating Platform"/>
    <s v="A"/>
    <s v="A"/>
    <s v="USD"/>
    <n v="163350"/>
    <n v="39600"/>
    <n v="0"/>
    <n v="0"/>
    <n v="39600"/>
    <n v="0"/>
    <n v="0"/>
    <n v="0"/>
    <n v="0"/>
    <n v="0"/>
    <n v="202950"/>
    <s v="USD"/>
    <n v="169884"/>
    <n v="380952"/>
    <s v="1-5 Years"/>
    <n v="163350"/>
    <n v="202950"/>
    <n v="169884"/>
    <n v="380952"/>
    <n v="0.04"/>
    <n v="6534"/>
    <n v="39600"/>
    <n v="1"/>
  </r>
  <r>
    <s v="Employee 887"/>
    <x v="8"/>
    <s v="San Francisco"/>
    <x v="2"/>
    <s v="Americas"/>
    <d v="2018-07-23T00:00:00"/>
    <d v="2022-12-01T00:00:00"/>
    <s v="Client Businesses Platform"/>
    <s v="K"/>
    <s v="W"/>
    <s v="USD"/>
    <n v="163240"/>
    <n v="22727.100000000002"/>
    <n v="0"/>
    <n v="0"/>
    <n v="22727.100000000002"/>
    <n v="0"/>
    <n v="0"/>
    <n v="0"/>
    <n v="0"/>
    <n v="0"/>
    <n v="185967.1"/>
    <s v="USD"/>
    <n v="179564"/>
    <n v="384127.81"/>
    <s v="1-5 Years"/>
    <n v="163240"/>
    <n v="185967.1"/>
    <n v="179564"/>
    <n v="384127.81"/>
    <n v="0.1"/>
    <n v="16324"/>
    <n v="22727.100000000006"/>
    <n v="1"/>
  </r>
  <r>
    <s v="Employee 888"/>
    <x v="4"/>
    <s v="New York"/>
    <x v="2"/>
    <s v="Americas"/>
    <d v="2018-07-23T00:00:00"/>
    <d v="2022-12-01T00:00:00"/>
    <s v="Corporate and Risk Platform"/>
    <s v="H"/>
    <s v="N"/>
    <s v="USD"/>
    <n v="258940.00000000006"/>
    <n v="985710"/>
    <n v="0"/>
    <n v="0"/>
    <n v="985710"/>
    <n v="0"/>
    <n v="0"/>
    <n v="0"/>
    <n v="0"/>
    <n v="172500"/>
    <n v="1417150"/>
    <s v="USD"/>
    <n v="261529.40000000005"/>
    <n v="1518625.9000000001"/>
    <s v="1-5 Years"/>
    <n v="258940.00000000006"/>
    <n v="1417150"/>
    <n v="261529.40000000005"/>
    <n v="1518625.9000000001"/>
    <n v="9.9999999999999759E-3"/>
    <n v="2589.3999999999942"/>
    <n v="1158210"/>
    <n v="1"/>
  </r>
  <r>
    <s v="Employee 889"/>
    <x v="3"/>
    <s v="New York"/>
    <x v="2"/>
    <s v="Americas"/>
    <d v="2018-07-23T00:00:00"/>
    <d v="2022-12-01T00:00:00"/>
    <s v="Client Businesses Platform"/>
    <s v="Y"/>
    <s v="J"/>
    <s v="USD"/>
    <n v="144342"/>
    <n v="99110.000000000015"/>
    <n v="0"/>
    <n v="0"/>
    <n v="99110.000000000015"/>
    <n v="0"/>
    <n v="0"/>
    <n v="0"/>
    <n v="0"/>
    <n v="0"/>
    <n v="243452"/>
    <s v="USD"/>
    <n v="161663.04000000001"/>
    <n v="434329.28"/>
    <s v="1-5 Years"/>
    <n v="144342"/>
    <n v="243452"/>
    <n v="161663.04000000001"/>
    <n v="434329.28"/>
    <n v="0.12000000000000005"/>
    <n v="17321.040000000008"/>
    <n v="99110"/>
    <n v="1"/>
  </r>
  <r>
    <s v="Employee 89"/>
    <x v="1"/>
    <s v="Tokyo"/>
    <x v="1"/>
    <s v="Asia-Pacific"/>
    <d v="2005-05-02T00:00:00"/>
    <d v="2022-12-01T00:00:00"/>
    <s v="Operating Platform"/>
    <s v="X"/>
    <s v="E"/>
    <s v="JPY"/>
    <n v="11286000.000000002"/>
    <n v="1329900"/>
    <n v="0"/>
    <n v="0"/>
    <n v="1329900"/>
    <n v="0"/>
    <n v="0"/>
    <n v="0"/>
    <n v="0"/>
    <n v="0"/>
    <n v="12615900.000000002"/>
    <s v="JPY"/>
    <n v="12866040.000000004"/>
    <n v="27248166.000000007"/>
    <s v="&gt;5 Years"/>
    <n v="103879.60789728015"/>
    <n v="116120.3921027199"/>
    <n v="118422.75300289939"/>
    <n v="250800.00000000009"/>
    <n v="0.14000000000000024"/>
    <n v="1580040.0000000019"/>
    <n v="12240.784205439748"/>
    <n v="9.2042891987666256E-3"/>
  </r>
  <r>
    <s v="Employee 890"/>
    <x v="0"/>
    <s v="New York"/>
    <x v="2"/>
    <s v="Americas"/>
    <d v="2018-07-23T00:00:00"/>
    <d v="2022-12-01T00:00:00"/>
    <s v="Client Businesses Platform"/>
    <s v="W"/>
    <s v="T"/>
    <s v="USD"/>
    <n v="142758"/>
    <n v="112112.00000000001"/>
    <n v="0"/>
    <n v="0"/>
    <n v="112112.00000000001"/>
    <n v="0"/>
    <n v="0"/>
    <n v="0"/>
    <n v="0"/>
    <n v="0"/>
    <n v="254870"/>
    <s v="USD"/>
    <n v="144185.57999999999"/>
    <n v="401604.27999999997"/>
    <s v="1-5 Years"/>
    <n v="142758"/>
    <n v="254870"/>
    <n v="144185.57999999999"/>
    <n v="401604.27999999997"/>
    <n v="9.99999999999991E-3"/>
    <n v="1427.5799999999872"/>
    <n v="112112"/>
    <n v="1"/>
  </r>
  <r>
    <s v="Employee 891"/>
    <x v="7"/>
    <s v="London"/>
    <x v="0"/>
    <s v="EMEA"/>
    <d v="2018-07-11T00:00:00"/>
    <d v="2022-12-01T00:00:00"/>
    <s v="Regional Platform"/>
    <s v="C"/>
    <s v="E"/>
    <s v="GBP"/>
    <n v="37075.5"/>
    <n v="4268"/>
    <n v="0"/>
    <n v="0"/>
    <n v="4268"/>
    <n v="0"/>
    <n v="0"/>
    <n v="0"/>
    <n v="0"/>
    <n v="0"/>
    <n v="41343.5"/>
    <s v="GBP"/>
    <n v="40783.050000000003"/>
    <n v="86260.900000000009"/>
    <s v="1-5 Years"/>
    <n v="49334.514077804422"/>
    <n v="55013.728278127259"/>
    <n v="54267.965485584871"/>
    <n v="114783.06659152487"/>
    <n v="0.10000000000000013"/>
    <n v="3707.5500000000029"/>
    <n v="5679.2142003228364"/>
    <n v="1.3306500000756409"/>
  </r>
  <r>
    <s v="Employee 892"/>
    <x v="1"/>
    <s v="Wilmington"/>
    <x v="2"/>
    <s v="Americas"/>
    <d v="2018-08-27T00:00:00"/>
    <d v="2022-12-01T00:00:00"/>
    <s v="Operating Platform"/>
    <s v="O"/>
    <s v="G"/>
    <s v="USD"/>
    <n v="89133.000000000015"/>
    <n v="4111.8"/>
    <n v="0"/>
    <n v="0"/>
    <n v="4111.8"/>
    <n v="0"/>
    <n v="0"/>
    <n v="0"/>
    <n v="0"/>
    <n v="0"/>
    <n v="93244.800000000017"/>
    <s v="USD"/>
    <n v="92698.320000000022"/>
    <n v="189672.91200000004"/>
    <s v="1-5 Years"/>
    <n v="89133.000000000015"/>
    <n v="93244.800000000017"/>
    <n v="92698.320000000022"/>
    <n v="189672.91200000004"/>
    <n v="4.000000000000007E-2"/>
    <n v="3565.320000000007"/>
    <n v="4111.8000000000029"/>
    <n v="1"/>
  </r>
  <r>
    <s v="Employee 893"/>
    <x v="0"/>
    <s v="London"/>
    <x v="0"/>
    <s v="EMEA"/>
    <d v="2018-07-16T00:00:00"/>
    <d v="2022-12-01T00:00:00"/>
    <s v="Regional Platform"/>
    <s v="K"/>
    <s v="T"/>
    <s v="GBP"/>
    <n v="94160"/>
    <n v="63360"/>
    <n v="0"/>
    <n v="0"/>
    <n v="63360"/>
    <n v="0"/>
    <n v="0"/>
    <n v="0"/>
    <n v="0"/>
    <n v="0"/>
    <n v="157520"/>
    <s v="GBP"/>
    <n v="96984.8"/>
    <n v="259230.40000000002"/>
    <s v="1-5 Years"/>
    <n v="125294.00400712235"/>
    <n v="209603.98801191497"/>
    <n v="129052.82412733602"/>
    <n v="344944.93177960848"/>
    <n v="2.9999999999999995E-2"/>
    <n v="2824.8000000000029"/>
    <n v="84309.984004792626"/>
    <n v="1.3306500000756409"/>
  </r>
  <r>
    <s v="Employee 894"/>
    <x v="3"/>
    <s v="London"/>
    <x v="0"/>
    <s v="EMEA"/>
    <d v="2018-07-16T00:00:00"/>
    <d v="2022-12-01T00:00:00"/>
    <s v="Client Businesses Platform"/>
    <s v="U"/>
    <s v="T"/>
    <s v="GBP"/>
    <n v="61439.400000000009"/>
    <n v="11484.000000000002"/>
    <n v="0"/>
    <n v="0"/>
    <n v="11484.000000000002"/>
    <n v="0"/>
    <n v="0"/>
    <n v="0"/>
    <n v="0"/>
    <n v="0"/>
    <n v="72923.400000000009"/>
    <s v="GBP"/>
    <n v="63896.97600000001"/>
    <n v="139737.31200000003"/>
    <s v="1-5 Years"/>
    <n v="81754.337614647346"/>
    <n v="97035.522215516001"/>
    <n v="85024.511119233241"/>
    <n v="185941.45422336992"/>
    <n v="4.0000000000000015E-2"/>
    <n v="2457.5760000000009"/>
    <n v="15281.184600868655"/>
    <n v="1.3306500000756409"/>
  </r>
  <r>
    <s v="Employee 895"/>
    <x v="4"/>
    <s v="New York"/>
    <x v="2"/>
    <s v="Americas"/>
    <d v="2018-07-16T00:00:00"/>
    <d v="2022-12-01T00:00:00"/>
    <s v="Investments Platform"/>
    <s v="R"/>
    <s v="P"/>
    <s v="USD"/>
    <n v="237930.00000000003"/>
    <n v="593340"/>
    <n v="0"/>
    <n v="0"/>
    <n v="593340"/>
    <n v="0"/>
    <n v="0"/>
    <n v="0"/>
    <n v="0"/>
    <n v="0"/>
    <n v="831270"/>
    <s v="USD"/>
    <n v="249826.50000000003"/>
    <n v="1122660"/>
    <s v="1-5 Years"/>
    <n v="237930.00000000003"/>
    <n v="831270"/>
    <n v="249826.50000000003"/>
    <n v="1122660"/>
    <n v="4.9999999999999996E-2"/>
    <n v="11896.5"/>
    <n v="593340"/>
    <n v="1"/>
  </r>
  <r>
    <s v="Employee 896"/>
    <x v="3"/>
    <s v="New York"/>
    <x v="2"/>
    <s v="Americas"/>
    <d v="2018-07-16T00:00:00"/>
    <d v="2022-12-01T00:00:00"/>
    <s v="Client Businesses Platform"/>
    <s v="H"/>
    <s v="Z"/>
    <s v="USD"/>
    <n v="188644.50000000003"/>
    <n v="57024.000000000007"/>
    <n v="0"/>
    <n v="0"/>
    <n v="57024.000000000007"/>
    <n v="0"/>
    <n v="0"/>
    <n v="0"/>
    <n v="0"/>
    <n v="0"/>
    <n v="245668.50000000003"/>
    <s v="USD"/>
    <n v="201849.61500000005"/>
    <n v="464714.91000000009"/>
    <s v="1-5 Years"/>
    <n v="188644.50000000003"/>
    <n v="245668.50000000003"/>
    <n v="201849.61500000005"/>
    <n v="464714.91000000009"/>
    <n v="7.000000000000009E-2"/>
    <n v="13205.11500000002"/>
    <n v="57024"/>
    <n v="1"/>
  </r>
  <r>
    <s v="Employee 897"/>
    <x v="0"/>
    <s v="London"/>
    <x v="0"/>
    <s v="EMEA"/>
    <d v="2018-07-16T00:00:00"/>
    <d v="2022-12-01T00:00:00"/>
    <s v="Client Businesses Platform"/>
    <s v="J"/>
    <s v="R"/>
    <s v="GBP"/>
    <n v="96800.000000000015"/>
    <n v="75757"/>
    <n v="0"/>
    <n v="0"/>
    <n v="75757"/>
    <n v="0"/>
    <n v="0"/>
    <n v="0"/>
    <n v="0"/>
    <n v="0"/>
    <n v="172557"/>
    <s v="GBP"/>
    <n v="97768.000000000015"/>
    <n v="272050.57"/>
    <s v="1-5 Years"/>
    <n v="128806.92000732206"/>
    <n v="229612.97206305238"/>
    <n v="130094.98920739528"/>
    <n v="362004.09099107818"/>
    <n v="1.0000000000000021E-2"/>
    <n v="968"/>
    <n v="100806.05205573032"/>
    <n v="1.3306500000756409"/>
  </r>
  <r>
    <s v="Employee 898"/>
    <x v="7"/>
    <s v="Hong Kong"/>
    <x v="3"/>
    <s v="Asia-Pacific"/>
    <d v="2018-07-30T00:00:00"/>
    <d v="2022-12-01T00:00:00"/>
    <s v="Client Businesses Platform"/>
    <s v="N"/>
    <s v="L"/>
    <s v="HKD"/>
    <n v="582120"/>
    <n v="160688.00000000003"/>
    <n v="0"/>
    <n v="0"/>
    <n v="160688.00000000003"/>
    <n v="0"/>
    <n v="0"/>
    <n v="29859"/>
    <n v="29859"/>
    <n v="0"/>
    <n v="772667"/>
    <s v="HKD"/>
    <n v="657795.6"/>
    <n v="1497168.6400000001"/>
    <s v="1-5 Years"/>
    <n v="74210.717541097518"/>
    <n v="98502.323387492594"/>
    <n v="83858.11082144019"/>
    <n v="190864.35624000055"/>
    <n v="0.12999999999999992"/>
    <n v="75675.599999999977"/>
    <n v="24291.605846395076"/>
    <n v="0.12748353868806692"/>
  </r>
  <r>
    <s v="Employee 899"/>
    <x v="3"/>
    <s v="London"/>
    <x v="0"/>
    <s v="EMEA"/>
    <d v="2018-07-23T00:00:00"/>
    <d v="2022-12-01T00:00:00"/>
    <s v="Client Businesses Platform"/>
    <s v="E"/>
    <s v="E"/>
    <s v="GBP"/>
    <n v="99970.200000000026"/>
    <n v="82684.800000000003"/>
    <n v="0"/>
    <n v="0"/>
    <n v="82684.800000000003"/>
    <n v="0"/>
    <n v="0"/>
    <n v="0"/>
    <n v="0"/>
    <n v="0"/>
    <n v="182655.00000000003"/>
    <s v="GBP"/>
    <n v="110966.92200000004"/>
    <n v="313713.97200000007"/>
    <s v="1-5 Years"/>
    <n v="133025.34663756189"/>
    <n v="243049.87576381624"/>
    <n v="147658.1347676937"/>
    <n v="417443.49686552968"/>
    <n v="0.11000000000000003"/>
    <n v="10996.722000000009"/>
    <n v="110024.52912625435"/>
    <n v="1.3306500000756409"/>
  </r>
  <r>
    <s v="Employee 9"/>
    <x v="0"/>
    <s v="Wilmington"/>
    <x v="2"/>
    <s v="Americas"/>
    <d v="2007-08-13T00:00:00"/>
    <d v="2022-12-01T00:00:00"/>
    <s v="Operating Platform"/>
    <s v="Z"/>
    <s v="A"/>
    <s v="USD"/>
    <n v="211299.00000000006"/>
    <n v="95095.000000000015"/>
    <n v="0"/>
    <n v="0"/>
    <n v="95095.000000000015"/>
    <n v="0"/>
    <n v="0"/>
    <n v="0"/>
    <n v="0"/>
    <n v="0"/>
    <n v="306394.00000000006"/>
    <s v="USD"/>
    <n v="238767.87000000005"/>
    <n v="584993.09000000008"/>
    <s v="&gt;5 Years"/>
    <n v="211299.00000000006"/>
    <n v="306394.00000000006"/>
    <n v="238767.87000000005"/>
    <n v="584993.09000000008"/>
    <n v="0.12999999999999995"/>
    <n v="27468.869999999995"/>
    <n v="95095"/>
    <n v="1"/>
  </r>
  <r>
    <s v="Employee 90"/>
    <x v="3"/>
    <s v="Princeton"/>
    <x v="2"/>
    <s v="Americas"/>
    <d v="2005-06-13T00:00:00"/>
    <d v="2022-12-01T00:00:00"/>
    <s v="Corporate and Risk Platform"/>
    <s v="U"/>
    <s v="N"/>
    <s v="USD"/>
    <n v="157410"/>
    <n v="21235.5"/>
    <n v="0"/>
    <n v="0"/>
    <n v="21235.5"/>
    <n v="0"/>
    <n v="0"/>
    <n v="0"/>
    <n v="0"/>
    <n v="0"/>
    <n v="178645.5"/>
    <s v="USD"/>
    <n v="158984.1"/>
    <n v="339416.05499999999"/>
    <s v="&gt;5 Years"/>
    <n v="157410"/>
    <n v="178645.5"/>
    <n v="158984.1"/>
    <n v="339416.05499999999"/>
    <n v="1.0000000000000037E-2"/>
    <n v="1574.1000000000058"/>
    <n v="21235.5"/>
    <n v="1"/>
  </r>
  <r>
    <s v="Employee 900"/>
    <x v="3"/>
    <s v="Georgia"/>
    <x v="2"/>
    <s v="Americas"/>
    <d v="2018-08-06T00:00:00"/>
    <d v="2022-12-01T00:00:00"/>
    <s v="Regional Platform"/>
    <s v="T"/>
    <s v="J"/>
    <s v="USD"/>
    <n v="135960"/>
    <n v="172738.50000000003"/>
    <n v="0"/>
    <n v="0"/>
    <n v="172738.50000000003"/>
    <n v="298843.51"/>
    <n v="0"/>
    <n v="0"/>
    <n v="298843.51"/>
    <n v="0"/>
    <n v="607542.01"/>
    <s v="USD"/>
    <n v="141398.39999999999"/>
    <n v="462444.84000000008"/>
    <s v="1-5 Years"/>
    <n v="135960"/>
    <n v="607542.01"/>
    <n v="141398.39999999999"/>
    <n v="462444.84000000008"/>
    <n v="3.9999999999999959E-2"/>
    <n v="5438.3999999999942"/>
    <n v="471582.01"/>
    <n v="1"/>
  </r>
  <r>
    <s v="Employee 901"/>
    <x v="0"/>
    <s v="Texas"/>
    <x v="2"/>
    <s v="Americas"/>
    <d v="2018-08-06T00:00:00"/>
    <d v="2022-12-01T00:00:00"/>
    <s v="Regional Platform"/>
    <s v="Q"/>
    <s v="J"/>
    <s v="USD"/>
    <n v="141240"/>
    <n v="372111.30000000005"/>
    <n v="0"/>
    <n v="0"/>
    <n v="372111.30000000005"/>
    <n v="374511.37999999995"/>
    <n v="0"/>
    <n v="0"/>
    <n v="374511.37999999995"/>
    <n v="0"/>
    <n v="887862.67999999993"/>
    <s v="USD"/>
    <n v="149714.4"/>
    <n v="693866.77800000005"/>
    <s v="1-5 Years"/>
    <n v="141240"/>
    <n v="887862.67999999993"/>
    <n v="149714.4"/>
    <n v="693866.77800000005"/>
    <n v="5.9999999999999956E-2"/>
    <n v="8474.3999999999942"/>
    <n v="746622.67999999993"/>
    <n v="1"/>
  </r>
  <r>
    <s v="Employee 902"/>
    <x v="0"/>
    <s v="New York"/>
    <x v="2"/>
    <s v="Americas"/>
    <d v="2018-08-01T00:00:00"/>
    <d v="2022-12-01T00:00:00"/>
    <s v="Regional Platform"/>
    <s v="S"/>
    <s v="H"/>
    <s v="USD"/>
    <n v="213675.00000000006"/>
    <n v="701800.00000000012"/>
    <n v="0"/>
    <n v="0"/>
    <n v="701800.00000000012"/>
    <n v="0"/>
    <n v="0"/>
    <n v="0"/>
    <n v="0"/>
    <n v="0"/>
    <n v="915475.00000000023"/>
    <s v="USD"/>
    <n v="245726.25000000006"/>
    <n v="1298522.5000000002"/>
    <s v="1-5 Years"/>
    <n v="213675.00000000006"/>
    <n v="915475.00000000023"/>
    <n v="245726.25000000006"/>
    <n v="1298522.5000000002"/>
    <n v="0.14999999999999997"/>
    <n v="32051.25"/>
    <n v="701800.00000000023"/>
    <n v="1"/>
  </r>
  <r>
    <s v="Employee 903"/>
    <x v="2"/>
    <s v="Princeton"/>
    <x v="2"/>
    <s v="Americas"/>
    <d v="2018-08-01T00:00:00"/>
    <d v="2022-12-01T00:00:00"/>
    <s v="Regional Platform"/>
    <s v="M"/>
    <s v="B"/>
    <s v="USD"/>
    <n v="82935.600000000006"/>
    <n v="21945.000000000004"/>
    <n v="0"/>
    <n v="0"/>
    <n v="21945.000000000004"/>
    <n v="0"/>
    <n v="816"/>
    <n v="0"/>
    <n v="816"/>
    <n v="0"/>
    <n v="105696.6"/>
    <s v="USD"/>
    <n v="85423.668000000005"/>
    <n v="193450.68600000002"/>
    <s v="1-5 Years"/>
    <n v="82935.600000000006"/>
    <n v="105696.6"/>
    <n v="85423.668000000005"/>
    <n v="193450.68600000002"/>
    <n v="2.9999999999999988E-2"/>
    <n v="2488.0679999999993"/>
    <n v="22761"/>
    <n v="1"/>
  </r>
  <r>
    <s v="Employee 904"/>
    <x v="0"/>
    <s v="London"/>
    <x v="0"/>
    <s v="EMEA"/>
    <d v="2018-08-01T00:00:00"/>
    <d v="2022-12-01T00:00:00"/>
    <s v="Investments Platform"/>
    <s v="A"/>
    <s v="J"/>
    <s v="GBP"/>
    <n v="127050.00000000003"/>
    <n v="274560"/>
    <n v="0"/>
    <n v="0"/>
    <n v="274560"/>
    <n v="0"/>
    <n v="0"/>
    <n v="0"/>
    <n v="0"/>
    <n v="0"/>
    <n v="401610"/>
    <s v="GBP"/>
    <n v="138484.50000000003"/>
    <n v="576239.4"/>
    <s v="1-5 Years"/>
    <n v="169059.08250961022"/>
    <n v="534402.34653037821"/>
    <n v="184274.39993547514"/>
    <n v="766772.95765358733"/>
    <n v="9.0000000000000024E-2"/>
    <n v="11434.5"/>
    <n v="365343.26402076799"/>
    <n v="1.3306500000756409"/>
  </r>
  <r>
    <s v="Employee 905"/>
    <x v="0"/>
    <s v="London"/>
    <x v="0"/>
    <s v="EMEA"/>
    <d v="2018-09-04T00:00:00"/>
    <d v="2022-12-01T00:00:00"/>
    <s v="Client Businesses Platform"/>
    <s v="H"/>
    <s v="Z"/>
    <s v="GBP"/>
    <n v="108680.00000000001"/>
    <n v="62524.000000000007"/>
    <n v="0"/>
    <n v="0"/>
    <n v="62524.000000000007"/>
    <n v="0"/>
    <n v="0"/>
    <n v="0"/>
    <n v="0"/>
    <n v="0"/>
    <n v="171204.00000000003"/>
    <s v="GBP"/>
    <n v="117374.40000000002"/>
    <n v="302274.72000000009"/>
    <s v="1-5 Years"/>
    <n v="144615.04200822068"/>
    <n v="227812.60261295008"/>
    <n v="156184.24536887833"/>
    <n v="402221.85619086446"/>
    <n v="7.9999999999999932E-2"/>
    <n v="8694.4000000000087"/>
    <n v="83197.560604729399"/>
    <n v="1.3306500000756409"/>
  </r>
  <r>
    <s v="Employee 906"/>
    <x v="0"/>
    <s v="Illinois"/>
    <x v="2"/>
    <s v="Americas"/>
    <d v="2018-08-20T00:00:00"/>
    <d v="2022-12-01T00:00:00"/>
    <s v="Regional Platform"/>
    <s v="W"/>
    <s v="N"/>
    <s v="USD"/>
    <n v="151800"/>
    <n v="267876.40000000002"/>
    <n v="0"/>
    <n v="0"/>
    <n v="267876.40000000002"/>
    <n v="339975.36000000004"/>
    <n v="0"/>
    <n v="0"/>
    <n v="339975.36000000004"/>
    <n v="0"/>
    <n v="759651.76"/>
    <s v="USD"/>
    <n v="156354"/>
    <n v="588620.69200000004"/>
    <s v="1-5 Years"/>
    <n v="151800"/>
    <n v="759651.76"/>
    <n v="156354"/>
    <n v="588620.69200000004"/>
    <n v="0.03"/>
    <n v="4554"/>
    <n v="607851.76"/>
    <n v="1"/>
  </r>
  <r>
    <s v="Employee 907"/>
    <x v="0"/>
    <s v="Illinois"/>
    <x v="2"/>
    <s v="Americas"/>
    <d v="2018-09-10T00:00:00"/>
    <d v="2022-12-01T00:00:00"/>
    <s v="Regional Platform"/>
    <s v="M"/>
    <s v="U"/>
    <s v="USD"/>
    <n v="155540"/>
    <n v="262262"/>
    <n v="0"/>
    <n v="0"/>
    <n v="262262"/>
    <n v="241722.81999999998"/>
    <n v="0"/>
    <n v="0"/>
    <n v="241722.81999999998"/>
    <n v="0"/>
    <n v="659524.81999999995"/>
    <s v="USD"/>
    <n v="175760.19999999998"/>
    <n v="647876.46"/>
    <s v="1-5 Years"/>
    <n v="155540"/>
    <n v="659524.81999999995"/>
    <n v="175760.19999999998"/>
    <n v="647876.46"/>
    <n v="0.12999999999999989"/>
    <n v="20220.199999999983"/>
    <n v="503984.81999999995"/>
    <n v="1"/>
  </r>
  <r>
    <s v="Employee 908"/>
    <x v="1"/>
    <s v="Princeton"/>
    <x v="2"/>
    <s v="Americas"/>
    <d v="2018-08-20T00:00:00"/>
    <d v="2022-12-01T00:00:00"/>
    <s v="Operating Platform"/>
    <s v="W"/>
    <s v="E"/>
    <s v="USD"/>
    <n v="87120"/>
    <n v="5874.0000000000009"/>
    <n v="0"/>
    <n v="0"/>
    <n v="5874.0000000000009"/>
    <n v="0"/>
    <n v="0"/>
    <n v="0"/>
    <n v="0"/>
    <n v="0"/>
    <n v="92994"/>
    <s v="USD"/>
    <n v="98445.599999999991"/>
    <n v="203528.81999999998"/>
    <s v="1-5 Years"/>
    <n v="87120"/>
    <n v="92994"/>
    <n v="98445.599999999991"/>
    <n v="203528.81999999998"/>
    <n v="0.12999999999999989"/>
    <n v="11325.599999999991"/>
    <n v="5874"/>
    <n v="1"/>
  </r>
  <r>
    <s v="Employee 909"/>
    <x v="3"/>
    <s v="Princeton"/>
    <x v="2"/>
    <s v="Americas"/>
    <d v="2018-09-22T00:00:00"/>
    <d v="2022-12-01T00:00:00"/>
    <s v="Regional Platform"/>
    <s v="F"/>
    <s v="Q"/>
    <s v="USD"/>
    <n v="140415.00000000003"/>
    <n v="69248.3"/>
    <n v="0"/>
    <n v="0"/>
    <n v="69248.3"/>
    <n v="0"/>
    <n v="0"/>
    <n v="0"/>
    <n v="0"/>
    <n v="0"/>
    <n v="209663.30000000005"/>
    <s v="USD"/>
    <n v="151648.20000000004"/>
    <n v="378084.56400000013"/>
    <s v="1-5 Years"/>
    <n v="140415.00000000003"/>
    <n v="209663.30000000005"/>
    <n v="151648.20000000004"/>
    <n v="378084.56400000013"/>
    <n v="8.0000000000000071E-2"/>
    <n v="11233.200000000012"/>
    <n v="69248.300000000017"/>
    <n v="1"/>
  </r>
  <r>
    <s v="Employee 91"/>
    <x v="1"/>
    <s v="Tokyo"/>
    <x v="1"/>
    <s v="Asia-Pacific"/>
    <d v="2005-06-20T00:00:00"/>
    <d v="2022-12-01T00:00:00"/>
    <s v="Operating Platform"/>
    <s v="I"/>
    <s v="U"/>
    <s v="JPY"/>
    <n v="10494000"/>
    <n v="1416800.0000000002"/>
    <n v="0"/>
    <n v="0"/>
    <n v="1416800.0000000002"/>
    <n v="0"/>
    <n v="0"/>
    <n v="0"/>
    <n v="0"/>
    <n v="0"/>
    <n v="11910800"/>
    <s v="JPY"/>
    <n v="11963160.000000002"/>
    <n v="25541472.000000004"/>
    <s v="&gt;5 Years"/>
    <n v="96589.810851856964"/>
    <n v="109630.44778866952"/>
    <n v="110112.38437111696"/>
    <n v="235091.09485020023"/>
    <n v="0.14000000000000024"/>
    <n v="1469160.0000000019"/>
    <n v="13040.63693681256"/>
    <n v="9.2042891987666256E-3"/>
  </r>
  <r>
    <s v="Employee 910"/>
    <x v="3"/>
    <s v="New York"/>
    <x v="2"/>
    <s v="Americas"/>
    <d v="2018-09-22T00:00:00"/>
    <d v="2022-12-01T00:00:00"/>
    <s v="ETF and Index Investments Platform"/>
    <s v="U"/>
    <s v="Q"/>
    <s v="USD"/>
    <n v="188100.00000000003"/>
    <n v="175780.00000000003"/>
    <n v="0"/>
    <n v="0"/>
    <n v="175780.00000000003"/>
    <n v="0"/>
    <n v="0"/>
    <n v="0"/>
    <n v="0"/>
    <n v="0"/>
    <n v="363880.00000000006"/>
    <s v="USD"/>
    <n v="195624.00000000003"/>
    <n v="574059.20000000007"/>
    <s v="1-5 Years"/>
    <n v="188100.00000000003"/>
    <n v="363880.00000000006"/>
    <n v="195624.00000000003"/>
    <n v="574059.20000000007"/>
    <n v="3.9999999999999994E-2"/>
    <n v="7524"/>
    <n v="175780.00000000003"/>
    <n v="1"/>
  </r>
  <r>
    <s v="Employee 911"/>
    <x v="3"/>
    <s v="Wilmington"/>
    <x v="2"/>
    <s v="Americas"/>
    <d v="2018-09-22T00:00:00"/>
    <d v="2022-12-01T00:00:00"/>
    <s v="Operating Platform"/>
    <s v="D"/>
    <s v="T"/>
    <s v="USD"/>
    <n v="109296.00000000003"/>
    <n v="31020"/>
    <n v="0"/>
    <n v="0"/>
    <n v="31020"/>
    <n v="0"/>
    <n v="0"/>
    <n v="0"/>
    <n v="0"/>
    <n v="0"/>
    <n v="140316.00000000003"/>
    <s v="USD"/>
    <n v="121318.56000000004"/>
    <n v="277069.32000000007"/>
    <s v="1-5 Years"/>
    <n v="109296.00000000003"/>
    <n v="140316.00000000003"/>
    <n v="121318.56000000004"/>
    <n v="277069.32000000007"/>
    <n v="0.11000000000000008"/>
    <n v="12022.560000000012"/>
    <n v="31020"/>
    <n v="1"/>
  </r>
  <r>
    <s v="Employee 912"/>
    <x v="3"/>
    <s v="Edinburgh"/>
    <x v="0"/>
    <s v="EMEA"/>
    <d v="2018-09-22T00:00:00"/>
    <d v="2022-12-01T00:00:00"/>
    <s v="Client Businesses Platform"/>
    <s v="O"/>
    <s v="I"/>
    <s v="GBP"/>
    <n v="75790"/>
    <n v="24216.500000000004"/>
    <n v="0"/>
    <n v="0"/>
    <n v="24216.500000000004"/>
    <n v="0"/>
    <n v="0"/>
    <n v="0"/>
    <n v="0"/>
    <n v="0"/>
    <n v="100006.5"/>
    <s v="GBP"/>
    <n v="86400.6"/>
    <n v="200408.01"/>
    <s v="1-5 Years"/>
    <n v="100849.96350573283"/>
    <n v="133073.64923256458"/>
    <n v="114968.95839653542"/>
    <n v="266672.91852165904"/>
    <n v="0.14000000000000001"/>
    <n v="10610.600000000006"/>
    <n v="32223.685726831754"/>
    <n v="1.3306500000756409"/>
  </r>
  <r>
    <s v="Employee 913"/>
    <x v="3"/>
    <s v="New York"/>
    <x v="2"/>
    <s v="Americas"/>
    <d v="2018-09-22T00:00:00"/>
    <d v="2022-12-01T00:00:00"/>
    <s v="Investments Platform"/>
    <s v="O"/>
    <s v="L"/>
    <s v="USD"/>
    <n v="169400"/>
    <n v="69355"/>
    <n v="0"/>
    <n v="0"/>
    <n v="69355"/>
    <n v="0"/>
    <n v="0"/>
    <n v="0"/>
    <n v="0"/>
    <n v="0"/>
    <n v="238755"/>
    <s v="USD"/>
    <n v="189728.00000000003"/>
    <n v="457133.60000000009"/>
    <s v="1-5 Years"/>
    <n v="169400"/>
    <n v="238755"/>
    <n v="189728.00000000003"/>
    <n v="457133.60000000009"/>
    <n v="0.12000000000000018"/>
    <n v="20328.000000000029"/>
    <n v="69355"/>
    <n v="1"/>
  </r>
  <r>
    <s v="Employee 914"/>
    <x v="7"/>
    <s v="New York"/>
    <x v="2"/>
    <s v="Americas"/>
    <d v="2018-09-22T00:00:00"/>
    <d v="2022-12-01T00:00:00"/>
    <s v="Corporate and Risk Platform"/>
    <s v="Q"/>
    <s v="E"/>
    <s v="USD"/>
    <n v="94304.10000000002"/>
    <n v="4224"/>
    <n v="0"/>
    <n v="0"/>
    <n v="4224"/>
    <n v="0"/>
    <n v="21134"/>
    <n v="0"/>
    <n v="21134"/>
    <n v="0"/>
    <n v="119662.10000000002"/>
    <s v="USD"/>
    <n v="99019.305000000022"/>
    <n v="202473.81000000006"/>
    <s v="1-5 Years"/>
    <n v="94304.10000000002"/>
    <n v="119662.10000000002"/>
    <n v="99019.305000000022"/>
    <n v="202473.81000000006"/>
    <n v="5.000000000000001E-2"/>
    <n v="4715.2050000000017"/>
    <n v="25358"/>
    <n v="1"/>
  </r>
  <r>
    <s v="Employee 915"/>
    <x v="0"/>
    <s v="New York"/>
    <x v="2"/>
    <s v="Americas"/>
    <d v="2018-09-22T00:00:00"/>
    <d v="2022-12-01T00:00:00"/>
    <s v="Operating Platform"/>
    <s v="C"/>
    <s v="S"/>
    <s v="USD"/>
    <n v="85000"/>
    <n v="50000"/>
    <n v="1000"/>
    <n v="500"/>
    <n v="51500"/>
    <n v="3000"/>
    <n v="0"/>
    <n v="500"/>
    <n v="3500"/>
    <n v="15000"/>
    <n v="155000"/>
    <s v="USD"/>
    <n v="93500.000000000015"/>
    <n v="336050.00000000006"/>
    <s v="1-5 Years"/>
    <n v="85000"/>
    <n v="155000"/>
    <n v="93500.000000000015"/>
    <n v="336050.00000000006"/>
    <n v="0.10000000000000017"/>
    <n v="8500.0000000000146"/>
    <n v="70000"/>
    <n v="1"/>
  </r>
  <r>
    <s v="Employee 916"/>
    <x v="0"/>
    <s v="Singapore"/>
    <x v="9"/>
    <s v="Asia-Pacific"/>
    <d v="2018-09-22T00:00:00"/>
    <d v="2022-12-01T00:00:00"/>
    <s v="Operating Platform"/>
    <s v="Y"/>
    <s v="K"/>
    <s v="SGD"/>
    <n v="241230.00000000003"/>
    <n v="149380"/>
    <n v="0"/>
    <n v="0"/>
    <n v="149380"/>
    <n v="0"/>
    <n v="0"/>
    <n v="0"/>
    <n v="0"/>
    <n v="0"/>
    <n v="390610"/>
    <s v="SGD"/>
    <n v="260528.40000000005"/>
    <n v="682387.20000000007"/>
    <s v="1-5 Years"/>
    <n v="180365.6211447157"/>
    <n v="292055.77778608544"/>
    <n v="194794.87083629298"/>
    <n v="510215.11084526527"/>
    <n v="8.0000000000000127E-2"/>
    <n v="19298.400000000023"/>
    <n v="111690.15664136974"/>
    <n v="0.74769150248607419"/>
  </r>
  <r>
    <s v="Employee 917"/>
    <x v="3"/>
    <s v="Gurgaon"/>
    <x v="12"/>
    <s v="Asia-Pacific"/>
    <d v="2018-09-24T00:00:00"/>
    <d v="2022-12-01T00:00:00"/>
    <s v="Operating Platform"/>
    <s v="L"/>
    <s v="G"/>
    <s v="INR"/>
    <n v="1479698"/>
    <n v="352352.00000000006"/>
    <n v="0"/>
    <n v="0"/>
    <n v="352352.00000000006"/>
    <n v="0"/>
    <n v="0"/>
    <n v="2100"/>
    <n v="2100"/>
    <n v="0"/>
    <n v="1834150"/>
    <s v="INR"/>
    <n v="1509291.96"/>
    <n v="3377982.96"/>
    <s v="1-5 Years"/>
    <n v="21927.136665061313"/>
    <n v="27179.639165709628"/>
    <n v="22365.679398362539"/>
    <n v="50057.169784759011"/>
    <n v="2.0000000000000021E-2"/>
    <n v="29593.959999999963"/>
    <n v="5252.5025006483156"/>
    <n v="1.4818656688771165E-2"/>
  </r>
  <r>
    <s v="Employee 918"/>
    <x v="4"/>
    <s v="New York"/>
    <x v="2"/>
    <s v="Americas"/>
    <d v="2018-09-17T00:00:00"/>
    <d v="2022-12-01T00:00:00"/>
    <s v="Client Businesses Platform"/>
    <s v="R"/>
    <s v="V"/>
    <s v="USD"/>
    <n v="222200.00000000003"/>
    <n v="293260"/>
    <n v="0"/>
    <n v="0"/>
    <n v="293260"/>
    <n v="0"/>
    <n v="0"/>
    <n v="0"/>
    <n v="0"/>
    <n v="0"/>
    <n v="515460"/>
    <s v="USD"/>
    <n v="253308.00000000006"/>
    <n v="840932.40000000014"/>
    <s v="1-5 Years"/>
    <n v="222200.00000000003"/>
    <n v="515460"/>
    <n v="253308.00000000006"/>
    <n v="840932.40000000014"/>
    <n v="0.14000000000000012"/>
    <n v="31108.000000000029"/>
    <n v="293260"/>
    <n v="1"/>
  </r>
  <r>
    <s v="Employee 919"/>
    <x v="0"/>
    <s v="Seoul"/>
    <x v="21"/>
    <s v="Asia-Pacific"/>
    <d v="2018-09-10T00:00:00"/>
    <d v="2022-12-01T00:00:00"/>
    <s v="Client Businesses Platform"/>
    <s v="M"/>
    <s v="F"/>
    <s v="KRW"/>
    <n v="251800780"/>
    <n v="72935500"/>
    <n v="0"/>
    <n v="0"/>
    <n v="72935500"/>
    <n v="0"/>
    <n v="0"/>
    <n v="0"/>
    <n v="0"/>
    <n v="0"/>
    <n v="324736280"/>
    <s v="KRW"/>
    <n v="264390819"/>
    <n v="605363913"/>
    <s v="1-5 Years"/>
    <n v="233592.26309198013"/>
    <n v="301253.56463657867"/>
    <n v="245271.87624657914"/>
    <n v="561588.11911498674"/>
    <n v="0.05"/>
    <n v="12590039"/>
    <n v="67661.301544598537"/>
    <n v="9.2768681293195411E-4"/>
  </r>
  <r>
    <s v="Employee 92"/>
    <x v="4"/>
    <s v="New York"/>
    <x v="2"/>
    <s v="Americas"/>
    <d v="2005-06-27T00:00:00"/>
    <d v="2022-12-01T00:00:00"/>
    <s v="Investments Platform"/>
    <s v="J"/>
    <s v="C"/>
    <s v="USD"/>
    <n v="263340.00000000006"/>
    <n v="1189100"/>
    <n v="21000"/>
    <n v="0"/>
    <n v="1210100"/>
    <n v="0"/>
    <n v="0"/>
    <n v="0"/>
    <n v="0"/>
    <n v="270000"/>
    <n v="1743440"/>
    <s v="USD"/>
    <n v="281773.8000000001"/>
    <n v="1835884.6000000003"/>
    <s v="&gt;5 Years"/>
    <n v="263340.00000000006"/>
    <n v="1743440"/>
    <n v="281773.8000000001"/>
    <n v="1835884.6000000003"/>
    <n v="7.0000000000000159E-2"/>
    <n v="18433.800000000047"/>
    <n v="1480100"/>
    <n v="1"/>
  </r>
  <r>
    <s v="Employee 920"/>
    <x v="0"/>
    <s v="Toronto"/>
    <x v="5"/>
    <s v="Americas"/>
    <d v="2018-09-17T00:00:00"/>
    <d v="2022-12-01T00:00:00"/>
    <s v="Client Businesses Platform"/>
    <s v="K"/>
    <s v="S"/>
    <s v="CAD"/>
    <n v="159885"/>
    <n v="450450.00000000006"/>
    <n v="0"/>
    <n v="0"/>
    <n v="450450.00000000006"/>
    <n v="0"/>
    <n v="0"/>
    <n v="0"/>
    <n v="0"/>
    <n v="0"/>
    <n v="610335"/>
    <s v="CAD"/>
    <n v="163082.70000000001"/>
    <n v="785624.40000000014"/>
    <s v="1-5 Years"/>
    <n v="123253.93154486587"/>
    <n v="470501.8501387604"/>
    <n v="125719.01017576319"/>
    <n v="605630.89731729892"/>
    <n v="2.0000000000000007E-2"/>
    <n v="3197.7000000000116"/>
    <n v="347247.91859389452"/>
    <n v="0.77089115016959608"/>
  </r>
  <r>
    <s v="Employee 921"/>
    <x v="0"/>
    <s v="Boston"/>
    <x v="2"/>
    <s v="Americas"/>
    <d v="2018-09-22T00:00:00"/>
    <d v="2022-12-01T00:00:00"/>
    <s v="Regional Platform"/>
    <s v="D"/>
    <s v="O"/>
    <s v="USD"/>
    <n v="202125.00000000003"/>
    <n v="712800.00000000012"/>
    <n v="0"/>
    <n v="0"/>
    <n v="712800.00000000012"/>
    <n v="0"/>
    <n v="0"/>
    <n v="0"/>
    <n v="0"/>
    <n v="0"/>
    <n v="914925.00000000012"/>
    <s v="USD"/>
    <n v="224358.75000000006"/>
    <n v="1239925.5000000002"/>
    <s v="1-5 Years"/>
    <n v="202125.00000000003"/>
    <n v="914925.00000000012"/>
    <n v="224358.75000000006"/>
    <n v="1239925.5000000002"/>
    <n v="0.11000000000000013"/>
    <n v="22233.750000000029"/>
    <n v="712800.00000000012"/>
    <n v="1"/>
  </r>
  <r>
    <s v="Employee 922"/>
    <x v="3"/>
    <s v="Princeton"/>
    <x v="2"/>
    <s v="Americas"/>
    <d v="2018-09-22T00:00:00"/>
    <d v="2022-12-01T00:00:00"/>
    <s v="Investments Platform"/>
    <s v="U"/>
    <s v="A"/>
    <s v="USD"/>
    <n v="145200"/>
    <n v="0"/>
    <n v="290749"/>
    <n v="0"/>
    <n v="290749"/>
    <n v="0"/>
    <n v="0"/>
    <n v="0"/>
    <n v="0"/>
    <n v="0"/>
    <n v="435949"/>
    <s v="USD"/>
    <n v="159720"/>
    <n v="319440"/>
    <s v="1-5 Years"/>
    <n v="145200"/>
    <n v="435949"/>
    <n v="159720"/>
    <n v="319440"/>
    <n v="0.1"/>
    <n v="14520"/>
    <n v="290749"/>
    <n v="1"/>
  </r>
  <r>
    <s v="Employee 923"/>
    <x v="1"/>
    <s v="Wilmington"/>
    <x v="2"/>
    <s v="Americas"/>
    <d v="2018-09-22T00:00:00"/>
    <d v="2022-12-01T00:00:00"/>
    <s v="Operating Platform"/>
    <s v="E"/>
    <s v="G"/>
    <s v="USD"/>
    <n v="90288.000000000015"/>
    <n v="17424"/>
    <n v="0"/>
    <n v="0"/>
    <n v="17424"/>
    <n v="0"/>
    <n v="0"/>
    <n v="0"/>
    <n v="0"/>
    <n v="0"/>
    <n v="107712.00000000001"/>
    <s v="USD"/>
    <n v="98413.920000000027"/>
    <n v="215820.00000000006"/>
    <s v="1-5 Years"/>
    <n v="90288.000000000015"/>
    <n v="107712.00000000001"/>
    <n v="98413.920000000027"/>
    <n v="215820.00000000006"/>
    <n v="9.0000000000000122E-2"/>
    <n v="8125.9200000000128"/>
    <n v="17424"/>
    <n v="1"/>
  </r>
  <r>
    <s v="Employee 924"/>
    <x v="1"/>
    <s v="London"/>
    <x v="0"/>
    <s v="EMEA"/>
    <d v="2018-09-22T00:00:00"/>
    <d v="2022-12-01T00:00:00"/>
    <s v="Operating Platform"/>
    <s v="Z"/>
    <s v="S"/>
    <s v="GBP"/>
    <n v="88211.200000000012"/>
    <n v="8002.5"/>
    <n v="0"/>
    <n v="0"/>
    <n v="8002.5"/>
    <n v="0"/>
    <n v="0"/>
    <n v="0"/>
    <n v="0"/>
    <n v="0"/>
    <n v="96213.700000000012"/>
    <s v="GBP"/>
    <n v="97914.432000000015"/>
    <n v="204711.63900000002"/>
    <s v="1-5 Years"/>
    <n v="117378.23328667239"/>
    <n v="128026.7599122777"/>
    <n v="130289.83894820636"/>
    <n v="272399.54245083459"/>
    <n v="0.11000000000000013"/>
    <n v="9703.2320000000036"/>
    <n v="10648.526625605315"/>
    <n v="1.3306500000756409"/>
  </r>
  <r>
    <s v="Employee 925"/>
    <x v="1"/>
    <s v="Princeton"/>
    <x v="2"/>
    <s v="Americas"/>
    <d v="2018-09-24T00:00:00"/>
    <d v="2022-12-01T00:00:00"/>
    <s v="Operating Platform"/>
    <s v="S"/>
    <s v="R"/>
    <s v="USD"/>
    <n v="89034.000000000015"/>
    <n v="7425"/>
    <n v="0"/>
    <n v="0"/>
    <n v="7425"/>
    <n v="0"/>
    <n v="0"/>
    <n v="0"/>
    <n v="0"/>
    <n v="0"/>
    <n v="96459.000000000015"/>
    <s v="USD"/>
    <n v="91705.020000000019"/>
    <n v="191057.79000000004"/>
    <s v="1-5 Years"/>
    <n v="89034.000000000015"/>
    <n v="96459.000000000015"/>
    <n v="91705.020000000019"/>
    <n v="191057.79000000004"/>
    <n v="3.0000000000000041E-2"/>
    <n v="2671.0200000000041"/>
    <n v="7425"/>
    <n v="1"/>
  </r>
  <r>
    <s v="Employee 926"/>
    <x v="3"/>
    <s v="Wilmington"/>
    <x v="2"/>
    <s v="Americas"/>
    <d v="2018-09-28T00:00:00"/>
    <d v="2022-12-01T00:00:00"/>
    <s v="Operating Platform"/>
    <s v="L"/>
    <s v="D"/>
    <s v="USD"/>
    <n v="123464"/>
    <n v="11880.000000000002"/>
    <n v="0"/>
    <n v="0"/>
    <n v="11880.000000000002"/>
    <n v="0"/>
    <n v="0"/>
    <n v="0"/>
    <n v="0"/>
    <n v="0"/>
    <n v="135344"/>
    <s v="USD"/>
    <n v="125933.28"/>
    <n v="263984.16000000003"/>
    <s v="1-5 Years"/>
    <n v="123464"/>
    <n v="135344"/>
    <n v="125933.28"/>
    <n v="263984.16000000003"/>
    <n v="1.999999999999999E-2"/>
    <n v="2469.2799999999988"/>
    <n v="11880"/>
    <n v="1"/>
  </r>
  <r>
    <s v="Employee 927"/>
    <x v="4"/>
    <s v="New York"/>
    <x v="2"/>
    <s v="Americas"/>
    <d v="2018-10-22T00:00:00"/>
    <d v="2022-12-01T00:00:00"/>
    <s v="Investments Platform"/>
    <s v="X"/>
    <s v="J"/>
    <s v="USD"/>
    <n v="368225"/>
    <n v="2438095"/>
    <n v="0"/>
    <n v="0"/>
    <n v="2438095"/>
    <n v="0"/>
    <n v="0"/>
    <n v="0"/>
    <n v="0"/>
    <n v="800800.00000000012"/>
    <n v="3607120"/>
    <s v="USD"/>
    <n v="375589.5"/>
    <n v="3238035.9"/>
    <s v="1-5 Years"/>
    <n v="368225"/>
    <n v="3607120"/>
    <n v="375589.5"/>
    <n v="3238035.9"/>
    <n v="0.02"/>
    <n v="7364.5"/>
    <n v="3238895"/>
    <n v="1"/>
  </r>
  <r>
    <s v="Employee 928"/>
    <x v="3"/>
    <s v="New York"/>
    <x v="2"/>
    <s v="Americas"/>
    <d v="2018-10-08T00:00:00"/>
    <d v="2022-12-01T00:00:00"/>
    <s v="Investments Platform"/>
    <s v="T"/>
    <s v="Q"/>
    <s v="USD"/>
    <n v="168226.30000000002"/>
    <n v="29700"/>
    <n v="0"/>
    <n v="0"/>
    <n v="29700"/>
    <n v="0"/>
    <n v="0"/>
    <n v="0"/>
    <n v="0"/>
    <n v="0"/>
    <n v="197926.30000000002"/>
    <s v="USD"/>
    <n v="180002.14100000003"/>
    <n v="391783.28200000012"/>
    <s v="1-5 Years"/>
    <n v="168226.30000000002"/>
    <n v="197926.30000000002"/>
    <n v="180002.14100000003"/>
    <n v="391783.28200000012"/>
    <n v="7.0000000000000076E-2"/>
    <n v="11775.841000000015"/>
    <n v="29700"/>
    <n v="1"/>
  </r>
  <r>
    <s v="Employee 929"/>
    <x v="0"/>
    <s v="Kentucky"/>
    <x v="2"/>
    <s v="Americas"/>
    <d v="2018-10-08T00:00:00"/>
    <d v="2022-12-01T00:00:00"/>
    <s v="Regional Platform"/>
    <s v="Q"/>
    <s v="O"/>
    <s v="USD"/>
    <n v="111815.00000000003"/>
    <n v="0"/>
    <n v="0"/>
    <n v="0"/>
    <n v="0"/>
    <n v="0"/>
    <n v="0"/>
    <n v="0"/>
    <n v="0"/>
    <n v="0"/>
    <n v="111815.00000000003"/>
    <s v="USD"/>
    <n v="114051.30000000003"/>
    <n v="228102.60000000006"/>
    <s v="1-5 Years"/>
    <n v="111815.00000000003"/>
    <n v="111815.00000000003"/>
    <n v="114051.30000000003"/>
    <n v="228102.60000000006"/>
    <n v="2.0000000000000021E-2"/>
    <n v="2236.3000000000029"/>
    <n v="0"/>
    <n v="1"/>
  </r>
  <r>
    <s v="Employee 93"/>
    <x v="1"/>
    <s v="Tokyo"/>
    <x v="1"/>
    <s v="Asia-Pacific"/>
    <d v="2005-08-08T00:00:00"/>
    <d v="2022-12-01T00:00:00"/>
    <s v="Operating Platform"/>
    <s v="O"/>
    <s v="F"/>
    <s v="JPY"/>
    <n v="9761400"/>
    <n v="945120.00000000012"/>
    <n v="0"/>
    <n v="0"/>
    <n v="945120.00000000012"/>
    <n v="0"/>
    <n v="0"/>
    <n v="0"/>
    <n v="0"/>
    <n v="0"/>
    <n v="10706520"/>
    <s v="JPY"/>
    <n v="10151856"/>
    <n v="21286636.800000001"/>
    <s v="&gt;5 Years"/>
    <n v="89846.748584840534"/>
    <n v="98545.906392378849"/>
    <n v="93440.618528234161"/>
    <n v="195928.36117630819"/>
    <n v="4.0000000000000063E-2"/>
    <n v="390456"/>
    <n v="8699.157807538315"/>
    <n v="9.2042891987666256E-3"/>
  </r>
  <r>
    <s v="Employee 930"/>
    <x v="0"/>
    <s v="New York"/>
    <x v="2"/>
    <s v="Americas"/>
    <d v="2018-10-15T00:00:00"/>
    <d v="2022-12-01T00:00:00"/>
    <s v="Operating Platform"/>
    <s v="W"/>
    <s v="B"/>
    <s v="USD"/>
    <n v="184905.60000000003"/>
    <n v="118910"/>
    <n v="0"/>
    <n v="0"/>
    <n v="118910"/>
    <n v="0"/>
    <n v="0"/>
    <n v="0"/>
    <n v="0"/>
    <n v="0"/>
    <n v="303815.60000000003"/>
    <s v="USD"/>
    <n v="192301.82400000005"/>
    <n v="508270.04800000018"/>
    <s v="1-5 Years"/>
    <n v="184905.60000000003"/>
    <n v="303815.60000000003"/>
    <n v="192301.82400000005"/>
    <n v="508270.04800000018"/>
    <n v="4.0000000000000084E-2"/>
    <n v="7396.2240000000165"/>
    <n v="118910"/>
    <n v="1"/>
  </r>
  <r>
    <s v="Employee 931"/>
    <x v="4"/>
    <s v="Tokyo"/>
    <x v="1"/>
    <s v="Asia-Pacific"/>
    <d v="2018-10-15T00:00:00"/>
    <d v="2022-12-01T00:00:00"/>
    <s v="Regional Platform"/>
    <s v="R"/>
    <s v="Z"/>
    <s v="JPY"/>
    <n v="33330000.000000004"/>
    <n v="73865000"/>
    <n v="0"/>
    <n v="0"/>
    <n v="73865000"/>
    <n v="0"/>
    <n v="0"/>
    <n v="0"/>
    <n v="0"/>
    <n v="89600000.000000015"/>
    <n v="196795000"/>
    <s v="JPY"/>
    <n v="35329800.000000007"/>
    <n v="148956500.00000003"/>
    <s v="1-5 Years"/>
    <n v="306778.95899489167"/>
    <n v="1811358.0928712781"/>
    <n v="325185.69653458521"/>
    <n v="1371038.7040360812"/>
    <n v="6.0000000000000123E-2"/>
    <n v="1999800.0000000037"/>
    <n v="1504579.1338763863"/>
    <n v="9.2042891987666256E-3"/>
  </r>
  <r>
    <s v="Employee 932"/>
    <x v="3"/>
    <s v="New York"/>
    <x v="2"/>
    <s v="Americas"/>
    <d v="2018-10-15T00:00:00"/>
    <d v="2022-12-01T00:00:00"/>
    <s v="Operating Platform"/>
    <s v="X"/>
    <s v="Y"/>
    <s v="USD"/>
    <n v="137280"/>
    <n v="19129"/>
    <n v="0"/>
    <n v="0"/>
    <n v="19129"/>
    <n v="0"/>
    <n v="0"/>
    <n v="0"/>
    <n v="0"/>
    <n v="0"/>
    <n v="156409"/>
    <s v="USD"/>
    <n v="148262.40000000002"/>
    <n v="317184.12000000005"/>
    <s v="1-5 Years"/>
    <n v="137280"/>
    <n v="156409"/>
    <n v="148262.40000000002"/>
    <n v="317184.12000000005"/>
    <n v="8.0000000000000168E-2"/>
    <n v="10982.400000000023"/>
    <n v="19129"/>
    <n v="1"/>
  </r>
  <r>
    <s v="Employee 933"/>
    <x v="0"/>
    <s v="New York"/>
    <x v="2"/>
    <s v="Americas"/>
    <d v="2018-11-12T00:00:00"/>
    <d v="2022-12-01T00:00:00"/>
    <s v="Operating Platform"/>
    <s v="Z"/>
    <s v="H"/>
    <s v="USD"/>
    <n v="214500.00000000003"/>
    <n v="88825.000000000015"/>
    <n v="0"/>
    <n v="0"/>
    <n v="88825.000000000015"/>
    <n v="0"/>
    <n v="0"/>
    <n v="0"/>
    <n v="0"/>
    <n v="0"/>
    <n v="303325.00000000006"/>
    <s v="USD"/>
    <n v="227370.00000000003"/>
    <n v="548894.50000000012"/>
    <s v="1-5 Years"/>
    <n v="214500.00000000003"/>
    <n v="303325.00000000006"/>
    <n v="227370.00000000003"/>
    <n v="548894.50000000012"/>
    <n v="5.9999999999999991E-2"/>
    <n v="12870"/>
    <n v="88825.000000000029"/>
    <n v="1"/>
  </r>
  <r>
    <s v="Employee 934"/>
    <x v="5"/>
    <s v="San Francisco"/>
    <x v="2"/>
    <s v="Americas"/>
    <d v="2018-11-05T00:00:00"/>
    <d v="2022-12-01T00:00:00"/>
    <s v="Corporate and Risk Platform"/>
    <s v="T"/>
    <s v="M"/>
    <s v="USD"/>
    <n v="108978.43000000002"/>
    <n v="25872.000000000004"/>
    <n v="0"/>
    <n v="0"/>
    <n v="25872.000000000004"/>
    <n v="0"/>
    <n v="32"/>
    <n v="0"/>
    <n v="32"/>
    <n v="0"/>
    <n v="134882.43000000002"/>
    <s v="USD"/>
    <n v="112247.78290000002"/>
    <n v="251143.72580000004"/>
    <s v="1-5 Years"/>
    <n v="108978.43000000002"/>
    <n v="134882.43000000002"/>
    <n v="112247.78290000002"/>
    <n v="251143.72580000004"/>
    <n v="2.9999999999999975E-2"/>
    <n v="3269.352899999998"/>
    <n v="25904"/>
    <n v="1"/>
  </r>
  <r>
    <s v="Employee 935"/>
    <x v="0"/>
    <s v="New York"/>
    <x v="2"/>
    <s v="Americas"/>
    <d v="2018-11-12T00:00:00"/>
    <d v="2022-12-01T00:00:00"/>
    <s v="Client Businesses Platform"/>
    <s v="M"/>
    <s v="U"/>
    <s v="USD"/>
    <n v="193834.08000000002"/>
    <n v="96624.000000000015"/>
    <n v="0"/>
    <n v="0"/>
    <n v="96624.000000000015"/>
    <n v="0"/>
    <n v="0"/>
    <n v="0"/>
    <n v="0"/>
    <n v="0"/>
    <n v="290458.08"/>
    <s v="USD"/>
    <n v="219032.5104"/>
    <n v="547250.14080000005"/>
    <s v="1-5 Years"/>
    <n v="193834.08000000002"/>
    <n v="290458.08"/>
    <n v="219032.5104"/>
    <n v="547250.14080000005"/>
    <n v="0.12999999999999989"/>
    <n v="25198.430399999983"/>
    <n v="96624"/>
    <n v="1"/>
  </r>
  <r>
    <s v="Employee 936"/>
    <x v="4"/>
    <s v="New York"/>
    <x v="2"/>
    <s v="Americas"/>
    <d v="2018-11-12T00:00:00"/>
    <d v="2022-12-01T00:00:00"/>
    <s v="Corporate and Risk Platform"/>
    <s v="R"/>
    <s v="B"/>
    <s v="USD"/>
    <n v="251680.00000000003"/>
    <n v="177045.00000000003"/>
    <n v="0"/>
    <n v="0"/>
    <n v="177045.00000000003"/>
    <n v="0"/>
    <n v="0"/>
    <n v="0"/>
    <n v="0"/>
    <n v="0"/>
    <n v="428725.00000000006"/>
    <s v="USD"/>
    <n v="261747.20000000004"/>
    <n v="707621.20000000007"/>
    <s v="1-5 Years"/>
    <n v="251680.00000000003"/>
    <n v="428725.00000000006"/>
    <n v="261747.20000000004"/>
    <n v="707621.20000000007"/>
    <n v="4.0000000000000042E-2"/>
    <n v="10067.200000000012"/>
    <n v="177045.00000000003"/>
    <n v="1"/>
  </r>
  <r>
    <s v="Employee 937"/>
    <x v="0"/>
    <s v="Wilmington"/>
    <x v="2"/>
    <s v="Americas"/>
    <d v="2018-11-12T00:00:00"/>
    <d v="2022-12-01T00:00:00"/>
    <s v="Operating Platform"/>
    <s v="L"/>
    <s v="C"/>
    <s v="USD"/>
    <n v="189255.00000000003"/>
    <n v="85173.000000000015"/>
    <n v="4360"/>
    <n v="0"/>
    <n v="89533.000000000015"/>
    <n v="0"/>
    <n v="0"/>
    <n v="0"/>
    <n v="0"/>
    <n v="0"/>
    <n v="278788.00000000006"/>
    <s v="USD"/>
    <n v="206287.95000000004"/>
    <n v="505414.47000000009"/>
    <s v="1-5 Years"/>
    <n v="189255.00000000003"/>
    <n v="278788.00000000006"/>
    <n v="206287.95000000004"/>
    <n v="505414.47000000009"/>
    <n v="9.0000000000000052E-2"/>
    <n v="17032.950000000012"/>
    <n v="89533.000000000029"/>
    <n v="1"/>
  </r>
  <r>
    <s v="Employee 938"/>
    <x v="2"/>
    <s v="San Francisco"/>
    <x v="2"/>
    <s v="Americas"/>
    <d v="2018-11-19T00:00:00"/>
    <d v="2022-12-01T00:00:00"/>
    <s v="Operating Platform"/>
    <s v="H"/>
    <s v="B"/>
    <s v="USD"/>
    <n v="73341.400000000009"/>
    <n v="8624"/>
    <n v="0"/>
    <n v="0"/>
    <n v="8624"/>
    <n v="0"/>
    <n v="295"/>
    <n v="0"/>
    <n v="295"/>
    <n v="0"/>
    <n v="82260.400000000009"/>
    <s v="USD"/>
    <n v="80675.540000000023"/>
    <n v="170837.48000000004"/>
    <s v="1-5 Years"/>
    <n v="73341.400000000009"/>
    <n v="82260.400000000009"/>
    <n v="80675.540000000023"/>
    <n v="170837.48000000004"/>
    <n v="0.10000000000000017"/>
    <n v="7334.140000000014"/>
    <n v="8919"/>
    <n v="1"/>
  </r>
  <r>
    <s v="Employee 939"/>
    <x v="0"/>
    <s v="San Francisco"/>
    <x v="2"/>
    <s v="Americas"/>
    <d v="2018-12-10T00:00:00"/>
    <d v="2022-12-01T00:00:00"/>
    <s v="Investments Platform"/>
    <s v="C"/>
    <s v="L"/>
    <s v="USD"/>
    <n v="198275.00000000003"/>
    <n v="70070"/>
    <n v="0"/>
    <n v="0"/>
    <n v="70070"/>
    <n v="0"/>
    <n v="0"/>
    <n v="0"/>
    <n v="0"/>
    <n v="0"/>
    <n v="268345"/>
    <s v="USD"/>
    <n v="214137.00000000006"/>
    <n v="503949.60000000015"/>
    <s v="1-5 Years"/>
    <n v="198275.00000000003"/>
    <n v="268345"/>
    <n v="214137.00000000006"/>
    <n v="503949.60000000015"/>
    <n v="8.000000000000014E-2"/>
    <n v="15862.000000000029"/>
    <n v="70069.999999999971"/>
    <n v="1"/>
  </r>
  <r>
    <s v="Employee 94"/>
    <x v="0"/>
    <s v="Frankfurt"/>
    <x v="6"/>
    <s v="EMEA"/>
    <d v="2003-07-21T00:00:00"/>
    <d v="2022-12-01T00:00:00"/>
    <s v="Regional Platform"/>
    <s v="W"/>
    <s v="B"/>
    <s v="EUR"/>
    <n v="154000.00000000003"/>
    <n v="35420"/>
    <n v="0"/>
    <n v="0"/>
    <n v="35420"/>
    <n v="0"/>
    <n v="0"/>
    <n v="0"/>
    <n v="0"/>
    <n v="0"/>
    <n v="189420.00000000003"/>
    <s v="EUR"/>
    <n v="175560.00000000006"/>
    <n v="391498.80000000016"/>
    <s v="&gt;5 Years"/>
    <n v="179764.19999540705"/>
    <n v="221109.96599435067"/>
    <n v="204931.18799476407"/>
    <n v="456996.54922832391"/>
    <n v="0.14000000000000018"/>
    <n v="21560.000000000029"/>
    <n v="41345.765998943622"/>
    <n v="1.1672999999701754"/>
  </r>
  <r>
    <s v="Employee 940"/>
    <x v="4"/>
    <s v="Edinburgh"/>
    <x v="0"/>
    <s v="EMEA"/>
    <d v="2018-11-19T00:00:00"/>
    <d v="2022-12-01T00:00:00"/>
    <s v="Operating Platform"/>
    <s v="U"/>
    <s v="T"/>
    <s v="GBP"/>
    <n v="186560"/>
    <n v="132440"/>
    <n v="0"/>
    <n v="0"/>
    <n v="132440"/>
    <n v="0"/>
    <n v="0"/>
    <n v="0"/>
    <n v="0"/>
    <n v="0"/>
    <n v="319000"/>
    <s v="GBP"/>
    <n v="214543.99999999997"/>
    <n v="581393.99999999988"/>
    <s v="1-5 Years"/>
    <n v="248246.06401411159"/>
    <n v="424477.35002412944"/>
    <n v="285482.97361622826"/>
    <n v="773631.92614397698"/>
    <n v="0.14999999999999974"/>
    <n v="27983.999999999971"/>
    <n v="176231.28601001785"/>
    <n v="1.3306500000756409"/>
  </r>
  <r>
    <s v="Employee 941"/>
    <x v="0"/>
    <s v="London"/>
    <x v="0"/>
    <s v="EMEA"/>
    <d v="2019-01-14T00:00:00"/>
    <d v="2022-12-01T00:00:00"/>
    <s v="Client Businesses Platform"/>
    <s v="A"/>
    <s v="Y"/>
    <s v="GBP"/>
    <n v="136620.00000000003"/>
    <n v="70950"/>
    <n v="0"/>
    <n v="0"/>
    <n v="70950"/>
    <n v="0"/>
    <n v="0"/>
    <n v="0"/>
    <n v="0"/>
    <n v="0"/>
    <n v="207570.00000000003"/>
    <s v="GBP"/>
    <n v="148915.80000000005"/>
    <n v="375167.10000000009"/>
    <s v="1-5 Years"/>
    <n v="181793.40301033409"/>
    <n v="276203.0205157008"/>
    <n v="198154.8092812642"/>
    <n v="499216.10164337809"/>
    <n v="9.0000000000000219E-2"/>
    <n v="12295.800000000017"/>
    <n v="94409.61750536671"/>
    <n v="1.3306500000756409"/>
  </r>
  <r>
    <s v="Employee 942"/>
    <x v="4"/>
    <s v="New York"/>
    <x v="2"/>
    <s v="Americas"/>
    <d v="2019-01-14T00:00:00"/>
    <d v="2022-12-01T00:00:00"/>
    <s v="Client Businesses Platform"/>
    <s v="X"/>
    <s v="T"/>
    <s v="USD"/>
    <n v="372899.99999999994"/>
    <n v="1733978.4000000001"/>
    <n v="0"/>
    <n v="0"/>
    <n v="1733978.4000000001"/>
    <n v="0"/>
    <n v="0"/>
    <n v="0"/>
    <n v="0"/>
    <n v="1150000"/>
    <n v="3256878.4"/>
    <s v="USD"/>
    <n v="406460.99999999994"/>
    <n v="2702958.4559999998"/>
    <s v="1-5 Years"/>
    <n v="372899.99999999994"/>
    <n v="3256878.4"/>
    <n v="406460.99999999994"/>
    <n v="2702958.4559999998"/>
    <n v="9.0000000000000011E-2"/>
    <n v="33561"/>
    <n v="2883978.4"/>
    <n v="1"/>
  </r>
  <r>
    <s v="Employee 943"/>
    <x v="4"/>
    <s v="San Francisco"/>
    <x v="2"/>
    <s v="Americas"/>
    <d v="2019-01-14T00:00:00"/>
    <d v="2022-12-01T00:00:00"/>
    <s v="ETF and Index Investments Platform"/>
    <s v="H"/>
    <s v="D"/>
    <s v="USD"/>
    <n v="275880.00000000006"/>
    <n v="934560.00000000012"/>
    <n v="0"/>
    <n v="0"/>
    <n v="934560.00000000012"/>
    <n v="0"/>
    <n v="0"/>
    <n v="0"/>
    <n v="0"/>
    <n v="550450"/>
    <n v="1760890.0000000002"/>
    <s v="USD"/>
    <n v="297950.40000000008"/>
    <n v="1605225.6000000006"/>
    <s v="1-5 Years"/>
    <n v="275880.00000000006"/>
    <n v="1760890.0000000002"/>
    <n v="297950.40000000008"/>
    <n v="1605225.6000000006"/>
    <n v="8.0000000000000071E-2"/>
    <n v="22070.400000000023"/>
    <n v="1485010.0000000002"/>
    <n v="1"/>
  </r>
  <r>
    <s v="Employee 944"/>
    <x v="3"/>
    <s v="Edinburgh"/>
    <x v="0"/>
    <s v="EMEA"/>
    <d v="2019-01-14T00:00:00"/>
    <d v="2022-12-01T00:00:00"/>
    <s v="Operating Platform"/>
    <s v="F"/>
    <s v="W"/>
    <s v="GBP"/>
    <n v="50820.000000000015"/>
    <n v="1900.8000000000002"/>
    <n v="0"/>
    <n v="0"/>
    <n v="1900.8000000000002"/>
    <n v="0"/>
    <n v="0"/>
    <n v="0"/>
    <n v="0"/>
    <n v="0"/>
    <n v="52720.800000000017"/>
    <s v="GBP"/>
    <n v="54885.60000000002"/>
    <n v="111824.06400000004"/>
    <s v="1-5 Years"/>
    <n v="67623.633003844094"/>
    <n v="70152.932523987867"/>
    <n v="73033.523644151632"/>
    <n v="148798.69077005854"/>
    <n v="8.0000000000000154E-2"/>
    <n v="4065.6000000000058"/>
    <n v="2529.2995201437734"/>
    <n v="1.3306500000756412"/>
  </r>
  <r>
    <s v="Employee 945"/>
    <x v="4"/>
    <s v="San Francisco"/>
    <x v="2"/>
    <s v="Americas"/>
    <d v="2019-01-14T00:00:00"/>
    <d v="2022-12-01T00:00:00"/>
    <s v="Investments Platform"/>
    <s v="Z"/>
    <s v="A"/>
    <s v="USD"/>
    <n v="243595.00000000003"/>
    <n v="339020.00000000006"/>
    <n v="0"/>
    <n v="0"/>
    <n v="339020.00000000006"/>
    <n v="0"/>
    <n v="0"/>
    <n v="0"/>
    <n v="0"/>
    <n v="0"/>
    <n v="582615.00000000012"/>
    <s v="USD"/>
    <n v="246030.95000000004"/>
    <n v="834472.10000000021"/>
    <s v="1-5 Years"/>
    <n v="243595.00000000003"/>
    <n v="582615.00000000012"/>
    <n v="246030.95000000004"/>
    <n v="834472.10000000021"/>
    <n v="1.0000000000000047E-2"/>
    <n v="2435.9500000000116"/>
    <n v="339020.00000000012"/>
    <n v="1"/>
  </r>
  <r>
    <s v="Employee 946"/>
    <x v="4"/>
    <s v="San Francisco"/>
    <x v="2"/>
    <s v="Americas"/>
    <d v="2019-01-14T00:00:00"/>
    <d v="2022-12-01T00:00:00"/>
    <s v="ETF and Index Investments Platform"/>
    <s v="J"/>
    <s v="F"/>
    <s v="USD"/>
    <n v="251680.00000000003"/>
    <n v="182160.00000000003"/>
    <n v="0"/>
    <n v="0"/>
    <n v="182160.00000000003"/>
    <n v="0"/>
    <n v="0"/>
    <n v="0"/>
    <n v="0"/>
    <n v="0"/>
    <n v="433840.00000000006"/>
    <s v="USD"/>
    <n v="279364.80000000005"/>
    <n v="760927.20000000019"/>
    <s v="1-5 Years"/>
    <n v="251680.00000000003"/>
    <n v="433840.00000000006"/>
    <n v="279364.80000000005"/>
    <n v="760927.20000000019"/>
    <n v="0.11000000000000006"/>
    <n v="27684.800000000017"/>
    <n v="182160.00000000003"/>
    <n v="1"/>
  </r>
  <r>
    <s v="Employee 947"/>
    <x v="5"/>
    <s v="San Francisco"/>
    <x v="2"/>
    <s v="Americas"/>
    <d v="2019-01-14T00:00:00"/>
    <d v="2022-12-01T00:00:00"/>
    <s v="Corporate and Risk Platform"/>
    <s v="C"/>
    <s v="S"/>
    <s v="USD"/>
    <n v="116303.00000000003"/>
    <n v="36234"/>
    <n v="0"/>
    <n v="0"/>
    <n v="36234"/>
    <n v="0"/>
    <n v="0"/>
    <n v="0"/>
    <n v="0"/>
    <n v="0"/>
    <n v="152537.00000000003"/>
    <s v="USD"/>
    <n v="126770.27000000005"/>
    <n v="293035.60000000009"/>
    <s v="1-5 Years"/>
    <n v="116303.00000000003"/>
    <n v="152537.00000000003"/>
    <n v="126770.27000000005"/>
    <n v="293035.60000000009"/>
    <n v="9.0000000000000135E-2"/>
    <n v="10467.270000000019"/>
    <n v="36234"/>
    <n v="1"/>
  </r>
  <r>
    <s v="Employee 948"/>
    <x v="0"/>
    <s v="San Francisco"/>
    <x v="2"/>
    <s v="Americas"/>
    <d v="2019-01-14T00:00:00"/>
    <d v="2022-12-01T00:00:00"/>
    <s v="Corporate and Risk Platform"/>
    <s v="E"/>
    <s v="K"/>
    <s v="USD"/>
    <n v="226600.00000000003"/>
    <n v="238854"/>
    <n v="0"/>
    <n v="0"/>
    <n v="238854"/>
    <n v="0"/>
    <n v="0"/>
    <n v="0"/>
    <n v="0"/>
    <n v="0"/>
    <n v="465454"/>
    <s v="USD"/>
    <n v="246994.00000000006"/>
    <n v="754338.8600000001"/>
    <s v="1-5 Years"/>
    <n v="226600.00000000003"/>
    <n v="465454"/>
    <n v="246994.00000000006"/>
    <n v="754338.8600000001"/>
    <n v="9.0000000000000122E-2"/>
    <n v="20394.000000000029"/>
    <n v="238853.99999999997"/>
    <n v="1"/>
  </r>
  <r>
    <s v="Employee 949"/>
    <x v="0"/>
    <s v="Edinburgh"/>
    <x v="0"/>
    <s v="EMEA"/>
    <d v="2019-01-14T00:00:00"/>
    <d v="2022-12-01T00:00:00"/>
    <s v="Operating Platform"/>
    <s v="W"/>
    <s v="D"/>
    <s v="GBP"/>
    <n v="112734.60000000003"/>
    <n v="33957"/>
    <n v="0"/>
    <n v="0"/>
    <n v="33957"/>
    <n v="0"/>
    <n v="0"/>
    <n v="0"/>
    <n v="0"/>
    <n v="0"/>
    <n v="146691.60000000003"/>
    <s v="GBP"/>
    <n v="120626.02200000004"/>
    <n v="277586.0340000001"/>
    <s v="1-5 Years"/>
    <n v="150010.29549852741"/>
    <n v="195195.17755109593"/>
    <n v="160511.01618342433"/>
    <n v="369369.85616309702"/>
    <n v="7.0000000000000021E-2"/>
    <n v="7891.4220000000059"/>
    <n v="45184.882052568515"/>
    <n v="1.3306500000756412"/>
  </r>
  <r>
    <s v="Employee 95"/>
    <x v="1"/>
    <s v="Tokyo"/>
    <x v="1"/>
    <s v="Asia-Pacific"/>
    <d v="2005-08-22T00:00:00"/>
    <d v="2022-12-01T00:00:00"/>
    <s v="Client Businesses Platform"/>
    <s v="G"/>
    <s v="K"/>
    <s v="JPY"/>
    <n v="9773192"/>
    <n v="2459600"/>
    <n v="0"/>
    <n v="0"/>
    <n v="2459600"/>
    <n v="0"/>
    <n v="0"/>
    <n v="0"/>
    <n v="0"/>
    <n v="0"/>
    <n v="12232792"/>
    <s v="JPY"/>
    <n v="10848243.120000001"/>
    <n v="24426642.240000002"/>
    <s v="&gt;5 Years"/>
    <n v="89955.285563072393"/>
    <n v="112594.15527635878"/>
    <n v="99850.366975010373"/>
    <n v="224829.87933176864"/>
    <n v="0.11000000000000018"/>
    <n v="1075051.120000001"/>
    <n v="22638.869713286389"/>
    <n v="9.2042891987666256E-3"/>
  </r>
  <r>
    <s v="Employee 950"/>
    <x v="4"/>
    <s v="New York"/>
    <x v="2"/>
    <s v="Americas"/>
    <d v="2019-01-14T00:00:00"/>
    <d v="2022-12-01T00:00:00"/>
    <s v="Client Businesses Platform"/>
    <s v="D"/>
    <s v="V"/>
    <s v="USD"/>
    <n v="278300"/>
    <n v="232760.00000000003"/>
    <n v="0"/>
    <n v="0"/>
    <n v="232760.00000000003"/>
    <n v="0"/>
    <n v="0"/>
    <n v="0"/>
    <n v="0"/>
    <n v="103000"/>
    <n v="614060"/>
    <s v="USD"/>
    <n v="314478.99999999994"/>
    <n v="891976.79999999981"/>
    <s v="1-5 Years"/>
    <n v="278300"/>
    <n v="614060"/>
    <n v="314478.99999999994"/>
    <n v="891976.79999999981"/>
    <n v="0.12999999999999978"/>
    <n v="36178.999999999942"/>
    <n v="335760"/>
    <n v="1"/>
  </r>
  <r>
    <s v="Employee 951"/>
    <x v="4"/>
    <s v="San Francisco"/>
    <x v="2"/>
    <s v="Americas"/>
    <d v="2019-01-14T00:00:00"/>
    <d v="2022-12-01T00:00:00"/>
    <s v="Client Businesses Platform"/>
    <s v="J"/>
    <s v="T"/>
    <s v="USD"/>
    <n v="275880.00000000006"/>
    <n v="888250.00000000012"/>
    <n v="0"/>
    <n v="0"/>
    <n v="888250.00000000012"/>
    <n v="0"/>
    <n v="0"/>
    <n v="0"/>
    <n v="0"/>
    <n v="285000.00000000006"/>
    <n v="1449130.0000000002"/>
    <s v="USD"/>
    <n v="295191.60000000009"/>
    <n v="1540810.7000000002"/>
    <s v="1-5 Years"/>
    <n v="275880.00000000006"/>
    <n v="1449130.0000000002"/>
    <n v="295191.60000000009"/>
    <n v="1540810.7000000002"/>
    <n v="7.0000000000000118E-2"/>
    <n v="19311.600000000035"/>
    <n v="1173250.0000000002"/>
    <n v="1"/>
  </r>
  <r>
    <s v="Employee 952"/>
    <x v="5"/>
    <s v="San Francisco"/>
    <x v="2"/>
    <s v="Americas"/>
    <d v="2019-01-14T00:00:00"/>
    <d v="2022-12-01T00:00:00"/>
    <s v="ETF and Index Investments Platform"/>
    <s v="W"/>
    <s v="R"/>
    <s v="USD"/>
    <n v="104753.00000000001"/>
    <n v="45881.000000000007"/>
    <n v="0"/>
    <n v="0"/>
    <n v="45881.000000000007"/>
    <n v="0"/>
    <n v="9676"/>
    <n v="0"/>
    <n v="9676"/>
    <n v="0"/>
    <n v="160310.00000000003"/>
    <s v="USD"/>
    <n v="105800.53000000001"/>
    <n v="257940.87000000005"/>
    <s v="1-5 Years"/>
    <n v="104753.00000000001"/>
    <n v="160310.00000000003"/>
    <n v="105800.53000000001"/>
    <n v="257940.87000000005"/>
    <n v="9.9999999999999881E-3"/>
    <n v="1047.5299999999988"/>
    <n v="55557.000000000015"/>
    <n v="1"/>
  </r>
  <r>
    <s v="Employee 953"/>
    <x v="4"/>
    <s v="Dublin"/>
    <x v="7"/>
    <s v="EMEA"/>
    <d v="2019-01-14T00:00:00"/>
    <d v="2022-12-01T00:00:00"/>
    <s v="Client Businesses Platform"/>
    <s v="D"/>
    <s v="X"/>
    <s v="EUR"/>
    <n v="250800.00000000006"/>
    <n v="155954.70000000001"/>
    <n v="0"/>
    <n v="0"/>
    <n v="155954.70000000001"/>
    <n v="0"/>
    <n v="0"/>
    <n v="0"/>
    <n v="0"/>
    <n v="0"/>
    <n v="406754.70000000007"/>
    <s v="EUR"/>
    <n v="285912.00000000012"/>
    <n v="749612.35800000024"/>
    <s v="1-5 Years"/>
    <n v="292758.83999252005"/>
    <n v="474804.7612978688"/>
    <n v="333745.07759147295"/>
    <n v="875022.50547104341"/>
    <n v="0.14000000000000029"/>
    <n v="35112.000000000058"/>
    <n v="182045.92130534875"/>
    <n v="1.1672999999701754"/>
  </r>
  <r>
    <s v="Employee 954"/>
    <x v="3"/>
    <s v="New York"/>
    <x v="2"/>
    <s v="Americas"/>
    <d v="2019-01-14T00:00:00"/>
    <d v="2022-12-01T00:00:00"/>
    <s v="Operating Platform"/>
    <s v="E"/>
    <s v="E"/>
    <s v="USD"/>
    <n v="97301.380000000019"/>
    <n v="18447"/>
    <n v="0"/>
    <n v="0"/>
    <n v="18447"/>
    <n v="0"/>
    <n v="0"/>
    <n v="0"/>
    <n v="0"/>
    <n v="0"/>
    <n v="115748.38000000002"/>
    <s v="USD"/>
    <n v="99247.40760000002"/>
    <n v="217310.75520000004"/>
    <s v="1-5 Years"/>
    <n v="97301.380000000019"/>
    <n v="115748.38000000002"/>
    <n v="99247.40760000002"/>
    <n v="217310.75520000004"/>
    <n v="2.0000000000000007E-2"/>
    <n v="1946.0276000000013"/>
    <n v="18447"/>
    <n v="1"/>
  </r>
  <r>
    <s v="Employee 955"/>
    <x v="4"/>
    <s v="New York"/>
    <x v="2"/>
    <s v="Americas"/>
    <d v="2019-01-14T00:00:00"/>
    <d v="2022-12-01T00:00:00"/>
    <s v="Investments Platform"/>
    <s v="E"/>
    <s v="E"/>
    <s v="USD"/>
    <n v="237930.00000000003"/>
    <n v="527725"/>
    <n v="0"/>
    <n v="0"/>
    <n v="527725"/>
    <n v="0"/>
    <n v="0"/>
    <n v="0"/>
    <n v="0"/>
    <n v="0"/>
    <n v="765655"/>
    <s v="USD"/>
    <n v="264102.30000000005"/>
    <n v="1113979.3500000001"/>
    <s v="1-5 Years"/>
    <n v="237930.00000000003"/>
    <n v="765655"/>
    <n v="264102.30000000005"/>
    <n v="1113979.3500000001"/>
    <n v="0.11000000000000006"/>
    <n v="26172.300000000017"/>
    <n v="527725"/>
    <n v="1"/>
  </r>
  <r>
    <s v="Employee 956"/>
    <x v="0"/>
    <s v="New York"/>
    <x v="2"/>
    <s v="Americas"/>
    <d v="2019-01-14T00:00:00"/>
    <d v="2022-12-01T00:00:00"/>
    <s v="Operating Platform"/>
    <s v="P"/>
    <s v="H"/>
    <s v="USD"/>
    <n v="180883.45"/>
    <n v="68992"/>
    <n v="0"/>
    <n v="0"/>
    <n v="68992"/>
    <n v="0"/>
    <n v="0"/>
    <n v="0"/>
    <n v="0"/>
    <n v="0"/>
    <n v="249875.45"/>
    <s v="USD"/>
    <n v="182692.28450000001"/>
    <n v="435066.489"/>
    <s v="1-5 Years"/>
    <n v="180883.45"/>
    <n v="249875.45"/>
    <n v="182692.28450000001"/>
    <n v="435066.489"/>
    <n v="9.9999999999999846E-3"/>
    <n v="1808.8344999999972"/>
    <n v="68992"/>
    <n v="1"/>
  </r>
  <r>
    <s v="Employee 957"/>
    <x v="4"/>
    <s v="New York"/>
    <x v="2"/>
    <s v="Americas"/>
    <d v="2019-01-14T00:00:00"/>
    <d v="2022-12-01T00:00:00"/>
    <s v="Operating Platform"/>
    <s v="Q"/>
    <s v="G"/>
    <s v="USD"/>
    <n v="258940.00000000006"/>
    <n v="272250"/>
    <n v="0"/>
    <n v="0"/>
    <n v="272250"/>
    <n v="0"/>
    <n v="0"/>
    <n v="0"/>
    <n v="0"/>
    <n v="0"/>
    <n v="531190"/>
    <s v="USD"/>
    <n v="290012.8000000001"/>
    <n v="884945.60000000033"/>
    <s v="1-5 Years"/>
    <n v="258940.00000000006"/>
    <n v="531190"/>
    <n v="290012.8000000001"/>
    <n v="884945.60000000033"/>
    <n v="0.12000000000000015"/>
    <n v="31072.800000000047"/>
    <n v="272249.99999999994"/>
    <n v="1"/>
  </r>
  <r>
    <s v="Employee 958"/>
    <x v="3"/>
    <s v="New York"/>
    <x v="2"/>
    <s v="Americas"/>
    <d v="2019-01-14T00:00:00"/>
    <d v="2022-12-01T00:00:00"/>
    <s v="Corporate and Risk Platform"/>
    <s v="R"/>
    <s v="J"/>
    <s v="USD"/>
    <n v="154069.30000000002"/>
    <n v="30855"/>
    <n v="0"/>
    <n v="0"/>
    <n v="30855"/>
    <n v="0"/>
    <n v="0"/>
    <n v="0"/>
    <n v="0"/>
    <n v="0"/>
    <n v="184924.30000000002"/>
    <s v="USD"/>
    <n v="171016.92300000004"/>
    <n v="376282.89600000007"/>
    <s v="1-5 Years"/>
    <n v="154069.30000000002"/>
    <n v="184924.30000000002"/>
    <n v="171016.92300000004"/>
    <n v="376282.89600000007"/>
    <n v="0.11000000000000013"/>
    <n v="16947.623000000021"/>
    <n v="30855"/>
    <n v="1"/>
  </r>
  <r>
    <s v="Employee 959"/>
    <x v="4"/>
    <s v="New York"/>
    <x v="2"/>
    <s v="Americas"/>
    <d v="2019-01-14T00:00:00"/>
    <d v="2022-12-01T00:00:00"/>
    <s v="Operating Platform"/>
    <s v="Q"/>
    <s v="U"/>
    <s v="USD"/>
    <n v="297000"/>
    <n v="189200.00000000003"/>
    <n v="0"/>
    <n v="0"/>
    <n v="189200.00000000003"/>
    <n v="0"/>
    <n v="0"/>
    <n v="0"/>
    <n v="0"/>
    <n v="102000"/>
    <n v="588200"/>
    <s v="USD"/>
    <n v="317790"/>
    <n v="838024"/>
    <s v="1-5 Years"/>
    <n v="297000"/>
    <n v="588200"/>
    <n v="317790"/>
    <n v="838024"/>
    <n v="7.0000000000000007E-2"/>
    <n v="20790"/>
    <n v="291200"/>
    <n v="1"/>
  </r>
  <r>
    <s v="Employee 96"/>
    <x v="0"/>
    <s v="Princeton"/>
    <x v="2"/>
    <s v="Americas"/>
    <d v="2005-09-06T00:00:00"/>
    <d v="2022-12-01T00:00:00"/>
    <s v="Operating Platform"/>
    <s v="S"/>
    <s v="Y"/>
    <s v="USD"/>
    <n v="204050.00000000003"/>
    <n v="58250.500000000007"/>
    <n v="0"/>
    <n v="0"/>
    <n v="58250.500000000007"/>
    <n v="0"/>
    <n v="0"/>
    <n v="0"/>
    <n v="0"/>
    <n v="0"/>
    <n v="262300.50000000006"/>
    <s v="USD"/>
    <n v="212212.00000000003"/>
    <n v="485004.52"/>
    <s v="&gt;5 Years"/>
    <n v="204050.00000000003"/>
    <n v="262300.50000000006"/>
    <n v="212212.00000000003"/>
    <n v="485004.52"/>
    <n v="3.9999999999999994E-2"/>
    <n v="8162"/>
    <n v="58250.500000000029"/>
    <n v="1"/>
  </r>
  <r>
    <s v="Employee 960"/>
    <x v="4"/>
    <s v="Edinburgh"/>
    <x v="0"/>
    <s v="EMEA"/>
    <d v="2019-01-14T00:00:00"/>
    <d v="2022-12-01T00:00:00"/>
    <s v="Corporate and Risk Platform"/>
    <s v="R"/>
    <s v="G"/>
    <s v="GBP"/>
    <n v="198879.99999999997"/>
    <n v="158449.5"/>
    <n v="0"/>
    <n v="0"/>
    <n v="158449.5"/>
    <n v="0"/>
    <n v="0"/>
    <n v="0"/>
    <n v="0"/>
    <n v="0"/>
    <n v="357329.5"/>
    <s v="GBP"/>
    <n v="216779.19999999998"/>
    <n v="606268.35499999998"/>
    <s v="1-5 Years"/>
    <n v="264639.67201504344"/>
    <n v="475480.49920202873"/>
    <n v="288457.24249639735"/>
    <n v="806730.98662660865"/>
    <n v="8.9999999999999983E-2"/>
    <n v="17899.200000000012"/>
    <n v="210840.82718698529"/>
    <n v="1.3306500000756409"/>
  </r>
  <r>
    <s v="Employee 961"/>
    <x v="3"/>
    <s v="San Francisco"/>
    <x v="2"/>
    <s v="Americas"/>
    <d v="2019-01-14T00:00:00"/>
    <d v="2022-12-01T00:00:00"/>
    <s v="Operating Platform"/>
    <s v="O"/>
    <s v="Q"/>
    <s v="USD"/>
    <n v="138594.5"/>
    <n v="18139"/>
    <n v="0"/>
    <n v="0"/>
    <n v="18139"/>
    <n v="0"/>
    <n v="0"/>
    <n v="0"/>
    <n v="0"/>
    <n v="0"/>
    <n v="156733.5"/>
    <s v="USD"/>
    <n v="152453.95000000001"/>
    <n v="324860.80000000005"/>
    <s v="1-5 Years"/>
    <n v="138594.5"/>
    <n v="156733.5"/>
    <n v="152453.95000000001"/>
    <n v="324860.80000000005"/>
    <n v="0.10000000000000009"/>
    <n v="13859.450000000012"/>
    <n v="18139"/>
    <n v="1"/>
  </r>
  <r>
    <s v="Employee 962"/>
    <x v="0"/>
    <s v="San Francisco"/>
    <x v="2"/>
    <s v="Americas"/>
    <d v="2019-01-14T00:00:00"/>
    <d v="2022-12-01T00:00:00"/>
    <s v="Operating Platform"/>
    <s v="B"/>
    <s v="U"/>
    <s v="USD"/>
    <n v="229878.00000000006"/>
    <n v="80454"/>
    <n v="0"/>
    <n v="0"/>
    <n v="80454"/>
    <n v="0"/>
    <n v="0"/>
    <n v="0"/>
    <n v="0"/>
    <n v="0"/>
    <n v="310332.00000000006"/>
    <s v="USD"/>
    <n v="245969.46000000008"/>
    <n v="578024.70000000019"/>
    <s v="1-5 Years"/>
    <n v="229878.00000000006"/>
    <n v="310332.00000000006"/>
    <n v="245969.46000000008"/>
    <n v="578024.70000000019"/>
    <n v="7.0000000000000076E-2"/>
    <n v="16091.460000000021"/>
    <n v="80454"/>
    <n v="1"/>
  </r>
  <r>
    <s v="Employee 963"/>
    <x v="1"/>
    <s v="London"/>
    <x v="0"/>
    <s v="EMEA"/>
    <d v="2019-01-14T00:00:00"/>
    <d v="2022-12-01T00:00:00"/>
    <s v="Operating Platform"/>
    <s v="N"/>
    <s v="R"/>
    <s v="GBP"/>
    <n v="89815"/>
    <n v="6402.0000000000009"/>
    <n v="0"/>
    <n v="0"/>
    <n v="6402.0000000000009"/>
    <n v="0"/>
    <n v="0"/>
    <n v="0"/>
    <n v="0"/>
    <n v="0"/>
    <n v="96217"/>
    <s v="GBP"/>
    <n v="92509.45"/>
    <n v="191612.96"/>
    <s v="1-5 Years"/>
    <n v="119512.3297567937"/>
    <n v="128031.15105727794"/>
    <n v="123097.6996494975"/>
    <n v="254969.78523849379"/>
    <n v="2.9999999999999957E-2"/>
    <n v="2694.4499999999971"/>
    <n v="8518.8213004842401"/>
    <n v="1.3306500000756409"/>
  </r>
  <r>
    <s v="Employee 964"/>
    <x v="4"/>
    <s v="New York"/>
    <x v="2"/>
    <s v="Americas"/>
    <d v="2018-12-27T00:00:00"/>
    <d v="2022-12-01T00:00:00"/>
    <s v="Regional Platform"/>
    <s v="S"/>
    <s v="Z"/>
    <s v="USD"/>
    <n v="372899.99999999994"/>
    <n v="1986875"/>
    <n v="0"/>
    <n v="0"/>
    <n v="1986875"/>
    <n v="0"/>
    <n v="0"/>
    <n v="0"/>
    <n v="0"/>
    <n v="980000.00000000012"/>
    <n v="3339775"/>
    <s v="USD"/>
    <n v="387815.99999999994"/>
    <n v="2841982"/>
    <s v="1-5 Years"/>
    <n v="372899.99999999994"/>
    <n v="3339775"/>
    <n v="387815.99999999994"/>
    <n v="2841982"/>
    <n v="4.0000000000000008E-2"/>
    <n v="14916"/>
    <n v="2966875"/>
    <n v="1"/>
  </r>
  <r>
    <s v="Employee 965"/>
    <x v="3"/>
    <s v="Seattle"/>
    <x v="2"/>
    <s v="Americas"/>
    <d v="2019-01-07T00:00:00"/>
    <d v="2022-12-01T00:00:00"/>
    <s v="Operating Platform"/>
    <s v="K"/>
    <s v="X"/>
    <s v="USD"/>
    <n v="165462"/>
    <n v="9801"/>
    <n v="0"/>
    <n v="0"/>
    <n v="9801"/>
    <n v="0"/>
    <n v="0"/>
    <n v="0"/>
    <n v="0"/>
    <n v="0"/>
    <n v="175263"/>
    <s v="USD"/>
    <n v="172080.48"/>
    <n v="354354"/>
    <s v="1-5 Years"/>
    <n v="165462"/>
    <n v="175263"/>
    <n v="172080.48"/>
    <n v="354354"/>
    <n v="4.0000000000000063E-2"/>
    <n v="6618.4800000000105"/>
    <n v="9801"/>
    <n v="1"/>
  </r>
  <r>
    <s v="Employee 966"/>
    <x v="4"/>
    <s v="Edinburgh"/>
    <x v="0"/>
    <s v="EMEA"/>
    <d v="2019-01-07T00:00:00"/>
    <d v="2022-12-01T00:00:00"/>
    <s v="Client Businesses Platform"/>
    <s v="A"/>
    <s v="M"/>
    <s v="GBP"/>
    <n v="129470.00000000003"/>
    <n v="90508.000000000015"/>
    <n v="0"/>
    <n v="0"/>
    <n v="90508.000000000015"/>
    <n v="0"/>
    <n v="0"/>
    <n v="0"/>
    <n v="0"/>
    <n v="76960"/>
    <n v="296938.00000000006"/>
    <s v="GBP"/>
    <n v="147595.80000000005"/>
    <n v="398370.72000000009"/>
    <s v="1-5 Years"/>
    <n v="172279.25550979326"/>
    <n v="395120.54972246074"/>
    <n v="196398.35128116436"/>
    <n v="530091.99859813321"/>
    <n v="0.14000000000000024"/>
    <n v="18125.800000000017"/>
    <n v="222841.29421266748"/>
    <n v="1.3306500000756409"/>
  </r>
  <r>
    <s v="Employee 967"/>
    <x v="3"/>
    <s v="Edinburgh"/>
    <x v="0"/>
    <s v="EMEA"/>
    <d v="2019-01-07T00:00:00"/>
    <d v="2022-12-01T00:00:00"/>
    <s v="Operating Platform"/>
    <s v="W"/>
    <s v="C"/>
    <s v="GBP"/>
    <n v="66090.31"/>
    <n v="7407.4000000000015"/>
    <n v="0"/>
    <n v="0"/>
    <n v="7407.4000000000015"/>
    <n v="0"/>
    <n v="0"/>
    <n v="0"/>
    <n v="0"/>
    <n v="0"/>
    <n v="73497.709999999992"/>
    <s v="GBP"/>
    <n v="76003.856499999994"/>
    <n v="160526.223"/>
    <s v="1-5 Years"/>
    <n v="87943.071006499129"/>
    <n v="97799.727817059422"/>
    <n v="101134.531657474"/>
    <n v="213604.21864709235"/>
    <n v="0.15"/>
    <n v="9913.5464999999967"/>
    <n v="9856.6568105602928"/>
    <n v="1.3306500000756409"/>
  </r>
  <r>
    <s v="Employee 968"/>
    <x v="4"/>
    <s v="New York"/>
    <x v="2"/>
    <s v="Americas"/>
    <d v="2019-01-14T00:00:00"/>
    <d v="2022-12-01T00:00:00"/>
    <s v="Investments Platform"/>
    <s v="C"/>
    <s v="W"/>
    <s v="USD"/>
    <n v="240240.00000000003"/>
    <n v="764720.00000000012"/>
    <n v="11200.000000000002"/>
    <n v="0"/>
    <n v="775920.00000000012"/>
    <n v="0"/>
    <n v="0"/>
    <n v="0"/>
    <n v="0"/>
    <n v="0"/>
    <n v="1016160.0000000001"/>
    <s v="USD"/>
    <n v="264264.00000000006"/>
    <n v="1369720.0000000002"/>
    <s v="1-5 Years"/>
    <n v="240240.00000000003"/>
    <n v="1016160.0000000001"/>
    <n v="264264.00000000006"/>
    <n v="1369720.0000000002"/>
    <n v="0.1000000000000001"/>
    <n v="24024.000000000029"/>
    <n v="775920.00000000012"/>
    <n v="1"/>
  </r>
  <r>
    <s v="Employee 969"/>
    <x v="0"/>
    <s v="New York"/>
    <x v="2"/>
    <s v="Americas"/>
    <d v="2019-01-21T00:00:00"/>
    <d v="2022-12-01T00:00:00"/>
    <s v="Client Businesses Platform"/>
    <s v="N"/>
    <s v="Y"/>
    <s v="USD"/>
    <n v="199096.92000000004"/>
    <n v="110682.00000000001"/>
    <n v="0"/>
    <n v="0"/>
    <n v="110682.00000000001"/>
    <n v="0"/>
    <n v="0"/>
    <n v="0"/>
    <n v="0"/>
    <n v="0"/>
    <n v="309778.92000000004"/>
    <s v="USD"/>
    <n v="217015.64280000006"/>
    <n v="554674.66560000018"/>
    <s v="1-5 Years"/>
    <n v="199096.92000000004"/>
    <n v="309778.92000000004"/>
    <n v="217015.64280000006"/>
    <n v="554674.66560000018"/>
    <n v="9.0000000000000066E-2"/>
    <n v="17918.722800000018"/>
    <n v="110682"/>
    <n v="1"/>
  </r>
  <r>
    <s v="Employee 97"/>
    <x v="4"/>
    <s v="New York"/>
    <x v="2"/>
    <s v="Americas"/>
    <d v="2005-09-19T00:00:00"/>
    <d v="2022-12-01T00:00:00"/>
    <s v="Operating Platform"/>
    <s v="E"/>
    <s v="F"/>
    <s v="USD"/>
    <n v="252450.00000000003"/>
    <n v="446215.00000000006"/>
    <n v="0"/>
    <n v="0"/>
    <n v="446215.00000000006"/>
    <n v="0"/>
    <n v="0"/>
    <n v="0"/>
    <n v="0"/>
    <n v="114999.99999999999"/>
    <n v="813665.00000000012"/>
    <s v="USD"/>
    <n v="277695.00000000006"/>
    <n v="1046226.5000000002"/>
    <s v="&gt;5 Years"/>
    <n v="252450.00000000003"/>
    <n v="813665.00000000012"/>
    <n v="277695.00000000006"/>
    <n v="1046226.5000000002"/>
    <n v="0.1000000000000001"/>
    <n v="25245.000000000029"/>
    <n v="561215.00000000012"/>
    <n v="1"/>
  </r>
  <r>
    <s v="Employee 970"/>
    <x v="4"/>
    <s v="New York"/>
    <x v="2"/>
    <s v="Americas"/>
    <d v="2019-01-21T00:00:00"/>
    <d v="2022-12-01T00:00:00"/>
    <s v="ETF and Index Investments Platform"/>
    <s v="W"/>
    <s v="X"/>
    <s v="USD"/>
    <n v="268620.00000000006"/>
    <n v="544390"/>
    <n v="0"/>
    <n v="0"/>
    <n v="544390"/>
    <n v="0"/>
    <n v="0"/>
    <n v="0"/>
    <n v="0"/>
    <n v="0"/>
    <n v="813010"/>
    <s v="USD"/>
    <n v="282051.00000000006"/>
    <n v="1135711.5000000002"/>
    <s v="1-5 Years"/>
    <n v="268620.00000000006"/>
    <n v="813010"/>
    <n v="282051.00000000006"/>
    <n v="1135711.5000000002"/>
    <n v="4.9999999999999989E-2"/>
    <n v="13431"/>
    <n v="544390"/>
    <n v="1"/>
  </r>
  <r>
    <s v="Employee 971"/>
    <x v="4"/>
    <s v="New York"/>
    <x v="2"/>
    <s v="Americas"/>
    <d v="2019-03-18T00:00:00"/>
    <d v="2022-12-01T00:00:00"/>
    <s v="Investments Platform"/>
    <s v="Y"/>
    <s v="X"/>
    <s v="USD"/>
    <n v="254100.00000000006"/>
    <n v="1470150.0000000002"/>
    <n v="1493500"/>
    <n v="0"/>
    <n v="2963650"/>
    <n v="0"/>
    <n v="0"/>
    <n v="0"/>
    <n v="0"/>
    <n v="270000"/>
    <n v="3487750"/>
    <s v="USD"/>
    <n v="287133.00000000006"/>
    <n v="2235535.5000000005"/>
    <s v="1-5 Years"/>
    <n v="254100.00000000006"/>
    <n v="3487750"/>
    <n v="287133.00000000006"/>
    <n v="2235535.5000000005"/>
    <n v="0.12999999999999998"/>
    <n v="33033"/>
    <n v="3233650"/>
    <n v="1"/>
  </r>
  <r>
    <s v="Employee 972"/>
    <x v="4"/>
    <s v="New York"/>
    <x v="2"/>
    <s v="Americas"/>
    <d v="2021-09-27T00:00:00"/>
    <d v="2022-12-01T00:00:00"/>
    <s v="Investments Platform"/>
    <s v="P"/>
    <s v="M"/>
    <s v="USD"/>
    <n v="305250"/>
    <n v="61017"/>
    <n v="0"/>
    <n v="0"/>
    <n v="61017"/>
    <n v="0"/>
    <n v="0"/>
    <n v="0"/>
    <n v="0"/>
    <n v="0"/>
    <n v="366267"/>
    <s v="USD"/>
    <n v="329670"/>
    <n v="725238.36"/>
    <s v="1-5 Years"/>
    <n v="305250"/>
    <n v="366267"/>
    <n v="329670"/>
    <n v="725238.36"/>
    <n v="0.08"/>
    <n v="24420"/>
    <n v="61017"/>
    <n v="1"/>
  </r>
  <r>
    <s v="Employee 973"/>
    <x v="4"/>
    <s v="London"/>
    <x v="0"/>
    <s v="EMEA"/>
    <d v="2020-02-03T00:00:00"/>
    <d v="2022-12-01T00:00:00"/>
    <s v="Corporate and Risk Platform"/>
    <s v="R"/>
    <s v="S"/>
    <s v="GBP"/>
    <n v="200640.00000000003"/>
    <n v="343200"/>
    <n v="0"/>
    <n v="0"/>
    <n v="343200"/>
    <n v="0"/>
    <n v="0"/>
    <n v="0"/>
    <n v="0"/>
    <n v="0"/>
    <n v="543840"/>
    <s v="GBP"/>
    <n v="204652.80000000005"/>
    <n v="759369.60000000009"/>
    <s v="1-5 Years"/>
    <n v="266981.61601517664"/>
    <n v="723660.69604113651"/>
    <n v="272321.24833548017"/>
    <n v="1010455.1582974396"/>
    <n v="1.9999999999999983E-2"/>
    <n v="4012.8000000000175"/>
    <n v="456679.08002595988"/>
    <n v="1.3306500000756407"/>
  </r>
  <r>
    <s v="Employee 974"/>
    <x v="4"/>
    <s v="New York"/>
    <x v="2"/>
    <s v="Americas"/>
    <d v="2019-03-11T00:00:00"/>
    <d v="2022-12-01T00:00:00"/>
    <s v="Client Businesses Platform"/>
    <s v="R"/>
    <s v="K"/>
    <s v="USD"/>
    <n v="346500"/>
    <n v="2048200.0000000002"/>
    <n v="0"/>
    <n v="0"/>
    <n v="2048200.0000000002"/>
    <n v="0"/>
    <n v="0"/>
    <n v="0"/>
    <n v="0"/>
    <n v="1026000.0000000001"/>
    <n v="3420700"/>
    <s v="USD"/>
    <n v="370755"/>
    <n v="2933084"/>
    <s v="1-5 Years"/>
    <n v="346500"/>
    <n v="3420700"/>
    <n v="370755"/>
    <n v="2933084"/>
    <n v="7.0000000000000007E-2"/>
    <n v="24255"/>
    <n v="3074200"/>
    <n v="1"/>
  </r>
  <r>
    <s v="Employee 975"/>
    <x v="0"/>
    <s v="New York"/>
    <x v="2"/>
    <s v="Americas"/>
    <d v="2019-03-11T00:00:00"/>
    <d v="2022-12-01T00:00:00"/>
    <s v="Operating Platform"/>
    <s v="U"/>
    <s v="N"/>
    <s v="USD"/>
    <n v="177760"/>
    <n v="25025.000000000004"/>
    <n v="0"/>
    <n v="0"/>
    <n v="25025.000000000004"/>
    <n v="0"/>
    <n v="0"/>
    <n v="0"/>
    <n v="0"/>
    <n v="0"/>
    <n v="202785"/>
    <s v="USD"/>
    <n v="188425.60000000001"/>
    <n v="403377.7"/>
    <s v="1-5 Years"/>
    <n v="177760"/>
    <n v="202785"/>
    <n v="188425.60000000001"/>
    <n v="403377.7"/>
    <n v="6.0000000000000032E-2"/>
    <n v="10665.600000000006"/>
    <n v="25025"/>
    <n v="1"/>
  </r>
  <r>
    <s v="Employee 976"/>
    <x v="1"/>
    <s v="Wilmington"/>
    <x v="2"/>
    <s v="Americas"/>
    <d v="2019-03-11T00:00:00"/>
    <d v="2022-12-01T00:00:00"/>
    <s v="Operating Platform"/>
    <s v="Y"/>
    <s v="F"/>
    <s v="USD"/>
    <n v="87134.299999999988"/>
    <n v="9680"/>
    <n v="0"/>
    <n v="0"/>
    <n v="9680"/>
    <n v="0"/>
    <n v="0"/>
    <n v="0"/>
    <n v="0"/>
    <n v="0"/>
    <n v="96814.299999999988"/>
    <s v="USD"/>
    <n v="97590.415999999997"/>
    <n v="206022.432"/>
    <s v="1-5 Years"/>
    <n v="87134.299999999988"/>
    <n v="96814.299999999988"/>
    <n v="97590.415999999997"/>
    <n v="206022.432"/>
    <n v="0.12000000000000012"/>
    <n v="10456.116000000009"/>
    <n v="9680"/>
    <n v="1"/>
  </r>
  <r>
    <s v="Employee 977"/>
    <x v="1"/>
    <s v="Wilmington"/>
    <x v="2"/>
    <s v="Americas"/>
    <d v="2019-04-01T00:00:00"/>
    <d v="2022-12-01T00:00:00"/>
    <s v="Operating Platform"/>
    <s v="P"/>
    <s v="I"/>
    <s v="USD"/>
    <n v="81620"/>
    <n v="10763.500000000002"/>
    <n v="0"/>
    <n v="0"/>
    <n v="10763.500000000002"/>
    <n v="0"/>
    <n v="0"/>
    <n v="0"/>
    <n v="0"/>
    <n v="0"/>
    <n v="92383.5"/>
    <s v="USD"/>
    <n v="84884.800000000003"/>
    <n v="180963.64"/>
    <s v="1-5 Years"/>
    <n v="81620"/>
    <n v="92383.5"/>
    <n v="84884.800000000003"/>
    <n v="180963.64"/>
    <n v="4.0000000000000036E-2"/>
    <n v="3264.8000000000029"/>
    <n v="10763.5"/>
    <n v="1"/>
  </r>
  <r>
    <s v="Employee 978"/>
    <x v="4"/>
    <s v="Edinburgh"/>
    <x v="0"/>
    <s v="EMEA"/>
    <d v="2020-07-01T00:00:00"/>
    <d v="2022-12-01T00:00:00"/>
    <s v="Client Businesses Platform"/>
    <s v="N"/>
    <s v="J"/>
    <s v="GBP"/>
    <n v="181280"/>
    <n v="207207.00000000003"/>
    <n v="0"/>
    <n v="0"/>
    <n v="207207.00000000003"/>
    <n v="0"/>
    <n v="0"/>
    <n v="0"/>
    <n v="0"/>
    <n v="92000"/>
    <n v="480487"/>
    <s v="GBP"/>
    <n v="203033.60000000001"/>
    <n v="638139.04"/>
    <s v="1-5 Years"/>
    <n v="241220.2320137122"/>
    <n v="639360.02658634447"/>
    <n v="270166.65985535766"/>
    <n v="849139.71362426947"/>
    <n v="0.12"/>
    <n v="21753.600000000006"/>
    <n v="398139.79457263229"/>
    <n v="1.3306500000756409"/>
  </r>
  <r>
    <s v="Employee 979"/>
    <x v="4"/>
    <s v="New York"/>
    <x v="2"/>
    <s v="Americas"/>
    <d v="2020-07-01T00:00:00"/>
    <d v="2022-12-01T00:00:00"/>
    <s v="Operating Platform"/>
    <s v="X"/>
    <s v="V"/>
    <s v="USD"/>
    <n v="376200.00000000006"/>
    <n v="1040325"/>
    <n v="0"/>
    <n v="0"/>
    <n v="1040325"/>
    <n v="0"/>
    <n v="0"/>
    <n v="0"/>
    <n v="0"/>
    <n v="360500"/>
    <n v="1777025"/>
    <s v="USD"/>
    <n v="417582.00000000012"/>
    <n v="1989924.7500000005"/>
    <s v="1-5 Years"/>
    <n v="376200.00000000006"/>
    <n v="1777025"/>
    <n v="417582.00000000012"/>
    <n v="1989924.7500000005"/>
    <n v="0.11000000000000014"/>
    <n v="41382.000000000058"/>
    <n v="1400825"/>
    <n v="1"/>
  </r>
  <r>
    <s v="Employee 98"/>
    <x v="3"/>
    <s v="Princeton"/>
    <x v="2"/>
    <s v="Americas"/>
    <d v="2005-11-14T00:00:00"/>
    <d v="2022-12-01T00:00:00"/>
    <s v="Operating Platform"/>
    <s v="S"/>
    <s v="H"/>
    <s v="USD"/>
    <n v="189557.49999999997"/>
    <n v="13156.000000000002"/>
    <n v="0"/>
    <n v="0"/>
    <n v="13156.000000000002"/>
    <n v="0"/>
    <n v="0"/>
    <n v="0"/>
    <n v="0"/>
    <n v="0"/>
    <n v="202713.49999999997"/>
    <s v="USD"/>
    <n v="195244.22499999998"/>
    <n v="404039.12999999995"/>
    <s v="&gt;5 Years"/>
    <n v="189557.49999999997"/>
    <n v="202713.49999999997"/>
    <n v="195244.22499999998"/>
    <n v="404039.12999999995"/>
    <n v="3.0000000000000034E-2"/>
    <n v="5686.7250000000058"/>
    <n v="13156"/>
    <n v="1"/>
  </r>
  <r>
    <s v="Employee 980"/>
    <x v="0"/>
    <s v="Wilmington"/>
    <x v="2"/>
    <s v="Americas"/>
    <d v="2019-04-01T00:00:00"/>
    <d v="2022-12-01T00:00:00"/>
    <s v="Operating Platform"/>
    <s v="M"/>
    <s v="A"/>
    <s v="USD"/>
    <n v="170775"/>
    <n v="21560"/>
    <n v="0"/>
    <n v="0"/>
    <n v="21560"/>
    <n v="0"/>
    <n v="0"/>
    <n v="0"/>
    <n v="0"/>
    <n v="0"/>
    <n v="192335"/>
    <s v="USD"/>
    <n v="196391.24999999997"/>
    <n v="417576.49999999994"/>
    <s v="1-5 Years"/>
    <n v="170775"/>
    <n v="192335"/>
    <n v="196391.24999999997"/>
    <n v="417576.49999999994"/>
    <n v="0.14999999999999983"/>
    <n v="25616.249999999971"/>
    <n v="21560"/>
    <n v="1"/>
  </r>
  <r>
    <s v="Employee 981"/>
    <x v="0"/>
    <s v="Wilmington"/>
    <x v="2"/>
    <s v="Americas"/>
    <d v="2019-04-08T00:00:00"/>
    <d v="2022-12-01T00:00:00"/>
    <s v="Operating Platform"/>
    <s v="F"/>
    <s v="U"/>
    <s v="USD"/>
    <n v="168300"/>
    <n v="58905"/>
    <n v="0"/>
    <n v="0"/>
    <n v="58905"/>
    <n v="0"/>
    <n v="0"/>
    <n v="0"/>
    <n v="0"/>
    <n v="0"/>
    <n v="227205"/>
    <s v="USD"/>
    <n v="176715"/>
    <n v="415280.25"/>
    <s v="1-5 Years"/>
    <n v="168300"/>
    <n v="227205"/>
    <n v="176715"/>
    <n v="415280.25"/>
    <n v="0.05"/>
    <n v="8415"/>
    <n v="58905"/>
    <n v="1"/>
  </r>
  <r>
    <s v="Employee 982"/>
    <x v="0"/>
    <s v="New York"/>
    <x v="2"/>
    <s v="Americas"/>
    <d v="2019-04-08T00:00:00"/>
    <d v="2022-12-01T00:00:00"/>
    <s v="Corporate and Risk Platform"/>
    <s v="R"/>
    <s v="Y"/>
    <s v="USD"/>
    <n v="176612.7"/>
    <n v="37878.5"/>
    <n v="0"/>
    <n v="0"/>
    <n v="37878.5"/>
    <n v="0"/>
    <n v="0"/>
    <n v="0"/>
    <n v="0"/>
    <n v="0"/>
    <n v="214491.2"/>
    <s v="USD"/>
    <n v="196040.09700000004"/>
    <n v="434125.32900000009"/>
    <s v="1-5 Years"/>
    <n v="176612.7"/>
    <n v="214491.2"/>
    <n v="196040.09700000004"/>
    <n v="434125.32900000009"/>
    <n v="0.11000000000000014"/>
    <n v="19427.397000000026"/>
    <n v="37878.5"/>
    <n v="1"/>
  </r>
  <r>
    <s v="Employee 983"/>
    <x v="3"/>
    <s v="New York"/>
    <x v="2"/>
    <s v="Americas"/>
    <d v="2019-04-08T00:00:00"/>
    <d v="2022-12-01T00:00:00"/>
    <s v="Investments Platform"/>
    <s v="N"/>
    <s v="F"/>
    <s v="USD"/>
    <n v="166650"/>
    <n v="129030"/>
    <n v="0"/>
    <n v="0"/>
    <n v="129030"/>
    <n v="0"/>
    <n v="0"/>
    <n v="0"/>
    <n v="0"/>
    <n v="0"/>
    <n v="295680"/>
    <s v="USD"/>
    <n v="171649.5"/>
    <n v="476199.9"/>
    <s v="1-5 Years"/>
    <n v="166650"/>
    <n v="295680"/>
    <n v="171649.5"/>
    <n v="476199.9"/>
    <n v="0.03"/>
    <n v="4999.5"/>
    <n v="129030"/>
    <n v="1"/>
  </r>
  <r>
    <s v="Employee 984"/>
    <x v="3"/>
    <s v="Philadelphia"/>
    <x v="2"/>
    <s v="Americas"/>
    <d v="2019-04-15T00:00:00"/>
    <d v="2022-12-01T00:00:00"/>
    <s v="Investments Platform"/>
    <s v="M"/>
    <s v="C"/>
    <s v="USD"/>
    <n v="152625"/>
    <n v="39072"/>
    <n v="0"/>
    <n v="0"/>
    <n v="39072"/>
    <n v="0"/>
    <n v="0"/>
    <n v="0"/>
    <n v="0"/>
    <n v="0"/>
    <n v="191697"/>
    <s v="USD"/>
    <n v="163308.75"/>
    <n v="368424.54000000004"/>
    <s v="1-5 Years"/>
    <n v="152625"/>
    <n v="191697"/>
    <n v="163308.75"/>
    <n v="368424.54000000004"/>
    <n v="7.0000000000000007E-2"/>
    <n v="10683.75"/>
    <n v="39072"/>
    <n v="1"/>
  </r>
  <r>
    <s v="Employee 985"/>
    <x v="3"/>
    <s v="New York"/>
    <x v="2"/>
    <s v="Americas"/>
    <d v="2019-04-22T00:00:00"/>
    <d v="2022-12-01T00:00:00"/>
    <s v="Corporate and Risk Platform"/>
    <s v="J"/>
    <s v="X"/>
    <s v="USD"/>
    <n v="265650.00000000006"/>
    <n v="204600"/>
    <n v="0"/>
    <n v="0"/>
    <n v="204600"/>
    <n v="0"/>
    <n v="0"/>
    <n v="0"/>
    <n v="0"/>
    <n v="0"/>
    <n v="470250.00000000006"/>
    <s v="USD"/>
    <n v="281589.00000000006"/>
    <n v="780054"/>
    <s v="1-5 Years"/>
    <n v="265650.00000000006"/>
    <n v="470250.00000000006"/>
    <n v="281589.00000000006"/>
    <n v="780054"/>
    <n v="5.9999999999999984E-2"/>
    <n v="15939"/>
    <n v="204600"/>
    <n v="1"/>
  </r>
  <r>
    <s v="Employee 986"/>
    <x v="0"/>
    <s v="Princeton"/>
    <x v="2"/>
    <s v="Americas"/>
    <d v="2019-07-29T00:00:00"/>
    <d v="2022-12-01T00:00:00"/>
    <s v="Regional Platform"/>
    <s v="L"/>
    <s v="J"/>
    <s v="USD"/>
    <n v="194370.00000000003"/>
    <n v="188100.00000000003"/>
    <n v="0"/>
    <n v="0"/>
    <n v="188100.00000000003"/>
    <n v="0"/>
    <n v="0"/>
    <n v="0"/>
    <n v="0"/>
    <n v="0"/>
    <n v="382470.00000000006"/>
    <s v="USD"/>
    <n v="206032.20000000004"/>
    <n v="611450.40000000014"/>
    <s v="1-5 Years"/>
    <n v="194370.00000000003"/>
    <n v="382470.00000000006"/>
    <n v="206032.20000000004"/>
    <n v="611450.40000000014"/>
    <n v="6.0000000000000053E-2"/>
    <n v="11662.200000000012"/>
    <n v="188100.00000000003"/>
    <n v="1"/>
  </r>
  <r>
    <s v="Employee 987"/>
    <x v="1"/>
    <s v="Wilmington"/>
    <x v="2"/>
    <s v="Americas"/>
    <d v="2019-05-30T00:00:00"/>
    <d v="2022-12-01T00:00:00"/>
    <s v="Operating Platform"/>
    <s v="Q"/>
    <s v="X"/>
    <s v="USD"/>
    <n v="80850"/>
    <n v="12728.100000000002"/>
    <n v="0"/>
    <n v="0"/>
    <n v="12728.100000000002"/>
    <n v="0"/>
    <n v="0"/>
    <n v="0"/>
    <n v="0"/>
    <n v="0"/>
    <n v="93578.1"/>
    <s v="USD"/>
    <n v="90552.000000000015"/>
    <n v="195359.47200000004"/>
    <s v="1-5 Years"/>
    <n v="80850"/>
    <n v="93578.1"/>
    <n v="90552.000000000015"/>
    <n v="195359.47200000004"/>
    <n v="0.12000000000000018"/>
    <n v="9702.0000000000146"/>
    <n v="12728.100000000006"/>
    <n v="1"/>
  </r>
  <r>
    <s v="Employee 988"/>
    <x v="0"/>
    <s v="London"/>
    <x v="0"/>
    <s v="EMEA"/>
    <d v="2019-05-30T00:00:00"/>
    <d v="2022-12-01T00:00:00"/>
    <s v="Investments Platform"/>
    <s v="I"/>
    <s v="T"/>
    <s v="GBP"/>
    <n v="161828.70000000001"/>
    <n v="0"/>
    <n v="234920.38"/>
    <n v="0"/>
    <n v="234920.38"/>
    <n v="0"/>
    <n v="0"/>
    <n v="0"/>
    <n v="0"/>
    <n v="0"/>
    <n v="396749.08"/>
    <s v="GBP"/>
    <n v="182866.43099999998"/>
    <n v="365732.86199999996"/>
    <s v="1-5 Years"/>
    <n v="215337.3596672409"/>
    <n v="527934.1633320105"/>
    <n v="243331.21642398217"/>
    <n v="486662.43284796434"/>
    <n v="0.12999999999999978"/>
    <n v="21037.730999999971"/>
    <n v="312596.80366476963"/>
    <n v="1.3306500000756409"/>
  </r>
  <r>
    <s v="Employee 989"/>
    <x v="4"/>
    <s v="New York"/>
    <x v="2"/>
    <s v="Americas"/>
    <d v="2019-06-06T00:00:00"/>
    <d v="2022-12-01T00:00:00"/>
    <s v="Operating Platform"/>
    <s v="C"/>
    <s v="K"/>
    <s v="USD"/>
    <n v="299750"/>
    <n v="396000.00000000006"/>
    <n v="0"/>
    <n v="0"/>
    <n v="396000.00000000006"/>
    <n v="0"/>
    <n v="0"/>
    <n v="0"/>
    <n v="0"/>
    <n v="110000.00000000001"/>
    <n v="805750"/>
    <s v="USD"/>
    <n v="332722.50000000006"/>
    <n v="1105005.0000000002"/>
    <s v="1-5 Years"/>
    <n v="299750"/>
    <n v="805750"/>
    <n v="332722.50000000006"/>
    <n v="1105005.0000000002"/>
    <n v="0.11000000000000019"/>
    <n v="32972.500000000058"/>
    <n v="506000"/>
    <n v="1"/>
  </r>
  <r>
    <s v="Employee 99"/>
    <x v="4"/>
    <s v="New York"/>
    <x v="2"/>
    <s v="Americas"/>
    <d v="2006-01-16T00:00:00"/>
    <d v="2022-12-01T00:00:00"/>
    <s v="Investments Platform"/>
    <s v="F"/>
    <s v="K"/>
    <s v="USD"/>
    <n v="244860.00000000003"/>
    <n v="2445039.2999999998"/>
    <n v="0"/>
    <n v="0"/>
    <n v="2445039.2999999998"/>
    <n v="0"/>
    <n v="0"/>
    <n v="0"/>
    <n v="0"/>
    <n v="456000.00000000006"/>
    <n v="3145899.3"/>
    <s v="USD"/>
    <n v="279140.40000000008"/>
    <n v="3345625.602"/>
    <s v="&gt;5 Years"/>
    <n v="244860.00000000003"/>
    <n v="3145899.3"/>
    <n v="279140.40000000008"/>
    <n v="3345625.602"/>
    <n v="0.14000000000000021"/>
    <n v="34280.400000000052"/>
    <n v="2901039.3"/>
    <n v="1"/>
  </r>
  <r>
    <s v="Employee 990"/>
    <x v="4"/>
    <s v="London"/>
    <x v="0"/>
    <s v="EMEA"/>
    <d v="2019-06-06T00:00:00"/>
    <d v="2022-12-01T00:00:00"/>
    <s v="Operating Platform"/>
    <s v="I"/>
    <s v="F"/>
    <s v="GBP"/>
    <n v="183040"/>
    <n v="121440.00000000001"/>
    <n v="0"/>
    <n v="0"/>
    <n v="121440.00000000001"/>
    <n v="0"/>
    <n v="0"/>
    <n v="0"/>
    <n v="0"/>
    <n v="0"/>
    <n v="304480"/>
    <s v="GBP"/>
    <n v="197683.20000000001"/>
    <n v="526521.60000000009"/>
    <s v="1-5 Years"/>
    <n v="243562.17601384531"/>
    <n v="405156.31202303118"/>
    <n v="263047.15009495296"/>
    <n v="700615.96707982675"/>
    <n v="8.0000000000000099E-2"/>
    <n v="14643.200000000012"/>
    <n v="161594.13600918587"/>
    <n v="1.3306500000756409"/>
  </r>
  <r>
    <s v="Employee 991"/>
    <x v="4"/>
    <s v="New York"/>
    <x v="2"/>
    <s v="Americas"/>
    <d v="2019-05-30T00:00:00"/>
    <d v="2022-12-01T00:00:00"/>
    <s v="Corporate and Risk Platform"/>
    <s v="H"/>
    <s v="M"/>
    <s v="USD"/>
    <n v="222200.00000000003"/>
    <n v="1215500"/>
    <n v="0"/>
    <n v="0"/>
    <n v="1215500"/>
    <n v="0"/>
    <n v="0"/>
    <n v="0"/>
    <n v="0"/>
    <n v="451999.99999999994"/>
    <n v="1889700"/>
    <s v="USD"/>
    <n v="231088.00000000003"/>
    <n v="1726296"/>
    <s v="1-5 Years"/>
    <n v="222200.00000000003"/>
    <n v="1889700"/>
    <n v="231088.00000000003"/>
    <n v="1726296"/>
    <n v="3.9999999999999994E-2"/>
    <n v="8888"/>
    <n v="1667500"/>
    <n v="1"/>
  </r>
  <r>
    <s v="Employee 992"/>
    <x v="4"/>
    <s v="New York"/>
    <x v="2"/>
    <s v="Americas"/>
    <d v="2019-05-30T00:00:00"/>
    <d v="2022-12-01T00:00:00"/>
    <s v="Operating Platform"/>
    <s v="Y"/>
    <s v="A"/>
    <s v="USD"/>
    <n v="251680.00000000003"/>
    <n v="208120.00000000003"/>
    <n v="0"/>
    <n v="0"/>
    <n v="208120.00000000003"/>
    <n v="0"/>
    <n v="0"/>
    <n v="0"/>
    <n v="0"/>
    <n v="0"/>
    <n v="459800.00000000006"/>
    <s v="USD"/>
    <n v="281881.60000000003"/>
    <n v="796857.60000000009"/>
    <s v="1-5 Years"/>
    <n v="251680.00000000003"/>
    <n v="459800.00000000006"/>
    <n v="281881.60000000003"/>
    <n v="796857.60000000009"/>
    <n v="0.12000000000000001"/>
    <n v="30201.600000000006"/>
    <n v="208120.00000000003"/>
    <n v="1"/>
  </r>
  <r>
    <s v="Employee 993"/>
    <x v="7"/>
    <s v="New York"/>
    <x v="2"/>
    <s v="Americas"/>
    <d v="2019-05-30T00:00:00"/>
    <d v="2022-12-01T00:00:00"/>
    <s v="Corporate and Risk Platform"/>
    <s v="E"/>
    <s v="N"/>
    <s v="USD"/>
    <n v="113489.64000000003"/>
    <n v="15180"/>
    <n v="0"/>
    <n v="0"/>
    <n v="15180"/>
    <n v="0"/>
    <n v="3382"/>
    <n v="0"/>
    <n v="3382"/>
    <n v="0"/>
    <n v="132051.64000000001"/>
    <s v="USD"/>
    <n v="123703.70760000004"/>
    <n v="263953.61520000006"/>
    <s v="1-5 Years"/>
    <n v="113489.64000000003"/>
    <n v="132051.64000000001"/>
    <n v="123703.70760000004"/>
    <n v="263953.61520000006"/>
    <n v="9.0000000000000066E-2"/>
    <n v="10214.067600000009"/>
    <n v="18561.999999999985"/>
    <n v="1"/>
  </r>
  <r>
    <s v="Employee 994"/>
    <x v="4"/>
    <s v="New York"/>
    <x v="2"/>
    <s v="Americas"/>
    <d v="2019-05-30T00:00:00"/>
    <d v="2022-12-01T00:00:00"/>
    <s v="Client Businesses Platform"/>
    <s v="E"/>
    <s v="T"/>
    <s v="USD"/>
    <n v="228800.00000000003"/>
    <n v="213400.00000000003"/>
    <n v="0"/>
    <n v="0"/>
    <n v="213400.00000000003"/>
    <n v="0"/>
    <n v="0"/>
    <n v="0"/>
    <n v="0"/>
    <n v="0"/>
    <n v="442200.00000000006"/>
    <s v="USD"/>
    <n v="247104.00000000006"/>
    <n v="724680.00000000023"/>
    <s v="1-5 Years"/>
    <n v="228800.00000000003"/>
    <n v="442200.00000000006"/>
    <n v="247104.00000000006"/>
    <n v="724680.00000000023"/>
    <n v="8.0000000000000113E-2"/>
    <n v="18304.000000000029"/>
    <n v="213400.00000000003"/>
    <n v="1"/>
  </r>
  <r>
    <s v="Employee 995"/>
    <x v="5"/>
    <s v="New York"/>
    <x v="2"/>
    <s v="Americas"/>
    <d v="2019-05-30T00:00:00"/>
    <d v="2022-12-01T00:00:00"/>
    <s v="Corporate and Risk Platform"/>
    <s v="V"/>
    <s v="M"/>
    <s v="USD"/>
    <n v="179850"/>
    <n v="106260.00000000001"/>
    <n v="0"/>
    <n v="0"/>
    <n v="106260.00000000001"/>
    <n v="0"/>
    <n v="0"/>
    <n v="0"/>
    <n v="0"/>
    <n v="0"/>
    <n v="286110"/>
    <s v="USD"/>
    <n v="197835.00000000003"/>
    <n v="512556.00000000012"/>
    <s v="1-5 Years"/>
    <n v="179850"/>
    <n v="286110"/>
    <n v="197835.00000000003"/>
    <n v="512556.00000000012"/>
    <n v="0.10000000000000016"/>
    <n v="17985.000000000029"/>
    <n v="106260"/>
    <n v="1"/>
  </r>
  <r>
    <s v="Employee 996"/>
    <x v="3"/>
    <s v="Edinburgh"/>
    <x v="0"/>
    <s v="EMEA"/>
    <d v="2019-06-17T00:00:00"/>
    <d v="2022-12-01T00:00:00"/>
    <s v="Corporate and Risk Platform"/>
    <s v="W"/>
    <s v="U"/>
    <s v="GBP"/>
    <n v="67771"/>
    <n v="8642.6999999999989"/>
    <n v="0"/>
    <n v="0"/>
    <n v="8642.6999999999989"/>
    <n v="0"/>
    <n v="0"/>
    <n v="0"/>
    <n v="0"/>
    <n v="0"/>
    <n v="76413.7"/>
    <s v="GBP"/>
    <n v="69804.13"/>
    <n v="148510.24100000001"/>
    <s v="1-5 Years"/>
    <n v="90179.481155126268"/>
    <n v="101679.88991078"/>
    <n v="92884.865589780049"/>
    <n v="197615.15219788346"/>
    <n v="2.9999999999999919E-2"/>
    <n v="2033.1300000000047"/>
    <n v="11500.408755653727"/>
    <n v="1.3306500000756409"/>
  </r>
  <r>
    <s v="Employee 997"/>
    <x v="0"/>
    <s v="London"/>
    <x v="0"/>
    <s v="EMEA"/>
    <d v="2019-06-06T00:00:00"/>
    <d v="2022-12-01T00:00:00"/>
    <s v="ETF and Index Investments Platform"/>
    <s v="D"/>
    <s v="N"/>
    <s v="GBP"/>
    <n v="129030.00000000001"/>
    <n v="91091.000000000015"/>
    <n v="0"/>
    <n v="0"/>
    <n v="91091.000000000015"/>
    <n v="0"/>
    <n v="0"/>
    <n v="0"/>
    <n v="0"/>
    <n v="0"/>
    <n v="220121.00000000003"/>
    <s v="GBP"/>
    <n v="132900.90000000002"/>
    <n v="359625.53"/>
    <s v="1-5 Years"/>
    <n v="171693.76950975996"/>
    <n v="292904.00866665022"/>
    <n v="176844.58259505278"/>
    <n v="478535.71152170247"/>
    <n v="3.0000000000000096E-2"/>
    <n v="3870.9000000000087"/>
    <n v="121210.23915689025"/>
    <n v="1.3306500000756409"/>
  </r>
  <r>
    <s v="Employee 998"/>
    <x v="0"/>
    <s v="Edinburgh"/>
    <x v="0"/>
    <s v="EMEA"/>
    <d v="2019-05-30T00:00:00"/>
    <d v="2022-12-01T00:00:00"/>
    <s v="Operating Platform"/>
    <s v="M"/>
    <s v="B"/>
    <s v="GBP"/>
    <n v="93040.200000000012"/>
    <n v="39347"/>
    <n v="0"/>
    <n v="0"/>
    <n v="39347"/>
    <n v="0"/>
    <n v="0"/>
    <n v="0"/>
    <n v="0"/>
    <n v="0"/>
    <n v="132387.20000000001"/>
    <s v="GBP"/>
    <n v="96761.808000000019"/>
    <n v="234444.49600000004"/>
    <s v="1-5 Years"/>
    <n v="123803.94213703767"/>
    <n v="176161.0276900139"/>
    <n v="128756.09982251917"/>
    <n v="311963.56862013368"/>
    <n v="0.04"/>
    <n v="3721.6080000000075"/>
    <n v="52357.085552976234"/>
    <n v="1.3306500000756409"/>
  </r>
  <r>
    <s v="Employee 999"/>
    <x v="0"/>
    <s v="Edinburgh"/>
    <x v="0"/>
    <s v="EMEA"/>
    <d v="2019-06-06T00:00:00"/>
    <d v="2022-12-01T00:00:00"/>
    <s v="Client Businesses Platform"/>
    <s v="O"/>
    <s v="K"/>
    <s v="GBP"/>
    <n v="127050.00000000001"/>
    <n v="40837.5"/>
    <n v="0"/>
    <n v="0"/>
    <n v="40837.5"/>
    <n v="0"/>
    <n v="0"/>
    <n v="0"/>
    <n v="0"/>
    <n v="0"/>
    <n v="167887.5"/>
    <s v="GBP"/>
    <n v="129591.00000000001"/>
    <n v="300836.25000000006"/>
    <s v="1-5 Years"/>
    <n v="169059.08250961019"/>
    <n v="223399.50188769918"/>
    <n v="172440.26415980241"/>
    <n v="400307.75608525559"/>
    <n v="2.0000000000000066E-2"/>
    <n v="2541"/>
    <n v="54340.419378088991"/>
    <n v="1.330650000075640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Employee 1"/>
    <x v="0"/>
    <s v="London"/>
    <s v="United Kingdom"/>
    <s v="EMEA"/>
    <d v="1994-08-01T00:00:00"/>
    <d v="2022-12-01T00:00:00"/>
    <s v="Client Businesses Platform"/>
    <s v="Z"/>
    <s v="D"/>
    <s v="GBP"/>
    <n v="132825.00000000003"/>
    <n v="71808"/>
    <n v="1000"/>
    <n v="500"/>
    <n v="73308"/>
    <n v="3000"/>
    <n v="0"/>
    <n v="500"/>
    <n v="3500"/>
    <n v="15000"/>
    <n v="224633.00000000003"/>
    <s v="GBP"/>
    <n v="146107.50000000006"/>
    <n v="517861.30000000022"/>
    <s v="&gt;5 Years"/>
    <n v="176743.58626004704"/>
    <n v="298907.90146699146"/>
    <n v="194417.94488605179"/>
    <n v="689092.13888417184"/>
    <n v="0.10000000000000023"/>
    <n v="13282.500000000029"/>
    <n v="122164.31520694442"/>
    <n v="1.3306500000756409"/>
    <n v="19959.750001134613"/>
    <n v="3991.9500002269228"/>
    <n v="0"/>
  </r>
  <r>
    <s v="Employee 10"/>
    <x v="1"/>
    <s v="Tokyo"/>
    <s v="Japan"/>
    <s v="Asia-Pacific"/>
    <d v="1994-04-07T00:00:00"/>
    <d v="2022-12-01T00:00:00"/>
    <s v="Operating Platform"/>
    <s v="J"/>
    <s v="G"/>
    <s v="JPY"/>
    <n v="12529836.000000004"/>
    <n v="2096710"/>
    <n v="0"/>
    <n v="0"/>
    <n v="2096710"/>
    <n v="0"/>
    <n v="0"/>
    <n v="0"/>
    <n v="0"/>
    <n v="0"/>
    <n v="14626546.000000004"/>
    <s v="JPY"/>
    <n v="12655134.360000003"/>
    <n v="27427945.820000008"/>
    <s v="&gt;5 Years"/>
    <n v="115328.23415711726"/>
    <n v="134626.95936306322"/>
    <n v="116481.51649868842"/>
    <n v="252454.74545538228"/>
    <n v="9.9999999999998996E-3"/>
    <n v="125298.3599999994"/>
    <n v="19298.725205945957"/>
    <n v="9.2042891987666256E-3"/>
    <n v="0"/>
    <n v="0"/>
    <n v="0"/>
  </r>
  <r>
    <s v="Employee 100"/>
    <x v="0"/>
    <s v="London"/>
    <s v="United Kingdom"/>
    <s v="EMEA"/>
    <d v="2006-01-23T00:00:00"/>
    <d v="2022-12-01T00:00:00"/>
    <s v="Operating Platform"/>
    <s v="A"/>
    <s v="B"/>
    <s v="GBP"/>
    <n v="138637.40000000002"/>
    <n v="32698.600000000002"/>
    <n v="0"/>
    <n v="0"/>
    <n v="32698.600000000002"/>
    <n v="0"/>
    <n v="0"/>
    <n v="0"/>
    <n v="0"/>
    <n v="0"/>
    <n v="171336.00000000003"/>
    <s v="GBP"/>
    <n v="155273.88800000004"/>
    <n v="347170.2080000001"/>
    <s v="&gt;5 Years"/>
    <n v="184477.8563204867"/>
    <n v="227988.24841296006"/>
    <n v="206615.19907894512"/>
    <n v="461962.0373014604"/>
    <n v="0.12000000000000013"/>
    <n v="16636.488000000012"/>
    <n v="43510.392092473368"/>
    <n v="1.3306500000756409"/>
    <n v="0"/>
    <n v="0"/>
    <n v="0"/>
  </r>
  <r>
    <s v="Employee 1000"/>
    <x v="2"/>
    <s v="New York"/>
    <s v="United States of America"/>
    <s v="Americas"/>
    <d v="2019-06-06T00:00:00"/>
    <d v="2022-12-01T00:00:00"/>
    <s v="Operating Platform"/>
    <s v="S"/>
    <s v="W"/>
    <s v="USD"/>
    <n v="54439.000000000007"/>
    <n v="8602"/>
    <n v="0"/>
    <n v="0"/>
    <n v="8602"/>
    <n v="0"/>
    <n v="38370"/>
    <n v="0"/>
    <n v="38370"/>
    <n v="0"/>
    <n v="101411"/>
    <s v="USD"/>
    <n v="54983.390000000007"/>
    <n v="118654.80000000002"/>
    <s v="1-5 Years"/>
    <n v="54439.000000000007"/>
    <n v="101411"/>
    <n v="54983.390000000007"/>
    <n v="118654.80000000002"/>
    <n v="9.9999999999999881E-3"/>
    <n v="544.38999999999942"/>
    <n v="46971.999999999993"/>
    <n v="1"/>
    <n v="0"/>
    <n v="0"/>
    <n v="38370"/>
  </r>
  <r>
    <s v="Employee 1001"/>
    <x v="3"/>
    <s v="Philadelphia"/>
    <s v="United States of America"/>
    <s v="Americas"/>
    <d v="2019-06-06T00:00:00"/>
    <d v="2022-12-01T00:00:00"/>
    <s v="Investments Platform"/>
    <s v="U"/>
    <s v="H"/>
    <s v="USD"/>
    <n v="170775"/>
    <n v="63360"/>
    <n v="0"/>
    <n v="0"/>
    <n v="63360"/>
    <n v="0"/>
    <n v="0"/>
    <n v="0"/>
    <n v="0"/>
    <n v="0"/>
    <n v="234135"/>
    <s v="USD"/>
    <n v="172482.75"/>
    <n v="408959.1"/>
    <s v="1-5 Years"/>
    <n v="170775"/>
    <n v="234135"/>
    <n v="172482.75"/>
    <n v="408959.1"/>
    <n v="0.01"/>
    <n v="1707.75"/>
    <n v="63360"/>
    <n v="1"/>
    <n v="0"/>
    <n v="0"/>
    <n v="0"/>
  </r>
  <r>
    <s v="Employee 1002"/>
    <x v="0"/>
    <s v="Wilmington"/>
    <s v="United States of America"/>
    <s v="Americas"/>
    <d v="2019-06-06T00:00:00"/>
    <d v="2022-12-01T00:00:00"/>
    <s v="Operating Platform"/>
    <s v="B"/>
    <s v="T"/>
    <s v="USD"/>
    <n v="161095"/>
    <n v="72930"/>
    <n v="0"/>
    <n v="0"/>
    <n v="72930"/>
    <n v="0"/>
    <n v="0"/>
    <n v="0"/>
    <n v="0"/>
    <n v="0"/>
    <n v="234025"/>
    <s v="USD"/>
    <n v="169149.75"/>
    <n v="414876"/>
    <s v="1-5 Years"/>
    <n v="161095"/>
    <n v="234025"/>
    <n v="169149.75"/>
    <n v="414876"/>
    <n v="0.05"/>
    <n v="8054.75"/>
    <n v="72930"/>
    <n v="1"/>
    <n v="0"/>
    <n v="0"/>
    <n v="0"/>
  </r>
  <r>
    <s v="Employee 1003"/>
    <x v="4"/>
    <s v="New York"/>
    <s v="United States of America"/>
    <s v="Americas"/>
    <d v="2019-05-30T00:00:00"/>
    <d v="2022-12-01T00:00:00"/>
    <s v="Corporate and Risk Platform"/>
    <s v="E"/>
    <s v="V"/>
    <s v="USD"/>
    <n v="297000"/>
    <n v="372680.00000000006"/>
    <n v="0"/>
    <n v="0"/>
    <n v="372680.00000000006"/>
    <n v="0"/>
    <n v="0"/>
    <n v="0"/>
    <n v="0"/>
    <n v="106000"/>
    <n v="775680"/>
    <s v="USD"/>
    <n v="302940"/>
    <n v="986013.60000000009"/>
    <s v="1-5 Years"/>
    <n v="297000"/>
    <n v="775680"/>
    <n v="302940"/>
    <n v="986013.60000000009"/>
    <n v="0.02"/>
    <n v="5940"/>
    <n v="478680"/>
    <n v="1"/>
    <n v="106000"/>
    <n v="0"/>
    <n v="0"/>
  </r>
  <r>
    <s v="Employee 1004"/>
    <x v="0"/>
    <s v="Tokyo"/>
    <s v="Japan"/>
    <s v="Asia-Pacific"/>
    <d v="2019-05-30T00:00:00"/>
    <d v="2022-12-01T00:00:00"/>
    <s v="Investments Platform"/>
    <s v="Z"/>
    <s v="G"/>
    <s v="JPY"/>
    <n v="22572000.000000004"/>
    <n v="39479000"/>
    <n v="0"/>
    <n v="0"/>
    <n v="39479000"/>
    <n v="0"/>
    <n v="0"/>
    <n v="0"/>
    <n v="0"/>
    <n v="0"/>
    <n v="62051000"/>
    <s v="JPY"/>
    <n v="23700600.000000004"/>
    <n v="88854150.000000015"/>
    <s v="1-5 Years"/>
    <n v="207759.2157945603"/>
    <n v="571135.34907266789"/>
    <n v="218147.17658428833"/>
    <n v="817839.29311058973"/>
    <n v="5.0000000000000107E-2"/>
    <n v="1128600"/>
    <n v="363376.13327810762"/>
    <n v="9.2042891987666256E-3"/>
    <n v="0"/>
    <n v="0"/>
    <n v="0"/>
  </r>
  <r>
    <s v="Employee 1005"/>
    <x v="0"/>
    <s v="Boston"/>
    <s v="United States of America"/>
    <s v="Americas"/>
    <d v="2019-06-06T00:00:00"/>
    <d v="2022-12-01T00:00:00"/>
    <s v="Client Businesses Platform"/>
    <s v="I"/>
    <s v="D"/>
    <s v="USD"/>
    <n v="166650"/>
    <n v="65450"/>
    <n v="0"/>
    <n v="0"/>
    <n v="65450"/>
    <n v="0"/>
    <n v="0"/>
    <n v="0"/>
    <n v="0"/>
    <n v="0"/>
    <n v="232100"/>
    <s v="USD"/>
    <n v="173316"/>
    <n v="414700"/>
    <s v="1-5 Years"/>
    <n v="166650"/>
    <n v="232100"/>
    <n v="173316"/>
    <n v="414700"/>
    <n v="0.04"/>
    <n v="6666"/>
    <n v="65450"/>
    <n v="1"/>
    <n v="0"/>
    <n v="0"/>
    <n v="0"/>
  </r>
  <r>
    <s v="Employee 1006"/>
    <x v="3"/>
    <s v="Hong Kong"/>
    <s v="Hong Kong"/>
    <s v="Asia-Pacific"/>
    <d v="2019-06-06T00:00:00"/>
    <d v="2022-12-01T00:00:00"/>
    <s v="Operating Platform"/>
    <s v="X"/>
    <s v="Q"/>
    <s v="HKD"/>
    <n v="1266526.8"/>
    <n v="239184.00000000003"/>
    <n v="0"/>
    <n v="0"/>
    <n v="239184.00000000003"/>
    <n v="0"/>
    <n v="0"/>
    <n v="0"/>
    <n v="0"/>
    <n v="0"/>
    <n v="1505710.8"/>
    <s v="HKD"/>
    <n v="1393179.4800000002"/>
    <n v="3049461.3600000003"/>
    <s v="1-5 Years"/>
    <n v="161461.31830727358"/>
    <n v="191953.34102484019"/>
    <n v="177607.45013800098"/>
    <n v="388756.12526532519"/>
    <n v="0.1000000000000002"/>
    <n v="126652.68000000017"/>
    <n v="30492.022717566608"/>
    <n v="0.12748353868806692"/>
    <n v="0"/>
    <n v="0"/>
    <n v="0"/>
  </r>
  <r>
    <s v="Employee 1007"/>
    <x v="4"/>
    <s v="Princeton"/>
    <s v="United States of America"/>
    <s v="Americas"/>
    <d v="2019-05-30T00:00:00"/>
    <d v="2022-12-01T00:00:00"/>
    <s v="Regional Platform"/>
    <s v="A"/>
    <s v="X"/>
    <s v="USD"/>
    <n v="235400.00000000006"/>
    <n v="445500.00000000006"/>
    <n v="0"/>
    <n v="0"/>
    <n v="445500.00000000006"/>
    <n v="0"/>
    <n v="0"/>
    <n v="0"/>
    <n v="0"/>
    <n v="318000"/>
    <n v="998900.00000000012"/>
    <s v="USD"/>
    <n v="242462.00000000006"/>
    <n v="943789.00000000023"/>
    <s v="1-5 Years"/>
    <n v="235400.00000000006"/>
    <n v="998900.00000000012"/>
    <n v="242462.00000000006"/>
    <n v="943789.00000000023"/>
    <n v="2.9999999999999992E-2"/>
    <n v="7062"/>
    <n v="763500"/>
    <n v="1"/>
    <n v="318000"/>
    <n v="0"/>
    <n v="0"/>
  </r>
  <r>
    <s v="Employee 1008"/>
    <x v="3"/>
    <s v="Edinburgh"/>
    <s v="United Kingdom"/>
    <s v="EMEA"/>
    <d v="2019-06-06T00:00:00"/>
    <d v="2022-12-01T00:00:00"/>
    <s v="Operating Platform"/>
    <s v="L"/>
    <s v="T"/>
    <s v="GBP"/>
    <n v="76715.100000000006"/>
    <n v="12487.2"/>
    <n v="0"/>
    <n v="0"/>
    <n v="12487.2"/>
    <n v="0"/>
    <n v="0"/>
    <n v="0"/>
    <n v="0"/>
    <n v="0"/>
    <n v="89202.3"/>
    <s v="GBP"/>
    <n v="85920.912000000011"/>
    <n v="185827.48800000001"/>
    <s v="1-5 Years"/>
    <n v="102080.94782080282"/>
    <n v="118697.04050174735"/>
    <n v="114330.66155929916"/>
    <n v="247271.34692125619"/>
    <n v="0.12000000000000005"/>
    <n v="9205.8120000000054"/>
    <n v="16616.092680944537"/>
    <n v="1.3306500000756409"/>
    <n v="0"/>
    <n v="0"/>
    <n v="0"/>
  </r>
  <r>
    <s v="Employee 1009"/>
    <x v="4"/>
    <s v="New York"/>
    <s v="United States of America"/>
    <s v="Americas"/>
    <d v="2019-06-06T00:00:00"/>
    <d v="2022-12-01T00:00:00"/>
    <s v="Corporate and Risk Platform"/>
    <s v="T"/>
    <s v="H"/>
    <s v="USD"/>
    <n v="258940.00000000006"/>
    <n v="303490"/>
    <n v="0"/>
    <n v="0"/>
    <n v="303490"/>
    <n v="0"/>
    <n v="0"/>
    <n v="0"/>
    <n v="0"/>
    <n v="0"/>
    <n v="562430"/>
    <s v="USD"/>
    <n v="266708.20000000007"/>
    <n v="846011.10000000021"/>
    <s v="1-5 Years"/>
    <n v="258940.00000000006"/>
    <n v="562430"/>
    <n v="266708.20000000007"/>
    <n v="846011.10000000021"/>
    <n v="3.0000000000000037E-2"/>
    <n v="7768.2000000000116"/>
    <n v="303489.99999999994"/>
    <n v="1"/>
    <n v="0"/>
    <n v="0"/>
    <n v="0"/>
  </r>
  <r>
    <s v="Employee 101"/>
    <x v="3"/>
    <s v="Princeton"/>
    <s v="United States of America"/>
    <s v="Americas"/>
    <d v="2006-05-15T00:00:00"/>
    <d v="2022-12-01T00:00:00"/>
    <s v="Operating Platform"/>
    <s v="Z"/>
    <s v="R"/>
    <s v="USD"/>
    <n v="181500.00000000003"/>
    <n v="29700"/>
    <n v="0"/>
    <n v="0"/>
    <n v="29700"/>
    <n v="0"/>
    <n v="0"/>
    <n v="0"/>
    <n v="0"/>
    <n v="0"/>
    <n v="211200.00000000003"/>
    <s v="USD"/>
    <n v="203280.00000000006"/>
    <n v="439824.00000000012"/>
    <s v="&gt;5 Years"/>
    <n v="181500.00000000003"/>
    <n v="211200.00000000003"/>
    <n v="203280.00000000006"/>
    <n v="439824.00000000012"/>
    <n v="0.12000000000000013"/>
    <n v="21780.000000000029"/>
    <n v="29700"/>
    <n v="1"/>
    <n v="0"/>
    <n v="0"/>
    <n v="0"/>
  </r>
  <r>
    <s v="Employee 1010"/>
    <x v="5"/>
    <s v="New York"/>
    <s v="United States of America"/>
    <s v="Americas"/>
    <d v="2019-06-06T00:00:00"/>
    <d v="2022-12-01T00:00:00"/>
    <s v="Investments Platform"/>
    <s v="I"/>
    <s v="U"/>
    <s v="USD"/>
    <n v="123585.00000000003"/>
    <n v="77137.500000000015"/>
    <n v="0"/>
    <n v="0"/>
    <n v="77137.500000000015"/>
    <n v="0"/>
    <n v="0"/>
    <n v="0"/>
    <n v="0"/>
    <n v="0"/>
    <n v="200722.50000000006"/>
    <s v="USD"/>
    <n v="133471.80000000005"/>
    <n v="350252.10000000009"/>
    <s v="1-5 Years"/>
    <n v="123585.00000000003"/>
    <n v="200722.50000000006"/>
    <n v="133471.80000000005"/>
    <n v="350252.10000000009"/>
    <n v="8.0000000000000127E-2"/>
    <n v="9886.8000000000175"/>
    <n v="77137.500000000029"/>
    <n v="1"/>
    <n v="0"/>
    <n v="0"/>
    <n v="0"/>
  </r>
  <r>
    <s v="Employee 1011"/>
    <x v="0"/>
    <s v="New York"/>
    <s v="United States of America"/>
    <s v="Americas"/>
    <d v="2019-04-29T00:00:00"/>
    <d v="2022-12-01T00:00:00"/>
    <s v="Operating Platform"/>
    <s v="J"/>
    <s v="Q"/>
    <s v="USD"/>
    <n v="229515.00000000006"/>
    <n v="99330.000000000015"/>
    <n v="0"/>
    <n v="0"/>
    <n v="99330.000000000015"/>
    <n v="0"/>
    <n v="0"/>
    <n v="0"/>
    <n v="0"/>
    <n v="0"/>
    <n v="328845.00000000006"/>
    <s v="USD"/>
    <n v="247876.20000000007"/>
    <n v="603028.80000000016"/>
    <s v="1-5 Years"/>
    <n v="229515.00000000006"/>
    <n v="328845.00000000006"/>
    <n v="247876.20000000007"/>
    <n v="603028.80000000016"/>
    <n v="8.0000000000000029E-2"/>
    <n v="18361.200000000012"/>
    <n v="99330"/>
    <n v="1"/>
    <n v="0"/>
    <n v="0"/>
    <n v="0"/>
  </r>
  <r>
    <s v="Employee 1012"/>
    <x v="0"/>
    <s v="London"/>
    <s v="United Kingdom"/>
    <s v="EMEA"/>
    <d v="2019-06-06T00:00:00"/>
    <d v="2022-12-01T00:00:00"/>
    <s v="ETF and Index Investments Platform"/>
    <s v="X"/>
    <s v="Q"/>
    <s v="GBP"/>
    <n v="88275"/>
    <n v="0"/>
    <n v="0"/>
    <n v="0"/>
    <n v="0"/>
    <n v="0"/>
    <n v="0"/>
    <n v="0"/>
    <n v="0"/>
    <n v="0"/>
    <n v="88275"/>
    <s v="GBP"/>
    <n v="95337"/>
    <n v="190674"/>
    <s v="1-5 Years"/>
    <n v="117463.12875667721"/>
    <n v="117463.12875667721"/>
    <n v="126860.17905721138"/>
    <n v="253720.35811442276"/>
    <n v="7.9999999999999974E-2"/>
    <n v="7062"/>
    <n v="0"/>
    <n v="1.3306500000756409"/>
    <n v="0"/>
    <n v="0"/>
    <n v="0"/>
  </r>
  <r>
    <s v="Employee 1013"/>
    <x v="0"/>
    <s v="London"/>
    <s v="United Kingdom"/>
    <s v="EMEA"/>
    <d v="2019-05-13T00:00:00"/>
    <d v="2022-12-01T00:00:00"/>
    <s v="Corporate and Risk Platform"/>
    <s v="X"/>
    <s v="G"/>
    <s v="GBP"/>
    <n v="141680.00000000003"/>
    <n v="32736"/>
    <n v="0"/>
    <n v="0"/>
    <n v="32736"/>
    <n v="0"/>
    <n v="0"/>
    <n v="0"/>
    <n v="0"/>
    <n v="0"/>
    <n v="174416.00000000003"/>
    <s v="GBP"/>
    <n v="145930.40000000002"/>
    <n v="325578.88"/>
    <s v="1-5 Years"/>
    <n v="188526.49201071684"/>
    <n v="232086.65041319304"/>
    <n v="194182.28677103834"/>
    <n v="433231.5366966271"/>
    <n v="2.9999999999999971E-2"/>
    <n v="4250.3999999999942"/>
    <n v="43560.158402476198"/>
    <n v="1.3306500000756409"/>
    <n v="0"/>
    <n v="0"/>
    <n v="0"/>
  </r>
  <r>
    <s v="Employee 1014"/>
    <x v="3"/>
    <s v="Wilmington"/>
    <s v="United States of America"/>
    <s v="Americas"/>
    <d v="2019-05-13T00:00:00"/>
    <d v="2022-12-01T00:00:00"/>
    <s v="Operating Platform"/>
    <s v="T"/>
    <s v="E"/>
    <s v="USD"/>
    <n v="124630.00000000001"/>
    <n v="5060"/>
    <n v="0"/>
    <n v="0"/>
    <n v="5060"/>
    <n v="0"/>
    <n v="0"/>
    <n v="0"/>
    <n v="0"/>
    <n v="0"/>
    <n v="129690.00000000001"/>
    <s v="USD"/>
    <n v="138339.30000000002"/>
    <n v="282295.20000000007"/>
    <s v="1-5 Years"/>
    <n v="124630.00000000001"/>
    <n v="129690.00000000001"/>
    <n v="138339.30000000002"/>
    <n v="282295.20000000007"/>
    <n v="0.11000000000000001"/>
    <n v="13709.300000000003"/>
    <n v="5060"/>
    <n v="1"/>
    <n v="0"/>
    <n v="0"/>
    <n v="0"/>
  </r>
  <r>
    <s v="Employee 1015"/>
    <x v="4"/>
    <s v="London"/>
    <s v="United Kingdom"/>
    <s v="EMEA"/>
    <d v="2019-05-13T00:00:00"/>
    <d v="2022-12-01T00:00:00"/>
    <s v="Investments Platform"/>
    <s v="X"/>
    <s v="P"/>
    <s v="GBP"/>
    <n v="171416.19"/>
    <n v="888030.00000000012"/>
    <n v="0"/>
    <n v="0"/>
    <n v="888030.00000000012"/>
    <n v="0"/>
    <n v="0"/>
    <n v="0"/>
    <n v="0"/>
    <n v="299750"/>
    <n v="1359196.1900000002"/>
    <s v="GBP"/>
    <n v="195414.45660000003"/>
    <n v="1403183.1132000005"/>
    <s v="1-5 Years"/>
    <n v="228094.95323646607"/>
    <n v="1808614.4103263111"/>
    <n v="260028.24668957139"/>
    <n v="1867145.6096857188"/>
    <n v="0.14000000000000029"/>
    <n v="23998.266600000032"/>
    <n v="1580519.4570898451"/>
    <n v="1.3306500000756409"/>
    <n v="398862.33752267336"/>
    <n v="0"/>
    <n v="0"/>
  </r>
  <r>
    <s v="Employee 1016"/>
    <x v="4"/>
    <s v="London"/>
    <s v="United Kingdom"/>
    <s v="EMEA"/>
    <d v="2019-05-13T00:00:00"/>
    <d v="2022-12-01T00:00:00"/>
    <s v="Investments Platform"/>
    <s v="H"/>
    <s v="W"/>
    <s v="GBP"/>
    <n v="169400"/>
    <n v="101816.00000000001"/>
    <n v="0"/>
    <n v="0"/>
    <n v="101816.00000000001"/>
    <n v="0"/>
    <n v="0"/>
    <n v="0"/>
    <n v="0"/>
    <n v="0"/>
    <n v="271216"/>
    <s v="GBP"/>
    <n v="171094"/>
    <n v="445022.16000000003"/>
    <s v="1-5 Years"/>
    <n v="225412.11001281359"/>
    <n v="360893.57042051503"/>
    <n v="227666.23111294172"/>
    <n v="592168.73723766196"/>
    <n v="9.9999999999999898E-3"/>
    <n v="1694"/>
    <n v="135481.46040770144"/>
    <n v="1.3306500000756409"/>
    <n v="0"/>
    <n v="0"/>
    <n v="0"/>
  </r>
  <r>
    <s v="Employee 1017"/>
    <x v="4"/>
    <s v="New York"/>
    <s v="United States of America"/>
    <s v="Americas"/>
    <d v="2019-05-13T00:00:00"/>
    <d v="2022-12-01T00:00:00"/>
    <s v="Investments Platform"/>
    <s v="V"/>
    <s v="I"/>
    <s v="USD"/>
    <n v="253055.00000000006"/>
    <n v="772365"/>
    <n v="0"/>
    <n v="0"/>
    <n v="772365"/>
    <n v="0"/>
    <n v="0"/>
    <n v="0"/>
    <n v="0"/>
    <n v="160500"/>
    <n v="1185920"/>
    <s v="USD"/>
    <n v="273299.40000000008"/>
    <n v="1380753.0000000002"/>
    <s v="1-5 Years"/>
    <n v="253055.00000000006"/>
    <n v="1185920"/>
    <n v="273299.40000000008"/>
    <n v="1380753.0000000002"/>
    <n v="8.0000000000000071E-2"/>
    <n v="20244.400000000023"/>
    <n v="932865"/>
    <n v="1"/>
    <n v="160500"/>
    <n v="0"/>
    <n v="0"/>
  </r>
  <r>
    <s v="Employee 1018"/>
    <x v="0"/>
    <s v="New York"/>
    <s v="United States of America"/>
    <s v="Americas"/>
    <d v="2019-05-20T00:00:00"/>
    <d v="2022-12-01T00:00:00"/>
    <s v="Client Businesses Platform"/>
    <s v="P"/>
    <s v="J"/>
    <s v="USD"/>
    <n v="248050.00000000006"/>
    <n v="401390.00000000006"/>
    <n v="0"/>
    <n v="0"/>
    <n v="401390.00000000006"/>
    <n v="0"/>
    <n v="0"/>
    <n v="0"/>
    <n v="0"/>
    <n v="0"/>
    <n v="649440.00000000012"/>
    <s v="USD"/>
    <n v="282777.00000000012"/>
    <n v="1023138.6000000004"/>
    <s v="1-5 Years"/>
    <n v="248050.00000000006"/>
    <n v="649440.00000000012"/>
    <n v="282777.00000000012"/>
    <n v="1023138.6000000004"/>
    <n v="0.14000000000000021"/>
    <n v="34727.000000000058"/>
    <n v="401390.00000000006"/>
    <n v="1"/>
    <n v="0"/>
    <n v="0"/>
    <n v="0"/>
  </r>
  <r>
    <s v="Employee 1019"/>
    <x v="0"/>
    <s v="London"/>
    <s v="United Kingdom"/>
    <s v="EMEA"/>
    <d v="2019-06-10T00:00:00"/>
    <d v="2022-12-01T00:00:00"/>
    <s v="Investments Platform"/>
    <s v="O"/>
    <s v="Y"/>
    <s v="GBP"/>
    <n v="146674"/>
    <n v="145145"/>
    <n v="0"/>
    <n v="0"/>
    <n v="145145"/>
    <n v="0"/>
    <n v="0"/>
    <n v="0"/>
    <n v="0"/>
    <n v="0"/>
    <n v="291819"/>
    <s v="GBP"/>
    <n v="165741.62"/>
    <n v="495497.08999999997"/>
    <s v="1-5 Years"/>
    <n v="195171.75811109456"/>
    <n v="388308.95237207349"/>
    <n v="220544.08666553686"/>
    <n v="659333.20284597983"/>
    <n v="0.13000000000000003"/>
    <n v="19067.619999999995"/>
    <n v="193137.19426097893"/>
    <n v="1.3306500000756409"/>
    <n v="0"/>
    <n v="0"/>
    <n v="0"/>
  </r>
  <r>
    <s v="Employee 102"/>
    <x v="4"/>
    <s v="New York"/>
    <s v="United States of America"/>
    <s v="Americas"/>
    <d v="2009-12-01T00:00:00"/>
    <d v="2022-12-01T00:00:00"/>
    <s v="Client Businesses Platform"/>
    <s v="E"/>
    <s v="P"/>
    <s v="USD"/>
    <n v="264825.00000000006"/>
    <n v="584100"/>
    <n v="0"/>
    <n v="0"/>
    <n v="584100"/>
    <n v="0"/>
    <n v="0"/>
    <n v="0"/>
    <n v="0"/>
    <n v="111000.00000000001"/>
    <n v="959925"/>
    <s v="USD"/>
    <n v="270121.50000000006"/>
    <n v="1136025"/>
    <s v="&gt;5 Years"/>
    <n v="264825.00000000006"/>
    <n v="959925"/>
    <n v="270121.50000000006"/>
    <n v="1136025"/>
    <n v="1.9999999999999997E-2"/>
    <n v="5296.5"/>
    <n v="695100"/>
    <n v="1"/>
    <n v="111000.00000000001"/>
    <n v="0"/>
    <n v="0"/>
  </r>
  <r>
    <s v="Employee 1020"/>
    <x v="3"/>
    <s v="London"/>
    <s v="United Kingdom"/>
    <s v="EMEA"/>
    <d v="2019-11-25T00:00:00"/>
    <d v="2022-12-01T00:00:00"/>
    <s v="Operating Platform"/>
    <s v="C"/>
    <s v="E"/>
    <s v="GBP"/>
    <n v="77985.819999999992"/>
    <n v="16236"/>
    <n v="0"/>
    <n v="0"/>
    <n v="16236"/>
    <n v="0"/>
    <n v="0"/>
    <n v="0"/>
    <n v="0"/>
    <n v="0"/>
    <n v="94221.819999999992"/>
    <s v="GBP"/>
    <n v="88123.97659999998"/>
    <n v="194594.63319999995"/>
    <s v="1-5 Years"/>
    <n v="103771.83138889891"/>
    <n v="125376.26479012701"/>
    <n v="117262.16946945575"/>
    <n v="258937.34868229926"/>
    <n v="0.12999999999999987"/>
    <n v="10138.156599999988"/>
    <n v="21604.433401228103"/>
    <n v="1.3306500000756409"/>
    <n v="0"/>
    <n v="0"/>
    <n v="0"/>
  </r>
  <r>
    <s v="Employee 1021"/>
    <x v="0"/>
    <s v="London"/>
    <s v="United Kingdom"/>
    <s v="EMEA"/>
    <d v="2020-02-10T00:00:00"/>
    <d v="2022-12-01T00:00:00"/>
    <s v="Client Businesses Platform"/>
    <s v="U"/>
    <s v="D"/>
    <s v="GBP"/>
    <n v="112384.80000000002"/>
    <n v="53457.8"/>
    <n v="0"/>
    <n v="0"/>
    <n v="53457.8"/>
    <n v="0"/>
    <n v="0"/>
    <n v="0"/>
    <n v="0"/>
    <n v="0"/>
    <n v="165842.60000000003"/>
    <s v="GBP"/>
    <n v="120251.73600000002"/>
    <n v="297703.31800000003"/>
    <s v="1-5 Years"/>
    <n v="149544.83412850092"/>
    <n v="220678.45570254454"/>
    <n v="160012.97251749597"/>
    <n v="396138.92011921859"/>
    <n v="6.999999999999991E-2"/>
    <n v="7866.9360000000015"/>
    <n v="71133.621574043616"/>
    <n v="1.3306500000756409"/>
    <n v="0"/>
    <n v="0"/>
    <n v="0"/>
  </r>
  <r>
    <s v="Employee 1022"/>
    <x v="4"/>
    <s v="New York"/>
    <s v="United States of America"/>
    <s v="Americas"/>
    <d v="2019-06-24T00:00:00"/>
    <d v="2022-12-01T00:00:00"/>
    <s v="Operating Platform"/>
    <s v="G"/>
    <s v="D"/>
    <s v="USD"/>
    <n v="280500"/>
    <n v="1078000"/>
    <n v="0"/>
    <n v="0"/>
    <n v="1078000"/>
    <n v="0"/>
    <n v="0"/>
    <n v="0"/>
    <n v="0"/>
    <n v="545000"/>
    <n v="1903500"/>
    <s v="USD"/>
    <n v="291720"/>
    <n v="1704560.0000000002"/>
    <s v="1-5 Years"/>
    <n v="280500"/>
    <n v="1903500"/>
    <n v="291720"/>
    <n v="1704560.0000000002"/>
    <n v="0.04"/>
    <n v="11220"/>
    <n v="1623000"/>
    <n v="1"/>
    <n v="545000"/>
    <n v="0"/>
    <n v="0"/>
  </r>
  <r>
    <s v="Employee 1023"/>
    <x v="4"/>
    <s v="Sydney"/>
    <s v="Australia"/>
    <s v="Asia-Pacific"/>
    <d v="2019-06-24T00:00:00"/>
    <d v="2022-12-01T00:00:00"/>
    <s v="Investments Platform"/>
    <s v="F"/>
    <s v="N"/>
    <s v="AUD"/>
    <n v="299750"/>
    <n v="504243.3"/>
    <n v="0"/>
    <n v="0"/>
    <n v="504243.3"/>
    <n v="0"/>
    <n v="0"/>
    <n v="0"/>
    <n v="0"/>
    <n v="0"/>
    <n v="803993.3"/>
    <s v="AUD"/>
    <n v="326727.5"/>
    <n v="1203080.1970000002"/>
    <s v="1-5 Years"/>
    <n v="226805.83750798923"/>
    <n v="608341.53046642884"/>
    <n v="247218.36288370827"/>
    <n v="910310.63109211577"/>
    <n v="9.0000000000000024E-2"/>
    <n v="26977.5"/>
    <n v="381535.69295843958"/>
    <n v="0.75665000002665295"/>
    <n v="0"/>
    <n v="0"/>
    <n v="0"/>
  </r>
  <r>
    <s v="Employee 1024"/>
    <x v="0"/>
    <s v="London"/>
    <s v="United Kingdom"/>
    <s v="EMEA"/>
    <d v="2019-06-24T00:00:00"/>
    <d v="2022-12-01T00:00:00"/>
    <s v="Investments Platform"/>
    <s v="V"/>
    <s v="X"/>
    <s v="GBP"/>
    <n v="133100.00000000003"/>
    <n v="43043.000000000007"/>
    <n v="0"/>
    <n v="0"/>
    <n v="43043.000000000007"/>
    <n v="0"/>
    <n v="0"/>
    <n v="0"/>
    <n v="0"/>
    <n v="0"/>
    <n v="176143.00000000003"/>
    <s v="GBP"/>
    <n v="138424.00000000003"/>
    <n v="321612.72000000009"/>
    <s v="1-5 Years"/>
    <n v="177109.51501006784"/>
    <n v="234384.68296332366"/>
    <n v="184193.89561047056"/>
    <n v="427953.96589232719"/>
    <n v="0.04"/>
    <n v="5324"/>
    <n v="57275.167953255819"/>
    <n v="1.3306500000756409"/>
    <n v="0"/>
    <n v="0"/>
    <n v="0"/>
  </r>
  <r>
    <s v="Employee 1025"/>
    <x v="1"/>
    <s v="Wilmington"/>
    <s v="United States of America"/>
    <s v="Americas"/>
    <d v="2019-06-24T00:00:00"/>
    <d v="2022-12-01T00:00:00"/>
    <s v="Operating Platform"/>
    <s v="W"/>
    <s v="G"/>
    <s v="USD"/>
    <n v="77614.460000000006"/>
    <n v="8804.4"/>
    <n v="0"/>
    <n v="0"/>
    <n v="8804.4"/>
    <n v="0"/>
    <n v="0"/>
    <n v="0"/>
    <n v="0"/>
    <n v="0"/>
    <n v="86418.86"/>
    <s v="USD"/>
    <n v="83823.616800000018"/>
    <n v="177155.98560000001"/>
    <s v="1-5 Years"/>
    <n v="77614.460000000006"/>
    <n v="86418.86"/>
    <n v="83823.616800000018"/>
    <n v="177155.98560000001"/>
    <n v="8.000000000000014E-2"/>
    <n v="6209.1568000000116"/>
    <n v="8804.3999999999942"/>
    <n v="1"/>
    <n v="0"/>
    <n v="0"/>
    <n v="0"/>
  </r>
  <r>
    <s v="Employee 1026"/>
    <x v="0"/>
    <s v="Wilmington"/>
    <s v="United States of America"/>
    <s v="Americas"/>
    <d v="2019-06-24T00:00:00"/>
    <d v="2022-12-01T00:00:00"/>
    <s v="Operating Platform"/>
    <s v="J"/>
    <s v="N"/>
    <s v="USD"/>
    <n v="142417"/>
    <n v="32340"/>
    <n v="0"/>
    <n v="0"/>
    <n v="32340"/>
    <n v="0"/>
    <n v="0"/>
    <n v="0"/>
    <n v="0"/>
    <n v="0"/>
    <n v="174757"/>
    <s v="USD"/>
    <n v="153810.36000000002"/>
    <n v="342547.92000000004"/>
    <s v="1-5 Years"/>
    <n v="142417"/>
    <n v="174757"/>
    <n v="153810.36000000002"/>
    <n v="342547.92000000004"/>
    <n v="8.0000000000000113E-2"/>
    <n v="11393.360000000015"/>
    <n v="32340"/>
    <n v="1"/>
    <n v="0"/>
    <n v="0"/>
    <n v="0"/>
  </r>
  <r>
    <s v="Employee 1027"/>
    <x v="0"/>
    <s v="London"/>
    <s v="United Kingdom"/>
    <s v="EMEA"/>
    <d v="2019-06-24T00:00:00"/>
    <d v="2022-12-01T00:00:00"/>
    <s v="Investments Platform"/>
    <s v="D"/>
    <s v="L"/>
    <s v="GBP"/>
    <n v="127765.00000000001"/>
    <n v="50336.000000000007"/>
    <n v="0"/>
    <n v="0"/>
    <n v="50336.000000000007"/>
    <n v="0"/>
    <n v="0"/>
    <n v="0"/>
    <n v="0"/>
    <n v="0"/>
    <n v="178101.00000000003"/>
    <s v="GBP"/>
    <n v="144374.45000000001"/>
    <n v="345628.58000000007"/>
    <s v="1-5 Years"/>
    <n v="170010.49725966429"/>
    <n v="236990.09566347176"/>
    <n v="192111.86190342062"/>
    <n v="459910.67000314378"/>
    <n v="0.12999999999999984"/>
    <n v="16609.449999999997"/>
    <n v="66979.598403807468"/>
    <n v="1.3306500000756409"/>
    <n v="0"/>
    <n v="0"/>
    <n v="0"/>
  </r>
  <r>
    <s v="Employee 1028"/>
    <x v="4"/>
    <s v="Sydney"/>
    <s v="Australia"/>
    <s v="Asia-Pacific"/>
    <d v="2019-06-24T00:00:00"/>
    <d v="2022-12-01T00:00:00"/>
    <s v="Investments Platform"/>
    <s v="Q"/>
    <s v="K"/>
    <s v="AUD"/>
    <n v="373119.76680000004"/>
    <n v="667920.00000000012"/>
    <n v="0"/>
    <n v="0"/>
    <n v="667920.00000000012"/>
    <n v="0"/>
    <n v="0"/>
    <n v="0"/>
    <n v="0"/>
    <n v="416000"/>
    <n v="1457039.7668000001"/>
    <s v="AUD"/>
    <n v="406700.54581200005"/>
    <n v="1541433.8916240004"/>
    <s v="1-5 Years"/>
    <n v="282321.07155916479"/>
    <n v="1102469.1395880545"/>
    <n v="307729.96799948963"/>
    <n v="1166325.9541383837"/>
    <n v="9.0000000000000024E-2"/>
    <n v="33580.779012000014"/>
    <n v="820148.06802888971"/>
    <n v="0.75665000002665295"/>
    <n v="314766.40001108765"/>
    <n v="0"/>
    <n v="0"/>
  </r>
  <r>
    <s v="Employee 1029"/>
    <x v="3"/>
    <s v="Sydney"/>
    <s v="Australia"/>
    <s v="Asia-Pacific"/>
    <d v="2019-06-24T00:00:00"/>
    <d v="2022-12-01T00:00:00"/>
    <s v="Regional Platform"/>
    <s v="U"/>
    <s v="T"/>
    <s v="AUD"/>
    <n v="191014.99999999997"/>
    <n v="19360"/>
    <n v="0"/>
    <n v="0"/>
    <n v="19360"/>
    <n v="0"/>
    <n v="0"/>
    <n v="0"/>
    <n v="0"/>
    <n v="0"/>
    <n v="210374.99999999997"/>
    <s v="AUD"/>
    <n v="210116.49999999997"/>
    <n v="441528.99999999988"/>
    <s v="1-5 Years"/>
    <n v="144531.49975509109"/>
    <n v="159180.24375560708"/>
    <n v="158984.64973060021"/>
    <n v="334082.91786176799"/>
    <n v="0.10000000000000007"/>
    <n v="19101.5"/>
    <n v="14648.744000515988"/>
    <n v="0.75665000002665295"/>
    <n v="0"/>
    <n v="0"/>
    <n v="0"/>
  </r>
  <r>
    <s v="Employee 103"/>
    <x v="3"/>
    <s v="New York"/>
    <s v="United States of America"/>
    <s v="Americas"/>
    <d v="2006-06-01T00:00:00"/>
    <d v="2022-12-01T00:00:00"/>
    <s v="Corporate and Risk Platform"/>
    <s v="S"/>
    <s v="W"/>
    <s v="USD"/>
    <n v="173937.5"/>
    <n v="144210"/>
    <n v="0"/>
    <n v="0"/>
    <n v="144210"/>
    <n v="0"/>
    <n v="0"/>
    <n v="0"/>
    <n v="0"/>
    <n v="0"/>
    <n v="318147.5"/>
    <s v="USD"/>
    <n v="177416.25"/>
    <n v="501926.7"/>
    <s v="&gt;5 Years"/>
    <n v="173937.5"/>
    <n v="318147.5"/>
    <n v="177416.25"/>
    <n v="501926.7"/>
    <n v="0.02"/>
    <n v="3478.75"/>
    <n v="144210"/>
    <n v="1"/>
    <n v="0"/>
    <n v="0"/>
    <n v="0"/>
  </r>
  <r>
    <s v="Employee 1030"/>
    <x v="0"/>
    <s v="Sydney"/>
    <s v="Australia"/>
    <s v="Asia-Pacific"/>
    <d v="2019-06-24T00:00:00"/>
    <d v="2022-12-01T00:00:00"/>
    <s v="Operating Platform"/>
    <s v="D"/>
    <s v="Y"/>
    <s v="AUD"/>
    <n v="220016.50000000006"/>
    <n v="115130.40000000001"/>
    <n v="0"/>
    <n v="0"/>
    <n v="115130.40000000001"/>
    <n v="0"/>
    <n v="0"/>
    <n v="0"/>
    <n v="0"/>
    <n v="0"/>
    <n v="335146.90000000008"/>
    <s v="AUD"/>
    <n v="248618.64500000005"/>
    <n v="627334.64200000011"/>
    <s v="1-5 Years"/>
    <n v="166475.48473086412"/>
    <n v="253588.90189393272"/>
    <n v="188117.29774587645"/>
    <n v="474672.75688602042"/>
    <n v="0.12999999999999998"/>
    <n v="28602.14499999999"/>
    <n v="87113.417163068603"/>
    <n v="0.75665000002665295"/>
    <n v="0"/>
    <n v="0"/>
    <n v="0"/>
  </r>
  <r>
    <s v="Employee 1031"/>
    <x v="4"/>
    <s v="Tokyo"/>
    <s v="Japan"/>
    <s v="Asia-Pacific"/>
    <d v="2019-06-24T00:00:00"/>
    <d v="2022-12-01T00:00:00"/>
    <s v="ETF and Index Investments Platform"/>
    <s v="V"/>
    <s v="A"/>
    <s v="JPY"/>
    <n v="28875000.000000004"/>
    <n v="23650000.000000004"/>
    <n v="0"/>
    <n v="0"/>
    <n v="23650000.000000004"/>
    <n v="0"/>
    <n v="0"/>
    <n v="0"/>
    <n v="0"/>
    <n v="0"/>
    <n v="52525000.000000007"/>
    <s v="JPY"/>
    <n v="32340000.000000007"/>
    <n v="91168000.00000003"/>
    <s v="1-5 Years"/>
    <n v="265773.85061438632"/>
    <n v="483455.29016521707"/>
    <n v="297666.71268811275"/>
    <n v="839136.63767315599"/>
    <n v="0.12000000000000026"/>
    <n v="3465000.0000000037"/>
    <n v="217681.43955083075"/>
    <n v="9.2042891987666256E-3"/>
    <n v="0"/>
    <n v="0"/>
    <n v="0"/>
  </r>
  <r>
    <s v="Employee 1032"/>
    <x v="0"/>
    <s v="London"/>
    <s v="United Kingdom"/>
    <s v="EMEA"/>
    <d v="2019-06-10T00:00:00"/>
    <d v="2022-12-01T00:00:00"/>
    <s v="ETF and Index Investments Platform"/>
    <s v="P"/>
    <s v="D"/>
    <s v="GBP"/>
    <n v="137280"/>
    <n v="101365.00000000001"/>
    <n v="0"/>
    <n v="0"/>
    <n v="101365.00000000001"/>
    <n v="0"/>
    <n v="0"/>
    <n v="0"/>
    <n v="0"/>
    <n v="0"/>
    <n v="238645"/>
    <s v="GBP"/>
    <n v="149635.20000000001"/>
    <n v="409758.25000000006"/>
    <s v="1-5 Years"/>
    <n v="182671.632010384"/>
    <n v="317552.96926805133"/>
    <n v="199112.07889131855"/>
    <n v="545244.81539349456"/>
    <n v="8.9999999999999983E-2"/>
    <n v="12355.200000000012"/>
    <n v="134881.33725766733"/>
    <n v="1.3306500000756409"/>
    <n v="0"/>
    <n v="0"/>
    <n v="0"/>
  </r>
  <r>
    <s v="Employee 1033"/>
    <x v="0"/>
    <s v="New York"/>
    <s v="United States of America"/>
    <s v="Americas"/>
    <d v="2019-06-10T00:00:00"/>
    <d v="2022-12-01T00:00:00"/>
    <s v="Regional Platform"/>
    <s v="F"/>
    <s v="G"/>
    <s v="USD"/>
    <n v="169950"/>
    <n v="99330.000000000015"/>
    <n v="0"/>
    <n v="0"/>
    <n v="99330.000000000015"/>
    <n v="0"/>
    <n v="0"/>
    <n v="0"/>
    <n v="0"/>
    <n v="0"/>
    <n v="269280"/>
    <s v="USD"/>
    <n v="190344.00000000003"/>
    <n v="491937.60000000009"/>
    <s v="1-5 Years"/>
    <n v="169950"/>
    <n v="269280"/>
    <n v="190344.00000000003"/>
    <n v="491937.60000000009"/>
    <n v="0.12000000000000018"/>
    <n v="20394.000000000029"/>
    <n v="99330"/>
    <n v="1"/>
    <n v="0"/>
    <n v="0"/>
    <n v="0"/>
  </r>
  <r>
    <s v="Employee 1034"/>
    <x v="3"/>
    <s v="Tokyo"/>
    <s v="Japan"/>
    <s v="Asia-Pacific"/>
    <d v="2019-06-24T00:00:00"/>
    <d v="2022-12-01T00:00:00"/>
    <s v="Operating Platform"/>
    <s v="C"/>
    <s v="E"/>
    <s v="JPY"/>
    <n v="15949626.000000004"/>
    <n v="3125265"/>
    <n v="0"/>
    <n v="0"/>
    <n v="3125265"/>
    <n v="0"/>
    <n v="0"/>
    <n v="0"/>
    <n v="0"/>
    <n v="0"/>
    <n v="19074891.000000004"/>
    <s v="JPY"/>
    <n v="16109122.260000004"/>
    <n v="35374762.170000002"/>
    <s v="1-5 Years"/>
    <n v="146804.97031616737"/>
    <n v="175570.81319895075"/>
    <n v="148273.02001932904"/>
    <n v="325599.54135026928"/>
    <n v="9.9999999999999655E-3"/>
    <n v="159496.25999999978"/>
    <n v="28765.842882783385"/>
    <n v="9.2042891987666256E-3"/>
    <n v="0"/>
    <n v="0"/>
    <n v="0"/>
  </r>
  <r>
    <s v="Employee 1035"/>
    <x v="1"/>
    <s v="Princeton"/>
    <s v="United States of America"/>
    <s v="Americas"/>
    <d v="2019-06-03T00:00:00"/>
    <d v="2022-12-01T00:00:00"/>
    <s v="Operating Platform"/>
    <s v="O"/>
    <s v="N"/>
    <s v="USD"/>
    <n v="87285"/>
    <n v="4180"/>
    <n v="0"/>
    <n v="0"/>
    <n v="4180"/>
    <n v="0"/>
    <n v="0"/>
    <n v="0"/>
    <n v="0"/>
    <n v="0"/>
    <n v="91465"/>
    <s v="USD"/>
    <n v="97759.200000000012"/>
    <n v="200200.00000000003"/>
    <s v="1-5 Years"/>
    <n v="87285"/>
    <n v="91465"/>
    <n v="97759.200000000012"/>
    <n v="200200.00000000003"/>
    <n v="0.12000000000000013"/>
    <n v="10474.200000000012"/>
    <n v="4180"/>
    <n v="1"/>
    <n v="0"/>
    <n v="0"/>
    <n v="0"/>
  </r>
  <r>
    <s v="Employee 1036"/>
    <x v="1"/>
    <s v="Boston"/>
    <s v="United States of America"/>
    <s v="Americas"/>
    <d v="2019-06-03T00:00:00"/>
    <d v="2022-12-01T00:00:00"/>
    <s v="Operating Platform"/>
    <s v="M"/>
    <s v="F"/>
    <s v="USD"/>
    <n v="75911"/>
    <n v="7623"/>
    <n v="0"/>
    <n v="0"/>
    <n v="7623"/>
    <n v="0"/>
    <n v="0"/>
    <n v="0"/>
    <n v="0"/>
    <n v="0"/>
    <n v="83534"/>
    <s v="USD"/>
    <n v="81224.77"/>
    <n v="170606.15000000002"/>
    <s v="1-5 Years"/>
    <n v="75911"/>
    <n v="83534"/>
    <n v="81224.77"/>
    <n v="170606.15000000002"/>
    <n v="7.0000000000000048E-2"/>
    <n v="5313.7700000000041"/>
    <n v="7623"/>
    <n v="1"/>
    <n v="0"/>
    <n v="0"/>
    <n v="0"/>
  </r>
  <r>
    <s v="Employee 1037"/>
    <x v="1"/>
    <s v="Toronto"/>
    <s v="Canada"/>
    <s v="Americas"/>
    <d v="2019-06-03T00:00:00"/>
    <d v="2022-12-01T00:00:00"/>
    <s v="Operating Platform"/>
    <s v="P"/>
    <s v="M"/>
    <s v="CAD"/>
    <n v="81866.400000000009"/>
    <n v="8778"/>
    <n v="0"/>
    <n v="0"/>
    <n v="8778"/>
    <n v="0"/>
    <n v="0"/>
    <n v="0"/>
    <n v="0"/>
    <n v="0"/>
    <n v="90644.400000000009"/>
    <s v="CAD"/>
    <n v="90053.040000000023"/>
    <n v="189761.88000000006"/>
    <s v="1-5 Years"/>
    <n v="63110.08325624423"/>
    <n v="69876.965772432945"/>
    <n v="69421.091581868663"/>
    <n v="146285.75393154492"/>
    <n v="0.10000000000000014"/>
    <n v="8186.640000000014"/>
    <n v="6766.8825161887144"/>
    <n v="0.77089115016959608"/>
    <n v="0"/>
    <n v="0"/>
    <n v="0"/>
  </r>
  <r>
    <s v="Employee 1038"/>
    <x v="0"/>
    <s v="London"/>
    <s v="United Kingdom"/>
    <s v="EMEA"/>
    <d v="2019-06-11T00:00:00"/>
    <d v="2022-12-01T00:00:00"/>
    <s v="Investments Platform"/>
    <s v="I"/>
    <s v="I"/>
    <s v="GBP"/>
    <n v="134090.00000000003"/>
    <n v="60060"/>
    <n v="0"/>
    <n v="0"/>
    <n v="60060"/>
    <n v="0"/>
    <n v="0"/>
    <n v="0"/>
    <n v="0"/>
    <n v="0"/>
    <n v="194150.00000000003"/>
    <s v="GBP"/>
    <n v="135430.90000000002"/>
    <n v="331522.40000000002"/>
    <s v="1-5 Years"/>
    <n v="178426.85851014275"/>
    <n v="258345.69751468571"/>
    <n v="180211.12709524416"/>
    <n v="441140.28158507671"/>
    <n v="9.9999999999999031E-3"/>
    <n v="1340.8999999999942"/>
    <n v="79918.83900454297"/>
    <n v="1.3306500000756409"/>
    <n v="0"/>
    <n v="0"/>
    <n v="0"/>
  </r>
  <r>
    <s v="Employee 1039"/>
    <x v="0"/>
    <s v="Tokyo"/>
    <s v="Japan"/>
    <s v="Asia-Pacific"/>
    <d v="2019-06-10T00:00:00"/>
    <d v="2022-12-01T00:00:00"/>
    <s v="Corporate and Risk Platform"/>
    <s v="K"/>
    <s v="B"/>
    <s v="JPY"/>
    <n v="21780000"/>
    <n v="6237000.0000000009"/>
    <n v="0"/>
    <n v="0"/>
    <n v="6237000.0000000009"/>
    <n v="0"/>
    <n v="0"/>
    <n v="0"/>
    <n v="0"/>
    <n v="0"/>
    <n v="28017000"/>
    <s v="JPY"/>
    <n v="22869000"/>
    <n v="52286850"/>
    <s v="1-5 Years"/>
    <n v="200469.41874913711"/>
    <n v="257876.57048184454"/>
    <n v="210492.88968659396"/>
    <n v="481263.28869253071"/>
    <n v="4.9999999999999961E-2"/>
    <n v="1089000"/>
    <n v="57407.151732707425"/>
    <n v="9.2042891987666256E-3"/>
    <n v="0"/>
    <n v="0"/>
    <n v="0"/>
  </r>
  <r>
    <s v="Employee 104"/>
    <x v="4"/>
    <s v="New York"/>
    <s v="United States of America"/>
    <s v="Americas"/>
    <d v="2004-01-05T00:00:00"/>
    <d v="2022-12-01T00:00:00"/>
    <s v="Client Businesses Platform"/>
    <s v="G"/>
    <s v="K"/>
    <s v="USD"/>
    <n v="349800"/>
    <n v="1386000.0000000002"/>
    <n v="0"/>
    <n v="0"/>
    <n v="1386000.0000000002"/>
    <n v="0"/>
    <n v="0"/>
    <n v="0"/>
    <n v="0"/>
    <n v="765000"/>
    <n v="2500800"/>
    <s v="USD"/>
    <n v="353298"/>
    <n v="2106456"/>
    <s v="&gt;5 Years"/>
    <n v="349800"/>
    <n v="2500800"/>
    <n v="353298"/>
    <n v="2106456"/>
    <n v="0.01"/>
    <n v="3498"/>
    <n v="2151000"/>
    <n v="1"/>
    <n v="765000"/>
    <n v="0"/>
    <n v="0"/>
  </r>
  <r>
    <s v="Employee 1040"/>
    <x v="1"/>
    <s v="London"/>
    <s v="United Kingdom"/>
    <s v="EMEA"/>
    <d v="2019-06-10T00:00:00"/>
    <d v="2022-12-01T00:00:00"/>
    <s v="Operating Platform"/>
    <s v="M"/>
    <s v="E"/>
    <s v="GBP"/>
    <n v="79074.05"/>
    <n v="5913.6"/>
    <n v="0"/>
    <n v="0"/>
    <n v="5913.6"/>
    <n v="0"/>
    <n v="0"/>
    <n v="0"/>
    <n v="0"/>
    <n v="0"/>
    <n v="84987.650000000009"/>
    <s v="GBP"/>
    <n v="86981.455000000016"/>
    <n v="180467.87000000002"/>
    <s v="1-5 Years"/>
    <n v="105219.88463848124"/>
    <n v="113088.81647892855"/>
    <n v="115741.87310232938"/>
    <n v="240139.57122915078"/>
    <n v="0.10000000000000021"/>
    <n v="7907.4050000000134"/>
    <n v="7868.9318404473161"/>
    <n v="1.3306500000756409"/>
    <n v="0"/>
    <n v="0"/>
    <n v="0"/>
  </r>
  <r>
    <s v="Employee 1041"/>
    <x v="0"/>
    <s v="London"/>
    <s v="United Kingdom"/>
    <s v="EMEA"/>
    <d v="2019-06-10T00:00:00"/>
    <d v="2022-12-01T00:00:00"/>
    <s v="Client Businesses Platform"/>
    <s v="Q"/>
    <s v="H"/>
    <s v="GBP"/>
    <n v="105930.00000000001"/>
    <n v="20460"/>
    <n v="0"/>
    <n v="0"/>
    <n v="20460"/>
    <n v="0"/>
    <n v="0"/>
    <n v="0"/>
    <n v="0"/>
    <n v="0"/>
    <n v="126390.00000000001"/>
    <s v="GBP"/>
    <n v="108048.60000000002"/>
    <n v="236966.40000000005"/>
    <s v="1-5 Years"/>
    <n v="140955.75450801267"/>
    <n v="168180.85350956029"/>
    <n v="143774.86959817293"/>
    <n v="315319.34017792443"/>
    <n v="1.999999999999999E-2"/>
    <n v="2118.6000000000058"/>
    <n v="27225.099001547613"/>
    <n v="1.3306500000756409"/>
    <n v="0"/>
    <n v="0"/>
    <n v="0"/>
  </r>
  <r>
    <s v="Employee 1042"/>
    <x v="4"/>
    <s v="New York"/>
    <s v="United States of America"/>
    <s v="Americas"/>
    <d v="2019-07-29T00:00:00"/>
    <d v="2022-12-01T00:00:00"/>
    <s v="Operating Platform"/>
    <s v="O"/>
    <s v="T"/>
    <s v="USD"/>
    <n v="305250"/>
    <n v="239250"/>
    <n v="0"/>
    <n v="0"/>
    <n v="239250"/>
    <n v="0"/>
    <n v="0"/>
    <n v="0"/>
    <n v="0"/>
    <n v="0"/>
    <n v="544500"/>
    <s v="USD"/>
    <n v="323565"/>
    <n v="900735"/>
    <s v="1-5 Years"/>
    <n v="305250"/>
    <n v="544500"/>
    <n v="323565"/>
    <n v="900735"/>
    <n v="0.06"/>
    <n v="18315"/>
    <n v="239250"/>
    <n v="1"/>
    <n v="0"/>
    <n v="0"/>
    <n v="0"/>
  </r>
  <r>
    <s v="Employee 1043"/>
    <x v="4"/>
    <s v="New York"/>
    <s v="United States of America"/>
    <s v="Americas"/>
    <d v="2019-07-29T00:00:00"/>
    <d v="2022-12-01T00:00:00"/>
    <s v="Corporate and Risk Platform"/>
    <s v="R"/>
    <s v="T"/>
    <s v="USD"/>
    <n v="271040.00000000006"/>
    <n v="623700"/>
    <n v="0"/>
    <n v="0"/>
    <n v="623700"/>
    <n v="0"/>
    <n v="0"/>
    <n v="0"/>
    <n v="0"/>
    <n v="252500"/>
    <n v="1147240"/>
    <s v="USD"/>
    <n v="311696.00000000006"/>
    <n v="1340647.0000000002"/>
    <s v="1-5 Years"/>
    <n v="271040.00000000006"/>
    <n v="1147240"/>
    <n v="311696.00000000006"/>
    <n v="1340647.0000000002"/>
    <n v="0.14999999999999997"/>
    <n v="40656"/>
    <n v="876200"/>
    <n v="1"/>
    <n v="252500"/>
    <n v="0"/>
    <n v="0"/>
  </r>
  <r>
    <s v="Employee 1044"/>
    <x v="4"/>
    <s v="New York"/>
    <s v="United States of America"/>
    <s v="Americas"/>
    <d v="2019-07-29T00:00:00"/>
    <d v="2022-12-01T00:00:00"/>
    <s v="Operating Platform"/>
    <s v="F"/>
    <s v="W"/>
    <s v="USD"/>
    <n v="275880.00000000006"/>
    <n v="371910.00000000006"/>
    <n v="0"/>
    <n v="0"/>
    <n v="371910.00000000006"/>
    <n v="0"/>
    <n v="0"/>
    <n v="0"/>
    <n v="0"/>
    <n v="0"/>
    <n v="647790.00000000012"/>
    <s v="USD"/>
    <n v="314503.20000000013"/>
    <n v="1052983.8000000005"/>
    <s v="1-5 Years"/>
    <n v="275880.00000000006"/>
    <n v="647790.00000000012"/>
    <n v="314503.20000000013"/>
    <n v="1052983.8000000005"/>
    <n v="0.14000000000000024"/>
    <n v="38623.20000000007"/>
    <n v="371910.00000000006"/>
    <n v="1"/>
    <n v="0"/>
    <n v="0"/>
    <n v="0"/>
  </r>
  <r>
    <s v="Employee 1045"/>
    <x v="4"/>
    <s v="San Francisco"/>
    <s v="United States of America"/>
    <s v="Americas"/>
    <d v="2019-07-29T00:00:00"/>
    <d v="2022-12-01T00:00:00"/>
    <s v="Operating Platform"/>
    <s v="S"/>
    <s v="D"/>
    <s v="USD"/>
    <n v="254100.00000000003"/>
    <n v="743820.00000000012"/>
    <n v="0"/>
    <n v="0"/>
    <n v="743820.00000000012"/>
    <n v="0"/>
    <n v="0"/>
    <n v="0"/>
    <n v="0"/>
    <n v="212000"/>
    <n v="1209920"/>
    <s v="USD"/>
    <n v="289674.00000000006"/>
    <n v="1427302.8000000003"/>
    <s v="1-5 Years"/>
    <n v="254100.00000000003"/>
    <n v="1209920"/>
    <n v="289674.00000000006"/>
    <n v="1427302.8000000003"/>
    <n v="0.1400000000000001"/>
    <n v="35574.000000000029"/>
    <n v="955820"/>
    <n v="1"/>
    <n v="212000"/>
    <n v="0"/>
    <n v="0"/>
  </r>
  <r>
    <s v="Employee 1046"/>
    <x v="4"/>
    <s v="San Francisco"/>
    <s v="United States of America"/>
    <s v="Americas"/>
    <d v="2019-08-05T00:00:00"/>
    <d v="2022-12-01T00:00:00"/>
    <s v="ETF and Index Investments Platform"/>
    <s v="C"/>
    <s v="V"/>
    <s v="USD"/>
    <n v="275880.00000000006"/>
    <n v="424710.00000000006"/>
    <n v="0"/>
    <n v="0"/>
    <n v="424710.00000000006"/>
    <n v="0"/>
    <n v="0"/>
    <n v="0"/>
    <n v="0"/>
    <n v="0"/>
    <n v="700590.00000000012"/>
    <s v="USD"/>
    <n v="278638.80000000005"/>
    <n v="986234.70000000007"/>
    <s v="1-5 Years"/>
    <n v="275880.00000000006"/>
    <n v="700590.00000000012"/>
    <n v="278638.80000000005"/>
    <n v="986234.70000000007"/>
    <n v="9.9999999999999551E-3"/>
    <n v="2758.7999999999884"/>
    <n v="424710.00000000006"/>
    <n v="1"/>
    <n v="0"/>
    <n v="0"/>
    <n v="0"/>
  </r>
  <r>
    <s v="Employee 1047"/>
    <x v="0"/>
    <s v="New York"/>
    <s v="United States of America"/>
    <s v="Americas"/>
    <d v="2019-08-26T00:00:00"/>
    <d v="2022-12-01T00:00:00"/>
    <s v="Investments Platform"/>
    <s v="X"/>
    <s v="J"/>
    <s v="USD"/>
    <n v="219780.00000000006"/>
    <n v="311025"/>
    <n v="0"/>
    <n v="0"/>
    <n v="311025"/>
    <n v="0"/>
    <n v="0"/>
    <n v="0"/>
    <n v="0"/>
    <n v="0"/>
    <n v="530805"/>
    <s v="USD"/>
    <n v="235164.60000000006"/>
    <n v="803125.95000000019"/>
    <s v="1-5 Years"/>
    <n v="219780.00000000006"/>
    <n v="530805"/>
    <n v="235164.60000000006"/>
    <n v="803125.95000000019"/>
    <n v="7.0000000000000007E-2"/>
    <n v="15384.600000000006"/>
    <n v="311024.99999999994"/>
    <n v="1"/>
    <n v="0"/>
    <n v="0"/>
    <n v="0"/>
  </r>
  <r>
    <s v="Employee 1048"/>
    <x v="4"/>
    <s v="New York"/>
    <s v="United States of America"/>
    <s v="Americas"/>
    <d v="2019-07-29T00:00:00"/>
    <d v="2022-12-01T00:00:00"/>
    <s v="Corporate and Risk Platform"/>
    <s v="N"/>
    <s v="Z"/>
    <s v="USD"/>
    <n v="275880.00000000006"/>
    <n v="680680.00000000012"/>
    <n v="0"/>
    <n v="0"/>
    <n v="680680.00000000012"/>
    <n v="0"/>
    <n v="0"/>
    <n v="0"/>
    <n v="0"/>
    <n v="111000.00000000001"/>
    <n v="1067560.0000000002"/>
    <s v="USD"/>
    <n v="289674.00000000006"/>
    <n v="1294062.0000000002"/>
    <s v="1-5 Years"/>
    <n v="275880.00000000006"/>
    <n v="1067560.0000000002"/>
    <n v="289674.00000000006"/>
    <n v="1294062.0000000002"/>
    <n v="4.9999999999999989E-2"/>
    <n v="13794"/>
    <n v="791680.00000000023"/>
    <n v="1"/>
    <n v="111000.00000000001"/>
    <n v="0"/>
    <n v="0"/>
  </r>
  <r>
    <s v="Employee 1049"/>
    <x v="4"/>
    <s v="Chicago"/>
    <s v="United States of America"/>
    <s v="Americas"/>
    <d v="2019-07-29T00:00:00"/>
    <d v="2022-12-01T00:00:00"/>
    <s v="Regional Platform"/>
    <s v="N"/>
    <s v="O"/>
    <s v="USD"/>
    <n v="226600.00000000003"/>
    <n v="444125.00000000006"/>
    <n v="0"/>
    <n v="0"/>
    <n v="444125.00000000006"/>
    <n v="0"/>
    <n v="0"/>
    <n v="0"/>
    <n v="0"/>
    <n v="0"/>
    <n v="670725.00000000012"/>
    <s v="USD"/>
    <n v="249260.00000000006"/>
    <n v="987057.50000000023"/>
    <s v="1-5 Years"/>
    <n v="226600.00000000003"/>
    <n v="670725.00000000012"/>
    <n v="249260.00000000006"/>
    <n v="987057.50000000023"/>
    <n v="0.10000000000000012"/>
    <n v="22660.000000000029"/>
    <n v="444125.00000000012"/>
    <n v="1"/>
    <n v="0"/>
    <n v="0"/>
    <n v="0"/>
  </r>
  <r>
    <s v="Employee 105"/>
    <x v="1"/>
    <s v="Tokyo"/>
    <s v="Japan"/>
    <s v="Asia-Pacific"/>
    <d v="2006-06-26T00:00:00"/>
    <d v="2022-12-01T00:00:00"/>
    <s v="Client Businesses Platform"/>
    <s v="W"/>
    <s v="Z"/>
    <s v="JPY"/>
    <n v="10565499.999999998"/>
    <n v="1608200.0000000002"/>
    <n v="0"/>
    <n v="0"/>
    <n v="1608200.0000000002"/>
    <n v="0"/>
    <n v="0"/>
    <n v="0"/>
    <n v="0"/>
    <n v="0"/>
    <n v="12173699.999999998"/>
    <s v="JPY"/>
    <n v="11410739.999999998"/>
    <n v="24558335.999999996"/>
    <s v="&gt;5 Years"/>
    <n v="97247.91752956876"/>
    <n v="112050.25541902526"/>
    <n v="105027.75093193426"/>
    <n v="226042.02678448154"/>
    <n v="8.0000000000000029E-2"/>
    <n v="845240"/>
    <n v="14802.337889456496"/>
    <n v="9.2042891987666256E-3"/>
    <n v="0"/>
    <n v="0"/>
    <n v="0"/>
  </r>
  <r>
    <s v="Employee 1050"/>
    <x v="3"/>
    <s v="San Francisco"/>
    <s v="United States of America"/>
    <s v="Americas"/>
    <d v="2019-07-29T00:00:00"/>
    <d v="2022-12-01T00:00:00"/>
    <s v="Operating Platform"/>
    <s v="B"/>
    <s v="T"/>
    <s v="USD"/>
    <n v="160325"/>
    <n v="37323"/>
    <n v="0"/>
    <n v="0"/>
    <n v="37323"/>
    <n v="0"/>
    <n v="0"/>
    <n v="0"/>
    <n v="0"/>
    <n v="0"/>
    <n v="197648"/>
    <s v="USD"/>
    <n v="177960.75000000003"/>
    <n v="397350.03"/>
    <s v="1-5 Years"/>
    <n v="160325"/>
    <n v="197648"/>
    <n v="177960.75000000003"/>
    <n v="397350.03"/>
    <n v="0.11000000000000018"/>
    <n v="17635.750000000029"/>
    <n v="37323"/>
    <n v="1"/>
    <n v="0"/>
    <n v="0"/>
    <n v="0"/>
  </r>
  <r>
    <s v="Employee 1051"/>
    <x v="0"/>
    <s v="San Francisco"/>
    <s v="United States of America"/>
    <s v="Americas"/>
    <d v="2019-07-29T00:00:00"/>
    <d v="2022-12-01T00:00:00"/>
    <s v="Operating Platform"/>
    <s v="S"/>
    <s v="I"/>
    <s v="USD"/>
    <n v="196350.00000000003"/>
    <n v="80256"/>
    <n v="0"/>
    <n v="0"/>
    <n v="80256"/>
    <n v="0"/>
    <n v="0"/>
    <n v="0"/>
    <n v="0"/>
    <n v="0"/>
    <n v="276606"/>
    <s v="USD"/>
    <n v="212058.00000000006"/>
    <n v="510792.4800000001"/>
    <s v="1-5 Years"/>
    <n v="196350.00000000003"/>
    <n v="276606"/>
    <n v="212058.00000000006"/>
    <n v="510792.4800000001"/>
    <n v="8.000000000000014E-2"/>
    <n v="15708.000000000029"/>
    <n v="80255.999999999971"/>
    <n v="1"/>
    <n v="0"/>
    <n v="0"/>
    <n v="0"/>
  </r>
  <r>
    <s v="Employee 1052"/>
    <x v="0"/>
    <s v="San Francisco"/>
    <s v="United States of America"/>
    <s v="Americas"/>
    <d v="2019-06-24T00:00:00"/>
    <d v="2022-12-01T00:00:00"/>
    <s v="Operating Platform"/>
    <s v="G"/>
    <s v="Q"/>
    <s v="USD"/>
    <n v="209984.94000000003"/>
    <n v="53768.000000000007"/>
    <n v="0"/>
    <n v="0"/>
    <n v="53768.000000000007"/>
    <n v="0"/>
    <n v="0"/>
    <n v="0"/>
    <n v="0"/>
    <n v="0"/>
    <n v="263752.94000000006"/>
    <s v="USD"/>
    <n v="222584.03640000004"/>
    <n v="502162.1528000001"/>
    <s v="1-5 Years"/>
    <n v="209984.94000000003"/>
    <n v="263752.94000000006"/>
    <n v="222584.03640000004"/>
    <n v="502162.1528000001"/>
    <n v="6.0000000000000039E-2"/>
    <n v="12599.096400000009"/>
    <n v="53768.000000000029"/>
    <n v="1"/>
    <n v="0"/>
    <n v="0"/>
    <n v="0"/>
  </r>
  <r>
    <s v="Employee 1053"/>
    <x v="3"/>
    <s v="San Francisco"/>
    <s v="United States of America"/>
    <s v="Americas"/>
    <d v="2019-07-29T00:00:00"/>
    <d v="2022-12-01T00:00:00"/>
    <s v="Investments Platform"/>
    <s v="E"/>
    <s v="O"/>
    <s v="USD"/>
    <n v="138591.75000000003"/>
    <n v="45817.200000000004"/>
    <n v="0"/>
    <n v="0"/>
    <n v="45817.200000000004"/>
    <n v="0"/>
    <n v="0"/>
    <n v="0"/>
    <n v="0"/>
    <n v="0"/>
    <n v="184408.95000000004"/>
    <s v="USD"/>
    <n v="157994.59500000006"/>
    <n v="368220.79800000013"/>
    <s v="1-5 Years"/>
    <n v="138591.75000000003"/>
    <n v="184408.95000000004"/>
    <n v="157994.59500000006"/>
    <n v="368220.79800000013"/>
    <n v="0.14000000000000018"/>
    <n v="19402.84500000003"/>
    <n v="45817.200000000012"/>
    <n v="1"/>
    <n v="0"/>
    <n v="0"/>
    <n v="0"/>
  </r>
  <r>
    <s v="Employee 1054"/>
    <x v="4"/>
    <s v="New York"/>
    <s v="United States of America"/>
    <s v="Americas"/>
    <d v="2019-09-09T00:00:00"/>
    <d v="2022-12-01T00:00:00"/>
    <s v="Investments Platform"/>
    <s v="P"/>
    <s v="I"/>
    <s v="USD"/>
    <n v="249480.00000000006"/>
    <n v="1112925"/>
    <n v="840000"/>
    <n v="0"/>
    <n v="1952925"/>
    <n v="0"/>
    <n v="0"/>
    <n v="0"/>
    <n v="0"/>
    <n v="202000"/>
    <n v="2404405"/>
    <s v="USD"/>
    <n v="259459.20000000007"/>
    <n v="1676360.4000000004"/>
    <s v="1-5 Years"/>
    <n v="249480.00000000006"/>
    <n v="2404405"/>
    <n v="259459.20000000007"/>
    <n v="1676360.4000000004"/>
    <n v="4.0000000000000036E-2"/>
    <n v="9979.2000000000116"/>
    <n v="2154925"/>
    <n v="1"/>
    <n v="202000"/>
    <n v="0"/>
    <n v="0"/>
  </r>
  <r>
    <s v="Employee 1055"/>
    <x v="4"/>
    <s v="New York"/>
    <s v="United States of America"/>
    <s v="Americas"/>
    <d v="2019-06-17T00:00:00"/>
    <d v="2022-12-01T00:00:00"/>
    <s v="Corporate and Risk Platform"/>
    <s v="M"/>
    <s v="S"/>
    <s v="USD"/>
    <n v="246840.00000000003"/>
    <n v="242550.00000000003"/>
    <n v="0"/>
    <n v="0"/>
    <n v="242550.00000000003"/>
    <n v="0"/>
    <n v="0"/>
    <n v="0"/>
    <n v="0"/>
    <n v="114999.99999999999"/>
    <n v="604390"/>
    <s v="USD"/>
    <n v="281397.60000000003"/>
    <n v="839302.20000000019"/>
    <s v="1-5 Years"/>
    <n v="246840.00000000003"/>
    <n v="604390"/>
    <n v="281397.60000000003"/>
    <n v="839302.20000000019"/>
    <n v="0.14000000000000001"/>
    <n v="34557.600000000006"/>
    <n v="357550"/>
    <n v="1"/>
    <n v="114999.99999999999"/>
    <n v="0"/>
    <n v="0"/>
  </r>
  <r>
    <s v="Employee 1056"/>
    <x v="4"/>
    <s v="New York"/>
    <s v="United States of America"/>
    <s v="Americas"/>
    <d v="2019-06-24T00:00:00"/>
    <d v="2022-12-01T00:00:00"/>
    <s v="Client Businesses Platform"/>
    <s v="R"/>
    <s v="E"/>
    <s v="USD"/>
    <n v="316250"/>
    <n v="528000"/>
    <n v="0"/>
    <n v="0"/>
    <n v="528000"/>
    <n v="0"/>
    <n v="0"/>
    <n v="0"/>
    <n v="0"/>
    <n v="257500"/>
    <n v="1101750"/>
    <s v="USD"/>
    <n v="325737.5"/>
    <n v="1195315"/>
    <s v="1-5 Years"/>
    <n v="316250"/>
    <n v="1101750"/>
    <n v="325737.5"/>
    <n v="1195315"/>
    <n v="0.03"/>
    <n v="9487.5"/>
    <n v="785500"/>
    <n v="1"/>
    <n v="257500"/>
    <n v="0"/>
    <n v="0"/>
  </r>
  <r>
    <s v="Employee 1057"/>
    <x v="4"/>
    <s v="New York"/>
    <s v="United States of America"/>
    <s v="Americas"/>
    <d v="2019-06-24T00:00:00"/>
    <d v="2022-12-01T00:00:00"/>
    <s v="Operating Platform"/>
    <s v="Z"/>
    <s v="K"/>
    <s v="USD"/>
    <n v="308000.00000000006"/>
    <n v="341550.00000000006"/>
    <n v="0"/>
    <n v="0"/>
    <n v="341550.00000000006"/>
    <n v="0"/>
    <n v="0"/>
    <n v="0"/>
    <n v="0"/>
    <n v="0"/>
    <n v="649550.00000000012"/>
    <s v="USD"/>
    <n v="329560.00000000006"/>
    <n v="1024578.5000000002"/>
    <s v="1-5 Years"/>
    <n v="308000.00000000006"/>
    <n v="649550.00000000012"/>
    <n v="329560.00000000006"/>
    <n v="1024578.5000000002"/>
    <n v="6.9999999999999993E-2"/>
    <n v="21560"/>
    <n v="341550.00000000006"/>
    <n v="1"/>
    <n v="0"/>
    <n v="0"/>
    <n v="0"/>
  </r>
  <r>
    <s v="Employee 1058"/>
    <x v="3"/>
    <s v="San Francisco"/>
    <s v="United States of America"/>
    <s v="Americas"/>
    <d v="2019-05-10T00:00:00"/>
    <d v="2022-12-01T00:00:00"/>
    <s v="Corporate and Risk Platform"/>
    <s v="W"/>
    <s v="U"/>
    <s v="USD"/>
    <n v="171820"/>
    <n v="92543.000000000015"/>
    <n v="0"/>
    <n v="0"/>
    <n v="92543.000000000015"/>
    <n v="0"/>
    <n v="0"/>
    <n v="0"/>
    <n v="0"/>
    <n v="0"/>
    <n v="264363"/>
    <s v="USD"/>
    <n v="187283.80000000002"/>
    <n v="475439.47000000009"/>
    <s v="1-5 Years"/>
    <n v="171820"/>
    <n v="264363"/>
    <n v="187283.80000000002"/>
    <n v="475439.47000000009"/>
    <n v="9.0000000000000108E-2"/>
    <n v="15463.800000000017"/>
    <n v="92543"/>
    <n v="1"/>
    <n v="0"/>
    <n v="0"/>
    <n v="0"/>
  </r>
  <r>
    <s v="Employee 1059"/>
    <x v="0"/>
    <s v="Wilmington"/>
    <s v="United States of America"/>
    <s v="Americas"/>
    <d v="2019-05-10T00:00:00"/>
    <d v="2022-12-01T00:00:00"/>
    <s v="Operating Platform"/>
    <s v="H"/>
    <s v="K"/>
    <s v="USD"/>
    <n v="180180"/>
    <n v="43516.000000000007"/>
    <n v="0"/>
    <n v="0"/>
    <n v="43516.000000000007"/>
    <n v="0"/>
    <n v="0"/>
    <n v="0"/>
    <n v="0"/>
    <n v="0"/>
    <n v="223696"/>
    <s v="USD"/>
    <n v="199999.80000000002"/>
    <n v="448302.36000000004"/>
    <s v="1-5 Years"/>
    <n v="180180"/>
    <n v="223696"/>
    <n v="199999.80000000002"/>
    <n v="448302.36000000004"/>
    <n v="0.1100000000000001"/>
    <n v="19819.800000000017"/>
    <n v="43516"/>
    <n v="1"/>
    <n v="0"/>
    <n v="0"/>
    <n v="0"/>
  </r>
  <r>
    <s v="Employee 106"/>
    <x v="0"/>
    <s v="Tokyo"/>
    <s v="Japan"/>
    <s v="Asia-Pacific"/>
    <d v="2006-07-10T00:00:00"/>
    <d v="2022-12-01T00:00:00"/>
    <s v="Client Businesses Platform"/>
    <s v="X"/>
    <s v="Q"/>
    <s v="JPY"/>
    <n v="16637500.000000004"/>
    <n v="8151000"/>
    <n v="0"/>
    <n v="0"/>
    <n v="8151000"/>
    <n v="0"/>
    <n v="0"/>
    <n v="0"/>
    <n v="0"/>
    <n v="0"/>
    <n v="24788500.000000004"/>
    <s v="JPY"/>
    <n v="17968500.000000004"/>
    <n v="44740080.000000007"/>
    <s v="&gt;5 Years"/>
    <n v="153136.36154447976"/>
    <n v="228160.52280362655"/>
    <n v="165387.27046803816"/>
    <n v="411800.63509595481"/>
    <n v="8.0000000000000099E-2"/>
    <n v="1331000"/>
    <n v="75024.161259146786"/>
    <n v="9.2042891987666256E-3"/>
    <n v="0"/>
    <n v="0"/>
    <n v="0"/>
  </r>
  <r>
    <s v="Employee 1060"/>
    <x v="3"/>
    <s v="San Francisco"/>
    <s v="United States of America"/>
    <s v="Americas"/>
    <d v="2019-05-10T00:00:00"/>
    <d v="2022-12-01T00:00:00"/>
    <s v="Operating Platform"/>
    <s v="O"/>
    <s v="S"/>
    <s v="USD"/>
    <n v="170665"/>
    <n v="40480"/>
    <n v="0"/>
    <n v="0"/>
    <n v="40480"/>
    <n v="0"/>
    <n v="5288"/>
    <n v="0"/>
    <n v="5288"/>
    <n v="0"/>
    <n v="216433"/>
    <s v="USD"/>
    <n v="175784.95"/>
    <n v="393264.30000000005"/>
    <s v="1-5 Years"/>
    <n v="170665"/>
    <n v="216433"/>
    <n v="175784.95"/>
    <n v="393264.30000000005"/>
    <n v="3.0000000000000068E-2"/>
    <n v="5119.9500000000116"/>
    <n v="45768"/>
    <n v="1"/>
    <n v="0"/>
    <n v="0"/>
    <n v="5288"/>
  </r>
  <r>
    <s v="Employee 1061"/>
    <x v="0"/>
    <s v="San Francisco"/>
    <s v="United States of America"/>
    <s v="Americas"/>
    <d v="2019-05-10T00:00:00"/>
    <d v="2022-12-01T00:00:00"/>
    <s v="Investments Platform"/>
    <s v="Q"/>
    <s v="N"/>
    <s v="USD"/>
    <n v="188760.00000000003"/>
    <n v="122496.00000000001"/>
    <n v="0"/>
    <n v="0"/>
    <n v="122496.00000000001"/>
    <n v="0"/>
    <n v="0"/>
    <n v="0"/>
    <n v="0"/>
    <n v="0"/>
    <n v="311256.00000000006"/>
    <s v="USD"/>
    <n v="196310.40000000002"/>
    <n v="520016.64000000001"/>
    <s v="1-5 Years"/>
    <n v="188760.00000000003"/>
    <n v="311256.00000000006"/>
    <n v="196310.40000000002"/>
    <n v="520016.64000000001"/>
    <n v="3.9999999999999966E-2"/>
    <n v="7550.3999999999942"/>
    <n v="122496.00000000003"/>
    <n v="1"/>
    <n v="0"/>
    <n v="0"/>
    <n v="0"/>
  </r>
  <r>
    <s v="Employee 1062"/>
    <x v="0"/>
    <s v="New York"/>
    <s v="United States of America"/>
    <s v="Americas"/>
    <d v="2019-05-10T00:00:00"/>
    <d v="2022-12-01T00:00:00"/>
    <s v="Operating Platform"/>
    <s v="E"/>
    <s v="M"/>
    <s v="USD"/>
    <n v="198220.00000000003"/>
    <n v="118800"/>
    <n v="0"/>
    <n v="0"/>
    <n v="118800"/>
    <n v="0"/>
    <n v="0"/>
    <n v="0"/>
    <n v="0"/>
    <n v="0"/>
    <n v="317020"/>
    <s v="USD"/>
    <n v="204166.60000000003"/>
    <n v="530697.20000000007"/>
    <s v="1-5 Years"/>
    <n v="198220.00000000003"/>
    <n v="317020"/>
    <n v="204166.60000000003"/>
    <n v="530697.20000000007"/>
    <n v="3.0000000000000027E-2"/>
    <n v="5946.6000000000058"/>
    <n v="118799.99999999997"/>
    <n v="1"/>
    <n v="0"/>
    <n v="0"/>
    <n v="0"/>
  </r>
  <r>
    <s v="Employee 1063"/>
    <x v="0"/>
    <s v="San Francisco"/>
    <s v="United States of America"/>
    <s v="Americas"/>
    <d v="2019-05-10T00:00:00"/>
    <d v="2022-12-01T00:00:00"/>
    <s v="Operating Platform"/>
    <s v="L"/>
    <s v="C"/>
    <s v="USD"/>
    <n v="225720.00000000006"/>
    <n v="79420"/>
    <n v="0"/>
    <n v="0"/>
    <n v="79420"/>
    <n v="0"/>
    <n v="0"/>
    <n v="0"/>
    <n v="0"/>
    <n v="0"/>
    <n v="305140.00000000006"/>
    <s v="USD"/>
    <n v="241520.40000000008"/>
    <n v="568020.20000000019"/>
    <s v="1-5 Years"/>
    <n v="225720.00000000006"/>
    <n v="305140.00000000006"/>
    <n v="241520.40000000008"/>
    <n v="568020.20000000019"/>
    <n v="7.000000000000009E-2"/>
    <n v="15800.400000000023"/>
    <n v="79420"/>
    <n v="1"/>
    <n v="0"/>
    <n v="0"/>
    <n v="0"/>
  </r>
  <r>
    <s v="Employee 1064"/>
    <x v="0"/>
    <s v="New York"/>
    <s v="United States of America"/>
    <s v="Americas"/>
    <d v="2019-05-10T00:00:00"/>
    <d v="2022-12-01T00:00:00"/>
    <s v="Investments Platform"/>
    <s v="E"/>
    <s v="X"/>
    <s v="USD"/>
    <n v="207570.00000000003"/>
    <n v="459800.00000000006"/>
    <n v="0"/>
    <n v="0"/>
    <n v="459800.00000000006"/>
    <n v="0"/>
    <n v="0"/>
    <n v="0"/>
    <n v="0"/>
    <n v="0"/>
    <n v="667370.00000000012"/>
    <s v="USD"/>
    <n v="230402.70000000004"/>
    <n v="971183.40000000014"/>
    <s v="1-5 Years"/>
    <n v="207570.00000000003"/>
    <n v="667370.00000000012"/>
    <n v="230402.70000000004"/>
    <n v="971183.40000000014"/>
    <n v="0.11000000000000004"/>
    <n v="22832.700000000012"/>
    <n v="459800.00000000012"/>
    <n v="1"/>
    <n v="0"/>
    <n v="0"/>
    <n v="0"/>
  </r>
  <r>
    <s v="Employee 1065"/>
    <x v="1"/>
    <s v="Wilmington"/>
    <s v="United States of America"/>
    <s v="Americas"/>
    <d v="2019-05-10T00:00:00"/>
    <d v="2022-12-01T00:00:00"/>
    <s v="Operating Platform"/>
    <s v="W"/>
    <s v="D"/>
    <s v="USD"/>
    <n v="73861.259999999995"/>
    <n v="11737.000000000002"/>
    <n v="0"/>
    <n v="0"/>
    <n v="11737.000000000002"/>
    <n v="0"/>
    <n v="0"/>
    <n v="0"/>
    <n v="0"/>
    <n v="0"/>
    <n v="85598.26"/>
    <s v="USD"/>
    <n v="79770.160799999998"/>
    <n v="172216.28159999999"/>
    <s v="1-5 Years"/>
    <n v="73861.259999999995"/>
    <n v="85598.26"/>
    <n v="79770.160799999998"/>
    <n v="172216.28159999999"/>
    <n v="8.0000000000000043E-2"/>
    <n v="5908.9008000000031"/>
    <n v="11737"/>
    <n v="1"/>
    <n v="0"/>
    <n v="0"/>
    <n v="0"/>
  </r>
  <r>
    <s v="Employee 1066"/>
    <x v="0"/>
    <s v="San Francisco"/>
    <s v="United States of America"/>
    <s v="Americas"/>
    <d v="2019-05-10T00:00:00"/>
    <d v="2022-12-01T00:00:00"/>
    <s v="ETF and Index Investments Platform"/>
    <s v="F"/>
    <s v="N"/>
    <s v="USD"/>
    <n v="194425.00000000003"/>
    <n v="151943"/>
    <n v="0"/>
    <n v="0"/>
    <n v="151943"/>
    <n v="0"/>
    <n v="0"/>
    <n v="0"/>
    <n v="0"/>
    <n v="0"/>
    <n v="346368"/>
    <s v="USD"/>
    <n v="223588.75000000003"/>
    <n v="621911.95000000007"/>
    <s v="1-5 Years"/>
    <n v="194425.00000000003"/>
    <n v="346368"/>
    <n v="223588.75000000003"/>
    <n v="621911.95000000007"/>
    <n v="0.14999999999999997"/>
    <n v="29163.75"/>
    <n v="151942.99999999997"/>
    <n v="1"/>
    <n v="0"/>
    <n v="0"/>
    <n v="0"/>
  </r>
  <r>
    <s v="Employee 1067"/>
    <x v="1"/>
    <s v="London"/>
    <s v="United Kingdom"/>
    <s v="EMEA"/>
    <d v="2019-05-10T00:00:00"/>
    <d v="2022-12-01T00:00:00"/>
    <s v="Investments Platform"/>
    <s v="X"/>
    <s v="C"/>
    <s v="GBP"/>
    <n v="75790"/>
    <n v="42240"/>
    <n v="0"/>
    <n v="0"/>
    <n v="42240"/>
    <n v="0"/>
    <n v="0"/>
    <n v="0"/>
    <n v="0"/>
    <n v="0"/>
    <n v="118030"/>
    <s v="GBP"/>
    <n v="78821.600000000006"/>
    <n v="201572.80000000002"/>
    <s v="1-5 Years"/>
    <n v="100849.96350573283"/>
    <n v="157056.61950892789"/>
    <n v="104883.96204596215"/>
    <n v="268222.84633524716"/>
    <n v="4.0000000000000112E-2"/>
    <n v="3031.6000000000058"/>
    <n v="56206.656003195065"/>
    <n v="1.3306500000756409"/>
    <n v="0"/>
    <n v="0"/>
    <n v="0"/>
  </r>
  <r>
    <s v="Employee 1068"/>
    <x v="4"/>
    <s v="San Francisco"/>
    <s v="United States of America"/>
    <s v="Americas"/>
    <d v="2019-05-10T00:00:00"/>
    <d v="2022-12-01T00:00:00"/>
    <s v="Corporate and Risk Platform"/>
    <s v="N"/>
    <s v="L"/>
    <s v="USD"/>
    <n v="213180.00000000003"/>
    <n v="0"/>
    <n v="0"/>
    <n v="0"/>
    <n v="0"/>
    <n v="0"/>
    <n v="0"/>
    <n v="0"/>
    <n v="0"/>
    <n v="0"/>
    <n v="213180.00000000003"/>
    <s v="USD"/>
    <n v="225970.80000000005"/>
    <n v="451941.60000000009"/>
    <s v="1-5 Years"/>
    <n v="213180.00000000003"/>
    <n v="213180.00000000003"/>
    <n v="225970.80000000005"/>
    <n v="451941.60000000009"/>
    <n v="6.0000000000000074E-2"/>
    <n v="12790.800000000017"/>
    <n v="0"/>
    <n v="1"/>
    <n v="0"/>
    <n v="0"/>
    <n v="0"/>
  </r>
  <r>
    <s v="Employee 1069"/>
    <x v="0"/>
    <s v="San Francisco"/>
    <s v="United States of America"/>
    <s v="Americas"/>
    <d v="2019-05-10T00:00:00"/>
    <d v="2022-12-01T00:00:00"/>
    <s v="ETF and Index Investments Platform"/>
    <s v="C"/>
    <s v="Y"/>
    <s v="USD"/>
    <n v="205700.00000000006"/>
    <n v="88825.000000000015"/>
    <n v="0"/>
    <n v="0"/>
    <n v="88825.000000000015"/>
    <n v="0"/>
    <n v="0"/>
    <n v="0"/>
    <n v="0"/>
    <n v="0"/>
    <n v="294525.00000000006"/>
    <s v="USD"/>
    <n v="220099.00000000009"/>
    <n v="535240.75000000023"/>
    <s v="1-5 Years"/>
    <n v="205700.00000000006"/>
    <n v="294525.00000000006"/>
    <n v="220099.00000000009"/>
    <n v="535240.75000000023"/>
    <n v="7.0000000000000118E-2"/>
    <n v="14399.000000000029"/>
    <n v="88825"/>
    <n v="1"/>
    <n v="0"/>
    <n v="0"/>
    <n v="0"/>
  </r>
  <r>
    <s v="Employee 107"/>
    <x v="4"/>
    <s v="New York"/>
    <s v="United States of America"/>
    <s v="Americas"/>
    <d v="2006-07-17T00:00:00"/>
    <d v="2022-12-01T00:00:00"/>
    <s v="Operating Platform"/>
    <s v="M"/>
    <s v="W"/>
    <s v="USD"/>
    <n v="336600"/>
    <n v="1239700"/>
    <n v="0"/>
    <n v="0"/>
    <n v="1239700"/>
    <n v="0"/>
    <n v="0"/>
    <n v="0"/>
    <n v="0"/>
    <n v="333000.00000000006"/>
    <n v="1909300"/>
    <s v="USD"/>
    <n v="339966"/>
    <n v="1932028.9999999998"/>
    <s v="&gt;5 Years"/>
    <n v="336600"/>
    <n v="1909300"/>
    <n v="339966"/>
    <n v="1932028.9999999998"/>
    <n v="0.01"/>
    <n v="3366"/>
    <n v="1572700"/>
    <n v="1"/>
    <n v="333000.00000000006"/>
    <n v="0"/>
    <n v="0"/>
  </r>
  <r>
    <s v="Employee 1070"/>
    <x v="0"/>
    <s v="Newport Beach"/>
    <s v="United States of America"/>
    <s v="Americas"/>
    <d v="2019-05-10T00:00:00"/>
    <d v="2022-12-01T00:00:00"/>
    <s v="Operating Platform"/>
    <s v="W"/>
    <s v="Z"/>
    <s v="USD"/>
    <n v="198220.00000000003"/>
    <n v="84942"/>
    <n v="0"/>
    <n v="0"/>
    <n v="84942"/>
    <n v="0"/>
    <n v="0"/>
    <n v="0"/>
    <n v="0"/>
    <n v="0"/>
    <n v="283162"/>
    <s v="USD"/>
    <n v="222006.40000000005"/>
    <n v="539147.84000000008"/>
    <s v="1-5 Years"/>
    <n v="198220.00000000003"/>
    <n v="283162"/>
    <n v="222006.40000000005"/>
    <n v="539147.84000000008"/>
    <n v="0.12000000000000011"/>
    <n v="23786.400000000023"/>
    <n v="84941.999999999971"/>
    <n v="1"/>
    <n v="0"/>
    <n v="0"/>
    <n v="0"/>
  </r>
  <r>
    <s v="Employee 1071"/>
    <x v="0"/>
    <s v="San Francisco"/>
    <s v="United States of America"/>
    <s v="Americas"/>
    <d v="2019-05-10T00:00:00"/>
    <d v="2022-12-01T00:00:00"/>
    <s v="Corporate and Risk Platform"/>
    <s v="R"/>
    <s v="B"/>
    <s v="USD"/>
    <n v="233805.00000000006"/>
    <n v="169092.00000000003"/>
    <n v="0"/>
    <n v="0"/>
    <n v="169092.00000000003"/>
    <n v="0"/>
    <n v="0"/>
    <n v="0"/>
    <n v="0"/>
    <n v="0"/>
    <n v="402897.00000000012"/>
    <s v="USD"/>
    <n v="252509.40000000008"/>
    <n v="687638.16000000015"/>
    <s v="1-5 Years"/>
    <n v="233805.00000000006"/>
    <n v="402897.00000000012"/>
    <n v="252509.40000000008"/>
    <n v="687638.16000000015"/>
    <n v="8.0000000000000085E-2"/>
    <n v="18704.400000000023"/>
    <n v="169092.00000000006"/>
    <n v="1"/>
    <n v="0"/>
    <n v="0"/>
    <n v="0"/>
  </r>
  <r>
    <s v="Employee 1072"/>
    <x v="4"/>
    <s v="Wilmington"/>
    <s v="United States of America"/>
    <s v="Americas"/>
    <d v="2019-05-10T00:00:00"/>
    <d v="2022-12-01T00:00:00"/>
    <s v="Operating Platform"/>
    <s v="B"/>
    <s v="S"/>
    <s v="USD"/>
    <n v="246840.00000000003"/>
    <n v="165330.00000000003"/>
    <n v="0"/>
    <n v="0"/>
    <n v="165330.00000000003"/>
    <n v="0"/>
    <n v="0"/>
    <n v="0"/>
    <n v="0"/>
    <n v="0"/>
    <n v="412170.00000000006"/>
    <s v="USD"/>
    <n v="249308.40000000002"/>
    <n v="665600.10000000009"/>
    <s v="1-5 Years"/>
    <n v="246840.00000000003"/>
    <n v="412170.00000000006"/>
    <n v="249308.40000000002"/>
    <n v="665600.10000000009"/>
    <n v="9.9999999999999759E-3"/>
    <n v="2468.3999999999942"/>
    <n v="165330.00000000003"/>
    <n v="1"/>
    <n v="0"/>
    <n v="0"/>
    <n v="0"/>
  </r>
  <r>
    <s v="Employee 1073"/>
    <x v="6"/>
    <s v="Princeton"/>
    <s v="United States of America"/>
    <s v="Americas"/>
    <d v="2019-05-10T00:00:00"/>
    <d v="2022-12-01T00:00:00"/>
    <s v="Operating Platform"/>
    <s v="C"/>
    <s v="C"/>
    <s v="USD"/>
    <n v="78650"/>
    <n v="13156.000000000002"/>
    <n v="0"/>
    <n v="0"/>
    <n v="13156.000000000002"/>
    <n v="0"/>
    <n v="0"/>
    <n v="0"/>
    <n v="0"/>
    <n v="0"/>
    <n v="91806"/>
    <s v="USD"/>
    <n v="88088.000000000015"/>
    <n v="190910.72000000003"/>
    <s v="1-5 Years"/>
    <n v="78650"/>
    <n v="91806"/>
    <n v="88088.000000000015"/>
    <n v="190910.72000000003"/>
    <n v="0.12000000000000019"/>
    <n v="9438.0000000000146"/>
    <n v="13156"/>
    <n v="1"/>
    <n v="0"/>
    <n v="0"/>
    <n v="0"/>
  </r>
  <r>
    <s v="Employee 1074"/>
    <x v="4"/>
    <s v="San Francisco"/>
    <s v="United States of America"/>
    <s v="Americas"/>
    <d v="2019-05-10T00:00:00"/>
    <d v="2022-12-01T00:00:00"/>
    <s v="Operating Platform"/>
    <s v="Y"/>
    <s v="N"/>
    <s v="USD"/>
    <n v="253000"/>
    <n v="172304.00000000003"/>
    <n v="0"/>
    <n v="0"/>
    <n v="172304.00000000003"/>
    <n v="0"/>
    <n v="0"/>
    <n v="0"/>
    <n v="0"/>
    <n v="0"/>
    <n v="425304"/>
    <s v="USD"/>
    <n v="260590"/>
    <n v="698653.12"/>
    <s v="1-5 Years"/>
    <n v="253000"/>
    <n v="425304"/>
    <n v="260590"/>
    <n v="698653.12"/>
    <n v="0.03"/>
    <n v="7590"/>
    <n v="172304"/>
    <n v="1"/>
    <n v="0"/>
    <n v="0"/>
    <n v="0"/>
  </r>
  <r>
    <s v="Employee 1075"/>
    <x v="4"/>
    <s v="San Francisco"/>
    <s v="United States of America"/>
    <s v="Americas"/>
    <d v="2019-05-10T00:00:00"/>
    <d v="2022-12-01T00:00:00"/>
    <s v="Corporate and Risk Platform"/>
    <s v="C"/>
    <s v="A"/>
    <s v="USD"/>
    <n v="299145"/>
    <n v="1122000"/>
    <n v="0"/>
    <n v="0"/>
    <n v="1122000"/>
    <n v="0"/>
    <n v="0"/>
    <n v="0"/>
    <n v="0"/>
    <n v="174400"/>
    <n v="1595545"/>
    <s v="USD"/>
    <n v="323076.60000000003"/>
    <n v="1857913.2000000004"/>
    <s v="1-5 Years"/>
    <n v="299145"/>
    <n v="1595545"/>
    <n v="323076.60000000003"/>
    <n v="1857913.2000000004"/>
    <n v="8.0000000000000113E-2"/>
    <n v="23931.600000000035"/>
    <n v="1296400"/>
    <n v="1"/>
    <n v="174400"/>
    <n v="0"/>
    <n v="0"/>
  </r>
  <r>
    <s v="Employee 1076"/>
    <x v="0"/>
    <s v="San Francisco"/>
    <s v="United States of America"/>
    <s v="Americas"/>
    <d v="2019-05-10T00:00:00"/>
    <d v="2022-12-01T00:00:00"/>
    <s v="Client Businesses Platform"/>
    <s v="Q"/>
    <s v="M"/>
    <s v="USD"/>
    <n v="190740.00000000003"/>
    <n v="567820"/>
    <n v="0"/>
    <n v="0"/>
    <n v="567820"/>
    <n v="0"/>
    <n v="0"/>
    <n v="0"/>
    <n v="0"/>
    <n v="0"/>
    <n v="758560"/>
    <s v="USD"/>
    <n v="211721.40000000005"/>
    <n v="1053723.0000000002"/>
    <s v="1-5 Years"/>
    <n v="190740.00000000003"/>
    <n v="758560"/>
    <n v="211721.40000000005"/>
    <n v="1053723.0000000002"/>
    <n v="0.11000000000000011"/>
    <n v="20981.400000000023"/>
    <n v="567820"/>
    <n v="1"/>
    <n v="0"/>
    <n v="0"/>
    <n v="0"/>
  </r>
  <r>
    <s v="Employee 1077"/>
    <x v="0"/>
    <s v="San Francisco"/>
    <s v="United States of America"/>
    <s v="Americas"/>
    <d v="2019-05-10T00:00:00"/>
    <d v="2022-12-01T00:00:00"/>
    <s v="Operating Platform"/>
    <s v="X"/>
    <s v="L"/>
    <s v="USD"/>
    <n v="186718.40000000002"/>
    <n v="102366.00000000001"/>
    <n v="0"/>
    <n v="0"/>
    <n v="102366.00000000001"/>
    <n v="0"/>
    <n v="0"/>
    <n v="0"/>
    <n v="0"/>
    <n v="0"/>
    <n v="289084.40000000002"/>
    <s v="USD"/>
    <n v="212858.97600000005"/>
    <n v="542415.19200000016"/>
    <s v="1-5 Years"/>
    <n v="186718.40000000002"/>
    <n v="289084.40000000002"/>
    <n v="212858.97600000005"/>
    <n v="542415.19200000016"/>
    <n v="0.14000000000000015"/>
    <n v="26140.57600000003"/>
    <n v="102366"/>
    <n v="1"/>
    <n v="0"/>
    <n v="0"/>
    <n v="0"/>
  </r>
  <r>
    <s v="Employee 1078"/>
    <x v="0"/>
    <s v="Hong Kong"/>
    <s v="Hong Kong"/>
    <s v="Asia-Pacific"/>
    <d v="2019-05-10T00:00:00"/>
    <d v="2022-12-01T00:00:00"/>
    <s v="Investments Platform"/>
    <s v="M"/>
    <s v="Z"/>
    <s v="HKD"/>
    <n v="1732500.0000000002"/>
    <n v="1837614.9000000001"/>
    <n v="0"/>
    <n v="0"/>
    <n v="1837614.9000000001"/>
    <n v="0"/>
    <n v="0"/>
    <n v="0"/>
    <n v="0"/>
    <n v="0"/>
    <n v="3570114.9000000004"/>
    <s v="HKD"/>
    <n v="1975050.0000000005"/>
    <n v="6044980.9860000014"/>
    <s v="1-5 Years"/>
    <n v="220865.23077707595"/>
    <n v="455130.88097499422"/>
    <n v="251786.36308586661"/>
    <n v="770635.56739736011"/>
    <n v="0.14000000000000015"/>
    <n v="242550.00000000023"/>
    <n v="234265.65019791826"/>
    <n v="0.12748353868806692"/>
    <n v="0"/>
    <n v="0"/>
    <n v="0"/>
  </r>
  <r>
    <s v="Employee 1079"/>
    <x v="0"/>
    <s v="Wilmington"/>
    <s v="United States of America"/>
    <s v="Americas"/>
    <d v="2019-05-10T00:00:00"/>
    <d v="2022-12-01T00:00:00"/>
    <s v="Operating Platform"/>
    <s v="O"/>
    <s v="E"/>
    <s v="USD"/>
    <n v="171649.5"/>
    <n v="141347.79999999999"/>
    <n v="0"/>
    <n v="0"/>
    <n v="141347.79999999999"/>
    <n v="0"/>
    <n v="0"/>
    <n v="0"/>
    <n v="0"/>
    <n v="0"/>
    <n v="312997.3"/>
    <s v="USD"/>
    <n v="187097.95500000002"/>
    <n v="528265.0120000001"/>
    <s v="1-5 Years"/>
    <n v="171649.5"/>
    <n v="312997.3"/>
    <n v="187097.95500000002"/>
    <n v="528265.0120000001"/>
    <n v="9.0000000000000094E-2"/>
    <n v="15448.455000000016"/>
    <n v="141347.79999999999"/>
    <n v="1"/>
    <n v="0"/>
    <n v="0"/>
    <n v="0"/>
  </r>
  <r>
    <s v="Employee 108"/>
    <x v="4"/>
    <s v="New York"/>
    <s v="United States of America"/>
    <s v="Americas"/>
    <d v="2006-07-31T00:00:00"/>
    <d v="2022-12-01T00:00:00"/>
    <s v="Client Businesses Platform"/>
    <s v="F"/>
    <s v="A"/>
    <s v="USD"/>
    <n v="254100.00000000003"/>
    <n v="595320"/>
    <n v="0"/>
    <n v="0"/>
    <n v="595320"/>
    <n v="0"/>
    <n v="0"/>
    <n v="0"/>
    <n v="0"/>
    <n v="0"/>
    <n v="849420"/>
    <s v="USD"/>
    <n v="261723.00000000003"/>
    <n v="1136625.6000000001"/>
    <s v="&gt;5 Years"/>
    <n v="254100.00000000003"/>
    <n v="849420"/>
    <n v="261723.00000000003"/>
    <n v="1136625.6000000001"/>
    <n v="2.9999999999999995E-2"/>
    <n v="7623"/>
    <n v="595320"/>
    <n v="1"/>
    <n v="0"/>
    <n v="0"/>
    <n v="0"/>
  </r>
  <r>
    <s v="Employee 1080"/>
    <x v="1"/>
    <s v="Frankfurt"/>
    <s v="Germany"/>
    <s v="EMEA"/>
    <d v="2019-05-10T00:00:00"/>
    <d v="2022-12-01T00:00:00"/>
    <s v="Operating Platform"/>
    <s v="C"/>
    <s v="Q"/>
    <s v="EUR"/>
    <n v="73645"/>
    <n v="10890"/>
    <n v="0"/>
    <n v="0"/>
    <n v="10890"/>
    <n v="0"/>
    <n v="0"/>
    <n v="0"/>
    <n v="0"/>
    <n v="0"/>
    <n v="84535"/>
    <s v="EUR"/>
    <n v="79536.600000000006"/>
    <n v="170834.40000000002"/>
    <s v="1-5 Years"/>
    <n v="85965.808497803562"/>
    <n v="98677.705497478775"/>
    <n v="92843.073177627855"/>
    <n v="199414.99511490497"/>
    <n v="8.0000000000000099E-2"/>
    <n v="5891.6000000000058"/>
    <n v="12711.896999675213"/>
    <n v="1.1672999999701754"/>
    <n v="0"/>
    <n v="0"/>
    <n v="0"/>
  </r>
  <r>
    <s v="Employee 1081"/>
    <x v="3"/>
    <s v="San Francisco"/>
    <s v="United States of America"/>
    <s v="Americas"/>
    <d v="2019-05-10T00:00:00"/>
    <d v="2022-12-01T00:00:00"/>
    <s v="Investments Platform"/>
    <s v="K"/>
    <s v="X"/>
    <s v="USD"/>
    <n v="158620"/>
    <n v="49192.000000000007"/>
    <n v="0"/>
    <n v="0"/>
    <n v="49192.000000000007"/>
    <n v="0"/>
    <n v="0"/>
    <n v="0"/>
    <n v="0"/>
    <n v="0"/>
    <n v="207812"/>
    <s v="USD"/>
    <n v="182413"/>
    <n v="421396.8"/>
    <s v="1-5 Years"/>
    <n v="158620"/>
    <n v="207812"/>
    <n v="182413"/>
    <n v="421396.8"/>
    <n v="0.15"/>
    <n v="23793"/>
    <n v="49192"/>
    <n v="1"/>
    <n v="0"/>
    <n v="0"/>
    <n v="0"/>
  </r>
  <r>
    <s v="Employee 1082"/>
    <x v="4"/>
    <s v="San Francisco"/>
    <s v="United States of America"/>
    <s v="Americas"/>
    <d v="2019-05-10T00:00:00"/>
    <d v="2022-12-01T00:00:00"/>
    <s v="Investments Platform"/>
    <s v="H"/>
    <s v="A"/>
    <s v="USD"/>
    <n v="258940.00000000006"/>
    <n v="880275.00000000012"/>
    <n v="0"/>
    <n v="0"/>
    <n v="880275.00000000012"/>
    <n v="0"/>
    <n v="0"/>
    <n v="0"/>
    <n v="0"/>
    <n v="105000"/>
    <n v="1244215.0000000002"/>
    <s v="USD"/>
    <n v="287423.40000000008"/>
    <n v="1551952.0500000005"/>
    <s v="1-5 Years"/>
    <n v="258940.00000000006"/>
    <n v="1244215.0000000002"/>
    <n v="287423.40000000008"/>
    <n v="1551952.0500000005"/>
    <n v="0.11000000000000007"/>
    <n v="28483.400000000023"/>
    <n v="985275.00000000023"/>
    <n v="1"/>
    <n v="105000"/>
    <n v="0"/>
    <n v="0"/>
  </r>
  <r>
    <s v="Employee 1083"/>
    <x v="4"/>
    <s v="San Francisco"/>
    <s v="United States of America"/>
    <s v="Americas"/>
    <d v="2019-05-10T00:00:00"/>
    <d v="2022-12-01T00:00:00"/>
    <s v="Investments Platform"/>
    <s v="B"/>
    <s v="N"/>
    <s v="USD"/>
    <n v="242550.00000000003"/>
    <n v="1125850"/>
    <n v="0"/>
    <n v="0"/>
    <n v="1125850"/>
    <n v="0"/>
    <n v="0"/>
    <n v="0"/>
    <n v="0"/>
    <n v="0"/>
    <n v="1368400"/>
    <s v="USD"/>
    <n v="257103.00000000006"/>
    <n v="1707607.0000000002"/>
    <s v="1-5 Years"/>
    <n v="242550.00000000003"/>
    <n v="1368400"/>
    <n v="257103.00000000006"/>
    <n v="1707607.0000000002"/>
    <n v="6.0000000000000116E-2"/>
    <n v="14553.000000000029"/>
    <n v="1125850"/>
    <n v="1"/>
    <n v="0"/>
    <n v="0"/>
    <n v="0"/>
  </r>
  <r>
    <s v="Employee 1084"/>
    <x v="7"/>
    <s v="New York"/>
    <s v="United States of America"/>
    <s v="Americas"/>
    <d v="2019-05-10T00:00:00"/>
    <d v="2022-12-01T00:00:00"/>
    <s v="Investments Platform"/>
    <s v="J"/>
    <s v="O"/>
    <s v="USD"/>
    <n v="101574.00000000001"/>
    <n v="9460"/>
    <n v="0"/>
    <n v="0"/>
    <n v="9460"/>
    <n v="0"/>
    <n v="4153"/>
    <n v="0"/>
    <n v="4153"/>
    <n v="0"/>
    <n v="115187.00000000001"/>
    <s v="USD"/>
    <n v="107668.44000000002"/>
    <n v="225364.48000000004"/>
    <s v="1-5 Years"/>
    <n v="101574.00000000001"/>
    <n v="115187.00000000001"/>
    <n v="107668.44000000002"/>
    <n v="225364.48000000004"/>
    <n v="6.0000000000000012E-2"/>
    <n v="6094.4400000000023"/>
    <n v="13613"/>
    <n v="1"/>
    <n v="0"/>
    <n v="0"/>
    <n v="4153"/>
  </r>
  <r>
    <s v="Employee 1085"/>
    <x v="0"/>
    <s v="San Francisco"/>
    <s v="United States of America"/>
    <s v="Americas"/>
    <d v="2019-05-10T00:00:00"/>
    <d v="2022-12-01T00:00:00"/>
    <s v="Corporate and Risk Platform"/>
    <s v="W"/>
    <s v="T"/>
    <s v="USD"/>
    <n v="211810.50000000006"/>
    <n v="93109.500000000015"/>
    <n v="0"/>
    <n v="0"/>
    <n v="93109.500000000015"/>
    <n v="0"/>
    <n v="0"/>
    <n v="0"/>
    <n v="0"/>
    <n v="0"/>
    <n v="304920.00000000006"/>
    <s v="USD"/>
    <n v="232991.55000000008"/>
    <n v="568403.55000000016"/>
    <s v="1-5 Years"/>
    <n v="211810.50000000006"/>
    <n v="304920.00000000006"/>
    <n v="232991.55000000008"/>
    <n v="568403.55000000016"/>
    <n v="0.10000000000000006"/>
    <n v="21181.050000000017"/>
    <n v="93109.5"/>
    <n v="1"/>
    <n v="0"/>
    <n v="0"/>
    <n v="0"/>
  </r>
  <r>
    <s v="Employee 1086"/>
    <x v="4"/>
    <s v="San Francisco"/>
    <s v="United States of America"/>
    <s v="Americas"/>
    <d v="2019-05-10T00:00:00"/>
    <d v="2022-12-01T00:00:00"/>
    <s v="Investments Platform"/>
    <s v="H"/>
    <s v="C"/>
    <s v="USD"/>
    <n v="254100.00000000003"/>
    <n v="0"/>
    <n v="1854000"/>
    <n v="0"/>
    <n v="1854000"/>
    <n v="0"/>
    <n v="0"/>
    <n v="0"/>
    <n v="0"/>
    <n v="218000.00000000003"/>
    <n v="2326100"/>
    <s v="USD"/>
    <n v="274428.00000000006"/>
    <n v="548856.00000000012"/>
    <s v="1-5 Years"/>
    <n v="254100.00000000003"/>
    <n v="2326100"/>
    <n v="274428.00000000006"/>
    <n v="548856.00000000012"/>
    <n v="8.0000000000000099E-2"/>
    <n v="20328.000000000029"/>
    <n v="2072000"/>
    <n v="1"/>
    <n v="218000.00000000003"/>
    <n v="0"/>
    <n v="0"/>
  </r>
  <r>
    <s v="Employee 1087"/>
    <x v="3"/>
    <s v="San Francisco"/>
    <s v="United States of America"/>
    <s v="Americas"/>
    <d v="2019-05-10T00:00:00"/>
    <d v="2022-12-01T00:00:00"/>
    <s v="Operating Platform"/>
    <s v="C"/>
    <s v="Y"/>
    <s v="USD"/>
    <n v="169312"/>
    <n v="85140.000000000015"/>
    <n v="0"/>
    <n v="0"/>
    <n v="85140.000000000015"/>
    <n v="0"/>
    <n v="0"/>
    <n v="0"/>
    <n v="0"/>
    <n v="0"/>
    <n v="254452"/>
    <s v="USD"/>
    <n v="193015.68000000002"/>
    <n v="483090.96000000008"/>
    <s v="1-5 Years"/>
    <n v="169312"/>
    <n v="254452"/>
    <n v="193015.68000000002"/>
    <n v="483090.96000000008"/>
    <n v="0.14000000000000012"/>
    <n v="23703.680000000022"/>
    <n v="85140"/>
    <n v="1"/>
    <n v="0"/>
    <n v="0"/>
    <n v="0"/>
  </r>
  <r>
    <s v="Employee 1088"/>
    <x v="0"/>
    <s v="New York"/>
    <s v="United States of America"/>
    <s v="Americas"/>
    <d v="2019-05-10T00:00:00"/>
    <d v="2022-12-01T00:00:00"/>
    <s v="Operating Platform"/>
    <s v="T"/>
    <s v="S"/>
    <s v="USD"/>
    <n v="215270.00000000003"/>
    <n v="93093.000000000015"/>
    <n v="0"/>
    <n v="0"/>
    <n v="93093.000000000015"/>
    <n v="0"/>
    <n v="0"/>
    <n v="0"/>
    <n v="0"/>
    <n v="0"/>
    <n v="308363.00000000006"/>
    <s v="USD"/>
    <n v="243255.1"/>
    <n v="591705.29"/>
    <s v="1-5 Years"/>
    <n v="215270.00000000003"/>
    <n v="308363.00000000006"/>
    <n v="243255.1"/>
    <n v="591705.29"/>
    <n v="0.12999999999999987"/>
    <n v="27985.099999999977"/>
    <n v="93093.000000000029"/>
    <n v="1"/>
    <n v="0"/>
    <n v="0"/>
    <n v="0"/>
  </r>
  <r>
    <s v="Employee 1089"/>
    <x v="6"/>
    <s v="Princeton"/>
    <s v="United States of America"/>
    <s v="Americas"/>
    <d v="2019-05-10T00:00:00"/>
    <d v="2022-12-01T00:00:00"/>
    <s v="Operating Platform"/>
    <s v="H"/>
    <s v="N"/>
    <s v="USD"/>
    <n v="75075"/>
    <n v="8673.5"/>
    <n v="0"/>
    <n v="0"/>
    <n v="8673.5"/>
    <n v="0"/>
    <n v="0"/>
    <n v="0"/>
    <n v="0"/>
    <n v="0"/>
    <n v="83748.5"/>
    <s v="USD"/>
    <n v="80330.25"/>
    <n v="169941.14499999999"/>
    <s v="1-5 Years"/>
    <n v="75075"/>
    <n v="83748.5"/>
    <n v="80330.25"/>
    <n v="169941.14499999999"/>
    <n v="7.0000000000000007E-2"/>
    <n v="5255.25"/>
    <n v="8673.5"/>
    <n v="1"/>
    <n v="0"/>
    <n v="0"/>
    <n v="0"/>
  </r>
  <r>
    <s v="Employee 109"/>
    <x v="0"/>
    <s v="Sydney"/>
    <s v="Australia"/>
    <s v="Asia-Pacific"/>
    <d v="2006-09-11T00:00:00"/>
    <d v="2022-12-01T00:00:00"/>
    <s v="Investments Platform"/>
    <s v="P"/>
    <s v="P"/>
    <s v="AUD"/>
    <n v="249975.00000000003"/>
    <n v="263650.2"/>
    <n v="0"/>
    <n v="0"/>
    <n v="263650.2"/>
    <n v="0"/>
    <n v="0"/>
    <n v="0"/>
    <n v="0"/>
    <n v="0"/>
    <n v="513625.20000000007"/>
    <s v="AUD"/>
    <n v="279972.00000000006"/>
    <n v="855232.22400000016"/>
    <s v="&gt;5 Years"/>
    <n v="189143.58375666259"/>
    <n v="388634.50759368966"/>
    <n v="211840.81380746211"/>
    <n v="647111.46231239464"/>
    <n v="0.12000000000000008"/>
    <n v="29997.000000000029"/>
    <n v="199490.92383702708"/>
    <n v="0.75665000002665295"/>
    <n v="0"/>
    <n v="0"/>
    <n v="0"/>
  </r>
  <r>
    <s v="Employee 1090"/>
    <x v="3"/>
    <s v="San Francisco"/>
    <s v="United States of America"/>
    <s v="Americas"/>
    <d v="2019-05-10T00:00:00"/>
    <d v="2022-12-01T00:00:00"/>
    <s v="ETF and Index Investments Platform"/>
    <s v="I"/>
    <s v="W"/>
    <s v="USD"/>
    <n v="172260"/>
    <n v="54802.000000000007"/>
    <n v="0"/>
    <n v="0"/>
    <n v="54802.000000000007"/>
    <n v="0"/>
    <n v="0"/>
    <n v="0"/>
    <n v="0"/>
    <n v="0"/>
    <n v="227062"/>
    <s v="USD"/>
    <n v="191208.6"/>
    <n v="443247.42000000004"/>
    <s v="1-5 Years"/>
    <n v="172260"/>
    <n v="227062"/>
    <n v="191208.6"/>
    <n v="443247.42000000004"/>
    <n v="0.11000000000000003"/>
    <n v="18948.600000000006"/>
    <n v="54802"/>
    <n v="1"/>
    <n v="0"/>
    <n v="0"/>
    <n v="0"/>
  </r>
  <r>
    <s v="Employee 1091"/>
    <x v="0"/>
    <s v="New York"/>
    <s v="United States of America"/>
    <s v="Americas"/>
    <d v="2019-05-10T00:00:00"/>
    <d v="2022-12-01T00:00:00"/>
    <s v="Operating Platform"/>
    <s v="E"/>
    <s v="S"/>
    <s v="USD"/>
    <n v="217745.00000000006"/>
    <n v="124080"/>
    <n v="0"/>
    <n v="0"/>
    <n v="124080"/>
    <n v="0"/>
    <n v="0"/>
    <n v="0"/>
    <n v="0"/>
    <n v="0"/>
    <n v="341825.00000000006"/>
    <s v="USD"/>
    <n v="219922.45000000007"/>
    <n v="565165.70000000019"/>
    <s v="1-5 Years"/>
    <n v="217745.00000000006"/>
    <n v="341825.00000000006"/>
    <n v="219922.45000000007"/>
    <n v="565165.70000000019"/>
    <n v="1.0000000000000051E-2"/>
    <n v="2177.4500000000116"/>
    <n v="124080"/>
    <n v="1"/>
    <n v="0"/>
    <n v="0"/>
    <n v="0"/>
  </r>
  <r>
    <s v="Employee 1092"/>
    <x v="4"/>
    <s v="Wilmington"/>
    <s v="United States of America"/>
    <s v="Americas"/>
    <d v="2019-05-10T00:00:00"/>
    <d v="2022-12-01T00:00:00"/>
    <s v="Operating Platform"/>
    <s v="I"/>
    <s v="P"/>
    <s v="USD"/>
    <n v="202479.20000000004"/>
    <n v="137280"/>
    <n v="0"/>
    <n v="0"/>
    <n v="137280"/>
    <n v="0"/>
    <n v="0"/>
    <n v="0"/>
    <n v="0"/>
    <n v="0"/>
    <n v="339759.20000000007"/>
    <s v="USD"/>
    <n v="224751.91200000007"/>
    <n v="601884.62400000007"/>
    <s v="1-5 Years"/>
    <n v="202479.20000000004"/>
    <n v="339759.20000000007"/>
    <n v="224751.91200000007"/>
    <n v="601884.62400000007"/>
    <n v="0.11000000000000013"/>
    <n v="22272.712000000029"/>
    <n v="137280.00000000003"/>
    <n v="1"/>
    <n v="0"/>
    <n v="0"/>
    <n v="0"/>
  </r>
  <r>
    <s v="Employee 1093"/>
    <x v="5"/>
    <s v="San Francisco"/>
    <s v="United States of America"/>
    <s v="Americas"/>
    <d v="2019-05-10T00:00:00"/>
    <d v="2022-12-01T00:00:00"/>
    <s v="ETF and Index Investments Platform"/>
    <s v="K"/>
    <s v="P"/>
    <s v="USD"/>
    <n v="100045.00000000001"/>
    <n v="63382"/>
    <n v="0"/>
    <n v="0"/>
    <n v="63382"/>
    <n v="0"/>
    <n v="766"/>
    <n v="0"/>
    <n v="766"/>
    <n v="0"/>
    <n v="164193"/>
    <s v="USD"/>
    <n v="101045.45000000001"/>
    <n v="266106.72000000003"/>
    <s v="1-5 Years"/>
    <n v="100045.00000000001"/>
    <n v="164193"/>
    <n v="101045.45000000001"/>
    <n v="266106.72000000003"/>
    <n v="9.999999999999969E-3"/>
    <n v="1000.4499999999971"/>
    <n v="64147.999999999985"/>
    <n v="1"/>
    <n v="0"/>
    <n v="0"/>
    <n v="766"/>
  </r>
  <r>
    <s v="Employee 1094"/>
    <x v="4"/>
    <s v="San Francisco"/>
    <s v="United States of America"/>
    <s v="Americas"/>
    <d v="2019-05-10T00:00:00"/>
    <d v="2022-12-01T00:00:00"/>
    <s v="Investments Platform"/>
    <s v="Q"/>
    <s v="C"/>
    <s v="USD"/>
    <n v="277200.00000000006"/>
    <n v="1637416.0000000002"/>
    <n v="0"/>
    <n v="0"/>
    <n v="1637416.0000000002"/>
    <n v="0"/>
    <n v="0"/>
    <n v="0"/>
    <n v="0"/>
    <n v="1150000"/>
    <n v="3064616"/>
    <s v="USD"/>
    <n v="310464.00000000012"/>
    <n v="2454833.9200000009"/>
    <s v="1-5 Years"/>
    <n v="277200.00000000006"/>
    <n v="3064616"/>
    <n v="310464.00000000012"/>
    <n v="2454833.9200000009"/>
    <n v="0.12000000000000019"/>
    <n v="33264.000000000058"/>
    <n v="2787416"/>
    <n v="1"/>
    <n v="1150000"/>
    <n v="0"/>
    <n v="0"/>
  </r>
  <r>
    <s v="Employee 1095"/>
    <x v="0"/>
    <s v="California"/>
    <s v="United States of America"/>
    <s v="Americas"/>
    <d v="2019-05-10T00:00:00"/>
    <d v="2022-12-01T00:00:00"/>
    <s v="Client Businesses Platform"/>
    <s v="C"/>
    <s v="K"/>
    <s v="USD"/>
    <n v="180641.34000000003"/>
    <n v="66880"/>
    <n v="0"/>
    <n v="0"/>
    <n v="66880"/>
    <n v="0"/>
    <n v="0"/>
    <n v="0"/>
    <n v="0"/>
    <n v="0"/>
    <n v="247521.34000000003"/>
    <s v="USD"/>
    <n v="207737.54100000003"/>
    <n v="492387.08200000005"/>
    <s v="1-5 Years"/>
    <n v="180641.34000000003"/>
    <n v="247521.34000000003"/>
    <n v="207737.54100000003"/>
    <n v="492387.08200000005"/>
    <n v="0.15"/>
    <n v="27096.201000000001"/>
    <n v="66880"/>
    <n v="1"/>
    <n v="0"/>
    <n v="0"/>
    <n v="0"/>
  </r>
  <r>
    <s v="Employee 1096"/>
    <x v="3"/>
    <s v="San Francisco"/>
    <s v="United States of America"/>
    <s v="Americas"/>
    <d v="2019-05-10T00:00:00"/>
    <d v="2022-12-01T00:00:00"/>
    <s v="Operating Platform"/>
    <s v="Q"/>
    <s v="W"/>
    <s v="USD"/>
    <n v="143154"/>
    <n v="21300.400000000001"/>
    <n v="0"/>
    <n v="0"/>
    <n v="21300.400000000001"/>
    <n v="0"/>
    <n v="0"/>
    <n v="0"/>
    <n v="0"/>
    <n v="0"/>
    <n v="164454.39999999999"/>
    <s v="USD"/>
    <n v="161764.01999999999"/>
    <n v="347597.49199999997"/>
    <s v="1-5 Years"/>
    <n v="143154"/>
    <n v="164454.39999999999"/>
    <n v="161764.01999999999"/>
    <n v="347597.49199999997"/>
    <n v="0.12999999999999992"/>
    <n v="18610.01999999999"/>
    <n v="21300.399999999994"/>
    <n v="1"/>
    <n v="0"/>
    <n v="0"/>
    <n v="0"/>
  </r>
  <r>
    <s v="Employee 1097"/>
    <x v="3"/>
    <s v="San Francisco"/>
    <s v="United States of America"/>
    <s v="Americas"/>
    <d v="2019-05-10T00:00:00"/>
    <d v="2022-12-01T00:00:00"/>
    <s v="Investments Platform"/>
    <s v="H"/>
    <s v="X"/>
    <s v="USD"/>
    <n v="163240"/>
    <n v="77550"/>
    <n v="0"/>
    <n v="0"/>
    <n v="77550"/>
    <n v="0"/>
    <n v="0"/>
    <n v="0"/>
    <n v="0"/>
    <n v="0"/>
    <n v="240790"/>
    <s v="USD"/>
    <n v="173034.4"/>
    <n v="428271.79999999993"/>
    <s v="1-5 Years"/>
    <n v="163240"/>
    <n v="240790"/>
    <n v="173034.4"/>
    <n v="428271.79999999993"/>
    <n v="5.9999999999999963E-2"/>
    <n v="9794.3999999999942"/>
    <n v="77550"/>
    <n v="1"/>
    <n v="0"/>
    <n v="0"/>
    <n v="0"/>
  </r>
  <r>
    <s v="Employee 1098"/>
    <x v="0"/>
    <s v="New York"/>
    <s v="United States of America"/>
    <s v="Americas"/>
    <d v="2019-05-10T00:00:00"/>
    <d v="2022-12-01T00:00:00"/>
    <s v="Operating Platform"/>
    <s v="H"/>
    <s v="J"/>
    <s v="USD"/>
    <n v="244530.00000000006"/>
    <n v="70488"/>
    <n v="0"/>
    <n v="0"/>
    <n v="70488"/>
    <n v="0"/>
    <n v="0"/>
    <n v="0"/>
    <n v="0"/>
    <n v="0"/>
    <n v="315018.00000000006"/>
    <s v="USD"/>
    <n v="276318.90000000002"/>
    <n v="632289.24"/>
    <s v="1-5 Years"/>
    <n v="244530.00000000006"/>
    <n v="315018.00000000006"/>
    <n v="276318.90000000002"/>
    <n v="632289.24"/>
    <n v="0.12999999999999984"/>
    <n v="31788.899999999965"/>
    <n v="70488"/>
    <n v="1"/>
    <n v="0"/>
    <n v="0"/>
    <n v="0"/>
  </r>
  <r>
    <s v="Employee 1099"/>
    <x v="3"/>
    <s v="San Francisco"/>
    <s v="United States of America"/>
    <s v="Americas"/>
    <d v="2019-05-10T00:00:00"/>
    <d v="2022-12-01T00:00:00"/>
    <s v="Corporate and Risk Platform"/>
    <s v="X"/>
    <s v="I"/>
    <s v="USD"/>
    <n v="192390.00000000003"/>
    <n v="53845.000000000007"/>
    <n v="0"/>
    <n v="0"/>
    <n v="53845.000000000007"/>
    <n v="0"/>
    <n v="0"/>
    <n v="0"/>
    <n v="0"/>
    <n v="0"/>
    <n v="246235.00000000003"/>
    <s v="USD"/>
    <n v="198161.70000000004"/>
    <n v="451783.75000000012"/>
    <s v="1-5 Years"/>
    <n v="192390.00000000003"/>
    <n v="246235.00000000003"/>
    <n v="198161.70000000004"/>
    <n v="451783.75000000012"/>
    <n v="3.0000000000000054E-2"/>
    <n v="5771.7000000000116"/>
    <n v="53845"/>
    <n v="1"/>
    <n v="0"/>
    <n v="0"/>
    <n v="0"/>
  </r>
  <r>
    <s v="Employee 11"/>
    <x v="3"/>
    <s v="Princeton"/>
    <s v="United States of America"/>
    <s v="Americas"/>
    <d v="2007-04-16T00:00:00"/>
    <d v="2022-12-01T00:00:00"/>
    <s v="Operating Platform"/>
    <s v="R"/>
    <s v="H"/>
    <s v="USD"/>
    <n v="128260.00000000003"/>
    <n v="46948.000000000007"/>
    <n v="0"/>
    <n v="0"/>
    <n v="46948.000000000007"/>
    <n v="0"/>
    <n v="0"/>
    <n v="0"/>
    <n v="0"/>
    <n v="0"/>
    <n v="175208.00000000003"/>
    <s v="USD"/>
    <n v="130825.20000000003"/>
    <n v="309537.36000000004"/>
    <s v="&gt;5 Years"/>
    <n v="128260.00000000003"/>
    <n v="175208.00000000003"/>
    <n v="130825.20000000003"/>
    <n v="309537.36000000004"/>
    <n v="1.9999999999999973E-2"/>
    <n v="2565.1999999999971"/>
    <n v="46948"/>
    <n v="1"/>
    <n v="0"/>
    <n v="0"/>
    <n v="0"/>
  </r>
  <r>
    <s v="Employee 110"/>
    <x v="7"/>
    <s v="Boston"/>
    <s v="United States of America"/>
    <s v="Americas"/>
    <d v="2006-08-28T00:00:00"/>
    <d v="2022-12-01T00:00:00"/>
    <s v="Investments Platform"/>
    <s v="X"/>
    <s v="W"/>
    <s v="USD"/>
    <n v="90750.000000000015"/>
    <n v="62350.2"/>
    <n v="0"/>
    <n v="0"/>
    <n v="62350.2"/>
    <n v="0"/>
    <n v="0"/>
    <n v="0"/>
    <n v="0"/>
    <n v="0"/>
    <n v="153100.20000000001"/>
    <s v="USD"/>
    <n v="104362.50000000001"/>
    <n v="280427.73000000004"/>
    <s v="&gt;5 Years"/>
    <n v="90750.000000000015"/>
    <n v="153100.20000000001"/>
    <n v="104362.50000000001"/>
    <n v="280427.73000000004"/>
    <n v="0.14999999999999997"/>
    <n v="13612.5"/>
    <n v="62350.2"/>
    <n v="1"/>
    <n v="0"/>
    <n v="0"/>
    <n v="0"/>
  </r>
  <r>
    <s v="Employee 1100"/>
    <x v="0"/>
    <s v="Edinburgh"/>
    <s v="United Kingdom"/>
    <s v="EMEA"/>
    <d v="2019-05-10T00:00:00"/>
    <d v="2022-12-01T00:00:00"/>
    <s v="Corporate and Risk Platform"/>
    <s v="P"/>
    <s v="R"/>
    <s v="GBP"/>
    <n v="126566.00000000003"/>
    <n v="55155.100000000006"/>
    <n v="0"/>
    <n v="0"/>
    <n v="55155.100000000006"/>
    <n v="0"/>
    <n v="0"/>
    <n v="0"/>
    <n v="0"/>
    <n v="0"/>
    <n v="181721.10000000003"/>
    <s v="GBP"/>
    <n v="139222.60000000003"/>
    <n v="339115.81000000006"/>
    <s v="1-5 Years"/>
    <n v="168415.04790957362"/>
    <n v="241807.18172874561"/>
    <n v="185256.55270053097"/>
    <n v="451244.45260215114"/>
    <n v="9.9999999999999908E-2"/>
    <n v="12656.600000000006"/>
    <n v="73392.133819171984"/>
    <n v="1.3306500000756409"/>
    <n v="0"/>
    <n v="0"/>
    <n v="0"/>
  </r>
  <r>
    <s v="Employee 1101"/>
    <x v="4"/>
    <s v="San Francisco"/>
    <s v="United States of America"/>
    <s v="Americas"/>
    <d v="2019-05-10T00:00:00"/>
    <d v="2022-12-01T00:00:00"/>
    <s v="Investments Platform"/>
    <s v="M"/>
    <s v="G"/>
    <s v="USD"/>
    <n v="246840.00000000003"/>
    <n v="517440"/>
    <n v="0"/>
    <n v="0"/>
    <n v="517440"/>
    <n v="0"/>
    <n v="0"/>
    <n v="0"/>
    <n v="0"/>
    <n v="0"/>
    <n v="764280"/>
    <s v="USD"/>
    <n v="281397.60000000003"/>
    <n v="1152676.8"/>
    <s v="1-5 Years"/>
    <n v="246840.00000000003"/>
    <n v="764280"/>
    <n v="281397.60000000003"/>
    <n v="1152676.8"/>
    <n v="0.14000000000000001"/>
    <n v="34557.600000000006"/>
    <n v="517440"/>
    <n v="1"/>
    <n v="0"/>
    <n v="0"/>
    <n v="0"/>
  </r>
  <r>
    <s v="Employee 1102"/>
    <x v="1"/>
    <s v="Wilmington"/>
    <s v="United States of America"/>
    <s v="Americas"/>
    <d v="2019-05-10T00:00:00"/>
    <d v="2022-12-01T00:00:00"/>
    <s v="Operating Platform"/>
    <s v="Z"/>
    <s v="G"/>
    <s v="USD"/>
    <n v="72930"/>
    <n v="7755"/>
    <n v="0"/>
    <n v="0"/>
    <n v="7755"/>
    <n v="0"/>
    <n v="0"/>
    <n v="0"/>
    <n v="0"/>
    <n v="0"/>
    <n v="80685"/>
    <s v="USD"/>
    <n v="74388.600000000006"/>
    <n v="156687.30000000002"/>
    <s v="1-5 Years"/>
    <n v="72930"/>
    <n v="80685"/>
    <n v="74388.600000000006"/>
    <n v="156687.30000000002"/>
    <n v="2.000000000000008E-2"/>
    <n v="1458.6000000000058"/>
    <n v="7755"/>
    <n v="1"/>
    <n v="0"/>
    <n v="0"/>
    <n v="0"/>
  </r>
  <r>
    <s v="Employee 1103"/>
    <x v="3"/>
    <s v="San Francisco"/>
    <s v="United States of America"/>
    <s v="Americas"/>
    <d v="2019-05-10T00:00:00"/>
    <d v="2022-12-01T00:00:00"/>
    <s v="Investments Platform"/>
    <s v="V"/>
    <s v="Q"/>
    <s v="USD"/>
    <n v="147499"/>
    <n v="105270.00000000001"/>
    <n v="0"/>
    <n v="0"/>
    <n v="105270.00000000001"/>
    <n v="0"/>
    <n v="0"/>
    <n v="0"/>
    <n v="0"/>
    <n v="0"/>
    <n v="252769"/>
    <s v="USD"/>
    <n v="168148.86000000002"/>
    <n v="456305.52"/>
    <s v="1-5 Years"/>
    <n v="147499"/>
    <n v="252769"/>
    <n v="168148.86000000002"/>
    <n v="456305.52"/>
    <n v="0.1400000000000001"/>
    <n v="20649.860000000015"/>
    <n v="105270"/>
    <n v="1"/>
    <n v="0"/>
    <n v="0"/>
    <n v="0"/>
  </r>
  <r>
    <s v="Employee 1104"/>
    <x v="7"/>
    <s v="San Francisco"/>
    <s v="United States of America"/>
    <s v="Americas"/>
    <d v="2019-05-10T00:00:00"/>
    <d v="2022-12-01T00:00:00"/>
    <s v="Investments Platform"/>
    <s v="D"/>
    <s v="I"/>
    <s v="USD"/>
    <n v="100045.00000000001"/>
    <n v="38802.500000000007"/>
    <n v="0"/>
    <n v="0"/>
    <n v="38802.500000000007"/>
    <n v="0"/>
    <n v="0"/>
    <n v="0"/>
    <n v="0"/>
    <n v="0"/>
    <n v="138847.50000000003"/>
    <s v="USD"/>
    <n v="103046.35000000002"/>
    <n v="246059.27500000002"/>
    <s v="1-5 Years"/>
    <n v="100045.00000000001"/>
    <n v="138847.50000000003"/>
    <n v="103046.35000000002"/>
    <n v="246059.27500000002"/>
    <n v="3.0000000000000054E-2"/>
    <n v="3001.3500000000058"/>
    <n v="38802.500000000015"/>
    <n v="1"/>
    <n v="0"/>
    <n v="0"/>
    <n v="0"/>
  </r>
  <r>
    <s v="Employee 1105"/>
    <x v="4"/>
    <s v="Washington"/>
    <s v="United States of America"/>
    <s v="Americas"/>
    <d v="2019-05-10T00:00:00"/>
    <d v="2022-12-01T00:00:00"/>
    <s v="Client Businesses Platform"/>
    <s v="E"/>
    <s v="Z"/>
    <s v="USD"/>
    <n v="278300"/>
    <n v="222722.50000000003"/>
    <n v="0"/>
    <n v="0"/>
    <n v="222722.50000000003"/>
    <n v="0"/>
    <n v="0"/>
    <n v="0"/>
    <n v="0"/>
    <n v="112999.99999999999"/>
    <n v="614022.5"/>
    <s v="USD"/>
    <n v="308913"/>
    <n v="865047.97500000009"/>
    <s v="1-5 Years"/>
    <n v="278300"/>
    <n v="614022.5"/>
    <n v="308913"/>
    <n v="865047.97500000009"/>
    <n v="0.11"/>
    <n v="30613"/>
    <n v="335722.5"/>
    <n v="1"/>
    <n v="112999.99999999999"/>
    <n v="0"/>
    <n v="0"/>
  </r>
  <r>
    <s v="Employee 1106"/>
    <x v="3"/>
    <s v="San Francisco"/>
    <s v="United States of America"/>
    <s v="Americas"/>
    <d v="2019-05-10T00:00:00"/>
    <d v="2022-12-01T00:00:00"/>
    <s v="Operating Platform"/>
    <s v="Q"/>
    <s v="J"/>
    <s v="USD"/>
    <n v="156464.00000000003"/>
    <n v="33699.599999999999"/>
    <n v="0"/>
    <n v="0"/>
    <n v="33699.599999999999"/>
    <n v="0"/>
    <n v="0"/>
    <n v="0"/>
    <n v="0"/>
    <n v="0"/>
    <n v="190163.60000000003"/>
    <s v="USD"/>
    <n v="175239.68000000005"/>
    <n v="388222.91200000013"/>
    <s v="1-5 Years"/>
    <n v="156464.00000000003"/>
    <n v="190163.60000000003"/>
    <n v="175239.68000000005"/>
    <n v="388222.91200000013"/>
    <n v="0.12000000000000012"/>
    <n v="18775.680000000022"/>
    <n v="33699.600000000006"/>
    <n v="1"/>
    <n v="0"/>
    <n v="0"/>
    <n v="0"/>
  </r>
  <r>
    <s v="Employee 1107"/>
    <x v="0"/>
    <s v="San Francisco"/>
    <s v="United States of America"/>
    <s v="Americas"/>
    <d v="2019-05-10T00:00:00"/>
    <d v="2022-12-01T00:00:00"/>
    <s v="Operating Platform"/>
    <s v="M"/>
    <s v="L"/>
    <s v="USD"/>
    <n v="230626.00000000006"/>
    <n v="32725"/>
    <n v="0"/>
    <n v="0"/>
    <n v="32725"/>
    <n v="0"/>
    <n v="0"/>
    <n v="0"/>
    <n v="0"/>
    <n v="0"/>
    <n v="263351.00000000006"/>
    <s v="USD"/>
    <n v="249076.08000000007"/>
    <n v="533495.16000000015"/>
    <s v="1-5 Years"/>
    <n v="230626.00000000006"/>
    <n v="263351.00000000006"/>
    <n v="249076.08000000007"/>
    <n v="533495.16000000015"/>
    <n v="8.0000000000000057E-2"/>
    <n v="18450.080000000016"/>
    <n v="32725"/>
    <n v="1"/>
    <n v="0"/>
    <n v="0"/>
    <n v="0"/>
  </r>
  <r>
    <s v="Employee 1108"/>
    <x v="1"/>
    <s v="Boston"/>
    <s v="United States of America"/>
    <s v="Americas"/>
    <d v="2019-05-10T00:00:00"/>
    <d v="2022-12-01T00:00:00"/>
    <s v="Operating Platform"/>
    <s v="K"/>
    <s v="X"/>
    <s v="USD"/>
    <n v="82225"/>
    <n v="3773.0000000000005"/>
    <n v="0"/>
    <n v="0"/>
    <n v="3773.0000000000005"/>
    <n v="0"/>
    <n v="0"/>
    <n v="15623"/>
    <n v="15623"/>
    <n v="0"/>
    <n v="101621"/>
    <s v="USD"/>
    <n v="88803"/>
    <n v="181680.84"/>
    <s v="1-5 Years"/>
    <n v="82225"/>
    <n v="101621"/>
    <n v="88803"/>
    <n v="181680.84"/>
    <n v="0.08"/>
    <n v="6578"/>
    <n v="19396"/>
    <n v="1"/>
    <n v="0"/>
    <n v="0"/>
    <n v="0"/>
  </r>
  <r>
    <s v="Employee 1109"/>
    <x v="3"/>
    <s v="San Francisco"/>
    <s v="United States of America"/>
    <s v="Americas"/>
    <d v="2019-05-10T00:00:00"/>
    <d v="2022-12-01T00:00:00"/>
    <s v="Operating Platform"/>
    <s v="G"/>
    <s v="A"/>
    <s v="USD"/>
    <n v="151580"/>
    <n v="61886.000000000007"/>
    <n v="0"/>
    <n v="0"/>
    <n v="61886.000000000007"/>
    <n v="0"/>
    <n v="0"/>
    <n v="0"/>
    <n v="0"/>
    <n v="0"/>
    <n v="213466"/>
    <s v="USD"/>
    <n v="163706.40000000002"/>
    <n v="394249.68000000005"/>
    <s v="1-5 Years"/>
    <n v="151580"/>
    <n v="213466"/>
    <n v="163706.40000000002"/>
    <n v="394249.68000000005"/>
    <n v="8.0000000000000154E-2"/>
    <n v="12126.400000000023"/>
    <n v="61886"/>
    <n v="1"/>
    <n v="0"/>
    <n v="0"/>
    <n v="0"/>
  </r>
  <r>
    <s v="Employee 111"/>
    <x v="6"/>
    <s v="Tokyo"/>
    <s v="Japan"/>
    <s v="Asia-Pacific"/>
    <d v="2009-09-22T00:00:00"/>
    <d v="2022-12-01T00:00:00"/>
    <s v="Client Businesses Platform"/>
    <s v="N"/>
    <s v="R"/>
    <s v="JPY"/>
    <n v="8849940.0000000019"/>
    <n v="1267200"/>
    <n v="0"/>
    <n v="0"/>
    <n v="1267200"/>
    <n v="0"/>
    <n v="0"/>
    <n v="0"/>
    <n v="0"/>
    <n v="0"/>
    <n v="10117140.000000002"/>
    <s v="JPY"/>
    <n v="10000432.200000001"/>
    <n v="21432800.400000002"/>
    <s v="&gt;5 Years"/>
    <n v="81457.407151732725"/>
    <n v="93121.082424409789"/>
    <n v="92046.870081457979"/>
    <n v="197273.69322104103"/>
    <n v="0.13"/>
    <n v="1150492.1999999993"/>
    <n v="11663.675272677065"/>
    <n v="9.2042891987666256E-3"/>
    <n v="0"/>
    <n v="0"/>
    <n v="0"/>
  </r>
  <r>
    <s v="Employee 1110"/>
    <x v="0"/>
    <s v="Pittsburgh"/>
    <s v="United States of America"/>
    <s v="Americas"/>
    <d v="2019-05-10T00:00:00"/>
    <d v="2022-12-01T00:00:00"/>
    <s v="Investments Platform"/>
    <s v="O"/>
    <s v="U"/>
    <s v="USD"/>
    <n v="206910.00000000006"/>
    <n v="150150"/>
    <n v="275600"/>
    <n v="0"/>
    <n v="425750"/>
    <n v="0"/>
    <n v="0"/>
    <n v="0"/>
    <n v="0"/>
    <n v="0"/>
    <n v="632660"/>
    <s v="USD"/>
    <n v="219324.60000000006"/>
    <n v="597808.20000000007"/>
    <s v="1-5 Years"/>
    <n v="206910.00000000006"/>
    <n v="632660"/>
    <n v="219324.60000000006"/>
    <n v="597808.20000000007"/>
    <n v="6.0000000000000012E-2"/>
    <n v="12414.600000000006"/>
    <n v="425749.99999999994"/>
    <n v="1"/>
    <n v="0"/>
    <n v="0"/>
    <n v="0"/>
  </r>
  <r>
    <s v="Employee 1111"/>
    <x v="0"/>
    <s v="San Francisco"/>
    <s v="United States of America"/>
    <s v="Americas"/>
    <d v="2019-05-10T00:00:00"/>
    <d v="2022-12-01T00:00:00"/>
    <s v="Investments Platform"/>
    <s v="I"/>
    <s v="N"/>
    <s v="USD"/>
    <n v="211310"/>
    <n v="253330"/>
    <n v="0"/>
    <n v="0"/>
    <n v="253330"/>
    <n v="0"/>
    <n v="0"/>
    <n v="0"/>
    <n v="0"/>
    <n v="0"/>
    <n v="464640"/>
    <s v="USD"/>
    <n v="232441.00000000003"/>
    <n v="743545.00000000012"/>
    <s v="1-5 Years"/>
    <n v="211310"/>
    <n v="464640"/>
    <n v="232441.00000000003"/>
    <n v="743545.00000000012"/>
    <n v="0.10000000000000014"/>
    <n v="21131.000000000029"/>
    <n v="253330"/>
    <n v="1"/>
    <n v="0"/>
    <n v="0"/>
    <n v="0"/>
  </r>
  <r>
    <s v="Employee 1112"/>
    <x v="3"/>
    <s v="San Francisco"/>
    <s v="United States of America"/>
    <s v="Americas"/>
    <d v="2019-05-10T00:00:00"/>
    <d v="2022-12-01T00:00:00"/>
    <s v="Operating Platform"/>
    <s v="V"/>
    <s v="E"/>
    <s v="USD"/>
    <n v="144430"/>
    <n v="15180"/>
    <n v="0"/>
    <n v="0"/>
    <n v="15180"/>
    <n v="0"/>
    <n v="0"/>
    <n v="0"/>
    <n v="0"/>
    <n v="0"/>
    <n v="159610"/>
    <s v="USD"/>
    <n v="154540.1"/>
    <n v="325322.80000000005"/>
    <s v="1-5 Years"/>
    <n v="144430"/>
    <n v="159610"/>
    <n v="154540.1"/>
    <n v="325322.80000000005"/>
    <n v="7.0000000000000034E-2"/>
    <n v="10110.100000000006"/>
    <n v="15180"/>
    <n v="1"/>
    <n v="0"/>
    <n v="0"/>
    <n v="0"/>
  </r>
  <r>
    <s v="Employee 1113"/>
    <x v="0"/>
    <s v="San Francisco"/>
    <s v="United States of America"/>
    <s v="Americas"/>
    <d v="2019-05-10T00:00:00"/>
    <d v="2022-12-01T00:00:00"/>
    <s v="Investments Platform"/>
    <s v="M"/>
    <s v="Z"/>
    <s v="USD"/>
    <n v="184800"/>
    <n v="414920.00000000006"/>
    <n v="0"/>
    <n v="0"/>
    <n v="414920.00000000006"/>
    <n v="0"/>
    <n v="0"/>
    <n v="0"/>
    <n v="0"/>
    <n v="0"/>
    <n v="599720"/>
    <s v="USD"/>
    <n v="188496"/>
    <n v="800210.40000000014"/>
    <s v="1-5 Years"/>
    <n v="184800"/>
    <n v="599720"/>
    <n v="188496"/>
    <n v="800210.40000000014"/>
    <n v="0.02"/>
    <n v="3696"/>
    <n v="414920"/>
    <n v="1"/>
    <n v="0"/>
    <n v="0"/>
    <n v="0"/>
  </r>
  <r>
    <s v="Employee 1114"/>
    <x v="0"/>
    <s v="Seattle"/>
    <s v="United States of America"/>
    <s v="Americas"/>
    <d v="2019-05-10T00:00:00"/>
    <d v="2022-12-01T00:00:00"/>
    <s v="Operating Platform"/>
    <s v="B"/>
    <s v="W"/>
    <s v="USD"/>
    <n v="170940.00000000003"/>
    <n v="103455.00000000001"/>
    <n v="0"/>
    <n v="0"/>
    <n v="103455.00000000001"/>
    <n v="0"/>
    <n v="0"/>
    <n v="0"/>
    <n v="0"/>
    <n v="0"/>
    <n v="274395.00000000006"/>
    <s v="USD"/>
    <n v="172649.40000000002"/>
    <n v="449788.35000000003"/>
    <s v="1-5 Years"/>
    <n v="170940.00000000003"/>
    <n v="274395.00000000006"/>
    <n v="172649.40000000002"/>
    <n v="449788.35000000003"/>
    <n v="9.9999999999999638E-3"/>
    <n v="1709.3999999999942"/>
    <n v="103455.00000000003"/>
    <n v="1"/>
    <n v="0"/>
    <n v="0"/>
    <n v="0"/>
  </r>
  <r>
    <s v="Employee 1115"/>
    <x v="3"/>
    <s v="San Francisco"/>
    <s v="United States of America"/>
    <s v="Americas"/>
    <d v="2019-05-10T00:00:00"/>
    <d v="2022-12-01T00:00:00"/>
    <s v="Operating Platform"/>
    <s v="Q"/>
    <s v="L"/>
    <s v="USD"/>
    <n v="196074.99999999997"/>
    <n v="15664"/>
    <n v="0"/>
    <n v="0"/>
    <n v="15664"/>
    <n v="0"/>
    <n v="0"/>
    <n v="0"/>
    <n v="0"/>
    <n v="0"/>
    <n v="211738.99999999997"/>
    <s v="USD"/>
    <n v="217643.25"/>
    <n v="452673.54000000004"/>
    <s v="1-5 Years"/>
    <n v="196074.99999999997"/>
    <n v="211738.99999999997"/>
    <n v="217643.25"/>
    <n v="452673.54000000004"/>
    <n v="0.11000000000000017"/>
    <n v="21568.250000000029"/>
    <n v="15664"/>
    <n v="1"/>
    <n v="0"/>
    <n v="0"/>
    <n v="0"/>
  </r>
  <r>
    <s v="Employee 1116"/>
    <x v="4"/>
    <s v="San Francisco"/>
    <s v="United States of America"/>
    <s v="Americas"/>
    <d v="2019-05-10T00:00:00"/>
    <d v="2022-12-01T00:00:00"/>
    <s v="ETF and Index Investments Platform"/>
    <s v="P"/>
    <s v="P"/>
    <s v="USD"/>
    <n v="256520.00000000006"/>
    <n v="381810.00000000006"/>
    <n v="0"/>
    <n v="0"/>
    <n v="381810.00000000006"/>
    <n v="0"/>
    <n v="0"/>
    <n v="0"/>
    <n v="0"/>
    <n v="0"/>
    <n v="638330.00000000012"/>
    <s v="USD"/>
    <n v="277041.60000000009"/>
    <n v="966438.00000000023"/>
    <s v="1-5 Years"/>
    <n v="256520.00000000006"/>
    <n v="638330.00000000012"/>
    <n v="277041.60000000009"/>
    <n v="966438.00000000023"/>
    <n v="8.0000000000000113E-2"/>
    <n v="20521.600000000035"/>
    <n v="381810.00000000006"/>
    <n v="1"/>
    <n v="0"/>
    <n v="0"/>
    <n v="0"/>
  </r>
  <r>
    <s v="Employee 1117"/>
    <x v="0"/>
    <s v="San Francisco"/>
    <s v="United States of America"/>
    <s v="Americas"/>
    <d v="2019-05-10T00:00:00"/>
    <d v="2022-12-01T00:00:00"/>
    <s v="Operating Platform"/>
    <s v="V"/>
    <s v="C"/>
    <s v="USD"/>
    <n v="211860.00000000003"/>
    <n v="70070"/>
    <n v="0"/>
    <n v="0"/>
    <n v="70070"/>
    <n v="0"/>
    <n v="0"/>
    <n v="0"/>
    <n v="0"/>
    <n v="0"/>
    <n v="281930"/>
    <s v="USD"/>
    <n v="230927.40000000005"/>
    <n v="538231.10000000009"/>
    <s v="1-5 Years"/>
    <n v="211860.00000000003"/>
    <n v="281930"/>
    <n v="230927.40000000005"/>
    <n v="538231.10000000009"/>
    <n v="9.0000000000000094E-2"/>
    <n v="19067.400000000023"/>
    <n v="70069.999999999971"/>
    <n v="1"/>
    <n v="0"/>
    <n v="0"/>
    <n v="0"/>
  </r>
  <r>
    <s v="Employee 1118"/>
    <x v="3"/>
    <s v="San Francisco"/>
    <s v="United States of America"/>
    <s v="Americas"/>
    <d v="2019-05-10T00:00:00"/>
    <d v="2022-12-01T00:00:00"/>
    <s v="Regional Platform"/>
    <s v="X"/>
    <s v="M"/>
    <s v="USD"/>
    <n v="163240"/>
    <n v="40964"/>
    <n v="0"/>
    <n v="0"/>
    <n v="40964"/>
    <n v="0"/>
    <n v="0"/>
    <n v="0"/>
    <n v="0"/>
    <n v="0"/>
    <n v="204204"/>
    <s v="USD"/>
    <n v="174666.80000000002"/>
    <n v="393165.08000000007"/>
    <s v="1-5 Years"/>
    <n v="163240"/>
    <n v="204204"/>
    <n v="174666.80000000002"/>
    <n v="393165.08000000007"/>
    <n v="7.0000000000000104E-2"/>
    <n v="11426.800000000017"/>
    <n v="40964"/>
    <n v="1"/>
    <n v="0"/>
    <n v="0"/>
    <n v="0"/>
  </r>
  <r>
    <s v="Employee 1119"/>
    <x v="0"/>
    <s v="San Francisco"/>
    <s v="United States of America"/>
    <s v="Americas"/>
    <d v="2019-05-10T00:00:00"/>
    <d v="2022-12-01T00:00:00"/>
    <s v="ETF and Index Investments Platform"/>
    <s v="U"/>
    <s v="A"/>
    <s v="USD"/>
    <n v="203830.00000000006"/>
    <n v="131560"/>
    <n v="0"/>
    <n v="0"/>
    <n v="131560"/>
    <n v="0"/>
    <n v="0"/>
    <n v="0"/>
    <n v="0"/>
    <n v="0"/>
    <n v="335390.00000000006"/>
    <s v="USD"/>
    <n v="209944.90000000005"/>
    <n v="555396.60000000009"/>
    <s v="1-5 Years"/>
    <n v="203830.00000000006"/>
    <n v="335390.00000000006"/>
    <n v="209944.90000000005"/>
    <n v="555396.60000000009"/>
    <n v="2.9999999999999964E-2"/>
    <n v="6114.8999999999942"/>
    <n v="131560"/>
    <n v="1"/>
    <n v="0"/>
    <n v="0"/>
    <n v="0"/>
  </r>
  <r>
    <s v="Employee 112"/>
    <x v="4"/>
    <s v="New York"/>
    <s v="United States of America"/>
    <s v="Americas"/>
    <d v="2006-09-18T00:00:00"/>
    <d v="2022-12-01T00:00:00"/>
    <s v="Client Businesses Platform"/>
    <s v="A"/>
    <s v="J"/>
    <s v="USD"/>
    <n v="263780.00000000006"/>
    <n v="975590.00000000012"/>
    <n v="0"/>
    <n v="0"/>
    <n v="975590.00000000012"/>
    <n v="0"/>
    <n v="0"/>
    <n v="0"/>
    <n v="0"/>
    <n v="408000"/>
    <n v="1647370.0000000002"/>
    <s v="USD"/>
    <n v="292795.8000000001"/>
    <n v="1668496.5000000002"/>
    <s v="&gt;5 Years"/>
    <n v="263780.00000000006"/>
    <n v="1647370.0000000002"/>
    <n v="292795.8000000001"/>
    <n v="1668496.5000000002"/>
    <n v="0.11000000000000015"/>
    <n v="29015.800000000047"/>
    <n v="1383590.0000000002"/>
    <n v="1"/>
    <n v="408000"/>
    <n v="0"/>
    <n v="0"/>
  </r>
  <r>
    <s v="Employee 1120"/>
    <x v="4"/>
    <s v="San Francisco"/>
    <s v="United States of America"/>
    <s v="Americas"/>
    <d v="2019-05-10T00:00:00"/>
    <d v="2022-12-01T00:00:00"/>
    <s v="Investments Platform"/>
    <s v="Q"/>
    <s v="G"/>
    <s v="USD"/>
    <n v="219450.00000000003"/>
    <n v="0"/>
    <n v="4120000"/>
    <n v="0"/>
    <n v="4120000"/>
    <n v="0"/>
    <n v="0"/>
    <n v="0"/>
    <n v="0"/>
    <n v="560000"/>
    <n v="4899450"/>
    <s v="USD"/>
    <n v="221644.50000000003"/>
    <n v="443289.00000000006"/>
    <s v="1-5 Years"/>
    <n v="219450.00000000003"/>
    <n v="4899450"/>
    <n v="221644.50000000003"/>
    <n v="443289.00000000006"/>
    <n v="9.9999999999999985E-3"/>
    <n v="2194.5"/>
    <n v="4680000"/>
    <n v="1"/>
    <n v="560000"/>
    <n v="0"/>
    <n v="0"/>
  </r>
  <r>
    <s v="Employee 1121"/>
    <x v="0"/>
    <s v="San Francisco"/>
    <s v="United States of America"/>
    <s v="Americas"/>
    <d v="2019-05-10T00:00:00"/>
    <d v="2022-12-01T00:00:00"/>
    <s v="Operating Platform"/>
    <s v="L"/>
    <s v="S"/>
    <s v="USD"/>
    <n v="227920.00000000006"/>
    <n v="121440.00000000001"/>
    <n v="0"/>
    <n v="0"/>
    <n v="121440.00000000001"/>
    <n v="0"/>
    <n v="0"/>
    <n v="0"/>
    <n v="0"/>
    <n v="0"/>
    <n v="349360.00000000006"/>
    <s v="USD"/>
    <n v="237036.80000000008"/>
    <n v="600371.20000000019"/>
    <s v="1-5 Years"/>
    <n v="227920.00000000006"/>
    <n v="349360.00000000006"/>
    <n v="237036.80000000008"/>
    <n v="600371.20000000019"/>
    <n v="4.0000000000000063E-2"/>
    <n v="9116.8000000000175"/>
    <n v="121440"/>
    <n v="1"/>
    <n v="0"/>
    <n v="0"/>
    <n v="0"/>
  </r>
  <r>
    <s v="Employee 1122"/>
    <x v="0"/>
    <s v="Tokyo"/>
    <s v="Japan"/>
    <s v="Asia-Pacific"/>
    <d v="2019-05-10T00:00:00"/>
    <d v="2022-12-01T00:00:00"/>
    <s v="ETF and Index Investments Platform"/>
    <s v="H"/>
    <s v="D"/>
    <s v="JPY"/>
    <n v="19420500"/>
    <n v="10032000"/>
    <n v="0"/>
    <n v="0"/>
    <n v="10032000"/>
    <n v="0"/>
    <n v="0"/>
    <n v="0"/>
    <n v="0"/>
    <n v="0"/>
    <n v="29452500"/>
    <s v="JPY"/>
    <n v="22333575"/>
    <n v="56203950"/>
    <s v="1-5 Years"/>
    <n v="178751.89838464724"/>
    <n v="271089.32762667403"/>
    <n v="205564.68314234435"/>
    <n v="517317.40991301951"/>
    <n v="0.15000000000000013"/>
    <n v="2913075"/>
    <n v="92337.429242026788"/>
    <n v="9.2042891987666256E-3"/>
    <n v="0"/>
    <n v="0"/>
    <n v="0"/>
  </r>
  <r>
    <s v="Employee 1123"/>
    <x v="4"/>
    <s v="Tokyo"/>
    <s v="Japan"/>
    <s v="Asia-Pacific"/>
    <d v="2019-05-10T00:00:00"/>
    <d v="2022-12-01T00:00:00"/>
    <s v="Operating Platform"/>
    <s v="E"/>
    <s v="Q"/>
    <s v="JPY"/>
    <n v="22572000"/>
    <n v="15884275"/>
    <n v="0"/>
    <n v="0"/>
    <n v="15884275"/>
    <n v="0"/>
    <n v="0"/>
    <n v="0"/>
    <n v="0"/>
    <n v="0"/>
    <n v="38456275"/>
    <s v="JPY"/>
    <n v="25732080.000000004"/>
    <n v="69572233.5"/>
    <s v="1-5 Years"/>
    <n v="207759.21579456027"/>
    <n v="353962.67660729901"/>
    <n v="236845.50600579876"/>
    <n v="640362.95733811962"/>
    <n v="0.14000000000000026"/>
    <n v="3160080.0000000037"/>
    <n v="146203.46081273875"/>
    <n v="9.2042891987666256E-3"/>
    <n v="0"/>
    <n v="0"/>
    <n v="0"/>
  </r>
  <r>
    <s v="Employee 1124"/>
    <x v="4"/>
    <s v="San Francisco"/>
    <s v="United States of America"/>
    <s v="Americas"/>
    <d v="2019-05-10T00:00:00"/>
    <d v="2022-12-01T00:00:00"/>
    <s v="ETF and Index Investments Platform"/>
    <s v="V"/>
    <s v="J"/>
    <s v="USD"/>
    <n v="278300"/>
    <n v="314072.00000000006"/>
    <n v="0"/>
    <n v="0"/>
    <n v="314072.00000000006"/>
    <n v="0"/>
    <n v="0"/>
    <n v="0"/>
    <n v="0"/>
    <n v="0"/>
    <n v="592372"/>
    <s v="USD"/>
    <n v="297781"/>
    <n v="931619.04000000015"/>
    <s v="1-5 Years"/>
    <n v="278300"/>
    <n v="592372"/>
    <n v="297781"/>
    <n v="931619.04000000015"/>
    <n v="7.0000000000000007E-2"/>
    <n v="19481"/>
    <n v="314072"/>
    <n v="1"/>
    <n v="0"/>
    <n v="0"/>
    <n v="0"/>
  </r>
  <r>
    <s v="Employee 1125"/>
    <x v="0"/>
    <s v="San Francisco"/>
    <s v="United States of America"/>
    <s v="Americas"/>
    <d v="2019-05-10T00:00:00"/>
    <d v="2022-12-01T00:00:00"/>
    <s v="ETF and Index Investments Platform"/>
    <s v="Y"/>
    <s v="H"/>
    <s v="USD"/>
    <n v="215270.00000000003"/>
    <n v="158400"/>
    <n v="0"/>
    <n v="0"/>
    <n v="158400"/>
    <n v="0"/>
    <n v="0"/>
    <n v="0"/>
    <n v="0"/>
    <n v="0"/>
    <n v="373670"/>
    <s v="USD"/>
    <n v="228186.20000000004"/>
    <n v="624276.40000000014"/>
    <s v="1-5 Years"/>
    <n v="215270.00000000003"/>
    <n v="373670"/>
    <n v="228186.20000000004"/>
    <n v="624276.40000000014"/>
    <n v="6.0000000000000046E-2"/>
    <n v="12916.200000000012"/>
    <n v="158399.99999999997"/>
    <n v="1"/>
    <n v="0"/>
    <n v="0"/>
    <n v="0"/>
  </r>
  <r>
    <s v="Employee 1126"/>
    <x v="4"/>
    <s v="Tokyo"/>
    <s v="Japan"/>
    <s v="Asia-Pacific"/>
    <d v="2019-05-10T00:00:00"/>
    <d v="2022-12-01T00:00:00"/>
    <s v="Client Businesses Platform"/>
    <s v="O"/>
    <s v="D"/>
    <s v="JPY"/>
    <n v="31625101.200000003"/>
    <n v="71928450"/>
    <n v="0"/>
    <n v="0"/>
    <n v="71928450"/>
    <n v="0"/>
    <n v="0"/>
    <n v="0"/>
    <n v="0"/>
    <n v="54178000"/>
    <n v="157731551.19999999"/>
    <s v="JPY"/>
    <n v="35420113.344000004"/>
    <n v="151400090.68800002"/>
    <s v="1-5 Years"/>
    <n v="291086.57738506148"/>
    <n v="1451806.8130148649"/>
    <n v="326016.96667126886"/>
    <n v="1393530.2194118463"/>
    <n v="0.12000000000000002"/>
    <n v="3795012.1440000013"/>
    <n v="1160720.2356298035"/>
    <n v="9.2042891987666256E-3"/>
    <n v="498669.98021077825"/>
    <n v="0"/>
    <n v="0"/>
  </r>
  <r>
    <s v="Employee 1127"/>
    <x v="4"/>
    <s v="New York"/>
    <s v="United States of America"/>
    <s v="Americas"/>
    <d v="2019-05-10T00:00:00"/>
    <d v="2022-12-01T00:00:00"/>
    <s v="Client Businesses Platform"/>
    <s v="L"/>
    <s v="D"/>
    <s v="USD"/>
    <n v="265650"/>
    <n v="1013650.0000000001"/>
    <n v="0"/>
    <n v="0"/>
    <n v="1013650.0000000001"/>
    <n v="0"/>
    <n v="0"/>
    <n v="0"/>
    <n v="0"/>
    <n v="367500"/>
    <n v="1646800"/>
    <s v="USD"/>
    <n v="273619.5"/>
    <n v="1591298.5000000002"/>
    <s v="1-5 Years"/>
    <n v="265650"/>
    <n v="1646800"/>
    <n v="273619.5"/>
    <n v="1591298.5000000002"/>
    <n v="0.03"/>
    <n v="7969.5"/>
    <n v="1381150"/>
    <n v="1"/>
    <n v="367500"/>
    <n v="0"/>
    <n v="0"/>
  </r>
  <r>
    <s v="Employee 1128"/>
    <x v="4"/>
    <s v="London"/>
    <s v="United Kingdom"/>
    <s v="EMEA"/>
    <d v="2019-05-10T00:00:00"/>
    <d v="2022-12-01T00:00:00"/>
    <s v="Investments Platform"/>
    <s v="M"/>
    <s v="H"/>
    <s v="GBP"/>
    <n v="158928.00000000003"/>
    <n v="270793.59999999998"/>
    <n v="0"/>
    <n v="0"/>
    <n v="270793.59999999998"/>
    <n v="0"/>
    <n v="0"/>
    <n v="0"/>
    <n v="0"/>
    <n v="0"/>
    <n v="429721.59999999998"/>
    <s v="GBP"/>
    <n v="163695.84000000003"/>
    <n v="606309.08799999999"/>
    <s v="1-5 Years"/>
    <n v="211477.5432120215"/>
    <n v="571809.04707250453"/>
    <n v="217821.86950838214"/>
    <n v="806785.18799306173"/>
    <n v="2.9999999999999975E-2"/>
    <n v="4767.8399999999965"/>
    <n v="360331.50386048306"/>
    <n v="1.3306500000756409"/>
    <n v="0"/>
    <n v="0"/>
    <n v="0"/>
  </r>
  <r>
    <s v="Employee 1129"/>
    <x v="0"/>
    <s v="Wilmington"/>
    <s v="United States of America"/>
    <s v="Americas"/>
    <d v="2019-05-10T00:00:00"/>
    <d v="2022-12-01T00:00:00"/>
    <s v="Operating Platform"/>
    <s v="E"/>
    <s v="V"/>
    <s v="USD"/>
    <n v="181500.00000000003"/>
    <n v="86592.000000000015"/>
    <n v="0"/>
    <n v="0"/>
    <n v="86592.000000000015"/>
    <n v="0"/>
    <n v="0"/>
    <n v="0"/>
    <n v="0"/>
    <n v="0"/>
    <n v="268092.00000000006"/>
    <s v="USD"/>
    <n v="206910.00000000006"/>
    <n v="512534.88000000018"/>
    <s v="1-5 Years"/>
    <n v="181500.00000000003"/>
    <n v="268092.00000000006"/>
    <n v="206910.00000000006"/>
    <n v="512534.88000000018"/>
    <n v="0.14000000000000012"/>
    <n v="25410.000000000029"/>
    <n v="86592.000000000029"/>
    <n v="1"/>
    <n v="0"/>
    <n v="0"/>
    <n v="0"/>
  </r>
  <r>
    <s v="Employee 113"/>
    <x v="4"/>
    <s v="New York"/>
    <s v="United States of America"/>
    <s v="Americas"/>
    <d v="2004-03-23T00:00:00"/>
    <d v="2022-12-01T00:00:00"/>
    <s v="Corporate and Risk Platform"/>
    <s v="L"/>
    <s v="Q"/>
    <s v="USD"/>
    <n v="317240.00000000006"/>
    <n v="1110312.5"/>
    <n v="0"/>
    <n v="0"/>
    <n v="1110312.5"/>
    <n v="0"/>
    <n v="0"/>
    <n v="0"/>
    <n v="0"/>
    <n v="464600"/>
    <n v="1892152.5"/>
    <s v="USD"/>
    <n v="364826.00000000006"/>
    <n v="2006511.375"/>
    <s v="&gt;5 Years"/>
    <n v="317240.00000000006"/>
    <n v="1892152.5"/>
    <n v="364826.00000000006"/>
    <n v="2006511.375"/>
    <n v="0.14999999999999997"/>
    <n v="47586"/>
    <n v="1574912.5"/>
    <n v="1"/>
    <n v="464600"/>
    <n v="0"/>
    <n v="0"/>
  </r>
  <r>
    <s v="Employee 1130"/>
    <x v="3"/>
    <s v="New York"/>
    <s v="United States of America"/>
    <s v="Americas"/>
    <d v="2019-05-10T00:00:00"/>
    <d v="2022-12-01T00:00:00"/>
    <s v="ETF and Index Investments Platform"/>
    <s v="T"/>
    <s v="J"/>
    <s v="USD"/>
    <n v="183315.00000000003"/>
    <n v="103455.00000000001"/>
    <n v="0"/>
    <n v="0"/>
    <n v="103455.00000000001"/>
    <n v="0"/>
    <n v="0"/>
    <n v="0"/>
    <n v="0"/>
    <n v="0"/>
    <n v="286770.00000000006"/>
    <s v="USD"/>
    <n v="194313.90000000005"/>
    <n v="498290.10000000009"/>
    <s v="1-5 Years"/>
    <n v="183315.00000000003"/>
    <n v="286770.00000000006"/>
    <n v="194313.90000000005"/>
    <n v="498290.10000000009"/>
    <n v="6.0000000000000116E-2"/>
    <n v="10998.900000000023"/>
    <n v="103455.00000000003"/>
    <n v="1"/>
    <n v="0"/>
    <n v="0"/>
    <n v="0"/>
  </r>
  <r>
    <s v="Employee 1131"/>
    <x v="0"/>
    <s v="San Francisco"/>
    <s v="United States of America"/>
    <s v="Americas"/>
    <d v="2019-05-10T00:00:00"/>
    <d v="2022-12-01T00:00:00"/>
    <s v="Investments Platform"/>
    <s v="Z"/>
    <s v="U"/>
    <s v="USD"/>
    <n v="201960.00000000003"/>
    <n v="316800"/>
    <n v="0"/>
    <n v="0"/>
    <n v="316800"/>
    <n v="0"/>
    <n v="0"/>
    <n v="0"/>
    <n v="0"/>
    <n v="0"/>
    <n v="518760"/>
    <s v="USD"/>
    <n v="210038.40000000002"/>
    <n v="749548.8"/>
    <s v="1-5 Years"/>
    <n v="201960.00000000003"/>
    <n v="518760"/>
    <n v="210038.40000000002"/>
    <n v="749548.8"/>
    <n v="3.9999999999999966E-2"/>
    <n v="8078.3999999999942"/>
    <n v="316800"/>
    <n v="1"/>
    <n v="0"/>
    <n v="0"/>
    <n v="0"/>
  </r>
  <r>
    <s v="Employee 1132"/>
    <x v="3"/>
    <s v="San Francisco"/>
    <s v="United States of America"/>
    <s v="Americas"/>
    <d v="2019-05-10T00:00:00"/>
    <d v="2022-12-01T00:00:00"/>
    <s v="Operating Platform"/>
    <s v="R"/>
    <s v="R"/>
    <s v="USD"/>
    <n v="188320"/>
    <n v="55440.000000000007"/>
    <n v="0"/>
    <n v="0"/>
    <n v="55440.000000000007"/>
    <n v="0"/>
    <n v="0"/>
    <n v="0"/>
    <n v="0"/>
    <n v="0"/>
    <n v="243760"/>
    <s v="USD"/>
    <n v="201502.40000000002"/>
    <n v="462325.60000000003"/>
    <s v="1-5 Years"/>
    <n v="188320"/>
    <n v="243760"/>
    <n v="201502.40000000002"/>
    <n v="462325.60000000003"/>
    <n v="7.0000000000000118E-2"/>
    <n v="13182.400000000023"/>
    <n v="55440"/>
    <n v="1"/>
    <n v="0"/>
    <n v="0"/>
    <n v="0"/>
  </r>
  <r>
    <s v="Employee 1133"/>
    <x v="4"/>
    <s v="San Francisco"/>
    <s v="United States of America"/>
    <s v="Americas"/>
    <d v="2019-05-10T00:00:00"/>
    <d v="2022-12-01T00:00:00"/>
    <s v="Investments Platform"/>
    <s v="G"/>
    <s v="S"/>
    <s v="USD"/>
    <n v="251680.00000000003"/>
    <n v="0"/>
    <n v="1944000.0000000002"/>
    <n v="0"/>
    <n v="1944000.0000000002"/>
    <n v="0"/>
    <n v="0"/>
    <n v="0"/>
    <n v="0"/>
    <n v="220000.00000000003"/>
    <n v="2415680.0000000005"/>
    <s v="USD"/>
    <n v="289432"/>
    <n v="578864"/>
    <s v="1-5 Years"/>
    <n v="251680.00000000003"/>
    <n v="2415680.0000000005"/>
    <n v="289432"/>
    <n v="578864"/>
    <n v="0.14999999999999986"/>
    <n v="37751.999999999971"/>
    <n v="2164000.0000000005"/>
    <n v="1"/>
    <n v="220000.00000000003"/>
    <n v="0"/>
    <n v="0"/>
  </r>
  <r>
    <s v="Employee 1134"/>
    <x v="4"/>
    <s v="Dublin"/>
    <s v="Ireland"/>
    <s v="EMEA"/>
    <d v="2019-05-10T00:00:00"/>
    <d v="2022-12-01T00:00:00"/>
    <s v="Operating Platform"/>
    <s v="K"/>
    <s v="H"/>
    <s v="EUR"/>
    <n v="274725.00000000006"/>
    <n v="240240"/>
    <n v="0"/>
    <n v="0"/>
    <n v="240240"/>
    <n v="0"/>
    <n v="0"/>
    <n v="0"/>
    <n v="0"/>
    <n v="0"/>
    <n v="514965.00000000006"/>
    <s v="EUR"/>
    <n v="307692.00000000012"/>
    <n v="884452.80000000028"/>
    <s v="1-5 Years"/>
    <n v="320686.49249180651"/>
    <n v="601118.6444846415"/>
    <n v="359168.87159082334"/>
    <n v="1032421.7534136219"/>
    <n v="0.12000000000000016"/>
    <n v="32967.000000000058"/>
    <n v="280432.15199283499"/>
    <n v="1.1672999999701754"/>
    <n v="0"/>
    <n v="0"/>
    <n v="0"/>
  </r>
  <r>
    <s v="Employee 1135"/>
    <x v="4"/>
    <s v="London"/>
    <s v="United Kingdom"/>
    <s v="EMEA"/>
    <d v="2019-05-10T00:00:00"/>
    <d v="2022-12-01T00:00:00"/>
    <s v="Investments Platform"/>
    <s v="S"/>
    <s v="P"/>
    <s v="GBP"/>
    <n v="193600.00000000003"/>
    <n v="464618.00000000006"/>
    <n v="0"/>
    <n v="0"/>
    <n v="464618.00000000006"/>
    <n v="0"/>
    <n v="0"/>
    <n v="0"/>
    <n v="0"/>
    <n v="77700"/>
    <n v="735918.00000000012"/>
    <s v="GBP"/>
    <n v="218768"/>
    <n v="962554.34"/>
    <s v="1-5 Years"/>
    <n v="257613.84001464411"/>
    <n v="979249.28675566567"/>
    <n v="291103.63921654783"/>
    <n v="1280822.9325938085"/>
    <n v="0.12999999999999995"/>
    <n v="25167.999999999971"/>
    <n v="721635.44674102159"/>
    <n v="1.3306500000756409"/>
    <n v="103391.5050058773"/>
    <n v="0"/>
    <n v="0"/>
  </r>
  <r>
    <s v="Employee 1136"/>
    <x v="1"/>
    <s v="Munich"/>
    <s v="Germany"/>
    <s v="EMEA"/>
    <d v="2019-05-10T00:00:00"/>
    <d v="2022-12-01T00:00:00"/>
    <s v="ETF and Index Investments Platform"/>
    <s v="K"/>
    <s v="K"/>
    <s v="EUR"/>
    <n v="72215"/>
    <n v="19057.5"/>
    <n v="0"/>
    <n v="0"/>
    <n v="19057.5"/>
    <n v="0"/>
    <n v="0"/>
    <n v="0"/>
    <n v="0"/>
    <n v="0"/>
    <n v="91272.5"/>
    <s v="EUR"/>
    <n v="82325.100000000006"/>
    <n v="186375.75"/>
    <s v="1-5 Years"/>
    <n v="84296.569497846212"/>
    <n v="106542.38924727784"/>
    <n v="96098.089227544697"/>
    <n v="217556.41296944142"/>
    <n v="0.14000000000000018"/>
    <n v="10110.100000000006"/>
    <n v="22245.819749431626"/>
    <n v="1.1672999999701754"/>
    <n v="0"/>
    <n v="0"/>
    <n v="0"/>
  </r>
  <r>
    <s v="Employee 1137"/>
    <x v="3"/>
    <s v="San Francisco"/>
    <s v="United States of America"/>
    <s v="Americas"/>
    <d v="2019-05-10T00:00:00"/>
    <d v="2022-12-01T00:00:00"/>
    <s v="Client Businesses Platform"/>
    <s v="J"/>
    <s v="P"/>
    <s v="USD"/>
    <n v="198879.99999999997"/>
    <n v="33088"/>
    <n v="0"/>
    <n v="0"/>
    <n v="33088"/>
    <n v="0"/>
    <n v="0"/>
    <n v="0"/>
    <n v="0"/>
    <n v="0"/>
    <n v="231967.99999999997"/>
    <s v="USD"/>
    <n v="200868.79999999996"/>
    <n v="435156.47999999992"/>
    <s v="1-5 Years"/>
    <n v="198879.99999999997"/>
    <n v="231967.99999999997"/>
    <n v="200868.79999999996"/>
    <n v="435156.47999999992"/>
    <n v="9.999999999999943E-3"/>
    <n v="1988.7999999999884"/>
    <n v="33088"/>
    <n v="1"/>
    <n v="0"/>
    <n v="0"/>
    <n v="0"/>
  </r>
  <r>
    <s v="Employee 1138"/>
    <x v="3"/>
    <s v="London"/>
    <s v="United Kingdom"/>
    <s v="EMEA"/>
    <d v="2019-05-10T00:00:00"/>
    <d v="2022-12-01T00:00:00"/>
    <s v="Operating Platform"/>
    <s v="A"/>
    <s v="B"/>
    <s v="GBP"/>
    <n v="112395.25000000001"/>
    <n v="20889.000000000004"/>
    <n v="0"/>
    <n v="0"/>
    <n v="20889.000000000004"/>
    <n v="0"/>
    <n v="0"/>
    <n v="0"/>
    <n v="0"/>
    <n v="0"/>
    <n v="133284.25000000003"/>
    <s v="GBP"/>
    <n v="124758.72750000002"/>
    <n v="272704.24500000005"/>
    <s v="1-5 Years"/>
    <n v="149558.73942100169"/>
    <n v="177354.6872725818"/>
    <n v="166010.20075731189"/>
    <n v="362873.90362987766"/>
    <n v="0.11000000000000007"/>
    <n v="12363.477500000008"/>
    <n v="27795.947851580102"/>
    <n v="1.3306500000756409"/>
    <n v="0"/>
    <n v="0"/>
    <n v="0"/>
  </r>
  <r>
    <s v="Employee 1139"/>
    <x v="1"/>
    <s v="London"/>
    <s v="United Kingdom"/>
    <s v="EMEA"/>
    <d v="2019-05-10T00:00:00"/>
    <d v="2022-12-01T00:00:00"/>
    <s v="Investments Platform"/>
    <s v="U"/>
    <s v="D"/>
    <s v="GBP"/>
    <n v="74624"/>
    <n v="29040"/>
    <n v="0"/>
    <n v="0"/>
    <n v="29040"/>
    <n v="0"/>
    <n v="0"/>
    <n v="0"/>
    <n v="0"/>
    <n v="0"/>
    <n v="103664"/>
    <s v="GBP"/>
    <n v="82086.400000000009"/>
    <n v="196116.80000000002"/>
    <s v="1-5 Years"/>
    <n v="99298.425605644632"/>
    <n v="137940.50160784123"/>
    <n v="109228.26816620911"/>
    <n v="260962.81993483449"/>
    <n v="0.1000000000000001"/>
    <n v="7462.4000000000087"/>
    <n v="38642.076002196598"/>
    <n v="1.3306500000756409"/>
    <n v="0"/>
    <n v="0"/>
    <n v="0"/>
  </r>
  <r>
    <s v="Employee 114"/>
    <x v="0"/>
    <s v="New York"/>
    <s v="United States of America"/>
    <s v="Americas"/>
    <d v="2006-11-06T00:00:00"/>
    <d v="2022-12-01T00:00:00"/>
    <s v="Client Businesses Platform"/>
    <s v="G"/>
    <s v="G"/>
    <s v="USD"/>
    <n v="212454.00000000006"/>
    <n v="145200"/>
    <n v="0"/>
    <n v="0"/>
    <n v="145200"/>
    <n v="0"/>
    <n v="0"/>
    <n v="0"/>
    <n v="0"/>
    <n v="0"/>
    <n v="357654.00000000006"/>
    <s v="USD"/>
    <n v="242197.56000000008"/>
    <n v="649923.12000000023"/>
    <s v="&gt;5 Years"/>
    <n v="212454.00000000006"/>
    <n v="357654.00000000006"/>
    <n v="242197.56000000008"/>
    <n v="649923.12000000023"/>
    <n v="0.1400000000000001"/>
    <n v="29743.560000000027"/>
    <n v="145200"/>
    <n v="1"/>
    <n v="0"/>
    <n v="0"/>
    <n v="0"/>
  </r>
  <r>
    <s v="Employee 1140"/>
    <x v="0"/>
    <s v="New York"/>
    <s v="United States of America"/>
    <s v="Americas"/>
    <d v="2019-05-10T00:00:00"/>
    <d v="2022-12-01T00:00:00"/>
    <s v="Regional Platform"/>
    <s v="R"/>
    <s v="N"/>
    <s v="USD"/>
    <n v="205700.00000000006"/>
    <n v="145530"/>
    <n v="0"/>
    <n v="0"/>
    <n v="145530"/>
    <n v="0"/>
    <n v="0"/>
    <n v="0"/>
    <n v="0"/>
    <n v="0"/>
    <n v="351230.00000000006"/>
    <s v="USD"/>
    <n v="209814.00000000006"/>
    <n v="568068.60000000009"/>
    <s v="1-5 Years"/>
    <n v="205700.00000000006"/>
    <n v="351230.00000000006"/>
    <n v="209814.00000000006"/>
    <n v="568068.60000000009"/>
    <n v="1.9999999999999993E-2"/>
    <n v="4114"/>
    <n v="145530"/>
    <n v="1"/>
    <n v="0"/>
    <n v="0"/>
    <n v="0"/>
  </r>
  <r>
    <s v="Employee 1141"/>
    <x v="0"/>
    <s v="Edinburgh"/>
    <s v="United Kingdom"/>
    <s v="EMEA"/>
    <d v="2019-05-10T00:00:00"/>
    <d v="2022-12-01T00:00:00"/>
    <s v="Investments Platform"/>
    <s v="U"/>
    <s v="F"/>
    <s v="GBP"/>
    <n v="145200"/>
    <n v="266475"/>
    <n v="0"/>
    <n v="0"/>
    <n v="266475"/>
    <n v="0"/>
    <n v="0"/>
    <n v="0"/>
    <n v="0"/>
    <n v="0"/>
    <n v="411675"/>
    <s v="GBP"/>
    <n v="162624.00000000003"/>
    <n v="623700.00000000012"/>
    <s v="1-5 Years"/>
    <n v="193210.38001098306"/>
    <n v="547795.33878113946"/>
    <n v="216395.62561230108"/>
    <n v="829926.40504717745"/>
    <n v="0.12000000000000027"/>
    <n v="17424.000000000029"/>
    <n v="354584.95877015637"/>
    <n v="1.3306500000756409"/>
    <n v="0"/>
    <n v="0"/>
    <n v="0"/>
  </r>
  <r>
    <s v="Employee 1142"/>
    <x v="0"/>
    <s v="New York"/>
    <s v="United States of America"/>
    <s v="Americas"/>
    <d v="2019-05-10T00:00:00"/>
    <d v="2022-12-01T00:00:00"/>
    <s v="Regional Platform"/>
    <s v="J"/>
    <s v="F"/>
    <s v="USD"/>
    <n v="202125.00000000003"/>
    <n v="335830.00000000006"/>
    <n v="0"/>
    <n v="57499.999999999993"/>
    <n v="393330.00000000006"/>
    <n v="368037.61"/>
    <n v="0"/>
    <n v="0"/>
    <n v="368037.61"/>
    <n v="0"/>
    <n v="963492.6100000001"/>
    <s v="USD"/>
    <n v="214252.50000000003"/>
    <n v="1059687.3"/>
    <s v="1-5 Years"/>
    <n v="202125.00000000003"/>
    <n v="963492.6100000001"/>
    <n v="214252.50000000003"/>
    <n v="1059687.3"/>
    <n v="5.9999999999999991E-2"/>
    <n v="12127.5"/>
    <n v="761367.6100000001"/>
    <n v="1"/>
    <n v="0"/>
    <n v="368037.61"/>
    <n v="0"/>
  </r>
  <r>
    <s v="Employee 1143"/>
    <x v="4"/>
    <s v="San Francisco"/>
    <s v="United States of America"/>
    <s v="Americas"/>
    <d v="2019-05-10T00:00:00"/>
    <d v="2022-12-01T00:00:00"/>
    <s v="Investments Platform"/>
    <s v="I"/>
    <s v="A"/>
    <s v="USD"/>
    <n v="222200.00000000003"/>
    <n v="363000.00000000006"/>
    <n v="0"/>
    <n v="0"/>
    <n v="363000.00000000006"/>
    <n v="0"/>
    <n v="0"/>
    <n v="0"/>
    <n v="0"/>
    <n v="0"/>
    <n v="585200.00000000012"/>
    <s v="USD"/>
    <n v="235532.00000000003"/>
    <n v="855844.00000000012"/>
    <s v="1-5 Years"/>
    <n v="222200.00000000003"/>
    <n v="585200.00000000012"/>
    <n v="235532.00000000003"/>
    <n v="855844.00000000012"/>
    <n v="5.9999999999999991E-2"/>
    <n v="13332"/>
    <n v="363000.00000000012"/>
    <n v="1"/>
    <n v="0"/>
    <n v="0"/>
    <n v="0"/>
  </r>
  <r>
    <s v="Employee 1144"/>
    <x v="4"/>
    <s v="San Francisco"/>
    <s v="United States of America"/>
    <s v="Americas"/>
    <d v="2019-05-10T00:00:00"/>
    <d v="2022-12-01T00:00:00"/>
    <s v="ETF and Index Investments Platform"/>
    <s v="F"/>
    <s v="E"/>
    <s v="USD"/>
    <n v="280500"/>
    <n v="1172325"/>
    <n v="0"/>
    <n v="0"/>
    <n v="1172325"/>
    <n v="0"/>
    <n v="0"/>
    <n v="0"/>
    <n v="0"/>
    <n v="577500"/>
    <n v="2030325"/>
    <s v="USD"/>
    <n v="294525"/>
    <n v="1819991.25"/>
    <s v="1-5 Years"/>
    <n v="280500"/>
    <n v="2030325"/>
    <n v="294525"/>
    <n v="1819991.25"/>
    <n v="0.05"/>
    <n v="14025"/>
    <n v="1749825"/>
    <n v="1"/>
    <n v="577500"/>
    <n v="0"/>
    <n v="0"/>
  </r>
  <r>
    <s v="Employee 1145"/>
    <x v="0"/>
    <s v="New York"/>
    <s v="United States of America"/>
    <s v="Americas"/>
    <d v="2019-05-10T00:00:00"/>
    <d v="2022-12-01T00:00:00"/>
    <s v="Operating Platform"/>
    <s v="K"/>
    <s v="Z"/>
    <s v="USD"/>
    <n v="212795.00000000003"/>
    <n v="77924"/>
    <n v="0"/>
    <n v="0"/>
    <n v="77924"/>
    <n v="0"/>
    <n v="0"/>
    <n v="0"/>
    <n v="0"/>
    <n v="0"/>
    <n v="290719"/>
    <s v="USD"/>
    <n v="240458.35"/>
    <n v="568970.81999999995"/>
    <s v="1-5 Years"/>
    <n v="212795.00000000003"/>
    <n v="290719"/>
    <n v="240458.35"/>
    <n v="568970.81999999995"/>
    <n v="0.12999999999999987"/>
    <n v="27663.349999999977"/>
    <n v="77923.999999999971"/>
    <n v="1"/>
    <n v="0"/>
    <n v="0"/>
    <n v="0"/>
  </r>
  <r>
    <s v="Employee 1146"/>
    <x v="0"/>
    <s v="London"/>
    <s v="United Kingdom"/>
    <s v="EMEA"/>
    <d v="2019-05-10T00:00:00"/>
    <d v="2022-12-01T00:00:00"/>
    <s v="ETF and Index Investments Platform"/>
    <s v="V"/>
    <s v="K"/>
    <s v="GBP"/>
    <n v="143616"/>
    <n v="198198.00000000003"/>
    <n v="0"/>
    <n v="0"/>
    <n v="198198.00000000003"/>
    <n v="0"/>
    <n v="0"/>
    <n v="0"/>
    <n v="0"/>
    <n v="0"/>
    <n v="341814"/>
    <s v="GBP"/>
    <n v="165158.39999999999"/>
    <n v="558244.5"/>
    <s v="1-5 Years"/>
    <n v="191102.63041086326"/>
    <n v="454834.79912585515"/>
    <n v="219768.02497249274"/>
    <n v="742828.04396722617"/>
    <n v="0.14999999999999997"/>
    <n v="21542.399999999994"/>
    <n v="263732.16871499189"/>
    <n v="1.3306500000756409"/>
    <n v="0"/>
    <n v="0"/>
    <n v="0"/>
  </r>
  <r>
    <s v="Employee 1147"/>
    <x v="3"/>
    <s v="London"/>
    <s v="United Kingdom"/>
    <s v="EMEA"/>
    <d v="2019-05-10T00:00:00"/>
    <d v="2022-12-01T00:00:00"/>
    <s v="Regional Platform"/>
    <s v="L"/>
    <s v="S"/>
    <s v="GBP"/>
    <n v="97435.8"/>
    <n v="14391.300000000001"/>
    <n v="0"/>
    <n v="0"/>
    <n v="14391.300000000001"/>
    <n v="0"/>
    <n v="0"/>
    <n v="0"/>
    <n v="0"/>
    <n v="0"/>
    <n v="111827.1"/>
    <s v="GBP"/>
    <n v="101333.232"/>
    <n v="217633.41600000003"/>
    <s v="1-5 Years"/>
    <n v="129652.94727737014"/>
    <n v="148802.73062345872"/>
    <n v="134839.06516846493"/>
    <n v="289593.90501686203"/>
    <n v="3.9999999999999904E-2"/>
    <n v="3897.4320000000007"/>
    <n v="19149.783346088574"/>
    <n v="1.3306500000756409"/>
    <n v="0"/>
    <n v="0"/>
    <n v="0"/>
  </r>
  <r>
    <s v="Employee 1148"/>
    <x v="3"/>
    <s v="London"/>
    <s v="United Kingdom"/>
    <s v="EMEA"/>
    <d v="2019-05-10T00:00:00"/>
    <d v="2022-12-01T00:00:00"/>
    <s v="Operating Platform"/>
    <s v="I"/>
    <s v="L"/>
    <s v="GBP"/>
    <n v="76898.58"/>
    <n v="11809.600000000002"/>
    <n v="0"/>
    <n v="0"/>
    <n v="11809.600000000002"/>
    <n v="0"/>
    <n v="0"/>
    <n v="0"/>
    <n v="0"/>
    <n v="0"/>
    <n v="88708.180000000008"/>
    <s v="GBP"/>
    <n v="81512.4948"/>
    <n v="175543.16560000001"/>
    <s v="1-5 Years"/>
    <n v="102325.09548281669"/>
    <n v="118039.53972370998"/>
    <n v="108464.60121178569"/>
    <n v="233586.51331891827"/>
    <n v="0.06"/>
    <n v="4613.9147999999986"/>
    <n v="15714.444240893296"/>
    <n v="1.3306500000756409"/>
    <n v="0"/>
    <n v="0"/>
    <n v="0"/>
  </r>
  <r>
    <s v="Employee 1149"/>
    <x v="4"/>
    <s v="San Francisco"/>
    <s v="United States of America"/>
    <s v="Americas"/>
    <d v="2019-05-10T00:00:00"/>
    <d v="2022-12-01T00:00:00"/>
    <s v="Investments Platform"/>
    <s v="N"/>
    <s v="W"/>
    <s v="USD"/>
    <n v="244860.00000000003"/>
    <n v="463815.00000000006"/>
    <n v="0"/>
    <n v="0"/>
    <n v="463815.00000000006"/>
    <n v="0"/>
    <n v="0"/>
    <n v="0"/>
    <n v="0"/>
    <n v="0"/>
    <n v="708675.00000000012"/>
    <s v="USD"/>
    <n v="254654.40000000005"/>
    <n v="991676.40000000014"/>
    <s v="1-5 Years"/>
    <n v="244860.00000000003"/>
    <n v="708675.00000000012"/>
    <n v="254654.40000000005"/>
    <n v="991676.40000000014"/>
    <n v="4.0000000000000091E-2"/>
    <n v="9794.4000000000233"/>
    <n v="463815.00000000012"/>
    <n v="1"/>
    <n v="0"/>
    <n v="0"/>
    <n v="0"/>
  </r>
  <r>
    <s v="Employee 115"/>
    <x v="0"/>
    <s v="Boston"/>
    <s v="United States of America"/>
    <s v="Americas"/>
    <d v="2006-11-13T00:00:00"/>
    <d v="2022-12-01T00:00:00"/>
    <s v="Investments Platform"/>
    <s v="L"/>
    <s v="P"/>
    <s v="USD"/>
    <n v="197120.00000000003"/>
    <n v="106480.00000000001"/>
    <n v="15150"/>
    <n v="0"/>
    <n v="121630.00000000001"/>
    <n v="0"/>
    <n v="0"/>
    <n v="0"/>
    <n v="0"/>
    <n v="0"/>
    <n v="318750.00000000006"/>
    <s v="USD"/>
    <n v="208947.20000000004"/>
    <n v="530763.20000000007"/>
    <s v="&gt;5 Years"/>
    <n v="197120.00000000003"/>
    <n v="318750.00000000006"/>
    <n v="208947.20000000004"/>
    <n v="530763.20000000007"/>
    <n v="6.0000000000000053E-2"/>
    <n v="11827.200000000012"/>
    <n v="121630.00000000003"/>
    <n v="1"/>
    <n v="0"/>
    <n v="0"/>
    <n v="0"/>
  </r>
  <r>
    <s v="Employee 1150"/>
    <x v="0"/>
    <s v="San Francisco"/>
    <s v="United States of America"/>
    <s v="Americas"/>
    <d v="2019-05-10T00:00:00"/>
    <d v="2022-12-01T00:00:00"/>
    <s v="ETF and Index Investments Platform"/>
    <s v="I"/>
    <s v="P"/>
    <s v="USD"/>
    <n v="203280.00000000006"/>
    <n v="387585.00000000006"/>
    <n v="0"/>
    <n v="0"/>
    <n v="387585.00000000006"/>
    <n v="0"/>
    <n v="0"/>
    <n v="0"/>
    <n v="0"/>
    <n v="0"/>
    <n v="590865.00000000012"/>
    <s v="USD"/>
    <n v="229706.40000000005"/>
    <n v="897383.85000000009"/>
    <s v="1-5 Years"/>
    <n v="203280.00000000006"/>
    <n v="590865.00000000012"/>
    <n v="229706.40000000005"/>
    <n v="897383.85000000009"/>
    <n v="0.12999999999999992"/>
    <n v="26426.399999999994"/>
    <n v="387585.00000000006"/>
    <n v="1"/>
    <n v="0"/>
    <n v="0"/>
    <n v="0"/>
  </r>
  <r>
    <s v="Employee 1151"/>
    <x v="5"/>
    <s v="Hong Kong"/>
    <s v="Hong Kong"/>
    <s v="Asia-Pacific"/>
    <d v="2019-05-10T00:00:00"/>
    <d v="2022-12-01T00:00:00"/>
    <s v="Corporate and Risk Platform"/>
    <s v="F"/>
    <s v="Q"/>
    <s v="HKD"/>
    <n v="699930"/>
    <n v="256987.5"/>
    <n v="0"/>
    <n v="0"/>
    <n v="256987.5"/>
    <n v="0"/>
    <n v="0"/>
    <n v="0"/>
    <n v="0"/>
    <n v="0"/>
    <n v="956917.5"/>
    <s v="HKD"/>
    <n v="783921.60000000009"/>
    <n v="1855669.2000000002"/>
    <s v="1-5 Years"/>
    <n v="89229.55323393867"/>
    <n v="121991.22913253827"/>
    <n v="99937.09962201133"/>
    <n v="236567.27625045422"/>
    <n v="0.12000000000000022"/>
    <n v="83991.600000000093"/>
    <n v="32761.675898599598"/>
    <n v="0.12748353868806692"/>
    <n v="0"/>
    <n v="0"/>
    <n v="0"/>
  </r>
  <r>
    <s v="Employee 1152"/>
    <x v="0"/>
    <s v="San Francisco"/>
    <s v="United States of America"/>
    <s v="Americas"/>
    <d v="2019-05-10T00:00:00"/>
    <d v="2022-12-01T00:00:00"/>
    <s v="Operating Platform"/>
    <s v="L"/>
    <s v="F"/>
    <s v="USD"/>
    <n v="175615"/>
    <n v="112860.00000000001"/>
    <n v="0"/>
    <n v="0"/>
    <n v="112860.00000000001"/>
    <n v="0"/>
    <n v="0"/>
    <n v="0"/>
    <n v="0"/>
    <n v="0"/>
    <n v="288475"/>
    <s v="USD"/>
    <n v="177371.15"/>
    <n v="468730.9"/>
    <s v="1-5 Years"/>
    <n v="175615"/>
    <n v="288475"/>
    <n v="177371.15"/>
    <n v="468730.9"/>
    <n v="9.9999999999999672E-3"/>
    <n v="1756.1499999999942"/>
    <n v="112860"/>
    <n v="1"/>
    <n v="0"/>
    <n v="0"/>
    <n v="0"/>
  </r>
  <r>
    <s v="Employee 1153"/>
    <x v="4"/>
    <s v="San Francisco"/>
    <s v="United States of America"/>
    <s v="Americas"/>
    <d v="2019-05-10T00:00:00"/>
    <d v="2022-12-01T00:00:00"/>
    <s v="ETF and Index Investments Platform"/>
    <s v="O"/>
    <s v="T"/>
    <s v="USD"/>
    <n v="256520.00000000006"/>
    <n v="380380.00000000006"/>
    <n v="0"/>
    <n v="0"/>
    <n v="380380.00000000006"/>
    <n v="0"/>
    <n v="0"/>
    <n v="0"/>
    <n v="0"/>
    <n v="101000"/>
    <n v="737900.00000000012"/>
    <s v="USD"/>
    <n v="279606.8000000001"/>
    <n v="973827.80000000028"/>
    <s v="1-5 Years"/>
    <n v="256520.00000000006"/>
    <n v="737900.00000000012"/>
    <n v="279606.8000000001"/>
    <n v="973827.80000000028"/>
    <n v="9.0000000000000163E-2"/>
    <n v="23086.800000000047"/>
    <n v="481380.00000000006"/>
    <n v="1"/>
    <n v="101000"/>
    <n v="0"/>
    <n v="0"/>
  </r>
  <r>
    <s v="Employee 1154"/>
    <x v="0"/>
    <s v="San Francisco"/>
    <s v="United States of America"/>
    <s v="Americas"/>
    <d v="2019-05-10T00:00:00"/>
    <d v="2022-12-01T00:00:00"/>
    <s v="Client Businesses Platform"/>
    <s v="H"/>
    <s v="Y"/>
    <s v="USD"/>
    <n v="168300"/>
    <n v="50985.000000000007"/>
    <n v="0"/>
    <n v="0"/>
    <n v="50985.000000000007"/>
    <n v="0"/>
    <n v="0"/>
    <n v="0"/>
    <n v="0"/>
    <n v="0"/>
    <n v="219285"/>
    <s v="USD"/>
    <n v="171666"/>
    <n v="395336.7"/>
    <s v="1-5 Years"/>
    <n v="168300"/>
    <n v="219285"/>
    <n v="171666"/>
    <n v="395336.7"/>
    <n v="0.02"/>
    <n v="3366"/>
    <n v="50985"/>
    <n v="1"/>
    <n v="0"/>
    <n v="0"/>
    <n v="0"/>
  </r>
  <r>
    <s v="Employee 1155"/>
    <x v="3"/>
    <s v="San Francisco"/>
    <s v="United States of America"/>
    <s v="Americas"/>
    <d v="2019-05-10T00:00:00"/>
    <d v="2022-12-01T00:00:00"/>
    <s v="Client Businesses Platform"/>
    <s v="F"/>
    <s v="M"/>
    <s v="USD"/>
    <n v="181726.59999999998"/>
    <n v="14850"/>
    <n v="0"/>
    <n v="0"/>
    <n v="14850"/>
    <n v="0"/>
    <n v="0"/>
    <n v="0"/>
    <n v="0"/>
    <n v="0"/>
    <n v="196576.59999999998"/>
    <s v="USD"/>
    <n v="205351.05799999996"/>
    <n v="427482.61599999992"/>
    <s v="1-5 Years"/>
    <n v="181726.59999999998"/>
    <n v="196576.59999999998"/>
    <n v="205351.05799999996"/>
    <n v="427482.61599999992"/>
    <n v="0.12999999999999992"/>
    <n v="23624.457999999984"/>
    <n v="14850"/>
    <n v="1"/>
    <n v="0"/>
    <n v="0"/>
    <n v="0"/>
  </r>
  <r>
    <s v="Employee 1156"/>
    <x v="0"/>
    <s v="Edinburgh"/>
    <s v="United Kingdom"/>
    <s v="EMEA"/>
    <d v="2019-05-10T00:00:00"/>
    <d v="2022-12-01T00:00:00"/>
    <s v="Operating Platform"/>
    <s v="W"/>
    <s v="T"/>
    <s v="GBP"/>
    <n v="143880"/>
    <n v="68530"/>
    <n v="0"/>
    <n v="0"/>
    <n v="68530"/>
    <n v="0"/>
    <n v="0"/>
    <n v="0"/>
    <n v="0"/>
    <n v="0"/>
    <n v="212410"/>
    <s v="GBP"/>
    <n v="164023.20000000001"/>
    <n v="406170.60000000003"/>
    <s v="1-5 Years"/>
    <n v="191453.92201088322"/>
    <n v="282643.36651606689"/>
    <n v="218257.47109240689"/>
    <n v="540470.90892072313"/>
    <n v="0.1400000000000001"/>
    <n v="20143.200000000012"/>
    <n v="91189.444505183666"/>
    <n v="1.3306500000756409"/>
    <n v="0"/>
    <n v="0"/>
    <n v="0"/>
  </r>
  <r>
    <s v="Employee 1157"/>
    <x v="4"/>
    <s v="London"/>
    <s v="United Kingdom"/>
    <s v="EMEA"/>
    <d v="2019-05-10T00:00:00"/>
    <d v="2022-12-01T00:00:00"/>
    <s v="Investments Platform"/>
    <s v="N"/>
    <s v="R"/>
    <s v="GBP"/>
    <n v="178200"/>
    <n v="417690.9"/>
    <n v="400077.60000000003"/>
    <n v="0"/>
    <n v="817768.5"/>
    <n v="0"/>
    <n v="0"/>
    <n v="0"/>
    <n v="0"/>
    <n v="0"/>
    <n v="995968.5"/>
    <s v="GBP"/>
    <n v="185328"/>
    <n v="805054.53599999996"/>
    <s v="1-5 Years"/>
    <n v="237121.83001347922"/>
    <n v="1325285.4846003361"/>
    <n v="246606.70321401837"/>
    <n v="1071245.8183892951"/>
    <n v="3.9999999999999925E-2"/>
    <n v="7128"/>
    <n v="1088163.6545868567"/>
    <n v="1.3306500000756409"/>
    <n v="0"/>
    <n v="0"/>
    <n v="0"/>
  </r>
  <r>
    <s v="Employee 1158"/>
    <x v="7"/>
    <s v="London"/>
    <s v="United Kingdom"/>
    <s v="EMEA"/>
    <d v="2019-05-10T00:00:00"/>
    <d v="2022-12-01T00:00:00"/>
    <s v="Investments Platform"/>
    <s v="F"/>
    <s v="R"/>
    <s v="GBP"/>
    <n v="20143.2"/>
    <n v="3916"/>
    <n v="0"/>
    <n v="0"/>
    <n v="3916"/>
    <n v="0"/>
    <n v="0"/>
    <n v="0"/>
    <n v="0"/>
    <n v="0"/>
    <n v="24059.200000000001"/>
    <s v="GBP"/>
    <n v="20948.928"/>
    <n v="45970.495999999999"/>
    <s v="1-5 Years"/>
    <n v="26803.549081523652"/>
    <n v="32014.374481819861"/>
    <n v="27875.691044784595"/>
    <n v="61170.640505877251"/>
    <n v="3.999999999999989E-2"/>
    <n v="805.72799999999916"/>
    <n v="5210.8254002962094"/>
    <n v="1.3306500000756409"/>
    <n v="0"/>
    <n v="0"/>
    <n v="0"/>
  </r>
  <r>
    <s v="Employee 1159"/>
    <x v="4"/>
    <s v="San Francisco"/>
    <s v="United States of America"/>
    <s v="Americas"/>
    <d v="2019-05-10T00:00:00"/>
    <d v="2022-12-01T00:00:00"/>
    <s v="Investments Platform"/>
    <s v="U"/>
    <s v="I"/>
    <s v="USD"/>
    <n v="271040.00000000006"/>
    <n v="163625.00000000003"/>
    <n v="0"/>
    <n v="0"/>
    <n v="163625.00000000003"/>
    <n v="0"/>
    <n v="0"/>
    <n v="0"/>
    <n v="0"/>
    <n v="0"/>
    <n v="434665.00000000012"/>
    <s v="USD"/>
    <n v="308985.60000000009"/>
    <n v="804503.70000000019"/>
    <s v="1-5 Years"/>
    <n v="271040.00000000006"/>
    <n v="434665.00000000012"/>
    <n v="308985.60000000009"/>
    <n v="804503.70000000019"/>
    <n v="0.1400000000000001"/>
    <n v="37945.600000000035"/>
    <n v="163625.00000000006"/>
    <n v="1"/>
    <n v="0"/>
    <n v="0"/>
    <n v="0"/>
  </r>
  <r>
    <s v="Employee 116"/>
    <x v="4"/>
    <s v="San Francisco"/>
    <s v="United States of America"/>
    <s v="Americas"/>
    <d v="2006-11-15T00:00:00"/>
    <d v="2022-12-01T00:00:00"/>
    <s v="Client Businesses Platform"/>
    <s v="A"/>
    <s v="R"/>
    <s v="USD"/>
    <n v="166320.00000000003"/>
    <n v="365750.00000000006"/>
    <n v="0"/>
    <n v="0"/>
    <n v="365750.00000000006"/>
    <n v="0"/>
    <n v="0"/>
    <n v="0"/>
    <n v="0"/>
    <n v="0"/>
    <n v="532070.00000000012"/>
    <s v="USD"/>
    <n v="177962.40000000005"/>
    <n v="747277.30000000016"/>
    <s v="&gt;5 Years"/>
    <n v="166320.00000000003"/>
    <n v="532070.00000000012"/>
    <n v="177962.40000000005"/>
    <n v="747277.30000000016"/>
    <n v="7.0000000000000132E-2"/>
    <n v="11642.400000000023"/>
    <n v="365750.00000000012"/>
    <n v="1"/>
    <n v="0"/>
    <n v="0"/>
    <n v="0"/>
  </r>
  <r>
    <s v="Employee 1160"/>
    <x v="1"/>
    <s v="London"/>
    <s v="United Kingdom"/>
    <s v="EMEA"/>
    <d v="2019-05-10T00:00:00"/>
    <d v="2022-12-01T00:00:00"/>
    <s v="Investments Platform"/>
    <s v="R"/>
    <s v="Y"/>
    <s v="GBP"/>
    <n v="73920"/>
    <n v="22585.200000000004"/>
    <n v="0"/>
    <n v="0"/>
    <n v="22585.200000000004"/>
    <n v="0"/>
    <n v="0"/>
    <n v="0"/>
    <n v="0"/>
    <n v="0"/>
    <n v="96505.200000000012"/>
    <s v="GBP"/>
    <n v="75398.399999999994"/>
    <n v="173833.704"/>
    <s v="1-5 Years"/>
    <n v="98361.648005591385"/>
    <n v="128414.64438729976"/>
    <n v="100328.8809657032"/>
    <n v="231311.81824074895"/>
    <n v="1.9999999999999827E-2"/>
    <n v="1478.3999999999942"/>
    <n v="30052.996381708377"/>
    <n v="1.3306500000756409"/>
    <n v="0"/>
    <n v="0"/>
    <n v="0"/>
  </r>
  <r>
    <s v="Employee 1161"/>
    <x v="0"/>
    <s v="Tokyo"/>
    <s v="Japan"/>
    <s v="Asia-Pacific"/>
    <d v="2019-05-10T00:00:00"/>
    <d v="2022-12-01T00:00:00"/>
    <s v="ETF and Index Investments Platform"/>
    <s v="J"/>
    <s v="E"/>
    <s v="JPY"/>
    <n v="24238499.999999996"/>
    <n v="14000800.000000002"/>
    <n v="0"/>
    <n v="0"/>
    <n v="14000800.000000002"/>
    <n v="0"/>
    <n v="0"/>
    <n v="0"/>
    <n v="0"/>
    <n v="0"/>
    <n v="38239300"/>
    <s v="JPY"/>
    <n v="24723269.999999996"/>
    <n v="63727355.999999985"/>
    <s v="1-5 Years"/>
    <n v="223098.16374430482"/>
    <n v="351965.5759583966"/>
    <n v="227560.12701919093"/>
    <n v="586565.01449675532"/>
    <n v="2.0000000000000035E-2"/>
    <n v="484770"/>
    <n v="128867.41221409178"/>
    <n v="9.2042891987666256E-3"/>
    <n v="0"/>
    <n v="0"/>
    <n v="0"/>
  </r>
  <r>
    <s v="Employee 1162"/>
    <x v="0"/>
    <s v="Wilmington"/>
    <s v="United States of America"/>
    <s v="Americas"/>
    <d v="2019-05-10T00:00:00"/>
    <d v="2022-12-01T00:00:00"/>
    <s v="Operating Platform"/>
    <s v="U"/>
    <s v="W"/>
    <s v="USD"/>
    <n v="175560"/>
    <n v="55440.000000000007"/>
    <n v="0"/>
    <n v="0"/>
    <n v="55440.000000000007"/>
    <n v="0"/>
    <n v="0"/>
    <n v="0"/>
    <n v="0"/>
    <n v="0"/>
    <n v="231000"/>
    <s v="USD"/>
    <n v="182582.39999999999"/>
    <n v="422822.40000000002"/>
    <s v="1-5 Years"/>
    <n v="175560"/>
    <n v="231000"/>
    <n v="182582.39999999999"/>
    <n v="422822.40000000002"/>
    <n v="3.9999999999999966E-2"/>
    <n v="7022.3999999999942"/>
    <n v="55440"/>
    <n v="1"/>
    <n v="0"/>
    <n v="0"/>
    <n v="0"/>
  </r>
  <r>
    <s v="Employee 1163"/>
    <x v="0"/>
    <s v="London"/>
    <s v="United Kingdom"/>
    <s v="EMEA"/>
    <d v="2019-05-10T00:00:00"/>
    <d v="2022-12-01T00:00:00"/>
    <s v="Investments Platform"/>
    <s v="L"/>
    <s v="D"/>
    <s v="GBP"/>
    <n v="136620.00000000003"/>
    <n v="107254.40000000001"/>
    <n v="239441.43000000002"/>
    <n v="0"/>
    <n v="346695.83"/>
    <n v="0"/>
    <n v="0"/>
    <n v="0"/>
    <n v="0"/>
    <n v="0"/>
    <n v="483315.83000000007"/>
    <s v="GBP"/>
    <n v="139352.40000000002"/>
    <n v="388104.28800000006"/>
    <s v="1-5 Years"/>
    <n v="181793.40301033409"/>
    <n v="643124.20922605856"/>
    <n v="185429.27107054077"/>
    <n v="516430.97085655667"/>
    <n v="1.9999999999999959E-2"/>
    <n v="2732.3999999999942"/>
    <n v="461330.80621572444"/>
    <n v="1.3306500000756409"/>
    <n v="0"/>
    <n v="0"/>
    <n v="0"/>
  </r>
  <r>
    <s v="Employee 1164"/>
    <x v="4"/>
    <s v="Tokyo"/>
    <s v="Japan"/>
    <s v="Asia-Pacific"/>
    <d v="2019-05-10T00:00:00"/>
    <d v="2022-12-01T00:00:00"/>
    <s v="Client Businesses Platform"/>
    <s v="C"/>
    <s v="B"/>
    <s v="JPY"/>
    <n v="27577000.000000007"/>
    <n v="16368000"/>
    <n v="0"/>
    <n v="0"/>
    <n v="16368000"/>
    <n v="0"/>
    <n v="0"/>
    <n v="0"/>
    <n v="0"/>
    <n v="0"/>
    <n v="43945000.000000007"/>
    <s v="JPY"/>
    <n v="29231620.000000011"/>
    <n v="75813320.00000003"/>
    <s v="1-5 Years"/>
    <n v="253826.68323438731"/>
    <n v="404482.48883979942"/>
    <n v="269056.28422845056"/>
    <n v="697807.72239863803"/>
    <n v="6.0000000000000046E-2"/>
    <n v="1654620.0000000037"/>
    <n v="150655.80560541211"/>
    <n v="9.2042891987666256E-3"/>
    <n v="0"/>
    <n v="0"/>
    <n v="0"/>
  </r>
  <r>
    <s v="Employee 1165"/>
    <x v="4"/>
    <s v="New York"/>
    <s v="United States of America"/>
    <s v="Americas"/>
    <d v="2019-05-10T00:00:00"/>
    <d v="2022-12-01T00:00:00"/>
    <s v="Client Businesses Platform"/>
    <s v="L"/>
    <s v="O"/>
    <s v="USD"/>
    <n v="254100.00000000003"/>
    <n v="1114080"/>
    <n v="0"/>
    <n v="0"/>
    <n v="1114080"/>
    <n v="0"/>
    <n v="0"/>
    <n v="0"/>
    <n v="0"/>
    <n v="114999.99999999999"/>
    <n v="1483180"/>
    <s v="USD"/>
    <n v="287133"/>
    <n v="1833176.4"/>
    <s v="1-5 Years"/>
    <n v="254100.00000000003"/>
    <n v="1483180"/>
    <n v="287133"/>
    <n v="1833176.4"/>
    <n v="0.12999999999999987"/>
    <n v="33032.999999999971"/>
    <n v="1229080"/>
    <n v="1"/>
    <n v="114999.99999999999"/>
    <n v="0"/>
    <n v="0"/>
  </r>
  <r>
    <s v="Employee 1166"/>
    <x v="1"/>
    <s v="London"/>
    <s v="United Kingdom"/>
    <s v="EMEA"/>
    <d v="2019-05-10T00:00:00"/>
    <d v="2022-12-01T00:00:00"/>
    <s v="Operating Platform"/>
    <s v="L"/>
    <s v="T"/>
    <s v="GBP"/>
    <n v="75357.150000000009"/>
    <n v="6919.0000000000009"/>
    <n v="0"/>
    <n v="0"/>
    <n v="6919.0000000000009"/>
    <n v="0"/>
    <n v="0"/>
    <n v="0"/>
    <n v="0"/>
    <n v="0"/>
    <n v="82276.150000000009"/>
    <s v="GBP"/>
    <n v="86660.722500000003"/>
    <n v="181278.29500000001"/>
    <s v="1-5 Years"/>
    <n v="100273.99165320009"/>
    <n v="109480.75900372346"/>
    <n v="115315.0904011801"/>
    <n v="241217.96325546209"/>
    <n v="0.14999999999999997"/>
    <n v="11303.572499999995"/>
    <n v="9206.7673505233688"/>
    <n v="1.3306500000756409"/>
    <n v="0"/>
    <n v="0"/>
    <n v="0"/>
  </r>
  <r>
    <s v="Employee 1167"/>
    <x v="1"/>
    <s v="Toronto"/>
    <s v="Canada"/>
    <s v="Americas"/>
    <d v="2019-05-10T00:00:00"/>
    <d v="2022-12-01T00:00:00"/>
    <s v="Operating Platform"/>
    <s v="Q"/>
    <s v="C"/>
    <s v="CAD"/>
    <n v="75237.25"/>
    <n v="7877.0999999999995"/>
    <n v="0"/>
    <n v="0"/>
    <n v="7877.0999999999995"/>
    <n v="0"/>
    <n v="0"/>
    <n v="0"/>
    <n v="0"/>
    <n v="0"/>
    <n v="83114.350000000006"/>
    <s v="CAD"/>
    <n v="85018.092499999999"/>
    <n v="178937.30799999999"/>
    <s v="1-5 Years"/>
    <n v="57999.730188097441"/>
    <n v="64072.116867098375"/>
    <n v="65539.695112550107"/>
    <n v="137941.18717237125"/>
    <n v="0.12999999999999998"/>
    <n v="9780.8424999999988"/>
    <n v="6072.3866790009342"/>
    <n v="0.77089115016959608"/>
    <n v="0"/>
    <n v="0"/>
    <n v="0"/>
  </r>
  <r>
    <s v="Employee 1168"/>
    <x v="0"/>
    <s v="New York"/>
    <s v="United States of America"/>
    <s v="Americas"/>
    <d v="2019-05-10T00:00:00"/>
    <d v="2022-12-01T00:00:00"/>
    <s v="Client Businesses Platform"/>
    <s v="O"/>
    <s v="K"/>
    <s v="USD"/>
    <n v="202125.00000000003"/>
    <n v="198462"/>
    <n v="0"/>
    <n v="0"/>
    <n v="198462"/>
    <n v="0"/>
    <n v="0"/>
    <n v="0"/>
    <n v="0"/>
    <n v="0"/>
    <n v="400587"/>
    <s v="USD"/>
    <n v="216273.75000000006"/>
    <n v="644901.84000000008"/>
    <s v="1-5 Years"/>
    <n v="202125.00000000003"/>
    <n v="400587"/>
    <n v="216273.75000000006"/>
    <n v="644901.84000000008"/>
    <n v="7.0000000000000132E-2"/>
    <n v="14148.750000000029"/>
    <n v="198461.99999999997"/>
    <n v="1"/>
    <n v="0"/>
    <n v="0"/>
    <n v="0"/>
  </r>
  <r>
    <s v="Employee 1169"/>
    <x v="4"/>
    <s v="New York"/>
    <s v="United States of America"/>
    <s v="Americas"/>
    <d v="2019-05-10T00:00:00"/>
    <d v="2022-12-01T00:00:00"/>
    <s v="Client Businesses Platform"/>
    <s v="S"/>
    <s v="T"/>
    <s v="USD"/>
    <n v="363000.00000000006"/>
    <n v="783200.00000000012"/>
    <n v="0"/>
    <n v="0"/>
    <n v="783200.00000000012"/>
    <n v="0"/>
    <n v="0"/>
    <n v="0"/>
    <n v="0"/>
    <n v="275000"/>
    <n v="1421200.0000000002"/>
    <s v="USD"/>
    <n v="370260.00000000006"/>
    <n v="1539384.0000000002"/>
    <s v="1-5 Years"/>
    <n v="363000.00000000006"/>
    <n v="1421200.0000000002"/>
    <n v="370260.00000000006"/>
    <n v="1539384.0000000002"/>
    <n v="1.9999999999999997E-2"/>
    <n v="7260"/>
    <n v="1058200.0000000002"/>
    <n v="1"/>
    <n v="275000"/>
    <n v="0"/>
    <n v="0"/>
  </r>
  <r>
    <s v="Employee 117"/>
    <x v="0"/>
    <s v="London"/>
    <s v="United Kingdom"/>
    <s v="EMEA"/>
    <d v="2006-12-11T00:00:00"/>
    <d v="2022-12-01T00:00:00"/>
    <s v="Investments Platform"/>
    <s v="K"/>
    <s v="M"/>
    <s v="GBP"/>
    <n v="104940.00000000001"/>
    <n v="0"/>
    <n v="0"/>
    <n v="0"/>
    <n v="0"/>
    <n v="0"/>
    <n v="0"/>
    <n v="0"/>
    <n v="0"/>
    <n v="0"/>
    <n v="104940.00000000001"/>
    <s v="GBP"/>
    <n v="107038.80000000002"/>
    <n v="214077.60000000003"/>
    <s v="&gt;5 Years"/>
    <n v="139638.41100793777"/>
    <n v="139638.41100793777"/>
    <n v="142431.17922809653"/>
    <n v="284862.35845619306"/>
    <n v="2.0000000000000028E-2"/>
    <n v="2098.8000000000029"/>
    <n v="0"/>
    <n v="1.3306500000756409"/>
    <n v="0"/>
    <n v="0"/>
    <n v="0"/>
  </r>
  <r>
    <s v="Employee 1170"/>
    <x v="0"/>
    <s v="London"/>
    <s v="United Kingdom"/>
    <s v="EMEA"/>
    <d v="2019-05-10T00:00:00"/>
    <d v="2022-12-01T00:00:00"/>
    <s v="Client Businesses Platform"/>
    <s v="L"/>
    <s v="A"/>
    <s v="GBP"/>
    <n v="137940.00000000003"/>
    <n v="107019.00000000001"/>
    <n v="0"/>
    <n v="0"/>
    <n v="107019.00000000001"/>
    <n v="0"/>
    <n v="0"/>
    <n v="0"/>
    <n v="0"/>
    <n v="0"/>
    <n v="244959.00000000006"/>
    <s v="GBP"/>
    <n v="158631.00000000003"/>
    <n v="440333.85000000009"/>
    <s v="1-5 Years"/>
    <n v="183549.86101043396"/>
    <n v="325954.69336852903"/>
    <n v="211082.34016199905"/>
    <n v="585930.23753580742"/>
    <n v="0.14999999999999997"/>
    <n v="20691"/>
    <n v="142404.83235809507"/>
    <n v="1.3306500000756409"/>
    <n v="0"/>
    <n v="0"/>
    <n v="0"/>
  </r>
  <r>
    <s v="Employee 1171"/>
    <x v="4"/>
    <s v="Montreal"/>
    <s v="Canada"/>
    <s v="Americas"/>
    <d v="2019-05-10T00:00:00"/>
    <d v="2022-12-01T00:00:00"/>
    <s v="Client Businesses Platform"/>
    <s v="K"/>
    <s v="X"/>
    <s v="CAD"/>
    <n v="224400.00000000003"/>
    <n v="448074"/>
    <n v="0"/>
    <n v="0"/>
    <n v="448074"/>
    <n v="0"/>
    <n v="0"/>
    <n v="0"/>
    <n v="0"/>
    <n v="0"/>
    <n v="672474"/>
    <s v="CAD"/>
    <n v="233376.00000000003"/>
    <n v="932748.96000000008"/>
    <s v="1-5 Years"/>
    <n v="172987.97409805737"/>
    <n v="518404.25531914894"/>
    <n v="179907.49306197968"/>
    <n v="719047.91859389469"/>
    <n v="4.0000000000000084E-2"/>
    <n v="8976"/>
    <n v="345416.28122109157"/>
    <n v="0.77089115016959608"/>
    <n v="0"/>
    <n v="0"/>
    <n v="0"/>
  </r>
  <r>
    <s v="Employee 1172"/>
    <x v="4"/>
    <s v="Toronto"/>
    <s v="Canada"/>
    <s v="Americas"/>
    <d v="2019-05-10T00:00:00"/>
    <d v="2022-12-01T00:00:00"/>
    <s v="ETF and Index Investments Platform"/>
    <s v="O"/>
    <s v="X"/>
    <s v="CAD"/>
    <n v="259875.00000000003"/>
    <n v="624360.00000000012"/>
    <n v="0"/>
    <n v="0"/>
    <n v="624360.00000000012"/>
    <n v="0"/>
    <n v="0"/>
    <n v="0"/>
    <n v="0"/>
    <n v="385200"/>
    <n v="1269435"/>
    <s v="CAD"/>
    <n v="298856.25"/>
    <n v="1315726.5"/>
    <s v="1-5 Years"/>
    <n v="200335.33765032381"/>
    <n v="978596.20721554116"/>
    <n v="230385.63829787236"/>
    <n v="1014281.914893617"/>
    <n v="0.14999999999999986"/>
    <n v="38981.249999999971"/>
    <n v="778260.86956521729"/>
    <n v="0.77089115016959608"/>
    <n v="296947.27104532841"/>
    <n v="0"/>
    <n v="0"/>
  </r>
  <r>
    <s v="Employee 1173"/>
    <x v="5"/>
    <s v="San Francisco"/>
    <s v="United States of America"/>
    <s v="Americas"/>
    <d v="2019-05-10T00:00:00"/>
    <d v="2022-12-01T00:00:00"/>
    <s v="Client Businesses Platform"/>
    <s v="S"/>
    <s v="R"/>
    <s v="USD"/>
    <n v="98879.000000000015"/>
    <n v="21340"/>
    <n v="0"/>
    <n v="0"/>
    <n v="21340"/>
    <n v="0"/>
    <n v="0"/>
    <n v="0"/>
    <n v="0"/>
    <n v="0"/>
    <n v="120219.00000000001"/>
    <s v="USD"/>
    <n v="111733.27"/>
    <n v="247580.74"/>
    <s v="1-5 Years"/>
    <n v="98879.000000000015"/>
    <n v="120219.00000000001"/>
    <n v="111733.27"/>
    <n v="247580.74"/>
    <n v="0.12999999999999987"/>
    <n v="12854.26999999999"/>
    <n v="21340"/>
    <n v="1"/>
    <n v="0"/>
    <n v="0"/>
    <n v="0"/>
  </r>
  <r>
    <s v="Employee 1174"/>
    <x v="6"/>
    <s v="Munich"/>
    <s v="Germany"/>
    <s v="EMEA"/>
    <d v="2019-05-10T00:00:00"/>
    <d v="2022-12-01T00:00:00"/>
    <s v="ETF and Index Investments Platform"/>
    <s v="L"/>
    <s v="E"/>
    <s v="EUR"/>
    <n v="70019.400000000009"/>
    <n v="17424"/>
    <n v="0"/>
    <n v="0"/>
    <n v="17424"/>
    <n v="0"/>
    <n v="0"/>
    <n v="0"/>
    <n v="0"/>
    <n v="0"/>
    <n v="87443.400000000009"/>
    <s v="EUR"/>
    <n v="76321.146000000008"/>
    <n v="171634.45200000002"/>
    <s v="1-5 Years"/>
    <n v="81733.645617911709"/>
    <n v="102072.68081739204"/>
    <n v="89089.673723523767"/>
    <n v="200348.8958144811"/>
    <n v="9.0000000000000052E-2"/>
    <n v="6301.7459999999992"/>
    <n v="20339.035199480335"/>
    <n v="1.1672999999701754"/>
    <n v="0"/>
    <n v="0"/>
    <n v="0"/>
  </r>
  <r>
    <s v="Employee 1175"/>
    <x v="4"/>
    <s v="London"/>
    <s v="United Kingdom"/>
    <s v="EMEA"/>
    <d v="2019-05-10T00:00:00"/>
    <d v="2022-12-01T00:00:00"/>
    <s v="Investments Platform"/>
    <s v="J"/>
    <s v="E"/>
    <s v="GBP"/>
    <n v="188100.00000000003"/>
    <n v="445280.00000000006"/>
    <n v="115244.48000000001"/>
    <n v="0"/>
    <n v="560524.4800000001"/>
    <n v="0"/>
    <n v="0"/>
    <n v="0"/>
    <n v="0"/>
    <n v="0"/>
    <n v="748624.4800000001"/>
    <s v="GBP"/>
    <n v="205029.00000000006"/>
    <n v="895413.20000000019"/>
    <s v="1-5 Years"/>
    <n v="250295.26501422809"/>
    <n v="996157.16436862678"/>
    <n v="272821.83886550867"/>
    <n v="1191481.5746477302"/>
    <n v="9.0000000000000219E-2"/>
    <n v="16929.000000000029"/>
    <n v="745861.89935439872"/>
    <n v="1.3306500000756409"/>
    <n v="0"/>
    <n v="0"/>
    <n v="0"/>
  </r>
  <r>
    <s v="Employee 1176"/>
    <x v="0"/>
    <s v="San Francisco"/>
    <s v="United States of America"/>
    <s v="Americas"/>
    <d v="2019-05-10T00:00:00"/>
    <d v="2022-12-01T00:00:00"/>
    <s v="Operating Platform"/>
    <s v="F"/>
    <s v="C"/>
    <s v="USD"/>
    <n v="236555.00000000003"/>
    <n v="184338.00000000003"/>
    <n v="0"/>
    <n v="0"/>
    <n v="184338.00000000003"/>
    <n v="0"/>
    <n v="0"/>
    <n v="0"/>
    <n v="0"/>
    <n v="0"/>
    <n v="420893.00000000006"/>
    <s v="USD"/>
    <n v="238920.55000000002"/>
    <n v="664022.4800000001"/>
    <s v="1-5 Years"/>
    <n v="236555.00000000003"/>
    <n v="420893.00000000006"/>
    <n v="238920.55000000002"/>
    <n v="664022.4800000001"/>
    <n v="9.9999999999999499E-3"/>
    <n v="2365.5499999999884"/>
    <n v="184338.00000000003"/>
    <n v="1"/>
    <n v="0"/>
    <n v="0"/>
    <n v="0"/>
  </r>
  <r>
    <s v="Employee 1177"/>
    <x v="3"/>
    <s v="New York"/>
    <s v="United States of America"/>
    <s v="Americas"/>
    <d v="2019-05-10T00:00:00"/>
    <d v="2022-12-01T00:00:00"/>
    <s v="Investments Platform"/>
    <s v="D"/>
    <s v="L"/>
    <s v="USD"/>
    <n v="178640.00000000003"/>
    <n v="143913"/>
    <n v="0"/>
    <n v="0"/>
    <n v="143913"/>
    <n v="0"/>
    <n v="0"/>
    <n v="0"/>
    <n v="0"/>
    <n v="0"/>
    <n v="322553"/>
    <s v="USD"/>
    <n v="201863.2"/>
    <n v="566348.09"/>
    <s v="1-5 Years"/>
    <n v="178640.00000000003"/>
    <n v="322553"/>
    <n v="201863.2"/>
    <n v="566348.09"/>
    <n v="0.12999999999999989"/>
    <n v="23223.199999999983"/>
    <n v="143912.99999999997"/>
    <n v="1"/>
    <n v="0"/>
    <n v="0"/>
    <n v="0"/>
  </r>
  <r>
    <s v="Employee 1178"/>
    <x v="4"/>
    <s v="New York"/>
    <s v="United States of America"/>
    <s v="Americas"/>
    <d v="2019-05-10T00:00:00"/>
    <d v="2022-12-01T00:00:00"/>
    <s v="Client Businesses Platform"/>
    <s v="F"/>
    <s v="P"/>
    <s v="USD"/>
    <n v="258940.00000000006"/>
    <n v="636405.00000000012"/>
    <n v="0"/>
    <n v="0"/>
    <n v="636405.00000000012"/>
    <n v="0"/>
    <n v="0"/>
    <n v="0"/>
    <n v="0"/>
    <n v="488800"/>
    <n v="1384145.0000000002"/>
    <s v="USD"/>
    <n v="264118.80000000005"/>
    <n v="1177370.7000000002"/>
    <s v="1-5 Years"/>
    <n v="258940.00000000006"/>
    <n v="1384145.0000000002"/>
    <n v="264118.80000000005"/>
    <n v="1177370.7000000002"/>
    <n v="1.9999999999999952E-2"/>
    <n v="5178.7999999999884"/>
    <n v="1125205.0000000002"/>
    <n v="1"/>
    <n v="488800"/>
    <n v="0"/>
    <n v="0"/>
  </r>
  <r>
    <s v="Employee 1179"/>
    <x v="4"/>
    <s v="New York"/>
    <s v="United States of America"/>
    <s v="Americas"/>
    <d v="2019-05-10T00:00:00"/>
    <d v="2022-12-01T00:00:00"/>
    <s v="Client Businesses Platform"/>
    <s v="U"/>
    <s v="S"/>
    <s v="USD"/>
    <n v="273460"/>
    <n v="810810.00000000012"/>
    <n v="0"/>
    <n v="0"/>
    <n v="810810.00000000012"/>
    <n v="0"/>
    <n v="0"/>
    <n v="0"/>
    <n v="0"/>
    <n v="265000"/>
    <n v="1349270"/>
    <s v="USD"/>
    <n v="309009.8"/>
    <n v="1534234.9000000001"/>
    <s v="1-5 Years"/>
    <n v="273460"/>
    <n v="1349270"/>
    <n v="309009.8"/>
    <n v="1534234.9000000001"/>
    <n v="0.12999999999999995"/>
    <n v="35549.799999999988"/>
    <n v="1075810"/>
    <n v="1"/>
    <n v="265000"/>
    <n v="0"/>
    <n v="0"/>
  </r>
  <r>
    <s v="Employee 118"/>
    <x v="2"/>
    <s v="New York"/>
    <s v="United States of America"/>
    <s v="Americas"/>
    <d v="2006-12-22T00:00:00"/>
    <d v="2022-12-01T00:00:00"/>
    <s v="Operating Platform"/>
    <s v="L"/>
    <s v="H"/>
    <s v="USD"/>
    <n v="74611.074999999997"/>
    <n v="6721.0000000000009"/>
    <n v="0"/>
    <n v="0"/>
    <n v="6721.0000000000009"/>
    <n v="0"/>
    <n v="2035"/>
    <n v="0"/>
    <n v="2035"/>
    <n v="0"/>
    <n v="83367.074999999997"/>
    <s v="USD"/>
    <n v="83564.40400000001"/>
    <n v="174656.32800000004"/>
    <s v="&gt;5 Years"/>
    <n v="74611.074999999997"/>
    <n v="83367.074999999997"/>
    <n v="83564.40400000001"/>
    <n v="174656.32800000004"/>
    <n v="0.12000000000000018"/>
    <n v="8953.3290000000125"/>
    <n v="8756"/>
    <n v="1"/>
    <n v="0"/>
    <n v="0"/>
    <n v="2035"/>
  </r>
  <r>
    <s v="Employee 1180"/>
    <x v="1"/>
    <s v="London"/>
    <s v="United Kingdom"/>
    <s v="EMEA"/>
    <d v="2019-05-10T00:00:00"/>
    <d v="2022-12-01T00:00:00"/>
    <s v="Operating Platform"/>
    <s v="G"/>
    <s v="R"/>
    <s v="GBP"/>
    <n v="75952.800000000003"/>
    <n v="9292.7999999999993"/>
    <n v="0"/>
    <n v="0"/>
    <n v="9292.7999999999993"/>
    <n v="0"/>
    <n v="0"/>
    <n v="0"/>
    <n v="0"/>
    <n v="0"/>
    <n v="85245.6"/>
    <s v="GBP"/>
    <n v="82788.552000000011"/>
    <n v="175706.25600000002"/>
    <s v="1-5 Years"/>
    <n v="101066.59332574514"/>
    <n v="113432.05764644807"/>
    <n v="110162.58672506223"/>
    <n v="233803.52955969062"/>
    <n v="9.0000000000000219E-2"/>
    <n v="6835.7520000000077"/>
    <n v="12365.464320702929"/>
    <n v="1.3306500000756409"/>
    <n v="0"/>
    <n v="0"/>
    <n v="0"/>
  </r>
  <r>
    <s v="Employee 1181"/>
    <x v="4"/>
    <s v="New York"/>
    <s v="United States of America"/>
    <s v="Americas"/>
    <d v="2019-05-10T00:00:00"/>
    <d v="2022-12-01T00:00:00"/>
    <s v="Client Businesses Platform"/>
    <s v="E"/>
    <s v="H"/>
    <s v="USD"/>
    <n v="278300"/>
    <n v="322080"/>
    <n v="0"/>
    <n v="0"/>
    <n v="322080"/>
    <n v="0"/>
    <n v="0"/>
    <n v="0"/>
    <n v="0"/>
    <n v="112999.99999999999"/>
    <n v="713380"/>
    <s v="USD"/>
    <n v="320045"/>
    <n v="1010482"/>
    <s v="1-5 Years"/>
    <n v="278300"/>
    <n v="713380"/>
    <n v="320045"/>
    <n v="1010482"/>
    <n v="0.15"/>
    <n v="41745"/>
    <n v="435080"/>
    <n v="1"/>
    <n v="112999.99999999999"/>
    <n v="0"/>
    <n v="0"/>
  </r>
  <r>
    <s v="Employee 1182"/>
    <x v="3"/>
    <s v="New York"/>
    <s v="United States of America"/>
    <s v="Americas"/>
    <d v="2019-05-10T00:00:00"/>
    <d v="2022-12-01T00:00:00"/>
    <s v="Operating Platform"/>
    <s v="G"/>
    <s v="I"/>
    <s v="USD"/>
    <n v="131869.87000000002"/>
    <n v="11484.000000000002"/>
    <n v="0"/>
    <n v="0"/>
    <n v="11484.000000000002"/>
    <n v="0"/>
    <n v="0"/>
    <n v="0"/>
    <n v="0"/>
    <n v="0"/>
    <n v="143353.87000000002"/>
    <s v="USD"/>
    <n v="143738.15830000004"/>
    <n v="299993.87660000008"/>
    <s v="1-5 Years"/>
    <n v="131869.87000000002"/>
    <n v="143353.87000000002"/>
    <n v="143738.15830000004"/>
    <n v="299993.87660000008"/>
    <n v="9.0000000000000094E-2"/>
    <n v="11868.288300000015"/>
    <n v="11484"/>
    <n v="1"/>
    <n v="0"/>
    <n v="0"/>
    <n v="0"/>
  </r>
  <r>
    <s v="Employee 1183"/>
    <x v="0"/>
    <s v="Philadelphia"/>
    <s v="United States of America"/>
    <s v="Americas"/>
    <d v="2019-05-10T00:00:00"/>
    <d v="2022-12-01T00:00:00"/>
    <s v="Investments Platform"/>
    <s v="R"/>
    <s v="P"/>
    <s v="USD"/>
    <n v="207570.00000000006"/>
    <n v="157905.00000000003"/>
    <n v="0"/>
    <n v="0"/>
    <n v="157905.00000000003"/>
    <n v="0"/>
    <n v="0"/>
    <n v="0"/>
    <n v="0"/>
    <n v="0"/>
    <n v="365475.00000000012"/>
    <s v="USD"/>
    <n v="234554.10000000003"/>
    <n v="647540.85000000009"/>
    <s v="1-5 Years"/>
    <n v="207570.00000000006"/>
    <n v="365475.00000000012"/>
    <n v="234554.10000000003"/>
    <n v="647540.85000000009"/>
    <n v="0.12999999999999984"/>
    <n v="26984.099999999977"/>
    <n v="157905.00000000006"/>
    <n v="1"/>
    <n v="0"/>
    <n v="0"/>
    <n v="0"/>
  </r>
  <r>
    <s v="Employee 1184"/>
    <x v="0"/>
    <s v="San Francisco"/>
    <s v="United States of America"/>
    <s v="Americas"/>
    <d v="2019-05-20T00:00:00"/>
    <d v="2022-12-01T00:00:00"/>
    <s v="Client Businesses Platform"/>
    <s v="N"/>
    <s v="I"/>
    <s v="USD"/>
    <n v="194238"/>
    <n v="146256"/>
    <n v="0"/>
    <n v="0"/>
    <n v="146256"/>
    <n v="0"/>
    <n v="0"/>
    <n v="0"/>
    <n v="0"/>
    <n v="0"/>
    <n v="340494"/>
    <s v="USD"/>
    <n v="223373.69999999998"/>
    <n v="614941.79999999993"/>
    <s v="1-5 Years"/>
    <n v="194238"/>
    <n v="340494"/>
    <n v="223373.69999999998"/>
    <n v="614941.79999999993"/>
    <n v="0.14999999999999991"/>
    <n v="29135.699999999983"/>
    <n v="146256"/>
    <n v="1"/>
    <n v="0"/>
    <n v="0"/>
    <n v="0"/>
  </r>
  <r>
    <s v="Employee 1185"/>
    <x v="4"/>
    <s v="Georgia"/>
    <s v="United States of America"/>
    <s v="Americas"/>
    <d v="2019-05-20T00:00:00"/>
    <d v="2022-12-01T00:00:00"/>
    <s v="Client Businesses Platform"/>
    <s v="E"/>
    <s v="K"/>
    <s v="USD"/>
    <n v="207570.00000000003"/>
    <n v="222310.00000000003"/>
    <n v="0"/>
    <n v="0"/>
    <n v="222310.00000000003"/>
    <n v="0"/>
    <n v="0"/>
    <n v="0"/>
    <n v="0"/>
    <n v="104000"/>
    <n v="533880"/>
    <s v="USD"/>
    <n v="232478.40000000005"/>
    <n v="713944.00000000012"/>
    <s v="1-5 Years"/>
    <n v="207570.00000000003"/>
    <n v="533880"/>
    <n v="232478.40000000005"/>
    <n v="713944.00000000012"/>
    <n v="0.12000000000000009"/>
    <n v="24908.400000000023"/>
    <n v="326310"/>
    <n v="1"/>
    <n v="104000"/>
    <n v="0"/>
    <n v="0"/>
  </r>
  <r>
    <s v="Employee 1186"/>
    <x v="3"/>
    <s v="New York"/>
    <s v="United States of America"/>
    <s v="Americas"/>
    <d v="2019-06-17T00:00:00"/>
    <d v="2022-12-01T00:00:00"/>
    <s v="Corporate and Risk Platform"/>
    <s v="S"/>
    <s v="D"/>
    <s v="USD"/>
    <n v="177175.9"/>
    <n v="59334"/>
    <n v="0"/>
    <n v="0"/>
    <n v="59334"/>
    <n v="0"/>
    <n v="0"/>
    <n v="0"/>
    <n v="0"/>
    <n v="0"/>
    <n v="236509.9"/>
    <s v="USD"/>
    <n v="194893.49000000002"/>
    <n v="455054.38000000006"/>
    <s v="1-5 Years"/>
    <n v="177175.9"/>
    <n v="236509.9"/>
    <n v="194893.49000000002"/>
    <n v="455054.38000000006"/>
    <n v="0.10000000000000014"/>
    <n v="17717.590000000026"/>
    <n v="59334"/>
    <n v="1"/>
    <n v="0"/>
    <n v="0"/>
    <n v="0"/>
  </r>
  <r>
    <s v="Employee 1187"/>
    <x v="4"/>
    <s v="New York"/>
    <s v="United States of America"/>
    <s v="Americas"/>
    <d v="2019-06-24T00:00:00"/>
    <d v="2022-12-01T00:00:00"/>
    <s v="Investments Platform"/>
    <s v="S"/>
    <s v="M"/>
    <s v="USD"/>
    <n v="233200.00000000003"/>
    <n v="532400"/>
    <n v="0"/>
    <n v="0"/>
    <n v="532400"/>
    <n v="0"/>
    <n v="0"/>
    <n v="0"/>
    <n v="0"/>
    <n v="0"/>
    <n v="765600"/>
    <s v="USD"/>
    <n v="247192.00000000003"/>
    <n v="1058728"/>
    <s v="1-5 Years"/>
    <n v="233200.00000000003"/>
    <n v="765600"/>
    <n v="247192.00000000003"/>
    <n v="1058728"/>
    <n v="5.9999999999999991E-2"/>
    <n v="13992"/>
    <n v="532400"/>
    <n v="1"/>
    <n v="0"/>
    <n v="0"/>
    <n v="0"/>
  </r>
  <r>
    <s v="Employee 1188"/>
    <x v="6"/>
    <s v="Seattle"/>
    <s v="United States of America"/>
    <s v="Americas"/>
    <d v="2019-07-15T00:00:00"/>
    <d v="2022-12-01T00:00:00"/>
    <s v="Investments Platform"/>
    <s v="Z"/>
    <s v="E"/>
    <s v="USD"/>
    <n v="74580"/>
    <n v="18216"/>
    <n v="0"/>
    <n v="0"/>
    <n v="18216"/>
    <n v="0"/>
    <n v="0"/>
    <n v="0"/>
    <n v="0"/>
    <n v="0"/>
    <n v="92796"/>
    <s v="USD"/>
    <n v="82038"/>
    <n v="184113.6"/>
    <s v="1-5 Years"/>
    <n v="74580"/>
    <n v="92796"/>
    <n v="82038"/>
    <n v="184113.6"/>
    <n v="0.1"/>
    <n v="7458"/>
    <n v="18216"/>
    <n v="1"/>
    <n v="0"/>
    <n v="0"/>
    <n v="0"/>
  </r>
  <r>
    <s v="Employee 1189"/>
    <x v="0"/>
    <s v="San Francisco"/>
    <s v="United States of America"/>
    <s v="Americas"/>
    <d v="2019-06-24T00:00:00"/>
    <d v="2022-12-01T00:00:00"/>
    <s v="Operating Platform"/>
    <s v="I"/>
    <s v="K"/>
    <s v="USD"/>
    <n v="225456.00000000006"/>
    <n v="74052"/>
    <n v="0"/>
    <n v="0"/>
    <n v="74052"/>
    <n v="0"/>
    <n v="0"/>
    <n v="0"/>
    <n v="0"/>
    <n v="0"/>
    <n v="299508.00000000006"/>
    <s v="USD"/>
    <n v="241237.92000000007"/>
    <n v="561711.48000000021"/>
    <s v="1-5 Years"/>
    <n v="225456.00000000006"/>
    <n v="299508.00000000006"/>
    <n v="241237.92000000007"/>
    <n v="561711.48000000021"/>
    <n v="7.0000000000000034E-2"/>
    <n v="15781.920000000013"/>
    <n v="74052"/>
    <n v="1"/>
    <n v="0"/>
    <n v="0"/>
    <n v="0"/>
  </r>
  <r>
    <s v="Employee 119"/>
    <x v="0"/>
    <s v="Newport Beach"/>
    <s v="United States of America"/>
    <s v="Americas"/>
    <d v="2007-01-03T00:00:00"/>
    <d v="2022-12-01T00:00:00"/>
    <s v="Investments Platform"/>
    <s v="K"/>
    <s v="Z"/>
    <s v="USD"/>
    <n v="192390.00000000003"/>
    <n v="108900.00000000001"/>
    <n v="0"/>
    <n v="0"/>
    <n v="108900.00000000001"/>
    <n v="0"/>
    <n v="0"/>
    <n v="0"/>
    <n v="0"/>
    <n v="0"/>
    <n v="301290.00000000006"/>
    <s v="USD"/>
    <n v="207781.20000000004"/>
    <n v="533174.4"/>
    <s v="&gt;5 Years"/>
    <n v="192390.00000000003"/>
    <n v="301290.00000000006"/>
    <n v="207781.20000000004"/>
    <n v="533174.4"/>
    <n v="8.0000000000000043E-2"/>
    <n v="15391.200000000012"/>
    <n v="108900.00000000003"/>
    <n v="1"/>
    <n v="0"/>
    <n v="0"/>
    <n v="0"/>
  </r>
  <r>
    <s v="Employee 1190"/>
    <x v="1"/>
    <s v="Edinburgh"/>
    <s v="United Kingdom"/>
    <s v="EMEA"/>
    <d v="2019-09-09T00:00:00"/>
    <d v="2022-12-01T00:00:00"/>
    <s v="Investments Platform"/>
    <s v="Z"/>
    <s v="K"/>
    <s v="GBP"/>
    <n v="67980"/>
    <n v="128719.80000000002"/>
    <n v="55960.06"/>
    <n v="0"/>
    <n v="184679.86000000002"/>
    <n v="0"/>
    <n v="0"/>
    <n v="0"/>
    <n v="0"/>
    <n v="0"/>
    <n v="252659.86000000002"/>
    <s v="GBP"/>
    <n v="76137.600000000006"/>
    <n v="296441.37600000005"/>
    <s v="1-5 Years"/>
    <n v="90457.587005142064"/>
    <n v="336201.84272811143"/>
    <n v="101312.49744575913"/>
    <n v="394459.71699682315"/>
    <n v="0.1200000000000002"/>
    <n v="8157.6000000000058"/>
    <n v="245744.25572296936"/>
    <n v="1.3306500000756409"/>
    <n v="0"/>
    <n v="0"/>
    <n v="0"/>
  </r>
  <r>
    <s v="Employee 1191"/>
    <x v="3"/>
    <s v="New York"/>
    <s v="United States of America"/>
    <s v="Americas"/>
    <d v="2019-08-05T00:00:00"/>
    <d v="2022-12-01T00:00:00"/>
    <s v="Operating Platform"/>
    <s v="L"/>
    <s v="B"/>
    <s v="USD"/>
    <n v="138875"/>
    <n v="18183"/>
    <n v="0"/>
    <n v="0"/>
    <n v="18183"/>
    <n v="0"/>
    <n v="0"/>
    <n v="0"/>
    <n v="0"/>
    <n v="0"/>
    <n v="157058"/>
    <s v="USD"/>
    <n v="143041.25"/>
    <n v="304810.99"/>
    <s v="1-5 Years"/>
    <n v="138875"/>
    <n v="157058"/>
    <n v="143041.25"/>
    <n v="304810.99"/>
    <n v="0.03"/>
    <n v="4166.25"/>
    <n v="18183"/>
    <n v="1"/>
    <n v="0"/>
    <n v="0"/>
    <n v="0"/>
  </r>
  <r>
    <s v="Employee 1192"/>
    <x v="0"/>
    <s v="Montreal"/>
    <s v="Canada"/>
    <s v="Americas"/>
    <d v="2019-07-01T00:00:00"/>
    <d v="2022-12-01T00:00:00"/>
    <s v="Client Businesses Platform"/>
    <s v="Q"/>
    <s v="D"/>
    <s v="CAD"/>
    <n v="185245.5"/>
    <n v="269500"/>
    <n v="0"/>
    <n v="0"/>
    <n v="269500"/>
    <n v="0"/>
    <n v="0"/>
    <n v="0"/>
    <n v="0"/>
    <n v="0"/>
    <n v="454745.5"/>
    <s v="CAD"/>
    <n v="209327.41499999998"/>
    <n v="723189.82999999984"/>
    <s v="1-5 Years"/>
    <n v="142804.11655874192"/>
    <n v="350559.28152944805"/>
    <n v="161368.65171137833"/>
    <n v="557500.63983965456"/>
    <n v="0.12999999999999973"/>
    <n v="24081.914999999979"/>
    <n v="207755.16497070613"/>
    <n v="0.77089115016959608"/>
    <n v="0"/>
    <n v="0"/>
    <n v="0"/>
  </r>
  <r>
    <s v="Employee 1193"/>
    <x v="0"/>
    <s v="London"/>
    <s v="United Kingdom"/>
    <s v="EMEA"/>
    <d v="2020-02-10T00:00:00"/>
    <d v="2022-12-01T00:00:00"/>
    <s v="ETF and Index Investments Platform"/>
    <s v="Y"/>
    <s v="Y"/>
    <s v="GBP"/>
    <n v="127050.00000000001"/>
    <n v="48950.000000000007"/>
    <n v="0"/>
    <n v="0"/>
    <n v="48950.000000000007"/>
    <n v="0"/>
    <n v="0"/>
    <n v="0"/>
    <n v="0"/>
    <n v="0"/>
    <n v="176000.00000000003"/>
    <s v="GBP"/>
    <n v="134673.00000000003"/>
    <n v="321233.00000000006"/>
    <s v="1-5 Years"/>
    <n v="169059.08250961019"/>
    <n v="234194.40001331284"/>
    <n v="179202.62746018684"/>
    <n v="427448.69147429842"/>
    <n v="6.0000000000000199E-2"/>
    <n v="7623.0000000000146"/>
    <n v="65135.317503702652"/>
    <n v="1.3306500000756409"/>
    <n v="0"/>
    <n v="0"/>
    <n v="0"/>
  </r>
  <r>
    <s v="Employee 1194"/>
    <x v="3"/>
    <s v="San Francisco"/>
    <s v="United States of America"/>
    <s v="Americas"/>
    <d v="2019-07-08T00:00:00"/>
    <d v="2022-12-01T00:00:00"/>
    <s v="Operating Platform"/>
    <s v="C"/>
    <s v="R"/>
    <s v="USD"/>
    <n v="156464.00000000003"/>
    <n v="26796.000000000004"/>
    <n v="0"/>
    <n v="0"/>
    <n v="26796.000000000004"/>
    <n v="0"/>
    <n v="0"/>
    <n v="0"/>
    <n v="0"/>
    <n v="0"/>
    <n v="183260.00000000003"/>
    <s v="USD"/>
    <n v="168981.12000000005"/>
    <n v="366901.9200000001"/>
    <s v="1-5 Years"/>
    <n v="156464.00000000003"/>
    <n v="183260.00000000003"/>
    <n v="168981.12000000005"/>
    <n v="366901.9200000001"/>
    <n v="8.000000000000014E-2"/>
    <n v="12517.120000000024"/>
    <n v="26796"/>
    <n v="1"/>
    <n v="0"/>
    <n v="0"/>
    <n v="0"/>
  </r>
  <r>
    <s v="Employee 1195"/>
    <x v="4"/>
    <s v="Amsterdam"/>
    <s v="Netherlands"/>
    <s v="EMEA"/>
    <d v="2019-07-15T00:00:00"/>
    <d v="2022-12-01T00:00:00"/>
    <s v="Client Businesses Platform"/>
    <s v="Z"/>
    <s v="T"/>
    <s v="EUR"/>
    <n v="248600"/>
    <n v="157905"/>
    <n v="0"/>
    <n v="0"/>
    <n v="157905"/>
    <n v="0"/>
    <n v="0"/>
    <n v="0"/>
    <n v="0"/>
    <n v="0"/>
    <n v="406505"/>
    <s v="EUR"/>
    <n v="268488"/>
    <n v="707513.4"/>
    <s v="1-5 Years"/>
    <n v="290190.77999258559"/>
    <n v="474513.28648787615"/>
    <n v="313406.04239199247"/>
    <n v="825880.39179889869"/>
    <n v="8.0000000000000085E-2"/>
    <n v="19888"/>
    <n v="184322.50649529055"/>
    <n v="1.1672999999701754"/>
    <n v="0"/>
    <n v="0"/>
    <n v="0"/>
  </r>
  <r>
    <s v="Employee 1196"/>
    <x v="0"/>
    <s v="Hong Kong"/>
    <s v="Hong Kong"/>
    <s v="Asia-Pacific"/>
    <d v="2019-07-08T00:00:00"/>
    <d v="2022-12-01T00:00:00"/>
    <s v="Investments Platform"/>
    <s v="D"/>
    <s v="T"/>
    <s v="HKD"/>
    <n v="1982442.0000000002"/>
    <n v="1834272.0000000002"/>
    <n v="0"/>
    <n v="0"/>
    <n v="1834272.0000000002"/>
    <n v="0"/>
    <n v="0"/>
    <n v="0"/>
    <n v="0"/>
    <n v="0"/>
    <n v="3816714.0000000005"/>
    <s v="HKD"/>
    <n v="2101388.5200000005"/>
    <n v="6147105.3600000013"/>
    <s v="1-5 Years"/>
    <n v="252728.72140384879"/>
    <n v="486568.20688028669"/>
    <n v="267892.44468807976"/>
    <n v="783654.74398118362"/>
    <n v="6.0000000000000192E-2"/>
    <n v="118946.52000000025"/>
    <n v="233839.4854764379"/>
    <n v="0.12748353868806692"/>
    <n v="0"/>
    <n v="0"/>
    <n v="0"/>
  </r>
  <r>
    <s v="Employee 1197"/>
    <x v="3"/>
    <s v="San Francisco"/>
    <s v="United States of America"/>
    <s v="Americas"/>
    <d v="2019-07-08T00:00:00"/>
    <d v="2022-12-01T00:00:00"/>
    <s v="Operating Platform"/>
    <s v="M"/>
    <s v="R"/>
    <s v="USD"/>
    <n v="148599.00000000003"/>
    <n v="31185"/>
    <n v="0"/>
    <n v="0"/>
    <n v="31185"/>
    <n v="0"/>
    <n v="0"/>
    <n v="0"/>
    <n v="0"/>
    <n v="0"/>
    <n v="179784.00000000003"/>
    <s v="USD"/>
    <n v="166430.88000000006"/>
    <n v="367788.96000000014"/>
    <s v="1-5 Years"/>
    <n v="148599.00000000003"/>
    <n v="179784.00000000003"/>
    <n v="166430.88000000006"/>
    <n v="367788.96000000014"/>
    <n v="0.1200000000000002"/>
    <n v="17831.880000000034"/>
    <n v="31185"/>
    <n v="1"/>
    <n v="0"/>
    <n v="0"/>
    <n v="0"/>
  </r>
  <r>
    <s v="Employee 1198"/>
    <x v="3"/>
    <s v="San Francisco"/>
    <s v="United States of America"/>
    <s v="Americas"/>
    <d v="2019-07-01T00:00:00"/>
    <d v="2022-12-01T00:00:00"/>
    <s v="ETF and Index Investments Platform"/>
    <s v="Z"/>
    <s v="I"/>
    <s v="USD"/>
    <n v="183315.00000000003"/>
    <n v="81769.600000000006"/>
    <n v="0"/>
    <n v="0"/>
    <n v="81769.600000000006"/>
    <n v="0"/>
    <n v="0"/>
    <n v="0"/>
    <n v="0"/>
    <n v="0"/>
    <n v="265084.60000000003"/>
    <s v="USD"/>
    <n v="197980.20000000004"/>
    <n v="484271.56800000009"/>
    <s v="1-5 Years"/>
    <n v="183315.00000000003"/>
    <n v="265084.60000000003"/>
    <n v="197980.20000000004"/>
    <n v="484271.56800000009"/>
    <n v="8.0000000000000057E-2"/>
    <n v="14665.200000000012"/>
    <n v="81769.600000000006"/>
    <n v="1"/>
    <n v="0"/>
    <n v="0"/>
    <n v="0"/>
  </r>
  <r>
    <s v="Employee 1199"/>
    <x v="0"/>
    <s v="London"/>
    <s v="United Kingdom"/>
    <s v="EMEA"/>
    <d v="2019-05-10T00:00:00"/>
    <d v="2022-12-01T00:00:00"/>
    <s v="Operating Platform"/>
    <s v="U"/>
    <s v="L"/>
    <s v="GBP"/>
    <n v="145200"/>
    <n v="46746.700000000012"/>
    <n v="0"/>
    <n v="0"/>
    <n v="46746.700000000012"/>
    <n v="0"/>
    <n v="0"/>
    <n v="0"/>
    <n v="0"/>
    <n v="0"/>
    <n v="191946.7"/>
    <s v="GBP"/>
    <n v="152460"/>
    <n v="354004.03500000003"/>
    <s v="1-5 Years"/>
    <n v="193210.38001098306"/>
    <n v="255413.87636951904"/>
    <n v="202870.89901153222"/>
    <n v="471055.46919952723"/>
    <n v="5.0000000000000037E-2"/>
    <n v="7260"/>
    <n v="62203.49635853598"/>
    <n v="1.3306500000756409"/>
    <n v="0"/>
    <n v="0"/>
    <n v="0"/>
  </r>
  <r>
    <s v="Employee 12"/>
    <x v="4"/>
    <s v="Singapore"/>
    <s v="Singapore"/>
    <s v="Asia-Pacific"/>
    <d v="2007-01-01T00:00:00"/>
    <d v="2022-12-01T00:00:00"/>
    <s v="Operating Platform"/>
    <s v="V"/>
    <s v="A"/>
    <s v="SGD"/>
    <n v="424802.95000000007"/>
    <n v="249458"/>
    <n v="0"/>
    <n v="0"/>
    <n v="249458"/>
    <n v="0"/>
    <n v="0"/>
    <n v="0"/>
    <n v="0"/>
    <n v="0"/>
    <n v="674260.95000000007"/>
    <s v="SGD"/>
    <n v="433299.00900000008"/>
    <n v="1121045.1780000001"/>
    <s v="&gt;5 Years"/>
    <n v="317621.55594601668"/>
    <n v="504139.18277318781"/>
    <n v="323973.98706493701"/>
    <n v="838195.95349358849"/>
    <n v="1.9999999999999987E-2"/>
    <n v="8496.0590000000084"/>
    <n v="186517.62682717113"/>
    <n v="0.74769150248607408"/>
    <n v="0"/>
    <n v="0"/>
    <n v="0"/>
  </r>
  <r>
    <s v="Employee 120"/>
    <x v="7"/>
    <s v="New York"/>
    <s v="United States of America"/>
    <s v="Americas"/>
    <d v="2007-01-16T00:00:00"/>
    <d v="2022-12-01T00:00:00"/>
    <s v="Investments Platform"/>
    <s v="O"/>
    <s v="U"/>
    <s v="USD"/>
    <n v="98917.500000000029"/>
    <n v="36135"/>
    <n v="0"/>
    <n v="0"/>
    <n v="36135"/>
    <n v="0"/>
    <n v="14134"/>
    <n v="0"/>
    <n v="14134"/>
    <n v="0"/>
    <n v="149186.50000000003"/>
    <s v="USD"/>
    <n v="101885.02500000004"/>
    <n v="240989.10000000009"/>
    <s v="&gt;5 Years"/>
    <n v="98917.500000000029"/>
    <n v="149186.50000000003"/>
    <n v="101885.02500000004"/>
    <n v="240989.10000000009"/>
    <n v="3.0000000000000079E-2"/>
    <n v="2967.5250000000087"/>
    <n v="50269"/>
    <n v="1"/>
    <n v="0"/>
    <n v="0"/>
    <n v="14134"/>
  </r>
  <r>
    <s v="Employee 1200"/>
    <x v="3"/>
    <s v="Wilmington"/>
    <s v="United States of America"/>
    <s v="Americas"/>
    <d v="2019-06-17T00:00:00"/>
    <d v="2022-12-01T00:00:00"/>
    <s v="Operating Platform"/>
    <s v="S"/>
    <s v="C"/>
    <s v="USD"/>
    <n v="181281.54"/>
    <n v="33016.5"/>
    <n v="0"/>
    <n v="0"/>
    <n v="33016.5"/>
    <n v="0"/>
    <n v="0"/>
    <n v="0"/>
    <n v="0"/>
    <n v="0"/>
    <n v="214298.04"/>
    <s v="USD"/>
    <n v="208473.77099999998"/>
    <n v="454916.51699999993"/>
    <s v="1-5 Years"/>
    <n v="181281.54"/>
    <n v="214298.04"/>
    <n v="208473.77099999998"/>
    <n v="454916.51699999993"/>
    <n v="0.14999999999999983"/>
    <n v="27192.230999999971"/>
    <n v="33016.5"/>
    <n v="1"/>
    <n v="0"/>
    <n v="0"/>
    <n v="0"/>
  </r>
  <r>
    <s v="Employee 1201"/>
    <x v="0"/>
    <s v="San Francisco"/>
    <s v="United States of America"/>
    <s v="Americas"/>
    <d v="2019-07-08T00:00:00"/>
    <d v="2022-12-01T00:00:00"/>
    <s v="Regional Platform"/>
    <s v="J"/>
    <s v="X"/>
    <s v="USD"/>
    <n v="184800.00000000003"/>
    <n v="370370.00000000006"/>
    <n v="0"/>
    <n v="0"/>
    <n v="370370.00000000006"/>
    <n v="168313.02000000002"/>
    <n v="0"/>
    <n v="0"/>
    <n v="168313.02000000002"/>
    <n v="0"/>
    <n v="723483.02000000014"/>
    <s v="USD"/>
    <n v="199584.00000000006"/>
    <n v="799167.60000000033"/>
    <s v="1-5 Years"/>
    <n v="184800.00000000003"/>
    <n v="723483.02000000014"/>
    <n v="199584.00000000006"/>
    <n v="799167.60000000033"/>
    <n v="8.000000000000014E-2"/>
    <n v="14784.000000000029"/>
    <n v="538683.02000000014"/>
    <n v="1"/>
    <n v="0"/>
    <n v="168313.02000000002"/>
    <n v="0"/>
  </r>
  <r>
    <s v="Employee 1202"/>
    <x v="0"/>
    <s v="San Francisco"/>
    <s v="United States of America"/>
    <s v="Americas"/>
    <d v="2019-08-05T00:00:00"/>
    <d v="2022-12-01T00:00:00"/>
    <s v="Regional Platform"/>
    <s v="P"/>
    <s v="D"/>
    <s v="USD"/>
    <n v="201960.00000000003"/>
    <n v="76560"/>
    <n v="0"/>
    <n v="0"/>
    <n v="76560"/>
    <n v="0"/>
    <n v="0"/>
    <n v="0"/>
    <n v="0"/>
    <n v="0"/>
    <n v="278520"/>
    <s v="USD"/>
    <n v="230234.40000000005"/>
    <n v="547747.20000000007"/>
    <s v="1-5 Years"/>
    <n v="201960.00000000003"/>
    <n v="278520"/>
    <n v="230234.40000000005"/>
    <n v="547747.20000000007"/>
    <n v="0.1400000000000001"/>
    <n v="28274.400000000023"/>
    <n v="76559.999999999971"/>
    <n v="1"/>
    <n v="0"/>
    <n v="0"/>
    <n v="0"/>
  </r>
  <r>
    <s v="Employee 1203"/>
    <x v="3"/>
    <s v="San Francisco"/>
    <s v="United States of America"/>
    <s v="Americas"/>
    <d v="2019-07-29T00:00:00"/>
    <d v="2022-12-01T00:00:00"/>
    <s v="Investments Platform"/>
    <s v="I"/>
    <s v="S"/>
    <s v="USD"/>
    <n v="160206.20000000001"/>
    <n v="218336.80000000002"/>
    <n v="0"/>
    <n v="0"/>
    <n v="218336.80000000002"/>
    <n v="0"/>
    <n v="0"/>
    <n v="0"/>
    <n v="0"/>
    <n v="0"/>
    <n v="378543"/>
    <s v="USD"/>
    <n v="182635.06800000003"/>
    <n v="614174.08800000011"/>
    <s v="1-5 Years"/>
    <n v="160206.20000000001"/>
    <n v="378543"/>
    <n v="182635.06800000003"/>
    <n v="614174.08800000011"/>
    <n v="0.1400000000000001"/>
    <n v="22428.868000000017"/>
    <n v="218336.8"/>
    <n v="1"/>
    <n v="0"/>
    <n v="0"/>
    <n v="0"/>
  </r>
  <r>
    <s v="Employee 1204"/>
    <x v="0"/>
    <s v="Sydney"/>
    <s v="Australia"/>
    <s v="Asia-Pacific"/>
    <d v="2020-02-17T00:00:00"/>
    <d v="2022-12-01T00:00:00"/>
    <s v="Investments Platform"/>
    <s v="Z"/>
    <s v="K"/>
    <s v="AUD"/>
    <n v="250305.00000000006"/>
    <n v="212850.00000000003"/>
    <n v="0"/>
    <n v="0"/>
    <n v="212850.00000000003"/>
    <n v="0"/>
    <n v="0"/>
    <n v="0"/>
    <n v="0"/>
    <n v="0"/>
    <n v="463155.00000000012"/>
    <s v="AUD"/>
    <n v="272832.45000000007"/>
    <n v="777671.40000000014"/>
    <s v="1-5 Years"/>
    <n v="189393.27825667142"/>
    <n v="350446.23076234455"/>
    <n v="206438.67329977185"/>
    <n v="588425.06483072729"/>
    <n v="9.0000000000000038E-2"/>
    <n v="22527.450000000012"/>
    <n v="161052.95250567314"/>
    <n v="0.75665000002665295"/>
    <n v="0"/>
    <n v="0"/>
    <n v="0"/>
  </r>
  <r>
    <s v="Employee 1205"/>
    <x v="0"/>
    <s v="San Francisco"/>
    <s v="United States of America"/>
    <s v="Americas"/>
    <d v="2019-07-22T00:00:00"/>
    <d v="2022-12-01T00:00:00"/>
    <s v="ETF and Index Investments Platform"/>
    <s v="M"/>
    <s v="T"/>
    <s v="USD"/>
    <n v="192610.00000000003"/>
    <n v="247940.00000000003"/>
    <n v="0"/>
    <n v="0"/>
    <n v="247940.00000000003"/>
    <n v="0"/>
    <n v="0"/>
    <n v="0"/>
    <n v="0"/>
    <n v="0"/>
    <n v="440550.00000000006"/>
    <s v="USD"/>
    <n v="208018.80000000005"/>
    <n v="683812.80000000028"/>
    <s v="1-5 Years"/>
    <n v="192610.00000000003"/>
    <n v="440550.00000000006"/>
    <n v="208018.80000000005"/>
    <n v="683812.80000000028"/>
    <n v="8.0000000000000085E-2"/>
    <n v="15408.800000000017"/>
    <n v="247940.00000000003"/>
    <n v="1"/>
    <n v="0"/>
    <n v="0"/>
    <n v="0"/>
  </r>
  <r>
    <s v="Employee 1206"/>
    <x v="4"/>
    <s v="San Francisco"/>
    <s v="United States of America"/>
    <s v="Americas"/>
    <d v="2019-08-05T00:00:00"/>
    <d v="2022-12-01T00:00:00"/>
    <s v="Investments Platform"/>
    <s v="F"/>
    <s v="P"/>
    <s v="USD"/>
    <n v="196350.00000000003"/>
    <n v="402050.00000000006"/>
    <n v="0"/>
    <n v="0"/>
    <n v="402050.00000000006"/>
    <n v="0"/>
    <n v="0"/>
    <n v="0"/>
    <n v="0"/>
    <n v="0"/>
    <n v="598400.00000000012"/>
    <s v="USD"/>
    <n v="214021.50000000006"/>
    <n v="866277.50000000023"/>
    <s v="1-5 Years"/>
    <n v="196350.00000000003"/>
    <n v="598400.00000000012"/>
    <n v="214021.50000000006"/>
    <n v="866277.50000000023"/>
    <n v="9.0000000000000135E-2"/>
    <n v="17671.500000000029"/>
    <n v="402050.00000000012"/>
    <n v="1"/>
    <n v="0"/>
    <n v="0"/>
    <n v="0"/>
  </r>
  <r>
    <s v="Employee 1207"/>
    <x v="0"/>
    <s v="Toronto"/>
    <s v="Canada"/>
    <s v="Americas"/>
    <d v="2019-07-29T00:00:00"/>
    <d v="2022-12-01T00:00:00"/>
    <s v="Client Businesses Platform"/>
    <s v="T"/>
    <s v="A"/>
    <s v="CAD"/>
    <n v="190344.00000000003"/>
    <n v="258390"/>
    <n v="0"/>
    <n v="0"/>
    <n v="258390"/>
    <n v="0"/>
    <n v="0"/>
    <n v="0"/>
    <n v="0"/>
    <n v="0"/>
    <n v="448734"/>
    <s v="CAD"/>
    <n v="203668.08000000005"/>
    <n v="683813.46000000008"/>
    <s v="1-5 Years"/>
    <n v="146734.50508788161"/>
    <n v="345925.06938020355"/>
    <n v="157005.92044403334"/>
    <n v="527145.74468085112"/>
    <n v="7.0000000000000118E-2"/>
    <n v="13324.080000000016"/>
    <n v="199190.56429232194"/>
    <n v="0.77089115016959608"/>
    <n v="0"/>
    <n v="0"/>
    <n v="0"/>
  </r>
  <r>
    <s v="Employee 1208"/>
    <x v="4"/>
    <s v="London"/>
    <s v="United Kingdom"/>
    <s v="EMEA"/>
    <d v="2019-07-29T00:00:00"/>
    <d v="2022-12-01T00:00:00"/>
    <s v="Investments Platform"/>
    <s v="M"/>
    <s v="H"/>
    <s v="GBP"/>
    <n v="250800.00000000006"/>
    <n v="4270866.6000000006"/>
    <n v="0"/>
    <n v="0"/>
    <n v="4270866.6000000006"/>
    <n v="0"/>
    <n v="0"/>
    <n v="0"/>
    <n v="0"/>
    <n v="1489940"/>
    <n v="6011606.6000000006"/>
    <s v="GBP"/>
    <n v="255816.00000000006"/>
    <n v="4867915.932"/>
    <s v="1-5 Years"/>
    <n v="333727.02001897083"/>
    <n v="7999344.3227447243"/>
    <n v="340401.56041935022"/>
    <n v="6477492.3352840133"/>
    <n v="1.9999999999999938E-2"/>
    <n v="5016"/>
    <n v="7665617.3027257537"/>
    <n v="1.3306500000756409"/>
    <n v="1982588.6611127004"/>
    <n v="0"/>
    <n v="0"/>
  </r>
  <r>
    <s v="Employee 1209"/>
    <x v="0"/>
    <s v="San Francisco"/>
    <s v="United States of America"/>
    <s v="Americas"/>
    <d v="2019-08-05T00:00:00"/>
    <d v="2022-12-01T00:00:00"/>
    <s v="Corporate and Risk Platform"/>
    <s v="J"/>
    <s v="S"/>
    <s v="USD"/>
    <n v="205975.00000000003"/>
    <n v="143165"/>
    <n v="0"/>
    <n v="0"/>
    <n v="143165"/>
    <n v="0"/>
    <n v="0"/>
    <n v="0"/>
    <n v="0"/>
    <n v="0"/>
    <n v="349140"/>
    <s v="USD"/>
    <n v="218333.50000000003"/>
    <n v="588421.9"/>
    <s v="1-5 Years"/>
    <n v="205975.00000000003"/>
    <n v="349140"/>
    <n v="218333.50000000003"/>
    <n v="588421.9"/>
    <n v="5.9999999999999991E-2"/>
    <n v="12358.5"/>
    <n v="143164.99999999997"/>
    <n v="1"/>
    <n v="0"/>
    <n v="0"/>
    <n v="0"/>
  </r>
  <r>
    <s v="Employee 121"/>
    <x v="3"/>
    <s v="San Francisco"/>
    <s v="United States of America"/>
    <s v="Americas"/>
    <d v="2007-03-26T00:00:00"/>
    <d v="2022-12-01T00:00:00"/>
    <s v="Operating Platform"/>
    <s v="D"/>
    <s v="V"/>
    <s v="USD"/>
    <n v="91960.000000000015"/>
    <n v="11253.000000000002"/>
    <n v="0"/>
    <n v="0"/>
    <n v="11253.000000000002"/>
    <n v="0"/>
    <n v="0"/>
    <n v="0"/>
    <n v="0"/>
    <n v="0"/>
    <n v="103213.00000000001"/>
    <s v="USD"/>
    <n v="98397.200000000026"/>
    <n v="208835.11000000004"/>
    <s v="&gt;5 Years"/>
    <n v="91960.000000000015"/>
    <n v="103213.00000000001"/>
    <n v="98397.200000000026"/>
    <n v="208835.11000000004"/>
    <n v="7.0000000000000118E-2"/>
    <n v="6437.2000000000116"/>
    <n v="11253"/>
    <n v="1"/>
    <n v="0"/>
    <n v="0"/>
    <n v="0"/>
  </r>
  <r>
    <s v="Employee 1210"/>
    <x v="3"/>
    <s v="San Francisco"/>
    <s v="United States of America"/>
    <s v="Americas"/>
    <d v="2019-08-05T00:00:00"/>
    <d v="2022-12-01T00:00:00"/>
    <s v="Operating Platform"/>
    <s v="K"/>
    <s v="I"/>
    <s v="USD"/>
    <n v="157080"/>
    <n v="51397.500000000007"/>
    <n v="0"/>
    <n v="0"/>
    <n v="51397.500000000007"/>
    <n v="0"/>
    <n v="0"/>
    <n v="0"/>
    <n v="0"/>
    <n v="0"/>
    <n v="208477.5"/>
    <s v="USD"/>
    <n v="180642"/>
    <n v="420391.125"/>
    <s v="1-5 Years"/>
    <n v="157080"/>
    <n v="208477.5"/>
    <n v="180642"/>
    <n v="420391.125"/>
    <n v="0.15"/>
    <n v="23562"/>
    <n v="51397.5"/>
    <n v="1"/>
    <n v="0"/>
    <n v="0"/>
    <n v="0"/>
  </r>
  <r>
    <s v="Employee 1211"/>
    <x v="0"/>
    <s v="San Francisco"/>
    <s v="United States of America"/>
    <s v="Americas"/>
    <d v="2019-07-29T00:00:00"/>
    <d v="2022-12-01T00:00:00"/>
    <s v="Regional Platform"/>
    <s v="O"/>
    <s v="K"/>
    <s v="USD"/>
    <n v="194425.00000000003"/>
    <n v="287100"/>
    <n v="0"/>
    <n v="0"/>
    <n v="287100"/>
    <n v="0"/>
    <n v="0"/>
    <n v="0"/>
    <n v="0"/>
    <n v="0"/>
    <n v="481525"/>
    <s v="USD"/>
    <n v="219700.25"/>
    <n v="763823.5"/>
    <s v="1-5 Years"/>
    <n v="194425.00000000003"/>
    <n v="481525"/>
    <n v="219700.25"/>
    <n v="763823.5"/>
    <n v="0.12999999999999984"/>
    <n v="25275.249999999971"/>
    <n v="287100"/>
    <n v="1"/>
    <n v="0"/>
    <n v="0"/>
    <n v="0"/>
  </r>
  <r>
    <s v="Employee 1212"/>
    <x v="0"/>
    <s v="New York"/>
    <s v="United States of America"/>
    <s v="Americas"/>
    <d v="2019-09-02T00:00:00"/>
    <d v="2022-12-01T00:00:00"/>
    <s v="Operating Platform"/>
    <s v="C"/>
    <s v="G"/>
    <s v="USD"/>
    <n v="186846.00000000003"/>
    <n v="84216.000000000015"/>
    <n v="0"/>
    <n v="0"/>
    <n v="84216.000000000015"/>
    <n v="0"/>
    <n v="0"/>
    <n v="0"/>
    <n v="0"/>
    <n v="0"/>
    <n v="271062.00000000006"/>
    <s v="USD"/>
    <n v="209267.52000000005"/>
    <n v="512856.96000000008"/>
    <s v="1-5 Years"/>
    <n v="186846.00000000003"/>
    <n v="271062.00000000006"/>
    <n v="209267.52000000005"/>
    <n v="512856.96000000008"/>
    <n v="0.12000000000000008"/>
    <n v="22421.520000000019"/>
    <n v="84216.000000000029"/>
    <n v="1"/>
    <n v="0"/>
    <n v="0"/>
    <n v="0"/>
  </r>
  <r>
    <s v="Employee 1213"/>
    <x v="0"/>
    <s v="Toronto"/>
    <s v="Canada"/>
    <s v="Americas"/>
    <d v="2019-09-17T00:00:00"/>
    <d v="2022-12-01T00:00:00"/>
    <s v="Regional Platform"/>
    <s v="G"/>
    <s v="G"/>
    <s v="CAD"/>
    <n v="171820"/>
    <n v="59972"/>
    <n v="0"/>
    <n v="0"/>
    <n v="59972"/>
    <n v="0"/>
    <n v="0"/>
    <n v="0"/>
    <n v="0"/>
    <n v="0"/>
    <n v="231792"/>
    <s v="CAD"/>
    <n v="183847.40000000002"/>
    <n v="431864.84000000008"/>
    <s v="1-5 Years"/>
    <n v="132454.51742213999"/>
    <n v="178686.401480111"/>
    <n v="141726.33364168982"/>
    <n v="332920.78322540864"/>
    <n v="7.0000000000000229E-2"/>
    <n v="12027.400000000023"/>
    <n v="46231.884057971009"/>
    <n v="0.77089115016959608"/>
    <n v="0"/>
    <n v="0"/>
    <n v="0"/>
  </r>
  <r>
    <s v="Employee 1214"/>
    <x v="0"/>
    <s v="San Francisco"/>
    <s v="United States of America"/>
    <s v="Americas"/>
    <d v="2019-08-05T00:00:00"/>
    <d v="2022-12-01T00:00:00"/>
    <s v="Operating Platform"/>
    <s v="X"/>
    <s v="I"/>
    <s v="USD"/>
    <n v="242000.00000000006"/>
    <n v="108900.00000000001"/>
    <n v="0"/>
    <n v="0"/>
    <n v="108900.00000000001"/>
    <n v="0"/>
    <n v="0"/>
    <n v="0"/>
    <n v="0"/>
    <n v="0"/>
    <n v="350900.00000000006"/>
    <s v="USD"/>
    <n v="266200.00000000006"/>
    <n v="652190.00000000012"/>
    <s v="1-5 Years"/>
    <n v="242000.00000000006"/>
    <n v="350900.00000000006"/>
    <n v="266200.00000000006"/>
    <n v="652190.00000000012"/>
    <n v="9.9999999999999978E-2"/>
    <n v="24200"/>
    <n v="108900"/>
    <n v="1"/>
    <n v="0"/>
    <n v="0"/>
    <n v="0"/>
  </r>
  <r>
    <s v="Employee 1215"/>
    <x v="3"/>
    <s v="San Francisco"/>
    <s v="United States of America"/>
    <s v="Americas"/>
    <d v="2019-07-15T00:00:00"/>
    <d v="2022-12-01T00:00:00"/>
    <s v="Client Businesses Platform"/>
    <s v="Z"/>
    <s v="Y"/>
    <s v="USD"/>
    <n v="145024"/>
    <n v="74250"/>
    <n v="0"/>
    <n v="0"/>
    <n v="74250"/>
    <n v="0"/>
    <n v="0"/>
    <n v="0"/>
    <n v="0"/>
    <n v="0"/>
    <n v="219274"/>
    <s v="USD"/>
    <n v="166777.59999999998"/>
    <n v="418942.69999999995"/>
    <s v="1-5 Years"/>
    <n v="145024"/>
    <n v="219274"/>
    <n v="166777.59999999998"/>
    <n v="418942.69999999995"/>
    <n v="0.14999999999999983"/>
    <n v="21753.599999999977"/>
    <n v="74250"/>
    <n v="1"/>
    <n v="0"/>
    <n v="0"/>
    <n v="0"/>
  </r>
  <r>
    <s v="Employee 1216"/>
    <x v="0"/>
    <s v="San Francisco"/>
    <s v="United States of America"/>
    <s v="Americas"/>
    <d v="2019-08-01T00:00:00"/>
    <d v="2022-12-01T00:00:00"/>
    <s v="Operating Platform"/>
    <s v="A"/>
    <s v="B"/>
    <s v="USD"/>
    <n v="166320"/>
    <n v="44280.500000000007"/>
    <n v="0"/>
    <n v="0"/>
    <n v="44280.500000000007"/>
    <n v="0"/>
    <n v="0"/>
    <n v="0"/>
    <n v="0"/>
    <n v="0"/>
    <n v="210600.5"/>
    <s v="USD"/>
    <n v="167983.2"/>
    <n v="380689.70500000002"/>
    <s v="1-5 Years"/>
    <n v="166320"/>
    <n v="210600.5"/>
    <n v="167983.2"/>
    <n v="380689.70500000002"/>
    <n v="1.000000000000007E-2"/>
    <n v="1663.2000000000116"/>
    <n v="44280.5"/>
    <n v="1"/>
    <n v="0"/>
    <n v="0"/>
    <n v="0"/>
  </r>
  <r>
    <s v="Employee 1217"/>
    <x v="3"/>
    <s v="Toronto"/>
    <s v="Canada"/>
    <s v="Americas"/>
    <d v="2019-08-01T00:00:00"/>
    <d v="2022-12-01T00:00:00"/>
    <s v="Operating Platform"/>
    <s v="C"/>
    <s v="M"/>
    <s v="CAD"/>
    <n v="134853.07"/>
    <n v="20020"/>
    <n v="0"/>
    <n v="0"/>
    <n v="20020"/>
    <n v="0"/>
    <n v="0"/>
    <n v="0"/>
    <n v="0"/>
    <n v="0"/>
    <n v="154873.07"/>
    <s v="CAD"/>
    <n v="151035.43840000001"/>
    <n v="324493.27679999999"/>
    <s v="1-5 Years"/>
    <n v="103957.03823620106"/>
    <n v="119390.27906259637"/>
    <n v="116431.88282454519"/>
    <n v="250148.99537465311"/>
    <n v="0.12000000000000004"/>
    <n v="16182.368400000007"/>
    <n v="15433.240826395311"/>
    <n v="0.77089115016959608"/>
    <n v="0"/>
    <n v="0"/>
    <n v="0"/>
  </r>
  <r>
    <s v="Employee 1218"/>
    <x v="0"/>
    <s v="San Francisco"/>
    <s v="United States of America"/>
    <s v="Americas"/>
    <d v="2019-08-05T00:00:00"/>
    <d v="2022-12-01T00:00:00"/>
    <s v="ETF and Index Investments Platform"/>
    <s v="P"/>
    <s v="F"/>
    <s v="USD"/>
    <n v="212095.40000000005"/>
    <n v="265265"/>
    <n v="0"/>
    <n v="0"/>
    <n v="265265"/>
    <n v="0"/>
    <n v="0"/>
    <n v="0"/>
    <n v="0"/>
    <n v="0"/>
    <n v="477360.4"/>
    <s v="USD"/>
    <n v="241788.75600000008"/>
    <n v="785979.61200000008"/>
    <s v="1-5 Years"/>
    <n v="212095.40000000005"/>
    <n v="477360.4"/>
    <n v="241788.75600000008"/>
    <n v="785979.61200000008"/>
    <n v="0.1400000000000001"/>
    <n v="29693.356000000029"/>
    <n v="265265"/>
    <n v="1"/>
    <n v="0"/>
    <n v="0"/>
    <n v="0"/>
  </r>
  <r>
    <s v="Employee 1219"/>
    <x v="3"/>
    <s v="San Francisco"/>
    <s v="United States of America"/>
    <s v="Americas"/>
    <d v="2019-08-12T00:00:00"/>
    <d v="2022-12-01T00:00:00"/>
    <s v="ETF and Index Investments Platform"/>
    <s v="D"/>
    <s v="X"/>
    <s v="USD"/>
    <n v="206910.00000000006"/>
    <n v="61490"/>
    <n v="0"/>
    <n v="0"/>
    <n v="61490"/>
    <n v="0"/>
    <n v="0"/>
    <n v="0"/>
    <n v="0"/>
    <n v="0"/>
    <n v="268400.00000000006"/>
    <s v="USD"/>
    <n v="237946.50000000006"/>
    <n v="546606.50000000012"/>
    <s v="1-5 Years"/>
    <n v="206910.00000000006"/>
    <n v="268400.00000000006"/>
    <n v="237946.50000000006"/>
    <n v="546606.50000000012"/>
    <n v="0.14999999999999997"/>
    <n v="31036.5"/>
    <n v="61490"/>
    <n v="1"/>
    <n v="0"/>
    <n v="0"/>
    <n v="0"/>
  </r>
  <r>
    <s v="Employee 122"/>
    <x v="0"/>
    <s v="London"/>
    <s v="United Kingdom"/>
    <s v="EMEA"/>
    <d v="2007-05-21T00:00:00"/>
    <d v="2022-12-01T00:00:00"/>
    <s v="Operating Platform"/>
    <s v="D"/>
    <s v="X"/>
    <s v="GBP"/>
    <n v="139459.43"/>
    <n v="40326"/>
    <n v="0"/>
    <n v="0"/>
    <n v="40326"/>
    <n v="0"/>
    <n v="0"/>
    <n v="0"/>
    <n v="0"/>
    <n v="0"/>
    <n v="179785.43"/>
    <s v="GBP"/>
    <n v="152010.7787"/>
    <n v="347976.89740000002"/>
    <s v="&gt;5 Years"/>
    <n v="185571.69054004885"/>
    <n v="239231.48244309914"/>
    <n v="202273.14268865323"/>
    <n v="463035.45855163131"/>
    <n v="8.9999999999999913E-2"/>
    <n v="12551.348700000002"/>
    <n v="53659.791903050296"/>
    <n v="1.3306500000756409"/>
    <n v="0"/>
    <n v="0"/>
    <n v="0"/>
  </r>
  <r>
    <s v="Employee 1220"/>
    <x v="4"/>
    <s v="San Francisco"/>
    <s v="United States of America"/>
    <s v="Americas"/>
    <d v="2019-09-09T00:00:00"/>
    <d v="2022-12-01T00:00:00"/>
    <s v="Investments Platform"/>
    <s v="V"/>
    <s v="E"/>
    <s v="USD"/>
    <n v="275880.00000000006"/>
    <n v="440220.00000000006"/>
    <n v="0"/>
    <n v="0"/>
    <n v="440220.00000000006"/>
    <n v="0"/>
    <n v="0"/>
    <n v="0"/>
    <n v="0"/>
    <n v="0"/>
    <n v="716100.00000000012"/>
    <s v="USD"/>
    <n v="311744.40000000002"/>
    <n v="1120937.4000000001"/>
    <s v="1-5 Years"/>
    <n v="275880.00000000006"/>
    <n v="716100.00000000012"/>
    <n v="311744.40000000002"/>
    <n v="1120937.4000000001"/>
    <n v="0.12999999999999984"/>
    <n v="35864.399999999965"/>
    <n v="440220.00000000006"/>
    <n v="1"/>
    <n v="0"/>
    <n v="0"/>
    <n v="0"/>
  </r>
  <r>
    <s v="Employee 1221"/>
    <x v="1"/>
    <s v="London"/>
    <s v="United Kingdom"/>
    <s v="EMEA"/>
    <d v="2019-08-12T00:00:00"/>
    <d v="2022-12-01T00:00:00"/>
    <s v="Client Businesses Platform"/>
    <s v="Y"/>
    <s v="B"/>
    <s v="GBP"/>
    <n v="75240.000000000015"/>
    <n v="17765"/>
    <n v="0"/>
    <n v="0"/>
    <n v="17765"/>
    <n v="0"/>
    <n v="0"/>
    <n v="0"/>
    <n v="0"/>
    <n v="0"/>
    <n v="93005.000000000015"/>
    <s v="GBP"/>
    <n v="79754.400000000023"/>
    <n v="178339.70000000007"/>
    <s v="1-5 Years"/>
    <n v="100118.10600569124"/>
    <n v="123757.10325703501"/>
    <n v="106125.19236603273"/>
    <n v="237307.72181848987"/>
    <n v="6.0000000000000164E-2"/>
    <n v="4514.4000000000087"/>
    <n v="23638.997251343768"/>
    <n v="1.3306500000756409"/>
    <n v="0"/>
    <n v="0"/>
    <n v="0"/>
  </r>
  <r>
    <s v="Employee 1222"/>
    <x v="3"/>
    <s v="Philadelphia"/>
    <s v="United States of America"/>
    <s v="Americas"/>
    <d v="2019-09-01T00:00:00"/>
    <d v="2022-12-01T00:00:00"/>
    <s v="Investments Platform"/>
    <s v="B"/>
    <s v="Q"/>
    <s v="USD"/>
    <n v="154440"/>
    <n v="56870"/>
    <n v="0"/>
    <n v="0"/>
    <n v="56870"/>
    <n v="0"/>
    <n v="0"/>
    <n v="0"/>
    <n v="0"/>
    <n v="0"/>
    <n v="211310"/>
    <s v="USD"/>
    <n v="172972.80000000002"/>
    <n v="409640"/>
    <s v="1-5 Years"/>
    <n v="154440"/>
    <n v="211310"/>
    <n v="172972.80000000002"/>
    <n v="409640"/>
    <n v="0.12000000000000011"/>
    <n v="18532.800000000017"/>
    <n v="56870"/>
    <n v="1"/>
    <n v="0"/>
    <n v="0"/>
    <n v="0"/>
  </r>
  <r>
    <s v="Employee 1223"/>
    <x v="3"/>
    <s v="San Francisco"/>
    <s v="United States of America"/>
    <s v="Americas"/>
    <d v="2022-03-28T00:00:00"/>
    <d v="2022-12-01T00:00:00"/>
    <s v="Corporate and Risk Platform"/>
    <s v="G"/>
    <s v="H"/>
    <s v="USD"/>
    <n v="158620"/>
    <n v="30030"/>
    <n v="0"/>
    <n v="0"/>
    <n v="30030"/>
    <n v="0"/>
    <n v="0"/>
    <n v="0"/>
    <n v="0"/>
    <n v="0"/>
    <n v="188650"/>
    <s v="USD"/>
    <n v="180826.80000000002"/>
    <n v="395887.80000000005"/>
    <s v="&lt;1 Year"/>
    <n v="158620"/>
    <n v="188650"/>
    <n v="180826.80000000002"/>
    <n v="395887.80000000005"/>
    <n v="0.1400000000000001"/>
    <n v="22206.800000000017"/>
    <n v="30030"/>
    <n v="1"/>
    <n v="0"/>
    <n v="0"/>
    <n v="0"/>
  </r>
  <r>
    <s v="Employee 1224"/>
    <x v="3"/>
    <s v="San Francisco"/>
    <s v="United States of America"/>
    <s v="Americas"/>
    <d v="2019-08-19T00:00:00"/>
    <d v="2022-12-01T00:00:00"/>
    <s v="ETF and Index Investments Platform"/>
    <s v="Z"/>
    <s v="C"/>
    <s v="USD"/>
    <n v="164285"/>
    <n v="57475.000000000007"/>
    <n v="0"/>
    <n v="0"/>
    <n v="57475.000000000007"/>
    <n v="0"/>
    <n v="0"/>
    <n v="0"/>
    <n v="0"/>
    <n v="0"/>
    <n v="221760"/>
    <s v="USD"/>
    <n v="174142.1"/>
    <n v="409207.7"/>
    <s v="1-5 Years"/>
    <n v="164285"/>
    <n v="221760"/>
    <n v="174142.1"/>
    <n v="409207.7"/>
    <n v="6.0000000000000032E-2"/>
    <n v="9857.1000000000058"/>
    <n v="57475"/>
    <n v="1"/>
    <n v="0"/>
    <n v="0"/>
    <n v="0"/>
  </r>
  <r>
    <s v="Employee 1225"/>
    <x v="7"/>
    <s v="San Francisco"/>
    <s v="United States of America"/>
    <s v="Americas"/>
    <d v="2019-08-21T00:00:00"/>
    <d v="2022-12-01T00:00:00"/>
    <s v="Investments Platform"/>
    <s v="Z"/>
    <s v="R"/>
    <s v="USD"/>
    <n v="94160"/>
    <n v="18920"/>
    <n v="0"/>
    <n v="0"/>
    <n v="18920"/>
    <n v="0"/>
    <n v="0"/>
    <n v="0"/>
    <n v="0"/>
    <n v="0"/>
    <n v="113080"/>
    <s v="USD"/>
    <n v="100751.20000000001"/>
    <n v="221746.80000000002"/>
    <s v="1-5 Years"/>
    <n v="94160"/>
    <n v="113080"/>
    <n v="100751.20000000001"/>
    <n v="221746.80000000002"/>
    <n v="7.0000000000000118E-2"/>
    <n v="6591.2000000000116"/>
    <n v="18920"/>
    <n v="1"/>
    <n v="0"/>
    <n v="0"/>
    <n v="0"/>
  </r>
  <r>
    <s v="Employee 1226"/>
    <x v="0"/>
    <s v="London"/>
    <s v="United Kingdom"/>
    <s v="EMEA"/>
    <d v="2019-09-03T00:00:00"/>
    <d v="2022-12-01T00:00:00"/>
    <s v="Operating Platform"/>
    <s v="D"/>
    <s v="M"/>
    <s v="GBP"/>
    <n v="121176.00000000001"/>
    <n v="45276.000000000007"/>
    <n v="0"/>
    <n v="0"/>
    <n v="45276.000000000007"/>
    <n v="0"/>
    <n v="0"/>
    <n v="0"/>
    <n v="0"/>
    <n v="0"/>
    <n v="166452.00000000003"/>
    <s v="GBP"/>
    <n v="132081.84000000003"/>
    <n v="313514.52000000008"/>
    <s v="1-5 Years"/>
    <n v="161242.84440916587"/>
    <n v="221489.35381259062"/>
    <n v="175754.70040599082"/>
    <n v="417178.09606171463"/>
    <n v="9.0000000000000108E-2"/>
    <n v="10905.840000000011"/>
    <n v="60246.509403424745"/>
    <n v="1.3306500000756409"/>
    <n v="0"/>
    <n v="0"/>
    <n v="0"/>
  </r>
  <r>
    <s v="Employee 1227"/>
    <x v="3"/>
    <s v="San Francisco"/>
    <s v="United States of America"/>
    <s v="Americas"/>
    <d v="2019-08-19T00:00:00"/>
    <d v="2022-12-01T00:00:00"/>
    <s v="Corporate and Risk Platform"/>
    <s v="O"/>
    <s v="I"/>
    <s v="USD"/>
    <n v="162756"/>
    <n v="10780"/>
    <n v="0"/>
    <n v="0"/>
    <n v="10780"/>
    <n v="0"/>
    <n v="0"/>
    <n v="0"/>
    <n v="0"/>
    <n v="0"/>
    <n v="173536"/>
    <s v="USD"/>
    <n v="167638.68"/>
    <n v="346380.76"/>
    <s v="1-5 Years"/>
    <n v="162756"/>
    <n v="173536"/>
    <n v="167638.68"/>
    <n v="346380.76"/>
    <n v="2.9999999999999957E-2"/>
    <n v="4882.679999999993"/>
    <n v="10780"/>
    <n v="1"/>
    <n v="0"/>
    <n v="0"/>
    <n v="0"/>
  </r>
  <r>
    <s v="Employee 1228"/>
    <x v="1"/>
    <s v="London"/>
    <s v="United Kingdom"/>
    <s v="EMEA"/>
    <d v="2019-08-19T00:00:00"/>
    <d v="2022-12-01T00:00:00"/>
    <s v="Operating Platform"/>
    <s v="L"/>
    <s v="H"/>
    <s v="GBP"/>
    <n v="68640"/>
    <n v="8415"/>
    <n v="0"/>
    <n v="0"/>
    <n v="8415"/>
    <n v="0"/>
    <n v="0"/>
    <n v="0"/>
    <n v="0"/>
    <n v="0"/>
    <n v="77055"/>
    <s v="GBP"/>
    <n v="76876.800000000003"/>
    <n v="163178.4"/>
    <s v="1-5 Years"/>
    <n v="91335.816005191999"/>
    <n v="102533.23575582851"/>
    <n v="102296.11392581504"/>
    <n v="217133.33797234297"/>
    <n v="0.11999999999999997"/>
    <n v="8236.8000000000029"/>
    <n v="11197.419750636516"/>
    <n v="1.3306500000756409"/>
    <n v="0"/>
    <n v="0"/>
    <n v="0"/>
  </r>
  <r>
    <s v="Employee 1229"/>
    <x v="0"/>
    <s v="San Francisco"/>
    <s v="United States of America"/>
    <s v="Americas"/>
    <d v="2019-09-03T00:00:00"/>
    <d v="2022-12-01T00:00:00"/>
    <s v="Operating Platform"/>
    <s v="N"/>
    <s v="S"/>
    <s v="USD"/>
    <n v="217745.00000000006"/>
    <n v="84788.000000000015"/>
    <n v="0"/>
    <n v="0"/>
    <n v="84788.000000000015"/>
    <n v="0"/>
    <n v="0"/>
    <n v="0"/>
    <n v="0"/>
    <n v="0"/>
    <n v="302533.00000000006"/>
    <s v="USD"/>
    <n v="232987.15000000008"/>
    <n v="556697.4600000002"/>
    <s v="1-5 Years"/>
    <n v="217745.00000000006"/>
    <n v="302533.00000000006"/>
    <n v="232987.15000000008"/>
    <n v="556697.4600000002"/>
    <n v="7.000000000000009E-2"/>
    <n v="15242.150000000023"/>
    <n v="84788"/>
    <n v="1"/>
    <n v="0"/>
    <n v="0"/>
    <n v="0"/>
  </r>
  <r>
    <s v="Employee 123"/>
    <x v="0"/>
    <s v="Paris"/>
    <s v="France"/>
    <s v="EMEA"/>
    <d v="2007-05-15T00:00:00"/>
    <d v="2022-12-01T00:00:00"/>
    <s v="Client Businesses Platform"/>
    <s v="X"/>
    <s v="G"/>
    <s v="EUR"/>
    <n v="142560"/>
    <n v="85360"/>
    <n v="0"/>
    <n v="0"/>
    <n v="85360"/>
    <n v="0"/>
    <n v="0"/>
    <n v="0"/>
    <n v="0"/>
    <n v="0"/>
    <n v="227920"/>
    <s v="EUR"/>
    <n v="151113.60000000001"/>
    <n v="392708.80000000005"/>
    <s v="&gt;5 Years"/>
    <n v="166410.28799574822"/>
    <n v="266051.0159932024"/>
    <n v="176394.9052754931"/>
    <n v="458408.98222828767"/>
    <n v="5.9999999999999928E-2"/>
    <n v="8553.6000000000058"/>
    <n v="99640.727997454174"/>
    <n v="1.1672999999701754"/>
    <n v="0"/>
    <n v="0"/>
    <n v="0"/>
  </r>
  <r>
    <s v="Employee 1230"/>
    <x v="1"/>
    <s v="Princeton"/>
    <s v="United States of America"/>
    <s v="Americas"/>
    <d v="2019-09-09T00:00:00"/>
    <d v="2022-12-01T00:00:00"/>
    <s v="Regional Platform"/>
    <s v="U"/>
    <s v="U"/>
    <s v="USD"/>
    <n v="67320"/>
    <n v="0"/>
    <n v="0"/>
    <n v="0"/>
    <n v="0"/>
    <n v="0"/>
    <n v="0"/>
    <n v="0"/>
    <n v="0"/>
    <n v="0"/>
    <n v="67320"/>
    <s v="USD"/>
    <n v="67993.2"/>
    <n v="135986.4"/>
    <s v="1-5 Years"/>
    <n v="67320"/>
    <n v="67320"/>
    <n v="67993.2"/>
    <n v="135986.4"/>
    <n v="9.9999999999999568E-3"/>
    <n v="673.19999999999709"/>
    <n v="0"/>
    <n v="1"/>
    <n v="0"/>
    <n v="0"/>
    <n v="0"/>
  </r>
  <r>
    <s v="Employee 1231"/>
    <x v="4"/>
    <s v="New York"/>
    <s v="United States of America"/>
    <s v="Americas"/>
    <d v="2019-08-21T00:00:00"/>
    <d v="2022-12-01T00:00:00"/>
    <s v="Investments Platform"/>
    <s v="K"/>
    <s v="M"/>
    <s v="USD"/>
    <n v="275880.00000000006"/>
    <n v="558030"/>
    <n v="0"/>
    <n v="0"/>
    <n v="558030"/>
    <n v="0"/>
    <n v="0"/>
    <n v="0"/>
    <n v="0"/>
    <n v="162000"/>
    <n v="995910"/>
    <s v="USD"/>
    <n v="306226.8000000001"/>
    <n v="1231866.9000000004"/>
    <s v="1-5 Years"/>
    <n v="275880.00000000006"/>
    <n v="995910"/>
    <n v="306226.8000000001"/>
    <n v="1231866.9000000004"/>
    <n v="0.11000000000000014"/>
    <n v="30346.800000000047"/>
    <n v="720030"/>
    <n v="1"/>
    <n v="162000"/>
    <n v="0"/>
    <n v="0"/>
  </r>
  <r>
    <s v="Employee 1232"/>
    <x v="3"/>
    <s v="London"/>
    <s v="United Kingdom"/>
    <s v="EMEA"/>
    <d v="2020-12-21T00:00:00"/>
    <d v="2022-12-01T00:00:00"/>
    <s v="Operating Platform"/>
    <s v="F"/>
    <s v="Z"/>
    <s v="GBP"/>
    <n v="62150"/>
    <n v="7007.0000000000009"/>
    <n v="0"/>
    <n v="0"/>
    <n v="7007.0000000000009"/>
    <n v="0"/>
    <n v="0"/>
    <n v="0"/>
    <n v="0"/>
    <n v="0"/>
    <n v="69157"/>
    <s v="GBP"/>
    <n v="67743.5"/>
    <n v="143124.63"/>
    <s v="1-5 Years"/>
    <n v="82699.89750470109"/>
    <n v="92023.762055231098"/>
    <n v="90142.888280124185"/>
    <n v="190448.7889203261"/>
    <n v="8.9999999999999969E-2"/>
    <n v="5593.5"/>
    <n v="9323.8645505300083"/>
    <n v="1.3306500000756409"/>
    <n v="0"/>
    <n v="0"/>
    <n v="0"/>
  </r>
  <r>
    <s v="Employee 1233"/>
    <x v="3"/>
    <s v="San Francisco"/>
    <s v="United States of America"/>
    <s v="Americas"/>
    <d v="2019-08-26T00:00:00"/>
    <d v="2022-12-01T00:00:00"/>
    <s v="Operating Platform"/>
    <s v="X"/>
    <s v="P"/>
    <s v="USD"/>
    <n v="210622.50000000003"/>
    <n v="53900.000000000007"/>
    <n v="0"/>
    <n v="0"/>
    <n v="53900.000000000007"/>
    <n v="0"/>
    <n v="0"/>
    <n v="0"/>
    <n v="0"/>
    <n v="0"/>
    <n v="264522.50000000006"/>
    <s v="USD"/>
    <n v="240109.65000000005"/>
    <n v="541665.30000000016"/>
    <s v="1-5 Years"/>
    <n v="210622.50000000003"/>
    <n v="264522.50000000006"/>
    <n v="240109.65000000005"/>
    <n v="541665.30000000016"/>
    <n v="0.1400000000000001"/>
    <n v="29487.150000000023"/>
    <n v="53900.000000000029"/>
    <n v="1"/>
    <n v="0"/>
    <n v="0"/>
    <n v="0"/>
  </r>
  <r>
    <s v="Employee 1234"/>
    <x v="4"/>
    <s v="London"/>
    <s v="United Kingdom"/>
    <s v="EMEA"/>
    <d v="2019-08-24T00:00:00"/>
    <d v="2022-12-01T00:00:00"/>
    <s v="Investments Platform"/>
    <s v="K"/>
    <s v="D"/>
    <s v="GBP"/>
    <n v="213675.00000000006"/>
    <n v="2634412.0000000005"/>
    <n v="235120.16"/>
    <n v="0"/>
    <n v="2869532.1600000006"/>
    <n v="0"/>
    <n v="0"/>
    <n v="0"/>
    <n v="0"/>
    <n v="1674400.0000000002"/>
    <n v="4757607.1600000011"/>
    <s v="GBP"/>
    <n v="237179.25000000009"/>
    <n v="3398555.8200000008"/>
    <s v="1-5 Years"/>
    <n v="284326.63876616268"/>
    <n v="6330709.9678138709"/>
    <n v="315602.56903044059"/>
    <n v="4522288.3021400711"/>
    <n v="0.11000000000000004"/>
    <n v="23504.250000000029"/>
    <n v="6046383.3290477078"/>
    <n v="1.3306500000756409"/>
    <n v="2228040.3601266537"/>
    <n v="0"/>
    <n v="0"/>
  </r>
  <r>
    <s v="Employee 1235"/>
    <x v="0"/>
    <s v="London"/>
    <s v="United Kingdom"/>
    <s v="EMEA"/>
    <d v="2019-08-26T00:00:00"/>
    <d v="2022-12-01T00:00:00"/>
    <s v="Client Businesses Platform"/>
    <s v="D"/>
    <s v="O"/>
    <s v="GBP"/>
    <n v="123585.00000000003"/>
    <n v="79079"/>
    <n v="0"/>
    <n v="0"/>
    <n v="79079"/>
    <n v="0"/>
    <n v="0"/>
    <n v="0"/>
    <n v="0"/>
    <n v="0"/>
    <n v="202664.00000000003"/>
    <s v="GBP"/>
    <n v="133471.80000000005"/>
    <n v="352348.9200000001"/>
    <s v="1-5 Years"/>
    <n v="164448.38025934814"/>
    <n v="269674.85161532974"/>
    <n v="177604.25068009598"/>
    <n v="468853.09042465215"/>
    <n v="7.999999999999996E-2"/>
    <n v="9886.8000000000175"/>
    <n v="105226.4713559816"/>
    <n v="1.3306500000756409"/>
    <n v="0"/>
    <n v="0"/>
    <n v="0"/>
  </r>
  <r>
    <s v="Employee 1236"/>
    <x v="0"/>
    <s v="San Francisco"/>
    <s v="United States of America"/>
    <s v="Americas"/>
    <d v="2019-08-26T00:00:00"/>
    <d v="2022-12-01T00:00:00"/>
    <s v="Client Businesses Platform"/>
    <s v="E"/>
    <s v="G"/>
    <s v="USD"/>
    <n v="213570.50000000003"/>
    <n v="121968"/>
    <n v="0"/>
    <n v="0"/>
    <n v="121968"/>
    <n v="0"/>
    <n v="0"/>
    <n v="0"/>
    <n v="0"/>
    <n v="0"/>
    <n v="335538.5"/>
    <s v="USD"/>
    <n v="230656.14000000004"/>
    <n v="593037.72000000009"/>
    <s v="1-5 Years"/>
    <n v="213570.50000000003"/>
    <n v="335538.5"/>
    <n v="230656.14000000004"/>
    <n v="593037.72000000009"/>
    <n v="8.0000000000000057E-2"/>
    <n v="17085.640000000014"/>
    <n v="121967.99999999997"/>
    <n v="1"/>
    <n v="0"/>
    <n v="0"/>
    <n v="0"/>
  </r>
  <r>
    <s v="Employee 1237"/>
    <x v="0"/>
    <s v="London"/>
    <s v="United Kingdom"/>
    <s v="EMEA"/>
    <d v="2019-09-03T00:00:00"/>
    <d v="2022-12-01T00:00:00"/>
    <s v="Corporate and Risk Platform"/>
    <s v="R"/>
    <s v="K"/>
    <s v="GBP"/>
    <n v="145200"/>
    <n v="45045.000000000007"/>
    <n v="0"/>
    <n v="0"/>
    <n v="45045.000000000007"/>
    <n v="0"/>
    <n v="0"/>
    <n v="0"/>
    <n v="0"/>
    <n v="0"/>
    <n v="190245"/>
    <s v="GBP"/>
    <n v="151008"/>
    <n v="348862.80000000005"/>
    <s v="1-5 Years"/>
    <n v="193210.38001098306"/>
    <n v="253149.5092643903"/>
    <n v="200938.79521142237"/>
    <n v="464214.28484638839"/>
    <n v="3.9999999999999938E-2"/>
    <n v="5808"/>
    <n v="59939.129253407242"/>
    <n v="1.3306500000756409"/>
    <n v="0"/>
    <n v="0"/>
    <n v="0"/>
  </r>
  <r>
    <s v="Employee 1238"/>
    <x v="1"/>
    <s v="London"/>
    <s v="United Kingdom"/>
    <s v="EMEA"/>
    <d v="2019-09-09T00:00:00"/>
    <d v="2022-12-01T00:00:00"/>
    <s v="Investments Platform"/>
    <s v="C"/>
    <s v="E"/>
    <s v="GBP"/>
    <n v="75240.000000000015"/>
    <n v="9900"/>
    <n v="0"/>
    <n v="0"/>
    <n v="9900"/>
    <n v="0"/>
    <n v="0"/>
    <n v="0"/>
    <n v="0"/>
    <n v="0"/>
    <n v="85140.000000000015"/>
    <s v="GBP"/>
    <n v="86526.000000000015"/>
    <n v="184437.00000000003"/>
    <s v="1-5 Years"/>
    <n v="100118.10600569124"/>
    <n v="113291.54100644009"/>
    <n v="115135.82190654492"/>
    <n v="245421.09406395102"/>
    <n v="0.14999999999999997"/>
    <n v="11286"/>
    <n v="13173.435000748854"/>
    <n v="1.3306500000756409"/>
    <n v="0"/>
    <n v="0"/>
    <n v="0"/>
  </r>
  <r>
    <s v="Employee 1239"/>
    <x v="7"/>
    <s v="San Francisco"/>
    <s v="United States of America"/>
    <s v="Americas"/>
    <d v="2020-09-21T00:00:00"/>
    <d v="2022-12-01T00:00:00"/>
    <s v="Regional Platform"/>
    <s v="F"/>
    <s v="F"/>
    <s v="USD"/>
    <n v="90640"/>
    <n v="37339.5"/>
    <n v="0"/>
    <n v="0"/>
    <n v="37339.5"/>
    <n v="0"/>
    <n v="5294"/>
    <n v="0"/>
    <n v="5294"/>
    <n v="0"/>
    <n v="133273.5"/>
    <s v="USD"/>
    <n v="95172"/>
    <n v="229550.47499999998"/>
    <s v="1-5 Years"/>
    <n v="90640"/>
    <n v="133273.5"/>
    <n v="95172"/>
    <n v="229550.47499999998"/>
    <n v="0.05"/>
    <n v="4532"/>
    <n v="42633.5"/>
    <n v="1"/>
    <n v="0"/>
    <n v="0"/>
    <n v="5294"/>
  </r>
  <r>
    <s v="Employee 124"/>
    <x v="0"/>
    <s v="New York"/>
    <s v="United States of America"/>
    <s v="Americas"/>
    <d v="2009-12-01T00:00:00"/>
    <d v="2022-12-01T00:00:00"/>
    <s v="Client Businesses Platform"/>
    <s v="F"/>
    <s v="G"/>
    <s v="USD"/>
    <n v="161095"/>
    <n v="85085.000000000015"/>
    <n v="0"/>
    <n v="0"/>
    <n v="85085.000000000015"/>
    <n v="0"/>
    <n v="0"/>
    <n v="0"/>
    <n v="0"/>
    <n v="0"/>
    <n v="246180"/>
    <s v="USD"/>
    <n v="180426.40000000002"/>
    <n v="456148.00000000006"/>
    <s v="&gt;5 Years"/>
    <n v="161095"/>
    <n v="246180"/>
    <n v="180426.40000000002"/>
    <n v="456148.00000000006"/>
    <n v="0.12000000000000015"/>
    <n v="19331.400000000023"/>
    <n v="85085"/>
    <n v="1"/>
    <n v="0"/>
    <n v="0"/>
    <n v="0"/>
  </r>
  <r>
    <s v="Employee 1240"/>
    <x v="3"/>
    <s v="Toronto"/>
    <s v="Canada"/>
    <s v="Americas"/>
    <d v="2019-09-09T00:00:00"/>
    <d v="2022-12-01T00:00:00"/>
    <s v="Operating Platform"/>
    <s v="D"/>
    <s v="K"/>
    <s v="CAD"/>
    <n v="176748"/>
    <n v="51480.000000000007"/>
    <n v="0"/>
    <n v="0"/>
    <n v="51480.000000000007"/>
    <n v="0"/>
    <n v="0"/>
    <n v="0"/>
    <n v="0"/>
    <n v="0"/>
    <n v="228228"/>
    <s v="CAD"/>
    <n v="180282.96"/>
    <n v="413075.52"/>
    <s v="1-5 Years"/>
    <n v="136253.46901017576"/>
    <n v="175938.94542090659"/>
    <n v="138978.53839037928"/>
    <n v="318436.26271970401"/>
    <n v="2.0000000000000063E-2"/>
    <n v="3534.9599999999919"/>
    <n v="39685.476410730829"/>
    <n v="0.77089115016959608"/>
    <n v="0"/>
    <n v="0"/>
    <n v="0"/>
  </r>
  <r>
    <s v="Employee 1241"/>
    <x v="1"/>
    <s v="London"/>
    <s v="United Kingdom"/>
    <s v="EMEA"/>
    <d v="2019-08-27T00:00:00"/>
    <d v="2022-12-01T00:00:00"/>
    <s v="Operating Platform"/>
    <s v="H"/>
    <s v="H"/>
    <s v="GBP"/>
    <n v="67356.850000000006"/>
    <n v="17110.5"/>
    <n v="0"/>
    <n v="0"/>
    <n v="17110.5"/>
    <n v="0"/>
    <n v="0"/>
    <n v="0"/>
    <n v="0"/>
    <n v="0"/>
    <n v="84467.35"/>
    <s v="GBP"/>
    <n v="77460.377500000002"/>
    <n v="174597.83000000002"/>
    <s v="1-5 Years"/>
    <n v="89628.39245759495"/>
    <n v="112396.4792838892"/>
    <n v="103072.65132623418"/>
    <n v="232328.60250270675"/>
    <n v="0.14999999999999983"/>
    <n v="10103.527499999997"/>
    <n v="22768.086826294253"/>
    <n v="1.3306500000756409"/>
    <n v="0"/>
    <n v="0"/>
    <n v="0"/>
  </r>
  <r>
    <s v="Employee 1242"/>
    <x v="4"/>
    <s v="New York"/>
    <s v="United States of America"/>
    <s v="Americas"/>
    <d v="2019-09-02T00:00:00"/>
    <d v="2022-12-01T00:00:00"/>
    <s v="Client Businesses Platform"/>
    <s v="J"/>
    <s v="F"/>
    <s v="USD"/>
    <n v="271040.00000000006"/>
    <n v="726000.00000000012"/>
    <n v="0"/>
    <n v="0"/>
    <n v="726000.00000000012"/>
    <n v="0"/>
    <n v="0"/>
    <n v="0"/>
    <n v="0"/>
    <n v="105000"/>
    <n v="1102040.0000000002"/>
    <s v="USD"/>
    <n v="276460.80000000005"/>
    <n v="1293441.6000000001"/>
    <s v="1-5 Years"/>
    <n v="271040.00000000006"/>
    <n v="1102040.0000000002"/>
    <n v="276460.80000000005"/>
    <n v="1293441.6000000001"/>
    <n v="1.9999999999999952E-2"/>
    <n v="5420.7999999999884"/>
    <n v="831000.00000000023"/>
    <n v="1"/>
    <n v="105000"/>
    <n v="0"/>
    <n v="0"/>
  </r>
  <r>
    <s v="Employee 1243"/>
    <x v="1"/>
    <s v="London"/>
    <s v="United Kingdom"/>
    <s v="EMEA"/>
    <d v="2019-09-02T00:00:00"/>
    <d v="2022-12-01T00:00:00"/>
    <s v="Operating Platform"/>
    <s v="I"/>
    <s v="M"/>
    <s v="GBP"/>
    <n v="65917.500000000015"/>
    <n v="14833.5"/>
    <n v="0"/>
    <n v="0"/>
    <n v="14833.5"/>
    <n v="0"/>
    <n v="0"/>
    <n v="0"/>
    <n v="0"/>
    <n v="0"/>
    <n v="80751.000000000015"/>
    <s v="GBP"/>
    <n v="66576.675000000017"/>
    <n v="148135.18500000006"/>
    <s v="1-5 Years"/>
    <n v="87713.121379986085"/>
    <n v="107451.3181561081"/>
    <n v="88590.252593785946"/>
    <n v="197116.08393145516"/>
    <n v="1.0000000000000004E-2"/>
    <n v="659.17500000000291"/>
    <n v="19738.196776122015"/>
    <n v="1.3306500000756409"/>
    <n v="0"/>
    <n v="0"/>
    <n v="0"/>
  </r>
  <r>
    <s v="Employee 1244"/>
    <x v="5"/>
    <s v="San Francisco"/>
    <s v="United States of America"/>
    <s v="Americas"/>
    <d v="2019-09-02T00:00:00"/>
    <d v="2022-12-01T00:00:00"/>
    <s v="Operating Platform"/>
    <s v="L"/>
    <s v="U"/>
    <s v="USD"/>
    <n v="92323"/>
    <n v="52272.000000000007"/>
    <n v="0"/>
    <n v="0"/>
    <n v="52272.000000000007"/>
    <n v="0"/>
    <n v="0"/>
    <n v="0"/>
    <n v="0"/>
    <n v="0"/>
    <n v="144595"/>
    <s v="USD"/>
    <n v="100632.07"/>
    <n v="258240.62000000002"/>
    <s v="1-5 Years"/>
    <n v="92323"/>
    <n v="144595"/>
    <n v="100632.07"/>
    <n v="258240.62000000002"/>
    <n v="9.000000000000008E-2"/>
    <n v="8309.070000000007"/>
    <n v="52272"/>
    <n v="1"/>
    <n v="0"/>
    <n v="0"/>
    <n v="0"/>
  </r>
  <r>
    <s v="Employee 1245"/>
    <x v="3"/>
    <s v="San Francisco"/>
    <s v="United States of America"/>
    <s v="Americas"/>
    <d v="2019-09-02T00:00:00"/>
    <d v="2022-12-01T00:00:00"/>
    <s v="ETF and Index Investments Platform"/>
    <s v="Q"/>
    <s v="Y"/>
    <s v="USD"/>
    <n v="172480.00000000003"/>
    <n v="70070"/>
    <n v="0"/>
    <n v="0"/>
    <n v="70070"/>
    <n v="0"/>
    <n v="0"/>
    <n v="0"/>
    <n v="0"/>
    <n v="0"/>
    <n v="242550.00000000003"/>
    <s v="USD"/>
    <n v="179379.20000000004"/>
    <n v="431631.20000000007"/>
    <s v="1-5 Years"/>
    <n v="172480.00000000003"/>
    <n v="242550.00000000003"/>
    <n v="179379.20000000004"/>
    <n v="431631.20000000007"/>
    <n v="4.0000000000000063E-2"/>
    <n v="6899.2000000000116"/>
    <n v="70070"/>
    <n v="1"/>
    <n v="0"/>
    <n v="0"/>
    <n v="0"/>
  </r>
  <r>
    <s v="Employee 1246"/>
    <x v="3"/>
    <s v="Edinburgh"/>
    <s v="United Kingdom"/>
    <s v="EMEA"/>
    <d v="2019-09-02T00:00:00"/>
    <d v="2022-12-01T00:00:00"/>
    <s v="Operating Platform"/>
    <s v="D"/>
    <s v="T"/>
    <s v="GBP"/>
    <n v="54692"/>
    <n v="8058.6000000000013"/>
    <n v="0"/>
    <n v="0"/>
    <n v="8058.6000000000013"/>
    <n v="0"/>
    <n v="0"/>
    <n v="0"/>
    <n v="0"/>
    <n v="0"/>
    <n v="62750.6"/>
    <s v="GBP"/>
    <n v="57426.600000000006"/>
    <n v="123314.73000000001"/>
    <s v="1-5 Years"/>
    <n v="72775.909804136958"/>
    <n v="83499.085894746517"/>
    <n v="76414.705294343803"/>
    <n v="164088.74548382766"/>
    <n v="4.9999999999999961E-2"/>
    <n v="2734.6000000000058"/>
    <n v="10723.176090609559"/>
    <n v="1.3306500000756407"/>
    <n v="0"/>
    <n v="0"/>
    <n v="0"/>
  </r>
  <r>
    <s v="Employee 1247"/>
    <x v="3"/>
    <s v="San Francisco"/>
    <s v="United States of America"/>
    <s v="Americas"/>
    <d v="2019-09-16T00:00:00"/>
    <d v="2022-12-01T00:00:00"/>
    <s v="Operating Platform"/>
    <s v="T"/>
    <s v="J"/>
    <s v="USD"/>
    <n v="164835"/>
    <n v="40837.5"/>
    <n v="0"/>
    <n v="0"/>
    <n v="40837.5"/>
    <n v="0"/>
    <n v="0"/>
    <n v="0"/>
    <n v="0"/>
    <n v="0"/>
    <n v="205672.5"/>
    <s v="USD"/>
    <n v="174725.1"/>
    <n v="392737.95"/>
    <s v="1-5 Years"/>
    <n v="164835"/>
    <n v="205672.5"/>
    <n v="174725.1"/>
    <n v="392737.95"/>
    <n v="6.0000000000000032E-2"/>
    <n v="9890.1000000000058"/>
    <n v="40837.5"/>
    <n v="1"/>
    <n v="0"/>
    <n v="0"/>
    <n v="0"/>
  </r>
  <r>
    <s v="Employee 1248"/>
    <x v="4"/>
    <s v="London"/>
    <s v="United Kingdom"/>
    <s v="EMEA"/>
    <d v="2019-09-16T00:00:00"/>
    <d v="2022-12-01T00:00:00"/>
    <s v="Client Businesses Platform"/>
    <s v="K"/>
    <s v="N"/>
    <s v="GBP"/>
    <n v="200640.00000000003"/>
    <n v="377520.00000000006"/>
    <n v="0"/>
    <n v="0"/>
    <n v="377520.00000000006"/>
    <n v="0"/>
    <n v="0"/>
    <n v="0"/>
    <n v="0"/>
    <n v="319300"/>
    <n v="897460.00000000012"/>
    <s v="GBP"/>
    <n v="226723.20000000001"/>
    <n v="880044"/>
    <s v="1-5 Years"/>
    <n v="266981.61601517664"/>
    <n v="1194205.1490678848"/>
    <n v="301689.2260971496"/>
    <n v="1171030.5486665673"/>
    <n v="0.13"/>
    <n v="26083.199999999983"/>
    <n v="927223.53305270814"/>
    <n v="1.3306500000756412"/>
    <n v="424876.54502415215"/>
    <n v="0"/>
    <n v="0"/>
  </r>
  <r>
    <s v="Employee 1249"/>
    <x v="4"/>
    <s v="San Francisco"/>
    <s v="United States of America"/>
    <s v="Americas"/>
    <d v="2020-02-10T00:00:00"/>
    <d v="2022-12-01T00:00:00"/>
    <s v="Investments Platform"/>
    <s v="F"/>
    <s v="Q"/>
    <s v="USD"/>
    <n v="224400.00000000003"/>
    <n v="0"/>
    <n v="654000"/>
    <n v="0"/>
    <n v="654000"/>
    <n v="0"/>
    <n v="0"/>
    <n v="0"/>
    <n v="0"/>
    <n v="0"/>
    <n v="878400"/>
    <s v="USD"/>
    <n v="233376.00000000003"/>
    <n v="466752.00000000006"/>
    <s v="1-5 Years"/>
    <n v="224400.00000000003"/>
    <n v="878400"/>
    <n v="233376.00000000003"/>
    <n v="466752.00000000006"/>
    <n v="3.9999999999999994E-2"/>
    <n v="8976"/>
    <n v="654000"/>
    <n v="1"/>
    <n v="0"/>
    <n v="0"/>
    <n v="0"/>
  </r>
  <r>
    <s v="Employee 125"/>
    <x v="3"/>
    <s v="Edinburgh"/>
    <s v="United Kingdom"/>
    <s v="EMEA"/>
    <d v="2007-06-11T00:00:00"/>
    <d v="2022-12-01T00:00:00"/>
    <s v="Client Businesses Platform"/>
    <s v="W"/>
    <s v="Z"/>
    <s v="GBP"/>
    <n v="71379"/>
    <n v="19437"/>
    <n v="0"/>
    <n v="0"/>
    <n v="19437"/>
    <n v="0"/>
    <n v="0"/>
    <n v="0"/>
    <n v="0"/>
    <n v="0"/>
    <n v="90816"/>
    <s v="GBP"/>
    <n v="72092.789999999994"/>
    <n v="163816.94999999998"/>
    <s v="&gt;5 Years"/>
    <n v="94980.46635539917"/>
    <n v="120844.31040686941"/>
    <n v="95930.271018953164"/>
    <n v="217983.02452989123"/>
    <n v="1.0000000000000024E-2"/>
    <n v="713.7899999999936"/>
    <n v="25863.844051470238"/>
    <n v="1.3306500000756409"/>
    <n v="0"/>
    <n v="0"/>
    <n v="0"/>
  </r>
  <r>
    <s v="Employee 1250"/>
    <x v="3"/>
    <s v="San Francisco"/>
    <s v="United States of America"/>
    <s v="Americas"/>
    <d v="2019-09-09T00:00:00"/>
    <d v="2022-12-01T00:00:00"/>
    <s v="Operating Platform"/>
    <s v="H"/>
    <s v="Y"/>
    <s v="USD"/>
    <n v="181500.00000000003"/>
    <n v="32054"/>
    <n v="0"/>
    <n v="0"/>
    <n v="32054"/>
    <n v="0"/>
    <n v="0"/>
    <n v="0"/>
    <n v="0"/>
    <n v="0"/>
    <n v="213554.00000000003"/>
    <s v="USD"/>
    <n v="208725.00000000003"/>
    <n v="454312.10000000009"/>
    <s v="1-5 Years"/>
    <n v="181500.00000000003"/>
    <n v="213554.00000000003"/>
    <n v="208725.00000000003"/>
    <n v="454312.10000000009"/>
    <n v="0.14999999999999997"/>
    <n v="27225"/>
    <n v="32054"/>
    <n v="1"/>
    <n v="0"/>
    <n v="0"/>
    <n v="0"/>
  </r>
  <r>
    <s v="Employee 1251"/>
    <x v="0"/>
    <s v="New York"/>
    <s v="United States of America"/>
    <s v="Americas"/>
    <d v="2019-09-09T00:00:00"/>
    <d v="2022-12-01T00:00:00"/>
    <s v="Investments Platform"/>
    <s v="O"/>
    <s v="S"/>
    <s v="USD"/>
    <n v="198220.00000000003"/>
    <n v="171644.00000000003"/>
    <n v="0"/>
    <n v="0"/>
    <n v="171644.00000000003"/>
    <n v="0"/>
    <n v="0"/>
    <n v="0"/>
    <n v="0"/>
    <n v="0"/>
    <n v="369864.00000000006"/>
    <s v="USD"/>
    <n v="214077.60000000003"/>
    <n v="613530.72000000009"/>
    <s v="1-5 Years"/>
    <n v="198220.00000000003"/>
    <n v="369864.00000000006"/>
    <n v="214077.60000000003"/>
    <n v="613530.72000000009"/>
    <n v="8.0000000000000016E-2"/>
    <n v="15857.600000000006"/>
    <n v="171644.00000000003"/>
    <n v="1"/>
    <n v="0"/>
    <n v="0"/>
    <n v="0"/>
  </r>
  <r>
    <s v="Employee 1252"/>
    <x v="3"/>
    <s v="San Francisco"/>
    <s v="United States of America"/>
    <s v="Americas"/>
    <d v="2019-09-01T00:00:00"/>
    <d v="2022-12-01T00:00:00"/>
    <s v="Operating Platform"/>
    <s v="I"/>
    <s v="G"/>
    <s v="USD"/>
    <n v="152867"/>
    <n v="37488"/>
    <n v="0"/>
    <n v="0"/>
    <n v="37488"/>
    <n v="0"/>
    <n v="0"/>
    <n v="0"/>
    <n v="0"/>
    <n v="0"/>
    <n v="190355"/>
    <s v="USD"/>
    <n v="162039.02000000002"/>
    <n v="363815.32000000007"/>
    <s v="1-5 Years"/>
    <n v="152867"/>
    <n v="190355"/>
    <n v="162039.02000000002"/>
    <n v="363815.32000000007"/>
    <n v="6.0000000000000123E-2"/>
    <n v="9172.0200000000186"/>
    <n v="37488"/>
    <n v="1"/>
    <n v="0"/>
    <n v="0"/>
    <n v="0"/>
  </r>
  <r>
    <s v="Employee 1253"/>
    <x v="4"/>
    <s v="New York"/>
    <s v="United States of America"/>
    <s v="Americas"/>
    <d v="2019-09-23T00:00:00"/>
    <d v="2022-12-01T00:00:00"/>
    <s v="Corporate and Risk Platform"/>
    <s v="Y"/>
    <s v="P"/>
    <s v="USD"/>
    <n v="278300"/>
    <n v="592295"/>
    <n v="0"/>
    <n v="0"/>
    <n v="592295"/>
    <n v="0"/>
    <n v="0"/>
    <n v="0"/>
    <n v="0"/>
    <n v="260000"/>
    <n v="1130595"/>
    <s v="USD"/>
    <n v="317262.00000000006"/>
    <n v="1309740.3000000003"/>
    <s v="1-5 Years"/>
    <n v="278300"/>
    <n v="1130595"/>
    <n v="317262.00000000006"/>
    <n v="1309740.3000000003"/>
    <n v="0.14000000000000021"/>
    <n v="38962.000000000058"/>
    <n v="852295"/>
    <n v="1"/>
    <n v="260000"/>
    <n v="0"/>
    <n v="0"/>
  </r>
  <r>
    <s v="Employee 1254"/>
    <x v="8"/>
    <s v="San Francisco"/>
    <s v="United States of America"/>
    <s v="Americas"/>
    <d v="2019-09-16T00:00:00"/>
    <d v="2022-12-01T00:00:00"/>
    <s v="Client Businesses Platform"/>
    <s v="Y"/>
    <s v="A"/>
    <s v="USD"/>
    <n v="93000"/>
    <n v="50000"/>
    <n v="1000"/>
    <n v="500"/>
    <n v="51500"/>
    <n v="3000"/>
    <n v="0"/>
    <n v="500"/>
    <n v="3500"/>
    <n v="15000"/>
    <n v="163000"/>
    <s v="USD"/>
    <n v="102300.00000000001"/>
    <n v="362450.00000000006"/>
    <s v="1-5 Years"/>
    <n v="93000"/>
    <n v="163000"/>
    <n v="102300.00000000001"/>
    <n v="362450.00000000006"/>
    <n v="0.10000000000000016"/>
    <n v="9300.0000000000146"/>
    <n v="70000"/>
    <n v="1"/>
    <n v="15000"/>
    <n v="3000"/>
    <n v="0"/>
  </r>
  <r>
    <s v="Employee 1255"/>
    <x v="0"/>
    <s v="New York"/>
    <s v="United States of America"/>
    <s v="Americas"/>
    <d v="2019-09-16T00:00:00"/>
    <d v="2022-12-01T00:00:00"/>
    <s v="Investments Platform"/>
    <s v="J"/>
    <s v="U"/>
    <s v="USD"/>
    <n v="221760.00000000006"/>
    <n v="391875.00000000006"/>
    <n v="27250.000000000004"/>
    <n v="0"/>
    <n v="419125.00000000006"/>
    <n v="0"/>
    <n v="0"/>
    <n v="0"/>
    <n v="0"/>
    <n v="0"/>
    <n v="640885.00000000012"/>
    <s v="USD"/>
    <n v="230630.40000000008"/>
    <n v="868810.80000000028"/>
    <s v="1-5 Years"/>
    <n v="221760.00000000006"/>
    <n v="640885.00000000012"/>
    <n v="230630.40000000008"/>
    <n v="868810.80000000028"/>
    <n v="4.0000000000000091E-2"/>
    <n v="8870.4000000000233"/>
    <n v="419125.00000000006"/>
    <n v="1"/>
    <n v="0"/>
    <n v="0"/>
    <n v="0"/>
  </r>
  <r>
    <s v="Employee 1256"/>
    <x v="3"/>
    <s v="San Francisco"/>
    <s v="United States of America"/>
    <s v="Americas"/>
    <d v="2019-10-07T00:00:00"/>
    <d v="2022-12-01T00:00:00"/>
    <s v="Operating Platform"/>
    <s v="O"/>
    <s v="Z"/>
    <s v="USD"/>
    <n v="153355.94999999998"/>
    <n v="28132.5"/>
    <n v="0"/>
    <n v="0"/>
    <n v="28132.5"/>
    <n v="0"/>
    <n v="0"/>
    <n v="0"/>
    <n v="0"/>
    <n v="0"/>
    <n v="181488.44999999998"/>
    <s v="USD"/>
    <n v="162557.307"/>
    <n v="354935.06400000001"/>
    <s v="1-5 Years"/>
    <n v="153355.94999999998"/>
    <n v="181488.44999999998"/>
    <n v="162557.307"/>
    <n v="354935.06400000001"/>
    <n v="6.0000000000000123E-2"/>
    <n v="9201.3570000000182"/>
    <n v="28132.5"/>
    <n v="1"/>
    <n v="0"/>
    <n v="0"/>
    <n v="0"/>
  </r>
  <r>
    <s v="Employee 1257"/>
    <x v="0"/>
    <s v="London"/>
    <s v="United Kingdom"/>
    <s v="EMEA"/>
    <d v="2019-09-16T00:00:00"/>
    <d v="2022-12-01T00:00:00"/>
    <s v="Operating Platform"/>
    <s v="D"/>
    <s v="F"/>
    <s v="GBP"/>
    <n v="138476.80000000002"/>
    <n v="29667"/>
    <n v="0"/>
    <n v="0"/>
    <n v="29667"/>
    <n v="0"/>
    <n v="0"/>
    <n v="0"/>
    <n v="0"/>
    <n v="0"/>
    <n v="168143.80000000002"/>
    <s v="GBP"/>
    <n v="153709.24800000002"/>
    <n v="340348.86600000004"/>
    <s v="1-5 Years"/>
    <n v="184264.15393047454"/>
    <n v="223740.54748271857"/>
    <n v="204533.21086282673"/>
    <n v="452885.21856864437"/>
    <n v="0.10999999999999996"/>
    <n v="15232.448000000004"/>
    <n v="39476.39355224403"/>
    <n v="1.3306500000756409"/>
    <n v="0"/>
    <n v="0"/>
    <n v="0"/>
  </r>
  <r>
    <s v="Employee 1258"/>
    <x v="4"/>
    <s v="New York"/>
    <s v="United States of America"/>
    <s v="Americas"/>
    <d v="2019-09-16T00:00:00"/>
    <d v="2022-12-01T00:00:00"/>
    <s v="Investments Platform"/>
    <s v="I"/>
    <s v="Y"/>
    <s v="USD"/>
    <n v="372899.99999999994"/>
    <n v="1973950.0000000002"/>
    <n v="0"/>
    <n v="0"/>
    <n v="1973950.0000000002"/>
    <n v="0"/>
    <n v="0"/>
    <n v="0"/>
    <n v="0"/>
    <n v="618000"/>
    <n v="2964850"/>
    <s v="USD"/>
    <n v="421376.99999999988"/>
    <n v="3073317.5"/>
    <s v="1-5 Years"/>
    <n v="372899.99999999994"/>
    <n v="2964850"/>
    <n v="421376.99999999988"/>
    <n v="3073317.5"/>
    <n v="0.12999999999999987"/>
    <n v="48476.999999999942"/>
    <n v="2591950"/>
    <n v="1"/>
    <n v="618000"/>
    <n v="0"/>
    <n v="0"/>
  </r>
  <r>
    <s v="Employee 1259"/>
    <x v="4"/>
    <s v="San Francisco"/>
    <s v="United States of America"/>
    <s v="Americas"/>
    <d v="2019-10-01T00:00:00"/>
    <d v="2022-12-01T00:00:00"/>
    <s v="Operating Platform"/>
    <s v="L"/>
    <s v="U"/>
    <s v="USD"/>
    <n v="297000"/>
    <n v="174240.00000000003"/>
    <n v="0"/>
    <n v="0"/>
    <n v="174240.00000000003"/>
    <n v="0"/>
    <n v="0"/>
    <n v="0"/>
    <n v="0"/>
    <n v="0"/>
    <n v="471240"/>
    <s v="USD"/>
    <n v="314820"/>
    <n v="814334.40000000014"/>
    <s v="1-5 Years"/>
    <n v="297000"/>
    <n v="471240"/>
    <n v="314820"/>
    <n v="814334.40000000014"/>
    <n v="0.06"/>
    <n v="17820"/>
    <n v="174240"/>
    <n v="1"/>
    <n v="0"/>
    <n v="0"/>
    <n v="0"/>
  </r>
  <r>
    <s v="Employee 126"/>
    <x v="3"/>
    <s v="Frankfurt"/>
    <s v="Germany"/>
    <s v="EMEA"/>
    <d v="2007-06-13T00:00:00"/>
    <d v="2022-12-01T00:00:00"/>
    <s v="Operating Platform"/>
    <s v="Y"/>
    <s v="Z"/>
    <s v="EUR"/>
    <n v="102850.00000000003"/>
    <n v="11435.600000000002"/>
    <n v="0"/>
    <n v="0"/>
    <n v="11435.600000000002"/>
    <n v="0"/>
    <n v="0"/>
    <n v="0"/>
    <n v="0"/>
    <n v="0"/>
    <n v="114285.60000000003"/>
    <s v="EUR"/>
    <n v="107992.50000000003"/>
    <n v="227992.38000000006"/>
    <s v="&gt;5 Years"/>
    <n v="120056.80499693258"/>
    <n v="133405.58087659153"/>
    <n v="126059.6452467792"/>
    <n v="266135.50516720029"/>
    <n v="4.9999999999999899E-2"/>
    <n v="5142.5"/>
    <n v="13348.775879658948"/>
    <n v="1.1672999999701754"/>
    <n v="0"/>
    <n v="0"/>
    <n v="0"/>
  </r>
  <r>
    <s v="Employee 1260"/>
    <x v="4"/>
    <s v="San Francisco"/>
    <s v="United States of America"/>
    <s v="Americas"/>
    <d v="2019-09-23T00:00:00"/>
    <d v="2022-12-01T00:00:00"/>
    <s v="ETF and Index Investments Platform"/>
    <s v="M"/>
    <s v="I"/>
    <s v="USD"/>
    <n v="254100.00000000003"/>
    <n v="402050.00000000006"/>
    <n v="0"/>
    <n v="0"/>
    <n v="402050.00000000006"/>
    <n v="0"/>
    <n v="0"/>
    <n v="0"/>
    <n v="0"/>
    <n v="0"/>
    <n v="656150.00000000012"/>
    <s v="USD"/>
    <n v="264264.00000000006"/>
    <n v="946660.00000000023"/>
    <s v="1-5 Years"/>
    <n v="254100.00000000003"/>
    <n v="656150.00000000012"/>
    <n v="264264.00000000006"/>
    <n v="946660.00000000023"/>
    <n v="4.0000000000000112E-2"/>
    <n v="10164.000000000029"/>
    <n v="402050.00000000012"/>
    <n v="1"/>
    <n v="0"/>
    <n v="0"/>
    <n v="0"/>
  </r>
  <r>
    <s v="Employee 1261"/>
    <x v="4"/>
    <s v="San Francisco"/>
    <s v="United States of America"/>
    <s v="Americas"/>
    <d v="2019-10-14T00:00:00"/>
    <d v="2022-12-01T00:00:00"/>
    <s v="Client Businesses Platform"/>
    <s v="V"/>
    <s v="J"/>
    <s v="USD"/>
    <n v="278300"/>
    <n v="341682.00000000006"/>
    <n v="0"/>
    <n v="0"/>
    <n v="341682.00000000006"/>
    <n v="0"/>
    <n v="0"/>
    <n v="0"/>
    <n v="0"/>
    <n v="0"/>
    <n v="619982"/>
    <s v="USD"/>
    <n v="306130"/>
    <n v="988110.20000000019"/>
    <s v="1-5 Years"/>
    <n v="278300"/>
    <n v="619982"/>
    <n v="306130"/>
    <n v="988110.20000000019"/>
    <n v="0.1"/>
    <n v="27830"/>
    <n v="341682"/>
    <n v="1"/>
    <n v="0"/>
    <n v="0"/>
    <n v="0"/>
  </r>
  <r>
    <s v="Employee 1262"/>
    <x v="1"/>
    <s v="London"/>
    <s v="United Kingdom"/>
    <s v="EMEA"/>
    <d v="2019-09-30T00:00:00"/>
    <d v="2022-12-01T00:00:00"/>
    <s v="Investments Platform"/>
    <s v="J"/>
    <s v="H"/>
    <s v="GBP"/>
    <n v="70840"/>
    <n v="20255.400000000001"/>
    <n v="0"/>
    <n v="0"/>
    <n v="20255.400000000001"/>
    <n v="0"/>
    <n v="0"/>
    <n v="0"/>
    <n v="0"/>
    <n v="0"/>
    <n v="91095.4"/>
    <s v="GBP"/>
    <n v="75090.400000000009"/>
    <n v="171651.52400000003"/>
    <s v="1-5 Years"/>
    <n v="94263.246005358407"/>
    <n v="121216.09401689054"/>
    <n v="99919.040765679922"/>
    <n v="228408.10042358394"/>
    <n v="6.0000000000000102E-2"/>
    <n v="4250.4000000000087"/>
    <n v="26952.848011532129"/>
    <n v="1.3306500000756409"/>
    <n v="0"/>
    <n v="0"/>
    <n v="0"/>
  </r>
  <r>
    <s v="Employee 1263"/>
    <x v="0"/>
    <s v="Wilmington"/>
    <s v="United States of America"/>
    <s v="Americas"/>
    <d v="2019-09-30T00:00:00"/>
    <d v="2022-12-01T00:00:00"/>
    <s v="Operating Platform"/>
    <s v="R"/>
    <s v="L"/>
    <s v="USD"/>
    <n v="166650"/>
    <n v="99764.500000000015"/>
    <n v="0"/>
    <n v="0"/>
    <n v="99764.500000000015"/>
    <n v="0"/>
    <n v="0"/>
    <n v="0"/>
    <n v="0"/>
    <n v="0"/>
    <n v="266414.5"/>
    <s v="USD"/>
    <n v="173316"/>
    <n v="450387.08"/>
    <s v="1-5 Years"/>
    <n v="166650"/>
    <n v="266414.5"/>
    <n v="173316"/>
    <n v="450387.08"/>
    <n v="0.04"/>
    <n v="6666"/>
    <n v="99764.5"/>
    <n v="1"/>
    <n v="0"/>
    <n v="0"/>
    <n v="0"/>
  </r>
  <r>
    <s v="Employee 1264"/>
    <x v="3"/>
    <s v="San Francisco"/>
    <s v="United States of America"/>
    <s v="Americas"/>
    <d v="2019-09-30T00:00:00"/>
    <d v="2022-12-01T00:00:00"/>
    <s v="Regional Platform"/>
    <s v="Y"/>
    <s v="L"/>
    <s v="USD"/>
    <n v="167612.5"/>
    <n v="51183.000000000007"/>
    <n v="0"/>
    <n v="0"/>
    <n v="51183.000000000007"/>
    <n v="0"/>
    <n v="0"/>
    <n v="0"/>
    <n v="0"/>
    <n v="0"/>
    <n v="218795.5"/>
    <s v="USD"/>
    <n v="181021.5"/>
    <n v="417320.64"/>
    <s v="1-5 Years"/>
    <n v="167612.5"/>
    <n v="218795.5"/>
    <n v="181021.5"/>
    <n v="417320.64"/>
    <n v="0.08"/>
    <n v="13409"/>
    <n v="51183"/>
    <n v="1"/>
    <n v="0"/>
    <n v="0"/>
    <n v="0"/>
  </r>
  <r>
    <s v="Employee 1265"/>
    <x v="3"/>
    <s v="San Francisco"/>
    <s v="United States of America"/>
    <s v="Americas"/>
    <d v="2019-09-30T00:00:00"/>
    <d v="2022-12-01T00:00:00"/>
    <s v="ETF and Index Investments Platform"/>
    <s v="E"/>
    <s v="N"/>
    <s v="USD"/>
    <n v="160974"/>
    <n v="46013.000000000007"/>
    <n v="0"/>
    <n v="0"/>
    <n v="46013.000000000007"/>
    <n v="0"/>
    <n v="0"/>
    <n v="0"/>
    <n v="0"/>
    <n v="0"/>
    <n v="206987"/>
    <s v="USD"/>
    <n v="173851.92"/>
    <n v="397397.88"/>
    <s v="1-5 Years"/>
    <n v="160974"/>
    <n v="206987"/>
    <n v="173851.92"/>
    <n v="397397.88"/>
    <n v="8.0000000000000085E-2"/>
    <n v="12877.920000000013"/>
    <n v="46013"/>
    <n v="1"/>
    <n v="0"/>
    <n v="0"/>
    <n v="0"/>
  </r>
  <r>
    <s v="Employee 1266"/>
    <x v="0"/>
    <s v="Princeton"/>
    <s v="United States of America"/>
    <s v="Americas"/>
    <d v="2019-09-30T00:00:00"/>
    <d v="2022-12-01T00:00:00"/>
    <s v="Operating Platform"/>
    <s v="W"/>
    <s v="N"/>
    <s v="USD"/>
    <n v="189873.64"/>
    <n v="71467"/>
    <n v="0"/>
    <n v="0"/>
    <n v="71467"/>
    <n v="0"/>
    <n v="0"/>
    <n v="0"/>
    <n v="0"/>
    <n v="0"/>
    <n v="261340.64"/>
    <s v="USD"/>
    <n v="203164.79480000003"/>
    <n v="482799.27960000007"/>
    <s v="1-5 Years"/>
    <n v="189873.64"/>
    <n v="261340.64"/>
    <n v="203164.79480000003"/>
    <n v="482799.27960000007"/>
    <n v="7.000000000000009E-2"/>
    <n v="13291.154800000018"/>
    <n v="71467"/>
    <n v="1"/>
    <n v="0"/>
    <n v="0"/>
    <n v="0"/>
  </r>
  <r>
    <s v="Employee 1267"/>
    <x v="0"/>
    <s v="San Francisco"/>
    <s v="United States of America"/>
    <s v="Americas"/>
    <d v="2019-09-30T00:00:00"/>
    <d v="2022-12-01T00:00:00"/>
    <s v="Operating Platform"/>
    <s v="Z"/>
    <s v="Y"/>
    <s v="USD"/>
    <n v="168311"/>
    <n v="62726.400000000001"/>
    <n v="0"/>
    <n v="0"/>
    <n v="62726.400000000001"/>
    <n v="0"/>
    <n v="0"/>
    <n v="0"/>
    <n v="0"/>
    <n v="0"/>
    <n v="231037.4"/>
    <s v="USD"/>
    <n v="175043.44"/>
    <n v="415322.33600000001"/>
    <s v="1-5 Years"/>
    <n v="168311"/>
    <n v="231037.4"/>
    <n v="175043.44"/>
    <n v="415322.33600000001"/>
    <n v="4.0000000000000015E-2"/>
    <n v="6732.4400000000023"/>
    <n v="62726.399999999994"/>
    <n v="1"/>
    <n v="0"/>
    <n v="0"/>
    <n v="0"/>
  </r>
  <r>
    <s v="Employee 1268"/>
    <x v="4"/>
    <s v="San Francisco"/>
    <s v="United States of America"/>
    <s v="Americas"/>
    <d v="2019-09-30T00:00:00"/>
    <d v="2022-12-01T00:00:00"/>
    <s v="Investments Platform"/>
    <s v="R"/>
    <s v="Y"/>
    <s v="USD"/>
    <n v="247170.00000000006"/>
    <n v="1287000"/>
    <n v="1619985.45"/>
    <n v="0"/>
    <n v="2906985.45"/>
    <n v="0"/>
    <n v="0"/>
    <n v="0"/>
    <n v="0"/>
    <n v="810000"/>
    <n v="3964155.45"/>
    <s v="USD"/>
    <n v="264471.90000000008"/>
    <n v="1906033.8000000003"/>
    <s v="1-5 Years"/>
    <n v="247170.00000000006"/>
    <n v="3964155.45"/>
    <n v="264471.90000000008"/>
    <n v="1906033.8000000003"/>
    <n v="7.0000000000000076E-2"/>
    <n v="17301.900000000023"/>
    <n v="3716985.45"/>
    <n v="1"/>
    <n v="810000"/>
    <n v="0"/>
    <n v="0"/>
  </r>
  <r>
    <s v="Employee 1269"/>
    <x v="0"/>
    <s v="Tokyo"/>
    <s v="Japan"/>
    <s v="Asia-Pacific"/>
    <d v="2019-10-14T00:00:00"/>
    <d v="2022-12-01T00:00:00"/>
    <s v="Corporate and Risk Platform"/>
    <s v="H"/>
    <s v="F"/>
    <s v="JPY"/>
    <n v="22093500"/>
    <n v="20680000"/>
    <n v="0"/>
    <n v="0"/>
    <n v="20680000"/>
    <n v="0"/>
    <n v="0"/>
    <n v="0"/>
    <n v="0"/>
    <n v="0"/>
    <n v="42773500"/>
    <s v="JPY"/>
    <n v="22535370"/>
    <n v="66164340"/>
    <s v="1-5 Years"/>
    <n v="203354.96341295046"/>
    <n v="393699.66404344427"/>
    <n v="207422.06268120944"/>
    <n v="608995.7200055226"/>
    <n v="1.9999999999999886E-2"/>
    <n v="441870"/>
    <n v="190344.70063049381"/>
    <n v="9.2042891987666256E-3"/>
    <n v="0"/>
    <n v="0"/>
    <n v="0"/>
  </r>
  <r>
    <s v="Employee 127"/>
    <x v="6"/>
    <s v="Tokyo"/>
    <s v="Japan"/>
    <s v="Asia-Pacific"/>
    <d v="2009-12-01T00:00:00"/>
    <d v="2022-12-01T00:00:00"/>
    <s v="Operating Platform"/>
    <s v="D"/>
    <s v="U"/>
    <s v="JPY"/>
    <n v="9091500.0000000019"/>
    <n v="1400300.0000000002"/>
    <n v="0"/>
    <n v="0"/>
    <n v="1400300.0000000002"/>
    <n v="0"/>
    <n v="0"/>
    <n v="0"/>
    <n v="0"/>
    <n v="0"/>
    <n v="10491800.000000002"/>
    <s v="JPY"/>
    <n v="10364310.000000004"/>
    <n v="22324962.000000007"/>
    <s v="&gt;5 Years"/>
    <n v="83680.795250586787"/>
    <n v="96569.561415619697"/>
    <n v="95396.106585668953"/>
    <n v="205485.40659947542"/>
    <n v="0.14000000000000018"/>
    <n v="1272810.0000000019"/>
    <n v="12888.76616503291"/>
    <n v="9.2042891987666256E-3"/>
    <n v="0"/>
    <n v="0"/>
    <n v="0"/>
  </r>
  <r>
    <s v="Employee 1270"/>
    <x v="0"/>
    <s v="Tokyo"/>
    <s v="Japan"/>
    <s v="Asia-Pacific"/>
    <d v="2019-10-14T00:00:00"/>
    <d v="2022-12-01T00:00:00"/>
    <s v="Investments Platform"/>
    <s v="A"/>
    <s v="Y"/>
    <s v="JPY"/>
    <n v="24200000.000000004"/>
    <n v="27645310.000000004"/>
    <n v="0"/>
    <n v="0"/>
    <n v="27645310.000000004"/>
    <n v="0"/>
    <n v="0"/>
    <n v="0"/>
    <n v="0"/>
    <n v="0"/>
    <n v="51845310.000000007"/>
    <s v="JPY"/>
    <n v="24442000.000000004"/>
    <n v="76805763.100000024"/>
    <s v="1-5 Years"/>
    <n v="222743.79861015239"/>
    <n v="477199.22683970741"/>
    <n v="224971.2365962539"/>
    <n v="706942.45570435852"/>
    <n v="9.9999999999999759E-3"/>
    <n v="242000"/>
    <n v="254455.42822955502"/>
    <n v="9.2042891987666256E-3"/>
    <n v="0"/>
    <n v="0"/>
    <n v="0"/>
  </r>
  <r>
    <s v="Employee 1271"/>
    <x v="0"/>
    <s v="London"/>
    <s v="United Kingdom"/>
    <s v="EMEA"/>
    <d v="2019-10-14T00:00:00"/>
    <d v="2022-12-01T00:00:00"/>
    <s v="Investments Platform"/>
    <s v="Y"/>
    <s v="G"/>
    <s v="GBP"/>
    <n v="132825.00000000003"/>
    <n v="195800.00000000003"/>
    <n v="26373.119999999999"/>
    <n v="0"/>
    <n v="222173.12000000002"/>
    <n v="0"/>
    <n v="0"/>
    <n v="0"/>
    <n v="0"/>
    <n v="0"/>
    <n v="354998.12000000005"/>
    <s v="GBP"/>
    <n v="143451.00000000003"/>
    <n v="498366.00000000012"/>
    <s v="1-5 Years"/>
    <n v="176743.58626004704"/>
    <n v="472378.24840485246"/>
    <n v="190883.07316085082"/>
    <n v="663150.71793769707"/>
    <n v="8.0000000000000085E-2"/>
    <n v="10626"/>
    <n v="295634.66214480542"/>
    <n v="1.3306500000756409"/>
    <n v="0"/>
    <n v="0"/>
    <n v="0"/>
  </r>
  <r>
    <s v="Employee 1272"/>
    <x v="6"/>
    <s v="London"/>
    <s v="United Kingdom"/>
    <s v="EMEA"/>
    <d v="2019-10-14T00:00:00"/>
    <d v="2022-12-01T00:00:00"/>
    <s v="Operating Platform"/>
    <s v="O"/>
    <s v="H"/>
    <s v="GBP"/>
    <n v="70098.60000000002"/>
    <n v="3168.0000000000005"/>
    <n v="0"/>
    <n v="0"/>
    <n v="3168.0000000000005"/>
    <n v="0"/>
    <n v="0"/>
    <n v="0"/>
    <n v="0"/>
    <n v="0"/>
    <n v="73266.60000000002"/>
    <s v="GBP"/>
    <n v="79912.404000000039"/>
    <n v="163436.3280000001"/>
    <s v="1-5 Years"/>
    <n v="93276.702095302346"/>
    <n v="97492.201295541978"/>
    <n v="106335.4403886447"/>
    <n v="217476.54986556261"/>
    <n v="0.14000000000000024"/>
    <n v="9813.8040000000183"/>
    <n v="4215.499200239632"/>
    <n v="1.3306500000756409"/>
    <n v="0"/>
    <n v="0"/>
    <n v="0"/>
  </r>
  <r>
    <s v="Employee 1273"/>
    <x v="4"/>
    <s v="London"/>
    <s v="United Kingdom"/>
    <s v="EMEA"/>
    <d v="2019-11-18T00:00:00"/>
    <d v="2022-12-01T00:00:00"/>
    <s v="Operating Platform"/>
    <s v="J"/>
    <s v="Y"/>
    <s v="GBP"/>
    <n v="200640.00000000003"/>
    <n v="219208.00000000003"/>
    <n v="0"/>
    <n v="0"/>
    <n v="219208.00000000003"/>
    <n v="0"/>
    <n v="0"/>
    <n v="0"/>
    <n v="0"/>
    <n v="0"/>
    <n v="419848.00000000006"/>
    <s v="GBP"/>
    <n v="226723.20000000001"/>
    <n v="701151.44"/>
    <s v="1-5 Years"/>
    <n v="266981.61601517664"/>
    <n v="558670.7412317578"/>
    <n v="301689.2260971496"/>
    <n v="932987.16368903569"/>
    <n v="0.13"/>
    <n v="26083.199999999983"/>
    <n v="291689.12521658116"/>
    <n v="1.3306500000756412"/>
    <n v="0"/>
    <n v="0"/>
    <n v="0"/>
  </r>
  <r>
    <s v="Employee 1274"/>
    <x v="4"/>
    <s v="London"/>
    <s v="United Kingdom"/>
    <s v="EMEA"/>
    <d v="2021-03-29T00:00:00"/>
    <d v="2022-12-01T00:00:00"/>
    <s v="Operating Platform"/>
    <s v="P"/>
    <s v="D"/>
    <s v="GBP"/>
    <n v="169950"/>
    <n v="91080.000000000015"/>
    <n v="0"/>
    <n v="0"/>
    <n v="91080.000000000015"/>
    <n v="0"/>
    <n v="0"/>
    <n v="0"/>
    <n v="0"/>
    <n v="0"/>
    <n v="261030"/>
    <s v="GBP"/>
    <n v="180147"/>
    <n v="456838.8"/>
    <s v="1-5 Years"/>
    <n v="226143.96751285519"/>
    <n v="347339.56951974455"/>
    <n v="239712.60556362648"/>
    <n v="607892.54925455572"/>
    <n v="5.9999999999999901E-2"/>
    <n v="10197"/>
    <n v="121195.60200688936"/>
    <n v="1.3306500000756409"/>
    <n v="0"/>
    <n v="0"/>
    <n v="0"/>
  </r>
  <r>
    <s v="Employee 1275"/>
    <x v="4"/>
    <s v="San Francisco"/>
    <s v="United States of America"/>
    <s v="Americas"/>
    <d v="2019-10-21T00:00:00"/>
    <d v="2022-12-01T00:00:00"/>
    <s v="Client Businesses Platform"/>
    <s v="J"/>
    <s v="R"/>
    <s v="USD"/>
    <n v="254100.00000000006"/>
    <n v="667920.00000000012"/>
    <n v="0"/>
    <n v="0"/>
    <n v="667920.00000000012"/>
    <n v="0"/>
    <n v="0"/>
    <n v="0"/>
    <n v="0"/>
    <n v="0"/>
    <n v="922020.00000000023"/>
    <s v="USD"/>
    <n v="264264.00000000006"/>
    <n v="1223164.8000000003"/>
    <s v="1-5 Years"/>
    <n v="254100.00000000006"/>
    <n v="922020.00000000023"/>
    <n v="264264.00000000006"/>
    <n v="1223164.8000000003"/>
    <n v="3.9999999999999994E-2"/>
    <n v="10164"/>
    <n v="667920.00000000023"/>
    <n v="1"/>
    <n v="0"/>
    <n v="0"/>
    <n v="0"/>
  </r>
  <r>
    <s v="Employee 1276"/>
    <x v="0"/>
    <s v="San Francisco"/>
    <s v="United States of America"/>
    <s v="Americas"/>
    <d v="2019-11-01T00:00:00"/>
    <d v="2022-12-01T00:00:00"/>
    <s v="Investments Platform"/>
    <s v="B"/>
    <s v="K"/>
    <s v="USD"/>
    <n v="227700.00000000003"/>
    <n v="584210"/>
    <n v="41400"/>
    <n v="0"/>
    <n v="625610"/>
    <n v="0"/>
    <n v="0"/>
    <n v="0"/>
    <n v="0"/>
    <n v="0"/>
    <n v="853310"/>
    <s v="USD"/>
    <n v="250470.00000000006"/>
    <n v="1143571.0000000002"/>
    <s v="1-5 Years"/>
    <n v="227700.00000000003"/>
    <n v="853310"/>
    <n v="250470.00000000006"/>
    <n v="1143571.0000000002"/>
    <n v="0.10000000000000012"/>
    <n v="22770.000000000029"/>
    <n v="625610"/>
    <n v="1"/>
    <n v="0"/>
    <n v="0"/>
    <n v="0"/>
  </r>
  <r>
    <s v="Employee 1277"/>
    <x v="0"/>
    <s v="San Francisco"/>
    <s v="United States of America"/>
    <s v="Americas"/>
    <d v="2019-11-04T00:00:00"/>
    <d v="2022-12-01T00:00:00"/>
    <s v="Client Businesses Platform"/>
    <s v="V"/>
    <s v="T"/>
    <s v="USD"/>
    <n v="173910"/>
    <n v="120120"/>
    <n v="0"/>
    <n v="0"/>
    <n v="120120"/>
    <n v="0"/>
    <n v="0"/>
    <n v="0"/>
    <n v="0"/>
    <n v="0"/>
    <n v="294030"/>
    <s v="USD"/>
    <n v="198257.40000000002"/>
    <n v="533451.60000000009"/>
    <s v="1-5 Years"/>
    <n v="173910"/>
    <n v="294030"/>
    <n v="198257.40000000002"/>
    <n v="533451.60000000009"/>
    <n v="0.14000000000000012"/>
    <n v="24347.400000000023"/>
    <n v="120120"/>
    <n v="1"/>
    <n v="0"/>
    <n v="0"/>
    <n v="0"/>
  </r>
  <r>
    <s v="Employee 1278"/>
    <x v="4"/>
    <s v="New York"/>
    <s v="United States of America"/>
    <s v="Americas"/>
    <d v="2019-11-04T00:00:00"/>
    <d v="2022-12-01T00:00:00"/>
    <s v="Client Businesses Platform"/>
    <s v="V"/>
    <s v="G"/>
    <s v="USD"/>
    <n v="280500"/>
    <n v="689040.00000000012"/>
    <n v="0"/>
    <n v="0"/>
    <n v="689040.00000000012"/>
    <n v="0"/>
    <n v="0"/>
    <n v="0"/>
    <n v="0"/>
    <n v="410400"/>
    <n v="1379940"/>
    <s v="USD"/>
    <n v="308550"/>
    <n v="1375044.0000000002"/>
    <s v="1-5 Years"/>
    <n v="280500"/>
    <n v="1379940"/>
    <n v="308550"/>
    <n v="1375044.0000000002"/>
    <n v="0.1"/>
    <n v="28050"/>
    <n v="1099440"/>
    <n v="1"/>
    <n v="410400"/>
    <n v="0"/>
    <n v="0"/>
  </r>
  <r>
    <s v="Employee 1279"/>
    <x v="3"/>
    <s v="Tokyo"/>
    <s v="Japan"/>
    <s v="Asia-Pacific"/>
    <d v="2019-10-11T00:00:00"/>
    <d v="2022-12-01T00:00:00"/>
    <s v="ETF and Index Investments Platform"/>
    <s v="Y"/>
    <s v="Y"/>
    <s v="JPY"/>
    <n v="17723200.000000004"/>
    <n v="4963200"/>
    <n v="0"/>
    <n v="0"/>
    <n v="4963200"/>
    <n v="0"/>
    <n v="0"/>
    <n v="0"/>
    <n v="0"/>
    <n v="0"/>
    <n v="22686400.000000004"/>
    <s v="JPY"/>
    <n v="19495520.000000007"/>
    <n v="44450560.000000015"/>
    <s v="1-5 Years"/>
    <n v="163129.45832758068"/>
    <n v="208812.18647889921"/>
    <n v="179442.4041603388"/>
    <n v="409135.80928712798"/>
    <n v="0.10000000000000034"/>
    <n v="1772320.0000000037"/>
    <n v="45682.72815131853"/>
    <n v="9.2042891987666256E-3"/>
    <n v="0"/>
    <n v="0"/>
    <n v="0"/>
  </r>
  <r>
    <s v="Employee 128"/>
    <x v="4"/>
    <s v="New York"/>
    <s v="United States of America"/>
    <s v="Americas"/>
    <d v="2004-06-14T00:00:00"/>
    <d v="2022-12-01T00:00:00"/>
    <s v="Corporate and Risk Platform"/>
    <s v="P"/>
    <s v="Q"/>
    <s v="USD"/>
    <n v="261030"/>
    <n v="534490"/>
    <n v="0"/>
    <n v="0"/>
    <n v="534490"/>
    <n v="0"/>
    <n v="0"/>
    <n v="0"/>
    <n v="0"/>
    <n v="402499.99999999994"/>
    <n v="1198020"/>
    <s v="USD"/>
    <n v="266250.59999999998"/>
    <n v="1077681"/>
    <s v="&gt;5 Years"/>
    <n v="261030"/>
    <n v="1198020"/>
    <n v="266250.59999999998"/>
    <n v="1077681"/>
    <n v="1.999999999999991E-2"/>
    <n v="5220.5999999999767"/>
    <n v="936990"/>
    <n v="1"/>
    <n v="402499.99999999994"/>
    <n v="0"/>
    <n v="0"/>
  </r>
  <r>
    <s v="Employee 1280"/>
    <x v="0"/>
    <s v="Princeton"/>
    <s v="United States of America"/>
    <s v="Americas"/>
    <d v="2019-10-28T00:00:00"/>
    <d v="2022-12-01T00:00:00"/>
    <s v="Operating Platform"/>
    <s v="Z"/>
    <s v="R"/>
    <s v="USD"/>
    <n v="238260.00000000006"/>
    <n v="63382"/>
    <n v="0"/>
    <n v="0"/>
    <n v="63382"/>
    <n v="0"/>
    <n v="0"/>
    <n v="0"/>
    <n v="0"/>
    <n v="0"/>
    <n v="301642.00000000006"/>
    <s v="USD"/>
    <n v="243025.20000000007"/>
    <n v="550700.04000000015"/>
    <s v="1-5 Years"/>
    <n v="238260.00000000006"/>
    <n v="301642.00000000006"/>
    <n v="243025.20000000007"/>
    <n v="550700.04000000015"/>
    <n v="2.0000000000000046E-2"/>
    <n v="4765.2000000000116"/>
    <n v="63382"/>
    <n v="1"/>
    <n v="0"/>
    <n v="0"/>
    <n v="0"/>
  </r>
  <r>
    <s v="Employee 1281"/>
    <x v="4"/>
    <s v="London"/>
    <s v="United Kingdom"/>
    <s v="EMEA"/>
    <d v="2019-11-01T00:00:00"/>
    <d v="2022-12-01T00:00:00"/>
    <s v="Investments Platform"/>
    <s v="G"/>
    <s v="E"/>
    <s v="GBP"/>
    <n v="197120.00000000003"/>
    <n v="470250.00000000006"/>
    <n v="0"/>
    <n v="0"/>
    <n v="470250.00000000006"/>
    <n v="0"/>
    <n v="0"/>
    <n v="0"/>
    <n v="0"/>
    <n v="0"/>
    <n v="667370.00000000012"/>
    <s v="GBP"/>
    <n v="205004.80000000005"/>
    <n v="899069.60000000021"/>
    <s v="1-5 Years"/>
    <n v="262297.72801491036"/>
    <n v="888035.89055048069"/>
    <n v="272789.63713550684"/>
    <n v="1196346.9633080068"/>
    <n v="4.0000000000000251E-2"/>
    <n v="7884.8000000000175"/>
    <n v="625738.16253557033"/>
    <n v="1.3306500000756412"/>
    <n v="0"/>
    <n v="0"/>
    <n v="0"/>
  </r>
  <r>
    <s v="Employee 1282"/>
    <x v="0"/>
    <s v="San Francisco"/>
    <s v="United States of America"/>
    <s v="Americas"/>
    <d v="2019-11-04T00:00:00"/>
    <d v="2022-12-01T00:00:00"/>
    <s v="ETF and Index Investments Platform"/>
    <s v="W"/>
    <s v="A"/>
    <s v="USD"/>
    <n v="222007.50000000003"/>
    <n v="107800.00000000001"/>
    <n v="0"/>
    <n v="0"/>
    <n v="107800.00000000001"/>
    <n v="0"/>
    <n v="0"/>
    <n v="0"/>
    <n v="0"/>
    <n v="0"/>
    <n v="329807.50000000006"/>
    <s v="USD"/>
    <n v="233107.87500000003"/>
    <n v="579405.75000000012"/>
    <s v="1-5 Years"/>
    <n v="222007.50000000003"/>
    <n v="329807.50000000006"/>
    <n v="233107.87500000003"/>
    <n v="579405.75000000012"/>
    <n v="4.9999999999999996E-2"/>
    <n v="11100.375"/>
    <n v="107800.00000000003"/>
    <n v="1"/>
    <n v="0"/>
    <n v="0"/>
    <n v="0"/>
  </r>
  <r>
    <s v="Employee 1283"/>
    <x v="0"/>
    <s v="San Francisco"/>
    <s v="United States of America"/>
    <s v="Americas"/>
    <d v="2019-12-02T00:00:00"/>
    <d v="2022-12-01T00:00:00"/>
    <s v="ETF and Index Investments Platform"/>
    <s v="F"/>
    <s v="F"/>
    <s v="USD"/>
    <n v="197637.00000000003"/>
    <n v="61963"/>
    <n v="0"/>
    <n v="0"/>
    <n v="61963"/>
    <n v="0"/>
    <n v="0"/>
    <n v="0"/>
    <n v="0"/>
    <n v="0"/>
    <n v="259600.00000000003"/>
    <s v="USD"/>
    <n v="215424.33000000005"/>
    <n v="498388.33000000007"/>
    <s v="1-5 Years"/>
    <n v="197637.00000000003"/>
    <n v="259600.00000000003"/>
    <n v="215424.33000000005"/>
    <n v="498388.33000000007"/>
    <n v="9.0000000000000066E-2"/>
    <n v="17787.330000000016"/>
    <n v="61963"/>
    <n v="1"/>
    <n v="0"/>
    <n v="0"/>
    <n v="0"/>
  </r>
  <r>
    <s v="Employee 1284"/>
    <x v="0"/>
    <s v="London"/>
    <s v="United Kingdom"/>
    <s v="EMEA"/>
    <d v="2019-11-11T00:00:00"/>
    <d v="2022-12-01T00:00:00"/>
    <s v="Client Businesses Platform"/>
    <s v="H"/>
    <s v="U"/>
    <s v="GBP"/>
    <n v="57823.619040000012"/>
    <n v="0"/>
    <n v="0"/>
    <n v="0"/>
    <n v="0"/>
    <n v="0"/>
    <n v="0"/>
    <n v="0"/>
    <n v="0"/>
    <n v="0"/>
    <n v="57823.619040000012"/>
    <s v="GBP"/>
    <n v="65340.689515200007"/>
    <n v="130681.37903040001"/>
    <s v="1-5 Years"/>
    <n v="76942.998679949844"/>
    <n v="76942.998679949844"/>
    <n v="86945.588508343324"/>
    <n v="173891.17701668665"/>
    <n v="0.13"/>
    <n v="7517.0704751999947"/>
    <n v="0"/>
    <n v="1.3306500000756409"/>
    <n v="0"/>
    <n v="0"/>
    <n v="0"/>
  </r>
  <r>
    <s v="Employee 1285"/>
    <x v="0"/>
    <s v="London"/>
    <s v="United Kingdom"/>
    <s v="EMEA"/>
    <d v="2021-02-15T00:00:00"/>
    <d v="2022-12-01T00:00:00"/>
    <s v="Operating Platform"/>
    <s v="Q"/>
    <s v="U"/>
    <s v="GBP"/>
    <n v="124943.06000000001"/>
    <n v="15312"/>
    <n v="0"/>
    <n v="0"/>
    <n v="15312"/>
    <n v="0"/>
    <n v="0"/>
    <n v="0"/>
    <n v="0"/>
    <n v="0"/>
    <n v="140255.06"/>
    <s v="GBP"/>
    <n v="142435.08840000004"/>
    <n v="302325.85680000007"/>
    <s v="1-5 Years"/>
    <n v="166255.48279845083"/>
    <n v="186630.39559960901"/>
    <n v="189531.25039023397"/>
    <n v="402289.90137378831"/>
    <n v="0.14000000000000012"/>
    <n v="17492.028400000025"/>
    <n v="20374.912801158178"/>
    <n v="1.3306500000756409"/>
    <n v="0"/>
    <n v="0"/>
    <n v="0"/>
  </r>
  <r>
    <s v="Employee 1286"/>
    <x v="7"/>
    <s v="London"/>
    <s v="United Kingdom"/>
    <s v="EMEA"/>
    <d v="2019-11-11T00:00:00"/>
    <d v="2022-12-01T00:00:00"/>
    <s v="Client Businesses Platform"/>
    <s v="M"/>
    <s v="S"/>
    <s v="GBP"/>
    <n v="29106.000000000004"/>
    <n v="2805.0000000000005"/>
    <n v="0"/>
    <n v="0"/>
    <n v="2805.0000000000005"/>
    <n v="0"/>
    <n v="0"/>
    <n v="0"/>
    <n v="0"/>
    <n v="0"/>
    <n v="31911.000000000004"/>
    <s v="GBP"/>
    <n v="33180.840000000011"/>
    <n v="69559.380000000034"/>
    <s v="1-5 Years"/>
    <n v="38729.89890220161"/>
    <n v="42462.37215241378"/>
    <n v="44152.084748509842"/>
    <n v="92559.189002261584"/>
    <n v="0.14000000000000015"/>
    <n v="4074.8400000000074"/>
    <n v="3732.4732502121697"/>
    <n v="1.3306500000756409"/>
    <n v="0"/>
    <n v="0"/>
    <n v="0"/>
  </r>
  <r>
    <s v="Employee 1287"/>
    <x v="0"/>
    <s v="London"/>
    <s v="United Kingdom"/>
    <s v="EMEA"/>
    <d v="2019-11-11T00:00:00"/>
    <d v="2022-12-01T00:00:00"/>
    <s v="Client Businesses Platform"/>
    <s v="E"/>
    <s v="H"/>
    <s v="GBP"/>
    <n v="106480.00000000003"/>
    <n v="31350"/>
    <n v="0"/>
    <n v="0"/>
    <n v="31350"/>
    <n v="0"/>
    <n v="0"/>
    <n v="0"/>
    <n v="0"/>
    <n v="0"/>
    <n v="137830.00000000003"/>
    <s v="GBP"/>
    <n v="116063.20000000004"/>
    <n v="266297.90000000008"/>
    <s v="1-5 Years"/>
    <n v="141687.61200805428"/>
    <n v="183403.48951042563"/>
    <n v="154439.49708877917"/>
    <n v="354349.3006551431"/>
    <n v="9.000000000000008E-2"/>
    <n v="9583.2000000000116"/>
    <n v="41715.877502371353"/>
    <n v="1.3306500000756409"/>
    <n v="0"/>
    <n v="0"/>
    <n v="0"/>
  </r>
  <r>
    <s v="Employee 1288"/>
    <x v="3"/>
    <s v="London"/>
    <s v="United Kingdom"/>
    <s v="EMEA"/>
    <d v="2019-11-18T00:00:00"/>
    <d v="2022-12-01T00:00:00"/>
    <s v="Client Businesses Platform"/>
    <s v="J"/>
    <s v="W"/>
    <s v="GBP"/>
    <n v="98632.60000000002"/>
    <n v="22814.000000000004"/>
    <n v="0"/>
    <n v="0"/>
    <n v="22814.000000000004"/>
    <n v="0"/>
    <n v="0"/>
    <n v="0"/>
    <n v="0"/>
    <n v="0"/>
    <n v="121446.60000000002"/>
    <s v="GBP"/>
    <n v="99618.926000000021"/>
    <n v="222279.99200000003"/>
    <s v="1-5 Years"/>
    <n v="131245.46919746068"/>
    <n v="161602.91829918636"/>
    <n v="132557.9238894353"/>
    <n v="295776.87137161352"/>
    <n v="1.0000000000000106E-2"/>
    <n v="986.32600000000093"/>
    <n v="30357.449101725681"/>
    <n v="1.3306500000756409"/>
    <n v="0"/>
    <n v="0"/>
    <n v="0"/>
  </r>
  <r>
    <s v="Employee 1289"/>
    <x v="0"/>
    <s v="Munich"/>
    <s v="Germany"/>
    <s v="EMEA"/>
    <d v="2019-11-18T00:00:00"/>
    <d v="2022-12-01T00:00:00"/>
    <s v="Client Businesses Platform"/>
    <s v="J"/>
    <s v="M"/>
    <s v="EUR"/>
    <n v="179718.55"/>
    <n v="95040.000000000015"/>
    <n v="0"/>
    <n v="0"/>
    <n v="95040.000000000015"/>
    <n v="0"/>
    <n v="0"/>
    <n v="0"/>
    <n v="0"/>
    <n v="0"/>
    <n v="274758.55"/>
    <s v="EUR"/>
    <n v="197690.405"/>
    <n v="499924.81000000006"/>
    <s v="1-5 Years"/>
    <n v="209785.46340963995"/>
    <n v="320725.65540680545"/>
    <n v="230764.00975060396"/>
    <n v="583562.23069809005"/>
    <n v="0.10000000000000006"/>
    <n v="17971.85500000001"/>
    <n v="110940.1919971655"/>
    <n v="1.1672999999701754"/>
    <n v="0"/>
    <n v="0"/>
    <n v="0"/>
  </r>
  <r>
    <s v="Employee 129"/>
    <x v="4"/>
    <s v="New York"/>
    <s v="United States of America"/>
    <s v="Americas"/>
    <d v="2007-07-09T00:00:00"/>
    <d v="2022-12-01T00:00:00"/>
    <s v="Corporate and Risk Platform"/>
    <s v="L"/>
    <s v="Q"/>
    <s v="USD"/>
    <n v="244420.00000000003"/>
    <n v="568645"/>
    <n v="0"/>
    <n v="0"/>
    <n v="568645"/>
    <n v="0"/>
    <n v="0"/>
    <n v="0"/>
    <n v="0"/>
    <n v="0"/>
    <n v="813065"/>
    <s v="USD"/>
    <n v="254196.80000000005"/>
    <n v="1099784.4000000001"/>
    <s v="&gt;5 Years"/>
    <n v="244420.00000000003"/>
    <n v="813065"/>
    <n v="254196.80000000005"/>
    <n v="1099784.4000000001"/>
    <n v="4.0000000000000063E-2"/>
    <n v="9776.8000000000175"/>
    <n v="568645"/>
    <n v="1"/>
    <n v="0"/>
    <n v="0"/>
    <n v="0"/>
  </r>
  <r>
    <s v="Employee 1290"/>
    <x v="4"/>
    <s v="San Francisco"/>
    <s v="United States of America"/>
    <s v="Americas"/>
    <d v="2019-11-25T00:00:00"/>
    <d v="2022-12-01T00:00:00"/>
    <s v="Investments Platform"/>
    <s v="I"/>
    <s v="E"/>
    <s v="USD"/>
    <n v="260117.00000000006"/>
    <n v="0"/>
    <n v="1010000"/>
    <n v="0"/>
    <n v="1010000"/>
    <n v="0"/>
    <n v="0"/>
    <n v="0"/>
    <n v="0"/>
    <n v="0"/>
    <n v="1270117"/>
    <s v="USD"/>
    <n v="278325.19000000006"/>
    <n v="556650.38000000012"/>
    <s v="1-5 Years"/>
    <n v="260117.00000000006"/>
    <n v="1270117"/>
    <n v="278325.19000000006"/>
    <n v="556650.38000000012"/>
    <n v="6.9999999999999993E-2"/>
    <n v="18208.190000000002"/>
    <n v="1010000"/>
    <n v="1"/>
    <n v="0"/>
    <n v="0"/>
    <n v="0"/>
  </r>
  <r>
    <s v="Employee 1291"/>
    <x v="0"/>
    <s v="New York"/>
    <s v="United States of America"/>
    <s v="Americas"/>
    <d v="2019-11-25T00:00:00"/>
    <d v="2022-12-01T00:00:00"/>
    <s v="Client Businesses Platform"/>
    <s v="V"/>
    <s v="R"/>
    <s v="USD"/>
    <n v="207570.00000000006"/>
    <n v="210210.00000000003"/>
    <n v="0"/>
    <n v="0"/>
    <n v="210210.00000000003"/>
    <n v="0"/>
    <n v="0"/>
    <n v="0"/>
    <n v="0"/>
    <n v="0"/>
    <n v="417780.00000000012"/>
    <s v="USD"/>
    <n v="209645.70000000007"/>
    <n v="631603.50000000023"/>
    <s v="1-5 Years"/>
    <n v="207570.00000000006"/>
    <n v="417780.00000000012"/>
    <n v="209645.70000000007"/>
    <n v="631603.50000000023"/>
    <n v="1.0000000000000054E-2"/>
    <n v="2075.7000000000116"/>
    <n v="210210.00000000006"/>
    <n v="1"/>
    <n v="0"/>
    <n v="0"/>
    <n v="0"/>
  </r>
  <r>
    <s v="Employee 1292"/>
    <x v="0"/>
    <s v="San Francisco"/>
    <s v="United States of America"/>
    <s v="Americas"/>
    <d v="2019-11-18T00:00:00"/>
    <d v="2022-12-01T00:00:00"/>
    <s v="Investments Platform"/>
    <s v="R"/>
    <s v="H"/>
    <s v="USD"/>
    <n v="244200.00000000006"/>
    <n v="107800.00000000001"/>
    <n v="592250"/>
    <n v="0"/>
    <n v="700050"/>
    <n v="0"/>
    <n v="0"/>
    <n v="0"/>
    <n v="0"/>
    <n v="0"/>
    <n v="944250"/>
    <s v="USD"/>
    <n v="261294.00000000009"/>
    <n v="637934.00000000023"/>
    <s v="1-5 Years"/>
    <n v="244200.00000000006"/>
    <n v="944250"/>
    <n v="261294.00000000009"/>
    <n v="637934.00000000023"/>
    <n v="7.0000000000000104E-2"/>
    <n v="17094.000000000029"/>
    <n v="700050"/>
    <n v="1"/>
    <n v="0"/>
    <n v="0"/>
    <n v="0"/>
  </r>
  <r>
    <s v="Employee 1293"/>
    <x v="5"/>
    <s v="New York"/>
    <s v="United States of America"/>
    <s v="Americas"/>
    <d v="2019-12-02T00:00:00"/>
    <d v="2022-12-01T00:00:00"/>
    <s v="Corporate and Risk Platform"/>
    <s v="V"/>
    <s v="C"/>
    <s v="USD"/>
    <n v="153010"/>
    <n v="99000.000000000015"/>
    <n v="0"/>
    <n v="0"/>
    <n v="99000.000000000015"/>
    <n v="0"/>
    <n v="0"/>
    <n v="0"/>
    <n v="0"/>
    <n v="0"/>
    <n v="252010"/>
    <s v="USD"/>
    <n v="175961.5"/>
    <n v="465773"/>
    <s v="1-5 Years"/>
    <n v="153010"/>
    <n v="252010"/>
    <n v="175961.5"/>
    <n v="465773"/>
    <n v="0.15"/>
    <n v="22951.5"/>
    <n v="99000"/>
    <n v="1"/>
    <n v="0"/>
    <n v="0"/>
    <n v="0"/>
  </r>
  <r>
    <s v="Employee 1294"/>
    <x v="1"/>
    <s v="London"/>
    <s v="United Kingdom"/>
    <s v="EMEA"/>
    <d v="2019-12-16T00:00:00"/>
    <d v="2022-12-01T00:00:00"/>
    <s v="Operating Platform"/>
    <s v="W"/>
    <s v="I"/>
    <s v="GBP"/>
    <n v="68489.3"/>
    <n v="4405.5"/>
    <n v="0"/>
    <n v="0"/>
    <n v="4405.5"/>
    <n v="0"/>
    <n v="0"/>
    <n v="0"/>
    <n v="0"/>
    <n v="0"/>
    <n v="72894.8"/>
    <s v="GBP"/>
    <n v="70543.979000000007"/>
    <n v="145625.62300000002"/>
    <s v="1-5 Years"/>
    <n v="91135.287050180603"/>
    <n v="96997.46562551384"/>
    <n v="93869.34566168602"/>
    <n v="193776.73525596529"/>
    <n v="2.9999999999999992E-2"/>
    <n v="2054.6790000000037"/>
    <n v="5862.1785753332369"/>
    <n v="1.3306500000756409"/>
    <n v="0"/>
    <n v="0"/>
    <n v="0"/>
  </r>
  <r>
    <s v="Employee 1295"/>
    <x v="1"/>
    <s v="London"/>
    <s v="United Kingdom"/>
    <s v="EMEA"/>
    <d v="2019-11-18T00:00:00"/>
    <d v="2022-12-01T00:00:00"/>
    <s v="Operating Platform"/>
    <s v="D"/>
    <s v="I"/>
    <s v="GBP"/>
    <n v="67760.000000000015"/>
    <n v="9038.7000000000007"/>
    <n v="0"/>
    <n v="0"/>
    <n v="9038.7000000000007"/>
    <n v="0"/>
    <n v="0"/>
    <n v="0"/>
    <n v="0"/>
    <n v="0"/>
    <n v="76798.700000000012"/>
    <s v="GBP"/>
    <n v="71148.000000000015"/>
    <n v="151786.63500000001"/>
    <s v="1-5 Years"/>
    <n v="90164.844005125444"/>
    <n v="102192.19016080914"/>
    <n v="94673.086205381725"/>
    <n v="201974.88587423129"/>
    <n v="5.0000000000000107E-2"/>
    <n v="3388"/>
    <n v="12027.346155683699"/>
    <n v="1.3306500000756409"/>
    <n v="0"/>
    <n v="0"/>
    <n v="0"/>
  </r>
  <r>
    <s v="Employee 1296"/>
    <x v="0"/>
    <s v="London"/>
    <s v="United Kingdom"/>
    <s v="EMEA"/>
    <d v="2020-01-06T00:00:00"/>
    <d v="2022-12-01T00:00:00"/>
    <s v="Corporate and Risk Platform"/>
    <s v="U"/>
    <s v="E"/>
    <s v="GBP"/>
    <n v="103955.94000000003"/>
    <n v="10285.000000000002"/>
    <n v="0"/>
    <n v="0"/>
    <n v="10285.000000000002"/>
    <n v="0"/>
    <n v="0"/>
    <n v="0"/>
    <n v="0"/>
    <n v="0"/>
    <n v="114240.94000000003"/>
    <s v="GBP"/>
    <n v="112272.41520000005"/>
    <n v="235652.63040000008"/>
    <s v="1-5 Years"/>
    <n v="138328.97156886337"/>
    <n v="152014.70681964135"/>
    <n v="149395.28929437246"/>
    <n v="313571.17265958508"/>
    <n v="8.0000000000000113E-2"/>
    <n v="8316.4752000000153"/>
    <n v="13685.735250777972"/>
    <n v="1.3306500000756409"/>
    <n v="0"/>
    <n v="0"/>
    <n v="0"/>
  </r>
  <r>
    <s v="Employee 1297"/>
    <x v="0"/>
    <s v="London"/>
    <s v="United Kingdom"/>
    <s v="EMEA"/>
    <d v="2019-11-25T00:00:00"/>
    <d v="2022-12-01T00:00:00"/>
    <s v="Regional Platform"/>
    <s v="E"/>
    <s v="Y"/>
    <s v="GBP"/>
    <n v="134640"/>
    <n v="140140"/>
    <n v="0"/>
    <n v="0"/>
    <n v="140140"/>
    <n v="0"/>
    <n v="0"/>
    <n v="0"/>
    <n v="0"/>
    <n v="0"/>
    <n v="274780"/>
    <s v="GBP"/>
    <n v="153489.60000000001"/>
    <n v="466738.80000000005"/>
    <s v="1-5 Years"/>
    <n v="179158.71601018429"/>
    <n v="365636.0070207846"/>
    <n v="204240.93625161011"/>
    <n v="621065.98425530468"/>
    <n v="0.14000000000000012"/>
    <n v="18849.600000000006"/>
    <n v="186477.29101060031"/>
    <n v="1.3306500000756409"/>
    <n v="0"/>
    <n v="0"/>
    <n v="0"/>
  </r>
  <r>
    <s v="Employee 1298"/>
    <x v="3"/>
    <s v="Sydney"/>
    <s v="Australia"/>
    <s v="Asia-Pacific"/>
    <d v="2020-01-06T00:00:00"/>
    <d v="2022-12-01T00:00:00"/>
    <s v="Corporate and Risk Platform"/>
    <s v="H"/>
    <s v="O"/>
    <s v="AUD"/>
    <n v="228800.00000000003"/>
    <n v="30360"/>
    <n v="0"/>
    <n v="0"/>
    <n v="30360"/>
    <n v="0"/>
    <n v="0"/>
    <n v="0"/>
    <n v="0"/>
    <n v="0"/>
    <n v="259160.00000000003"/>
    <s v="AUD"/>
    <n v="240240.00000000003"/>
    <n v="512358"/>
    <s v="1-5 Years"/>
    <n v="173121.5200060982"/>
    <n v="196093.41400690741"/>
    <n v="181777.59600640312"/>
    <n v="387675.68071365583"/>
    <n v="5.0000000000000065E-2"/>
    <n v="11440"/>
    <n v="22971.894000809203"/>
    <n v="0.75665000002665295"/>
    <n v="0"/>
    <n v="0"/>
    <n v="0"/>
  </r>
  <r>
    <s v="Employee 1299"/>
    <x v="4"/>
    <s v="Edinburgh"/>
    <s v="United Kingdom"/>
    <s v="EMEA"/>
    <d v="2019-12-09T00:00:00"/>
    <d v="2022-12-01T00:00:00"/>
    <s v="Operating Platform"/>
    <s v="E"/>
    <s v="L"/>
    <s v="GBP"/>
    <n v="190080"/>
    <n v="192825.60000000003"/>
    <n v="0"/>
    <n v="0"/>
    <n v="192825.60000000003"/>
    <n v="0"/>
    <n v="0"/>
    <n v="0"/>
    <n v="0"/>
    <n v="0"/>
    <n v="382905.60000000003"/>
    <s v="GBP"/>
    <n v="201484.80000000002"/>
    <n v="607364.73600000015"/>
    <s v="1-5 Years"/>
    <n v="252929.95201437784"/>
    <n v="509513.33666896337"/>
    <n v="268105.7491352405"/>
    <n v="808189.88600434188"/>
    <n v="0.06"/>
    <n v="11404.800000000017"/>
    <n v="256583.38465458553"/>
    <n v="1.3306500000756409"/>
    <n v="0"/>
    <n v="0"/>
    <n v="0"/>
  </r>
  <r>
    <s v="Employee 13"/>
    <x v="3"/>
    <s v="Princeton"/>
    <s v="United States of America"/>
    <s v="Americas"/>
    <d v="2007-04-17T00:00:00"/>
    <d v="2022-12-01T00:00:00"/>
    <s v="Investments Platform"/>
    <s v="S"/>
    <s v="R"/>
    <s v="USD"/>
    <n v="173855"/>
    <n v="53551.30000000001"/>
    <n v="0"/>
    <n v="0"/>
    <n v="53551.30000000001"/>
    <n v="0"/>
    <n v="0"/>
    <n v="0"/>
    <n v="0"/>
    <n v="0"/>
    <n v="227406.30000000002"/>
    <s v="USD"/>
    <n v="180809.2"/>
    <n v="417311.75200000004"/>
    <s v="&gt;5 Years"/>
    <n v="173855"/>
    <n v="227406.30000000002"/>
    <n v="180809.2"/>
    <n v="417311.75200000004"/>
    <n v="4.000000000000007E-2"/>
    <n v="6954.2000000000116"/>
    <n v="53551.300000000017"/>
    <n v="1"/>
    <n v="0"/>
    <n v="0"/>
    <n v="0"/>
  </r>
  <r>
    <s v="Employee 130"/>
    <x v="7"/>
    <s v="London"/>
    <s v="United Kingdom"/>
    <s v="EMEA"/>
    <d v="2007-08-01T00:00:00"/>
    <d v="2022-12-01T00:00:00"/>
    <s v="Client Businesses Platform"/>
    <s v="N"/>
    <s v="L"/>
    <s v="GBP"/>
    <n v="55968.000000000007"/>
    <n v="18414"/>
    <n v="0"/>
    <n v="0"/>
    <n v="18414"/>
    <n v="0"/>
    <n v="9579"/>
    <n v="0"/>
    <n v="9579"/>
    <n v="0"/>
    <n v="83961"/>
    <s v="GBP"/>
    <n v="59326.080000000009"/>
    <n v="138171"/>
    <s v="&gt;5 Years"/>
    <n v="74473.819204233485"/>
    <n v="111722.70465635089"/>
    <n v="78942.248356487486"/>
    <n v="183857.24116045138"/>
    <n v="5.9999999999999887E-2"/>
    <n v="3358.0800000000017"/>
    <n v="37248.885452117407"/>
    <n v="1.3306500000756407"/>
    <n v="0"/>
    <n v="0"/>
    <n v="12746.296350724564"/>
  </r>
  <r>
    <s v="Employee 1300"/>
    <x v="4"/>
    <s v="Toronto"/>
    <s v="Canada"/>
    <s v="Americas"/>
    <d v="2019-12-30T00:00:00"/>
    <d v="2022-12-01T00:00:00"/>
    <s v="Investments Platform"/>
    <s v="K"/>
    <s v="H"/>
    <s v="CAD"/>
    <n v="278032.7"/>
    <n v="665280"/>
    <n v="0"/>
    <n v="0"/>
    <n v="665280"/>
    <n v="0"/>
    <n v="0"/>
    <n v="0"/>
    <n v="0"/>
    <n v="0"/>
    <n v="943312.7"/>
    <s v="CAD"/>
    <n v="314176.951"/>
    <n v="1380120.3020000001"/>
    <s v="1-5 Years"/>
    <n v="214332.94788775826"/>
    <n v="727191.41227258707"/>
    <n v="242196.23111316684"/>
    <n v="1063922.5269811903"/>
    <n v="0.13000000000000003"/>
    <n v="36144.250999999989"/>
    <n v="512858.46438482881"/>
    <n v="0.77089115016959608"/>
    <n v="0"/>
    <n v="0"/>
    <n v="0"/>
  </r>
  <r>
    <s v="Employee 1301"/>
    <x v="4"/>
    <s v="San Francisco"/>
    <s v="United States of America"/>
    <s v="Americas"/>
    <d v="2019-12-09T00:00:00"/>
    <d v="2022-12-01T00:00:00"/>
    <s v="Investments Platform"/>
    <s v="F"/>
    <s v="R"/>
    <s v="USD"/>
    <n v="249260.00000000003"/>
    <n v="331925.00000000006"/>
    <n v="0"/>
    <n v="0"/>
    <n v="331925.00000000006"/>
    <n v="0"/>
    <n v="0"/>
    <n v="0"/>
    <n v="0"/>
    <n v="0"/>
    <n v="581185.00000000012"/>
    <s v="USD"/>
    <n v="254245.20000000004"/>
    <n v="847053.90000000014"/>
    <s v="1-5 Years"/>
    <n v="249260.00000000003"/>
    <n v="581185.00000000012"/>
    <n v="254245.20000000004"/>
    <n v="847053.90000000014"/>
    <n v="2.0000000000000046E-2"/>
    <n v="4985.2000000000116"/>
    <n v="331925.00000000012"/>
    <n v="1"/>
    <n v="0"/>
    <n v="0"/>
    <n v="0"/>
  </r>
  <r>
    <s v="Employee 1302"/>
    <x v="0"/>
    <s v="San Francisco"/>
    <s v="United States of America"/>
    <s v="Americas"/>
    <d v="2019-12-02T00:00:00"/>
    <d v="2022-12-01T00:00:00"/>
    <s v="Operating Platform"/>
    <s v="F"/>
    <s v="Q"/>
    <s v="USD"/>
    <n v="223740"/>
    <n v="97185"/>
    <n v="0"/>
    <n v="0"/>
    <n v="97185"/>
    <n v="0"/>
    <n v="0"/>
    <n v="0"/>
    <n v="0"/>
    <n v="0"/>
    <n v="320925"/>
    <s v="USD"/>
    <n v="250588.80000000002"/>
    <n v="610024.80000000005"/>
    <s v="1-5 Years"/>
    <n v="223740"/>
    <n v="320925"/>
    <n v="250588.80000000002"/>
    <n v="610024.80000000005"/>
    <n v="0.12000000000000008"/>
    <n v="26848.800000000017"/>
    <n v="97185"/>
    <n v="1"/>
    <n v="0"/>
    <n v="0"/>
    <n v="0"/>
  </r>
  <r>
    <s v="Employee 1303"/>
    <x v="3"/>
    <s v="London"/>
    <s v="United Kingdom"/>
    <s v="EMEA"/>
    <d v="2020-01-13T00:00:00"/>
    <d v="2022-12-01T00:00:00"/>
    <s v="Operating Platform"/>
    <s v="B"/>
    <s v="U"/>
    <s v="GBP"/>
    <n v="80506.8"/>
    <n v="17578"/>
    <n v="0"/>
    <n v="0"/>
    <n v="17578"/>
    <n v="0"/>
    <n v="0"/>
    <n v="0"/>
    <n v="0"/>
    <n v="0"/>
    <n v="98084.800000000003"/>
    <s v="GBP"/>
    <n v="92582.819999999992"/>
    <n v="205380.34"/>
    <s v="1-5 Years"/>
    <n v="107126.37342608962"/>
    <n v="130516.53912741924"/>
    <n v="123195.32944000304"/>
    <n v="273289.34943653515"/>
    <n v="0.14999999999999986"/>
    <n v="12076.01999999999"/>
    <n v="23390.165701329621"/>
    <n v="1.3306500000756409"/>
    <n v="0"/>
    <n v="0"/>
    <n v="0"/>
  </r>
  <r>
    <s v="Employee 1304"/>
    <x v="0"/>
    <s v="London"/>
    <s v="United Kingdom"/>
    <s v="EMEA"/>
    <d v="2020-01-13T00:00:00"/>
    <d v="2022-12-01T00:00:00"/>
    <s v="Investments Platform"/>
    <s v="X"/>
    <s v="M"/>
    <s v="GBP"/>
    <n v="135135.00000000003"/>
    <n v="72556"/>
    <n v="0"/>
    <n v="0"/>
    <n v="72556"/>
    <n v="0"/>
    <n v="0"/>
    <n v="0"/>
    <n v="0"/>
    <n v="0"/>
    <n v="207691.00000000003"/>
    <s v="GBP"/>
    <n v="137837.70000000004"/>
    <n v="349682.52000000008"/>
    <s v="1-5 Years"/>
    <n v="179817.38776022178"/>
    <n v="276364.02916570997"/>
    <n v="183413.73551542623"/>
    <n v="465305.04526445043"/>
    <n v="2.0000000000000077E-2"/>
    <n v="2702.7000000000116"/>
    <n v="96546.64140548819"/>
    <n v="1.3306500000756409"/>
    <n v="0"/>
    <n v="0"/>
    <n v="0"/>
  </r>
  <r>
    <s v="Employee 1305"/>
    <x v="0"/>
    <s v="Wilmington"/>
    <s v="United States of America"/>
    <s v="Americas"/>
    <d v="2020-01-13T00:00:00"/>
    <d v="2022-12-01T00:00:00"/>
    <s v="Operating Platform"/>
    <s v="Y"/>
    <s v="H"/>
    <s v="USD"/>
    <n v="205975.00000000003"/>
    <n v="67760"/>
    <n v="0"/>
    <n v="0"/>
    <n v="67760"/>
    <n v="0"/>
    <n v="0"/>
    <n v="0"/>
    <n v="0"/>
    <n v="0"/>
    <n v="273735"/>
    <s v="USD"/>
    <n v="232751.75"/>
    <n v="542072.30000000005"/>
    <s v="1-5 Years"/>
    <n v="205975.00000000003"/>
    <n v="273735"/>
    <n v="232751.75"/>
    <n v="542072.30000000005"/>
    <n v="0.12999999999999984"/>
    <n v="26776.749999999971"/>
    <n v="67759.999999999971"/>
    <n v="1"/>
    <n v="0"/>
    <n v="0"/>
    <n v="0"/>
  </r>
  <r>
    <s v="Employee 1306"/>
    <x v="3"/>
    <s v="San Francisco"/>
    <s v="United States of America"/>
    <s v="Americas"/>
    <d v="2020-01-13T00:00:00"/>
    <d v="2022-12-01T00:00:00"/>
    <s v="Operating Platform"/>
    <s v="A"/>
    <s v="P"/>
    <s v="USD"/>
    <n v="141870.96000000002"/>
    <n v="16016"/>
    <n v="0"/>
    <n v="0"/>
    <n v="16016"/>
    <n v="0"/>
    <n v="0"/>
    <n v="0"/>
    <n v="0"/>
    <n v="0"/>
    <n v="157886.96000000002"/>
    <s v="USD"/>
    <n v="163151.60400000002"/>
    <n v="344721.60800000001"/>
    <s v="1-5 Years"/>
    <n v="141870.96000000002"/>
    <n v="157886.96000000002"/>
    <n v="163151.60400000002"/>
    <n v="344721.60800000001"/>
    <n v="0.14999999999999997"/>
    <n v="21280.644"/>
    <n v="16016"/>
    <n v="1"/>
    <n v="0"/>
    <n v="0"/>
    <n v="0"/>
  </r>
  <r>
    <s v="Employee 1307"/>
    <x v="3"/>
    <s v="Rancho Cordova"/>
    <s v="United States of America"/>
    <s v="Americas"/>
    <d v="2020-01-13T00:00:00"/>
    <d v="2022-12-01T00:00:00"/>
    <s v="Operating Platform"/>
    <s v="W"/>
    <s v="F"/>
    <s v="USD"/>
    <n v="113109.70000000003"/>
    <n v="18139"/>
    <n v="0"/>
    <n v="0"/>
    <n v="18139"/>
    <n v="0"/>
    <n v="0"/>
    <n v="0"/>
    <n v="0"/>
    <n v="0"/>
    <n v="131248.70000000001"/>
    <s v="USD"/>
    <n v="128945.05800000005"/>
    <n v="278568.57600000012"/>
    <s v="1-5 Years"/>
    <n v="113109.70000000003"/>
    <n v="131248.70000000001"/>
    <n v="128945.05800000005"/>
    <n v="278568.57600000012"/>
    <n v="0.14000000000000015"/>
    <n v="15835.358000000022"/>
    <n v="18138.999999999985"/>
    <n v="1"/>
    <n v="0"/>
    <n v="0"/>
    <n v="0"/>
  </r>
  <r>
    <s v="Employee 1308"/>
    <x v="3"/>
    <s v="Wilmington"/>
    <s v="United States of America"/>
    <s v="Americas"/>
    <d v="2020-01-13T00:00:00"/>
    <d v="2022-12-01T00:00:00"/>
    <s v="Operating Platform"/>
    <s v="G"/>
    <s v="K"/>
    <s v="USD"/>
    <n v="114433.00000000001"/>
    <n v="29370"/>
    <n v="0"/>
    <n v="0"/>
    <n v="29370"/>
    <n v="0"/>
    <n v="0"/>
    <n v="0"/>
    <n v="0"/>
    <n v="0"/>
    <n v="143803"/>
    <s v="USD"/>
    <n v="130453.62000000002"/>
    <n v="294389.04000000004"/>
    <s v="1-5 Years"/>
    <n v="114433.00000000001"/>
    <n v="143803"/>
    <n v="130453.62000000002"/>
    <n v="294389.04000000004"/>
    <n v="0.14000000000000007"/>
    <n v="16020.62000000001"/>
    <n v="29369.999999999985"/>
    <n v="1"/>
    <n v="0"/>
    <n v="0"/>
    <n v="0"/>
  </r>
  <r>
    <s v="Employee 1309"/>
    <x v="1"/>
    <s v="London"/>
    <s v="United Kingdom"/>
    <s v="EMEA"/>
    <d v="2020-01-20T00:00:00"/>
    <d v="2022-12-01T00:00:00"/>
    <s v="Operating Platform"/>
    <s v="F"/>
    <s v="X"/>
    <s v="GBP"/>
    <n v="68302.850000000006"/>
    <n v="9715.2000000000007"/>
    <n v="0"/>
    <n v="0"/>
    <n v="9715.2000000000007"/>
    <n v="0"/>
    <n v="0"/>
    <n v="0"/>
    <n v="0"/>
    <n v="0"/>
    <n v="78018.05"/>
    <s v="GBP"/>
    <n v="70351.935500000007"/>
    <n v="150710.527"/>
    <s v="1-5 Years"/>
    <n v="90887.187357666495"/>
    <n v="103814.71823840136"/>
    <n v="93613.802978396488"/>
    <n v="200542.96276394988"/>
    <n v="2.9999999999999988E-2"/>
    <n v="2049.085500000001"/>
    <n v="12927.530880734863"/>
    <n v="1.3306500000756409"/>
    <n v="0"/>
    <n v="0"/>
    <n v="0"/>
  </r>
  <r>
    <s v="Employee 131"/>
    <x v="0"/>
    <s v="Milan"/>
    <s v="Italy"/>
    <s v="EMEA"/>
    <d v="2007-08-20T00:00:00"/>
    <d v="2022-12-01T00:00:00"/>
    <s v="Client Businesses Platform"/>
    <s v="K"/>
    <s v="N"/>
    <s v="EUR"/>
    <n v="123200.00000000003"/>
    <n v="40040"/>
    <n v="0"/>
    <n v="0"/>
    <n v="40040"/>
    <n v="0"/>
    <n v="0"/>
    <n v="0"/>
    <n v="0"/>
    <n v="0"/>
    <n v="163240.00000000003"/>
    <s v="EUR"/>
    <n v="136752.00000000006"/>
    <n v="317948.40000000014"/>
    <s v="&gt;5 Years"/>
    <n v="143811.35999632566"/>
    <n v="190550.05199513148"/>
    <n v="159630.6095959215"/>
    <n v="371141.16731051746"/>
    <n v="0.11000000000000015"/>
    <n v="13552.000000000029"/>
    <n v="46738.691998805822"/>
    <n v="1.1672999999701754"/>
    <n v="0"/>
    <n v="0"/>
    <n v="0"/>
  </r>
  <r>
    <s v="Employee 1310"/>
    <x v="0"/>
    <s v="London"/>
    <s v="United Kingdom"/>
    <s v="EMEA"/>
    <d v="2020-01-13T00:00:00"/>
    <d v="2022-12-01T00:00:00"/>
    <s v="Investments Platform"/>
    <s v="A"/>
    <s v="Z"/>
    <s v="GBP"/>
    <n v="142560"/>
    <n v="273702"/>
    <n v="0"/>
    <n v="0"/>
    <n v="273702"/>
    <n v="0"/>
    <n v="0"/>
    <n v="0"/>
    <n v="0"/>
    <n v="0"/>
    <n v="416262"/>
    <s v="GBP"/>
    <n v="152539.20000000001"/>
    <n v="597939.54"/>
    <s v="1-5 Years"/>
    <n v="189697.46401078338"/>
    <n v="553899.03033148649"/>
    <n v="202976.28649153822"/>
    <n v="795648.24894622876"/>
    <n v="7.0000000000000021E-2"/>
    <n v="9979.2000000000116"/>
    <n v="364201.56632070313"/>
    <n v="1.3306500000756409"/>
    <n v="0"/>
    <n v="0"/>
    <n v="0"/>
  </r>
  <r>
    <s v="Employee 1311"/>
    <x v="0"/>
    <s v="Singapore"/>
    <s v="Singapore"/>
    <s v="Asia-Pacific"/>
    <d v="2020-01-13T00:00:00"/>
    <d v="2022-12-01T00:00:00"/>
    <s v="Operating Platform"/>
    <s v="T"/>
    <s v="A"/>
    <s v="SGD"/>
    <n v="271425.00000000006"/>
    <n v="101640.00000000001"/>
    <n v="0"/>
    <n v="0"/>
    <n v="101640.00000000001"/>
    <n v="0"/>
    <n v="0"/>
    <n v="0"/>
    <n v="0"/>
    <n v="0"/>
    <n v="373065.00000000006"/>
    <s v="SGD"/>
    <n v="298567.50000000012"/>
    <n v="708939.00000000023"/>
    <s v="1-5 Years"/>
    <n v="202942.16606228272"/>
    <n v="278937.53037496732"/>
    <n v="223236.38266851104"/>
    <n v="530067.66608097509"/>
    <n v="0.10000000000000024"/>
    <n v="27142.500000000058"/>
    <n v="75995.3643126846"/>
    <n v="0.74769150248607419"/>
    <n v="0"/>
    <n v="0"/>
    <n v="0"/>
  </r>
  <r>
    <s v="Employee 1312"/>
    <x v="3"/>
    <s v="Wilmington"/>
    <s v="United States of America"/>
    <s v="Americas"/>
    <d v="2020-01-13T00:00:00"/>
    <d v="2022-12-01T00:00:00"/>
    <s v="Operating Platform"/>
    <s v="J"/>
    <s v="H"/>
    <s v="USD"/>
    <n v="135432.00000000003"/>
    <n v="22011.000000000004"/>
    <n v="0"/>
    <n v="0"/>
    <n v="22011.000000000004"/>
    <n v="0"/>
    <n v="0"/>
    <n v="0"/>
    <n v="0"/>
    <n v="0"/>
    <n v="157443.00000000003"/>
    <s v="USD"/>
    <n v="140849.28000000003"/>
    <n v="304590.00000000006"/>
    <s v="1-5 Years"/>
    <n v="135432.00000000003"/>
    <n v="157443.00000000003"/>
    <n v="140849.28000000003"/>
    <n v="304590.00000000006"/>
    <n v="3.999999999999998E-2"/>
    <n v="5417.2799999999988"/>
    <n v="22011"/>
    <n v="1"/>
    <n v="0"/>
    <n v="0"/>
    <n v="0"/>
  </r>
  <r>
    <s v="Employee 1313"/>
    <x v="1"/>
    <s v="London"/>
    <s v="United Kingdom"/>
    <s v="EMEA"/>
    <d v="2020-01-13T00:00:00"/>
    <d v="2022-12-01T00:00:00"/>
    <s v="Operating Platform"/>
    <s v="H"/>
    <s v="E"/>
    <s v="GBP"/>
    <n v="63439.200000000012"/>
    <n v="2178"/>
    <n v="0"/>
    <n v="0"/>
    <n v="2178"/>
    <n v="0"/>
    <n v="0"/>
    <n v="0"/>
    <n v="0"/>
    <n v="0"/>
    <n v="65617.200000000012"/>
    <s v="GBP"/>
    <n v="65342.376000000011"/>
    <n v="132928.09200000003"/>
    <s v="1-5 Years"/>
    <n v="84415.371484798612"/>
    <n v="87313.527184963357"/>
    <n v="86947.832629342578"/>
    <n v="176880.76562985484"/>
    <n v="3.0000000000000089E-2"/>
    <n v="1903.1759999999995"/>
    <n v="2898.1557001647452"/>
    <n v="1.3306500000756409"/>
    <n v="0"/>
    <n v="0"/>
    <n v="0"/>
  </r>
  <r>
    <s v="Employee 1314"/>
    <x v="4"/>
    <s v="New York"/>
    <s v="United States of America"/>
    <s v="Americas"/>
    <d v="2020-01-13T00:00:00"/>
    <d v="2022-12-01T00:00:00"/>
    <s v="Investments Platform"/>
    <s v="B"/>
    <s v="G"/>
    <s v="USD"/>
    <n v="263340.00000000006"/>
    <n v="4435860"/>
    <n v="0"/>
    <n v="0"/>
    <n v="4435860"/>
    <n v="0"/>
    <n v="0"/>
    <n v="0"/>
    <n v="0"/>
    <n v="570000.00000000012"/>
    <n v="5269200"/>
    <s v="USD"/>
    <n v="297574.2"/>
    <n v="5607670.1999999983"/>
    <s v="1-5 Years"/>
    <n v="263340.00000000006"/>
    <n v="5269200"/>
    <n v="297574.2"/>
    <n v="5607670.1999999983"/>
    <n v="0.12999999999999978"/>
    <n v="34234.199999999953"/>
    <n v="5005860"/>
    <n v="1"/>
    <n v="570000.00000000012"/>
    <n v="0"/>
    <n v="0"/>
  </r>
  <r>
    <s v="Employee 1315"/>
    <x v="0"/>
    <s v="San Francisco"/>
    <s v="United States of America"/>
    <s v="Americas"/>
    <d v="2020-01-13T00:00:00"/>
    <d v="2022-12-01T00:00:00"/>
    <s v="Investments Platform"/>
    <s v="Q"/>
    <s v="L"/>
    <s v="USD"/>
    <n v="219450.00000000006"/>
    <n v="0"/>
    <n v="321000"/>
    <n v="0"/>
    <n v="321000"/>
    <n v="0"/>
    <n v="0"/>
    <n v="0"/>
    <n v="0"/>
    <n v="0"/>
    <n v="540450"/>
    <s v="USD"/>
    <n v="239200.50000000009"/>
    <n v="478401.00000000017"/>
    <s v="1-5 Years"/>
    <n v="219450.00000000006"/>
    <n v="540450"/>
    <n v="239200.50000000009"/>
    <n v="478401.00000000017"/>
    <n v="9.0000000000000108E-2"/>
    <n v="19750.500000000029"/>
    <n v="320999.99999999994"/>
    <n v="1"/>
    <n v="0"/>
    <n v="0"/>
    <n v="0"/>
  </r>
  <r>
    <s v="Employee 1316"/>
    <x v="3"/>
    <s v="Sydney"/>
    <s v="Australia"/>
    <s v="Asia-Pacific"/>
    <d v="2020-01-13T00:00:00"/>
    <d v="2022-12-01T00:00:00"/>
    <s v="ETF and Index Investments Platform"/>
    <s v="D"/>
    <s v="I"/>
    <s v="AUD"/>
    <n v="191840"/>
    <n v="62642.8"/>
    <n v="0"/>
    <n v="0"/>
    <n v="62642.8"/>
    <n v="0"/>
    <n v="0"/>
    <n v="0"/>
    <n v="0"/>
    <n v="0"/>
    <n v="254482.8"/>
    <s v="AUD"/>
    <n v="211024.00000000003"/>
    <n v="490955.08000000007"/>
    <s v="1-5 Years"/>
    <n v="145155.73600511311"/>
    <n v="192554.41062678272"/>
    <n v="159671.30960562444"/>
    <n v="371481.16129508545"/>
    <n v="0.10000000000000012"/>
    <n v="19184.000000000029"/>
    <n v="47398.674621669605"/>
    <n v="0.75665000002665295"/>
    <n v="0"/>
    <n v="0"/>
    <n v="0"/>
  </r>
  <r>
    <s v="Employee 1317"/>
    <x v="5"/>
    <s v="San Francisco"/>
    <s v="United States of America"/>
    <s v="Americas"/>
    <d v="2020-01-13T00:00:00"/>
    <d v="2022-12-01T00:00:00"/>
    <s v="Investments Platform"/>
    <s v="W"/>
    <s v="M"/>
    <s v="USD"/>
    <n v="112922.70000000003"/>
    <n v="33495"/>
    <n v="5200"/>
    <n v="0"/>
    <n v="38695"/>
    <n v="0"/>
    <n v="3725"/>
    <n v="0"/>
    <n v="3725"/>
    <n v="0"/>
    <n v="155342.70000000001"/>
    <s v="USD"/>
    <n v="126473.42400000004"/>
    <n v="290461.24800000008"/>
    <s v="1-5 Years"/>
    <n v="112922.70000000003"/>
    <n v="155342.70000000001"/>
    <n v="126473.42400000004"/>
    <n v="290461.24800000008"/>
    <n v="0.12000000000000012"/>
    <n v="13550.724000000017"/>
    <n v="42419.999999999985"/>
    <n v="1"/>
    <n v="0"/>
    <n v="0"/>
    <n v="3725"/>
  </r>
  <r>
    <s v="Employee 1318"/>
    <x v="0"/>
    <s v="Wilmington"/>
    <s v="United States of America"/>
    <s v="Americas"/>
    <d v="2020-01-13T00:00:00"/>
    <d v="2022-12-01T00:00:00"/>
    <s v="Operating Platform"/>
    <s v="J"/>
    <s v="N"/>
    <s v="USD"/>
    <n v="200200.00000000003"/>
    <n v="78078"/>
    <n v="0"/>
    <n v="0"/>
    <n v="78078"/>
    <n v="0"/>
    <n v="0"/>
    <n v="0"/>
    <n v="0"/>
    <n v="0"/>
    <n v="278278"/>
    <s v="USD"/>
    <n v="222222.00000000006"/>
    <n v="531110.58000000007"/>
    <s v="1-5 Years"/>
    <n v="200200.00000000003"/>
    <n v="278278"/>
    <n v="222222.00000000006"/>
    <n v="531110.58000000007"/>
    <n v="0.11000000000000013"/>
    <n v="22022.000000000029"/>
    <n v="78077.999999999971"/>
    <n v="1"/>
    <n v="0"/>
    <n v="0"/>
    <n v="0"/>
  </r>
  <r>
    <s v="Employee 1319"/>
    <x v="3"/>
    <s v="Tokyo"/>
    <s v="Japan"/>
    <s v="Asia-Pacific"/>
    <d v="2020-01-13T00:00:00"/>
    <d v="2022-12-01T00:00:00"/>
    <s v="Corporate and Risk Platform"/>
    <s v="A"/>
    <s v="C"/>
    <s v="JPY"/>
    <n v="17825995"/>
    <n v="3433430.0000000005"/>
    <n v="0"/>
    <n v="0"/>
    <n v="3433430.0000000005"/>
    <n v="0"/>
    <n v="0"/>
    <n v="0"/>
    <n v="0"/>
    <n v="0"/>
    <n v="21259425"/>
    <s v="JPY"/>
    <n v="19252074.600000001"/>
    <n v="42212253.600000009"/>
    <s v="1-5 Years"/>
    <n v="164075.61323576787"/>
    <n v="195677.89589948917"/>
    <n v="177201.66229462932"/>
    <n v="388533.78986607771"/>
    <n v="8.0000000000000113E-2"/>
    <n v="1426079.6000000015"/>
    <n v="31602.2826637213"/>
    <n v="9.2042891987666256E-3"/>
    <n v="0"/>
    <n v="0"/>
    <n v="0"/>
  </r>
  <r>
    <s v="Employee 132"/>
    <x v="1"/>
    <s v="Mumbai"/>
    <s v="India"/>
    <s v="Asia-Pacific"/>
    <d v="2007-09-21T00:00:00"/>
    <d v="2022-12-01T00:00:00"/>
    <s v="Operating Platform"/>
    <s v="R"/>
    <s v="X"/>
    <s v="INR"/>
    <n v="2115344.0000000005"/>
    <n v="425040.00000000006"/>
    <n v="0"/>
    <n v="0"/>
    <n v="425040.00000000006"/>
    <n v="0"/>
    <n v="0"/>
    <n v="59150"/>
    <n v="59150"/>
    <n v="0"/>
    <n v="2599534.0000000005"/>
    <s v="INR"/>
    <n v="2348031.8400000008"/>
    <n v="5167858.0800000019"/>
    <s v="&gt;5 Years"/>
    <n v="31346.556514651955"/>
    <n v="38521.601896788066"/>
    <n v="34794.67773126367"/>
    <n v="76580.714703812133"/>
    <n v="0.10999999999999999"/>
    <n v="232687.84000000032"/>
    <n v="7175.0453821361116"/>
    <n v="1.4818656688771161E-2"/>
    <n v="0"/>
    <n v="0"/>
    <n v="0"/>
  </r>
  <r>
    <s v="Employee 1320"/>
    <x v="3"/>
    <s v="East Wenatchee"/>
    <s v="United States of America"/>
    <s v="Americas"/>
    <d v="2020-01-13T00:00:00"/>
    <d v="2022-12-01T00:00:00"/>
    <s v="Operating Platform"/>
    <s v="E"/>
    <s v="T"/>
    <s v="USD"/>
    <n v="153384.00000000003"/>
    <n v="26136.000000000004"/>
    <n v="0"/>
    <n v="0"/>
    <n v="26136.000000000004"/>
    <n v="0"/>
    <n v="0"/>
    <n v="0"/>
    <n v="0"/>
    <n v="0"/>
    <n v="179520.00000000003"/>
    <s v="USD"/>
    <n v="164120.88000000003"/>
    <n v="356207.28"/>
    <s v="1-5 Years"/>
    <n v="153384.00000000003"/>
    <n v="179520.00000000003"/>
    <n v="164120.88000000003"/>
    <n v="356207.28"/>
    <n v="7.0000000000000021E-2"/>
    <n v="10736.880000000005"/>
    <n v="26136"/>
    <n v="1"/>
    <n v="0"/>
    <n v="0"/>
    <n v="0"/>
  </r>
  <r>
    <s v="Employee 1321"/>
    <x v="4"/>
    <s v="San Francisco"/>
    <s v="United States of America"/>
    <s v="Americas"/>
    <d v="2020-01-13T00:00:00"/>
    <d v="2022-12-01T00:00:00"/>
    <s v="Operating Platform"/>
    <s v="W"/>
    <s v="P"/>
    <s v="USD"/>
    <n v="251680.00000000003"/>
    <n v="607750"/>
    <n v="0"/>
    <n v="0"/>
    <n v="607750"/>
    <n v="0"/>
    <n v="0"/>
    <n v="0"/>
    <n v="0"/>
    <n v="257500"/>
    <n v="1116930"/>
    <s v="USD"/>
    <n v="264264.00000000006"/>
    <n v="1166665.5000000002"/>
    <s v="1-5 Years"/>
    <n v="251680.00000000003"/>
    <n v="1116930"/>
    <n v="264264.00000000006"/>
    <n v="1166665.5000000002"/>
    <n v="5.0000000000000107E-2"/>
    <n v="12584.000000000029"/>
    <n v="865250"/>
    <n v="1"/>
    <n v="257500"/>
    <n v="0"/>
    <n v="0"/>
  </r>
  <r>
    <s v="Employee 1322"/>
    <x v="0"/>
    <s v="San Francisco"/>
    <s v="United States of America"/>
    <s v="Americas"/>
    <d v="2020-01-13T00:00:00"/>
    <d v="2022-12-01T00:00:00"/>
    <s v="ETF and Index Investments Platform"/>
    <s v="M"/>
    <s v="R"/>
    <s v="USD"/>
    <n v="217525"/>
    <n v="210375.00000000003"/>
    <n v="0"/>
    <n v="0"/>
    <n v="210375.00000000003"/>
    <n v="0"/>
    <n v="0"/>
    <n v="0"/>
    <n v="0"/>
    <n v="0"/>
    <n v="427900"/>
    <s v="USD"/>
    <n v="241452.75000000003"/>
    <n v="716421.75000000012"/>
    <s v="1-5 Years"/>
    <n v="217525"/>
    <n v="427900"/>
    <n v="241452.75000000003"/>
    <n v="716421.75000000012"/>
    <n v="0.11000000000000014"/>
    <n v="23927.750000000029"/>
    <n v="210375"/>
    <n v="1"/>
    <n v="0"/>
    <n v="0"/>
    <n v="0"/>
  </r>
  <r>
    <s v="Employee 1323"/>
    <x v="1"/>
    <s v="London"/>
    <s v="United Kingdom"/>
    <s v="EMEA"/>
    <d v="2020-01-13T00:00:00"/>
    <d v="2022-12-01T00:00:00"/>
    <s v="Client Businesses Platform"/>
    <s v="I"/>
    <s v="F"/>
    <s v="GBP"/>
    <n v="65879"/>
    <n v="10560"/>
    <n v="0"/>
    <n v="0"/>
    <n v="10560"/>
    <n v="0"/>
    <n v="0"/>
    <n v="0"/>
    <n v="0"/>
    <n v="0"/>
    <n v="76439"/>
    <s v="GBP"/>
    <n v="69172.95"/>
    <n v="149433.9"/>
    <s v="1-5 Years"/>
    <n v="87661.891354983149"/>
    <n v="101713.55535578192"/>
    <n v="92044.985922732303"/>
    <n v="198844.2190463033"/>
    <n v="4.9999999999999968E-2"/>
    <n v="3293.9499999999971"/>
    <n v="14051.664000798773"/>
    <n v="1.3306500000756409"/>
    <n v="0"/>
    <n v="0"/>
    <n v="0"/>
  </r>
  <r>
    <s v="Employee 1324"/>
    <x v="4"/>
    <s v="Hong Kong"/>
    <s v="Hong Kong"/>
    <s v="Asia-Pacific"/>
    <d v="2020-01-13T00:00:00"/>
    <d v="2022-12-01T00:00:00"/>
    <s v="Investments Platform"/>
    <s v="G"/>
    <s v="G"/>
    <s v="HKD"/>
    <n v="2057000.0000000005"/>
    <n v="2529291.6"/>
    <n v="0"/>
    <n v="0"/>
    <n v="2529291.6"/>
    <n v="0"/>
    <n v="0"/>
    <n v="0"/>
    <n v="0"/>
    <n v="0"/>
    <n v="4586291.6000000006"/>
    <s v="HKD"/>
    <n v="2077570.0000000005"/>
    <n v="6709724.5160000008"/>
    <s v="1-5 Years"/>
    <n v="262233.63908135373"/>
    <n v="584676.68262335635"/>
    <n v="264855.97547216725"/>
    <n v="855379.42492175719"/>
    <n v="9.9999999999999395E-3"/>
    <n v="20570"/>
    <n v="322443.04354200262"/>
    <n v="0.12748353868806692"/>
    <n v="0"/>
    <n v="0"/>
    <n v="0"/>
  </r>
  <r>
    <s v="Employee 1325"/>
    <x v="7"/>
    <s v="San Francisco"/>
    <s v="United States of America"/>
    <s v="Americas"/>
    <d v="2020-01-13T00:00:00"/>
    <d v="2022-12-01T00:00:00"/>
    <s v="Client Businesses Platform"/>
    <s v="H"/>
    <s v="Y"/>
    <s v="USD"/>
    <n v="87472.000000000015"/>
    <n v="51150"/>
    <n v="0"/>
    <n v="0"/>
    <n v="51150"/>
    <n v="0"/>
    <n v="499"/>
    <n v="0"/>
    <n v="499"/>
    <n v="0"/>
    <n v="139121"/>
    <s v="USD"/>
    <n v="95344.480000000025"/>
    <n v="246442.46000000002"/>
    <s v="1-5 Years"/>
    <n v="87472.000000000015"/>
    <n v="139121"/>
    <n v="95344.480000000025"/>
    <n v="246442.46000000002"/>
    <n v="9.0000000000000108E-2"/>
    <n v="7872.4800000000105"/>
    <n v="51648.999999999985"/>
    <n v="1"/>
    <n v="0"/>
    <n v="0"/>
    <n v="499"/>
  </r>
  <r>
    <s v="Employee 1326"/>
    <x v="4"/>
    <s v="San Francisco"/>
    <s v="United States of America"/>
    <s v="Americas"/>
    <d v="2020-01-13T00:00:00"/>
    <d v="2022-12-01T00:00:00"/>
    <s v="Regional Platform"/>
    <s v="O"/>
    <s v="H"/>
    <s v="USD"/>
    <n v="215600.00000000006"/>
    <n v="562925"/>
    <n v="0"/>
    <n v="0"/>
    <n v="562925"/>
    <n v="0"/>
    <n v="0"/>
    <n v="0"/>
    <n v="0"/>
    <n v="102000"/>
    <n v="880525"/>
    <s v="USD"/>
    <n v="241472.00000000009"/>
    <n v="1113420.0000000002"/>
    <s v="1-5 Years"/>
    <n v="215600.00000000006"/>
    <n v="880525"/>
    <n v="241472.00000000009"/>
    <n v="1113420.0000000002"/>
    <n v="0.12000000000000011"/>
    <n v="25872.000000000029"/>
    <n v="664925"/>
    <n v="1"/>
    <n v="102000"/>
    <n v="0"/>
    <n v="0"/>
  </r>
  <r>
    <s v="Employee 1327"/>
    <x v="0"/>
    <s v="San Francisco"/>
    <s v="United States of America"/>
    <s v="Americas"/>
    <d v="2020-01-13T00:00:00"/>
    <d v="2022-12-01T00:00:00"/>
    <s v="Operating Platform"/>
    <s v="B"/>
    <s v="I"/>
    <s v="USD"/>
    <n v="210067"/>
    <n v="43747.000000000007"/>
    <n v="0"/>
    <n v="0"/>
    <n v="43747.000000000007"/>
    <n v="0"/>
    <n v="0"/>
    <n v="0"/>
    <n v="0"/>
    <n v="0"/>
    <n v="253814"/>
    <s v="USD"/>
    <n v="218469.68"/>
    <n v="482436.24"/>
    <s v="1-5 Years"/>
    <n v="210067"/>
    <n v="253814"/>
    <n v="218469.68"/>
    <n v="482436.24"/>
    <n v="3.9999999999999966E-2"/>
    <n v="8402.679999999993"/>
    <n v="43747"/>
    <n v="1"/>
    <n v="0"/>
    <n v="0"/>
    <n v="0"/>
  </r>
  <r>
    <s v="Employee 1328"/>
    <x v="4"/>
    <s v="Chicago"/>
    <s v="United States of America"/>
    <s v="Americas"/>
    <d v="2020-01-13T00:00:00"/>
    <d v="2022-12-01T00:00:00"/>
    <s v="Client Businesses Platform"/>
    <s v="O"/>
    <s v="B"/>
    <s v="USD"/>
    <n v="266200.00000000006"/>
    <n v="765600.00000000012"/>
    <n v="0"/>
    <n v="0"/>
    <n v="765600.00000000012"/>
    <n v="0"/>
    <n v="0"/>
    <n v="0"/>
    <n v="0"/>
    <n v="228000.00000000003"/>
    <n v="1259800.0000000002"/>
    <s v="USD"/>
    <n v="284834.00000000006"/>
    <n v="1388860.0000000002"/>
    <s v="1-5 Years"/>
    <n v="266200.00000000006"/>
    <n v="1259800.0000000002"/>
    <n v="284834.00000000006"/>
    <n v="1388860.0000000002"/>
    <n v="6.9999999999999979E-2"/>
    <n v="18634"/>
    <n v="993600.00000000023"/>
    <n v="1"/>
    <n v="228000.00000000003"/>
    <n v="0"/>
    <n v="0"/>
  </r>
  <r>
    <s v="Employee 1329"/>
    <x v="3"/>
    <s v="Wilmington"/>
    <s v="United States of America"/>
    <s v="Americas"/>
    <d v="2020-01-13T00:00:00"/>
    <d v="2022-12-01T00:00:00"/>
    <s v="Operating Platform"/>
    <s v="D"/>
    <s v="N"/>
    <s v="USD"/>
    <n v="130515.00000000001"/>
    <n v="23925.000000000004"/>
    <n v="0"/>
    <n v="0"/>
    <n v="23925.000000000004"/>
    <n v="0"/>
    <n v="0"/>
    <n v="0"/>
    <n v="0"/>
    <n v="0"/>
    <n v="154440.00000000003"/>
    <s v="USD"/>
    <n v="131820.15000000002"/>
    <n v="287804.55000000005"/>
    <s v="1-5 Years"/>
    <n v="130515.00000000001"/>
    <n v="154440.00000000003"/>
    <n v="131820.15000000002"/>
    <n v="287804.55000000005"/>
    <n v="1.0000000000000066E-2"/>
    <n v="1305.1500000000087"/>
    <n v="23925.000000000015"/>
    <n v="1"/>
    <n v="0"/>
    <n v="0"/>
    <n v="0"/>
  </r>
  <r>
    <s v="Employee 133"/>
    <x v="3"/>
    <s v="Princeton"/>
    <s v="United States of America"/>
    <s v="Americas"/>
    <d v="2004-07-12T00:00:00"/>
    <d v="2022-12-01T00:00:00"/>
    <s v="Regional Platform"/>
    <s v="G"/>
    <s v="D"/>
    <s v="USD"/>
    <n v="141625"/>
    <n v="99275.000000000015"/>
    <n v="0"/>
    <n v="0"/>
    <n v="99275.000000000015"/>
    <n v="0"/>
    <n v="0"/>
    <n v="0"/>
    <n v="0"/>
    <n v="0"/>
    <n v="240900"/>
    <s v="USD"/>
    <n v="148706.25"/>
    <n v="401651.25"/>
    <s v="&gt;5 Years"/>
    <n v="141625"/>
    <n v="240900"/>
    <n v="148706.25"/>
    <n v="401651.25"/>
    <n v="0.05"/>
    <n v="7081.25"/>
    <n v="99275"/>
    <n v="1"/>
    <n v="0"/>
    <n v="0"/>
    <n v="0"/>
  </r>
  <r>
    <s v="Employee 1330"/>
    <x v="0"/>
    <s v="San Francisco"/>
    <s v="United States of America"/>
    <s v="Americas"/>
    <d v="2020-01-13T00:00:00"/>
    <d v="2022-12-01T00:00:00"/>
    <s v="ETF and Index Investments Platform"/>
    <s v="E"/>
    <s v="C"/>
    <s v="USD"/>
    <n v="205535.00000000003"/>
    <n v="199485"/>
    <n v="0"/>
    <n v="0"/>
    <n v="199485"/>
    <n v="0"/>
    <n v="0"/>
    <n v="0"/>
    <n v="0"/>
    <n v="0"/>
    <n v="405020"/>
    <s v="USD"/>
    <n v="236365.25000000003"/>
    <n v="702138.25"/>
    <s v="1-5 Years"/>
    <n v="205535.00000000003"/>
    <n v="405020"/>
    <n v="236365.25000000003"/>
    <n v="702138.25"/>
    <n v="0.14999999999999997"/>
    <n v="30830.25"/>
    <n v="199484.99999999997"/>
    <n v="1"/>
    <n v="0"/>
    <n v="0"/>
    <n v="0"/>
  </r>
  <r>
    <s v="Employee 1331"/>
    <x v="0"/>
    <s v="San Francisco"/>
    <s v="United States of America"/>
    <s v="Americas"/>
    <d v="2020-01-13T00:00:00"/>
    <d v="2022-12-01T00:00:00"/>
    <s v="Operating Platform"/>
    <s v="A"/>
    <s v="Z"/>
    <s v="USD"/>
    <n v="221760.00000000006"/>
    <n v="198000.00000000003"/>
    <n v="0"/>
    <n v="0"/>
    <n v="198000.00000000003"/>
    <n v="0"/>
    <n v="0"/>
    <n v="0"/>
    <n v="0"/>
    <n v="0"/>
    <n v="419760.00000000012"/>
    <s v="USD"/>
    <n v="250588.80000000005"/>
    <n v="724917.60000000009"/>
    <s v="1-5 Years"/>
    <n v="221760.00000000006"/>
    <n v="419760.00000000012"/>
    <n v="250588.80000000005"/>
    <n v="724917.60000000009"/>
    <n v="0.12999999999999992"/>
    <n v="28828.799999999988"/>
    <n v="198000.00000000006"/>
    <n v="1"/>
    <n v="0"/>
    <n v="0"/>
    <n v="0"/>
  </r>
  <r>
    <s v="Employee 1332"/>
    <x v="3"/>
    <s v="Sydney"/>
    <s v="Australia"/>
    <s v="Asia-Pacific"/>
    <d v="2019-12-16T00:00:00"/>
    <d v="2022-12-01T00:00:00"/>
    <s v="Operating Platform"/>
    <s v="M"/>
    <s v="E"/>
    <s v="AUD"/>
    <n v="112959.00000000001"/>
    <n v="25047.000000000004"/>
    <n v="0"/>
    <n v="0"/>
    <n v="25047.000000000004"/>
    <n v="0"/>
    <n v="0"/>
    <n v="0"/>
    <n v="0"/>
    <n v="0"/>
    <n v="138006.00000000003"/>
    <s v="AUD"/>
    <n v="120866.13000000002"/>
    <n v="268532.55000000005"/>
    <s v="1-5 Years"/>
    <n v="85470.427353010702"/>
    <n v="104422.23990367829"/>
    <n v="91453.357267721454"/>
    <n v="203185.15396465722"/>
    <n v="7.0000000000000034E-2"/>
    <n v="7907.1300000000047"/>
    <n v="18951.812550667586"/>
    <n v="0.75665000002665295"/>
    <n v="0"/>
    <n v="0"/>
    <n v="0"/>
  </r>
  <r>
    <s v="Employee 1333"/>
    <x v="3"/>
    <s v="San Francisco"/>
    <s v="United States of America"/>
    <s v="Americas"/>
    <d v="2020-01-06T00:00:00"/>
    <d v="2022-12-01T00:00:00"/>
    <s v="ETF and Index Investments Platform"/>
    <s v="K"/>
    <s v="E"/>
    <s v="USD"/>
    <n v="176852.5"/>
    <n v="55484.000000000007"/>
    <n v="0"/>
    <n v="0"/>
    <n v="55484.000000000007"/>
    <n v="0"/>
    <n v="0"/>
    <n v="0"/>
    <n v="0"/>
    <n v="0"/>
    <n v="232336.5"/>
    <s v="USD"/>
    <n v="201611.85000000003"/>
    <n v="466475.46000000008"/>
    <s v="1-5 Years"/>
    <n v="176852.5"/>
    <n v="232336.5"/>
    <n v="201611.85000000003"/>
    <n v="466475.46000000008"/>
    <n v="0.14000000000000021"/>
    <n v="24759.350000000035"/>
    <n v="55484"/>
    <n v="1"/>
    <n v="0"/>
    <n v="0"/>
    <n v="0"/>
  </r>
  <r>
    <s v="Employee 1334"/>
    <x v="4"/>
    <s v="London"/>
    <s v="United Kingdom"/>
    <s v="EMEA"/>
    <d v="2019-12-30T00:00:00"/>
    <d v="2022-12-01T00:00:00"/>
    <s v="Investments Platform"/>
    <s v="U"/>
    <s v="F"/>
    <s v="GBP"/>
    <n v="176550"/>
    <n v="593725"/>
    <n v="1217680.0899999999"/>
    <n v="0"/>
    <n v="1811405.0899999999"/>
    <n v="0"/>
    <n v="0"/>
    <n v="0"/>
    <n v="0"/>
    <n v="376315.74"/>
    <n v="2364270.83"/>
    <s v="GBP"/>
    <n v="190674"/>
    <n v="1022570.9999999999"/>
    <s v="1-5 Years"/>
    <n v="234926.25751335442"/>
    <n v="3146016.9801183357"/>
    <n v="253720.35811442276"/>
    <n v="1360684.101227348"/>
    <n v="7.9999999999999974E-2"/>
    <n v="14124"/>
    <n v="2911090.7226049812"/>
    <n v="1.3306500000756409"/>
    <n v="500744.53945946484"/>
    <n v="0"/>
    <n v="0"/>
  </r>
  <r>
    <s v="Employee 1335"/>
    <x v="4"/>
    <s v="San Francisco"/>
    <s v="United States of America"/>
    <s v="Americas"/>
    <d v="2019-12-09T00:00:00"/>
    <d v="2022-12-01T00:00:00"/>
    <s v="ETF and Index Investments Platform"/>
    <s v="B"/>
    <s v="T"/>
    <s v="USD"/>
    <n v="273460"/>
    <n v="332475"/>
    <n v="0"/>
    <n v="0"/>
    <n v="332475"/>
    <n v="0"/>
    <n v="0"/>
    <n v="0"/>
    <n v="0"/>
    <n v="0"/>
    <n v="605935"/>
    <s v="USD"/>
    <n v="298071.40000000002"/>
    <n v="958540.55"/>
    <s v="1-5 Years"/>
    <n v="273460"/>
    <n v="605935"/>
    <n v="298071.40000000002"/>
    <n v="958540.55"/>
    <n v="9.000000000000008E-2"/>
    <n v="24611.400000000023"/>
    <n v="332475"/>
    <n v="1"/>
    <n v="0"/>
    <n v="0"/>
    <n v="0"/>
  </r>
  <r>
    <s v="Employee 1336"/>
    <x v="4"/>
    <s v="San Francisco"/>
    <s v="United States of America"/>
    <s v="Americas"/>
    <d v="2020-01-13T00:00:00"/>
    <d v="2022-12-01T00:00:00"/>
    <s v="Client Businesses Platform"/>
    <s v="R"/>
    <s v="P"/>
    <s v="USD"/>
    <n v="242550.00000000003"/>
    <n v="612480"/>
    <n v="0"/>
    <n v="0"/>
    <n v="612480"/>
    <n v="0"/>
    <n v="0"/>
    <n v="0"/>
    <n v="0"/>
    <n v="0"/>
    <n v="855030"/>
    <s v="USD"/>
    <n v="276507.00000000006"/>
    <n v="1251241.2000000002"/>
    <s v="1-5 Years"/>
    <n v="242550.00000000003"/>
    <n v="855030"/>
    <n v="276507.00000000006"/>
    <n v="1251241.2000000002"/>
    <n v="0.1400000000000001"/>
    <n v="33957.000000000029"/>
    <n v="612480"/>
    <n v="1"/>
    <n v="0"/>
    <n v="0"/>
    <n v="0"/>
  </r>
  <r>
    <s v="Employee 1337"/>
    <x v="4"/>
    <s v="San Francisco"/>
    <s v="United States of America"/>
    <s v="Americas"/>
    <d v="2020-01-13T00:00:00"/>
    <d v="2022-12-01T00:00:00"/>
    <s v="Investments Platform"/>
    <s v="Q"/>
    <s v="S"/>
    <s v="USD"/>
    <n v="246840.00000000003"/>
    <n v="0"/>
    <n v="1130000"/>
    <n v="0"/>
    <n v="1130000"/>
    <n v="0"/>
    <n v="0"/>
    <n v="0"/>
    <n v="0"/>
    <n v="0"/>
    <n v="1376840"/>
    <s v="USD"/>
    <n v="266587.20000000007"/>
    <n v="533174.40000000014"/>
    <s v="1-5 Years"/>
    <n v="246840.00000000003"/>
    <n v="1376840"/>
    <n v="266587.20000000007"/>
    <n v="533174.40000000014"/>
    <n v="8.0000000000000154E-2"/>
    <n v="19747.200000000041"/>
    <n v="1130000"/>
    <n v="1"/>
    <n v="0"/>
    <n v="0"/>
    <n v="0"/>
  </r>
  <r>
    <s v="Employee 1338"/>
    <x v="4"/>
    <s v="Edinburgh"/>
    <s v="United Kingdom"/>
    <s v="EMEA"/>
    <d v="2020-01-13T00:00:00"/>
    <d v="2022-12-01T00:00:00"/>
    <s v="Operating Platform"/>
    <s v="D"/>
    <s v="H"/>
    <s v="GBP"/>
    <n v="177760"/>
    <n v="257070"/>
    <n v="0"/>
    <n v="0"/>
    <n v="257070"/>
    <n v="0"/>
    <n v="0"/>
    <n v="0"/>
    <n v="0"/>
    <n v="133900"/>
    <n v="568730"/>
    <s v="GBP"/>
    <n v="183092.80000000002"/>
    <n v="630967.69999999995"/>
    <s v="1-5 Years"/>
    <n v="236536.34401344592"/>
    <n v="756780.57454301929"/>
    <n v="243632.43433384932"/>
    <n v="839597.17005272687"/>
    <n v="3.0000000000000079E-2"/>
    <n v="5332.8000000000175"/>
    <n v="520244.2305295734"/>
    <n v="1.3306500000756409"/>
    <n v="178174.03501012831"/>
    <n v="0"/>
    <n v="0"/>
  </r>
  <r>
    <s v="Employee 1339"/>
    <x v="4"/>
    <s v="San Francisco"/>
    <s v="United States of America"/>
    <s v="Americas"/>
    <d v="2020-01-13T00:00:00"/>
    <d v="2022-12-01T00:00:00"/>
    <s v="Regional Platform"/>
    <s v="G"/>
    <s v="Z"/>
    <s v="USD"/>
    <n v="268620.00000000006"/>
    <n v="815100.00000000012"/>
    <n v="0"/>
    <n v="0"/>
    <n v="815100.00000000012"/>
    <n v="0"/>
    <n v="0"/>
    <n v="0"/>
    <n v="0"/>
    <n v="228000.00000000003"/>
    <n v="1311720.0000000002"/>
    <s v="USD"/>
    <n v="298168.20000000007"/>
    <n v="1501097.4000000004"/>
    <s v="1-5 Years"/>
    <n v="268620.00000000006"/>
    <n v="1311720.0000000002"/>
    <n v="298168.20000000007"/>
    <n v="1501097.4000000004"/>
    <n v="0.11000000000000001"/>
    <n v="29548.200000000012"/>
    <n v="1043100.0000000002"/>
    <n v="1"/>
    <n v="228000.00000000003"/>
    <n v="0"/>
    <n v="0"/>
  </r>
  <r>
    <s v="Employee 134"/>
    <x v="3"/>
    <s v="New York"/>
    <s v="United States of America"/>
    <s v="Americas"/>
    <d v="2007-09-24T00:00:00"/>
    <d v="2022-12-01T00:00:00"/>
    <s v="Corporate and Risk Platform"/>
    <s v="E"/>
    <s v="C"/>
    <s v="USD"/>
    <n v="189557.49999999997"/>
    <n v="58043.700000000004"/>
    <n v="0"/>
    <n v="0"/>
    <n v="58043.700000000004"/>
    <n v="0"/>
    <n v="0"/>
    <n v="0"/>
    <n v="0"/>
    <n v="0"/>
    <n v="247601.19999999998"/>
    <s v="USD"/>
    <n v="193348.64999999997"/>
    <n v="445901.87399999995"/>
    <s v="&gt;5 Years"/>
    <n v="189557.49999999997"/>
    <n v="247601.19999999998"/>
    <n v="193348.64999999997"/>
    <n v="445901.87399999995"/>
    <n v="1.9999999999999973E-2"/>
    <n v="3791.1499999999942"/>
    <n v="58043.700000000012"/>
    <n v="1"/>
    <n v="0"/>
    <n v="0"/>
    <n v="0"/>
  </r>
  <r>
    <s v="Employee 1340"/>
    <x v="4"/>
    <s v="London"/>
    <s v="United Kingdom"/>
    <s v="EMEA"/>
    <d v="2019-12-09T00:00:00"/>
    <d v="2022-12-01T00:00:00"/>
    <s v="Investments Platform"/>
    <s v="N"/>
    <s v="U"/>
    <s v="GBP"/>
    <n v="168300"/>
    <n v="283031.09999999998"/>
    <n v="635078.69000000006"/>
    <n v="0"/>
    <n v="918109.79"/>
    <n v="0"/>
    <n v="0"/>
    <n v="0"/>
    <n v="0"/>
    <n v="0"/>
    <n v="1086409.79"/>
    <s v="GBP"/>
    <n v="169983"/>
    <n v="625827.41099999996"/>
    <s v="1-5 Years"/>
    <n v="223948.39501273038"/>
    <n v="1445631.1871456772"/>
    <n v="226187.87896285768"/>
    <n v="832757.24449448811"/>
    <n v="9.9999999999999586E-3"/>
    <n v="1683"/>
    <n v="1221682.7921329467"/>
    <n v="1.3306500000756409"/>
    <n v="0"/>
    <n v="0"/>
    <n v="0"/>
  </r>
  <r>
    <s v="Employee 1341"/>
    <x v="4"/>
    <s v="London"/>
    <s v="United Kingdom"/>
    <s v="EMEA"/>
    <d v="2020-01-13T00:00:00"/>
    <d v="2022-12-01T00:00:00"/>
    <s v="Corporate and Risk Platform"/>
    <s v="L"/>
    <s v="M"/>
    <s v="GBP"/>
    <n v="237600.00000000006"/>
    <n v="604203.6"/>
    <n v="0"/>
    <n v="0"/>
    <n v="604203.6"/>
    <n v="0"/>
    <n v="0"/>
    <n v="0"/>
    <n v="0"/>
    <n v="358400.00000000006"/>
    <n v="1200203.6000000001"/>
    <s v="GBP"/>
    <n v="249480.00000000006"/>
    <n v="1133373.78"/>
    <s v="1-5 Years"/>
    <n v="316162.44001797237"/>
    <n v="1597050.9204307846"/>
    <n v="331970.56201887096"/>
    <n v="1508123.8204427294"/>
    <n v="4.9999999999999892E-2"/>
    <n v="11880"/>
    <n v="1280888.4804128122"/>
    <n v="1.3306500000756409"/>
    <n v="476904.96002710977"/>
    <n v="0"/>
    <n v="0"/>
  </r>
  <r>
    <s v="Employee 1342"/>
    <x v="3"/>
    <s v="Tokyo"/>
    <s v="Japan"/>
    <s v="Asia-Pacific"/>
    <d v="2019-12-23T00:00:00"/>
    <d v="2022-12-01T00:00:00"/>
    <s v="Corporate and Risk Platform"/>
    <s v="L"/>
    <s v="R"/>
    <s v="JPY"/>
    <n v="14998500.000000002"/>
    <n v="3988600.0000000005"/>
    <n v="0"/>
    <n v="0"/>
    <n v="3988600.0000000005"/>
    <n v="0"/>
    <n v="0"/>
    <n v="0"/>
    <n v="0"/>
    <n v="0"/>
    <n v="18987100.000000004"/>
    <s v="JPY"/>
    <n v="15448455.000000002"/>
    <n v="35005168.000000007"/>
    <s v="1-5 Years"/>
    <n v="138050.53154770125"/>
    <n v="174762.75944590184"/>
    <n v="142192.04749413228"/>
    <n v="322197.68972341117"/>
    <n v="2.9999999999999926E-2"/>
    <n v="449955"/>
    <n v="36712.227898200596"/>
    <n v="9.2042891987666256E-3"/>
    <n v="0"/>
    <n v="0"/>
    <n v="0"/>
  </r>
  <r>
    <s v="Employee 1343"/>
    <x v="3"/>
    <s v="San Francisco"/>
    <s v="United States of America"/>
    <s v="Americas"/>
    <d v="2020-01-20T00:00:00"/>
    <d v="2022-12-01T00:00:00"/>
    <s v="Operating Platform"/>
    <s v="Z"/>
    <s v="G"/>
    <s v="USD"/>
    <n v="175054"/>
    <n v="53350.000000000007"/>
    <n v="0"/>
    <n v="0"/>
    <n v="53350.000000000007"/>
    <n v="0"/>
    <n v="0"/>
    <n v="0"/>
    <n v="0"/>
    <n v="0"/>
    <n v="228404"/>
    <s v="USD"/>
    <n v="201312.09999999998"/>
    <n v="463976.69999999995"/>
    <s v="1-5 Years"/>
    <n v="175054"/>
    <n v="228404"/>
    <n v="201312.09999999998"/>
    <n v="463976.69999999995"/>
    <n v="0.14999999999999986"/>
    <n v="26258.099999999977"/>
    <n v="53350"/>
    <n v="1"/>
    <n v="0"/>
    <n v="0"/>
    <n v="0"/>
  </r>
  <r>
    <s v="Employee 1344"/>
    <x v="4"/>
    <s v="San Francisco"/>
    <s v="United States of America"/>
    <s v="Americas"/>
    <d v="2020-01-06T00:00:00"/>
    <d v="2022-12-01T00:00:00"/>
    <s v="Investments Platform"/>
    <s v="T"/>
    <s v="E"/>
    <s v="USD"/>
    <n v="305250"/>
    <n v="961400.00000000012"/>
    <n v="0"/>
    <n v="0"/>
    <n v="961400.00000000012"/>
    <n v="0"/>
    <n v="0"/>
    <n v="0"/>
    <n v="0"/>
    <n v="330000"/>
    <n v="1596650"/>
    <s v="USD"/>
    <n v="341880.00000000006"/>
    <n v="1760528.0000000002"/>
    <s v="1-5 Years"/>
    <n v="305250"/>
    <n v="1596650"/>
    <n v="341880.00000000006"/>
    <n v="1760528.0000000002"/>
    <n v="0.12000000000000019"/>
    <n v="36630.000000000058"/>
    <n v="1291400"/>
    <n v="1"/>
    <n v="330000"/>
    <n v="0"/>
    <n v="0"/>
  </r>
  <r>
    <s v="Employee 1345"/>
    <x v="0"/>
    <s v="New York"/>
    <s v="United States of America"/>
    <s v="Americas"/>
    <d v="2020-01-06T00:00:00"/>
    <d v="2022-12-01T00:00:00"/>
    <s v="Client Businesses Platform"/>
    <s v="U"/>
    <s v="L"/>
    <s v="USD"/>
    <n v="205700.00000000006"/>
    <n v="195800.00000000003"/>
    <n v="0"/>
    <n v="0"/>
    <n v="195800.00000000003"/>
    <n v="0"/>
    <n v="0"/>
    <n v="0"/>
    <n v="0"/>
    <n v="0"/>
    <n v="401500.00000000012"/>
    <s v="USD"/>
    <n v="230384.00000000009"/>
    <n v="680064.00000000023"/>
    <s v="1-5 Years"/>
    <n v="205700.00000000006"/>
    <n v="401500.00000000012"/>
    <n v="230384.00000000009"/>
    <n v="680064.00000000023"/>
    <n v="0.12000000000000011"/>
    <n v="24684.000000000029"/>
    <n v="195800.00000000006"/>
    <n v="1"/>
    <n v="0"/>
    <n v="0"/>
    <n v="0"/>
  </r>
  <r>
    <s v="Employee 1346"/>
    <x v="1"/>
    <s v="London"/>
    <s v="United Kingdom"/>
    <s v="EMEA"/>
    <d v="2020-01-01T00:00:00"/>
    <d v="2022-12-01T00:00:00"/>
    <s v="Operating Platform"/>
    <s v="C"/>
    <s v="B"/>
    <s v="GBP"/>
    <n v="61215.000000000007"/>
    <n v="15334"/>
    <n v="0"/>
    <n v="0"/>
    <n v="15334"/>
    <n v="0"/>
    <n v="0"/>
    <n v="0"/>
    <n v="0"/>
    <n v="0"/>
    <n v="76549"/>
    <s v="GBP"/>
    <n v="66724.350000000006"/>
    <n v="150162.76"/>
    <s v="1-5 Years"/>
    <n v="81455.739754630369"/>
    <n v="101859.92685579024"/>
    <n v="88786.756332547098"/>
    <n v="199814.07660535845"/>
    <n v="8.9999999999999955E-2"/>
    <n v="5509.3499999999985"/>
    <n v="20404.187101159871"/>
    <n v="1.3306500000756409"/>
    <n v="0"/>
    <n v="0"/>
    <n v="0"/>
  </r>
  <r>
    <s v="Employee 1347"/>
    <x v="4"/>
    <s v="London"/>
    <s v="United Kingdom"/>
    <s v="EMEA"/>
    <d v="2020-01-06T00:00:00"/>
    <d v="2022-12-01T00:00:00"/>
    <s v="Investments Platform"/>
    <s v="S"/>
    <s v="U"/>
    <s v="GBP"/>
    <n v="190080"/>
    <n v="774658.50000000012"/>
    <n v="0"/>
    <n v="0"/>
    <n v="774658.50000000012"/>
    <n v="0"/>
    <n v="0"/>
    <n v="0"/>
    <n v="0"/>
    <n v="123210.00000000001"/>
    <n v="1087948.5000000002"/>
    <s v="GBP"/>
    <n v="191980.79999999999"/>
    <n v="1166366.6850000001"/>
    <s v="1-5 Years"/>
    <n v="252929.95201437784"/>
    <n v="1447678.6716072937"/>
    <n v="255459.25153452158"/>
    <n v="1552025.8294834751"/>
    <n v="9.9999999999998649E-3"/>
    <n v="1900.7999999999884"/>
    <n v="1194748.7195929158"/>
    <n v="1.3306500000756409"/>
    <n v="163949.38650931974"/>
    <n v="0"/>
    <n v="0"/>
  </r>
  <r>
    <s v="Employee 1348"/>
    <x v="0"/>
    <s v="Toronto"/>
    <s v="Canada"/>
    <s v="Americas"/>
    <d v="2020-01-06T00:00:00"/>
    <d v="2022-12-01T00:00:00"/>
    <s v="Client Businesses Platform"/>
    <s v="G"/>
    <s v="X"/>
    <s v="CAD"/>
    <n v="167369.40000000002"/>
    <n v="200970.00000000003"/>
    <n v="0"/>
    <n v="0"/>
    <n v="200970.00000000003"/>
    <n v="0"/>
    <n v="0"/>
    <n v="0"/>
    <n v="0"/>
    <n v="0"/>
    <n v="368339.4"/>
    <s v="CAD"/>
    <n v="169043.09400000001"/>
    <n v="541065.88800000004"/>
    <s v="1-5 Years"/>
    <n v="129023.58926919522"/>
    <n v="283949.58371877891"/>
    <n v="130313.82516188716"/>
    <n v="417102.90471785387"/>
    <n v="9.99999999999991E-3"/>
    <n v="1673.6939999999886"/>
    <n v="154925.9944495837"/>
    <n v="0.77089115016959608"/>
    <n v="0"/>
    <n v="0"/>
    <n v="0"/>
  </r>
  <r>
    <s v="Employee 1349"/>
    <x v="4"/>
    <s v="London"/>
    <s v="United Kingdom"/>
    <s v="EMEA"/>
    <d v="2020-02-03T00:00:00"/>
    <d v="2022-12-01T00:00:00"/>
    <s v="Investments Platform"/>
    <s v="N"/>
    <s v="T"/>
    <s v="GBP"/>
    <n v="181291.33000000002"/>
    <n v="0"/>
    <n v="848687.62"/>
    <n v="0"/>
    <n v="848687.62"/>
    <n v="0"/>
    <n v="0"/>
    <n v="0"/>
    <n v="0"/>
    <n v="177100"/>
    <n v="1207078.95"/>
    <s v="GBP"/>
    <n v="190355.89650000003"/>
    <n v="380711.79300000006"/>
    <s v="1-5 Years"/>
    <n v="241235.30827821308"/>
    <n v="1606199.6049088044"/>
    <n v="253297.07369212375"/>
    <n v="506594.14738424751"/>
    <n v="5.0000000000000086E-2"/>
    <n v="9064.5665000000154"/>
    <n v="1364964.2966305914"/>
    <n v="1.3306500000756409"/>
    <n v="235658.11501339602"/>
    <n v="0"/>
    <n v="0"/>
  </r>
  <r>
    <s v="Employee 135"/>
    <x v="4"/>
    <s v="New York"/>
    <s v="United States of America"/>
    <s v="Americas"/>
    <d v="2008-02-06T00:00:00"/>
    <d v="2022-12-01T00:00:00"/>
    <s v="Corporate and Risk Platform"/>
    <s v="D"/>
    <s v="O"/>
    <s v="USD"/>
    <n v="286082.5"/>
    <n v="1039500"/>
    <n v="0"/>
    <n v="0"/>
    <n v="1039500"/>
    <n v="0"/>
    <n v="0"/>
    <n v="0"/>
    <n v="0"/>
    <n v="101000"/>
    <n v="1426582.5"/>
    <s v="USD"/>
    <n v="314690.75"/>
    <n v="1772831.5"/>
    <s v="&gt;5 Years"/>
    <n v="286082.5"/>
    <n v="1426582.5"/>
    <n v="314690.75"/>
    <n v="1772831.5"/>
    <n v="0.1"/>
    <n v="28608.25"/>
    <n v="1140500"/>
    <n v="1"/>
    <n v="101000"/>
    <n v="0"/>
    <n v="0"/>
  </r>
  <r>
    <s v="Employee 1350"/>
    <x v="7"/>
    <s v="Pittsburgh"/>
    <s v="United States of America"/>
    <s v="Americas"/>
    <d v="2020-01-13T00:00:00"/>
    <d v="2022-12-01T00:00:00"/>
    <s v="Investments Platform"/>
    <s v="F"/>
    <s v="R"/>
    <s v="USD"/>
    <n v="57433.833600000013"/>
    <n v="4840"/>
    <n v="0"/>
    <n v="0"/>
    <n v="4840"/>
    <n v="0"/>
    <n v="0"/>
    <n v="0"/>
    <n v="0"/>
    <n v="0"/>
    <n v="62273.833600000013"/>
    <s v="USD"/>
    <n v="62602.878624000019"/>
    <n v="130481.35724800004"/>
    <s v="1-5 Years"/>
    <n v="57433.833600000013"/>
    <n v="62273.833600000013"/>
    <n v="62602.878624000019"/>
    <n v="130481.35724800004"/>
    <n v="9.0000000000000094E-2"/>
    <n v="5169.0450240000064"/>
    <n v="4840"/>
    <n v="1"/>
    <n v="0"/>
    <n v="0"/>
    <n v="0"/>
  </r>
  <r>
    <s v="Employee 1351"/>
    <x v="4"/>
    <s v="New York"/>
    <s v="United States of America"/>
    <s v="Americas"/>
    <d v="2020-01-20T00:00:00"/>
    <d v="2022-12-01T00:00:00"/>
    <s v="Investments Platform"/>
    <s v="X"/>
    <s v="Z"/>
    <s v="USD"/>
    <n v="259325"/>
    <n v="525525"/>
    <n v="0"/>
    <n v="0"/>
    <n v="525525"/>
    <n v="0"/>
    <n v="0"/>
    <n v="0"/>
    <n v="0"/>
    <n v="0"/>
    <n v="784850"/>
    <s v="USD"/>
    <n v="282664.25"/>
    <n v="1138150.75"/>
    <s v="1-5 Years"/>
    <n v="259325"/>
    <n v="784850"/>
    <n v="282664.25"/>
    <n v="1138150.75"/>
    <n v="0.09"/>
    <n v="23339.25"/>
    <n v="525525"/>
    <n v="1"/>
    <n v="0"/>
    <n v="0"/>
    <n v="0"/>
  </r>
  <r>
    <s v="Employee 1352"/>
    <x v="1"/>
    <s v="London"/>
    <s v="United Kingdom"/>
    <s v="EMEA"/>
    <d v="2020-01-13T00:00:00"/>
    <d v="2022-12-01T00:00:00"/>
    <s v="Operating Platform"/>
    <s v="U"/>
    <s v="P"/>
    <s v="GBP"/>
    <n v="62833.65"/>
    <n v="2871.0000000000005"/>
    <n v="0"/>
    <n v="0"/>
    <n v="2871.0000000000005"/>
    <n v="0"/>
    <n v="0"/>
    <n v="0"/>
    <n v="0"/>
    <n v="0"/>
    <n v="65704.650000000009"/>
    <s v="GBP"/>
    <n v="72258.697499999995"/>
    <n v="147819.04499999998"/>
    <s v="1-5 Years"/>
    <n v="83609.596377252805"/>
    <n v="87429.892527469972"/>
    <n v="96151.03583384071"/>
    <n v="196695.41224043115"/>
    <n v="0.1499999999999998"/>
    <n v="9425.0474999999933"/>
    <n v="3820.2961502171675"/>
    <n v="1.3306500000756409"/>
    <n v="0"/>
    <n v="0"/>
    <n v="0"/>
  </r>
  <r>
    <s v="Employee 1353"/>
    <x v="4"/>
    <s v="San Francisco"/>
    <s v="United States of America"/>
    <s v="Americas"/>
    <d v="2020-01-21T00:00:00"/>
    <d v="2022-12-01T00:00:00"/>
    <s v="Investments Platform"/>
    <s v="T"/>
    <s v="Y"/>
    <s v="USD"/>
    <n v="251680.00000000003"/>
    <n v="495550"/>
    <n v="0"/>
    <n v="0"/>
    <n v="495550"/>
    <n v="0"/>
    <n v="0"/>
    <n v="0"/>
    <n v="0"/>
    <n v="218000.00000000003"/>
    <n v="965230"/>
    <s v="USD"/>
    <n v="281881.60000000003"/>
    <n v="1118779.2000000002"/>
    <s v="1-5 Years"/>
    <n v="251680.00000000003"/>
    <n v="965230"/>
    <n v="281881.60000000003"/>
    <n v="1118779.2000000002"/>
    <n v="0.12000000000000001"/>
    <n v="30201.600000000006"/>
    <n v="713550"/>
    <n v="1"/>
    <n v="218000.00000000003"/>
    <n v="0"/>
    <n v="0"/>
  </r>
  <r>
    <s v="Employee 1354"/>
    <x v="4"/>
    <s v="New York"/>
    <s v="United States of America"/>
    <s v="Americas"/>
    <d v="2020-01-20T00:00:00"/>
    <d v="2022-12-01T00:00:00"/>
    <s v="Investments Platform"/>
    <s v="Y"/>
    <s v="R"/>
    <s v="USD"/>
    <n v="266200.00000000006"/>
    <n v="574200"/>
    <n v="0"/>
    <n v="0"/>
    <n v="574200"/>
    <n v="0"/>
    <n v="0"/>
    <n v="0"/>
    <n v="0"/>
    <n v="114999.99999999999"/>
    <n v="955400"/>
    <s v="USD"/>
    <n v="306130.00000000006"/>
    <n v="1272590.0000000002"/>
    <s v="1-5 Years"/>
    <n v="266200.00000000006"/>
    <n v="955400"/>
    <n v="306130.00000000006"/>
    <n v="1272590.0000000002"/>
    <n v="0.14999999999999997"/>
    <n v="39930"/>
    <n v="689200"/>
    <n v="1"/>
    <n v="114999.99999999999"/>
    <n v="0"/>
    <n v="0"/>
  </r>
  <r>
    <s v="Employee 1355"/>
    <x v="4"/>
    <s v="San Francisco"/>
    <s v="United States of America"/>
    <s v="Americas"/>
    <d v="2020-01-20T00:00:00"/>
    <d v="2022-12-01T00:00:00"/>
    <s v="Client Businesses Platform"/>
    <s v="O"/>
    <s v="B"/>
    <s v="USD"/>
    <n v="283250"/>
    <n v="0"/>
    <n v="0"/>
    <n v="0"/>
    <n v="0"/>
    <n v="0"/>
    <n v="0"/>
    <n v="0"/>
    <n v="0"/>
    <n v="0"/>
    <n v="283250"/>
    <s v="USD"/>
    <n v="294580"/>
    <n v="589160"/>
    <s v="1-5 Years"/>
    <n v="283250"/>
    <n v="283250"/>
    <n v="294580"/>
    <n v="589160"/>
    <n v="0.04"/>
    <n v="11330"/>
    <n v="0"/>
    <n v="1"/>
    <n v="0"/>
    <n v="0"/>
    <n v="0"/>
  </r>
  <r>
    <s v="Employee 1356"/>
    <x v="4"/>
    <s v="San Francisco"/>
    <s v="United States of America"/>
    <s v="Americas"/>
    <d v="2020-01-28T00:00:00"/>
    <d v="2022-12-01T00:00:00"/>
    <s v="Investments Platform"/>
    <s v="S"/>
    <s v="F"/>
    <s v="USD"/>
    <n v="261030"/>
    <n v="866415.00000000012"/>
    <n v="74184.17"/>
    <n v="0"/>
    <n v="940599.17000000016"/>
    <n v="0"/>
    <n v="0"/>
    <n v="0"/>
    <n v="0"/>
    <n v="0"/>
    <n v="1201629.1700000002"/>
    <s v="USD"/>
    <n v="289743.30000000005"/>
    <n v="1541207.2500000005"/>
    <s v="1-5 Years"/>
    <n v="261030"/>
    <n v="1201629.1700000002"/>
    <n v="289743.30000000005"/>
    <n v="1541207.2500000005"/>
    <n v="0.11000000000000018"/>
    <n v="28713.300000000047"/>
    <n v="940599.17000000016"/>
    <n v="1"/>
    <n v="0"/>
    <n v="0"/>
    <n v="0"/>
  </r>
  <r>
    <s v="Employee 1357"/>
    <x v="4"/>
    <s v="San Francisco"/>
    <s v="United States of America"/>
    <s v="Americas"/>
    <d v="2020-02-18T00:00:00"/>
    <d v="2022-12-01T00:00:00"/>
    <s v="Corporate and Risk Platform"/>
    <s v="F"/>
    <s v="R"/>
    <s v="USD"/>
    <n v="244420.00000000003"/>
    <n v="394732.80000000005"/>
    <n v="0"/>
    <n v="0"/>
    <n v="394732.80000000005"/>
    <n v="0"/>
    <n v="0"/>
    <n v="0"/>
    <n v="0"/>
    <n v="134408"/>
    <n v="773560.8"/>
    <s v="USD"/>
    <n v="263973.60000000003"/>
    <n v="954258.6240000003"/>
    <s v="1-5 Years"/>
    <n v="244420.00000000003"/>
    <n v="773560.8"/>
    <n v="263973.60000000003"/>
    <n v="954258.6240000003"/>
    <n v="8.0000000000000016E-2"/>
    <n v="19553.600000000006"/>
    <n v="529140.80000000005"/>
    <n v="1"/>
    <n v="134408"/>
    <n v="0"/>
    <n v="0"/>
  </r>
  <r>
    <s v="Employee 1358"/>
    <x v="0"/>
    <s v="San Francisco"/>
    <s v="United States of America"/>
    <s v="Americas"/>
    <d v="2020-02-18T00:00:00"/>
    <d v="2022-12-01T00:00:00"/>
    <s v="Investments Platform"/>
    <s v="L"/>
    <s v="M"/>
    <s v="USD"/>
    <n v="213675.00000000006"/>
    <n v="261415"/>
    <n v="406941.42000000004"/>
    <n v="0"/>
    <n v="668356.42000000004"/>
    <n v="0"/>
    <n v="0"/>
    <n v="0"/>
    <n v="0"/>
    <n v="0"/>
    <n v="882031.42000000016"/>
    <s v="USD"/>
    <n v="245726.25000000006"/>
    <n v="792079.75"/>
    <s v="1-5 Years"/>
    <n v="213675.00000000006"/>
    <n v="882031.42000000016"/>
    <n v="245726.25000000006"/>
    <n v="792079.75"/>
    <n v="0.14999999999999997"/>
    <n v="32051.25"/>
    <n v="668356.42000000016"/>
    <n v="1"/>
    <n v="0"/>
    <n v="0"/>
    <n v="0"/>
  </r>
  <r>
    <s v="Employee 1359"/>
    <x v="4"/>
    <s v="San Francisco"/>
    <s v="United States of America"/>
    <s v="Americas"/>
    <d v="2020-02-10T00:00:00"/>
    <d v="2022-12-01T00:00:00"/>
    <s v="Regional Platform"/>
    <s v="G"/>
    <s v="L"/>
    <s v="USD"/>
    <n v="278300"/>
    <n v="356730.00000000006"/>
    <n v="0"/>
    <n v="0"/>
    <n v="356730.00000000006"/>
    <n v="0"/>
    <n v="0"/>
    <n v="0"/>
    <n v="0"/>
    <n v="0"/>
    <n v="635030"/>
    <s v="USD"/>
    <n v="300564"/>
    <n v="986396.40000000014"/>
    <s v="1-5 Years"/>
    <n v="278300"/>
    <n v="635030"/>
    <n v="300564"/>
    <n v="986396.40000000014"/>
    <n v="0.08"/>
    <n v="22264"/>
    <n v="356730"/>
    <n v="1"/>
    <n v="0"/>
    <n v="0"/>
    <n v="0"/>
  </r>
  <r>
    <s v="Employee 136"/>
    <x v="4"/>
    <s v="London"/>
    <s v="United Kingdom"/>
    <s v="EMEA"/>
    <d v="2007-09-24T00:00:00"/>
    <d v="2022-12-01T00:00:00"/>
    <s v="Investments Platform"/>
    <s v="P"/>
    <s v="L"/>
    <s v="GBP"/>
    <n v="147751.56"/>
    <n v="250850.6"/>
    <n v="0"/>
    <n v="0"/>
    <n v="250850.6"/>
    <n v="0"/>
    <n v="0"/>
    <n v="0"/>
    <n v="0"/>
    <n v="0"/>
    <n v="398602.16000000003"/>
    <s v="GBP"/>
    <n v="166959.26279999997"/>
    <n v="617379.70359999989"/>
    <s v="&gt;5 Years"/>
    <n v="196605.61332517606"/>
    <n v="530399.96423415071"/>
    <n v="222164.34305744892"/>
    <n v="821516.30264203902"/>
    <n v="0.12999999999999984"/>
    <n v="19207.70279999997"/>
    <n v="333794.35090897465"/>
    <n v="1.3306500000756409"/>
    <n v="0"/>
    <n v="0"/>
    <n v="0"/>
  </r>
  <r>
    <s v="Employee 1360"/>
    <x v="0"/>
    <s v="London"/>
    <s v="United Kingdom"/>
    <s v="EMEA"/>
    <d v="2020-02-24T00:00:00"/>
    <d v="2022-12-01T00:00:00"/>
    <s v="Investments Platform"/>
    <s v="K"/>
    <s v="N"/>
    <s v="GBP"/>
    <n v="129030.00000000001"/>
    <n v="225225.00000000003"/>
    <n v="0"/>
    <n v="0"/>
    <n v="225225.00000000003"/>
    <n v="0"/>
    <n v="0"/>
    <n v="0"/>
    <n v="0"/>
    <n v="0"/>
    <n v="354255.00000000006"/>
    <s v="GBP"/>
    <n v="147094.20000000004"/>
    <n v="550944.90000000014"/>
    <s v="1-5 Years"/>
    <n v="171693.76950975996"/>
    <n v="471389.41577679623"/>
    <n v="195730.8972411264"/>
    <n v="733114.83122667414"/>
    <n v="0.14000000000000021"/>
    <n v="18064.200000000026"/>
    <n v="299695.64626703627"/>
    <n v="1.3306500000756409"/>
    <n v="0"/>
    <n v="0"/>
    <n v="0"/>
  </r>
  <r>
    <s v="Employee 1361"/>
    <x v="3"/>
    <s v="London"/>
    <s v="United Kingdom"/>
    <s v="EMEA"/>
    <d v="2021-02-22T00:00:00"/>
    <d v="2022-12-01T00:00:00"/>
    <s v="Operating Platform"/>
    <s v="A"/>
    <s v="D"/>
    <s v="GBP"/>
    <n v="82482.400000000009"/>
    <n v="20328.000000000004"/>
    <n v="0"/>
    <n v="0"/>
    <n v="20328.000000000004"/>
    <n v="0"/>
    <n v="0"/>
    <n v="0"/>
    <n v="0"/>
    <n v="0"/>
    <n v="102810.40000000001"/>
    <s v="GBP"/>
    <n v="91555.464000000022"/>
    <n v="205675.00800000003"/>
    <s v="1-5 Years"/>
    <n v="109755.20556623906"/>
    <n v="136804.65876777668"/>
    <n v="121828.27817852538"/>
    <n v="273681.44941075752"/>
    <n v="0.11000000000000014"/>
    <n v="9073.064000000013"/>
    <n v="27049.453201537617"/>
    <n v="1.3306500000756409"/>
    <n v="0"/>
    <n v="0"/>
    <n v="0"/>
  </r>
  <r>
    <s v="Employee 1362"/>
    <x v="4"/>
    <s v="San Francisco"/>
    <s v="United States of America"/>
    <s v="Americas"/>
    <d v="2021-01-04T00:00:00"/>
    <d v="2022-12-01T00:00:00"/>
    <s v="Investments Platform"/>
    <s v="X"/>
    <s v="C"/>
    <s v="USD"/>
    <n v="258720.00000000006"/>
    <n v="495495.00000000006"/>
    <n v="63873.700000000004"/>
    <n v="0"/>
    <n v="559368.70000000007"/>
    <n v="0"/>
    <n v="0"/>
    <n v="0"/>
    <n v="0"/>
    <n v="0"/>
    <n v="818088.70000000019"/>
    <s v="USD"/>
    <n v="282004.8000000001"/>
    <n v="1104099.1500000004"/>
    <s v="1-5 Years"/>
    <n v="258720.00000000006"/>
    <n v="818088.70000000019"/>
    <n v="282004.8000000001"/>
    <n v="1104099.1500000004"/>
    <n v="9.0000000000000163E-2"/>
    <n v="23284.800000000047"/>
    <n v="559368.70000000019"/>
    <n v="1"/>
    <n v="0"/>
    <n v="0"/>
    <n v="0"/>
  </r>
  <r>
    <s v="Employee 1363"/>
    <x v="3"/>
    <s v="Sydney"/>
    <s v="Australia"/>
    <s v="Asia-Pacific"/>
    <d v="2020-04-27T00:00:00"/>
    <d v="2022-12-01T00:00:00"/>
    <s v="Investments Platform"/>
    <s v="J"/>
    <s v="K"/>
    <s v="AUD"/>
    <n v="201960.00000000003"/>
    <n v="177705.00000000003"/>
    <n v="0"/>
    <n v="0"/>
    <n v="177705.00000000003"/>
    <n v="0"/>
    <n v="0"/>
    <n v="0"/>
    <n v="0"/>
    <n v="0"/>
    <n v="379665.00000000006"/>
    <s v="AUD"/>
    <n v="232254.00000000003"/>
    <n v="668868.75000000012"/>
    <s v="1-5 Years"/>
    <n v="152813.03400538285"/>
    <n v="287273.52226011921"/>
    <n v="175734.98910619027"/>
    <n v="506099.53970532742"/>
    <n v="0.14999999999999994"/>
    <n v="30294"/>
    <n v="134460.48825473635"/>
    <n v="0.75665000002665295"/>
    <n v="0"/>
    <n v="0"/>
    <n v="0"/>
  </r>
  <r>
    <s v="Employee 1364"/>
    <x v="0"/>
    <s v="San Francisco"/>
    <s v="United States of America"/>
    <s v="Americas"/>
    <d v="2020-02-17T00:00:00"/>
    <d v="2022-12-01T00:00:00"/>
    <s v="Investments Platform"/>
    <s v="H"/>
    <s v="T"/>
    <s v="USD"/>
    <n v="219450.00000000006"/>
    <n v="273286.2"/>
    <n v="735752.33000000007"/>
    <n v="0"/>
    <n v="1009038.53"/>
    <n v="0"/>
    <n v="0"/>
    <n v="0"/>
    <n v="0"/>
    <n v="0"/>
    <n v="1228488.53"/>
    <s v="USD"/>
    <n v="226033.50000000006"/>
    <n v="733551.78600000008"/>
    <s v="1-5 Years"/>
    <n v="219450.00000000006"/>
    <n v="1228488.53"/>
    <n v="226033.50000000006"/>
    <n v="733551.78600000008"/>
    <n v="2.9999999999999992E-2"/>
    <n v="6583.5"/>
    <n v="1009038.53"/>
    <n v="1"/>
    <n v="0"/>
    <n v="0"/>
    <n v="0"/>
  </r>
  <r>
    <s v="Employee 1365"/>
    <x v="0"/>
    <s v="Wilmington"/>
    <s v="United States of America"/>
    <s v="Americas"/>
    <d v="2020-03-16T00:00:00"/>
    <d v="2022-12-01T00:00:00"/>
    <s v="Operating Platform"/>
    <s v="D"/>
    <s v="F"/>
    <s v="USD"/>
    <n v="248600"/>
    <n v="83215.000000000015"/>
    <n v="0"/>
    <n v="0"/>
    <n v="83215.000000000015"/>
    <n v="0"/>
    <n v="0"/>
    <n v="0"/>
    <n v="0"/>
    <n v="0"/>
    <n v="331815"/>
    <s v="USD"/>
    <n v="258544"/>
    <n v="603631.60000000009"/>
    <s v="1-5 Years"/>
    <n v="248600"/>
    <n v="331815"/>
    <n v="258544"/>
    <n v="603631.60000000009"/>
    <n v="0.04"/>
    <n v="9944"/>
    <n v="83215"/>
    <n v="1"/>
    <n v="0"/>
    <n v="0"/>
    <n v="0"/>
  </r>
  <r>
    <s v="Employee 1366"/>
    <x v="6"/>
    <s v="Frankfurt"/>
    <s v="Germany"/>
    <s v="EMEA"/>
    <d v="2020-02-24T00:00:00"/>
    <d v="2022-12-01T00:00:00"/>
    <s v="Client Businesses Platform"/>
    <s v="Q"/>
    <s v="J"/>
    <s v="EUR"/>
    <n v="61600.000000000015"/>
    <n v="8500.8000000000011"/>
    <n v="0"/>
    <n v="0"/>
    <n v="8500.8000000000011"/>
    <n v="0"/>
    <n v="0"/>
    <n v="0"/>
    <n v="0"/>
    <n v="0"/>
    <n v="70100.800000000017"/>
    <s v="EUR"/>
    <n v="68992.000000000029"/>
    <n v="147504.89600000007"/>
    <s v="1-5 Years"/>
    <n v="71905.679998162828"/>
    <n v="81828.663837909291"/>
    <n v="80534.361597942378"/>
    <n v="172182.46509640082"/>
    <n v="0.12000000000000013"/>
    <n v="7392.0000000000146"/>
    <n v="9922.9838397464628"/>
    <n v="1.1672999999701754"/>
    <n v="0"/>
    <n v="0"/>
    <n v="0"/>
  </r>
  <r>
    <s v="Employee 1367"/>
    <x v="0"/>
    <s v="London"/>
    <s v="United Kingdom"/>
    <s v="EMEA"/>
    <d v="2020-03-02T00:00:00"/>
    <d v="2022-12-01T00:00:00"/>
    <s v="Investments Platform"/>
    <s v="V"/>
    <s v="X"/>
    <s v="GBP"/>
    <n v="153252"/>
    <n v="314325"/>
    <n v="0"/>
    <n v="0"/>
    <n v="314325"/>
    <n v="0"/>
    <n v="0"/>
    <n v="0"/>
    <n v="0"/>
    <n v="0"/>
    <n v="467577"/>
    <s v="GBP"/>
    <n v="170109.72"/>
    <n v="689120.19"/>
    <s v="1-5 Years"/>
    <n v="203924.77381159214"/>
    <n v="622181.33508536802"/>
    <n v="226356.49893086727"/>
    <n v="916977.78087562567"/>
    <n v="0.10999999999999996"/>
    <n v="16857.72"/>
    <n v="418256.56127377588"/>
    <n v="1.3306500000756409"/>
    <n v="0"/>
    <n v="0"/>
    <n v="0"/>
  </r>
  <r>
    <s v="Employee 1368"/>
    <x v="3"/>
    <s v="San Francisco"/>
    <s v="United States of America"/>
    <s v="Americas"/>
    <d v="2020-03-02T00:00:00"/>
    <d v="2022-12-01T00:00:00"/>
    <s v="Operating Platform"/>
    <s v="Q"/>
    <s v="G"/>
    <s v="USD"/>
    <n v="158053.5"/>
    <n v="24035.000000000004"/>
    <n v="0"/>
    <n v="0"/>
    <n v="24035.000000000004"/>
    <n v="0"/>
    <n v="0"/>
    <n v="0"/>
    <n v="0"/>
    <n v="0"/>
    <n v="182088.5"/>
    <s v="USD"/>
    <n v="165956.17500000002"/>
    <n v="357149.10000000003"/>
    <s v="1-5 Years"/>
    <n v="158053.5"/>
    <n v="182088.5"/>
    <n v="165956.17500000002"/>
    <n v="357149.10000000003"/>
    <n v="5.0000000000000114E-2"/>
    <n v="7902.6750000000175"/>
    <n v="24035"/>
    <n v="1"/>
    <n v="0"/>
    <n v="0"/>
    <n v="0"/>
  </r>
  <r>
    <s v="Employee 1369"/>
    <x v="4"/>
    <s v="San Francisco"/>
    <s v="United States of America"/>
    <s v="Americas"/>
    <d v="2020-03-02T00:00:00"/>
    <d v="2022-12-01T00:00:00"/>
    <s v="ETF and Index Investments Platform"/>
    <s v="H"/>
    <s v="V"/>
    <s v="USD"/>
    <n v="246840.00000000003"/>
    <n v="937860"/>
    <n v="0"/>
    <n v="0"/>
    <n v="937860"/>
    <n v="0"/>
    <n v="0"/>
    <n v="0"/>
    <n v="0"/>
    <n v="336000.00000000006"/>
    <n v="1520700"/>
    <s v="USD"/>
    <n v="264118.80000000005"/>
    <n v="1531747.8"/>
    <s v="1-5 Years"/>
    <n v="246840.00000000003"/>
    <n v="1520700"/>
    <n v="264118.80000000005"/>
    <n v="1531747.8"/>
    <n v="7.0000000000000062E-2"/>
    <n v="17278.800000000017"/>
    <n v="1273860"/>
    <n v="1"/>
    <n v="336000.00000000006"/>
    <n v="0"/>
    <n v="0"/>
  </r>
  <r>
    <s v="Employee 137"/>
    <x v="3"/>
    <s v="London"/>
    <s v="United Kingdom"/>
    <s v="EMEA"/>
    <d v="2007-09-24T00:00:00"/>
    <d v="2022-12-01T00:00:00"/>
    <s v="Investments Platform"/>
    <s v="X"/>
    <s v="A"/>
    <s v="GBP"/>
    <n v="93579.199999999997"/>
    <n v="68722.5"/>
    <n v="0"/>
    <n v="0"/>
    <n v="68722.5"/>
    <n v="0"/>
    <n v="0"/>
    <n v="0"/>
    <n v="0"/>
    <n v="0"/>
    <n v="162301.70000000001"/>
    <s v="GBP"/>
    <n v="98258.16"/>
    <n v="268674.94500000001"/>
    <s v="&gt;5 Years"/>
    <n v="124521.16248707841"/>
    <n v="215966.75711727666"/>
    <n v="130747.22061143235"/>
    <n v="357512.31558457285"/>
    <n v="5.0000000000000114E-2"/>
    <n v="4678.9600000000064"/>
    <n v="91445.594630198248"/>
    <n v="1.3306500000756409"/>
    <n v="0"/>
    <n v="0"/>
    <n v="0"/>
  </r>
  <r>
    <s v="Employee 1370"/>
    <x v="5"/>
    <s v="New York"/>
    <s v="United States of America"/>
    <s v="Americas"/>
    <d v="2020-03-02T00:00:00"/>
    <d v="2022-12-01T00:00:00"/>
    <s v="Investments Platform"/>
    <s v="Q"/>
    <s v="H"/>
    <s v="USD"/>
    <n v="106048.80000000002"/>
    <n v="70393.399999999994"/>
    <n v="0"/>
    <n v="0"/>
    <n v="70393.399999999994"/>
    <n v="0"/>
    <n v="0"/>
    <n v="0"/>
    <n v="0"/>
    <n v="0"/>
    <n v="176442.2"/>
    <s v="USD"/>
    <n v="121956.12000000001"/>
    <n v="324864.65000000002"/>
    <s v="1-5 Years"/>
    <n v="106048.80000000002"/>
    <n v="176442.2"/>
    <n v="121956.12000000001"/>
    <n v="324864.65000000002"/>
    <n v="0.14999999999999991"/>
    <n v="15907.319999999992"/>
    <n v="70393.399999999994"/>
    <n v="1"/>
    <n v="0"/>
    <n v="0"/>
    <n v="0"/>
  </r>
  <r>
    <s v="Employee 1371"/>
    <x v="3"/>
    <s v="London"/>
    <s v="United Kingdom"/>
    <s v="EMEA"/>
    <d v="2020-03-02T00:00:00"/>
    <d v="2022-12-01T00:00:00"/>
    <s v="Operating Platform"/>
    <s v="Z"/>
    <s v="K"/>
    <s v="GBP"/>
    <n v="71247"/>
    <n v="8321.5"/>
    <n v="0"/>
    <n v="0"/>
    <n v="8321.5"/>
    <n v="0"/>
    <n v="0"/>
    <n v="0"/>
    <n v="0"/>
    <n v="0"/>
    <n v="79568.5"/>
    <s v="GBP"/>
    <n v="74096.88"/>
    <n v="156848.12"/>
    <s v="1-5 Years"/>
    <n v="94804.820555389189"/>
    <n v="105877.82453101863"/>
    <n v="98597.013377604759"/>
    <n v="208709.95088986412"/>
    <n v="4.0000000000000022E-2"/>
    <n v="2849.8800000000047"/>
    <n v="11073.003975629443"/>
    <n v="1.3306500000756409"/>
    <n v="0"/>
    <n v="0"/>
    <n v="0"/>
  </r>
  <r>
    <s v="Employee 1372"/>
    <x v="4"/>
    <s v="San Francisco"/>
    <s v="United States of America"/>
    <s v="Americas"/>
    <d v="2020-03-30T00:00:00"/>
    <d v="2022-12-01T00:00:00"/>
    <s v="Investments Platform"/>
    <s v="T"/>
    <s v="W"/>
    <s v="USD"/>
    <n v="288750"/>
    <n v="0"/>
    <n v="1224000"/>
    <n v="0"/>
    <n v="1224000"/>
    <n v="0"/>
    <n v="0"/>
    <n v="0"/>
    <n v="0"/>
    <n v="0"/>
    <n v="1512750"/>
    <s v="USD"/>
    <n v="332062.5"/>
    <n v="664125"/>
    <s v="1-5 Years"/>
    <n v="288750"/>
    <n v="1512750"/>
    <n v="332062.5"/>
    <n v="664125"/>
    <n v="0.15"/>
    <n v="43312.5"/>
    <n v="1224000"/>
    <n v="1"/>
    <n v="0"/>
    <n v="0"/>
    <n v="0"/>
  </r>
  <r>
    <s v="Employee 1373"/>
    <x v="5"/>
    <s v="San Francisco"/>
    <s v="United States of America"/>
    <s v="Americas"/>
    <d v="2020-03-23T00:00:00"/>
    <d v="2022-12-01T00:00:00"/>
    <s v="Investments Platform"/>
    <s v="P"/>
    <s v="R"/>
    <s v="USD"/>
    <n v="103950.00000000001"/>
    <n v="31944"/>
    <n v="0"/>
    <n v="0"/>
    <n v="31944"/>
    <n v="0"/>
    <n v="16900"/>
    <n v="0"/>
    <n v="16900"/>
    <n v="0"/>
    <n v="152794"/>
    <s v="USD"/>
    <n v="107068.50000000001"/>
    <n v="247039.32"/>
    <s v="1-5 Years"/>
    <n v="103950.00000000001"/>
    <n v="152794"/>
    <n v="107068.50000000001"/>
    <n v="247039.32"/>
    <n v="2.9999999999999995E-2"/>
    <n v="3118.5"/>
    <n v="48843.999999999985"/>
    <n v="1"/>
    <n v="0"/>
    <n v="0"/>
    <n v="16900"/>
  </r>
  <r>
    <s v="Employee 1374"/>
    <x v="3"/>
    <s v="San Francisco"/>
    <s v="United States of America"/>
    <s v="Americas"/>
    <d v="2020-04-06T00:00:00"/>
    <d v="2022-12-01T00:00:00"/>
    <s v="Corporate and Risk Platform"/>
    <s v="M"/>
    <s v="X"/>
    <s v="USD"/>
    <n v="154962.5"/>
    <n v="25132.800000000003"/>
    <n v="0"/>
    <n v="0"/>
    <n v="25132.800000000003"/>
    <n v="0"/>
    <n v="0"/>
    <n v="0"/>
    <n v="0"/>
    <n v="0"/>
    <n v="180095.3"/>
    <s v="USD"/>
    <n v="173558.00000000003"/>
    <n v="375264.73600000003"/>
    <s v="1-5 Years"/>
    <n v="154962.5"/>
    <n v="180095.3"/>
    <n v="173558.00000000003"/>
    <n v="375264.73600000003"/>
    <n v="0.12000000000000019"/>
    <n v="18595.500000000029"/>
    <n v="25132.799999999988"/>
    <n v="1"/>
    <n v="0"/>
    <n v="0"/>
    <n v="0"/>
  </r>
  <r>
    <s v="Employee 1375"/>
    <x v="0"/>
    <s v="London"/>
    <s v="United Kingdom"/>
    <s v="EMEA"/>
    <d v="2020-03-23T00:00:00"/>
    <d v="2022-12-01T00:00:00"/>
    <s v="Investments Platform"/>
    <s v="K"/>
    <s v="T"/>
    <s v="GBP"/>
    <n v="140283.00000000003"/>
    <n v="117249.00000000001"/>
    <n v="0"/>
    <n v="0"/>
    <n v="117249.00000000001"/>
    <n v="0"/>
    <n v="0"/>
    <n v="0"/>
    <n v="0"/>
    <n v="0"/>
    <n v="257532.00000000006"/>
    <s v="GBP"/>
    <n v="141685.83000000002"/>
    <n v="401793.15"/>
    <s v="1-5 Years"/>
    <n v="186667.57396061119"/>
    <n v="342684.95581948006"/>
    <n v="188534.24970021727"/>
    <n v="534646.05507789203"/>
    <n v="9.9999999999998597E-3"/>
    <n v="1402.8299999999872"/>
    <n v="156017.38185886887"/>
    <n v="1.3306500000756409"/>
    <n v="0"/>
    <n v="0"/>
    <n v="0"/>
  </r>
  <r>
    <s v="Employee 1376"/>
    <x v="0"/>
    <s v="London"/>
    <s v="United Kingdom"/>
    <s v="EMEA"/>
    <d v="2020-05-04T00:00:00"/>
    <d v="2022-12-01T00:00:00"/>
    <s v="Investments Platform"/>
    <s v="K"/>
    <s v="Y"/>
    <s v="GBP"/>
    <n v="148500"/>
    <n v="147262.5"/>
    <n v="0"/>
    <n v="0"/>
    <n v="147262.5"/>
    <n v="0"/>
    <n v="0"/>
    <n v="0"/>
    <n v="0"/>
    <n v="0"/>
    <n v="295762.5"/>
    <s v="GBP"/>
    <n v="149985"/>
    <n v="448705.125"/>
    <s v="1-5 Years"/>
    <n v="197601.52501123268"/>
    <n v="393556.37064737175"/>
    <n v="199577.54026134501"/>
    <n v="597069.47461519053"/>
    <n v="1.0000000000000054E-2"/>
    <n v="1485"/>
    <n v="195954.84563613907"/>
    <n v="1.3306500000756409"/>
    <n v="0"/>
    <n v="0"/>
    <n v="0"/>
  </r>
  <r>
    <s v="Employee 1377"/>
    <x v="0"/>
    <s v="Pennsylvania"/>
    <s v="United States of America"/>
    <s v="Americas"/>
    <d v="2020-04-13T00:00:00"/>
    <d v="2022-12-01T00:00:00"/>
    <s v="Regional Platform"/>
    <s v="G"/>
    <s v="U"/>
    <s v="USD"/>
    <n v="160659.92800000001"/>
    <n v="404715.30000000005"/>
    <n v="0"/>
    <n v="53500"/>
    <n v="458215.30000000005"/>
    <n v="182020.02000000002"/>
    <n v="0"/>
    <n v="0"/>
    <n v="182020.02000000002"/>
    <n v="0"/>
    <n v="800895.24800000014"/>
    <s v="USD"/>
    <n v="163873.12656"/>
    <n v="958998.98568000004"/>
    <s v="1-5 Years"/>
    <n v="160659.92800000001"/>
    <n v="800895.24800000014"/>
    <n v="163873.12656"/>
    <n v="958998.98568000004"/>
    <n v="1.9999999999999934E-2"/>
    <n v="3213.1985599999898"/>
    <n v="640235.32000000007"/>
    <n v="1"/>
    <n v="0"/>
    <n v="182020.02000000002"/>
    <n v="0"/>
  </r>
  <r>
    <s v="Employee 1378"/>
    <x v="0"/>
    <s v="San Francisco"/>
    <s v="United States of America"/>
    <s v="Americas"/>
    <d v="2020-04-01T00:00:00"/>
    <d v="2022-12-01T00:00:00"/>
    <s v="Operating Platform"/>
    <s v="C"/>
    <s v="W"/>
    <s v="USD"/>
    <n v="215820.00000000006"/>
    <n v="133375"/>
    <n v="0"/>
    <n v="0"/>
    <n v="133375"/>
    <n v="0"/>
    <n v="0"/>
    <n v="0"/>
    <n v="0"/>
    <n v="0"/>
    <n v="349195.00000000006"/>
    <s v="USD"/>
    <n v="237402.00000000009"/>
    <n v="621516.50000000023"/>
    <s v="1-5 Years"/>
    <n v="215820.00000000006"/>
    <n v="349195.00000000006"/>
    <n v="237402.00000000009"/>
    <n v="621516.50000000023"/>
    <n v="0.1000000000000001"/>
    <n v="21582.000000000029"/>
    <n v="133375"/>
    <n v="1"/>
    <n v="0"/>
    <n v="0"/>
    <n v="0"/>
  </r>
  <r>
    <s v="Employee 1379"/>
    <x v="0"/>
    <s v="San Francisco"/>
    <s v="United States of America"/>
    <s v="Americas"/>
    <d v="2020-03-30T00:00:00"/>
    <d v="2022-12-01T00:00:00"/>
    <s v="ETF and Index Investments Platform"/>
    <s v="Q"/>
    <s v="D"/>
    <s v="USD"/>
    <n v="206910.00000000006"/>
    <n v="62205"/>
    <n v="0"/>
    <n v="0"/>
    <n v="62205"/>
    <n v="0"/>
    <n v="0"/>
    <n v="0"/>
    <n v="0"/>
    <n v="0"/>
    <n v="269115.00000000006"/>
    <s v="USD"/>
    <n v="233808.30000000005"/>
    <n v="537908.25"/>
    <s v="1-5 Years"/>
    <n v="206910.00000000006"/>
    <n v="269115.00000000006"/>
    <n v="233808.30000000005"/>
    <n v="537908.25"/>
    <n v="0.12999999999999989"/>
    <n v="26898.299999999988"/>
    <n v="62205"/>
    <n v="1"/>
    <n v="0"/>
    <n v="0"/>
    <n v="0"/>
  </r>
  <r>
    <s v="Employee 138"/>
    <x v="0"/>
    <s v="London"/>
    <s v="United Kingdom"/>
    <s v="EMEA"/>
    <d v="2007-09-24T00:00:00"/>
    <d v="2022-12-01T00:00:00"/>
    <s v="Investments Platform"/>
    <s v="P"/>
    <s v="A"/>
    <s v="GBP"/>
    <n v="131890.00000000003"/>
    <n v="67320"/>
    <n v="0"/>
    <n v="0"/>
    <n v="67320"/>
    <n v="0"/>
    <n v="0"/>
    <n v="0"/>
    <n v="0"/>
    <n v="0"/>
    <n v="199210.00000000003"/>
    <s v="GBP"/>
    <n v="139803.40000000005"/>
    <n v="350966.00000000012"/>
    <s v="&gt;5 Years"/>
    <n v="175499.42850997634"/>
    <n v="265078.7865150685"/>
    <n v="186029.39422057493"/>
    <n v="467012.90792654757"/>
    <n v="6.0000000000000095E-2"/>
    <n v="7913.4000000000233"/>
    <n v="89579.358005092159"/>
    <n v="1.3306500000756409"/>
    <n v="0"/>
    <n v="0"/>
    <n v="0"/>
  </r>
  <r>
    <s v="Employee 1380"/>
    <x v="0"/>
    <s v="London"/>
    <s v="United Kingdom"/>
    <s v="EMEA"/>
    <d v="2020-06-15T00:00:00"/>
    <d v="2022-12-01T00:00:00"/>
    <s v="ETF and Index Investments Platform"/>
    <s v="A"/>
    <s v="H"/>
    <s v="GBP"/>
    <n v="143594"/>
    <n v="90068.000000000015"/>
    <n v="0"/>
    <n v="0"/>
    <n v="90068.000000000015"/>
    <n v="0"/>
    <n v="0"/>
    <n v="0"/>
    <n v="0"/>
    <n v="0"/>
    <n v="233662"/>
    <s v="GBP"/>
    <n v="149337.76"/>
    <n v="392346.24000000005"/>
    <s v="1-5 Years"/>
    <n v="191073.35611086158"/>
    <n v="310922.34031767439"/>
    <n v="198716.29035529605"/>
    <n v="522075.52428567753"/>
    <n v="4.0000000000000015E-2"/>
    <n v="5743.7600000000093"/>
    <n v="119848.98420681281"/>
    <n v="1.3306500000756409"/>
    <n v="0"/>
    <n v="0"/>
    <n v="0"/>
  </r>
  <r>
    <s v="Employee 1381"/>
    <x v="4"/>
    <s v="San Francisco"/>
    <s v="United States of America"/>
    <s v="Americas"/>
    <d v="2020-05-11T00:00:00"/>
    <d v="2022-12-01T00:00:00"/>
    <s v="Corporate and Risk Platform"/>
    <s v="Z"/>
    <s v="R"/>
    <s v="USD"/>
    <n v="249260.00000000003"/>
    <n v="215276.60000000003"/>
    <n v="0"/>
    <n v="0"/>
    <n v="215276.60000000003"/>
    <n v="0"/>
    <n v="0"/>
    <n v="0"/>
    <n v="0"/>
    <n v="0"/>
    <n v="464536.60000000009"/>
    <s v="USD"/>
    <n v="254245.20000000004"/>
    <n v="728072.53200000012"/>
    <s v="1-5 Years"/>
    <n v="249260.00000000003"/>
    <n v="464536.60000000009"/>
    <n v="254245.20000000004"/>
    <n v="728072.53200000012"/>
    <n v="2.0000000000000046E-2"/>
    <n v="4985.2000000000116"/>
    <n v="215276.60000000006"/>
    <n v="1"/>
    <n v="0"/>
    <n v="0"/>
    <n v="0"/>
  </r>
  <r>
    <s v="Employee 1382"/>
    <x v="4"/>
    <s v="London"/>
    <s v="United Kingdom"/>
    <s v="EMEA"/>
    <d v="2020-04-13T00:00:00"/>
    <d v="2022-12-01T00:00:00"/>
    <s v="Investments Platform"/>
    <s v="E"/>
    <s v="W"/>
    <s v="GBP"/>
    <n v="174900"/>
    <n v="273685.5"/>
    <n v="696575.34"/>
    <n v="0"/>
    <n v="970260.84"/>
    <n v="0"/>
    <n v="0"/>
    <n v="0"/>
    <n v="0"/>
    <n v="0"/>
    <n v="1145160.8399999999"/>
    <s v="GBP"/>
    <n v="197636.99999999997"/>
    <n v="704538.61499999987"/>
    <s v="1-5 Years"/>
    <n v="232730.68501322961"/>
    <n v="1523808.2718326207"/>
    <n v="262985.67406494939"/>
    <n v="937494.30810304184"/>
    <n v="0.1299999999999997"/>
    <n v="22736.999999999971"/>
    <n v="1291077.5868193912"/>
    <n v="1.3306500000756409"/>
    <n v="0"/>
    <n v="0"/>
    <n v="0"/>
  </r>
  <r>
    <s v="Employee 1383"/>
    <x v="0"/>
    <s v="San Francisco"/>
    <s v="United States of America"/>
    <s v="Americas"/>
    <d v="2020-04-20T00:00:00"/>
    <d v="2022-12-01T00:00:00"/>
    <s v="Client Businesses Platform"/>
    <s v="R"/>
    <s v="F"/>
    <s v="USD"/>
    <n v="187026.40000000002"/>
    <n v="208120.00000000003"/>
    <n v="0"/>
    <n v="0"/>
    <n v="208120.00000000003"/>
    <n v="0"/>
    <n v="0"/>
    <n v="0"/>
    <n v="0"/>
    <n v="0"/>
    <n v="395146.4"/>
    <s v="USD"/>
    <n v="192637.19200000004"/>
    <n v="599637.98400000017"/>
    <s v="1-5 Years"/>
    <n v="187026.40000000002"/>
    <n v="395146.4"/>
    <n v="192637.19200000004"/>
    <n v="599637.98400000017"/>
    <n v="3.0000000000000082E-2"/>
    <n v="5610.7920000000158"/>
    <n v="208120"/>
    <n v="1"/>
    <n v="0"/>
    <n v="0"/>
    <n v="0"/>
  </r>
  <r>
    <s v="Employee 1384"/>
    <x v="4"/>
    <s v="San Francisco"/>
    <s v="United States of America"/>
    <s v="Americas"/>
    <d v="2020-06-22T00:00:00"/>
    <d v="2022-12-01T00:00:00"/>
    <s v="Corporate and Risk Platform"/>
    <s v="N"/>
    <s v="L"/>
    <s v="USD"/>
    <n v="250800.00000000006"/>
    <n v="326700"/>
    <n v="0"/>
    <n v="0"/>
    <n v="326700"/>
    <n v="0"/>
    <n v="0"/>
    <n v="0"/>
    <n v="0"/>
    <n v="0"/>
    <n v="577500"/>
    <s v="USD"/>
    <n v="275880.00000000006"/>
    <n v="911130"/>
    <s v="1-5 Years"/>
    <n v="250800.00000000006"/>
    <n v="577500"/>
    <n v="275880.00000000006"/>
    <n v="911130"/>
    <n v="9.9999999999999978E-2"/>
    <n v="25080"/>
    <n v="326699.99999999994"/>
    <n v="1"/>
    <n v="0"/>
    <n v="0"/>
    <n v="0"/>
  </r>
  <r>
    <s v="Employee 1385"/>
    <x v="0"/>
    <s v="San Francisco"/>
    <s v="United States of America"/>
    <s v="Americas"/>
    <d v="2020-04-27T00:00:00"/>
    <d v="2022-12-01T00:00:00"/>
    <s v="Investments Platform"/>
    <s v="F"/>
    <s v="B"/>
    <s v="USD"/>
    <n v="196350.00000000003"/>
    <n v="232960.2"/>
    <n v="786516.04999999993"/>
    <n v="0"/>
    <n v="1019476.25"/>
    <n v="0"/>
    <n v="0"/>
    <n v="0"/>
    <n v="0"/>
    <n v="0"/>
    <n v="1215826.25"/>
    <s v="USD"/>
    <n v="219912.00000000006"/>
    <n v="700739.42400000012"/>
    <s v="1-5 Years"/>
    <n v="196350.00000000003"/>
    <n v="1215826.25"/>
    <n v="219912.00000000006"/>
    <n v="700739.42400000012"/>
    <n v="0.12000000000000013"/>
    <n v="23562.000000000029"/>
    <n v="1019476.25"/>
    <n v="1"/>
    <n v="0"/>
    <n v="0"/>
    <n v="0"/>
  </r>
  <r>
    <s v="Employee 1386"/>
    <x v="1"/>
    <s v="London"/>
    <s v="United Kingdom"/>
    <s v="EMEA"/>
    <d v="2020-05-18T00:00:00"/>
    <d v="2022-12-01T00:00:00"/>
    <s v="Operating Platform"/>
    <s v="J"/>
    <s v="H"/>
    <s v="GBP"/>
    <n v="62150"/>
    <n v="6292.0000000000009"/>
    <n v="0"/>
    <n v="0"/>
    <n v="6292.0000000000009"/>
    <n v="0"/>
    <n v="0"/>
    <n v="0"/>
    <n v="0"/>
    <n v="0"/>
    <n v="68442"/>
    <s v="GBP"/>
    <n v="70851.000000000015"/>
    <n v="148874.88000000003"/>
    <s v="1-5 Years"/>
    <n v="82699.89750470109"/>
    <n v="91072.347305177012"/>
    <n v="94277.883155359261"/>
    <n v="198100.35908326108"/>
    <n v="0.14000000000000024"/>
    <n v="8701.0000000000146"/>
    <n v="8372.4498004759225"/>
    <n v="1.3306500000756409"/>
    <n v="0"/>
    <n v="0"/>
    <n v="0"/>
  </r>
  <r>
    <s v="Employee 1387"/>
    <x v="0"/>
    <s v="San Francisco"/>
    <s v="United States of America"/>
    <s v="Americas"/>
    <d v="2020-05-04T00:00:00"/>
    <d v="2022-12-01T00:00:00"/>
    <s v="Investments Platform"/>
    <s v="X"/>
    <s v="F"/>
    <s v="USD"/>
    <n v="214802.50000000003"/>
    <n v="271040"/>
    <n v="0"/>
    <n v="0"/>
    <n v="271040"/>
    <n v="0"/>
    <n v="0"/>
    <n v="0"/>
    <n v="0"/>
    <n v="0"/>
    <n v="485842.5"/>
    <s v="USD"/>
    <n v="231986.70000000004"/>
    <n v="756696.60000000009"/>
    <s v="1-5 Years"/>
    <n v="214802.50000000003"/>
    <n v="485842.5"/>
    <n v="231986.70000000004"/>
    <n v="756696.60000000009"/>
    <n v="8.0000000000000043E-2"/>
    <n v="17184.200000000012"/>
    <n v="271040"/>
    <n v="1"/>
    <n v="0"/>
    <n v="0"/>
    <n v="0"/>
  </r>
  <r>
    <s v="Employee 1388"/>
    <x v="4"/>
    <s v="San Francisco"/>
    <s v="United States of America"/>
    <s v="Americas"/>
    <d v="2020-05-04T00:00:00"/>
    <d v="2022-12-01T00:00:00"/>
    <s v="Investments Platform"/>
    <s v="I"/>
    <s v="V"/>
    <s v="USD"/>
    <n v="372899.99999999994"/>
    <n v="2340800"/>
    <n v="0"/>
    <n v="0"/>
    <n v="2340800"/>
    <n v="0"/>
    <n v="0"/>
    <n v="0"/>
    <n v="0"/>
    <n v="0"/>
    <n v="2713700"/>
    <s v="USD"/>
    <n v="410189.99999999994"/>
    <n v="3395260"/>
    <s v="1-5 Years"/>
    <n v="372899.99999999994"/>
    <n v="2713700"/>
    <n v="410189.99999999994"/>
    <n v="3395260"/>
    <n v="0.10000000000000002"/>
    <n v="37290"/>
    <n v="2340800"/>
    <n v="1"/>
    <n v="0"/>
    <n v="0"/>
    <n v="0"/>
  </r>
  <r>
    <s v="Employee 1389"/>
    <x v="0"/>
    <s v="San Francisco"/>
    <s v="United States of America"/>
    <s v="Americas"/>
    <d v="2020-05-04T00:00:00"/>
    <d v="2022-12-01T00:00:00"/>
    <s v="ETF and Index Investments Platform"/>
    <s v="N"/>
    <s v="P"/>
    <s v="USD"/>
    <n v="203830.00000000006"/>
    <n v="115115.00000000001"/>
    <n v="0"/>
    <n v="0"/>
    <n v="115115.00000000001"/>
    <n v="0"/>
    <n v="0"/>
    <n v="0"/>
    <n v="0"/>
    <n v="0"/>
    <n v="318945.00000000006"/>
    <s v="USD"/>
    <n v="234404.50000000006"/>
    <n v="601191.25000000012"/>
    <s v="1-5 Years"/>
    <n v="203830.00000000006"/>
    <n v="318945.00000000006"/>
    <n v="234404.50000000006"/>
    <n v="601191.25000000012"/>
    <n v="0.14999999999999997"/>
    <n v="30574.5"/>
    <n v="115115"/>
    <n v="1"/>
    <n v="0"/>
    <n v="0"/>
    <n v="0"/>
  </r>
  <r>
    <s v="Employee 139"/>
    <x v="3"/>
    <s v="Texas"/>
    <s v="United States of America"/>
    <s v="Americas"/>
    <d v="2007-09-24T00:00:00"/>
    <d v="2022-12-01T00:00:00"/>
    <s v="Regional Platform"/>
    <s v="O"/>
    <s v="Z"/>
    <s v="USD"/>
    <n v="141240"/>
    <n v="203775.00000000003"/>
    <n v="0"/>
    <n v="0"/>
    <n v="203775.00000000003"/>
    <n v="188945.75"/>
    <n v="0"/>
    <n v="0"/>
    <n v="188945.75"/>
    <n v="0"/>
    <n v="533960.75"/>
    <s v="USD"/>
    <n v="162426"/>
    <n v="559193.25"/>
    <s v="&gt;5 Years"/>
    <n v="141240"/>
    <n v="533960.75"/>
    <n v="162426"/>
    <n v="559193.25"/>
    <n v="0.15"/>
    <n v="21186"/>
    <n v="392720.75"/>
    <n v="1"/>
    <n v="0"/>
    <n v="188945.75"/>
    <n v="0"/>
  </r>
  <r>
    <s v="Employee 1390"/>
    <x v="0"/>
    <s v="San Francisco"/>
    <s v="United States of America"/>
    <s v="Americas"/>
    <d v="2020-05-11T00:00:00"/>
    <d v="2022-12-01T00:00:00"/>
    <s v="Operating Platform"/>
    <s v="V"/>
    <s v="J"/>
    <s v="USD"/>
    <n v="234025.00000000003"/>
    <n v="166468.5"/>
    <n v="0"/>
    <n v="0"/>
    <n v="166468.5"/>
    <n v="0"/>
    <n v="0"/>
    <n v="0"/>
    <n v="0"/>
    <n v="0"/>
    <n v="400493.5"/>
    <s v="USD"/>
    <n v="264448.25"/>
    <n v="717005.90500000003"/>
    <s v="1-5 Years"/>
    <n v="234025.00000000003"/>
    <n v="400493.5"/>
    <n v="264448.25"/>
    <n v="717005.90500000003"/>
    <n v="0.12999999999999987"/>
    <n v="30423.249999999971"/>
    <n v="166468.49999999997"/>
    <n v="1"/>
    <n v="0"/>
    <n v="0"/>
    <n v="0"/>
  </r>
  <r>
    <s v="Employee 1391"/>
    <x v="4"/>
    <s v="New York"/>
    <s v="United States of America"/>
    <s v="Americas"/>
    <d v="2020-06-15T00:00:00"/>
    <d v="2022-12-01T00:00:00"/>
    <s v="Investments Platform"/>
    <s v="L"/>
    <s v="S"/>
    <s v="USD"/>
    <n v="258720.00000000006"/>
    <n v="528220"/>
    <n v="0"/>
    <n v="0"/>
    <n v="528220"/>
    <n v="0"/>
    <n v="0"/>
    <n v="0"/>
    <n v="0"/>
    <n v="105000"/>
    <n v="891940"/>
    <s v="USD"/>
    <n v="269068.80000000005"/>
    <n v="1087486.3999999999"/>
    <s v="1-5 Years"/>
    <n v="258720.00000000006"/>
    <n v="891940"/>
    <n v="269068.80000000005"/>
    <n v="1087486.3999999999"/>
    <n v="3.9999999999999945E-2"/>
    <n v="10348.799999999988"/>
    <n v="633220"/>
    <n v="1"/>
    <n v="105000"/>
    <n v="0"/>
    <n v="0"/>
  </r>
  <r>
    <s v="Employee 1392"/>
    <x v="0"/>
    <s v="London"/>
    <s v="United Kingdom"/>
    <s v="EMEA"/>
    <d v="2020-05-18T00:00:00"/>
    <d v="2022-12-01T00:00:00"/>
    <s v="Client Businesses Platform"/>
    <s v="Q"/>
    <s v="M"/>
    <s v="GBP"/>
    <n v="111600.50000000001"/>
    <n v="41541.500000000007"/>
    <n v="0"/>
    <n v="0"/>
    <n v="41541.500000000007"/>
    <n v="0"/>
    <n v="0"/>
    <n v="0"/>
    <n v="0"/>
    <n v="0"/>
    <n v="153142.00000000003"/>
    <s v="GBP"/>
    <n v="117180.52500000002"/>
    <n v="277979.62500000006"/>
    <s v="1-5 Years"/>
    <n v="148501.20533344158"/>
    <n v="203778.40231158384"/>
    <n v="155926.26560011366"/>
    <n v="369893.58802727674"/>
    <n v="5.000000000000001E-2"/>
    <n v="5580.0250000000087"/>
    <n v="55277.196978142252"/>
    <n v="1.3306500000756409"/>
    <n v="0"/>
    <n v="0"/>
    <n v="0"/>
  </r>
  <r>
    <s v="Employee 1393"/>
    <x v="0"/>
    <s v="New York"/>
    <s v="United States of America"/>
    <s v="Americas"/>
    <d v="2020-08-24T00:00:00"/>
    <d v="2022-12-01T00:00:00"/>
    <s v="Regional Platform"/>
    <s v="P"/>
    <s v="H"/>
    <s v="USD"/>
    <n v="163240"/>
    <n v="389426.40000000008"/>
    <n v="0"/>
    <n v="0"/>
    <n v="389426.40000000008"/>
    <n v="143699.6"/>
    <n v="0"/>
    <n v="0"/>
    <n v="143699.6"/>
    <n v="0"/>
    <n v="696366.00000000012"/>
    <s v="USD"/>
    <n v="173034.4"/>
    <n v="758860.7840000001"/>
    <s v="1-5 Years"/>
    <n v="163240"/>
    <n v="696366.00000000012"/>
    <n v="173034.4"/>
    <n v="758860.7840000001"/>
    <n v="5.9999999999999963E-2"/>
    <n v="9794.3999999999942"/>
    <n v="533126.00000000012"/>
    <n v="1"/>
    <n v="0"/>
    <n v="143699.6"/>
    <n v="0"/>
  </r>
  <r>
    <s v="Employee 1394"/>
    <x v="3"/>
    <s v="Wilmington"/>
    <s v="United States of America"/>
    <s v="Americas"/>
    <d v="2020-06-09T00:00:00"/>
    <d v="2022-12-01T00:00:00"/>
    <s v="Operating Platform"/>
    <s v="E"/>
    <s v="L"/>
    <s v="USD"/>
    <n v="148830"/>
    <n v="42471"/>
    <n v="0"/>
    <n v="0"/>
    <n v="42471"/>
    <n v="0"/>
    <n v="0"/>
    <n v="0"/>
    <n v="0"/>
    <n v="0"/>
    <n v="191301"/>
    <s v="USD"/>
    <n v="168177.9"/>
    <n v="384348.03"/>
    <s v="1-5 Years"/>
    <n v="148830"/>
    <n v="191301"/>
    <n v="168177.9"/>
    <n v="384348.03"/>
    <n v="0.12999999999999995"/>
    <n v="19347.899999999994"/>
    <n v="42471"/>
    <n v="1"/>
    <n v="0"/>
    <n v="0"/>
    <n v="0"/>
  </r>
  <r>
    <s v="Employee 1395"/>
    <x v="4"/>
    <s v="San Francisco"/>
    <s v="United States of America"/>
    <s v="Americas"/>
    <d v="2020-07-01T00:00:00"/>
    <d v="2022-12-01T00:00:00"/>
    <s v="Investments Platform"/>
    <s v="K"/>
    <s v="A"/>
    <s v="USD"/>
    <n v="369600.00000000006"/>
    <n v="0"/>
    <n v="9163800"/>
    <n v="0"/>
    <n v="9163800"/>
    <n v="0"/>
    <n v="0"/>
    <n v="0"/>
    <n v="0"/>
    <n v="1650000.0000000002"/>
    <n v="11183400"/>
    <s v="USD"/>
    <n v="402864.00000000012"/>
    <n v="805728.00000000023"/>
    <s v="1-5 Years"/>
    <n v="369600.00000000006"/>
    <n v="11183400"/>
    <n v="402864.00000000012"/>
    <n v="805728.00000000023"/>
    <n v="9.0000000000000149E-2"/>
    <n v="33264.000000000058"/>
    <n v="10813800"/>
    <n v="1"/>
    <n v="1650000.0000000002"/>
    <n v="0"/>
    <n v="0"/>
  </r>
  <r>
    <s v="Employee 1396"/>
    <x v="0"/>
    <s v="New York"/>
    <s v="United States of America"/>
    <s v="Americas"/>
    <d v="2020-07-01T00:00:00"/>
    <d v="2022-12-01T00:00:00"/>
    <s v="Investments Platform"/>
    <s v="M"/>
    <s v="C"/>
    <s v="USD"/>
    <n v="203940.00000000003"/>
    <n v="491920"/>
    <n v="52500"/>
    <n v="0"/>
    <n v="544420"/>
    <n v="0"/>
    <n v="0"/>
    <n v="0"/>
    <n v="0"/>
    <n v="0"/>
    <n v="748360"/>
    <s v="USD"/>
    <n v="205979.40000000002"/>
    <n v="908798"/>
    <s v="1-5 Years"/>
    <n v="203940.00000000003"/>
    <n v="748360"/>
    <n v="205979.40000000002"/>
    <n v="908798"/>
    <n v="9.9999999999999707E-3"/>
    <n v="2039.3999999999942"/>
    <n v="544420"/>
    <n v="1"/>
    <n v="0"/>
    <n v="0"/>
    <n v="0"/>
  </r>
  <r>
    <s v="Employee 1397"/>
    <x v="3"/>
    <s v="Raleigh"/>
    <s v="United States of America"/>
    <s v="Americas"/>
    <d v="2020-07-01T00:00:00"/>
    <d v="2022-12-01T00:00:00"/>
    <s v="Regional Platform"/>
    <s v="P"/>
    <s v="L"/>
    <s v="USD"/>
    <n v="139920"/>
    <n v="269231.59999999998"/>
    <n v="0"/>
    <n v="0"/>
    <n v="269231.59999999998"/>
    <n v="211588.22"/>
    <n v="0"/>
    <n v="0"/>
    <n v="211588.22"/>
    <n v="0"/>
    <n v="620739.81999999995"/>
    <s v="USD"/>
    <n v="146916"/>
    <n v="576525.17999999993"/>
    <s v="1-5 Years"/>
    <n v="139920"/>
    <n v="620739.81999999995"/>
    <n v="146916"/>
    <n v="576525.17999999993"/>
    <n v="0.05"/>
    <n v="6996"/>
    <n v="480819.81999999995"/>
    <n v="1"/>
    <n v="0"/>
    <n v="211588.22"/>
    <n v="0"/>
  </r>
  <r>
    <s v="Employee 1398"/>
    <x v="3"/>
    <s v="San Francisco"/>
    <s v="United States of America"/>
    <s v="Americas"/>
    <d v="2020-07-01T00:00:00"/>
    <d v="2022-12-01T00:00:00"/>
    <s v="Client Businesses Platform"/>
    <s v="N"/>
    <s v="F"/>
    <s v="USD"/>
    <n v="188100.00000000003"/>
    <n v="0"/>
    <n v="0"/>
    <n v="0"/>
    <n v="0"/>
    <n v="0"/>
    <n v="0"/>
    <n v="0"/>
    <n v="0"/>
    <n v="0"/>
    <n v="188100.00000000003"/>
    <s v="USD"/>
    <n v="212553"/>
    <n v="425106"/>
    <s v="1-5 Years"/>
    <n v="188100.00000000003"/>
    <n v="188100.00000000003"/>
    <n v="212553"/>
    <n v="425106"/>
    <n v="0.12999999999999984"/>
    <n v="24452.999999999971"/>
    <n v="0"/>
    <n v="1"/>
    <n v="0"/>
    <n v="0"/>
    <n v="0"/>
  </r>
  <r>
    <s v="Employee 1399"/>
    <x v="4"/>
    <s v="London"/>
    <s v="United Kingdom"/>
    <s v="EMEA"/>
    <d v="2020-07-01T00:00:00"/>
    <d v="2022-12-01T00:00:00"/>
    <s v="Investments Platform"/>
    <s v="F"/>
    <s v="B"/>
    <s v="GBP"/>
    <n v="144375"/>
    <n v="125235.00000000001"/>
    <n v="0"/>
    <n v="0"/>
    <n v="125235.00000000001"/>
    <n v="0"/>
    <n v="0"/>
    <n v="0"/>
    <n v="0"/>
    <n v="0"/>
    <n v="269610"/>
    <s v="GBP"/>
    <n v="145818.75"/>
    <n v="418124.85"/>
    <s v="1-5 Years"/>
    <n v="192112.59376092066"/>
    <n v="358756.54652039357"/>
    <n v="194033.71969852987"/>
    <n v="556377.83168412733"/>
    <n v="9.999999999999995E-3"/>
    <n v="1443.75"/>
    <n v="166643.95275947292"/>
    <n v="1.3306500000756409"/>
    <n v="0"/>
    <n v="0"/>
    <n v="0"/>
  </r>
  <r>
    <s v="Employee 14"/>
    <x v="3"/>
    <s v="London"/>
    <s v="United Kingdom"/>
    <s v="EMEA"/>
    <d v="2013-01-21T00:00:00"/>
    <d v="2022-12-01T00:00:00"/>
    <s v="Investments Platform"/>
    <s v="H"/>
    <s v="Y"/>
    <s v="GBP"/>
    <n v="90915.000000000015"/>
    <n v="28028.000000000004"/>
    <n v="0"/>
    <n v="0"/>
    <n v="28028.000000000004"/>
    <n v="0"/>
    <n v="0"/>
    <n v="0"/>
    <n v="0"/>
    <n v="0"/>
    <n v="118943.00000000001"/>
    <s v="GBP"/>
    <n v="100915.65000000002"/>
    <n v="232942.38000000006"/>
    <s v="&gt;5 Years"/>
    <n v="120976.04475687692"/>
    <n v="158271.50295899698"/>
    <n v="134283.40968013339"/>
    <n v="309964.77796462004"/>
    <n v="0.11000000000000015"/>
    <n v="10000.650000000009"/>
    <n v="37295.458202120062"/>
    <n v="1.3306500000756409"/>
    <n v="0"/>
    <n v="0"/>
    <n v="0"/>
  </r>
  <r>
    <s v="Employee 140"/>
    <x v="0"/>
    <s v="Sydney"/>
    <s v="Australia"/>
    <s v="Asia-Pacific"/>
    <d v="2007-10-22T00:00:00"/>
    <d v="2022-12-01T00:00:00"/>
    <s v="Client Businesses Platform"/>
    <s v="F"/>
    <s v="R"/>
    <s v="AUD"/>
    <n v="213279.00000000003"/>
    <n v="54862.500000000007"/>
    <n v="0"/>
    <n v="0"/>
    <n v="54862.500000000007"/>
    <n v="0"/>
    <n v="0"/>
    <n v="0"/>
    <n v="0"/>
    <n v="0"/>
    <n v="268141.50000000006"/>
    <s v="AUD"/>
    <n v="221810.16000000003"/>
    <n v="500677.32000000007"/>
    <s v="&gt;5 Years"/>
    <n v="161377.55535568454"/>
    <n v="202889.26598214681"/>
    <n v="167832.65756991191"/>
    <n v="378837.49419134459"/>
    <n v="3.9999999999999945E-2"/>
    <n v="8531.1600000000035"/>
    <n v="41511.710626462271"/>
    <n v="0.75665000002665295"/>
    <n v="0"/>
    <n v="0"/>
    <n v="0"/>
  </r>
  <r>
    <s v="Employee 1400"/>
    <x v="0"/>
    <s v="Tokyo"/>
    <s v="Japan"/>
    <s v="Asia-Pacific"/>
    <d v="2020-07-01T00:00:00"/>
    <d v="2022-12-01T00:00:00"/>
    <s v="Investments Platform"/>
    <s v="A"/>
    <s v="X"/>
    <s v="JPY"/>
    <n v="17160000.000000004"/>
    <n v="10342530"/>
    <n v="0"/>
    <n v="0"/>
    <n v="10342530"/>
    <n v="0"/>
    <n v="0"/>
    <n v="0"/>
    <n v="0"/>
    <n v="0"/>
    <n v="27502530.000000004"/>
    <s v="JPY"/>
    <n v="19219200.000000007"/>
    <n v="50022033.600000016"/>
    <s v="1-5 Years"/>
    <n v="157945.60265083532"/>
    <n v="253141.23981775512"/>
    <n v="176899.0749689356"/>
    <n v="460417.26356482139"/>
    <n v="0.12000000000000025"/>
    <n v="2059200.0000000037"/>
    <n v="95195.637166919798"/>
    <n v="9.2042891987666256E-3"/>
    <n v="0"/>
    <n v="0"/>
    <n v="0"/>
  </r>
  <r>
    <s v="Employee 1401"/>
    <x v="3"/>
    <s v="San Francisco"/>
    <s v="United States of America"/>
    <s v="Americas"/>
    <d v="2020-07-01T00:00:00"/>
    <d v="2022-12-01T00:00:00"/>
    <s v="ETF and Index Investments Platform"/>
    <s v="A"/>
    <s v="J"/>
    <s v="USD"/>
    <n v="170775"/>
    <n v="46046.000000000007"/>
    <n v="0"/>
    <n v="0"/>
    <n v="46046.000000000007"/>
    <n v="0"/>
    <n v="0"/>
    <n v="0"/>
    <n v="0"/>
    <n v="0"/>
    <n v="216821"/>
    <s v="USD"/>
    <n v="181021.5"/>
    <n v="410851.76"/>
    <s v="1-5 Years"/>
    <n v="170775"/>
    <n v="216821"/>
    <n v="181021.5"/>
    <n v="410851.76"/>
    <n v="0.06"/>
    <n v="10246.5"/>
    <n v="46046"/>
    <n v="1"/>
    <n v="0"/>
    <n v="0"/>
    <n v="0"/>
  </r>
  <r>
    <s v="Employee 1402"/>
    <x v="0"/>
    <s v="Tokyo"/>
    <s v="Japan"/>
    <s v="Asia-Pacific"/>
    <d v="2020-07-01T00:00:00"/>
    <d v="2022-12-01T00:00:00"/>
    <s v="Client Businesses Platform"/>
    <s v="O"/>
    <s v="F"/>
    <s v="JPY"/>
    <n v="13652650.000000002"/>
    <n v="5940000.0000000009"/>
    <n v="0"/>
    <n v="0"/>
    <n v="5940000.0000000009"/>
    <n v="0"/>
    <n v="0"/>
    <n v="0"/>
    <n v="0"/>
    <n v="0"/>
    <n v="19592650.000000004"/>
    <s v="JPY"/>
    <n v="15154441.500000004"/>
    <n v="36902283.000000007"/>
    <s v="1-5 Years"/>
    <n v="125662.93892954118"/>
    <n v="180336.41677021497"/>
    <n v="139485.86221179072"/>
    <n v="339659.28482672933"/>
    <n v="0.11000000000000007"/>
    <n v="1501791.5000000019"/>
    <n v="54673.47784067379"/>
    <n v="9.2042891987666256E-3"/>
    <n v="0"/>
    <n v="0"/>
    <n v="0"/>
  </r>
  <r>
    <s v="Employee 1403"/>
    <x v="3"/>
    <s v="Sydney"/>
    <s v="Australia"/>
    <s v="Asia-Pacific"/>
    <d v="2020-07-01T00:00:00"/>
    <d v="2022-12-01T00:00:00"/>
    <s v="Operating Platform"/>
    <s v="O"/>
    <s v="U"/>
    <s v="AUD"/>
    <n v="181527.5"/>
    <n v="58905"/>
    <n v="0"/>
    <n v="0"/>
    <n v="58905"/>
    <n v="0"/>
    <n v="0"/>
    <n v="0"/>
    <n v="0"/>
    <n v="0"/>
    <n v="240432.5"/>
    <s v="AUD"/>
    <n v="205126.07499999998"/>
    <n v="476814.79999999993"/>
    <s v="1-5 Years"/>
    <n v="137352.78287983825"/>
    <n v="181923.25113140824"/>
    <n v="155208.64465421721"/>
    <n v="360781.91843270848"/>
    <n v="0.12999999999999984"/>
    <n v="23598.574999999983"/>
    <n v="44570.468251569982"/>
    <n v="0.75665000002665295"/>
    <n v="0"/>
    <n v="0"/>
    <n v="0"/>
  </r>
  <r>
    <s v="Employee 1404"/>
    <x v="4"/>
    <s v="San Francisco"/>
    <s v="United States of America"/>
    <s v="Americas"/>
    <d v="2020-07-01T00:00:00"/>
    <d v="2022-12-01T00:00:00"/>
    <s v="Client Businesses Platform"/>
    <s v="R"/>
    <s v="R"/>
    <s v="USD"/>
    <n v="268620.00000000006"/>
    <n v="392590.00000000006"/>
    <n v="0"/>
    <n v="0"/>
    <n v="392590.00000000006"/>
    <n v="0"/>
    <n v="0"/>
    <n v="0"/>
    <n v="0"/>
    <n v="0"/>
    <n v="661210.00000000012"/>
    <s v="USD"/>
    <n v="290109.60000000009"/>
    <n v="1004216.4000000003"/>
    <s v="1-5 Years"/>
    <n v="268620.00000000006"/>
    <n v="661210.00000000012"/>
    <n v="290109.60000000009"/>
    <n v="1004216.4000000003"/>
    <n v="8.0000000000000113E-2"/>
    <n v="21489.600000000035"/>
    <n v="392590.00000000006"/>
    <n v="1"/>
    <n v="0"/>
    <n v="0"/>
    <n v="0"/>
  </r>
  <r>
    <s v="Employee 1405"/>
    <x v="0"/>
    <s v="Princeton"/>
    <s v="United States of America"/>
    <s v="Americas"/>
    <d v="2020-07-01T00:00:00"/>
    <d v="2022-12-01T00:00:00"/>
    <s v="Investments Platform"/>
    <s v="U"/>
    <s v="R"/>
    <s v="USD"/>
    <n v="200090.00000000003"/>
    <n v="75875.8"/>
    <n v="0"/>
    <n v="0"/>
    <n v="75875.8"/>
    <n v="0"/>
    <n v="0"/>
    <n v="0"/>
    <n v="0"/>
    <n v="0"/>
    <n v="275965.80000000005"/>
    <s v="USD"/>
    <n v="204091.80000000005"/>
    <n v="485576.91600000014"/>
    <s v="1-5 Years"/>
    <n v="200090.00000000003"/>
    <n v="275965.80000000005"/>
    <n v="204091.80000000005"/>
    <n v="485576.91600000014"/>
    <n v="2.0000000000000084E-2"/>
    <n v="4001.8000000000175"/>
    <n v="75875.800000000017"/>
    <n v="1"/>
    <n v="0"/>
    <n v="0"/>
    <n v="0"/>
  </r>
  <r>
    <s v="Employee 1406"/>
    <x v="3"/>
    <s v="San Francisco"/>
    <s v="United States of America"/>
    <s v="Americas"/>
    <d v="2020-07-01T00:00:00"/>
    <d v="2022-12-01T00:00:00"/>
    <s v="ETF and Index Investments Platform"/>
    <s v="B"/>
    <s v="C"/>
    <s v="USD"/>
    <n v="165462"/>
    <n v="38280"/>
    <n v="0"/>
    <n v="0"/>
    <n v="38280"/>
    <n v="0"/>
    <n v="0"/>
    <n v="0"/>
    <n v="0"/>
    <n v="0"/>
    <n v="203742"/>
    <s v="USD"/>
    <n v="185317.44000000003"/>
    <n v="413508.4800000001"/>
    <s v="1-5 Years"/>
    <n v="165462"/>
    <n v="203742"/>
    <n v="185317.44000000003"/>
    <n v="413508.4800000001"/>
    <n v="0.12000000000000019"/>
    <n v="19855.440000000031"/>
    <n v="38280"/>
    <n v="1"/>
    <n v="0"/>
    <n v="0"/>
    <n v="0"/>
  </r>
  <r>
    <s v="Employee 1407"/>
    <x v="0"/>
    <s v="San Francisco"/>
    <s v="United States of America"/>
    <s v="Americas"/>
    <d v="2020-07-06T00:00:00"/>
    <d v="2022-12-01T00:00:00"/>
    <s v="Operating Platform"/>
    <s v="B"/>
    <s v="S"/>
    <s v="USD"/>
    <n v="240240.00000000006"/>
    <n v="72842"/>
    <n v="0"/>
    <n v="0"/>
    <n v="72842"/>
    <n v="0"/>
    <n v="0"/>
    <n v="0"/>
    <n v="0"/>
    <n v="0"/>
    <n v="313082.00000000006"/>
    <s v="USD"/>
    <n v="245044.80000000008"/>
    <n v="564388.44000000018"/>
    <s v="1-5 Years"/>
    <n v="240240.00000000006"/>
    <n v="313082.00000000006"/>
    <n v="245044.80000000008"/>
    <n v="564388.44000000018"/>
    <n v="2.0000000000000066E-2"/>
    <n v="4804.8000000000175"/>
    <n v="72842"/>
    <n v="1"/>
    <n v="0"/>
    <n v="0"/>
    <n v="0"/>
  </r>
  <r>
    <s v="Employee 1408"/>
    <x v="3"/>
    <s v="London"/>
    <s v="United Kingdom"/>
    <s v="EMEA"/>
    <d v="2020-07-01T00:00:00"/>
    <d v="2022-12-01T00:00:00"/>
    <s v="ETF and Index Investments Platform"/>
    <s v="U"/>
    <s v="D"/>
    <s v="GBP"/>
    <n v="97240.000000000015"/>
    <n v="29700"/>
    <n v="0"/>
    <n v="0"/>
    <n v="29700"/>
    <n v="0"/>
    <n v="0"/>
    <n v="0"/>
    <n v="0"/>
    <n v="0"/>
    <n v="126940.00000000001"/>
    <s v="GBP"/>
    <n v="108908.80000000003"/>
    <n v="251081.60000000009"/>
    <s v="1-5 Years"/>
    <n v="129392.40600735534"/>
    <n v="168912.71100960189"/>
    <n v="144919.494728238"/>
    <n v="334101.73105899215"/>
    <n v="0.12000000000000015"/>
    <n v="11668.800000000017"/>
    <n v="39520.305002246547"/>
    <n v="1.3306500000756409"/>
    <n v="0"/>
    <n v="0"/>
    <n v="0"/>
  </r>
  <r>
    <s v="Employee 1409"/>
    <x v="0"/>
    <s v="Tokyo"/>
    <s v="Japan"/>
    <s v="Asia-Pacific"/>
    <d v="2020-07-01T00:00:00"/>
    <d v="2022-12-01T00:00:00"/>
    <s v="Corporate and Risk Platform"/>
    <s v="Z"/>
    <s v="D"/>
    <s v="JPY"/>
    <n v="20394000"/>
    <n v="5499450"/>
    <n v="0"/>
    <n v="0"/>
    <n v="5499450"/>
    <n v="0"/>
    <n v="0"/>
    <n v="0"/>
    <n v="0"/>
    <n v="0"/>
    <n v="25893450"/>
    <s v="JPY"/>
    <n v="20801880"/>
    <n v="47213199"/>
    <s v="1-5 Years"/>
    <n v="187712.27391964657"/>
    <n v="238330.80215380367"/>
    <n v="191466.5193980395"/>
    <n v="434563.93759491923"/>
    <n v="1.9999999999999983E-2"/>
    <n v="407880"/>
    <n v="50618.5282341571"/>
    <n v="9.2042891987666256E-3"/>
    <n v="0"/>
    <n v="0"/>
    <n v="0"/>
  </r>
  <r>
    <s v="Employee 141"/>
    <x v="0"/>
    <s v="London"/>
    <s v="United Kingdom"/>
    <s v="EMEA"/>
    <d v="2007-11-05T00:00:00"/>
    <d v="2022-12-01T00:00:00"/>
    <s v="Corporate and Risk Platform"/>
    <s v="N"/>
    <s v="Z"/>
    <s v="GBP"/>
    <n v="93687.000000000015"/>
    <n v="37026"/>
    <n v="0"/>
    <n v="0"/>
    <n v="37026"/>
    <n v="0"/>
    <n v="0"/>
    <n v="0"/>
    <n v="0"/>
    <n v="0"/>
    <n v="130713.00000000001"/>
    <s v="GBP"/>
    <n v="94623.87000000001"/>
    <n v="226644"/>
    <s v="&gt;5 Years"/>
    <n v="124664.60655708659"/>
    <n v="173933.25345988726"/>
    <n v="125911.25262265746"/>
    <n v="301583.83861714357"/>
    <n v="9.999999999999995E-3"/>
    <n v="936.86999999999534"/>
    <n v="49268.646902800669"/>
    <n v="1.3306500000756409"/>
    <n v="0"/>
    <n v="0"/>
    <n v="0"/>
  </r>
  <r>
    <s v="Employee 1410"/>
    <x v="0"/>
    <s v="San Francisco"/>
    <s v="United States of America"/>
    <s v="Americas"/>
    <d v="2020-06-15T00:00:00"/>
    <d v="2022-12-01T00:00:00"/>
    <s v="ETF and Index Investments Platform"/>
    <s v="E"/>
    <s v="Z"/>
    <s v="USD"/>
    <n v="200200.00000000003"/>
    <n v="154715"/>
    <n v="0"/>
    <n v="0"/>
    <n v="154715"/>
    <n v="0"/>
    <n v="0"/>
    <n v="0"/>
    <n v="0"/>
    <n v="0"/>
    <n v="354915"/>
    <s v="USD"/>
    <n v="230230.00000000003"/>
    <n v="638382.25000000012"/>
    <s v="1-5 Years"/>
    <n v="200200.00000000003"/>
    <n v="354915"/>
    <n v="230230.00000000003"/>
    <n v="638382.25000000012"/>
    <n v="0.14999999999999997"/>
    <n v="30030"/>
    <n v="154714.99999999997"/>
    <n v="1"/>
    <n v="0"/>
    <n v="0"/>
    <n v="0"/>
  </r>
  <r>
    <s v="Employee 1411"/>
    <x v="3"/>
    <s v="Tokyo"/>
    <s v="Japan"/>
    <s v="Asia-Pacific"/>
    <d v="2020-07-01T00:00:00"/>
    <d v="2022-12-01T00:00:00"/>
    <s v="Client Businesses Platform"/>
    <s v="N"/>
    <s v="F"/>
    <s v="JPY"/>
    <n v="19708700"/>
    <n v="2395800"/>
    <n v="0"/>
    <n v="0"/>
    <n v="2395800"/>
    <n v="0"/>
    <n v="0"/>
    <n v="0"/>
    <n v="0"/>
    <n v="0"/>
    <n v="22104500"/>
    <s v="JPY"/>
    <n v="20891222"/>
    <n v="44321992"/>
    <s v="1-5 Years"/>
    <n v="181404.57453173181"/>
    <n v="203456.21059413688"/>
    <n v="192288.8490036357"/>
    <n v="407952.43223342078"/>
    <n v="5.9999999999999894E-2"/>
    <n v="1182522"/>
    <n v="22051.636062405072"/>
    <n v="9.2042891987666256E-3"/>
    <n v="0"/>
    <n v="0"/>
    <n v="0"/>
  </r>
  <r>
    <s v="Employee 1412"/>
    <x v="0"/>
    <s v="San Francisco"/>
    <s v="United States of America"/>
    <s v="Americas"/>
    <d v="2020-07-01T00:00:00"/>
    <d v="2022-12-01T00:00:00"/>
    <s v="Client Businesses Platform"/>
    <s v="H"/>
    <s v="P"/>
    <s v="USD"/>
    <n v="204050.00000000003"/>
    <n v="215215.00000000003"/>
    <n v="0"/>
    <n v="0"/>
    <n v="215215.00000000003"/>
    <n v="0"/>
    <n v="0"/>
    <n v="0"/>
    <n v="0"/>
    <n v="0"/>
    <n v="419265.00000000006"/>
    <s v="USD"/>
    <n v="232617.00000000006"/>
    <n v="710579.10000000021"/>
    <s v="1-5 Years"/>
    <n v="204050.00000000003"/>
    <n v="419265.00000000006"/>
    <n v="232617.00000000006"/>
    <n v="710579.10000000021"/>
    <n v="0.14000000000000012"/>
    <n v="28567.000000000029"/>
    <n v="215215.00000000003"/>
    <n v="1"/>
    <n v="0"/>
    <n v="0"/>
    <n v="0"/>
  </r>
  <r>
    <s v="Employee 1413"/>
    <x v="0"/>
    <s v="Wilmington"/>
    <s v="United States of America"/>
    <s v="Americas"/>
    <d v="2020-07-01T00:00:00"/>
    <d v="2022-12-01T00:00:00"/>
    <s v="Client Businesses Platform"/>
    <s v="M"/>
    <s v="G"/>
    <s v="USD"/>
    <n v="144584"/>
    <n v="94600.000000000015"/>
    <n v="0"/>
    <n v="0"/>
    <n v="94600.000000000015"/>
    <n v="0"/>
    <n v="0"/>
    <n v="0"/>
    <n v="0"/>
    <n v="0"/>
    <n v="239184"/>
    <s v="USD"/>
    <n v="156150.72"/>
    <n v="414469.44000000006"/>
    <s v="1-5 Years"/>
    <n v="144584"/>
    <n v="239184"/>
    <n v="156150.72"/>
    <n v="414469.44000000006"/>
    <n v="0.08"/>
    <n v="11566.720000000001"/>
    <n v="94600"/>
    <n v="1"/>
    <n v="0"/>
    <n v="0"/>
    <n v="0"/>
  </r>
  <r>
    <s v="Employee 1414"/>
    <x v="1"/>
    <s v="London"/>
    <s v="United Kingdom"/>
    <s v="EMEA"/>
    <d v="2020-07-01T00:00:00"/>
    <d v="2022-12-01T00:00:00"/>
    <s v="Operating Platform"/>
    <s v="F"/>
    <s v="H"/>
    <s v="GBP"/>
    <n v="63250"/>
    <n v="7031.2000000000007"/>
    <n v="0"/>
    <n v="0"/>
    <n v="7031.2000000000007"/>
    <n v="0"/>
    <n v="0"/>
    <n v="0"/>
    <n v="0"/>
    <n v="0"/>
    <n v="70281.2"/>
    <s v="GBP"/>
    <n v="65147.5"/>
    <n v="137537.136"/>
    <s v="1-5 Years"/>
    <n v="84163.612504784294"/>
    <n v="93519.678785316137"/>
    <n v="86688.520879927819"/>
    <n v="183013.79002880343"/>
    <n v="2.999999999999995E-2"/>
    <n v="1897.5"/>
    <n v="9356.0662805318425"/>
    <n v="1.3306500000756409"/>
    <n v="0"/>
    <n v="0"/>
    <n v="0"/>
  </r>
  <r>
    <s v="Employee 1415"/>
    <x v="0"/>
    <s v="London"/>
    <s v="United Kingdom"/>
    <s v="EMEA"/>
    <d v="2020-07-01T00:00:00"/>
    <d v="2022-12-01T00:00:00"/>
    <s v="Corporate and Risk Platform"/>
    <s v="L"/>
    <s v="T"/>
    <s v="GBP"/>
    <n v="106445.35000000002"/>
    <n v="41140.000000000007"/>
    <n v="0"/>
    <n v="0"/>
    <n v="41140.000000000007"/>
    <n v="0"/>
    <n v="0"/>
    <n v="0"/>
    <n v="0"/>
    <n v="0"/>
    <n v="147585.35000000003"/>
    <s v="GBP"/>
    <n v="110703.16400000002"/>
    <n v="264191.92800000007"/>
    <s v="1-5 Years"/>
    <n v="141641.50498555164"/>
    <n v="196384.44598866353"/>
    <n v="147307.16518497371"/>
    <n v="351546.9890131838"/>
    <n v="4.0000000000000022E-2"/>
    <n v="4257.8139999999985"/>
    <n v="54742.94100311189"/>
    <n v="1.3306500000756409"/>
    <n v="0"/>
    <n v="0"/>
    <n v="0"/>
  </r>
  <r>
    <s v="Employee 1416"/>
    <x v="4"/>
    <s v="New York"/>
    <s v="United States of America"/>
    <s v="Americas"/>
    <d v="2020-07-01T00:00:00"/>
    <d v="2022-12-01T00:00:00"/>
    <s v="Investments Platform"/>
    <s v="Y"/>
    <s v="K"/>
    <s v="USD"/>
    <n v="227700.00000000003"/>
    <n v="425865.00000000006"/>
    <n v="0"/>
    <n v="0"/>
    <n v="425865.00000000006"/>
    <n v="0"/>
    <n v="0"/>
    <n v="0"/>
    <n v="0"/>
    <n v="0"/>
    <n v="653565.00000000012"/>
    <s v="USD"/>
    <n v="234531.00000000003"/>
    <n v="907702.95000000019"/>
    <s v="1-5 Years"/>
    <n v="227700.00000000003"/>
    <n v="653565.00000000012"/>
    <n v="234531.00000000003"/>
    <n v="907702.95000000019"/>
    <n v="2.9999999999999995E-2"/>
    <n v="6831"/>
    <n v="425865.00000000012"/>
    <n v="1"/>
    <n v="0"/>
    <n v="0"/>
    <n v="0"/>
  </r>
  <r>
    <s v="Employee 1417"/>
    <x v="0"/>
    <s v="San Francisco"/>
    <s v="United States of America"/>
    <s v="Americas"/>
    <d v="2020-07-01T00:00:00"/>
    <d v="2022-12-01T00:00:00"/>
    <s v="Corporate and Risk Platform"/>
    <s v="N"/>
    <s v="H"/>
    <s v="USD"/>
    <n v="176550"/>
    <n v="56782.000000000007"/>
    <n v="0"/>
    <n v="0"/>
    <n v="56782.000000000007"/>
    <n v="0"/>
    <n v="0"/>
    <n v="0"/>
    <n v="0"/>
    <n v="0"/>
    <n v="233332"/>
    <s v="USD"/>
    <n v="188908.5"/>
    <n v="438573.74"/>
    <s v="1-5 Years"/>
    <n v="176550"/>
    <n v="233332"/>
    <n v="188908.5"/>
    <n v="438573.74"/>
    <n v="7.0000000000000007E-2"/>
    <n v="12358.5"/>
    <n v="56782"/>
    <n v="1"/>
    <n v="0"/>
    <n v="0"/>
    <n v="0"/>
  </r>
  <r>
    <s v="Employee 1418"/>
    <x v="4"/>
    <s v="London"/>
    <s v="United Kingdom"/>
    <s v="EMEA"/>
    <d v="2020-07-01T00:00:00"/>
    <d v="2022-12-01T00:00:00"/>
    <s v="ETF and Index Investments Platform"/>
    <s v="Q"/>
    <s v="W"/>
    <s v="GBP"/>
    <n v="198879.99999999997"/>
    <n v="188188.00000000003"/>
    <n v="0"/>
    <n v="0"/>
    <n v="188188.00000000003"/>
    <n v="0"/>
    <n v="0"/>
    <n v="0"/>
    <n v="0"/>
    <n v="0"/>
    <n v="387068"/>
    <s v="GBP"/>
    <n v="224734.39999999994"/>
    <n v="662121.23999999987"/>
    <s v="1-5 Years"/>
    <n v="264639.67201504344"/>
    <n v="515052.03422927822"/>
    <n v="299042.82937699906"/>
    <n v="881051.62805608334"/>
    <n v="0.12999999999999987"/>
    <n v="25854.399999999965"/>
    <n v="250412.36221423477"/>
    <n v="1.3306500000756409"/>
    <n v="0"/>
    <n v="0"/>
    <n v="0"/>
  </r>
  <r>
    <s v="Employee 1419"/>
    <x v="3"/>
    <s v="San Francisco"/>
    <s v="United States of America"/>
    <s v="Americas"/>
    <d v="2020-07-01T00:00:00"/>
    <d v="2022-12-01T00:00:00"/>
    <s v="Operating Platform"/>
    <s v="N"/>
    <s v="I"/>
    <s v="USD"/>
    <n v="173448"/>
    <n v="11319.000000000002"/>
    <n v="0"/>
    <n v="0"/>
    <n v="11319.000000000002"/>
    <n v="0"/>
    <n v="0"/>
    <n v="0"/>
    <n v="0"/>
    <n v="0"/>
    <n v="184767"/>
    <s v="USD"/>
    <n v="178651.44"/>
    <n v="368961.45"/>
    <s v="1-5 Years"/>
    <n v="173448"/>
    <n v="184767"/>
    <n v="178651.44"/>
    <n v="368961.45"/>
    <n v="3.0000000000000013E-2"/>
    <n v="5203.4400000000023"/>
    <n v="11319"/>
    <n v="1"/>
    <n v="0"/>
    <n v="0"/>
    <n v="0"/>
  </r>
  <r>
    <s v="Employee 142"/>
    <x v="4"/>
    <s v="Philadelphia"/>
    <s v="United States of America"/>
    <s v="Americas"/>
    <d v="2007-11-20T00:00:00"/>
    <d v="2022-12-01T00:00:00"/>
    <s v="Investments Platform"/>
    <s v="R"/>
    <s v="N"/>
    <s v="USD"/>
    <n v="228800.00000000003"/>
    <n v="194370"/>
    <n v="0"/>
    <n v="0"/>
    <n v="194370"/>
    <n v="0"/>
    <n v="0"/>
    <n v="0"/>
    <n v="0"/>
    <n v="0"/>
    <n v="423170"/>
    <s v="USD"/>
    <n v="242528.00000000003"/>
    <n v="691088.20000000007"/>
    <s v="&gt;5 Years"/>
    <n v="228800.00000000003"/>
    <n v="423170"/>
    <n v="242528.00000000003"/>
    <n v="691088.20000000007"/>
    <n v="5.9999999999999991E-2"/>
    <n v="13728"/>
    <n v="194369.99999999997"/>
    <n v="1"/>
    <n v="0"/>
    <n v="0"/>
    <n v="0"/>
  </r>
  <r>
    <s v="Employee 1420"/>
    <x v="0"/>
    <s v="London"/>
    <s v="United Kingdom"/>
    <s v="EMEA"/>
    <d v="2020-07-01T00:00:00"/>
    <d v="2022-12-01T00:00:00"/>
    <s v="Investments Platform"/>
    <s v="R"/>
    <s v="S"/>
    <s v="GBP"/>
    <n v="122808.95000000003"/>
    <n v="28858.500000000004"/>
    <n v="0"/>
    <n v="0"/>
    <n v="28858.500000000004"/>
    <n v="0"/>
    <n v="0"/>
    <n v="0"/>
    <n v="0"/>
    <n v="0"/>
    <n v="151667.45000000004"/>
    <s v="GBP"/>
    <n v="130177.48700000004"/>
    <n v="290944.98400000011"/>
    <s v="1-5 Years"/>
    <n v="163415.72932678941"/>
    <n v="201816.29235397233"/>
    <n v="173220.6730863968"/>
    <n v="387145.94298160751"/>
    <n v="6.0000000000000116E-2"/>
    <n v="7368.5370000000112"/>
    <n v="38400.563027182914"/>
    <n v="1.3306500000756409"/>
    <n v="0"/>
    <n v="0"/>
    <n v="0"/>
  </r>
  <r>
    <s v="Employee 1421"/>
    <x v="0"/>
    <s v="London"/>
    <s v="United Kingdom"/>
    <s v="EMEA"/>
    <d v="2020-07-01T00:00:00"/>
    <d v="2022-12-01T00:00:00"/>
    <s v="ETF and Index Investments Platform"/>
    <s v="O"/>
    <s v="C"/>
    <s v="GBP"/>
    <n v="116160.00000000003"/>
    <n v="81840"/>
    <n v="0"/>
    <n v="0"/>
    <n v="81840"/>
    <n v="0"/>
    <n v="0"/>
    <n v="0"/>
    <n v="0"/>
    <n v="0"/>
    <n v="198000.00000000003"/>
    <s v="GBP"/>
    <n v="126614.40000000004"/>
    <n v="342434.40000000008"/>
    <s v="1-5 Years"/>
    <n v="154568.30400878648"/>
    <n v="263468.70001497696"/>
    <n v="168479.45136957729"/>
    <n v="455660.33438590216"/>
    <n v="9.0000000000000191E-2"/>
    <n v="10454.400000000009"/>
    <n v="108900.39600619048"/>
    <n v="1.3306500000756409"/>
    <n v="0"/>
    <n v="0"/>
    <n v="0"/>
  </r>
  <r>
    <s v="Employee 1422"/>
    <x v="1"/>
    <s v="London"/>
    <s v="United Kingdom"/>
    <s v="EMEA"/>
    <d v="2020-07-01T00:00:00"/>
    <d v="2022-12-01T00:00:00"/>
    <s v="Operating Platform"/>
    <s v="P"/>
    <s v="O"/>
    <s v="GBP"/>
    <n v="59400.000000000015"/>
    <n v="7031.2000000000007"/>
    <n v="0"/>
    <n v="0"/>
    <n v="7031.2000000000007"/>
    <n v="0"/>
    <n v="0"/>
    <n v="0"/>
    <n v="0"/>
    <n v="0"/>
    <n v="66431.200000000012"/>
    <s v="GBP"/>
    <n v="61776.000000000015"/>
    <n v="130864.44800000003"/>
    <s v="1-5 Years"/>
    <n v="79040.610004493094"/>
    <n v="88396.676285024936"/>
    <n v="82202.23440467281"/>
    <n v="174134.77774109875"/>
    <n v="3.9999999999999911E-2"/>
    <n v="2376"/>
    <n v="9356.0662805318425"/>
    <n v="1.3306500000756409"/>
    <n v="0"/>
    <n v="0"/>
    <n v="0"/>
  </r>
  <r>
    <s v="Employee 1423"/>
    <x v="0"/>
    <s v="London"/>
    <s v="United Kingdom"/>
    <s v="EMEA"/>
    <d v="2020-07-01T00:00:00"/>
    <d v="2022-12-01T00:00:00"/>
    <s v="Client Businesses Platform"/>
    <s v="N"/>
    <s v="D"/>
    <s v="GBP"/>
    <n v="125840.00000000001"/>
    <n v="81840"/>
    <n v="0"/>
    <n v="0"/>
    <n v="81840"/>
    <n v="0"/>
    <n v="0"/>
    <n v="0"/>
    <n v="0"/>
    <n v="0"/>
    <n v="207680"/>
    <s v="GBP"/>
    <n v="134648.80000000002"/>
    <n v="356866.4"/>
    <s v="1-5 Years"/>
    <n v="167448.99600951868"/>
    <n v="276349.39201570913"/>
    <n v="179170.42573018497"/>
    <n v="474864.27518699376"/>
    <n v="6.9999999999999882E-2"/>
    <n v="8808.8000000000029"/>
    <n v="108900.39600619045"/>
    <n v="1.3306500000756409"/>
    <n v="0"/>
    <n v="0"/>
    <n v="0"/>
  </r>
  <r>
    <s v="Employee 1424"/>
    <x v="3"/>
    <s v="San Francisco"/>
    <s v="United States of America"/>
    <s v="Americas"/>
    <d v="2020-07-01T00:00:00"/>
    <d v="2022-12-01T00:00:00"/>
    <s v="Corporate and Risk Platform"/>
    <s v="I"/>
    <s v="E"/>
    <s v="USD"/>
    <n v="149985"/>
    <n v="84480"/>
    <n v="0"/>
    <n v="0"/>
    <n v="84480"/>
    <n v="0"/>
    <n v="0"/>
    <n v="0"/>
    <n v="0"/>
    <n v="0"/>
    <n v="234465"/>
    <s v="USD"/>
    <n v="160483.95000000001"/>
    <n v="411361.5"/>
    <s v="1-5 Years"/>
    <n v="149985"/>
    <n v="234465"/>
    <n v="160483.95000000001"/>
    <n v="411361.5"/>
    <n v="7.0000000000000076E-2"/>
    <n v="10498.950000000012"/>
    <n v="84480"/>
    <n v="1"/>
    <n v="0"/>
    <n v="0"/>
    <n v="0"/>
  </r>
  <r>
    <s v="Employee 1425"/>
    <x v="1"/>
    <s v="London"/>
    <s v="United Kingdom"/>
    <s v="EMEA"/>
    <d v="2020-07-01T00:00:00"/>
    <d v="2022-12-01T00:00:00"/>
    <s v="Operating Platform"/>
    <s v="P"/>
    <s v="L"/>
    <s v="GBP"/>
    <n v="60500.000000000015"/>
    <n v="4013.9"/>
    <n v="0"/>
    <n v="0"/>
    <n v="4013.9"/>
    <n v="0"/>
    <n v="0"/>
    <n v="0"/>
    <n v="0"/>
    <n v="0"/>
    <n v="64513.900000000016"/>
    <s v="GBP"/>
    <n v="67760.000000000029"/>
    <n v="140015.56800000006"/>
    <s v="1-5 Years"/>
    <n v="80504.325004576298"/>
    <n v="85845.421039879919"/>
    <n v="90164.844005125473"/>
    <n v="186311.71556979098"/>
    <n v="0.12000000000000025"/>
    <n v="7260.0000000000146"/>
    <n v="5341.0960353036207"/>
    <n v="1.3306500000756409"/>
    <n v="0"/>
    <n v="0"/>
    <n v="0"/>
  </r>
  <r>
    <s v="Employee 1426"/>
    <x v="0"/>
    <s v="New York"/>
    <s v="United States of America"/>
    <s v="Americas"/>
    <d v="2020-07-01T00:00:00"/>
    <d v="2022-12-01T00:00:00"/>
    <s v="Client Businesses Platform"/>
    <s v="H"/>
    <s v="E"/>
    <s v="USD"/>
    <n v="189749.99999999997"/>
    <n v="177650.00000000003"/>
    <n v="0"/>
    <n v="0"/>
    <n v="177650.00000000003"/>
    <n v="0"/>
    <n v="0"/>
    <n v="0"/>
    <n v="0"/>
    <n v="0"/>
    <n v="367400"/>
    <s v="USD"/>
    <n v="193544.99999999997"/>
    <n v="568293"/>
    <s v="1-5 Years"/>
    <n v="189749.99999999997"/>
    <n v="367400"/>
    <n v="193544.99999999997"/>
    <n v="568293"/>
    <n v="2.0000000000000004E-2"/>
    <n v="3795"/>
    <n v="177650.00000000003"/>
    <n v="1"/>
    <n v="0"/>
    <n v="0"/>
    <n v="0"/>
  </r>
  <r>
    <s v="Employee 1427"/>
    <x v="4"/>
    <s v="San Francisco"/>
    <s v="United States of America"/>
    <s v="Americas"/>
    <d v="2020-07-01T00:00:00"/>
    <d v="2022-12-01T00:00:00"/>
    <s v="Operating Platform"/>
    <s v="U"/>
    <s v="I"/>
    <s v="USD"/>
    <n v="246840.00000000003"/>
    <n v="387200.00000000006"/>
    <n v="0"/>
    <n v="0"/>
    <n v="387200.00000000006"/>
    <n v="0"/>
    <n v="0"/>
    <n v="0"/>
    <n v="0"/>
    <n v="0"/>
    <n v="634040.00000000012"/>
    <s v="USD"/>
    <n v="278929.2"/>
    <n v="995394.39999999991"/>
    <s v="1-5 Years"/>
    <n v="246840.00000000003"/>
    <n v="634040.00000000012"/>
    <n v="278929.2"/>
    <n v="995394.39999999991"/>
    <n v="0.12999999999999992"/>
    <n v="32089.199999999983"/>
    <n v="387200.00000000012"/>
    <n v="1"/>
    <n v="0"/>
    <n v="0"/>
    <n v="0"/>
  </r>
  <r>
    <s v="Employee 1428"/>
    <x v="3"/>
    <s v="San Francisco"/>
    <s v="United States of America"/>
    <s v="Americas"/>
    <d v="2020-07-01T00:00:00"/>
    <d v="2022-12-01T00:00:00"/>
    <s v="Investments Platform"/>
    <s v="X"/>
    <s v="A"/>
    <s v="USD"/>
    <n v="158730"/>
    <n v="84480"/>
    <n v="0"/>
    <n v="0"/>
    <n v="84480"/>
    <n v="0"/>
    <n v="0"/>
    <n v="0"/>
    <n v="0"/>
    <n v="0"/>
    <n v="243210"/>
    <s v="USD"/>
    <n v="173015.7"/>
    <n v="438114.60000000003"/>
    <s v="1-5 Years"/>
    <n v="158730"/>
    <n v="243210"/>
    <n v="173015.7"/>
    <n v="438114.60000000003"/>
    <n v="9.000000000000008E-2"/>
    <n v="14285.700000000012"/>
    <n v="84480"/>
    <n v="1"/>
    <n v="0"/>
    <n v="0"/>
    <n v="0"/>
  </r>
  <r>
    <s v="Employee 1429"/>
    <x v="3"/>
    <s v="Sydney"/>
    <s v="Australia"/>
    <s v="Asia-Pacific"/>
    <d v="2020-07-01T00:00:00"/>
    <d v="2022-12-01T00:00:00"/>
    <s v="Operating Platform"/>
    <s v="M"/>
    <s v="S"/>
    <s v="AUD"/>
    <n v="179025"/>
    <n v="54648.000000000007"/>
    <n v="0"/>
    <n v="0"/>
    <n v="54648.000000000007"/>
    <n v="0"/>
    <n v="0"/>
    <n v="0"/>
    <n v="0"/>
    <n v="0"/>
    <n v="233673"/>
    <s v="AUD"/>
    <n v="184395.75"/>
    <n v="425078.94"/>
    <s v="1-5 Years"/>
    <n v="135459.26625477153"/>
    <n v="176808.67545622808"/>
    <n v="139523.0442424147"/>
    <n v="321635.97996232961"/>
    <n v="3.0000000000000207E-2"/>
    <n v="5370.75"/>
    <n v="41349.409201456554"/>
    <n v="0.75665000002665306"/>
    <n v="0"/>
    <n v="0"/>
    <n v="0"/>
  </r>
  <r>
    <s v="Employee 143"/>
    <x v="7"/>
    <s v="New York"/>
    <s v="United States of America"/>
    <s v="Americas"/>
    <d v="2007-12-03T00:00:00"/>
    <d v="2022-12-01T00:00:00"/>
    <s v="Investments Platform"/>
    <s v="M"/>
    <s v="W"/>
    <s v="USD"/>
    <n v="100440.99999999999"/>
    <n v="19940.800000000003"/>
    <n v="0"/>
    <n v="0"/>
    <n v="19940.800000000003"/>
    <n v="0"/>
    <n v="11301"/>
    <n v="0"/>
    <n v="11301"/>
    <n v="0"/>
    <n v="131682.79999999999"/>
    <s v="USD"/>
    <n v="107471.87"/>
    <n v="236280.39600000001"/>
    <s v="&gt;5 Years"/>
    <n v="100440.99999999999"/>
    <n v="131682.79999999999"/>
    <n v="107471.87"/>
    <n v="236280.39600000001"/>
    <n v="7.0000000000000104E-2"/>
    <n v="7030.8700000000099"/>
    <n v="31241.800000000003"/>
    <n v="1"/>
    <n v="0"/>
    <n v="0"/>
    <n v="11301"/>
  </r>
  <r>
    <s v="Employee 1430"/>
    <x v="4"/>
    <s v="New York"/>
    <s v="United States of America"/>
    <s v="Americas"/>
    <d v="2020-07-01T00:00:00"/>
    <d v="2022-12-01T00:00:00"/>
    <s v="Client Businesses Platform"/>
    <s v="N"/>
    <s v="K"/>
    <s v="USD"/>
    <n v="249260.00000000003"/>
    <n v="575575"/>
    <n v="0"/>
    <n v="0"/>
    <n v="575575"/>
    <n v="0"/>
    <n v="0"/>
    <n v="0"/>
    <n v="0"/>
    <n v="0"/>
    <n v="824835"/>
    <s v="USD"/>
    <n v="271693.40000000002"/>
    <n v="1170763.55"/>
    <s v="1-5 Years"/>
    <n v="249260.00000000003"/>
    <n v="824835"/>
    <n v="271693.40000000002"/>
    <n v="1170763.55"/>
    <n v="8.9999999999999969E-2"/>
    <n v="22433.399999999994"/>
    <n v="575575"/>
    <n v="1"/>
    <n v="0"/>
    <n v="0"/>
    <n v="0"/>
  </r>
  <r>
    <s v="Employee 1431"/>
    <x v="7"/>
    <s v="San Francisco"/>
    <s v="United States of America"/>
    <s v="Americas"/>
    <d v="2020-07-01T00:00:00"/>
    <d v="2022-12-01T00:00:00"/>
    <s v="Investments Platform"/>
    <s v="W"/>
    <s v="U"/>
    <s v="USD"/>
    <n v="83512"/>
    <n v="33165"/>
    <n v="0"/>
    <n v="0"/>
    <n v="33165"/>
    <n v="0"/>
    <n v="0"/>
    <n v="0"/>
    <n v="0"/>
    <n v="0"/>
    <n v="116677"/>
    <s v="USD"/>
    <n v="85182.24"/>
    <n v="204192.78000000003"/>
    <s v="1-5 Years"/>
    <n v="83512"/>
    <n v="116677"/>
    <n v="85182.24"/>
    <n v="204192.78000000003"/>
    <n v="2.0000000000000063E-2"/>
    <n v="1670.2400000000052"/>
    <n v="33165"/>
    <n v="1"/>
    <n v="0"/>
    <n v="0"/>
    <n v="0"/>
  </r>
  <r>
    <s v="Employee 1432"/>
    <x v="0"/>
    <s v="London"/>
    <s v="United Kingdom"/>
    <s v="EMEA"/>
    <d v="2020-07-01T00:00:00"/>
    <d v="2022-12-01T00:00:00"/>
    <s v="Operating Platform"/>
    <s v="E"/>
    <s v="K"/>
    <s v="GBP"/>
    <n v="141680.00000000003"/>
    <n v="30976"/>
    <n v="0"/>
    <n v="0"/>
    <n v="30976"/>
    <n v="0"/>
    <n v="0"/>
    <n v="0"/>
    <n v="0"/>
    <n v="0"/>
    <n v="172656.00000000003"/>
    <s v="GBP"/>
    <n v="144513.60000000003"/>
    <n v="320622.72000000009"/>
    <s v="1-5 Years"/>
    <n v="188526.49201071684"/>
    <n v="229744.7064130599"/>
    <n v="192297.0218509312"/>
    <n v="426636.62239225232"/>
    <n v="2.0000000000000084E-2"/>
    <n v="2833.6000000000058"/>
    <n v="41218.214402343059"/>
    <n v="1.3306500000756409"/>
    <n v="0"/>
    <n v="0"/>
    <n v="0"/>
  </r>
  <r>
    <s v="Employee 1433"/>
    <x v="3"/>
    <s v="Tokyo"/>
    <s v="Japan"/>
    <s v="Asia-Pacific"/>
    <d v="2020-07-01T00:00:00"/>
    <d v="2022-12-01T00:00:00"/>
    <s v="Investments Platform"/>
    <s v="Q"/>
    <s v="A"/>
    <s v="JPY"/>
    <n v="18480000.000000004"/>
    <n v="9526220"/>
    <n v="0"/>
    <n v="0"/>
    <n v="9526220"/>
    <n v="0"/>
    <n v="0"/>
    <n v="0"/>
    <n v="0"/>
    <n v="0"/>
    <n v="28006220.000000004"/>
    <s v="JPY"/>
    <n v="18664800.000000004"/>
    <n v="46951082.200000003"/>
    <s v="1-5 Years"/>
    <n v="170095.26439320727"/>
    <n v="257777.34824428189"/>
    <n v="171796.21703713934"/>
    <n v="432151.33876386401"/>
    <n v="1.0000000000000021E-2"/>
    <n v="184800"/>
    <n v="87682.083851074625"/>
    <n v="9.2042891987666256E-3"/>
    <n v="0"/>
    <n v="0"/>
    <n v="0"/>
  </r>
  <r>
    <s v="Employee 1434"/>
    <x v="4"/>
    <s v="San Francisco"/>
    <s v="United States of America"/>
    <s v="Americas"/>
    <d v="2020-07-01T00:00:00"/>
    <d v="2022-12-01T00:00:00"/>
    <s v="Corporate and Risk Platform"/>
    <s v="E"/>
    <s v="C"/>
    <s v="USD"/>
    <n v="239030.00000000003"/>
    <n v="436590.00000000006"/>
    <n v="0"/>
    <n v="0"/>
    <n v="436590.00000000006"/>
    <n v="0"/>
    <n v="0"/>
    <n v="0"/>
    <n v="0"/>
    <n v="0"/>
    <n v="675620.00000000012"/>
    <s v="USD"/>
    <n v="262933.00000000006"/>
    <n v="1006115.0000000002"/>
    <s v="1-5 Years"/>
    <n v="239030.00000000003"/>
    <n v="675620.00000000012"/>
    <n v="262933.00000000006"/>
    <n v="1006115.0000000002"/>
    <n v="0.1000000000000001"/>
    <n v="23903.000000000029"/>
    <n v="436590.00000000012"/>
    <n v="1"/>
    <n v="0"/>
    <n v="0"/>
    <n v="0"/>
  </r>
  <r>
    <s v="Employee 1435"/>
    <x v="1"/>
    <s v="London"/>
    <s v="United Kingdom"/>
    <s v="EMEA"/>
    <d v="2020-07-06T00:00:00"/>
    <d v="2022-12-01T00:00:00"/>
    <s v="Operating Platform"/>
    <s v="N"/>
    <s v="S"/>
    <s v="GBP"/>
    <n v="54866.240000000013"/>
    <n v="9460"/>
    <n v="0"/>
    <n v="0"/>
    <n v="9460"/>
    <n v="0"/>
    <n v="0"/>
    <n v="0"/>
    <n v="0"/>
    <n v="0"/>
    <n v="64326.240000000013"/>
    <s v="GBP"/>
    <n v="57609.552000000018"/>
    <n v="125152.10400000005"/>
    <s v="1-5 Years"/>
    <n v="73007.76226015015"/>
    <n v="85595.711260865719"/>
    <n v="76658.150373157667"/>
    <n v="166533.64719706669"/>
    <n v="5.0000000000000128E-2"/>
    <n v="2743.3120000000054"/>
    <n v="12587.949000715569"/>
    <n v="1.3306500000756409"/>
    <n v="0"/>
    <n v="0"/>
    <n v="0"/>
  </r>
  <r>
    <s v="Employee 1436"/>
    <x v="0"/>
    <s v="London"/>
    <s v="United Kingdom"/>
    <s v="EMEA"/>
    <d v="2020-08-10T00:00:00"/>
    <d v="2022-12-01T00:00:00"/>
    <s v="ETF and Index Investments Platform"/>
    <s v="H"/>
    <s v="M"/>
    <s v="GBP"/>
    <n v="134640"/>
    <n v="229900.00000000003"/>
    <n v="0"/>
    <n v="0"/>
    <n v="229900.00000000003"/>
    <n v="0"/>
    <n v="0"/>
    <n v="0"/>
    <n v="0"/>
    <n v="0"/>
    <n v="364540"/>
    <s v="GBP"/>
    <n v="145411.20000000001"/>
    <n v="539114.40000000014"/>
    <s v="1-5 Years"/>
    <n v="179158.71601018429"/>
    <n v="485075.15102757415"/>
    <n v="193491.41329099904"/>
    <n v="717372.5764007793"/>
    <n v="8.0000000000000071E-2"/>
    <n v="10771.200000000012"/>
    <n v="305916.43501738983"/>
    <n v="1.3306500000756409"/>
    <n v="0"/>
    <n v="0"/>
    <n v="0"/>
  </r>
  <r>
    <s v="Employee 1437"/>
    <x v="0"/>
    <s v="London"/>
    <s v="United Kingdom"/>
    <s v="EMEA"/>
    <d v="2020-08-03T00:00:00"/>
    <d v="2022-12-01T00:00:00"/>
    <s v="Investments Platform"/>
    <s v="Q"/>
    <s v="E"/>
    <s v="GBP"/>
    <n v="134310.00000000003"/>
    <n v="25025.000000000004"/>
    <n v="0"/>
    <n v="0"/>
    <n v="25025.000000000004"/>
    <n v="0"/>
    <n v="0"/>
    <n v="0"/>
    <n v="0"/>
    <n v="0"/>
    <n v="159335.00000000003"/>
    <s v="GBP"/>
    <n v="142368.60000000003"/>
    <n v="311263.70000000007"/>
    <s v="1-5 Years"/>
    <n v="178719.60151015938"/>
    <n v="212019.11776205228"/>
    <n v="189442.77760076895"/>
    <n v="414183.04242854437"/>
    <n v="6.000000000000006E-2"/>
    <n v="8058.6000000000058"/>
    <n v="33299.516251892899"/>
    <n v="1.3306500000756409"/>
    <n v="0"/>
    <n v="0"/>
    <n v="0"/>
  </r>
  <r>
    <s v="Employee 1438"/>
    <x v="0"/>
    <s v="Boston"/>
    <s v="United States of America"/>
    <s v="Americas"/>
    <d v="2020-08-03T00:00:00"/>
    <d v="2022-12-01T00:00:00"/>
    <s v="Operating Platform"/>
    <s v="E"/>
    <s v="Q"/>
    <s v="USD"/>
    <n v="184453.5"/>
    <n v="39160"/>
    <n v="0"/>
    <n v="0"/>
    <n v="39160"/>
    <n v="0"/>
    <n v="0"/>
    <n v="0"/>
    <n v="0"/>
    <n v="0"/>
    <n v="223613.5"/>
    <s v="USD"/>
    <n v="186298.035"/>
    <n v="412147.67000000004"/>
    <s v="1-5 Years"/>
    <n v="184453.5"/>
    <n v="223613.5"/>
    <n v="186298.035"/>
    <n v="412147.67000000004"/>
    <n v="1.0000000000000019E-2"/>
    <n v="1844.5350000000035"/>
    <n v="39160"/>
    <n v="1"/>
    <n v="0"/>
    <n v="0"/>
    <n v="0"/>
  </r>
  <r>
    <s v="Employee 1439"/>
    <x v="3"/>
    <s v="Hong Kong"/>
    <s v="Hong Kong"/>
    <s v="Asia-Pacific"/>
    <d v="2020-08-03T00:00:00"/>
    <d v="2022-12-01T00:00:00"/>
    <s v="Corporate and Risk Platform"/>
    <s v="Z"/>
    <s v="N"/>
    <s v="HKD"/>
    <n v="1154340"/>
    <n v="144892"/>
    <n v="0"/>
    <n v="0"/>
    <n v="144892"/>
    <n v="0"/>
    <n v="0"/>
    <n v="0"/>
    <n v="0"/>
    <n v="0"/>
    <n v="1299232"/>
    <s v="HKD"/>
    <n v="1292860.8"/>
    <n v="2748000.64"/>
    <s v="1-5 Years"/>
    <n v="147159.34804918317"/>
    <n v="165630.69293677455"/>
    <n v="164818.46981508515"/>
    <n v="350324.84590427269"/>
    <n v="0.11999999999999995"/>
    <n v="138520.80000000005"/>
    <n v="18471.344887591375"/>
    <n v="0.12748353868806692"/>
    <n v="0"/>
    <n v="0"/>
    <n v="0"/>
  </r>
  <r>
    <s v="Employee 144"/>
    <x v="4"/>
    <s v="Hong Kong"/>
    <s v="Hong Kong"/>
    <s v="Asia-Pacific"/>
    <d v="2007-12-03T00:00:00"/>
    <d v="2022-12-01T00:00:00"/>
    <s v="Corporate and Risk Platform"/>
    <s v="Q"/>
    <s v="X"/>
    <s v="HKD"/>
    <n v="3660800.0000000005"/>
    <n v="2462130"/>
    <n v="0"/>
    <n v="0"/>
    <n v="2462130"/>
    <n v="0"/>
    <n v="0"/>
    <n v="0"/>
    <n v="0"/>
    <n v="2770900"/>
    <n v="8893830"/>
    <s v="HKD"/>
    <n v="4136704"/>
    <n v="11055614.899999999"/>
    <s v="&gt;5 Years"/>
    <n v="466691.7384292754"/>
    <n v="1133816.9208900903"/>
    <n v="527361.66442508111"/>
    <n v="1409408.909824519"/>
    <n v="0.12999999999999981"/>
    <n v="475903.99999999953"/>
    <n v="667125.18246081495"/>
    <n v="0.12748353868806689"/>
    <n v="353244.13735076459"/>
    <n v="0"/>
    <n v="0"/>
  </r>
  <r>
    <s v="Employee 1440"/>
    <x v="4"/>
    <s v="London"/>
    <s v="United Kingdom"/>
    <s v="EMEA"/>
    <d v="2020-08-03T00:00:00"/>
    <d v="2022-12-01T00:00:00"/>
    <s v="Client Businesses Platform"/>
    <s v="V"/>
    <s v="F"/>
    <s v="GBP"/>
    <n v="162690"/>
    <n v="225225.00000000003"/>
    <n v="0"/>
    <n v="0"/>
    <n v="225225.00000000003"/>
    <n v="0"/>
    <n v="0"/>
    <n v="0"/>
    <n v="0"/>
    <n v="0"/>
    <n v="387915"/>
    <s v="GBP"/>
    <n v="187093.5"/>
    <n v="633195.75"/>
    <s v="1-5 Years"/>
    <n v="216483.44851230603"/>
    <n v="516179.09477934224"/>
    <n v="248955.96578915193"/>
    <n v="842561.9247853955"/>
    <n v="0.15"/>
    <n v="24403.5"/>
    <n v="299695.64626703621"/>
    <n v="1.3306500000756409"/>
    <n v="0"/>
    <n v="0"/>
    <n v="0"/>
  </r>
  <r>
    <s v="Employee 1441"/>
    <x v="3"/>
    <s v="San Francisco"/>
    <s v="United States of America"/>
    <s v="Americas"/>
    <d v="2020-08-03T00:00:00"/>
    <d v="2022-12-01T00:00:00"/>
    <s v="Corporate and Risk Platform"/>
    <s v="O"/>
    <s v="T"/>
    <s v="USD"/>
    <n v="135564.00000000003"/>
    <n v="17858.5"/>
    <n v="0"/>
    <n v="0"/>
    <n v="17858.5"/>
    <n v="0"/>
    <n v="0"/>
    <n v="0"/>
    <n v="0"/>
    <n v="0"/>
    <n v="153422.50000000003"/>
    <s v="USD"/>
    <n v="155898.60000000003"/>
    <n v="332334.47500000009"/>
    <s v="1-5 Years"/>
    <n v="135564.00000000003"/>
    <n v="153422.50000000003"/>
    <n v="155898.60000000003"/>
    <n v="332334.47500000009"/>
    <n v="0.15000000000000002"/>
    <n v="20334.600000000006"/>
    <n v="17858.5"/>
    <n v="1"/>
    <n v="0"/>
    <n v="0"/>
    <n v="0"/>
  </r>
  <r>
    <s v="Employee 1442"/>
    <x v="0"/>
    <s v="London"/>
    <s v="United Kingdom"/>
    <s v="EMEA"/>
    <d v="2020-08-03T00:00:00"/>
    <d v="2022-12-01T00:00:00"/>
    <s v="Investments Platform"/>
    <s v="Q"/>
    <s v="L"/>
    <s v="GBP"/>
    <n v="125543.00000000001"/>
    <n v="97196.000000000015"/>
    <n v="0"/>
    <n v="0"/>
    <n v="97196.000000000015"/>
    <n v="0"/>
    <n v="0"/>
    <n v="0"/>
    <n v="0"/>
    <n v="0"/>
    <n v="222739.00000000003"/>
    <s v="GBP"/>
    <n v="138097.30000000002"/>
    <n v="383110.20000000007"/>
    <s v="1-5 Years"/>
    <n v="167053.7929594962"/>
    <n v="296387.65036684822"/>
    <n v="183759.17225544582"/>
    <n v="509785.58765897888"/>
    <n v="0.1"/>
    <n v="12554.300000000003"/>
    <n v="129333.85740735201"/>
    <n v="1.3306500000756409"/>
    <n v="0"/>
    <n v="0"/>
    <n v="0"/>
  </r>
  <r>
    <s v="Employee 1443"/>
    <x v="4"/>
    <s v="San Francisco"/>
    <s v="United States of America"/>
    <s v="Americas"/>
    <d v="2020-08-03T00:00:00"/>
    <d v="2022-12-01T00:00:00"/>
    <s v="ETF and Index Investments Platform"/>
    <s v="S"/>
    <s v="U"/>
    <s v="USD"/>
    <n v="236170"/>
    <n v="330770"/>
    <n v="0"/>
    <n v="0"/>
    <n v="330770"/>
    <n v="0"/>
    <n v="0"/>
    <n v="0"/>
    <n v="0"/>
    <n v="0"/>
    <n v="566940"/>
    <s v="USD"/>
    <n v="264510.40000000002"/>
    <n v="899483.20000000007"/>
    <s v="1-5 Years"/>
    <n v="236170"/>
    <n v="566940"/>
    <n v="264510.40000000002"/>
    <n v="899483.20000000007"/>
    <n v="0.12000000000000009"/>
    <n v="28340.400000000023"/>
    <n v="330770"/>
    <n v="1"/>
    <n v="0"/>
    <n v="0"/>
    <n v="0"/>
  </r>
  <r>
    <s v="Employee 1444"/>
    <x v="4"/>
    <s v="New York"/>
    <s v="United States of America"/>
    <s v="Americas"/>
    <d v="2020-08-03T00:00:00"/>
    <d v="2022-12-01T00:00:00"/>
    <s v="Client Businesses Platform"/>
    <s v="L"/>
    <s v="H"/>
    <s v="USD"/>
    <n v="247170.00000000006"/>
    <n v="837045.00000000012"/>
    <n v="0"/>
    <n v="0"/>
    <n v="837045.00000000012"/>
    <n v="0"/>
    <n v="0"/>
    <n v="0"/>
    <n v="0"/>
    <n v="0"/>
    <n v="1084215.0000000002"/>
    <s v="USD"/>
    <n v="252113.40000000005"/>
    <n v="1358012.7000000004"/>
    <s v="1-5 Years"/>
    <n v="247170.00000000006"/>
    <n v="1084215.0000000002"/>
    <n v="252113.40000000005"/>
    <n v="1358012.7000000004"/>
    <n v="1.9999999999999973E-2"/>
    <n v="4943.3999999999942"/>
    <n v="837045.00000000023"/>
    <n v="1"/>
    <n v="0"/>
    <n v="0"/>
    <n v="0"/>
  </r>
  <r>
    <s v="Employee 1445"/>
    <x v="4"/>
    <s v="San Francisco"/>
    <s v="United States of America"/>
    <s v="Americas"/>
    <d v="2020-07-06T00:00:00"/>
    <d v="2022-12-01T00:00:00"/>
    <s v="Investments Platform"/>
    <s v="C"/>
    <s v="R"/>
    <s v="USD"/>
    <n v="251790.00000000006"/>
    <n v="0"/>
    <n v="1495000"/>
    <n v="0"/>
    <n v="1495000"/>
    <n v="0"/>
    <n v="0"/>
    <n v="0"/>
    <n v="0"/>
    <n v="0"/>
    <n v="1746790"/>
    <s v="USD"/>
    <n v="264379.50000000006"/>
    <n v="528759.00000000012"/>
    <s v="1-5 Years"/>
    <n v="251790.00000000006"/>
    <n v="1746790"/>
    <n v="264379.50000000006"/>
    <n v="528759.00000000012"/>
    <n v="4.9999999999999989E-2"/>
    <n v="12589.5"/>
    <n v="1495000"/>
    <n v="1"/>
    <n v="0"/>
    <n v="0"/>
    <n v="0"/>
  </r>
  <r>
    <s v="Employee 1446"/>
    <x v="4"/>
    <s v="London"/>
    <s v="United Kingdom"/>
    <s v="EMEA"/>
    <d v="2020-08-03T00:00:00"/>
    <d v="2022-12-01T00:00:00"/>
    <s v="Regional Platform"/>
    <s v="B"/>
    <s v="A"/>
    <s v="GBP"/>
    <n v="146432"/>
    <n v="215600.00000000003"/>
    <n v="0"/>
    <n v="0"/>
    <n v="215600.00000000003"/>
    <n v="0"/>
    <n v="0"/>
    <n v="0"/>
    <n v="0"/>
    <n v="0"/>
    <n v="362032"/>
    <s v="GBP"/>
    <n v="152289.28"/>
    <n v="528802.55999999994"/>
    <s v="1-5 Years"/>
    <n v="194849.74081107625"/>
    <n v="481737.88082738442"/>
    <n v="202643.73044351931"/>
    <n v="703651.126503999"/>
    <n v="4.0000000000000049E-2"/>
    <n v="5857.2799999999988"/>
    <n v="286888.14001630817"/>
    <n v="1.3306500000756409"/>
    <n v="0"/>
    <n v="0"/>
    <n v="0"/>
  </r>
  <r>
    <s v="Employee 1447"/>
    <x v="0"/>
    <s v="London"/>
    <s v="United Kingdom"/>
    <s v="EMEA"/>
    <d v="2020-08-24T00:00:00"/>
    <d v="2022-12-01T00:00:00"/>
    <s v="Operating Platform"/>
    <s v="R"/>
    <s v="F"/>
    <s v="GBP"/>
    <n v="119900.00000000003"/>
    <n v="39270.000000000007"/>
    <n v="0"/>
    <n v="0"/>
    <n v="39270.000000000007"/>
    <n v="0"/>
    <n v="0"/>
    <n v="0"/>
    <n v="0"/>
    <n v="0"/>
    <n v="159170.00000000003"/>
    <s v="GBP"/>
    <n v="134288.00000000006"/>
    <n v="312558.40000000014"/>
    <s v="1-5 Years"/>
    <n v="159544.93500906939"/>
    <n v="211799.56051203981"/>
    <n v="178690.32721015776"/>
    <n v="415905.83498364239"/>
    <n v="0.12000000000000026"/>
    <n v="14388.000000000029"/>
    <n v="52254.625502970419"/>
    <n v="1.3306500000756409"/>
    <n v="0"/>
    <n v="0"/>
    <n v="0"/>
  </r>
  <r>
    <s v="Employee 1448"/>
    <x v="3"/>
    <s v="London"/>
    <s v="United Kingdom"/>
    <s v="EMEA"/>
    <d v="2020-08-24T00:00:00"/>
    <d v="2022-12-01T00:00:00"/>
    <s v="Investments Platform"/>
    <s v="F"/>
    <s v="E"/>
    <s v="GBP"/>
    <n v="102828.00000000003"/>
    <n v="26488.000000000004"/>
    <n v="0"/>
    <n v="0"/>
    <n v="26488.000000000004"/>
    <n v="0"/>
    <n v="0"/>
    <n v="0"/>
    <n v="0"/>
    <n v="0"/>
    <n v="129316.00000000003"/>
    <s v="GBP"/>
    <n v="111054.24000000003"/>
    <n v="250715.52000000008"/>
    <s v="1-5 Years"/>
    <n v="136828.07820777805"/>
    <n v="172074.33540978163"/>
    <n v="147774.3244644003"/>
    <n v="333614.60670696443"/>
    <n v="8.0000000000000071E-2"/>
    <n v="8226.2400000000052"/>
    <n v="35246.257202003588"/>
    <n v="1.3306500000756409"/>
    <n v="0"/>
    <n v="0"/>
    <n v="0"/>
  </r>
  <r>
    <s v="Employee 1449"/>
    <x v="3"/>
    <s v="Edinburgh"/>
    <s v="United Kingdom"/>
    <s v="EMEA"/>
    <d v="2020-08-31T00:00:00"/>
    <d v="2022-12-01T00:00:00"/>
    <s v="Operating Platform"/>
    <s v="H"/>
    <s v="M"/>
    <s v="GBP"/>
    <n v="71039.100000000006"/>
    <n v="20592"/>
    <n v="0"/>
    <n v="0"/>
    <n v="20592"/>
    <n v="0"/>
    <n v="0"/>
    <n v="0"/>
    <n v="0"/>
    <n v="0"/>
    <n v="91631.1"/>
    <s v="GBP"/>
    <n v="81694.964999999997"/>
    <n v="187070.72999999998"/>
    <s v="1-5 Years"/>
    <n v="94528.178420373471"/>
    <n v="121928.92322193107"/>
    <n v="108707.40518342948"/>
    <n v="248925.66688865019"/>
    <n v="0.14999999999999988"/>
    <n v="10655.864999999991"/>
    <n v="27400.744801557594"/>
    <n v="1.3306500000756409"/>
    <n v="0"/>
    <n v="0"/>
    <n v="0"/>
  </r>
  <r>
    <s v="Employee 145"/>
    <x v="3"/>
    <s v="California"/>
    <s v="United States of America"/>
    <s v="Americas"/>
    <d v="2007-12-03T00:00:00"/>
    <d v="2022-12-01T00:00:00"/>
    <s v="Regional Platform"/>
    <s v="U"/>
    <s v="C"/>
    <s v="USD"/>
    <n v="151800"/>
    <n v="260774.8"/>
    <n v="0"/>
    <n v="0"/>
    <n v="260774.8"/>
    <n v="198418.5"/>
    <n v="0"/>
    <n v="0"/>
    <n v="198418.5"/>
    <n v="0"/>
    <n v="610993.30000000005"/>
    <s v="USD"/>
    <n v="173052.00000000003"/>
    <n v="643387.27200000011"/>
    <s v="&gt;5 Years"/>
    <n v="151800"/>
    <n v="610993.30000000005"/>
    <n v="173052.00000000003"/>
    <n v="643387.27200000011"/>
    <n v="0.14000000000000018"/>
    <n v="21252.000000000029"/>
    <n v="459193.30000000005"/>
    <n v="1"/>
    <n v="0"/>
    <n v="198418.5"/>
    <n v="0"/>
  </r>
  <r>
    <s v="Employee 1450"/>
    <x v="0"/>
    <s v="London"/>
    <s v="United Kingdom"/>
    <s v="EMEA"/>
    <d v="2020-09-14T00:00:00"/>
    <d v="2022-12-01T00:00:00"/>
    <s v="Investments Platform"/>
    <s v="G"/>
    <s v="S"/>
    <s v="GBP"/>
    <n v="130295.00000000001"/>
    <n v="117480"/>
    <n v="0"/>
    <n v="0"/>
    <n v="117480"/>
    <n v="0"/>
    <n v="0"/>
    <n v="0"/>
    <n v="0"/>
    <n v="0"/>
    <n v="247775"/>
    <s v="GBP"/>
    <n v="134203.85"/>
    <n v="389412.1"/>
    <s v="1-5 Years"/>
    <n v="173377.04175985567"/>
    <n v="329701.80376874196"/>
    <n v="178578.35301265132"/>
    <n v="518171.21089445549"/>
    <n v="2.9999999999999912E-2"/>
    <n v="3908.8499999999913"/>
    <n v="156324.76200888629"/>
    <n v="1.3306500000756409"/>
    <n v="0"/>
    <n v="0"/>
    <n v="0"/>
  </r>
  <r>
    <s v="Employee 1451"/>
    <x v="0"/>
    <s v="San Francisco"/>
    <s v="United States of America"/>
    <s v="Americas"/>
    <d v="2020-09-14T00:00:00"/>
    <d v="2022-12-01T00:00:00"/>
    <s v="Investments Platform"/>
    <s v="R"/>
    <s v="J"/>
    <s v="USD"/>
    <n v="200090.00000000003"/>
    <n v="121440"/>
    <n v="0"/>
    <n v="0"/>
    <n v="121440"/>
    <n v="0"/>
    <n v="0"/>
    <n v="0"/>
    <n v="0"/>
    <n v="0"/>
    <n v="321530"/>
    <s v="USD"/>
    <n v="210094.50000000003"/>
    <n v="547701"/>
    <s v="1-5 Years"/>
    <n v="200090.00000000003"/>
    <n v="321530"/>
    <n v="210094.50000000003"/>
    <n v="547701"/>
    <n v="4.9999999999999996E-2"/>
    <n v="10004.5"/>
    <n v="121439.99999999997"/>
    <n v="1"/>
    <n v="0"/>
    <n v="0"/>
    <n v="0"/>
  </r>
  <r>
    <s v="Employee 1452"/>
    <x v="1"/>
    <s v="Edinburgh"/>
    <s v="United Kingdom"/>
    <s v="EMEA"/>
    <d v="2021-10-25T00:00:00"/>
    <d v="2022-12-01T00:00:00"/>
    <s v="Operating Platform"/>
    <s v="J"/>
    <s v="Y"/>
    <s v="GBP"/>
    <n v="54862.500000000007"/>
    <n v="4207.5"/>
    <n v="0"/>
    <n v="0"/>
    <n v="4207.5"/>
    <n v="0"/>
    <n v="0"/>
    <n v="0"/>
    <n v="0"/>
    <n v="0"/>
    <n v="59070.000000000007"/>
    <s v="GBP"/>
    <n v="62543.250000000015"/>
    <n v="129883.05000000003"/>
    <s v="1-5 Years"/>
    <n v="73002.785629149861"/>
    <n v="78601.495504468126"/>
    <n v="83223.175617230852"/>
    <n v="172828.8804923245"/>
    <n v="0.14000000000000015"/>
    <n v="7680.7500000000073"/>
    <n v="5598.7098753182654"/>
    <n v="1.3306500000756409"/>
    <n v="0"/>
    <n v="0"/>
    <n v="0"/>
  </r>
  <r>
    <s v="Employee 1453"/>
    <x v="4"/>
    <s v="Toronto"/>
    <s v="Canada"/>
    <s v="Americas"/>
    <d v="2021-12-20T00:00:00"/>
    <d v="2022-12-01T00:00:00"/>
    <s v="Corporate and Risk Platform"/>
    <s v="T"/>
    <s v="B"/>
    <s v="CAD"/>
    <n v="277200.00000000006"/>
    <n v="168910.50000000003"/>
    <n v="0"/>
    <n v="0"/>
    <n v="168910.50000000003"/>
    <n v="0"/>
    <n v="0"/>
    <n v="0"/>
    <n v="0"/>
    <n v="0"/>
    <n v="446110.50000000012"/>
    <s v="CAD"/>
    <n v="279972.00000000006"/>
    <n v="730543.6050000001"/>
    <s v="&lt;1 Year"/>
    <n v="213691.02682701207"/>
    <n v="343902.63644773368"/>
    <n v="215827.93709528219"/>
    <n v="563169.5999074931"/>
    <n v="9.999999999999995E-3"/>
    <n v="2772"/>
    <n v="130211.6096207216"/>
    <n v="0.77089115016959608"/>
    <n v="0"/>
    <n v="0"/>
    <n v="0"/>
  </r>
  <r>
    <s v="Employee 1454"/>
    <x v="0"/>
    <s v="San Francisco"/>
    <s v="United States of America"/>
    <s v="Americas"/>
    <d v="2020-10-05T00:00:00"/>
    <d v="2022-12-01T00:00:00"/>
    <s v="ETF and Index Investments Platform"/>
    <s v="X"/>
    <s v="K"/>
    <s v="USD"/>
    <n v="259325"/>
    <n v="41360"/>
    <n v="0"/>
    <n v="0"/>
    <n v="41360"/>
    <n v="0"/>
    <n v="0"/>
    <n v="0"/>
    <n v="0"/>
    <n v="0"/>
    <n v="300685"/>
    <s v="USD"/>
    <n v="295630.50000000006"/>
    <n v="638411.40000000014"/>
    <s v="1-5 Years"/>
    <n v="259325"/>
    <n v="300685"/>
    <n v="295630.50000000006"/>
    <n v="638411.40000000014"/>
    <n v="0.14000000000000024"/>
    <n v="36305.500000000058"/>
    <n v="41360"/>
    <n v="1"/>
    <n v="0"/>
    <n v="0"/>
    <n v="0"/>
  </r>
  <r>
    <s v="Employee 1455"/>
    <x v="4"/>
    <s v="San Francisco"/>
    <s v="United States of America"/>
    <s v="Americas"/>
    <d v="2020-10-12T00:00:00"/>
    <d v="2022-12-01T00:00:00"/>
    <s v="ETF and Index Investments Platform"/>
    <s v="C"/>
    <s v="G"/>
    <s v="USD"/>
    <n v="253000"/>
    <n v="533500"/>
    <n v="0"/>
    <n v="0"/>
    <n v="533500"/>
    <n v="0"/>
    <n v="0"/>
    <n v="0"/>
    <n v="0"/>
    <n v="102000"/>
    <n v="888500"/>
    <s v="USD"/>
    <n v="290950"/>
    <n v="1195425"/>
    <s v="1-5 Years"/>
    <n v="253000"/>
    <n v="888500"/>
    <n v="290950"/>
    <n v="1195425"/>
    <n v="0.15"/>
    <n v="37950"/>
    <n v="635500"/>
    <n v="1"/>
    <n v="102000"/>
    <n v="0"/>
    <n v="0"/>
  </r>
  <r>
    <s v="Employee 1456"/>
    <x v="3"/>
    <s v="Wilmington"/>
    <s v="United States of America"/>
    <s v="Americas"/>
    <d v="2020-10-19T00:00:00"/>
    <d v="2022-12-01T00:00:00"/>
    <s v="Operating Platform"/>
    <s v="V"/>
    <s v="H"/>
    <s v="USD"/>
    <n v="181280"/>
    <n v="52503.000000000007"/>
    <n v="0"/>
    <n v="0"/>
    <n v="52503.000000000007"/>
    <n v="0"/>
    <n v="0"/>
    <n v="0"/>
    <n v="0"/>
    <n v="0"/>
    <n v="233783"/>
    <s v="USD"/>
    <n v="192156.80000000002"/>
    <n v="439966.78"/>
    <s v="1-5 Years"/>
    <n v="181280"/>
    <n v="233783"/>
    <n v="192156.80000000002"/>
    <n v="439966.78"/>
    <n v="6.0000000000000095E-2"/>
    <n v="10876.800000000017"/>
    <n v="52503"/>
    <n v="1"/>
    <n v="0"/>
    <n v="0"/>
    <n v="0"/>
  </r>
  <r>
    <s v="Employee 1457"/>
    <x v="3"/>
    <s v="San Francisco"/>
    <s v="United States of America"/>
    <s v="Americas"/>
    <d v="2020-10-26T00:00:00"/>
    <d v="2022-12-01T00:00:00"/>
    <s v="Operating Platform"/>
    <s v="O"/>
    <s v="O"/>
    <s v="USD"/>
    <n v="157947.51500000001"/>
    <n v="32532.5"/>
    <n v="0"/>
    <n v="0"/>
    <n v="32532.5"/>
    <n v="0"/>
    <n v="0"/>
    <n v="0"/>
    <n v="0"/>
    <n v="0"/>
    <n v="190480.01500000001"/>
    <s v="USD"/>
    <n v="173742.26650000003"/>
    <n v="383270.28300000005"/>
    <s v="1-5 Years"/>
    <n v="157947.51500000001"/>
    <n v="190480.01500000001"/>
    <n v="173742.26650000003"/>
    <n v="383270.28300000005"/>
    <n v="0.10000000000000007"/>
    <n v="15794.751500000013"/>
    <n v="32532.5"/>
    <n v="1"/>
    <n v="0"/>
    <n v="0"/>
    <n v="0"/>
  </r>
  <r>
    <s v="Employee 1458"/>
    <x v="0"/>
    <s v="Singapore"/>
    <s v="Singapore"/>
    <s v="Asia-Pacific"/>
    <d v="2020-11-16T00:00:00"/>
    <d v="2022-12-01T00:00:00"/>
    <s v="Investments Platform"/>
    <s v="L"/>
    <s v="Q"/>
    <s v="SGD"/>
    <n v="320650"/>
    <n v="465148.2"/>
    <n v="0"/>
    <n v="0"/>
    <n v="465148.2"/>
    <n v="0"/>
    <n v="0"/>
    <n v="0"/>
    <n v="0"/>
    <n v="0"/>
    <n v="785798.2"/>
    <s v="SGD"/>
    <n v="336682.5"/>
    <n v="1161770.6099999999"/>
    <s v="1-5 Years"/>
    <n v="239747.2802721597"/>
    <n v="587534.63680885255"/>
    <n v="251734.64428576766"/>
    <n v="868646.01293506287"/>
    <n v="4.9999999999999906E-2"/>
    <n v="16032.5"/>
    <n v="347787.35653669282"/>
    <n v="0.74769150248607419"/>
    <n v="0"/>
    <n v="0"/>
    <n v="0"/>
  </r>
  <r>
    <s v="Employee 1459"/>
    <x v="0"/>
    <s v="Hong Kong"/>
    <s v="Hong Kong"/>
    <s v="Asia-Pacific"/>
    <d v="2020-11-02T00:00:00"/>
    <d v="2022-12-01T00:00:00"/>
    <s v="Regional Platform"/>
    <s v="U"/>
    <s v="L"/>
    <s v="HKD"/>
    <n v="1663200.0000000005"/>
    <n v="1724800.0000000002"/>
    <n v="0"/>
    <n v="0"/>
    <n v="1724800.0000000002"/>
    <n v="0"/>
    <n v="0"/>
    <n v="0"/>
    <n v="0"/>
    <n v="0"/>
    <n v="3388000.0000000009"/>
    <s v="HKD"/>
    <n v="1862784.0000000007"/>
    <n v="5657344.0000000028"/>
    <s v="1-5 Years"/>
    <n v="212030.62154599297"/>
    <n v="431914.22907517082"/>
    <n v="237474.29613151212"/>
    <n v="721218.23269570363"/>
    <n v="0.12"/>
    <n v="199584.00000000023"/>
    <n v="219883.60752917785"/>
    <n v="0.12748353868806692"/>
    <n v="0"/>
    <n v="0"/>
    <n v="0"/>
  </r>
  <r>
    <s v="Employee 146"/>
    <x v="1"/>
    <s v="Gurgaon"/>
    <s v="India"/>
    <s v="Asia-Pacific"/>
    <d v="2007-12-10T00:00:00"/>
    <d v="2022-12-01T00:00:00"/>
    <s v="Operating Platform"/>
    <s v="W"/>
    <s v="R"/>
    <s v="INR"/>
    <n v="1725460.0000000005"/>
    <n v="283008"/>
    <n v="0"/>
    <n v="0"/>
    <n v="283008"/>
    <n v="0"/>
    <n v="0"/>
    <n v="55839"/>
    <n v="55839"/>
    <n v="0"/>
    <n v="2064307.0000000005"/>
    <s v="INR"/>
    <n v="1846242.2000000007"/>
    <n v="3995302.9600000014"/>
    <s v="&gt;5 Years"/>
    <n v="25568.999370207097"/>
    <n v="30590.256733227139"/>
    <n v="27358.829326121595"/>
    <n v="59205.022931871245"/>
    <n v="7.0000000000000048E-2"/>
    <n v="120782.20000000019"/>
    <n v="5021.2573630200422"/>
    <n v="1.4818656688771161E-2"/>
    <n v="0"/>
    <n v="0"/>
    <n v="0"/>
  </r>
  <r>
    <s v="Employee 1460"/>
    <x v="0"/>
    <s v="San Francisco"/>
    <s v="United States of America"/>
    <s v="Americas"/>
    <d v="2020-11-09T00:00:00"/>
    <d v="2022-12-01T00:00:00"/>
    <s v="Corporate and Risk Platform"/>
    <s v="Y"/>
    <s v="K"/>
    <s v="USD"/>
    <n v="200090.00000000003"/>
    <n v="70752"/>
    <n v="0"/>
    <n v="0"/>
    <n v="70752"/>
    <n v="0"/>
    <n v="0"/>
    <n v="0"/>
    <n v="0"/>
    <n v="0"/>
    <n v="270842"/>
    <s v="USD"/>
    <n v="210094.50000000003"/>
    <n v="494478.60000000009"/>
    <s v="1-5 Years"/>
    <n v="200090.00000000003"/>
    <n v="270842"/>
    <n v="210094.50000000003"/>
    <n v="494478.60000000009"/>
    <n v="4.9999999999999996E-2"/>
    <n v="10004.5"/>
    <n v="70751.999999999971"/>
    <n v="1"/>
    <n v="0"/>
    <n v="0"/>
    <n v="0"/>
  </r>
  <r>
    <s v="Employee 1461"/>
    <x v="3"/>
    <s v="Singapore"/>
    <s v="Singapore"/>
    <s v="Asia-Pacific"/>
    <d v="2020-11-16T00:00:00"/>
    <d v="2022-12-01T00:00:00"/>
    <s v="Operating Platform"/>
    <s v="C"/>
    <s v="H"/>
    <s v="SGD"/>
    <n v="177686.84999999998"/>
    <n v="62812.2"/>
    <n v="0"/>
    <n v="0"/>
    <n v="62812.2"/>
    <n v="0"/>
    <n v="0"/>
    <n v="0"/>
    <n v="0"/>
    <n v="0"/>
    <n v="240499.05"/>
    <s v="SGD"/>
    <n v="204339.87749999994"/>
    <n v="480913.78499999986"/>
    <s v="1-5 Years"/>
    <n v="132854.94784851768"/>
    <n v="179819.09604097347"/>
    <n v="152783.19002579531"/>
    <n v="359575.15047291474"/>
    <n v="0.14999999999999983"/>
    <n v="26653.027499999967"/>
    <n v="46964.148192455788"/>
    <n v="0.74769150248607419"/>
    <n v="0"/>
    <n v="0"/>
    <n v="0"/>
  </r>
  <r>
    <s v="Employee 1462"/>
    <x v="0"/>
    <s v="San Francisco"/>
    <s v="United States of America"/>
    <s v="Americas"/>
    <d v="2020-12-07T00:00:00"/>
    <d v="2022-12-01T00:00:00"/>
    <s v="Investments Platform"/>
    <s v="L"/>
    <s v="L"/>
    <s v="USD"/>
    <n v="205700.00000000006"/>
    <n v="161535.00000000003"/>
    <n v="0"/>
    <n v="0"/>
    <n v="161535.00000000003"/>
    <n v="0"/>
    <n v="0"/>
    <n v="0"/>
    <n v="0"/>
    <n v="0"/>
    <n v="367235.00000000012"/>
    <s v="USD"/>
    <n v="236555.00000000006"/>
    <n v="658875.25000000012"/>
    <s v="1-5 Years"/>
    <n v="205700.00000000006"/>
    <n v="367235.00000000012"/>
    <n v="236555.00000000006"/>
    <n v="658875.25000000012"/>
    <n v="0.14999999999999997"/>
    <n v="30855"/>
    <n v="161535.00000000006"/>
    <n v="1"/>
    <n v="0"/>
    <n v="0"/>
    <n v="0"/>
  </r>
  <r>
    <s v="Employee 1463"/>
    <x v="9"/>
    <s v="Hong Kong"/>
    <s v="Hong Kong"/>
    <s v="Asia-Pacific"/>
    <d v="2020-12-07T00:00:00"/>
    <d v="2022-12-01T00:00:00"/>
    <s v="Corporate and Risk Platform"/>
    <s v="Q"/>
    <s v="T"/>
    <s v="HKD"/>
    <n v="1817640.0000000002"/>
    <n v="695871.00000000012"/>
    <n v="0"/>
    <n v="0"/>
    <n v="695871.00000000012"/>
    <n v="0"/>
    <n v="0"/>
    <n v="0"/>
    <n v="0"/>
    <n v="0"/>
    <n v="2513511.0000000005"/>
    <s v="HKD"/>
    <n v="2017580.4000000004"/>
    <n v="4807577.6100000013"/>
    <s v="1-5 Years"/>
    <n v="231719.17926097798"/>
    <n v="320431.2768113818"/>
    <n v="257208.28897968557"/>
    <n v="612887.00624031946"/>
    <n v="0.11000000000000007"/>
    <n v="199940.40000000014"/>
    <n v="88712.097550403822"/>
    <n v="0.12748353868806692"/>
    <n v="0"/>
    <n v="0"/>
    <n v="0"/>
  </r>
  <r>
    <s v="Employee 1464"/>
    <x v="0"/>
    <s v="Singapore"/>
    <s v="Singapore"/>
    <s v="Asia-Pacific"/>
    <d v="2021-06-14T00:00:00"/>
    <d v="2022-12-01T00:00:00"/>
    <s v="Regional Platform"/>
    <s v="T"/>
    <s v="N"/>
    <s v="SGD"/>
    <n v="308880"/>
    <n v="300828"/>
    <n v="0"/>
    <n v="0"/>
    <n v="300828"/>
    <n v="0"/>
    <n v="0"/>
    <n v="0"/>
    <n v="0"/>
    <n v="0"/>
    <n v="609708"/>
    <s v="SGD"/>
    <n v="352123.2"/>
    <n v="1047190.3200000001"/>
    <s v="1-5 Years"/>
    <n v="230946.95128789858"/>
    <n v="455873.49059777934"/>
    <n v="263279.52446820441"/>
    <n v="782975.30374967284"/>
    <n v="0.14000000000000012"/>
    <n v="43243.200000000012"/>
    <n v="224926.53930988075"/>
    <n v="0.74769150248607419"/>
    <n v="0"/>
    <n v="0"/>
    <n v="0"/>
  </r>
  <r>
    <s v="Employee 1465"/>
    <x v="3"/>
    <s v="San Francisco"/>
    <s v="United States of America"/>
    <s v="Americas"/>
    <d v="2020-11-30T00:00:00"/>
    <d v="2022-12-01T00:00:00"/>
    <s v="Operating Platform"/>
    <s v="U"/>
    <s v="K"/>
    <s v="USD"/>
    <n v="158065.60000000001"/>
    <n v="23958.000000000004"/>
    <n v="0"/>
    <n v="0"/>
    <n v="23958.000000000004"/>
    <n v="0"/>
    <n v="0"/>
    <n v="0"/>
    <n v="0"/>
    <n v="0"/>
    <n v="182023.6"/>
    <s v="USD"/>
    <n v="180194.78400000001"/>
    <n v="387701.68800000002"/>
    <s v="1-5 Years"/>
    <n v="158065.60000000001"/>
    <n v="182023.6"/>
    <n v="180194.78400000001"/>
    <n v="387701.68800000002"/>
    <n v="0.14000000000000004"/>
    <n v="22129.184000000008"/>
    <n v="23958"/>
    <n v="1"/>
    <n v="0"/>
    <n v="0"/>
    <n v="0"/>
  </r>
  <r>
    <s v="Employee 1466"/>
    <x v="3"/>
    <s v="London"/>
    <s v="United Kingdom"/>
    <s v="EMEA"/>
    <d v="2020-11-30T00:00:00"/>
    <d v="2022-12-01T00:00:00"/>
    <s v="Corporate and Risk Platform"/>
    <s v="H"/>
    <s v="G"/>
    <s v="GBP"/>
    <n v="68640"/>
    <n v="11737.000000000002"/>
    <n v="0"/>
    <n v="0"/>
    <n v="11737.000000000002"/>
    <n v="0"/>
    <n v="0"/>
    <n v="0"/>
    <n v="0"/>
    <n v="0"/>
    <n v="80377"/>
    <s v="GBP"/>
    <n v="71385.600000000006"/>
    <n v="154977.68"/>
    <s v="1-5 Years"/>
    <n v="91335.816005191999"/>
    <n v="106953.65505607979"/>
    <n v="94989.248645399683"/>
    <n v="206221.04990372265"/>
    <n v="4.0000000000000042E-2"/>
    <n v="2745.6000000000058"/>
    <n v="15617.839050887793"/>
    <n v="1.3306500000756409"/>
    <n v="0"/>
    <n v="0"/>
    <n v="0"/>
  </r>
  <r>
    <s v="Employee 1467"/>
    <x v="4"/>
    <s v="San Francisco"/>
    <s v="United States of America"/>
    <s v="Americas"/>
    <d v="2020-12-07T00:00:00"/>
    <d v="2022-12-01T00:00:00"/>
    <s v="ETF and Index Investments Platform"/>
    <s v="R"/>
    <s v="O"/>
    <s v="USD"/>
    <n v="339900"/>
    <n v="2349600"/>
    <n v="0"/>
    <n v="0"/>
    <n v="2349600"/>
    <n v="0"/>
    <n v="0"/>
    <n v="0"/>
    <n v="0"/>
    <n v="1479000"/>
    <n v="4168500"/>
    <s v="USD"/>
    <n v="367092"/>
    <n v="3271752"/>
    <s v="1-5 Years"/>
    <n v="339900"/>
    <n v="4168500"/>
    <n v="367092"/>
    <n v="3271752"/>
    <n v="0.08"/>
    <n v="27192"/>
    <n v="3828600"/>
    <n v="1"/>
    <n v="1479000"/>
    <n v="0"/>
    <n v="0"/>
  </r>
  <r>
    <s v="Employee 1468"/>
    <x v="3"/>
    <s v="London"/>
    <s v="United Kingdom"/>
    <s v="EMEA"/>
    <d v="2020-12-14T00:00:00"/>
    <d v="2022-12-01T00:00:00"/>
    <s v="Investments Platform"/>
    <s v="B"/>
    <s v="G"/>
    <s v="GBP"/>
    <n v="89782"/>
    <n v="59400"/>
    <n v="0"/>
    <n v="0"/>
    <n v="59400"/>
    <n v="0"/>
    <n v="0"/>
    <n v="0"/>
    <n v="0"/>
    <n v="0"/>
    <n v="149182"/>
    <s v="GBP"/>
    <n v="98760.200000000012"/>
    <n v="262860.40000000002"/>
    <s v="1-5 Years"/>
    <n v="119468.41830679119"/>
    <n v="198509.02831128426"/>
    <n v="131415.26013747032"/>
    <n v="349775.19127988303"/>
    <n v="0.10000000000000007"/>
    <n v="8978.2000000000116"/>
    <n v="79040.610004493064"/>
    <n v="1.3306500000756409"/>
    <n v="0"/>
    <n v="0"/>
    <n v="0"/>
  </r>
  <r>
    <s v="Employee 1469"/>
    <x v="4"/>
    <s v="Princeton"/>
    <s v="United States of America"/>
    <s v="Americas"/>
    <d v="2021-01-11T00:00:00"/>
    <d v="2022-12-01T00:00:00"/>
    <s v="Investments Platform"/>
    <s v="W"/>
    <s v="S"/>
    <s v="USD"/>
    <n v="349800"/>
    <n v="0"/>
    <n v="6431253.0000000009"/>
    <n v="0"/>
    <n v="6431253.0000000009"/>
    <n v="0"/>
    <n v="0"/>
    <n v="0"/>
    <n v="0"/>
    <n v="0"/>
    <n v="6781053.0000000009"/>
    <s v="USD"/>
    <n v="370788"/>
    <n v="741576"/>
    <s v="1-5 Years"/>
    <n v="349800"/>
    <n v="6781053.0000000009"/>
    <n v="370788"/>
    <n v="741576"/>
    <n v="0.06"/>
    <n v="20988"/>
    <n v="6431253.0000000009"/>
    <n v="1"/>
    <n v="0"/>
    <n v="0"/>
    <n v="0"/>
  </r>
  <r>
    <s v="Employee 147"/>
    <x v="0"/>
    <s v="Boston"/>
    <s v="United States of America"/>
    <s v="Americas"/>
    <d v="2004-08-02T00:00:00"/>
    <d v="2022-12-01T00:00:00"/>
    <s v="Investments Platform"/>
    <s v="E"/>
    <s v="U"/>
    <s v="USD"/>
    <n v="164780"/>
    <n v="88825.000000000015"/>
    <n v="0"/>
    <n v="0"/>
    <n v="88825.000000000015"/>
    <n v="0"/>
    <n v="0"/>
    <n v="0"/>
    <n v="0"/>
    <n v="0"/>
    <n v="253605"/>
    <s v="USD"/>
    <n v="189496.99999999997"/>
    <n v="481142.75"/>
    <s v="&gt;5 Years"/>
    <n v="164780"/>
    <n v="253605"/>
    <n v="189496.99999999997"/>
    <n v="481142.75"/>
    <n v="0.14999999999999983"/>
    <n v="24716.999999999971"/>
    <n v="88825"/>
    <n v="1"/>
    <n v="0"/>
    <n v="0"/>
    <n v="0"/>
  </r>
  <r>
    <s v="Employee 1470"/>
    <x v="3"/>
    <s v="London"/>
    <s v="United Kingdom"/>
    <s v="EMEA"/>
    <d v="2021-01-04T00:00:00"/>
    <d v="2022-12-01T00:00:00"/>
    <s v="Investments Platform"/>
    <s v="G"/>
    <s v="O"/>
    <s v="GBP"/>
    <n v="114950.00000000003"/>
    <n v="102801.60000000002"/>
    <n v="357663"/>
    <n v="0"/>
    <n v="460464.60000000003"/>
    <n v="0"/>
    <n v="0"/>
    <n v="0"/>
    <n v="0"/>
    <n v="0"/>
    <n v="575414.60000000009"/>
    <s v="GBP"/>
    <n v="121847.00000000004"/>
    <n v="352663.69600000011"/>
    <s v="1-5 Years"/>
    <n v="152958.21750869497"/>
    <n v="765675.43753352505"/>
    <n v="162135.71055921668"/>
    <n v="469271.94710907596"/>
    <n v="6.0000000000000046E-2"/>
    <n v="6897.0000000000146"/>
    <n v="612717.22002483008"/>
    <n v="1.3306500000756409"/>
    <n v="0"/>
    <n v="0"/>
    <n v="0"/>
  </r>
  <r>
    <s v="Employee 1471"/>
    <x v="0"/>
    <s v="San Francisco"/>
    <s v="United States of America"/>
    <s v="Americas"/>
    <d v="2021-01-11T00:00:00"/>
    <d v="2022-12-01T00:00:00"/>
    <s v="Corporate and Risk Platform"/>
    <s v="Z"/>
    <s v="M"/>
    <s v="USD"/>
    <n v="242000.00000000006"/>
    <n v="136488"/>
    <n v="0"/>
    <n v="0"/>
    <n v="136488"/>
    <n v="0"/>
    <n v="0"/>
    <n v="0"/>
    <n v="0"/>
    <n v="0"/>
    <n v="378488.00000000006"/>
    <s v="USD"/>
    <n v="268620.00000000012"/>
    <n v="688741.68000000017"/>
    <s v="1-5 Years"/>
    <n v="242000.00000000006"/>
    <n v="378488.00000000006"/>
    <n v="268620.00000000012"/>
    <n v="688741.68000000017"/>
    <n v="0.11000000000000021"/>
    <n v="26620.000000000058"/>
    <n v="136488"/>
    <n v="1"/>
    <n v="0"/>
    <n v="0"/>
    <n v="0"/>
  </r>
  <r>
    <s v="Employee 1472"/>
    <x v="3"/>
    <s v="London"/>
    <s v="United Kingdom"/>
    <s v="EMEA"/>
    <d v="2021-01-11T00:00:00"/>
    <d v="2022-12-01T00:00:00"/>
    <s v="Operating Platform"/>
    <s v="B"/>
    <s v="R"/>
    <s v="GBP"/>
    <n v="94242.5"/>
    <n v="15664"/>
    <n v="0"/>
    <n v="0"/>
    <n v="15664"/>
    <n v="0"/>
    <n v="0"/>
    <n v="0"/>
    <n v="0"/>
    <n v="0"/>
    <n v="109906.5"/>
    <s v="GBP"/>
    <n v="107436.45000000001"/>
    <n v="232729.86000000004"/>
    <s v="1-5 Years"/>
    <n v="125403.7826321286"/>
    <n v="146247.08423331342"/>
    <n v="142960.31220062662"/>
    <n v="309681.98822660395"/>
    <n v="0.14000000000000015"/>
    <n v="13193.950000000012"/>
    <n v="20843.301601184823"/>
    <n v="1.3306500000756409"/>
    <n v="0"/>
    <n v="0"/>
    <n v="0"/>
  </r>
  <r>
    <s v="Employee 1473"/>
    <x v="3"/>
    <s v="London"/>
    <s v="United Kingdom"/>
    <s v="EMEA"/>
    <d v="2021-01-11T00:00:00"/>
    <d v="2022-12-01T00:00:00"/>
    <s v="Operating Platform"/>
    <s v="I"/>
    <s v="Q"/>
    <s v="GBP"/>
    <n v="114766.30000000002"/>
    <n v="21660.1"/>
    <n v="0"/>
    <n v="0"/>
    <n v="21660.1"/>
    <n v="0"/>
    <n v="0"/>
    <n v="0"/>
    <n v="0"/>
    <n v="0"/>
    <n v="136426.40000000002"/>
    <s v="GBP"/>
    <n v="122799.94100000002"/>
    <n v="268776.18900000001"/>
    <s v="1-5 Years"/>
    <n v="152713.77710368106"/>
    <n v="181535.78917031945"/>
    <n v="163403.74150093872"/>
    <n v="357647.0359131805"/>
    <n v="6.999999999999991E-2"/>
    <n v="8033.6410000000033"/>
    <n v="28822.012066638388"/>
    <n v="1.3306500000756409"/>
    <n v="0"/>
    <n v="0"/>
    <n v="0"/>
  </r>
  <r>
    <s v="Employee 1474"/>
    <x v="0"/>
    <s v="New York"/>
    <s v="United States of America"/>
    <s v="Americas"/>
    <d v="2021-01-11T00:00:00"/>
    <d v="2022-12-01T00:00:00"/>
    <s v="Client Businesses Platform"/>
    <s v="P"/>
    <s v="R"/>
    <s v="USD"/>
    <n v="181280"/>
    <n v="85690.000000000015"/>
    <n v="0"/>
    <n v="0"/>
    <n v="85690.000000000015"/>
    <n v="0"/>
    <n v="0"/>
    <n v="0"/>
    <n v="0"/>
    <n v="0"/>
    <n v="266970"/>
    <s v="USD"/>
    <n v="199408.00000000003"/>
    <n v="493075.00000000012"/>
    <s v="1-5 Years"/>
    <n v="181280"/>
    <n v="266970"/>
    <n v="199408.00000000003"/>
    <n v="493075.00000000012"/>
    <n v="0.10000000000000016"/>
    <n v="18128.000000000029"/>
    <n v="85690"/>
    <n v="1"/>
    <n v="0"/>
    <n v="0"/>
    <n v="0"/>
  </r>
  <r>
    <s v="Employee 1475"/>
    <x v="4"/>
    <s v="San Francisco"/>
    <s v="United States of America"/>
    <s v="Americas"/>
    <d v="2021-01-11T00:00:00"/>
    <d v="2022-12-01T00:00:00"/>
    <s v="Investments Platform"/>
    <s v="K"/>
    <s v="V"/>
    <s v="USD"/>
    <n v="205700.00000000006"/>
    <n v="0"/>
    <n v="1032300.0000000001"/>
    <n v="0"/>
    <n v="1032300.0000000001"/>
    <n v="0"/>
    <n v="0"/>
    <n v="0"/>
    <n v="0"/>
    <n v="0"/>
    <n v="1238000.0000000002"/>
    <s v="USD"/>
    <n v="232441.00000000006"/>
    <n v="464882.00000000012"/>
    <s v="1-5 Years"/>
    <n v="205700.00000000006"/>
    <n v="1238000.0000000002"/>
    <n v="232441.00000000006"/>
    <n v="464882.00000000012"/>
    <n v="0.12999999999999998"/>
    <n v="26741"/>
    <n v="1032300.0000000002"/>
    <n v="1"/>
    <n v="0"/>
    <n v="0"/>
    <n v="0"/>
  </r>
  <r>
    <s v="Employee 1476"/>
    <x v="0"/>
    <s v="San Francisco"/>
    <s v="United States of America"/>
    <s v="Americas"/>
    <d v="2021-01-11T00:00:00"/>
    <d v="2022-12-01T00:00:00"/>
    <s v="ETF and Index Investments Platform"/>
    <s v="P"/>
    <s v="S"/>
    <s v="USD"/>
    <n v="215600.00000000006"/>
    <n v="183260.00000000003"/>
    <n v="0"/>
    <n v="0"/>
    <n v="183260.00000000003"/>
    <n v="0"/>
    <n v="0"/>
    <n v="0"/>
    <n v="0"/>
    <n v="0"/>
    <n v="398860.00000000012"/>
    <s v="USD"/>
    <n v="226380.00000000006"/>
    <n v="645183.00000000012"/>
    <s v="1-5 Years"/>
    <n v="215600.00000000006"/>
    <n v="398860.00000000012"/>
    <n v="226380.00000000006"/>
    <n v="645183.00000000012"/>
    <n v="4.9999999999999989E-2"/>
    <n v="10780"/>
    <n v="183260.00000000006"/>
    <n v="1"/>
    <n v="0"/>
    <n v="0"/>
    <n v="0"/>
  </r>
  <r>
    <s v="Employee 1477"/>
    <x v="3"/>
    <s v="New York"/>
    <s v="United States of America"/>
    <s v="Americas"/>
    <d v="2021-01-11T00:00:00"/>
    <d v="2022-12-01T00:00:00"/>
    <s v="Client Businesses Platform"/>
    <s v="R"/>
    <s v="M"/>
    <s v="USD"/>
    <n v="116655.00000000001"/>
    <n v="32164"/>
    <n v="0"/>
    <n v="0"/>
    <n v="32164"/>
    <n v="0"/>
    <n v="0"/>
    <n v="0"/>
    <n v="0"/>
    <n v="0"/>
    <n v="148819"/>
    <s v="USD"/>
    <n v="121321.20000000003"/>
    <n v="276092.96000000008"/>
    <s v="1-5 Years"/>
    <n v="116655.00000000001"/>
    <n v="148819"/>
    <n v="121321.20000000003"/>
    <n v="276092.96000000008"/>
    <n v="4.0000000000000098E-2"/>
    <n v="4666.2000000000116"/>
    <n v="32163.999999999985"/>
    <n v="1"/>
    <n v="0"/>
    <n v="0"/>
    <n v="0"/>
  </r>
  <r>
    <s v="Employee 1478"/>
    <x v="0"/>
    <s v="New York"/>
    <s v="United States of America"/>
    <s v="Americas"/>
    <d v="2021-01-11T00:00:00"/>
    <d v="2022-12-01T00:00:00"/>
    <s v="Operating Platform"/>
    <s v="G"/>
    <s v="Q"/>
    <s v="USD"/>
    <n v="248600"/>
    <n v="180950.00000000003"/>
    <n v="0"/>
    <n v="0"/>
    <n v="180950.00000000003"/>
    <n v="0"/>
    <n v="0"/>
    <n v="0"/>
    <n v="0"/>
    <n v="0"/>
    <n v="429550"/>
    <s v="USD"/>
    <n v="266002"/>
    <n v="725620.5"/>
    <s v="1-5 Years"/>
    <n v="248600"/>
    <n v="429550"/>
    <n v="266002"/>
    <n v="725620.5"/>
    <n v="7.0000000000000007E-2"/>
    <n v="17402"/>
    <n v="180950"/>
    <n v="1"/>
    <n v="0"/>
    <n v="0"/>
    <n v="0"/>
  </r>
  <r>
    <s v="Employee 1479"/>
    <x v="4"/>
    <s v="Singapore"/>
    <s v="Singapore"/>
    <s v="Asia-Pacific"/>
    <d v="2021-01-11T00:00:00"/>
    <d v="2022-12-01T00:00:00"/>
    <s v="Operating Platform"/>
    <s v="V"/>
    <s v="B"/>
    <s v="SGD"/>
    <n v="360294"/>
    <n v="339625"/>
    <n v="0"/>
    <n v="0"/>
    <n v="339625"/>
    <n v="0"/>
    <n v="0"/>
    <n v="0"/>
    <n v="0"/>
    <n v="159000"/>
    <n v="858919"/>
    <s v="SGD"/>
    <n v="367499.88"/>
    <n v="1081417.26"/>
    <s v="1-5 Years"/>
    <n v="269388.76219671761"/>
    <n v="642206.43762383633"/>
    <n v="274776.53744065197"/>
    <n v="808566.49594377354"/>
    <n v="2.0000000000000032E-2"/>
    <n v="7205.8800000000047"/>
    <n v="372817.67542711872"/>
    <n v="0.74769150248607419"/>
    <n v="118882.94889528579"/>
    <n v="0"/>
    <n v="0"/>
  </r>
  <r>
    <s v="Employee 148"/>
    <x v="3"/>
    <s v="New Jersey"/>
    <s v="United States of America"/>
    <s v="Americas"/>
    <d v="2008-01-21T00:00:00"/>
    <d v="2022-12-01T00:00:00"/>
    <s v="Regional Platform"/>
    <s v="P"/>
    <s v="P"/>
    <s v="USD"/>
    <n v="150480.00000000003"/>
    <n v="295416"/>
    <n v="0"/>
    <n v="0"/>
    <n v="295416"/>
    <n v="325994.90000000002"/>
    <n v="0"/>
    <n v="0"/>
    <n v="325994.90000000002"/>
    <n v="0"/>
    <n v="771890.9"/>
    <s v="USD"/>
    <n v="170042.40000000002"/>
    <n v="673904.88000000012"/>
    <s v="&gt;5 Years"/>
    <n v="150480.00000000003"/>
    <n v="771890.9"/>
    <n v="170042.40000000002"/>
    <n v="673904.88000000012"/>
    <n v="0.12999999999999995"/>
    <n v="19562.399999999994"/>
    <n v="621410.9"/>
    <n v="1"/>
    <n v="0"/>
    <n v="325994.90000000002"/>
    <n v="0"/>
  </r>
  <r>
    <s v="Employee 1480"/>
    <x v="0"/>
    <s v="Tel-Aviv"/>
    <s v="Israel"/>
    <s v="EMEA"/>
    <d v="2021-01-11T00:00:00"/>
    <d v="2022-12-01T00:00:00"/>
    <s v="Client Businesses Platform"/>
    <s v="B"/>
    <s v="V"/>
    <s v="ILS"/>
    <n v="726000.00000000012"/>
    <n v="311850"/>
    <n v="0"/>
    <n v="0"/>
    <n v="311850"/>
    <n v="0"/>
    <n v="0"/>
    <n v="0"/>
    <n v="0"/>
    <n v="0"/>
    <n v="1037850.0000000001"/>
    <s v="ILS"/>
    <n v="798600.00000000023"/>
    <n v="1940235.0000000005"/>
    <s v="1-5 Years"/>
    <n v="203538.08629342011"/>
    <n v="290966.9460876392"/>
    <n v="223891.89492276215"/>
    <n v="543955.53561916528"/>
    <n v="0.10000000000000012"/>
    <n v="72600.000000000116"/>
    <n v="87428.859794219083"/>
    <n v="0.28035549076228661"/>
    <n v="0"/>
    <n v="0"/>
    <n v="0"/>
  </r>
  <r>
    <s v="Employee 1481"/>
    <x v="4"/>
    <s v="San Francisco"/>
    <s v="United States of America"/>
    <s v="Americas"/>
    <d v="2021-01-11T00:00:00"/>
    <d v="2022-12-01T00:00:00"/>
    <s v="Investments Platform"/>
    <s v="Y"/>
    <s v="C"/>
    <s v="USD"/>
    <n v="249260.00000000003"/>
    <n v="574750"/>
    <n v="0"/>
    <n v="0"/>
    <n v="574750"/>
    <n v="0"/>
    <n v="0"/>
    <n v="0"/>
    <n v="0"/>
    <n v="225999.99999999997"/>
    <n v="1050010"/>
    <s v="USD"/>
    <n v="266708.20000000007"/>
    <n v="1148398.9000000004"/>
    <s v="1-5 Years"/>
    <n v="249260.00000000003"/>
    <n v="1050010"/>
    <n v="266708.20000000007"/>
    <n v="1148398.9000000004"/>
    <n v="7.0000000000000159E-2"/>
    <n v="17448.200000000041"/>
    <n v="800750"/>
    <n v="1"/>
    <n v="225999.99999999997"/>
    <n v="0"/>
    <n v="0"/>
  </r>
  <r>
    <s v="Employee 1482"/>
    <x v="4"/>
    <s v="London"/>
    <s v="United Kingdom"/>
    <s v="EMEA"/>
    <d v="2021-01-11T00:00:00"/>
    <d v="2022-12-01T00:00:00"/>
    <s v="Client Businesses Platform"/>
    <s v="F"/>
    <s v="O"/>
    <s v="GBP"/>
    <n v="202399.99999999997"/>
    <n v="197340.00000000003"/>
    <n v="0"/>
    <n v="0"/>
    <n v="197340.00000000003"/>
    <n v="0"/>
    <n v="0"/>
    <n v="0"/>
    <n v="0"/>
    <n v="0"/>
    <n v="399740"/>
    <s v="GBP"/>
    <n v="224664"/>
    <n v="668375.40000000014"/>
    <s v="1-5 Years"/>
    <n v="269323.56001530966"/>
    <n v="531914.03103023674"/>
    <n v="298949.15161699377"/>
    <n v="889373.72606055671"/>
    <n v="0.11000000000000017"/>
    <n v="22264.000000000029"/>
    <n v="262590.47101492708"/>
    <n v="1.3306500000756407"/>
    <n v="0"/>
    <n v="0"/>
    <n v="0"/>
  </r>
  <r>
    <s v="Employee 1483"/>
    <x v="3"/>
    <s v="San Francisco"/>
    <s v="United States of America"/>
    <s v="Americas"/>
    <d v="2021-01-11T00:00:00"/>
    <d v="2022-12-01T00:00:00"/>
    <s v="Corporate and Risk Platform"/>
    <s v="O"/>
    <s v="G"/>
    <s v="USD"/>
    <n v="175685.40000000002"/>
    <n v="47665.200000000012"/>
    <n v="0"/>
    <n v="0"/>
    <n v="47665.200000000012"/>
    <n v="0"/>
    <n v="0"/>
    <n v="0"/>
    <n v="0"/>
    <n v="0"/>
    <n v="223350.60000000003"/>
    <s v="USD"/>
    <n v="195010.79400000005"/>
    <n v="442929.96000000014"/>
    <s v="1-5 Years"/>
    <n v="175685.40000000002"/>
    <n v="223350.60000000003"/>
    <n v="195010.79400000005"/>
    <n v="442929.96000000014"/>
    <n v="0.11000000000000015"/>
    <n v="19325.394000000029"/>
    <n v="47665.200000000012"/>
    <n v="1"/>
    <n v="0"/>
    <n v="0"/>
    <n v="0"/>
  </r>
  <r>
    <s v="Employee 1484"/>
    <x v="4"/>
    <s v="London"/>
    <s v="United Kingdom"/>
    <s v="EMEA"/>
    <d v="2021-01-11T00:00:00"/>
    <d v="2022-12-01T00:00:00"/>
    <s v="Corporate and Risk Platform"/>
    <s v="P"/>
    <s v="S"/>
    <s v="GBP"/>
    <n v="149875"/>
    <n v="118800"/>
    <n v="0"/>
    <n v="0"/>
    <n v="118800"/>
    <n v="0"/>
    <n v="0"/>
    <n v="0"/>
    <n v="0"/>
    <n v="0"/>
    <n v="268675"/>
    <s v="GBP"/>
    <n v="169358.74999999997"/>
    <n v="472961.49999999988"/>
    <s v="1-5 Years"/>
    <n v="199431.16876133668"/>
    <n v="357512.38877032284"/>
    <n v="225357.22070031043"/>
    <n v="629346.22001077514"/>
    <n v="0.12999999999999989"/>
    <n v="19483.749999999971"/>
    <n v="158081.22000898616"/>
    <n v="1.3306500000756409"/>
    <n v="0"/>
    <n v="0"/>
    <n v="0"/>
  </r>
  <r>
    <s v="Employee 1485"/>
    <x v="0"/>
    <s v="London"/>
    <s v="United Kingdom"/>
    <s v="EMEA"/>
    <d v="2021-01-11T00:00:00"/>
    <d v="2022-12-01T00:00:00"/>
    <s v="Investments Platform"/>
    <s v="P"/>
    <s v="Z"/>
    <s v="GBP"/>
    <n v="145475"/>
    <n v="173910.00000000003"/>
    <n v="51859.44"/>
    <n v="0"/>
    <n v="225769.44000000003"/>
    <n v="0"/>
    <n v="0"/>
    <n v="0"/>
    <n v="0"/>
    <n v="0"/>
    <n v="371244.44000000006"/>
    <s v="GBP"/>
    <n v="157113"/>
    <n v="502048.80000000005"/>
    <s v="1-5 Years"/>
    <n v="193576.30876100386"/>
    <n v="493996.41411408136"/>
    <n v="209062.41346188416"/>
    <n v="668051.23575797549"/>
    <n v="7.9999999999999946E-2"/>
    <n v="11638"/>
    <n v="300420.10535307752"/>
    <n v="1.3306500000756409"/>
    <n v="0"/>
    <n v="0"/>
    <n v="0"/>
  </r>
  <r>
    <s v="Employee 1486"/>
    <x v="0"/>
    <s v="London"/>
    <s v="United Kingdom"/>
    <s v="EMEA"/>
    <d v="2021-01-11T00:00:00"/>
    <d v="2022-12-01T00:00:00"/>
    <s v="Investments Platform"/>
    <s v="M"/>
    <s v="W"/>
    <s v="GBP"/>
    <n v="131560.00000000003"/>
    <n v="173250.00000000003"/>
    <n v="0"/>
    <n v="0"/>
    <n v="173250.00000000003"/>
    <n v="0"/>
    <n v="0"/>
    <n v="0"/>
    <n v="0"/>
    <n v="0"/>
    <n v="304810.00000000006"/>
    <s v="GBP"/>
    <n v="139453.60000000003"/>
    <n v="462552.20000000013"/>
    <s v="1-5 Years"/>
    <n v="175060.31400995137"/>
    <n v="405595.42652305617"/>
    <n v="185563.93285054844"/>
    <n v="615495.08496498805"/>
    <n v="5.9999999999999963E-2"/>
    <n v="7893.6000000000058"/>
    <n v="230535.1125131048"/>
    <n v="1.3306500000756409"/>
    <n v="0"/>
    <n v="0"/>
    <n v="0"/>
  </r>
  <r>
    <s v="Employee 1487"/>
    <x v="3"/>
    <s v="San Francisco"/>
    <s v="United States of America"/>
    <s v="Americas"/>
    <d v="2021-01-11T00:00:00"/>
    <d v="2022-12-01T00:00:00"/>
    <s v="Operating Platform"/>
    <s v="K"/>
    <s v="R"/>
    <s v="USD"/>
    <n v="182038.17500000002"/>
    <n v="40590.000000000007"/>
    <n v="0"/>
    <n v="0"/>
    <n v="40590.000000000007"/>
    <n v="0"/>
    <n v="0"/>
    <n v="0"/>
    <n v="0"/>
    <n v="0"/>
    <n v="222628.17500000002"/>
    <s v="USD"/>
    <n v="209343.90125"/>
    <n v="465366.30249999999"/>
    <s v="1-5 Years"/>
    <n v="182038.17500000002"/>
    <n v="222628.17500000002"/>
    <n v="209343.90125"/>
    <n v="465366.30249999999"/>
    <n v="0.14999999999999986"/>
    <n v="27305.726249999978"/>
    <n v="40590"/>
    <n v="1"/>
    <n v="0"/>
    <n v="0"/>
    <n v="0"/>
  </r>
  <r>
    <s v="Employee 1488"/>
    <x v="3"/>
    <s v="London"/>
    <s v="United Kingdom"/>
    <s v="EMEA"/>
    <d v="2021-01-11T00:00:00"/>
    <d v="2022-12-01T00:00:00"/>
    <s v="Operating Platform"/>
    <s v="E"/>
    <s v="O"/>
    <s v="GBP"/>
    <n v="117672.50000000003"/>
    <n v="35640"/>
    <n v="0"/>
    <n v="0"/>
    <n v="35640"/>
    <n v="0"/>
    <n v="0"/>
    <n v="0"/>
    <n v="0"/>
    <n v="0"/>
    <n v="153312.50000000003"/>
    <s v="GBP"/>
    <n v="123556.12500000003"/>
    <n v="284534.25000000006"/>
    <s v="1-5 Years"/>
    <n v="156580.91213390089"/>
    <n v="204005.27813659675"/>
    <n v="164409.95774059594"/>
    <n v="378615.49978402251"/>
    <n v="5.0000000000000086E-2"/>
    <n v="5883.625"/>
    <n v="47424.366002695868"/>
    <n v="1.3306500000756409"/>
    <n v="0"/>
    <n v="0"/>
    <n v="0"/>
  </r>
  <r>
    <s v="Employee 1489"/>
    <x v="4"/>
    <s v="San Francisco"/>
    <s v="United States of America"/>
    <s v="Americas"/>
    <d v="2021-01-11T00:00:00"/>
    <d v="2022-12-01T00:00:00"/>
    <s v="ETF and Index Investments Platform"/>
    <s v="O"/>
    <s v="Y"/>
    <s v="USD"/>
    <n v="294580"/>
    <n v="982300"/>
    <n v="0"/>
    <n v="0"/>
    <n v="982300"/>
    <n v="0"/>
    <n v="0"/>
    <n v="0"/>
    <n v="0"/>
    <n v="0"/>
    <n v="1276880"/>
    <s v="USD"/>
    <n v="332875.39999999997"/>
    <n v="1775749.7999999998"/>
    <s v="1-5 Years"/>
    <n v="294580"/>
    <n v="1276880"/>
    <n v="332875.39999999997"/>
    <n v="1775749.7999999998"/>
    <n v="0.12999999999999989"/>
    <n v="38295.399999999965"/>
    <n v="982300"/>
    <n v="1"/>
    <n v="0"/>
    <n v="0"/>
    <n v="0"/>
  </r>
  <r>
    <s v="Employee 149"/>
    <x v="3"/>
    <s v="Princeton"/>
    <s v="United States of America"/>
    <s v="Americas"/>
    <d v="2008-01-22T00:00:00"/>
    <d v="2022-12-01T00:00:00"/>
    <s v="Operating Platform"/>
    <s v="H"/>
    <s v="X"/>
    <s v="USD"/>
    <n v="136098.49000000002"/>
    <n v="17908"/>
    <n v="0"/>
    <n v="0"/>
    <n v="17908"/>
    <n v="0"/>
    <n v="0"/>
    <n v="0"/>
    <n v="0"/>
    <n v="0"/>
    <n v="154006.49000000002"/>
    <s v="USD"/>
    <n v="138820.45980000001"/>
    <n v="295907.07960000006"/>
    <s v="&gt;5 Years"/>
    <n v="136098.49000000002"/>
    <n v="154006.49000000002"/>
    <n v="138820.45980000001"/>
    <n v="295907.07960000006"/>
    <n v="1.9999999999999934E-2"/>
    <n v="2721.9697999999917"/>
    <n v="17908"/>
    <n v="1"/>
    <n v="0"/>
    <n v="0"/>
    <n v="0"/>
  </r>
  <r>
    <s v="Employee 1490"/>
    <x v="0"/>
    <s v="San Francisco"/>
    <s v="United States of America"/>
    <s v="Americas"/>
    <d v="2021-01-11T00:00:00"/>
    <d v="2022-12-01T00:00:00"/>
    <s v="ETF and Index Investments Platform"/>
    <s v="F"/>
    <s v="L"/>
    <s v="USD"/>
    <n v="158576"/>
    <n v="209583.00000000003"/>
    <n v="0"/>
    <n v="0"/>
    <n v="209583.00000000003"/>
    <n v="0"/>
    <n v="0"/>
    <n v="0"/>
    <n v="0"/>
    <n v="0"/>
    <n v="368159"/>
    <s v="USD"/>
    <n v="168090.56"/>
    <n v="558339.1"/>
    <s v="1-5 Years"/>
    <n v="158576"/>
    <n v="368159"/>
    <n v="168090.56"/>
    <n v="558339.1"/>
    <n v="5.9999999999999984E-2"/>
    <n v="9514.5599999999977"/>
    <n v="209583"/>
    <n v="1"/>
    <n v="0"/>
    <n v="0"/>
    <n v="0"/>
  </r>
  <r>
    <s v="Employee 1491"/>
    <x v="0"/>
    <s v="Boston"/>
    <s v="United States of America"/>
    <s v="Americas"/>
    <d v="2021-01-11T00:00:00"/>
    <d v="2022-12-01T00:00:00"/>
    <s v="Regional Platform"/>
    <s v="H"/>
    <s v="V"/>
    <s v="USD"/>
    <n v="166650"/>
    <n v="351771.20000000007"/>
    <n v="0"/>
    <n v="51500"/>
    <n v="403271.20000000007"/>
    <n v="212545.2"/>
    <n v="0"/>
    <n v="0"/>
    <n v="212545.2"/>
    <n v="0"/>
    <n v="782466.40000000014"/>
    <s v="USD"/>
    <n v="189981.00000000003"/>
    <n v="1029672.1680000003"/>
    <s v="1-5 Years"/>
    <n v="166650"/>
    <n v="782466.40000000014"/>
    <n v="189981.00000000003"/>
    <n v="1029672.1680000003"/>
    <n v="0.14000000000000018"/>
    <n v="23331.000000000029"/>
    <n v="615816.40000000014"/>
    <n v="1"/>
    <n v="0"/>
    <n v="212545.2"/>
    <n v="0"/>
  </r>
  <r>
    <s v="Employee 1492"/>
    <x v="4"/>
    <s v="London"/>
    <s v="United Kingdom"/>
    <s v="EMEA"/>
    <d v="2021-01-11T00:00:00"/>
    <d v="2022-12-01T00:00:00"/>
    <s v="Investments Platform"/>
    <s v="F"/>
    <s v="W"/>
    <s v="GBP"/>
    <n v="179850"/>
    <n v="166474"/>
    <n v="573943.86"/>
    <n v="0"/>
    <n v="740417.86"/>
    <n v="0"/>
    <n v="0"/>
    <n v="0"/>
    <n v="0"/>
    <n v="0"/>
    <n v="920267.86"/>
    <s v="GBP"/>
    <n v="196036.5"/>
    <n v="573529.65999999992"/>
    <s v="1-5 Years"/>
    <n v="239317.40251360403"/>
    <n v="1224554.4279786099"/>
    <n v="260855.96873982839"/>
    <n v="763167.24212238216"/>
    <n v="8.9999999999999969E-2"/>
    <n v="16186.5"/>
    <n v="985237.02546500589"/>
    <n v="1.3306500000756409"/>
    <n v="0"/>
    <n v="0"/>
    <n v="0"/>
  </r>
  <r>
    <s v="Employee 1493"/>
    <x v="4"/>
    <s v="Wilmington"/>
    <s v="United States of America"/>
    <s v="Americas"/>
    <d v="2021-01-11T00:00:00"/>
    <d v="2022-12-01T00:00:00"/>
    <s v="Operating Platform"/>
    <s v="K"/>
    <s v="K"/>
    <s v="USD"/>
    <n v="250800.00000000006"/>
    <n v="144144"/>
    <n v="0"/>
    <n v="0"/>
    <n v="144144"/>
    <n v="0"/>
    <n v="0"/>
    <n v="0"/>
    <n v="0"/>
    <n v="0"/>
    <n v="394944.00000000006"/>
    <s v="USD"/>
    <n v="285912.00000000012"/>
    <n v="736148.16000000027"/>
    <s v="1-5 Years"/>
    <n v="250800.00000000006"/>
    <n v="394944.00000000006"/>
    <n v="285912.00000000012"/>
    <n v="736148.16000000027"/>
    <n v="0.14000000000000021"/>
    <n v="35112.000000000058"/>
    <n v="144144"/>
    <n v="1"/>
    <n v="0"/>
    <n v="0"/>
    <n v="0"/>
  </r>
  <r>
    <s v="Employee 1494"/>
    <x v="0"/>
    <s v="San Francisco"/>
    <s v="United States of America"/>
    <s v="Americas"/>
    <d v="2021-01-11T00:00:00"/>
    <d v="2022-12-01T00:00:00"/>
    <s v="Operating Platform"/>
    <s v="U"/>
    <s v="O"/>
    <s v="USD"/>
    <n v="213378.00000000003"/>
    <n v="142120"/>
    <n v="0"/>
    <n v="0"/>
    <n v="142120"/>
    <n v="0"/>
    <n v="0"/>
    <n v="0"/>
    <n v="0"/>
    <n v="0"/>
    <n v="355498"/>
    <s v="USD"/>
    <n v="224046.90000000005"/>
    <n v="597319.80000000016"/>
    <s v="1-5 Years"/>
    <n v="213378.00000000003"/>
    <n v="355498"/>
    <n v="224046.90000000005"/>
    <n v="597319.80000000016"/>
    <n v="5.00000000000001E-2"/>
    <n v="10668.900000000023"/>
    <n v="142119.99999999997"/>
    <n v="1"/>
    <n v="0"/>
    <n v="0"/>
    <n v="0"/>
  </r>
  <r>
    <s v="Employee 1495"/>
    <x v="0"/>
    <s v="San Francisco"/>
    <s v="United States of America"/>
    <s v="Americas"/>
    <d v="2021-01-11T00:00:00"/>
    <d v="2022-12-01T00:00:00"/>
    <s v="Investments Platform"/>
    <s v="J"/>
    <s v="D"/>
    <s v="USD"/>
    <n v="206448.00000000003"/>
    <n v="195415.00000000003"/>
    <n v="0"/>
    <n v="0"/>
    <n v="195415.00000000003"/>
    <n v="0"/>
    <n v="0"/>
    <n v="0"/>
    <n v="0"/>
    <n v="0"/>
    <n v="401863.00000000006"/>
    <s v="USD"/>
    <n v="208512.48000000004"/>
    <n v="614394.1100000001"/>
    <s v="1-5 Years"/>
    <n v="206448.00000000003"/>
    <n v="401863.00000000006"/>
    <n v="208512.48000000004"/>
    <n v="614394.1100000001"/>
    <n v="1.0000000000000049E-2"/>
    <n v="2064.4800000000105"/>
    <n v="195415.00000000003"/>
    <n v="1"/>
    <n v="0"/>
    <n v="0"/>
    <n v="0"/>
  </r>
  <r>
    <s v="Employee 1496"/>
    <x v="6"/>
    <s v="London"/>
    <s v="United Kingdom"/>
    <s v="EMEA"/>
    <d v="2021-01-11T00:00:00"/>
    <d v="2022-12-01T00:00:00"/>
    <s v="Investments Platform"/>
    <s v="M"/>
    <s v="Q"/>
    <s v="GBP"/>
    <n v="52624.000000000007"/>
    <n v="21340"/>
    <n v="0"/>
    <n v="0"/>
    <n v="21340"/>
    <n v="0"/>
    <n v="0"/>
    <n v="0"/>
    <n v="0"/>
    <n v="0"/>
    <n v="73964"/>
    <s v="GBP"/>
    <n v="55255.200000000012"/>
    <n v="132917.40000000002"/>
    <s v="1-5 Years"/>
    <n v="70024.125603980545"/>
    <n v="98420.196605594712"/>
    <n v="73525.33188417957"/>
    <n v="176866.53832005404"/>
    <n v="4.9999999999999968E-2"/>
    <n v="2631.2000000000044"/>
    <n v="28396.071001614167"/>
    <n v="1.3306500000756409"/>
    <n v="0"/>
    <n v="0"/>
    <n v="0"/>
  </r>
  <r>
    <s v="Employee 1497"/>
    <x v="0"/>
    <s v="San Francisco"/>
    <s v="United States of America"/>
    <s v="Americas"/>
    <d v="2021-01-11T00:00:00"/>
    <d v="2022-12-01T00:00:00"/>
    <s v="Operating Platform"/>
    <s v="Z"/>
    <s v="K"/>
    <s v="USD"/>
    <n v="204763.68000000005"/>
    <n v="77440"/>
    <n v="0"/>
    <n v="0"/>
    <n v="77440"/>
    <n v="0"/>
    <n v="0"/>
    <n v="0"/>
    <n v="0"/>
    <n v="0"/>
    <n v="282203.68000000005"/>
    <s v="USD"/>
    <n v="215001.86400000006"/>
    <n v="511315.72800000012"/>
    <s v="1-5 Years"/>
    <n v="204763.68000000005"/>
    <n v="282203.68000000005"/>
    <n v="215001.86400000006"/>
    <n v="511315.72800000012"/>
    <n v="5.0000000000000031E-2"/>
    <n v="10238.184000000008"/>
    <n v="77440"/>
    <n v="1"/>
    <n v="0"/>
    <n v="0"/>
    <n v="0"/>
  </r>
  <r>
    <s v="Employee 1498"/>
    <x v="0"/>
    <s v="San Francisco"/>
    <s v="United States of America"/>
    <s v="Americas"/>
    <d v="2021-01-11T00:00:00"/>
    <d v="2022-12-01T00:00:00"/>
    <s v="ETF and Index Investments Platform"/>
    <s v="M"/>
    <s v="I"/>
    <s v="USD"/>
    <n v="196350.00000000003"/>
    <n v="141570"/>
    <n v="0"/>
    <n v="0"/>
    <n v="141570"/>
    <n v="0"/>
    <n v="0"/>
    <n v="0"/>
    <n v="0"/>
    <n v="0"/>
    <n v="337920"/>
    <s v="USD"/>
    <n v="212058.00000000006"/>
    <n v="577011.60000000009"/>
    <s v="1-5 Years"/>
    <n v="196350.00000000003"/>
    <n v="337920"/>
    <n v="212058.00000000006"/>
    <n v="577011.60000000009"/>
    <n v="8.000000000000014E-2"/>
    <n v="15708.000000000029"/>
    <n v="141569.99999999997"/>
    <n v="1"/>
    <n v="0"/>
    <n v="0"/>
    <n v="0"/>
  </r>
  <r>
    <s v="Employee 1499"/>
    <x v="0"/>
    <s v="New York"/>
    <s v="United States of America"/>
    <s v="Americas"/>
    <d v="2021-01-11T00:00:00"/>
    <d v="2022-12-01T00:00:00"/>
    <s v="Investments Platform"/>
    <s v="J"/>
    <s v="T"/>
    <s v="USD"/>
    <n v="169950"/>
    <n v="204820.00000000003"/>
    <n v="0"/>
    <n v="0"/>
    <n v="204820.00000000003"/>
    <n v="0"/>
    <n v="0"/>
    <n v="0"/>
    <n v="0"/>
    <n v="0"/>
    <n v="374770"/>
    <s v="USD"/>
    <n v="192043.49999999997"/>
    <n v="615533.6"/>
    <s v="1-5 Years"/>
    <n v="169950"/>
    <n v="374770"/>
    <n v="192043.49999999997"/>
    <n v="615533.6"/>
    <n v="0.12999999999999984"/>
    <n v="22093.499999999971"/>
    <n v="204820"/>
    <n v="1"/>
    <n v="0"/>
    <n v="0"/>
    <n v="0"/>
  </r>
  <r>
    <s v="Employee 15"/>
    <x v="1"/>
    <s v="Tokyo"/>
    <s v="Japan"/>
    <s v="Asia-Pacific"/>
    <d v="2007-05-21T00:00:00"/>
    <d v="2022-12-01T00:00:00"/>
    <s v="Operating Platform"/>
    <s v="W"/>
    <s v="U"/>
    <s v="JPY"/>
    <n v="13173270.000000004"/>
    <n v="1365100.0000000002"/>
    <n v="0"/>
    <n v="0"/>
    <n v="1365100.0000000002"/>
    <n v="0"/>
    <n v="0"/>
    <n v="0"/>
    <n v="0"/>
    <n v="0"/>
    <n v="14538370.000000004"/>
    <s v="JPY"/>
    <n v="14358864.300000004"/>
    <n v="30205687.600000009"/>
    <s v="&gt;5 Years"/>
    <n v="121250.58677343646"/>
    <n v="133815.36195867279"/>
    <n v="132163.13958304573"/>
    <n v="278021.88411799906"/>
    <n v="8.9999999999999941E-2"/>
    <n v="1185594.3000000007"/>
    <n v="12564.775185236329"/>
    <n v="9.2042891987666256E-3"/>
    <n v="0"/>
    <n v="0"/>
    <n v="0"/>
  </r>
  <r>
    <s v="Employee 150"/>
    <x v="4"/>
    <s v="New York"/>
    <s v="United States of America"/>
    <s v="Americas"/>
    <d v="2008-01-28T00:00:00"/>
    <d v="2022-12-01T00:00:00"/>
    <s v="Operating Platform"/>
    <s v="B"/>
    <s v="D"/>
    <s v="USD"/>
    <n v="333300"/>
    <n v="2412300"/>
    <n v="0"/>
    <n v="0"/>
    <n v="2412300"/>
    <n v="0"/>
    <n v="0"/>
    <n v="0"/>
    <n v="0"/>
    <n v="787500"/>
    <n v="3533100"/>
    <s v="USD"/>
    <n v="343299"/>
    <n v="3171267"/>
    <s v="&gt;5 Years"/>
    <n v="333300"/>
    <n v="3533100"/>
    <n v="343299"/>
    <n v="3171267"/>
    <n v="0.03"/>
    <n v="9999"/>
    <n v="3199800"/>
    <n v="1"/>
    <n v="787500"/>
    <n v="0"/>
    <n v="0"/>
  </r>
  <r>
    <s v="Employee 1500"/>
    <x v="3"/>
    <s v="Singapore"/>
    <s v="Singapore"/>
    <s v="Asia-Pacific"/>
    <d v="2021-01-11T00:00:00"/>
    <d v="2022-12-01T00:00:00"/>
    <s v="Client Businesses Platform"/>
    <s v="S"/>
    <s v="S"/>
    <s v="SGD"/>
    <n v="191649.92000000001"/>
    <n v="43989.000000000007"/>
    <n v="0"/>
    <n v="0"/>
    <n v="43989.000000000007"/>
    <n v="0"/>
    <n v="0"/>
    <n v="0"/>
    <n v="0"/>
    <n v="0"/>
    <n v="235638.92"/>
    <s v="SGD"/>
    <n v="193566.4192"/>
    <n v="431561.72840000002"/>
    <s v="1-5 Years"/>
    <n v="143295.01663613593"/>
    <n v="176185.21813899584"/>
    <n v="144727.96680249728"/>
    <n v="322675.03712288308"/>
    <n v="9.9999999999999221E-3"/>
    <n v="1916.4991999999911"/>
    <n v="32890.201502859913"/>
    <n v="0.74769150248607419"/>
    <n v="0"/>
    <n v="0"/>
    <n v="0"/>
  </r>
  <r>
    <s v="Employee 1501"/>
    <x v="3"/>
    <s v="London"/>
    <s v="United Kingdom"/>
    <s v="EMEA"/>
    <d v="2021-01-11T00:00:00"/>
    <d v="2022-12-01T00:00:00"/>
    <s v="Operating Platform"/>
    <s v="O"/>
    <s v="W"/>
    <s v="GBP"/>
    <n v="64113.280000000013"/>
    <n v="11748.000000000002"/>
    <n v="0"/>
    <n v="0"/>
    <n v="11748.000000000002"/>
    <n v="0"/>
    <n v="0"/>
    <n v="0"/>
    <n v="0"/>
    <n v="0"/>
    <n v="75861.280000000013"/>
    <s v="GBP"/>
    <n v="73730.272000000012"/>
    <n v="160970.74400000001"/>
    <s v="1-5 Years"/>
    <n v="85312.336036849607"/>
    <n v="100944.81223773824"/>
    <n v="98109.186442377046"/>
    <n v="214195.72051577599"/>
    <n v="0.14999999999999997"/>
    <n v="9616.9919999999984"/>
    <n v="15632.476200888632"/>
    <n v="1.3306500000756409"/>
    <n v="0"/>
    <n v="0"/>
    <n v="0"/>
  </r>
  <r>
    <s v="Employee 1502"/>
    <x v="4"/>
    <s v="Toronto"/>
    <s v="Canada"/>
    <s v="Americas"/>
    <d v="2021-01-11T00:00:00"/>
    <d v="2022-12-01T00:00:00"/>
    <s v="Investments Platform"/>
    <s v="H"/>
    <s v="R"/>
    <s v="CAD"/>
    <n v="246840.00000000003"/>
    <n v="549120"/>
    <n v="0"/>
    <n v="0"/>
    <n v="549120"/>
    <n v="0"/>
    <n v="0"/>
    <n v="0"/>
    <n v="0"/>
    <n v="0"/>
    <n v="795960"/>
    <s v="CAD"/>
    <n v="251776.80000000005"/>
    <n v="1063656"/>
    <s v="1-5 Years"/>
    <n v="190286.77150786313"/>
    <n v="613598.51988899172"/>
    <n v="194092.50693802041"/>
    <n v="819962.99722479191"/>
    <n v="2.000000000000008E-2"/>
    <n v="4936.8000000000175"/>
    <n v="423311.74838112859"/>
    <n v="0.77089115016959608"/>
    <n v="0"/>
    <n v="0"/>
    <n v="0"/>
  </r>
  <r>
    <s v="Employee 1503"/>
    <x v="0"/>
    <s v="San Francisco"/>
    <s v="United States of America"/>
    <s v="Americas"/>
    <d v="2021-01-11T00:00:00"/>
    <d v="2022-12-01T00:00:00"/>
    <s v="Corporate and Risk Platform"/>
    <s v="U"/>
    <s v="R"/>
    <s v="USD"/>
    <n v="191923.60000000003"/>
    <n v="77033"/>
    <n v="0"/>
    <n v="0"/>
    <n v="77033"/>
    <n v="0"/>
    <n v="0"/>
    <n v="0"/>
    <n v="0"/>
    <n v="0"/>
    <n v="268956.60000000003"/>
    <s v="USD"/>
    <n v="218792.90400000007"/>
    <n v="525403.42800000007"/>
    <s v="1-5 Years"/>
    <n v="191923.60000000003"/>
    <n v="268956.60000000003"/>
    <n v="218792.90400000007"/>
    <n v="525403.42800000007"/>
    <n v="0.14000000000000015"/>
    <n v="26869.304000000033"/>
    <n v="77033"/>
    <n v="1"/>
    <n v="0"/>
    <n v="0"/>
    <n v="0"/>
  </r>
  <r>
    <s v="Employee 1504"/>
    <x v="4"/>
    <s v="New York"/>
    <s v="United States of America"/>
    <s v="Americas"/>
    <d v="2021-01-11T00:00:00"/>
    <d v="2022-12-01T00:00:00"/>
    <s v="Investments Platform"/>
    <s v="R"/>
    <s v="U"/>
    <s v="USD"/>
    <n v="263340.00000000006"/>
    <n v="355300.00000000006"/>
    <n v="0"/>
    <n v="0"/>
    <n v="355300.00000000006"/>
    <n v="0"/>
    <n v="0"/>
    <n v="0"/>
    <n v="0"/>
    <n v="0"/>
    <n v="618640.00000000012"/>
    <s v="USD"/>
    <n v="276507.00000000006"/>
    <n v="926079"/>
    <s v="1-5 Years"/>
    <n v="263340.00000000006"/>
    <n v="618640.00000000012"/>
    <n v="276507.00000000006"/>
    <n v="926079"/>
    <n v="4.9999999999999989E-2"/>
    <n v="13167"/>
    <n v="355300.00000000006"/>
    <n v="1"/>
    <n v="0"/>
    <n v="0"/>
    <n v="0"/>
  </r>
  <r>
    <s v="Employee 1505"/>
    <x v="0"/>
    <s v="Hong Kong"/>
    <s v="Hong Kong"/>
    <s v="Asia-Pacific"/>
    <d v="2021-01-11T00:00:00"/>
    <d v="2022-12-01T00:00:00"/>
    <s v="Operating Platform"/>
    <s v="I"/>
    <s v="O"/>
    <s v="HKD"/>
    <n v="1898248.0000000005"/>
    <n v="1175017.7999999998"/>
    <n v="0"/>
    <n v="0"/>
    <n v="1175017.7999999998"/>
    <n v="0"/>
    <n v="0"/>
    <n v="0"/>
    <n v="0"/>
    <n v="0"/>
    <n v="3073265.8000000003"/>
    <s v="HKD"/>
    <n v="2069090.3200000008"/>
    <n v="5418950.0420000013"/>
    <s v="1-5 Years"/>
    <n v="241995.37234754569"/>
    <n v="391790.79951301299"/>
    <n v="263774.95585882483"/>
    <n v="690826.92732800904"/>
    <n v="9.0000000000000108E-2"/>
    <n v="170842.3200000003"/>
    <n v="149795.42716546729"/>
    <n v="0.12748353868806692"/>
    <n v="0"/>
    <n v="0"/>
    <n v="0"/>
  </r>
  <r>
    <s v="Employee 1506"/>
    <x v="4"/>
    <s v="New York"/>
    <s v="United States of America"/>
    <s v="Americas"/>
    <d v="2021-01-11T00:00:00"/>
    <d v="2022-12-01T00:00:00"/>
    <s v="Client Businesses Platform"/>
    <s v="X"/>
    <s v="M"/>
    <s v="USD"/>
    <n v="258720.00000000006"/>
    <n v="424545"/>
    <n v="0"/>
    <n v="0"/>
    <n v="424545"/>
    <n v="0"/>
    <n v="0"/>
    <n v="0"/>
    <n v="0"/>
    <n v="0"/>
    <n v="683265"/>
    <s v="USD"/>
    <n v="282004.8000000001"/>
    <n v="1026763.6500000004"/>
    <s v="1-5 Years"/>
    <n v="258720.00000000006"/>
    <n v="683265"/>
    <n v="282004.8000000001"/>
    <n v="1026763.6500000004"/>
    <n v="9.0000000000000163E-2"/>
    <n v="23284.800000000047"/>
    <n v="424544.99999999994"/>
    <n v="1"/>
    <n v="0"/>
    <n v="0"/>
    <n v="0"/>
  </r>
  <r>
    <s v="Employee 1507"/>
    <x v="0"/>
    <s v="New York"/>
    <s v="United States of America"/>
    <s v="Americas"/>
    <d v="2021-01-11T00:00:00"/>
    <d v="2022-12-01T00:00:00"/>
    <s v="Client Businesses Platform"/>
    <s v="V"/>
    <s v="I"/>
    <s v="USD"/>
    <n v="182707.58000000002"/>
    <n v="132165"/>
    <n v="0"/>
    <n v="0"/>
    <n v="132165"/>
    <n v="0"/>
    <n v="0"/>
    <n v="0"/>
    <n v="0"/>
    <n v="0"/>
    <n v="314872.58"/>
    <s v="USD"/>
    <n v="195497.11060000001"/>
    <n v="532410.77120000008"/>
    <s v="1-5 Years"/>
    <n v="182707.58000000002"/>
    <n v="314872.58"/>
    <n v="195497.11060000001"/>
    <n v="532410.77120000008"/>
    <n v="6.9999999999999979E-2"/>
    <n v="12789.530599999998"/>
    <n v="132165"/>
    <n v="1"/>
    <n v="0"/>
    <n v="0"/>
    <n v="0"/>
  </r>
  <r>
    <s v="Employee 1508"/>
    <x v="0"/>
    <s v="San Francisco"/>
    <s v="United States of America"/>
    <s v="Americas"/>
    <d v="2021-03-30T00:00:00"/>
    <d v="2022-12-01T00:00:00"/>
    <s v="Operating Platform"/>
    <s v="C"/>
    <s v="H"/>
    <s v="USD"/>
    <n v="203940.00000000003"/>
    <n v="101200.00000000001"/>
    <n v="0"/>
    <n v="0"/>
    <n v="101200.00000000001"/>
    <n v="0"/>
    <n v="0"/>
    <n v="0"/>
    <n v="0"/>
    <n v="0"/>
    <n v="305140.00000000006"/>
    <s v="USD"/>
    <n v="222294.60000000003"/>
    <n v="554897.20000000007"/>
    <s v="1-5 Years"/>
    <n v="203940.00000000003"/>
    <n v="305140.00000000006"/>
    <n v="222294.60000000003"/>
    <n v="554897.20000000007"/>
    <n v="9.0000000000000011E-2"/>
    <n v="18354.600000000006"/>
    <n v="101200.00000000003"/>
    <n v="1"/>
    <n v="0"/>
    <n v="0"/>
    <n v="0"/>
  </r>
  <r>
    <s v="Employee 1509"/>
    <x v="4"/>
    <s v="London"/>
    <s v="United Kingdom"/>
    <s v="EMEA"/>
    <d v="2021-01-18T00:00:00"/>
    <d v="2022-12-01T00:00:00"/>
    <s v="Client Businesses Platform"/>
    <s v="D"/>
    <s v="R"/>
    <s v="GBP"/>
    <n v="186560"/>
    <n v="285692"/>
    <n v="0"/>
    <n v="0"/>
    <n v="285692"/>
    <n v="0"/>
    <n v="0"/>
    <n v="0"/>
    <n v="0"/>
    <n v="0"/>
    <n v="472252"/>
    <s v="GBP"/>
    <n v="188425.60000000001"/>
    <n v="665400.12"/>
    <s v="1-5 Years"/>
    <n v="248246.06401411159"/>
    <n v="628402.12383572164"/>
    <n v="250728.52465425269"/>
    <n v="885414.6697283315"/>
    <n v="9.999999999999936E-3"/>
    <n v="1865.6000000000058"/>
    <n v="380156.05982161005"/>
    <n v="1.3306500000756409"/>
    <n v="0"/>
    <n v="0"/>
    <n v="0"/>
  </r>
  <r>
    <s v="Employee 151"/>
    <x v="0"/>
    <s v="New York"/>
    <s v="United States of America"/>
    <s v="Americas"/>
    <d v="2008-01-28T00:00:00"/>
    <d v="2022-12-01T00:00:00"/>
    <s v="Corporate and Risk Platform"/>
    <s v="C"/>
    <s v="X"/>
    <s v="USD"/>
    <n v="172205"/>
    <n v="101376.00000000001"/>
    <n v="0"/>
    <n v="0"/>
    <n v="101376.00000000001"/>
    <n v="0"/>
    <n v="0"/>
    <n v="0"/>
    <n v="0"/>
    <n v="0"/>
    <n v="273581"/>
    <s v="USD"/>
    <n v="179093.2"/>
    <n v="463617.44000000006"/>
    <s v="&gt;5 Years"/>
    <n v="172205"/>
    <n v="273581"/>
    <n v="179093.2"/>
    <n v="463617.44000000006"/>
    <n v="4.000000000000007E-2"/>
    <n v="6888.2000000000116"/>
    <n v="101376"/>
    <n v="1"/>
    <n v="0"/>
    <n v="0"/>
    <n v="0"/>
  </r>
  <r>
    <s v="Employee 1510"/>
    <x v="0"/>
    <s v="Boston"/>
    <s v="United States of America"/>
    <s v="Americas"/>
    <d v="2021-01-25T00:00:00"/>
    <d v="2022-12-01T00:00:00"/>
    <s v="Client Businesses Platform"/>
    <s v="V"/>
    <s v="N"/>
    <s v="USD"/>
    <n v="93280"/>
    <n v="80080"/>
    <n v="0"/>
    <n v="0"/>
    <n v="80080"/>
    <n v="0"/>
    <n v="0"/>
    <n v="0"/>
    <n v="0"/>
    <n v="0"/>
    <n v="173360"/>
    <s v="USD"/>
    <n v="107271.99999999999"/>
    <n v="306636"/>
    <s v="1-5 Years"/>
    <n v="93280"/>
    <n v="173360"/>
    <n v="107271.99999999999"/>
    <n v="306636"/>
    <n v="0.14999999999999986"/>
    <n v="13991.999999999985"/>
    <n v="80080"/>
    <n v="1"/>
    <n v="0"/>
    <n v="0"/>
    <n v="0"/>
  </r>
  <r>
    <s v="Employee 1511"/>
    <x v="4"/>
    <s v="London"/>
    <s v="United Kingdom"/>
    <s v="EMEA"/>
    <d v="2021-01-25T00:00:00"/>
    <d v="2022-12-01T00:00:00"/>
    <s v="Investments Platform"/>
    <s v="R"/>
    <s v="H"/>
    <s v="GBP"/>
    <n v="166650"/>
    <n v="478229.4"/>
    <n v="666608.07999999996"/>
    <n v="0"/>
    <n v="1144837.48"/>
    <n v="0"/>
    <n v="0"/>
    <n v="0"/>
    <n v="0"/>
    <n v="0"/>
    <n v="1311487.48"/>
    <s v="GBP"/>
    <n v="186648.00000000003"/>
    <n v="908912.92800000019"/>
    <s v="1-5 Years"/>
    <n v="221752.82251260558"/>
    <n v="1745130.8153612022"/>
    <n v="248363.16121411827"/>
    <n v="1209444.9877119514"/>
    <n v="0.12000000000000011"/>
    <n v="19998.000000000029"/>
    <n v="1523377.9928485965"/>
    <n v="1.3306500000756409"/>
    <n v="0"/>
    <n v="0"/>
    <n v="0"/>
  </r>
  <r>
    <s v="Employee 1512"/>
    <x v="4"/>
    <s v="London"/>
    <s v="United Kingdom"/>
    <s v="EMEA"/>
    <d v="2021-02-01T00:00:00"/>
    <d v="2022-12-01T00:00:00"/>
    <s v="Client Businesses Platform"/>
    <s v="N"/>
    <s v="E"/>
    <s v="GBP"/>
    <n v="190080"/>
    <n v="229680.00000000003"/>
    <n v="0"/>
    <n v="0"/>
    <n v="229680.00000000003"/>
    <n v="0"/>
    <n v="0"/>
    <n v="0"/>
    <n v="0"/>
    <n v="0"/>
    <n v="419760"/>
    <s v="GBP"/>
    <n v="214790.39999999999"/>
    <n v="689119.20000000007"/>
    <s v="1-5 Years"/>
    <n v="252929.95201437784"/>
    <n v="558553.64403175109"/>
    <n v="285810.84577624692"/>
    <n v="916976.46353212569"/>
    <n v="0.12999999999999987"/>
    <n v="24710.399999999994"/>
    <n v="305623.69201737328"/>
    <n v="1.3306500000756409"/>
    <n v="0"/>
    <n v="0"/>
    <n v="0"/>
  </r>
  <r>
    <s v="Employee 1513"/>
    <x v="4"/>
    <s v="London"/>
    <s v="United Kingdom"/>
    <s v="EMEA"/>
    <d v="2021-02-01T00:00:00"/>
    <d v="2022-12-01T00:00:00"/>
    <s v="Investments Platform"/>
    <s v="F"/>
    <s v="G"/>
    <s v="GBP"/>
    <n v="186560"/>
    <n v="227700.00000000003"/>
    <n v="0"/>
    <n v="0"/>
    <n v="227700.00000000003"/>
    <n v="0"/>
    <n v="0"/>
    <n v="0"/>
    <n v="0"/>
    <n v="0"/>
    <n v="414260"/>
    <s v="GBP"/>
    <n v="190291.20000000001"/>
    <n v="612836.40000000014"/>
    <s v="1-5 Years"/>
    <n v="248246.06401411159"/>
    <n v="551235.06903133506"/>
    <n v="253210.98529439382"/>
    <n v="815470.75570635567"/>
    <n v="1.999999999999999E-2"/>
    <n v="3731.2000000000116"/>
    <n v="302989.00501722348"/>
    <n v="1.3306500000756409"/>
    <n v="0"/>
    <n v="0"/>
    <n v="0"/>
  </r>
  <r>
    <s v="Employee 1514"/>
    <x v="3"/>
    <s v="London"/>
    <s v="United Kingdom"/>
    <s v="EMEA"/>
    <d v="2021-03-01T00:00:00"/>
    <d v="2022-12-01T00:00:00"/>
    <s v="Operating Platform"/>
    <s v="W"/>
    <s v="M"/>
    <s v="GBP"/>
    <n v="109956.00000000001"/>
    <n v="33495"/>
    <n v="0"/>
    <n v="0"/>
    <n v="33495"/>
    <n v="0"/>
    <n v="0"/>
    <n v="0"/>
    <n v="0"/>
    <n v="0"/>
    <n v="143451"/>
    <s v="GBP"/>
    <n v="112155.12000000001"/>
    <n v="258475.14"/>
    <s v="1-5 Years"/>
    <n v="146312.9514083172"/>
    <n v="190883.07316085076"/>
    <n v="149239.21043648352"/>
    <n v="343939.94506055134"/>
    <n v="1.9999999999999896E-2"/>
    <n v="2199.1199999999953"/>
    <n v="44570.121752533567"/>
    <n v="1.3306500000756409"/>
    <n v="0"/>
    <n v="0"/>
    <n v="0"/>
  </r>
  <r>
    <s v="Employee 1515"/>
    <x v="0"/>
    <s v="San Francisco"/>
    <s v="United States of America"/>
    <s v="Americas"/>
    <d v="2021-02-22T00:00:00"/>
    <d v="2022-12-01T00:00:00"/>
    <s v="ETF and Index Investments Platform"/>
    <s v="N"/>
    <s v="W"/>
    <s v="USD"/>
    <n v="211750.00000000006"/>
    <n v="293425"/>
    <n v="0"/>
    <n v="0"/>
    <n v="293425"/>
    <n v="0"/>
    <n v="0"/>
    <n v="0"/>
    <n v="0"/>
    <n v="0"/>
    <n v="505175.00000000006"/>
    <s v="USD"/>
    <n v="228690.00000000009"/>
    <n v="774279.00000000023"/>
    <s v="1-5 Years"/>
    <n v="211750.00000000006"/>
    <n v="505175.00000000006"/>
    <n v="228690.00000000009"/>
    <n v="774279.00000000023"/>
    <n v="8.0000000000000113E-2"/>
    <n v="16940.000000000029"/>
    <n v="293425"/>
    <n v="1"/>
    <n v="0"/>
    <n v="0"/>
    <n v="0"/>
  </r>
  <r>
    <s v="Employee 1516"/>
    <x v="0"/>
    <s v="Toronto"/>
    <s v="Canada"/>
    <s v="Americas"/>
    <d v="2021-02-22T00:00:00"/>
    <d v="2022-12-01T00:00:00"/>
    <s v="ETF and Index Investments Platform"/>
    <s v="I"/>
    <s v="P"/>
    <s v="CAD"/>
    <n v="184905.60000000003"/>
    <n v="111672.00000000001"/>
    <n v="0"/>
    <n v="0"/>
    <n v="111672.00000000001"/>
    <n v="0"/>
    <n v="0"/>
    <n v="0"/>
    <n v="0"/>
    <n v="0"/>
    <n v="296577.60000000003"/>
    <s v="CAD"/>
    <n v="186754.65600000005"/>
    <n v="486298.03200000012"/>
    <s v="1-5 Years"/>
    <n v="142542.09065679929"/>
    <n v="228629.04717853843"/>
    <n v="143967.5115633673"/>
    <n v="374882.84921369114"/>
    <n v="1.000000000000008E-2"/>
    <n v="1849.0560000000114"/>
    <n v="86086.956521739135"/>
    <n v="0.77089115016959608"/>
    <n v="0"/>
    <n v="0"/>
    <n v="0"/>
  </r>
  <r>
    <s v="Employee 1517"/>
    <x v="0"/>
    <s v="San Francisco"/>
    <s v="United States of America"/>
    <s v="Americas"/>
    <d v="2021-02-16T00:00:00"/>
    <d v="2022-12-01T00:00:00"/>
    <s v="Client Businesses Platform"/>
    <s v="Z"/>
    <s v="D"/>
    <s v="USD"/>
    <n v="198770.00000000003"/>
    <n v="105512.00000000001"/>
    <n v="0"/>
    <n v="0"/>
    <n v="105512.00000000001"/>
    <n v="0"/>
    <n v="0"/>
    <n v="0"/>
    <n v="0"/>
    <n v="0"/>
    <n v="304282.00000000006"/>
    <s v="USD"/>
    <n v="206720.80000000005"/>
    <n v="523174.08000000013"/>
    <s v="1-5 Years"/>
    <n v="198770.00000000003"/>
    <n v="304282.00000000006"/>
    <n v="206720.80000000005"/>
    <n v="523174.08000000013"/>
    <n v="4.0000000000000084E-2"/>
    <n v="7950.8000000000175"/>
    <n v="105512.00000000003"/>
    <n v="1"/>
    <n v="0"/>
    <n v="0"/>
    <n v="0"/>
  </r>
  <r>
    <s v="Employee 1518"/>
    <x v="0"/>
    <s v="San Francisco"/>
    <s v="United States of America"/>
    <s v="Americas"/>
    <d v="2021-02-22T00:00:00"/>
    <d v="2022-12-01T00:00:00"/>
    <s v="Client Businesses Platform"/>
    <s v="M"/>
    <s v="J"/>
    <s v="USD"/>
    <n v="227810.00000000006"/>
    <n v="35574"/>
    <n v="0"/>
    <n v="0"/>
    <n v="35574"/>
    <n v="0"/>
    <n v="0"/>
    <n v="0"/>
    <n v="0"/>
    <n v="0"/>
    <n v="263384.00000000006"/>
    <s v="USD"/>
    <n v="239200.50000000006"/>
    <n v="515753.70000000013"/>
    <s v="1-5 Years"/>
    <n v="227810.00000000006"/>
    <n v="263384.00000000006"/>
    <n v="239200.50000000006"/>
    <n v="515753.70000000013"/>
    <n v="4.9999999999999989E-2"/>
    <n v="11390.5"/>
    <n v="35574"/>
    <n v="1"/>
    <n v="0"/>
    <n v="0"/>
    <n v="0"/>
  </r>
  <r>
    <s v="Employee 1519"/>
    <x v="0"/>
    <s v="San Francisco"/>
    <s v="United States of America"/>
    <s v="Americas"/>
    <d v="2021-03-01T00:00:00"/>
    <d v="2022-12-01T00:00:00"/>
    <s v="Operating Platform"/>
    <s v="D"/>
    <s v="H"/>
    <s v="USD"/>
    <n v="202399.99999999997"/>
    <n v="125840"/>
    <n v="0"/>
    <n v="0"/>
    <n v="125840"/>
    <n v="0"/>
    <n v="0"/>
    <n v="0"/>
    <n v="0"/>
    <n v="0"/>
    <n v="328240"/>
    <s v="USD"/>
    <n v="218591.99999999997"/>
    <n v="573091.19999999995"/>
    <s v="1-5 Years"/>
    <n v="202399.99999999997"/>
    <n v="328240"/>
    <n v="218591.99999999997"/>
    <n v="573091.19999999995"/>
    <n v="8.0000000000000016E-2"/>
    <n v="16192"/>
    <n v="125840.00000000003"/>
    <n v="1"/>
    <n v="0"/>
    <n v="0"/>
    <n v="0"/>
  </r>
  <r>
    <s v="Employee 152"/>
    <x v="7"/>
    <s v="Hong Kong"/>
    <s v="Hong Kong"/>
    <s v="Asia-Pacific"/>
    <d v="2008-01-31T00:00:00"/>
    <d v="2022-12-01T00:00:00"/>
    <s v="Investments Platform"/>
    <s v="E"/>
    <s v="W"/>
    <s v="HKD"/>
    <n v="623480"/>
    <n v="444576.00000000006"/>
    <n v="0"/>
    <n v="0"/>
    <n v="444576.00000000006"/>
    <n v="0"/>
    <n v="0"/>
    <n v="0"/>
    <n v="0"/>
    <n v="0"/>
    <n v="1068056"/>
    <s v="HKD"/>
    <n v="648419.20000000007"/>
    <n v="1759197.4400000004"/>
    <s v="&gt;5 Years"/>
    <n v="79483.436701235958"/>
    <n v="136159.55839702199"/>
    <n v="82662.774169285403"/>
    <n v="224268.71490218834"/>
    <n v="4.0000000000000091E-2"/>
    <n v="24939.20000000007"/>
    <n v="56676.121695786031"/>
    <n v="0.12748353868806692"/>
    <n v="0"/>
    <n v="0"/>
    <n v="0"/>
  </r>
  <r>
    <s v="Employee 1520"/>
    <x v="3"/>
    <s v="London"/>
    <s v="United Kingdom"/>
    <s v="EMEA"/>
    <d v="2021-03-15T00:00:00"/>
    <d v="2022-12-01T00:00:00"/>
    <s v="ETF and Index Investments Platform"/>
    <s v="K"/>
    <s v="D"/>
    <s v="GBP"/>
    <n v="107525.00000000001"/>
    <n v="7733.0000000000009"/>
    <n v="0"/>
    <n v="0"/>
    <n v="7733.0000000000009"/>
    <n v="0"/>
    <n v="0"/>
    <n v="0"/>
    <n v="0"/>
    <n v="0"/>
    <n v="115258.00000000001"/>
    <s v="GBP"/>
    <n v="113976.50000000001"/>
    <n v="236149.98000000004"/>
    <s v="1-5 Years"/>
    <n v="143078.14125813331"/>
    <n v="153368.05770871823"/>
    <n v="151662.8297336213"/>
    <n v="314232.97090486268"/>
    <n v="5.9999999999999915E-2"/>
    <n v="6451.5"/>
    <n v="10289.916450584918"/>
    <n v="1.3306500000756409"/>
    <n v="0"/>
    <n v="0"/>
    <n v="0"/>
  </r>
  <r>
    <s v="Employee 1521"/>
    <x v="0"/>
    <s v="London"/>
    <s v="United Kingdom"/>
    <s v="EMEA"/>
    <d v="2021-03-08T00:00:00"/>
    <d v="2022-12-01T00:00:00"/>
    <s v="Investments Platform"/>
    <s v="S"/>
    <s v="I"/>
    <s v="GBP"/>
    <n v="83490"/>
    <n v="28710"/>
    <n v="0"/>
    <n v="0"/>
    <n v="28710"/>
    <n v="0"/>
    <n v="0"/>
    <n v="0"/>
    <n v="0"/>
    <n v="0"/>
    <n v="112200"/>
    <s v="GBP"/>
    <n v="89334.3"/>
    <n v="209388.3"/>
    <s v="1-5 Years"/>
    <n v="111095.96850631526"/>
    <n v="149298.9300084869"/>
    <n v="118872.68630175733"/>
    <n v="278622.54141083831"/>
    <n v="7.0000000000000076E-2"/>
    <n v="5844.3000000000029"/>
    <n v="38202.961502171645"/>
    <n v="1.3306500000756409"/>
    <n v="0"/>
    <n v="0"/>
    <n v="0"/>
  </r>
  <r>
    <s v="Employee 1522"/>
    <x v="3"/>
    <s v="Tokyo"/>
    <s v="Japan"/>
    <s v="Asia-Pacific"/>
    <d v="2021-03-22T00:00:00"/>
    <d v="2022-12-01T00:00:00"/>
    <s v="ETF and Index Investments Platform"/>
    <s v="N"/>
    <s v="K"/>
    <s v="JPY"/>
    <n v="13860000.000000002"/>
    <n v="2702700.0000000005"/>
    <n v="0"/>
    <n v="0"/>
    <n v="2702700.0000000005"/>
    <n v="0"/>
    <n v="0"/>
    <n v="0"/>
    <n v="0"/>
    <n v="0"/>
    <n v="16562700.000000002"/>
    <s v="JPY"/>
    <n v="15661800"/>
    <n v="34377651"/>
    <s v="1-5 Years"/>
    <n v="127571.44829490545"/>
    <n v="152447.88071241201"/>
    <n v="144155.73657324314"/>
    <n v="316421.84177826869"/>
    <n v="0.12999999999999981"/>
    <n v="1801799.9999999981"/>
    <n v="24876.432417506556"/>
    <n v="9.2042891987666256E-3"/>
    <n v="0"/>
    <n v="0"/>
    <n v="0"/>
  </r>
  <r>
    <s v="Employee 1523"/>
    <x v="0"/>
    <s v="London"/>
    <s v="United Kingdom"/>
    <s v="EMEA"/>
    <d v="2022-03-28T00:00:00"/>
    <d v="2022-12-01T00:00:00"/>
    <s v="Operating Platform"/>
    <s v="Z"/>
    <s v="M"/>
    <s v="GBP"/>
    <n v="154000.00000000003"/>
    <n v="97185.000000000015"/>
    <n v="0"/>
    <n v="0"/>
    <n v="97185.000000000015"/>
    <n v="0"/>
    <n v="0"/>
    <n v="0"/>
    <n v="0"/>
    <n v="0"/>
    <n v="251185.00000000006"/>
    <s v="GBP"/>
    <n v="169400.00000000006"/>
    <n v="445703.50000000012"/>
    <s v="&lt;1 Year"/>
    <n v="204920.10001164876"/>
    <n v="334239.32026899996"/>
    <n v="225412.11001281365"/>
    <n v="593075.36230871361"/>
    <n v="0.10000000000000007"/>
    <n v="15400.000000000029"/>
    <n v="129319.2202573512"/>
    <n v="1.3306500000756409"/>
    <n v="0"/>
    <n v="0"/>
    <n v="0"/>
  </r>
  <r>
    <s v="Employee 1524"/>
    <x v="0"/>
    <s v="Hong Kong"/>
    <s v="Hong Kong"/>
    <s v="Asia-Pacific"/>
    <d v="2021-03-15T00:00:00"/>
    <d v="2022-12-01T00:00:00"/>
    <s v="ETF and Index Investments Platform"/>
    <s v="N"/>
    <s v="R"/>
    <s v="HKD"/>
    <n v="2158200.0000000005"/>
    <n v="1666654.0000000002"/>
    <n v="0"/>
    <n v="0"/>
    <n v="1666654.0000000002"/>
    <n v="0"/>
    <n v="0"/>
    <n v="0"/>
    <n v="0"/>
    <n v="0"/>
    <n v="3824854.0000000009"/>
    <s v="HKD"/>
    <n v="2481930.0000000005"/>
    <n v="6880512.1000000015"/>
    <s v="1-5 Years"/>
    <n v="275134.97319658607"/>
    <n v="487605.92288520763"/>
    <n v="316405.21917607397"/>
    <n v="877152.0304940627"/>
    <n v="0.14999999999999994"/>
    <n v="323730"/>
    <n v="212470.94968862156"/>
    <n v="0.12748353868806692"/>
    <n v="0"/>
    <n v="0"/>
    <n v="0"/>
  </r>
  <r>
    <s v="Employee 1525"/>
    <x v="3"/>
    <s v="San Francisco"/>
    <s v="United States of America"/>
    <s v="Americas"/>
    <d v="2021-03-15T00:00:00"/>
    <d v="2022-12-01T00:00:00"/>
    <s v="Investments Platform"/>
    <s v="W"/>
    <s v="T"/>
    <s v="USD"/>
    <n v="188100.00000000003"/>
    <n v="0"/>
    <n v="102600"/>
    <n v="0"/>
    <n v="102600"/>
    <n v="0"/>
    <n v="0"/>
    <n v="0"/>
    <n v="0"/>
    <n v="0"/>
    <n v="290700"/>
    <s v="USD"/>
    <n v="205029.00000000006"/>
    <n v="410058.00000000012"/>
    <s v="1-5 Years"/>
    <n v="188100.00000000003"/>
    <n v="290700"/>
    <n v="205029.00000000006"/>
    <n v="410058.00000000012"/>
    <n v="9.0000000000000135E-2"/>
    <n v="16929.000000000029"/>
    <n v="102599.99999999997"/>
    <n v="1"/>
    <n v="0"/>
    <n v="0"/>
    <n v="0"/>
  </r>
  <r>
    <s v="Employee 1526"/>
    <x v="4"/>
    <s v="New York"/>
    <s v="United States of America"/>
    <s v="Americas"/>
    <d v="2021-03-29T00:00:00"/>
    <d v="2022-12-01T00:00:00"/>
    <s v="Investments Platform"/>
    <s v="S"/>
    <s v="C"/>
    <s v="USD"/>
    <n v="268620.00000000006"/>
    <n v="454575.00000000006"/>
    <n v="0"/>
    <n v="0"/>
    <n v="454575.00000000006"/>
    <n v="0"/>
    <n v="0"/>
    <n v="0"/>
    <n v="0"/>
    <n v="0"/>
    <n v="723195.00000000012"/>
    <s v="USD"/>
    <n v="303540.60000000003"/>
    <n v="1120750.9500000002"/>
    <s v="1-5 Years"/>
    <n v="268620.00000000006"/>
    <n v="723195.00000000012"/>
    <n v="303540.60000000003"/>
    <n v="1120750.9500000002"/>
    <n v="0.12999999999999989"/>
    <n v="34920.599999999977"/>
    <n v="454575.00000000006"/>
    <n v="1"/>
    <n v="0"/>
    <n v="0"/>
    <n v="0"/>
  </r>
  <r>
    <s v="Employee 1527"/>
    <x v="3"/>
    <s v="San Francisco"/>
    <s v="United States of America"/>
    <s v="Americas"/>
    <d v="2021-03-22T00:00:00"/>
    <d v="2022-12-01T00:00:00"/>
    <s v="ETF and Index Investments Platform"/>
    <s v="J"/>
    <s v="I"/>
    <s v="USD"/>
    <n v="124432.00000000001"/>
    <n v="98384.000000000015"/>
    <n v="0"/>
    <n v="0"/>
    <n v="98384.000000000015"/>
    <n v="0"/>
    <n v="0"/>
    <n v="0"/>
    <n v="0"/>
    <n v="0"/>
    <n v="222816.00000000003"/>
    <s v="USD"/>
    <n v="141852.48000000004"/>
    <n v="395862.72000000009"/>
    <s v="1-5 Years"/>
    <n v="124432.00000000001"/>
    <n v="222816.00000000003"/>
    <n v="141852.48000000004"/>
    <n v="395862.72000000009"/>
    <n v="0.14000000000000018"/>
    <n v="17420.480000000025"/>
    <n v="98384.000000000015"/>
    <n v="1"/>
    <n v="0"/>
    <n v="0"/>
    <n v="0"/>
  </r>
  <r>
    <s v="Employee 1528"/>
    <x v="3"/>
    <s v="Singapore"/>
    <s v="Singapore"/>
    <s v="Asia-Pacific"/>
    <d v="2021-03-22T00:00:00"/>
    <d v="2022-12-01T00:00:00"/>
    <s v="Operating Platform"/>
    <s v="G"/>
    <s v="O"/>
    <s v="SGD"/>
    <n v="195360.00000000003"/>
    <n v="37400"/>
    <n v="0"/>
    <n v="0"/>
    <n v="37400"/>
    <n v="0"/>
    <n v="0"/>
    <n v="0"/>
    <n v="0"/>
    <n v="0"/>
    <n v="232760.00000000003"/>
    <s v="SGD"/>
    <n v="201220.80000000005"/>
    <n v="440963.60000000009"/>
    <s v="1-5 Years"/>
    <n v="146069.01192567949"/>
    <n v="174032.67411865864"/>
    <n v="150451.08228344988"/>
    <n v="329704.7366256683"/>
    <n v="3.0000000000000086E-2"/>
    <n v="5860.8000000000175"/>
    <n v="27963.662192979158"/>
    <n v="0.74769150248607419"/>
    <n v="0"/>
    <n v="0"/>
    <n v="0"/>
  </r>
  <r>
    <s v="Employee 1529"/>
    <x v="0"/>
    <s v="Philadelphia"/>
    <s v="United States of America"/>
    <s v="Americas"/>
    <d v="2021-03-22T00:00:00"/>
    <d v="2022-12-01T00:00:00"/>
    <s v="Investments Platform"/>
    <s v="S"/>
    <s v="D"/>
    <s v="USD"/>
    <n v="209825.00000000006"/>
    <n v="272085"/>
    <n v="0"/>
    <n v="0"/>
    <n v="272085"/>
    <n v="0"/>
    <n v="0"/>
    <n v="0"/>
    <n v="0"/>
    <n v="0"/>
    <n v="481910.00000000006"/>
    <s v="USD"/>
    <n v="214021.50000000006"/>
    <n v="705569.70000000007"/>
    <s v="1-5 Years"/>
    <n v="209825.00000000006"/>
    <n v="481910.00000000006"/>
    <n v="214021.50000000006"/>
    <n v="705569.70000000007"/>
    <n v="1.9999999999999993E-2"/>
    <n v="4196.5"/>
    <n v="272085"/>
    <n v="1"/>
    <n v="0"/>
    <n v="0"/>
    <n v="0"/>
  </r>
  <r>
    <s v="Employee 153"/>
    <x v="1"/>
    <s v="Gurgaon"/>
    <s v="India"/>
    <s v="Asia-Pacific"/>
    <d v="2008-02-29T00:00:00"/>
    <d v="2022-12-01T00:00:00"/>
    <s v="Operating Platform"/>
    <s v="S"/>
    <s v="L"/>
    <s v="INR"/>
    <n v="1650132.0000000005"/>
    <n v="140140"/>
    <n v="0"/>
    <n v="0"/>
    <n v="140140"/>
    <n v="0"/>
    <n v="0"/>
    <n v="0"/>
    <n v="0"/>
    <n v="0"/>
    <n v="1790272.0000000005"/>
    <s v="INR"/>
    <n v="1798643.8800000006"/>
    <n v="3750040.3600000013"/>
    <s v="&gt;5 Years"/>
    <n v="24452.739599155342"/>
    <n v="26529.426147519735"/>
    <n v="26653.486163079324"/>
    <n v="55570.56066387584"/>
    <n v="9.0000000000000038E-2"/>
    <n v="148511.88000000012"/>
    <n v="2076.6865483643924"/>
    <n v="1.4818656688771161E-2"/>
    <n v="0"/>
    <n v="0"/>
    <n v="0"/>
  </r>
  <r>
    <s v="Employee 1530"/>
    <x v="4"/>
    <s v="London"/>
    <s v="United Kingdom"/>
    <s v="EMEA"/>
    <d v="2021-09-27T00:00:00"/>
    <d v="2022-12-01T00:00:00"/>
    <s v="Investments Platform"/>
    <s v="Q"/>
    <s v="M"/>
    <s v="GBP"/>
    <n v="177760"/>
    <n v="337722.00000000006"/>
    <n v="0"/>
    <n v="0"/>
    <n v="337722.00000000006"/>
    <n v="0"/>
    <n v="0"/>
    <n v="0"/>
    <n v="0"/>
    <n v="0"/>
    <n v="515482.00000000006"/>
    <s v="GBP"/>
    <n v="195536.00000000003"/>
    <n v="762566.20000000019"/>
    <s v="1-5 Years"/>
    <n v="236536.34401344592"/>
    <n v="685926.12333899166"/>
    <n v="260189.97841479056"/>
    <n v="1014708.7140876815"/>
    <n v="0.10000000000000019"/>
    <n v="17776.000000000029"/>
    <n v="449389.77932554577"/>
    <n v="1.3306500000756409"/>
    <n v="0"/>
    <n v="0"/>
    <n v="0"/>
  </r>
  <r>
    <s v="Employee 1531"/>
    <x v="3"/>
    <s v="San Francisco"/>
    <s v="United States of America"/>
    <s v="Americas"/>
    <d v="2021-05-03T00:00:00"/>
    <d v="2022-12-01T00:00:00"/>
    <s v="Operating Platform"/>
    <s v="H"/>
    <s v="D"/>
    <s v="USD"/>
    <n v="190476.00000000003"/>
    <n v="43428.000000000007"/>
    <n v="0"/>
    <n v="0"/>
    <n v="43428.000000000007"/>
    <n v="0"/>
    <n v="0"/>
    <n v="0"/>
    <n v="0"/>
    <n v="0"/>
    <n v="233904.00000000003"/>
    <s v="USD"/>
    <n v="207618.84000000005"/>
    <n v="462574.20000000013"/>
    <s v="1-5 Years"/>
    <n v="190476.00000000003"/>
    <n v="233904.00000000003"/>
    <n v="207618.84000000005"/>
    <n v="462574.20000000013"/>
    <n v="9.0000000000000122E-2"/>
    <n v="17142.840000000026"/>
    <n v="43428"/>
    <n v="1"/>
    <n v="0"/>
    <n v="0"/>
    <n v="0"/>
  </r>
  <r>
    <s v="Employee 1532"/>
    <x v="4"/>
    <s v="San Francisco"/>
    <s v="United States of America"/>
    <s v="Americas"/>
    <d v="2021-04-05T00:00:00"/>
    <d v="2022-12-01T00:00:00"/>
    <s v="Corporate and Risk Platform"/>
    <s v="I"/>
    <s v="Z"/>
    <s v="USD"/>
    <n v="244420.00000000003"/>
    <n v="200376.00000000003"/>
    <n v="0"/>
    <n v="0"/>
    <n v="200376.00000000003"/>
    <n v="0"/>
    <n v="0"/>
    <n v="0"/>
    <n v="0"/>
    <n v="0"/>
    <n v="444796.00000000006"/>
    <s v="USD"/>
    <n v="276194.60000000003"/>
    <n v="778814.08000000007"/>
    <s v="1-5 Years"/>
    <n v="244420.00000000003"/>
    <n v="444796.00000000006"/>
    <n v="276194.60000000003"/>
    <n v="778814.08000000007"/>
    <n v="0.13"/>
    <n v="31774.600000000006"/>
    <n v="200376.00000000003"/>
    <n v="1"/>
    <n v="0"/>
    <n v="0"/>
    <n v="0"/>
  </r>
  <r>
    <s v="Employee 1533"/>
    <x v="0"/>
    <s v="London"/>
    <s v="United Kingdom"/>
    <s v="EMEA"/>
    <d v="2021-04-12T00:00:00"/>
    <d v="2022-12-01T00:00:00"/>
    <s v="Client Businesses Platform"/>
    <s v="L"/>
    <s v="S"/>
    <s v="GBP"/>
    <n v="122100.00000000003"/>
    <n v="22022.000000000004"/>
    <n v="0"/>
    <n v="0"/>
    <n v="22022.000000000004"/>
    <n v="0"/>
    <n v="0"/>
    <n v="0"/>
    <n v="0"/>
    <n v="0"/>
    <n v="144122.00000000003"/>
    <s v="GBP"/>
    <n v="135531.00000000006"/>
    <n v="295506.42000000016"/>
    <s v="1-5 Years"/>
    <n v="162472.3650092358"/>
    <n v="191775.93931090157"/>
    <n v="180344.32516025176"/>
    <n v="393215.61779535259"/>
    <n v="0.11000000000000011"/>
    <n v="13431.000000000029"/>
    <n v="29303.574301665765"/>
    <n v="1.3306500000756409"/>
    <n v="0"/>
    <n v="0"/>
    <n v="0"/>
  </r>
  <r>
    <s v="Employee 1534"/>
    <x v="3"/>
    <s v="San Francisco"/>
    <s v="United States of America"/>
    <s v="Americas"/>
    <d v="2021-04-12T00:00:00"/>
    <d v="2022-12-01T00:00:00"/>
    <s v="Operating Platform"/>
    <s v="T"/>
    <s v="J"/>
    <s v="USD"/>
    <n v="185245.5"/>
    <n v="53592.000000000007"/>
    <n v="0"/>
    <n v="0"/>
    <n v="53592.000000000007"/>
    <n v="0"/>
    <n v="0"/>
    <n v="0"/>
    <n v="0"/>
    <n v="0"/>
    <n v="238837.5"/>
    <s v="USD"/>
    <n v="187097.95499999999"/>
    <n v="428323.82999999996"/>
    <s v="1-5 Years"/>
    <n v="185245.5"/>
    <n v="238837.5"/>
    <n v="187097.95499999999"/>
    <n v="428323.82999999996"/>
    <n v="9.9999999999999308E-3"/>
    <n v="1852.4549999999872"/>
    <n v="53592"/>
    <n v="1"/>
    <n v="0"/>
    <n v="0"/>
    <n v="0"/>
  </r>
  <r>
    <s v="Employee 1535"/>
    <x v="3"/>
    <s v="Wilmington"/>
    <s v="United States of America"/>
    <s v="Americas"/>
    <d v="2021-04-12T00:00:00"/>
    <d v="2022-12-01T00:00:00"/>
    <s v="Operating Platform"/>
    <s v="C"/>
    <s v="C"/>
    <s v="USD"/>
    <n v="117210.50000000001"/>
    <n v="28275.500000000004"/>
    <n v="0"/>
    <n v="0"/>
    <n v="28275.500000000004"/>
    <n v="0"/>
    <n v="0"/>
    <n v="0"/>
    <n v="0"/>
    <n v="0"/>
    <n v="145486.00000000003"/>
    <s v="USD"/>
    <n v="131275.76000000004"/>
    <n v="294220.08000000007"/>
    <s v="1-5 Years"/>
    <n v="117210.50000000001"/>
    <n v="145486.00000000003"/>
    <n v="131275.76000000004"/>
    <n v="294220.08000000007"/>
    <n v="0.12000000000000019"/>
    <n v="14065.260000000024"/>
    <n v="28275.500000000015"/>
    <n v="1"/>
    <n v="0"/>
    <n v="0"/>
    <n v="0"/>
  </r>
  <r>
    <s v="Employee 1536"/>
    <x v="0"/>
    <s v="San Francisco"/>
    <s v="United States of America"/>
    <s v="Americas"/>
    <d v="2021-04-19T00:00:00"/>
    <d v="2022-12-01T00:00:00"/>
    <s v="Operating Platform"/>
    <s v="N"/>
    <s v="J"/>
    <s v="USD"/>
    <n v="231495.00000000003"/>
    <n v="153120"/>
    <n v="0"/>
    <n v="0"/>
    <n v="153120"/>
    <n v="0"/>
    <n v="0"/>
    <n v="0"/>
    <n v="0"/>
    <n v="0"/>
    <n v="384615"/>
    <s v="USD"/>
    <n v="261589.35"/>
    <n v="696204.3"/>
    <s v="1-5 Years"/>
    <n v="231495.00000000003"/>
    <n v="384615"/>
    <n v="261589.35"/>
    <n v="696204.3"/>
    <n v="0.12999999999999989"/>
    <n v="30094.349999999977"/>
    <n v="153119.99999999997"/>
    <n v="1"/>
    <n v="0"/>
    <n v="0"/>
    <n v="0"/>
  </r>
  <r>
    <s v="Employee 1537"/>
    <x v="1"/>
    <s v="London"/>
    <s v="United Kingdom"/>
    <s v="EMEA"/>
    <d v="2021-04-26T00:00:00"/>
    <d v="2022-12-01T00:00:00"/>
    <s v="Corporate and Risk Platform"/>
    <s v="U"/>
    <s v="J"/>
    <s v="GBP"/>
    <n v="53130.000000000007"/>
    <n v="1936"/>
    <n v="0"/>
    <n v="0"/>
    <n v="1936"/>
    <n v="0"/>
    <n v="0"/>
    <n v="0"/>
    <n v="0"/>
    <n v="0"/>
    <n v="55066.000000000007"/>
    <s v="GBP"/>
    <n v="57911.700000000012"/>
    <n v="117933.64000000003"/>
    <s v="1-5 Years"/>
    <n v="70697.434504018805"/>
    <n v="73273.572904165252"/>
    <n v="77060.203609380507"/>
    <n v="156928.39807492064"/>
    <n v="9.0000000000000135E-2"/>
    <n v="4781.7000000000044"/>
    <n v="2576.1384001464467"/>
    <n v="1.3306500000756409"/>
    <n v="0"/>
    <n v="0"/>
    <n v="0"/>
  </r>
  <r>
    <s v="Employee 1538"/>
    <x v="0"/>
    <s v="San Francisco"/>
    <s v="United States of America"/>
    <s v="Americas"/>
    <d v="2021-04-26T00:00:00"/>
    <d v="2022-12-01T00:00:00"/>
    <s v="ETF and Index Investments Platform"/>
    <s v="D"/>
    <s v="U"/>
    <s v="USD"/>
    <n v="209440.00000000006"/>
    <n v="288530"/>
    <n v="0"/>
    <n v="0"/>
    <n v="288530"/>
    <n v="0"/>
    <n v="0"/>
    <n v="0"/>
    <n v="0"/>
    <n v="0"/>
    <n v="497970.00000000006"/>
    <s v="USD"/>
    <n v="238761.60000000009"/>
    <n v="806447.40000000026"/>
    <s v="1-5 Years"/>
    <n v="209440.00000000006"/>
    <n v="497970.00000000006"/>
    <n v="238761.60000000009"/>
    <n v="806447.40000000026"/>
    <n v="0.14000000000000012"/>
    <n v="29321.600000000035"/>
    <n v="288530"/>
    <n v="1"/>
    <n v="0"/>
    <n v="0"/>
    <n v="0"/>
  </r>
  <r>
    <s v="Employee 1539"/>
    <x v="3"/>
    <s v="London"/>
    <s v="United Kingdom"/>
    <s v="EMEA"/>
    <d v="2021-05-03T00:00:00"/>
    <d v="2022-12-01T00:00:00"/>
    <s v="Investments Platform"/>
    <s v="M"/>
    <s v="L"/>
    <s v="GBP"/>
    <n v="57222.000000000007"/>
    <n v="29029.000000000004"/>
    <n v="0"/>
    <n v="0"/>
    <n v="29029.000000000004"/>
    <n v="0"/>
    <n v="0"/>
    <n v="0"/>
    <n v="0"/>
    <n v="0"/>
    <n v="86251.000000000015"/>
    <s v="GBP"/>
    <n v="62371.98000000001"/>
    <n v="156385.57"/>
    <s v="1-5 Years"/>
    <n v="76142.454304328334"/>
    <n v="114769.89315652412"/>
    <n v="82995.275191717883"/>
    <n v="208094.45873232916"/>
    <n v="8.9999999999999983E-2"/>
    <n v="5149.9800000000032"/>
    <n v="38627.438852195788"/>
    <n v="1.3306500000756409"/>
    <n v="0"/>
    <n v="0"/>
    <n v="0"/>
  </r>
  <r>
    <s v="Employee 154"/>
    <x v="3"/>
    <s v="Wilmington"/>
    <s v="United States of America"/>
    <s v="Americas"/>
    <d v="2008-02-29T00:00:00"/>
    <d v="2022-12-01T00:00:00"/>
    <s v="Operating Platform"/>
    <s v="J"/>
    <s v="P"/>
    <s v="USD"/>
    <n v="114642.00000000003"/>
    <n v="27588.000000000004"/>
    <n v="0"/>
    <n v="0"/>
    <n v="27588.000000000004"/>
    <n v="0"/>
    <n v="0"/>
    <n v="0"/>
    <n v="0"/>
    <n v="0"/>
    <n v="142230.00000000003"/>
    <s v="USD"/>
    <n v="127252.62000000004"/>
    <n v="285127.9200000001"/>
    <s v="&gt;5 Years"/>
    <n v="114642.00000000003"/>
    <n v="142230.00000000003"/>
    <n v="127252.62000000004"/>
    <n v="285127.9200000001"/>
    <n v="0.11000000000000006"/>
    <n v="12610.62000000001"/>
    <n v="27588"/>
    <n v="1"/>
    <n v="0"/>
    <n v="0"/>
    <n v="0"/>
  </r>
  <r>
    <s v="Employee 1540"/>
    <x v="0"/>
    <s v="Texas"/>
    <s v="United States of America"/>
    <s v="Americas"/>
    <d v="2021-06-01T00:00:00"/>
    <d v="2022-12-01T00:00:00"/>
    <s v="Investments Platform"/>
    <s v="X"/>
    <s v="P"/>
    <s v="USD"/>
    <n v="215600.00000000006"/>
    <n v="514250"/>
    <n v="0"/>
    <n v="0"/>
    <n v="514250"/>
    <n v="0"/>
    <n v="0"/>
    <n v="0"/>
    <n v="0"/>
    <n v="0"/>
    <n v="729850"/>
    <s v="USD"/>
    <n v="219912.00000000006"/>
    <n v="964359.00000000023"/>
    <s v="1-5 Years"/>
    <n v="215600.00000000006"/>
    <n v="729850"/>
    <n v="219912.00000000006"/>
    <n v="964359.00000000023"/>
    <n v="1.9999999999999993E-2"/>
    <n v="4312"/>
    <n v="514249.99999999994"/>
    <n v="1"/>
    <n v="0"/>
    <n v="0"/>
    <n v="0"/>
  </r>
  <r>
    <s v="Employee 1541"/>
    <x v="4"/>
    <s v="New York"/>
    <s v="United States of America"/>
    <s v="Americas"/>
    <d v="2021-05-04T00:00:00"/>
    <d v="2022-12-01T00:00:00"/>
    <s v="Investments Platform"/>
    <s v="S"/>
    <s v="M"/>
    <s v="USD"/>
    <n v="235620.00000000003"/>
    <n v="454080.00000000006"/>
    <n v="0"/>
    <n v="0"/>
    <n v="454080.00000000006"/>
    <n v="0"/>
    <n v="0"/>
    <n v="0"/>
    <n v="0"/>
    <n v="0"/>
    <n v="689700.00000000012"/>
    <s v="USD"/>
    <n v="268606.80000000005"/>
    <n v="1054864.8000000003"/>
    <s v="1-5 Years"/>
    <n v="235620.00000000003"/>
    <n v="689700.00000000012"/>
    <n v="268606.80000000005"/>
    <n v="1054864.8000000003"/>
    <n v="0.14000000000000007"/>
    <n v="32986.800000000017"/>
    <n v="454080.00000000012"/>
    <n v="1"/>
    <n v="0"/>
    <n v="0"/>
    <n v="0"/>
  </r>
  <r>
    <s v="Employee 1542"/>
    <x v="6"/>
    <s v="London"/>
    <s v="United Kingdom"/>
    <s v="EMEA"/>
    <d v="2021-05-17T00:00:00"/>
    <d v="2022-12-01T00:00:00"/>
    <s v="Investments Platform"/>
    <s v="D"/>
    <s v="P"/>
    <s v="GBP"/>
    <n v="53815.971000000005"/>
    <n v="21489.600000000002"/>
    <n v="0"/>
    <n v="0"/>
    <n v="21489.600000000002"/>
    <n v="0"/>
    <n v="0"/>
    <n v="0"/>
    <n v="0"/>
    <n v="0"/>
    <n v="75305.571000000011"/>
    <s v="GBP"/>
    <n v="61350.206940000011"/>
    <n v="147198.55788000004"/>
    <s v="1-5 Years"/>
    <n v="71610.221815220691"/>
    <n v="100205.35805684619"/>
    <n v="81635.652869351601"/>
    <n v="195869.76105415629"/>
    <n v="0.14000000000000018"/>
    <n v="7534.2359400000059"/>
    <n v="28595.1362416255"/>
    <n v="1.3306500000756409"/>
    <n v="0"/>
    <n v="0"/>
    <n v="0"/>
  </r>
  <r>
    <s v="Employee 1543"/>
    <x v="4"/>
    <s v="New York"/>
    <s v="United States of America"/>
    <s v="Americas"/>
    <d v="2021-05-03T00:00:00"/>
    <d v="2022-12-01T00:00:00"/>
    <s v="Operating Platform"/>
    <s v="L"/>
    <s v="W"/>
    <s v="USD"/>
    <n v="316250"/>
    <n v="163350.00000000003"/>
    <n v="0"/>
    <n v="0"/>
    <n v="163350.00000000003"/>
    <n v="0"/>
    <n v="0"/>
    <n v="0"/>
    <n v="0"/>
    <n v="0"/>
    <n v="479600"/>
    <s v="USD"/>
    <n v="363687.5"/>
    <n v="915227.5"/>
    <s v="1-5 Years"/>
    <n v="316250"/>
    <n v="479600"/>
    <n v="363687.5"/>
    <n v="915227.5"/>
    <n v="0.15"/>
    <n v="47437.5"/>
    <n v="163350"/>
    <n v="1"/>
    <n v="0"/>
    <n v="0"/>
    <n v="0"/>
  </r>
  <r>
    <s v="Employee 1544"/>
    <x v="3"/>
    <s v="London"/>
    <s v="United Kingdom"/>
    <s v="EMEA"/>
    <d v="2021-05-10T00:00:00"/>
    <d v="2022-12-01T00:00:00"/>
    <s v="Client Businesses Platform"/>
    <s v="S"/>
    <s v="C"/>
    <s v="GBP"/>
    <n v="113767.50000000001"/>
    <n v="7947.5"/>
    <n v="0"/>
    <n v="0"/>
    <n v="7947.5"/>
    <n v="0"/>
    <n v="0"/>
    <n v="0"/>
    <n v="0"/>
    <n v="0"/>
    <n v="121715.00000000001"/>
    <s v="GBP"/>
    <n v="119455.87500000001"/>
    <n v="247256.625"/>
    <s v="1-5 Years"/>
    <n v="151384.7238836055"/>
    <n v="161960.06475920667"/>
    <n v="158953.96007778577"/>
    <n v="329012.02807495272"/>
    <n v="4.999999999999994E-2"/>
    <n v="5688.375"/>
    <n v="10575.340875601163"/>
    <n v="1.3306500000756409"/>
    <n v="0"/>
    <n v="0"/>
    <n v="0"/>
  </r>
  <r>
    <s v="Employee 1545"/>
    <x v="4"/>
    <s v="Princeton"/>
    <s v="United States of America"/>
    <s v="Americas"/>
    <d v="2021-05-17T00:00:00"/>
    <d v="2022-12-01T00:00:00"/>
    <s v="Investments Platform"/>
    <s v="X"/>
    <s v="M"/>
    <s v="USD"/>
    <n v="263780.00000000006"/>
    <n v="193325.00000000003"/>
    <n v="0"/>
    <n v="0"/>
    <n v="193325.00000000003"/>
    <n v="0"/>
    <n v="0"/>
    <n v="0"/>
    <n v="0"/>
    <n v="0"/>
    <n v="457105.00000000012"/>
    <s v="USD"/>
    <n v="274331.20000000007"/>
    <n v="749720.40000000014"/>
    <s v="1-5 Years"/>
    <n v="263780.00000000006"/>
    <n v="457105.00000000012"/>
    <n v="274331.20000000007"/>
    <n v="749720.40000000014"/>
    <n v="4.0000000000000036E-2"/>
    <n v="10551.200000000012"/>
    <n v="193325.00000000006"/>
    <n v="1"/>
    <n v="0"/>
    <n v="0"/>
    <n v="0"/>
  </r>
  <r>
    <s v="Employee 1546"/>
    <x v="4"/>
    <s v="New York"/>
    <s v="United States of America"/>
    <s v="Americas"/>
    <d v="2021-05-10T00:00:00"/>
    <d v="2022-12-01T00:00:00"/>
    <s v="Corporate and Risk Platform"/>
    <s v="I"/>
    <s v="Z"/>
    <s v="USD"/>
    <n v="313500.00000000006"/>
    <n v="566720"/>
    <n v="0"/>
    <n v="0"/>
    <n v="566720"/>
    <n v="0"/>
    <n v="0"/>
    <n v="0"/>
    <n v="0"/>
    <n v="231750"/>
    <n v="1111970"/>
    <s v="USD"/>
    <n v="338580.00000000006"/>
    <n v="1289217.6000000001"/>
    <s v="1-5 Years"/>
    <n v="313500.00000000006"/>
    <n v="1111970"/>
    <n v="338580.00000000006"/>
    <n v="1289217.6000000001"/>
    <n v="7.9999999999999988E-2"/>
    <n v="25080"/>
    <n v="798470"/>
    <n v="1"/>
    <n v="231750"/>
    <n v="0"/>
    <n v="0"/>
  </r>
  <r>
    <s v="Employee 1547"/>
    <x v="3"/>
    <s v="Tokyo"/>
    <s v="Japan"/>
    <s v="Asia-Pacific"/>
    <d v="2021-05-10T00:00:00"/>
    <d v="2022-12-01T00:00:00"/>
    <s v="Operating Platform"/>
    <s v="L"/>
    <s v="Q"/>
    <s v="JPY"/>
    <n v="11949080"/>
    <n v="3249125.0000000005"/>
    <n v="0"/>
    <n v="0"/>
    <n v="3249125.0000000005"/>
    <n v="0"/>
    <n v="0"/>
    <n v="0"/>
    <n v="0"/>
    <n v="0"/>
    <n v="15198205"/>
    <s v="JPY"/>
    <n v="12307552.4"/>
    <n v="27961703.550000001"/>
    <s v="1-5 Years"/>
    <n v="109982.78797919831"/>
    <n v="139888.67412214092"/>
    <n v="113282.27161857426"/>
    <n v="257367.60596437941"/>
    <n v="2.9999999999999978E-2"/>
    <n v="358472.40000000037"/>
    <n v="29905.886142942603"/>
    <n v="9.2042891987666256E-3"/>
    <n v="0"/>
    <n v="0"/>
    <n v="0"/>
  </r>
  <r>
    <s v="Employee 1548"/>
    <x v="3"/>
    <s v="Tokyo"/>
    <s v="Japan"/>
    <s v="Asia-Pacific"/>
    <d v="2021-06-03T00:00:00"/>
    <d v="2022-12-01T00:00:00"/>
    <s v="Investments Platform"/>
    <s v="C"/>
    <s v="U"/>
    <s v="JPY"/>
    <n v="18089500"/>
    <n v="6225450.0000000009"/>
    <n v="0"/>
    <n v="0"/>
    <n v="6225450.0000000009"/>
    <n v="0"/>
    <n v="0"/>
    <n v="0"/>
    <n v="0"/>
    <n v="0"/>
    <n v="24314950"/>
    <s v="JPY"/>
    <n v="18993975"/>
    <n v="44524672.5"/>
    <s v="1-5 Years"/>
    <n v="166500.98946108887"/>
    <n v="223801.83165355056"/>
    <n v="174826.03893414332"/>
    <n v="409817.96217037144"/>
    <n v="5.000000000000001E-2"/>
    <n v="904475"/>
    <n v="57300.842192461685"/>
    <n v="9.2042891987666256E-3"/>
    <n v="0"/>
    <n v="0"/>
    <n v="0"/>
  </r>
  <r>
    <s v="Employee 1549"/>
    <x v="3"/>
    <s v="San Francisco"/>
    <s v="United States of America"/>
    <s v="Americas"/>
    <d v="2021-06-03T00:00:00"/>
    <d v="2022-12-01T00:00:00"/>
    <s v="Investments Platform"/>
    <s v="J"/>
    <s v="X"/>
    <s v="USD"/>
    <n v="155925"/>
    <n v="0"/>
    <n v="168000.00000000003"/>
    <n v="0"/>
    <n v="168000.00000000003"/>
    <n v="0"/>
    <n v="0"/>
    <n v="0"/>
    <n v="0"/>
    <n v="0"/>
    <n v="323925"/>
    <s v="USD"/>
    <n v="176195.24999999997"/>
    <n v="352390.49999999994"/>
    <s v="1-5 Years"/>
    <n v="155925"/>
    <n v="323925"/>
    <n v="176195.24999999997"/>
    <n v="352390.49999999994"/>
    <n v="0.12999999999999981"/>
    <n v="20270.249999999971"/>
    <n v="168000"/>
    <n v="1"/>
    <n v="0"/>
    <n v="0"/>
    <n v="0"/>
  </r>
  <r>
    <s v="Employee 155"/>
    <x v="3"/>
    <s v="Wilmington"/>
    <s v="United States of America"/>
    <s v="Americas"/>
    <d v="2004-09-20T00:00:00"/>
    <d v="2022-12-01T00:00:00"/>
    <s v="Operating Platform"/>
    <s v="Y"/>
    <s v="X"/>
    <s v="USD"/>
    <n v="108438.00000000001"/>
    <n v="12041.700000000003"/>
    <n v="0"/>
    <n v="0"/>
    <n v="12041.700000000003"/>
    <n v="0"/>
    <n v="0"/>
    <n v="0"/>
    <n v="0"/>
    <n v="0"/>
    <n v="120479.70000000001"/>
    <s v="USD"/>
    <n v="121450.56000000003"/>
    <n v="256387.82400000005"/>
    <s v="&gt;5 Years"/>
    <n v="108438.00000000001"/>
    <n v="120479.70000000001"/>
    <n v="121450.56000000003"/>
    <n v="256387.82400000005"/>
    <n v="0.12000000000000009"/>
    <n v="13012.560000000012"/>
    <n v="12041.699999999997"/>
    <n v="1"/>
    <n v="0"/>
    <n v="0"/>
    <n v="0"/>
  </r>
  <r>
    <s v="Employee 1550"/>
    <x v="3"/>
    <s v="San Francisco"/>
    <s v="United States of America"/>
    <s v="Americas"/>
    <d v="2021-06-03T00:00:00"/>
    <d v="2022-12-01T00:00:00"/>
    <s v="Operating Platform"/>
    <s v="U"/>
    <s v="L"/>
    <s v="USD"/>
    <n v="166650"/>
    <n v="25740.000000000004"/>
    <n v="0"/>
    <n v="0"/>
    <n v="25740.000000000004"/>
    <n v="0"/>
    <n v="0"/>
    <n v="0"/>
    <n v="0"/>
    <n v="0"/>
    <n v="192390"/>
    <s v="USD"/>
    <n v="169983"/>
    <n v="366220.80000000005"/>
    <s v="1-5 Years"/>
    <n v="166650"/>
    <n v="192390"/>
    <n v="169983"/>
    <n v="366220.80000000005"/>
    <n v="0.02"/>
    <n v="3333"/>
    <n v="25740"/>
    <n v="1"/>
    <n v="0"/>
    <n v="0"/>
    <n v="0"/>
  </r>
  <r>
    <s v="Employee 1551"/>
    <x v="0"/>
    <s v="New York"/>
    <s v="United States of America"/>
    <s v="Americas"/>
    <d v="2021-06-03T00:00:00"/>
    <d v="2022-12-01T00:00:00"/>
    <s v="Client Businesses Platform"/>
    <s v="X"/>
    <s v="S"/>
    <s v="USD"/>
    <n v="200970.00000000003"/>
    <n v="213796.00000000003"/>
    <n v="0"/>
    <n v="0"/>
    <n v="213796.00000000003"/>
    <n v="0"/>
    <n v="0"/>
    <n v="0"/>
    <n v="0"/>
    <n v="0"/>
    <n v="414766.00000000006"/>
    <s v="USD"/>
    <n v="229105.80000000005"/>
    <n v="701939.04000000015"/>
    <s v="1-5 Years"/>
    <n v="200970.00000000003"/>
    <n v="414766.00000000006"/>
    <n v="229105.80000000005"/>
    <n v="701939.04000000015"/>
    <n v="0.14000000000000007"/>
    <n v="28135.800000000017"/>
    <n v="213796.00000000003"/>
    <n v="1"/>
    <n v="0"/>
    <n v="0"/>
    <n v="0"/>
  </r>
  <r>
    <s v="Employee 1552"/>
    <x v="0"/>
    <s v="Wilmington"/>
    <s v="United States of America"/>
    <s v="Americas"/>
    <d v="2021-06-03T00:00:00"/>
    <d v="2022-12-01T00:00:00"/>
    <s v="Operating Platform"/>
    <s v="T"/>
    <s v="L"/>
    <s v="USD"/>
    <n v="191921.40000000002"/>
    <n v="60691.400000000009"/>
    <n v="0"/>
    <n v="0"/>
    <n v="60691.400000000009"/>
    <n v="0"/>
    <n v="0"/>
    <n v="0"/>
    <n v="0"/>
    <n v="0"/>
    <n v="252612.80000000005"/>
    <s v="USD"/>
    <n v="201517.47000000003"/>
    <n v="466760.91000000009"/>
    <s v="1-5 Years"/>
    <n v="191921.40000000002"/>
    <n v="252612.80000000005"/>
    <n v="201517.47000000003"/>
    <n v="466760.91000000009"/>
    <n v="5.0000000000000031E-2"/>
    <n v="9596.070000000007"/>
    <n v="60691.400000000023"/>
    <n v="1"/>
    <n v="0"/>
    <n v="0"/>
    <n v="0"/>
  </r>
  <r>
    <s v="Employee 1553"/>
    <x v="3"/>
    <s v="Tokyo"/>
    <s v="Japan"/>
    <s v="Asia-Pacific"/>
    <d v="2021-06-03T00:00:00"/>
    <d v="2022-12-01T00:00:00"/>
    <s v="Investments Platform"/>
    <s v="A"/>
    <s v="R"/>
    <s v="JPY"/>
    <n v="15444000.000000004"/>
    <n v="6098400.0000000009"/>
    <n v="0"/>
    <n v="0"/>
    <n v="6098400.0000000009"/>
    <n v="0"/>
    <n v="0"/>
    <n v="0"/>
    <n v="0"/>
    <n v="0"/>
    <n v="21542400.000000004"/>
    <s v="JPY"/>
    <n v="15752880.000000004"/>
    <n v="37726128.000000007"/>
    <s v="1-5 Years"/>
    <n v="142151.04238575179"/>
    <n v="198282.47963551019"/>
    <n v="144994.06323346685"/>
    <n v="347242.19246168726"/>
    <n v="2.0000000000000163E-2"/>
    <n v="308880"/>
    <n v="56131.437249758397"/>
    <n v="9.2042891987666256E-3"/>
    <n v="0"/>
    <n v="0"/>
    <n v="0"/>
  </r>
  <r>
    <s v="Employee 1554"/>
    <x v="3"/>
    <s v="London"/>
    <s v="United Kingdom"/>
    <s v="EMEA"/>
    <d v="2021-06-03T00:00:00"/>
    <d v="2022-12-01T00:00:00"/>
    <s v="Investments Platform"/>
    <s v="E"/>
    <s v="Z"/>
    <s v="GBP"/>
    <n v="101915.00000000003"/>
    <n v="34529"/>
    <n v="0"/>
    <n v="0"/>
    <n v="34529"/>
    <n v="0"/>
    <n v="0"/>
    <n v="0"/>
    <n v="0"/>
    <n v="0"/>
    <n v="136444.00000000003"/>
    <s v="GBP"/>
    <n v="114144.80000000005"/>
    <n v="266962.08000000007"/>
    <s v="1-5 Years"/>
    <n v="135613.19475770899"/>
    <n v="181559.20861032078"/>
    <n v="151886.77812863409"/>
    <n v="355233.09177219338"/>
    <n v="0.12000000000000018"/>
    <n v="12229.800000000017"/>
    <n v="45946.013852611795"/>
    <n v="1.3306500000756409"/>
    <n v="0"/>
    <n v="0"/>
    <n v="0"/>
  </r>
  <r>
    <s v="Employee 1555"/>
    <x v="0"/>
    <s v="Sydney"/>
    <s v="Australia"/>
    <s v="Asia-Pacific"/>
    <d v="2021-06-03T00:00:00"/>
    <d v="2022-12-01T00:00:00"/>
    <s v="Client Businesses Platform"/>
    <s v="U"/>
    <s v="Y"/>
    <s v="AUD"/>
    <n v="163871.4"/>
    <n v="70840"/>
    <n v="0"/>
    <n v="0"/>
    <n v="70840"/>
    <n v="0"/>
    <n v="0"/>
    <n v="0"/>
    <n v="0"/>
    <n v="0"/>
    <n v="234711.4"/>
    <s v="AUD"/>
    <n v="186813.39600000001"/>
    <n v="454384.39200000005"/>
    <s v="1-5 Years"/>
    <n v="123993.29481436765"/>
    <n v="177594.38081625575"/>
    <n v="141352.35608837914"/>
    <n v="343809.9502189107"/>
    <n v="0.14000000000000015"/>
    <n v="22941.996000000014"/>
    <n v="53601.086001888107"/>
    <n v="0.75665000002665295"/>
    <n v="0"/>
    <n v="0"/>
    <n v="0"/>
  </r>
  <r>
    <s v="Employee 1556"/>
    <x v="3"/>
    <s v="Wilmington"/>
    <s v="United States of America"/>
    <s v="Americas"/>
    <d v="2021-06-03T00:00:00"/>
    <d v="2022-12-01T00:00:00"/>
    <s v="Operating Platform"/>
    <s v="B"/>
    <s v="T"/>
    <s v="USD"/>
    <n v="140459"/>
    <n v="22407.000000000004"/>
    <n v="0"/>
    <n v="0"/>
    <n v="22407.000000000004"/>
    <n v="0"/>
    <n v="0"/>
    <n v="0"/>
    <n v="0"/>
    <n v="0"/>
    <n v="162866"/>
    <s v="USD"/>
    <n v="154504.90000000002"/>
    <n v="333657.50000000006"/>
    <s v="1-5 Years"/>
    <n v="140459"/>
    <n v="162866"/>
    <n v="154504.90000000002"/>
    <n v="333657.50000000006"/>
    <n v="0.10000000000000017"/>
    <n v="14045.900000000023"/>
    <n v="22407"/>
    <n v="1"/>
    <n v="0"/>
    <n v="0"/>
    <n v="0"/>
  </r>
  <r>
    <s v="Employee 1557"/>
    <x v="0"/>
    <s v="London"/>
    <s v="United Kingdom"/>
    <s v="EMEA"/>
    <d v="2021-06-03T00:00:00"/>
    <d v="2022-12-01T00:00:00"/>
    <s v="ETF and Index Investments Platform"/>
    <s v="S"/>
    <s v="V"/>
    <s v="GBP"/>
    <n v="133320"/>
    <n v="93881.700000000012"/>
    <n v="0"/>
    <n v="0"/>
    <n v="93881.700000000012"/>
    <n v="0"/>
    <n v="0"/>
    <n v="0"/>
    <n v="0"/>
    <n v="0"/>
    <n v="227201.7"/>
    <s v="GBP"/>
    <n v="151984.80000000002"/>
    <n v="410994.73800000007"/>
    <s v="1-5 Years"/>
    <n v="177402.25801008445"/>
    <n v="302325.94212218578"/>
    <n v="202238.57413149631"/>
    <n v="546890.14815078815"/>
    <n v="0.14000000000000021"/>
    <n v="18664.800000000017"/>
    <n v="124923.68411210133"/>
    <n v="1.3306500000756409"/>
    <n v="0"/>
    <n v="0"/>
    <n v="0"/>
  </r>
  <r>
    <s v="Employee 1558"/>
    <x v="3"/>
    <s v="Philadelphia"/>
    <s v="United States of America"/>
    <s v="Americas"/>
    <d v="2021-06-03T00:00:00"/>
    <d v="2022-12-01T00:00:00"/>
    <s v="Investments Platform"/>
    <s v="W"/>
    <s v="W"/>
    <s v="USD"/>
    <n v="132825"/>
    <n v="44935.000000000007"/>
    <n v="0"/>
    <n v="0"/>
    <n v="44935.000000000007"/>
    <n v="0"/>
    <n v="0"/>
    <n v="0"/>
    <n v="0"/>
    <n v="0"/>
    <n v="177760"/>
    <s v="USD"/>
    <n v="150092.25"/>
    <n v="350961.05000000005"/>
    <s v="1-5 Years"/>
    <n v="132825"/>
    <n v="177760"/>
    <n v="150092.25"/>
    <n v="350961.05000000005"/>
    <n v="0.13"/>
    <n v="17267.25"/>
    <n v="44935"/>
    <n v="1"/>
    <n v="0"/>
    <n v="0"/>
    <n v="0"/>
  </r>
  <r>
    <s v="Employee 1559"/>
    <x v="0"/>
    <s v="San Francisco"/>
    <s v="United States of America"/>
    <s v="Americas"/>
    <d v="2021-06-03T00:00:00"/>
    <d v="2022-12-01T00:00:00"/>
    <s v="ETF and Index Investments Platform"/>
    <s v="S"/>
    <s v="K"/>
    <s v="USD"/>
    <n v="234025.00000000003"/>
    <n v="140250"/>
    <n v="0"/>
    <n v="0"/>
    <n v="140250"/>
    <n v="0"/>
    <n v="0"/>
    <n v="0"/>
    <n v="0"/>
    <n v="0"/>
    <n v="374275"/>
    <s v="USD"/>
    <n v="262108.00000000006"/>
    <n v="681296.00000000012"/>
    <s v="1-5 Years"/>
    <n v="234025.00000000003"/>
    <n v="374275"/>
    <n v="262108.00000000006"/>
    <n v="681296.00000000012"/>
    <n v="0.12000000000000011"/>
    <n v="28083.000000000029"/>
    <n v="140249.99999999997"/>
    <n v="1"/>
    <n v="0"/>
    <n v="0"/>
    <n v="0"/>
  </r>
  <r>
    <s v="Employee 156"/>
    <x v="3"/>
    <s v="Hong Kong"/>
    <s v="Hong Kong"/>
    <s v="Asia-Pacific"/>
    <d v="2008-03-17T00:00:00"/>
    <d v="2022-12-01T00:00:00"/>
    <s v="Investments Platform"/>
    <s v="E"/>
    <s v="Y"/>
    <s v="HKD"/>
    <n v="1630200.0000000002"/>
    <n v="0"/>
    <n v="259006.62000000002"/>
    <n v="0"/>
    <n v="259006.62000000002"/>
    <n v="0"/>
    <n v="0"/>
    <n v="0"/>
    <n v="0"/>
    <n v="0"/>
    <n v="1889206.6200000003"/>
    <s v="HKD"/>
    <n v="1793220.0000000005"/>
    <n v="3586440.0000000009"/>
    <s v="&gt;5 Years"/>
    <n v="207823.66476928673"/>
    <n v="240842.74523052218"/>
    <n v="228606.03124621543"/>
    <n v="457212.06249243085"/>
    <n v="0.10000000000000013"/>
    <n v="163020.00000000023"/>
    <n v="33019.080461235455"/>
    <n v="0.12748353868806692"/>
    <n v="0"/>
    <n v="0"/>
    <n v="0"/>
  </r>
  <r>
    <s v="Employee 1560"/>
    <x v="0"/>
    <s v="San Francisco"/>
    <s v="United States of America"/>
    <s v="Americas"/>
    <d v="2021-06-01T00:00:00"/>
    <d v="2022-12-01T00:00:00"/>
    <s v="Client Businesses Platform"/>
    <s v="M"/>
    <s v="U"/>
    <s v="USD"/>
    <n v="162690"/>
    <n v="287100"/>
    <n v="0"/>
    <n v="0"/>
    <n v="287100"/>
    <n v="0"/>
    <n v="0"/>
    <n v="0"/>
    <n v="0"/>
    <n v="0"/>
    <n v="449790"/>
    <s v="USD"/>
    <n v="170824.5"/>
    <n v="643104"/>
    <s v="1-5 Years"/>
    <n v="162690"/>
    <n v="449790"/>
    <n v="170824.5"/>
    <n v="643104"/>
    <n v="0.05"/>
    <n v="8134.5"/>
    <n v="287100"/>
    <n v="1"/>
    <n v="0"/>
    <n v="0"/>
    <n v="0"/>
  </r>
  <r>
    <s v="Employee 1561"/>
    <x v="4"/>
    <s v="San Francisco"/>
    <s v="United States of America"/>
    <s v="Americas"/>
    <d v="2021-06-01T00:00:00"/>
    <d v="2022-12-01T00:00:00"/>
    <s v="Investments Platform"/>
    <s v="N"/>
    <s v="L"/>
    <s v="USD"/>
    <n v="366300.00000000006"/>
    <n v="0"/>
    <n v="8994100"/>
    <n v="0"/>
    <n v="8994100"/>
    <n v="0"/>
    <n v="0"/>
    <n v="0"/>
    <n v="0"/>
    <n v="1590000"/>
    <n v="10950400"/>
    <s v="USD"/>
    <n v="410256.00000000012"/>
    <n v="820512.00000000023"/>
    <s v="1-5 Years"/>
    <n v="366300.00000000006"/>
    <n v="10950400"/>
    <n v="410256.00000000012"/>
    <n v="820512.00000000023"/>
    <n v="0.12000000000000013"/>
    <n v="43956.000000000058"/>
    <n v="10584100"/>
    <n v="1"/>
    <n v="1590000"/>
    <n v="0"/>
    <n v="0"/>
  </r>
  <r>
    <s v="Employee 1562"/>
    <x v="7"/>
    <s v="New York"/>
    <s v="United States of America"/>
    <s v="Americas"/>
    <d v="2021-05-17T00:00:00"/>
    <d v="2022-12-01T00:00:00"/>
    <s v="Client Businesses Platform"/>
    <s v="C"/>
    <s v="E"/>
    <s v="USD"/>
    <n v="86625"/>
    <n v="17578"/>
    <n v="0"/>
    <n v="0"/>
    <n v="17578"/>
    <n v="0"/>
    <n v="4299"/>
    <n v="0"/>
    <n v="4299"/>
    <n v="0"/>
    <n v="108502"/>
    <s v="USD"/>
    <n v="89223.75"/>
    <n v="196552.84"/>
    <s v="1-5 Years"/>
    <n v="86625"/>
    <n v="108502"/>
    <n v="89223.75"/>
    <n v="196552.84"/>
    <n v="0.03"/>
    <n v="2598.75"/>
    <n v="21877"/>
    <n v="1"/>
    <n v="0"/>
    <n v="0"/>
    <n v="4299"/>
  </r>
  <r>
    <s v="Employee 1563"/>
    <x v="3"/>
    <s v="London"/>
    <s v="United Kingdom"/>
    <s v="EMEA"/>
    <d v="2021-05-24T00:00:00"/>
    <d v="2022-12-01T00:00:00"/>
    <s v="Operating Platform"/>
    <s v="E"/>
    <s v="Y"/>
    <s v="GBP"/>
    <n v="106920.00000000003"/>
    <n v="14025"/>
    <n v="0"/>
    <n v="0"/>
    <n v="14025"/>
    <n v="0"/>
    <n v="0"/>
    <n v="0"/>
    <n v="0"/>
    <n v="0"/>
    <n v="120945.00000000003"/>
    <s v="GBP"/>
    <n v="117612.00000000004"/>
    <n v="250651.50000000012"/>
    <s v="1-5 Years"/>
    <n v="142273.09800808757"/>
    <n v="160935.46425914843"/>
    <n v="156500.40780889633"/>
    <n v="333529.41849395965"/>
    <n v="9.9999999999999978E-2"/>
    <n v="10692.000000000015"/>
    <n v="18662.366251060856"/>
    <n v="1.3306500000756409"/>
    <n v="0"/>
    <n v="0"/>
    <n v="0"/>
  </r>
  <r>
    <s v="Employee 1564"/>
    <x v="3"/>
    <s v="London"/>
    <s v="United Kingdom"/>
    <s v="EMEA"/>
    <d v="2021-05-24T00:00:00"/>
    <d v="2022-12-01T00:00:00"/>
    <s v="Operating Platform"/>
    <s v="S"/>
    <s v="B"/>
    <s v="GBP"/>
    <n v="67625.250000000015"/>
    <n v="5170"/>
    <n v="0"/>
    <n v="0"/>
    <n v="5170"/>
    <n v="0"/>
    <n v="0"/>
    <n v="0"/>
    <n v="0"/>
    <n v="0"/>
    <n v="72795.250000000015"/>
    <s v="GBP"/>
    <n v="76416.532500000016"/>
    <n v="158675.16500000004"/>
    <s v="1-5 Years"/>
    <n v="89985.538917615253"/>
    <n v="96864.999418006322"/>
    <n v="101683.65897690524"/>
    <n v="211141.10831925238"/>
    <n v="0.13"/>
    <n v="8791.2825000000012"/>
    <n v="6879.4605003910692"/>
    <n v="1.3306500000756409"/>
    <n v="0"/>
    <n v="0"/>
    <n v="0"/>
  </r>
  <r>
    <s v="Employee 1565"/>
    <x v="0"/>
    <s v="San Francisco"/>
    <s v="United States of America"/>
    <s v="Americas"/>
    <d v="2021-06-07T00:00:00"/>
    <d v="2022-12-01T00:00:00"/>
    <s v="Operating Platform"/>
    <s v="K"/>
    <s v="J"/>
    <s v="USD"/>
    <n v="261665.25"/>
    <n v="105600.00000000001"/>
    <n v="0"/>
    <n v="0"/>
    <n v="105600.00000000001"/>
    <n v="0"/>
    <n v="0"/>
    <n v="0"/>
    <n v="0"/>
    <n v="0"/>
    <n v="367265.25"/>
    <s v="USD"/>
    <n v="282598.47000000003"/>
    <n v="679244.94000000018"/>
    <s v="1-5 Years"/>
    <n v="261665.25"/>
    <n v="367265.25"/>
    <n v="282598.47000000003"/>
    <n v="679244.94000000018"/>
    <n v="8.0000000000000113E-2"/>
    <n v="20933.22000000003"/>
    <n v="105600"/>
    <n v="1"/>
    <n v="0"/>
    <n v="0"/>
    <n v="0"/>
  </r>
  <r>
    <s v="Employee 1566"/>
    <x v="4"/>
    <s v="San Francisco"/>
    <s v="United States of America"/>
    <s v="Americas"/>
    <d v="2021-06-21T00:00:00"/>
    <d v="2022-12-01T00:00:00"/>
    <s v="ETF and Index Investments Platform"/>
    <s v="B"/>
    <s v="B"/>
    <s v="USD"/>
    <n v="251680.00000000003"/>
    <n v="810722.00000000012"/>
    <n v="0"/>
    <n v="0"/>
    <n v="810722.00000000012"/>
    <n v="0"/>
    <n v="0"/>
    <n v="0"/>
    <n v="0"/>
    <n v="328250"/>
    <n v="1390652.0000000002"/>
    <s v="USD"/>
    <n v="279364.80000000005"/>
    <n v="1458631.0200000003"/>
    <s v="1-5 Years"/>
    <n v="251680.00000000003"/>
    <n v="1390652.0000000002"/>
    <n v="279364.80000000005"/>
    <n v="1458631.0200000003"/>
    <n v="0.11000000000000006"/>
    <n v="27684.800000000017"/>
    <n v="1138972.0000000002"/>
    <n v="1"/>
    <n v="328250"/>
    <n v="0"/>
    <n v="0"/>
  </r>
  <r>
    <s v="Employee 1567"/>
    <x v="4"/>
    <s v="New York"/>
    <s v="United States of America"/>
    <s v="Americas"/>
    <d v="2021-06-21T00:00:00"/>
    <d v="2022-12-01T00:00:00"/>
    <s v="Client Businesses Platform"/>
    <s v="C"/>
    <s v="J"/>
    <s v="USD"/>
    <n v="269775.00000000006"/>
    <n v="512050.00000000006"/>
    <n v="0"/>
    <n v="0"/>
    <n v="512050.00000000006"/>
    <n v="0"/>
    <n v="0"/>
    <n v="0"/>
    <n v="0"/>
    <n v="0"/>
    <n v="781825.00000000012"/>
    <s v="USD"/>
    <n v="272472.75000000006"/>
    <n v="1062116.0000000002"/>
    <s v="1-5 Years"/>
    <n v="269775.00000000006"/>
    <n v="781825.00000000012"/>
    <n v="272472.75000000006"/>
    <n v="1062116.0000000002"/>
    <n v="9.9999999999999985E-3"/>
    <n v="2697.75"/>
    <n v="512050.00000000006"/>
    <n v="1"/>
    <n v="0"/>
    <n v="0"/>
    <n v="0"/>
  </r>
  <r>
    <s v="Employee 1568"/>
    <x v="4"/>
    <s v="San Francisco"/>
    <s v="United States of America"/>
    <s v="Americas"/>
    <d v="2021-06-21T00:00:00"/>
    <d v="2022-12-01T00:00:00"/>
    <s v="Investments Platform"/>
    <s v="J"/>
    <s v="K"/>
    <s v="USD"/>
    <n v="233310.00000000003"/>
    <n v="244750"/>
    <n v="0"/>
    <n v="0"/>
    <n v="244750"/>
    <n v="0"/>
    <n v="0"/>
    <n v="0"/>
    <n v="0"/>
    <n v="0"/>
    <n v="478060"/>
    <s v="USD"/>
    <n v="242642.40000000005"/>
    <n v="739824.8"/>
    <s v="1-5 Years"/>
    <n v="233310.00000000003"/>
    <n v="478060"/>
    <n v="242642.40000000005"/>
    <n v="739824.8"/>
    <n v="4.0000000000000098E-2"/>
    <n v="9332.4000000000233"/>
    <n v="244749.99999999997"/>
    <n v="1"/>
    <n v="0"/>
    <n v="0"/>
    <n v="0"/>
  </r>
  <r>
    <s v="Employee 1569"/>
    <x v="4"/>
    <s v="San Francisco"/>
    <s v="United States of America"/>
    <s v="Americas"/>
    <d v="2021-06-21T00:00:00"/>
    <d v="2022-12-01T00:00:00"/>
    <s v="ETF and Index Investments Platform"/>
    <s v="Q"/>
    <s v="L"/>
    <s v="USD"/>
    <n v="207900.00000000003"/>
    <n v="390720.00000000006"/>
    <n v="0"/>
    <n v="0"/>
    <n v="390720.00000000006"/>
    <n v="0"/>
    <n v="0"/>
    <n v="0"/>
    <n v="0"/>
    <n v="172500"/>
    <n v="771120.00000000012"/>
    <s v="USD"/>
    <n v="216216.00000000003"/>
    <n v="838780.8"/>
    <s v="1-5 Years"/>
    <n v="207900.00000000003"/>
    <n v="771120.00000000012"/>
    <n v="216216.00000000003"/>
    <n v="838780.8"/>
    <n v="3.9999999999999994E-2"/>
    <n v="8316"/>
    <n v="563220.00000000012"/>
    <n v="1"/>
    <n v="172500"/>
    <n v="0"/>
    <n v="0"/>
  </r>
  <r>
    <s v="Employee 157"/>
    <x v="3"/>
    <s v="Princeton"/>
    <s v="United States of America"/>
    <s v="Americas"/>
    <d v="2008-03-31T00:00:00"/>
    <d v="2022-12-01T00:00:00"/>
    <s v="Operating Platform"/>
    <s v="S"/>
    <s v="S"/>
    <s v="USD"/>
    <n v="175560.00000000003"/>
    <n v="15471.500000000002"/>
    <n v="0"/>
    <n v="0"/>
    <n v="15471.500000000002"/>
    <n v="0"/>
    <n v="0"/>
    <n v="0"/>
    <n v="0"/>
    <n v="0"/>
    <n v="191031.50000000003"/>
    <s v="USD"/>
    <n v="180826.80000000005"/>
    <n v="377589.24500000011"/>
    <s v="&gt;5 Years"/>
    <n v="175560.00000000003"/>
    <n v="191031.50000000003"/>
    <n v="180826.80000000005"/>
    <n v="377589.24500000011"/>
    <n v="3.0000000000000096E-2"/>
    <n v="5266.8000000000175"/>
    <n v="15471.5"/>
    <n v="1"/>
    <n v="0"/>
    <n v="0"/>
    <n v="0"/>
  </r>
  <r>
    <s v="Employee 1570"/>
    <x v="0"/>
    <s v="New York"/>
    <s v="United States of America"/>
    <s v="Americas"/>
    <d v="2021-06-21T00:00:00"/>
    <d v="2022-12-01T00:00:00"/>
    <s v="Investments Platform"/>
    <s v="D"/>
    <s v="A"/>
    <s v="USD"/>
    <n v="213180.00000000006"/>
    <n v="141570"/>
    <n v="0"/>
    <n v="0"/>
    <n v="141570"/>
    <n v="0"/>
    <n v="0"/>
    <n v="0"/>
    <n v="0"/>
    <n v="0"/>
    <n v="354750.00000000006"/>
    <s v="USD"/>
    <n v="219575.40000000005"/>
    <n v="584967.9"/>
    <s v="1-5 Years"/>
    <n v="213180.00000000006"/>
    <n v="354750.00000000006"/>
    <n v="219575.40000000005"/>
    <n v="584967.9"/>
    <n v="2.9999999999999964E-2"/>
    <n v="6395.3999999999942"/>
    <n v="141570"/>
    <n v="1"/>
    <n v="0"/>
    <n v="0"/>
    <n v="0"/>
  </r>
  <r>
    <s v="Employee 1571"/>
    <x v="3"/>
    <s v="San Francisco"/>
    <s v="United States of America"/>
    <s v="Americas"/>
    <d v="2021-06-14T00:00:00"/>
    <d v="2022-12-01T00:00:00"/>
    <s v="Client Businesses Platform"/>
    <s v="R"/>
    <s v="I"/>
    <s v="USD"/>
    <n v="181914.48"/>
    <n v="8085"/>
    <n v="0"/>
    <n v="0"/>
    <n v="8085"/>
    <n v="0"/>
    <n v="0"/>
    <n v="0"/>
    <n v="0"/>
    <n v="0"/>
    <n v="189999.48"/>
    <s v="USD"/>
    <n v="200105.92800000001"/>
    <n v="409105.35600000003"/>
    <s v="1-5 Years"/>
    <n v="181914.48"/>
    <n v="189999.48"/>
    <n v="200105.92800000001"/>
    <n v="409105.35600000003"/>
    <n v="0.10000000000000002"/>
    <n v="18191.448000000004"/>
    <n v="8085"/>
    <n v="1"/>
    <n v="0"/>
    <n v="0"/>
    <n v="0"/>
  </r>
  <r>
    <s v="Employee 1572"/>
    <x v="3"/>
    <s v="London"/>
    <s v="United Kingdom"/>
    <s v="EMEA"/>
    <d v="2021-06-01T00:00:00"/>
    <d v="2022-12-01T00:00:00"/>
    <s v="Corporate and Risk Platform"/>
    <s v="Q"/>
    <s v="J"/>
    <s v="GBP"/>
    <n v="100980.00000000001"/>
    <n v="17974"/>
    <n v="0"/>
    <n v="0"/>
    <n v="17974"/>
    <n v="0"/>
    <n v="0"/>
    <n v="0"/>
    <n v="0"/>
    <n v="0"/>
    <n v="118954.00000000001"/>
    <s v="GBP"/>
    <n v="104009.40000000002"/>
    <n v="226532.02000000005"/>
    <s v="1-5 Years"/>
    <n v="134369.03700763825"/>
    <n v="158286.14010899782"/>
    <n v="138400.10811786741"/>
    <n v="301434.83243013517"/>
    <n v="3.0000000000000044E-2"/>
    <n v="3029.4000000000087"/>
    <n v="23917.103101359564"/>
    <n v="1.3306500000756409"/>
    <n v="0"/>
    <n v="0"/>
    <n v="0"/>
  </r>
  <r>
    <s v="Employee 1573"/>
    <x v="1"/>
    <s v="Edinburgh"/>
    <s v="United Kingdom"/>
    <s v="EMEA"/>
    <d v="2021-06-14T00:00:00"/>
    <d v="2022-12-01T00:00:00"/>
    <s v="Operating Platform"/>
    <s v="Z"/>
    <s v="R"/>
    <s v="GBP"/>
    <n v="55321.200000000012"/>
    <n v="9055.2000000000007"/>
    <n v="0"/>
    <n v="0"/>
    <n v="9055.2000000000007"/>
    <n v="0"/>
    <n v="0"/>
    <n v="0"/>
    <n v="0"/>
    <n v="0"/>
    <n v="64376.400000000009"/>
    <s v="GBP"/>
    <n v="61959.744000000021"/>
    <n v="134061.31200000003"/>
    <s v="1-5 Years"/>
    <n v="73613.15478418456"/>
    <n v="85662.456664869504"/>
    <n v="82446.733358286714"/>
    <n v="178388.68482294056"/>
    <n v="0.12000000000000009"/>
    <n v="6638.544000000009"/>
    <n v="12049.301880684943"/>
    <n v="1.3306500000756409"/>
    <n v="0"/>
    <n v="0"/>
    <n v="0"/>
  </r>
  <r>
    <s v="Employee 1574"/>
    <x v="1"/>
    <s v="London"/>
    <s v="United Kingdom"/>
    <s v="EMEA"/>
    <d v="2021-06-07T00:00:00"/>
    <d v="2022-12-01T00:00:00"/>
    <s v="Operating Platform"/>
    <s v="B"/>
    <s v="P"/>
    <s v="GBP"/>
    <n v="57747.250000000007"/>
    <n v="3069"/>
    <n v="0"/>
    <n v="0"/>
    <n v="3069"/>
    <n v="0"/>
    <n v="0"/>
    <n v="0"/>
    <n v="0"/>
    <n v="0"/>
    <n v="60816.250000000007"/>
    <s v="GBP"/>
    <n v="65831.86500000002"/>
    <n v="135162.39000000004"/>
    <s v="1-5 Years"/>
    <n v="76841.378216868063"/>
    <n v="80925.143067100202"/>
    <n v="87599.171167229608"/>
    <n v="179853.83426372387"/>
    <n v="0.14000000000000021"/>
    <n v="8084.6150000000125"/>
    <n v="4083.764850232139"/>
    <n v="1.3306500000756409"/>
    <n v="0"/>
    <n v="0"/>
    <n v="0"/>
  </r>
  <r>
    <s v="Employee 1575"/>
    <x v="3"/>
    <s v="London"/>
    <s v="United Kingdom"/>
    <s v="EMEA"/>
    <d v="2021-06-01T00:00:00"/>
    <d v="2022-12-01T00:00:00"/>
    <s v="Corporate and Risk Platform"/>
    <s v="K"/>
    <s v="E"/>
    <s v="USD"/>
    <n v="166936.00000000003"/>
    <n v="14628.900000000001"/>
    <n v="0"/>
    <n v="0"/>
    <n v="14628.900000000001"/>
    <n v="0"/>
    <n v="0"/>
    <n v="0"/>
    <n v="0"/>
    <n v="0"/>
    <n v="181564.90000000002"/>
    <s v="USD"/>
    <n v="185298.96000000005"/>
    <n v="386835.99900000013"/>
    <s v="1-5 Years"/>
    <n v="166936.00000000003"/>
    <n v="181564.90000000002"/>
    <n v="185298.96000000005"/>
    <n v="386835.99900000013"/>
    <n v="0.11000000000000011"/>
    <n v="18362.960000000021"/>
    <n v="14628.899999999994"/>
    <n v="1"/>
    <n v="0"/>
    <n v="0"/>
    <n v="0"/>
  </r>
  <r>
    <s v="Employee 1576"/>
    <x v="0"/>
    <s v="Hong Kong"/>
    <s v="Hong Kong"/>
    <s v="Asia-Pacific"/>
    <d v="2021-05-31T00:00:00"/>
    <d v="2022-12-01T00:00:00"/>
    <s v="Investments Platform"/>
    <s v="Z"/>
    <s v="Y"/>
    <s v="HKD"/>
    <n v="1666500.0000000002"/>
    <n v="1943040.0000000002"/>
    <n v="0"/>
    <n v="0"/>
    <n v="1943040.0000000002"/>
    <n v="0"/>
    <n v="0"/>
    <n v="0"/>
    <n v="0"/>
    <n v="0"/>
    <n v="3609540.0000000005"/>
    <s v="HKD"/>
    <n v="1749825.0000000002"/>
    <n v="5539842.0000000009"/>
    <s v="1-5 Years"/>
    <n v="212451.31722366356"/>
    <n v="460156.93223612511"/>
    <n v="223073.88308484672"/>
    <n v="706238.66193277808"/>
    <n v="4.999999999999992E-2"/>
    <n v="83325"/>
    <n v="247705.61501246155"/>
    <n v="0.12748353868806692"/>
    <n v="0"/>
    <n v="0"/>
    <n v="0"/>
  </r>
  <r>
    <s v="Employee 1577"/>
    <x v="3"/>
    <s v="London"/>
    <s v="United Kingdom"/>
    <s v="EMEA"/>
    <d v="2021-06-07T00:00:00"/>
    <d v="2022-12-01T00:00:00"/>
    <s v="Operating Platform"/>
    <s v="A"/>
    <s v="N"/>
    <s v="GBP"/>
    <n v="65737.98000000001"/>
    <n v="16016"/>
    <n v="0"/>
    <n v="0"/>
    <n v="16016"/>
    <n v="0"/>
    <n v="0"/>
    <n v="0"/>
    <n v="0"/>
    <n v="0"/>
    <n v="81753.98000000001"/>
    <s v="GBP"/>
    <n v="70339.63860000002"/>
    <n v="157816.39720000006"/>
    <s v="1-5 Years"/>
    <n v="87474.243091972501"/>
    <n v="108785.93349318395"/>
    <n v="93597.440108410578"/>
    <n v="209998.38894611745"/>
    <n v="7.0000000000000021E-2"/>
    <n v="4601.6586000000098"/>
    <n v="21311.690401211454"/>
    <n v="1.3306500000756409"/>
    <n v="0"/>
    <n v="0"/>
    <n v="0"/>
  </r>
  <r>
    <s v="Employee 1578"/>
    <x v="0"/>
    <s v="San Francisco"/>
    <s v="United States of America"/>
    <s v="Americas"/>
    <d v="2021-06-14T00:00:00"/>
    <d v="2022-12-01T00:00:00"/>
    <s v="Corporate and Risk Platform"/>
    <s v="C"/>
    <s v="N"/>
    <s v="USD"/>
    <n v="253906.95000000004"/>
    <n v="118250"/>
    <n v="0"/>
    <n v="0"/>
    <n v="118250"/>
    <n v="0"/>
    <n v="0"/>
    <n v="0"/>
    <n v="0"/>
    <n v="0"/>
    <n v="372156.95000000007"/>
    <s v="USD"/>
    <n v="281836.71450000006"/>
    <n v="694930.92900000012"/>
    <s v="1-5 Years"/>
    <n v="253906.95000000004"/>
    <n v="372156.95000000007"/>
    <n v="281836.71450000006"/>
    <n v="694930.92900000012"/>
    <n v="0.11000000000000006"/>
    <n v="27929.764500000019"/>
    <n v="118250.00000000003"/>
    <n v="1"/>
    <n v="0"/>
    <n v="0"/>
    <n v="0"/>
  </r>
  <r>
    <s v="Employee 1579"/>
    <x v="0"/>
    <s v="New York"/>
    <s v="United States of America"/>
    <s v="Americas"/>
    <d v="2021-06-14T00:00:00"/>
    <d v="2022-12-01T00:00:00"/>
    <s v="Corporate and Risk Platform"/>
    <s v="A"/>
    <s v="B"/>
    <s v="USD"/>
    <n v="213675.00000000003"/>
    <n v="266750"/>
    <n v="0"/>
    <n v="0"/>
    <n v="266750"/>
    <n v="0"/>
    <n v="0"/>
    <n v="0"/>
    <n v="0"/>
    <n v="0"/>
    <n v="480425"/>
    <s v="USD"/>
    <n v="235042.50000000006"/>
    <n v="763510.00000000023"/>
    <s v="1-5 Years"/>
    <n v="213675.00000000003"/>
    <n v="480425"/>
    <n v="235042.50000000006"/>
    <n v="763510.00000000023"/>
    <n v="0.10000000000000012"/>
    <n v="21367.500000000029"/>
    <n v="266750"/>
    <n v="1"/>
    <n v="0"/>
    <n v="0"/>
    <n v="0"/>
  </r>
  <r>
    <s v="Employee 158"/>
    <x v="7"/>
    <s v="New York"/>
    <s v="United States of America"/>
    <s v="Americas"/>
    <d v="2008-04-07T00:00:00"/>
    <d v="2022-12-01T00:00:00"/>
    <s v="Operating Platform"/>
    <s v="D"/>
    <s v="B"/>
    <s v="USD"/>
    <n v="85800"/>
    <n v="5203.0000000000009"/>
    <n v="0"/>
    <n v="0"/>
    <n v="5203.0000000000009"/>
    <n v="0"/>
    <n v="10503"/>
    <n v="0"/>
    <n v="10503"/>
    <n v="0"/>
    <n v="101506"/>
    <s v="USD"/>
    <n v="98669.999999999985"/>
    <n v="203323.44999999995"/>
    <s v="&gt;5 Years"/>
    <n v="85800"/>
    <n v="101506"/>
    <n v="98669.999999999985"/>
    <n v="203323.44999999995"/>
    <n v="0.14999999999999983"/>
    <n v="12869.999999999985"/>
    <n v="15706"/>
    <n v="1"/>
    <n v="0"/>
    <n v="0"/>
    <n v="10503"/>
  </r>
  <r>
    <s v="Employee 1580"/>
    <x v="3"/>
    <s v="Cape Town"/>
    <s v="South Africa"/>
    <s v="EMEA"/>
    <d v="2021-06-07T00:00:00"/>
    <d v="2022-12-01T00:00:00"/>
    <s v="Regional Platform"/>
    <s v="Z"/>
    <s v="Z"/>
    <s v="ZAR"/>
    <n v="1425600"/>
    <n v="946000"/>
    <n v="0"/>
    <n v="0"/>
    <n v="946000"/>
    <n v="0"/>
    <n v="0"/>
    <n v="0"/>
    <n v="0"/>
    <n v="0"/>
    <n v="2371600"/>
    <s v="ZAR"/>
    <n v="1553904"/>
    <n v="4138948"/>
    <s v="1-5 Years"/>
    <n v="112562.17923410978"/>
    <n v="187256.21792341099"/>
    <n v="122692.77536517965"/>
    <n v="326802.05290169764"/>
    <n v="8.9999999999999969E-2"/>
    <n v="128304"/>
    <n v="74694.038689301218"/>
    <n v="7.8957757599684181E-2"/>
    <n v="0"/>
    <n v="0"/>
    <n v="0"/>
  </r>
  <r>
    <s v="Employee 1581"/>
    <x v="1"/>
    <s v="London"/>
    <s v="United Kingdom"/>
    <s v="EMEA"/>
    <d v="2022-05-02T00:00:00"/>
    <d v="2022-12-01T00:00:00"/>
    <s v="Operating Platform"/>
    <s v="W"/>
    <s v="R"/>
    <s v="GBP"/>
    <n v="54528.650000000016"/>
    <n v="5505.5000000000009"/>
    <n v="0"/>
    <n v="0"/>
    <n v="5505.5000000000009"/>
    <n v="0"/>
    <n v="0"/>
    <n v="0"/>
    <n v="0"/>
    <n v="0"/>
    <n v="60034.150000000016"/>
    <s v="GBP"/>
    <n v="55073.936500000018"/>
    <n v="115708.42800000004"/>
    <s v="&lt;1 Year"/>
    <n v="72558.548126624621"/>
    <n v="79884.441702041062"/>
    <n v="73284.133607890864"/>
    <n v="153967.41972695236"/>
    <n v="9.9999999999999655E-3"/>
    <n v="545.28650000000198"/>
    <n v="7325.8935754164413"/>
    <n v="1.3306500000756409"/>
    <n v="0"/>
    <n v="0"/>
    <n v="0"/>
  </r>
  <r>
    <s v="Employee 1582"/>
    <x v="0"/>
    <s v="Hong Kong"/>
    <s v="Hong Kong"/>
    <s v="Asia-Pacific"/>
    <d v="2022-05-23T00:00:00"/>
    <d v="2022-12-01T00:00:00"/>
    <s v="Investments Platform"/>
    <s v="P"/>
    <s v="E"/>
    <s v="HKD"/>
    <n v="1798500.0000000005"/>
    <n v="880440.00000000012"/>
    <n v="0"/>
    <n v="0"/>
    <n v="880440.00000000012"/>
    <n v="0"/>
    <n v="0"/>
    <n v="0"/>
    <n v="0"/>
    <n v="0"/>
    <n v="2678940.0000000005"/>
    <s v="HKD"/>
    <n v="2050290.0000000007"/>
    <n v="5104281.6000000015"/>
    <s v="&lt;1 Year"/>
    <n v="229279.1443304884"/>
    <n v="341520.75113301002"/>
    <n v="261378.22453675681"/>
    <n v="650711.88082838827"/>
    <n v="0.14000000000000015"/>
    <n v="251790.00000000023"/>
    <n v="112241.60680252162"/>
    <n v="0.12748353868806692"/>
    <n v="0"/>
    <n v="0"/>
    <n v="0"/>
  </r>
  <r>
    <s v="Employee 1583"/>
    <x v="0"/>
    <s v="San Francisco"/>
    <s v="United States of America"/>
    <s v="Americas"/>
    <d v="2021-06-14T00:00:00"/>
    <d v="2022-12-01T00:00:00"/>
    <s v="ETF and Index Investments Platform"/>
    <s v="D"/>
    <s v="R"/>
    <s v="USD"/>
    <n v="177100"/>
    <n v="156640"/>
    <n v="0"/>
    <n v="0"/>
    <n v="156640"/>
    <n v="0"/>
    <n v="0"/>
    <n v="0"/>
    <n v="0"/>
    <n v="0"/>
    <n v="333740"/>
    <s v="USD"/>
    <n v="178871"/>
    <n v="515948.4"/>
    <s v="1-5 Years"/>
    <n v="177100"/>
    <n v="333740"/>
    <n v="178871"/>
    <n v="515948.4"/>
    <n v="0.01"/>
    <n v="1771"/>
    <n v="156640"/>
    <n v="1"/>
    <n v="0"/>
    <n v="0"/>
    <n v="0"/>
  </r>
  <r>
    <s v="Employee 1584"/>
    <x v="1"/>
    <s v="London"/>
    <s v="United Kingdom"/>
    <s v="EMEA"/>
    <d v="2021-06-14T00:00:00"/>
    <d v="2022-12-01T00:00:00"/>
    <s v="Operating Platform"/>
    <s v="H"/>
    <s v="T"/>
    <s v="GBP"/>
    <n v="51296.960000000006"/>
    <n v="5742.0000000000009"/>
    <n v="0"/>
    <n v="0"/>
    <n v="5742.0000000000009"/>
    <n v="0"/>
    <n v="0"/>
    <n v="0"/>
    <n v="0"/>
    <n v="0"/>
    <n v="57038.960000000006"/>
    <s v="GBP"/>
    <n v="58478.534400000011"/>
    <n v="123502.94880000003"/>
    <s v="1-5 Years"/>
    <n v="68258.299827880153"/>
    <n v="75898.892128314488"/>
    <n v="77814.461803783386"/>
    <n v="164339.19883006191"/>
    <n v="0.14000000000000018"/>
    <n v="7181.574400000005"/>
    <n v="7640.5923004343349"/>
    <n v="1.3306500000756409"/>
    <n v="0"/>
    <n v="0"/>
    <n v="0"/>
  </r>
  <r>
    <s v="Employee 1585"/>
    <x v="5"/>
    <s v="London"/>
    <s v="United Kingdom"/>
    <s v="EMEA"/>
    <d v="2021-06-14T00:00:00"/>
    <d v="2022-12-01T00:00:00"/>
    <s v="ETF and Index Investments Platform"/>
    <s v="U"/>
    <s v="S"/>
    <s v="GBP"/>
    <n v="58300.000000000007"/>
    <n v="16830"/>
    <n v="0"/>
    <n v="0"/>
    <n v="16830"/>
    <n v="0"/>
    <n v="0"/>
    <n v="0"/>
    <n v="0"/>
    <n v="0"/>
    <n v="75130"/>
    <s v="GBP"/>
    <n v="64130.000000000015"/>
    <n v="146773.00000000003"/>
    <s v="1-5 Years"/>
    <n v="77576.895004409875"/>
    <n v="99971.734505682907"/>
    <n v="85334.584504850878"/>
    <n v="195303.49246110208"/>
    <n v="0.1000000000000002"/>
    <n v="5830.0000000000073"/>
    <n v="22394.839501273033"/>
    <n v="1.3306500000756409"/>
    <n v="0"/>
    <n v="0"/>
    <n v="0"/>
  </r>
  <r>
    <s v="Employee 1586"/>
    <x v="3"/>
    <s v="Edinburgh"/>
    <s v="United Kingdom"/>
    <s v="EMEA"/>
    <d v="2021-06-14T00:00:00"/>
    <d v="2022-12-01T00:00:00"/>
    <s v="Operating Platform"/>
    <s v="T"/>
    <s v="Z"/>
    <s v="GBP"/>
    <n v="73981.600000000006"/>
    <n v="8797.7999999999993"/>
    <n v="0"/>
    <n v="0"/>
    <n v="8797.7999999999993"/>
    <n v="0"/>
    <n v="0"/>
    <n v="0"/>
    <n v="0"/>
    <n v="0"/>
    <n v="82779.400000000009"/>
    <s v="GBP"/>
    <n v="84339.024000000019"/>
    <n v="178707.54000000004"/>
    <s v="1-5 Years"/>
    <n v="98443.616045596049"/>
    <n v="110150.40861626153"/>
    <n v="112225.7222919795"/>
    <n v="237797.18811451766"/>
    <n v="0.14000000000000007"/>
    <n v="10357.424000000014"/>
    <n v="11706.792570665479"/>
    <n v="1.3306500000756409"/>
    <n v="0"/>
    <n v="0"/>
    <n v="0"/>
  </r>
  <r>
    <s v="Employee 1587"/>
    <x v="4"/>
    <s v="London"/>
    <s v="United Kingdom"/>
    <s v="EMEA"/>
    <d v="2021-06-21T00:00:00"/>
    <d v="2022-12-01T00:00:00"/>
    <s v="Client Businesses Platform"/>
    <s v="M"/>
    <s v="J"/>
    <s v="GBP"/>
    <n v="174019.99999999997"/>
    <n v="198000.00000000003"/>
    <n v="0"/>
    <n v="0"/>
    <n v="198000.00000000003"/>
    <n v="0"/>
    <n v="0"/>
    <n v="0"/>
    <n v="0"/>
    <n v="0"/>
    <n v="372020"/>
    <s v="GBP"/>
    <n v="194902.39999999999"/>
    <n v="611564.80000000005"/>
    <s v="1-5 Years"/>
    <n v="231559.71301316301"/>
    <n v="495028.41302813997"/>
    <n v="259346.87857474259"/>
    <n v="813778.70116625936"/>
    <n v="0.12000000000000006"/>
    <n v="20882.400000000023"/>
    <n v="263468.70001497696"/>
    <n v="1.3306500000756409"/>
    <n v="0"/>
    <n v="0"/>
    <n v="0"/>
  </r>
  <r>
    <s v="Employee 1588"/>
    <x v="4"/>
    <s v="San Francisco"/>
    <s v="United States of America"/>
    <s v="Americas"/>
    <d v="2021-06-28T00:00:00"/>
    <d v="2022-12-01T00:00:00"/>
    <s v="Investments Platform"/>
    <s v="C"/>
    <s v="L"/>
    <s v="USD"/>
    <n v="223740"/>
    <n v="504157.50000000006"/>
    <n v="0"/>
    <n v="0"/>
    <n v="504157.50000000006"/>
    <n v="0"/>
    <n v="0"/>
    <n v="0"/>
    <n v="0"/>
    <n v="0"/>
    <n v="727897.5"/>
    <s v="USD"/>
    <n v="255063.60000000003"/>
    <n v="1084866.7500000002"/>
    <s v="1-5 Years"/>
    <n v="223740"/>
    <n v="727897.5"/>
    <n v="255063.60000000003"/>
    <n v="1084866.7500000002"/>
    <n v="0.14000000000000015"/>
    <n v="31323.600000000035"/>
    <n v="504157.5"/>
    <n v="1"/>
    <n v="0"/>
    <n v="0"/>
    <n v="0"/>
  </r>
  <r>
    <s v="Employee 1589"/>
    <x v="0"/>
    <s v="San Francisco"/>
    <s v="United States of America"/>
    <s v="Americas"/>
    <d v="2021-06-21T00:00:00"/>
    <d v="2022-12-01T00:00:00"/>
    <s v="Investments Platform"/>
    <s v="T"/>
    <s v="L"/>
    <s v="USD"/>
    <n v="198220.00000000003"/>
    <n v="205920.00000000003"/>
    <n v="0"/>
    <n v="0"/>
    <n v="205920.00000000003"/>
    <n v="0"/>
    <n v="0"/>
    <n v="0"/>
    <n v="0"/>
    <n v="0"/>
    <n v="404140.00000000006"/>
    <s v="USD"/>
    <n v="204166.60000000003"/>
    <n v="620430.80000000005"/>
    <s v="1-5 Years"/>
    <n v="198220.00000000003"/>
    <n v="404140.00000000006"/>
    <n v="204166.60000000003"/>
    <n v="620430.80000000005"/>
    <n v="3.0000000000000027E-2"/>
    <n v="5946.6000000000058"/>
    <n v="205920.00000000003"/>
    <n v="1"/>
    <n v="0"/>
    <n v="0"/>
    <n v="0"/>
  </r>
  <r>
    <s v="Employee 159"/>
    <x v="3"/>
    <s v="London"/>
    <s v="United Kingdom"/>
    <s v="EMEA"/>
    <d v="2008-04-14T00:00:00"/>
    <d v="2022-12-01T00:00:00"/>
    <s v="Investments Platform"/>
    <s v="B"/>
    <s v="G"/>
    <s v="GBP"/>
    <n v="79036.650000000009"/>
    <n v="6881.6000000000013"/>
    <n v="0"/>
    <n v="0"/>
    <n v="6881.6000000000013"/>
    <n v="0"/>
    <n v="0"/>
    <n v="0"/>
    <n v="0"/>
    <n v="0"/>
    <n v="85918.250000000015"/>
    <s v="GBP"/>
    <n v="87730.681500000021"/>
    <n v="183099.93900000004"/>
    <s v="&gt;5 Years"/>
    <n v="105170.11832847842"/>
    <n v="114327.11936899896"/>
    <n v="116738.83134461106"/>
    <n v="243641.9338441999"/>
    <n v="0.11000000000000008"/>
    <n v="8694.0315000000119"/>
    <n v="9157.0010405205394"/>
    <n v="1.3306500000756409"/>
    <n v="0"/>
    <n v="0"/>
    <n v="0"/>
  </r>
  <r>
    <s v="Employee 1590"/>
    <x v="3"/>
    <s v="San Francisco"/>
    <s v="United States of America"/>
    <s v="Americas"/>
    <d v="2021-06-28T00:00:00"/>
    <d v="2022-12-01T00:00:00"/>
    <s v="Investments Platform"/>
    <s v="Q"/>
    <s v="O"/>
    <s v="USD"/>
    <n v="173250"/>
    <n v="132583"/>
    <n v="0"/>
    <n v="0"/>
    <n v="132583"/>
    <n v="0"/>
    <n v="0"/>
    <n v="0"/>
    <n v="0"/>
    <n v="0"/>
    <n v="305833"/>
    <s v="USD"/>
    <n v="185377.5"/>
    <n v="512618.81"/>
    <s v="1-5 Years"/>
    <n v="173250"/>
    <n v="305833"/>
    <n v="185377.5"/>
    <n v="512618.81"/>
    <n v="7.0000000000000007E-2"/>
    <n v="12127.5"/>
    <n v="132583"/>
    <n v="1"/>
    <n v="0"/>
    <n v="0"/>
    <n v="0"/>
  </r>
  <r>
    <s v="Employee 1591"/>
    <x v="0"/>
    <s v="San Francisco"/>
    <s v="United States of America"/>
    <s v="Americas"/>
    <d v="2021-07-06T00:00:00"/>
    <d v="2022-12-01T00:00:00"/>
    <s v="Corporate and Risk Platform"/>
    <s v="Q"/>
    <s v="Q"/>
    <s v="USD"/>
    <n v="251790.00000000006"/>
    <n v="166980.00000000003"/>
    <n v="0"/>
    <n v="0"/>
    <n v="166980.00000000003"/>
    <n v="0"/>
    <n v="0"/>
    <n v="0"/>
    <n v="0"/>
    <n v="0"/>
    <n v="418770.00000000012"/>
    <s v="USD"/>
    <n v="269415.3000000001"/>
    <n v="717499.2000000003"/>
    <s v="1-5 Years"/>
    <n v="251790.00000000006"/>
    <n v="418770.00000000012"/>
    <n v="269415.3000000001"/>
    <n v="717499.2000000003"/>
    <n v="7.0000000000000173E-2"/>
    <n v="17625.300000000047"/>
    <n v="166980.00000000006"/>
    <n v="1"/>
    <n v="0"/>
    <n v="0"/>
    <n v="0"/>
  </r>
  <r>
    <s v="Employee 1592"/>
    <x v="4"/>
    <s v="London"/>
    <s v="United Kingdom"/>
    <s v="EMEA"/>
    <d v="2021-06-28T00:00:00"/>
    <d v="2022-12-01T00:00:00"/>
    <s v="Operating Platform"/>
    <s v="L"/>
    <s v="N"/>
    <s v="GBP"/>
    <n v="191180.00000000003"/>
    <n v="101365.00000000001"/>
    <n v="0"/>
    <n v="0"/>
    <n v="101365.00000000001"/>
    <n v="0"/>
    <n v="0"/>
    <n v="0"/>
    <n v="0"/>
    <n v="76300"/>
    <n v="368845.00000000006"/>
    <s v="GBP"/>
    <n v="208386.20000000004"/>
    <n v="527260.25000000012"/>
    <s v="1-5 Years"/>
    <n v="254393.66701446107"/>
    <n v="490803.59927789983"/>
    <n v="277289.09704576258"/>
    <n v="701598.85170238267"/>
    <n v="9.0000000000000066E-2"/>
    <n v="17206.200000000012"/>
    <n v="236409.93226343876"/>
    <n v="1.3306500000756409"/>
    <n v="101528.59500577141"/>
    <n v="0"/>
    <n v="0"/>
  </r>
  <r>
    <s v="Employee 1593"/>
    <x v="0"/>
    <s v="Hong Kong"/>
    <s v="Hong Kong"/>
    <s v="Asia-Pacific"/>
    <d v="2021-06-21T00:00:00"/>
    <d v="2022-12-01T00:00:00"/>
    <s v="Corporate and Risk Platform"/>
    <s v="N"/>
    <s v="H"/>
    <s v="HKD"/>
    <n v="1848000.0000000005"/>
    <n v="800800.00000000012"/>
    <n v="0"/>
    <n v="0"/>
    <n v="800800.00000000012"/>
    <n v="0"/>
    <n v="0"/>
    <n v="0"/>
    <n v="0"/>
    <n v="0"/>
    <n v="2648800.0000000005"/>
    <s v="HKD"/>
    <n v="1884960.0000000005"/>
    <n v="4586736.0000000009"/>
    <s v="1-5 Years"/>
    <n v="235589.57949554772"/>
    <n v="337678.3972769517"/>
    <n v="240301.37108545867"/>
    <n v="584733.33630794939"/>
    <n v="1.9999999999999983E-2"/>
    <n v="36960"/>
    <n v="102088.81778140398"/>
    <n v="0.12748353868806692"/>
    <n v="0"/>
    <n v="0"/>
    <n v="0"/>
  </r>
  <r>
    <s v="Employee 1594"/>
    <x v="4"/>
    <s v="London"/>
    <s v="United Kingdom"/>
    <s v="EMEA"/>
    <d v="2021-07-12T00:00:00"/>
    <d v="2022-12-01T00:00:00"/>
    <s v="Investments Platform"/>
    <s v="S"/>
    <s v="L"/>
    <s v="GBP"/>
    <n v="160160.00000000003"/>
    <n v="197395.00000000003"/>
    <n v="0"/>
    <n v="0"/>
    <n v="197395.00000000003"/>
    <n v="0"/>
    <n v="0"/>
    <n v="0"/>
    <n v="0"/>
    <n v="0"/>
    <n v="357555.00000000006"/>
    <s v="GBP"/>
    <n v="171371.20000000004"/>
    <n v="553955.05000000016"/>
    <s v="1-5 Years"/>
    <n v="213116.90401211468"/>
    <n v="475780.56077704584"/>
    <n v="228035.08729296274"/>
    <n v="737120.2873244019"/>
    <n v="7.0000000000000118E-2"/>
    <n v="11211.200000000012"/>
    <n v="262663.65676493116"/>
    <n v="1.3306500000756409"/>
    <n v="0"/>
    <n v="0"/>
    <n v="0"/>
  </r>
  <r>
    <s v="Employee 1595"/>
    <x v="5"/>
    <s v="San Francisco"/>
    <s v="United States of America"/>
    <s v="Americas"/>
    <d v="2021-06-28T00:00:00"/>
    <d v="2022-12-01T00:00:00"/>
    <s v="ETF and Index Investments Platform"/>
    <s v="S"/>
    <s v="J"/>
    <s v="USD"/>
    <n v="100320.00000000001"/>
    <n v="26180.000000000004"/>
    <n v="0"/>
    <n v="0"/>
    <n v="26180.000000000004"/>
    <n v="0"/>
    <n v="29725"/>
    <n v="0"/>
    <n v="29725"/>
    <n v="0"/>
    <n v="156225"/>
    <s v="USD"/>
    <n v="111355.20000000003"/>
    <n v="251770.20000000007"/>
    <s v="1-5 Years"/>
    <n v="100320.00000000001"/>
    <n v="156225"/>
    <n v="111355.20000000003"/>
    <n v="251770.20000000007"/>
    <n v="0.1100000000000001"/>
    <n v="11035.200000000012"/>
    <n v="55904.999999999985"/>
    <n v="1"/>
    <n v="0"/>
    <n v="0"/>
    <n v="29725"/>
  </r>
  <r>
    <s v="Employee 1596"/>
    <x v="0"/>
    <s v="New York"/>
    <s v="United States of America"/>
    <s v="Americas"/>
    <d v="2021-06-28T00:00:00"/>
    <d v="2022-12-01T00:00:00"/>
    <s v="Operating Platform"/>
    <s v="E"/>
    <s v="X"/>
    <s v="USD"/>
    <n v="200785.20000000004"/>
    <n v="39748.5"/>
    <n v="0"/>
    <n v="0"/>
    <n v="39748.5"/>
    <n v="0"/>
    <n v="0"/>
    <n v="0"/>
    <n v="0"/>
    <n v="0"/>
    <n v="240533.70000000004"/>
    <s v="USD"/>
    <n v="222871.57200000007"/>
    <n v="489863.97900000017"/>
    <s v="1-5 Years"/>
    <n v="200785.20000000004"/>
    <n v="240533.70000000004"/>
    <n v="222871.57200000007"/>
    <n v="489863.97900000017"/>
    <n v="0.11000000000000014"/>
    <n v="22086.372000000032"/>
    <n v="39748.5"/>
    <n v="1"/>
    <n v="0"/>
    <n v="0"/>
    <n v="0"/>
  </r>
  <r>
    <s v="Employee 1597"/>
    <x v="4"/>
    <s v="Sydney"/>
    <s v="Australia"/>
    <s v="Asia-Pacific"/>
    <d v="2022-05-16T00:00:00"/>
    <d v="2022-12-01T00:00:00"/>
    <s v="Investments Platform"/>
    <s v="G"/>
    <s v="V"/>
    <s v="AUD"/>
    <n v="269112.80000000005"/>
    <n v="390786"/>
    <n v="0"/>
    <n v="0"/>
    <n v="390786"/>
    <n v="0"/>
    <n v="0"/>
    <n v="0"/>
    <n v="0"/>
    <n v="0"/>
    <n v="659898.80000000005"/>
    <s v="AUD"/>
    <n v="304097.46400000004"/>
    <n v="1049783.108"/>
    <s v="&lt;1 Year"/>
    <n v="203624.20012717269"/>
    <n v="499312.42703758826"/>
    <n v="230095.34614370513"/>
    <n v="794318.38869617984"/>
    <n v="0.12999999999999995"/>
    <n v="34984.66399999999"/>
    <n v="295688.22691041557"/>
    <n v="0.75665000002665295"/>
    <n v="0"/>
    <n v="0"/>
    <n v="0"/>
  </r>
  <r>
    <s v="Employee 1598"/>
    <x v="4"/>
    <s v="London"/>
    <s v="United Kingdom"/>
    <s v="EMEA"/>
    <d v="2021-06-21T00:00:00"/>
    <d v="2022-12-01T00:00:00"/>
    <s v="Corporate and Risk Platform"/>
    <s v="P"/>
    <s v="R"/>
    <s v="GBP"/>
    <n v="200640.00000000003"/>
    <n v="129521.7"/>
    <n v="0"/>
    <n v="0"/>
    <n v="129521.7"/>
    <n v="0"/>
    <n v="0"/>
    <n v="0"/>
    <n v="0"/>
    <n v="0"/>
    <n v="330161.7"/>
    <s v="GBP"/>
    <n v="220704.00000000006"/>
    <n v="583881.87000000011"/>
    <s v="1-5 Years"/>
    <n v="266981.61601517664"/>
    <n v="439329.66612997378"/>
    <n v="293679.77761669434"/>
    <n v="776942.41035966552"/>
    <n v="0.10000000000000013"/>
    <n v="20064.000000000029"/>
    <n v="172348.05011479714"/>
    <n v="1.3306500000756409"/>
    <n v="0"/>
    <n v="0"/>
    <n v="0"/>
  </r>
  <r>
    <s v="Employee 1599"/>
    <x v="4"/>
    <s v="San Francisco"/>
    <s v="United States of America"/>
    <s v="Americas"/>
    <d v="2021-06-21T00:00:00"/>
    <d v="2022-12-01T00:00:00"/>
    <s v="ETF and Index Investments Platform"/>
    <s v="F"/>
    <s v="Y"/>
    <s v="USD"/>
    <n v="268620.00000000006"/>
    <n v="955955"/>
    <n v="0"/>
    <n v="0"/>
    <n v="955955"/>
    <n v="0"/>
    <n v="0"/>
    <n v="0"/>
    <n v="0"/>
    <n v="367500"/>
    <n v="1592075"/>
    <s v="USD"/>
    <n v="276678.60000000009"/>
    <n v="1537990.8500000003"/>
    <s v="1-5 Years"/>
    <n v="268620.00000000006"/>
    <n v="1592075"/>
    <n v="276678.60000000009"/>
    <n v="1537990.8500000003"/>
    <n v="3.0000000000000124E-2"/>
    <n v="8058.6000000000349"/>
    <n v="1323455"/>
    <n v="1"/>
    <n v="367500"/>
    <n v="0"/>
    <n v="0"/>
  </r>
  <r>
    <s v="Employee 16"/>
    <x v="4"/>
    <s v="New York"/>
    <s v="United States of America"/>
    <s v="Americas"/>
    <d v="2007-06-04T00:00:00"/>
    <d v="2022-12-01T00:00:00"/>
    <s v="Corporate and Risk Platform"/>
    <s v="J"/>
    <s v="A"/>
    <s v="GBP"/>
    <n v="209292.60000000006"/>
    <n v="1201200"/>
    <n v="0"/>
    <n v="0"/>
    <n v="1201200"/>
    <n v="0"/>
    <n v="0"/>
    <n v="0"/>
    <n v="0"/>
    <n v="551791.85"/>
    <n v="1962284.4500000002"/>
    <s v="GBP"/>
    <n v="211385.52600000007"/>
    <n v="1635983.0520000001"/>
    <s v="&gt;5 Years"/>
    <n v="278495.19820583117"/>
    <n v="2611113.8035409292"/>
    <n v="281280.15018788952"/>
    <n v="2176920.8482675473"/>
    <n v="1.0000000000000144E-2"/>
    <n v="2092.9260000000068"/>
    <n v="2332618.6053350982"/>
    <n v="1.3306500000756412"/>
    <n v="734241.82524423802"/>
    <n v="0"/>
    <n v="0"/>
  </r>
  <r>
    <s v="Employee 160"/>
    <x v="1"/>
    <s v="Mumbai"/>
    <s v="India"/>
    <s v="Asia-Pacific"/>
    <d v="2008-04-01T00:00:00"/>
    <d v="2022-12-01T00:00:00"/>
    <s v="Operating Platform"/>
    <s v="P"/>
    <s v="H"/>
    <s v="INR"/>
    <n v="1234200"/>
    <n v="156750"/>
    <n v="0"/>
    <n v="0"/>
    <n v="156750"/>
    <n v="0"/>
    <n v="0"/>
    <n v="8375"/>
    <n v="8375"/>
    <n v="0"/>
    <n v="1399325"/>
    <s v="INR"/>
    <n v="1308252"/>
    <n v="2782659"/>
    <s v="&gt;5 Years"/>
    <n v="18289.18608528137"/>
    <n v="20736.116771014709"/>
    <n v="19386.537250398251"/>
    <n v="41235.268402919275"/>
    <n v="5.9999999999999935E-2"/>
    <n v="74052"/>
    <n v="2446.9306857333395"/>
    <n v="1.4818656688771163E-2"/>
    <n v="0"/>
    <n v="0"/>
    <n v="0"/>
  </r>
  <r>
    <s v="Employee 1600"/>
    <x v="0"/>
    <s v="London"/>
    <s v="United Kingdom"/>
    <s v="EMEA"/>
    <d v="2021-07-06T00:00:00"/>
    <d v="2022-12-01T00:00:00"/>
    <s v="Investments Platform"/>
    <s v="L"/>
    <s v="B"/>
    <s v="GBP"/>
    <n v="135355.00000000003"/>
    <n v="145424.4"/>
    <n v="0"/>
    <n v="0"/>
    <n v="145424.4"/>
    <n v="0"/>
    <n v="0"/>
    <n v="0"/>
    <n v="0"/>
    <n v="0"/>
    <n v="280779.40000000002"/>
    <s v="GBP"/>
    <n v="151597.60000000003"/>
    <n v="466070.52800000005"/>
    <s v="1-5 Years"/>
    <n v="180110.13076023842"/>
    <n v="373619.10863123846"/>
    <n v="201723.34645146702"/>
    <n v="620176.74811845412"/>
    <n v="0.11999999999999995"/>
    <n v="16242.600000000006"/>
    <n v="193508.97787100004"/>
    <n v="1.3306500000756409"/>
    <n v="0"/>
    <n v="0"/>
    <n v="0"/>
  </r>
  <r>
    <s v="Employee 1601"/>
    <x v="0"/>
    <s v="San Francisco"/>
    <s v="United States of America"/>
    <s v="Americas"/>
    <d v="2021-08-02T00:00:00"/>
    <d v="2022-12-01T00:00:00"/>
    <s v="ETF and Index Investments Platform"/>
    <s v="C"/>
    <s v="Z"/>
    <s v="USD"/>
    <n v="196020.00000000006"/>
    <n v="65620.5"/>
    <n v="0"/>
    <n v="0"/>
    <n v="65620.5"/>
    <n v="0"/>
    <n v="0"/>
    <n v="0"/>
    <n v="0"/>
    <n v="0"/>
    <n v="261640.50000000006"/>
    <s v="USD"/>
    <n v="225423.00000000006"/>
    <n v="526309.57500000007"/>
    <s v="1-5 Years"/>
    <n v="196020.00000000006"/>
    <n v="261640.50000000006"/>
    <n v="225423.00000000006"/>
    <n v="526309.57500000007"/>
    <n v="0.14999999999999997"/>
    <n v="29403"/>
    <n v="65620.5"/>
    <n v="1"/>
    <n v="0"/>
    <n v="0"/>
    <n v="0"/>
  </r>
  <r>
    <s v="Employee 1602"/>
    <x v="1"/>
    <s v="London"/>
    <s v="United Kingdom"/>
    <s v="EMEA"/>
    <d v="2021-08-02T00:00:00"/>
    <d v="2022-12-01T00:00:00"/>
    <s v="Client Businesses Platform"/>
    <s v="B"/>
    <s v="P"/>
    <s v="GBP"/>
    <n v="49693.380000000005"/>
    <n v="5538.5000000000009"/>
    <n v="0"/>
    <n v="0"/>
    <n v="5538.5000000000009"/>
    <n v="0"/>
    <n v="0"/>
    <n v="0"/>
    <n v="0"/>
    <n v="0"/>
    <n v="55231.880000000005"/>
    <s v="GBP"/>
    <n v="50190.313800000004"/>
    <n v="105974.51260000002"/>
    <s v="1-5 Years"/>
    <n v="66124.496100758857"/>
    <n v="73494.301126177801"/>
    <n v="66785.741061766443"/>
    <n v="141014.98519920604"/>
    <n v="9.9999999999999534E-3"/>
    <n v="496.93379999999888"/>
    <n v="7369.8050254189438"/>
    <n v="1.3306500000756409"/>
    <n v="0"/>
    <n v="0"/>
    <n v="0"/>
  </r>
  <r>
    <s v="Employee 1603"/>
    <x v="4"/>
    <s v="Wilmington"/>
    <s v="United States of America"/>
    <s v="Americas"/>
    <d v="2021-08-02T00:00:00"/>
    <d v="2022-12-01T00:00:00"/>
    <s v="Operating Platform"/>
    <s v="T"/>
    <s v="K"/>
    <s v="USD"/>
    <n v="211860.00000000003"/>
    <n v="122980"/>
    <n v="0"/>
    <n v="0"/>
    <n v="122980"/>
    <n v="0"/>
    <n v="0"/>
    <n v="0"/>
    <n v="0"/>
    <n v="0"/>
    <n v="334840"/>
    <s v="USD"/>
    <n v="241520.40000000005"/>
    <n v="623238.00000000012"/>
    <s v="1-5 Years"/>
    <n v="211860.00000000003"/>
    <n v="334840"/>
    <n v="241520.40000000005"/>
    <n v="623238.00000000012"/>
    <n v="0.1400000000000001"/>
    <n v="29660.400000000023"/>
    <n v="122979.99999999997"/>
    <n v="1"/>
    <n v="0"/>
    <n v="0"/>
    <n v="0"/>
  </r>
  <r>
    <s v="Employee 1604"/>
    <x v="3"/>
    <s v="San Francisco"/>
    <s v="United States of America"/>
    <s v="Americas"/>
    <d v="2021-08-02T00:00:00"/>
    <d v="2022-12-01T00:00:00"/>
    <s v="Operating Platform"/>
    <s v="X"/>
    <s v="O"/>
    <s v="USD"/>
    <n v="208725.00000000003"/>
    <n v="86130.000000000015"/>
    <n v="0"/>
    <n v="0"/>
    <n v="86130.000000000015"/>
    <n v="0"/>
    <n v="0"/>
    <n v="0"/>
    <n v="0"/>
    <n v="0"/>
    <n v="294855.00000000006"/>
    <s v="USD"/>
    <n v="231684.75000000006"/>
    <n v="558973.80000000016"/>
    <s v="1-5 Years"/>
    <n v="208725.00000000003"/>
    <n v="294855.00000000006"/>
    <n v="231684.75000000006"/>
    <n v="558973.80000000016"/>
    <n v="0.11000000000000013"/>
    <n v="22959.750000000029"/>
    <n v="86130.000000000029"/>
    <n v="1"/>
    <n v="0"/>
    <n v="0"/>
    <n v="0"/>
  </r>
  <r>
    <s v="Employee 1605"/>
    <x v="3"/>
    <s v="San Francisco"/>
    <s v="United States of America"/>
    <s v="Americas"/>
    <d v="2021-08-02T00:00:00"/>
    <d v="2022-12-01T00:00:00"/>
    <s v="Operating Platform"/>
    <s v="R"/>
    <s v="M"/>
    <s v="USD"/>
    <n v="188870.00000000003"/>
    <n v="57565.200000000004"/>
    <n v="0"/>
    <n v="0"/>
    <n v="57565.200000000004"/>
    <n v="0"/>
    <n v="0"/>
    <n v="0"/>
    <n v="0"/>
    <n v="0"/>
    <n v="246435.20000000004"/>
    <s v="USD"/>
    <n v="203979.60000000003"/>
    <n v="470129.61600000004"/>
    <s v="1-5 Years"/>
    <n v="188870.00000000003"/>
    <n v="246435.20000000004"/>
    <n v="203979.60000000003"/>
    <n v="470129.61600000004"/>
    <n v="8.0000000000000016E-2"/>
    <n v="15109.600000000006"/>
    <n v="57565.200000000012"/>
    <n v="1"/>
    <n v="0"/>
    <n v="0"/>
    <n v="0"/>
  </r>
  <r>
    <s v="Employee 1606"/>
    <x v="0"/>
    <s v="Sydney"/>
    <s v="Australia"/>
    <s v="Asia-Pacific"/>
    <d v="2021-08-02T00:00:00"/>
    <d v="2022-12-01T00:00:00"/>
    <s v="Client Businesses Platform"/>
    <s v="K"/>
    <s v="F"/>
    <s v="AUD"/>
    <n v="344080"/>
    <n v="163350.00000000003"/>
    <n v="0"/>
    <n v="0"/>
    <n v="163350.00000000003"/>
    <n v="0"/>
    <n v="0"/>
    <n v="0"/>
    <n v="0"/>
    <n v="0"/>
    <n v="507430"/>
    <s v="AUD"/>
    <n v="350961.60000000003"/>
    <n v="868540.20000000019"/>
    <s v="1-5 Years"/>
    <n v="260348.13200917075"/>
    <n v="383946.9095135245"/>
    <n v="265555.09464935417"/>
    <n v="657180.94235314929"/>
    <n v="2.0000000000000039E-2"/>
    <n v="6881.6000000000349"/>
    <n v="123598.77750435375"/>
    <n v="0.75665000002665295"/>
    <n v="0"/>
    <n v="0"/>
    <n v="0"/>
  </r>
  <r>
    <s v="Employee 1607"/>
    <x v="0"/>
    <s v="Wilmington"/>
    <s v="United States of America"/>
    <s v="Americas"/>
    <d v="2021-08-02T00:00:00"/>
    <d v="2022-12-01T00:00:00"/>
    <s v="Operating Platform"/>
    <s v="A"/>
    <s v="E"/>
    <s v="USD"/>
    <n v="160886"/>
    <n v="54450.000000000007"/>
    <n v="0"/>
    <n v="0"/>
    <n v="54450.000000000007"/>
    <n v="0"/>
    <n v="0"/>
    <n v="0"/>
    <n v="0"/>
    <n v="0"/>
    <n v="215336"/>
    <s v="USD"/>
    <n v="164103.72"/>
    <n v="383746.44000000006"/>
    <s v="1-5 Years"/>
    <n v="160886"/>
    <n v="215336"/>
    <n v="164103.72"/>
    <n v="383746.44000000006"/>
    <n v="2.0000000000000007E-2"/>
    <n v="3217.7200000000012"/>
    <n v="54450"/>
    <n v="1"/>
    <n v="0"/>
    <n v="0"/>
    <n v="0"/>
  </r>
  <r>
    <s v="Employee 1608"/>
    <x v="0"/>
    <s v="San Francisco"/>
    <s v="United States of America"/>
    <s v="Americas"/>
    <d v="2021-06-28T00:00:00"/>
    <d v="2022-12-01T00:00:00"/>
    <s v="Client Businesses Platform"/>
    <s v="C"/>
    <s v="T"/>
    <s v="USD"/>
    <n v="213180.00000000006"/>
    <n v="133980"/>
    <n v="0"/>
    <n v="0"/>
    <n v="133980"/>
    <n v="0"/>
    <n v="0"/>
    <n v="0"/>
    <n v="0"/>
    <n v="0"/>
    <n v="347160.00000000006"/>
    <s v="USD"/>
    <n v="234498.00000000009"/>
    <n v="616374.00000000012"/>
    <s v="1-5 Years"/>
    <n v="213180.00000000006"/>
    <n v="347160.00000000006"/>
    <n v="234498.00000000009"/>
    <n v="616374.00000000012"/>
    <n v="0.1000000000000001"/>
    <n v="21318.000000000029"/>
    <n v="133980"/>
    <n v="1"/>
    <n v="0"/>
    <n v="0"/>
    <n v="0"/>
  </r>
  <r>
    <s v="Employee 1609"/>
    <x v="0"/>
    <s v="San Francisco"/>
    <s v="United States of America"/>
    <s v="Americas"/>
    <d v="2021-07-26T00:00:00"/>
    <d v="2022-12-01T00:00:00"/>
    <s v="Investments Platform"/>
    <s v="V"/>
    <s v="O"/>
    <s v="USD"/>
    <n v="213675.00000000006"/>
    <n v="0"/>
    <n v="171700"/>
    <n v="0"/>
    <n v="171700"/>
    <n v="0"/>
    <n v="0"/>
    <n v="0"/>
    <n v="0"/>
    <n v="0"/>
    <n v="385375.00000000006"/>
    <s v="USD"/>
    <n v="220085.25000000006"/>
    <n v="440170.50000000012"/>
    <s v="1-5 Years"/>
    <n v="213675.00000000006"/>
    <n v="385375.00000000006"/>
    <n v="220085.25000000006"/>
    <n v="440170.50000000012"/>
    <n v="2.9999999999999992E-2"/>
    <n v="6410.25"/>
    <n v="171700"/>
    <n v="1"/>
    <n v="0"/>
    <n v="0"/>
    <n v="0"/>
  </r>
  <r>
    <s v="Employee 161"/>
    <x v="3"/>
    <s v="London"/>
    <s v="United Kingdom"/>
    <s v="EMEA"/>
    <d v="2008-06-02T00:00:00"/>
    <d v="2022-12-01T00:00:00"/>
    <s v="Operating Platform"/>
    <s v="S"/>
    <s v="C"/>
    <s v="GBP"/>
    <n v="79233"/>
    <n v="3168.0000000000005"/>
    <n v="0"/>
    <n v="0"/>
    <n v="3168.0000000000005"/>
    <n v="0"/>
    <n v="0"/>
    <n v="0"/>
    <n v="0"/>
    <n v="0"/>
    <n v="82401"/>
    <s v="GBP"/>
    <n v="84779.31"/>
    <n v="172948.38"/>
    <s v="&gt;5 Years"/>
    <n v="105431.39145599326"/>
    <n v="109646.89065623289"/>
    <n v="112811.58885791278"/>
    <n v="230133.76186008198"/>
    <n v="6.999999999999991E-2"/>
    <n v="5546.3099999999977"/>
    <n v="4215.499200239632"/>
    <n v="1.3306500000756409"/>
    <n v="0"/>
    <n v="0"/>
    <n v="0"/>
  </r>
  <r>
    <s v="Employee 1610"/>
    <x v="7"/>
    <s v="London"/>
    <s v="United Kingdom"/>
    <s v="EMEA"/>
    <d v="2021-07-26T00:00:00"/>
    <d v="2022-12-01T00:00:00"/>
    <s v="ETF and Index Investments Platform"/>
    <s v="C"/>
    <s v="T"/>
    <s v="GBP"/>
    <n v="57684.000000000015"/>
    <n v="23650.000000000004"/>
    <n v="0"/>
    <n v="0"/>
    <n v="23650.000000000004"/>
    <n v="0"/>
    <n v="0"/>
    <n v="0"/>
    <n v="0"/>
    <n v="0"/>
    <n v="81334.000000000015"/>
    <s v="GBP"/>
    <n v="58260.840000000018"/>
    <n v="140408.18000000005"/>
    <s v="1-5 Years"/>
    <n v="76757.214604363297"/>
    <n v="108227.0871061522"/>
    <n v="77524.786750406929"/>
    <n v="186834.14472762067"/>
    <n v="9.999999999999995E-3"/>
    <n v="576.84000000000378"/>
    <n v="31469.872501788908"/>
    <n v="1.3306500000756409"/>
    <n v="0"/>
    <n v="0"/>
    <n v="0"/>
  </r>
  <r>
    <s v="Employee 1611"/>
    <x v="0"/>
    <s v="London"/>
    <s v="United Kingdom"/>
    <s v="EMEA"/>
    <d v="2021-07-06T00:00:00"/>
    <d v="2022-12-01T00:00:00"/>
    <s v="Investments Platform"/>
    <s v="B"/>
    <s v="V"/>
    <s v="GBP"/>
    <n v="96800.000000000015"/>
    <n v="277695"/>
    <n v="0"/>
    <n v="0"/>
    <n v="277695"/>
    <n v="0"/>
    <n v="0"/>
    <n v="0"/>
    <n v="0"/>
    <n v="0"/>
    <n v="374495"/>
    <s v="GBP"/>
    <n v="104544.00000000003"/>
    <n v="508998.60000000009"/>
    <s v="1-5 Years"/>
    <n v="128806.92000732206"/>
    <n v="498321.77177832718"/>
    <n v="139111.47360790786"/>
    <n v="677298.98712850129"/>
    <n v="8.0000000000000279E-2"/>
    <n v="7744.0000000000146"/>
    <n v="369514.85177100514"/>
    <n v="1.3306500000756412"/>
    <n v="0"/>
    <n v="0"/>
    <n v="0"/>
  </r>
  <r>
    <s v="Employee 1612"/>
    <x v="0"/>
    <s v="Copenhagen"/>
    <s v="Denmark"/>
    <s v="EMEA"/>
    <d v="2021-07-06T00:00:00"/>
    <d v="2022-12-01T00:00:00"/>
    <s v="Operating Platform"/>
    <s v="W"/>
    <s v="T"/>
    <s v="DKK"/>
    <n v="924000.00000000023"/>
    <n v="68607"/>
    <n v="0"/>
    <n v="0"/>
    <n v="68607"/>
    <n v="0"/>
    <n v="0"/>
    <n v="0"/>
    <n v="0"/>
    <n v="0"/>
    <n v="992607.00000000023"/>
    <s v="DKK"/>
    <n v="979440.00000000035"/>
    <n v="2031603.4200000009"/>
    <s v="1-5 Years"/>
    <n v="144905.94443703888"/>
    <n v="155665.21081148903"/>
    <n v="153600.30110326124"/>
    <n v="318605.42456343962"/>
    <n v="6.0000000000000192E-2"/>
    <n v="55440.000000000116"/>
    <n v="10759.266374450148"/>
    <n v="0.15682461519160049"/>
    <n v="0"/>
    <n v="0"/>
    <n v="0"/>
  </r>
  <r>
    <s v="Employee 1613"/>
    <x v="0"/>
    <s v="San Francisco"/>
    <s v="United States of America"/>
    <s v="Americas"/>
    <d v="2021-07-05T00:00:00"/>
    <d v="2022-12-01T00:00:00"/>
    <s v="Investments Platform"/>
    <s v="M"/>
    <s v="A"/>
    <s v="USD"/>
    <n v="184800"/>
    <n v="0"/>
    <n v="322400"/>
    <n v="0"/>
    <n v="322400"/>
    <n v="0"/>
    <n v="0"/>
    <n v="0"/>
    <n v="0"/>
    <n v="0"/>
    <n v="507200"/>
    <s v="USD"/>
    <n v="188496"/>
    <n v="376992"/>
    <s v="1-5 Years"/>
    <n v="184800"/>
    <n v="507200"/>
    <n v="188496"/>
    <n v="376992"/>
    <n v="0.02"/>
    <n v="3696"/>
    <n v="322400"/>
    <n v="1"/>
    <n v="0"/>
    <n v="0"/>
    <n v="0"/>
  </r>
  <r>
    <s v="Employee 1614"/>
    <x v="3"/>
    <s v="San Francisco"/>
    <s v="United States of America"/>
    <s v="Americas"/>
    <d v="2021-07-05T00:00:00"/>
    <d v="2022-12-01T00:00:00"/>
    <s v="Operating Platform"/>
    <s v="T"/>
    <s v="T"/>
    <s v="USD"/>
    <n v="124630.00000000001"/>
    <n v="7672.4999999999991"/>
    <n v="0"/>
    <n v="0"/>
    <n v="7672.4999999999991"/>
    <n v="0"/>
    <n v="0"/>
    <n v="0"/>
    <n v="0"/>
    <n v="0"/>
    <n v="132302.5"/>
    <s v="USD"/>
    <n v="135846.70000000001"/>
    <n v="280056.42500000005"/>
    <s v="1-5 Years"/>
    <n v="124630.00000000001"/>
    <n v="132302.5"/>
    <n v="135846.70000000001"/>
    <n v="280056.42500000005"/>
    <n v="8.9999999999999969E-2"/>
    <n v="11216.699999999997"/>
    <n v="7672.4999999999854"/>
    <n v="1"/>
    <n v="0"/>
    <n v="0"/>
    <n v="0"/>
  </r>
  <r>
    <s v="Employee 1615"/>
    <x v="0"/>
    <s v="New York"/>
    <s v="United States of America"/>
    <s v="Americas"/>
    <d v="2021-07-12T00:00:00"/>
    <d v="2022-12-01T00:00:00"/>
    <s v="Investments Platform"/>
    <s v="F"/>
    <s v="A"/>
    <s v="USD"/>
    <n v="215600.00000000006"/>
    <n v="325325"/>
    <n v="0"/>
    <n v="0"/>
    <n v="325325"/>
    <n v="0"/>
    <n v="0"/>
    <n v="0"/>
    <n v="0"/>
    <n v="0"/>
    <n v="540925"/>
    <s v="USD"/>
    <n v="247940.00000000006"/>
    <n v="870003.75000000023"/>
    <s v="1-5 Years"/>
    <n v="215600.00000000006"/>
    <n v="540925"/>
    <n v="247940.00000000006"/>
    <n v="870003.75000000023"/>
    <n v="0.14999999999999997"/>
    <n v="32340"/>
    <n v="325324.99999999994"/>
    <n v="1"/>
    <n v="0"/>
    <n v="0"/>
    <n v="0"/>
  </r>
  <r>
    <s v="Employee 1616"/>
    <x v="4"/>
    <s v="Washington"/>
    <s v="United States of America"/>
    <s v="Americas"/>
    <d v="2021-07-06T00:00:00"/>
    <d v="2022-12-01T00:00:00"/>
    <s v="Client Businesses Platform"/>
    <s v="W"/>
    <s v="P"/>
    <s v="USD"/>
    <n v="265650"/>
    <n v="143550"/>
    <n v="0"/>
    <n v="0"/>
    <n v="143550"/>
    <n v="0"/>
    <n v="0"/>
    <n v="0"/>
    <n v="0"/>
    <n v="0"/>
    <n v="409200"/>
    <s v="USD"/>
    <n v="278932.5"/>
    <n v="708592.5"/>
    <s v="1-5 Years"/>
    <n v="265650"/>
    <n v="409200"/>
    <n v="278932.5"/>
    <n v="708592.5"/>
    <n v="0.05"/>
    <n v="13282.5"/>
    <n v="143550"/>
    <n v="1"/>
    <n v="0"/>
    <n v="0"/>
    <n v="0"/>
  </r>
  <r>
    <s v="Employee 1617"/>
    <x v="3"/>
    <s v="Wilmington"/>
    <s v="United States of America"/>
    <s v="Americas"/>
    <d v="2021-07-26T00:00:00"/>
    <d v="2022-12-01T00:00:00"/>
    <s v="Operating Platform"/>
    <s v="U"/>
    <s v="M"/>
    <s v="USD"/>
    <n v="185130.00000000003"/>
    <n v="38280"/>
    <n v="0"/>
    <n v="0"/>
    <n v="38280"/>
    <n v="0"/>
    <n v="0"/>
    <n v="0"/>
    <n v="0"/>
    <n v="0"/>
    <n v="223410.00000000003"/>
    <s v="USD"/>
    <n v="186981.30000000002"/>
    <n v="412625.4"/>
    <s v="1-5 Years"/>
    <n v="185130.00000000003"/>
    <n v="223410.00000000003"/>
    <n v="186981.30000000002"/>
    <n v="412625.4"/>
    <n v="9.999999999999936E-3"/>
    <n v="1851.2999999999884"/>
    <n v="38280"/>
    <n v="1"/>
    <n v="0"/>
    <n v="0"/>
    <n v="0"/>
  </r>
  <r>
    <s v="Employee 1618"/>
    <x v="0"/>
    <s v="London"/>
    <s v="United Kingdom"/>
    <s v="EMEA"/>
    <d v="2021-07-05T00:00:00"/>
    <d v="2022-12-01T00:00:00"/>
    <s v="Operating Platform"/>
    <s v="Q"/>
    <s v="U"/>
    <s v="GBP"/>
    <n v="127765"/>
    <n v="26796.000000000004"/>
    <n v="0"/>
    <n v="0"/>
    <n v="26796.000000000004"/>
    <n v="0"/>
    <n v="0"/>
    <n v="0"/>
    <n v="0"/>
    <n v="0"/>
    <n v="154561"/>
    <s v="GBP"/>
    <n v="132875.6"/>
    <n v="293619.04000000004"/>
    <s v="1-5 Years"/>
    <n v="170010.49725966426"/>
    <n v="205666.59466169114"/>
    <n v="176810.91715005084"/>
    <n v="390704.17559820967"/>
    <n v="4.0000000000000036E-2"/>
    <n v="5110.6000000000058"/>
    <n v="35656.097402026877"/>
    <n v="1.3306500000756409"/>
    <n v="0"/>
    <n v="0"/>
    <n v="0"/>
  </r>
  <r>
    <s v="Employee 1619"/>
    <x v="6"/>
    <s v="London"/>
    <s v="United Kingdom"/>
    <s v="EMEA"/>
    <d v="2021-07-12T00:00:00"/>
    <d v="2022-12-01T00:00:00"/>
    <s v="Operating Platform"/>
    <s v="T"/>
    <s v="K"/>
    <s v="GBP"/>
    <n v="53509.500000000007"/>
    <n v="10883.4"/>
    <n v="0"/>
    <n v="0"/>
    <n v="10883.4"/>
    <n v="0"/>
    <n v="0"/>
    <n v="0"/>
    <n v="0"/>
    <n v="0"/>
    <n v="64392.900000000009"/>
    <s v="GBP"/>
    <n v="54579.69000000001"/>
    <n v="120260.44800000003"/>
    <s v="1-5 Years"/>
    <n v="71202.416179047519"/>
    <n v="85684.412389870748"/>
    <n v="72626.464502628471"/>
    <n v="160024.56514029665"/>
    <n v="2.0000000000000018E-2"/>
    <n v="1070.1900000000023"/>
    <n v="14481.996210823228"/>
    <n v="1.3306500000756409"/>
    <n v="0"/>
    <n v="0"/>
    <n v="0"/>
  </r>
  <r>
    <s v="Employee 162"/>
    <x v="0"/>
    <s v="London"/>
    <s v="United Kingdom"/>
    <s v="EMEA"/>
    <d v="2008-04-28T00:00:00"/>
    <d v="2022-12-01T00:00:00"/>
    <s v="Corporate and Risk Platform"/>
    <s v="D"/>
    <s v="F"/>
    <s v="GBP"/>
    <n v="103083.75000000001"/>
    <n v="22346.500000000004"/>
    <n v="0"/>
    <n v="0"/>
    <n v="22346.500000000004"/>
    <n v="0"/>
    <n v="0"/>
    <n v="0"/>
    <n v="0"/>
    <n v="0"/>
    <n v="125430.25000000001"/>
    <s v="GBP"/>
    <n v="111330.45000000003"/>
    <n v="246795.12000000005"/>
    <s v="&gt;5 Years"/>
    <n v="137168.39194529736"/>
    <n v="166903.76217198768"/>
    <n v="148141.86330092116"/>
    <n v="328397.92644666787"/>
    <n v="8.0000000000000071E-2"/>
    <n v="8246.7000000000116"/>
    <n v="29735.370226690313"/>
    <n v="1.3306500000756409"/>
    <n v="0"/>
    <n v="0"/>
    <n v="0"/>
  </r>
  <r>
    <s v="Employee 1620"/>
    <x v="4"/>
    <s v="Toronto"/>
    <s v="Canada"/>
    <s v="Americas"/>
    <d v="2021-07-19T00:00:00"/>
    <d v="2022-12-01T00:00:00"/>
    <s v="Regional Platform"/>
    <s v="G"/>
    <s v="Q"/>
    <s v="CAD"/>
    <n v="266915"/>
    <n v="272250"/>
    <n v="0"/>
    <n v="0"/>
    <n v="272250"/>
    <n v="0"/>
    <n v="0"/>
    <n v="0"/>
    <n v="0"/>
    <n v="0"/>
    <n v="539165"/>
    <s v="CAD"/>
    <n v="282929.90000000002"/>
    <n v="854444.8"/>
    <s v="1-5 Years"/>
    <n v="205762.41134751774"/>
    <n v="415637.52698119025"/>
    <n v="218108.15602836883"/>
    <n v="658683.93462843052"/>
    <n v="6.0000000000000109E-2"/>
    <n v="16014.900000000023"/>
    <n v="209875.11563367251"/>
    <n v="0.77089115016959608"/>
    <n v="0"/>
    <n v="0"/>
    <n v="0"/>
  </r>
  <r>
    <s v="Employee 1621"/>
    <x v="4"/>
    <s v="San Francisco"/>
    <s v="United States of America"/>
    <s v="Americas"/>
    <d v="2021-07-06T00:00:00"/>
    <d v="2022-12-01T00:00:00"/>
    <s v="ETF and Index Investments Platform"/>
    <s v="A"/>
    <s v="C"/>
    <s v="USD"/>
    <n v="266200.00000000006"/>
    <n v="879890.00000000012"/>
    <n v="0"/>
    <n v="0"/>
    <n v="879890.00000000012"/>
    <n v="0"/>
    <n v="0"/>
    <n v="0"/>
    <n v="0"/>
    <n v="0"/>
    <n v="1146090.0000000002"/>
    <s v="USD"/>
    <n v="303468.00000000012"/>
    <n v="1610010.6000000006"/>
    <s v="1-5 Years"/>
    <n v="266200.00000000006"/>
    <n v="1146090.0000000002"/>
    <n v="303468.00000000012"/>
    <n v="1610010.6000000006"/>
    <n v="0.14000000000000018"/>
    <n v="37268.000000000058"/>
    <n v="879890.00000000023"/>
    <n v="1"/>
    <n v="0"/>
    <n v="0"/>
    <n v="0"/>
  </r>
  <r>
    <s v="Employee 1622"/>
    <x v="1"/>
    <s v="Edinburgh"/>
    <s v="United Kingdom"/>
    <s v="EMEA"/>
    <d v="2021-07-05T00:00:00"/>
    <d v="2022-12-01T00:00:00"/>
    <s v="Corporate and Risk Platform"/>
    <s v="M"/>
    <s v="A"/>
    <s v="GBP"/>
    <n v="47124.000000000007"/>
    <n v="6316.2000000000007"/>
    <n v="0"/>
    <n v="0"/>
    <n v="6316.2000000000007"/>
    <n v="0"/>
    <n v="0"/>
    <n v="0"/>
    <n v="0"/>
    <n v="0"/>
    <n v="53440.200000000012"/>
    <s v="GBP"/>
    <n v="51836.400000000009"/>
    <n v="110620.62000000002"/>
    <s v="1-5 Years"/>
    <n v="62705.550603564516"/>
    <n v="71110.20213404228"/>
    <n v="68976.105663920971"/>
    <n v="147197.32801136747"/>
    <n v="0.10000000000000006"/>
    <n v="4712.4000000000015"/>
    <n v="8404.651530477764"/>
    <n v="1.3306500000756409"/>
    <n v="0"/>
    <n v="0"/>
    <n v="0"/>
  </r>
  <r>
    <s v="Employee 1623"/>
    <x v="5"/>
    <s v="San Francisco"/>
    <s v="United States of America"/>
    <s v="Americas"/>
    <d v="2021-07-05T00:00:00"/>
    <d v="2022-12-01T00:00:00"/>
    <s v="Investments Platform"/>
    <s v="I"/>
    <s v="S"/>
    <s v="USD"/>
    <n v="116600.00000000001"/>
    <n v="60720"/>
    <n v="10200"/>
    <n v="0"/>
    <n v="70920"/>
    <n v="0"/>
    <n v="1190"/>
    <n v="0"/>
    <n v="1190"/>
    <n v="0"/>
    <n v="188710"/>
    <s v="USD"/>
    <n v="129426.00000000003"/>
    <n v="326251.20000000007"/>
    <s v="1-5 Years"/>
    <n v="116600.00000000001"/>
    <n v="188710"/>
    <n v="129426.00000000003"/>
    <n v="326251.20000000007"/>
    <n v="0.11000000000000011"/>
    <n v="12826.000000000015"/>
    <n v="72109.999999999985"/>
    <n v="1"/>
    <n v="0"/>
    <n v="0"/>
    <n v="1190"/>
  </r>
  <r>
    <s v="Employee 1624"/>
    <x v="4"/>
    <s v="San Francisco"/>
    <s v="United States of America"/>
    <s v="Americas"/>
    <d v="2005-08-30T00:00:00"/>
    <d v="2022-12-01T00:00:00"/>
    <s v="ETF and Index Investments Platform"/>
    <s v="X"/>
    <s v="Y"/>
    <s v="USD"/>
    <n v="246400.00000000006"/>
    <n v="469480"/>
    <n v="0"/>
    <n v="0"/>
    <n v="469480"/>
    <n v="0"/>
    <n v="0"/>
    <n v="0"/>
    <n v="0"/>
    <n v="0"/>
    <n v="715880"/>
    <s v="USD"/>
    <n v="280896.00000000012"/>
    <n v="1096999.2000000004"/>
    <s v="&gt;5 Years"/>
    <n v="246400.00000000006"/>
    <n v="715880"/>
    <n v="280896.00000000012"/>
    <n v="1096999.2000000004"/>
    <n v="0.14000000000000021"/>
    <n v="34496.000000000058"/>
    <n v="469479.99999999994"/>
    <n v="1"/>
    <n v="0"/>
    <n v="0"/>
    <n v="0"/>
  </r>
  <r>
    <s v="Employee 1625"/>
    <x v="0"/>
    <s v="Bogota"/>
    <s v="Colombia"/>
    <s v="Americas"/>
    <d v="2021-07-12T00:00:00"/>
    <d v="2022-12-01T00:00:00"/>
    <s v="Regional Platform"/>
    <s v="O"/>
    <s v="V"/>
    <s v="COP"/>
    <n v="369638027"/>
    <n v="645841405"/>
    <n v="0"/>
    <n v="0"/>
    <n v="645841405"/>
    <n v="0"/>
    <n v="0"/>
    <n v="0"/>
    <n v="0"/>
    <n v="0"/>
    <n v="1015479432"/>
    <s v="COP"/>
    <n v="388119928.35000002"/>
    <n v="1454373331.9500003"/>
    <s v="1-5 Years"/>
    <n v="127990.78498825314"/>
    <n v="351619.69317920157"/>
    <n v="134390.3242376658"/>
    <n v="503591.00207582756"/>
    <n v="0.05"/>
    <n v="18481901.350000024"/>
    <n v="223628.90819094842"/>
    <n v="3.462597883313914E-4"/>
    <n v="0"/>
    <n v="0"/>
    <n v="0"/>
  </r>
  <r>
    <s v="Employee 1626"/>
    <x v="4"/>
    <s v="Tel-Aviv"/>
    <s v="Israel"/>
    <s v="EMEA"/>
    <d v="2021-07-12T00:00:00"/>
    <d v="2022-12-01T00:00:00"/>
    <s v="ETF and Index Investments Platform"/>
    <s v="C"/>
    <s v="D"/>
    <s v="GBP"/>
    <n v="141240"/>
    <n v="191400.00000000003"/>
    <n v="0"/>
    <n v="0"/>
    <n v="191400.00000000003"/>
    <n v="0"/>
    <n v="0"/>
    <n v="0"/>
    <n v="0"/>
    <n v="0"/>
    <n v="332640"/>
    <s v="GBP"/>
    <n v="156776.40000000002"/>
    <n v="526006.80000000005"/>
    <s v="1-5 Years"/>
    <n v="187941.00601068352"/>
    <n v="442627.41602516122"/>
    <n v="208614.51667185876"/>
    <n v="699930.94845978776"/>
    <n v="0.11000000000000029"/>
    <n v="15536.400000000023"/>
    <n v="254686.4100144777"/>
    <n v="1.3306500000756409"/>
    <n v="0"/>
    <n v="0"/>
    <n v="0"/>
  </r>
  <r>
    <s v="Employee 1627"/>
    <x v="0"/>
    <s v="New York"/>
    <s v="United States of America"/>
    <s v="Americas"/>
    <d v="2021-07-12T00:00:00"/>
    <d v="2022-12-01T00:00:00"/>
    <s v="Operating Platform"/>
    <s v="L"/>
    <s v="R"/>
    <s v="GBP"/>
    <n v="134310.00000000003"/>
    <n v="63360"/>
    <n v="1000"/>
    <n v="500"/>
    <n v="64860"/>
    <n v="3000"/>
    <n v="0"/>
    <n v="500"/>
    <n v="3500"/>
    <n v="15000"/>
    <n v="217670.00000000003"/>
    <s v="GBP"/>
    <n v="147741.00000000006"/>
    <n v="513469.00000000012"/>
    <s v="1-5 Years"/>
    <n v="178719.60151015938"/>
    <n v="289642.58551646478"/>
    <n v="196591.56166117534"/>
    <n v="683247.52488883946"/>
    <n v="0.1000000000000001"/>
    <n v="13431.000000000029"/>
    <n v="110922.9840063054"/>
    <n v="1.3306500000756409"/>
    <n v="19959.750001134613"/>
    <n v="3991.9500002269228"/>
    <n v="0"/>
  </r>
  <r>
    <s v="Employee 1628"/>
    <x v="0"/>
    <s v="San Francisco"/>
    <s v="United States of America"/>
    <s v="Americas"/>
    <d v="2021-07-12T00:00:00"/>
    <d v="2022-12-01T00:00:00"/>
    <s v="Operating Platform"/>
    <s v="S"/>
    <s v="I"/>
    <s v="USD"/>
    <n v="241109.00000000003"/>
    <n v="163663.5"/>
    <n v="0"/>
    <n v="0"/>
    <n v="163663.5"/>
    <n v="0"/>
    <n v="0"/>
    <n v="0"/>
    <n v="0"/>
    <n v="0"/>
    <n v="404772.5"/>
    <s v="USD"/>
    <n v="257986.63000000003"/>
    <n v="691093.20500000007"/>
    <s v="1-5 Years"/>
    <n v="241109.00000000003"/>
    <n v="404772.5"/>
    <n v="257986.63000000003"/>
    <n v="691093.20500000007"/>
    <n v="7.0000000000000007E-2"/>
    <n v="16877.630000000005"/>
    <n v="163663.49999999997"/>
    <n v="1"/>
    <n v="0"/>
    <n v="0"/>
    <n v="0"/>
  </r>
  <r>
    <s v="Employee 1629"/>
    <x v="4"/>
    <s v="San Francisco"/>
    <s v="United States of America"/>
    <s v="Americas"/>
    <d v="2021-07-12T00:00:00"/>
    <d v="2022-12-01T00:00:00"/>
    <s v="Investments Platform"/>
    <s v="S"/>
    <s v="Z"/>
    <s v="USD"/>
    <n v="247170.00000000006"/>
    <n v="402101.70000000007"/>
    <n v="3071139.32"/>
    <n v="0"/>
    <n v="3473241.02"/>
    <n v="0"/>
    <n v="0"/>
    <n v="0"/>
    <n v="0"/>
    <n v="0"/>
    <n v="3720411.02"/>
    <s v="USD"/>
    <n v="257056.80000000008"/>
    <n v="932299.36800000025"/>
    <s v="1-5 Years"/>
    <n v="247170.00000000006"/>
    <n v="3720411.02"/>
    <n v="257056.80000000008"/>
    <n v="932299.36800000025"/>
    <n v="4.0000000000000063E-2"/>
    <n v="9886.8000000000175"/>
    <n v="3473241.02"/>
    <n v="1"/>
    <n v="0"/>
    <n v="0"/>
    <n v="0"/>
  </r>
  <r>
    <s v="Employee 163"/>
    <x v="1"/>
    <s v="San Francisco"/>
    <s v="United States of America"/>
    <s v="Americas"/>
    <d v="2008-05-05T00:00:00"/>
    <d v="2022-12-01T00:00:00"/>
    <s v="Operating Platform"/>
    <s v="G"/>
    <s v="F"/>
    <s v="USD"/>
    <n v="189674.09999999998"/>
    <n v="39039"/>
    <n v="0"/>
    <n v="0"/>
    <n v="39039"/>
    <n v="0"/>
    <n v="0"/>
    <n v="0"/>
    <n v="0"/>
    <n v="0"/>
    <n v="228713.09999999998"/>
    <s v="USD"/>
    <n v="202951.28699999998"/>
    <n v="447674.304"/>
    <s v="&gt;5 Years"/>
    <n v="189674.09999999998"/>
    <n v="228713.09999999998"/>
    <n v="202951.28699999998"/>
    <n v="447674.304"/>
    <n v="7.0000000000000034E-2"/>
    <n v="13277.187000000005"/>
    <n v="39039"/>
    <n v="1"/>
    <n v="0"/>
    <n v="0"/>
    <n v="0"/>
  </r>
  <r>
    <s v="Employee 1630"/>
    <x v="0"/>
    <s v="San Francisco"/>
    <s v="United States of America"/>
    <s v="Americas"/>
    <d v="2021-11-02T00:00:00"/>
    <d v="2022-12-01T00:00:00"/>
    <s v="ETF and Index Investments Platform"/>
    <s v="C"/>
    <s v="L"/>
    <s v="USD"/>
    <n v="198220.00000000003"/>
    <n v="256080"/>
    <n v="0"/>
    <n v="0"/>
    <n v="256080"/>
    <n v="0"/>
    <n v="0"/>
    <n v="0"/>
    <n v="0"/>
    <n v="0"/>
    <n v="454300"/>
    <s v="USD"/>
    <n v="212095.40000000005"/>
    <n v="698196.40000000014"/>
    <s v="1-5 Years"/>
    <n v="198220.00000000003"/>
    <n v="454300"/>
    <n v="212095.40000000005"/>
    <n v="698196.40000000014"/>
    <n v="7.0000000000000104E-2"/>
    <n v="13875.400000000023"/>
    <n v="256079.99999999997"/>
    <n v="1"/>
    <n v="0"/>
    <n v="0"/>
    <n v="0"/>
  </r>
  <r>
    <s v="Employee 1631"/>
    <x v="0"/>
    <s v="London"/>
    <s v="United Kingdom"/>
    <s v="EMEA"/>
    <d v="2021-08-02T00:00:00"/>
    <d v="2022-12-01T00:00:00"/>
    <s v="Investments Platform"/>
    <s v="Y"/>
    <s v="M"/>
    <s v="GBP"/>
    <n v="142857.00000000003"/>
    <n v="0"/>
    <n v="193920.30000000002"/>
    <n v="0"/>
    <n v="193920.30000000002"/>
    <n v="0"/>
    <n v="0"/>
    <n v="0"/>
    <n v="0"/>
    <n v="0"/>
    <n v="336777.30000000005"/>
    <s v="GBP"/>
    <n v="162856.98000000004"/>
    <n v="325713.96000000008"/>
    <s v="1-5 Years"/>
    <n v="190092.66706080586"/>
    <n v="448132.71427047421"/>
    <n v="216705.64044931871"/>
    <n v="433411.28089863743"/>
    <n v="0.14000000000000015"/>
    <n v="19999.98000000001"/>
    <n v="258040.04720966835"/>
    <n v="1.3306500000756409"/>
    <n v="0"/>
    <n v="0"/>
    <n v="0"/>
  </r>
  <r>
    <s v="Employee 1632"/>
    <x v="0"/>
    <s v="London"/>
    <s v="United Kingdom"/>
    <s v="EMEA"/>
    <d v="2021-08-02T00:00:00"/>
    <d v="2022-12-01T00:00:00"/>
    <s v="Operating Platform"/>
    <s v="X"/>
    <s v="X"/>
    <s v="GBP"/>
    <n v="143255.75"/>
    <n v="54450.000000000007"/>
    <n v="0"/>
    <n v="0"/>
    <n v="54450.000000000007"/>
    <n v="0"/>
    <n v="0"/>
    <n v="0"/>
    <n v="0"/>
    <n v="0"/>
    <n v="197705.75"/>
    <s v="GBP"/>
    <n v="144688.3075"/>
    <n v="344371.11499999999"/>
    <s v="1-5 Years"/>
    <n v="190623.263748336"/>
    <n v="263077.15625245468"/>
    <n v="192529.49638581937"/>
    <n v="458237.42420079856"/>
    <n v="1.0000000000000024E-2"/>
    <n v="1432.5574999999953"/>
    <n v="72453.892504118674"/>
    <n v="1.3306500000756409"/>
    <n v="0"/>
    <n v="0"/>
    <n v="0"/>
  </r>
  <r>
    <s v="Employee 1633"/>
    <x v="9"/>
    <s v="Tokyo"/>
    <s v="Japan"/>
    <s v="Asia-Pacific"/>
    <d v="2021-09-27T00:00:00"/>
    <d v="2022-12-01T00:00:00"/>
    <s v="Regional Platform"/>
    <s v="X"/>
    <s v="L"/>
    <s v="JPY"/>
    <n v="12069204.576000001"/>
    <n v="0"/>
    <n v="0"/>
    <n v="0"/>
    <n v="0"/>
    <n v="0"/>
    <n v="0"/>
    <n v="0"/>
    <n v="0"/>
    <n v="0"/>
    <n v="12069204.576000001"/>
    <s v="JPY"/>
    <n v="12793356.850560002"/>
    <n v="25586713.701120004"/>
    <s v="1-5 Years"/>
    <n v="111088.44931658154"/>
    <n v="111088.44931658154"/>
    <n v="117753.75627557644"/>
    <n v="235507.51255115287"/>
    <n v="6.0000000000000081E-2"/>
    <n v="724152.27456000075"/>
    <n v="0"/>
    <n v="9.2042891987666256E-3"/>
    <n v="0"/>
    <n v="0"/>
    <n v="0"/>
  </r>
  <r>
    <s v="Employee 1634"/>
    <x v="0"/>
    <s v="San Francisco"/>
    <s v="United States of America"/>
    <s v="Americas"/>
    <d v="2021-08-02T00:00:00"/>
    <d v="2022-12-01T00:00:00"/>
    <s v="Corporate and Risk Platform"/>
    <s v="I"/>
    <s v="J"/>
    <s v="USD"/>
    <n v="221760.00000000006"/>
    <n v="160820.00000000003"/>
    <n v="0"/>
    <n v="0"/>
    <n v="160820.00000000003"/>
    <n v="0"/>
    <n v="0"/>
    <n v="0"/>
    <n v="0"/>
    <n v="0"/>
    <n v="382580.00000000012"/>
    <s v="USD"/>
    <n v="250588.80000000005"/>
    <n v="682904.20000000007"/>
    <s v="1-5 Years"/>
    <n v="221760.00000000006"/>
    <n v="382580.00000000012"/>
    <n v="250588.80000000005"/>
    <n v="682904.20000000007"/>
    <n v="0.12999999999999992"/>
    <n v="28828.799999999988"/>
    <n v="160820.00000000006"/>
    <n v="1"/>
    <n v="0"/>
    <n v="0"/>
    <n v="0"/>
  </r>
  <r>
    <s v="Employee 1635"/>
    <x v="3"/>
    <s v="Zurich"/>
    <s v="Switzerland"/>
    <s v="EMEA"/>
    <d v="2021-08-02T00:00:00"/>
    <d v="2022-12-01T00:00:00"/>
    <s v="Corporate and Risk Platform"/>
    <s v="Z"/>
    <s v="P"/>
    <s v="CHF"/>
    <n v="158447.74000000002"/>
    <n v="35634.5"/>
    <n v="0"/>
    <n v="0"/>
    <n v="35634.5"/>
    <n v="0"/>
    <n v="0"/>
    <n v="0"/>
    <n v="0"/>
    <n v="0"/>
    <n v="194082.24000000002"/>
    <s v="CHF"/>
    <n v="164785.64960000003"/>
    <n v="366631.17920000007"/>
    <s v="1-5 Years"/>
    <n v="161171.53900925646"/>
    <n v="197418.61458651206"/>
    <n v="167618.40056962671"/>
    <n v="372933.75973959931"/>
    <n v="3.9999999999999945E-2"/>
    <n v="6337.9096000000136"/>
    <n v="36247.0755772556"/>
    <n v="1.0171905197843556"/>
    <n v="0"/>
    <n v="0"/>
    <n v="0"/>
  </r>
  <r>
    <s v="Employee 1636"/>
    <x v="4"/>
    <s v="London"/>
    <s v="United Kingdom"/>
    <s v="EMEA"/>
    <d v="2021-08-02T00:00:00"/>
    <d v="2022-12-01T00:00:00"/>
    <s v="Investments Platform"/>
    <s v="B"/>
    <s v="A"/>
    <s v="GBP"/>
    <n v="158620"/>
    <n v="263296"/>
    <n v="0"/>
    <n v="0"/>
    <n v="263296"/>
    <n v="0"/>
    <n v="0"/>
    <n v="0"/>
    <n v="0"/>
    <n v="0"/>
    <n v="421916"/>
    <s v="GBP"/>
    <n v="161792.4"/>
    <n v="592146.72000000009"/>
    <s v="1-5 Years"/>
    <n v="211067.70301199818"/>
    <n v="561422.52543191414"/>
    <n v="215289.05707223812"/>
    <n v="787940.03301279061"/>
    <n v="1.999999999999991E-2"/>
    <n v="3172.3999999999942"/>
    <n v="350354.82241991593"/>
    <n v="1.3306500000756409"/>
    <n v="0"/>
    <n v="0"/>
    <n v="0"/>
  </r>
  <r>
    <s v="Employee 1637"/>
    <x v="0"/>
    <s v="London"/>
    <s v="United Kingdom"/>
    <s v="EMEA"/>
    <d v="2021-07-19T00:00:00"/>
    <d v="2022-12-01T00:00:00"/>
    <s v="Operating Platform"/>
    <s v="A"/>
    <s v="V"/>
    <s v="GBP"/>
    <n v="133100.00000000003"/>
    <n v="25850.000000000004"/>
    <n v="0"/>
    <n v="0"/>
    <n v="25850.000000000004"/>
    <n v="0"/>
    <n v="0"/>
    <n v="0"/>
    <n v="0"/>
    <n v="0"/>
    <n v="158950.00000000003"/>
    <s v="GBP"/>
    <n v="134431.00000000003"/>
    <n v="294970.50000000006"/>
    <s v="1-5 Years"/>
    <n v="177109.51501006784"/>
    <n v="211506.81751202318"/>
    <n v="178880.61016016852"/>
    <n v="392502.49584731192"/>
    <n v="0.01"/>
    <n v="1331"/>
    <n v="34397.302501955332"/>
    <n v="1.3306500000756409"/>
    <n v="0"/>
    <n v="0"/>
    <n v="0"/>
  </r>
  <r>
    <s v="Employee 1638"/>
    <x v="0"/>
    <s v="San Francisco"/>
    <s v="United States of America"/>
    <s v="Americas"/>
    <d v="2021-07-19T00:00:00"/>
    <d v="2022-12-01T00:00:00"/>
    <s v="Corporate and Risk Platform"/>
    <s v="S"/>
    <s v="L"/>
    <s v="USD"/>
    <n v="237600.00000000006"/>
    <n v="130680"/>
    <n v="0"/>
    <n v="0"/>
    <n v="130680"/>
    <n v="0"/>
    <n v="0"/>
    <n v="0"/>
    <n v="0"/>
    <n v="0"/>
    <n v="368280.00000000006"/>
    <s v="USD"/>
    <n v="268488.00000000006"/>
    <n v="684644.40000000014"/>
    <s v="1-5 Years"/>
    <n v="237600.00000000006"/>
    <n v="368280.00000000006"/>
    <n v="268488.00000000006"/>
    <n v="684644.40000000014"/>
    <n v="0.12999999999999998"/>
    <n v="30888"/>
    <n v="130680"/>
    <n v="1"/>
    <n v="0"/>
    <n v="0"/>
    <n v="0"/>
  </r>
  <r>
    <s v="Employee 1639"/>
    <x v="3"/>
    <s v="New York"/>
    <s v="United States of America"/>
    <s v="Americas"/>
    <d v="2021-09-13T00:00:00"/>
    <d v="2022-12-01T00:00:00"/>
    <s v="Operating Platform"/>
    <s v="R"/>
    <s v="H"/>
    <s v="USD"/>
    <n v="137984.00000000003"/>
    <n v="11748.000000000002"/>
    <n v="0"/>
    <n v="0"/>
    <n v="11748.000000000002"/>
    <n v="0"/>
    <n v="0"/>
    <n v="0"/>
    <n v="0"/>
    <n v="0"/>
    <n v="149732.00000000003"/>
    <s v="USD"/>
    <n v="146263.04000000004"/>
    <n v="304978.96000000008"/>
    <s v="1-5 Years"/>
    <n v="137984.00000000003"/>
    <n v="149732.00000000003"/>
    <n v="146263.04000000004"/>
    <n v="304978.96000000008"/>
    <n v="6.0000000000000046E-2"/>
    <n v="8279.0400000000081"/>
    <n v="11748"/>
    <n v="1"/>
    <n v="0"/>
    <n v="0"/>
    <n v="0"/>
  </r>
  <r>
    <s v="Employee 164"/>
    <x v="4"/>
    <s v="New York"/>
    <s v="United States of America"/>
    <s v="Americas"/>
    <d v="2008-05-01T00:00:00"/>
    <d v="2022-12-01T00:00:00"/>
    <s v="Operating Platform"/>
    <s v="G"/>
    <s v="G"/>
    <s v="USD"/>
    <n v="305250"/>
    <n v="134420"/>
    <n v="0"/>
    <n v="0"/>
    <n v="134420"/>
    <n v="0"/>
    <n v="0"/>
    <n v="0"/>
    <n v="0"/>
    <n v="0"/>
    <n v="439670"/>
    <s v="USD"/>
    <n v="344932.49999999994"/>
    <n v="841759.59999999986"/>
    <s v="&gt;5 Years"/>
    <n v="305250"/>
    <n v="439670"/>
    <n v="344932.49999999994"/>
    <n v="841759.59999999986"/>
    <n v="0.12999999999999981"/>
    <n v="39682.499999999942"/>
    <n v="134420"/>
    <n v="1"/>
    <n v="0"/>
    <n v="0"/>
    <n v="0"/>
  </r>
  <r>
    <s v="Employee 1640"/>
    <x v="0"/>
    <s v="San Francisco"/>
    <s v="United States of America"/>
    <s v="Americas"/>
    <d v="2021-08-02T00:00:00"/>
    <d v="2022-12-01T00:00:00"/>
    <s v="Operating Platform"/>
    <s v="B"/>
    <s v="H"/>
    <s v="USD"/>
    <n v="207900.00000000003"/>
    <n v="44935.000000000007"/>
    <n v="0"/>
    <n v="0"/>
    <n v="44935.000000000007"/>
    <n v="0"/>
    <n v="0"/>
    <n v="0"/>
    <n v="0"/>
    <n v="0"/>
    <n v="252835.00000000003"/>
    <s v="USD"/>
    <n v="224532.00000000006"/>
    <n v="497593.80000000016"/>
    <s v="1-5 Years"/>
    <n v="207900.00000000003"/>
    <n v="252835.00000000003"/>
    <n v="224532.00000000006"/>
    <n v="497593.80000000016"/>
    <n v="8.0000000000000127E-2"/>
    <n v="16632.000000000029"/>
    <n v="44935"/>
    <n v="1"/>
    <n v="0"/>
    <n v="0"/>
    <n v="0"/>
  </r>
  <r>
    <s v="Employee 1641"/>
    <x v="0"/>
    <s v="New York"/>
    <s v="United States of America"/>
    <s v="Americas"/>
    <d v="2021-07-19T00:00:00"/>
    <d v="2022-12-01T00:00:00"/>
    <s v="ETF and Index Investments Platform"/>
    <s v="E"/>
    <s v="Z"/>
    <s v="USD"/>
    <n v="155540"/>
    <n v="133760"/>
    <n v="0"/>
    <n v="0"/>
    <n v="133760"/>
    <n v="0"/>
    <n v="0"/>
    <n v="0"/>
    <n v="0"/>
    <n v="0"/>
    <n v="289300"/>
    <s v="USD"/>
    <n v="178871"/>
    <n v="511566"/>
    <s v="1-5 Years"/>
    <n v="155540"/>
    <n v="289300"/>
    <n v="178871"/>
    <n v="511566"/>
    <n v="0.15"/>
    <n v="23331"/>
    <n v="133760"/>
    <n v="1"/>
    <n v="0"/>
    <n v="0"/>
    <n v="0"/>
  </r>
  <r>
    <s v="Employee 1642"/>
    <x v="1"/>
    <s v="Edinburgh"/>
    <s v="United Kingdom"/>
    <s v="EMEA"/>
    <d v="2021-07-19T00:00:00"/>
    <d v="2022-12-01T00:00:00"/>
    <s v="Corporate and Risk Platform"/>
    <s v="N"/>
    <s v="S"/>
    <s v="GBP"/>
    <n v="48510.000000000007"/>
    <n v="6098.4000000000005"/>
    <n v="0"/>
    <n v="0"/>
    <n v="6098.4000000000005"/>
    <n v="0"/>
    <n v="0"/>
    <n v="0"/>
    <n v="0"/>
    <n v="0"/>
    <n v="54608.400000000009"/>
    <s v="GBP"/>
    <n v="50450.400000000009"/>
    <n v="107243.13600000001"/>
    <s v="1-5 Years"/>
    <n v="64549.831503669353"/>
    <n v="72664.667464130645"/>
    <n v="67131.824763816127"/>
    <n v="142703.07892651198"/>
    <n v="3.9999999999999994E-2"/>
    <n v="1940.4000000000015"/>
    <n v="8114.8359604612924"/>
    <n v="1.3306500000756409"/>
    <n v="0"/>
    <n v="0"/>
    <n v="0"/>
  </r>
  <r>
    <s v="Employee 1643"/>
    <x v="3"/>
    <s v="Tokyo"/>
    <s v="Japan"/>
    <s v="Asia-Pacific"/>
    <d v="2021-07-19T00:00:00"/>
    <d v="2022-12-01T00:00:00"/>
    <s v="Operating Platform"/>
    <s v="T"/>
    <s v="Q"/>
    <s v="JPY"/>
    <n v="17121720.000000004"/>
    <n v="7084000.0000000009"/>
    <n v="0"/>
    <n v="0"/>
    <n v="7084000.0000000009"/>
    <n v="0"/>
    <n v="0"/>
    <n v="0"/>
    <n v="0"/>
    <n v="0"/>
    <n v="24205720.000000004"/>
    <s v="JPY"/>
    <n v="18662674.800000004"/>
    <n v="45046909.600000009"/>
    <s v="1-5 Years"/>
    <n v="157593.26246030655"/>
    <n v="222796.44714436933"/>
    <n v="171776.65608173414"/>
    <n v="414624.7834690967"/>
    <n v="0.09"/>
    <n v="1540954.8000000007"/>
    <n v="65203.184684062784"/>
    <n v="9.2042891987666256E-3"/>
    <n v="0"/>
    <n v="0"/>
    <n v="0"/>
  </r>
  <r>
    <s v="Employee 1644"/>
    <x v="3"/>
    <s v="San Francisco"/>
    <s v="United States of America"/>
    <s v="Americas"/>
    <d v="2021-07-19T00:00:00"/>
    <d v="2022-12-01T00:00:00"/>
    <s v="Client Businesses Platform"/>
    <s v="T"/>
    <s v="Y"/>
    <s v="USD"/>
    <n v="136867.50000000003"/>
    <n v="9509.5"/>
    <n v="0"/>
    <n v="0"/>
    <n v="9509.5"/>
    <n v="0"/>
    <n v="0"/>
    <n v="0"/>
    <n v="0"/>
    <n v="0"/>
    <n v="146377.00000000003"/>
    <s v="USD"/>
    <n v="149185.57500000004"/>
    <n v="308736.50500000006"/>
    <s v="1-5 Years"/>
    <n v="136867.50000000003"/>
    <n v="146377.00000000003"/>
    <n v="149185.57500000004"/>
    <n v="308736.50500000006"/>
    <n v="9.0000000000000066E-2"/>
    <n v="12318.075000000012"/>
    <n v="9509.5"/>
    <n v="1"/>
    <n v="0"/>
    <n v="0"/>
    <n v="0"/>
  </r>
  <r>
    <s v="Employee 1645"/>
    <x v="3"/>
    <s v="New York"/>
    <s v="United States of America"/>
    <s v="Americas"/>
    <d v="2021-07-26T00:00:00"/>
    <d v="2022-12-01T00:00:00"/>
    <s v="Operating Platform"/>
    <s v="P"/>
    <s v="W"/>
    <s v="USD"/>
    <n v="162932"/>
    <n v="18810"/>
    <n v="0"/>
    <n v="0"/>
    <n v="18810"/>
    <n v="0"/>
    <n v="0"/>
    <n v="0"/>
    <n v="0"/>
    <n v="0"/>
    <n v="181742"/>
    <s v="USD"/>
    <n v="174337.24000000002"/>
    <n v="368801.18000000005"/>
    <s v="1-5 Years"/>
    <n v="162932"/>
    <n v="181742"/>
    <n v="174337.24000000002"/>
    <n v="368801.18000000005"/>
    <n v="7.0000000000000118E-2"/>
    <n v="11405.24000000002"/>
    <n v="18810"/>
    <n v="1"/>
    <n v="0"/>
    <n v="0"/>
    <n v="0"/>
  </r>
  <r>
    <s v="Employee 1646"/>
    <x v="0"/>
    <s v="Singapore"/>
    <s v="Singapore"/>
    <s v="Asia-Pacific"/>
    <d v="2021-08-02T00:00:00"/>
    <d v="2022-12-01T00:00:00"/>
    <s v="Client Businesses Platform"/>
    <s v="Z"/>
    <s v="F"/>
    <s v="JPY"/>
    <n v="21780000"/>
    <n v="3732300"/>
    <n v="0"/>
    <n v="0"/>
    <n v="3732300"/>
    <n v="0"/>
    <n v="0"/>
    <n v="0"/>
    <n v="0"/>
    <n v="0"/>
    <n v="25512300"/>
    <s v="JPY"/>
    <n v="23522400"/>
    <n v="51075684"/>
    <s v="1-5 Years"/>
    <n v="200469.41874913711"/>
    <n v="234822.58732569378"/>
    <n v="216506.97224906809"/>
    <n v="470115.36656081735"/>
    <n v="8.0000000000000029E-2"/>
    <n v="1742400"/>
    <n v="34353.168576556665"/>
    <n v="9.2042891987666256E-3"/>
    <n v="0"/>
    <n v="0"/>
    <n v="0"/>
  </r>
  <r>
    <s v="Employee 1647"/>
    <x v="4"/>
    <s v="New York"/>
    <s v="United States of America"/>
    <s v="Americas"/>
    <d v="2021-08-09T00:00:00"/>
    <d v="2022-12-01T00:00:00"/>
    <s v="ETF and Index Investments Platform"/>
    <s v="R"/>
    <s v="R"/>
    <s v="USD"/>
    <n v="250800.00000000006"/>
    <n v="632500"/>
    <n v="0"/>
    <n v="0"/>
    <n v="632500"/>
    <n v="0"/>
    <n v="0"/>
    <n v="0"/>
    <n v="0"/>
    <n v="180250"/>
    <n v="1063550"/>
    <s v="USD"/>
    <n v="283404.00000000006"/>
    <n v="1281533"/>
    <s v="1-5 Years"/>
    <n v="250800.00000000006"/>
    <n v="1063550"/>
    <n v="283404.00000000006"/>
    <n v="1281533"/>
    <n v="0.12999999999999998"/>
    <n v="32604"/>
    <n v="812750"/>
    <n v="1"/>
    <n v="180250"/>
    <n v="0"/>
    <n v="0"/>
  </r>
  <r>
    <s v="Employee 1648"/>
    <x v="4"/>
    <s v="San Francisco"/>
    <s v="United States of America"/>
    <s v="Americas"/>
    <d v="2022-05-16T00:00:00"/>
    <d v="2022-12-01T00:00:00"/>
    <s v="Investments Platform"/>
    <s v="D"/>
    <s v="R"/>
    <s v="USD"/>
    <n v="263780.00000000006"/>
    <n v="0"/>
    <n v="988000"/>
    <n v="0"/>
    <n v="988000"/>
    <n v="0"/>
    <n v="0"/>
    <n v="0"/>
    <n v="0"/>
    <n v="0"/>
    <n v="1251780"/>
    <s v="USD"/>
    <n v="274331.20000000007"/>
    <n v="548662.40000000014"/>
    <s v="&lt;1 Year"/>
    <n v="263780.00000000006"/>
    <n v="1251780"/>
    <n v="274331.20000000007"/>
    <n v="548662.40000000014"/>
    <n v="4.0000000000000036E-2"/>
    <n v="10551.200000000012"/>
    <n v="988000"/>
    <n v="1"/>
    <n v="0"/>
    <n v="0"/>
    <n v="0"/>
  </r>
  <r>
    <s v="Employee 1649"/>
    <x v="4"/>
    <s v="London"/>
    <s v="United Kingdom"/>
    <s v="EMEA"/>
    <d v="2021-08-30T00:00:00"/>
    <d v="2022-12-01T00:00:00"/>
    <s v="Operating Platform"/>
    <s v="A"/>
    <s v="U"/>
    <s v="GBP"/>
    <n v="202399.99999999997"/>
    <n v="226737.5"/>
    <n v="0"/>
    <n v="0"/>
    <n v="226737.5"/>
    <n v="0"/>
    <n v="0"/>
    <n v="0"/>
    <n v="0"/>
    <n v="0"/>
    <n v="429137.5"/>
    <s v="GBP"/>
    <n v="220615.99999999997"/>
    <n v="688375.875"/>
    <s v="1-5 Years"/>
    <n v="269323.56001530966"/>
    <n v="571031.81440746039"/>
    <n v="293562.68041668757"/>
    <n v="915987.35812081944"/>
    <n v="9.0000000000000135E-2"/>
    <n v="18216"/>
    <n v="301708.25439215073"/>
    <n v="1.3306500000756409"/>
    <n v="0"/>
    <n v="0"/>
    <n v="0"/>
  </r>
  <r>
    <s v="Employee 165"/>
    <x v="4"/>
    <s v="New York"/>
    <s v="United States of America"/>
    <s v="Americas"/>
    <d v="2004-10-11T00:00:00"/>
    <d v="2022-12-01T00:00:00"/>
    <s v="Operating Platform"/>
    <s v="S"/>
    <s v="K"/>
    <s v="USD"/>
    <n v="213180.00000000006"/>
    <n v="150249"/>
    <n v="0"/>
    <n v="0"/>
    <n v="150249"/>
    <n v="0"/>
    <n v="0"/>
    <n v="0"/>
    <n v="0"/>
    <n v="0"/>
    <n v="363429.00000000006"/>
    <s v="USD"/>
    <n v="234498.00000000009"/>
    <n v="634269.90000000014"/>
    <s v="&gt;5 Years"/>
    <n v="213180.00000000006"/>
    <n v="363429.00000000006"/>
    <n v="234498.00000000009"/>
    <n v="634269.90000000014"/>
    <n v="0.1000000000000001"/>
    <n v="21318.000000000029"/>
    <n v="150249"/>
    <n v="1"/>
    <n v="0"/>
    <n v="0"/>
    <n v="0"/>
  </r>
  <r>
    <s v="Employee 1650"/>
    <x v="0"/>
    <s v="London"/>
    <s v="United Kingdom"/>
    <s v="EMEA"/>
    <d v="2021-09-06T00:00:00"/>
    <d v="2022-12-01T00:00:00"/>
    <s v="Operating Platform"/>
    <s v="Z"/>
    <s v="N"/>
    <s v="GBP"/>
    <n v="159390"/>
    <n v="70818"/>
    <n v="0"/>
    <n v="0"/>
    <n v="70818"/>
    <n v="0"/>
    <n v="0"/>
    <n v="0"/>
    <n v="0"/>
    <n v="0"/>
    <n v="230208"/>
    <s v="GBP"/>
    <n v="178516.80000000002"/>
    <n v="436349.76000000007"/>
    <s v="1-5 Years"/>
    <n v="212092.30351205642"/>
    <n v="306326.27521741315"/>
    <n v="237543.37993350319"/>
    <n v="580628.80817700597"/>
    <n v="0.12000000000000004"/>
    <n v="19126.800000000017"/>
    <n v="94233.971705356729"/>
    <n v="1.3306500000756409"/>
    <n v="0"/>
    <n v="0"/>
    <n v="0"/>
  </r>
  <r>
    <s v="Employee 1651"/>
    <x v="3"/>
    <s v="London"/>
    <s v="United Kingdom"/>
    <s v="EMEA"/>
    <d v="2021-08-02T00:00:00"/>
    <d v="2022-12-01T00:00:00"/>
    <s v="Investments Platform"/>
    <s v="Y"/>
    <s v="N"/>
    <s v="GBP"/>
    <n v="102616.80000000002"/>
    <n v="107800.00000000001"/>
    <n v="0"/>
    <n v="0"/>
    <n v="107800.00000000001"/>
    <n v="0"/>
    <n v="0"/>
    <n v="0"/>
    <n v="0"/>
    <n v="0"/>
    <n v="210416.80000000005"/>
    <s v="GBP"/>
    <n v="105695.30400000002"/>
    <n v="322424.60800000001"/>
    <s v="1-5 Years"/>
    <n v="136547.04492776206"/>
    <n v="279991.11493591621"/>
    <n v="140643.45627559492"/>
    <n v="429034.3046595885"/>
    <n v="2.9999999999999919E-2"/>
    <n v="3078.5040000000008"/>
    <n v="143444.07000815414"/>
    <n v="1.3306500000756409"/>
    <n v="0"/>
    <n v="0"/>
    <n v="0"/>
  </r>
  <r>
    <s v="Employee 1652"/>
    <x v="3"/>
    <s v="San Francisco"/>
    <s v="United States of America"/>
    <s v="Americas"/>
    <d v="2021-08-02T00:00:00"/>
    <d v="2022-12-01T00:00:00"/>
    <s v="Corporate and Risk Platform"/>
    <s v="J"/>
    <s v="K"/>
    <s v="USD"/>
    <n v="155540"/>
    <n v="10670"/>
    <n v="0"/>
    <n v="0"/>
    <n v="10670"/>
    <n v="0"/>
    <n v="0"/>
    <n v="0"/>
    <n v="0"/>
    <n v="0"/>
    <n v="166210"/>
    <s v="USD"/>
    <n v="163317"/>
    <n v="337837.5"/>
    <s v="1-5 Years"/>
    <n v="155540"/>
    <n v="166210"/>
    <n v="163317"/>
    <n v="337837.5"/>
    <n v="0.05"/>
    <n v="7777"/>
    <n v="10670"/>
    <n v="1"/>
    <n v="0"/>
    <n v="0"/>
    <n v="0"/>
  </r>
  <r>
    <s v="Employee 1653"/>
    <x v="0"/>
    <s v="London"/>
    <s v="United Kingdom"/>
    <s v="EMEA"/>
    <d v="2021-08-02T00:00:00"/>
    <d v="2022-12-01T00:00:00"/>
    <s v="Investments Platform"/>
    <s v="F"/>
    <s v="Y"/>
    <s v="GBP"/>
    <n v="145200"/>
    <n v="206712.00000000003"/>
    <n v="290765.28000000003"/>
    <n v="0"/>
    <n v="497477.28"/>
    <n v="0"/>
    <n v="0"/>
    <n v="0"/>
    <n v="0"/>
    <n v="0"/>
    <n v="642677.28"/>
    <s v="GBP"/>
    <n v="158268"/>
    <n v="541852.08000000007"/>
    <s v="1-5 Years"/>
    <n v="193210.38001098306"/>
    <n v="855178.52268061275"/>
    <n v="210599.31421197153"/>
    <n v="721015.47029298625"/>
    <n v="8.9999999999999983E-2"/>
    <n v="13068"/>
    <n v="661968.14266962965"/>
    <n v="1.3306500000756409"/>
    <n v="0"/>
    <n v="0"/>
    <n v="0"/>
  </r>
  <r>
    <s v="Employee 1654"/>
    <x v="4"/>
    <s v="New York"/>
    <s v="United States of America"/>
    <s v="Americas"/>
    <d v="2021-08-02T00:00:00"/>
    <d v="2022-12-01T00:00:00"/>
    <s v="Investments Platform"/>
    <s v="W"/>
    <s v="M"/>
    <s v="USD"/>
    <n v="261360.00000000006"/>
    <n v="177848.00000000003"/>
    <n v="0"/>
    <n v="0"/>
    <n v="177848.00000000003"/>
    <n v="0"/>
    <n v="0"/>
    <n v="0"/>
    <n v="0"/>
    <n v="0"/>
    <n v="439208.00000000012"/>
    <s v="USD"/>
    <n v="287496.00000000006"/>
    <n v="770624.80000000016"/>
    <s v="1-5 Years"/>
    <n v="261360.00000000006"/>
    <n v="439208.00000000012"/>
    <n v="287496.00000000006"/>
    <n v="770624.80000000016"/>
    <n v="9.9999999999999978E-2"/>
    <n v="26136"/>
    <n v="177848.00000000006"/>
    <n v="1"/>
    <n v="0"/>
    <n v="0"/>
    <n v="0"/>
  </r>
  <r>
    <s v="Employee 1655"/>
    <x v="4"/>
    <s v="New York"/>
    <s v="United States of America"/>
    <s v="Americas"/>
    <d v="2021-08-02T00:00:00"/>
    <d v="2022-12-01T00:00:00"/>
    <s v="Corporate and Risk Platform"/>
    <s v="K"/>
    <s v="W"/>
    <s v="USD"/>
    <n v="239800.00000000006"/>
    <n v="718740.00000000012"/>
    <n v="0"/>
    <n v="0"/>
    <n v="718740.00000000012"/>
    <n v="0"/>
    <n v="0"/>
    <n v="0"/>
    <n v="0"/>
    <n v="321000"/>
    <n v="1279540.0000000002"/>
    <s v="USD"/>
    <n v="246994.00000000006"/>
    <n v="1234290.2000000002"/>
    <s v="1-5 Years"/>
    <n v="239800.00000000006"/>
    <n v="1279540.0000000002"/>
    <n v="246994.00000000006"/>
    <n v="1234290.2000000002"/>
    <n v="2.9999999999999992E-2"/>
    <n v="7194"/>
    <n v="1039740.0000000002"/>
    <n v="1"/>
    <n v="321000"/>
    <n v="0"/>
    <n v="0"/>
  </r>
  <r>
    <s v="Employee 1656"/>
    <x v="0"/>
    <s v="Tokyo"/>
    <s v="Japan"/>
    <s v="Asia-Pacific"/>
    <d v="2021-08-09T00:00:00"/>
    <d v="2022-12-01T00:00:00"/>
    <s v="Investments Platform"/>
    <s v="Y"/>
    <s v="W"/>
    <s v="JPY"/>
    <n v="24640000.000000004"/>
    <n v="24816000.000000004"/>
    <n v="0"/>
    <n v="0"/>
    <n v="24816000.000000004"/>
    <n v="0"/>
    <n v="0"/>
    <n v="0"/>
    <n v="0"/>
    <n v="0"/>
    <n v="49456000.000000007"/>
    <s v="JPY"/>
    <n v="27843200"/>
    <n v="83728480"/>
    <s v="1-5 Years"/>
    <n v="226793.6858576097"/>
    <n v="455207.32661420229"/>
    <n v="256276.86501909891"/>
    <n v="770661.14409314748"/>
    <n v="0.12999999999999978"/>
    <n v="3203199.9999999963"/>
    <n v="228413.64075659259"/>
    <n v="9.2042891987666256E-3"/>
    <n v="0"/>
    <n v="0"/>
    <n v="0"/>
  </r>
  <r>
    <s v="Employee 1657"/>
    <x v="0"/>
    <s v="London"/>
    <s v="United Kingdom"/>
    <s v="EMEA"/>
    <d v="2021-08-09T00:00:00"/>
    <d v="2022-12-01T00:00:00"/>
    <s v="Investments Platform"/>
    <s v="M"/>
    <s v="C"/>
    <s v="GBP"/>
    <n v="136620.00000000003"/>
    <n v="93678.200000000012"/>
    <n v="0"/>
    <n v="0"/>
    <n v="93678.200000000012"/>
    <n v="0"/>
    <n v="0"/>
    <n v="0"/>
    <n v="0"/>
    <n v="0"/>
    <n v="230298.20000000004"/>
    <s v="GBP"/>
    <n v="146183.40000000005"/>
    <n v="392602.47400000016"/>
    <s v="1-5 Years"/>
    <n v="181793.40301033409"/>
    <n v="306446.29984742001"/>
    <n v="194518.94122105752"/>
    <n v="522416.48205779702"/>
    <n v="7.0000000000000256E-2"/>
    <n v="9563.4000000000233"/>
    <n v="124652.89683708592"/>
    <n v="1.3306500000756409"/>
    <n v="0"/>
    <n v="0"/>
    <n v="0"/>
  </r>
  <r>
    <s v="Employee 1658"/>
    <x v="0"/>
    <s v="San Francisco"/>
    <s v="United States of America"/>
    <s v="Americas"/>
    <d v="2021-08-09T00:00:00"/>
    <d v="2022-12-01T00:00:00"/>
    <s v="Investments Platform"/>
    <s v="N"/>
    <s v="D"/>
    <s v="USD"/>
    <n v="213675.00000000006"/>
    <n v="0"/>
    <n v="316250"/>
    <n v="0"/>
    <n v="316250"/>
    <n v="0"/>
    <n v="0"/>
    <n v="0"/>
    <n v="0"/>
    <n v="0"/>
    <n v="529925"/>
    <s v="USD"/>
    <n v="235042.50000000009"/>
    <n v="470085.00000000017"/>
    <s v="1-5 Years"/>
    <n v="213675.00000000006"/>
    <n v="529925"/>
    <n v="235042.50000000009"/>
    <n v="470085.00000000017"/>
    <n v="0.1000000000000001"/>
    <n v="21367.500000000029"/>
    <n v="316249.99999999994"/>
    <n v="1"/>
    <n v="0"/>
    <n v="0"/>
    <n v="0"/>
  </r>
  <r>
    <s v="Employee 1659"/>
    <x v="0"/>
    <s v="London"/>
    <s v="United Kingdom"/>
    <s v="EMEA"/>
    <d v="2021-08-09T00:00:00"/>
    <d v="2022-12-01T00:00:00"/>
    <s v="Investments Platform"/>
    <s v="S"/>
    <s v="A"/>
    <s v="GBP"/>
    <n v="132825.00000000003"/>
    <n v="115995.00000000001"/>
    <n v="0"/>
    <n v="0"/>
    <n v="115995.00000000001"/>
    <n v="0"/>
    <n v="0"/>
    <n v="0"/>
    <n v="0"/>
    <n v="0"/>
    <n v="248820.00000000006"/>
    <s v="GBP"/>
    <n v="139466.25000000003"/>
    <n v="400727.25000000012"/>
    <s v="1-5 Years"/>
    <n v="176743.58626004704"/>
    <n v="331092.33301882108"/>
    <n v="185580.7655730494"/>
    <n v="533227.7152428116"/>
    <n v="5.0000000000000031E-2"/>
    <n v="6641.25"/>
    <n v="154348.74675877404"/>
    <n v="1.3306500000756409"/>
    <n v="0"/>
    <n v="0"/>
    <n v="0"/>
  </r>
  <r>
    <s v="Employee 166"/>
    <x v="4"/>
    <s v="New York"/>
    <s v="United States of America"/>
    <s v="Americas"/>
    <d v="2011-02-01T00:00:00"/>
    <d v="2022-12-01T00:00:00"/>
    <s v="Client Businesses Platform"/>
    <s v="R"/>
    <s v="E"/>
    <s v="USD"/>
    <n v="285890"/>
    <n v="1655500.0000000002"/>
    <n v="0"/>
    <n v="0"/>
    <n v="1655500.0000000002"/>
    <n v="0"/>
    <n v="0"/>
    <n v="0"/>
    <n v="0"/>
    <n v="756000"/>
    <n v="2697390"/>
    <s v="USD"/>
    <n v="311620.10000000003"/>
    <n v="2427735.2000000007"/>
    <s v="&gt;5 Years"/>
    <n v="285890"/>
    <n v="2697390"/>
    <n v="311620.10000000003"/>
    <n v="2427735.2000000007"/>
    <n v="9.0000000000000122E-2"/>
    <n v="25730.100000000035"/>
    <n v="2411500"/>
    <n v="1"/>
    <n v="756000"/>
    <n v="0"/>
    <n v="0"/>
  </r>
  <r>
    <s v="Employee 1660"/>
    <x v="0"/>
    <s v="London"/>
    <s v="United Kingdom"/>
    <s v="EMEA"/>
    <d v="2021-08-09T00:00:00"/>
    <d v="2022-12-01T00:00:00"/>
    <s v="Investments Platform"/>
    <s v="S"/>
    <s v="N"/>
    <s v="GBP"/>
    <n v="130515.00000000001"/>
    <n v="125125"/>
    <n v="0"/>
    <n v="0"/>
    <n v="125125"/>
    <n v="0"/>
    <n v="0"/>
    <n v="0"/>
    <n v="0"/>
    <n v="0"/>
    <n v="255640"/>
    <s v="GBP"/>
    <n v="146176.80000000002"/>
    <n v="432493.6"/>
    <s v="1-5 Years"/>
    <n v="173669.7847598723"/>
    <n v="340167.36601933686"/>
    <n v="194510.15893105697"/>
    <n v="575497.60887271422"/>
    <n v="0.11999999999999994"/>
    <n v="15661.800000000003"/>
    <n v="166497.58125946455"/>
    <n v="1.3306500000756409"/>
    <n v="0"/>
    <n v="0"/>
    <n v="0"/>
  </r>
  <r>
    <s v="Employee 1661"/>
    <x v="0"/>
    <s v="Princeton"/>
    <s v="United States of America"/>
    <s v="Americas"/>
    <d v="2021-08-16T00:00:00"/>
    <d v="2022-12-01T00:00:00"/>
    <s v="Client Businesses Platform"/>
    <s v="K"/>
    <s v="S"/>
    <s v="USD"/>
    <n v="191840"/>
    <n v="98230.000000000015"/>
    <n v="0"/>
    <n v="0"/>
    <n v="98230.000000000015"/>
    <n v="0"/>
    <n v="0"/>
    <n v="0"/>
    <n v="0"/>
    <n v="0"/>
    <n v="290070"/>
    <s v="USD"/>
    <n v="197595.2"/>
    <n v="496367.30000000005"/>
    <s v="1-5 Years"/>
    <n v="191840"/>
    <n v="290070"/>
    <n v="197595.2"/>
    <n v="496367.30000000005"/>
    <n v="3.0000000000000061E-2"/>
    <n v="5755.2000000000116"/>
    <n v="98230"/>
    <n v="1"/>
    <n v="0"/>
    <n v="0"/>
    <n v="0"/>
  </r>
  <r>
    <s v="Employee 1662"/>
    <x v="3"/>
    <s v="San Francisco"/>
    <s v="United States of America"/>
    <s v="Americas"/>
    <d v="2021-08-09T00:00:00"/>
    <d v="2022-12-01T00:00:00"/>
    <s v="Operating Platform"/>
    <s v="R"/>
    <s v="Q"/>
    <s v="USD"/>
    <n v="183963.99999999997"/>
    <n v="54549.000000000007"/>
    <n v="0"/>
    <n v="0"/>
    <n v="54549.000000000007"/>
    <n v="0"/>
    <n v="0"/>
    <n v="0"/>
    <n v="0"/>
    <n v="0"/>
    <n v="238512.99999999997"/>
    <s v="USD"/>
    <n v="191322.55999999997"/>
    <n v="439376.07999999996"/>
    <s v="1-5 Years"/>
    <n v="183963.99999999997"/>
    <n v="238512.99999999997"/>
    <n v="191322.55999999997"/>
    <n v="439376.07999999996"/>
    <n v="3.9999999999999994E-2"/>
    <n v="7358.5599999999977"/>
    <n v="54549"/>
    <n v="1"/>
    <n v="0"/>
    <n v="0"/>
    <n v="0"/>
  </r>
  <r>
    <s v="Employee 1663"/>
    <x v="0"/>
    <s v="Florida"/>
    <s v="United States of America"/>
    <s v="Americas"/>
    <d v="2021-08-09T00:00:00"/>
    <d v="2022-12-01T00:00:00"/>
    <s v="Regional Platform"/>
    <s v="K"/>
    <s v="E"/>
    <s v="USD"/>
    <n v="174900"/>
    <n v="368104.00000000006"/>
    <n v="0"/>
    <n v="52500"/>
    <n v="420604.00000000006"/>
    <n v="199957.80000000002"/>
    <n v="0"/>
    <n v="0"/>
    <n v="199957.80000000002"/>
    <n v="0"/>
    <n v="795461.8"/>
    <s v="USD"/>
    <n v="195888.00000000003"/>
    <n v="1058740.4800000002"/>
    <s v="1-5 Years"/>
    <n v="174900"/>
    <n v="795461.8"/>
    <n v="195888.00000000003"/>
    <n v="1058740.4800000002"/>
    <n v="0.12000000000000016"/>
    <n v="20988.000000000029"/>
    <n v="620561.80000000005"/>
    <n v="1"/>
    <n v="0"/>
    <n v="199957.80000000002"/>
    <n v="0"/>
  </r>
  <r>
    <s v="Employee 1664"/>
    <x v="3"/>
    <s v="San Francisco"/>
    <s v="United States of America"/>
    <s v="Americas"/>
    <d v="2021-08-10T00:00:00"/>
    <d v="2022-12-01T00:00:00"/>
    <s v="ETF and Index Investments Platform"/>
    <s v="S"/>
    <s v="W"/>
    <s v="USD"/>
    <n v="172480.00000000003"/>
    <n v="117583.40000000001"/>
    <n v="0"/>
    <n v="0"/>
    <n v="117583.40000000001"/>
    <n v="0"/>
    <n v="0"/>
    <n v="0"/>
    <n v="0"/>
    <n v="0"/>
    <n v="290063.40000000002"/>
    <s v="USD"/>
    <n v="189728.00000000006"/>
    <n v="508797.74000000017"/>
    <s v="1-5 Years"/>
    <n v="172480.00000000003"/>
    <n v="290063.40000000002"/>
    <n v="189728.00000000006"/>
    <n v="508797.74000000017"/>
    <n v="0.10000000000000016"/>
    <n v="17248.000000000029"/>
    <n v="117583.4"/>
    <n v="1"/>
    <n v="0"/>
    <n v="0"/>
    <n v="0"/>
  </r>
  <r>
    <s v="Employee 1665"/>
    <x v="0"/>
    <s v="Sydney"/>
    <s v="Australia"/>
    <s v="Asia-Pacific"/>
    <d v="2021-08-16T00:00:00"/>
    <d v="2022-12-01T00:00:00"/>
    <s v="Operating Platform"/>
    <s v="H"/>
    <s v="L"/>
    <s v="AUD"/>
    <n v="240240.00000000003"/>
    <n v="33880"/>
    <n v="0"/>
    <n v="0"/>
    <n v="33880"/>
    <n v="0"/>
    <n v="0"/>
    <n v="0"/>
    <n v="0"/>
    <n v="0"/>
    <n v="274120"/>
    <s v="AUD"/>
    <n v="271471.2"/>
    <n v="581226.80000000005"/>
    <s v="1-5 Years"/>
    <n v="181777.59600640312"/>
    <n v="207412.8980073061"/>
    <n v="205408.68348723551"/>
    <n v="439785.25823549146"/>
    <n v="0.12999999999999989"/>
    <n v="31231.199999999983"/>
    <n v="25635.302000902971"/>
    <n v="0.75665000002665295"/>
    <n v="0"/>
    <n v="0"/>
    <n v="0"/>
  </r>
  <r>
    <s v="Employee 1666"/>
    <x v="1"/>
    <s v="Edinburgh"/>
    <s v="United Kingdom"/>
    <s v="EMEA"/>
    <d v="2021-08-23T00:00:00"/>
    <d v="2022-12-01T00:00:00"/>
    <s v="Operating Platform"/>
    <s v="E"/>
    <s v="Q"/>
    <s v="GBP"/>
    <n v="49896.000000000015"/>
    <n v="5090.8000000000011"/>
    <n v="0"/>
    <n v="0"/>
    <n v="5090.8000000000011"/>
    <n v="0"/>
    <n v="0"/>
    <n v="0"/>
    <n v="0"/>
    <n v="0"/>
    <n v="54986.800000000017"/>
    <s v="GBP"/>
    <n v="51891.840000000018"/>
    <n v="109078.11200000004"/>
    <s v="1-5 Years"/>
    <n v="66394.112403774197"/>
    <n v="73168.185424159281"/>
    <n v="69049.876899925177"/>
    <n v="145144.78974105083"/>
    <n v="4.0000000000000174E-2"/>
    <n v="1995.8400000000038"/>
    <n v="6774.0730203850835"/>
    <n v="1.3306500000756409"/>
    <n v="0"/>
    <n v="0"/>
    <n v="0"/>
  </r>
  <r>
    <s v="Employee 1667"/>
    <x v="0"/>
    <s v="Boston"/>
    <s v="United States of America"/>
    <s v="Americas"/>
    <d v="2021-08-16T00:00:00"/>
    <d v="2022-12-01T00:00:00"/>
    <s v="Investments Platform"/>
    <s v="L"/>
    <s v="A"/>
    <s v="USD"/>
    <n v="248600"/>
    <n v="321640.00000000006"/>
    <n v="0"/>
    <n v="0"/>
    <n v="321640.00000000006"/>
    <n v="0"/>
    <n v="0"/>
    <n v="0"/>
    <n v="0"/>
    <n v="0"/>
    <n v="570240"/>
    <s v="USD"/>
    <n v="258544"/>
    <n v="851593.60000000009"/>
    <s v="1-5 Years"/>
    <n v="248600"/>
    <n v="570240"/>
    <n v="258544"/>
    <n v="851593.60000000009"/>
    <n v="0.04"/>
    <n v="9944"/>
    <n v="321640"/>
    <n v="1"/>
    <n v="0"/>
    <n v="0"/>
    <n v="0"/>
  </r>
  <r>
    <s v="Employee 1668"/>
    <x v="3"/>
    <s v="London"/>
    <s v="United Kingdom"/>
    <s v="EMEA"/>
    <d v="2021-08-23T00:00:00"/>
    <d v="2022-12-01T00:00:00"/>
    <s v="Operating Platform"/>
    <s v="J"/>
    <s v="U"/>
    <s v="GBP"/>
    <n v="76169.5"/>
    <n v="21120"/>
    <n v="0"/>
    <n v="0"/>
    <n v="21120"/>
    <n v="0"/>
    <n v="0"/>
    <n v="0"/>
    <n v="0"/>
    <n v="0"/>
    <n v="97289.5"/>
    <s v="GBP"/>
    <n v="83024.755000000005"/>
    <n v="189070.31000000003"/>
    <s v="1-5 Years"/>
    <n v="101354.94518076153"/>
    <n v="129458.27318235907"/>
    <n v="110476.89024703008"/>
    <n v="251586.40801580148"/>
    <n v="9.0000000000000177E-2"/>
    <n v="6855.2550000000047"/>
    <n v="28103.328001597547"/>
    <n v="1.3306500000756409"/>
    <n v="0"/>
    <n v="0"/>
    <n v="0"/>
  </r>
  <r>
    <s v="Employee 1669"/>
    <x v="0"/>
    <s v="London"/>
    <s v="United Kingdom"/>
    <s v="EMEA"/>
    <d v="2021-08-23T00:00:00"/>
    <d v="2022-12-01T00:00:00"/>
    <s v="Operating Platform"/>
    <s v="H"/>
    <s v="R"/>
    <s v="GBP"/>
    <n v="116699.00000000001"/>
    <n v="40128"/>
    <n v="0"/>
    <n v="0"/>
    <n v="40128"/>
    <n v="0"/>
    <n v="0"/>
    <n v="0"/>
    <n v="0"/>
    <n v="0"/>
    <n v="156827"/>
    <s v="GBP"/>
    <n v="133036.86000000004"/>
    <n v="311819.64000000013"/>
    <s v="1-5 Years"/>
    <n v="155285.52435882724"/>
    <n v="208681.84756186255"/>
    <n v="177025.49776906311"/>
    <n v="414922.80398958648"/>
    <n v="0.14000000000000032"/>
    <n v="16337.86000000003"/>
    <n v="53396.32320303531"/>
    <n v="1.3306500000756409"/>
    <n v="0"/>
    <n v="0"/>
    <n v="0"/>
  </r>
  <r>
    <s v="Employee 167"/>
    <x v="4"/>
    <s v="New York"/>
    <s v="United States of America"/>
    <s v="Americas"/>
    <d v="2008-06-23T00:00:00"/>
    <d v="2022-12-01T00:00:00"/>
    <s v="Investments Platform"/>
    <s v="G"/>
    <s v="A"/>
    <s v="USD"/>
    <n v="297000"/>
    <n v="423500.00000000006"/>
    <n v="0"/>
    <n v="0"/>
    <n v="423500.00000000006"/>
    <n v="0"/>
    <n v="0"/>
    <n v="0"/>
    <n v="0"/>
    <n v="0"/>
    <n v="720500"/>
    <s v="USD"/>
    <n v="308880"/>
    <n v="1058200"/>
    <s v="&gt;5 Years"/>
    <n v="297000"/>
    <n v="720500"/>
    <n v="308880"/>
    <n v="1058200"/>
    <n v="0.04"/>
    <n v="11880"/>
    <n v="423500"/>
    <n v="1"/>
    <n v="0"/>
    <n v="0"/>
    <n v="0"/>
  </r>
  <r>
    <s v="Employee 1670"/>
    <x v="0"/>
    <s v="London"/>
    <s v="United Kingdom"/>
    <s v="EMEA"/>
    <d v="2021-08-23T00:00:00"/>
    <d v="2022-12-01T00:00:00"/>
    <s v="Investments Platform"/>
    <s v="M"/>
    <s v="C"/>
    <s v="GBP"/>
    <n v="141680.00000000003"/>
    <n v="158950.00000000003"/>
    <n v="50087.249999999993"/>
    <n v="0"/>
    <n v="209037.25000000003"/>
    <n v="0"/>
    <n v="0"/>
    <n v="0"/>
    <n v="0"/>
    <n v="0"/>
    <n v="350717.25000000006"/>
    <s v="GBP"/>
    <n v="155848.00000000006"/>
    <n v="486541.00000000017"/>
    <s v="1-5 Years"/>
    <n v="188526.49201071684"/>
    <n v="466681.90873902867"/>
    <n v="207379.14121178858"/>
    <n v="647415.78168680263"/>
    <n v="0.10000000000000027"/>
    <n v="14168.000000000029"/>
    <n v="278155.4167283118"/>
    <n v="1.3306500000756409"/>
    <n v="0"/>
    <n v="0"/>
    <n v="0"/>
  </r>
  <r>
    <s v="Employee 1671"/>
    <x v="3"/>
    <s v="San Francisco"/>
    <s v="United States of America"/>
    <s v="Americas"/>
    <d v="2021-08-23T00:00:00"/>
    <d v="2022-12-01T00:00:00"/>
    <s v="Operating Platform"/>
    <s v="V"/>
    <s v="X"/>
    <s v="USD"/>
    <n v="179520"/>
    <n v="47850.000000000007"/>
    <n v="0"/>
    <n v="0"/>
    <n v="47850.000000000007"/>
    <n v="0"/>
    <n v="0"/>
    <n v="0"/>
    <n v="0"/>
    <n v="0"/>
    <n v="227370"/>
    <s v="USD"/>
    <n v="204652.80000000002"/>
    <n v="463854.60000000009"/>
    <s v="1-5 Years"/>
    <n v="179520"/>
    <n v="227370"/>
    <n v="204652.80000000002"/>
    <n v="463854.60000000009"/>
    <n v="0.1400000000000001"/>
    <n v="25132.800000000017"/>
    <n v="47850"/>
    <n v="1"/>
    <n v="0"/>
    <n v="0"/>
    <n v="0"/>
  </r>
  <r>
    <s v="Employee 1672"/>
    <x v="1"/>
    <s v="Edinburgh"/>
    <s v="United Kingdom"/>
    <s v="EMEA"/>
    <d v="2021-08-23T00:00:00"/>
    <d v="2022-12-01T00:00:00"/>
    <s v="Corporate and Risk Platform"/>
    <s v="B"/>
    <s v="I"/>
    <s v="GBP"/>
    <n v="49599.000000000015"/>
    <n v="8065.2"/>
    <n v="0"/>
    <n v="0"/>
    <n v="8065.2"/>
    <n v="0"/>
    <n v="0"/>
    <n v="0"/>
    <n v="0"/>
    <n v="0"/>
    <n v="57664.200000000012"/>
    <s v="GBP"/>
    <n v="56046.87000000001"/>
    <n v="121207.41600000001"/>
    <s v="1-5 Years"/>
    <n v="65998.909353751733"/>
    <n v="76730.867734361789"/>
    <n v="74578.767569739444"/>
    <n v="161284.64810956825"/>
    <n v="0.12999999999999978"/>
    <n v="6447.8699999999953"/>
    <n v="10731.958380610056"/>
    <n v="1.3306500000756407"/>
    <n v="0"/>
    <n v="0"/>
    <n v="0"/>
  </r>
  <r>
    <s v="Employee 1673"/>
    <x v="3"/>
    <s v="Wilmington"/>
    <s v="United States of America"/>
    <s v="Americas"/>
    <d v="2021-10-04T00:00:00"/>
    <d v="2022-12-01T00:00:00"/>
    <s v="Operating Platform"/>
    <s v="O"/>
    <s v="F"/>
    <s v="USD"/>
    <n v="136686.00000000003"/>
    <n v="45815.000000000007"/>
    <n v="0"/>
    <n v="0"/>
    <n v="45815.000000000007"/>
    <n v="0"/>
    <n v="0"/>
    <n v="0"/>
    <n v="0"/>
    <n v="0"/>
    <n v="182501.00000000003"/>
    <s v="USD"/>
    <n v="143520.30000000005"/>
    <n v="335146.35000000009"/>
    <s v="1-5 Years"/>
    <n v="136686.00000000003"/>
    <n v="182501.00000000003"/>
    <n v="143520.30000000005"/>
    <n v="335146.35000000009"/>
    <n v="5.0000000000000114E-2"/>
    <n v="6834.3000000000175"/>
    <n v="45815"/>
    <n v="1"/>
    <n v="0"/>
    <n v="0"/>
    <n v="0"/>
  </r>
  <r>
    <s v="Employee 1674"/>
    <x v="0"/>
    <s v="London"/>
    <s v="United Kingdom"/>
    <s v="EMEA"/>
    <d v="2021-09-20T00:00:00"/>
    <d v="2022-12-01T00:00:00"/>
    <s v="Investments Platform"/>
    <s v="O"/>
    <s v="A"/>
    <s v="GBP"/>
    <n v="123200.00000000003"/>
    <n v="104060.00000000001"/>
    <n v="0"/>
    <n v="0"/>
    <n v="104060.00000000001"/>
    <n v="0"/>
    <n v="0"/>
    <n v="0"/>
    <n v="0"/>
    <n v="0"/>
    <n v="227260.00000000006"/>
    <s v="GBP"/>
    <n v="133056.00000000003"/>
    <n v="378496.80000000005"/>
    <s v="1-5 Years"/>
    <n v="163936.080009319"/>
    <n v="302403.51901719027"/>
    <n v="177050.96641006452"/>
    <n v="503646.76694862993"/>
    <n v="7.9999999999999946E-2"/>
    <n v="9856"/>
    <n v="138467.43900787126"/>
    <n v="1.3306500000756409"/>
    <n v="0"/>
    <n v="0"/>
    <n v="0"/>
  </r>
  <r>
    <s v="Employee 1675"/>
    <x v="1"/>
    <s v="Edinburgh"/>
    <s v="United Kingdom"/>
    <s v="EMEA"/>
    <d v="2021-09-06T00:00:00"/>
    <d v="2022-12-01T00:00:00"/>
    <s v="Operating Platform"/>
    <s v="Y"/>
    <s v="O"/>
    <s v="GBP"/>
    <n v="50963"/>
    <n v="5170"/>
    <n v="0"/>
    <n v="0"/>
    <n v="5170"/>
    <n v="0"/>
    <n v="0"/>
    <n v="0"/>
    <n v="0"/>
    <n v="0"/>
    <n v="56133"/>
    <s v="GBP"/>
    <n v="56059.3"/>
    <n v="117805.6"/>
    <s v="1-5 Years"/>
    <n v="67813.915953854885"/>
    <n v="74693.376454245954"/>
    <n v="74595.307549240388"/>
    <n v="156758.02164891094"/>
    <n v="0.10000000000000021"/>
    <n v="5096.3000000000029"/>
    <n v="6879.4605003910692"/>
    <n v="1.3306500000756409"/>
    <n v="0"/>
    <n v="0"/>
    <n v="0"/>
  </r>
  <r>
    <s v="Employee 1676"/>
    <x v="4"/>
    <s v="Tokyo"/>
    <s v="Japan"/>
    <s v="Asia-Pacific"/>
    <d v="2021-09-06T00:00:00"/>
    <d v="2022-12-01T00:00:00"/>
    <s v="Corporate and Risk Platform"/>
    <s v="Q"/>
    <s v="M"/>
    <s v="JPY"/>
    <n v="30250000.000000007"/>
    <n v="10517760"/>
    <n v="0"/>
    <n v="0"/>
    <n v="10517760"/>
    <n v="0"/>
    <n v="0"/>
    <n v="0"/>
    <n v="0"/>
    <n v="0"/>
    <n v="40767760.000000007"/>
    <s v="JPY"/>
    <n v="33880000.000000015"/>
    <n v="79539891.200000018"/>
    <s v="1-5 Years"/>
    <n v="278429.7482626905"/>
    <n v="375238.25302591018"/>
    <n v="311841.31805421342"/>
    <n v="732108.16144323279"/>
    <n v="0.12000000000000023"/>
    <n v="3630000.0000000075"/>
    <n v="96808.50476321968"/>
    <n v="9.2042891987666256E-3"/>
    <n v="0"/>
    <n v="0"/>
    <n v="0"/>
  </r>
  <r>
    <s v="Employee 1677"/>
    <x v="3"/>
    <s v="San Francisco"/>
    <s v="United States of America"/>
    <s v="Americas"/>
    <d v="2021-09-07T00:00:00"/>
    <d v="2022-12-01T00:00:00"/>
    <s v="Operating Platform"/>
    <s v="W"/>
    <s v="T"/>
    <s v="USD"/>
    <n v="178904"/>
    <n v="13090.000000000002"/>
    <n v="0"/>
    <n v="0"/>
    <n v="13090.000000000002"/>
    <n v="0"/>
    <n v="0"/>
    <n v="0"/>
    <n v="0"/>
    <n v="0"/>
    <n v="191994"/>
    <s v="USD"/>
    <n v="198583.44000000003"/>
    <n v="411696.78000000009"/>
    <s v="1-5 Years"/>
    <n v="178904"/>
    <n v="191994"/>
    <n v="198583.44000000003"/>
    <n v="411696.78000000009"/>
    <n v="0.11000000000000018"/>
    <n v="19679.440000000031"/>
    <n v="13090"/>
    <n v="1"/>
    <n v="0"/>
    <n v="0"/>
    <n v="0"/>
  </r>
  <r>
    <s v="Employee 1678"/>
    <x v="0"/>
    <s v="London"/>
    <s v="United Kingdom"/>
    <s v="EMEA"/>
    <d v="2021-09-13T00:00:00"/>
    <d v="2022-12-01T00:00:00"/>
    <s v="Corporate and Risk Platform"/>
    <s v="N"/>
    <s v="F"/>
    <s v="GBP"/>
    <n v="141284"/>
    <n v="156271.5"/>
    <n v="0"/>
    <n v="0"/>
    <n v="156271.5"/>
    <n v="0"/>
    <n v="0"/>
    <n v="0"/>
    <n v="0"/>
    <n v="0"/>
    <n v="297555.5"/>
    <s v="GBP"/>
    <n v="151173.88"/>
    <n v="469558.26500000001"/>
    <s v="1-5 Years"/>
    <n v="187999.55461068684"/>
    <n v="395942.2260975074"/>
    <n v="201159.52343343495"/>
    <n v="624817.70535776787"/>
    <n v="7.0000000000000159E-2"/>
    <n v="9889.8800000000047"/>
    <n v="207942.67148682056"/>
    <n v="1.3306500000756409"/>
    <n v="0"/>
    <n v="0"/>
    <n v="0"/>
  </r>
  <r>
    <s v="Employee 1679"/>
    <x v="0"/>
    <s v="San Francisco"/>
    <s v="United States of America"/>
    <s v="Americas"/>
    <d v="2021-08-30T00:00:00"/>
    <d v="2022-12-01T00:00:00"/>
    <s v="Corporate and Risk Platform"/>
    <s v="A"/>
    <s v="Y"/>
    <s v="USD"/>
    <n v="194480.55000000002"/>
    <n v="78771"/>
    <n v="0"/>
    <n v="0"/>
    <n v="78771"/>
    <n v="0"/>
    <n v="0"/>
    <n v="0"/>
    <n v="0"/>
    <n v="0"/>
    <n v="273251.55000000005"/>
    <s v="USD"/>
    <n v="206149.38300000003"/>
    <n v="495796.02600000007"/>
    <s v="1-5 Years"/>
    <n v="194480.55000000002"/>
    <n v="273251.55000000005"/>
    <n v="206149.38300000003"/>
    <n v="495796.02600000007"/>
    <n v="6.000000000000006E-2"/>
    <n v="11668.833000000013"/>
    <n v="78771.000000000029"/>
    <n v="1"/>
    <n v="0"/>
    <n v="0"/>
    <n v="0"/>
  </r>
  <r>
    <s v="Employee 168"/>
    <x v="4"/>
    <s v="New York"/>
    <s v="United States of America"/>
    <s v="Americas"/>
    <d v="2008-06-23T00:00:00"/>
    <d v="2022-12-01T00:00:00"/>
    <s v="Investments Platform"/>
    <s v="C"/>
    <s v="O"/>
    <s v="USD"/>
    <n v="313500.00000000006"/>
    <n v="1797400.0000000002"/>
    <n v="0"/>
    <n v="0"/>
    <n v="1797400.0000000002"/>
    <n v="0"/>
    <n v="0"/>
    <n v="0"/>
    <n v="0"/>
    <n v="858500"/>
    <n v="2969400.0000000005"/>
    <s v="USD"/>
    <n v="332310.00000000006"/>
    <n v="2569864.0000000005"/>
    <s v="&gt;5 Years"/>
    <n v="313500.00000000006"/>
    <n v="2969400.0000000005"/>
    <n v="332310.00000000006"/>
    <n v="2569864.0000000005"/>
    <n v="5.9999999999999991E-2"/>
    <n v="18810"/>
    <n v="2655900.0000000005"/>
    <n v="1"/>
    <n v="858500"/>
    <n v="0"/>
    <n v="0"/>
  </r>
  <r>
    <s v="Employee 1680"/>
    <x v="0"/>
    <s v="San Francisco"/>
    <s v="United States of America"/>
    <s v="Americas"/>
    <d v="2021-09-13T00:00:00"/>
    <d v="2022-12-01T00:00:00"/>
    <s v="ETF and Index Investments Platform"/>
    <s v="O"/>
    <s v="U"/>
    <s v="USD"/>
    <n v="221760.00000000006"/>
    <n v="116160"/>
    <n v="0"/>
    <n v="0"/>
    <n v="116160"/>
    <n v="0"/>
    <n v="0"/>
    <n v="0"/>
    <n v="0"/>
    <n v="0"/>
    <n v="337920.00000000006"/>
    <s v="USD"/>
    <n v="223977.60000000006"/>
    <n v="565276.80000000016"/>
    <s v="1-5 Years"/>
    <n v="221760.00000000006"/>
    <n v="337920.00000000006"/>
    <n v="223977.60000000006"/>
    <n v="565276.80000000016"/>
    <n v="1.0000000000000023E-2"/>
    <n v="2217.6000000000058"/>
    <n v="116160"/>
    <n v="1"/>
    <n v="0"/>
    <n v="0"/>
    <n v="0"/>
  </r>
  <r>
    <s v="Employee 1681"/>
    <x v="0"/>
    <s v="New York"/>
    <s v="United States of America"/>
    <s v="Americas"/>
    <d v="2021-09-13T00:00:00"/>
    <d v="2022-12-01T00:00:00"/>
    <s v="Operating Platform"/>
    <s v="I"/>
    <s v="X"/>
    <s v="USD"/>
    <n v="204050.00000000003"/>
    <n v="107107.00000000001"/>
    <n v="0"/>
    <n v="0"/>
    <n v="107107.00000000001"/>
    <n v="0"/>
    <n v="0"/>
    <n v="0"/>
    <n v="0"/>
    <n v="0"/>
    <n v="311157.00000000006"/>
    <s v="USD"/>
    <n v="206090.50000000003"/>
    <n v="520359.07000000007"/>
    <s v="1-5 Years"/>
    <n v="204050.00000000003"/>
    <n v="311157.00000000006"/>
    <n v="206090.50000000003"/>
    <n v="520359.07000000007"/>
    <n v="9.9999999999999985E-3"/>
    <n v="2040.5"/>
    <n v="107107.00000000003"/>
    <n v="1"/>
    <n v="0"/>
    <n v="0"/>
    <n v="0"/>
  </r>
  <r>
    <s v="Employee 1682"/>
    <x v="4"/>
    <s v="San Francisco"/>
    <s v="United States of America"/>
    <s v="Americas"/>
    <d v="2021-09-20T00:00:00"/>
    <d v="2022-12-01T00:00:00"/>
    <s v="Operating Platform"/>
    <s v="L"/>
    <s v="C"/>
    <s v="USD"/>
    <n v="297000"/>
    <n v="1161600"/>
    <n v="0"/>
    <n v="0"/>
    <n v="1161600"/>
    <n v="0"/>
    <n v="0"/>
    <n v="0"/>
    <n v="0"/>
    <n v="416000"/>
    <n v="1874600"/>
    <s v="USD"/>
    <n v="317790"/>
    <n v="1878492"/>
    <s v="1-5 Years"/>
    <n v="297000"/>
    <n v="1874600"/>
    <n v="317790"/>
    <n v="1878492"/>
    <n v="7.0000000000000007E-2"/>
    <n v="20790"/>
    <n v="1577600"/>
    <n v="1"/>
    <n v="416000"/>
    <n v="0"/>
    <n v="0"/>
  </r>
  <r>
    <s v="Employee 1683"/>
    <x v="4"/>
    <s v="Singapore"/>
    <s v="Singapore"/>
    <s v="Asia-Pacific"/>
    <d v="2021-09-13T00:00:00"/>
    <d v="2022-12-01T00:00:00"/>
    <s v="Operating Platform"/>
    <s v="D"/>
    <s v="K"/>
    <s v="SGD"/>
    <n v="431200.00000000012"/>
    <n v="645777"/>
    <n v="0"/>
    <n v="0"/>
    <n v="645777"/>
    <n v="0"/>
    <n v="0"/>
    <n v="0"/>
    <n v="0"/>
    <n v="482220.00000000006"/>
    <n v="1559197"/>
    <s v="SGD"/>
    <n v="448448.00000000012"/>
    <n v="1568504.08"/>
    <s v="1-5 Years"/>
    <n v="322404.5758719953"/>
    <n v="1165798.3476017795"/>
    <n v="335300.7589068751"/>
    <n v="1172757.1722307375"/>
    <n v="3.9999999999999952E-2"/>
    <n v="17248"/>
    <n v="843393.7717297842"/>
    <n v="0.74769150248607419"/>
    <n v="360551.79632883472"/>
    <n v="0"/>
    <n v="0"/>
  </r>
  <r>
    <s v="Employee 1684"/>
    <x v="0"/>
    <s v="San Francisco"/>
    <s v="United States of America"/>
    <s v="Americas"/>
    <d v="2021-09-13T00:00:00"/>
    <d v="2022-12-01T00:00:00"/>
    <s v="Investments Platform"/>
    <s v="J"/>
    <s v="H"/>
    <s v="USD"/>
    <n v="205700.00000000006"/>
    <n v="133650"/>
    <n v="0"/>
    <n v="0"/>
    <n v="133650"/>
    <n v="0"/>
    <n v="0"/>
    <n v="0"/>
    <n v="0"/>
    <n v="0"/>
    <n v="339350.00000000006"/>
    <s v="USD"/>
    <n v="224213.00000000009"/>
    <n v="594104.50000000012"/>
    <s v="1-5 Years"/>
    <n v="205700.00000000006"/>
    <n v="339350.00000000006"/>
    <n v="224213.00000000009"/>
    <n v="594104.50000000012"/>
    <n v="9.0000000000000122E-2"/>
    <n v="18513.000000000029"/>
    <n v="133650"/>
    <n v="1"/>
    <n v="0"/>
    <n v="0"/>
    <n v="0"/>
  </r>
  <r>
    <s v="Employee 1685"/>
    <x v="0"/>
    <s v="San Francisco"/>
    <s v="United States of America"/>
    <s v="Americas"/>
    <d v="2021-09-13T00:00:00"/>
    <d v="2022-12-01T00:00:00"/>
    <s v="Operating Platform"/>
    <s v="L"/>
    <s v="S"/>
    <s v="USD"/>
    <n v="200640.00000000003"/>
    <n v="29700"/>
    <n v="0"/>
    <n v="0"/>
    <n v="29700"/>
    <n v="0"/>
    <n v="0"/>
    <n v="0"/>
    <n v="0"/>
    <n v="0"/>
    <n v="230340.00000000003"/>
    <s v="USD"/>
    <n v="206659.20000000004"/>
    <n v="443909.40000000008"/>
    <s v="1-5 Years"/>
    <n v="200640.00000000003"/>
    <n v="230340.00000000003"/>
    <n v="206659.20000000004"/>
    <n v="443909.40000000008"/>
    <n v="3.0000000000000054E-2"/>
    <n v="6019.2000000000116"/>
    <n v="29700"/>
    <n v="1"/>
    <n v="0"/>
    <n v="0"/>
    <n v="0"/>
  </r>
  <r>
    <s v="Employee 1686"/>
    <x v="0"/>
    <s v="New York"/>
    <s v="United States of America"/>
    <s v="Americas"/>
    <d v="2021-09-20T00:00:00"/>
    <d v="2022-12-01T00:00:00"/>
    <s v="Investments Platform"/>
    <s v="Y"/>
    <s v="D"/>
    <s v="USD"/>
    <n v="176550"/>
    <n v="164560.00000000003"/>
    <n v="0"/>
    <n v="0"/>
    <n v="164560.00000000003"/>
    <n v="0"/>
    <n v="0"/>
    <n v="0"/>
    <n v="0"/>
    <n v="0"/>
    <n v="341110"/>
    <s v="USD"/>
    <n v="188908.5"/>
    <n v="553896.19999999995"/>
    <s v="1-5 Years"/>
    <n v="176550"/>
    <n v="341110"/>
    <n v="188908.5"/>
    <n v="553896.19999999995"/>
    <n v="7.0000000000000007E-2"/>
    <n v="12358.5"/>
    <n v="164560"/>
    <n v="1"/>
    <n v="0"/>
    <n v="0"/>
    <n v="0"/>
  </r>
  <r>
    <s v="Employee 1687"/>
    <x v="3"/>
    <s v="Wilmington"/>
    <s v="United States of America"/>
    <s v="Americas"/>
    <d v="2021-09-27T00:00:00"/>
    <d v="2022-12-01T00:00:00"/>
    <s v="Operating Platform"/>
    <s v="C"/>
    <s v="B"/>
    <s v="USD"/>
    <n v="146617.68000000002"/>
    <n v="26884.000000000004"/>
    <n v="0"/>
    <n v="0"/>
    <n v="26884.000000000004"/>
    <n v="0"/>
    <n v="0"/>
    <n v="0"/>
    <n v="0"/>
    <n v="0"/>
    <n v="173501.68000000002"/>
    <s v="USD"/>
    <n v="167144.15520000004"/>
    <n v="364936.07040000008"/>
    <s v="1-5 Years"/>
    <n v="146617.68000000002"/>
    <n v="173501.68000000002"/>
    <n v="167144.15520000004"/>
    <n v="364936.07040000008"/>
    <n v="0.1400000000000001"/>
    <n v="20526.475200000015"/>
    <n v="26884"/>
    <n v="1"/>
    <n v="0"/>
    <n v="0"/>
    <n v="0"/>
  </r>
  <r>
    <s v="Employee 1688"/>
    <x v="3"/>
    <s v="London"/>
    <s v="United Kingdom"/>
    <s v="EMEA"/>
    <d v="2021-09-20T00:00:00"/>
    <d v="2022-12-01T00:00:00"/>
    <s v="ETF and Index Investments Platform"/>
    <s v="A"/>
    <s v="G"/>
    <s v="GBP"/>
    <n v="101915.00000000003"/>
    <n v="28710"/>
    <n v="0"/>
    <n v="0"/>
    <n v="28710"/>
    <n v="0"/>
    <n v="0"/>
    <n v="0"/>
    <n v="0"/>
    <n v="0"/>
    <n v="130625.00000000003"/>
    <s v="GBP"/>
    <n v="109049.05000000003"/>
    <n v="248817.80000000005"/>
    <s v="1-5 Years"/>
    <n v="135613.19475770899"/>
    <n v="173816.15625988063"/>
    <n v="145106.11839074863"/>
    <n v="331089.40558882087"/>
    <n v="7.0000000000000062E-2"/>
    <n v="7134.0500000000029"/>
    <n v="38202.961502171645"/>
    <n v="1.3306500000756409"/>
    <n v="0"/>
    <n v="0"/>
    <n v="0"/>
  </r>
  <r>
    <s v="Employee 1689"/>
    <x v="4"/>
    <s v="New York"/>
    <s v="United States of America"/>
    <s v="Americas"/>
    <d v="2021-09-20T00:00:00"/>
    <d v="2022-12-01T00:00:00"/>
    <s v="Regional Platform"/>
    <s v="U"/>
    <s v="W"/>
    <s v="USD"/>
    <n v="244420.00000000003"/>
    <n v="819280.00000000012"/>
    <n v="0"/>
    <n v="0"/>
    <n v="819280.00000000012"/>
    <n v="0"/>
    <n v="0"/>
    <n v="0"/>
    <n v="0"/>
    <n v="367249.99999999994"/>
    <n v="1430950.0000000002"/>
    <s v="USD"/>
    <n v="261529.40000000005"/>
    <n v="1399688.4000000006"/>
    <s v="1-5 Years"/>
    <n v="244420.00000000003"/>
    <n v="1430950.0000000002"/>
    <n v="261529.40000000005"/>
    <n v="1399688.4000000006"/>
    <n v="7.000000000000009E-2"/>
    <n v="17109.400000000023"/>
    <n v="1186530.0000000002"/>
    <n v="1"/>
    <n v="367249.99999999994"/>
    <n v="0"/>
    <n v="0"/>
  </r>
  <r>
    <s v="Employee 169"/>
    <x v="4"/>
    <s v="New York"/>
    <s v="United States of America"/>
    <s v="Americas"/>
    <d v="2009-06-12T00:00:00"/>
    <d v="2022-12-01T00:00:00"/>
    <s v="Client Businesses Platform"/>
    <s v="L"/>
    <s v="O"/>
    <s v="USD"/>
    <n v="251790.00000000006"/>
    <n v="299200"/>
    <n v="0"/>
    <n v="0"/>
    <n v="299200"/>
    <n v="0"/>
    <n v="0"/>
    <n v="0"/>
    <n v="0"/>
    <n v="0"/>
    <n v="550990"/>
    <s v="USD"/>
    <n v="289558.50000000006"/>
    <n v="923197.00000000023"/>
    <s v="&gt;5 Years"/>
    <n v="251790.00000000006"/>
    <n v="550990"/>
    <n v="289558.50000000006"/>
    <n v="923197.00000000023"/>
    <n v="0.14999999999999997"/>
    <n v="37768.5"/>
    <n v="299199.99999999994"/>
    <n v="1"/>
    <n v="0"/>
    <n v="0"/>
    <n v="0"/>
  </r>
  <r>
    <s v="Employee 1690"/>
    <x v="1"/>
    <s v="Edinburgh"/>
    <s v="United Kingdom"/>
    <s v="EMEA"/>
    <d v="2021-09-27T00:00:00"/>
    <d v="2022-12-01T00:00:00"/>
    <s v="Operating Platform"/>
    <s v="I"/>
    <s v="L"/>
    <s v="GBP"/>
    <n v="46453.000000000007"/>
    <n v="6721.0000000000009"/>
    <n v="0"/>
    <n v="0"/>
    <n v="6721.0000000000009"/>
    <n v="0"/>
    <n v="0"/>
    <n v="0"/>
    <n v="0"/>
    <n v="0"/>
    <n v="53174.000000000007"/>
    <s v="GBP"/>
    <n v="52027.360000000015"/>
    <n v="111582.24000000005"/>
    <s v="1-5 Years"/>
    <n v="61812.684453513757"/>
    <n v="70755.983104022147"/>
    <n v="69230.20658793542"/>
    <n v="148476.90766444025"/>
    <n v="0.12000000000000019"/>
    <n v="5574.3600000000079"/>
    <n v="8943.29865050839"/>
    <n v="1.3306500000756409"/>
    <n v="0"/>
    <n v="0"/>
    <n v="0"/>
  </r>
  <r>
    <s v="Employee 1691"/>
    <x v="3"/>
    <s v="New York"/>
    <s v="United States of America"/>
    <s v="Americas"/>
    <d v="2021-09-20T00:00:00"/>
    <d v="2022-12-01T00:00:00"/>
    <s v="Corporate and Risk Platform"/>
    <s v="R"/>
    <s v="Q"/>
    <s v="USD"/>
    <n v="151151.54999999999"/>
    <n v="7392.0000000000009"/>
    <n v="0"/>
    <n v="0"/>
    <n v="7392.0000000000009"/>
    <n v="0"/>
    <n v="0"/>
    <n v="0"/>
    <n v="0"/>
    <n v="0"/>
    <n v="158543.54999999999"/>
    <s v="USD"/>
    <n v="169289.736"/>
    <n v="346858.51199999999"/>
    <s v="1-5 Years"/>
    <n v="151151.54999999999"/>
    <n v="158543.54999999999"/>
    <n v="169289.736"/>
    <n v="346858.51199999999"/>
    <n v="0.12000000000000012"/>
    <n v="18138.186000000016"/>
    <n v="7392"/>
    <n v="1"/>
    <n v="0"/>
    <n v="0"/>
    <n v="0"/>
  </r>
  <r>
    <s v="Employee 1692"/>
    <x v="0"/>
    <s v="San Francisco"/>
    <s v="United States of America"/>
    <s v="Americas"/>
    <d v="2021-09-20T00:00:00"/>
    <d v="2022-12-01T00:00:00"/>
    <s v="Corporate and Risk Platform"/>
    <s v="J"/>
    <s v="O"/>
    <s v="USD"/>
    <n v="190575.00000000003"/>
    <n v="40964"/>
    <n v="0"/>
    <n v="0"/>
    <n v="40964"/>
    <n v="0"/>
    <n v="0"/>
    <n v="0"/>
    <n v="0"/>
    <n v="0"/>
    <n v="231539.00000000003"/>
    <s v="USD"/>
    <n v="200103.75000000003"/>
    <n v="443219.70000000007"/>
    <s v="1-5 Years"/>
    <n v="190575.00000000003"/>
    <n v="231539.00000000003"/>
    <n v="200103.75000000003"/>
    <n v="443219.70000000007"/>
    <n v="4.9999999999999989E-2"/>
    <n v="9528.75"/>
    <n v="40964"/>
    <n v="1"/>
    <n v="0"/>
    <n v="0"/>
    <n v="0"/>
  </r>
  <r>
    <s v="Employee 1693"/>
    <x v="3"/>
    <s v="London"/>
    <s v="United Kingdom"/>
    <s v="EMEA"/>
    <d v="2021-09-27T00:00:00"/>
    <d v="2022-12-01T00:00:00"/>
    <s v="Investments Platform"/>
    <s v="M"/>
    <s v="S"/>
    <s v="GBP"/>
    <n v="108886.8"/>
    <n v="20900"/>
    <n v="0"/>
    <n v="0"/>
    <n v="20900"/>
    <n v="0"/>
    <n v="0"/>
    <n v="0"/>
    <n v="0"/>
    <n v="0"/>
    <n v="129786.8"/>
    <s v="GBP"/>
    <n v="125219.81999999999"/>
    <n v="274474.63999999996"/>
    <s v="1-5 Years"/>
    <n v="144890.22042823629"/>
    <n v="172700.80542981721"/>
    <n v="166623.75349247173"/>
    <n v="365229.67973676143"/>
    <n v="0.14999999999999997"/>
    <n v="16333.01999999999"/>
    <n v="27810.585001580912"/>
    <n v="1.3306500000756409"/>
    <n v="0"/>
    <n v="0"/>
    <n v="0"/>
  </r>
  <r>
    <s v="Employee 1694"/>
    <x v="0"/>
    <s v="San Francisco"/>
    <s v="United States of America"/>
    <s v="Americas"/>
    <d v="2021-09-27T00:00:00"/>
    <d v="2022-12-01T00:00:00"/>
    <s v="Client Businesses Platform"/>
    <s v="G"/>
    <s v="W"/>
    <s v="USD"/>
    <n v="185704.19999999998"/>
    <n v="95942.000000000015"/>
    <n v="0"/>
    <n v="0"/>
    <n v="95942.000000000015"/>
    <n v="0"/>
    <n v="0"/>
    <n v="0"/>
    <n v="0"/>
    <n v="0"/>
    <n v="281646.2"/>
    <s v="USD"/>
    <n v="200560.53599999999"/>
    <n v="504738.43200000003"/>
    <s v="1-5 Years"/>
    <n v="185704.19999999998"/>
    <n v="281646.2"/>
    <n v="200560.53599999999"/>
    <n v="504738.43200000003"/>
    <n v="8.0000000000000057E-2"/>
    <n v="14856.33600000001"/>
    <n v="95942.000000000029"/>
    <n v="1"/>
    <n v="0"/>
    <n v="0"/>
    <n v="0"/>
  </r>
  <r>
    <s v="Employee 1695"/>
    <x v="3"/>
    <s v="New York"/>
    <s v="United States of America"/>
    <s v="Americas"/>
    <d v="2021-09-20T00:00:00"/>
    <d v="2022-12-01T00:00:00"/>
    <s v="Operating Platform"/>
    <s v="N"/>
    <s v="L"/>
    <s v="USD"/>
    <n v="151822"/>
    <n v="31328"/>
    <n v="0"/>
    <n v="0"/>
    <n v="31328"/>
    <n v="0"/>
    <n v="0"/>
    <n v="0"/>
    <n v="0"/>
    <n v="0"/>
    <n v="183150"/>
    <s v="USD"/>
    <n v="162449.54"/>
    <n v="358420.04000000004"/>
    <s v="1-5 Years"/>
    <n v="151822"/>
    <n v="183150"/>
    <n v="162449.54"/>
    <n v="358420.04000000004"/>
    <n v="7.0000000000000048E-2"/>
    <n v="10627.540000000008"/>
    <n v="31328"/>
    <n v="1"/>
    <n v="0"/>
    <n v="0"/>
    <n v="0"/>
  </r>
  <r>
    <s v="Employee 1696"/>
    <x v="3"/>
    <s v="San Francisco"/>
    <s v="United States of America"/>
    <s v="Americas"/>
    <d v="2021-10-04T00:00:00"/>
    <d v="2022-12-01T00:00:00"/>
    <s v="ETF and Index Investments Platform"/>
    <s v="W"/>
    <s v="H"/>
    <s v="USD"/>
    <n v="166320"/>
    <n v="79079"/>
    <n v="0"/>
    <n v="0"/>
    <n v="79079"/>
    <n v="0"/>
    <n v="0"/>
    <n v="0"/>
    <n v="0"/>
    <n v="0"/>
    <n v="245399"/>
    <s v="USD"/>
    <n v="179625.60000000001"/>
    <n v="444656.52"/>
    <s v="1-5 Years"/>
    <n v="166320"/>
    <n v="245399"/>
    <n v="179625.60000000001"/>
    <n v="444656.52"/>
    <n v="8.0000000000000029E-2"/>
    <n v="13305.600000000006"/>
    <n v="79079"/>
    <n v="1"/>
    <n v="0"/>
    <n v="0"/>
    <n v="0"/>
  </r>
  <r>
    <s v="Employee 1697"/>
    <x v="4"/>
    <s v="San Francisco"/>
    <s v="United States of America"/>
    <s v="Americas"/>
    <d v="2021-09-27T00:00:00"/>
    <d v="2022-12-01T00:00:00"/>
    <s v="Corporate and Risk Platform"/>
    <s v="Y"/>
    <s v="U"/>
    <s v="USD"/>
    <n v="313500.00000000006"/>
    <n v="373450.00000000006"/>
    <n v="0"/>
    <n v="0"/>
    <n v="373450.00000000006"/>
    <n v="0"/>
    <n v="0"/>
    <n v="0"/>
    <n v="0"/>
    <n v="0"/>
    <n v="686950.00000000012"/>
    <s v="USD"/>
    <n v="316635.00000000006"/>
    <n v="1010454.5000000002"/>
    <s v="1-5 Years"/>
    <n v="313500.00000000006"/>
    <n v="686950.00000000012"/>
    <n v="316635.00000000006"/>
    <n v="1010454.5000000002"/>
    <n v="9.9999999999999985E-3"/>
    <n v="3135"/>
    <n v="373450.00000000006"/>
    <n v="1"/>
    <n v="0"/>
    <n v="0"/>
    <n v="0"/>
  </r>
  <r>
    <s v="Employee 1698"/>
    <x v="3"/>
    <s v="London"/>
    <s v="United Kingdom"/>
    <s v="EMEA"/>
    <d v="2021-09-27T00:00:00"/>
    <d v="2022-12-01T00:00:00"/>
    <s v="Investments Platform"/>
    <s v="U"/>
    <s v="Z"/>
    <s v="GBP"/>
    <n v="83278.8"/>
    <n v="7000.4000000000005"/>
    <n v="0"/>
    <n v="0"/>
    <n v="7000.4000000000005"/>
    <n v="0"/>
    <n v="0"/>
    <n v="0"/>
    <n v="0"/>
    <n v="0"/>
    <n v="90279.2"/>
    <s v="GBP"/>
    <n v="84111.588000000003"/>
    <n v="175293.58000000002"/>
    <s v="1-5 Years"/>
    <n v="110814.93522629929"/>
    <n v="120130.0174868288"/>
    <n v="111923.08457856228"/>
    <n v="233254.4022402594"/>
    <n v="9.9999999999999725E-3"/>
    <n v="832.78800000000047"/>
    <n v="9315.0822605295107"/>
    <n v="1.3306500000756409"/>
    <n v="0"/>
    <n v="0"/>
    <n v="0"/>
  </r>
  <r>
    <s v="Employee 1699"/>
    <x v="0"/>
    <s v="San Francisco"/>
    <s v="United States of America"/>
    <s v="Americas"/>
    <d v="2021-09-27T00:00:00"/>
    <d v="2022-12-01T00:00:00"/>
    <s v="Investments Platform"/>
    <s v="L"/>
    <s v="T"/>
    <s v="USD"/>
    <n v="198275.00000000003"/>
    <n v="244035"/>
    <n v="2286907.2600000002"/>
    <n v="0"/>
    <n v="2530942.2600000002"/>
    <n v="0"/>
    <n v="0"/>
    <n v="0"/>
    <n v="0"/>
    <n v="0"/>
    <n v="2729217.2600000002"/>
    <s v="USD"/>
    <n v="212154.25000000003"/>
    <n v="685425.95"/>
    <s v="1-5 Years"/>
    <n v="198275.00000000003"/>
    <n v="2729217.2600000002"/>
    <n v="212154.25000000003"/>
    <n v="685425.95"/>
    <n v="6.9999999999999993E-2"/>
    <n v="13879.25"/>
    <n v="2530942.2600000002"/>
    <n v="1"/>
    <n v="0"/>
    <n v="0"/>
    <n v="0"/>
  </r>
  <r>
    <s v="Employee 17"/>
    <x v="4"/>
    <s v="New York"/>
    <s v="United States of America"/>
    <s v="Americas"/>
    <d v="2007-05-21T00:00:00"/>
    <d v="2022-12-01T00:00:00"/>
    <s v="Operating Platform"/>
    <s v="R"/>
    <s v="V"/>
    <s v="USD"/>
    <n v="372899.99999999994"/>
    <n v="774400.00000000012"/>
    <n v="0"/>
    <n v="0"/>
    <n v="774400.00000000012"/>
    <n v="0"/>
    <n v="0"/>
    <n v="0"/>
    <n v="0"/>
    <n v="412000"/>
    <n v="1559300"/>
    <s v="USD"/>
    <n v="425106"/>
    <n v="1733028.0000000002"/>
    <s v="&gt;5 Years"/>
    <n v="372899.99999999994"/>
    <n v="1559300"/>
    <n v="425106"/>
    <n v="1733028.0000000002"/>
    <n v="0.14000000000000018"/>
    <n v="52206.000000000058"/>
    <n v="1186400"/>
    <n v="1"/>
    <n v="412000"/>
    <n v="0"/>
    <n v="0"/>
  </r>
  <r>
    <s v="Employee 170"/>
    <x v="0"/>
    <s v="New York"/>
    <s v="United States of America"/>
    <s v="Americas"/>
    <d v="2010-09-07T00:00:00"/>
    <d v="2022-12-01T00:00:00"/>
    <s v="Client Businesses Platform"/>
    <s v="H"/>
    <s v="U"/>
    <s v="USD"/>
    <n v="211860.00000000003"/>
    <n v="189354.00000000003"/>
    <n v="0"/>
    <n v="0"/>
    <n v="189354.00000000003"/>
    <n v="0"/>
    <n v="0"/>
    <n v="0"/>
    <n v="0"/>
    <n v="0"/>
    <n v="401214.00000000006"/>
    <s v="USD"/>
    <n v="237283.20000000004"/>
    <n v="686642.88000000012"/>
    <s v="&gt;5 Years"/>
    <n v="211860.00000000003"/>
    <n v="401214.00000000006"/>
    <n v="237283.20000000004"/>
    <n v="686642.88000000012"/>
    <n v="0.12000000000000004"/>
    <n v="25423.200000000012"/>
    <n v="189354.00000000003"/>
    <n v="1"/>
    <n v="0"/>
    <n v="0"/>
    <n v="0"/>
  </r>
  <r>
    <s v="Employee 1700"/>
    <x v="3"/>
    <s v="Toronto"/>
    <s v="Canada"/>
    <s v="Americas"/>
    <d v="2021-09-27T00:00:00"/>
    <d v="2022-12-01T00:00:00"/>
    <s v="Client Businesses Platform"/>
    <s v="E"/>
    <s v="U"/>
    <s v="CAD"/>
    <n v="130592.00000000003"/>
    <n v="48598.000000000007"/>
    <n v="0"/>
    <n v="0"/>
    <n v="48598.000000000007"/>
    <n v="0"/>
    <n v="0"/>
    <n v="0"/>
    <n v="0"/>
    <n v="0"/>
    <n v="179190.00000000003"/>
    <s v="CAD"/>
    <n v="143651.20000000004"/>
    <n v="340760.20000000007"/>
    <s v="1-5 Years"/>
    <n v="100672.21708294791"/>
    <n v="138135.98519888995"/>
    <n v="110739.43879124272"/>
    <n v="262689.02251002163"/>
    <n v="0.10000000000000013"/>
    <n v="13059.200000000012"/>
    <n v="37463.768115942032"/>
    <n v="0.77089115016959608"/>
    <n v="0"/>
    <n v="0"/>
    <n v="0"/>
  </r>
  <r>
    <s v="Employee 1701"/>
    <x v="3"/>
    <s v="Wilmington"/>
    <s v="United States of America"/>
    <s v="Americas"/>
    <d v="2021-10-11T00:00:00"/>
    <d v="2022-12-01T00:00:00"/>
    <s v="Operating Platform"/>
    <s v="L"/>
    <s v="U"/>
    <s v="USD"/>
    <n v="174565.95199999999"/>
    <n v="35481.599999999999"/>
    <n v="0"/>
    <n v="0"/>
    <n v="35481.599999999999"/>
    <n v="0"/>
    <n v="0"/>
    <n v="0"/>
    <n v="0"/>
    <n v="0"/>
    <n v="210047.552"/>
    <s v="USD"/>
    <n v="195513.86624"/>
    <n v="430767.12448"/>
    <s v="1-5 Years"/>
    <n v="174565.95199999999"/>
    <n v="210047.552"/>
    <n v="195513.86624"/>
    <n v="430767.12448"/>
    <n v="0.12000000000000008"/>
    <n v="20947.914240000013"/>
    <n v="35481.600000000006"/>
    <n v="1"/>
    <n v="0"/>
    <n v="0"/>
    <n v="0"/>
  </r>
  <r>
    <s v="Employee 1702"/>
    <x v="3"/>
    <s v="London"/>
    <s v="United Kingdom"/>
    <s v="EMEA"/>
    <d v="2021-09-27T00:00:00"/>
    <d v="2022-12-01T00:00:00"/>
    <s v="Operating Platform"/>
    <s v="I"/>
    <s v="Q"/>
    <s v="GBP"/>
    <n v="114356"/>
    <n v="25806.000000000004"/>
    <n v="0"/>
    <n v="0"/>
    <n v="25806.000000000004"/>
    <n v="0"/>
    <n v="0"/>
    <n v="0"/>
    <n v="0"/>
    <n v="0"/>
    <n v="140162"/>
    <s v="GBP"/>
    <n v="122360.92000000001"/>
    <n v="272334.26"/>
    <s v="1-5 Years"/>
    <n v="152167.81140864998"/>
    <n v="186506.56531060199"/>
    <n v="162819.55820725553"/>
    <n v="362381.58308959962"/>
    <n v="7.0000000000000284E-2"/>
    <n v="8004.9200000000128"/>
    <n v="34338.753901952005"/>
    <n v="1.3306500000756412"/>
    <n v="0"/>
    <n v="0"/>
    <n v="0"/>
  </r>
  <r>
    <s v="Employee 1703"/>
    <x v="3"/>
    <s v="Mexico City"/>
    <s v="Mexico"/>
    <s v="Americas"/>
    <d v="2021-09-27T00:00:00"/>
    <d v="2022-12-01T00:00:00"/>
    <s v="Operating Platform"/>
    <s v="A"/>
    <s v="G"/>
    <s v="MXN"/>
    <n v="2311863.4"/>
    <n v="784185.60000000009"/>
    <n v="0"/>
    <n v="0"/>
    <n v="784185.60000000009"/>
    <n v="0"/>
    <n v="0"/>
    <n v="0"/>
    <n v="0"/>
    <n v="0"/>
    <n v="3096049"/>
    <s v="MXN"/>
    <n v="2566168.3740000003"/>
    <n v="6002782.7640000014"/>
    <s v="1-5 Years"/>
    <n v="115521.54664108253"/>
    <n v="154706.5319501909"/>
    <n v="128228.91677160162"/>
    <n v="299953.16723631357"/>
    <n v="0.11000000000000011"/>
    <n v="254304.97400000039"/>
    <n v="39184.985309108364"/>
    <n v="4.9969019208090985E-2"/>
    <n v="0"/>
    <n v="0"/>
    <n v="0"/>
  </r>
  <r>
    <s v="Employee 1704"/>
    <x v="0"/>
    <s v="Wilmington"/>
    <s v="United States of America"/>
    <s v="Americas"/>
    <d v="2021-09-27T00:00:00"/>
    <d v="2022-12-01T00:00:00"/>
    <s v="Operating Platform"/>
    <s v="I"/>
    <s v="W"/>
    <s v="USD"/>
    <n v="198275.00000000003"/>
    <n v="89089.000000000015"/>
    <n v="0"/>
    <n v="0"/>
    <n v="89089.000000000015"/>
    <n v="0"/>
    <n v="0"/>
    <n v="0"/>
    <n v="0"/>
    <n v="0"/>
    <n v="287364.00000000006"/>
    <s v="USD"/>
    <n v="202240.50000000003"/>
    <n v="495351.78"/>
    <s v="1-5 Years"/>
    <n v="198275.00000000003"/>
    <n v="287364.00000000006"/>
    <n v="202240.50000000003"/>
    <n v="495351.78"/>
    <n v="1.9999999999999997E-2"/>
    <n v="3965.5"/>
    <n v="89089.000000000029"/>
    <n v="1"/>
    <n v="0"/>
    <n v="0"/>
    <n v="0"/>
  </r>
  <r>
    <s v="Employee 1705"/>
    <x v="4"/>
    <s v="London"/>
    <s v="United Kingdom"/>
    <s v="EMEA"/>
    <d v="2021-09-27T00:00:00"/>
    <d v="2022-12-01T00:00:00"/>
    <s v="Investments Platform"/>
    <s v="U"/>
    <s v="I"/>
    <s v="GBP"/>
    <n v="183040"/>
    <n v="286440"/>
    <n v="0"/>
    <n v="0"/>
    <n v="286440"/>
    <n v="0"/>
    <n v="0"/>
    <n v="0"/>
    <n v="0"/>
    <n v="188100.00000000003"/>
    <n v="657580"/>
    <s v="GBP"/>
    <n v="208665.60000000003"/>
    <n v="743872.8"/>
    <s v="1-5 Years"/>
    <n v="243562.17601384531"/>
    <n v="875008.82704974001"/>
    <n v="277660.88065578369"/>
    <n v="989834.34137626726"/>
    <n v="0.14000000000000018"/>
    <n v="25625.600000000035"/>
    <n v="631446.65103589464"/>
    <n v="1.3306500000756409"/>
    <n v="250295.26501422809"/>
    <n v="0"/>
    <n v="0"/>
  </r>
  <r>
    <s v="Employee 1706"/>
    <x v="0"/>
    <s v="Tokyo"/>
    <s v="Japan"/>
    <s v="Asia-Pacific"/>
    <d v="2021-10-04T00:00:00"/>
    <d v="2022-12-01T00:00:00"/>
    <s v="Client Businesses Platform"/>
    <s v="V"/>
    <s v="B"/>
    <s v="JPY"/>
    <n v="22572000.000000004"/>
    <n v="9534800"/>
    <n v="0"/>
    <n v="0"/>
    <n v="9534800"/>
    <n v="0"/>
    <n v="0"/>
    <n v="0"/>
    <n v="0"/>
    <n v="0"/>
    <n v="32106800.000000004"/>
    <s v="JPY"/>
    <n v="24603480.000000007"/>
    <n v="59599892.000000015"/>
    <s v="1-5 Years"/>
    <n v="207759.2157945603"/>
    <n v="295520.27244696033"/>
    <n v="226457.54521607078"/>
    <n v="548574.6421832575"/>
    <n v="9.0000000000000274E-2"/>
    <n v="2031480.0000000037"/>
    <n v="87761.056652400031"/>
    <n v="9.2042891987666256E-3"/>
    <n v="0"/>
    <n v="0"/>
    <n v="0"/>
  </r>
  <r>
    <s v="Employee 1707"/>
    <x v="3"/>
    <s v="San Francisco"/>
    <s v="United States of America"/>
    <s v="Americas"/>
    <d v="2021-09-27T00:00:00"/>
    <d v="2022-12-01T00:00:00"/>
    <s v="Operating Platform"/>
    <s v="P"/>
    <s v="A"/>
    <s v="USD"/>
    <n v="146052.5"/>
    <n v="14157.000000000002"/>
    <n v="0"/>
    <n v="0"/>
    <n v="14157.000000000002"/>
    <n v="0"/>
    <n v="0"/>
    <n v="0"/>
    <n v="0"/>
    <n v="0"/>
    <n v="160209.5"/>
    <s v="USD"/>
    <n v="167960.375"/>
    <n v="352201.3"/>
    <s v="1-5 Years"/>
    <n v="146052.5"/>
    <n v="160209.5"/>
    <n v="167960.375"/>
    <n v="352201.3"/>
    <n v="0.15"/>
    <n v="21907.875"/>
    <n v="14157"/>
    <n v="1"/>
    <n v="0"/>
    <n v="0"/>
    <n v="0"/>
  </r>
  <r>
    <s v="Employee 1708"/>
    <x v="3"/>
    <s v="Tokyo"/>
    <s v="Japan"/>
    <s v="Asia-Pacific"/>
    <d v="2021-10-04T00:00:00"/>
    <d v="2022-12-01T00:00:00"/>
    <s v="ETF and Index Investments Platform"/>
    <s v="G"/>
    <s v="M"/>
    <s v="JPY"/>
    <n v="16170000.000000002"/>
    <n v="5486800.0000000009"/>
    <n v="0"/>
    <n v="0"/>
    <n v="5486800.0000000009"/>
    <n v="0"/>
    <n v="0"/>
    <n v="0"/>
    <n v="0"/>
    <n v="0"/>
    <n v="21656800.000000004"/>
    <s v="JPY"/>
    <n v="18595500"/>
    <n v="43500820"/>
    <s v="1-5 Years"/>
    <n v="148833.35634405634"/>
    <n v="199335.4503198491"/>
    <n v="171158.35979566479"/>
    <n v="400394.12766349118"/>
    <n v="0.14999999999999994"/>
    <n v="2425499.9999999981"/>
    <n v="50502.093975792755"/>
    <n v="9.2042891987666256E-3"/>
    <n v="0"/>
    <n v="0"/>
    <n v="0"/>
  </r>
  <r>
    <s v="Employee 1709"/>
    <x v="3"/>
    <s v="Wilmington"/>
    <s v="United States of America"/>
    <s v="Americas"/>
    <d v="2021-10-04T00:00:00"/>
    <d v="2022-12-01T00:00:00"/>
    <s v="Operating Platform"/>
    <s v="A"/>
    <s v="A"/>
    <s v="USD"/>
    <n v="149479"/>
    <n v="33660"/>
    <n v="0"/>
    <n v="0"/>
    <n v="33660"/>
    <n v="0"/>
    <n v="0"/>
    <n v="0"/>
    <n v="0"/>
    <n v="0"/>
    <n v="183139"/>
    <s v="USD"/>
    <n v="167416.48000000001"/>
    <n v="372532.16000000003"/>
    <s v="1-5 Years"/>
    <n v="149479"/>
    <n v="183139"/>
    <n v="167416.48000000001"/>
    <n v="372532.16000000003"/>
    <n v="0.12000000000000006"/>
    <n v="17937.48000000001"/>
    <n v="33660"/>
    <n v="1"/>
    <n v="0"/>
    <n v="0"/>
    <n v="0"/>
  </r>
  <r>
    <s v="Employee 171"/>
    <x v="4"/>
    <s v="New York"/>
    <s v="United States of America"/>
    <s v="Americas"/>
    <d v="2009-03-16T00:00:00"/>
    <d v="2022-12-01T00:00:00"/>
    <s v="Client Businesses Platform"/>
    <s v="B"/>
    <s v="S"/>
    <s v="USD"/>
    <n v="254100.00000000003"/>
    <n v="323070.00000000006"/>
    <n v="0"/>
    <n v="0"/>
    <n v="323070.00000000006"/>
    <n v="0"/>
    <n v="0"/>
    <n v="0"/>
    <n v="0"/>
    <n v="0"/>
    <n v="577170.00000000012"/>
    <s v="USD"/>
    <n v="289674.00000000006"/>
    <n v="947647.80000000028"/>
    <s v="&gt;5 Years"/>
    <n v="254100.00000000003"/>
    <n v="577170.00000000012"/>
    <n v="289674.00000000006"/>
    <n v="947647.80000000028"/>
    <n v="0.1400000000000001"/>
    <n v="35574.000000000029"/>
    <n v="323070.00000000012"/>
    <n v="1"/>
    <n v="0"/>
    <n v="0"/>
    <n v="0"/>
  </r>
  <r>
    <s v="Employee 1710"/>
    <x v="0"/>
    <s v="San Francisco"/>
    <s v="United States of America"/>
    <s v="Americas"/>
    <d v="2021-10-04T00:00:00"/>
    <d v="2022-12-01T00:00:00"/>
    <s v="Operating Platform"/>
    <s v="U"/>
    <s v="E"/>
    <s v="USD"/>
    <n v="195137.25"/>
    <n v="69405.600000000006"/>
    <n v="0"/>
    <n v="0"/>
    <n v="69405.600000000006"/>
    <n v="0"/>
    <n v="0"/>
    <n v="0"/>
    <n v="0"/>
    <n v="0"/>
    <n v="264542.84999999998"/>
    <s v="USD"/>
    <n v="220505.09249999997"/>
    <n v="519438.51299999992"/>
    <s v="1-5 Years"/>
    <n v="195137.25"/>
    <n v="264542.84999999998"/>
    <n v="220505.09249999997"/>
    <n v="519438.51299999992"/>
    <n v="0.12999999999999984"/>
    <n v="25367.84249999997"/>
    <n v="69405.599999999977"/>
    <n v="1"/>
    <n v="0"/>
    <n v="0"/>
    <n v="0"/>
  </r>
  <r>
    <s v="Employee 1711"/>
    <x v="3"/>
    <s v="San Francisco"/>
    <s v="United States of America"/>
    <s v="Americas"/>
    <d v="2021-10-04T00:00:00"/>
    <d v="2022-12-01T00:00:00"/>
    <s v="Client Businesses Platform"/>
    <s v="K"/>
    <s v="Q"/>
    <s v="USD"/>
    <n v="179212.27500000002"/>
    <n v="57387"/>
    <n v="0"/>
    <n v="0"/>
    <n v="57387"/>
    <n v="0"/>
    <n v="0"/>
    <n v="0"/>
    <n v="0"/>
    <n v="0"/>
    <n v="236599.27500000002"/>
    <s v="USD"/>
    <n v="195341.37975000005"/>
    <n v="453234.58950000012"/>
    <s v="1-5 Years"/>
    <n v="179212.27500000002"/>
    <n v="236599.27500000002"/>
    <n v="195341.37975000005"/>
    <n v="453234.58950000012"/>
    <n v="9.0000000000000149E-2"/>
    <n v="16129.104750000028"/>
    <n v="57387"/>
    <n v="1"/>
    <n v="0"/>
    <n v="0"/>
    <n v="0"/>
  </r>
  <r>
    <s v="Employee 1712"/>
    <x v="3"/>
    <s v="Sydney"/>
    <s v="Australia"/>
    <s v="Asia-Pacific"/>
    <d v="2021-10-11T00:00:00"/>
    <d v="2022-12-01T00:00:00"/>
    <s v="Operating Platform"/>
    <s v="X"/>
    <s v="L"/>
    <s v="AUD"/>
    <n v="204297.49999999997"/>
    <n v="25872.000000000004"/>
    <n v="0"/>
    <n v="0"/>
    <n v="25872.000000000004"/>
    <n v="0"/>
    <n v="0"/>
    <n v="0"/>
    <n v="0"/>
    <n v="0"/>
    <n v="230169.49999999997"/>
    <s v="AUD"/>
    <n v="208383.44999999998"/>
    <n v="443156.33999999997"/>
    <s v="1-5 Years"/>
    <n v="154581.70338044511"/>
    <n v="174157.75218113468"/>
    <n v="157673.33744805402"/>
    <n v="335314.24467281142"/>
    <n v="2.0000000000000094E-2"/>
    <n v="4085.9500000000116"/>
    <n v="19576.048800689576"/>
    <n v="0.75665000002665295"/>
    <n v="0"/>
    <n v="0"/>
    <n v="0"/>
  </r>
  <r>
    <s v="Employee 1713"/>
    <x v="0"/>
    <s v="San Francisco"/>
    <s v="United States of America"/>
    <s v="Americas"/>
    <d v="2021-10-25T00:00:00"/>
    <d v="2022-12-01T00:00:00"/>
    <s v="ETF and Index Investments Platform"/>
    <s v="V"/>
    <s v="Y"/>
    <s v="USD"/>
    <n v="222222.00000000006"/>
    <n v="149776"/>
    <n v="0"/>
    <n v="0"/>
    <n v="149776"/>
    <n v="0"/>
    <n v="0"/>
    <n v="0"/>
    <n v="0"/>
    <n v="0"/>
    <n v="371998.00000000006"/>
    <s v="USD"/>
    <n v="233333.10000000006"/>
    <n v="623931.00000000012"/>
    <s v="1-5 Years"/>
    <n v="222222.00000000006"/>
    <n v="371998.00000000006"/>
    <n v="233333.10000000006"/>
    <n v="623931.00000000012"/>
    <n v="5.000000000000001E-2"/>
    <n v="11111.100000000006"/>
    <n v="149776"/>
    <n v="1"/>
    <n v="0"/>
    <n v="0"/>
    <n v="0"/>
  </r>
  <r>
    <s v="Employee 1714"/>
    <x v="0"/>
    <s v="San Francisco"/>
    <s v="United States of America"/>
    <s v="Americas"/>
    <d v="2021-10-25T00:00:00"/>
    <d v="2022-12-01T00:00:00"/>
    <s v="ETF and Index Investments Platform"/>
    <s v="C"/>
    <s v="F"/>
    <s v="USD"/>
    <n v="200200.00000000003"/>
    <n v="153120"/>
    <n v="0"/>
    <n v="0"/>
    <n v="153120"/>
    <n v="0"/>
    <n v="0"/>
    <n v="0"/>
    <n v="0"/>
    <n v="0"/>
    <n v="353320"/>
    <s v="USD"/>
    <n v="218218.00000000006"/>
    <n v="603336.80000000016"/>
    <s v="1-5 Years"/>
    <n v="200200.00000000003"/>
    <n v="353320"/>
    <n v="218218.00000000006"/>
    <n v="603336.80000000016"/>
    <n v="9.0000000000000135E-2"/>
    <n v="18018.000000000029"/>
    <n v="153119.99999999997"/>
    <n v="1"/>
    <n v="0"/>
    <n v="0"/>
    <n v="0"/>
  </r>
  <r>
    <s v="Employee 1715"/>
    <x v="0"/>
    <s v="California"/>
    <s v="United States of America"/>
    <s v="Americas"/>
    <d v="2021-10-11T00:00:00"/>
    <d v="2022-12-01T00:00:00"/>
    <s v="Regional Platform"/>
    <s v="L"/>
    <s v="M"/>
    <s v="USD"/>
    <n v="164780"/>
    <n v="346045.70000000007"/>
    <n v="0"/>
    <n v="0"/>
    <n v="346045.70000000007"/>
    <n v="72127"/>
    <n v="0"/>
    <n v="0"/>
    <n v="72127"/>
    <n v="0"/>
    <n v="582952.70000000007"/>
    <s v="USD"/>
    <n v="189496.99999999997"/>
    <n v="776946.55500000005"/>
    <s v="1-5 Years"/>
    <n v="164780"/>
    <n v="582952.70000000007"/>
    <n v="189496.99999999997"/>
    <n v="776946.55500000005"/>
    <n v="0.14999999999999983"/>
    <n v="24716.999999999971"/>
    <n v="418172.70000000007"/>
    <n v="1"/>
    <n v="0"/>
    <n v="72127"/>
    <n v="0"/>
  </r>
  <r>
    <s v="Employee 1716"/>
    <x v="3"/>
    <s v="San Francisco"/>
    <s v="United States of America"/>
    <s v="Americas"/>
    <d v="2021-10-11T00:00:00"/>
    <d v="2022-12-01T00:00:00"/>
    <s v="Investments Platform"/>
    <s v="O"/>
    <s v="B"/>
    <s v="USD"/>
    <n v="179520"/>
    <n v="96030.000000000015"/>
    <n v="0"/>
    <n v="0"/>
    <n v="96030.000000000015"/>
    <n v="0"/>
    <n v="0"/>
    <n v="0"/>
    <n v="0"/>
    <n v="0"/>
    <n v="275550"/>
    <s v="USD"/>
    <n v="186700.80000000002"/>
    <n v="473272.80000000005"/>
    <s v="1-5 Years"/>
    <n v="179520"/>
    <n v="275550"/>
    <n v="186700.80000000002"/>
    <n v="473272.80000000005"/>
    <n v="4.0000000000000098E-2"/>
    <n v="7180.8000000000175"/>
    <n v="96030"/>
    <n v="1"/>
    <n v="0"/>
    <n v="0"/>
    <n v="0"/>
  </r>
  <r>
    <s v="Employee 1717"/>
    <x v="0"/>
    <s v="London"/>
    <s v="United Kingdom"/>
    <s v="EMEA"/>
    <d v="2021-11-01T00:00:00"/>
    <d v="2022-12-01T00:00:00"/>
    <s v="Operating Platform"/>
    <s v="D"/>
    <s v="N"/>
    <s v="GBP"/>
    <n v="160160.00000000003"/>
    <n v="50600.000000000007"/>
    <n v="0"/>
    <n v="0"/>
    <n v="50600.000000000007"/>
    <n v="0"/>
    <n v="0"/>
    <n v="0"/>
    <n v="0"/>
    <n v="0"/>
    <n v="210760.00000000003"/>
    <s v="GBP"/>
    <n v="161761.60000000003"/>
    <n v="374629.20000000007"/>
    <s v="1-5 Years"/>
    <n v="213116.90401211468"/>
    <n v="280447.79401594214"/>
    <n v="215248.07305223585"/>
    <n v="498500.3450083374"/>
    <n v="1.0000000000000096E-2"/>
    <n v="1601.6000000000058"/>
    <n v="67330.890003827459"/>
    <n v="1.3306500000756409"/>
    <n v="0"/>
    <n v="0"/>
    <n v="0"/>
  </r>
  <r>
    <s v="Employee 1718"/>
    <x v="1"/>
    <s v="London"/>
    <s v="United Kingdom"/>
    <s v="EMEA"/>
    <d v="2021-10-18T00:00:00"/>
    <d v="2022-12-01T00:00:00"/>
    <s v="Operating Platform"/>
    <s v="M"/>
    <s v="X"/>
    <s v="GBP"/>
    <n v="44995.5"/>
    <n v="3349.5000000000005"/>
    <n v="0"/>
    <n v="0"/>
    <n v="3349.5000000000005"/>
    <n v="0"/>
    <n v="0"/>
    <n v="0"/>
    <n v="0"/>
    <n v="0"/>
    <n v="48345"/>
    <s v="GBP"/>
    <n v="48595.140000000007"/>
    <n v="100807.74000000002"/>
    <s v="1-5 Years"/>
    <n v="59873.262078403503"/>
    <n v="64330.274253656862"/>
    <n v="64663.123044675791"/>
    <n v="134139.8192386252"/>
    <n v="8.000000000000014E-2"/>
    <n v="3599.6400000000067"/>
    <n v="4457.0121752533596"/>
    <n v="1.3306500000756409"/>
    <n v="0"/>
    <n v="0"/>
    <n v="0"/>
  </r>
  <r>
    <s v="Employee 1719"/>
    <x v="3"/>
    <s v="London"/>
    <s v="United Kingdom"/>
    <s v="EMEA"/>
    <d v="2021-10-18T00:00:00"/>
    <d v="2022-12-01T00:00:00"/>
    <s v="Corporate and Risk Platform"/>
    <s v="U"/>
    <s v="Y"/>
    <s v="GBP"/>
    <n v="111078.00000000001"/>
    <n v="52376.500000000007"/>
    <n v="0"/>
    <n v="0"/>
    <n v="52376.500000000007"/>
    <n v="0"/>
    <n v="0"/>
    <n v="0"/>
    <n v="0"/>
    <n v="0"/>
    <n v="163454.50000000003"/>
    <s v="GBP"/>
    <n v="117742.68000000002"/>
    <n v="291004.45000000007"/>
    <s v="1-5 Years"/>
    <n v="147805.94070840205"/>
    <n v="217500.73043736388"/>
    <n v="156674.2971509062"/>
    <n v="387225.07141451194"/>
    <n v="6.000000000000022E-2"/>
    <n v="6664.6800000000076"/>
    <n v="69694.789728961827"/>
    <n v="1.3306500000756409"/>
    <n v="0"/>
    <n v="0"/>
    <n v="0"/>
  </r>
  <r>
    <s v="Employee 172"/>
    <x v="4"/>
    <s v="New York"/>
    <s v="United States of America"/>
    <s v="Americas"/>
    <d v="2008-08-14T00:00:00"/>
    <d v="2022-12-01T00:00:00"/>
    <s v="Corporate and Risk Platform"/>
    <s v="C"/>
    <s v="F"/>
    <s v="USD"/>
    <n v="280500"/>
    <n v="1589500.0000000002"/>
    <n v="0"/>
    <n v="0"/>
    <n v="1589500.0000000002"/>
    <n v="0"/>
    <n v="0"/>
    <n v="0"/>
    <n v="0"/>
    <n v="663000"/>
    <n v="2533000"/>
    <s v="USD"/>
    <n v="286110"/>
    <n v="2193510"/>
    <s v="&gt;5 Years"/>
    <n v="280500"/>
    <n v="2533000"/>
    <n v="286110"/>
    <n v="2193510"/>
    <n v="0.02"/>
    <n v="5610"/>
    <n v="2252500"/>
    <n v="1"/>
    <n v="663000"/>
    <n v="0"/>
    <n v="0"/>
  </r>
  <r>
    <s v="Employee 1720"/>
    <x v="0"/>
    <s v="New York"/>
    <s v="United States of America"/>
    <s v="Americas"/>
    <d v="2021-10-25T00:00:00"/>
    <d v="2022-12-01T00:00:00"/>
    <s v="Investments Platform"/>
    <s v="K"/>
    <s v="W"/>
    <s v="USD"/>
    <n v="219780.00000000006"/>
    <n v="697950.00000000012"/>
    <n v="0"/>
    <n v="0"/>
    <n v="697950.00000000012"/>
    <n v="0"/>
    <n v="0"/>
    <n v="0"/>
    <n v="0"/>
    <n v="0"/>
    <n v="917730.00000000023"/>
    <s v="USD"/>
    <n v="252747.00000000006"/>
    <n v="1308136.5000000002"/>
    <s v="1-5 Years"/>
    <n v="219780.00000000006"/>
    <n v="917730.00000000023"/>
    <n v="252747.00000000006"/>
    <n v="1308136.5000000002"/>
    <n v="0.14999999999999997"/>
    <n v="32967"/>
    <n v="697950.00000000023"/>
    <n v="1"/>
    <n v="0"/>
    <n v="0"/>
    <n v="0"/>
  </r>
  <r>
    <s v="Employee 1721"/>
    <x v="4"/>
    <s v="London"/>
    <s v="United Kingdom"/>
    <s v="EMEA"/>
    <d v="2021-10-25T00:00:00"/>
    <d v="2022-12-01T00:00:00"/>
    <s v="ETF and Index Investments Platform"/>
    <s v="F"/>
    <s v="O"/>
    <s v="GBP"/>
    <n v="150480.00000000003"/>
    <n v="220110.00000000003"/>
    <n v="0"/>
    <n v="0"/>
    <n v="220110.00000000003"/>
    <n v="0"/>
    <n v="0"/>
    <n v="0"/>
    <n v="0"/>
    <n v="0"/>
    <n v="370590.00000000006"/>
    <s v="GBP"/>
    <n v="156499.20000000004"/>
    <n v="541912.80000000016"/>
    <s v="1-5 Years"/>
    <n v="200236.21201138248"/>
    <n v="493125.58352803183"/>
    <n v="208245.6604918378"/>
    <n v="721096.26736099098"/>
    <n v="4.0000000000000112E-2"/>
    <n v="6019.2000000000116"/>
    <n v="292889.37151664938"/>
    <n v="1.3306500000756409"/>
    <n v="0"/>
    <n v="0"/>
    <n v="0"/>
  </r>
  <r>
    <s v="Employee 1722"/>
    <x v="4"/>
    <s v="New York"/>
    <s v="United States of America"/>
    <s v="Americas"/>
    <d v="2021-10-25T00:00:00"/>
    <d v="2022-12-01T00:00:00"/>
    <s v="Operating Platform"/>
    <s v="J"/>
    <s v="Y"/>
    <s v="USD"/>
    <n v="313500.00000000006"/>
    <n v="405900.00000000006"/>
    <n v="0"/>
    <n v="0"/>
    <n v="405900.00000000006"/>
    <n v="0"/>
    <n v="0"/>
    <n v="0"/>
    <n v="0"/>
    <n v="112000.00000000001"/>
    <n v="831400.00000000012"/>
    <s v="USD"/>
    <n v="360525.00000000006"/>
    <n v="1187835.0000000002"/>
    <s v="1-5 Years"/>
    <n v="313500.00000000006"/>
    <n v="831400.00000000012"/>
    <n v="360525.00000000006"/>
    <n v="1187835.0000000002"/>
    <n v="0.14999999999999997"/>
    <n v="47025"/>
    <n v="517900.00000000006"/>
    <n v="1"/>
    <n v="112000.00000000001"/>
    <n v="0"/>
    <n v="0"/>
  </r>
  <r>
    <s v="Employee 1723"/>
    <x v="0"/>
    <s v="New York"/>
    <s v="United States of America"/>
    <s v="Americas"/>
    <d v="2021-10-25T00:00:00"/>
    <d v="2022-12-01T00:00:00"/>
    <s v="Operating Platform"/>
    <s v="K"/>
    <s v="H"/>
    <s v="USD"/>
    <n v="201767.49999999997"/>
    <n v="57475.000000000007"/>
    <n v="0"/>
    <n v="0"/>
    <n v="57475.000000000007"/>
    <n v="0"/>
    <n v="0"/>
    <n v="0"/>
    <n v="0"/>
    <n v="0"/>
    <n v="259242.49999999997"/>
    <s v="USD"/>
    <n v="217908.9"/>
    <n v="497890.80000000005"/>
    <s v="1-5 Years"/>
    <n v="201767.49999999997"/>
    <n v="259242.49999999997"/>
    <n v="217908.9"/>
    <n v="497890.80000000005"/>
    <n v="8.0000000000000127E-2"/>
    <n v="16141.400000000023"/>
    <n v="57475"/>
    <n v="1"/>
    <n v="0"/>
    <n v="0"/>
    <n v="0"/>
  </r>
  <r>
    <s v="Employee 1724"/>
    <x v="0"/>
    <s v="New York"/>
    <s v="United States of America"/>
    <s v="Americas"/>
    <d v="2021-10-25T00:00:00"/>
    <d v="2022-12-01T00:00:00"/>
    <s v="ETF and Index Investments Platform"/>
    <s v="Z"/>
    <s v="W"/>
    <s v="USD"/>
    <n v="189420.00000000003"/>
    <n v="102432.00000000001"/>
    <n v="0"/>
    <n v="0"/>
    <n v="102432.00000000001"/>
    <n v="0"/>
    <n v="0"/>
    <n v="0"/>
    <n v="0"/>
    <n v="0"/>
    <n v="291852.00000000006"/>
    <s v="USD"/>
    <n v="196996.80000000005"/>
    <n v="500522.88000000012"/>
    <s v="1-5 Years"/>
    <n v="189420.00000000003"/>
    <n v="291852.00000000006"/>
    <n v="196996.80000000005"/>
    <n v="500522.88000000012"/>
    <n v="4.0000000000000084E-2"/>
    <n v="7576.8000000000175"/>
    <n v="102432.00000000003"/>
    <n v="1"/>
    <n v="0"/>
    <n v="0"/>
    <n v="0"/>
  </r>
  <r>
    <s v="Employee 1725"/>
    <x v="3"/>
    <s v="San Francisco"/>
    <s v="United States of America"/>
    <s v="Americas"/>
    <d v="2021-10-25T00:00:00"/>
    <d v="2022-12-01T00:00:00"/>
    <s v="Operating Platform"/>
    <s v="V"/>
    <s v="G"/>
    <s v="USD"/>
    <n v="207900.00000000006"/>
    <n v="77616"/>
    <n v="0"/>
    <n v="0"/>
    <n v="77616"/>
    <n v="0"/>
    <n v="0"/>
    <n v="0"/>
    <n v="0"/>
    <n v="0"/>
    <n v="285516.00000000006"/>
    <s v="USD"/>
    <n v="214137.00000000006"/>
    <n v="508218.48000000016"/>
    <s v="1-5 Years"/>
    <n v="207900.00000000006"/>
    <n v="285516.00000000006"/>
    <n v="214137.00000000006"/>
    <n v="508218.48000000016"/>
    <n v="2.9999999999999992E-2"/>
    <n v="6237"/>
    <n v="77616"/>
    <n v="1"/>
    <n v="0"/>
    <n v="0"/>
    <n v="0"/>
  </r>
  <r>
    <s v="Employee 1726"/>
    <x v="4"/>
    <s v="San Francisco"/>
    <s v="United States of America"/>
    <s v="Americas"/>
    <d v="2021-10-25T00:00:00"/>
    <d v="2022-12-01T00:00:00"/>
    <s v="Operating Platform"/>
    <s v="L"/>
    <s v="O"/>
    <s v="USD"/>
    <n v="288750"/>
    <n v="200200.00000000003"/>
    <n v="0"/>
    <n v="0"/>
    <n v="200200.00000000003"/>
    <n v="0"/>
    <n v="0"/>
    <n v="0"/>
    <n v="0"/>
    <n v="0"/>
    <n v="488950"/>
    <s v="USD"/>
    <n v="311850"/>
    <n v="839916"/>
    <s v="1-5 Years"/>
    <n v="288750"/>
    <n v="488950"/>
    <n v="311850"/>
    <n v="839916"/>
    <n v="0.08"/>
    <n v="23100"/>
    <n v="200200"/>
    <n v="1"/>
    <n v="0"/>
    <n v="0"/>
    <n v="0"/>
  </r>
  <r>
    <s v="Employee 1727"/>
    <x v="0"/>
    <s v="London"/>
    <s v="United Kingdom"/>
    <s v="EMEA"/>
    <d v="2021-10-25T00:00:00"/>
    <d v="2022-12-01T00:00:00"/>
    <s v="Operating Platform"/>
    <s v="N"/>
    <s v="G"/>
    <s v="GBP"/>
    <n v="143797.5"/>
    <n v="52030.000000000007"/>
    <n v="0"/>
    <n v="0"/>
    <n v="52030.000000000007"/>
    <n v="0"/>
    <n v="0"/>
    <n v="0"/>
    <n v="0"/>
    <n v="0"/>
    <n v="195827.5"/>
    <s v="GBP"/>
    <n v="155301.30000000002"/>
    <n v="366795.00000000006"/>
    <s v="1-5 Years"/>
    <n v="191344.14338587699"/>
    <n v="260577.86288981259"/>
    <n v="206651.67485674715"/>
    <n v="488075.76677774481"/>
    <n v="8.0000000000000016E-2"/>
    <n v="11503.800000000017"/>
    <n v="69233.719503935601"/>
    <n v="1.3306500000756409"/>
    <n v="0"/>
    <n v="0"/>
    <n v="0"/>
  </r>
  <r>
    <s v="Employee 1728"/>
    <x v="0"/>
    <s v="Sydney"/>
    <s v="Australia"/>
    <s v="Asia-Pacific"/>
    <d v="2021-10-25T00:00:00"/>
    <d v="2022-12-01T00:00:00"/>
    <s v="Investments Platform"/>
    <s v="Y"/>
    <s v="I"/>
    <s v="AUD"/>
    <n v="278300"/>
    <n v="251680"/>
    <n v="0"/>
    <n v="0"/>
    <n v="251680"/>
    <n v="0"/>
    <n v="0"/>
    <n v="0"/>
    <n v="0"/>
    <n v="0"/>
    <n v="529980"/>
    <s v="AUD"/>
    <n v="289432"/>
    <n v="840611.20000000007"/>
    <s v="1-5 Years"/>
    <n v="210575.69500741753"/>
    <n v="401009.36701412551"/>
    <n v="218998.72280771422"/>
    <n v="636048.46450240479"/>
    <n v="3.9999999999999973E-2"/>
    <n v="11132"/>
    <n v="190433.67200670799"/>
    <n v="0.75665000002665295"/>
    <n v="0"/>
    <n v="0"/>
    <n v="0"/>
  </r>
  <r>
    <s v="Employee 1729"/>
    <x v="7"/>
    <s v="London"/>
    <s v="United Kingdom"/>
    <s v="EMEA"/>
    <d v="2021-12-13T00:00:00"/>
    <d v="2022-12-01T00:00:00"/>
    <s v="ETF and Index Investments Platform"/>
    <s v="C"/>
    <s v="Y"/>
    <s v="GBP"/>
    <n v="53130.000000000007"/>
    <n v="10890"/>
    <n v="0"/>
    <n v="0"/>
    <n v="10890"/>
    <n v="0"/>
    <n v="0"/>
    <n v="0"/>
    <n v="0"/>
    <n v="0"/>
    <n v="64020.000000000007"/>
    <s v="GBP"/>
    <n v="53661.30000000001"/>
    <n v="118321.50000000003"/>
    <s v="&lt;1 Year"/>
    <n v="70697.434504018805"/>
    <n v="85188.213004842546"/>
    <n v="71404.408849059007"/>
    <n v="157444.50398394998"/>
    <n v="1.0000000000000198E-2"/>
    <n v="531.30000000000291"/>
    <n v="14490.778500823741"/>
    <n v="1.3306500000756409"/>
    <n v="0"/>
    <n v="0"/>
    <n v="0"/>
  </r>
  <r>
    <s v="Employee 173"/>
    <x v="4"/>
    <s v="New York"/>
    <s v="United States of America"/>
    <s v="Americas"/>
    <d v="2008-08-25T00:00:00"/>
    <d v="2022-12-01T00:00:00"/>
    <s v="Investments Platform"/>
    <s v="A"/>
    <s v="I"/>
    <s v="USD"/>
    <n v="256410.00000000006"/>
    <n v="1539894.4000000001"/>
    <n v="7230612.9000000004"/>
    <n v="0"/>
    <n v="8770507.3000000007"/>
    <n v="0"/>
    <n v="0"/>
    <n v="0"/>
    <n v="0"/>
    <n v="545000"/>
    <n v="9571917.3000000007"/>
    <s v="USD"/>
    <n v="258974.10000000006"/>
    <n v="2073241.5440000002"/>
    <s v="&gt;5 Years"/>
    <n v="256410.00000000006"/>
    <n v="9571917.3000000007"/>
    <n v="258974.10000000006"/>
    <n v="2073241.5440000002"/>
    <n v="1.0000000000000021E-2"/>
    <n v="2564.1000000000058"/>
    <n v="9315507.3000000007"/>
    <n v="1"/>
    <n v="545000"/>
    <n v="0"/>
    <n v="0"/>
  </r>
  <r>
    <s v="Employee 1730"/>
    <x v="0"/>
    <s v="London"/>
    <s v="United Kingdom"/>
    <s v="EMEA"/>
    <d v="2021-11-08T00:00:00"/>
    <d v="2022-12-01T00:00:00"/>
    <s v="Operating Platform"/>
    <s v="O"/>
    <s v="X"/>
    <s v="GBP"/>
    <n v="152955"/>
    <n v="80960"/>
    <n v="0"/>
    <n v="0"/>
    <n v="80960"/>
    <n v="0"/>
    <n v="0"/>
    <n v="0"/>
    <n v="0"/>
    <n v="0"/>
    <n v="233915"/>
    <s v="GBP"/>
    <n v="160602.75"/>
    <n v="406213.5"/>
    <s v="1-5 Years"/>
    <n v="203529.57076156966"/>
    <n v="311258.99476769357"/>
    <n v="213706.04929964815"/>
    <n v="540527.99380572641"/>
    <n v="5.0000000000000031E-2"/>
    <n v="7647.75"/>
    <n v="107729.42400612391"/>
    <n v="1.3306500000756409"/>
    <n v="0"/>
    <n v="0"/>
    <n v="0"/>
  </r>
  <r>
    <s v="Employee 1731"/>
    <x v="0"/>
    <s v="New York"/>
    <s v="United States of America"/>
    <s v="Americas"/>
    <d v="2021-11-01T00:00:00"/>
    <d v="2022-12-01T00:00:00"/>
    <s v="Client Businesses Platform"/>
    <s v="Q"/>
    <s v="T"/>
    <s v="USD"/>
    <n v="217360.00000000003"/>
    <n v="120912.00000000001"/>
    <n v="0"/>
    <n v="0"/>
    <n v="120912.00000000001"/>
    <n v="0"/>
    <n v="0"/>
    <n v="0"/>
    <n v="0"/>
    <n v="0"/>
    <n v="338272.00000000006"/>
    <s v="USD"/>
    <n v="223880.80000000005"/>
    <n v="572300.9600000002"/>
    <s v="1-5 Years"/>
    <n v="217360.00000000003"/>
    <n v="338272.00000000006"/>
    <n v="223880.80000000005"/>
    <n v="572300.9600000002"/>
    <n v="3.0000000000000075E-2"/>
    <n v="6520.8000000000175"/>
    <n v="120912.00000000003"/>
    <n v="1"/>
    <n v="0"/>
    <n v="0"/>
    <n v="0"/>
  </r>
  <r>
    <s v="Employee 1732"/>
    <x v="3"/>
    <s v="Sydney"/>
    <s v="Australia"/>
    <s v="Asia-Pacific"/>
    <d v="2021-11-01T00:00:00"/>
    <d v="2022-12-01T00:00:00"/>
    <s v="Operating Platform"/>
    <s v="H"/>
    <s v="P"/>
    <s v="AUD"/>
    <n v="132561.00000000003"/>
    <n v="21285.000000000004"/>
    <n v="0"/>
    <n v="0"/>
    <n v="21285.000000000004"/>
    <n v="0"/>
    <n v="0"/>
    <n v="0"/>
    <n v="0"/>
    <n v="0"/>
    <n v="153846.00000000003"/>
    <s v="AUD"/>
    <n v="133886.61000000004"/>
    <n v="289271.07000000007"/>
    <s v="1-5 Years"/>
    <n v="100302.28065353316"/>
    <n v="116407.57590410048"/>
    <n v="101305.30346006851"/>
    <n v="218876.95512320998"/>
    <n v="1.0000000000000123E-2"/>
    <n v="1325.6100000000151"/>
    <n v="16105.295250567317"/>
    <n v="0.75665000002665295"/>
    <n v="0"/>
    <n v="0"/>
    <n v="0"/>
  </r>
  <r>
    <s v="Employee 1733"/>
    <x v="0"/>
    <s v="London"/>
    <s v="United Kingdom"/>
    <s v="EMEA"/>
    <d v="2021-11-08T00:00:00"/>
    <d v="2022-12-01T00:00:00"/>
    <s v="Investments Platform"/>
    <s v="L"/>
    <s v="L"/>
    <s v="GBP"/>
    <n v="101915.00000000003"/>
    <n v="63404"/>
    <n v="0"/>
    <n v="0"/>
    <n v="63404"/>
    <n v="0"/>
    <n v="0"/>
    <n v="0"/>
    <n v="0"/>
    <n v="0"/>
    <n v="165319.00000000003"/>
    <s v="GBP"/>
    <n v="117202.25000000003"/>
    <n v="307319.10000000009"/>
    <s v="1-5 Years"/>
    <n v="135613.19475770899"/>
    <n v="219981.72736250493"/>
    <n v="155955.17397136532"/>
    <n v="408934.16043824604"/>
    <n v="0.14999999999999988"/>
    <n v="15287.25"/>
    <n v="84368.532604795939"/>
    <n v="1.3306500000756409"/>
    <n v="0"/>
    <n v="0"/>
    <n v="0"/>
  </r>
  <r>
    <s v="Employee 1734"/>
    <x v="0"/>
    <s v="San Francisco"/>
    <s v="United States of America"/>
    <s v="Americas"/>
    <d v="2021-11-08T00:00:00"/>
    <d v="2022-12-01T00:00:00"/>
    <s v="Operating Platform"/>
    <s v="J"/>
    <s v="E"/>
    <s v="USD"/>
    <n v="200200.00000000003"/>
    <n v="46464.000000000007"/>
    <n v="0"/>
    <n v="0"/>
    <n v="46464.000000000007"/>
    <n v="0"/>
    <n v="0"/>
    <n v="0"/>
    <n v="0"/>
    <n v="0"/>
    <n v="246664.00000000003"/>
    <s v="USD"/>
    <n v="216216.00000000006"/>
    <n v="482613.12000000011"/>
    <s v="1-5 Years"/>
    <n v="200200.00000000003"/>
    <n v="246664.00000000003"/>
    <n v="216216.00000000006"/>
    <n v="482613.12000000011"/>
    <n v="8.000000000000014E-2"/>
    <n v="16016.000000000029"/>
    <n v="46464"/>
    <n v="1"/>
    <n v="0"/>
    <n v="0"/>
    <n v="0"/>
  </r>
  <r>
    <s v="Employee 1735"/>
    <x v="0"/>
    <s v="San Francisco"/>
    <s v="United States of America"/>
    <s v="Americas"/>
    <d v="2021-11-15T00:00:00"/>
    <d v="2022-12-01T00:00:00"/>
    <s v="Investments Platform"/>
    <s v="L"/>
    <s v="I"/>
    <s v="USD"/>
    <n v="160380"/>
    <n v="175780.00000000003"/>
    <n v="0"/>
    <n v="0"/>
    <n v="175780.00000000003"/>
    <n v="0"/>
    <n v="0"/>
    <n v="0"/>
    <n v="0"/>
    <n v="0"/>
    <n v="336160"/>
    <s v="USD"/>
    <n v="173210.40000000002"/>
    <n v="536263.20000000007"/>
    <s v="1-5 Years"/>
    <n v="160380"/>
    <n v="336160"/>
    <n v="173210.40000000002"/>
    <n v="536263.20000000007"/>
    <n v="8.000000000000014E-2"/>
    <n v="12830.400000000023"/>
    <n v="175780"/>
    <n v="1"/>
    <n v="0"/>
    <n v="0"/>
    <n v="0"/>
  </r>
  <r>
    <s v="Employee 1736"/>
    <x v="3"/>
    <s v="San Francisco"/>
    <s v="United States of America"/>
    <s v="Americas"/>
    <d v="2021-11-08T00:00:00"/>
    <d v="2022-12-01T00:00:00"/>
    <s v="Operating Platform"/>
    <s v="L"/>
    <s v="F"/>
    <s v="USD"/>
    <n v="187550.00000000003"/>
    <n v="55836.000000000007"/>
    <n v="0"/>
    <n v="0"/>
    <n v="55836.000000000007"/>
    <n v="0"/>
    <n v="0"/>
    <n v="0"/>
    <n v="0"/>
    <n v="0"/>
    <n v="243386.00000000003"/>
    <s v="USD"/>
    <n v="200678.50000000003"/>
    <n v="461101.52000000014"/>
    <s v="1-5 Years"/>
    <n v="187550.00000000003"/>
    <n v="243386.00000000003"/>
    <n v="200678.50000000003"/>
    <n v="461101.52000000014"/>
    <n v="6.9999999999999993E-2"/>
    <n v="13128.5"/>
    <n v="55836"/>
    <n v="1"/>
    <n v="0"/>
    <n v="0"/>
    <n v="0"/>
  </r>
  <r>
    <s v="Employee 1737"/>
    <x v="1"/>
    <s v="Edinburgh"/>
    <s v="United Kingdom"/>
    <s v="EMEA"/>
    <d v="2021-11-08T00:00:00"/>
    <d v="2022-12-01T00:00:00"/>
    <s v="Operating Platform"/>
    <s v="D"/>
    <s v="J"/>
    <s v="GBP"/>
    <n v="49329.280000000006"/>
    <n v="3784"/>
    <n v="0"/>
    <n v="0"/>
    <n v="3784"/>
    <n v="0"/>
    <n v="0"/>
    <n v="0"/>
    <n v="0"/>
    <n v="0"/>
    <n v="53113.280000000006"/>
    <s v="GBP"/>
    <n v="50315.865600000005"/>
    <n v="104491.4112"/>
    <s v="1-5 Years"/>
    <n v="65640.006435731324"/>
    <n v="70675.186036017549"/>
    <n v="66952.806564445942"/>
    <n v="139041.49632118383"/>
    <n v="1.9999999999999872E-2"/>
    <n v="986.58559999999852"/>
    <n v="5035.1796002862247"/>
    <n v="1.3306500000756409"/>
    <n v="0"/>
    <n v="0"/>
    <n v="0"/>
  </r>
  <r>
    <s v="Employee 1738"/>
    <x v="0"/>
    <s v="London"/>
    <s v="United Kingdom"/>
    <s v="EMEA"/>
    <d v="2021-11-08T00:00:00"/>
    <d v="2022-12-01T00:00:00"/>
    <s v="Corporate and Risk Platform"/>
    <s v="E"/>
    <s v="L"/>
    <s v="GBP"/>
    <n v="157300"/>
    <n v="87587.5"/>
    <n v="0"/>
    <n v="0"/>
    <n v="87587.5"/>
    <n v="0"/>
    <n v="0"/>
    <n v="0"/>
    <n v="0"/>
    <n v="0"/>
    <n v="244887.5"/>
    <s v="GBP"/>
    <n v="176176.00000000003"/>
    <n v="450450"/>
    <s v="1-5 Years"/>
    <n v="209311.24501189831"/>
    <n v="325859.55189352355"/>
    <n v="234428.59441332615"/>
    <n v="599391.29253407242"/>
    <n v="0.1200000000000002"/>
    <n v="18876.000000000029"/>
    <n v="116548.30688162523"/>
    <n v="1.3306500000756409"/>
    <n v="0"/>
    <n v="0"/>
    <n v="0"/>
  </r>
  <r>
    <s v="Employee 1739"/>
    <x v="0"/>
    <s v="San Francisco"/>
    <s v="United States of America"/>
    <s v="Americas"/>
    <d v="2021-11-08T00:00:00"/>
    <d v="2022-12-01T00:00:00"/>
    <s v="Client Businesses Platform"/>
    <s v="M"/>
    <s v="P"/>
    <s v="USD"/>
    <n v="244200.00000000006"/>
    <n v="202400.00000000003"/>
    <n v="0"/>
    <n v="0"/>
    <n v="202400.00000000003"/>
    <n v="0"/>
    <n v="0"/>
    <n v="0"/>
    <n v="0"/>
    <n v="0"/>
    <n v="446600.00000000012"/>
    <s v="USD"/>
    <n v="275946.00000000006"/>
    <n v="780604.00000000023"/>
    <s v="1-5 Years"/>
    <n v="244200.00000000006"/>
    <n v="446600.00000000012"/>
    <n v="275946.00000000006"/>
    <n v="780604.00000000023"/>
    <n v="0.12999999999999998"/>
    <n v="31746"/>
    <n v="202400.00000000006"/>
    <n v="1"/>
    <n v="0"/>
    <n v="0"/>
    <n v="0"/>
  </r>
  <r>
    <s v="Employee 174"/>
    <x v="4"/>
    <s v="New York"/>
    <s v="United States of America"/>
    <s v="Americas"/>
    <d v="2009-04-01T00:00:00"/>
    <d v="2022-12-01T00:00:00"/>
    <s v="Corporate and Risk Platform"/>
    <s v="J"/>
    <s v="X"/>
    <s v="USD"/>
    <n v="224400.00000000003"/>
    <n v="0"/>
    <n v="0"/>
    <n v="0"/>
    <n v="0"/>
    <n v="0"/>
    <n v="0"/>
    <n v="0"/>
    <n v="0"/>
    <n v="0"/>
    <n v="224400.00000000003"/>
    <s v="USD"/>
    <n v="237864.00000000003"/>
    <n v="475728.00000000006"/>
    <s v="&gt;5 Years"/>
    <n v="224400.00000000003"/>
    <n v="224400.00000000003"/>
    <n v="237864.00000000003"/>
    <n v="475728.00000000006"/>
    <n v="5.9999999999999991E-2"/>
    <n v="13464"/>
    <n v="0"/>
    <n v="1"/>
    <n v="0"/>
    <n v="0"/>
    <n v="0"/>
  </r>
  <r>
    <s v="Employee 1740"/>
    <x v="3"/>
    <s v="San Francisco"/>
    <s v="United States of America"/>
    <s v="Americas"/>
    <d v="2021-11-15T00:00:00"/>
    <d v="2022-12-01T00:00:00"/>
    <s v="ETF and Index Investments Platform"/>
    <s v="B"/>
    <s v="R"/>
    <s v="USD"/>
    <n v="175560.00000000003"/>
    <n v="109725.00000000001"/>
    <n v="0"/>
    <n v="0"/>
    <n v="109725.00000000001"/>
    <n v="0"/>
    <n v="0"/>
    <n v="0"/>
    <n v="0"/>
    <n v="0"/>
    <n v="285285.00000000006"/>
    <s v="USD"/>
    <n v="182582.40000000002"/>
    <n v="479278.80000000005"/>
    <s v="1-5 Years"/>
    <n v="175560.00000000003"/>
    <n v="285285.00000000006"/>
    <n v="182582.40000000002"/>
    <n v="479278.80000000005"/>
    <n v="3.9999999999999959E-2"/>
    <n v="7022.3999999999942"/>
    <n v="109725.00000000003"/>
    <n v="1"/>
    <n v="0"/>
    <n v="0"/>
    <n v="0"/>
  </r>
  <r>
    <s v="Employee 1741"/>
    <x v="0"/>
    <s v="San Francisco"/>
    <s v="United States of America"/>
    <s v="Americas"/>
    <d v="2021-11-22T00:00:00"/>
    <d v="2022-12-01T00:00:00"/>
    <s v="Operating Platform"/>
    <s v="A"/>
    <s v="B"/>
    <s v="USD"/>
    <n v="205920.00000000003"/>
    <n v="172260.00000000003"/>
    <n v="0"/>
    <n v="0"/>
    <n v="172260.00000000003"/>
    <n v="0"/>
    <n v="0"/>
    <n v="0"/>
    <n v="0"/>
    <n v="0"/>
    <n v="378180.00000000006"/>
    <s v="USD"/>
    <n v="234748.80000000005"/>
    <n v="665874.00000000023"/>
    <s v="1-5 Years"/>
    <n v="205920.00000000003"/>
    <n v="378180.00000000006"/>
    <n v="234748.80000000005"/>
    <n v="665874.00000000023"/>
    <n v="0.14000000000000007"/>
    <n v="28828.800000000017"/>
    <n v="172260.00000000003"/>
    <n v="1"/>
    <n v="0"/>
    <n v="0"/>
    <n v="0"/>
  </r>
  <r>
    <s v="Employee 1742"/>
    <x v="3"/>
    <s v="New York"/>
    <s v="United States of America"/>
    <s v="Americas"/>
    <d v="2021-11-15T00:00:00"/>
    <d v="2022-12-01T00:00:00"/>
    <s v="Investments Platform"/>
    <s v="E"/>
    <s v="D"/>
    <s v="USD"/>
    <n v="155925"/>
    <n v="44462.000000000007"/>
    <n v="0"/>
    <n v="0"/>
    <n v="44462.000000000007"/>
    <n v="0"/>
    <n v="0"/>
    <n v="0"/>
    <n v="0"/>
    <n v="0"/>
    <n v="200387"/>
    <s v="USD"/>
    <n v="173076.75000000003"/>
    <n v="395506.32000000007"/>
    <s v="1-5 Years"/>
    <n v="155925"/>
    <n v="200387"/>
    <n v="173076.75000000003"/>
    <n v="395506.32000000007"/>
    <n v="0.11000000000000018"/>
    <n v="17151.750000000029"/>
    <n v="44462"/>
    <n v="1"/>
    <n v="0"/>
    <n v="0"/>
    <n v="0"/>
  </r>
  <r>
    <s v="Employee 1743"/>
    <x v="0"/>
    <s v="Hong Kong"/>
    <s v="Hong Kong"/>
    <s v="Asia-Pacific"/>
    <d v="2021-11-22T00:00:00"/>
    <d v="2022-12-01T00:00:00"/>
    <s v="Investments Platform"/>
    <s v="R"/>
    <s v="Z"/>
    <s v="USD"/>
    <n v="239800.00000000006"/>
    <n v="382800.00000000006"/>
    <n v="0"/>
    <n v="0"/>
    <n v="382800.00000000006"/>
    <n v="0"/>
    <n v="0"/>
    <n v="0"/>
    <n v="0"/>
    <n v="0"/>
    <n v="622600.00000000012"/>
    <s v="USD"/>
    <n v="251790.00000000006"/>
    <n v="905520.00000000023"/>
    <s v="1-5 Years"/>
    <n v="239800.00000000006"/>
    <n v="622600.00000000012"/>
    <n v="251790.00000000006"/>
    <n v="905520.00000000023"/>
    <n v="4.9999999999999989E-2"/>
    <n v="11990"/>
    <n v="382800.00000000006"/>
    <n v="1"/>
    <n v="0"/>
    <n v="0"/>
    <n v="0"/>
  </r>
  <r>
    <s v="Employee 1744"/>
    <x v="1"/>
    <s v="Edinburgh"/>
    <s v="United Kingdom"/>
    <s v="EMEA"/>
    <d v="2021-11-15T00:00:00"/>
    <d v="2022-12-01T00:00:00"/>
    <s v="Operating Platform"/>
    <s v="G"/>
    <s v="Z"/>
    <s v="GBP"/>
    <n v="44440"/>
    <n v="7368.9"/>
    <n v="0"/>
    <n v="0"/>
    <n v="7368.9"/>
    <n v="0"/>
    <n v="0"/>
    <n v="0"/>
    <n v="0"/>
    <n v="0"/>
    <n v="51808.9"/>
    <s v="GBP"/>
    <n v="44884.4"/>
    <n v="97211.388999999996"/>
    <s v="1-5 Years"/>
    <n v="59134.086003361481"/>
    <n v="68939.512788918873"/>
    <n v="59725.4268633951"/>
    <n v="129354.33478020315"/>
    <n v="1.0000000000000068E-2"/>
    <n v="444.40000000000146"/>
    <n v="9805.4267855573926"/>
    <n v="1.3306500000756409"/>
    <n v="0"/>
    <n v="0"/>
    <n v="0"/>
  </r>
  <r>
    <s v="Employee 1745"/>
    <x v="0"/>
    <s v="Amsterdam"/>
    <s v="Netherlands"/>
    <s v="EMEA"/>
    <d v="2021-11-15T00:00:00"/>
    <d v="2022-12-01T00:00:00"/>
    <s v="Client Businesses Platform"/>
    <s v="B"/>
    <s v="O"/>
    <s v="EUR"/>
    <n v="141625"/>
    <n v="53350.000000000007"/>
    <n v="0"/>
    <n v="0"/>
    <n v="53350.000000000007"/>
    <n v="0"/>
    <n v="0"/>
    <n v="0"/>
    <n v="0"/>
    <n v="0"/>
    <n v="194975"/>
    <s v="EUR"/>
    <n v="161452.50000000003"/>
    <n v="383724.00000000012"/>
    <s v="1-5 Years"/>
    <n v="165318.86249577609"/>
    <n v="227594.31749418494"/>
    <n v="188463.50324518478"/>
    <n v="447921.02518855571"/>
    <n v="0.14000000000000021"/>
    <n v="19827.500000000029"/>
    <n v="62275.454998408852"/>
    <n v="1.1672999999701754"/>
    <n v="0"/>
    <n v="0"/>
    <n v="0"/>
  </r>
  <r>
    <s v="Employee 1746"/>
    <x v="3"/>
    <s v="London"/>
    <s v="United Kingdom"/>
    <s v="EMEA"/>
    <d v="2021-11-15T00:00:00"/>
    <d v="2022-12-01T00:00:00"/>
    <s v="Operating Platform"/>
    <s v="L"/>
    <s v="P"/>
    <s v="GBP"/>
    <n v="74642.149999999994"/>
    <n v="9817.5000000000018"/>
    <n v="0"/>
    <n v="0"/>
    <n v="9817.5000000000018"/>
    <n v="0"/>
    <n v="0"/>
    <n v="0"/>
    <n v="0"/>
    <n v="0"/>
    <n v="84459.65"/>
    <s v="GBP"/>
    <n v="81359.943499999994"/>
    <n v="173420.962"/>
    <s v="1-5 Years"/>
    <n v="99322.576903145993"/>
    <n v="112386.2332788886"/>
    <n v="108261.60882442913"/>
    <n v="230762.60309841772"/>
    <n v="8.9999999999999983E-2"/>
    <n v="6717.7934999999998"/>
    <n v="13063.656375742605"/>
    <n v="1.3306500000756409"/>
    <n v="0"/>
    <n v="0"/>
    <n v="0"/>
  </r>
  <r>
    <s v="Employee 1747"/>
    <x v="5"/>
    <s v="Philadelphia"/>
    <s v="United States of America"/>
    <s v="Americas"/>
    <d v="2021-11-15T00:00:00"/>
    <d v="2022-12-01T00:00:00"/>
    <s v="Investments Platform"/>
    <s v="L"/>
    <s v="Y"/>
    <s v="USD"/>
    <n v="102168.00000000003"/>
    <n v="23232.000000000004"/>
    <n v="0"/>
    <n v="0"/>
    <n v="23232.000000000004"/>
    <n v="0"/>
    <n v="0"/>
    <n v="0"/>
    <n v="0"/>
    <n v="0"/>
    <n v="125400.00000000003"/>
    <s v="USD"/>
    <n v="105233.04000000004"/>
    <n v="234395.0400000001"/>
    <s v="1-5 Years"/>
    <n v="102168.00000000003"/>
    <n v="125400.00000000003"/>
    <n v="105233.04000000004"/>
    <n v="234395.0400000001"/>
    <n v="3.0000000000000072E-2"/>
    <n v="3065.0400000000081"/>
    <n v="23232"/>
    <n v="1"/>
    <n v="0"/>
    <n v="0"/>
    <n v="0"/>
  </r>
  <r>
    <s v="Employee 1748"/>
    <x v="1"/>
    <s v="London"/>
    <s v="United Kingdom"/>
    <s v="EMEA"/>
    <d v="2021-11-15T00:00:00"/>
    <d v="2022-12-01T00:00:00"/>
    <s v="Operating Platform"/>
    <s v="H"/>
    <s v="Z"/>
    <s v="GBP"/>
    <n v="49280.000000000007"/>
    <n v="12936.000000000002"/>
    <n v="0"/>
    <n v="0"/>
    <n v="12936.000000000002"/>
    <n v="0"/>
    <n v="0"/>
    <n v="0"/>
    <n v="0"/>
    <n v="0"/>
    <n v="62216.000000000007"/>
    <s v="GBP"/>
    <n v="55686.400000000001"/>
    <n v="125990.48000000001"/>
    <s v="1-5 Years"/>
    <n v="65574.43200372759"/>
    <n v="82787.72040470608"/>
    <n v="74099.108164212172"/>
    <n v="167649.23222153005"/>
    <n v="0.12999999999999992"/>
    <n v="6406.3999999999942"/>
    <n v="17213.28840097849"/>
    <n v="1.3306500000756409"/>
    <n v="0"/>
    <n v="0"/>
    <n v="0"/>
  </r>
  <r>
    <s v="Employee 1749"/>
    <x v="3"/>
    <s v="Edinburgh"/>
    <s v="United Kingdom"/>
    <s v="EMEA"/>
    <d v="2021-11-22T00:00:00"/>
    <d v="2022-12-01T00:00:00"/>
    <s v="Client Businesses Platform"/>
    <s v="A"/>
    <s v="Q"/>
    <s v="GBP"/>
    <n v="70620"/>
    <n v="6649.5"/>
    <n v="0"/>
    <n v="0"/>
    <n v="6649.5"/>
    <n v="0"/>
    <n v="0"/>
    <n v="0"/>
    <n v="0"/>
    <n v="0"/>
    <n v="77269.5"/>
    <s v="GBP"/>
    <n v="71326.2"/>
    <n v="149368.39500000002"/>
    <s v="1-5 Years"/>
    <n v="93970.503005341758"/>
    <n v="102818.66018084473"/>
    <n v="94910.208035395175"/>
    <n v="198757.0548180484"/>
    <n v="9.9999999999999985E-3"/>
    <n v="706.19999999999709"/>
    <n v="8848.1571755029727"/>
    <n v="1.3306500000756409"/>
    <n v="0"/>
    <n v="0"/>
    <n v="0"/>
  </r>
  <r>
    <s v="Employee 175"/>
    <x v="0"/>
    <s v="New York"/>
    <s v="United States of America"/>
    <s v="Americas"/>
    <d v="2008-09-15T00:00:00"/>
    <d v="2022-12-01T00:00:00"/>
    <s v="Investments Platform"/>
    <s v="B"/>
    <s v="M"/>
    <s v="USD"/>
    <n v="227700.00000000003"/>
    <n v="920920.00000000012"/>
    <n v="0"/>
    <n v="0"/>
    <n v="920920.00000000012"/>
    <n v="0"/>
    <n v="0"/>
    <n v="0"/>
    <n v="0"/>
    <n v="0"/>
    <n v="1148620.0000000002"/>
    <s v="USD"/>
    <n v="248193.00000000006"/>
    <n v="1500188.8000000003"/>
    <s v="&gt;5 Years"/>
    <n v="227700.00000000003"/>
    <n v="1148620.0000000002"/>
    <n v="248193.00000000006"/>
    <n v="1500188.8000000003"/>
    <n v="9.0000000000000122E-2"/>
    <n v="20493.000000000029"/>
    <n v="920920.00000000023"/>
    <n v="1"/>
    <n v="0"/>
    <n v="0"/>
    <n v="0"/>
  </r>
  <r>
    <s v="Employee 1750"/>
    <x v="4"/>
    <s v="New York"/>
    <s v="United States of America"/>
    <s v="Americas"/>
    <d v="2022-05-23T00:00:00"/>
    <d v="2022-12-01T00:00:00"/>
    <s v="Investments Platform"/>
    <s v="P"/>
    <s v="U"/>
    <s v="USD"/>
    <n v="265650"/>
    <n v="854865.00000000012"/>
    <n v="5350"/>
    <n v="0"/>
    <n v="860215.00000000012"/>
    <n v="0"/>
    <n v="0"/>
    <n v="0"/>
    <n v="0"/>
    <n v="0"/>
    <n v="1125865"/>
    <s v="USD"/>
    <n v="302841.00000000006"/>
    <n v="1580228.1000000003"/>
    <s v="&lt;1 Year"/>
    <n v="265650"/>
    <n v="1125865"/>
    <n v="302841.00000000006"/>
    <n v="1580228.1000000003"/>
    <n v="0.14000000000000021"/>
    <n v="37191.000000000058"/>
    <n v="860215"/>
    <n v="1"/>
    <n v="0"/>
    <n v="0"/>
    <n v="0"/>
  </r>
  <r>
    <s v="Employee 1751"/>
    <x v="3"/>
    <s v="Wilmington"/>
    <s v="United States of America"/>
    <s v="Americas"/>
    <d v="2021-11-22T00:00:00"/>
    <d v="2022-12-01T00:00:00"/>
    <s v="Operating Platform"/>
    <s v="X"/>
    <s v="Z"/>
    <s v="USD"/>
    <n v="111034.00000000001"/>
    <n v="24552"/>
    <n v="0"/>
    <n v="0"/>
    <n v="24552"/>
    <n v="0"/>
    <n v="0"/>
    <n v="0"/>
    <n v="0"/>
    <n v="0"/>
    <n v="135586"/>
    <s v="USD"/>
    <n v="113254.68000000002"/>
    <n v="251552.40000000005"/>
    <s v="1-5 Years"/>
    <n v="111034.00000000001"/>
    <n v="135586"/>
    <n v="113254.68000000002"/>
    <n v="251552.40000000005"/>
    <n v="2.0000000000000066E-2"/>
    <n v="2220.6800000000076"/>
    <n v="24551.999999999985"/>
    <n v="1"/>
    <n v="0"/>
    <n v="0"/>
    <n v="0"/>
  </r>
  <r>
    <s v="Employee 1752"/>
    <x v="4"/>
    <s v="San Francisco"/>
    <s v="United States of America"/>
    <s v="Americas"/>
    <d v="2021-12-06T00:00:00"/>
    <d v="2022-12-01T00:00:00"/>
    <s v="Corporate and Risk Platform"/>
    <s v="X"/>
    <s v="S"/>
    <s v="USD"/>
    <n v="246840.00000000003"/>
    <n v="356356.00000000006"/>
    <n v="0"/>
    <n v="0"/>
    <n v="356356.00000000006"/>
    <n v="0"/>
    <n v="0"/>
    <n v="0"/>
    <n v="0"/>
    <n v="0"/>
    <n v="603196.00000000012"/>
    <s v="USD"/>
    <n v="251776.80000000005"/>
    <n v="867036.7200000002"/>
    <s v="&lt;1 Year"/>
    <n v="246840.00000000003"/>
    <n v="603196.00000000012"/>
    <n v="251776.80000000005"/>
    <n v="867036.7200000002"/>
    <n v="2.000000000000007E-2"/>
    <n v="4936.8000000000175"/>
    <n v="356356.00000000012"/>
    <n v="1"/>
    <n v="0"/>
    <n v="0"/>
    <n v="0"/>
  </r>
  <r>
    <s v="Employee 1753"/>
    <x v="0"/>
    <s v="San Francisco"/>
    <s v="United States of America"/>
    <s v="Americas"/>
    <d v="2021-11-29T00:00:00"/>
    <d v="2022-12-01T00:00:00"/>
    <s v="ETF and Index Investments Platform"/>
    <s v="F"/>
    <s v="L"/>
    <s v="USD"/>
    <n v="229955"/>
    <n v="183260.00000000003"/>
    <n v="0"/>
    <n v="0"/>
    <n v="183260.00000000003"/>
    <n v="0"/>
    <n v="0"/>
    <n v="0"/>
    <n v="0"/>
    <n v="0"/>
    <n v="413215"/>
    <s v="USD"/>
    <n v="248351.40000000002"/>
    <n v="694623.60000000009"/>
    <s v="1-5 Years"/>
    <n v="229955"/>
    <n v="413215"/>
    <n v="248351.40000000002"/>
    <n v="694623.60000000009"/>
    <n v="8.0000000000000099E-2"/>
    <n v="18396.400000000023"/>
    <n v="183260"/>
    <n v="1"/>
    <n v="0"/>
    <n v="0"/>
    <n v="0"/>
  </r>
  <r>
    <s v="Employee 1754"/>
    <x v="0"/>
    <s v="London"/>
    <s v="United Kingdom"/>
    <s v="EMEA"/>
    <d v="2021-12-06T00:00:00"/>
    <d v="2022-12-01T00:00:00"/>
    <s v="Investments Platform"/>
    <s v="H"/>
    <s v="W"/>
    <s v="GBP"/>
    <n v="119900.00000000003"/>
    <n v="82203"/>
    <n v="0"/>
    <n v="0"/>
    <n v="82203"/>
    <n v="0"/>
    <n v="0"/>
    <n v="0"/>
    <n v="0"/>
    <n v="0"/>
    <n v="202103.00000000003"/>
    <s v="GBP"/>
    <n v="121099.00000000003"/>
    <n v="325223.03000000003"/>
    <s v="&lt;1 Year"/>
    <n v="159544.93500906939"/>
    <n v="268928.3569652873"/>
    <n v="161140.38435916009"/>
    <n v="432758.02489410021"/>
    <n v="1.0000000000000021E-2"/>
    <n v="1199"/>
    <n v="109383.42195621791"/>
    <n v="1.3306500000756409"/>
    <n v="0"/>
    <n v="0"/>
    <n v="0"/>
  </r>
  <r>
    <s v="Employee 1755"/>
    <x v="1"/>
    <s v="Edinburgh"/>
    <s v="United Kingdom"/>
    <s v="EMEA"/>
    <d v="2021-12-06T00:00:00"/>
    <d v="2022-12-01T00:00:00"/>
    <s v="Operating Platform"/>
    <s v="W"/>
    <s v="O"/>
    <s v="GBP"/>
    <n v="49156.800000000003"/>
    <n v="6854.1"/>
    <n v="0"/>
    <n v="0"/>
    <n v="6854.1"/>
    <n v="0"/>
    <n v="0"/>
    <n v="0"/>
    <n v="0"/>
    <n v="0"/>
    <n v="56010.9"/>
    <s v="GBP"/>
    <n v="55547.184000000001"/>
    <n v="118839.501"/>
    <s v="&lt;1 Year"/>
    <n v="65410.49592371827"/>
    <n v="74530.904089236719"/>
    <n v="73913.860393801646"/>
    <n v="158133.78201463915"/>
    <n v="0.13"/>
    <n v="6390.3839999999982"/>
    <n v="9120.4081655184491"/>
    <n v="1.3306500000756409"/>
    <n v="0"/>
    <n v="0"/>
    <n v="0"/>
  </r>
  <r>
    <s v="Employee 1756"/>
    <x v="0"/>
    <s v="San Francisco"/>
    <s v="United States of America"/>
    <s v="Americas"/>
    <d v="2021-12-13T00:00:00"/>
    <d v="2022-12-01T00:00:00"/>
    <s v="Regional Platform"/>
    <s v="P"/>
    <s v="Q"/>
    <s v="USD"/>
    <n v="158867.5"/>
    <n v="134805"/>
    <n v="0"/>
    <n v="0"/>
    <n v="134805"/>
    <n v="0"/>
    <n v="0"/>
    <n v="0"/>
    <n v="0"/>
    <n v="0"/>
    <n v="293672.5"/>
    <s v="USD"/>
    <n v="174754.25"/>
    <n v="497794"/>
    <s v="&lt;1 Year"/>
    <n v="158867.5"/>
    <n v="293672.5"/>
    <n v="174754.25"/>
    <n v="497794"/>
    <n v="0.1"/>
    <n v="15886.75"/>
    <n v="134805"/>
    <n v="1"/>
    <n v="0"/>
    <n v="0"/>
    <n v="0"/>
  </r>
  <r>
    <s v="Employee 1757"/>
    <x v="3"/>
    <s v="San Francisco"/>
    <s v="United States of America"/>
    <s v="Americas"/>
    <d v="2021-11-29T00:00:00"/>
    <d v="2022-12-01T00:00:00"/>
    <s v="Operating Platform"/>
    <s v="T"/>
    <s v="G"/>
    <s v="USD"/>
    <n v="154077"/>
    <n v="48950.000000000007"/>
    <n v="0"/>
    <n v="0"/>
    <n v="48950.000000000007"/>
    <n v="0"/>
    <n v="0"/>
    <n v="0"/>
    <n v="0"/>
    <n v="0"/>
    <n v="203027"/>
    <s v="USD"/>
    <n v="161780.85"/>
    <n v="374959.2"/>
    <s v="1-5 Years"/>
    <n v="154077"/>
    <n v="203027"/>
    <n v="161780.85"/>
    <n v="374959.2"/>
    <n v="5.0000000000000037E-2"/>
    <n v="7703.8500000000058"/>
    <n v="48950"/>
    <n v="1"/>
    <n v="0"/>
    <n v="0"/>
    <n v="0"/>
  </r>
  <r>
    <s v="Employee 1758"/>
    <x v="3"/>
    <s v="San Francisco"/>
    <s v="United States of America"/>
    <s v="Americas"/>
    <d v="2021-11-29T00:00:00"/>
    <d v="2022-12-01T00:00:00"/>
    <s v="Operating Platform"/>
    <s v="W"/>
    <s v="M"/>
    <s v="USD"/>
    <n v="109890.00000000003"/>
    <n v="29462.400000000001"/>
    <n v="0"/>
    <n v="0"/>
    <n v="29462.400000000001"/>
    <n v="0"/>
    <n v="0"/>
    <n v="0"/>
    <n v="0"/>
    <n v="0"/>
    <n v="139352.40000000002"/>
    <s v="USD"/>
    <n v="110988.90000000002"/>
    <n v="251734.82400000005"/>
    <s v="1-5 Years"/>
    <n v="109890.00000000003"/>
    <n v="139352.40000000002"/>
    <n v="110988.90000000002"/>
    <n v="251734.82400000005"/>
    <n v="9.9999999999999447E-3"/>
    <n v="1098.8999999999942"/>
    <n v="29462.399999999994"/>
    <n v="1"/>
    <n v="0"/>
    <n v="0"/>
    <n v="0"/>
  </r>
  <r>
    <s v="Employee 1759"/>
    <x v="0"/>
    <s v="San Francisco"/>
    <s v="United States of America"/>
    <s v="Americas"/>
    <d v="2021-12-20T00:00:00"/>
    <d v="2022-12-01T00:00:00"/>
    <s v="Operating Platform"/>
    <s v="F"/>
    <s v="Y"/>
    <s v="USD"/>
    <n v="223740"/>
    <n v="66220"/>
    <n v="0"/>
    <n v="0"/>
    <n v="66220"/>
    <n v="0"/>
    <n v="0"/>
    <n v="0"/>
    <n v="0"/>
    <n v="0"/>
    <n v="289960"/>
    <s v="USD"/>
    <n v="250588.80000000002"/>
    <n v="575344"/>
    <s v="&lt;1 Year"/>
    <n v="223740"/>
    <n v="289960"/>
    <n v="250588.80000000002"/>
    <n v="575344"/>
    <n v="0.12000000000000008"/>
    <n v="26848.800000000017"/>
    <n v="66220"/>
    <n v="1"/>
    <n v="0"/>
    <n v="0"/>
    <n v="0"/>
  </r>
  <r>
    <s v="Employee 176"/>
    <x v="4"/>
    <s v="Princeton"/>
    <s v="United States of America"/>
    <s v="Americas"/>
    <d v="2008-09-09T00:00:00"/>
    <d v="2022-12-01T00:00:00"/>
    <s v="Investments Platform"/>
    <s v="W"/>
    <s v="Y"/>
    <s v="USD"/>
    <n v="251790.00000000006"/>
    <n v="1210000"/>
    <n v="0"/>
    <n v="0"/>
    <n v="1210000"/>
    <n v="0"/>
    <n v="0"/>
    <n v="0"/>
    <n v="0"/>
    <n v="210000"/>
    <n v="1671790"/>
    <s v="USD"/>
    <n v="266897.40000000008"/>
    <n v="1816394.8000000005"/>
    <s v="&gt;5 Years"/>
    <n v="251790.00000000006"/>
    <n v="1671790"/>
    <n v="266897.40000000008"/>
    <n v="1816394.8000000005"/>
    <n v="6.0000000000000081E-2"/>
    <n v="15107.400000000023"/>
    <n v="1420000"/>
    <n v="1"/>
    <n v="210000"/>
    <n v="0"/>
    <n v="0"/>
  </r>
  <r>
    <s v="Employee 1760"/>
    <x v="0"/>
    <s v="New York"/>
    <s v="United States of America"/>
    <s v="Americas"/>
    <d v="2021-12-06T00:00:00"/>
    <d v="2022-12-01T00:00:00"/>
    <s v="Investments Platform"/>
    <s v="Q"/>
    <s v="Z"/>
    <s v="USD"/>
    <n v="213675.00000000003"/>
    <n v="144925"/>
    <n v="0"/>
    <n v="0"/>
    <n v="144925"/>
    <n v="0"/>
    <n v="0"/>
    <n v="0"/>
    <n v="0"/>
    <n v="0"/>
    <n v="358600"/>
    <s v="USD"/>
    <n v="239316.00000000006"/>
    <n v="640948.00000000023"/>
    <s v="&lt;1 Year"/>
    <n v="213675.00000000003"/>
    <n v="358600"/>
    <n v="239316.00000000006"/>
    <n v="640948.00000000023"/>
    <n v="0.12000000000000012"/>
    <n v="25641.000000000029"/>
    <n v="144924.99999999997"/>
    <n v="1"/>
    <n v="0"/>
    <n v="0"/>
    <n v="0"/>
  </r>
  <r>
    <s v="Employee 1761"/>
    <x v="3"/>
    <s v="San Francisco"/>
    <s v="United States of America"/>
    <s v="Americas"/>
    <d v="2021-12-13T00:00:00"/>
    <d v="2022-12-01T00:00:00"/>
    <s v="ETF and Index Investments Platform"/>
    <s v="E"/>
    <s v="L"/>
    <s v="USD"/>
    <n v="183315.00000000003"/>
    <n v="28050"/>
    <n v="0"/>
    <n v="0"/>
    <n v="28050"/>
    <n v="0"/>
    <n v="0"/>
    <n v="0"/>
    <n v="0"/>
    <n v="0"/>
    <n v="211365.00000000003"/>
    <s v="USD"/>
    <n v="188814.45000000004"/>
    <n v="406520.40000000008"/>
    <s v="&lt;1 Year"/>
    <n v="183315.00000000003"/>
    <n v="211365.00000000003"/>
    <n v="188814.45000000004"/>
    <n v="406520.40000000008"/>
    <n v="3.0000000000000058E-2"/>
    <n v="5499.4500000000116"/>
    <n v="28050"/>
    <n v="1"/>
    <n v="0"/>
    <n v="0"/>
    <n v="0"/>
  </r>
  <r>
    <s v="Employee 1762"/>
    <x v="0"/>
    <s v="California"/>
    <s v="United States of America"/>
    <s v="Americas"/>
    <d v="2021-11-29T00:00:00"/>
    <d v="2022-12-01T00:00:00"/>
    <s v="Regional Platform"/>
    <s v="A"/>
    <s v="D"/>
    <s v="USD"/>
    <n v="167860"/>
    <n v="250104.80000000002"/>
    <n v="0"/>
    <n v="0"/>
    <n v="250104.80000000002"/>
    <n v="146768.64000000001"/>
    <n v="0"/>
    <n v="0"/>
    <n v="146768.64000000001"/>
    <n v="0"/>
    <n v="564733.44000000006"/>
    <s v="USD"/>
    <n v="174574.4"/>
    <n v="609257.79200000002"/>
    <s v="1-5 Years"/>
    <n v="167860"/>
    <n v="564733.44000000006"/>
    <n v="174574.4"/>
    <n v="609257.79200000002"/>
    <n v="3.9999999999999966E-2"/>
    <n v="6714.3999999999942"/>
    <n v="396873.44000000006"/>
    <n v="1"/>
    <n v="0"/>
    <n v="146768.64000000001"/>
    <n v="0"/>
  </r>
  <r>
    <s v="Employee 1763"/>
    <x v="4"/>
    <s v="London"/>
    <s v="United Kingdom"/>
    <s v="EMEA"/>
    <d v="2022-01-17T00:00:00"/>
    <d v="2022-12-01T00:00:00"/>
    <s v="Investments Platform"/>
    <s v="M"/>
    <s v="B"/>
    <s v="GBP"/>
    <n v="179850"/>
    <n v="426826.40000000008"/>
    <n v="436043.16000000003"/>
    <n v="0"/>
    <n v="862869.56"/>
    <n v="0"/>
    <n v="0"/>
    <n v="0"/>
    <n v="0"/>
    <n v="0"/>
    <n v="1042719.56"/>
    <s v="GBP"/>
    <n v="203230.49999999997"/>
    <n v="888774.83200000005"/>
    <s v="&lt;1 Year"/>
    <n v="239317.40251360403"/>
    <n v="1387494.7825928724"/>
    <n v="270428.66484037251"/>
    <n v="1182648.2302680279"/>
    <n v="0.12999999999999984"/>
    <n v="23380.499999999971"/>
    <n v="1148177.3800792685"/>
    <n v="1.3306500000756409"/>
    <n v="0"/>
    <n v="0"/>
    <n v="0"/>
  </r>
  <r>
    <s v="Employee 1764"/>
    <x v="3"/>
    <s v="London"/>
    <s v="United Kingdom"/>
    <s v="EMEA"/>
    <d v="2022-01-17T00:00:00"/>
    <d v="2022-12-01T00:00:00"/>
    <s v="Investments Platform"/>
    <s v="M"/>
    <s v="K"/>
    <s v="USD"/>
    <n v="170775"/>
    <n v="37345"/>
    <n v="1000"/>
    <n v="500"/>
    <n v="38845"/>
    <n v="3000"/>
    <n v="0"/>
    <n v="500"/>
    <n v="3500"/>
    <n v="15000"/>
    <n v="228120"/>
    <s v="USD"/>
    <n v="187852.50000000003"/>
    <n v="605187.00000000012"/>
    <s v="&lt;1 Year"/>
    <n v="170775"/>
    <n v="228120"/>
    <n v="187852.50000000003"/>
    <n v="605187.00000000012"/>
    <n v="0.10000000000000017"/>
    <n v="17077.500000000029"/>
    <n v="57345"/>
    <n v="1"/>
    <n v="15000"/>
    <n v="3000"/>
    <n v="0"/>
  </r>
  <r>
    <s v="Employee 1765"/>
    <x v="3"/>
    <s v="New York"/>
    <s v="United States of America"/>
    <s v="Americas"/>
    <d v="2022-01-17T00:00:00"/>
    <d v="2022-12-01T00:00:00"/>
    <s v="Operating Platform"/>
    <s v="D"/>
    <s v="U"/>
    <s v="USD"/>
    <n v="139545.12000000002"/>
    <n v="30030"/>
    <n v="0"/>
    <n v="0"/>
    <n v="30030"/>
    <n v="0"/>
    <n v="0"/>
    <n v="0"/>
    <n v="0"/>
    <n v="0"/>
    <n v="169575.12000000002"/>
    <s v="USD"/>
    <n v="149313.27840000004"/>
    <n v="330758.65680000011"/>
    <s v="&lt;1 Year"/>
    <n v="139545.12000000002"/>
    <n v="169575.12000000002"/>
    <n v="149313.27840000004"/>
    <n v="330758.65680000011"/>
    <n v="7.000000000000009E-2"/>
    <n v="9768.1584000000148"/>
    <n v="30030"/>
    <n v="1"/>
    <n v="0"/>
    <n v="0"/>
    <n v="0"/>
  </r>
  <r>
    <s v="Employee 1766"/>
    <x v="7"/>
    <s v="London"/>
    <s v="United Kingdom"/>
    <s v="EMEA"/>
    <d v="2022-01-17T00:00:00"/>
    <d v="2022-12-01T00:00:00"/>
    <s v="Client Businesses Platform"/>
    <s v="V"/>
    <s v="G"/>
    <s v="GBP"/>
    <n v="57997.500000000015"/>
    <n v="15344.999999999998"/>
    <n v="0"/>
    <n v="0"/>
    <n v="15344.999999999998"/>
    <n v="0"/>
    <n v="0"/>
    <n v="0"/>
    <n v="0"/>
    <n v="0"/>
    <n v="73342.500000000015"/>
    <s v="GBP"/>
    <n v="64957.200000000019"/>
    <n v="147100.80000000005"/>
    <s v="&lt;1 Year"/>
    <n v="77174.373379387005"/>
    <n v="97593.197630547715"/>
    <n v="86435.298184913452"/>
    <n v="195739.67953112689"/>
    <n v="0.12000000000000008"/>
    <n v="6959.7000000000044"/>
    <n v="20418.82425116071"/>
    <n v="1.3306500000756409"/>
    <n v="0"/>
    <n v="0"/>
    <n v="0"/>
  </r>
  <r>
    <s v="Employee 1767"/>
    <x v="3"/>
    <s v="London"/>
    <s v="United Kingdom"/>
    <s v="EMEA"/>
    <d v="2022-01-17T00:00:00"/>
    <d v="2022-12-01T00:00:00"/>
    <s v="ETF and Index Investments Platform"/>
    <s v="T"/>
    <s v="R"/>
    <s v="GBP"/>
    <n v="96280.8"/>
    <n v="9504"/>
    <n v="0"/>
    <n v="0"/>
    <n v="9504"/>
    <n v="0"/>
    <n v="0"/>
    <n v="0"/>
    <n v="0"/>
    <n v="0"/>
    <n v="105784.8"/>
    <s v="GBP"/>
    <n v="101094.84000000001"/>
    <n v="212168.88000000003"/>
    <s v="&lt;1 Year"/>
    <n v="128116.04652728277"/>
    <n v="140762.54412800167"/>
    <n v="134521.84885364692"/>
    <n v="282322.52018804871"/>
    <n v="5.00000000000001E-2"/>
    <n v="4814.0400000000081"/>
    <n v="12646.497600718896"/>
    <n v="1.3306500000756409"/>
    <n v="0"/>
    <n v="0"/>
    <n v="0"/>
  </r>
  <r>
    <s v="Employee 1768"/>
    <x v="0"/>
    <s v="London"/>
    <s v="United Kingdom"/>
    <s v="EMEA"/>
    <d v="2022-01-17T00:00:00"/>
    <d v="2022-12-01T00:00:00"/>
    <s v="Operating Platform"/>
    <s v="P"/>
    <s v="F"/>
    <s v="GBP"/>
    <n v="104689.20000000001"/>
    <n v="45738.000000000007"/>
    <n v="0"/>
    <n v="0"/>
    <n v="45738.000000000007"/>
    <n v="0"/>
    <n v="0"/>
    <n v="0"/>
    <n v="0"/>
    <n v="0"/>
    <n v="150427.20000000001"/>
    <s v="GBP"/>
    <n v="106782.98400000001"/>
    <n v="260218.728"/>
    <s v="&lt;1 Year"/>
    <n v="139304.6839879188"/>
    <n v="200165.95369137847"/>
    <n v="142090.77766767718"/>
    <n v="346260.0504328832"/>
    <n v="1.9999999999999962E-2"/>
    <n v="2093.7839999999997"/>
    <n v="60861.269703459664"/>
    <n v="1.3306500000756409"/>
    <n v="0"/>
    <n v="0"/>
    <n v="0"/>
  </r>
  <r>
    <s v="Employee 1769"/>
    <x v="6"/>
    <s v="London"/>
    <s v="United Kingdom"/>
    <s v="EMEA"/>
    <d v="2022-01-17T00:00:00"/>
    <d v="2022-12-01T00:00:00"/>
    <s v="Operating Platform"/>
    <s v="Z"/>
    <s v="B"/>
    <s v="GBP"/>
    <n v="46886.400000000001"/>
    <n v="3307.7000000000003"/>
    <n v="0"/>
    <n v="0"/>
    <n v="3307.7000000000003"/>
    <n v="0"/>
    <n v="0"/>
    <n v="0"/>
    <n v="0"/>
    <n v="0"/>
    <n v="50194.1"/>
    <s v="GBP"/>
    <n v="47824.128000000004"/>
    <n v="99022.110000000015"/>
    <s v="&lt;1 Year"/>
    <n v="62389.388163546537"/>
    <n v="66790.779168796726"/>
    <n v="63637.175926817465"/>
    <n v="131763.77067899014"/>
    <n v="1.9999999999999952E-2"/>
    <n v="937.72800000000279"/>
    <n v="4401.3910052501888"/>
    <n v="1.3306500000756409"/>
    <n v="0"/>
    <n v="0"/>
    <n v="0"/>
  </r>
  <r>
    <s v="Employee 177"/>
    <x v="1"/>
    <s v="San Francisco"/>
    <s v="United States of America"/>
    <s v="Americas"/>
    <d v="2008-09-22T00:00:00"/>
    <d v="2022-12-01T00:00:00"/>
    <s v="Operating Platform"/>
    <s v="G"/>
    <s v="W"/>
    <s v="USD"/>
    <n v="169070"/>
    <n v="22990.000000000004"/>
    <n v="0"/>
    <n v="0"/>
    <n v="22990.000000000004"/>
    <n v="0"/>
    <n v="0"/>
    <n v="0"/>
    <n v="0"/>
    <n v="0"/>
    <n v="192060"/>
    <s v="USD"/>
    <n v="177523.5"/>
    <n v="379186.5"/>
    <s v="&gt;5 Years"/>
    <n v="169070"/>
    <n v="192060"/>
    <n v="177523.5"/>
    <n v="379186.5"/>
    <n v="0.05"/>
    <n v="8453.5"/>
    <n v="22990"/>
    <n v="1"/>
    <n v="0"/>
    <n v="0"/>
    <n v="0"/>
  </r>
  <r>
    <s v="Employee 1770"/>
    <x v="3"/>
    <s v="Hong Kong"/>
    <s v="Hong Kong"/>
    <s v="Asia-Pacific"/>
    <d v="2022-01-17T00:00:00"/>
    <d v="2022-12-01T00:00:00"/>
    <s v="ETF and Index Investments Platform"/>
    <s v="Y"/>
    <s v="R"/>
    <s v="HKD"/>
    <n v="1282930"/>
    <n v="1007820"/>
    <n v="0"/>
    <n v="0"/>
    <n v="1007820"/>
    <n v="0"/>
    <n v="0"/>
    <n v="0"/>
    <n v="0"/>
    <n v="0"/>
    <n v="2290750"/>
    <s v="HKD"/>
    <n v="1449710.9"/>
    <n v="4038258.3999999994"/>
    <s v="&lt;1 Year"/>
    <n v="163552.45628908169"/>
    <n v="292032.9162496893"/>
    <n v="184814.2756066623"/>
    <n v="514811.47096881113"/>
    <n v="0.12999999999999992"/>
    <n v="166780.89999999991"/>
    <n v="128480.45996060761"/>
    <n v="0.12748353868806692"/>
    <n v="0"/>
    <n v="0"/>
    <n v="0"/>
  </r>
  <r>
    <s v="Employee 1771"/>
    <x v="3"/>
    <s v="London"/>
    <s v="United Kingdom"/>
    <s v="EMEA"/>
    <d v="2022-01-17T00:00:00"/>
    <d v="2022-12-01T00:00:00"/>
    <s v="Investments Platform"/>
    <s v="F"/>
    <s v="M"/>
    <s v="GBP"/>
    <n v="106920.00000000003"/>
    <n v="66572"/>
    <n v="0"/>
    <n v="0"/>
    <n v="66572"/>
    <n v="0"/>
    <n v="0"/>
    <n v="0"/>
    <n v="0"/>
    <n v="0"/>
    <n v="173492.00000000003"/>
    <s v="GBP"/>
    <n v="109058.40000000004"/>
    <n v="286020.24000000011"/>
    <s v="&lt;1 Year"/>
    <n v="142273.09800808757"/>
    <n v="230857.12981312315"/>
    <n v="145118.55996824932"/>
    <n v="380592.832377635"/>
    <n v="1.9999999999999955E-2"/>
    <n v="2138.4000000000087"/>
    <n v="88584.031805035571"/>
    <n v="1.3306500000756409"/>
    <n v="0"/>
    <n v="0"/>
    <n v="0"/>
  </r>
  <r>
    <s v="Employee 1772"/>
    <x v="3"/>
    <s v="New York"/>
    <s v="United States of America"/>
    <s v="Americas"/>
    <d v="2022-01-17T00:00:00"/>
    <d v="2022-12-01T00:00:00"/>
    <s v="Operating Platform"/>
    <s v="A"/>
    <s v="N"/>
    <s v="USD"/>
    <n v="167032.80000000002"/>
    <n v="28215.000000000004"/>
    <n v="0"/>
    <n v="0"/>
    <n v="28215.000000000004"/>
    <n v="0"/>
    <n v="0"/>
    <n v="0"/>
    <n v="0"/>
    <n v="0"/>
    <n v="195247.80000000002"/>
    <s v="USD"/>
    <n v="172043.78400000001"/>
    <n v="373149.01800000004"/>
    <s v="&lt;1 Year"/>
    <n v="167032.80000000002"/>
    <n v="195247.80000000002"/>
    <n v="172043.78400000001"/>
    <n v="373149.01800000004"/>
    <n v="2.9999999999999978E-2"/>
    <n v="5010.9839999999967"/>
    <n v="28215"/>
    <n v="1"/>
    <n v="0"/>
    <n v="0"/>
    <n v="0"/>
  </r>
  <r>
    <s v="Employee 1773"/>
    <x v="1"/>
    <s v="Edinburgh"/>
    <s v="United Kingdom"/>
    <s v="EMEA"/>
    <d v="2022-01-17T00:00:00"/>
    <d v="2022-12-01T00:00:00"/>
    <s v="Operating Platform"/>
    <s v="A"/>
    <s v="Z"/>
    <s v="GBP"/>
    <n v="48028.200000000004"/>
    <n v="4029.3000000000006"/>
    <n v="0"/>
    <n v="0"/>
    <n v="4029.3000000000006"/>
    <n v="0"/>
    <n v="0"/>
    <n v="0"/>
    <n v="0"/>
    <n v="0"/>
    <n v="52057.500000000007"/>
    <s v="GBP"/>
    <n v="48988.764000000003"/>
    <n v="102087.414"/>
    <s v="&lt;1 Year"/>
    <n v="63908.724333632905"/>
    <n v="69270.312378937684"/>
    <n v="65186.898820305563"/>
    <n v="135842.617446822"/>
    <n v="2.0000000000000007E-2"/>
    <n v="960.56399999999849"/>
    <n v="5361.5880453047794"/>
    <n v="1.3306500000756409"/>
    <n v="0"/>
    <n v="0"/>
    <n v="0"/>
  </r>
  <r>
    <s v="Employee 1774"/>
    <x v="3"/>
    <s v="London"/>
    <s v="United Kingdom"/>
    <s v="EMEA"/>
    <d v="2022-01-17T00:00:00"/>
    <d v="2022-12-01T00:00:00"/>
    <s v="Regional Platform"/>
    <s v="K"/>
    <s v="P"/>
    <s v="GBP"/>
    <n v="83077.5"/>
    <n v="6506.5000000000009"/>
    <n v="0"/>
    <n v="0"/>
    <n v="6506.5000000000009"/>
    <n v="0"/>
    <n v="0"/>
    <n v="0"/>
    <n v="0"/>
    <n v="0"/>
    <n v="89584"/>
    <s v="GBP"/>
    <n v="89723.700000000012"/>
    <n v="186474.42"/>
    <s v="&lt;1 Year"/>
    <n v="110547.07538128406"/>
    <n v="119204.94960677622"/>
    <n v="119390.84141178679"/>
    <n v="248132.18698710512"/>
    <n v="8.0000000000000127E-2"/>
    <n v="6646.2000000000116"/>
    <n v="8657.8742254921672"/>
    <n v="1.3306500000756409"/>
    <n v="0"/>
    <n v="0"/>
    <n v="0"/>
  </r>
  <r>
    <s v="Employee 1775"/>
    <x v="3"/>
    <s v="San Francisco"/>
    <s v="United States of America"/>
    <s v="Americas"/>
    <d v="2022-01-17T00:00:00"/>
    <d v="2022-12-01T00:00:00"/>
    <s v="Operating Platform"/>
    <s v="V"/>
    <s v="F"/>
    <s v="USD"/>
    <n v="115811.41000000002"/>
    <n v="12237.500000000002"/>
    <n v="0"/>
    <n v="0"/>
    <n v="12237.500000000002"/>
    <n v="0"/>
    <n v="0"/>
    <n v="0"/>
    <n v="0"/>
    <n v="0"/>
    <n v="128048.91000000002"/>
    <s v="USD"/>
    <n v="132025.00740000003"/>
    <n v="278000.76480000006"/>
    <s v="&lt;1 Year"/>
    <n v="115811.41000000002"/>
    <n v="128048.91000000002"/>
    <n v="132025.00740000003"/>
    <n v="278000.76480000006"/>
    <n v="0.1400000000000001"/>
    <n v="16213.597400000013"/>
    <n v="12237.5"/>
    <n v="1"/>
    <n v="0"/>
    <n v="0"/>
    <n v="0"/>
  </r>
  <r>
    <s v="Employee 1776"/>
    <x v="0"/>
    <s v="Tennessee"/>
    <s v="United States of America"/>
    <s v="Americas"/>
    <d v="2022-01-17T00:00:00"/>
    <d v="2022-12-01T00:00:00"/>
    <s v="Regional Platform"/>
    <s v="P"/>
    <s v="Q"/>
    <s v="USD"/>
    <n v="177100"/>
    <n v="312888.39999999997"/>
    <n v="0"/>
    <n v="51500"/>
    <n v="364388.39999999997"/>
    <n v="240361.68000000002"/>
    <n v="0"/>
    <n v="0"/>
    <n v="240361.68000000002"/>
    <n v="0"/>
    <n v="781850.08"/>
    <s v="USD"/>
    <n v="200122.99999999997"/>
    <n v="1012127.8919999999"/>
    <s v="&lt;1 Year"/>
    <n v="177100"/>
    <n v="781850.08"/>
    <n v="200122.99999999997"/>
    <n v="1012127.8919999999"/>
    <n v="0.12999999999999984"/>
    <n v="23022.999999999971"/>
    <n v="604750.07999999996"/>
    <n v="1"/>
    <n v="0"/>
    <n v="240361.68000000002"/>
    <n v="0"/>
  </r>
  <r>
    <s v="Employee 1777"/>
    <x v="1"/>
    <s v="Edinburgh"/>
    <s v="United Kingdom"/>
    <s v="EMEA"/>
    <d v="2022-01-17T00:00:00"/>
    <d v="2022-12-01T00:00:00"/>
    <s v="Operating Platform"/>
    <s v="K"/>
    <s v="N"/>
    <s v="GBP"/>
    <n v="44726"/>
    <n v="4091.9999999999995"/>
    <n v="0"/>
    <n v="0"/>
    <n v="4091.9999999999995"/>
    <n v="0"/>
    <n v="0"/>
    <n v="0"/>
    <n v="0"/>
    <n v="0"/>
    <n v="48818"/>
    <s v="GBP"/>
    <n v="48751.340000000004"/>
    <n v="101962.96000000002"/>
    <s v="&lt;1 Year"/>
    <n v="59514.651903383114"/>
    <n v="64959.671703692642"/>
    <n v="64870.970574687599"/>
    <n v="135677.0127317126"/>
    <n v="9.000000000000008E-2"/>
    <n v="4025.3400000000038"/>
    <n v="5445.0198003095284"/>
    <n v="1.3306500000756409"/>
    <n v="0"/>
    <n v="0"/>
    <n v="0"/>
  </r>
  <r>
    <s v="Employee 1778"/>
    <x v="4"/>
    <s v="San Francisco"/>
    <s v="United States of America"/>
    <s v="Americas"/>
    <d v="2022-01-17T00:00:00"/>
    <d v="2022-12-01T00:00:00"/>
    <s v="Investments Platform"/>
    <s v="O"/>
    <s v="M"/>
    <s v="USD"/>
    <n v="269610.00000000006"/>
    <n v="890890.00000000012"/>
    <n v="0"/>
    <n v="0"/>
    <n v="890890.00000000012"/>
    <n v="0"/>
    <n v="0"/>
    <n v="0"/>
    <n v="0"/>
    <n v="344500"/>
    <n v="1505000.0000000002"/>
    <s v="USD"/>
    <n v="296571.00000000012"/>
    <n v="1573121.0000000005"/>
    <s v="&lt;1 Year"/>
    <n v="269610.00000000006"/>
    <n v="1505000.0000000002"/>
    <n v="296571.00000000012"/>
    <n v="1573121.0000000005"/>
    <n v="0.1000000000000002"/>
    <n v="26961.000000000058"/>
    <n v="1235390.0000000002"/>
    <n v="1"/>
    <n v="344500"/>
    <n v="0"/>
    <n v="0"/>
  </r>
  <r>
    <s v="Employee 1779"/>
    <x v="0"/>
    <s v="London"/>
    <s v="United Kingdom"/>
    <s v="EMEA"/>
    <d v="2022-01-17T00:00:00"/>
    <d v="2022-12-01T00:00:00"/>
    <s v="Investments Platform"/>
    <s v="R"/>
    <s v="S"/>
    <s v="GBP"/>
    <n v="137280"/>
    <n v="109725.00000000001"/>
    <n v="0"/>
    <n v="0"/>
    <n v="109725.00000000001"/>
    <n v="0"/>
    <n v="0"/>
    <n v="0"/>
    <n v="0"/>
    <n v="0"/>
    <n v="247005"/>
    <s v="GBP"/>
    <n v="157872"/>
    <n v="441927.75"/>
    <s v="&lt;1 Year"/>
    <n v="182671.632010384"/>
    <n v="328677.20326868369"/>
    <n v="210072.37681194159"/>
    <n v="588051.16057092778"/>
    <n v="0.14999999999999997"/>
    <n v="20592"/>
    <n v="146005.57125829969"/>
    <n v="1.3306500000756409"/>
    <n v="0"/>
    <n v="0"/>
    <n v="0"/>
  </r>
  <r>
    <s v="Employee 178"/>
    <x v="0"/>
    <s v="New York"/>
    <s v="United States of America"/>
    <s v="Americas"/>
    <d v="2008-09-24T00:00:00"/>
    <d v="2022-12-01T00:00:00"/>
    <s v="Client Businesses Platform"/>
    <s v="T"/>
    <s v="F"/>
    <s v="USD"/>
    <n v="194205.00000000003"/>
    <n v="406725.00000000006"/>
    <n v="0"/>
    <n v="0"/>
    <n v="406725.00000000006"/>
    <n v="0"/>
    <n v="0"/>
    <n v="0"/>
    <n v="0"/>
    <n v="0"/>
    <n v="600930.00000000012"/>
    <s v="USD"/>
    <n v="219451.65000000002"/>
    <n v="898502.55"/>
    <s v="&gt;5 Years"/>
    <n v="194205.00000000003"/>
    <n v="600930.00000000012"/>
    <n v="219451.65000000002"/>
    <n v="898502.55"/>
    <n v="0.12999999999999995"/>
    <n v="25246.649999999994"/>
    <n v="406725.00000000012"/>
    <n v="1"/>
    <n v="0"/>
    <n v="0"/>
    <n v="0"/>
  </r>
  <r>
    <s v="Employee 1780"/>
    <x v="0"/>
    <s v="London"/>
    <s v="United Kingdom"/>
    <s v="EMEA"/>
    <d v="2022-01-17T00:00:00"/>
    <d v="2022-12-01T00:00:00"/>
    <s v="Investments Platform"/>
    <s v="F"/>
    <s v="O"/>
    <s v="GBP"/>
    <n v="136620.00000000003"/>
    <n v="65340"/>
    <n v="0"/>
    <n v="0"/>
    <n v="65340"/>
    <n v="0"/>
    <n v="0"/>
    <n v="0"/>
    <n v="0"/>
    <n v="0"/>
    <n v="201960.00000000003"/>
    <s v="GBP"/>
    <n v="146183.40000000005"/>
    <n v="362280.60000000009"/>
    <s v="&lt;1 Year"/>
    <n v="181793.40301033409"/>
    <n v="268738.07401527651"/>
    <n v="194518.94122105752"/>
    <n v="482068.68041740335"/>
    <n v="7.0000000000000256E-2"/>
    <n v="9563.4000000000233"/>
    <n v="86944.671004942415"/>
    <n v="1.3306500000756409"/>
    <n v="0"/>
    <n v="0"/>
    <n v="0"/>
  </r>
  <r>
    <s v="Employee 1781"/>
    <x v="3"/>
    <s v="San Francisco"/>
    <s v="United States of America"/>
    <s v="Americas"/>
    <d v="2022-01-17T00:00:00"/>
    <d v="2022-12-01T00:00:00"/>
    <s v="Client Businesses Platform"/>
    <s v="X"/>
    <s v="X"/>
    <s v="USD"/>
    <n v="125765.20000000001"/>
    <n v="7480"/>
    <n v="0"/>
    <n v="0"/>
    <n v="7480"/>
    <n v="0"/>
    <n v="0"/>
    <n v="0"/>
    <n v="0"/>
    <n v="0"/>
    <n v="133245.20000000001"/>
    <s v="USD"/>
    <n v="144629.98000000001"/>
    <n v="297861.95999999996"/>
    <s v="&lt;1 Year"/>
    <n v="125765.20000000001"/>
    <n v="133245.20000000001"/>
    <n v="144629.98000000001"/>
    <n v="297861.95999999996"/>
    <n v="0.14999999999999997"/>
    <n v="18864.78"/>
    <n v="7480"/>
    <n v="1"/>
    <n v="0"/>
    <n v="0"/>
    <n v="0"/>
  </r>
  <r>
    <s v="Employee 1782"/>
    <x v="4"/>
    <s v="New York"/>
    <s v="United States of America"/>
    <s v="Americas"/>
    <d v="2022-01-17T00:00:00"/>
    <d v="2022-12-01T00:00:00"/>
    <s v="Client Businesses Platform"/>
    <s v="Y"/>
    <s v="P"/>
    <s v="USD"/>
    <n v="233310.00000000003"/>
    <n v="232760.00000000003"/>
    <n v="0"/>
    <n v="0"/>
    <n v="232760.00000000003"/>
    <n v="0"/>
    <n v="0"/>
    <n v="0"/>
    <n v="0"/>
    <n v="0"/>
    <n v="466070.00000000006"/>
    <s v="USD"/>
    <n v="251974.80000000005"/>
    <n v="755330.40000000014"/>
    <s v="&lt;1 Year"/>
    <n v="233310.00000000003"/>
    <n v="466070.00000000006"/>
    <n v="251974.80000000005"/>
    <n v="755330.40000000014"/>
    <n v="8.0000000000000071E-2"/>
    <n v="18664.800000000017"/>
    <n v="232760.00000000003"/>
    <n v="1"/>
    <n v="0"/>
    <n v="0"/>
    <n v="0"/>
  </r>
  <r>
    <s v="Employee 1783"/>
    <x v="0"/>
    <s v="San Francisco"/>
    <s v="United States of America"/>
    <s v="Americas"/>
    <d v="2022-01-17T00:00:00"/>
    <d v="2022-12-01T00:00:00"/>
    <s v="ETF and Index Investments Platform"/>
    <s v="S"/>
    <s v="F"/>
    <s v="USD"/>
    <n v="183315.00000000003"/>
    <n v="93060.000000000015"/>
    <n v="0"/>
    <n v="0"/>
    <n v="93060.000000000015"/>
    <n v="0"/>
    <n v="0"/>
    <n v="0"/>
    <n v="0"/>
    <n v="0"/>
    <n v="276375.00000000006"/>
    <s v="USD"/>
    <n v="196147.05000000005"/>
    <n v="491868.3000000001"/>
    <s v="&lt;1 Year"/>
    <n v="183315.00000000003"/>
    <n v="276375.00000000006"/>
    <n v="196147.05000000005"/>
    <n v="491868.3000000001"/>
    <n v="7.000000000000009E-2"/>
    <n v="12832.050000000017"/>
    <n v="93060.000000000029"/>
    <n v="1"/>
    <n v="0"/>
    <n v="0"/>
    <n v="0"/>
  </r>
  <r>
    <s v="Employee 1784"/>
    <x v="0"/>
    <s v="Seattle"/>
    <s v="United States of America"/>
    <s v="Americas"/>
    <d v="2022-01-17T00:00:00"/>
    <d v="2022-12-01T00:00:00"/>
    <s v="Operating Platform"/>
    <s v="J"/>
    <s v="N"/>
    <s v="USD"/>
    <n v="194793.50000000003"/>
    <n v="67518"/>
    <n v="0"/>
    <n v="0"/>
    <n v="67518"/>
    <n v="0"/>
    <n v="0"/>
    <n v="0"/>
    <n v="0"/>
    <n v="0"/>
    <n v="262311.5"/>
    <s v="USD"/>
    <n v="200637.30500000002"/>
    <n v="470818.15"/>
    <s v="&lt;1 Year"/>
    <n v="194793.50000000003"/>
    <n v="262311.5"/>
    <n v="200637.30500000002"/>
    <n v="470818.15"/>
    <n v="2.9999999999999961E-2"/>
    <n v="5843.804999999993"/>
    <n v="67517.999999999971"/>
    <n v="1"/>
    <n v="0"/>
    <n v="0"/>
    <n v="0"/>
  </r>
  <r>
    <s v="Employee 1785"/>
    <x v="4"/>
    <s v="San Francisco"/>
    <s v="United States of America"/>
    <s v="Americas"/>
    <d v="2022-01-17T00:00:00"/>
    <d v="2022-12-01T00:00:00"/>
    <s v="Operating Platform"/>
    <s v="G"/>
    <s v="E"/>
    <s v="USD"/>
    <n v="313500.00000000006"/>
    <n v="348480.00000000006"/>
    <n v="0"/>
    <n v="0"/>
    <n v="348480.00000000006"/>
    <n v="0"/>
    <n v="0"/>
    <n v="0"/>
    <n v="0"/>
    <n v="0"/>
    <n v="661980.00000000012"/>
    <s v="USD"/>
    <n v="360525.00000000006"/>
    <n v="1121802"/>
    <s v="&lt;1 Year"/>
    <n v="313500.00000000006"/>
    <n v="661980.00000000012"/>
    <n v="360525.00000000006"/>
    <n v="1121802"/>
    <n v="0.14999999999999997"/>
    <n v="47025"/>
    <n v="348480.00000000006"/>
    <n v="1"/>
    <n v="0"/>
    <n v="0"/>
    <n v="0"/>
  </r>
  <r>
    <s v="Employee 1786"/>
    <x v="0"/>
    <s v="San Francisco"/>
    <s v="United States of America"/>
    <s v="Americas"/>
    <d v="2022-01-17T00:00:00"/>
    <d v="2022-12-01T00:00:00"/>
    <s v="ETF and Index Investments Platform"/>
    <s v="K"/>
    <s v="K"/>
    <s v="USD"/>
    <n v="203830.00000000006"/>
    <n v="202730.00000000003"/>
    <n v="0"/>
    <n v="0"/>
    <n v="202730.00000000003"/>
    <n v="0"/>
    <n v="0"/>
    <n v="0"/>
    <n v="0"/>
    <n v="0"/>
    <n v="406560.00000000012"/>
    <s v="USD"/>
    <n v="232366.2000000001"/>
    <n v="695844.60000000033"/>
    <s v="&lt;1 Year"/>
    <n v="203830.00000000006"/>
    <n v="406560.00000000012"/>
    <n v="232366.2000000001"/>
    <n v="695844.60000000033"/>
    <n v="0.14000000000000015"/>
    <n v="28536.200000000041"/>
    <n v="202730.00000000006"/>
    <n v="1"/>
    <n v="0"/>
    <n v="0"/>
    <n v="0"/>
  </r>
  <r>
    <s v="Employee 1787"/>
    <x v="0"/>
    <s v="Pittsburgh"/>
    <s v="United States of America"/>
    <s v="Americas"/>
    <d v="2022-01-17T00:00:00"/>
    <d v="2022-12-01T00:00:00"/>
    <s v="Investments Platform"/>
    <s v="B"/>
    <s v="P"/>
    <s v="USD"/>
    <n v="200640.00000000003"/>
    <n v="172260.00000000003"/>
    <n v="276000"/>
    <n v="0"/>
    <n v="448260"/>
    <n v="0"/>
    <n v="0"/>
    <n v="0"/>
    <n v="0"/>
    <n v="0"/>
    <n v="648900"/>
    <s v="USD"/>
    <n v="204652.80000000005"/>
    <n v="585010.80000000005"/>
    <s v="&lt;1 Year"/>
    <n v="200640.00000000003"/>
    <n v="648900"/>
    <n v="204652.80000000005"/>
    <n v="585010.80000000005"/>
    <n v="2.0000000000000084E-2"/>
    <n v="4012.8000000000175"/>
    <n v="448260"/>
    <n v="1"/>
    <n v="0"/>
    <n v="0"/>
    <n v="0"/>
  </r>
  <r>
    <s v="Employee 1788"/>
    <x v="5"/>
    <s v="San Francisco"/>
    <s v="United States of America"/>
    <s v="Americas"/>
    <d v="2022-01-17T00:00:00"/>
    <d v="2022-12-01T00:00:00"/>
    <s v="ETF and Index Investments Platform"/>
    <s v="N"/>
    <s v="V"/>
    <s v="USD"/>
    <n v="135520.00000000003"/>
    <n v="97185"/>
    <n v="0"/>
    <n v="0"/>
    <n v="97185"/>
    <n v="0"/>
    <n v="16161"/>
    <n v="0"/>
    <n v="16161"/>
    <n v="0"/>
    <n v="248866.00000000003"/>
    <s v="USD"/>
    <n v="136875.20000000004"/>
    <n v="371907.25000000012"/>
    <s v="&lt;1 Year"/>
    <n v="135520.00000000003"/>
    <n v="248866.00000000003"/>
    <n v="136875.20000000004"/>
    <n v="371907.25000000012"/>
    <n v="1.0000000000000083E-2"/>
    <n v="1355.2000000000116"/>
    <n v="113346"/>
    <n v="1"/>
    <n v="0"/>
    <n v="0"/>
    <n v="16161"/>
  </r>
  <r>
    <s v="Employee 1789"/>
    <x v="3"/>
    <s v="Toronto"/>
    <s v="Canada"/>
    <s v="Americas"/>
    <d v="2022-01-17T00:00:00"/>
    <d v="2022-12-01T00:00:00"/>
    <s v="ETF and Index Investments Platform"/>
    <s v="I"/>
    <s v="C"/>
    <s v="CAD"/>
    <n v="178200"/>
    <n v="111320.00000000001"/>
    <n v="0"/>
    <n v="0"/>
    <n v="111320.00000000001"/>
    <n v="0"/>
    <n v="0"/>
    <n v="0"/>
    <n v="0"/>
    <n v="0"/>
    <n v="289520"/>
    <s v="CAD"/>
    <n v="187110"/>
    <n v="491106.00000000006"/>
    <s v="&lt;1 Year"/>
    <n v="137372.80296022203"/>
    <n v="223188.40579710147"/>
    <n v="144241.44310823313"/>
    <n v="378589.2691951897"/>
    <n v="4.9999999999999947E-2"/>
    <n v="8910"/>
    <n v="85815.602836879436"/>
    <n v="0.77089115016959608"/>
    <n v="0"/>
    <n v="0"/>
    <n v="0"/>
  </r>
  <r>
    <s v="Employee 179"/>
    <x v="0"/>
    <s v="Delaware"/>
    <s v="United States of America"/>
    <s v="Americas"/>
    <d v="2008-09-18T00:00:00"/>
    <d v="2022-12-01T00:00:00"/>
    <s v="Regional Platform"/>
    <s v="L"/>
    <s v="A"/>
    <s v="USD"/>
    <n v="171672.6"/>
    <n v="118800"/>
    <n v="0"/>
    <n v="0"/>
    <n v="118800"/>
    <n v="0"/>
    <n v="0"/>
    <n v="0"/>
    <n v="0"/>
    <n v="0"/>
    <n v="290472.59999999998"/>
    <s v="USD"/>
    <n v="185406.40800000002"/>
    <n v="499116.81599999999"/>
    <s v="&gt;5 Years"/>
    <n v="171672.6"/>
    <n v="290472.59999999998"/>
    <n v="185406.40800000002"/>
    <n v="499116.81599999999"/>
    <n v="8.0000000000000113E-2"/>
    <n v="13733.808000000019"/>
    <n v="118799.99999999997"/>
    <n v="1"/>
    <n v="0"/>
    <n v="0"/>
    <n v="0"/>
  </r>
  <r>
    <s v="Employee 1790"/>
    <x v="3"/>
    <s v="Toronto"/>
    <s v="Canada"/>
    <s v="Americas"/>
    <d v="2022-01-17T00:00:00"/>
    <d v="2022-12-01T00:00:00"/>
    <s v="Operating Platform"/>
    <s v="B"/>
    <s v="D"/>
    <s v="CAD"/>
    <n v="133631.68500000003"/>
    <n v="36135"/>
    <n v="0"/>
    <n v="0"/>
    <n v="36135"/>
    <n v="0"/>
    <n v="0"/>
    <n v="0"/>
    <n v="0"/>
    <n v="0"/>
    <n v="169766.68500000003"/>
    <s v="CAD"/>
    <n v="149667.48720000003"/>
    <n v="339806.17440000008"/>
    <s v="&lt;1 Year"/>
    <n v="103015.48334875118"/>
    <n v="130871.63506012954"/>
    <n v="115377.34135060133"/>
    <n v="261953.57261794643"/>
    <n v="0.12000000000000011"/>
    <n v="16035.802200000006"/>
    <n v="27856.151711378363"/>
    <n v="0.77089115016959608"/>
    <n v="0"/>
    <n v="0"/>
    <n v="0"/>
  </r>
  <r>
    <s v="Employee 1791"/>
    <x v="3"/>
    <s v="London"/>
    <s v="United Kingdom"/>
    <s v="EMEA"/>
    <d v="2022-01-17T00:00:00"/>
    <d v="2022-12-01T00:00:00"/>
    <s v="Investments Platform"/>
    <s v="V"/>
    <s v="P"/>
    <s v="GBP"/>
    <n v="98868.000000000015"/>
    <n v="0"/>
    <n v="1393159.9700000002"/>
    <n v="0"/>
    <n v="1393159.9700000002"/>
    <n v="0"/>
    <n v="0"/>
    <n v="0"/>
    <n v="0"/>
    <n v="0"/>
    <n v="1492027.9700000002"/>
    <s v="GBP"/>
    <n v="103811.40000000002"/>
    <n v="207622.80000000005"/>
    <s v="&lt;1 Year"/>
    <n v="131558.7042074785"/>
    <n v="1985367.0183933587"/>
    <n v="138136.63941785242"/>
    <n v="276273.27883570484"/>
    <n v="4.9999999999999975E-2"/>
    <n v="4943.4000000000087"/>
    <n v="1853808.3141858801"/>
    <n v="1.3306500000756409"/>
    <n v="0"/>
    <n v="0"/>
    <n v="0"/>
  </r>
  <r>
    <s v="Employee 1792"/>
    <x v="4"/>
    <s v="New York"/>
    <s v="United States of America"/>
    <s v="Americas"/>
    <d v="2022-01-17T00:00:00"/>
    <d v="2022-12-01T00:00:00"/>
    <s v="Client Businesses Platform"/>
    <s v="B"/>
    <s v="H"/>
    <s v="USD"/>
    <n v="261360.00000000006"/>
    <n v="177870.00000000003"/>
    <n v="0"/>
    <n v="0"/>
    <n v="177870.00000000003"/>
    <n v="0"/>
    <n v="0"/>
    <n v="0"/>
    <n v="0"/>
    <n v="0"/>
    <n v="439230.00000000012"/>
    <s v="USD"/>
    <n v="300564.00000000006"/>
    <n v="805678.50000000012"/>
    <s v="&lt;1 Year"/>
    <n v="261360.00000000006"/>
    <n v="439230.00000000012"/>
    <n v="300564.00000000006"/>
    <n v="805678.50000000012"/>
    <n v="0.14999999999999997"/>
    <n v="39204"/>
    <n v="177870.00000000006"/>
    <n v="1"/>
    <n v="0"/>
    <n v="0"/>
    <n v="0"/>
  </r>
  <r>
    <s v="Employee 1793"/>
    <x v="3"/>
    <s v="London"/>
    <s v="United Kingdom"/>
    <s v="EMEA"/>
    <d v="2022-01-17T00:00:00"/>
    <d v="2022-12-01T00:00:00"/>
    <s v="Investments Platform"/>
    <s v="T"/>
    <s v="E"/>
    <s v="GBP"/>
    <n v="114444.00000000001"/>
    <n v="0"/>
    <n v="142208"/>
    <n v="0"/>
    <n v="142208"/>
    <n v="0"/>
    <n v="0"/>
    <n v="0"/>
    <n v="0"/>
    <n v="0"/>
    <n v="256652"/>
    <s v="GBP"/>
    <n v="131610.6"/>
    <n v="263221.2"/>
    <s v="&lt;1 Year"/>
    <n v="152284.90860865667"/>
    <n v="341513.98381941341"/>
    <n v="175127.64489995516"/>
    <n v="350255.28979991033"/>
    <n v="0.15"/>
    <n v="17166.599999999991"/>
    <n v="189229.07521075674"/>
    <n v="1.3306500000756409"/>
    <n v="0"/>
    <n v="0"/>
    <n v="0"/>
  </r>
  <r>
    <s v="Employee 1794"/>
    <x v="0"/>
    <s v="San Francisco"/>
    <s v="United States of America"/>
    <s v="Americas"/>
    <d v="2022-01-17T00:00:00"/>
    <d v="2022-12-01T00:00:00"/>
    <s v="Investments Platform"/>
    <s v="S"/>
    <s v="Y"/>
    <s v="USD"/>
    <n v="194480.00000000003"/>
    <n v="268180"/>
    <n v="0"/>
    <n v="0"/>
    <n v="268180"/>
    <n v="0"/>
    <n v="0"/>
    <n v="0"/>
    <n v="0"/>
    <n v="0"/>
    <n v="462660"/>
    <s v="USD"/>
    <n v="211983.20000000004"/>
    <n v="716282.60000000009"/>
    <s v="&lt;1 Year"/>
    <n v="194480.00000000003"/>
    <n v="462660"/>
    <n v="211983.20000000004"/>
    <n v="716282.60000000009"/>
    <n v="9.0000000000000052E-2"/>
    <n v="17503.200000000012"/>
    <n v="268180"/>
    <n v="1"/>
    <n v="0"/>
    <n v="0"/>
    <n v="0"/>
  </r>
  <r>
    <s v="Employee 1795"/>
    <x v="0"/>
    <s v="Hong Kong"/>
    <s v="Hong Kong"/>
    <s v="Asia-Pacific"/>
    <d v="2022-01-17T00:00:00"/>
    <d v="2022-12-01T00:00:00"/>
    <s v="Corporate and Risk Platform"/>
    <s v="L"/>
    <s v="L"/>
    <s v="HKD"/>
    <n v="1900800.0000000005"/>
    <n v="689700.00000000012"/>
    <n v="0"/>
    <n v="0"/>
    <n v="689700.00000000012"/>
    <n v="0"/>
    <n v="0"/>
    <n v="0"/>
    <n v="0"/>
    <n v="0"/>
    <n v="2590500.0000000005"/>
    <s v="HKD"/>
    <n v="2128896.0000000009"/>
    <n v="5030256.0000000019"/>
    <s v="&lt;1 Year"/>
    <n v="242320.71033827765"/>
    <n v="330246.1069714374"/>
    <n v="271399.195578871"/>
    <n v="641274.83538688102"/>
    <n v="0.12000000000000012"/>
    <n v="228096.00000000047"/>
    <n v="87925.396633159748"/>
    <n v="0.12748353868806692"/>
    <n v="0"/>
    <n v="0"/>
    <n v="0"/>
  </r>
  <r>
    <s v="Employee 1796"/>
    <x v="0"/>
    <s v="London"/>
    <s v="United Kingdom"/>
    <s v="EMEA"/>
    <d v="2022-01-17T00:00:00"/>
    <d v="2022-12-01T00:00:00"/>
    <s v="Operating Platform"/>
    <s v="P"/>
    <s v="Y"/>
    <s v="GBP"/>
    <n v="151250"/>
    <n v="56782.000000000007"/>
    <n v="0"/>
    <n v="0"/>
    <n v="56782.000000000007"/>
    <n v="0"/>
    <n v="0"/>
    <n v="0"/>
    <n v="0"/>
    <n v="0"/>
    <n v="208032"/>
    <s v="GBP"/>
    <n v="161837.5"/>
    <n v="384431.74"/>
    <s v="&lt;1 Year"/>
    <n v="201260.81251144069"/>
    <n v="276817.78081573575"/>
    <n v="215349.06938724153"/>
    <n v="511544.09486007877"/>
    <n v="6.9999999999999965E-2"/>
    <n v="10587.5"/>
    <n v="75556.968304295064"/>
    <n v="1.3306500000756409"/>
    <n v="0"/>
    <n v="0"/>
    <n v="0"/>
  </r>
  <r>
    <s v="Employee 1797"/>
    <x v="0"/>
    <s v="London"/>
    <s v="United Kingdom"/>
    <s v="EMEA"/>
    <d v="2022-01-17T00:00:00"/>
    <d v="2022-12-01T00:00:00"/>
    <s v="Operating Platform"/>
    <s v="P"/>
    <s v="G"/>
    <s v="GBP"/>
    <n v="141372.00000000003"/>
    <n v="58080"/>
    <n v="0"/>
    <n v="0"/>
    <n v="58080"/>
    <n v="0"/>
    <n v="0"/>
    <n v="0"/>
    <n v="0"/>
    <n v="0"/>
    <n v="199452.00000000003"/>
    <s v="GBP"/>
    <n v="149854.32000000004"/>
    <n v="361273.44000000006"/>
    <s v="&lt;1 Year"/>
    <n v="188116.65181069355"/>
    <n v="265400.80381508678"/>
    <n v="199403.65091933517"/>
    <n v="480728.50296332716"/>
    <n v="5.9999999999999991E-2"/>
    <n v="8482.320000000007"/>
    <n v="77284.152004393225"/>
    <n v="1.3306500000756409"/>
    <n v="0"/>
    <n v="0"/>
    <n v="0"/>
  </r>
  <r>
    <s v="Employee 1798"/>
    <x v="0"/>
    <s v="San Francisco"/>
    <s v="United States of America"/>
    <s v="Americas"/>
    <d v="2022-01-17T00:00:00"/>
    <d v="2022-12-01T00:00:00"/>
    <s v="Operating Platform"/>
    <s v="E"/>
    <s v="O"/>
    <s v="USD"/>
    <n v="207900.00000000003"/>
    <n v="100672.00000000001"/>
    <n v="0"/>
    <n v="0"/>
    <n v="100672.00000000001"/>
    <n v="0"/>
    <n v="0"/>
    <n v="0"/>
    <n v="0"/>
    <n v="0"/>
    <n v="308572.00000000006"/>
    <s v="USD"/>
    <n v="222453.00000000006"/>
    <n v="552625.04000000015"/>
    <s v="&lt;1 Year"/>
    <n v="207900.00000000003"/>
    <n v="308572.00000000006"/>
    <n v="222453.00000000006"/>
    <n v="552625.04000000015"/>
    <n v="7.0000000000000132E-2"/>
    <n v="14553.000000000029"/>
    <n v="100672.00000000003"/>
    <n v="1"/>
    <n v="0"/>
    <n v="0"/>
    <n v="0"/>
  </r>
  <r>
    <s v="Employee 1799"/>
    <x v="5"/>
    <s v="Copenhagen"/>
    <s v="Denmark"/>
    <s v="EMEA"/>
    <d v="2022-01-17T00:00:00"/>
    <d v="2022-12-01T00:00:00"/>
    <s v="Regional Platform"/>
    <s v="R"/>
    <s v="P"/>
    <s v="DKK"/>
    <n v="579724.20000000019"/>
    <n v="67166"/>
    <n v="0"/>
    <n v="0"/>
    <n v="67166"/>
    <n v="0"/>
    <n v="0"/>
    <n v="0"/>
    <n v="0"/>
    <n v="0"/>
    <n v="646890.20000000019"/>
    <s v="DKK"/>
    <n v="655088.34600000014"/>
    <n v="1386074.2720000003"/>
    <s v="&lt;1 Year"/>
    <n v="90915.024582258469"/>
    <n v="101448.3066862175"/>
    <n v="102733.97777795205"/>
    <n v="217370.56433337784"/>
    <n v="0.12999999999999981"/>
    <n v="75364.14599999995"/>
    <n v="10533.282103959034"/>
    <n v="0.15682461519160049"/>
    <n v="0"/>
    <n v="0"/>
    <n v="0"/>
  </r>
  <r>
    <s v="Employee 18"/>
    <x v="3"/>
    <s v="London"/>
    <s v="United Kingdom"/>
    <s v="EMEA"/>
    <d v="2007-05-29T00:00:00"/>
    <d v="2022-12-01T00:00:00"/>
    <s v="Operating Platform"/>
    <s v="E"/>
    <s v="P"/>
    <s v="GBP"/>
    <n v="91892.46"/>
    <n v="8804.4"/>
    <n v="0"/>
    <n v="0"/>
    <n v="8804.4"/>
    <n v="0"/>
    <n v="0"/>
    <n v="0"/>
    <n v="0"/>
    <n v="0"/>
    <n v="100696.86"/>
    <s v="GBP"/>
    <n v="94649.233800000002"/>
    <n v="198366.99959999998"/>
    <s v="&gt;5 Years"/>
    <n v="122276.70190595085"/>
    <n v="133992.27676661679"/>
    <n v="125945.00296312936"/>
    <n v="263957.04803274461"/>
    <n v="2.9999999999999895E-2"/>
    <n v="2756.7737999999954"/>
    <n v="11715.574860665947"/>
    <n v="1.3306500000756409"/>
    <n v="0"/>
    <n v="0"/>
    <n v="0"/>
  </r>
  <r>
    <s v="Employee 180"/>
    <x v="0"/>
    <s v="Edinburgh"/>
    <s v="United Kingdom"/>
    <s v="EMEA"/>
    <d v="2008-09-22T00:00:00"/>
    <d v="2022-12-01T00:00:00"/>
    <s v="Operating Platform"/>
    <s v="R"/>
    <s v="H"/>
    <s v="GBP"/>
    <n v="87912.000000000015"/>
    <n v="22506.000000000004"/>
    <n v="0"/>
    <n v="0"/>
    <n v="22506.000000000004"/>
    <n v="0"/>
    <n v="0"/>
    <n v="0"/>
    <n v="0"/>
    <n v="0"/>
    <n v="110418.00000000001"/>
    <s v="GBP"/>
    <n v="101098.8"/>
    <n v="228079.5"/>
    <s v="&gt;5 Years"/>
    <n v="116980.10280664977"/>
    <n v="146927.71170835214"/>
    <n v="134527.11822764721"/>
    <n v="303493.98669225216"/>
    <n v="0.1499999999999998"/>
    <n v="13186.799999999988"/>
    <n v="29947.608901702377"/>
    <n v="1.3306500000756409"/>
    <n v="0"/>
    <n v="0"/>
    <n v="0"/>
  </r>
  <r>
    <s v="Employee 1800"/>
    <x v="1"/>
    <s v="Edinburgh"/>
    <s v="United Kingdom"/>
    <s v="EMEA"/>
    <d v="2022-01-17T00:00:00"/>
    <d v="2022-12-01T00:00:00"/>
    <s v="Operating Platform"/>
    <s v="L"/>
    <s v="K"/>
    <s v="GBP"/>
    <n v="41580"/>
    <n v="431.20000000000005"/>
    <n v="0"/>
    <n v="0"/>
    <n v="431.20000000000005"/>
    <n v="0"/>
    <n v="0"/>
    <n v="0"/>
    <n v="0"/>
    <n v="0"/>
    <n v="42011.199999999997"/>
    <s v="GBP"/>
    <n v="45322.200000000004"/>
    <n v="91114.40800000001"/>
    <s v="&lt;1 Year"/>
    <n v="55328.427003145152"/>
    <n v="55902.203283177761"/>
    <n v="60307.985433428221"/>
    <n v="121241.38701209199"/>
    <n v="9.000000000000008E-2"/>
    <n v="3742.2000000000044"/>
    <n v="573.77628003260907"/>
    <n v="1.3306500000756409"/>
    <n v="0"/>
    <n v="0"/>
    <n v="0"/>
  </r>
  <r>
    <s v="Employee 1801"/>
    <x v="3"/>
    <s v="London"/>
    <s v="United Kingdom"/>
    <s v="EMEA"/>
    <d v="2022-01-17T00:00:00"/>
    <d v="2022-12-01T00:00:00"/>
    <s v="Client Businesses Platform"/>
    <s v="F"/>
    <s v="F"/>
    <s v="GBP"/>
    <n v="99985.60000000002"/>
    <n v="17578"/>
    <n v="0"/>
    <n v="0"/>
    <n v="17578"/>
    <n v="0"/>
    <n v="0"/>
    <n v="0"/>
    <n v="0"/>
    <n v="0"/>
    <n v="117563.60000000002"/>
    <s v="GBP"/>
    <n v="107984.44800000003"/>
    <n v="234953.13600000006"/>
    <s v="&lt;1 Year"/>
    <n v="133045.83864756304"/>
    <n v="156436.00434889266"/>
    <n v="143689.50573936809"/>
    <n v="312640.39043617214"/>
    <n v="8.0000000000000057E-2"/>
    <n v="7998.8480000000127"/>
    <n v="23390.165701329621"/>
    <n v="1.3306500000756409"/>
    <n v="0"/>
    <n v="0"/>
    <n v="0"/>
  </r>
  <r>
    <s v="Employee 1802"/>
    <x v="4"/>
    <s v="Paris"/>
    <s v="France"/>
    <s v="EMEA"/>
    <d v="2022-01-17T00:00:00"/>
    <d v="2022-12-01T00:00:00"/>
    <s v="Client Businesses Platform"/>
    <s v="D"/>
    <s v="G"/>
    <s v="EUR"/>
    <n v="250800.00000000006"/>
    <n v="297022"/>
    <n v="0"/>
    <n v="0"/>
    <n v="297022"/>
    <n v="0"/>
    <n v="0"/>
    <n v="0"/>
    <n v="0"/>
    <n v="0"/>
    <n v="547822"/>
    <s v="EUR"/>
    <n v="253308.00000000006"/>
    <n v="806608.2200000002"/>
    <s v="&lt;1 Year"/>
    <n v="292758.83999252005"/>
    <n v="639472.62058366148"/>
    <n v="295686.42839244526"/>
    <n v="941553.77518194343"/>
    <n v="1.0000000000000037E-2"/>
    <n v="2508"/>
    <n v="346713.78059114143"/>
    <n v="1.1672999999701754"/>
    <n v="0"/>
    <n v="0"/>
    <n v="0"/>
  </r>
  <r>
    <s v="Employee 1803"/>
    <x v="4"/>
    <s v="Pennsylvania"/>
    <s v="United States of America"/>
    <s v="Americas"/>
    <d v="2022-01-17T00:00:00"/>
    <d v="2022-12-01T00:00:00"/>
    <s v="ETF and Index Investments Platform"/>
    <s v="E"/>
    <s v="Q"/>
    <s v="USD"/>
    <n v="249260.00000000003"/>
    <n v="480150.00000000006"/>
    <n v="0"/>
    <n v="0"/>
    <n v="480150.00000000006"/>
    <n v="0"/>
    <n v="0"/>
    <n v="0"/>
    <n v="0"/>
    <n v="0"/>
    <n v="729410.00000000012"/>
    <s v="USD"/>
    <n v="281663.8"/>
    <n v="1105897.0999999999"/>
    <s v="&lt;1 Year"/>
    <n v="249260.00000000003"/>
    <n v="729410.00000000012"/>
    <n v="281663.8"/>
    <n v="1105897.0999999999"/>
    <n v="0.12999999999999981"/>
    <n v="32403.799999999959"/>
    <n v="480150.00000000012"/>
    <n v="1"/>
    <n v="0"/>
    <n v="0"/>
    <n v="0"/>
  </r>
  <r>
    <s v="Employee 1804"/>
    <x v="0"/>
    <s v="San Francisco"/>
    <s v="United States of America"/>
    <s v="Americas"/>
    <d v="2022-01-17T00:00:00"/>
    <d v="2022-12-01T00:00:00"/>
    <s v="Operating Platform"/>
    <s v="T"/>
    <s v="E"/>
    <s v="USD"/>
    <n v="209605.00000000003"/>
    <n v="107800.00000000001"/>
    <n v="0"/>
    <n v="0"/>
    <n v="107800.00000000001"/>
    <n v="0"/>
    <n v="0"/>
    <n v="0"/>
    <n v="0"/>
    <n v="0"/>
    <n v="317405.00000000006"/>
    <s v="USD"/>
    <n v="215893.15000000002"/>
    <n v="542820.30000000005"/>
    <s v="&lt;1 Year"/>
    <n v="209605.00000000003"/>
    <n v="317405.00000000006"/>
    <n v="215893.15000000002"/>
    <n v="542820.30000000005"/>
    <n v="2.9999999999999968E-2"/>
    <n v="6288.1499999999942"/>
    <n v="107800.00000000003"/>
    <n v="1"/>
    <n v="0"/>
    <n v="0"/>
    <n v="0"/>
  </r>
  <r>
    <s v="Employee 1805"/>
    <x v="3"/>
    <s v="San Francisco"/>
    <s v="United States of America"/>
    <s v="Americas"/>
    <d v="2022-01-17T00:00:00"/>
    <d v="2022-12-01T00:00:00"/>
    <s v="ETF and Index Investments Platform"/>
    <s v="K"/>
    <s v="V"/>
    <s v="USD"/>
    <n v="162690"/>
    <n v="32912"/>
    <n v="0"/>
    <n v="0"/>
    <n v="32912"/>
    <n v="0"/>
    <n v="0"/>
    <n v="0"/>
    <n v="0"/>
    <n v="0"/>
    <n v="195602"/>
    <s v="USD"/>
    <n v="167570.70000000001"/>
    <n v="369040.76"/>
    <s v="&lt;1 Year"/>
    <n v="162690"/>
    <n v="195602"/>
    <n v="167570.70000000001"/>
    <n v="369040.76"/>
    <n v="3.0000000000000072E-2"/>
    <n v="4880.7000000000116"/>
    <n v="32912"/>
    <n v="1"/>
    <n v="0"/>
    <n v="0"/>
    <n v="0"/>
  </r>
  <r>
    <s v="Employee 1806"/>
    <x v="0"/>
    <s v="Sydney"/>
    <s v="Australia"/>
    <s v="Asia-Pacific"/>
    <d v="2022-01-17T00:00:00"/>
    <d v="2022-12-01T00:00:00"/>
    <s v="Operating Platform"/>
    <s v="I"/>
    <s v="Q"/>
    <s v="AUD"/>
    <n v="243249.60000000003"/>
    <n v="170610.00000000003"/>
    <n v="0"/>
    <n v="0"/>
    <n v="170610.00000000003"/>
    <n v="0"/>
    <n v="0"/>
    <n v="0"/>
    <n v="0"/>
    <n v="0"/>
    <n v="413859.60000000009"/>
    <s v="AUD"/>
    <n v="248114.59200000003"/>
    <n v="670251.38400000008"/>
    <s v="&lt;1 Year"/>
    <n v="184054.80984648335"/>
    <n v="313146.86635103065"/>
    <n v="187735.90604341301"/>
    <n v="507145.70972146426"/>
    <n v="1.9999999999999976E-2"/>
    <n v="4864.9919999999984"/>
    <n v="129092.0565045473"/>
    <n v="0.75665000002665295"/>
    <n v="0"/>
    <n v="0"/>
    <n v="0"/>
  </r>
  <r>
    <s v="Employee 1807"/>
    <x v="4"/>
    <s v="San Francisco"/>
    <s v="United States of America"/>
    <s v="Americas"/>
    <d v="2022-01-17T00:00:00"/>
    <d v="2022-12-01T00:00:00"/>
    <s v="ETF and Index Investments Platform"/>
    <s v="J"/>
    <s v="Z"/>
    <s v="USD"/>
    <n v="283250"/>
    <n v="276925"/>
    <n v="0"/>
    <n v="0"/>
    <n v="276925"/>
    <n v="0"/>
    <n v="0"/>
    <n v="0"/>
    <n v="0"/>
    <n v="0"/>
    <n v="560175"/>
    <s v="USD"/>
    <n v="288915"/>
    <n v="860293.5"/>
    <s v="&lt;1 Year"/>
    <n v="283250"/>
    <n v="560175"/>
    <n v="288915"/>
    <n v="860293.5"/>
    <n v="0.02"/>
    <n v="5665"/>
    <n v="276925"/>
    <n v="1"/>
    <n v="0"/>
    <n v="0"/>
    <n v="0"/>
  </r>
  <r>
    <s v="Employee 1808"/>
    <x v="0"/>
    <s v="Mumbai"/>
    <s v="India"/>
    <s v="Asia-Pacific"/>
    <d v="2022-01-17T00:00:00"/>
    <d v="2022-12-01T00:00:00"/>
    <s v="Regional Platform"/>
    <s v="C"/>
    <s v="I"/>
    <s v="INR"/>
    <n v="5584150"/>
    <n v="1045440"/>
    <n v="0"/>
    <n v="0"/>
    <n v="1045440"/>
    <n v="0"/>
    <n v="0"/>
    <n v="0"/>
    <n v="0"/>
    <n v="0"/>
    <n v="6629590"/>
    <s v="INR"/>
    <n v="5807516"/>
    <n v="12702289.6"/>
    <s v="&lt;1 Year"/>
    <n v="82749.60174860149"/>
    <n v="98241.61819731041"/>
    <n v="86059.585818545544"/>
    <n v="188230.86874374837"/>
    <n v="3.9999999999999931E-2"/>
    <n v="223366"/>
    <n v="15492.016448708921"/>
    <n v="1.4818656688771161E-2"/>
    <n v="0"/>
    <n v="0"/>
    <n v="0"/>
  </r>
  <r>
    <s v="Employee 1809"/>
    <x v="0"/>
    <s v="San Francisco"/>
    <s v="United States of America"/>
    <s v="Americas"/>
    <d v="2022-01-17T00:00:00"/>
    <d v="2022-12-01T00:00:00"/>
    <s v="Operating Platform"/>
    <s v="K"/>
    <s v="D"/>
    <s v="USD"/>
    <n v="188320"/>
    <n v="48576.000000000007"/>
    <n v="0"/>
    <n v="0"/>
    <n v="48576.000000000007"/>
    <n v="0"/>
    <n v="0"/>
    <n v="0"/>
    <n v="0"/>
    <n v="0"/>
    <n v="236896"/>
    <s v="USD"/>
    <n v="214684.80000000002"/>
    <n v="484746.23999999999"/>
    <s v="&lt;1 Year"/>
    <n v="188320"/>
    <n v="236896"/>
    <n v="214684.80000000002"/>
    <n v="484746.23999999999"/>
    <n v="0.1400000000000001"/>
    <n v="26364.800000000017"/>
    <n v="48576"/>
    <n v="1"/>
    <n v="0"/>
    <n v="0"/>
    <n v="0"/>
  </r>
  <r>
    <s v="Employee 181"/>
    <x v="3"/>
    <s v="Edinburgh"/>
    <s v="United Kingdom"/>
    <s v="EMEA"/>
    <d v="2008-09-23T00:00:00"/>
    <d v="2022-12-01T00:00:00"/>
    <s v="Operating Platform"/>
    <s v="W"/>
    <s v="V"/>
    <s v="GBP"/>
    <n v="82212.240000000005"/>
    <n v="28028.000000000004"/>
    <n v="0"/>
    <n v="0"/>
    <n v="28028.000000000004"/>
    <n v="0"/>
    <n v="0"/>
    <n v="0"/>
    <n v="0"/>
    <n v="0"/>
    <n v="110240.24"/>
    <s v="GBP"/>
    <n v="85500.729600000006"/>
    <n v="200150.57920000001"/>
    <s v="&gt;5 Years"/>
    <n v="109395.71716221861"/>
    <n v="146691.17536433868"/>
    <n v="113771.54584870736"/>
    <n v="266330.36822761956"/>
    <n v="4.0000000000000036E-2"/>
    <n v="3288.4896000000008"/>
    <n v="37295.458202120062"/>
    <n v="1.3306500000756409"/>
    <n v="0"/>
    <n v="0"/>
    <n v="0"/>
  </r>
  <r>
    <s v="Employee 1810"/>
    <x v="0"/>
    <s v="San Francisco"/>
    <s v="United States of America"/>
    <s v="Americas"/>
    <d v="2022-01-17T00:00:00"/>
    <d v="2022-12-01T00:00:00"/>
    <s v="Operating Platform"/>
    <s v="X"/>
    <s v="N"/>
    <s v="USD"/>
    <n v="239800.00000000006"/>
    <n v="132066"/>
    <n v="0"/>
    <n v="0"/>
    <n v="132066"/>
    <n v="0"/>
    <n v="0"/>
    <n v="0"/>
    <n v="0"/>
    <n v="0"/>
    <n v="371866.00000000006"/>
    <s v="USD"/>
    <n v="273372.00000000012"/>
    <n v="697299.24000000022"/>
    <s v="&lt;1 Year"/>
    <n v="239800.00000000006"/>
    <n v="371866.00000000006"/>
    <n v="273372.00000000012"/>
    <n v="697299.24000000022"/>
    <n v="0.14000000000000021"/>
    <n v="33572.000000000058"/>
    <n v="132066"/>
    <n v="1"/>
    <n v="0"/>
    <n v="0"/>
    <n v="0"/>
  </r>
  <r>
    <s v="Employee 1811"/>
    <x v="3"/>
    <s v="San Francisco"/>
    <s v="United States of America"/>
    <s v="Americas"/>
    <d v="2022-01-17T00:00:00"/>
    <d v="2022-12-01T00:00:00"/>
    <s v="ETF and Index Investments Platform"/>
    <s v="W"/>
    <s v="X"/>
    <s v="USD"/>
    <n v="158620"/>
    <n v="28314.000000000004"/>
    <n v="0"/>
    <n v="0"/>
    <n v="28314.000000000004"/>
    <n v="0"/>
    <n v="0"/>
    <n v="0"/>
    <n v="0"/>
    <n v="0"/>
    <n v="186934"/>
    <s v="USD"/>
    <n v="180826.80000000002"/>
    <n v="393931.56000000006"/>
    <s v="&lt;1 Year"/>
    <n v="158620"/>
    <n v="186934"/>
    <n v="180826.80000000002"/>
    <n v="393931.56000000006"/>
    <n v="0.1400000000000001"/>
    <n v="22206.800000000017"/>
    <n v="28314"/>
    <n v="1"/>
    <n v="0"/>
    <n v="0"/>
    <n v="0"/>
  </r>
  <r>
    <s v="Employee 1812"/>
    <x v="1"/>
    <s v="Edinburgh"/>
    <s v="United Kingdom"/>
    <s v="EMEA"/>
    <d v="2022-01-17T00:00:00"/>
    <d v="2022-12-01T00:00:00"/>
    <s v="Operating Platform"/>
    <s v="S"/>
    <s v="Y"/>
    <s v="GBP"/>
    <n v="41023.840000000004"/>
    <n v="3465.0000000000005"/>
    <n v="0"/>
    <n v="0"/>
    <n v="3465.0000000000005"/>
    <n v="0"/>
    <n v="0"/>
    <n v="0"/>
    <n v="0"/>
    <n v="0"/>
    <n v="44488.840000000004"/>
    <s v="GBP"/>
    <n v="47177.415999999997"/>
    <n v="98339.581999999995"/>
    <s v="&lt;1 Year"/>
    <n v="54588.372699103085"/>
    <n v="59199.074949365182"/>
    <n v="62776.628603968544"/>
    <n v="130855.56479573849"/>
    <n v="0.14999999999999991"/>
    <n v="6153.5759999999937"/>
    <n v="4610.7022502620966"/>
    <n v="1.3306500000756409"/>
    <n v="0"/>
    <n v="0"/>
    <n v="0"/>
  </r>
  <r>
    <s v="Employee 1813"/>
    <x v="4"/>
    <s v="San Francisco"/>
    <s v="United States of America"/>
    <s v="Americas"/>
    <d v="2022-01-17T00:00:00"/>
    <d v="2022-12-01T00:00:00"/>
    <s v="Investments Platform"/>
    <s v="C"/>
    <s v="O"/>
    <s v="USD"/>
    <n v="256520.00000000006"/>
    <n v="243100"/>
    <n v="0"/>
    <n v="0"/>
    <n v="243100"/>
    <n v="0"/>
    <n v="0"/>
    <n v="0"/>
    <n v="0"/>
    <n v="0"/>
    <n v="499620.00000000006"/>
    <s v="USD"/>
    <n v="266780.80000000005"/>
    <n v="786385.60000000009"/>
    <s v="&lt;1 Year"/>
    <n v="256520.00000000006"/>
    <n v="499620.00000000006"/>
    <n v="266780.80000000005"/>
    <n v="786385.60000000009"/>
    <n v="3.9999999999999945E-2"/>
    <n v="10260.799999999988"/>
    <n v="243100"/>
    <n v="1"/>
    <n v="0"/>
    <n v="0"/>
    <n v="0"/>
  </r>
  <r>
    <s v="Employee 1814"/>
    <x v="3"/>
    <s v="Wilmington"/>
    <s v="United States of America"/>
    <s v="Americas"/>
    <d v="2022-01-17T00:00:00"/>
    <d v="2022-12-01T00:00:00"/>
    <s v="Operating Platform"/>
    <s v="A"/>
    <s v="A"/>
    <s v="USD"/>
    <n v="125763.00000000003"/>
    <n v="29572.400000000001"/>
    <n v="0"/>
    <n v="0"/>
    <n v="29572.400000000001"/>
    <n v="0"/>
    <n v="0"/>
    <n v="0"/>
    <n v="0"/>
    <n v="0"/>
    <n v="155335.40000000002"/>
    <s v="USD"/>
    <n v="142112.19000000003"/>
    <n v="317641.19200000004"/>
    <s v="&lt;1 Year"/>
    <n v="125763.00000000003"/>
    <n v="155335.40000000002"/>
    <n v="142112.19000000003"/>
    <n v="317641.19200000004"/>
    <n v="0.12999999999999998"/>
    <n v="16349.190000000002"/>
    <n v="29572.399999999994"/>
    <n v="1"/>
    <n v="0"/>
    <n v="0"/>
    <n v="0"/>
  </r>
  <r>
    <s v="Employee 1815"/>
    <x v="1"/>
    <s v="Edinburgh"/>
    <s v="United Kingdom"/>
    <s v="EMEA"/>
    <d v="2022-01-17T00:00:00"/>
    <d v="2022-12-01T00:00:00"/>
    <s v="Operating Platform"/>
    <s v="F"/>
    <s v="T"/>
    <s v="GBP"/>
    <n v="39722.980000000003"/>
    <n v="4405.5"/>
    <n v="0"/>
    <n v="0"/>
    <n v="4405.5"/>
    <n v="0"/>
    <n v="0"/>
    <n v="0"/>
    <n v="0"/>
    <n v="0"/>
    <n v="44128.480000000003"/>
    <s v="GBP"/>
    <n v="40120.209800000004"/>
    <n v="84689.974600000016"/>
    <s v="&lt;1 Year"/>
    <n v="52857.383340004686"/>
    <n v="58719.561915337923"/>
    <n v="53385.957173404735"/>
    <n v="112692.71470789606"/>
    <n v="1.0000000000000038E-2"/>
    <n v="397.22980000000098"/>
    <n v="5862.1785753332369"/>
    <n v="1.3306500000756409"/>
    <n v="0"/>
    <n v="0"/>
    <n v="0"/>
  </r>
  <r>
    <s v="Employee 1816"/>
    <x v="3"/>
    <s v="London"/>
    <s v="United Kingdom"/>
    <s v="EMEA"/>
    <d v="2022-01-17T00:00:00"/>
    <d v="2022-12-01T00:00:00"/>
    <s v="Client Businesses Platform"/>
    <s v="Y"/>
    <s v="N"/>
    <s v="GBP"/>
    <n v="84150"/>
    <n v="20900"/>
    <n v="0"/>
    <n v="0"/>
    <n v="20900"/>
    <n v="0"/>
    <n v="0"/>
    <n v="0"/>
    <n v="0"/>
    <n v="0"/>
    <n v="105050"/>
    <s v="GBP"/>
    <n v="84991.5"/>
    <n v="191092"/>
    <s v="&lt;1 Year"/>
    <n v="111974.19750636519"/>
    <n v="139784.78250794607"/>
    <n v="113093.93948142884"/>
    <n v="254276.56981445439"/>
    <n v="9.9999999999999586E-3"/>
    <n v="841.5"/>
    <n v="27810.585001580883"/>
    <n v="1.3306500000756409"/>
    <n v="0"/>
    <n v="0"/>
    <n v="0"/>
  </r>
  <r>
    <s v="Employee 1817"/>
    <x v="0"/>
    <s v="London"/>
    <s v="United Kingdom"/>
    <s v="EMEA"/>
    <d v="2022-01-17T00:00:00"/>
    <d v="2022-12-01T00:00:00"/>
    <s v="Client Businesses Platform"/>
    <s v="M"/>
    <s v="E"/>
    <s v="GBP"/>
    <n v="157080"/>
    <n v="89001.000000000015"/>
    <n v="0"/>
    <n v="0"/>
    <n v="89001.000000000015"/>
    <n v="0"/>
    <n v="0"/>
    <n v="0"/>
    <n v="0"/>
    <n v="0"/>
    <n v="246081"/>
    <s v="GBP"/>
    <n v="160221.6"/>
    <n v="411224.22000000009"/>
    <s v="&lt;1 Year"/>
    <n v="209018.50201188168"/>
    <n v="327447.68266861379"/>
    <n v="213198.87205211932"/>
    <n v="547195.50837410556"/>
    <n v="2.0000000000000039E-2"/>
    <n v="3141.6000000000058"/>
    <n v="118429.18065673212"/>
    <n v="1.3306500000756409"/>
    <n v="0"/>
    <n v="0"/>
    <n v="0"/>
  </r>
  <r>
    <s v="Employee 1818"/>
    <x v="0"/>
    <s v="Hong Kong"/>
    <s v="Hong Kong"/>
    <s v="Asia-Pacific"/>
    <d v="2022-01-17T00:00:00"/>
    <d v="2022-12-01T00:00:00"/>
    <s v="ETF and Index Investments Platform"/>
    <s v="K"/>
    <s v="Q"/>
    <s v="HKD"/>
    <n v="1601600.0000000002"/>
    <n v="763620.00000000012"/>
    <n v="0"/>
    <n v="0"/>
    <n v="763620.00000000012"/>
    <n v="0"/>
    <n v="0"/>
    <n v="0"/>
    <n v="0"/>
    <n v="0"/>
    <n v="2365220.0000000005"/>
    <s v="HKD"/>
    <n v="1793792.0000000005"/>
    <n v="4442838.4000000013"/>
    <s v="&lt;1 Year"/>
    <n v="204177.63556280799"/>
    <n v="301526.6153757897"/>
    <n v="228678.951830345"/>
    <n v="566388.76105122943"/>
    <n v="0.12000000000000026"/>
    <n v="192192.00000000023"/>
    <n v="97348.979812981706"/>
    <n v="0.12748353868806692"/>
    <n v="0"/>
    <n v="0"/>
    <n v="0"/>
  </r>
  <r>
    <s v="Employee 1819"/>
    <x v="3"/>
    <s v="London"/>
    <s v="United Kingdom"/>
    <s v="EMEA"/>
    <d v="2022-01-17T00:00:00"/>
    <d v="2022-12-01T00:00:00"/>
    <s v="Client Businesses Platform"/>
    <s v="L"/>
    <s v="S"/>
    <s v="GBP"/>
    <n v="87450"/>
    <n v="14471.600000000002"/>
    <n v="0"/>
    <n v="0"/>
    <n v="14471.600000000002"/>
    <n v="0"/>
    <n v="0"/>
    <n v="0"/>
    <n v="0"/>
    <n v="0"/>
    <n v="101921.60000000001"/>
    <s v="GBP"/>
    <n v="91822.5"/>
    <n v="198840.18"/>
    <s v="&lt;1 Year"/>
    <n v="116365.3425066148"/>
    <n v="135621.97704770946"/>
    <n v="122183.60963194554"/>
    <n v="264586.68553204043"/>
    <n v="4.9999999999999947E-2"/>
    <n v="4372.5"/>
    <n v="19256.634541094652"/>
    <n v="1.3306500000756409"/>
    <n v="0"/>
    <n v="0"/>
    <n v="0"/>
  </r>
  <r>
    <s v="Employee 182"/>
    <x v="4"/>
    <s v="Princeton"/>
    <s v="United States of America"/>
    <s v="Americas"/>
    <d v="2009-03-02T00:00:00"/>
    <d v="2022-12-01T00:00:00"/>
    <s v="Investments Platform"/>
    <s v="L"/>
    <s v="S"/>
    <s v="USD"/>
    <n v="298320"/>
    <n v="0"/>
    <n v="1872000"/>
    <n v="0"/>
    <n v="1872000"/>
    <n v="0"/>
    <n v="0"/>
    <n v="0"/>
    <n v="0"/>
    <n v="0"/>
    <n v="2170320"/>
    <s v="USD"/>
    <n v="304286.40000000002"/>
    <n v="608572.80000000005"/>
    <s v="&gt;5 Years"/>
    <n v="298320"/>
    <n v="2170320"/>
    <n v="304286.40000000002"/>
    <n v="608572.80000000005"/>
    <n v="2.0000000000000077E-2"/>
    <n v="5966.4000000000233"/>
    <n v="1872000"/>
    <n v="1"/>
    <n v="0"/>
    <n v="0"/>
    <n v="0"/>
  </r>
  <r>
    <s v="Employee 1820"/>
    <x v="0"/>
    <s v="San Francisco"/>
    <s v="United States of America"/>
    <s v="Americas"/>
    <d v="2022-01-17T00:00:00"/>
    <d v="2022-12-01T00:00:00"/>
    <s v="Investments Platform"/>
    <s v="C"/>
    <s v="K"/>
    <s v="USD"/>
    <n v="203830.00000000006"/>
    <n v="236313.00000000003"/>
    <n v="0"/>
    <n v="0"/>
    <n v="236313.00000000003"/>
    <n v="0"/>
    <n v="0"/>
    <n v="0"/>
    <n v="0"/>
    <n v="0"/>
    <n v="440143.00000000012"/>
    <s v="USD"/>
    <n v="216059.80000000008"/>
    <n v="682611.38000000012"/>
    <s v="&lt;1 Year"/>
    <n v="203830.00000000006"/>
    <n v="440143.00000000012"/>
    <n v="216059.80000000008"/>
    <n v="682611.38000000012"/>
    <n v="6.0000000000000067E-2"/>
    <n v="12229.800000000017"/>
    <n v="236313.00000000006"/>
    <n v="1"/>
    <n v="0"/>
    <n v="0"/>
    <n v="0"/>
  </r>
  <r>
    <s v="Employee 1821"/>
    <x v="7"/>
    <s v="San Francisco"/>
    <s v="United States of America"/>
    <s v="Americas"/>
    <d v="2022-01-17T00:00:00"/>
    <d v="2022-12-01T00:00:00"/>
    <s v="ETF and Index Investments Platform"/>
    <s v="V"/>
    <s v="V"/>
    <s v="USD"/>
    <n v="108663.50000000001"/>
    <n v="37680.5"/>
    <n v="0"/>
    <n v="0"/>
    <n v="37680.5"/>
    <n v="0"/>
    <n v="9406"/>
    <n v="0"/>
    <n v="9406"/>
    <n v="0"/>
    <n v="155750"/>
    <s v="USD"/>
    <n v="118443.21500000003"/>
    <n v="277958.17500000005"/>
    <s v="&lt;1 Year"/>
    <n v="108663.50000000001"/>
    <n v="155750"/>
    <n v="118443.21500000003"/>
    <n v="277958.17500000005"/>
    <n v="9.0000000000000094E-2"/>
    <n v="9779.7150000000111"/>
    <n v="47086.499999999985"/>
    <n v="1"/>
    <n v="0"/>
    <n v="0"/>
    <n v="9406"/>
  </r>
  <r>
    <s v="Employee 1822"/>
    <x v="0"/>
    <s v="San Francisco"/>
    <s v="United States of America"/>
    <s v="Americas"/>
    <d v="2021-12-06T00:00:00"/>
    <d v="2022-12-01T00:00:00"/>
    <s v="ETF and Index Investments Platform"/>
    <s v="T"/>
    <s v="G"/>
    <s v="USD"/>
    <n v="225802.50000000003"/>
    <n v="73788"/>
    <n v="0"/>
    <n v="0"/>
    <n v="73788"/>
    <n v="0"/>
    <n v="0"/>
    <n v="0"/>
    <n v="0"/>
    <n v="0"/>
    <n v="299590.5"/>
    <s v="USD"/>
    <n v="232576.57500000004"/>
    <n v="541154.79"/>
    <s v="&lt;1 Year"/>
    <n v="225802.50000000003"/>
    <n v="299590.5"/>
    <n v="232576.57500000004"/>
    <n v="541154.79"/>
    <n v="3.0000000000000047E-2"/>
    <n v="6774.0750000000116"/>
    <n v="73787.999999999971"/>
    <n v="1"/>
    <n v="0"/>
    <n v="0"/>
    <n v="0"/>
  </r>
  <r>
    <s v="Employee 1823"/>
    <x v="4"/>
    <s v="San Francisco"/>
    <s v="United States of America"/>
    <s v="Americas"/>
    <d v="2021-12-06T00:00:00"/>
    <d v="2022-12-01T00:00:00"/>
    <s v="Investments Platform"/>
    <s v="O"/>
    <s v="E"/>
    <s v="USD"/>
    <n v="235620.00000000003"/>
    <n v="366669.60000000003"/>
    <n v="1905594.8499999999"/>
    <n v="0"/>
    <n v="2272264.4499999997"/>
    <n v="0"/>
    <n v="0"/>
    <n v="0"/>
    <n v="0"/>
    <n v="0"/>
    <n v="2507884.4499999997"/>
    <s v="USD"/>
    <n v="240332.40000000002"/>
    <n v="854667.79200000013"/>
    <s v="&lt;1 Year"/>
    <n v="235620.00000000003"/>
    <n v="2507884.4499999997"/>
    <n v="240332.40000000002"/>
    <n v="854667.79200000013"/>
    <n v="1.9999999999999973E-2"/>
    <n v="4712.3999999999942"/>
    <n v="2272264.4499999997"/>
    <n v="1"/>
    <n v="0"/>
    <n v="0"/>
    <n v="0"/>
  </r>
  <r>
    <s v="Employee 1824"/>
    <x v="3"/>
    <s v="Munich"/>
    <s v="Germany"/>
    <s v="EMEA"/>
    <d v="2021-12-13T00:00:00"/>
    <d v="2022-12-01T00:00:00"/>
    <s v="ETF and Index Investments Platform"/>
    <s v="F"/>
    <s v="I"/>
    <s v="EUR"/>
    <n v="72765"/>
    <n v="22748.000000000004"/>
    <n v="0"/>
    <n v="0"/>
    <n v="22748.000000000004"/>
    <n v="0"/>
    <n v="0"/>
    <n v="0"/>
    <n v="0"/>
    <n v="0"/>
    <n v="95513"/>
    <s v="EUR"/>
    <n v="81496.800000000003"/>
    <n v="188471.36000000002"/>
    <s v="&lt;1 Year"/>
    <n v="84938.584497829812"/>
    <n v="111492.32489715137"/>
    <n v="95131.214637569399"/>
    <n v="220002.61852237894"/>
    <n v="0.12000000000000012"/>
    <n v="8731.8000000000029"/>
    <n v="26553.740399321556"/>
    <n v="1.1672999999701754"/>
    <n v="0"/>
    <n v="0"/>
    <n v="0"/>
  </r>
  <r>
    <s v="Employee 1825"/>
    <x v="4"/>
    <s v="New York"/>
    <s v="United States of America"/>
    <s v="Americas"/>
    <d v="2021-12-13T00:00:00"/>
    <d v="2022-12-01T00:00:00"/>
    <s v="Regional Platform"/>
    <s v="H"/>
    <s v="K"/>
    <s v="USD"/>
    <n v="249260.00000000003"/>
    <n v="315810.00000000006"/>
    <n v="0"/>
    <n v="0"/>
    <n v="315810.00000000006"/>
    <n v="0"/>
    <n v="0"/>
    <n v="0"/>
    <n v="0"/>
    <n v="168000.00000000003"/>
    <n v="733070.00000000012"/>
    <s v="USD"/>
    <n v="251752.60000000003"/>
    <n v="822473.3"/>
    <s v="&lt;1 Year"/>
    <n v="249260.00000000003"/>
    <n v="733070.00000000012"/>
    <n v="251752.60000000003"/>
    <n v="822473.3"/>
    <n v="1.0000000000000023E-2"/>
    <n v="2492.6000000000058"/>
    <n v="483810.00000000012"/>
    <n v="1"/>
    <n v="168000.00000000003"/>
    <n v="0"/>
    <n v="0"/>
  </r>
  <r>
    <s v="Employee 1826"/>
    <x v="3"/>
    <s v="London"/>
    <s v="United Kingdom"/>
    <s v="EMEA"/>
    <d v="2022-01-10T00:00:00"/>
    <d v="2022-12-01T00:00:00"/>
    <s v="Investments Platform"/>
    <s v="D"/>
    <s v="W"/>
    <s v="GBP"/>
    <n v="79613.600000000006"/>
    <n v="9300.5"/>
    <n v="0"/>
    <n v="0"/>
    <n v="9300.5"/>
    <n v="0"/>
    <n v="0"/>
    <n v="0"/>
    <n v="0"/>
    <n v="0"/>
    <n v="88914.1"/>
    <s v="GBP"/>
    <n v="82798.144000000015"/>
    <n v="175268.80800000002"/>
    <s v="&lt;1 Year"/>
    <n v="105937.83684602205"/>
    <n v="118313.54717172556"/>
    <n v="110175.35031986295"/>
    <n v="233221.43937845752"/>
    <n v="4.0000000000000133E-2"/>
    <n v="3184.544000000009"/>
    <n v="12375.710325703505"/>
    <n v="1.3306500000756409"/>
    <n v="0"/>
    <n v="0"/>
    <n v="0"/>
  </r>
  <r>
    <s v="Employee 1827"/>
    <x v="0"/>
    <s v="New York"/>
    <s v="United States of America"/>
    <s v="Americas"/>
    <d v="2022-01-18T00:00:00"/>
    <d v="2022-12-01T00:00:00"/>
    <s v="Investments Platform"/>
    <s v="U"/>
    <s v="U"/>
    <s v="USD"/>
    <n v="213840.00000000006"/>
    <n v="487190"/>
    <n v="0"/>
    <n v="0"/>
    <n v="487190"/>
    <n v="0"/>
    <n v="0"/>
    <n v="0"/>
    <n v="0"/>
    <n v="0"/>
    <n v="701030"/>
    <s v="USD"/>
    <n v="228808.80000000008"/>
    <n v="978910.90000000014"/>
    <s v="&lt;1 Year"/>
    <n v="213840.00000000006"/>
    <n v="701030"/>
    <n v="228808.80000000008"/>
    <n v="978910.90000000014"/>
    <n v="7.0000000000000062E-2"/>
    <n v="14968.800000000017"/>
    <n v="487189.99999999994"/>
    <n v="1"/>
    <n v="0"/>
    <n v="0"/>
    <n v="0"/>
  </r>
  <r>
    <s v="Employee 1828"/>
    <x v="0"/>
    <s v="San Francisco"/>
    <s v="United States of America"/>
    <s v="Americas"/>
    <d v="2021-12-13T00:00:00"/>
    <d v="2022-12-01T00:00:00"/>
    <s v="Operating Platform"/>
    <s v="K"/>
    <s v="H"/>
    <s v="USD"/>
    <n v="209880.00000000003"/>
    <n v="108438"/>
    <n v="0"/>
    <n v="0"/>
    <n v="108438"/>
    <n v="0"/>
    <n v="0"/>
    <n v="0"/>
    <n v="0"/>
    <n v="0"/>
    <n v="318318"/>
    <s v="USD"/>
    <n v="230868.00000000006"/>
    <n v="581017.80000000005"/>
    <s v="&lt;1 Year"/>
    <n v="209880.00000000003"/>
    <n v="318318"/>
    <n v="230868.00000000006"/>
    <n v="581017.80000000005"/>
    <n v="0.10000000000000013"/>
    <n v="20988.000000000029"/>
    <n v="108437.99999999997"/>
    <n v="1"/>
    <n v="0"/>
    <n v="0"/>
    <n v="0"/>
  </r>
  <r>
    <s v="Employee 1829"/>
    <x v="4"/>
    <s v="Princeton"/>
    <s v="United States of America"/>
    <s v="Americas"/>
    <d v="2021-12-13T00:00:00"/>
    <d v="2022-12-01T00:00:00"/>
    <s v="Corporate and Risk Platform"/>
    <s v="D"/>
    <s v="V"/>
    <s v="USD"/>
    <n v="275880.00000000006"/>
    <n v="293260"/>
    <n v="0"/>
    <n v="0"/>
    <n v="293260"/>
    <n v="0"/>
    <n v="0"/>
    <n v="0"/>
    <n v="0"/>
    <n v="0"/>
    <n v="569140"/>
    <s v="USD"/>
    <n v="286915.20000000007"/>
    <n v="878820.80000000016"/>
    <s v="&lt;1 Year"/>
    <n v="275880.00000000006"/>
    <n v="569140"/>
    <n v="286915.20000000007"/>
    <n v="878820.80000000016"/>
    <n v="4.0000000000000036E-2"/>
    <n v="11035.200000000012"/>
    <n v="293259.99999999994"/>
    <n v="1"/>
    <n v="0"/>
    <n v="0"/>
    <n v="0"/>
  </r>
  <r>
    <s v="Employee 183"/>
    <x v="4"/>
    <s v="New York"/>
    <s v="United States of America"/>
    <s v="Americas"/>
    <d v="2009-01-05T00:00:00"/>
    <d v="2022-12-01T00:00:00"/>
    <s v="Operating Platform"/>
    <s v="P"/>
    <s v="M"/>
    <s v="USD"/>
    <n v="263780.00000000006"/>
    <n v="209484.00000000003"/>
    <n v="0"/>
    <n v="0"/>
    <n v="209484.00000000003"/>
    <n v="0"/>
    <n v="0"/>
    <n v="0"/>
    <n v="0"/>
    <n v="0"/>
    <n v="473264.00000000012"/>
    <s v="USD"/>
    <n v="274331.20000000007"/>
    <n v="766525.76000000024"/>
    <s v="&gt;5 Years"/>
    <n v="263780.00000000006"/>
    <n v="473264.00000000012"/>
    <n v="274331.20000000007"/>
    <n v="766525.76000000024"/>
    <n v="4.0000000000000036E-2"/>
    <n v="10551.200000000012"/>
    <n v="209484.00000000006"/>
    <n v="1"/>
    <n v="0"/>
    <n v="0"/>
    <n v="0"/>
  </r>
  <r>
    <s v="Employee 1830"/>
    <x v="0"/>
    <s v="New York"/>
    <s v="United States of America"/>
    <s v="Americas"/>
    <d v="2021-12-13T00:00:00"/>
    <d v="2022-12-01T00:00:00"/>
    <s v="Client Businesses Platform"/>
    <s v="N"/>
    <s v="W"/>
    <s v="USD"/>
    <n v="224790.50000000003"/>
    <n v="123970.00000000001"/>
    <n v="0"/>
    <n v="0"/>
    <n v="123970.00000000001"/>
    <n v="0"/>
    <n v="0"/>
    <n v="0"/>
    <n v="0"/>
    <n v="0"/>
    <n v="348760.50000000006"/>
    <s v="USD"/>
    <n v="233782.12000000002"/>
    <n v="596493.04"/>
    <s v="&lt;1 Year"/>
    <n v="224790.50000000003"/>
    <n v="348760.50000000006"/>
    <n v="233782.12000000002"/>
    <n v="596493.04"/>
    <n v="3.9999999999999973E-2"/>
    <n v="8991.6199999999953"/>
    <n v="123970.00000000003"/>
    <n v="1"/>
    <n v="0"/>
    <n v="0"/>
    <n v="0"/>
  </r>
  <r>
    <s v="Employee 1831"/>
    <x v="0"/>
    <s v="San Francisco"/>
    <s v="United States of America"/>
    <s v="Americas"/>
    <d v="2021-12-13T00:00:00"/>
    <d v="2022-12-01T00:00:00"/>
    <s v="Operating Platform"/>
    <s v="K"/>
    <s v="X"/>
    <s v="USD"/>
    <n v="217536.00000000003"/>
    <n v="92070.000000000015"/>
    <n v="0"/>
    <n v="0"/>
    <n v="92070.000000000015"/>
    <n v="0"/>
    <n v="0"/>
    <n v="0"/>
    <n v="0"/>
    <n v="0"/>
    <n v="309606.00000000006"/>
    <s v="USD"/>
    <n v="245815.68000000002"/>
    <n v="595670.46000000008"/>
    <s v="&lt;1 Year"/>
    <n v="217536.00000000003"/>
    <n v="309606.00000000006"/>
    <n v="245815.68000000002"/>
    <n v="595670.46000000008"/>
    <n v="0.12999999999999995"/>
    <n v="28279.679999999993"/>
    <n v="92070.000000000029"/>
    <n v="1"/>
    <n v="0"/>
    <n v="0"/>
    <n v="0"/>
  </r>
  <r>
    <s v="Employee 1832"/>
    <x v="0"/>
    <s v="San Francisco"/>
    <s v="United States of America"/>
    <s v="Americas"/>
    <d v="2021-12-13T00:00:00"/>
    <d v="2022-12-01T00:00:00"/>
    <s v="Investments Platform"/>
    <s v="G"/>
    <s v="Q"/>
    <s v="USD"/>
    <n v="204050.00000000003"/>
    <n v="217800.00000000003"/>
    <n v="867994.7"/>
    <n v="0"/>
    <n v="1085794.7"/>
    <n v="0"/>
    <n v="0"/>
    <n v="0"/>
    <n v="0"/>
    <n v="0"/>
    <n v="1289844.7"/>
    <s v="USD"/>
    <n v="230576.5"/>
    <n v="707267"/>
    <s v="&lt;1 Year"/>
    <n v="204050.00000000003"/>
    <n v="1289844.7"/>
    <n v="230576.5"/>
    <n v="707267"/>
    <n v="0.12999999999999984"/>
    <n v="26526.499999999971"/>
    <n v="1085794.7"/>
    <n v="1"/>
    <n v="0"/>
    <n v="0"/>
    <n v="0"/>
  </r>
  <r>
    <s v="Employee 1833"/>
    <x v="0"/>
    <s v="Princeton"/>
    <s v="United States of America"/>
    <s v="Americas"/>
    <d v="2021-12-20T00:00:00"/>
    <d v="2022-12-01T00:00:00"/>
    <s v="Corporate and Risk Platform"/>
    <s v="N"/>
    <s v="J"/>
    <s v="USD"/>
    <n v="207570.00000000006"/>
    <n v="88825.000000000015"/>
    <n v="0"/>
    <n v="0"/>
    <n v="88825.000000000015"/>
    <n v="0"/>
    <n v="0"/>
    <n v="0"/>
    <n v="0"/>
    <n v="0"/>
    <n v="296395.00000000006"/>
    <s v="USD"/>
    <n v="230402.7000000001"/>
    <n v="559401.15000000026"/>
    <s v="&lt;1 Year"/>
    <n v="207570.00000000006"/>
    <n v="296395.00000000006"/>
    <n v="230402.7000000001"/>
    <n v="559401.15000000026"/>
    <n v="0.11000000000000017"/>
    <n v="22832.700000000041"/>
    <n v="88825"/>
    <n v="1"/>
    <n v="0"/>
    <n v="0"/>
    <n v="0"/>
  </r>
  <r>
    <s v="Employee 1834"/>
    <x v="3"/>
    <s v="New York"/>
    <s v="United States of America"/>
    <s v="Americas"/>
    <d v="2022-01-04T00:00:00"/>
    <d v="2022-12-01T00:00:00"/>
    <s v="Corporate and Risk Platform"/>
    <s v="H"/>
    <s v="R"/>
    <s v="USD"/>
    <n v="153912"/>
    <n v="32890"/>
    <n v="0"/>
    <n v="0"/>
    <n v="32890"/>
    <n v="0"/>
    <n v="0"/>
    <n v="0"/>
    <n v="0"/>
    <n v="0"/>
    <n v="186802"/>
    <s v="USD"/>
    <n v="163146.72"/>
    <n v="361156.83999999997"/>
    <s v="&lt;1 Year"/>
    <n v="153912"/>
    <n v="186802"/>
    <n v="163146.72"/>
    <n v="361156.83999999997"/>
    <n v="6.0000000000000005E-2"/>
    <n v="9234.7200000000012"/>
    <n v="32890"/>
    <n v="1"/>
    <n v="0"/>
    <n v="0"/>
    <n v="0"/>
  </r>
  <r>
    <s v="Employee 1835"/>
    <x v="3"/>
    <s v="London"/>
    <s v="United Kingdom"/>
    <s v="EMEA"/>
    <d v="2021-12-20T00:00:00"/>
    <d v="2022-12-01T00:00:00"/>
    <s v="Operating Platform"/>
    <s v="F"/>
    <s v="K"/>
    <s v="GBP"/>
    <n v="88487.3"/>
    <n v="8603.1"/>
    <n v="0"/>
    <n v="0"/>
    <n v="8603.1"/>
    <n v="0"/>
    <n v="0"/>
    <n v="0"/>
    <n v="0"/>
    <n v="0"/>
    <n v="97090.400000000009"/>
    <s v="GBP"/>
    <n v="99990.64899999999"/>
    <n v="209702.80099999998"/>
    <s v="&lt;1 Year"/>
    <n v="117745.62575169327"/>
    <n v="129193.34076734402"/>
    <n v="133052.55709941336"/>
    <n v="279041.0321665121"/>
    <n v="0.12999999999999973"/>
    <n v="11503.348999999987"/>
    <n v="11447.715015650756"/>
    <n v="1.3306500000756407"/>
    <n v="0"/>
    <n v="0"/>
    <n v="0"/>
  </r>
  <r>
    <s v="Employee 1836"/>
    <x v="0"/>
    <s v="San Francisco"/>
    <s v="United States of America"/>
    <s v="Americas"/>
    <d v="2022-01-24T00:00:00"/>
    <d v="2022-12-01T00:00:00"/>
    <s v="Investments Platform"/>
    <s v="K"/>
    <s v="Y"/>
    <s v="USD"/>
    <n v="207900.00000000003"/>
    <n v="226380.00000000003"/>
    <n v="0"/>
    <n v="0"/>
    <n v="226380.00000000003"/>
    <n v="0"/>
    <n v="0"/>
    <n v="0"/>
    <n v="0"/>
    <n v="0"/>
    <n v="434280.00000000006"/>
    <s v="USD"/>
    <n v="222453.00000000006"/>
    <n v="687132.60000000009"/>
    <s v="&lt;1 Year"/>
    <n v="207900.00000000003"/>
    <n v="434280.00000000006"/>
    <n v="222453.00000000006"/>
    <n v="687132.60000000009"/>
    <n v="7.0000000000000132E-2"/>
    <n v="14553.000000000029"/>
    <n v="226380.00000000003"/>
    <n v="1"/>
    <n v="0"/>
    <n v="0"/>
    <n v="0"/>
  </r>
  <r>
    <s v="Employee 1837"/>
    <x v="0"/>
    <s v="San Francisco"/>
    <s v="United States of America"/>
    <s v="Americas"/>
    <d v="2021-12-29T00:00:00"/>
    <d v="2022-12-01T00:00:00"/>
    <s v="Operating Platform"/>
    <s v="H"/>
    <s v="F"/>
    <s v="USD"/>
    <n v="193600.00000000003"/>
    <n v="49209.600000000006"/>
    <n v="0"/>
    <n v="0"/>
    <n v="49209.600000000006"/>
    <n v="0"/>
    <n v="0"/>
    <n v="0"/>
    <n v="0"/>
    <n v="0"/>
    <n v="242809.60000000003"/>
    <s v="USD"/>
    <n v="197472.00000000003"/>
    <n v="445137.79200000007"/>
    <s v="&lt;1 Year"/>
    <n v="193600.00000000003"/>
    <n v="242809.60000000003"/>
    <n v="197472.00000000003"/>
    <n v="445137.79200000007"/>
    <n v="1.9999999999999997E-2"/>
    <n v="3872"/>
    <n v="49209.600000000006"/>
    <n v="1"/>
    <n v="0"/>
    <n v="0"/>
    <n v="0"/>
  </r>
  <r>
    <s v="Employee 1838"/>
    <x v="0"/>
    <s v="London"/>
    <s v="United Kingdom"/>
    <s v="EMEA"/>
    <d v="2022-01-03T00:00:00"/>
    <d v="2022-12-01T00:00:00"/>
    <s v="ETF and Index Investments Platform"/>
    <s v="K"/>
    <s v="D"/>
    <s v="GBP"/>
    <n v="111320.00000000001"/>
    <n v="49368.000000000007"/>
    <n v="0"/>
    <n v="0"/>
    <n v="49368.000000000007"/>
    <n v="0"/>
    <n v="0"/>
    <n v="0"/>
    <n v="0"/>
    <n v="0"/>
    <n v="160688.00000000003"/>
    <s v="GBP"/>
    <n v="124678.40000000002"/>
    <n v="304648.96000000008"/>
    <s v="&lt;1 Year"/>
    <n v="148127.95800842036"/>
    <n v="213819.48721215464"/>
    <n v="165903.31296943082"/>
    <n v="405381.13864704402"/>
    <n v="0.12000000000000006"/>
    <n v="13358.400000000009"/>
    <n v="65691.529203734273"/>
    <n v="1.3306500000756409"/>
    <n v="0"/>
    <n v="0"/>
    <n v="0"/>
  </r>
  <r>
    <s v="Employee 1839"/>
    <x v="0"/>
    <s v="San Francisco"/>
    <s v="United States of America"/>
    <s v="Americas"/>
    <d v="2022-01-03T00:00:00"/>
    <d v="2022-12-01T00:00:00"/>
    <s v="Investments Platform"/>
    <s v="M"/>
    <s v="G"/>
    <s v="USD"/>
    <n v="213180.00000000003"/>
    <n v="435160.00000000006"/>
    <n v="0"/>
    <n v="0"/>
    <n v="435160.00000000006"/>
    <n v="0"/>
    <n v="0"/>
    <n v="0"/>
    <n v="0"/>
    <n v="0"/>
    <n v="648340.00000000012"/>
    <s v="USD"/>
    <n v="228102.60000000003"/>
    <n v="921826.40000000014"/>
    <s v="&lt;1 Year"/>
    <n v="213180.00000000003"/>
    <n v="648340.00000000012"/>
    <n v="228102.60000000003"/>
    <n v="921826.40000000014"/>
    <n v="7.0000000000000021E-2"/>
    <n v="14922.600000000006"/>
    <n v="435160.00000000012"/>
    <n v="1"/>
    <n v="0"/>
    <n v="0"/>
    <n v="0"/>
  </r>
  <r>
    <s v="Employee 184"/>
    <x v="5"/>
    <s v="London"/>
    <s v="United Kingdom"/>
    <s v="EMEA"/>
    <d v="2011-06-06T00:00:00"/>
    <d v="2022-12-01T00:00:00"/>
    <s v="Investments Platform"/>
    <s v="P"/>
    <s v="R"/>
    <s v="GBP"/>
    <n v="65099.705000000016"/>
    <n v="41800"/>
    <n v="0"/>
    <n v="0"/>
    <n v="41800"/>
    <n v="0"/>
    <n v="0"/>
    <n v="0"/>
    <n v="0"/>
    <n v="0"/>
    <n v="106899.70500000002"/>
    <s v="GBP"/>
    <n v="72260.672550000018"/>
    <n v="190919.34510000004"/>
    <s v="&gt;5 Years"/>
    <n v="86624.922463174225"/>
    <n v="142246.09246633601"/>
    <n v="96153.663934123382"/>
    <n v="254046.82657175636"/>
    <n v="0.1099999999999999"/>
    <n v="7160.9675500000012"/>
    <n v="55621.17000316178"/>
    <n v="1.3306500000756409"/>
    <n v="0"/>
    <n v="0"/>
    <n v="0"/>
  </r>
  <r>
    <s v="Employee 1840"/>
    <x v="3"/>
    <s v="San Francisco"/>
    <s v="United States of America"/>
    <s v="Americas"/>
    <d v="2022-01-10T00:00:00"/>
    <d v="2022-12-01T00:00:00"/>
    <s v="Corporate and Risk Platform"/>
    <s v="S"/>
    <s v="A"/>
    <s v="USD"/>
    <n v="169841.1"/>
    <n v="7392.0000000000009"/>
    <n v="0"/>
    <n v="0"/>
    <n v="7392.0000000000009"/>
    <n v="0"/>
    <n v="0"/>
    <n v="0"/>
    <n v="0"/>
    <n v="0"/>
    <n v="177233.1"/>
    <s v="USD"/>
    <n v="180031.56600000002"/>
    <n v="367898.652"/>
    <s v="&lt;1 Year"/>
    <n v="169841.1"/>
    <n v="177233.1"/>
    <n v="180031.56600000002"/>
    <n v="367898.652"/>
    <n v="6.0000000000000088E-2"/>
    <n v="10190.466000000015"/>
    <n v="7392"/>
    <n v="1"/>
    <n v="0"/>
    <n v="0"/>
    <n v="0"/>
  </r>
  <r>
    <s v="Employee 1841"/>
    <x v="3"/>
    <s v="Sydney"/>
    <s v="Australia"/>
    <s v="Asia-Pacific"/>
    <d v="2022-01-10T00:00:00"/>
    <d v="2022-12-01T00:00:00"/>
    <s v="ETF and Index Investments Platform"/>
    <s v="V"/>
    <s v="N"/>
    <s v="AUD"/>
    <n v="205975.00000000003"/>
    <n v="42570.000000000007"/>
    <n v="0"/>
    <n v="0"/>
    <n v="42570.000000000007"/>
    <n v="0"/>
    <n v="0"/>
    <n v="0"/>
    <n v="0"/>
    <n v="0"/>
    <n v="248545.00000000003"/>
    <s v="AUD"/>
    <n v="230692.00000000006"/>
    <n v="509062.40000000014"/>
    <s v="&lt;1 Year"/>
    <n v="155850.98375548987"/>
    <n v="188061.57425662447"/>
    <n v="174553.10180614865"/>
    <n v="385182.06497356814"/>
    <n v="0.12"/>
    <n v="24717.000000000029"/>
    <n v="32210.590501134604"/>
    <n v="0.75665000002665295"/>
    <n v="0"/>
    <n v="0"/>
    <n v="0"/>
  </r>
  <r>
    <s v="Employee 1842"/>
    <x v="3"/>
    <s v="San Francisco"/>
    <s v="United States of America"/>
    <s v="Americas"/>
    <d v="2021-12-27T00:00:00"/>
    <d v="2022-12-01T00:00:00"/>
    <s v="Operating Platform"/>
    <s v="H"/>
    <s v="Y"/>
    <s v="USD"/>
    <n v="199650.00000000006"/>
    <n v="107800.00000000001"/>
    <n v="0"/>
    <n v="0"/>
    <n v="107800.00000000001"/>
    <n v="0"/>
    <n v="0"/>
    <n v="0"/>
    <n v="0"/>
    <n v="0"/>
    <n v="307450.00000000006"/>
    <s v="USD"/>
    <n v="207636.00000000006"/>
    <n v="527384.00000000012"/>
    <s v="&lt;1 Year"/>
    <n v="199650.00000000006"/>
    <n v="307450.00000000006"/>
    <n v="207636.00000000006"/>
    <n v="527384.00000000012"/>
    <n v="3.9999999999999987E-2"/>
    <n v="7986"/>
    <n v="107800"/>
    <n v="1"/>
    <n v="0"/>
    <n v="0"/>
    <n v="0"/>
  </r>
  <r>
    <s v="Employee 1843"/>
    <x v="3"/>
    <s v="London"/>
    <s v="United Kingdom"/>
    <s v="EMEA"/>
    <d v="2021-12-27T00:00:00"/>
    <d v="2022-12-01T00:00:00"/>
    <s v="Operating Platform"/>
    <s v="T"/>
    <s v="N"/>
    <s v="GBP"/>
    <n v="107264.85000000002"/>
    <n v="16544"/>
    <n v="0"/>
    <n v="0"/>
    <n v="16544"/>
    <n v="0"/>
    <n v="0"/>
    <n v="0"/>
    <n v="0"/>
    <n v="0"/>
    <n v="123808.85000000002"/>
    <s v="GBP"/>
    <n v="111555.44400000003"/>
    <n v="240316.64800000007"/>
    <s v="&lt;1 Year"/>
    <n v="142731.97266061365"/>
    <n v="164746.24626186505"/>
    <n v="148441.25156703821"/>
    <n v="319777.34767937788"/>
    <n v="4.0000000000000091E-2"/>
    <n v="4290.5940000000119"/>
    <n v="22014.273601251392"/>
    <n v="1.3306500000756409"/>
    <n v="0"/>
    <n v="0"/>
    <n v="0"/>
  </r>
  <r>
    <s v="Employee 1844"/>
    <x v="0"/>
    <s v="New York"/>
    <s v="United States of America"/>
    <s v="Americas"/>
    <d v="2022-01-10T00:00:00"/>
    <d v="2022-12-01T00:00:00"/>
    <s v="Operating Platform"/>
    <s v="I"/>
    <s v="K"/>
    <s v="USD"/>
    <n v="185845"/>
    <n v="32054"/>
    <n v="0"/>
    <n v="0"/>
    <n v="32054"/>
    <n v="0"/>
    <n v="0"/>
    <n v="0"/>
    <n v="0"/>
    <n v="0"/>
    <n v="217899"/>
    <s v="USD"/>
    <n v="189561.9"/>
    <n v="411818.88"/>
    <s v="&lt;1 Year"/>
    <n v="185845"/>
    <n v="217899"/>
    <n v="189561.9"/>
    <n v="411818.88"/>
    <n v="1.9999999999999969E-2"/>
    <n v="3716.8999999999942"/>
    <n v="32054"/>
    <n v="1"/>
    <n v="0"/>
    <n v="0"/>
    <n v="0"/>
  </r>
  <r>
    <s v="Employee 1845"/>
    <x v="0"/>
    <s v="San Francisco"/>
    <s v="United States of America"/>
    <s v="Americas"/>
    <d v="2022-01-04T00:00:00"/>
    <d v="2022-12-01T00:00:00"/>
    <s v="ETF and Index Investments Platform"/>
    <s v="K"/>
    <s v="N"/>
    <s v="USD"/>
    <n v="198220.00000000003"/>
    <n v="230230.00000000003"/>
    <n v="0"/>
    <n v="0"/>
    <n v="230230.00000000003"/>
    <n v="0"/>
    <n v="0"/>
    <n v="0"/>
    <n v="0"/>
    <n v="0"/>
    <n v="428450.00000000006"/>
    <s v="USD"/>
    <n v="210113.20000000004"/>
    <n v="664270.20000000007"/>
    <s v="&lt;1 Year"/>
    <n v="198220.00000000003"/>
    <n v="428450.00000000006"/>
    <n v="210113.20000000004"/>
    <n v="664270.20000000007"/>
    <n v="6.0000000000000053E-2"/>
    <n v="11893.200000000012"/>
    <n v="230230.00000000003"/>
    <n v="1"/>
    <n v="0"/>
    <n v="0"/>
    <n v="0"/>
  </r>
  <r>
    <s v="Employee 1846"/>
    <x v="3"/>
    <s v="London"/>
    <s v="United Kingdom"/>
    <s v="EMEA"/>
    <d v="2022-01-04T00:00:00"/>
    <d v="2022-12-01T00:00:00"/>
    <s v="ETF and Index Investments Platform"/>
    <s v="C"/>
    <s v="F"/>
    <s v="GBP"/>
    <n v="111034.00000000001"/>
    <n v="34034"/>
    <n v="0"/>
    <n v="0"/>
    <n v="34034"/>
    <n v="0"/>
    <n v="0"/>
    <n v="0"/>
    <n v="0"/>
    <n v="0"/>
    <n v="145068"/>
    <s v="GBP"/>
    <n v="116585.70000000003"/>
    <n v="268907.10000000003"/>
    <s v="&lt;1 Year"/>
    <n v="147747.39210839872"/>
    <n v="193034.73421097308"/>
    <n v="155134.76171381868"/>
    <n v="357821.23263534042"/>
    <n v="5.0000000000000121E-2"/>
    <n v="5551.7000000000116"/>
    <n v="45287.342102574359"/>
    <n v="1.3306500000756409"/>
    <n v="0"/>
    <n v="0"/>
    <n v="0"/>
  </r>
  <r>
    <s v="Employee 1847"/>
    <x v="0"/>
    <s v="San Francisco"/>
    <s v="United States of America"/>
    <s v="Americas"/>
    <d v="2022-01-31T00:00:00"/>
    <d v="2022-12-01T00:00:00"/>
    <s v="Operating Platform"/>
    <s v="X"/>
    <s v="F"/>
    <s v="USD"/>
    <n v="161095"/>
    <n v="37537.5"/>
    <n v="0"/>
    <n v="0"/>
    <n v="37537.5"/>
    <n v="0"/>
    <n v="0"/>
    <n v="0"/>
    <n v="0"/>
    <n v="0"/>
    <n v="198632.5"/>
    <s v="USD"/>
    <n v="170760.7"/>
    <n v="381311.15"/>
    <s v="&lt;1 Year"/>
    <n v="161095"/>
    <n v="198632.5"/>
    <n v="170760.7"/>
    <n v="381311.15"/>
    <n v="6.0000000000000074E-2"/>
    <n v="9665.7000000000116"/>
    <n v="37537.5"/>
    <n v="1"/>
    <n v="0"/>
    <n v="0"/>
    <n v="0"/>
  </r>
  <r>
    <s v="Employee 1848"/>
    <x v="3"/>
    <s v="Toronto"/>
    <s v="Canada"/>
    <s v="Americas"/>
    <d v="2022-01-10T00:00:00"/>
    <d v="2022-12-01T00:00:00"/>
    <s v="ETF and Index Investments Platform"/>
    <s v="G"/>
    <s v="Z"/>
    <s v="CAD"/>
    <n v="123420.00000000001"/>
    <n v="40755"/>
    <n v="0"/>
    <n v="0"/>
    <n v="40755"/>
    <n v="0"/>
    <n v="0"/>
    <n v="0"/>
    <n v="0"/>
    <n v="0"/>
    <n v="164175"/>
    <s v="CAD"/>
    <n v="129591.00000000001"/>
    <n v="301974.75"/>
    <s v="&lt;1 Year"/>
    <n v="95143.385753931565"/>
    <n v="126561.05457909344"/>
    <n v="99900.555041628133"/>
    <n v="232789.66234967625"/>
    <n v="4.9999999999999892E-2"/>
    <n v="6171"/>
    <n v="31417.668825161876"/>
    <n v="0.77089115016959608"/>
    <n v="0"/>
    <n v="0"/>
    <n v="0"/>
  </r>
  <r>
    <s v="Employee 1849"/>
    <x v="3"/>
    <s v="Hong Kong"/>
    <s v="Hong Kong"/>
    <s v="Asia-Pacific"/>
    <d v="2022-01-10T00:00:00"/>
    <d v="2022-12-01T00:00:00"/>
    <s v="Corporate and Risk Platform"/>
    <s v="X"/>
    <s v="L"/>
    <s v="HKD"/>
    <n v="1133220"/>
    <n v="211200.00000000003"/>
    <n v="0"/>
    <n v="0"/>
    <n v="211200.00000000003"/>
    <n v="0"/>
    <n v="0"/>
    <n v="0"/>
    <n v="0"/>
    <n v="0"/>
    <n v="1344420"/>
    <s v="HKD"/>
    <n v="1155884.3999999999"/>
    <n v="2527192.7999999998"/>
    <s v="&lt;1 Year"/>
    <n v="144466.89571209118"/>
    <n v="171391.41908301093"/>
    <n v="147356.23362633301"/>
    <n v="322175.48109100416"/>
    <n v="2.0000000000000025E-2"/>
    <n v="22664.399999999907"/>
    <n v="26924.523370919749"/>
    <n v="0.12748353868806692"/>
    <n v="0"/>
    <n v="0"/>
    <n v="0"/>
  </r>
  <r>
    <s v="Employee 185"/>
    <x v="1"/>
    <s v="San Francisco"/>
    <s v="United States of America"/>
    <s v="Americas"/>
    <d v="2008-10-30T00:00:00"/>
    <d v="2022-12-01T00:00:00"/>
    <s v="Client Businesses Platform"/>
    <s v="L"/>
    <s v="A"/>
    <s v="USD"/>
    <n v="170912.49999999997"/>
    <n v="14025"/>
    <n v="0"/>
    <n v="0"/>
    <n v="14025"/>
    <n v="0"/>
    <n v="7140"/>
    <n v="0"/>
    <n v="7140"/>
    <n v="0"/>
    <n v="192077.49999999997"/>
    <s v="USD"/>
    <n v="189712.87499999997"/>
    <n v="394993.5"/>
    <s v="&gt;5 Years"/>
    <n v="170912.49999999997"/>
    <n v="192077.49999999997"/>
    <n v="189712.87499999997"/>
    <n v="394993.5"/>
    <n v="0.11000000000000001"/>
    <n v="18800.375"/>
    <n v="21165"/>
    <n v="1"/>
    <n v="0"/>
    <n v="0"/>
    <n v="7140"/>
  </r>
  <r>
    <s v="Employee 1850"/>
    <x v="0"/>
    <s v="New York"/>
    <s v="United States of America"/>
    <s v="Americas"/>
    <d v="2022-01-18T00:00:00"/>
    <d v="2022-12-01T00:00:00"/>
    <s v="Operating Platform"/>
    <s v="X"/>
    <s v="G"/>
    <s v="USD"/>
    <n v="207548.00000000003"/>
    <n v="40964"/>
    <n v="0"/>
    <n v="0"/>
    <n v="40964"/>
    <n v="0"/>
    <n v="0"/>
    <n v="0"/>
    <n v="0"/>
    <n v="0"/>
    <n v="248512.00000000003"/>
    <s v="USD"/>
    <n v="228302.80000000005"/>
    <n v="501666.00000000012"/>
    <s v="&lt;1 Year"/>
    <n v="207548.00000000003"/>
    <n v="248512.00000000003"/>
    <n v="228302.80000000005"/>
    <n v="501666.00000000012"/>
    <n v="0.10000000000000007"/>
    <n v="20754.800000000017"/>
    <n v="40964"/>
    <n v="1"/>
    <n v="0"/>
    <n v="0"/>
    <n v="0"/>
  </r>
  <r>
    <s v="Employee 1851"/>
    <x v="3"/>
    <s v="New York"/>
    <s v="United States of America"/>
    <s v="Americas"/>
    <d v="2022-01-31T00:00:00"/>
    <d v="2022-12-01T00:00:00"/>
    <s v="Operating Platform"/>
    <s v="V"/>
    <s v="R"/>
    <s v="USD"/>
    <n v="146520"/>
    <n v="21758.000000000004"/>
    <n v="0"/>
    <n v="0"/>
    <n v="21758.000000000004"/>
    <n v="0"/>
    <n v="0"/>
    <n v="0"/>
    <n v="0"/>
    <n v="0"/>
    <n v="168278"/>
    <s v="USD"/>
    <n v="164102.40000000002"/>
    <n v="352573.76"/>
    <s v="&lt;1 Year"/>
    <n v="146520"/>
    <n v="168278"/>
    <n v="164102.40000000002"/>
    <n v="352573.76"/>
    <n v="0.12000000000000016"/>
    <n v="17582.400000000023"/>
    <n v="21758"/>
    <n v="1"/>
    <n v="0"/>
    <n v="0"/>
    <n v="0"/>
  </r>
  <r>
    <s v="Employee 1852"/>
    <x v="3"/>
    <s v="San Francisco"/>
    <s v="United States of America"/>
    <s v="Americas"/>
    <d v="2022-01-04T00:00:00"/>
    <d v="2022-12-01T00:00:00"/>
    <s v="Operating Platform"/>
    <s v="G"/>
    <s v="W"/>
    <s v="USD"/>
    <n v="180147"/>
    <n v="46464.000000000007"/>
    <n v="0"/>
    <n v="0"/>
    <n v="46464.000000000007"/>
    <n v="0"/>
    <n v="0"/>
    <n v="0"/>
    <n v="0"/>
    <n v="0"/>
    <n v="226611"/>
    <s v="USD"/>
    <n v="196360.23"/>
    <n v="443366.22000000003"/>
    <s v="&lt;1 Year"/>
    <n v="180147"/>
    <n v="226611"/>
    <n v="196360.23"/>
    <n v="443366.22000000003"/>
    <n v="9.0000000000000052E-2"/>
    <n v="16213.23000000001"/>
    <n v="46464"/>
    <n v="1"/>
    <n v="0"/>
    <n v="0"/>
    <n v="0"/>
  </r>
  <r>
    <s v="Employee 1853"/>
    <x v="3"/>
    <s v="Hong Kong"/>
    <s v="Hong Kong"/>
    <s v="Asia-Pacific"/>
    <d v="2022-01-04T00:00:00"/>
    <d v="2022-12-01T00:00:00"/>
    <s v="Investments Platform"/>
    <s v="R"/>
    <s v="C"/>
    <s v="HKD"/>
    <n v="1188000"/>
    <n v="730730.00000000012"/>
    <n v="0"/>
    <n v="0"/>
    <n v="730730.00000000012"/>
    <n v="0"/>
    <n v="0"/>
    <n v="0"/>
    <n v="0"/>
    <n v="0"/>
    <n v="1918730"/>
    <s v="HKD"/>
    <n v="1271160"/>
    <n v="3324201.0999999996"/>
    <s v="&lt;1 Year"/>
    <n v="151450.4439614235"/>
    <n v="244606.49018695464"/>
    <n v="162051.97503872315"/>
    <n v="423780.91953876457"/>
    <n v="7.0000000000000007E-2"/>
    <n v="83160"/>
    <n v="93156.046225531143"/>
    <n v="0.12748353868806692"/>
    <n v="0"/>
    <n v="0"/>
    <n v="0"/>
  </r>
  <r>
    <s v="Employee 1854"/>
    <x v="0"/>
    <s v="San Francisco"/>
    <s v="United States of America"/>
    <s v="Americas"/>
    <d v="2022-01-10T00:00:00"/>
    <d v="2022-12-01T00:00:00"/>
    <s v="Corporate and Risk Platform"/>
    <s v="A"/>
    <s v="E"/>
    <s v="USD"/>
    <n v="225940.00000000003"/>
    <n v="135102"/>
    <n v="0"/>
    <n v="0"/>
    <n v="135102"/>
    <n v="0"/>
    <n v="0"/>
    <n v="0"/>
    <n v="0"/>
    <n v="0"/>
    <n v="361042"/>
    <s v="USD"/>
    <n v="246274.60000000006"/>
    <n v="639810.38000000012"/>
    <s v="&lt;1 Year"/>
    <n v="225940.00000000003"/>
    <n v="361042"/>
    <n v="246274.60000000006"/>
    <n v="639810.38000000012"/>
    <n v="9.0000000000000149E-2"/>
    <n v="20334.600000000035"/>
    <n v="135101.99999999997"/>
    <n v="1"/>
    <n v="0"/>
    <n v="0"/>
    <n v="0"/>
  </r>
  <r>
    <s v="Employee 1855"/>
    <x v="0"/>
    <s v="Singapore"/>
    <s v="Singapore"/>
    <s v="Asia-Pacific"/>
    <d v="2022-01-10T00:00:00"/>
    <d v="2022-12-01T00:00:00"/>
    <s v="Operating Platform"/>
    <s v="C"/>
    <s v="F"/>
    <s v="SGD"/>
    <n v="181280"/>
    <n v="64732.799999999996"/>
    <n v="0"/>
    <n v="0"/>
    <n v="64732.799999999996"/>
    <n v="0"/>
    <n v="0"/>
    <n v="0"/>
    <n v="0"/>
    <n v="0"/>
    <n v="246012.79999999999"/>
    <s v="SGD"/>
    <n v="208471.99999999997"/>
    <n v="491386.72"/>
    <s v="&lt;1 Year"/>
    <n v="135541.51557067552"/>
    <n v="183941.68006280606"/>
    <n v="155872.74290627684"/>
    <n v="367405.67497850384"/>
    <n v="0.14999999999999991"/>
    <n v="27191.999999999971"/>
    <n v="48400.164492130541"/>
    <n v="0.74769150248607419"/>
    <n v="0"/>
    <n v="0"/>
    <n v="0"/>
  </r>
  <r>
    <s v="Employee 1856"/>
    <x v="3"/>
    <s v="Hong Kong"/>
    <s v="Hong Kong"/>
    <s v="Asia-Pacific"/>
    <d v="2022-01-03T00:00:00"/>
    <d v="2022-12-01T00:00:00"/>
    <s v="ETF and Index Investments Platform"/>
    <s v="O"/>
    <s v="U"/>
    <s v="HKD"/>
    <n v="1110274.0000000002"/>
    <n v="384120.00000000006"/>
    <n v="0"/>
    <n v="0"/>
    <n v="384120.00000000006"/>
    <n v="0"/>
    <n v="0"/>
    <n v="0"/>
    <n v="0"/>
    <n v="0"/>
    <n v="1494394.0000000002"/>
    <s v="HKD"/>
    <n v="1276815.1000000001"/>
    <n v="2995368.2"/>
    <s v="&lt;1 Year"/>
    <n v="141541.65843335484"/>
    <n v="190510.63531421509"/>
    <n v="162772.90719835804"/>
    <n v="381860.1378097054"/>
    <n v="0.1499999999999998"/>
    <n v="166541.09999999986"/>
    <n v="48968.976880860253"/>
    <n v="0.12748353868806692"/>
    <n v="0"/>
    <n v="0"/>
    <n v="0"/>
  </r>
  <r>
    <s v="Employee 1857"/>
    <x v="0"/>
    <s v="San Francisco"/>
    <s v="United States of America"/>
    <s v="Americas"/>
    <d v="2022-01-03T00:00:00"/>
    <d v="2022-12-01T00:00:00"/>
    <s v="Operating Platform"/>
    <s v="O"/>
    <s v="V"/>
    <s v="USD"/>
    <n v="190740.00000000003"/>
    <n v="89870.000000000015"/>
    <n v="0"/>
    <n v="0"/>
    <n v="89870.000000000015"/>
    <n v="0"/>
    <n v="0"/>
    <n v="0"/>
    <n v="0"/>
    <n v="0"/>
    <n v="280610.00000000006"/>
    <s v="USD"/>
    <n v="202184.40000000005"/>
    <n v="499631.00000000012"/>
    <s v="&lt;1 Year"/>
    <n v="190740.00000000003"/>
    <n v="280610.00000000006"/>
    <n v="202184.40000000005"/>
    <n v="499631.00000000012"/>
    <n v="6.0000000000000116E-2"/>
    <n v="11444.400000000023"/>
    <n v="89870.000000000029"/>
    <n v="1"/>
    <n v="0"/>
    <n v="0"/>
    <n v="0"/>
  </r>
  <r>
    <s v="Employee 1858"/>
    <x v="3"/>
    <s v="Texas"/>
    <s v="United States of America"/>
    <s v="Americas"/>
    <d v="2022-01-03T00:00:00"/>
    <d v="2022-12-01T00:00:00"/>
    <s v="Operating Platform"/>
    <s v="W"/>
    <s v="N"/>
    <s v="USD"/>
    <n v="189749.99999999997"/>
    <n v="26400.000000000004"/>
    <n v="0"/>
    <n v="0"/>
    <n v="26400.000000000004"/>
    <n v="0"/>
    <n v="0"/>
    <n v="0"/>
    <n v="0"/>
    <n v="0"/>
    <n v="216149.99999999997"/>
    <s v="USD"/>
    <n v="212520"/>
    <n v="454608"/>
    <s v="&lt;1 Year"/>
    <n v="189749.99999999997"/>
    <n v="216149.99999999997"/>
    <n v="212520"/>
    <n v="454608"/>
    <n v="0.12000000000000018"/>
    <n v="22770.000000000029"/>
    <n v="26400"/>
    <n v="1"/>
    <n v="0"/>
    <n v="0"/>
    <n v="0"/>
  </r>
  <r>
    <s v="Employee 1859"/>
    <x v="0"/>
    <s v="Wilmington"/>
    <s v="United States of America"/>
    <s v="Americas"/>
    <d v="2022-01-03T00:00:00"/>
    <d v="2022-12-01T00:00:00"/>
    <s v="Operating Platform"/>
    <s v="R"/>
    <s v="P"/>
    <s v="USD"/>
    <n v="238095.00000000006"/>
    <n v="39385.5"/>
    <n v="0"/>
    <n v="0"/>
    <n v="39385.5"/>
    <n v="0"/>
    <n v="0"/>
    <n v="0"/>
    <n v="0"/>
    <n v="0"/>
    <n v="277480.50000000006"/>
    <s v="USD"/>
    <n v="245237.85000000006"/>
    <n v="531042.76500000013"/>
    <s v="&lt;1 Year"/>
    <n v="238095.00000000006"/>
    <n v="277480.50000000006"/>
    <n v="245237.85000000006"/>
    <n v="531042.76500000013"/>
    <n v="3.0000000000000016E-2"/>
    <n v="7142.8500000000058"/>
    <n v="39385.5"/>
    <n v="1"/>
    <n v="0"/>
    <n v="0"/>
    <n v="0"/>
  </r>
  <r>
    <s v="Employee 186"/>
    <x v="3"/>
    <s v="Gurgaon"/>
    <s v="India"/>
    <s v="Asia-Pacific"/>
    <d v="2008-11-03T00:00:00"/>
    <d v="2022-12-01T00:00:00"/>
    <s v="Operating Platform"/>
    <s v="O"/>
    <s v="N"/>
    <s v="INR"/>
    <n v="2087800.0000000002"/>
    <n v="390390.00000000006"/>
    <n v="0"/>
    <n v="0"/>
    <n v="390390.00000000006"/>
    <n v="0"/>
    <n v="0"/>
    <n v="0"/>
    <n v="0"/>
    <n v="0"/>
    <n v="2478190.0000000005"/>
    <s v="INR"/>
    <n v="2129556.0000000005"/>
    <n v="4657309.8000000007"/>
    <s v="&gt;5 Years"/>
    <n v="30938.391434816436"/>
    <n v="36723.446819545818"/>
    <n v="31557.159263512771"/>
    <n v="69015.075019449505"/>
    <n v="2.0000000000000191E-2"/>
    <n v="41756.000000000233"/>
    <n v="5785.0553847293813"/>
    <n v="1.4818656688771163E-2"/>
    <n v="0"/>
    <n v="0"/>
    <n v="0"/>
  </r>
  <r>
    <s v="Employee 1860"/>
    <x v="0"/>
    <s v="London"/>
    <s v="United Kingdom"/>
    <s v="EMEA"/>
    <d v="2022-01-03T00:00:00"/>
    <d v="2022-12-01T00:00:00"/>
    <s v="Investments Platform"/>
    <s v="H"/>
    <s v="V"/>
    <s v="GBP"/>
    <n v="135960"/>
    <n v="97901.1"/>
    <n v="429554.46"/>
    <n v="0"/>
    <n v="527455.56000000006"/>
    <n v="0"/>
    <n v="0"/>
    <n v="0"/>
    <n v="0"/>
    <n v="0"/>
    <n v="663415.56000000006"/>
    <s v="GBP"/>
    <n v="146836.80000000002"/>
    <n v="399406.78800000006"/>
    <s v="&lt;1 Year"/>
    <n v="180915.17401028413"/>
    <n v="882773.91496418149"/>
    <n v="195388.3879311069"/>
    <n v="531470.64248241158"/>
    <n v="8.0000000000000238E-2"/>
    <n v="10876.800000000017"/>
    <n v="701858.74095389736"/>
    <n v="1.3306500000756409"/>
    <n v="0"/>
    <n v="0"/>
    <n v="0"/>
  </r>
  <r>
    <s v="Employee 1861"/>
    <x v="0"/>
    <s v="Frankfurt"/>
    <s v="Germany"/>
    <s v="EMEA"/>
    <d v="2022-01-10T00:00:00"/>
    <d v="2022-12-01T00:00:00"/>
    <s v="Corporate and Risk Platform"/>
    <s v="K"/>
    <s v="M"/>
    <s v="EUR"/>
    <n v="121387.20000000003"/>
    <n v="11495.000000000002"/>
    <n v="0"/>
    <n v="0"/>
    <n v="11495.000000000002"/>
    <n v="0"/>
    <n v="0"/>
    <n v="0"/>
    <n v="0"/>
    <n v="0"/>
    <n v="132882.20000000004"/>
    <s v="EUR"/>
    <n v="125028.81600000004"/>
    <n v="261897.48200000008"/>
    <s v="&lt;1 Year"/>
    <n v="141695.27855637972"/>
    <n v="155113.39205603689"/>
    <n v="145946.1369130711"/>
    <n v="305712.93073078908"/>
    <n v="2.9999999999999867E-2"/>
    <n v="3641.6160000000091"/>
    <n v="13418.113499657164"/>
    <n v="1.1672999999701754"/>
    <n v="0"/>
    <n v="0"/>
    <n v="0"/>
  </r>
  <r>
    <s v="Employee 1862"/>
    <x v="0"/>
    <s v="Frankfurt"/>
    <s v="Germany"/>
    <s v="EMEA"/>
    <d v="2022-01-03T00:00:00"/>
    <d v="2022-12-01T00:00:00"/>
    <s v="Corporate and Risk Platform"/>
    <s v="D"/>
    <s v="N"/>
    <s v="EUR"/>
    <n v="147029.74"/>
    <n v="53350.000000000007"/>
    <n v="0"/>
    <n v="0"/>
    <n v="53350.000000000007"/>
    <n v="0"/>
    <n v="0"/>
    <n v="0"/>
    <n v="0"/>
    <n v="0"/>
    <n v="200379.74"/>
    <s v="EUR"/>
    <n v="155851.52439999999"/>
    <n v="368254.04879999999"/>
    <s v="&lt;1 Year"/>
    <n v="171627.81549761488"/>
    <n v="233903.27049602376"/>
    <n v="181925.48442747179"/>
    <n v="429862.95115325699"/>
    <n v="6.0000000000000102E-2"/>
    <n v="8821.7844000000041"/>
    <n v="62275.454998408881"/>
    <n v="1.1672999999701754"/>
    <n v="0"/>
    <n v="0"/>
    <n v="0"/>
  </r>
  <r>
    <s v="Employee 1863"/>
    <x v="3"/>
    <s v="San Francisco"/>
    <s v="United States of America"/>
    <s v="Americas"/>
    <d v="2022-01-03T00:00:00"/>
    <d v="2022-12-01T00:00:00"/>
    <s v="Investments Platform"/>
    <s v="U"/>
    <s v="X"/>
    <s v="USD"/>
    <n v="167475"/>
    <n v="64350"/>
    <n v="0"/>
    <n v="0"/>
    <n v="64350"/>
    <n v="0"/>
    <n v="0"/>
    <n v="0"/>
    <n v="0"/>
    <n v="0"/>
    <n v="231825"/>
    <s v="USD"/>
    <n v="177523.5"/>
    <n v="423258"/>
    <s v="&lt;1 Year"/>
    <n v="167475"/>
    <n v="231825"/>
    <n v="177523.5"/>
    <n v="423258"/>
    <n v="0.06"/>
    <n v="10048.5"/>
    <n v="64350"/>
    <n v="1"/>
    <n v="0"/>
    <n v="0"/>
    <n v="0"/>
  </r>
  <r>
    <s v="Employee 1864"/>
    <x v="3"/>
    <s v="New York"/>
    <s v="United States of America"/>
    <s v="Americas"/>
    <d v="2022-01-03T00:00:00"/>
    <d v="2022-12-01T00:00:00"/>
    <s v="Operating Platform"/>
    <s v="M"/>
    <s v="V"/>
    <s v="USD"/>
    <n v="139132.4"/>
    <n v="35035"/>
    <n v="0"/>
    <n v="0"/>
    <n v="35035"/>
    <n v="0"/>
    <n v="0"/>
    <n v="0"/>
    <n v="0"/>
    <n v="0"/>
    <n v="174167.4"/>
    <s v="USD"/>
    <n v="150262.992"/>
    <n v="338363.78399999999"/>
    <s v="&lt;1 Year"/>
    <n v="139132.4"/>
    <n v="174167.4"/>
    <n v="150262.992"/>
    <n v="338363.78399999999"/>
    <n v="8.0000000000000029E-2"/>
    <n v="11130.592000000004"/>
    <n v="35035"/>
    <n v="1"/>
    <n v="0"/>
    <n v="0"/>
    <n v="0"/>
  </r>
  <r>
    <s v="Employee 1865"/>
    <x v="3"/>
    <s v="San Francisco"/>
    <s v="United States of America"/>
    <s v="Americas"/>
    <d v="2022-01-10T00:00:00"/>
    <d v="2022-12-01T00:00:00"/>
    <s v="Client Businesses Platform"/>
    <s v="Q"/>
    <s v="U"/>
    <s v="USD"/>
    <n v="181896"/>
    <n v="17908"/>
    <n v="0"/>
    <n v="0"/>
    <n v="17908"/>
    <n v="0"/>
    <n v="0"/>
    <n v="0"/>
    <n v="0"/>
    <n v="0"/>
    <n v="199804"/>
    <s v="USD"/>
    <n v="205542.47999999998"/>
    <n v="431320.99999999994"/>
    <s v="&lt;1 Year"/>
    <n v="181896"/>
    <n v="199804"/>
    <n v="205542.47999999998"/>
    <n v="431320.99999999994"/>
    <n v="0.12999999999999989"/>
    <n v="23646.479999999981"/>
    <n v="17908"/>
    <n v="1"/>
    <n v="0"/>
    <n v="0"/>
    <n v="0"/>
  </r>
  <r>
    <s v="Employee 1866"/>
    <x v="0"/>
    <s v="Budapest"/>
    <s v="Hungary"/>
    <s v="EMEA"/>
    <d v="2022-01-18T00:00:00"/>
    <d v="2022-12-01T00:00:00"/>
    <s v="Operating Platform"/>
    <s v="M"/>
    <s v="Z"/>
    <s v="GBP"/>
    <n v="156750.00000000003"/>
    <n v="138710"/>
    <n v="0"/>
    <n v="0"/>
    <n v="138710"/>
    <n v="0"/>
    <n v="0"/>
    <n v="0"/>
    <n v="0"/>
    <n v="0"/>
    <n v="295460"/>
    <s v="GBP"/>
    <n v="173992.50000000006"/>
    <n v="501953.10000000015"/>
    <s v="&lt;1 Year"/>
    <n v="208579.38751185677"/>
    <n v="393153.84902234888"/>
    <n v="231523.12013816103"/>
    <n v="667923.89255296835"/>
    <n v="0.11000000000000008"/>
    <n v="17242.500000000029"/>
    <n v="184574.46151049211"/>
    <n v="1.3306500000756409"/>
    <n v="0"/>
    <n v="0"/>
    <n v="0"/>
  </r>
  <r>
    <s v="Employee 1867"/>
    <x v="3"/>
    <s v="San Francisco"/>
    <s v="United States of America"/>
    <s v="Americas"/>
    <d v="2022-01-10T00:00:00"/>
    <d v="2022-12-01T00:00:00"/>
    <s v="Operating Platform"/>
    <s v="O"/>
    <s v="E"/>
    <s v="USD"/>
    <n v="212528.14"/>
    <n v="26393.4"/>
    <n v="0"/>
    <n v="0"/>
    <n v="26393.4"/>
    <n v="0"/>
    <n v="0"/>
    <n v="0"/>
    <n v="0"/>
    <n v="0"/>
    <n v="238921.54"/>
    <s v="USD"/>
    <n v="235906.23540000003"/>
    <n v="501109.14480000013"/>
    <s v="&lt;1 Year"/>
    <n v="212528.14"/>
    <n v="238921.54"/>
    <n v="235906.23540000003"/>
    <n v="501109.14480000013"/>
    <n v="0.11000000000000008"/>
    <n v="23378.09540000002"/>
    <n v="26393.399999999994"/>
    <n v="1"/>
    <n v="0"/>
    <n v="0"/>
    <n v="0"/>
  </r>
  <r>
    <s v="Employee 1868"/>
    <x v="0"/>
    <s v="California"/>
    <s v="United States of America"/>
    <s v="Americas"/>
    <d v="2022-01-10T00:00:00"/>
    <d v="2022-12-01T00:00:00"/>
    <s v="ETF and Index Investments Platform"/>
    <s v="X"/>
    <s v="V"/>
    <s v="USD"/>
    <n v="205700.00000000006"/>
    <n v="363660.00000000006"/>
    <n v="0"/>
    <n v="0"/>
    <n v="363660.00000000006"/>
    <n v="30077.8"/>
    <n v="0"/>
    <n v="0"/>
    <n v="30077.8"/>
    <n v="0"/>
    <n v="599437.80000000016"/>
    <s v="USD"/>
    <n v="209814.00000000006"/>
    <n v="790561.20000000019"/>
    <s v="&lt;1 Year"/>
    <n v="205700.00000000006"/>
    <n v="599437.80000000016"/>
    <n v="209814.00000000006"/>
    <n v="790561.20000000019"/>
    <n v="1.9999999999999993E-2"/>
    <n v="4114"/>
    <n v="393737.8000000001"/>
    <n v="1"/>
    <n v="0"/>
    <n v="30077.8"/>
    <n v="0"/>
  </r>
  <r>
    <s v="Employee 1869"/>
    <x v="3"/>
    <s v="Philadelphia"/>
    <s v="United States of America"/>
    <s v="Americas"/>
    <d v="2022-01-10T00:00:00"/>
    <d v="2022-12-01T00:00:00"/>
    <s v="Investments Platform"/>
    <s v="X"/>
    <s v="I"/>
    <s v="USD"/>
    <n v="144430"/>
    <n v="92565.000000000015"/>
    <n v="0"/>
    <n v="0"/>
    <n v="92565.000000000015"/>
    <n v="0"/>
    <n v="0"/>
    <n v="0"/>
    <n v="0"/>
    <n v="0"/>
    <n v="236995"/>
    <s v="USD"/>
    <n v="145874.29999999999"/>
    <n v="385239.25"/>
    <s v="&lt;1 Year"/>
    <n v="144430"/>
    <n v="236995"/>
    <n v="145874.29999999999"/>
    <n v="385239.25"/>
    <n v="9.9999999999999187E-3"/>
    <n v="1444.2999999999884"/>
    <n v="92565"/>
    <n v="1"/>
    <n v="0"/>
    <n v="0"/>
    <n v="0"/>
  </r>
  <r>
    <s v="Employee 187"/>
    <x v="3"/>
    <s v="Princeton"/>
    <s v="United States of America"/>
    <s v="Americas"/>
    <d v="2008-12-01T00:00:00"/>
    <d v="2022-12-01T00:00:00"/>
    <s v="Operating Platform"/>
    <s v="D"/>
    <s v="X"/>
    <s v="USD"/>
    <n v="147917"/>
    <n v="17424"/>
    <n v="0"/>
    <n v="0"/>
    <n v="17424"/>
    <n v="0"/>
    <n v="0"/>
    <n v="0"/>
    <n v="0"/>
    <n v="0"/>
    <n v="165341"/>
    <s v="USD"/>
    <n v="161229.53"/>
    <n v="341451.22"/>
    <s v="&gt;5 Years"/>
    <n v="147917"/>
    <n v="165341"/>
    <n v="161229.53"/>
    <n v="341451.22"/>
    <n v="0.09"/>
    <n v="13312.529999999999"/>
    <n v="17424"/>
    <n v="1"/>
    <n v="0"/>
    <n v="0"/>
    <n v="0"/>
  </r>
  <r>
    <s v="Employee 1870"/>
    <x v="3"/>
    <s v="San Francisco"/>
    <s v="United States of America"/>
    <s v="Americas"/>
    <d v="2022-01-10T00:00:00"/>
    <d v="2022-12-01T00:00:00"/>
    <s v="Operating Platform"/>
    <s v="G"/>
    <s v="I"/>
    <s v="USD"/>
    <n v="185815.02500000002"/>
    <n v="32912"/>
    <n v="0"/>
    <n v="0"/>
    <n v="32912"/>
    <n v="0"/>
    <n v="0"/>
    <n v="0"/>
    <n v="0"/>
    <n v="0"/>
    <n v="218727.02500000002"/>
    <s v="USD"/>
    <n v="206254.67775000003"/>
    <n v="449041.67550000007"/>
    <s v="&lt;1 Year"/>
    <n v="185815.02500000002"/>
    <n v="218727.02500000002"/>
    <n v="206254.67775000003"/>
    <n v="449041.67550000007"/>
    <n v="0.11000000000000003"/>
    <n v="20439.652750000008"/>
    <n v="32912"/>
    <n v="1"/>
    <n v="0"/>
    <n v="0"/>
    <n v="0"/>
  </r>
  <r>
    <s v="Employee 1871"/>
    <x v="3"/>
    <s v="New York"/>
    <s v="United States of America"/>
    <s v="Americas"/>
    <d v="2022-01-18T00:00:00"/>
    <d v="2022-12-01T00:00:00"/>
    <s v="Operating Platform"/>
    <s v="Z"/>
    <s v="S"/>
    <s v="USD"/>
    <n v="167134"/>
    <n v="34848"/>
    <n v="0"/>
    <n v="0"/>
    <n v="34848"/>
    <n v="0"/>
    <n v="0"/>
    <n v="0"/>
    <n v="0"/>
    <n v="0"/>
    <n v="201982"/>
    <s v="USD"/>
    <n v="172148.02000000002"/>
    <n v="380189.48000000004"/>
    <s v="&lt;1 Year"/>
    <n v="167134"/>
    <n v="201982"/>
    <n v="172148.02000000002"/>
    <n v="380189.48000000004"/>
    <n v="3.000000000000011E-2"/>
    <n v="5014.0200000000186"/>
    <n v="34848"/>
    <n v="1"/>
    <n v="0"/>
    <n v="0"/>
    <n v="0"/>
  </r>
  <r>
    <s v="Employee 1872"/>
    <x v="3"/>
    <s v="London"/>
    <s v="United Kingdom"/>
    <s v="EMEA"/>
    <d v="2022-03-07T00:00:00"/>
    <d v="2022-12-01T00:00:00"/>
    <s v="ETF and Index Investments Platform"/>
    <s v="L"/>
    <s v="E"/>
    <s v="GBP"/>
    <n v="107525.00000000001"/>
    <n v="38962"/>
    <n v="0"/>
    <n v="0"/>
    <n v="38962"/>
    <n v="0"/>
    <n v="0"/>
    <n v="0"/>
    <n v="0"/>
    <n v="0"/>
    <n v="146487"/>
    <s v="GBP"/>
    <n v="116127.00000000003"/>
    <n v="274332.96000000008"/>
    <s v="&lt;1 Year"/>
    <n v="143078.14125813331"/>
    <n v="194922.92656108041"/>
    <n v="154524.39255878399"/>
    <n v="365041.15324475092"/>
    <n v="8.0000000000000085E-2"/>
    <n v="8602.0000000000146"/>
    <n v="51844.785302947101"/>
    <n v="1.3306500000756409"/>
    <n v="0"/>
    <n v="0"/>
    <n v="0"/>
  </r>
  <r>
    <s v="Employee 1873"/>
    <x v="3"/>
    <s v="London"/>
    <s v="United Kingdom"/>
    <s v="EMEA"/>
    <d v="2022-01-24T00:00:00"/>
    <d v="2022-12-01T00:00:00"/>
    <s v="Corporate and Risk Platform"/>
    <s v="G"/>
    <s v="C"/>
    <s v="GBP"/>
    <n v="83983.625"/>
    <n v="31020"/>
    <n v="0"/>
    <n v="0"/>
    <n v="31020"/>
    <n v="0"/>
    <n v="0"/>
    <n v="0"/>
    <n v="0"/>
    <n v="0"/>
    <n v="115003.625"/>
    <s v="GBP"/>
    <n v="85663.297500000001"/>
    <n v="202966.995"/>
    <s v="&lt;1 Year"/>
    <n v="111752.8106126026"/>
    <n v="153029.57361494898"/>
    <n v="113987.86682485466"/>
    <n v="270078.0319121026"/>
    <n v="2.0000000000000108E-2"/>
    <n v="1679.6725000000006"/>
    <n v="41276.763002346386"/>
    <n v="1.3306500000756409"/>
    <n v="0"/>
    <n v="0"/>
    <n v="0"/>
  </r>
  <r>
    <s v="Employee 1874"/>
    <x v="0"/>
    <s v="New York"/>
    <s v="United States of America"/>
    <s v="Americas"/>
    <d v="2022-01-24T00:00:00"/>
    <d v="2022-12-01T00:00:00"/>
    <s v="Operating Platform"/>
    <s v="O"/>
    <s v="Y"/>
    <s v="USD"/>
    <n v="193600.00000000003"/>
    <n v="49500.000000000007"/>
    <n v="0"/>
    <n v="0"/>
    <n v="49500.000000000007"/>
    <n v="0"/>
    <n v="0"/>
    <n v="0"/>
    <n v="0"/>
    <n v="0"/>
    <n v="243100.00000000003"/>
    <s v="USD"/>
    <n v="197472.00000000003"/>
    <n v="445434.00000000006"/>
    <s v="&lt;1 Year"/>
    <n v="193600.00000000003"/>
    <n v="243100.00000000003"/>
    <n v="197472.00000000003"/>
    <n v="445434.00000000006"/>
    <n v="1.9999999999999997E-2"/>
    <n v="3872"/>
    <n v="49500"/>
    <n v="1"/>
    <n v="0"/>
    <n v="0"/>
    <n v="0"/>
  </r>
  <r>
    <s v="Employee 1875"/>
    <x v="0"/>
    <s v="San Francisco"/>
    <s v="United States of America"/>
    <s v="Americas"/>
    <d v="2022-01-18T00:00:00"/>
    <d v="2022-12-01T00:00:00"/>
    <s v="Investments Platform"/>
    <s v="F"/>
    <s v="F"/>
    <s v="USD"/>
    <n v="213675.00000000006"/>
    <n v="0"/>
    <n v="420000.00000000006"/>
    <n v="0"/>
    <n v="420000.00000000006"/>
    <n v="0"/>
    <n v="0"/>
    <n v="0"/>
    <n v="0"/>
    <n v="0"/>
    <n v="633675.00000000012"/>
    <s v="USD"/>
    <n v="217948.50000000006"/>
    <n v="435897.00000000012"/>
    <s v="&lt;1 Year"/>
    <n v="213675.00000000006"/>
    <n v="633675.00000000012"/>
    <n v="217948.50000000006"/>
    <n v="435897.00000000012"/>
    <n v="1.9999999999999993E-2"/>
    <n v="4273.5"/>
    <n v="420000.00000000006"/>
    <n v="1"/>
    <n v="0"/>
    <n v="0"/>
    <n v="0"/>
  </r>
  <r>
    <s v="Employee 1876"/>
    <x v="3"/>
    <s v="San Francisco"/>
    <s v="United States of America"/>
    <s v="Americas"/>
    <d v="2022-01-17T00:00:00"/>
    <d v="2022-12-01T00:00:00"/>
    <s v="Operating Platform"/>
    <s v="H"/>
    <s v="I"/>
    <s v="USD"/>
    <n v="192610.00000000003"/>
    <n v="52635.000000000007"/>
    <n v="0"/>
    <n v="0"/>
    <n v="52635.000000000007"/>
    <n v="0"/>
    <n v="0"/>
    <n v="0"/>
    <n v="0"/>
    <n v="0"/>
    <n v="245245.00000000003"/>
    <s v="USD"/>
    <n v="211871.00000000006"/>
    <n v="481640.50000000012"/>
    <s v="&lt;1 Year"/>
    <n v="192610.00000000003"/>
    <n v="245245.00000000003"/>
    <n v="211871.00000000006"/>
    <n v="481640.50000000012"/>
    <n v="0.10000000000000013"/>
    <n v="19261.000000000029"/>
    <n v="52635"/>
    <n v="1"/>
    <n v="0"/>
    <n v="0"/>
    <n v="0"/>
  </r>
  <r>
    <s v="Employee 1877"/>
    <x v="7"/>
    <s v="London"/>
    <s v="United Kingdom"/>
    <s v="EMEA"/>
    <d v="2022-01-24T00:00:00"/>
    <d v="2022-12-01T00:00:00"/>
    <s v="Corporate and Risk Platform"/>
    <s v="U"/>
    <s v="E"/>
    <s v="GBP"/>
    <n v="56265.000000000015"/>
    <n v="10243.199999999999"/>
    <n v="0"/>
    <n v="0"/>
    <n v="10243.199999999999"/>
    <n v="0"/>
    <n v="0"/>
    <n v="0"/>
    <n v="0"/>
    <n v="0"/>
    <n v="66508.200000000012"/>
    <s v="GBP"/>
    <n v="57952.950000000019"/>
    <n v="126456.39600000004"/>
    <s v="&lt;1 Year"/>
    <n v="74869.02225425595"/>
    <n v="88499.136335030751"/>
    <n v="77115.092921883639"/>
    <n v="168269.20334696534"/>
    <n v="3.0000000000000148E-2"/>
    <n v="1687.9500000000044"/>
    <n v="13630.114080774802"/>
    <n v="1.3306500000756409"/>
    <n v="0"/>
    <n v="0"/>
    <n v="0"/>
  </r>
  <r>
    <s v="Employee 1878"/>
    <x v="1"/>
    <s v="Edinburgh"/>
    <s v="United Kingdom"/>
    <s v="EMEA"/>
    <d v="2022-01-24T00:00:00"/>
    <d v="2022-12-01T00:00:00"/>
    <s v="Operating Platform"/>
    <s v="O"/>
    <s v="Z"/>
    <s v="GBP"/>
    <n v="40425"/>
    <n v="0"/>
    <n v="0"/>
    <n v="0"/>
    <n v="0"/>
    <n v="0"/>
    <n v="0"/>
    <n v="0"/>
    <n v="0"/>
    <n v="0"/>
    <n v="40425"/>
    <s v="GBP"/>
    <n v="46084.500000000007"/>
    <n v="92169.000000000015"/>
    <s v="&lt;1 Year"/>
    <n v="53791.526253057782"/>
    <n v="53791.526253057782"/>
    <n v="61322.339928485882"/>
    <n v="122644.67985697176"/>
    <n v="0.14000000000000021"/>
    <n v="5659.5000000000073"/>
    <n v="0"/>
    <n v="1.3306500000756409"/>
    <n v="0"/>
    <n v="0"/>
    <n v="0"/>
  </r>
  <r>
    <s v="Employee 1879"/>
    <x v="3"/>
    <s v="San Francisco"/>
    <s v="United States of America"/>
    <s v="Americas"/>
    <d v="2022-01-24T00:00:00"/>
    <d v="2022-12-01T00:00:00"/>
    <s v="Operating Platform"/>
    <s v="K"/>
    <s v="J"/>
    <s v="USD"/>
    <n v="215600.00000000006"/>
    <n v="50666.000000000007"/>
    <n v="0"/>
    <n v="0"/>
    <n v="50666.000000000007"/>
    <n v="0"/>
    <n v="0"/>
    <n v="0"/>
    <n v="0"/>
    <n v="0"/>
    <n v="266266.00000000006"/>
    <s v="USD"/>
    <n v="228536.00000000009"/>
    <n v="510777.9600000002"/>
    <s v="&lt;1 Year"/>
    <n v="215600.00000000006"/>
    <n v="266266.00000000006"/>
    <n v="228536.00000000009"/>
    <n v="510777.9600000002"/>
    <n v="6.0000000000000116E-2"/>
    <n v="12936.000000000029"/>
    <n v="50666"/>
    <n v="1"/>
    <n v="0"/>
    <n v="0"/>
    <n v="0"/>
  </r>
  <r>
    <s v="Employee 188"/>
    <x v="0"/>
    <s v="Pennsylvania"/>
    <s v="United States of America"/>
    <s v="Americas"/>
    <d v="2009-01-05T00:00:00"/>
    <d v="2022-12-01T00:00:00"/>
    <s v="Regional Platform"/>
    <s v="U"/>
    <s v="N"/>
    <s v="USD"/>
    <n v="172480.00000000003"/>
    <n v="243287"/>
    <n v="0"/>
    <n v="0"/>
    <n v="243287"/>
    <n v="141368.65"/>
    <n v="0"/>
    <n v="0"/>
    <n v="141368.65"/>
    <n v="0"/>
    <n v="557135.65"/>
    <s v="USD"/>
    <n v="198352.00000000003"/>
    <n v="676484.05"/>
    <s v="&gt;5 Years"/>
    <n v="172480.00000000003"/>
    <n v="557135.65"/>
    <n v="198352.00000000003"/>
    <n v="676484.05"/>
    <n v="0.14999999999999997"/>
    <n v="25872"/>
    <n v="384655.65"/>
    <n v="1"/>
    <n v="0"/>
    <n v="141368.65"/>
    <n v="0"/>
  </r>
  <r>
    <s v="Employee 1880"/>
    <x v="0"/>
    <s v="San Francisco"/>
    <s v="United States of America"/>
    <s v="Americas"/>
    <d v="2022-01-24T00:00:00"/>
    <d v="2022-12-01T00:00:00"/>
    <s v="Client Businesses Platform"/>
    <s v="P"/>
    <s v="P"/>
    <s v="USD"/>
    <n v="197389.50000000003"/>
    <n v="169290"/>
    <n v="0"/>
    <n v="0"/>
    <n v="169290"/>
    <n v="0"/>
    <n v="0"/>
    <n v="0"/>
    <n v="0"/>
    <n v="0"/>
    <n v="366679.5"/>
    <s v="USD"/>
    <n v="221076.24000000005"/>
    <n v="631757.28"/>
    <s v="&lt;1 Year"/>
    <n v="197389.50000000003"/>
    <n v="366679.5"/>
    <n v="221076.24000000005"/>
    <n v="631757.28"/>
    <n v="0.12000000000000008"/>
    <n v="23686.74000000002"/>
    <n v="169289.99999999997"/>
    <n v="1"/>
    <n v="0"/>
    <n v="0"/>
    <n v="0"/>
  </r>
  <r>
    <s v="Employee 1881"/>
    <x v="3"/>
    <s v="San Francisco"/>
    <s v="United States of America"/>
    <s v="Americas"/>
    <d v="2022-01-24T00:00:00"/>
    <d v="2022-12-01T00:00:00"/>
    <s v="ETF and Index Investments Platform"/>
    <s v="I"/>
    <s v="J"/>
    <s v="USD"/>
    <n v="151470"/>
    <n v="14850"/>
    <n v="0"/>
    <n v="0"/>
    <n v="14850"/>
    <n v="0"/>
    <n v="0"/>
    <n v="0"/>
    <n v="0"/>
    <n v="0"/>
    <n v="166320"/>
    <s v="USD"/>
    <n v="157528.80000000002"/>
    <n v="330501.60000000009"/>
    <s v="&lt;1 Year"/>
    <n v="151470"/>
    <n v="166320"/>
    <n v="157528.80000000002"/>
    <n v="330501.60000000009"/>
    <n v="4.0000000000000112E-2"/>
    <n v="6058.8000000000175"/>
    <n v="14850"/>
    <n v="1"/>
    <n v="0"/>
    <n v="0"/>
    <n v="0"/>
  </r>
  <r>
    <s v="Employee 1882"/>
    <x v="1"/>
    <s v="London"/>
    <s v="United Kingdom"/>
    <s v="EMEA"/>
    <d v="2022-01-24T00:00:00"/>
    <d v="2022-12-01T00:00:00"/>
    <s v="Client Businesses Platform"/>
    <s v="B"/>
    <s v="V"/>
    <s v="GBP"/>
    <n v="41807.455139999998"/>
    <n v="0"/>
    <n v="0"/>
    <n v="0"/>
    <n v="0"/>
    <n v="0"/>
    <n v="0"/>
    <n v="0"/>
    <n v="0"/>
    <n v="0"/>
    <n v="41807.455139999998"/>
    <s v="GBP"/>
    <n v="48078.573410999998"/>
    <n v="96157.146821999995"/>
    <s v="&lt;1 Year"/>
    <n v="55631.090185203349"/>
    <n v="55631.090185203349"/>
    <n v="63975.753712983853"/>
    <n v="127951.50742596771"/>
    <n v="0.15000000000000002"/>
    <n v="6271.1182709999994"/>
    <n v="0"/>
    <n v="1.3306500000756409"/>
    <n v="0"/>
    <n v="0"/>
    <n v="0"/>
  </r>
  <r>
    <s v="Employee 1883"/>
    <x v="3"/>
    <s v="San Francisco"/>
    <s v="United States of America"/>
    <s v="Americas"/>
    <d v="2022-01-31T00:00:00"/>
    <d v="2022-12-01T00:00:00"/>
    <s v="Operating Platform"/>
    <s v="M"/>
    <s v="X"/>
    <s v="USD"/>
    <n v="203830.00000000006"/>
    <n v="55484.000000000007"/>
    <n v="0"/>
    <n v="0"/>
    <n v="55484.000000000007"/>
    <n v="0"/>
    <n v="0"/>
    <n v="0"/>
    <n v="0"/>
    <n v="0"/>
    <n v="259314.00000000006"/>
    <s v="USD"/>
    <n v="232366.2000000001"/>
    <n v="527984.16000000015"/>
    <s v="&lt;1 Year"/>
    <n v="203830.00000000006"/>
    <n v="259314.00000000006"/>
    <n v="232366.2000000001"/>
    <n v="527984.16000000015"/>
    <n v="0.14000000000000015"/>
    <n v="28536.200000000041"/>
    <n v="55484"/>
    <n v="1"/>
    <n v="0"/>
    <n v="0"/>
    <n v="0"/>
  </r>
  <r>
    <s v="Employee 1884"/>
    <x v="1"/>
    <s v="Edinburgh"/>
    <s v="United Kingdom"/>
    <s v="EMEA"/>
    <d v="2022-01-31T00:00:00"/>
    <d v="2022-12-01T00:00:00"/>
    <s v="Operating Platform"/>
    <s v="Z"/>
    <s v="X"/>
    <s v="GBP"/>
    <n v="38069.9"/>
    <n v="4207.5"/>
    <n v="0"/>
    <n v="0"/>
    <n v="4207.5"/>
    <n v="0"/>
    <n v="0"/>
    <n v="0"/>
    <n v="0"/>
    <n v="0"/>
    <n v="42277.4"/>
    <s v="GBP"/>
    <n v="39973.395000000004"/>
    <n v="84364.665000000008"/>
    <s v="&lt;1 Year"/>
    <n v="50657.712437879643"/>
    <n v="56256.422313197902"/>
    <n v="53190.598059773627"/>
    <n v="112259.84148863143"/>
    <n v="5.0000000000000031E-2"/>
    <n v="1903.4950000000026"/>
    <n v="5598.7098753182581"/>
    <n v="1.3306500000756409"/>
    <n v="0"/>
    <n v="0"/>
    <n v="0"/>
  </r>
  <r>
    <s v="Employee 1885"/>
    <x v="0"/>
    <s v="San Francisco"/>
    <s v="United States of America"/>
    <s v="Americas"/>
    <d v="2022-02-07T00:00:00"/>
    <d v="2022-12-01T00:00:00"/>
    <s v="ETF and Index Investments Platform"/>
    <s v="F"/>
    <s v="D"/>
    <s v="USD"/>
    <n v="234025.00000000003"/>
    <n v="173910.00000000003"/>
    <n v="0"/>
    <n v="0"/>
    <n v="173910.00000000003"/>
    <n v="0"/>
    <n v="0"/>
    <n v="0"/>
    <n v="0"/>
    <n v="0"/>
    <n v="407935.00000000006"/>
    <s v="USD"/>
    <n v="262108.00000000006"/>
    <n v="718995.20000000019"/>
    <s v="&lt;1 Year"/>
    <n v="234025.00000000003"/>
    <n v="407935.00000000006"/>
    <n v="262108.00000000006"/>
    <n v="718995.20000000019"/>
    <n v="0.12000000000000011"/>
    <n v="28083.000000000029"/>
    <n v="173910.00000000003"/>
    <n v="1"/>
    <n v="0"/>
    <n v="0"/>
    <n v="0"/>
  </r>
  <r>
    <s v="Employee 1886"/>
    <x v="0"/>
    <s v="San Francisco"/>
    <s v="United States of America"/>
    <s v="Americas"/>
    <d v="2022-01-31T00:00:00"/>
    <d v="2022-12-01T00:00:00"/>
    <s v="ETF and Index Investments Platform"/>
    <s v="G"/>
    <s v="T"/>
    <s v="USD"/>
    <n v="193600.00000000003"/>
    <n v="93005.000000000015"/>
    <n v="0"/>
    <n v="0"/>
    <n v="93005.000000000015"/>
    <n v="0"/>
    <n v="0"/>
    <n v="0"/>
    <n v="0"/>
    <n v="0"/>
    <n v="286605.00000000006"/>
    <s v="USD"/>
    <n v="218768"/>
    <n v="542631.65"/>
    <s v="&lt;1 Year"/>
    <n v="193600.00000000003"/>
    <n v="286605.00000000006"/>
    <n v="218768"/>
    <n v="542631.65"/>
    <n v="0.12999999999999984"/>
    <n v="25167.999999999971"/>
    <n v="93005.000000000029"/>
    <n v="1"/>
    <n v="0"/>
    <n v="0"/>
    <n v="0"/>
  </r>
  <r>
    <s v="Employee 1887"/>
    <x v="3"/>
    <s v="San Francisco"/>
    <s v="United States of America"/>
    <s v="Americas"/>
    <d v="2022-02-14T00:00:00"/>
    <d v="2022-12-01T00:00:00"/>
    <s v="Operating Platform"/>
    <s v="U"/>
    <s v="T"/>
    <s v="USD"/>
    <n v="209440.00000000006"/>
    <n v="49082.000000000007"/>
    <n v="0"/>
    <n v="0"/>
    <n v="49082.000000000007"/>
    <n v="0"/>
    <n v="0"/>
    <n v="0"/>
    <n v="0"/>
    <n v="0"/>
    <n v="258522.00000000006"/>
    <s v="USD"/>
    <n v="211534.40000000005"/>
    <n v="472641.62000000011"/>
    <s v="&lt;1 Year"/>
    <n v="209440.00000000006"/>
    <n v="258522.00000000006"/>
    <n v="211534.40000000005"/>
    <n v="472641.62000000011"/>
    <n v="9.999999999999969E-3"/>
    <n v="2094.3999999999942"/>
    <n v="49082"/>
    <n v="1"/>
    <n v="0"/>
    <n v="0"/>
    <n v="0"/>
  </r>
  <r>
    <s v="Employee 1888"/>
    <x v="3"/>
    <s v="San Francisco"/>
    <s v="United States of America"/>
    <s v="Americas"/>
    <d v="2022-02-07T00:00:00"/>
    <d v="2022-12-01T00:00:00"/>
    <s v="Operating Platform"/>
    <s v="N"/>
    <s v="G"/>
    <s v="USD"/>
    <n v="185845"/>
    <n v="41382"/>
    <n v="0"/>
    <n v="0"/>
    <n v="41382"/>
    <n v="0"/>
    <n v="0"/>
    <n v="0"/>
    <n v="0"/>
    <n v="0"/>
    <n v="227227"/>
    <s v="USD"/>
    <n v="210004.84999999998"/>
    <n v="466771.35999999993"/>
    <s v="&lt;1 Year"/>
    <n v="185845"/>
    <n v="227227"/>
    <n v="210004.84999999998"/>
    <n v="466771.35999999993"/>
    <n v="0.12999999999999987"/>
    <n v="24159.849999999977"/>
    <n v="41382"/>
    <n v="1"/>
    <n v="0"/>
    <n v="0"/>
    <n v="0"/>
  </r>
  <r>
    <s v="Employee 1889"/>
    <x v="0"/>
    <s v="New York"/>
    <s v="United States of America"/>
    <s v="Americas"/>
    <d v="2022-02-07T00:00:00"/>
    <d v="2022-12-01T00:00:00"/>
    <s v="Client Businesses Platform"/>
    <s v="I"/>
    <s v="G"/>
    <s v="USD"/>
    <n v="196350.00000000003"/>
    <n v="256498"/>
    <n v="0"/>
    <n v="0"/>
    <n v="256498"/>
    <n v="0"/>
    <n v="0"/>
    <n v="0"/>
    <n v="0"/>
    <n v="0"/>
    <n v="452848"/>
    <s v="USD"/>
    <n v="221875.5"/>
    <n v="733593.74"/>
    <s v="&lt;1 Year"/>
    <n v="196350.00000000003"/>
    <n v="452848"/>
    <n v="221875.5"/>
    <n v="733593.74"/>
    <n v="0.12999999999999984"/>
    <n v="25525.499999999971"/>
    <n v="256497.99999999997"/>
    <n v="1"/>
    <n v="0"/>
    <n v="0"/>
    <n v="0"/>
  </r>
  <r>
    <s v="Employee 189"/>
    <x v="3"/>
    <s v="Sydney"/>
    <s v="Australia"/>
    <s v="Asia-Pacific"/>
    <d v="2009-01-28T00:00:00"/>
    <d v="2022-12-01T00:00:00"/>
    <s v="Client Businesses Platform"/>
    <s v="Y"/>
    <s v="B"/>
    <s v="AUD"/>
    <n v="114376.35000000002"/>
    <n v="4730"/>
    <n v="0"/>
    <n v="0"/>
    <n v="4730"/>
    <n v="0"/>
    <n v="0"/>
    <n v="0"/>
    <n v="0"/>
    <n v="0"/>
    <n v="119106.35000000002"/>
    <s v="AUD"/>
    <n v="123526.45800000003"/>
    <n v="252161.31600000005"/>
    <s v="&gt;5 Years"/>
    <n v="86542.865230548487"/>
    <n v="90121.819730674557"/>
    <n v="93466.294448992368"/>
    <n v="190797.85975812087"/>
    <n v="8.0000000000000029E-2"/>
    <n v="9150.1080000000075"/>
    <n v="3578.9545001260703"/>
    <n v="0.75665000002665295"/>
    <n v="0"/>
    <n v="0"/>
    <n v="0"/>
  </r>
  <r>
    <s v="Employee 1890"/>
    <x v="3"/>
    <s v="Princeton"/>
    <s v="United States of America"/>
    <s v="Americas"/>
    <d v="2022-02-14T00:00:00"/>
    <d v="2022-12-01T00:00:00"/>
    <s v="Operating Platform"/>
    <s v="S"/>
    <s v="P"/>
    <s v="USD"/>
    <n v="177100"/>
    <n v="19206"/>
    <n v="0"/>
    <n v="0"/>
    <n v="19206"/>
    <n v="0"/>
    <n v="0"/>
    <n v="0"/>
    <n v="0"/>
    <n v="0"/>
    <n v="196306"/>
    <s v="USD"/>
    <n v="196581.00000000003"/>
    <n v="414480.66000000003"/>
    <s v="&lt;1 Year"/>
    <n v="177100"/>
    <n v="196306"/>
    <n v="196581.00000000003"/>
    <n v="414480.66000000003"/>
    <n v="0.11000000000000017"/>
    <n v="19481.000000000029"/>
    <n v="19206"/>
    <n v="1"/>
    <n v="0"/>
    <n v="0"/>
    <n v="0"/>
  </r>
  <r>
    <s v="Employee 1891"/>
    <x v="1"/>
    <s v="London"/>
    <s v="United Kingdom"/>
    <s v="EMEA"/>
    <d v="2022-02-07T00:00:00"/>
    <d v="2022-12-01T00:00:00"/>
    <s v="Operating Platform"/>
    <s v="W"/>
    <s v="H"/>
    <s v="GBP"/>
    <n v="37422"/>
    <n v="7146.7000000000007"/>
    <n v="0"/>
    <n v="0"/>
    <n v="7146.7000000000007"/>
    <n v="0"/>
    <n v="0"/>
    <n v="0"/>
    <n v="0"/>
    <n v="0"/>
    <n v="44568.7"/>
    <s v="GBP"/>
    <n v="37796.22"/>
    <n v="82810.607000000004"/>
    <s v="&lt;1 Year"/>
    <n v="49795.584302830634"/>
    <n v="59305.340658371213"/>
    <n v="50293.54014585894"/>
    <n v="110191.93421081388"/>
    <n v="1.0000000000000011E-2"/>
    <n v="374.22000000000116"/>
    <n v="9509.7563555405795"/>
    <n v="1.3306500000756409"/>
    <n v="0"/>
    <n v="0"/>
    <n v="0"/>
  </r>
  <r>
    <s v="Employee 1892"/>
    <x v="0"/>
    <s v="London"/>
    <s v="United Kingdom"/>
    <s v="EMEA"/>
    <d v="2022-02-07T00:00:00"/>
    <d v="2022-12-01T00:00:00"/>
    <s v="Client Businesses Platform"/>
    <s v="S"/>
    <s v="G"/>
    <s v="GBP"/>
    <n v="75378.600000000006"/>
    <n v="38786.000000000007"/>
    <n v="0"/>
    <n v="0"/>
    <n v="38786.000000000007"/>
    <n v="0"/>
    <n v="0"/>
    <n v="0"/>
    <n v="0"/>
    <n v="0"/>
    <n v="114164.6"/>
    <s v="GBP"/>
    <n v="85177.817999999999"/>
    <n v="214183.81599999999"/>
    <s v="&lt;1 Year"/>
    <n v="100302.53409570172"/>
    <n v="151913.12499863553"/>
    <n v="113341.86352814293"/>
    <n v="285003.69477660104"/>
    <n v="0.12999999999999989"/>
    <n v="9799.2179999999935"/>
    <n v="51610.590902933807"/>
    <n v="1.3306500000756409"/>
    <n v="0"/>
    <n v="0"/>
    <n v="0"/>
  </r>
  <r>
    <s v="Employee 1893"/>
    <x v="0"/>
    <s v="San Francisco"/>
    <s v="United States of America"/>
    <s v="Americas"/>
    <d v="2022-02-14T00:00:00"/>
    <d v="2022-12-01T00:00:00"/>
    <s v="ETF and Index Investments Platform"/>
    <s v="Q"/>
    <s v="A"/>
    <s v="USD"/>
    <n v="177100"/>
    <n v="110880.00000000001"/>
    <n v="0"/>
    <n v="0"/>
    <n v="110880.00000000001"/>
    <n v="0"/>
    <n v="0"/>
    <n v="0"/>
    <n v="0"/>
    <n v="0"/>
    <n v="287980"/>
    <s v="USD"/>
    <n v="191268"/>
    <n v="502286.39999999997"/>
    <s v="&lt;1 Year"/>
    <n v="177100"/>
    <n v="287980"/>
    <n v="191268"/>
    <n v="502286.39999999997"/>
    <n v="0.08"/>
    <n v="14168"/>
    <n v="110880"/>
    <n v="1"/>
    <n v="0"/>
    <n v="0"/>
    <n v="0"/>
  </r>
  <r>
    <s v="Employee 1894"/>
    <x v="3"/>
    <s v="San Francisco"/>
    <s v="United States of America"/>
    <s v="Americas"/>
    <d v="2022-02-14T00:00:00"/>
    <d v="2022-12-01T00:00:00"/>
    <s v="Corporate and Risk Platform"/>
    <s v="E"/>
    <s v="E"/>
    <s v="USD"/>
    <n v="164835"/>
    <n v="18920"/>
    <n v="0"/>
    <n v="0"/>
    <n v="18920"/>
    <n v="0"/>
    <n v="0"/>
    <n v="0"/>
    <n v="0"/>
    <n v="0"/>
    <n v="183755"/>
    <s v="USD"/>
    <n v="189560.24999999997"/>
    <n v="400878.49999999994"/>
    <s v="&lt;1 Year"/>
    <n v="164835"/>
    <n v="183755"/>
    <n v="189560.24999999997"/>
    <n v="400878.49999999994"/>
    <n v="0.14999999999999983"/>
    <n v="24725.249999999971"/>
    <n v="18920"/>
    <n v="1"/>
    <n v="0"/>
    <n v="0"/>
    <n v="0"/>
  </r>
  <r>
    <s v="Employee 1895"/>
    <x v="1"/>
    <s v="London"/>
    <s v="United Kingdom"/>
    <s v="EMEA"/>
    <d v="2022-02-14T00:00:00"/>
    <d v="2022-12-01T00:00:00"/>
    <s v="Operating Platform"/>
    <s v="W"/>
    <s v="I"/>
    <s v="GBP"/>
    <n v="37422"/>
    <n v="7920"/>
    <n v="0"/>
    <n v="0"/>
    <n v="7920"/>
    <n v="0"/>
    <n v="0"/>
    <n v="0"/>
    <n v="0"/>
    <n v="0"/>
    <n v="45342"/>
    <s v="GBP"/>
    <n v="43035.299999999996"/>
    <n v="95178.599999999991"/>
    <s v="&lt;1 Year"/>
    <n v="49795.584302830634"/>
    <n v="60334.332303429714"/>
    <n v="57264.921948255222"/>
    <n v="126649.40409719938"/>
    <n v="0.14999999999999986"/>
    <n v="5613.2999999999956"/>
    <n v="10538.74800059908"/>
    <n v="1.3306500000756409"/>
    <n v="0"/>
    <n v="0"/>
    <n v="0"/>
  </r>
  <r>
    <s v="Employee 1896"/>
    <x v="0"/>
    <s v="Chicago"/>
    <s v="United States of America"/>
    <s v="Americas"/>
    <d v="2022-02-14T00:00:00"/>
    <d v="2022-12-01T00:00:00"/>
    <s v="Regional Platform"/>
    <s v="R"/>
    <s v="L"/>
    <s v="USD"/>
    <n v="209825.00000000006"/>
    <n v="308550.00000000006"/>
    <n v="0"/>
    <n v="0"/>
    <n v="308550.00000000006"/>
    <n v="0"/>
    <n v="0"/>
    <n v="0"/>
    <n v="0"/>
    <n v="0"/>
    <n v="518375.00000000012"/>
    <s v="USD"/>
    <n v="239200.50000000009"/>
    <n v="830148.00000000035"/>
    <s v="&lt;1 Year"/>
    <n v="209825.00000000006"/>
    <n v="518375.00000000012"/>
    <n v="239200.50000000009"/>
    <n v="830148.00000000035"/>
    <n v="0.1400000000000001"/>
    <n v="29375.500000000029"/>
    <n v="308550.00000000006"/>
    <n v="1"/>
    <n v="0"/>
    <n v="0"/>
    <n v="0"/>
  </r>
  <r>
    <s v="Employee 1897"/>
    <x v="3"/>
    <s v="San Francisco"/>
    <s v="United States of America"/>
    <s v="Americas"/>
    <d v="2022-02-28T00:00:00"/>
    <d v="2022-12-01T00:00:00"/>
    <s v="Operating Platform"/>
    <s v="U"/>
    <s v="R"/>
    <s v="USD"/>
    <n v="156816"/>
    <n v="33396"/>
    <n v="0"/>
    <n v="0"/>
    <n v="33396"/>
    <n v="0"/>
    <n v="0"/>
    <n v="0"/>
    <n v="0"/>
    <n v="0"/>
    <n v="190212"/>
    <s v="USD"/>
    <n v="164656.80000000002"/>
    <n v="364379.4"/>
    <s v="&lt;1 Year"/>
    <n v="156816"/>
    <n v="190212"/>
    <n v="164656.80000000002"/>
    <n v="364379.4"/>
    <n v="5.0000000000000114E-2"/>
    <n v="7840.8000000000175"/>
    <n v="33396"/>
    <n v="1"/>
    <n v="0"/>
    <n v="0"/>
    <n v="0"/>
  </r>
  <r>
    <s v="Employee 1898"/>
    <x v="3"/>
    <s v="London"/>
    <s v="United Kingdom"/>
    <s v="EMEA"/>
    <d v="2022-02-14T00:00:00"/>
    <d v="2022-12-01T00:00:00"/>
    <s v="Client Businesses Platform"/>
    <s v="M"/>
    <s v="W"/>
    <s v="GBP"/>
    <n v="106753.90000000002"/>
    <n v="8034.4"/>
    <n v="0"/>
    <n v="0"/>
    <n v="8034.4"/>
    <n v="0"/>
    <n v="0"/>
    <n v="0"/>
    <n v="0"/>
    <n v="0"/>
    <n v="114788.30000000002"/>
    <s v="GBP"/>
    <n v="120631.90700000002"/>
    <n v="250342.68600000005"/>
    <s v="&lt;1 Year"/>
    <n v="142052.077043075"/>
    <n v="152743.05140368271"/>
    <n v="160518.84705867473"/>
    <n v="333118.4951448362"/>
    <n v="0.12999999999999987"/>
    <n v="13878.006999999998"/>
    <n v="10690.97436060771"/>
    <n v="1.3306500000756409"/>
    <n v="0"/>
    <n v="0"/>
    <n v="0"/>
  </r>
  <r>
    <s v="Employee 1899"/>
    <x v="0"/>
    <s v="New York"/>
    <s v="United States of America"/>
    <s v="Americas"/>
    <d v="2022-02-14T00:00:00"/>
    <d v="2022-12-01T00:00:00"/>
    <s v="Operating Platform"/>
    <s v="Q"/>
    <s v="A"/>
    <s v="USD"/>
    <n v="227978.30000000002"/>
    <n v="105930.00000000001"/>
    <n v="0"/>
    <n v="0"/>
    <n v="105930.00000000001"/>
    <n v="0"/>
    <n v="0"/>
    <n v="0"/>
    <n v="0"/>
    <n v="0"/>
    <n v="333908.30000000005"/>
    <s v="USD"/>
    <n v="241656.99800000002"/>
    <n v="595599.79600000009"/>
    <s v="&lt;1 Year"/>
    <n v="227978.30000000002"/>
    <n v="333908.30000000005"/>
    <n v="241656.99800000002"/>
    <n v="595599.79600000009"/>
    <n v="6.0000000000000012E-2"/>
    <n v="13678.698000000004"/>
    <n v="105930.00000000003"/>
    <n v="1"/>
    <n v="0"/>
    <n v="0"/>
    <n v="0"/>
  </r>
  <r>
    <s v="Employee 19"/>
    <x v="3"/>
    <s v="Tokyo"/>
    <s v="Japan"/>
    <s v="Asia-Pacific"/>
    <d v="2007-07-02T00:00:00"/>
    <d v="2022-12-01T00:00:00"/>
    <s v="Client Businesses Platform"/>
    <s v="H"/>
    <s v="Z"/>
    <s v="JPY"/>
    <n v="14916000"/>
    <n v="2805000.0000000005"/>
    <n v="0"/>
    <n v="0"/>
    <n v="2805000.0000000005"/>
    <n v="0"/>
    <n v="0"/>
    <n v="0"/>
    <n v="0"/>
    <n v="0"/>
    <n v="17721000"/>
    <s v="JPY"/>
    <n v="16855080"/>
    <n v="36879810"/>
    <s v="&gt;5 Years"/>
    <n v="137291.177688803"/>
    <n v="163109.20889134338"/>
    <n v="155139.03078834739"/>
    <n v="339452.43683556537"/>
    <n v="0.12999999999999998"/>
    <n v="1939080"/>
    <n v="25818.031202540384"/>
    <n v="9.2042891987666256E-3"/>
    <n v="0"/>
    <n v="0"/>
    <n v="0"/>
  </r>
  <r>
    <s v="Employee 190"/>
    <x v="1"/>
    <s v="Sydney"/>
    <s v="Australia"/>
    <s v="Asia-Pacific"/>
    <d v="2009-01-28T00:00:00"/>
    <d v="2022-12-01T00:00:00"/>
    <s v="Operating Platform"/>
    <s v="L"/>
    <s v="P"/>
    <s v="AUD"/>
    <n v="170042.4"/>
    <n v="13648.800000000001"/>
    <n v="0"/>
    <n v="0"/>
    <n v="13648.800000000001"/>
    <n v="0"/>
    <n v="0"/>
    <n v="0"/>
    <n v="0"/>
    <n v="0"/>
    <n v="183691.19999999998"/>
    <s v="AUD"/>
    <n v="183645.79200000002"/>
    <n v="382032.28800000006"/>
    <s v="&gt;5 Years"/>
    <n v="128662.58196453213"/>
    <n v="138989.94648489589"/>
    <n v="138955.58852169471"/>
    <n v="289064.73072538234"/>
    <n v="8.0000000000000029E-2"/>
    <n v="13603.392000000022"/>
    <n v="10327.364520363757"/>
    <n v="0.75665000002665295"/>
    <n v="0"/>
    <n v="0"/>
    <n v="0"/>
  </r>
  <r>
    <s v="Employee 1900"/>
    <x v="4"/>
    <s v="New York"/>
    <s v="United States of America"/>
    <s v="Americas"/>
    <d v="2022-03-14T00:00:00"/>
    <d v="2022-12-01T00:00:00"/>
    <s v="Client Businesses Platform"/>
    <s v="T"/>
    <s v="A"/>
    <s v="USD"/>
    <n v="249260.00000000003"/>
    <n v="454080"/>
    <n v="0"/>
    <n v="0"/>
    <n v="454080"/>
    <n v="0"/>
    <n v="0"/>
    <n v="0"/>
    <n v="0"/>
    <n v="330000"/>
    <n v="1033340"/>
    <s v="USD"/>
    <n v="256737.80000000005"/>
    <n v="981178.00000000012"/>
    <s v="&lt;1 Year"/>
    <n v="249260.00000000003"/>
    <n v="1033340"/>
    <n v="256737.80000000005"/>
    <n v="981178.00000000012"/>
    <n v="3.0000000000000068E-2"/>
    <n v="7477.8000000000175"/>
    <n v="784080"/>
    <n v="1"/>
    <n v="330000"/>
    <n v="0"/>
    <n v="0"/>
  </r>
  <r>
    <s v="Employee 1901"/>
    <x v="0"/>
    <s v="New York"/>
    <s v="United States of America"/>
    <s v="Americas"/>
    <d v="2022-02-22T00:00:00"/>
    <d v="2022-12-01T00:00:00"/>
    <s v="Client Businesses Platform"/>
    <s v="D"/>
    <s v="O"/>
    <s v="USD"/>
    <n v="170665"/>
    <n v="56628.000000000007"/>
    <n v="0"/>
    <n v="0"/>
    <n v="56628.000000000007"/>
    <n v="0"/>
    <n v="0"/>
    <n v="0"/>
    <n v="0"/>
    <n v="0"/>
    <n v="227293"/>
    <s v="USD"/>
    <n v="177491.6"/>
    <n v="413876.32000000007"/>
    <s v="&lt;1 Year"/>
    <n v="170665"/>
    <n v="227293"/>
    <n v="177491.6"/>
    <n v="413876.32000000007"/>
    <n v="4.0000000000000036E-2"/>
    <n v="6826.6000000000058"/>
    <n v="56628"/>
    <n v="1"/>
    <n v="0"/>
    <n v="0"/>
    <n v="0"/>
  </r>
  <r>
    <s v="Employee 1902"/>
    <x v="3"/>
    <s v="San Francisco"/>
    <s v="United States of America"/>
    <s v="Americas"/>
    <d v="2022-02-21T00:00:00"/>
    <d v="2022-12-01T00:00:00"/>
    <s v="Client Businesses Platform"/>
    <s v="V"/>
    <s v="O"/>
    <s v="USD"/>
    <n v="121950.40000000002"/>
    <n v="39688.000000000007"/>
    <n v="0"/>
    <n v="0"/>
    <n v="39688.000000000007"/>
    <n v="0"/>
    <n v="0"/>
    <n v="0"/>
    <n v="0"/>
    <n v="0"/>
    <n v="161638.40000000002"/>
    <s v="USD"/>
    <n v="132925.93600000005"/>
    <n v="309111.79200000013"/>
    <s v="&lt;1 Year"/>
    <n v="121950.40000000002"/>
    <n v="161638.40000000002"/>
    <n v="132925.93600000005"/>
    <n v="309111.79200000013"/>
    <n v="9.0000000000000163E-2"/>
    <n v="10975.536000000022"/>
    <n v="39688"/>
    <n v="1"/>
    <n v="0"/>
    <n v="0"/>
    <n v="0"/>
  </r>
  <r>
    <s v="Employee 1903"/>
    <x v="0"/>
    <s v="London"/>
    <s v="United Kingdom"/>
    <s v="EMEA"/>
    <d v="2022-02-21T00:00:00"/>
    <d v="2022-12-01T00:00:00"/>
    <s v="ETF and Index Investments Platform"/>
    <s v="S"/>
    <s v="E"/>
    <s v="GBP"/>
    <n v="151800"/>
    <n v="97900.000000000015"/>
    <n v="0"/>
    <n v="0"/>
    <n v="97900.000000000015"/>
    <n v="0"/>
    <n v="0"/>
    <n v="0"/>
    <n v="0"/>
    <n v="0"/>
    <n v="249700"/>
    <s v="GBP"/>
    <n v="174570"/>
    <n v="461725.00000000006"/>
    <s v="&lt;1 Year"/>
    <n v="201992.67001148229"/>
    <n v="332263.30501888756"/>
    <n v="232291.57051320464"/>
    <n v="614394.37128492538"/>
    <n v="0.15000000000000005"/>
    <n v="22770"/>
    <n v="130270.63500740528"/>
    <n v="1.3306500000756409"/>
    <n v="0"/>
    <n v="0"/>
    <n v="0"/>
  </r>
  <r>
    <s v="Employee 1904"/>
    <x v="3"/>
    <s v="London"/>
    <s v="United Kingdom"/>
    <s v="EMEA"/>
    <d v="2022-04-04T00:00:00"/>
    <d v="2022-12-01T00:00:00"/>
    <s v="Investments Platform"/>
    <s v="C"/>
    <s v="F"/>
    <s v="GBP"/>
    <n v="116622.00000000003"/>
    <n v="44493.900000000009"/>
    <n v="0"/>
    <n v="0"/>
    <n v="44493.900000000009"/>
    <n v="0"/>
    <n v="0"/>
    <n v="0"/>
    <n v="0"/>
    <n v="0"/>
    <n v="161115.90000000002"/>
    <s v="GBP"/>
    <n v="120120.66000000003"/>
    <n v="286070.03700000007"/>
    <s v="&lt;1 Year"/>
    <n v="155183.06430882143"/>
    <n v="214388.87234718699"/>
    <n v="159838.55623808608"/>
    <n v="380659.09475568868"/>
    <n v="3.0000000000000058E-2"/>
    <n v="3498.6600000000035"/>
    <n v="59205.808038365562"/>
    <n v="1.3306500000756409"/>
    <n v="0"/>
    <n v="0"/>
    <n v="0"/>
  </r>
  <r>
    <s v="Employee 1905"/>
    <x v="0"/>
    <s v="London"/>
    <s v="United Kingdom"/>
    <s v="EMEA"/>
    <d v="2022-02-28T00:00:00"/>
    <d v="2022-12-01T00:00:00"/>
    <s v="ETF and Index Investments Platform"/>
    <s v="R"/>
    <s v="J"/>
    <s v="GBP"/>
    <n v="140910"/>
    <n v="116160"/>
    <n v="0"/>
    <n v="0"/>
    <n v="116160"/>
    <n v="0"/>
    <n v="0"/>
    <n v="0"/>
    <n v="0"/>
    <n v="0"/>
    <n v="257070"/>
    <s v="GBP"/>
    <n v="157819.20000000001"/>
    <n v="445737.60000000003"/>
    <s v="&lt;1 Year"/>
    <n v="187501.89151065858"/>
    <n v="342070.195519445"/>
    <n v="210002.11849193761"/>
    <n v="593120.73747371603"/>
    <n v="0.12000000000000002"/>
    <n v="16909.200000000012"/>
    <n v="154568.30400878642"/>
    <n v="1.3306500000756409"/>
    <n v="0"/>
    <n v="0"/>
    <n v="0"/>
  </r>
  <r>
    <s v="Employee 1906"/>
    <x v="3"/>
    <s v="Hong Kong"/>
    <s v="Hong Kong"/>
    <s v="Asia-Pacific"/>
    <d v="2022-03-01T00:00:00"/>
    <d v="2022-12-01T00:00:00"/>
    <s v="Investments Platform"/>
    <s v="A"/>
    <s v="Z"/>
    <s v="HKD"/>
    <n v="1706650.0000000002"/>
    <n v="1022999.9999999999"/>
    <n v="0"/>
    <n v="0"/>
    <n v="1022999.9999999999"/>
    <n v="0"/>
    <n v="0"/>
    <n v="0"/>
    <n v="0"/>
    <n v="0"/>
    <n v="2729650"/>
    <s v="HKD"/>
    <n v="1774916.0000000002"/>
    <n v="4613752"/>
    <s v="&lt;1 Year"/>
    <n v="217569.78130198942"/>
    <n v="347985.44137988187"/>
    <n v="226272.57255406902"/>
    <n v="588177.43158914614"/>
    <n v="4.0000000000000077E-2"/>
    <n v="68266"/>
    <n v="130415.66007789245"/>
    <n v="0.12748353868806692"/>
    <n v="0"/>
    <n v="0"/>
    <n v="0"/>
  </r>
  <r>
    <s v="Employee 1907"/>
    <x v="0"/>
    <s v="London"/>
    <s v="United Kingdom"/>
    <s v="EMEA"/>
    <d v="2022-03-14T00:00:00"/>
    <d v="2022-12-01T00:00:00"/>
    <s v="Operating Platform"/>
    <s v="B"/>
    <s v="H"/>
    <s v="GBP"/>
    <n v="154000.00000000003"/>
    <n v="109824.00000000001"/>
    <n v="0"/>
    <n v="0"/>
    <n v="109824.00000000001"/>
    <n v="0"/>
    <n v="0"/>
    <n v="0"/>
    <n v="0"/>
    <n v="0"/>
    <n v="263824.00000000006"/>
    <s v="GBP"/>
    <n v="169400.00000000006"/>
    <n v="459606.40000000014"/>
    <s v="&lt;1 Year"/>
    <n v="204920.10001164876"/>
    <n v="351057.40561995597"/>
    <n v="225412.11001281365"/>
    <n v="611575.25619476521"/>
    <n v="0.10000000000000007"/>
    <n v="15400.000000000029"/>
    <n v="146137.30560830722"/>
    <n v="1.3306500000756409"/>
    <n v="0"/>
    <n v="0"/>
    <n v="0"/>
  </r>
  <r>
    <s v="Employee 1908"/>
    <x v="0"/>
    <s v="London"/>
    <s v="United Kingdom"/>
    <s v="EMEA"/>
    <d v="2022-03-07T00:00:00"/>
    <d v="2022-12-01T00:00:00"/>
    <s v="Corporate and Risk Platform"/>
    <s v="J"/>
    <s v="D"/>
    <s v="GBP"/>
    <n v="100980.00000000003"/>
    <n v="33880"/>
    <n v="0"/>
    <n v="0"/>
    <n v="33880"/>
    <n v="0"/>
    <n v="0"/>
    <n v="0"/>
    <n v="0"/>
    <n v="0"/>
    <n v="134860.00000000003"/>
    <s v="GBP"/>
    <n v="102999.60000000003"/>
    <n v="240556.80000000008"/>
    <s v="&lt;1 Year"/>
    <n v="134369.03700763825"/>
    <n v="179451.45901020098"/>
    <n v="137056.41774779104"/>
    <n v="320096.90593819605"/>
    <n v="2.0000000000000174E-2"/>
    <n v="2019.6000000000058"/>
    <n v="45082.422002562729"/>
    <n v="1.3306500000756409"/>
    <n v="0"/>
    <n v="0"/>
    <n v="0"/>
  </r>
  <r>
    <s v="Employee 1909"/>
    <x v="1"/>
    <s v="Edinburgh"/>
    <s v="United Kingdom"/>
    <s v="EMEA"/>
    <d v="2022-03-07T00:00:00"/>
    <d v="2022-12-01T00:00:00"/>
    <s v="Operating Platform"/>
    <s v="H"/>
    <s v="D"/>
    <s v="GBP"/>
    <n v="35675.64"/>
    <n v="2987.6000000000004"/>
    <n v="0"/>
    <n v="0"/>
    <n v="2987.6000000000004"/>
    <n v="0"/>
    <n v="0"/>
    <n v="0"/>
    <n v="0"/>
    <n v="0"/>
    <n v="38663.24"/>
    <s v="GBP"/>
    <n v="38886.4476"/>
    <n v="81029.379199999996"/>
    <s v="&lt;1 Year"/>
    <n v="47471.790368698537"/>
    <n v="51447.24030892452"/>
    <n v="51744.251501881408"/>
    <n v="107821.74343860913"/>
    <n v="9.0000000000000052E-2"/>
    <n v="3210.8076000000001"/>
    <n v="3975.4499402259826"/>
    <n v="1.3306500000756409"/>
    <n v="0"/>
    <n v="0"/>
    <n v="0"/>
  </r>
  <r>
    <s v="Employee 191"/>
    <x v="0"/>
    <s v="London"/>
    <s v="United Kingdom"/>
    <s v="EMEA"/>
    <d v="2009-02-02T00:00:00"/>
    <d v="2022-12-01T00:00:00"/>
    <s v="Investments Platform"/>
    <s v="T"/>
    <s v="T"/>
    <s v="GBP"/>
    <n v="134090.00000000003"/>
    <n v="127814.5"/>
    <n v="0"/>
    <n v="0"/>
    <n v="127814.5"/>
    <n v="0"/>
    <n v="0"/>
    <n v="0"/>
    <n v="0"/>
    <n v="0"/>
    <n v="261904.50000000003"/>
    <s v="GBP"/>
    <n v="154203.50000000003"/>
    <n v="455393.67500000005"/>
    <s v="&gt;5 Years"/>
    <n v="178426.85851014275"/>
    <n v="348503.22294481075"/>
    <n v="205190.88728666413"/>
    <n v="605969.5936731965"/>
    <n v="0.14999999999999986"/>
    <n v="20113.5"/>
    <n v="170076.36443466801"/>
    <n v="1.3306500000756409"/>
    <n v="0"/>
    <n v="0"/>
    <n v="0"/>
  </r>
  <r>
    <s v="Employee 1910"/>
    <x v="0"/>
    <s v="London"/>
    <s v="United Kingdom"/>
    <s v="EMEA"/>
    <d v="2022-03-07T00:00:00"/>
    <d v="2022-12-01T00:00:00"/>
    <s v="Investments Platform"/>
    <s v="L"/>
    <s v="K"/>
    <s v="GBP"/>
    <n v="142945"/>
    <n v="133375"/>
    <n v="0"/>
    <n v="0"/>
    <n v="133375"/>
    <n v="0"/>
    <n v="0"/>
    <n v="0"/>
    <n v="0"/>
    <n v="0"/>
    <n v="276320"/>
    <s v="GBP"/>
    <n v="145803.9"/>
    <n v="427650.29999999993"/>
    <s v="&lt;1 Year"/>
    <n v="190209.76426081249"/>
    <n v="367685.20802090113"/>
    <n v="194013.95954602872"/>
    <n v="569052.87172734772"/>
    <n v="1.9999999999999928E-2"/>
    <n v="2858.8999999999942"/>
    <n v="177475.44376008864"/>
    <n v="1.3306500000756409"/>
    <n v="0"/>
    <n v="0"/>
    <n v="0"/>
  </r>
  <r>
    <s v="Employee 1911"/>
    <x v="3"/>
    <s v="Sydney"/>
    <s v="Australia"/>
    <s v="Asia-Pacific"/>
    <d v="2022-03-07T00:00:00"/>
    <d v="2022-12-01T00:00:00"/>
    <s v="Operating Platform"/>
    <s v="M"/>
    <s v="F"/>
    <s v="AUD"/>
    <n v="155925"/>
    <n v="29893.599999999999"/>
    <n v="0"/>
    <n v="0"/>
    <n v="29893.599999999999"/>
    <n v="0"/>
    <n v="0"/>
    <n v="0"/>
    <n v="0"/>
    <n v="0"/>
    <n v="185818.6"/>
    <s v="AUD"/>
    <n v="179313.75"/>
    <n v="393005.14"/>
    <s v="&lt;1 Year"/>
    <n v="117980.65125415586"/>
    <n v="140599.64369495263"/>
    <n v="135677.74894227923"/>
    <n v="297367.33919147478"/>
    <n v="0.14999999999999988"/>
    <n v="23388.75"/>
    <n v="22618.992440796763"/>
    <n v="0.75665000002665284"/>
    <n v="0"/>
    <n v="0"/>
    <n v="0"/>
  </r>
  <r>
    <s v="Employee 1912"/>
    <x v="3"/>
    <s v="London"/>
    <s v="United Kingdom"/>
    <s v="EMEA"/>
    <d v="2022-03-14T00:00:00"/>
    <d v="2022-12-01T00:00:00"/>
    <s v="Operating Platform"/>
    <s v="R"/>
    <s v="P"/>
    <s v="GBP"/>
    <n v="113850.00000000001"/>
    <n v="18810"/>
    <n v="0"/>
    <n v="0"/>
    <n v="18810"/>
    <n v="0"/>
    <n v="0"/>
    <n v="0"/>
    <n v="0"/>
    <n v="0"/>
    <n v="132660"/>
    <s v="GBP"/>
    <n v="122958.00000000003"/>
    <n v="266230.80000000005"/>
    <s v="&lt;1 Year"/>
    <n v="151494.50250861174"/>
    <n v="176524.02901003452"/>
    <n v="163614.06270930069"/>
    <n v="354260.01404013799"/>
    <n v="8.0000000000000099E-2"/>
    <n v="9108.0000000000146"/>
    <n v="25029.526501422777"/>
    <n v="1.3306500000756409"/>
    <n v="0"/>
    <n v="0"/>
    <n v="0"/>
  </r>
  <r>
    <s v="Employee 1913"/>
    <x v="3"/>
    <s v="London"/>
    <s v="United Kingdom"/>
    <s v="EMEA"/>
    <d v="2022-03-21T00:00:00"/>
    <d v="2022-12-01T00:00:00"/>
    <s v="ETF and Index Investments Platform"/>
    <s v="H"/>
    <s v="W"/>
    <s v="GBP"/>
    <n v="87213.5"/>
    <n v="24200.000000000004"/>
    <n v="0"/>
    <n v="0"/>
    <n v="24200.000000000004"/>
    <n v="0"/>
    <n v="0"/>
    <n v="0"/>
    <n v="0"/>
    <n v="0"/>
    <n v="111413.5"/>
    <s v="GBP"/>
    <n v="96806.985000000015"/>
    <n v="220475.97000000003"/>
    <s v="&lt;1 Year"/>
    <n v="116050.64378159691"/>
    <n v="148252.37378342741"/>
    <n v="128816.21459757259"/>
    <n v="293376.34949717706"/>
    <n v="0.11000000000000014"/>
    <n v="9593.4850000000151"/>
    <n v="32201.730001830496"/>
    <n v="1.3306500000756409"/>
    <n v="0"/>
    <n v="0"/>
    <n v="0"/>
  </r>
  <r>
    <s v="Employee 1914"/>
    <x v="4"/>
    <s v="London"/>
    <s v="United Kingdom"/>
    <s v="EMEA"/>
    <d v="2022-03-21T00:00:00"/>
    <d v="2022-12-01T00:00:00"/>
    <s v="ETF and Index Investments Platform"/>
    <s v="Y"/>
    <s v="M"/>
    <s v="GBP"/>
    <n v="197120.00000000003"/>
    <n v="280280"/>
    <n v="0"/>
    <n v="0"/>
    <n v="280280"/>
    <n v="0"/>
    <n v="0"/>
    <n v="0"/>
    <n v="0"/>
    <n v="91200.000000000015"/>
    <n v="568600"/>
    <s v="GBP"/>
    <n v="205004.80000000005"/>
    <n v="701500.80000000016"/>
    <s v="&lt;1 Year"/>
    <n v="262297.72801491036"/>
    <n v="756607.59004300949"/>
    <n v="272789.63713550684"/>
    <n v="933452.03957306244"/>
    <n v="4.0000000000000251E-2"/>
    <n v="7884.8000000000175"/>
    <n v="494309.86202809913"/>
    <n v="1.3306500000756412"/>
    <n v="121355.28000689848"/>
    <n v="0"/>
    <n v="0"/>
  </r>
  <r>
    <s v="Employee 1915"/>
    <x v="3"/>
    <s v="Hong Kong"/>
    <s v="Hong Kong"/>
    <s v="Asia-Pacific"/>
    <d v="2022-03-14T00:00:00"/>
    <d v="2022-12-01T00:00:00"/>
    <s v="Client Businesses Platform"/>
    <s v="Q"/>
    <s v="T"/>
    <s v="HKD"/>
    <n v="1444575"/>
    <n v="641245"/>
    <n v="0"/>
    <n v="0"/>
    <n v="641245"/>
    <n v="0"/>
    <n v="0"/>
    <n v="0"/>
    <n v="0"/>
    <n v="0"/>
    <n v="2085820"/>
    <s v="HKD"/>
    <n v="1516803.75"/>
    <n v="3706914.75"/>
    <s v="&lt;1 Year"/>
    <n v="184159.53290031425"/>
    <n v="265907.71466634376"/>
    <n v="193367.50954532999"/>
    <n v="472570.60994499089"/>
    <n v="5.0000000000000114E-2"/>
    <n v="72228.75"/>
    <n v="81748.181766029506"/>
    <n v="0.12748353868806692"/>
    <n v="0"/>
    <n v="0"/>
    <n v="0"/>
  </r>
  <r>
    <s v="Employee 1916"/>
    <x v="4"/>
    <s v="Indiana"/>
    <s v="United States of America"/>
    <s v="Americas"/>
    <d v="2022-03-28T00:00:00"/>
    <d v="2022-12-01T00:00:00"/>
    <s v="Client Businesses Platform"/>
    <s v="E"/>
    <s v="Y"/>
    <s v="USD"/>
    <n v="228800.00000000003"/>
    <n v="288805"/>
    <n v="0"/>
    <n v="0"/>
    <n v="288805"/>
    <n v="0"/>
    <n v="0"/>
    <n v="0"/>
    <n v="0"/>
    <n v="110000.00000000001"/>
    <n v="627605"/>
    <s v="USD"/>
    <n v="240240.00000000003"/>
    <n v="783725.25000000012"/>
    <s v="&lt;1 Year"/>
    <n v="228800.00000000003"/>
    <n v="627605"/>
    <n v="240240.00000000003"/>
    <n v="783725.25000000012"/>
    <n v="4.9999999999999996E-2"/>
    <n v="11440"/>
    <n v="398805"/>
    <n v="1"/>
    <n v="110000.00000000001"/>
    <n v="0"/>
    <n v="0"/>
  </r>
  <r>
    <s v="Employee 1917"/>
    <x v="3"/>
    <s v="New York"/>
    <s v="United States of America"/>
    <s v="Americas"/>
    <d v="2022-03-21T00:00:00"/>
    <d v="2022-12-01T00:00:00"/>
    <s v="Client Businesses Platform"/>
    <s v="W"/>
    <s v="W"/>
    <s v="USD"/>
    <n v="153010"/>
    <n v="73150"/>
    <n v="0"/>
    <n v="0"/>
    <n v="73150"/>
    <n v="0"/>
    <n v="0"/>
    <n v="0"/>
    <n v="0"/>
    <n v="0"/>
    <n v="226160"/>
    <s v="USD"/>
    <n v="171371.2"/>
    <n v="424670.4"/>
    <s v="&lt;1 Year"/>
    <n v="153010"/>
    <n v="226160"/>
    <n v="171371.2"/>
    <n v="424670.4"/>
    <n v="0.12000000000000008"/>
    <n v="18361.200000000012"/>
    <n v="73150"/>
    <n v="1"/>
    <n v="0"/>
    <n v="0"/>
    <n v="0"/>
  </r>
  <r>
    <s v="Employee 1918"/>
    <x v="0"/>
    <s v="Boston"/>
    <s v="United States of America"/>
    <s v="Americas"/>
    <d v="2022-03-21T00:00:00"/>
    <d v="2022-12-01T00:00:00"/>
    <s v="Client Businesses Platform"/>
    <s v="G"/>
    <s v="S"/>
    <s v="USD"/>
    <n v="165805.20000000001"/>
    <n v="67067"/>
    <n v="0"/>
    <n v="0"/>
    <n v="67067"/>
    <n v="0"/>
    <n v="0"/>
    <n v="0"/>
    <n v="0"/>
    <n v="0"/>
    <n v="232872.2"/>
    <s v="USD"/>
    <n v="174095.46000000002"/>
    <n v="418611.27"/>
    <s v="&lt;1 Year"/>
    <n v="165805.20000000001"/>
    <n v="232872.2"/>
    <n v="174095.46000000002"/>
    <n v="418611.27"/>
    <n v="5.0000000000000051E-2"/>
    <n v="8290.2600000000093"/>
    <n v="67067"/>
    <n v="1"/>
    <n v="0"/>
    <n v="0"/>
    <n v="0"/>
  </r>
  <r>
    <s v="Employee 1919"/>
    <x v="3"/>
    <s v="San Francisco"/>
    <s v="United States of America"/>
    <s v="Americas"/>
    <d v="2022-03-21T00:00:00"/>
    <d v="2022-12-01T00:00:00"/>
    <s v="ETF and Index Investments Platform"/>
    <s v="E"/>
    <s v="C"/>
    <s v="USD"/>
    <n v="176467.5"/>
    <n v="140624"/>
    <n v="0"/>
    <n v="0"/>
    <n v="140624"/>
    <n v="0"/>
    <n v="0"/>
    <n v="0"/>
    <n v="0"/>
    <n v="0"/>
    <n v="317091.5"/>
    <s v="USD"/>
    <n v="185290.875"/>
    <n v="518236.95"/>
    <s v="&lt;1 Year"/>
    <n v="176467.5"/>
    <n v="317091.5"/>
    <n v="185290.875"/>
    <n v="518236.95"/>
    <n v="0.05"/>
    <n v="8823.375"/>
    <n v="140624"/>
    <n v="1"/>
    <n v="0"/>
    <n v="0"/>
    <n v="0"/>
  </r>
  <r>
    <s v="Employee 192"/>
    <x v="0"/>
    <s v="Hong Kong"/>
    <s v="Hong Kong"/>
    <s v="Asia-Pacific"/>
    <d v="2009-02-02T00:00:00"/>
    <d v="2022-12-01T00:00:00"/>
    <s v="Operating Platform"/>
    <s v="R"/>
    <s v="D"/>
    <s v="HKD"/>
    <n v="1908005"/>
    <n v="681120"/>
    <n v="0"/>
    <n v="0"/>
    <n v="681120"/>
    <n v="0"/>
    <n v="0"/>
    <n v="0"/>
    <n v="0"/>
    <n v="0"/>
    <n v="2589125"/>
    <s v="HKD"/>
    <n v="2194205.75"/>
    <n v="5171699.5"/>
    <s v="&gt;5 Years"/>
    <n v="243239.22923452512"/>
    <n v="330070.81710574124"/>
    <n v="279725.11361970386"/>
    <n v="659306.55329130637"/>
    <n v="0.14999999999999988"/>
    <n v="286200.75"/>
    <n v="86831.587871216121"/>
    <n v="0.12748353868806692"/>
    <n v="0"/>
    <n v="0"/>
    <n v="0"/>
  </r>
  <r>
    <s v="Employee 1920"/>
    <x v="4"/>
    <s v="New York"/>
    <s v="United States of America"/>
    <s v="Americas"/>
    <d v="2022-03-28T00:00:00"/>
    <d v="2022-12-01T00:00:00"/>
    <s v="Operating Platform"/>
    <s v="S"/>
    <s v="H"/>
    <s v="USD"/>
    <n v="302500"/>
    <n v="480150.00000000006"/>
    <n v="0"/>
    <n v="0"/>
    <n v="480150.00000000006"/>
    <n v="0"/>
    <n v="0"/>
    <n v="0"/>
    <n v="0"/>
    <n v="306000"/>
    <n v="1088650"/>
    <s v="USD"/>
    <n v="305525"/>
    <n v="1096001.5"/>
    <s v="&lt;1 Year"/>
    <n v="302500"/>
    <n v="1088650"/>
    <n v="305525"/>
    <n v="1096001.5"/>
    <n v="0.01"/>
    <n v="3025"/>
    <n v="786150"/>
    <n v="1"/>
    <n v="306000"/>
    <n v="0"/>
    <n v="0"/>
  </r>
  <r>
    <s v="Employee 1921"/>
    <x v="0"/>
    <s v="Princeton"/>
    <s v="United States of America"/>
    <s v="Americas"/>
    <d v="2022-04-04T00:00:00"/>
    <d v="2022-12-01T00:00:00"/>
    <s v="Regional Platform"/>
    <s v="D"/>
    <s v="M"/>
    <s v="USD"/>
    <n v="190960.00000000003"/>
    <n v="172480"/>
    <n v="0"/>
    <n v="0"/>
    <n v="172480"/>
    <n v="0"/>
    <n v="0"/>
    <n v="0"/>
    <n v="0"/>
    <n v="0"/>
    <n v="363440"/>
    <s v="USD"/>
    <n v="213875.20000000004"/>
    <n v="620928.00000000012"/>
    <s v="&lt;1 Year"/>
    <n v="190960.00000000003"/>
    <n v="363440"/>
    <n v="213875.20000000004"/>
    <n v="620928.00000000012"/>
    <n v="0.12000000000000004"/>
    <n v="22915.200000000012"/>
    <n v="172479.99999999997"/>
    <n v="1"/>
    <n v="0"/>
    <n v="0"/>
    <n v="0"/>
  </r>
  <r>
    <s v="Employee 1922"/>
    <x v="1"/>
    <s v="Edinburgh"/>
    <s v="United Kingdom"/>
    <s v="EMEA"/>
    <d v="2022-03-28T00:00:00"/>
    <d v="2022-12-01T00:00:00"/>
    <s v="Operating Platform"/>
    <s v="X"/>
    <s v="H"/>
    <s v="GBP"/>
    <n v="33706.750000000007"/>
    <n v="2970.0000000000005"/>
    <n v="0"/>
    <n v="0"/>
    <n v="2970.0000000000005"/>
    <n v="0"/>
    <n v="0"/>
    <n v="0"/>
    <n v="0"/>
    <n v="0"/>
    <n v="36676.750000000007"/>
    <s v="GBP"/>
    <n v="36740.357500000013"/>
    <n v="76718.015000000014"/>
    <s v="&lt;1 Year"/>
    <n v="44851.886890049616"/>
    <n v="48803.917390274277"/>
    <n v="48888.556710154095"/>
    <n v="102084.82666555305"/>
    <n v="9.0000000000000288E-2"/>
    <n v="3033.6075000000055"/>
    <n v="3952.0305002246605"/>
    <n v="1.3306500000756409"/>
    <n v="0"/>
    <n v="0"/>
    <n v="0"/>
  </r>
  <r>
    <s v="Employee 1923"/>
    <x v="4"/>
    <s v="San Francisco"/>
    <s v="United States of America"/>
    <s v="Americas"/>
    <d v="2022-03-28T00:00:00"/>
    <d v="2022-12-01T00:00:00"/>
    <s v="Regional Platform"/>
    <s v="P"/>
    <s v="W"/>
    <s v="USD"/>
    <n v="273460"/>
    <n v="565510"/>
    <n v="0"/>
    <n v="0"/>
    <n v="565510"/>
    <n v="0"/>
    <n v="0"/>
    <n v="0"/>
    <n v="0"/>
    <n v="282500"/>
    <n v="1121470"/>
    <s v="USD"/>
    <n v="314479"/>
    <n v="1279294.5"/>
    <s v="&lt;1 Year"/>
    <n v="273460"/>
    <n v="1121470"/>
    <n v="314479"/>
    <n v="1279294.5"/>
    <n v="0.15"/>
    <n v="41019"/>
    <n v="848010"/>
    <n v="1"/>
    <n v="282500"/>
    <n v="0"/>
    <n v="0"/>
  </r>
  <r>
    <s v="Employee 1924"/>
    <x v="3"/>
    <s v="San Francisco"/>
    <s v="United States of America"/>
    <s v="Americas"/>
    <d v="2022-03-28T00:00:00"/>
    <d v="2022-12-01T00:00:00"/>
    <s v="Operating Platform"/>
    <s v="A"/>
    <s v="N"/>
    <s v="USD"/>
    <n v="173888"/>
    <n v="69355"/>
    <n v="0"/>
    <n v="0"/>
    <n v="69355"/>
    <n v="0"/>
    <n v="0"/>
    <n v="0"/>
    <n v="0"/>
    <n v="0"/>
    <n v="243243"/>
    <s v="USD"/>
    <n v="175626.88"/>
    <n v="421302.31000000006"/>
    <s v="&lt;1 Year"/>
    <n v="173888"/>
    <n v="243243"/>
    <n v="175626.88"/>
    <n v="421302.31000000006"/>
    <n v="1.0000000000000026E-2"/>
    <n v="1738.8800000000047"/>
    <n v="69355"/>
    <n v="1"/>
    <n v="0"/>
    <n v="0"/>
    <n v="0"/>
  </r>
  <r>
    <s v="Employee 1925"/>
    <x v="0"/>
    <s v="New York"/>
    <s v="United States of America"/>
    <s v="Americas"/>
    <d v="2022-03-28T00:00:00"/>
    <d v="2022-12-01T00:00:00"/>
    <s v="Client Businesses Platform"/>
    <s v="U"/>
    <s v="N"/>
    <s v="USD"/>
    <n v="185691.00000000003"/>
    <n v="240240"/>
    <n v="0"/>
    <n v="0"/>
    <n v="240240"/>
    <n v="0"/>
    <n v="0"/>
    <n v="0"/>
    <n v="0"/>
    <n v="0"/>
    <n v="425931"/>
    <s v="USD"/>
    <n v="187547.91000000003"/>
    <n v="617738.22000000009"/>
    <s v="&lt;1 Year"/>
    <n v="185691.00000000003"/>
    <n v="425931"/>
    <n v="187547.91000000003"/>
    <n v="617738.22000000009"/>
    <n v="1.0000000000000018E-2"/>
    <n v="1856.9100000000035"/>
    <n v="240239.99999999997"/>
    <n v="1"/>
    <n v="0"/>
    <n v="0"/>
    <n v="0"/>
  </r>
  <r>
    <s v="Employee 1926"/>
    <x v="4"/>
    <s v="Munich"/>
    <s v="Germany"/>
    <s v="EMEA"/>
    <d v="2022-03-28T00:00:00"/>
    <d v="2022-12-01T00:00:00"/>
    <s v="ETF and Index Investments Platform"/>
    <s v="H"/>
    <s v="E"/>
    <s v="EUR"/>
    <n v="205920.00000000003"/>
    <n v="503360"/>
    <n v="0"/>
    <n v="0"/>
    <n v="503360"/>
    <n v="0"/>
    <n v="0"/>
    <n v="0"/>
    <n v="0"/>
    <n v="94080.000000000015"/>
    <n v="803360"/>
    <s v="EUR"/>
    <n v="210038.40000000002"/>
    <n v="933504"/>
    <s v="&lt;1 Year"/>
    <n v="240370.41599385857"/>
    <n v="937762.12797604012"/>
    <n v="245177.82431373571"/>
    <n v="1089679.2191721587"/>
    <n v="1.9999999999999872E-2"/>
    <n v="4118.3999999999942"/>
    <n v="697391.71198218153"/>
    <n v="1.1672999999701754"/>
    <n v="109819.58399719412"/>
    <n v="0"/>
    <n v="0"/>
  </r>
  <r>
    <s v="Employee 1927"/>
    <x v="3"/>
    <s v="London"/>
    <s v="United Kingdom"/>
    <s v="EMEA"/>
    <d v="2022-03-28T00:00:00"/>
    <d v="2022-12-01T00:00:00"/>
    <s v="ETF and Index Investments Platform"/>
    <s v="W"/>
    <s v="O"/>
    <s v="GBP"/>
    <n v="73260"/>
    <n v="22011.000000000004"/>
    <n v="0"/>
    <n v="0"/>
    <n v="22011.000000000004"/>
    <n v="0"/>
    <n v="0"/>
    <n v="0"/>
    <n v="0"/>
    <n v="0"/>
    <n v="95271"/>
    <s v="GBP"/>
    <n v="75457.8"/>
    <n v="173586.93"/>
    <s v="&lt;1 Year"/>
    <n v="97483.419005541451"/>
    <n v="126772.35615720639"/>
    <n v="100407.9215757077"/>
    <n v="230983.44841763028"/>
    <n v="3.0000000000000093E-2"/>
    <n v="2197.8000000000029"/>
    <n v="29288.937151664941"/>
    <n v="1.3306500000756409"/>
    <n v="0"/>
    <n v="0"/>
    <n v="0"/>
  </r>
  <r>
    <s v="Employee 1928"/>
    <x v="0"/>
    <s v="San Francisco"/>
    <s v="United States of America"/>
    <s v="Americas"/>
    <d v="2022-03-28T00:00:00"/>
    <d v="2022-12-01T00:00:00"/>
    <s v="Client Businesses Platform"/>
    <s v="Y"/>
    <s v="Y"/>
    <s v="USD"/>
    <n v="194425.00000000003"/>
    <n v="75075"/>
    <n v="0"/>
    <n v="0"/>
    <n v="75075"/>
    <n v="0"/>
    <n v="0"/>
    <n v="0"/>
    <n v="0"/>
    <n v="0"/>
    <n v="269500"/>
    <s v="USD"/>
    <n v="204146.25000000003"/>
    <n v="487121.25"/>
    <s v="&lt;1 Year"/>
    <n v="194425.00000000003"/>
    <n v="269500"/>
    <n v="204146.25000000003"/>
    <n v="487121.25"/>
    <n v="4.9999999999999996E-2"/>
    <n v="9721.25"/>
    <n v="75074.999999999971"/>
    <n v="1"/>
    <n v="0"/>
    <n v="0"/>
    <n v="0"/>
  </r>
  <r>
    <s v="Employee 1929"/>
    <x v="0"/>
    <s v="Mumbai"/>
    <s v="India"/>
    <s v="Asia-Pacific"/>
    <d v="2022-03-28T00:00:00"/>
    <d v="2022-12-01T00:00:00"/>
    <s v="Operating Platform"/>
    <s v="X"/>
    <s v="U"/>
    <s v="INR"/>
    <n v="6406400.0000000009"/>
    <n v="2958246.5000000005"/>
    <n v="0"/>
    <n v="0"/>
    <n v="2958246.5000000005"/>
    <n v="0"/>
    <n v="0"/>
    <n v="0"/>
    <n v="0"/>
    <n v="0"/>
    <n v="9364646.5000000019"/>
    <s v="INR"/>
    <n v="6470464.0000000009"/>
    <n v="15928756.965000004"/>
    <s v="&lt;1 Year"/>
    <n v="94934.242210943587"/>
    <n v="138771.48149520249"/>
    <n v="95883.584633053033"/>
    <n v="236042.78094320756"/>
    <n v="1.0000000000000111E-2"/>
    <n v="64064"/>
    <n v="43837.239284258903"/>
    <n v="1.4818656688771165E-2"/>
    <n v="0"/>
    <n v="0"/>
    <n v="0"/>
  </r>
  <r>
    <s v="Employee 193"/>
    <x v="1"/>
    <s v="San Francisco"/>
    <s v="United States of America"/>
    <s v="Americas"/>
    <d v="2009-03-02T00:00:00"/>
    <d v="2022-12-01T00:00:00"/>
    <s v="Operating Platform"/>
    <s v="D"/>
    <s v="O"/>
    <s v="USD"/>
    <n v="148318.5"/>
    <n v="23958.000000000004"/>
    <n v="0"/>
    <n v="0"/>
    <n v="23958.000000000004"/>
    <n v="0"/>
    <n v="16431"/>
    <n v="0"/>
    <n v="16431"/>
    <n v="0"/>
    <n v="188707.5"/>
    <s v="USD"/>
    <n v="154251.24000000002"/>
    <n v="333418.80000000005"/>
    <s v="&gt;5 Years"/>
    <n v="148318.5"/>
    <n v="188707.5"/>
    <n v="154251.24000000002"/>
    <n v="333418.80000000005"/>
    <n v="4.0000000000000133E-2"/>
    <n v="5932.7400000000198"/>
    <n v="40389"/>
    <n v="1"/>
    <n v="0"/>
    <n v="0"/>
    <n v="16431"/>
  </r>
  <r>
    <s v="Employee 1930"/>
    <x v="0"/>
    <s v="Boston"/>
    <s v="United States of America"/>
    <s v="Americas"/>
    <d v="2022-05-09T00:00:00"/>
    <d v="2022-12-01T00:00:00"/>
    <s v="Investments Platform"/>
    <s v="H"/>
    <s v="R"/>
    <s v="USD"/>
    <n v="227920.00000000006"/>
    <n v="0"/>
    <n v="1724999.9999999998"/>
    <n v="0"/>
    <n v="1724999.9999999998"/>
    <n v="0"/>
    <n v="0"/>
    <n v="0"/>
    <n v="0"/>
    <n v="0"/>
    <n v="1952919.9999999998"/>
    <s v="USD"/>
    <n v="252991.2000000001"/>
    <n v="505982.4000000002"/>
    <s v="&lt;1 Year"/>
    <n v="227920.00000000006"/>
    <n v="1952919.9999999998"/>
    <n v="252991.2000000001"/>
    <n v="505982.4000000002"/>
    <n v="0.11000000000000015"/>
    <n v="25071.200000000041"/>
    <n v="1724999.9999999998"/>
    <n v="1"/>
    <n v="0"/>
    <n v="0"/>
    <n v="0"/>
  </r>
  <r>
    <s v="Employee 1931"/>
    <x v="3"/>
    <s v="New York"/>
    <s v="United States of America"/>
    <s v="Americas"/>
    <d v="2022-04-04T00:00:00"/>
    <d v="2022-12-01T00:00:00"/>
    <s v="Client Businesses Platform"/>
    <s v="X"/>
    <s v="G"/>
    <s v="USD"/>
    <n v="158125"/>
    <n v="67551"/>
    <n v="0"/>
    <n v="0"/>
    <n v="67551"/>
    <n v="0"/>
    <n v="0"/>
    <n v="0"/>
    <n v="0"/>
    <n v="0"/>
    <n v="225676"/>
    <s v="USD"/>
    <n v="161287.5"/>
    <n v="391477.02"/>
    <s v="&lt;1 Year"/>
    <n v="158125"/>
    <n v="225676"/>
    <n v="161287.5"/>
    <n v="391477.02"/>
    <n v="0.02"/>
    <n v="3162.5"/>
    <n v="67551"/>
    <n v="1"/>
    <n v="0"/>
    <n v="0"/>
    <n v="0"/>
  </r>
  <r>
    <s v="Employee 1932"/>
    <x v="0"/>
    <s v="London"/>
    <s v="United Kingdom"/>
    <s v="EMEA"/>
    <d v="2022-04-04T00:00:00"/>
    <d v="2022-12-01T00:00:00"/>
    <s v="Client Businesses Platform"/>
    <s v="D"/>
    <s v="F"/>
    <s v="GBP"/>
    <n v="123420.00000000001"/>
    <n v="39600"/>
    <n v="0"/>
    <n v="0"/>
    <n v="39600"/>
    <n v="0"/>
    <n v="0"/>
    <n v="0"/>
    <n v="0"/>
    <n v="0"/>
    <n v="163020"/>
    <s v="GBP"/>
    <n v="140698.80000000002"/>
    <n v="326541.60000000003"/>
    <s v="&lt;1 Year"/>
    <n v="164228.82300933561"/>
    <n v="216922.563012331"/>
    <n v="187220.85823064263"/>
    <n v="434512.58006469999"/>
    <n v="0.14000000000000018"/>
    <n v="17278.800000000003"/>
    <n v="52693.740002995386"/>
    <n v="1.3306500000756409"/>
    <n v="0"/>
    <n v="0"/>
    <n v="0"/>
  </r>
  <r>
    <s v="Employee 1933"/>
    <x v="3"/>
    <s v="New York"/>
    <s v="United States of America"/>
    <s v="Americas"/>
    <d v="2022-04-04T00:00:00"/>
    <d v="2022-12-01T00:00:00"/>
    <s v="Operating Platform"/>
    <s v="C"/>
    <s v="D"/>
    <s v="USD"/>
    <n v="130295.00000000001"/>
    <n v="4012.7999999999997"/>
    <n v="0"/>
    <n v="0"/>
    <n v="4012.7999999999997"/>
    <n v="0"/>
    <n v="0"/>
    <n v="0"/>
    <n v="0"/>
    <n v="0"/>
    <n v="134307.80000000002"/>
    <s v="USD"/>
    <n v="148536.30000000005"/>
    <n v="301647.1920000001"/>
    <s v="&lt;1 Year"/>
    <n v="130295.00000000001"/>
    <n v="134307.80000000002"/>
    <n v="148536.30000000005"/>
    <n v="301647.1920000001"/>
    <n v="0.14000000000000024"/>
    <n v="18241.300000000032"/>
    <n v="4012.8000000000029"/>
    <n v="1"/>
    <n v="0"/>
    <n v="0"/>
    <n v="0"/>
  </r>
  <r>
    <s v="Employee 1934"/>
    <x v="0"/>
    <s v="London"/>
    <s v="United Kingdom"/>
    <s v="EMEA"/>
    <d v="2022-04-04T00:00:00"/>
    <d v="2022-12-01T00:00:00"/>
    <s v="Investments Platform"/>
    <s v="M"/>
    <s v="Y"/>
    <s v="GBP"/>
    <n v="149160"/>
    <n v="204930.00000000003"/>
    <n v="411852"/>
    <n v="0"/>
    <n v="616782"/>
    <n v="0"/>
    <n v="0"/>
    <n v="0"/>
    <n v="0"/>
    <n v="0"/>
    <n v="765942"/>
    <s v="GBP"/>
    <n v="170042.40000000002"/>
    <n v="573705.00000000012"/>
    <s v="&lt;1 Year"/>
    <n v="198479.75401128261"/>
    <n v="1019200.7223579366"/>
    <n v="226266.91957286219"/>
    <n v="763400.55829339579"/>
    <n v="0.14000000000000004"/>
    <n v="20882.400000000023"/>
    <n v="820720.96834665397"/>
    <n v="1.3306500000756409"/>
    <n v="0"/>
    <n v="0"/>
    <n v="0"/>
  </r>
  <r>
    <s v="Employee 1935"/>
    <x v="3"/>
    <s v="San Francisco"/>
    <s v="United States of America"/>
    <s v="Americas"/>
    <d v="2022-04-04T00:00:00"/>
    <d v="2022-12-01T00:00:00"/>
    <s v="Operating Platform"/>
    <s v="D"/>
    <s v="H"/>
    <s v="USD"/>
    <n v="184338.00000000003"/>
    <n v="45936.000000000007"/>
    <n v="0"/>
    <n v="0"/>
    <n v="45936.000000000007"/>
    <n v="0"/>
    <n v="0"/>
    <n v="0"/>
    <n v="0"/>
    <n v="0"/>
    <n v="230274.00000000003"/>
    <s v="USD"/>
    <n v="210145.32000000007"/>
    <n v="472657.68000000017"/>
    <s v="&lt;1 Year"/>
    <n v="184338.00000000003"/>
    <n v="230274.00000000003"/>
    <n v="210145.32000000007"/>
    <n v="472657.68000000017"/>
    <n v="0.14000000000000018"/>
    <n v="25807.320000000036"/>
    <n v="45936"/>
    <n v="1"/>
    <n v="0"/>
    <n v="0"/>
    <n v="0"/>
  </r>
  <r>
    <s v="Employee 1936"/>
    <x v="3"/>
    <s v="London"/>
    <s v="United Kingdom"/>
    <s v="EMEA"/>
    <d v="2022-04-11T00:00:00"/>
    <d v="2022-12-01T00:00:00"/>
    <s v="ETF and Index Investments Platform"/>
    <s v="N"/>
    <s v="X"/>
    <s v="GBP"/>
    <n v="114268.00000000001"/>
    <n v="35035"/>
    <n v="0"/>
    <n v="0"/>
    <n v="35035"/>
    <n v="0"/>
    <n v="0"/>
    <n v="0"/>
    <n v="0"/>
    <n v="0"/>
    <n v="149303"/>
    <s v="GBP"/>
    <n v="121124.08000000002"/>
    <n v="279385.26"/>
    <s v="&lt;1 Year"/>
    <n v="152050.71420864336"/>
    <n v="198670.03696129343"/>
    <n v="161173.75706116197"/>
    <n v="371763.99624013295"/>
    <n v="6.0000000000000081E-2"/>
    <n v="6856.0800000000017"/>
    <n v="46619.32275265007"/>
    <n v="1.3306500000756409"/>
    <n v="0"/>
    <n v="0"/>
    <n v="0"/>
  </r>
  <r>
    <s v="Employee 1937"/>
    <x v="6"/>
    <s v="Edinburgh"/>
    <s v="United Kingdom"/>
    <s v="EMEA"/>
    <d v="2022-04-11T00:00:00"/>
    <d v="2022-12-01T00:00:00"/>
    <s v="Corporate and Risk Platform"/>
    <s v="P"/>
    <s v="V"/>
    <s v="GBP"/>
    <n v="31416.000000000004"/>
    <n v="3102.0000000000005"/>
    <n v="0"/>
    <n v="0"/>
    <n v="3102.0000000000005"/>
    <n v="0"/>
    <n v="0"/>
    <n v="0"/>
    <n v="0"/>
    <n v="0"/>
    <n v="34518.000000000007"/>
    <s v="GBP"/>
    <n v="32044.320000000003"/>
    <n v="67252.680000000008"/>
    <s v="&lt;1 Year"/>
    <n v="41803.700402376344"/>
    <n v="45931.376702610985"/>
    <n v="42639.774410423866"/>
    <n v="89489.778647087063"/>
    <n v="1.9999999999999896E-2"/>
    <n v="628.31999999999971"/>
    <n v="4127.6763002346415"/>
    <n v="1.3306500000756409"/>
    <n v="0"/>
    <n v="0"/>
    <n v="0"/>
  </r>
  <r>
    <s v="Employee 1938"/>
    <x v="3"/>
    <s v="London"/>
    <s v="United Kingdom"/>
    <s v="EMEA"/>
    <d v="2022-04-11T00:00:00"/>
    <d v="2022-12-01T00:00:00"/>
    <s v="Operating Platform"/>
    <s v="E"/>
    <s v="J"/>
    <s v="GBP"/>
    <n v="110907.50000000003"/>
    <n v="15840"/>
    <n v="0"/>
    <n v="0"/>
    <n v="15840"/>
    <n v="0"/>
    <n v="0"/>
    <n v="0"/>
    <n v="0"/>
    <n v="0"/>
    <n v="126747.50000000003"/>
    <s v="GBP"/>
    <n v="117561.95000000004"/>
    <n v="251914.30000000008"/>
    <s v="&lt;1 Year"/>
    <n v="147579.06488338919"/>
    <n v="168656.56088458735"/>
    <n v="156433.80877639254"/>
    <n v="335209.76331405516"/>
    <n v="6.0000000000000012E-2"/>
    <n v="6654.4500000000116"/>
    <n v="21077.49600119816"/>
    <n v="1.3306500000756409"/>
    <n v="0"/>
    <n v="0"/>
    <n v="0"/>
  </r>
  <r>
    <s v="Employee 1939"/>
    <x v="1"/>
    <s v="Edinburgh"/>
    <s v="United Kingdom"/>
    <s v="EMEA"/>
    <d v="2022-04-11T00:00:00"/>
    <d v="2022-12-01T00:00:00"/>
    <s v="Corporate and Risk Platform"/>
    <s v="H"/>
    <s v="R"/>
    <s v="GBP"/>
    <n v="31116.800000000007"/>
    <n v="2805.0000000000005"/>
    <n v="0"/>
    <n v="0"/>
    <n v="2805.0000000000005"/>
    <n v="0"/>
    <n v="0"/>
    <n v="0"/>
    <n v="0"/>
    <n v="0"/>
    <n v="33921.80000000001"/>
    <s v="GBP"/>
    <n v="32050.304000000007"/>
    <n v="66989.758000000016"/>
    <s v="&lt;1 Year"/>
    <n v="41405.569922353716"/>
    <n v="45138.043172565893"/>
    <n v="42647.737020024324"/>
    <n v="89139.921487767191"/>
    <n v="2.9999999999999923E-2"/>
    <n v="933.50400000000081"/>
    <n v="3732.4732502121769"/>
    <n v="1.3306500000756409"/>
    <n v="0"/>
    <n v="0"/>
    <n v="0"/>
  </r>
  <r>
    <s v="Employee 194"/>
    <x v="4"/>
    <s v="Princeton"/>
    <s v="United States of America"/>
    <s v="Americas"/>
    <d v="2009-03-16T00:00:00"/>
    <d v="2022-12-01T00:00:00"/>
    <s v="Investments Platform"/>
    <s v="A"/>
    <s v="S"/>
    <s v="USD"/>
    <n v="240240.00000000003"/>
    <n v="297000"/>
    <n v="0"/>
    <n v="0"/>
    <n v="297000"/>
    <n v="0"/>
    <n v="0"/>
    <n v="0"/>
    <n v="0"/>
    <n v="0"/>
    <n v="537240"/>
    <s v="USD"/>
    <n v="254654.40000000005"/>
    <n v="824128.80000000016"/>
    <s v="&gt;5 Years"/>
    <n v="240240.00000000003"/>
    <n v="537240"/>
    <n v="254654.40000000005"/>
    <n v="824128.80000000016"/>
    <n v="6.0000000000000088E-2"/>
    <n v="14414.400000000023"/>
    <n v="297000"/>
    <n v="1"/>
    <n v="0"/>
    <n v="0"/>
    <n v="0"/>
  </r>
  <r>
    <s v="Employee 1940"/>
    <x v="0"/>
    <s v="San Francisco"/>
    <s v="United States of America"/>
    <s v="Americas"/>
    <d v="2022-04-18T00:00:00"/>
    <d v="2022-12-01T00:00:00"/>
    <s v="Operating Platform"/>
    <s v="H"/>
    <s v="E"/>
    <s v="USD"/>
    <n v="248600"/>
    <n v="100320.00000000001"/>
    <n v="0"/>
    <n v="0"/>
    <n v="100320.00000000001"/>
    <n v="0"/>
    <n v="0"/>
    <n v="0"/>
    <n v="0"/>
    <n v="0"/>
    <n v="348920"/>
    <s v="USD"/>
    <n v="253572"/>
    <n v="609470.4"/>
    <s v="&lt;1 Year"/>
    <n v="248600"/>
    <n v="348920"/>
    <n v="253572"/>
    <n v="609470.4"/>
    <n v="0.02"/>
    <n v="4972"/>
    <n v="100320"/>
    <n v="1"/>
    <n v="0"/>
    <n v="0"/>
    <n v="0"/>
  </r>
  <r>
    <s v="Employee 1941"/>
    <x v="5"/>
    <s v="San Francisco"/>
    <s v="United States of America"/>
    <s v="Americas"/>
    <d v="2022-04-19T00:00:00"/>
    <d v="2022-12-01T00:00:00"/>
    <s v="Operating Platform"/>
    <s v="D"/>
    <s v="R"/>
    <s v="USD"/>
    <n v="131098.00000000003"/>
    <n v="27104.000000000004"/>
    <n v="0"/>
    <n v="0"/>
    <n v="27104.000000000004"/>
    <n v="0"/>
    <n v="0"/>
    <n v="0"/>
    <n v="0"/>
    <n v="0"/>
    <n v="158202.00000000003"/>
    <s v="USD"/>
    <n v="148140.74000000002"/>
    <n v="326909"/>
    <s v="&lt;1 Year"/>
    <n v="131098.00000000003"/>
    <n v="158202.00000000003"/>
    <n v="148140.74000000002"/>
    <n v="326909"/>
    <n v="0.12999999999999989"/>
    <n v="17042.739999999991"/>
    <n v="27104"/>
    <n v="1"/>
    <n v="0"/>
    <n v="0"/>
    <n v="0"/>
  </r>
  <r>
    <s v="Employee 1942"/>
    <x v="3"/>
    <s v="San Francisco"/>
    <s v="United States of America"/>
    <s v="Americas"/>
    <d v="2022-05-02T00:00:00"/>
    <d v="2022-12-01T00:00:00"/>
    <s v="Operating Platform"/>
    <s v="R"/>
    <s v="M"/>
    <s v="USD"/>
    <n v="192456"/>
    <n v="47850.000000000007"/>
    <n v="0"/>
    <n v="0"/>
    <n v="47850.000000000007"/>
    <n v="0"/>
    <n v="0"/>
    <n v="0"/>
    <n v="0"/>
    <n v="0"/>
    <n v="240306"/>
    <s v="USD"/>
    <n v="196305.12"/>
    <n v="441417.24"/>
    <s v="&lt;1 Year"/>
    <n v="192456"/>
    <n v="240306"/>
    <n v="196305.12"/>
    <n v="441417.24"/>
    <n v="1.9999999999999976E-2"/>
    <n v="3849.1199999999953"/>
    <n v="47850"/>
    <n v="1"/>
    <n v="0"/>
    <n v="0"/>
    <n v="0"/>
  </r>
  <r>
    <s v="Employee 1943"/>
    <x v="0"/>
    <s v="London"/>
    <s v="United Kingdom"/>
    <s v="EMEA"/>
    <d v="2022-04-19T00:00:00"/>
    <d v="2022-12-01T00:00:00"/>
    <s v="ETF and Index Investments Platform"/>
    <s v="B"/>
    <s v="P"/>
    <s v="GBP"/>
    <n v="150480.00000000003"/>
    <n v="91080.000000000015"/>
    <n v="0"/>
    <n v="0"/>
    <n v="91080.000000000015"/>
    <n v="0"/>
    <n v="0"/>
    <n v="0"/>
    <n v="0"/>
    <n v="0"/>
    <n v="241560.00000000006"/>
    <s v="GBP"/>
    <n v="153489.60000000003"/>
    <n v="399880.80000000005"/>
    <s v="&lt;1 Year"/>
    <n v="200236.21201138248"/>
    <n v="321431.81401827192"/>
    <n v="204240.93625161014"/>
    <n v="532101.38655024744"/>
    <n v="2.0000000000000056E-2"/>
    <n v="3009.6000000000058"/>
    <n v="121195.60200688944"/>
    <n v="1.3306500000756409"/>
    <n v="0"/>
    <n v="0"/>
    <n v="0"/>
  </r>
  <r>
    <s v="Employee 1944"/>
    <x v="3"/>
    <s v="San Francisco"/>
    <s v="United States of America"/>
    <s v="Americas"/>
    <d v="2022-05-16T00:00:00"/>
    <d v="2022-12-01T00:00:00"/>
    <s v="Client Businesses Platform"/>
    <s v="Q"/>
    <s v="Y"/>
    <s v="USD"/>
    <n v="168696"/>
    <n v="16269"/>
    <n v="0"/>
    <n v="0"/>
    <n v="16269"/>
    <n v="0"/>
    <n v="0"/>
    <n v="0"/>
    <n v="0"/>
    <n v="0"/>
    <n v="184965"/>
    <s v="USD"/>
    <n v="188939.52000000002"/>
    <n v="396100.32000000007"/>
    <s v="&lt;1 Year"/>
    <n v="168696"/>
    <n v="184965"/>
    <n v="188939.52000000002"/>
    <n v="396100.32000000007"/>
    <n v="0.12000000000000011"/>
    <n v="20243.520000000019"/>
    <n v="16269"/>
    <n v="1"/>
    <n v="0"/>
    <n v="0"/>
    <n v="0"/>
  </r>
  <r>
    <s v="Employee 1945"/>
    <x v="4"/>
    <s v="Edinburgh"/>
    <s v="United Kingdom"/>
    <s v="EMEA"/>
    <d v="2022-05-16T00:00:00"/>
    <d v="2022-12-01T00:00:00"/>
    <s v="Operating Platform"/>
    <s v="C"/>
    <s v="Y"/>
    <s v="GBP"/>
    <n v="186560"/>
    <n v="123310.00000000001"/>
    <n v="0"/>
    <n v="0"/>
    <n v="123310.00000000001"/>
    <n v="0"/>
    <n v="0"/>
    <n v="0"/>
    <n v="0"/>
    <n v="84000"/>
    <n v="393870"/>
    <s v="GBP"/>
    <n v="203350.40000000002"/>
    <n v="541108.70000000007"/>
    <s v="&lt;1 Year"/>
    <n v="248246.06401411159"/>
    <n v="524103.11552979267"/>
    <n v="270588.20977538166"/>
    <n v="720026.29169593006"/>
    <n v="9.0000000000000135E-2"/>
    <n v="16790.400000000023"/>
    <n v="275857.05151568109"/>
    <n v="1.3306500000756409"/>
    <n v="111774.60000635384"/>
    <n v="0"/>
    <n v="0"/>
  </r>
  <r>
    <s v="Employee 1946"/>
    <x v="6"/>
    <s v="Edinburgh"/>
    <s v="United Kingdom"/>
    <s v="EMEA"/>
    <d v="2022-04-25T00:00:00"/>
    <d v="2022-12-01T00:00:00"/>
    <s v="Corporate and Risk Platform"/>
    <s v="S"/>
    <s v="D"/>
    <s v="GBP"/>
    <n v="21621.600000000002"/>
    <n v="1012"/>
    <n v="0"/>
    <n v="0"/>
    <n v="1012"/>
    <n v="0"/>
    <n v="0"/>
    <n v="0"/>
    <n v="0"/>
    <n v="0"/>
    <n v="22633.600000000002"/>
    <s v="GBP"/>
    <n v="22486.464000000004"/>
    <n v="46025.40800000001"/>
    <s v="&lt;1 Year"/>
    <n v="28770.782041635481"/>
    <n v="30117.399841712031"/>
    <n v="29921.613323300902"/>
    <n v="61243.70915868142"/>
    <n v="4.0000000000000084E-2"/>
    <n v="864.8640000000014"/>
    <n v="1346.6178000765503"/>
    <n v="1.3306500000756409"/>
    <n v="0"/>
    <n v="0"/>
    <n v="0"/>
  </r>
  <r>
    <s v="Employee 1947"/>
    <x v="3"/>
    <s v="London"/>
    <s v="United Kingdom"/>
    <s v="EMEA"/>
    <d v="2022-04-25T00:00:00"/>
    <d v="2022-12-01T00:00:00"/>
    <s v="Investments Platform"/>
    <s v="J"/>
    <s v="R"/>
    <s v="GBP"/>
    <n v="92400"/>
    <n v="7623.0000000000009"/>
    <n v="0"/>
    <n v="0"/>
    <n v="7623.0000000000009"/>
    <n v="0"/>
    <n v="0"/>
    <n v="0"/>
    <n v="0"/>
    <n v="0"/>
    <n v="100023"/>
    <s v="GBP"/>
    <n v="103488.00000000001"/>
    <n v="215513.76000000004"/>
    <s v="&lt;1 Year"/>
    <n v="122952.06000698922"/>
    <n v="133095.60495756584"/>
    <n v="137706.30720782795"/>
    <n v="286773.38476030173"/>
    <n v="0.12000000000000016"/>
    <n v="11088.000000000015"/>
    <n v="10143.544950576616"/>
    <n v="1.3306500000756409"/>
    <n v="0"/>
    <n v="0"/>
    <n v="0"/>
  </r>
  <r>
    <s v="Employee 1948"/>
    <x v="3"/>
    <s v="London"/>
    <s v="United Kingdom"/>
    <s v="EMEA"/>
    <d v="2022-05-02T00:00:00"/>
    <d v="2022-12-01T00:00:00"/>
    <s v="Investments Platform"/>
    <s v="D"/>
    <s v="V"/>
    <s v="GBP"/>
    <n v="81153.600000000006"/>
    <n v="5837.7000000000007"/>
    <n v="0"/>
    <n v="0"/>
    <n v="5837.7000000000007"/>
    <n v="0"/>
    <n v="0"/>
    <n v="0"/>
    <n v="0"/>
    <n v="0"/>
    <n v="86991.3"/>
    <s v="GBP"/>
    <n v="85211.280000000013"/>
    <n v="176552.14500000002"/>
    <s v="&lt;1 Year"/>
    <n v="107987.03784613854"/>
    <n v="115754.97335158011"/>
    <n v="113386.38973844548"/>
    <n v="234929.11175760461"/>
    <n v="5.0000000000000072E-2"/>
    <n v="4057.6800000000076"/>
    <n v="7767.9355054415646"/>
    <n v="1.3306500000756409"/>
    <n v="0"/>
    <n v="0"/>
    <n v="0"/>
  </r>
  <r>
    <s v="Employee 1949"/>
    <x v="4"/>
    <s v="London"/>
    <s v="United Kingdom"/>
    <s v="EMEA"/>
    <d v="2022-05-02T00:00:00"/>
    <d v="2022-12-01T00:00:00"/>
    <s v="Investments Platform"/>
    <s v="W"/>
    <s v="I"/>
    <s v="GBP"/>
    <n v="145475"/>
    <n v="227040.00000000003"/>
    <n v="54260.34"/>
    <n v="0"/>
    <n v="281300.34000000003"/>
    <n v="0"/>
    <n v="0"/>
    <n v="0"/>
    <n v="0"/>
    <n v="0"/>
    <n v="426775.34"/>
    <s v="GBP"/>
    <n v="151294"/>
    <n v="538709.60000000009"/>
    <s v="&lt;1 Year"/>
    <n v="193576.30876100386"/>
    <n v="567888.60620328167"/>
    <n v="201319.36111144401"/>
    <n v="716833.92928074859"/>
    <n v="3.9999999999999973E-2"/>
    <n v="5819"/>
    <n v="374312.29744227778"/>
    <n v="1.3306500000756409"/>
    <n v="0"/>
    <n v="0"/>
    <n v="0"/>
  </r>
  <r>
    <s v="Employee 195"/>
    <x v="4"/>
    <s v="Philadelphia"/>
    <s v="United States of America"/>
    <s v="Americas"/>
    <d v="2009-03-16T00:00:00"/>
    <d v="2022-12-01T00:00:00"/>
    <s v="Investments Platform"/>
    <s v="B"/>
    <s v="O"/>
    <s v="USD"/>
    <n v="251680.00000000003"/>
    <n v="337036.70000000007"/>
    <n v="0"/>
    <n v="0"/>
    <n v="337036.70000000007"/>
    <n v="0"/>
    <n v="0"/>
    <n v="0"/>
    <n v="0"/>
    <n v="0"/>
    <n v="588716.70000000007"/>
    <s v="USD"/>
    <n v="289432"/>
    <n v="966456.20500000007"/>
    <s v="&gt;5 Years"/>
    <n v="251680.00000000003"/>
    <n v="588716.70000000007"/>
    <n v="289432"/>
    <n v="966456.20500000007"/>
    <n v="0.14999999999999986"/>
    <n v="37751.999999999971"/>
    <n v="337036.70000000007"/>
    <n v="1"/>
    <n v="0"/>
    <n v="0"/>
    <n v="0"/>
  </r>
  <r>
    <s v="Employee 1950"/>
    <x v="0"/>
    <s v="London"/>
    <s v="United Kingdom"/>
    <s v="EMEA"/>
    <d v="2022-05-02T00:00:00"/>
    <d v="2022-12-01T00:00:00"/>
    <s v="ETF and Index Investments Platform"/>
    <s v="D"/>
    <s v="S"/>
    <s v="GBP"/>
    <n v="117612.00000000003"/>
    <n v="84084"/>
    <n v="0"/>
    <n v="0"/>
    <n v="84084"/>
    <n v="0"/>
    <n v="0"/>
    <n v="0"/>
    <n v="0"/>
    <n v="0"/>
    <n v="201696.00000000003"/>
    <s v="GBP"/>
    <n v="125844.84000000004"/>
    <n v="341659.56000000006"/>
    <s v="&lt;1 Year"/>
    <n v="156500.40780889633"/>
    <n v="268386.78241525649"/>
    <n v="167455.43635551908"/>
    <n v="454629.29353984352"/>
    <n v="7.0000000000000048E-2"/>
    <n v="8232.8400000000111"/>
    <n v="111886.37460636016"/>
    <n v="1.3306500000756409"/>
    <n v="0"/>
    <n v="0"/>
    <n v="0"/>
  </r>
  <r>
    <s v="Employee 1951"/>
    <x v="0"/>
    <s v="London"/>
    <s v="United Kingdom"/>
    <s v="EMEA"/>
    <d v="2022-05-02T00:00:00"/>
    <d v="2022-12-01T00:00:00"/>
    <s v="Investments Platform"/>
    <s v="L"/>
    <s v="Z"/>
    <s v="GBP"/>
    <n v="136620.00000000003"/>
    <n v="114840"/>
    <n v="0"/>
    <n v="0"/>
    <n v="114840"/>
    <n v="0"/>
    <n v="0"/>
    <n v="0"/>
    <n v="0"/>
    <n v="0"/>
    <n v="251460.00000000003"/>
    <s v="GBP"/>
    <n v="147549.60000000003"/>
    <n v="419126.40000000008"/>
    <s v="&lt;1 Year"/>
    <n v="181793.40301033409"/>
    <n v="334605.2490190207"/>
    <n v="196336.87525116085"/>
    <n v="557710.5441917032"/>
    <n v="8.0000000000000154E-2"/>
    <n v="10929.600000000006"/>
    <n v="152811.84600868661"/>
    <n v="1.3306500000756409"/>
    <n v="0"/>
    <n v="0"/>
    <n v="0"/>
  </r>
  <r>
    <s v="Employee 1952"/>
    <x v="3"/>
    <s v="Wilmington"/>
    <s v="United States of America"/>
    <s v="Americas"/>
    <d v="2022-05-02T00:00:00"/>
    <d v="2022-12-01T00:00:00"/>
    <s v="Operating Platform"/>
    <s v="C"/>
    <s v="O"/>
    <s v="USD"/>
    <n v="145518.01"/>
    <n v="2024"/>
    <n v="0"/>
    <n v="0"/>
    <n v="2024"/>
    <n v="0"/>
    <n v="0"/>
    <n v="0"/>
    <n v="0"/>
    <n v="0"/>
    <n v="147542.01"/>
    <s v="USD"/>
    <n v="157159.45080000002"/>
    <n v="316504.82160000002"/>
    <s v="&lt;1 Year"/>
    <n v="145518.01"/>
    <n v="147542.01"/>
    <n v="157159.45080000002"/>
    <n v="316504.82160000002"/>
    <n v="8.0000000000000071E-2"/>
    <n v="11641.440800000011"/>
    <n v="2024"/>
    <n v="1"/>
    <n v="0"/>
    <n v="0"/>
    <n v="0"/>
  </r>
  <r>
    <s v="Employee 1953"/>
    <x v="3"/>
    <s v="San Francisco"/>
    <s v="United States of America"/>
    <s v="Americas"/>
    <d v="2022-05-03T00:00:00"/>
    <d v="2022-12-01T00:00:00"/>
    <s v="Operating Platform"/>
    <s v="Z"/>
    <s v="U"/>
    <s v="USD"/>
    <n v="191224.00000000003"/>
    <n v="34056"/>
    <n v="0"/>
    <n v="0"/>
    <n v="34056"/>
    <n v="0"/>
    <n v="0"/>
    <n v="0"/>
    <n v="0"/>
    <n v="0"/>
    <n v="225280.00000000003"/>
    <s v="USD"/>
    <n v="216083.12000000002"/>
    <n v="470649.52"/>
    <s v="&lt;1 Year"/>
    <n v="191224.00000000003"/>
    <n v="225280.00000000003"/>
    <n v="216083.12000000002"/>
    <n v="470649.52"/>
    <n v="0.12999999999999995"/>
    <n v="24859.119999999995"/>
    <n v="34056"/>
    <n v="1"/>
    <n v="0"/>
    <n v="0"/>
    <n v="0"/>
  </r>
  <r>
    <s v="Employee 1954"/>
    <x v="0"/>
    <s v="San Francisco"/>
    <s v="United States of America"/>
    <s v="Americas"/>
    <d v="2022-05-03T00:00:00"/>
    <d v="2022-12-01T00:00:00"/>
    <s v="Corporate and Risk Platform"/>
    <s v="E"/>
    <s v="R"/>
    <s v="USD"/>
    <n v="151770.29999999999"/>
    <n v="45738.000000000007"/>
    <n v="0"/>
    <n v="0"/>
    <n v="45738.000000000007"/>
    <n v="0"/>
    <n v="0"/>
    <n v="0"/>
    <n v="0"/>
    <n v="0"/>
    <n v="197508.3"/>
    <s v="USD"/>
    <n v="166947.32999999999"/>
    <n v="384206.45999999996"/>
    <s v="&lt;1 Year"/>
    <n v="151770.29999999999"/>
    <n v="197508.3"/>
    <n v="166947.32999999999"/>
    <n v="384206.45999999996"/>
    <n v="0.1"/>
    <n v="15177.029999999999"/>
    <n v="45738"/>
    <n v="1"/>
    <n v="0"/>
    <n v="0"/>
    <n v="0"/>
  </r>
  <r>
    <s v="Employee 1955"/>
    <x v="4"/>
    <s v="New York"/>
    <s v="United States of America"/>
    <s v="Americas"/>
    <d v="2022-05-03T00:00:00"/>
    <d v="2022-12-01T00:00:00"/>
    <s v="Corporate and Risk Platform"/>
    <s v="D"/>
    <s v="R"/>
    <s v="USD"/>
    <n v="244420.00000000003"/>
    <n v="341275.00000000006"/>
    <n v="0"/>
    <n v="0"/>
    <n v="341275.00000000006"/>
    <n v="0"/>
    <n v="0"/>
    <n v="0"/>
    <n v="0"/>
    <n v="0"/>
    <n v="585695.00000000012"/>
    <s v="USD"/>
    <n v="251752.60000000003"/>
    <n v="855018.45000000019"/>
    <s v="&lt;1 Year"/>
    <n v="244420.00000000003"/>
    <n v="585695.00000000012"/>
    <n v="251752.60000000003"/>
    <n v="855018.45000000019"/>
    <n v="3.000000000000002E-2"/>
    <n v="7332.6000000000058"/>
    <n v="341275.00000000012"/>
    <n v="1"/>
    <n v="0"/>
    <n v="0"/>
    <n v="0"/>
  </r>
  <r>
    <s v="Employee 1956"/>
    <x v="3"/>
    <s v="Tokyo"/>
    <s v="Japan"/>
    <s v="Asia-Pacific"/>
    <d v="2022-05-09T00:00:00"/>
    <d v="2022-12-01T00:00:00"/>
    <s v="Client Businesses Platform"/>
    <s v="U"/>
    <s v="K"/>
    <s v="JPY"/>
    <n v="16351962.000000004"/>
    <n v="6311250.0000000009"/>
    <n v="0"/>
    <n v="0"/>
    <n v="6311250.0000000009"/>
    <n v="0"/>
    <n v="0"/>
    <n v="0"/>
    <n v="0"/>
    <n v="0"/>
    <n v="22663212.000000004"/>
    <s v="JPY"/>
    <n v="17823638.580000006"/>
    <n v="42526539.660000011"/>
    <s v="&lt;1 Year"/>
    <n v="150508.18721524233"/>
    <n v="208598.75742095819"/>
    <n v="164053.92406461417"/>
    <n v="391426.5696534586"/>
    <n v="9.0000000000000191E-2"/>
    <n v="1471676.5800000019"/>
    <n v="58090.570205715863"/>
    <n v="9.2042891987666256E-3"/>
    <n v="0"/>
    <n v="0"/>
    <n v="0"/>
  </r>
  <r>
    <s v="Employee 1957"/>
    <x v="3"/>
    <s v="San Francisco"/>
    <s v="United States of America"/>
    <s v="Americas"/>
    <d v="2022-05-09T00:00:00"/>
    <d v="2022-12-01T00:00:00"/>
    <s v="Operating Platform"/>
    <s v="H"/>
    <s v="R"/>
    <s v="USD"/>
    <n v="156773.21"/>
    <n v="17138"/>
    <n v="0"/>
    <n v="0"/>
    <n v="17138"/>
    <n v="0"/>
    <n v="0"/>
    <n v="0"/>
    <n v="0"/>
    <n v="0"/>
    <n v="173911.21"/>
    <s v="USD"/>
    <n v="166179.60260000001"/>
    <n v="350525.48520000005"/>
    <s v="&lt;1 Year"/>
    <n v="156773.21"/>
    <n v="173911.21"/>
    <n v="166179.60260000001"/>
    <n v="350525.48520000005"/>
    <n v="6.0000000000000137E-2"/>
    <n v="9406.392600000021"/>
    <n v="17138"/>
    <n v="1"/>
    <n v="0"/>
    <n v="0"/>
    <n v="0"/>
  </r>
  <r>
    <s v="Employee 1958"/>
    <x v="0"/>
    <s v="Edinburgh"/>
    <s v="United Kingdom"/>
    <s v="EMEA"/>
    <d v="2022-05-03T00:00:00"/>
    <d v="2022-12-01T00:00:00"/>
    <s v="Operating Platform"/>
    <s v="F"/>
    <s v="O"/>
    <s v="GBP"/>
    <n v="116220.5"/>
    <n v="31817.5"/>
    <n v="0"/>
    <n v="0"/>
    <n v="31817.5"/>
    <n v="0"/>
    <n v="0"/>
    <n v="0"/>
    <n v="0"/>
    <n v="0"/>
    <n v="148038"/>
    <s v="GBP"/>
    <n v="120869.32"/>
    <n v="274828.84000000003"/>
    <s v="&lt;1 Year"/>
    <n v="154648.80833379104"/>
    <n v="196986.76471119773"/>
    <n v="160834.76066714269"/>
    <n v="365700.99596678832"/>
    <n v="4.0000000000000091E-2"/>
    <n v="4648.820000000007"/>
    <n v="42337.956377406692"/>
    <n v="1.3306500000756409"/>
    <n v="0"/>
    <n v="0"/>
    <n v="0"/>
  </r>
  <r>
    <s v="Employee 1959"/>
    <x v="3"/>
    <s v="San Francisco"/>
    <s v="United States of America"/>
    <s v="Americas"/>
    <d v="2022-05-16T00:00:00"/>
    <d v="2022-12-01T00:00:00"/>
    <s v="Client Businesses Platform"/>
    <s v="T"/>
    <s v="A"/>
    <s v="USD"/>
    <n v="156651"/>
    <n v="9350"/>
    <n v="0"/>
    <n v="0"/>
    <n v="9350"/>
    <n v="0"/>
    <n v="0"/>
    <n v="0"/>
    <n v="0"/>
    <n v="0"/>
    <n v="166001"/>
    <s v="USD"/>
    <n v="169183.08000000002"/>
    <n v="348464.16000000003"/>
    <s v="&lt;1 Year"/>
    <n v="156651"/>
    <n v="166001"/>
    <n v="169183.08000000002"/>
    <n v="348464.16000000003"/>
    <n v="8.0000000000000099E-2"/>
    <n v="12532.080000000016"/>
    <n v="9350"/>
    <n v="1"/>
    <n v="0"/>
    <n v="0"/>
    <n v="0"/>
  </r>
  <r>
    <s v="Employee 196"/>
    <x v="3"/>
    <s v="Princeton"/>
    <s v="United States of America"/>
    <s v="Americas"/>
    <d v="2009-03-16T00:00:00"/>
    <d v="2022-12-01T00:00:00"/>
    <s v="Regional Platform"/>
    <s v="R"/>
    <s v="A"/>
    <s v="USD"/>
    <n v="140778.00000000003"/>
    <n v="37345"/>
    <n v="0"/>
    <n v="0"/>
    <n v="37345"/>
    <n v="0"/>
    <n v="0"/>
    <n v="0"/>
    <n v="0"/>
    <n v="0"/>
    <n v="178123.00000000003"/>
    <s v="USD"/>
    <n v="159079.14000000001"/>
    <n v="360358.13"/>
    <s v="&gt;5 Years"/>
    <n v="140778.00000000003"/>
    <n v="178123.00000000003"/>
    <n v="159079.14000000001"/>
    <n v="360358.13"/>
    <n v="0.12999999999999987"/>
    <n v="18301.139999999985"/>
    <n v="37345"/>
    <n v="1"/>
    <n v="0"/>
    <n v="0"/>
    <n v="0"/>
  </r>
  <r>
    <s v="Employee 1960"/>
    <x v="4"/>
    <s v="Singapore"/>
    <s v="Singapore"/>
    <s v="Asia-Pacific"/>
    <d v="2022-05-09T00:00:00"/>
    <d v="2022-12-01T00:00:00"/>
    <s v="Operating Platform"/>
    <s v="X"/>
    <s v="I"/>
    <s v="SGD"/>
    <n v="353100"/>
    <n v="334620.00000000006"/>
    <n v="0"/>
    <n v="0"/>
    <n v="334620.00000000006"/>
    <n v="0"/>
    <n v="0"/>
    <n v="0"/>
    <n v="0"/>
    <n v="0"/>
    <n v="687720"/>
    <s v="SGD"/>
    <n v="377817"/>
    <n v="1113677.4000000001"/>
    <s v="&lt;1 Year"/>
    <n v="264009.86952783278"/>
    <n v="514202.40008972294"/>
    <n v="282490.56039478112"/>
    <n v="832687.12849078479"/>
    <n v="7.0000000000000159E-2"/>
    <n v="24717"/>
    <n v="250192.53056189016"/>
    <n v="0.7476915024860743"/>
    <n v="0"/>
    <n v="0"/>
    <n v="0"/>
  </r>
  <r>
    <s v="Employee 1961"/>
    <x v="3"/>
    <s v="San Francisco"/>
    <s v="United States of America"/>
    <s v="Americas"/>
    <d v="2022-05-04T00:00:00"/>
    <d v="2022-12-01T00:00:00"/>
    <s v="Client Businesses Platform"/>
    <s v="O"/>
    <s v="L"/>
    <s v="USD"/>
    <n v="170290.99999999997"/>
    <n v="0"/>
    <n v="0"/>
    <n v="0"/>
    <n v="0"/>
    <n v="0"/>
    <n v="0"/>
    <n v="0"/>
    <n v="0"/>
    <n v="0"/>
    <n v="170290.99999999997"/>
    <s v="USD"/>
    <n v="190725.91999999998"/>
    <n v="381451.83999999997"/>
    <s v="&lt;1 Year"/>
    <n v="170290.99999999997"/>
    <n v="170290.99999999997"/>
    <n v="190725.91999999998"/>
    <n v="381451.83999999997"/>
    <n v="0.12000000000000009"/>
    <n v="20434.920000000013"/>
    <n v="0"/>
    <n v="1"/>
    <n v="0"/>
    <n v="0"/>
    <n v="0"/>
  </r>
  <r>
    <s v="Employee 1962"/>
    <x v="0"/>
    <s v="New York"/>
    <s v="United States of America"/>
    <s v="Americas"/>
    <d v="2022-05-09T00:00:00"/>
    <d v="2022-12-01T00:00:00"/>
    <s v="Investments Platform"/>
    <s v="F"/>
    <s v="U"/>
    <s v="USD"/>
    <n v="201960.00000000003"/>
    <n v="633600"/>
    <n v="0"/>
    <n v="0"/>
    <n v="633600"/>
    <n v="0"/>
    <n v="0"/>
    <n v="0"/>
    <n v="0"/>
    <n v="0"/>
    <n v="835560"/>
    <s v="USD"/>
    <n v="214077.60000000003"/>
    <n v="1099771.2000000002"/>
    <s v="&lt;1 Year"/>
    <n v="201960.00000000003"/>
    <n v="835560"/>
    <n v="214077.60000000003"/>
    <n v="1099771.2000000002"/>
    <n v="6.0000000000000019E-2"/>
    <n v="12117.600000000006"/>
    <n v="633600"/>
    <n v="1"/>
    <n v="0"/>
    <n v="0"/>
    <n v="0"/>
  </r>
  <r>
    <s v="Employee 1963"/>
    <x v="1"/>
    <s v="Edinburgh"/>
    <s v="United Kingdom"/>
    <s v="EMEA"/>
    <d v="2022-05-09T00:00:00"/>
    <d v="2022-12-01T00:00:00"/>
    <s v="Corporate and Risk Platform"/>
    <s v="H"/>
    <s v="A"/>
    <s v="GBP"/>
    <n v="19670.547599999998"/>
    <n v="0"/>
    <n v="0"/>
    <n v="0"/>
    <n v="0"/>
    <n v="0"/>
    <n v="0"/>
    <n v="0"/>
    <n v="0"/>
    <n v="0"/>
    <n v="19670.547599999998"/>
    <s v="GBP"/>
    <n v="19867.253075999997"/>
    <n v="39734.506151999994"/>
    <s v="&lt;1 Year"/>
    <n v="26174.614165427894"/>
    <n v="26174.614165427894"/>
    <n v="26436.360307082174"/>
    <n v="52872.720614164347"/>
    <n v="1.0000000000000009E-2"/>
    <n v="196.70547599999918"/>
    <n v="0"/>
    <n v="1.3306500000756409"/>
    <n v="0"/>
    <n v="0"/>
    <n v="0"/>
  </r>
  <r>
    <s v="Employee 1964"/>
    <x v="3"/>
    <s v="London"/>
    <s v="United Kingdom"/>
    <s v="EMEA"/>
    <d v="2022-05-09T00:00:00"/>
    <d v="2022-12-01T00:00:00"/>
    <s v="Operating Platform"/>
    <s v="A"/>
    <s v="J"/>
    <s v="GBP"/>
    <n v="132979.00000000003"/>
    <n v="22264.000000000004"/>
    <n v="0"/>
    <n v="0"/>
    <n v="22264.000000000004"/>
    <n v="0"/>
    <n v="0"/>
    <n v="0"/>
    <n v="0"/>
    <n v="0"/>
    <n v="155243.00000000003"/>
    <s v="GBP"/>
    <n v="142287.53000000003"/>
    <n v="308397.54000000004"/>
    <s v="&lt;1 Year"/>
    <n v="176948.5063600587"/>
    <n v="206574.09796174275"/>
    <n v="189334.90180526281"/>
    <n v="410369.1866243275"/>
    <n v="6.9999999999999993E-2"/>
    <n v="9308.5299999999988"/>
    <n v="29625.591601684049"/>
    <n v="1.3306500000756409"/>
    <n v="0"/>
    <n v="0"/>
    <n v="0"/>
  </r>
  <r>
    <s v="Employee 1965"/>
    <x v="3"/>
    <s v="San Francisco"/>
    <s v="United States of America"/>
    <s v="Americas"/>
    <d v="2022-05-30T00:00:00"/>
    <d v="2022-12-01T00:00:00"/>
    <s v="Corporate and Risk Platform"/>
    <s v="I"/>
    <s v="D"/>
    <s v="USD"/>
    <n v="171131.40000000002"/>
    <n v="32384"/>
    <n v="0"/>
    <n v="0"/>
    <n v="32384"/>
    <n v="0"/>
    <n v="0"/>
    <n v="0"/>
    <n v="0"/>
    <n v="0"/>
    <n v="203515.40000000002"/>
    <s v="USD"/>
    <n v="186533.22600000005"/>
    <n v="408365.0120000001"/>
    <s v="&lt;1 Year"/>
    <n v="171131.40000000002"/>
    <n v="203515.40000000002"/>
    <n v="186533.22600000005"/>
    <n v="408365.0120000001"/>
    <n v="9.0000000000000163E-2"/>
    <n v="15401.82600000003"/>
    <n v="32384"/>
    <n v="1"/>
    <n v="0"/>
    <n v="0"/>
    <n v="0"/>
  </r>
  <r>
    <s v="Employee 1966"/>
    <x v="0"/>
    <s v="New York"/>
    <s v="United States of America"/>
    <s v="Americas"/>
    <d v="2022-05-09T00:00:00"/>
    <d v="2022-12-01T00:00:00"/>
    <s v="Corporate and Risk Platform"/>
    <s v="Z"/>
    <s v="V"/>
    <s v="USD"/>
    <n v="201960.00000000006"/>
    <n v="153120"/>
    <n v="0"/>
    <n v="0"/>
    <n v="153120"/>
    <n v="0"/>
    <n v="0"/>
    <n v="0"/>
    <n v="0"/>
    <n v="0"/>
    <n v="355080.00000000006"/>
    <s v="USD"/>
    <n v="232254.00000000006"/>
    <n v="640596.00000000012"/>
    <s v="&lt;1 Year"/>
    <n v="201960.00000000006"/>
    <n v="355080.00000000006"/>
    <n v="232254.00000000006"/>
    <n v="640596.00000000012"/>
    <n v="0.14999999999999997"/>
    <n v="30294"/>
    <n v="153120"/>
    <n v="1"/>
    <n v="0"/>
    <n v="0"/>
    <n v="0"/>
  </r>
  <r>
    <s v="Employee 1967"/>
    <x v="7"/>
    <s v="San Francisco"/>
    <s v="United States of America"/>
    <s v="Americas"/>
    <d v="2022-05-09T00:00:00"/>
    <d v="2022-12-01T00:00:00"/>
    <s v="Client Businesses Platform"/>
    <s v="H"/>
    <s v="H"/>
    <s v="USD"/>
    <n v="109696.12500000001"/>
    <n v="15675"/>
    <n v="0"/>
    <n v="0"/>
    <n v="15675"/>
    <n v="0"/>
    <n v="68"/>
    <n v="0"/>
    <n v="68"/>
    <n v="0"/>
    <n v="125439.12500000001"/>
    <s v="USD"/>
    <n v="115180.93125000002"/>
    <n v="246820.61250000005"/>
    <s v="&lt;1 Year"/>
    <n v="109696.12500000001"/>
    <n v="125439.12500000001"/>
    <n v="115180.93125000002"/>
    <n v="246820.61250000005"/>
    <n v="5.0000000000000072E-2"/>
    <n v="5484.8062500000087"/>
    <n v="15743"/>
    <n v="1"/>
    <n v="0"/>
    <n v="0"/>
    <n v="68"/>
  </r>
  <r>
    <s v="Employee 1968"/>
    <x v="4"/>
    <s v="New York"/>
    <s v="United States of America"/>
    <s v="Americas"/>
    <d v="2022-05-09T00:00:00"/>
    <d v="2022-12-01T00:00:00"/>
    <s v="Investments Platform"/>
    <s v="L"/>
    <s v="E"/>
    <s v="USD"/>
    <n v="251790.00000000006"/>
    <n v="851400.00000000012"/>
    <n v="0"/>
    <n v="0"/>
    <n v="851400.00000000012"/>
    <n v="0"/>
    <n v="0"/>
    <n v="0"/>
    <n v="0"/>
    <n v="0"/>
    <n v="1103190.0000000002"/>
    <s v="USD"/>
    <n v="282004.8000000001"/>
    <n v="1517577.6000000003"/>
    <s v="&lt;1 Year"/>
    <n v="251790.00000000006"/>
    <n v="1103190.0000000002"/>
    <n v="282004.8000000001"/>
    <n v="1517577.6000000003"/>
    <n v="0.12000000000000016"/>
    <n v="30214.800000000047"/>
    <n v="851400.00000000023"/>
    <n v="1"/>
    <n v="0"/>
    <n v="0"/>
    <n v="0"/>
  </r>
  <r>
    <s v="Employee 1969"/>
    <x v="0"/>
    <s v="London"/>
    <s v="United Kingdom"/>
    <s v="EMEA"/>
    <d v="2022-05-09T00:00:00"/>
    <d v="2022-12-01T00:00:00"/>
    <s v="Operating Platform"/>
    <s v="S"/>
    <s v="L"/>
    <s v="GBP"/>
    <n v="134090.00000000003"/>
    <n v="76032"/>
    <n v="0"/>
    <n v="0"/>
    <n v="76032"/>
    <n v="0"/>
    <n v="0"/>
    <n v="0"/>
    <n v="0"/>
    <n v="0"/>
    <n v="210122.00000000003"/>
    <s v="GBP"/>
    <n v="152862.60000000006"/>
    <n v="392401.68000000017"/>
    <s v="&lt;1 Year"/>
    <n v="178426.85851014275"/>
    <n v="279598.83931589389"/>
    <n v="203406.61870156275"/>
    <n v="522149.29552168184"/>
    <n v="0.14000000000000012"/>
    <n v="18772.600000000035"/>
    <n v="101171.98080575114"/>
    <n v="1.3306500000756409"/>
    <n v="0"/>
    <n v="0"/>
    <n v="0"/>
  </r>
  <r>
    <s v="Employee 197"/>
    <x v="0"/>
    <s v="Singapore"/>
    <s v="Singapore"/>
    <s v="Asia-Pacific"/>
    <d v="2009-03-19T00:00:00"/>
    <d v="2022-12-01T00:00:00"/>
    <s v="Corporate and Risk Platform"/>
    <s v="G"/>
    <s v="D"/>
    <s v="SGD"/>
    <n v="219839.40000000005"/>
    <n v="36263.699999999997"/>
    <n v="0"/>
    <n v="0"/>
    <n v="36263.699999999997"/>
    <n v="0"/>
    <n v="0"/>
    <n v="0"/>
    <n v="0"/>
    <n v="0"/>
    <n v="256103.10000000003"/>
    <s v="SGD"/>
    <n v="239624.94600000008"/>
    <n v="518777.32500000019"/>
    <s v="&gt;5 Years"/>
    <n v="164372.05129163709"/>
    <n v="191486.11163034133"/>
    <n v="179165.53590788445"/>
    <n v="387885.39758495655"/>
    <n v="9.0000000000000108E-2"/>
    <n v="19785.546000000031"/>
    <n v="27114.060338704236"/>
    <n v="0.74769150248607419"/>
    <n v="0"/>
    <n v="0"/>
    <n v="0"/>
  </r>
  <r>
    <s v="Employee 1970"/>
    <x v="3"/>
    <s v="San Francisco"/>
    <s v="United States of America"/>
    <s v="Americas"/>
    <d v="2022-05-17T00:00:00"/>
    <d v="2022-12-01T00:00:00"/>
    <s v="Operating Platform"/>
    <s v="F"/>
    <s v="Y"/>
    <s v="USD"/>
    <n v="199077.78000000006"/>
    <n v="34408"/>
    <n v="0"/>
    <n v="0"/>
    <n v="34408"/>
    <n v="0"/>
    <n v="0"/>
    <n v="0"/>
    <n v="0"/>
    <n v="0"/>
    <n v="233485.78000000006"/>
    <s v="USD"/>
    <n v="220976.33580000009"/>
    <n v="480145.55160000012"/>
    <s v="&lt;1 Year"/>
    <n v="199077.78000000006"/>
    <n v="233485.78000000006"/>
    <n v="220976.33580000009"/>
    <n v="480145.55160000012"/>
    <n v="0.11000000000000013"/>
    <n v="21898.555800000031"/>
    <n v="34408"/>
    <n v="1"/>
    <n v="0"/>
    <n v="0"/>
    <n v="0"/>
  </r>
  <r>
    <s v="Employee 1971"/>
    <x v="3"/>
    <s v="San Francisco"/>
    <s v="United States of America"/>
    <s v="Americas"/>
    <d v="2022-05-23T00:00:00"/>
    <d v="2022-12-01T00:00:00"/>
    <s v="ETF and Index Investments Platform"/>
    <s v="R"/>
    <s v="H"/>
    <s v="USD"/>
    <n v="155870"/>
    <n v="32670"/>
    <n v="0"/>
    <n v="0"/>
    <n v="32670"/>
    <n v="0"/>
    <n v="0"/>
    <n v="0"/>
    <n v="0"/>
    <n v="0"/>
    <n v="188540"/>
    <s v="USD"/>
    <n v="160546.1"/>
    <n v="354742.30000000005"/>
    <s v="&lt;1 Year"/>
    <n v="155870"/>
    <n v="188540"/>
    <n v="160546.1"/>
    <n v="354742.30000000005"/>
    <n v="3.0000000000000037E-2"/>
    <n v="4676.1000000000058"/>
    <n v="32670"/>
    <n v="1"/>
    <n v="0"/>
    <n v="0"/>
    <n v="0"/>
  </r>
  <r>
    <s v="Employee 1972"/>
    <x v="3"/>
    <s v="Tokyo"/>
    <s v="Japan"/>
    <s v="Asia-Pacific"/>
    <d v="2022-05-16T00:00:00"/>
    <d v="2022-12-01T00:00:00"/>
    <s v="Operating Platform"/>
    <s v="U"/>
    <s v="Y"/>
    <s v="JPY"/>
    <n v="19562400.000000004"/>
    <n v="4593600"/>
    <n v="0"/>
    <n v="0"/>
    <n v="4593600"/>
    <n v="0"/>
    <n v="0"/>
    <n v="0"/>
    <n v="0"/>
    <n v="0"/>
    <n v="24156000.000000004"/>
    <s v="JPY"/>
    <n v="19758024.000000004"/>
    <n v="44155584.000000007"/>
    <s v="&lt;1 Year"/>
    <n v="180057.98702195229"/>
    <n v="222338.80988540663"/>
    <n v="181858.5668921718"/>
    <n v="406420.76487643248"/>
    <n v="9.9999999999999672E-3"/>
    <n v="195624"/>
    <n v="42280.822863454348"/>
    <n v="9.2042891987666256E-3"/>
    <n v="0"/>
    <n v="0"/>
    <n v="0"/>
  </r>
  <r>
    <s v="Employee 1973"/>
    <x v="4"/>
    <s v="San Francisco"/>
    <s v="United States of America"/>
    <s v="Americas"/>
    <d v="2022-05-31T00:00:00"/>
    <d v="2022-12-01T00:00:00"/>
    <s v="Investments Platform"/>
    <s v="Y"/>
    <s v="G"/>
    <s v="USD"/>
    <n v="275880.00000000006"/>
    <n v="0"/>
    <n v="3224000"/>
    <n v="0"/>
    <n v="3224000"/>
    <n v="0"/>
    <n v="0"/>
    <n v="0"/>
    <n v="0"/>
    <n v="550000"/>
    <n v="4049880"/>
    <s v="USD"/>
    <n v="317262.00000000006"/>
    <n v="634524.00000000012"/>
    <s v="&lt;1 Year"/>
    <n v="275880.00000000006"/>
    <n v="4049880"/>
    <n v="317262.00000000006"/>
    <n v="634524.00000000012"/>
    <n v="0.14999999999999997"/>
    <n v="41382"/>
    <n v="3774000"/>
    <n v="1"/>
    <n v="550000"/>
    <n v="0"/>
    <n v="0"/>
  </r>
  <r>
    <s v="Employee 1974"/>
    <x v="3"/>
    <s v="Seattle"/>
    <s v="United States of America"/>
    <s v="Americas"/>
    <d v="2022-05-16T00:00:00"/>
    <d v="2022-12-01T00:00:00"/>
    <s v="Client Businesses Platform"/>
    <s v="U"/>
    <s v="C"/>
    <s v="USD"/>
    <n v="163592"/>
    <n v="22176.000000000004"/>
    <n v="0"/>
    <n v="0"/>
    <n v="22176.000000000004"/>
    <n v="0"/>
    <n v="0"/>
    <n v="0"/>
    <n v="0"/>
    <n v="0"/>
    <n v="185768"/>
    <s v="USD"/>
    <n v="171771.6"/>
    <n v="366828"/>
    <s v="&lt;1 Year"/>
    <n v="163592"/>
    <n v="185768"/>
    <n v="171771.6"/>
    <n v="366828"/>
    <n v="5.0000000000000037E-2"/>
    <n v="8179.6000000000058"/>
    <n v="22176"/>
    <n v="1"/>
    <n v="0"/>
    <n v="0"/>
    <n v="0"/>
  </r>
  <r>
    <s v="Employee 1975"/>
    <x v="3"/>
    <s v="Tokyo"/>
    <s v="Japan"/>
    <s v="Asia-Pacific"/>
    <d v="2022-05-16T00:00:00"/>
    <d v="2022-12-01T00:00:00"/>
    <s v="Client Businesses Platform"/>
    <s v="J"/>
    <s v="M"/>
    <s v="JPY"/>
    <n v="16336320.000000002"/>
    <n v="4115100"/>
    <n v="0"/>
    <n v="0"/>
    <n v="4115100"/>
    <n v="0"/>
    <n v="0"/>
    <n v="0"/>
    <n v="0"/>
    <n v="0"/>
    <n v="20451420"/>
    <s v="JPY"/>
    <n v="16989772.800000001"/>
    <n v="38259249.600000001"/>
    <s v="&lt;1 Year"/>
    <n v="150364.21372359523"/>
    <n v="188240.78420543973"/>
    <n v="156378.78227253901"/>
    <n v="352149.19784619636"/>
    <n v="3.9999999999999869E-2"/>
    <n v="653452.79999999888"/>
    <n v="37876.570481844508"/>
    <n v="9.2042891987666256E-3"/>
    <n v="0"/>
    <n v="0"/>
    <n v="0"/>
  </r>
  <r>
    <s v="Employee 1976"/>
    <x v="0"/>
    <s v="San Francisco"/>
    <s v="United States of America"/>
    <s v="Americas"/>
    <d v="2022-05-31T00:00:00"/>
    <d v="2022-12-01T00:00:00"/>
    <s v="Operating Platform"/>
    <s v="E"/>
    <s v="O"/>
    <s v="USD"/>
    <n v="162761.5"/>
    <n v="123123"/>
    <n v="0"/>
    <n v="0"/>
    <n v="123123"/>
    <n v="0"/>
    <n v="0"/>
    <n v="0"/>
    <n v="0"/>
    <n v="0"/>
    <n v="285884.5"/>
    <s v="USD"/>
    <n v="169271.96"/>
    <n v="466591.83999999997"/>
    <s v="&lt;1 Year"/>
    <n v="162761.5"/>
    <n v="285884.5"/>
    <n v="169271.96"/>
    <n v="466591.83999999997"/>
    <n v="3.9999999999999952E-2"/>
    <n v="6510.4599999999919"/>
    <n v="123123"/>
    <n v="1"/>
    <n v="0"/>
    <n v="0"/>
    <n v="0"/>
  </r>
  <r>
    <s v="Employee 1977"/>
    <x v="3"/>
    <s v="Hong Kong"/>
    <s v="Hong Kong"/>
    <s v="Asia-Pacific"/>
    <d v="2022-06-02T00:00:00"/>
    <d v="2022-12-01T00:00:00"/>
    <s v="Corporate and Risk Platform"/>
    <s v="G"/>
    <s v="H"/>
    <s v="HKD"/>
    <n v="1412400"/>
    <n v="435160.00000000006"/>
    <n v="0"/>
    <n v="0"/>
    <n v="435160.00000000006"/>
    <n v="0"/>
    <n v="0"/>
    <n v="0"/>
    <n v="0"/>
    <n v="0"/>
    <n v="1847560"/>
    <s v="HKD"/>
    <n v="1581888.0000000002"/>
    <n v="3651155.2000000007"/>
    <s v="&lt;1 Year"/>
    <n v="180057.75004302571"/>
    <n v="235533.48673852492"/>
    <n v="201664.68004818883"/>
    <n v="465462.18519533676"/>
    <n v="0.12000000000000025"/>
    <n v="169488.00000000023"/>
    <n v="55475.736695499218"/>
    <n v="0.12748353868806692"/>
    <n v="0"/>
    <n v="0"/>
    <n v="0"/>
  </r>
  <r>
    <s v="Employee 1978"/>
    <x v="0"/>
    <s v="Hong Kong"/>
    <s v="Hong Kong"/>
    <s v="Asia-Pacific"/>
    <d v="2022-06-02T00:00:00"/>
    <d v="2022-12-01T00:00:00"/>
    <s v="ETF and Index Investments Platform"/>
    <s v="U"/>
    <s v="W"/>
    <s v="HKD"/>
    <n v="1727605.0000000002"/>
    <n v="861300.00000000012"/>
    <n v="0"/>
    <n v="0"/>
    <n v="861300.00000000012"/>
    <n v="0"/>
    <n v="0"/>
    <n v="0"/>
    <n v="0"/>
    <n v="0"/>
    <n v="2588905.0000000005"/>
    <s v="HKD"/>
    <n v="1917641.5500000005"/>
    <n v="4791326.1000000015"/>
    <s v="&lt;1 Year"/>
    <n v="220241.19885519787"/>
    <n v="330042.77072722994"/>
    <n v="244467.73072926968"/>
    <n v="610815.20623649494"/>
    <n v="0.11000000000000018"/>
    <n v="190036.55000000028"/>
    <n v="109801.57187203207"/>
    <n v="0.12748353868806692"/>
    <n v="0"/>
    <n v="0"/>
    <n v="0"/>
  </r>
  <r>
    <s v="Employee 1979"/>
    <x v="4"/>
    <s v="Atlanta"/>
    <s v="United States of America"/>
    <s v="Americas"/>
    <d v="2022-06-02T00:00:00"/>
    <d v="2022-12-01T00:00:00"/>
    <s v="ETF and Index Investments Platform"/>
    <s v="S"/>
    <s v="T"/>
    <s v="USD"/>
    <n v="263780.00000000006"/>
    <n v="521729.99999999994"/>
    <n v="0"/>
    <n v="0"/>
    <n v="521729.99999999994"/>
    <n v="0"/>
    <n v="0"/>
    <n v="0"/>
    <n v="0"/>
    <n v="0"/>
    <n v="785510"/>
    <s v="USD"/>
    <n v="298071.40000000002"/>
    <n v="1185697.6999999997"/>
    <s v="&lt;1 Year"/>
    <n v="263780.00000000006"/>
    <n v="785510"/>
    <n v="298071.40000000002"/>
    <n v="1185697.6999999997"/>
    <n v="0.12999999999999984"/>
    <n v="34291.399999999965"/>
    <n v="521729.99999999994"/>
    <n v="1"/>
    <n v="0"/>
    <n v="0"/>
    <n v="0"/>
  </r>
  <r>
    <s v="Employee 198"/>
    <x v="0"/>
    <s v="London"/>
    <s v="United Kingdom"/>
    <s v="EMEA"/>
    <d v="2011-07-01T00:00:00"/>
    <d v="2022-12-01T00:00:00"/>
    <s v="Corporate and Risk Platform"/>
    <s v="H"/>
    <s v="M"/>
    <s v="GBP"/>
    <n v="86625"/>
    <n v="21054.000000000004"/>
    <n v="0"/>
    <n v="0"/>
    <n v="21054.000000000004"/>
    <n v="0"/>
    <n v="0"/>
    <n v="0"/>
    <n v="0"/>
    <n v="0"/>
    <n v="107679"/>
    <s v="GBP"/>
    <n v="98752.500000000015"/>
    <n v="221506.56000000006"/>
    <s v="&gt;5 Years"/>
    <n v="115267.5562565524"/>
    <n v="143283.06135814494"/>
    <n v="131405.01413246975"/>
    <n v="294747.70408075507"/>
    <n v="0.14000000000000007"/>
    <n v="12127.500000000015"/>
    <n v="28015.505101592542"/>
    <n v="1.3306500000756409"/>
    <n v="0"/>
    <n v="0"/>
    <n v="0"/>
  </r>
  <r>
    <s v="Employee 1980"/>
    <x v="4"/>
    <s v="New York"/>
    <s v="United States of America"/>
    <s v="Americas"/>
    <d v="2022-06-02T00:00:00"/>
    <d v="2022-12-01T00:00:00"/>
    <s v="Operating Platform"/>
    <s v="T"/>
    <s v="T"/>
    <s v="USD"/>
    <n v="278300"/>
    <n v="282755"/>
    <n v="0"/>
    <n v="0"/>
    <n v="282755"/>
    <n v="0"/>
    <n v="0"/>
    <n v="0"/>
    <n v="0"/>
    <n v="0"/>
    <n v="561055"/>
    <s v="USD"/>
    <n v="292215"/>
    <n v="881322.75"/>
    <s v="&lt;1 Year"/>
    <n v="278300"/>
    <n v="561055"/>
    <n v="292215"/>
    <n v="881322.75"/>
    <n v="0.05"/>
    <n v="13915"/>
    <n v="282755"/>
    <n v="1"/>
    <n v="0"/>
    <n v="0"/>
    <n v="0"/>
  </r>
  <r>
    <s v="Employee 1981"/>
    <x v="0"/>
    <s v="Toronto"/>
    <s v="Canada"/>
    <s v="Americas"/>
    <d v="2022-06-02T00:00:00"/>
    <d v="2022-12-01T00:00:00"/>
    <s v="Corporate and Risk Platform"/>
    <s v="X"/>
    <s v="X"/>
    <s v="CAD"/>
    <n v="236170"/>
    <n v="77440"/>
    <n v="0"/>
    <n v="0"/>
    <n v="77440"/>
    <n v="0"/>
    <n v="0"/>
    <n v="0"/>
    <n v="0"/>
    <n v="0"/>
    <n v="313610"/>
    <s v="CAD"/>
    <n v="257425.30000000002"/>
    <n v="599260.20000000007"/>
    <s v="&lt;1 Year"/>
    <n v="182061.36293555351"/>
    <n v="241759.17360468704"/>
    <n v="198446.88559975332"/>
    <n v="461964.38482886221"/>
    <n v="0.09"/>
    <n v="21255.300000000017"/>
    <n v="59697.810669133527"/>
    <n v="0.77089115016959608"/>
    <n v="0"/>
    <n v="0"/>
    <n v="0"/>
  </r>
  <r>
    <s v="Employee 1982"/>
    <x v="0"/>
    <s v="Princeton"/>
    <s v="United States of America"/>
    <s v="Americas"/>
    <d v="2022-06-02T00:00:00"/>
    <d v="2022-12-01T00:00:00"/>
    <s v="Investments Platform"/>
    <s v="T"/>
    <s v="D"/>
    <s v="USD"/>
    <n v="168300"/>
    <n v="0"/>
    <n v="495396.00000000006"/>
    <n v="0"/>
    <n v="495396.00000000006"/>
    <n v="0"/>
    <n v="0"/>
    <n v="0"/>
    <n v="0"/>
    <n v="0"/>
    <n v="663696"/>
    <s v="USD"/>
    <n v="169983"/>
    <n v="339966"/>
    <s v="&lt;1 Year"/>
    <n v="168300"/>
    <n v="663696"/>
    <n v="169983"/>
    <n v="339966"/>
    <n v="0.01"/>
    <n v="1683"/>
    <n v="495396"/>
    <n v="1"/>
    <n v="0"/>
    <n v="0"/>
    <n v="0"/>
  </r>
  <r>
    <s v="Employee 1983"/>
    <x v="3"/>
    <s v="Munich"/>
    <s v="Germany"/>
    <s v="EMEA"/>
    <d v="2022-06-02T00:00:00"/>
    <d v="2022-12-01T00:00:00"/>
    <s v="ETF and Index Investments Platform"/>
    <s v="A"/>
    <s v="D"/>
    <s v="EUR"/>
    <n v="126500"/>
    <n v="61490"/>
    <n v="0"/>
    <n v="0"/>
    <n v="61490"/>
    <n v="0"/>
    <n v="0"/>
    <n v="0"/>
    <n v="0"/>
    <n v="0"/>
    <n v="187990"/>
    <s v="EUR"/>
    <n v="127765"/>
    <n v="317634.90000000002"/>
    <s v="&lt;1 Year"/>
    <n v="147663.44999622719"/>
    <n v="219440.72699439328"/>
    <n v="149140.08449618946"/>
    <n v="370775.21876052668"/>
    <n v="9.9999999999999672E-3"/>
    <n v="1265"/>
    <n v="71777.276998166082"/>
    <n v="1.1672999999701754"/>
    <n v="0"/>
    <n v="0"/>
    <n v="0"/>
  </r>
  <r>
    <s v="Employee 1984"/>
    <x v="4"/>
    <s v="London"/>
    <s v="United Kingdom"/>
    <s v="EMEA"/>
    <d v="2022-06-02T00:00:00"/>
    <d v="2022-12-01T00:00:00"/>
    <s v="Investments Platform"/>
    <s v="Z"/>
    <s v="C"/>
    <s v="GBP"/>
    <n v="200640.00000000003"/>
    <n v="273045.3"/>
    <n v="0"/>
    <n v="0"/>
    <n v="273045.3"/>
    <n v="0"/>
    <n v="0"/>
    <n v="0"/>
    <n v="0"/>
    <n v="0"/>
    <n v="473685.30000000005"/>
    <s v="GBP"/>
    <n v="212678.40000000005"/>
    <n v="714784.81800000009"/>
    <s v="&lt;1 Year"/>
    <n v="266981.61601517664"/>
    <n v="630309.34448083001"/>
    <n v="283000.51297608728"/>
    <n v="951128.41812576714"/>
    <n v="6.0000000000000164E-2"/>
    <n v="12038.400000000023"/>
    <n v="363327.72846565337"/>
    <n v="1.3306500000756409"/>
    <n v="0"/>
    <n v="0"/>
    <n v="0"/>
  </r>
  <r>
    <s v="Employee 1985"/>
    <x v="3"/>
    <s v="San Francisco"/>
    <s v="United States of America"/>
    <s v="Americas"/>
    <d v="2022-06-02T00:00:00"/>
    <d v="2022-12-01T00:00:00"/>
    <s v="Operating Platform"/>
    <s v="F"/>
    <s v="F"/>
    <s v="USD"/>
    <n v="179374.80000000002"/>
    <n v="47262.600000000006"/>
    <n v="0"/>
    <n v="0"/>
    <n v="47262.600000000006"/>
    <n v="0"/>
    <n v="0"/>
    <n v="0"/>
    <n v="0"/>
    <n v="0"/>
    <n v="226637.40000000002"/>
    <s v="USD"/>
    <n v="199106.02800000005"/>
    <n v="450673.54200000013"/>
    <s v="&lt;1 Year"/>
    <n v="179374.80000000002"/>
    <n v="226637.40000000002"/>
    <n v="199106.02800000005"/>
    <n v="450673.54200000013"/>
    <n v="0.11000000000000017"/>
    <n v="19731.228000000032"/>
    <n v="47262.600000000006"/>
    <n v="1"/>
    <n v="0"/>
    <n v="0"/>
    <n v="0"/>
  </r>
  <r>
    <s v="Employee 1986"/>
    <x v="4"/>
    <s v="San Francisco"/>
    <s v="United States of America"/>
    <s v="Americas"/>
    <d v="2022-06-02T00:00:00"/>
    <d v="2022-12-01T00:00:00"/>
    <s v="Operating Platform"/>
    <s v="D"/>
    <s v="I"/>
    <s v="USD"/>
    <n v="264510.40000000002"/>
    <n v="209000.00000000003"/>
    <n v="0"/>
    <n v="0"/>
    <n v="209000.00000000003"/>
    <n v="0"/>
    <n v="0"/>
    <n v="0"/>
    <n v="0"/>
    <n v="0"/>
    <n v="473510.40000000002"/>
    <s v="USD"/>
    <n v="283026.12800000003"/>
    <n v="789682.25600000005"/>
    <s v="&lt;1 Year"/>
    <n v="264510.40000000002"/>
    <n v="473510.40000000002"/>
    <n v="283026.12800000003"/>
    <n v="789682.25600000005"/>
    <n v="7.0000000000000007E-2"/>
    <n v="18515.728000000003"/>
    <n v="209000"/>
    <n v="1"/>
    <n v="0"/>
    <n v="0"/>
    <n v="0"/>
  </r>
  <r>
    <s v="Employee 1987"/>
    <x v="0"/>
    <s v="Sydney"/>
    <s v="Australia"/>
    <s v="Asia-Pacific"/>
    <d v="2022-06-02T00:00:00"/>
    <d v="2022-12-01T00:00:00"/>
    <s v="Corporate and Risk Platform"/>
    <s v="Q"/>
    <s v="O"/>
    <s v="AUD"/>
    <n v="252450.00000000006"/>
    <n v="107949.6"/>
    <n v="0"/>
    <n v="0"/>
    <n v="107949.6"/>
    <n v="0"/>
    <n v="0"/>
    <n v="0"/>
    <n v="0"/>
    <n v="0"/>
    <n v="360399.60000000009"/>
    <s v="AUD"/>
    <n v="267597.00000000006"/>
    <n v="649620.57600000012"/>
    <s v="&lt;1 Year"/>
    <n v="191016.29250672858"/>
    <n v="272696.35734960577"/>
    <n v="202477.27005713229"/>
    <n v="491535.40884771437"/>
    <n v="5.999999999999997E-2"/>
    <n v="15147"/>
    <n v="81680.064842877182"/>
    <n v="0.75665000002665295"/>
    <n v="0"/>
    <n v="0"/>
    <n v="0"/>
  </r>
  <r>
    <s v="Employee 1988"/>
    <x v="0"/>
    <s v="San Francisco"/>
    <s v="United States of America"/>
    <s v="Americas"/>
    <d v="2022-06-02T00:00:00"/>
    <d v="2022-12-01T00:00:00"/>
    <s v="Investments Platform"/>
    <s v="O"/>
    <s v="K"/>
    <s v="USD"/>
    <n v="195360.00000000003"/>
    <n v="408375.00000000006"/>
    <n v="0"/>
    <n v="0"/>
    <n v="408375.00000000006"/>
    <n v="0"/>
    <n v="0"/>
    <n v="0"/>
    <n v="0"/>
    <n v="0"/>
    <n v="603735.00000000012"/>
    <s v="USD"/>
    <n v="199267.20000000004"/>
    <n v="815076.90000000014"/>
    <s v="&lt;1 Year"/>
    <n v="195360.00000000003"/>
    <n v="603735.00000000012"/>
    <n v="199267.20000000004"/>
    <n v="815076.90000000014"/>
    <n v="2.0000000000000056E-2"/>
    <n v="3907.2000000000116"/>
    <n v="408375.00000000012"/>
    <n v="1"/>
    <n v="0"/>
    <n v="0"/>
    <n v="0"/>
  </r>
  <r>
    <s v="Employee 1989"/>
    <x v="7"/>
    <s v="Princeton"/>
    <s v="United States of America"/>
    <s v="Americas"/>
    <d v="2022-06-02T00:00:00"/>
    <d v="2022-12-01T00:00:00"/>
    <s v="Regional Platform"/>
    <s v="Q"/>
    <s v="B"/>
    <s v="USD"/>
    <n v="94778.749999999985"/>
    <n v="11635.800000000001"/>
    <n v="0"/>
    <n v="0"/>
    <n v="11635.800000000001"/>
    <n v="0"/>
    <n v="5963"/>
    <n v="0"/>
    <n v="5963"/>
    <n v="0"/>
    <n v="112377.54999999999"/>
    <s v="USD"/>
    <n v="98569.9"/>
    <n v="209241.03200000001"/>
    <s v="&lt;1 Year"/>
    <n v="94778.749999999985"/>
    <n v="112377.54999999999"/>
    <n v="98569.9"/>
    <n v="209241.03200000001"/>
    <n v="4.0000000000000098E-2"/>
    <n v="3791.1500000000087"/>
    <n v="17598.800000000003"/>
    <n v="1"/>
    <n v="0"/>
    <n v="0"/>
    <n v="5963"/>
  </r>
  <r>
    <s v="Employee 199"/>
    <x v="3"/>
    <s v="Princeton"/>
    <s v="United States of America"/>
    <s v="Americas"/>
    <d v="2009-06-01T00:00:00"/>
    <d v="2022-12-01T00:00:00"/>
    <s v="Operating Platform"/>
    <s v="P"/>
    <s v="C"/>
    <s v="USD"/>
    <n v="118800.00000000003"/>
    <n v="12936.000000000002"/>
    <n v="0"/>
    <n v="0"/>
    <n v="12936.000000000002"/>
    <n v="0"/>
    <n v="0"/>
    <n v="0"/>
    <n v="0"/>
    <n v="0"/>
    <n v="131736.00000000003"/>
    <s v="USD"/>
    <n v="130680.00000000004"/>
    <n v="275589.60000000009"/>
    <s v="&gt;5 Years"/>
    <n v="118800.00000000003"/>
    <n v="131736.00000000003"/>
    <n v="130680.00000000004"/>
    <n v="275589.60000000009"/>
    <n v="0.1000000000000001"/>
    <n v="11880.000000000015"/>
    <n v="12936"/>
    <n v="1"/>
    <n v="0"/>
    <n v="0"/>
    <n v="0"/>
  </r>
  <r>
    <s v="Employee 1990"/>
    <x v="1"/>
    <s v="Tokyo"/>
    <s v="Japan"/>
    <s v="Asia-Pacific"/>
    <d v="2022-06-02T00:00:00"/>
    <d v="2022-12-01T00:00:00"/>
    <s v="Operating Platform"/>
    <s v="H"/>
    <s v="F"/>
    <s v="GBP"/>
    <n v="145000"/>
    <n v="7500"/>
    <n v="1000"/>
    <n v="500"/>
    <n v="9000"/>
    <n v="3000"/>
    <n v="0"/>
    <n v="500"/>
    <n v="3500"/>
    <n v="15000"/>
    <n v="172500"/>
    <s v="GBP"/>
    <n v="159500"/>
    <n v="487300"/>
    <s v="&lt;1 Year"/>
    <n v="192944.25001096792"/>
    <n v="229537.12501304806"/>
    <n v="212238.67501206472"/>
    <n v="648425.74503685988"/>
    <n v="0.10000000000000002"/>
    <n v="14500"/>
    <n v="36592.875002080138"/>
    <n v="1.3306500000756409"/>
    <n v="19959.750001134613"/>
    <n v="3991.9500002269228"/>
    <n v="0"/>
  </r>
  <r>
    <s v="Employee 1991"/>
    <x v="0"/>
    <s v="San Francisco"/>
    <s v="United States of America"/>
    <s v="Americas"/>
    <d v="2022-06-06T00:00:00"/>
    <d v="2022-12-01T00:00:00"/>
    <s v="Operating Platform"/>
    <s v="I"/>
    <s v="O"/>
    <s v="USD"/>
    <n v="210622.50000000006"/>
    <n v="70070"/>
    <n v="0"/>
    <n v="0"/>
    <n v="70070"/>
    <n v="0"/>
    <n v="0"/>
    <n v="0"/>
    <n v="0"/>
    <n v="0"/>
    <n v="280692.50000000006"/>
    <s v="USD"/>
    <n v="231684.75000000009"/>
    <n v="540446.50000000023"/>
    <s v="&lt;1 Year"/>
    <n v="210622.50000000006"/>
    <n v="280692.50000000006"/>
    <n v="231684.75000000009"/>
    <n v="540446.50000000023"/>
    <n v="0.10000000000000012"/>
    <n v="21062.250000000029"/>
    <n v="70070"/>
    <n v="1"/>
    <n v="0"/>
    <n v="0"/>
    <n v="0"/>
  </r>
  <r>
    <s v="Employee 1992"/>
    <x v="3"/>
    <s v="New York"/>
    <s v="United States of America"/>
    <s v="Americas"/>
    <d v="2022-06-02T00:00:00"/>
    <d v="2022-12-01T00:00:00"/>
    <s v="Regional Platform"/>
    <s v="A"/>
    <s v="X"/>
    <s v="USD"/>
    <n v="146520"/>
    <n v="257756.40000000002"/>
    <n v="0"/>
    <n v="112999.99999999999"/>
    <n v="370756.4"/>
    <n v="183505.35"/>
    <n v="0"/>
    <n v="0"/>
    <n v="183505.35"/>
    <n v="0"/>
    <n v="700781.75"/>
    <s v="USD"/>
    <n v="161172"/>
    <n v="891348.04"/>
    <s v="&lt;1 Year"/>
    <n v="146520"/>
    <n v="700781.75"/>
    <n v="161172"/>
    <n v="891348.04"/>
    <n v="0.1"/>
    <n v="14652"/>
    <n v="554261.75"/>
    <n v="1"/>
    <n v="0"/>
    <n v="183505.35"/>
    <n v="0"/>
  </r>
  <r>
    <s v="Employee 1993"/>
    <x v="0"/>
    <s v="London"/>
    <s v="United Kingdom"/>
    <s v="EMEA"/>
    <d v="2022-06-02T00:00:00"/>
    <d v="2022-12-01T00:00:00"/>
    <s v="Investments Platform"/>
    <s v="N"/>
    <s v="D"/>
    <s v="GBP"/>
    <n v="147840"/>
    <n v="161535.00000000003"/>
    <n v="0"/>
    <n v="0"/>
    <n v="161535.00000000003"/>
    <n v="0"/>
    <n v="0"/>
    <n v="0"/>
    <n v="0"/>
    <n v="0"/>
    <n v="309375"/>
    <s v="GBP"/>
    <n v="155232"/>
    <n v="480075.75000000006"/>
    <s v="&lt;1 Year"/>
    <n v="196723.29601118277"/>
    <n v="411669.8437734014"/>
    <n v="206559.46081174188"/>
    <n v="638812.79677381343"/>
    <n v="4.9999999999999864E-2"/>
    <n v="7392"/>
    <n v="214946.54776221863"/>
    <n v="1.3306500000756409"/>
    <n v="0"/>
    <n v="0"/>
    <n v="0"/>
  </r>
  <r>
    <s v="Employee 1994"/>
    <x v="0"/>
    <s v="London"/>
    <s v="United Kingdom"/>
    <s v="EMEA"/>
    <d v="2022-06-02T00:00:00"/>
    <d v="2022-12-01T00:00:00"/>
    <s v="Client Businesses Platform"/>
    <s v="T"/>
    <s v="W"/>
    <s v="GBP"/>
    <n v="155374.99999999997"/>
    <n v="74052"/>
    <n v="0"/>
    <n v="0"/>
    <n v="74052"/>
    <n v="0"/>
    <n v="0"/>
    <n v="0"/>
    <n v="0"/>
    <n v="0"/>
    <n v="229426.99999999997"/>
    <s v="GBP"/>
    <n v="160036.24999999997"/>
    <n v="396346.05999999994"/>
    <s v="&lt;1 Year"/>
    <n v="206749.74376175267"/>
    <n v="305287.03756735404"/>
    <n v="212952.23607460526"/>
    <n v="527397.88476897986"/>
    <n v="3.000000000000002E-2"/>
    <n v="4661.25"/>
    <n v="98537.293805601366"/>
    <n v="1.3306500000756409"/>
    <n v="0"/>
    <n v="0"/>
    <n v="0"/>
  </r>
  <r>
    <s v="Employee 1995"/>
    <x v="1"/>
    <s v="San Francisco"/>
    <s v="United States of America"/>
    <s v="Americas"/>
    <d v="2022-06-02T00:00:00"/>
    <d v="2022-12-01T00:00:00"/>
    <s v="Operating Platform"/>
    <s v="W"/>
    <s v="L"/>
    <s v="USD"/>
    <n v="135000"/>
    <n v="7800"/>
    <n v="1000"/>
    <n v="500"/>
    <n v="9300"/>
    <n v="3000"/>
    <n v="0"/>
    <n v="500"/>
    <n v="3500"/>
    <n v="15000"/>
    <n v="162800"/>
    <s v="USD"/>
    <n v="148500"/>
    <n v="454630"/>
    <s v="&lt;1 Year"/>
    <n v="135000"/>
    <n v="162800"/>
    <n v="148500"/>
    <n v="454630"/>
    <n v="0.1"/>
    <n v="13500"/>
    <n v="27800"/>
    <n v="1"/>
    <n v="15000"/>
    <n v="3000"/>
    <n v="0"/>
  </r>
  <r>
    <s v="Employee 1996"/>
    <x v="3"/>
    <s v="Sydney"/>
    <s v="Australia"/>
    <s v="Asia-Pacific"/>
    <d v="2022-06-02T00:00:00"/>
    <d v="2022-12-01T00:00:00"/>
    <s v="Investments Platform"/>
    <s v="A"/>
    <s v="I"/>
    <s v="AUD"/>
    <n v="235620.00000000003"/>
    <n v="198660.00000000003"/>
    <n v="0"/>
    <n v="0"/>
    <n v="198660.00000000003"/>
    <n v="0"/>
    <n v="0"/>
    <n v="0"/>
    <n v="0"/>
    <n v="0"/>
    <n v="434280.00000000006"/>
    <s v="AUD"/>
    <n v="256825.80000000005"/>
    <n v="730191.00000000023"/>
    <s v="&lt;1 Year"/>
    <n v="178281.87300627999"/>
    <n v="328597.96201157488"/>
    <n v="194327.2415768452"/>
    <n v="552499.02016946196"/>
    <n v="9.0000000000000108E-2"/>
    <n v="21205.800000000017"/>
    <n v="150316.0890052949"/>
    <n v="0.75665000002665295"/>
    <n v="0"/>
    <n v="0"/>
    <n v="0"/>
  </r>
  <r>
    <s v="Employee 1997"/>
    <x v="4"/>
    <s v="New York"/>
    <s v="United States of America"/>
    <s v="Americas"/>
    <d v="2022-06-02T00:00:00"/>
    <d v="2022-12-01T00:00:00"/>
    <s v="Operating Platform"/>
    <s v="C"/>
    <s v="B"/>
    <s v="USD"/>
    <n v="294250"/>
    <n v="351450.00000000006"/>
    <n v="0"/>
    <n v="0"/>
    <n v="351450.00000000006"/>
    <n v="0"/>
    <n v="0"/>
    <n v="0"/>
    <n v="0"/>
    <n v="0"/>
    <n v="645700"/>
    <s v="USD"/>
    <n v="320732.5"/>
    <n v="1024545.5"/>
    <s v="&lt;1 Year"/>
    <n v="294250"/>
    <n v="645700"/>
    <n v="320732.5"/>
    <n v="1024545.5"/>
    <n v="0.09"/>
    <n v="26482.5"/>
    <n v="351450"/>
    <n v="1"/>
    <n v="0"/>
    <n v="0"/>
    <n v="0"/>
  </r>
  <r>
    <s v="Employee 1998"/>
    <x v="0"/>
    <s v="San Francisco"/>
    <s v="United States of America"/>
    <s v="Americas"/>
    <d v="2022-06-02T00:00:00"/>
    <d v="2022-12-01T00:00:00"/>
    <s v="Regional Platform"/>
    <s v="Q"/>
    <s v="N"/>
    <s v="USD"/>
    <n v="181500.00000000003"/>
    <n v="239580.00000000003"/>
    <n v="0"/>
    <n v="0"/>
    <n v="239580.00000000003"/>
    <n v="0"/>
    <n v="0"/>
    <n v="0"/>
    <n v="0"/>
    <n v="0"/>
    <n v="421080.00000000006"/>
    <s v="USD"/>
    <n v="190575.00000000003"/>
    <n v="632709.00000000012"/>
    <s v="&lt;1 Year"/>
    <n v="181500.00000000003"/>
    <n v="421080.00000000006"/>
    <n v="190575.00000000003"/>
    <n v="632709.00000000012"/>
    <n v="4.9999999999999989E-2"/>
    <n v="9075"/>
    <n v="239580.00000000003"/>
    <n v="1"/>
    <n v="0"/>
    <n v="0"/>
    <n v="0"/>
  </r>
  <r>
    <s v="Employee 1999"/>
    <x v="0"/>
    <s v="New York"/>
    <s v="United States of America"/>
    <s v="Americas"/>
    <d v="2022-06-02T00:00:00"/>
    <d v="2022-12-01T00:00:00"/>
    <s v="ETF and Index Investments Platform"/>
    <s v="X"/>
    <s v="W"/>
    <s v="USD"/>
    <n v="206910.00000000006"/>
    <n v="172040.00000000003"/>
    <n v="0"/>
    <n v="0"/>
    <n v="172040.00000000003"/>
    <n v="0"/>
    <n v="0"/>
    <n v="0"/>
    <n v="0"/>
    <n v="0"/>
    <n v="378950.00000000012"/>
    <s v="USD"/>
    <n v="237946.50000000006"/>
    <n v="673739.00000000012"/>
    <s v="&lt;1 Year"/>
    <n v="206910.00000000006"/>
    <n v="378950.00000000012"/>
    <n v="237946.50000000006"/>
    <n v="673739.00000000012"/>
    <n v="0.14999999999999997"/>
    <n v="31036.5"/>
    <n v="172040.00000000006"/>
    <n v="1"/>
    <n v="0"/>
    <n v="0"/>
    <n v="0"/>
  </r>
  <r>
    <s v="Employee 2"/>
    <x v="4"/>
    <s v="Chicago"/>
    <s v="United States of America"/>
    <s v="Americas"/>
    <d v="2006-10-30T00:00:00"/>
    <d v="2022-12-01T00:00:00"/>
    <s v="Client Businesses Platform"/>
    <s v="V"/>
    <s v="Y"/>
    <s v="USD"/>
    <n v="256520.00000000006"/>
    <n v="71910"/>
    <n v="5000"/>
    <n v="1000"/>
    <n v="77910"/>
    <n v="3000"/>
    <n v="0"/>
    <n v="500"/>
    <n v="3500"/>
    <n v="25000"/>
    <n v="362930.00000000006"/>
    <s v="USD"/>
    <n v="266780.80000000005"/>
    <n v="876168.8"/>
    <s v="&gt;5 Years"/>
    <n v="256520.00000000006"/>
    <n v="362930.00000000006"/>
    <n v="266780.80000000005"/>
    <n v="876168.8"/>
    <n v="3.9999999999999945E-2"/>
    <n v="10260.799999999988"/>
    <n v="106410"/>
    <n v="1"/>
    <n v="25000"/>
    <n v="3000"/>
    <n v="0"/>
  </r>
  <r>
    <s v="Employee 20"/>
    <x v="1"/>
    <s v="Tokyo"/>
    <s v="Japan"/>
    <s v="Asia-Pacific"/>
    <d v="2011-09-19T00:00:00"/>
    <d v="2022-12-01T00:00:00"/>
    <s v="Client Businesses Platform"/>
    <s v="R"/>
    <s v="C"/>
    <s v="JPY"/>
    <n v="12125454"/>
    <n v="1513600.0000000002"/>
    <n v="0"/>
    <n v="0"/>
    <n v="1513600.0000000002"/>
    <n v="0"/>
    <n v="0"/>
    <n v="0"/>
    <n v="0"/>
    <n v="0"/>
    <n v="13639054"/>
    <s v="JPY"/>
    <n v="13701763.02"/>
    <n v="29113894.039999999"/>
    <s v="&gt;5 Years"/>
    <n v="111606.18528234157"/>
    <n v="125537.79741359474"/>
    <n v="126114.98936904597"/>
    <n v="267972.70044640801"/>
    <n v="0.13"/>
    <n v="1576309.0199999996"/>
    <n v="13931.612131253176"/>
    <n v="9.2042891987666256E-3"/>
    <n v="0"/>
    <n v="0"/>
    <n v="0"/>
  </r>
  <r>
    <s v="Employee 200"/>
    <x v="7"/>
    <s v="Wilmington"/>
    <s v="United States of America"/>
    <s v="Americas"/>
    <d v="2010-06-07T00:00:00"/>
    <d v="2022-12-01T00:00:00"/>
    <s v="Operating Platform"/>
    <s v="Q"/>
    <s v="J"/>
    <s v="USD"/>
    <n v="87009.999999999985"/>
    <n v="13810.5"/>
    <n v="0"/>
    <n v="0"/>
    <n v="13810.5"/>
    <n v="0"/>
    <n v="6015"/>
    <n v="0"/>
    <n v="6015"/>
    <n v="0"/>
    <n v="106835.49999999999"/>
    <s v="USD"/>
    <n v="93100.7"/>
    <n v="200978.63500000001"/>
    <s v="&gt;5 Years"/>
    <n v="87009.999999999985"/>
    <n v="106835.49999999999"/>
    <n v="93100.7"/>
    <n v="200978.63500000001"/>
    <n v="7.0000000000000145E-2"/>
    <n v="6090.7000000000116"/>
    <n v="19825.5"/>
    <n v="1"/>
    <n v="0"/>
    <n v="0"/>
    <n v="6015"/>
  </r>
  <r>
    <s v="Employee 2000"/>
    <x v="0"/>
    <s v="New York"/>
    <s v="United States of America"/>
    <s v="Americas"/>
    <d v="2022-06-02T00:00:00"/>
    <d v="2022-12-01T00:00:00"/>
    <s v="ETF and Index Investments Platform"/>
    <s v="X"/>
    <s v="W"/>
    <s v="USD"/>
    <n v="222531"/>
    <n v="191000"/>
    <n v="0"/>
    <n v="0"/>
    <n v="191000"/>
    <n v="0"/>
    <n v="0"/>
    <n v="0"/>
    <n v="0"/>
    <n v="1"/>
    <n v="413532"/>
    <s v="USD"/>
    <n v="247947.5"/>
    <n v="708710.1695718799"/>
    <s v="&lt;1 Year"/>
    <n v="222531"/>
    <n v="413532"/>
    <n v="247947.5"/>
    <n v="708710.1695718799"/>
    <n v="0.11421554749675326"/>
    <n v="25416.5"/>
    <n v="191001"/>
    <n v="1"/>
    <n v="1"/>
    <n v="0"/>
    <n v="0"/>
  </r>
  <r>
    <s v="Employee 201"/>
    <x v="3"/>
    <s v="New York"/>
    <s v="United States of America"/>
    <s v="Americas"/>
    <d v="2009-08-24T00:00:00"/>
    <d v="2022-12-01T00:00:00"/>
    <s v="Corporate and Risk Platform"/>
    <s v="V"/>
    <s v="M"/>
    <s v="USD"/>
    <n v="152955"/>
    <n v="29568.000000000004"/>
    <n v="0"/>
    <n v="0"/>
    <n v="29568.000000000004"/>
    <n v="0"/>
    <n v="0"/>
    <n v="0"/>
    <n v="0"/>
    <n v="0"/>
    <n v="182523"/>
    <s v="USD"/>
    <n v="171309.6"/>
    <n v="375735.36"/>
    <s v="&gt;5 Years"/>
    <n v="152955"/>
    <n v="182523"/>
    <n v="171309.6"/>
    <n v="375735.36"/>
    <n v="0.12000000000000004"/>
    <n v="18354.600000000006"/>
    <n v="29568"/>
    <n v="1"/>
    <n v="0"/>
    <n v="0"/>
    <n v="0"/>
  </r>
  <r>
    <s v="Employee 202"/>
    <x v="0"/>
    <s v="New York"/>
    <s v="United States of America"/>
    <s v="Americas"/>
    <d v="2009-11-02T00:00:00"/>
    <d v="2022-12-01T00:00:00"/>
    <s v="Operating Platform"/>
    <s v="W"/>
    <s v="Y"/>
    <s v="USD"/>
    <n v="223630.00000000006"/>
    <n v="79200"/>
    <n v="0"/>
    <n v="0"/>
    <n v="79200"/>
    <n v="0"/>
    <n v="0"/>
    <n v="0"/>
    <n v="0"/>
    <n v="0"/>
    <n v="302830.00000000006"/>
    <s v="USD"/>
    <n v="230338.90000000005"/>
    <n v="542253.80000000016"/>
    <s v="&gt;5 Years"/>
    <n v="223630.00000000006"/>
    <n v="302830.00000000006"/>
    <n v="230338.90000000005"/>
    <n v="542253.80000000016"/>
    <n v="2.9999999999999968E-2"/>
    <n v="6708.8999999999942"/>
    <n v="79200"/>
    <n v="1"/>
    <n v="0"/>
    <n v="0"/>
    <n v="0"/>
  </r>
  <r>
    <s v="Employee 203"/>
    <x v="0"/>
    <s v="Wilmington"/>
    <s v="United States of America"/>
    <s v="Americas"/>
    <d v="2000-09-05T00:00:00"/>
    <d v="2022-12-01T00:00:00"/>
    <s v="Client Businesses Platform"/>
    <s v="K"/>
    <s v="V"/>
    <s v="USD"/>
    <n v="155078"/>
    <n v="69300"/>
    <n v="0"/>
    <n v="0"/>
    <n v="69300"/>
    <n v="0"/>
    <n v="0"/>
    <n v="0"/>
    <n v="0"/>
    <n v="0"/>
    <n v="224378"/>
    <s v="USD"/>
    <n v="161281.12"/>
    <n v="394634.23999999999"/>
    <s v="&gt;5 Years"/>
    <n v="155078"/>
    <n v="224378"/>
    <n v="161281.12"/>
    <n v="394634.23999999999"/>
    <n v="3.9999999999999973E-2"/>
    <n v="6203.1199999999953"/>
    <n v="69300"/>
    <n v="1"/>
    <n v="0"/>
    <n v="0"/>
    <n v="0"/>
  </r>
  <r>
    <s v="Employee 204"/>
    <x v="3"/>
    <s v="New York"/>
    <s v="United States of America"/>
    <s v="Americas"/>
    <d v="2013-07-22T00:00:00"/>
    <d v="2022-12-01T00:00:00"/>
    <s v="Investments Platform"/>
    <s v="P"/>
    <s v="N"/>
    <s v="USD"/>
    <n v="155925"/>
    <n v="194040.00000000003"/>
    <n v="0"/>
    <n v="0"/>
    <n v="194040.00000000003"/>
    <n v="0"/>
    <n v="0"/>
    <n v="0"/>
    <n v="0"/>
    <n v="0"/>
    <n v="349965"/>
    <s v="USD"/>
    <n v="177754.50000000003"/>
    <n v="576714.60000000009"/>
    <s v="&gt;5 Years"/>
    <n v="155925"/>
    <n v="349965"/>
    <n v="177754.50000000003"/>
    <n v="576714.60000000009"/>
    <n v="0.14000000000000018"/>
    <n v="21829.500000000029"/>
    <n v="194040"/>
    <n v="1"/>
    <n v="0"/>
    <n v="0"/>
    <n v="0"/>
  </r>
  <r>
    <s v="Employee 205"/>
    <x v="3"/>
    <s v="London"/>
    <s v="United Kingdom"/>
    <s v="EMEA"/>
    <d v="2013-08-05T00:00:00"/>
    <d v="2022-12-01T00:00:00"/>
    <s v="ETF and Index Investments Platform"/>
    <s v="A"/>
    <s v="V"/>
    <s v="GBP"/>
    <n v="110880.00000000003"/>
    <n v="15180"/>
    <n v="0"/>
    <n v="0"/>
    <n v="15180"/>
    <n v="0"/>
    <n v="0"/>
    <n v="0"/>
    <n v="0"/>
    <n v="0"/>
    <n v="126060.00000000003"/>
    <s v="GBP"/>
    <n v="126403.20000000004"/>
    <n v="270111.60000000009"/>
    <s v="&gt;5 Years"/>
    <n v="147542.47200838709"/>
    <n v="167741.73900953535"/>
    <n v="168198.41808956131"/>
    <n v="359424.00056043162"/>
    <n v="0.14000000000000015"/>
    <n v="15523.200000000012"/>
    <n v="20199.267001148255"/>
    <n v="1.3306500000756409"/>
    <n v="0"/>
    <n v="0"/>
    <n v="0"/>
  </r>
  <r>
    <s v="Employee 206"/>
    <x v="3"/>
    <s v="London"/>
    <s v="United Kingdom"/>
    <s v="EMEA"/>
    <d v="2013-08-05T00:00:00"/>
    <d v="2022-12-01T00:00:00"/>
    <s v="Operating Platform"/>
    <s v="V"/>
    <s v="U"/>
    <s v="GBP"/>
    <n v="101832.49999999999"/>
    <n v="12804.000000000002"/>
    <n v="0"/>
    <n v="0"/>
    <n v="12804.000000000002"/>
    <n v="0"/>
    <n v="0"/>
    <n v="0"/>
    <n v="0"/>
    <n v="0"/>
    <n v="114636.49999999999"/>
    <s v="GBP"/>
    <n v="109979.09999999999"/>
    <n v="233786.52"/>
    <s v="&gt;5 Years"/>
    <n v="135503.4161327027"/>
    <n v="152541.05873367121"/>
    <n v="146343.68942331892"/>
    <n v="311088.03285568382"/>
    <n v="8.0000000000000085E-2"/>
    <n v="8146.6000000000058"/>
    <n v="17037.642600968509"/>
    <n v="1.3306500000756412"/>
    <n v="0"/>
    <n v="0"/>
    <n v="0"/>
  </r>
  <r>
    <s v="Employee 207"/>
    <x v="0"/>
    <m/>
    <s v="United Arab Emirates"/>
    <s v="EMEA"/>
    <d v="2013-07-30T00:00:00"/>
    <d v="2022-12-01T00:00:00"/>
    <s v="Client Businesses Platform"/>
    <s v="U"/>
    <s v="S"/>
    <s v="AED"/>
    <n v="738100.00000000012"/>
    <n v="403056.50000000006"/>
    <n v="0"/>
    <n v="0"/>
    <n v="403056.50000000006"/>
    <n v="0"/>
    <n v="0"/>
    <n v="315120"/>
    <n v="315120"/>
    <n v="0"/>
    <n v="1456276.5000000002"/>
    <s v="AED"/>
    <n v="775005.00000000012"/>
    <n v="1973219.3250000002"/>
    <s v="&gt;5 Years"/>
    <n v="200944.69324694067"/>
    <n v="396465.2954548549"/>
    <n v="210991.92790928771"/>
    <n v="537200.85621333192"/>
    <n v="5.0000000000000017E-2"/>
    <n v="36905"/>
    <n v="195520.60220791423"/>
    <n v="0.27224589249009706"/>
    <n v="0"/>
    <n v="0"/>
    <n v="0"/>
  </r>
  <r>
    <s v="Employee 208"/>
    <x v="3"/>
    <s v="Princeton"/>
    <s v="United States of America"/>
    <s v="Americas"/>
    <d v="2013-08-19T00:00:00"/>
    <d v="2022-12-01T00:00:00"/>
    <s v="ETF and Index Investments Platform"/>
    <s v="A"/>
    <s v="Y"/>
    <s v="USD"/>
    <n v="130295.00000000001"/>
    <n v="51150"/>
    <n v="0"/>
    <n v="0"/>
    <n v="51150"/>
    <n v="0"/>
    <n v="0"/>
    <n v="0"/>
    <n v="0"/>
    <n v="0"/>
    <n v="181445"/>
    <s v="USD"/>
    <n v="142021.55000000002"/>
    <n v="339796.60000000003"/>
    <s v="&gt;5 Years"/>
    <n v="130295.00000000001"/>
    <n v="181445"/>
    <n v="142021.55000000002"/>
    <n v="339796.60000000003"/>
    <n v="9.0000000000000011E-2"/>
    <n v="11726.550000000003"/>
    <n v="51149.999999999985"/>
    <n v="1"/>
    <n v="0"/>
    <n v="0"/>
    <n v="0"/>
  </r>
  <r>
    <s v="Employee 209"/>
    <x v="3"/>
    <s v="Frankfurt"/>
    <s v="Germany"/>
    <s v="EMEA"/>
    <d v="2014-06-30T00:00:00"/>
    <d v="2022-12-01T00:00:00"/>
    <s v="Client Businesses Platform"/>
    <s v="F"/>
    <s v="Q"/>
    <s v="EUR"/>
    <n v="107910.00000000003"/>
    <n v="16495.600000000002"/>
    <n v="0"/>
    <n v="0"/>
    <n v="16495.600000000002"/>
    <n v="0"/>
    <n v="0"/>
    <n v="0"/>
    <n v="0"/>
    <n v="0"/>
    <n v="124405.60000000003"/>
    <s v="EUR"/>
    <n v="123017.40000000005"/>
    <n v="264839.7840000001"/>
    <s v="&gt;5 Years"/>
    <n v="125963.34299678166"/>
    <n v="145218.65687628969"/>
    <n v="143598.21101633113"/>
    <n v="309147.47985530138"/>
    <n v="0.14000000000000026"/>
    <n v="15107.400000000023"/>
    <n v="19255.31387950803"/>
    <n v="1.1672999999701754"/>
    <n v="0"/>
    <n v="0"/>
    <n v="0"/>
  </r>
  <r>
    <s v="Employee 21"/>
    <x v="3"/>
    <s v="London"/>
    <s v="United Kingdom"/>
    <s v="EMEA"/>
    <d v="2007-09-10T00:00:00"/>
    <d v="2022-12-01T00:00:00"/>
    <s v="Regional Platform"/>
    <s v="K"/>
    <s v="Y"/>
    <s v="GBP"/>
    <n v="77748.000000000015"/>
    <n v="20146.5"/>
    <n v="0"/>
    <n v="0"/>
    <n v="20146.5"/>
    <n v="0"/>
    <n v="0"/>
    <n v="0"/>
    <n v="0"/>
    <n v="0"/>
    <n v="97894.500000000015"/>
    <s v="GBP"/>
    <n v="87077.760000000024"/>
    <n v="196719.60000000006"/>
    <s v="&gt;5 Years"/>
    <n v="103455.37620588095"/>
    <n v="130263.31643240486"/>
    <n v="115870.02135058667"/>
    <n v="261764.93575488013"/>
    <n v="0.12000000000000005"/>
    <n v="9329.7600000000093"/>
    <n v="26807.940226523904"/>
    <n v="1.3306500000756409"/>
    <n v="0"/>
    <n v="0"/>
    <n v="0"/>
  </r>
  <r>
    <s v="Employee 210"/>
    <x v="3"/>
    <s v="Gurgaon"/>
    <s v="India"/>
    <s v="Asia-Pacific"/>
    <d v="2013-08-19T00:00:00"/>
    <d v="2022-12-01T00:00:00"/>
    <s v="Corporate and Risk Platform"/>
    <s v="O"/>
    <s v="H"/>
    <s v="INR"/>
    <n v="4284280.0000000009"/>
    <n v="1044384"/>
    <n v="0"/>
    <n v="0"/>
    <n v="1044384"/>
    <n v="0"/>
    <n v="0"/>
    <n v="0"/>
    <n v="0"/>
    <n v="0"/>
    <n v="5328664.0000000009"/>
    <s v="INR"/>
    <n v="4755550.8000000017"/>
    <n v="10670367.840000004"/>
    <s v="&gt;5 Years"/>
    <n v="63487.274478568528"/>
    <n v="78963.64242581412"/>
    <n v="70470.874671211073"/>
    <n v="158120.51776386477"/>
    <n v="0.11000000000000011"/>
    <n v="471270.80000000075"/>
    <n v="15476.367947245591"/>
    <n v="1.4818656688771161E-2"/>
    <n v="0"/>
    <n v="0"/>
    <n v="0"/>
  </r>
  <r>
    <s v="Employee 211"/>
    <x v="4"/>
    <s v="Milan"/>
    <s v="Italy"/>
    <s v="EMEA"/>
    <d v="2013-08-19T00:00:00"/>
    <d v="2022-12-01T00:00:00"/>
    <s v="Client Businesses Platform"/>
    <s v="H"/>
    <s v="N"/>
    <s v="EUR"/>
    <n v="250800.00000000006"/>
    <n v="223245.00000000003"/>
    <n v="0"/>
    <n v="0"/>
    <n v="223245.00000000003"/>
    <n v="0"/>
    <n v="0"/>
    <n v="0"/>
    <n v="0"/>
    <n v="0"/>
    <n v="474045.00000000012"/>
    <s v="EUR"/>
    <n v="283404.00000000006"/>
    <n v="819074.85000000009"/>
    <s v="&gt;5 Years"/>
    <n v="292758.83999252005"/>
    <n v="553352.72848586191"/>
    <n v="330817.48919154768"/>
    <n v="956106.07238057151"/>
    <n v="0.13000000000000006"/>
    <n v="32604"/>
    <n v="260593.88849334186"/>
    <n v="1.1672999999701754"/>
    <n v="0"/>
    <n v="0"/>
    <n v="0"/>
  </r>
  <r>
    <s v="Employee 212"/>
    <x v="1"/>
    <s v="San Francisco"/>
    <s v="United States of America"/>
    <s v="Americas"/>
    <d v="2013-09-09T00:00:00"/>
    <d v="2022-12-01T00:00:00"/>
    <s v="Operating Platform"/>
    <s v="B"/>
    <s v="B"/>
    <s v="USD"/>
    <n v="156634.5"/>
    <n v="16830"/>
    <n v="0"/>
    <n v="0"/>
    <n v="16830"/>
    <n v="0"/>
    <n v="3994"/>
    <n v="0"/>
    <n v="3994"/>
    <n v="0"/>
    <n v="177458.5"/>
    <s v="USD"/>
    <n v="169165.26"/>
    <n v="356506.92000000004"/>
    <s v="&gt;5 Years"/>
    <n v="156634.5"/>
    <n v="177458.5"/>
    <n v="169165.26"/>
    <n v="356506.92000000004"/>
    <n v="8.0000000000000057E-2"/>
    <n v="12530.760000000009"/>
    <n v="20824"/>
    <n v="1"/>
    <n v="0"/>
    <n v="0"/>
    <n v="3994"/>
  </r>
  <r>
    <s v="Employee 213"/>
    <x v="3"/>
    <s v="Singapore"/>
    <s v="Singapore"/>
    <s v="Asia-Pacific"/>
    <d v="2013-09-09T00:00:00"/>
    <d v="2022-12-01T00:00:00"/>
    <s v="Client Businesses Platform"/>
    <s v="H"/>
    <s v="O"/>
    <s v="SGD"/>
    <n v="202716.80000000005"/>
    <n v="40672.500000000007"/>
    <n v="0"/>
    <n v="0"/>
    <n v="40672.500000000007"/>
    <n v="0"/>
    <n v="0"/>
    <n v="0"/>
    <n v="0"/>
    <n v="0"/>
    <n v="243389.30000000005"/>
    <s v="SGD"/>
    <n v="227042.81600000008"/>
    <n v="499638.83200000017"/>
    <s v="&gt;5 Years"/>
    <n v="151569.62877116905"/>
    <n v="181980.11140603389"/>
    <n v="169757.98422370935"/>
    <n v="373575.70899846731"/>
    <n v="0.12000000000000011"/>
    <n v="24326.016000000032"/>
    <n v="30410.482634864835"/>
    <n v="0.74769150248607419"/>
    <n v="0"/>
    <n v="0"/>
    <n v="0"/>
  </r>
  <r>
    <s v="Employee 214"/>
    <x v="3"/>
    <s v="Philadelphia"/>
    <s v="United States of America"/>
    <s v="Americas"/>
    <d v="2013-10-21T00:00:00"/>
    <d v="2022-12-01T00:00:00"/>
    <s v="Investments Platform"/>
    <s v="J"/>
    <s v="O"/>
    <s v="USD"/>
    <n v="139150.00000000003"/>
    <n v="19800"/>
    <n v="0"/>
    <n v="0"/>
    <n v="19800"/>
    <n v="0"/>
    <n v="0"/>
    <n v="0"/>
    <n v="0"/>
    <n v="0"/>
    <n v="158950.00000000003"/>
    <s v="USD"/>
    <n v="147499.00000000003"/>
    <n v="315986.00000000006"/>
    <s v="&gt;5 Years"/>
    <n v="139150.00000000003"/>
    <n v="158950.00000000003"/>
    <n v="147499.00000000003"/>
    <n v="315986.00000000006"/>
    <n v="5.9999999999999991E-2"/>
    <n v="8349"/>
    <n v="19800"/>
    <n v="1"/>
    <n v="0"/>
    <n v="0"/>
    <n v="0"/>
  </r>
  <r>
    <s v="Employee 215"/>
    <x v="0"/>
    <s v="London"/>
    <s v="United Kingdom"/>
    <s v="EMEA"/>
    <d v="2013-10-14T00:00:00"/>
    <d v="2022-12-01T00:00:00"/>
    <s v="Investments Platform"/>
    <s v="Q"/>
    <s v="W"/>
    <s v="GBP"/>
    <n v="120054.00000000001"/>
    <n v="94435.000000000015"/>
    <n v="0"/>
    <n v="0"/>
    <n v="94435.000000000015"/>
    <n v="0"/>
    <n v="0"/>
    <n v="0"/>
    <n v="0"/>
    <n v="0"/>
    <n v="214489.00000000003"/>
    <s v="GBP"/>
    <n v="122455.08000000002"/>
    <n v="341233.86000000004"/>
    <s v="&gt;5 Years"/>
    <n v="159749.85510908102"/>
    <n v="285409.78786622419"/>
    <n v="162944.85221126265"/>
    <n v="454062.83583481133"/>
    <n v="2.0000000000000066E-2"/>
    <n v="2401.0800000000017"/>
    <n v="125659.93275714316"/>
    <n v="1.3306500000756412"/>
    <n v="0"/>
    <n v="0"/>
    <n v="0"/>
  </r>
  <r>
    <s v="Employee 216"/>
    <x v="0"/>
    <s v="New York"/>
    <s v="United States of America"/>
    <s v="Americas"/>
    <d v="2013-10-14T00:00:00"/>
    <d v="2022-12-01T00:00:00"/>
    <s v="Operating Platform"/>
    <s v="D"/>
    <s v="U"/>
    <s v="USD"/>
    <n v="215820.00000000006"/>
    <n v="268840"/>
    <n v="0"/>
    <n v="0"/>
    <n v="268840"/>
    <n v="0"/>
    <n v="0"/>
    <n v="0"/>
    <n v="0"/>
    <n v="0"/>
    <n v="484660.00000000006"/>
    <s v="USD"/>
    <n v="248193.00000000006"/>
    <n v="805552.00000000023"/>
    <s v="&gt;5 Years"/>
    <n v="215820.00000000006"/>
    <n v="484660.00000000006"/>
    <n v="248193.00000000006"/>
    <n v="805552.00000000023"/>
    <n v="0.14999999999999997"/>
    <n v="32373"/>
    <n v="268840"/>
    <n v="1"/>
    <n v="0"/>
    <n v="0"/>
    <n v="0"/>
  </r>
  <r>
    <s v="Employee 217"/>
    <x v="0"/>
    <s v="Princeton"/>
    <s v="United States of America"/>
    <s v="Americas"/>
    <d v="2013-10-21T00:00:00"/>
    <d v="2022-12-01T00:00:00"/>
    <s v="Operating Platform"/>
    <s v="J"/>
    <s v="X"/>
    <s v="USD"/>
    <n v="185977"/>
    <n v="55440.000000000007"/>
    <n v="0"/>
    <n v="0"/>
    <n v="55440.000000000007"/>
    <n v="0"/>
    <n v="0"/>
    <n v="0"/>
    <n v="0"/>
    <n v="0"/>
    <n v="241417"/>
    <s v="USD"/>
    <n v="189696.54"/>
    <n v="435941.88"/>
    <s v="&gt;5 Years"/>
    <n v="185977"/>
    <n v="241417"/>
    <n v="189696.54"/>
    <n v="435941.88"/>
    <n v="2.0000000000000046E-2"/>
    <n v="3719.5400000000081"/>
    <n v="55440"/>
    <n v="1"/>
    <n v="0"/>
    <n v="0"/>
    <n v="0"/>
  </r>
  <r>
    <s v="Employee 218"/>
    <x v="3"/>
    <s v="New York"/>
    <s v="United States of America"/>
    <s v="Americas"/>
    <d v="2013-10-28T00:00:00"/>
    <d v="2022-12-01T00:00:00"/>
    <s v="Investments Platform"/>
    <s v="N"/>
    <s v="X"/>
    <s v="USD"/>
    <n v="175560.00000000003"/>
    <n v="200640.00000000003"/>
    <n v="0"/>
    <n v="0"/>
    <n v="200640.00000000003"/>
    <n v="0"/>
    <n v="0"/>
    <n v="0"/>
    <n v="0"/>
    <n v="0"/>
    <n v="376200.00000000006"/>
    <s v="USD"/>
    <n v="189604.80000000005"/>
    <n v="595900.80000000016"/>
    <s v="&gt;5 Years"/>
    <n v="175560.00000000003"/>
    <n v="376200.00000000006"/>
    <n v="189604.80000000005"/>
    <n v="595900.80000000016"/>
    <n v="8.0000000000000085E-2"/>
    <n v="14044.800000000017"/>
    <n v="200640.00000000003"/>
    <n v="1"/>
    <n v="0"/>
    <n v="0"/>
    <n v="0"/>
  </r>
  <r>
    <s v="Employee 219"/>
    <x v="0"/>
    <s v="Philadelphia"/>
    <s v="United States of America"/>
    <s v="Americas"/>
    <d v="2013-11-11T00:00:00"/>
    <d v="2022-12-01T00:00:00"/>
    <s v="Investments Platform"/>
    <s v="H"/>
    <s v="Y"/>
    <s v="USD"/>
    <n v="205700.00000000006"/>
    <n v="259435"/>
    <n v="0"/>
    <n v="0"/>
    <n v="259435"/>
    <n v="0"/>
    <n v="0"/>
    <n v="0"/>
    <n v="0"/>
    <n v="0"/>
    <n v="465135.00000000006"/>
    <s v="USD"/>
    <n v="220099.00000000009"/>
    <n v="717793.45000000019"/>
    <s v="&gt;5 Years"/>
    <n v="205700.00000000006"/>
    <n v="465135.00000000006"/>
    <n v="220099.00000000009"/>
    <n v="717793.45000000019"/>
    <n v="7.0000000000000118E-2"/>
    <n v="14399.000000000029"/>
    <n v="259435"/>
    <n v="1"/>
    <n v="0"/>
    <n v="0"/>
    <n v="0"/>
  </r>
  <r>
    <s v="Employee 22"/>
    <x v="0"/>
    <s v="Hong Kong"/>
    <s v="Hong Kong"/>
    <s v="Asia-Pacific"/>
    <d v="2007-08-28T00:00:00"/>
    <d v="2022-12-01T00:00:00"/>
    <s v="Investments Platform"/>
    <s v="U"/>
    <s v="S"/>
    <s v="HKD"/>
    <n v="2118600.0000000005"/>
    <n v="0"/>
    <n v="2428037.7799999998"/>
    <n v="0"/>
    <n v="2428037.7799999998"/>
    <n v="0"/>
    <n v="0"/>
    <n v="0"/>
    <n v="0"/>
    <n v="0"/>
    <n v="4546637.78"/>
    <s v="HKD"/>
    <n v="2415204.0000000009"/>
    <n v="4830408.0000000019"/>
    <s v="&gt;5 Years"/>
    <n v="270086.62506453862"/>
    <n v="579621.47332725674"/>
    <n v="307898.75257357408"/>
    <n v="615797.50514714816"/>
    <n v="0.14000000000000021"/>
    <n v="296604.00000000047"/>
    <n v="309534.84826271812"/>
    <n v="0.12748353868806692"/>
    <n v="0"/>
    <n v="0"/>
    <n v="0"/>
  </r>
  <r>
    <s v="Employee 220"/>
    <x v="4"/>
    <s v="Edinburgh"/>
    <s v="United Kingdom"/>
    <s v="EMEA"/>
    <d v="2013-11-11T00:00:00"/>
    <d v="2022-12-01T00:00:00"/>
    <s v="Operating Platform"/>
    <s v="A"/>
    <s v="B"/>
    <s v="GBP"/>
    <n v="143000"/>
    <n v="98010.000000000015"/>
    <n v="0"/>
    <n v="0"/>
    <n v="98010.000000000015"/>
    <n v="0"/>
    <n v="0"/>
    <n v="0"/>
    <n v="0"/>
    <n v="0"/>
    <n v="241010"/>
    <s v="GBP"/>
    <n v="157300"/>
    <n v="422411"/>
    <s v="&gt;5 Years"/>
    <n v="190282.95001081665"/>
    <n v="320699.9565182302"/>
    <n v="209311.24501189831"/>
    <n v="562081.1971819516"/>
    <n v="9.999999999999995E-2"/>
    <n v="14300"/>
    <n v="130417.00650741355"/>
    <n v="1.3306500000756409"/>
    <n v="0"/>
    <n v="0"/>
    <n v="0"/>
  </r>
  <r>
    <s v="Employee 221"/>
    <x v="3"/>
    <s v="London"/>
    <s v="United Kingdom"/>
    <s v="EMEA"/>
    <d v="2013-11-25T00:00:00"/>
    <d v="2022-12-01T00:00:00"/>
    <s v="Investments Platform"/>
    <s v="I"/>
    <s v="F"/>
    <s v="GBP"/>
    <n v="108900.00000000003"/>
    <n v="78778.7"/>
    <n v="0"/>
    <n v="0"/>
    <n v="78778.7"/>
    <n v="0"/>
    <n v="0"/>
    <n v="0"/>
    <n v="0"/>
    <n v="0"/>
    <n v="187678.7"/>
    <s v="GBP"/>
    <n v="124146.00000000004"/>
    <n v="338099.71800000005"/>
    <s v="&gt;5 Years"/>
    <n v="144907.78500823735"/>
    <n v="249734.66216919621"/>
    <n v="165194.87490939058"/>
    <n v="449892.38978227426"/>
    <n v="0.14000000000000001"/>
    <n v="15246.000000000015"/>
    <n v="104826.87716095886"/>
    <n v="1.3306500000756409"/>
    <n v="0"/>
    <n v="0"/>
    <n v="0"/>
  </r>
  <r>
    <s v="Employee 222"/>
    <x v="3"/>
    <s v="Wilmington"/>
    <s v="United States of America"/>
    <s v="Americas"/>
    <d v="2013-11-18T00:00:00"/>
    <d v="2022-12-01T00:00:00"/>
    <s v="Operating Platform"/>
    <s v="Y"/>
    <s v="Q"/>
    <s v="USD"/>
    <n v="118168.60000000002"/>
    <n v="9460"/>
    <n v="0"/>
    <n v="0"/>
    <n v="9460"/>
    <n v="0"/>
    <n v="0"/>
    <n v="0"/>
    <n v="0"/>
    <n v="0"/>
    <n v="127628.60000000002"/>
    <s v="USD"/>
    <n v="127622.08800000003"/>
    <n v="265460.97600000008"/>
    <s v="&gt;5 Years"/>
    <n v="118168.60000000002"/>
    <n v="127628.60000000002"/>
    <n v="127622.08800000003"/>
    <n v="265460.97600000008"/>
    <n v="8.0000000000000085E-2"/>
    <n v="9453.4880000000121"/>
    <n v="9460"/>
    <n v="1"/>
    <n v="0"/>
    <n v="0"/>
    <n v="0"/>
  </r>
  <r>
    <s v="Employee 223"/>
    <x v="0"/>
    <s v="New York"/>
    <s v="United States of America"/>
    <s v="Americas"/>
    <d v="2013-11-18T00:00:00"/>
    <d v="2022-12-01T00:00:00"/>
    <s v="Client Businesses Platform"/>
    <s v="R"/>
    <s v="P"/>
    <s v="USD"/>
    <n v="170940.00000000003"/>
    <n v="100254"/>
    <n v="0"/>
    <n v="0"/>
    <n v="100254"/>
    <n v="0"/>
    <n v="0"/>
    <n v="0"/>
    <n v="0"/>
    <n v="0"/>
    <n v="271194"/>
    <s v="USD"/>
    <n v="196581.00000000003"/>
    <n v="508454.10000000009"/>
    <s v="&gt;5 Years"/>
    <n v="170940.00000000003"/>
    <n v="271194"/>
    <n v="196581.00000000003"/>
    <n v="508454.10000000009"/>
    <n v="0.14999999999999997"/>
    <n v="25641"/>
    <n v="100253.99999999997"/>
    <n v="1"/>
    <n v="0"/>
    <n v="0"/>
    <n v="0"/>
  </r>
  <r>
    <s v="Employee 224"/>
    <x v="0"/>
    <s v="New York"/>
    <s v="United States of America"/>
    <s v="Americas"/>
    <d v="2013-11-25T00:00:00"/>
    <d v="2022-12-01T00:00:00"/>
    <s v="Client Businesses Platform"/>
    <s v="S"/>
    <s v="C"/>
    <s v="USD"/>
    <n v="155870"/>
    <n v="95095.000000000015"/>
    <n v="0"/>
    <n v="0"/>
    <n v="95095.000000000015"/>
    <n v="0"/>
    <n v="0"/>
    <n v="0"/>
    <n v="0"/>
    <n v="0"/>
    <n v="250965"/>
    <s v="USD"/>
    <n v="158987.4"/>
    <n v="414971.7"/>
    <s v="&gt;5 Years"/>
    <n v="155870"/>
    <n v="250965"/>
    <n v="158987.4"/>
    <n v="414971.7"/>
    <n v="1.9999999999999962E-2"/>
    <n v="3117.3999999999942"/>
    <n v="95095"/>
    <n v="1"/>
    <n v="0"/>
    <n v="0"/>
    <n v="0"/>
  </r>
  <r>
    <s v="Employee 225"/>
    <x v="0"/>
    <s v="New York"/>
    <s v="United States of America"/>
    <s v="Americas"/>
    <d v="2013-12-09T00:00:00"/>
    <d v="2022-12-01T00:00:00"/>
    <s v="Corporate and Risk Platform"/>
    <s v="B"/>
    <s v="F"/>
    <s v="USD"/>
    <n v="155925"/>
    <n v="43560.000000000007"/>
    <n v="0"/>
    <n v="0"/>
    <n v="43560.000000000007"/>
    <n v="0"/>
    <n v="0"/>
    <n v="0"/>
    <n v="0"/>
    <n v="0"/>
    <n v="199485"/>
    <s v="USD"/>
    <n v="165280.5"/>
    <n v="376734.6"/>
    <s v="&gt;5 Years"/>
    <n v="155925"/>
    <n v="199485"/>
    <n v="165280.5"/>
    <n v="376734.6"/>
    <n v="0.06"/>
    <n v="9355.5"/>
    <n v="43560"/>
    <n v="1"/>
    <n v="0"/>
    <n v="0"/>
    <n v="0"/>
  </r>
  <r>
    <s v="Employee 226"/>
    <x v="0"/>
    <s v="Wilmington"/>
    <s v="United States of America"/>
    <s v="Americas"/>
    <d v="2013-12-09T00:00:00"/>
    <d v="2022-12-01T00:00:00"/>
    <s v="Operating Platform"/>
    <s v="Q"/>
    <s v="T"/>
    <s v="USD"/>
    <n v="144375"/>
    <n v="56179.200000000004"/>
    <n v="0"/>
    <n v="0"/>
    <n v="56179.200000000004"/>
    <n v="0"/>
    <n v="0"/>
    <n v="0"/>
    <n v="0"/>
    <n v="0"/>
    <n v="200554.2"/>
    <s v="USD"/>
    <n v="155925"/>
    <n v="372523.53600000002"/>
    <s v="&gt;5 Years"/>
    <n v="144375"/>
    <n v="200554.2"/>
    <n v="155925"/>
    <n v="372523.53600000002"/>
    <n v="0.08"/>
    <n v="11550"/>
    <n v="56179.200000000012"/>
    <n v="1"/>
    <n v="0"/>
    <n v="0"/>
    <n v="0"/>
  </r>
  <r>
    <s v="Employee 227"/>
    <x v="3"/>
    <s v="Princeton"/>
    <s v="United States of America"/>
    <s v="Americas"/>
    <d v="2013-12-23T00:00:00"/>
    <d v="2022-12-01T00:00:00"/>
    <s v="Operating Platform"/>
    <s v="D"/>
    <s v="Q"/>
    <s v="USD"/>
    <n v="125939.00000000003"/>
    <n v="11334.400000000001"/>
    <n v="0"/>
    <n v="0"/>
    <n v="11334.400000000001"/>
    <n v="0"/>
    <n v="0"/>
    <n v="0"/>
    <n v="0"/>
    <n v="0"/>
    <n v="137273.40000000002"/>
    <s v="USD"/>
    <n v="136014.12000000005"/>
    <n v="284269.39200000011"/>
    <s v="&gt;5 Years"/>
    <n v="125939.00000000003"/>
    <n v="137273.40000000002"/>
    <n v="136014.12000000005"/>
    <n v="284269.39200000011"/>
    <n v="8.0000000000000182E-2"/>
    <n v="10075.120000000024"/>
    <n v="11334.399999999994"/>
    <n v="1"/>
    <n v="0"/>
    <n v="0"/>
    <n v="0"/>
  </r>
  <r>
    <s v="Employee 228"/>
    <x v="3"/>
    <s v="Princeton"/>
    <s v="United States of America"/>
    <s v="Americas"/>
    <d v="2014-01-13T00:00:00"/>
    <d v="2022-12-01T00:00:00"/>
    <s v="Operating Platform"/>
    <s v="S"/>
    <s v="K"/>
    <s v="USD"/>
    <n v="149985"/>
    <n v="35002"/>
    <n v="0"/>
    <n v="0"/>
    <n v="35002"/>
    <n v="0"/>
    <n v="0"/>
    <n v="0"/>
    <n v="0"/>
    <n v="0"/>
    <n v="184987"/>
    <s v="USD"/>
    <n v="151484.85"/>
    <n v="338321.72000000003"/>
    <s v="&gt;5 Years"/>
    <n v="149985"/>
    <n v="184987"/>
    <n v="151484.85"/>
    <n v="338321.72000000003"/>
    <n v="1.0000000000000038E-2"/>
    <n v="1499.8500000000058"/>
    <n v="35002"/>
    <n v="1"/>
    <n v="0"/>
    <n v="0"/>
    <n v="0"/>
  </r>
  <r>
    <s v="Employee 229"/>
    <x v="3"/>
    <s v="San Francisco"/>
    <s v="United States of America"/>
    <s v="Americas"/>
    <d v="2014-01-13T00:00:00"/>
    <d v="2022-12-01T00:00:00"/>
    <s v="Investments Platform"/>
    <s v="W"/>
    <s v="Y"/>
    <s v="USD"/>
    <n v="158895"/>
    <n v="64350"/>
    <n v="0"/>
    <n v="0"/>
    <n v="64350"/>
    <n v="0"/>
    <n v="0"/>
    <n v="0"/>
    <n v="0"/>
    <n v="0"/>
    <n v="223245"/>
    <s v="USD"/>
    <n v="177962.40000000002"/>
    <n v="427996.80000000005"/>
    <s v="&gt;5 Years"/>
    <n v="158895"/>
    <n v="223245"/>
    <n v="177962.40000000002"/>
    <n v="427996.80000000005"/>
    <n v="0.12000000000000015"/>
    <n v="19067.400000000023"/>
    <n v="64350"/>
    <n v="1"/>
    <n v="0"/>
    <n v="0"/>
    <n v="0"/>
  </r>
  <r>
    <s v="Employee 23"/>
    <x v="0"/>
    <s v="San Francisco"/>
    <s v="United States of America"/>
    <s v="Americas"/>
    <d v="2005-11-28T00:00:00"/>
    <d v="2022-12-01T00:00:00"/>
    <s v="Client Businesses Platform"/>
    <s v="Z"/>
    <s v="A"/>
    <s v="USD"/>
    <n v="161095"/>
    <n v="193930.00000000003"/>
    <n v="0"/>
    <n v="0"/>
    <n v="193930.00000000003"/>
    <n v="0"/>
    <n v="0"/>
    <n v="0"/>
    <n v="0"/>
    <n v="0"/>
    <n v="355025"/>
    <s v="USD"/>
    <n v="182037.34999999998"/>
    <n v="583215.6"/>
    <s v="&gt;5 Years"/>
    <n v="161095"/>
    <n v="355025"/>
    <n v="182037.34999999998"/>
    <n v="583215.6"/>
    <n v="0.12999999999999987"/>
    <n v="20942.349999999977"/>
    <n v="193930"/>
    <n v="1"/>
    <n v="0"/>
    <n v="0"/>
    <n v="0"/>
  </r>
  <r>
    <s v="Employee 230"/>
    <x v="3"/>
    <s v="New York"/>
    <s v="United States of America"/>
    <s v="Americas"/>
    <d v="2014-01-13T00:00:00"/>
    <d v="2022-12-01T00:00:00"/>
    <s v="Corporate and Risk Platform"/>
    <s v="I"/>
    <s v="N"/>
    <s v="USD"/>
    <n v="147290"/>
    <n v="65065"/>
    <n v="0"/>
    <n v="0"/>
    <n v="65065"/>
    <n v="0"/>
    <n v="0"/>
    <n v="0"/>
    <n v="0"/>
    <n v="0"/>
    <n v="212355"/>
    <s v="USD"/>
    <n v="166437.69999999998"/>
    <n v="406398.85"/>
    <s v="&gt;5 Years"/>
    <n v="147290"/>
    <n v="212355"/>
    <n v="166437.69999999998"/>
    <n v="406398.85"/>
    <n v="0.12999999999999989"/>
    <n v="19147.699999999983"/>
    <n v="65065"/>
    <n v="1"/>
    <n v="0"/>
    <n v="0"/>
    <n v="0"/>
  </r>
  <r>
    <s v="Employee 231"/>
    <x v="3"/>
    <s v="Wilmington"/>
    <s v="United States of America"/>
    <s v="Americas"/>
    <d v="2014-01-13T00:00:00"/>
    <d v="2022-12-01T00:00:00"/>
    <s v="Operating Platform"/>
    <s v="G"/>
    <s v="F"/>
    <s v="USD"/>
    <n v="125400.00000000003"/>
    <n v="9900"/>
    <n v="0"/>
    <n v="0"/>
    <n v="9900"/>
    <n v="0"/>
    <n v="0"/>
    <n v="0"/>
    <n v="0"/>
    <n v="0"/>
    <n v="135300.00000000003"/>
    <s v="USD"/>
    <n v="137940.00000000003"/>
    <n v="286770.00000000006"/>
    <s v="&gt;5 Years"/>
    <n v="125400.00000000003"/>
    <n v="135300.00000000003"/>
    <n v="137940.00000000003"/>
    <n v="286770.00000000006"/>
    <n v="9.9999999999999978E-2"/>
    <n v="12540"/>
    <n v="9900"/>
    <n v="1"/>
    <n v="0"/>
    <n v="0"/>
    <n v="0"/>
  </r>
  <r>
    <s v="Employee 232"/>
    <x v="0"/>
    <s v="New York"/>
    <s v="United States of America"/>
    <s v="Americas"/>
    <d v="2014-01-13T00:00:00"/>
    <d v="2022-12-01T00:00:00"/>
    <s v="Operating Platform"/>
    <s v="K"/>
    <s v="F"/>
    <s v="USD"/>
    <n v="211024.00000000006"/>
    <n v="77924"/>
    <n v="0"/>
    <n v="0"/>
    <n v="77924"/>
    <n v="0"/>
    <n v="0"/>
    <n v="0"/>
    <n v="0"/>
    <n v="0"/>
    <n v="288948.00000000006"/>
    <s v="USD"/>
    <n v="221575.20000000007"/>
    <n v="524970.60000000009"/>
    <s v="&gt;5 Years"/>
    <n v="211024.00000000006"/>
    <n v="288948.00000000006"/>
    <n v="221575.20000000007"/>
    <n v="524970.60000000009"/>
    <n v="5.0000000000000044E-2"/>
    <n v="10551.200000000012"/>
    <n v="77924"/>
    <n v="1"/>
    <n v="0"/>
    <n v="0"/>
    <n v="0"/>
  </r>
  <r>
    <s v="Employee 233"/>
    <x v="0"/>
    <s v="New York"/>
    <s v="United States of America"/>
    <s v="Americas"/>
    <d v="2014-01-21T00:00:00"/>
    <d v="2022-12-01T00:00:00"/>
    <s v="Client Businesses Platform"/>
    <s v="C"/>
    <s v="C"/>
    <s v="USD"/>
    <n v="163812"/>
    <n v="347424.00000000006"/>
    <n v="0"/>
    <n v="0"/>
    <n v="347424.00000000006"/>
    <n v="0"/>
    <n v="0"/>
    <n v="0"/>
    <n v="0"/>
    <n v="0"/>
    <n v="511236.00000000006"/>
    <s v="USD"/>
    <n v="175278.84"/>
    <n v="722301.36"/>
    <s v="&gt;5 Years"/>
    <n v="163812"/>
    <n v="511236.00000000006"/>
    <n v="175278.84"/>
    <n v="722301.36"/>
    <n v="6.9999999999999979E-2"/>
    <n v="11466.839999999997"/>
    <n v="347424.00000000006"/>
    <n v="1"/>
    <n v="0"/>
    <n v="0"/>
    <n v="0"/>
  </r>
  <r>
    <s v="Employee 234"/>
    <x v="7"/>
    <s v="Wilmington"/>
    <s v="United States of America"/>
    <s v="Americas"/>
    <d v="2014-02-03T00:00:00"/>
    <d v="2022-12-01T00:00:00"/>
    <s v="Operating Platform"/>
    <s v="D"/>
    <s v="T"/>
    <s v="USD"/>
    <n v="72468"/>
    <n v="18139"/>
    <n v="0"/>
    <n v="0"/>
    <n v="18139"/>
    <n v="0"/>
    <n v="0"/>
    <n v="0"/>
    <n v="0"/>
    <n v="0"/>
    <n v="90607"/>
    <s v="USD"/>
    <n v="83338.2"/>
    <n v="187536.25"/>
    <s v="&gt;5 Years"/>
    <n v="72468"/>
    <n v="90607"/>
    <n v="83338.2"/>
    <n v="187536.25"/>
    <n v="0.14999999999999997"/>
    <n v="10870.199999999997"/>
    <n v="18139"/>
    <n v="1"/>
    <n v="0"/>
    <n v="0"/>
    <n v="0"/>
  </r>
  <r>
    <s v="Employee 235"/>
    <x v="3"/>
    <s v="New York"/>
    <s v="United States of America"/>
    <s v="Americas"/>
    <d v="2014-02-03T00:00:00"/>
    <d v="2022-12-01T00:00:00"/>
    <s v="Investments Platform"/>
    <s v="O"/>
    <s v="R"/>
    <s v="USD"/>
    <n v="161865"/>
    <n v="318010"/>
    <n v="0"/>
    <n v="0"/>
    <n v="318010"/>
    <n v="0"/>
    <n v="0"/>
    <n v="0"/>
    <n v="0"/>
    <n v="0"/>
    <n v="479875"/>
    <s v="USD"/>
    <n v="178051.5"/>
    <n v="705914"/>
    <s v="&gt;5 Years"/>
    <n v="161865"/>
    <n v="479875"/>
    <n v="178051.5"/>
    <n v="705914"/>
    <n v="0.1"/>
    <n v="16186.5"/>
    <n v="318010"/>
    <n v="1"/>
    <n v="0"/>
    <n v="0"/>
    <n v="0"/>
  </r>
  <r>
    <s v="Employee 236"/>
    <x v="0"/>
    <s v="London"/>
    <s v="United Kingdom"/>
    <s v="EMEA"/>
    <d v="2014-02-10T00:00:00"/>
    <d v="2022-12-01T00:00:00"/>
    <s v="Investments Platform"/>
    <s v="P"/>
    <s v="D"/>
    <s v="GBP"/>
    <n v="105029.10000000002"/>
    <n v="107407.30000000002"/>
    <n v="0"/>
    <n v="0"/>
    <n v="107407.30000000002"/>
    <n v="0"/>
    <n v="0"/>
    <n v="0"/>
    <n v="0"/>
    <n v="0"/>
    <n v="212436.40000000002"/>
    <s v="GBP"/>
    <n v="108179.97300000003"/>
    <n v="326989.46500000008"/>
    <s v="&gt;5 Years"/>
    <n v="139756.97192294453"/>
    <n v="282678.49567606894"/>
    <n v="143949.68108063287"/>
    <n v="435108.53162698389"/>
    <n v="3.0000000000000027E-2"/>
    <n v="3150.8730000000069"/>
    <n v="142921.52375312441"/>
    <n v="1.3306500000756409"/>
    <n v="0"/>
    <n v="0"/>
    <n v="0"/>
  </r>
  <r>
    <s v="Employee 237"/>
    <x v="0"/>
    <s v="Princeton"/>
    <s v="United States of America"/>
    <s v="Americas"/>
    <d v="2014-03-03T00:00:00"/>
    <d v="2022-12-01T00:00:00"/>
    <s v="Regional Platform"/>
    <s v="R"/>
    <s v="D"/>
    <s v="USD"/>
    <n v="176550"/>
    <n v="230175"/>
    <n v="0"/>
    <n v="0"/>
    <n v="230175"/>
    <n v="0"/>
    <n v="0"/>
    <n v="0"/>
    <n v="0"/>
    <n v="0"/>
    <n v="406725"/>
    <s v="USD"/>
    <n v="195970.50000000003"/>
    <n v="647435.25000000012"/>
    <s v="&gt;5 Years"/>
    <n v="176550"/>
    <n v="406725"/>
    <n v="195970.50000000003"/>
    <n v="647435.25000000012"/>
    <n v="0.11000000000000017"/>
    <n v="19420.500000000029"/>
    <n v="230175"/>
    <n v="1"/>
    <n v="0"/>
    <n v="0"/>
    <n v="0"/>
  </r>
  <r>
    <s v="Employee 238"/>
    <x v="3"/>
    <s v="Hong Kong"/>
    <s v="Hong Kong"/>
    <s v="Asia-Pacific"/>
    <d v="2014-03-03T00:00:00"/>
    <d v="2022-12-01T00:00:00"/>
    <s v="Investments Platform"/>
    <s v="B"/>
    <s v="T"/>
    <s v="HKD"/>
    <n v="1232000.0000000002"/>
    <n v="567054.4"/>
    <n v="0"/>
    <n v="0"/>
    <n v="567054.4"/>
    <n v="0"/>
    <n v="0"/>
    <n v="0"/>
    <n v="0"/>
    <n v="0"/>
    <n v="1799054.4000000004"/>
    <s v="HKD"/>
    <n v="1318240.0000000002"/>
    <n v="3243228.2080000006"/>
    <s v="&gt;5 Years"/>
    <n v="157059.71966369846"/>
    <n v="229349.82120433706"/>
    <n v="168053.90004015737"/>
    <n v="413458.20872879802"/>
    <n v="7.0000000000000132E-2"/>
    <n v="86240"/>
    <n v="72290.1015406386"/>
    <n v="0.12748353868806692"/>
    <n v="0"/>
    <n v="0"/>
    <n v="0"/>
  </r>
  <r>
    <s v="Employee 239"/>
    <x v="0"/>
    <s v="New York"/>
    <s v="United States of America"/>
    <s v="Americas"/>
    <d v="2014-03-17T00:00:00"/>
    <d v="2022-12-01T00:00:00"/>
    <s v="Investments Platform"/>
    <s v="Q"/>
    <s v="V"/>
    <s v="USD"/>
    <n v="203830.00000000006"/>
    <n v="295240"/>
    <n v="26750"/>
    <n v="0"/>
    <n v="321990"/>
    <n v="0"/>
    <n v="0"/>
    <n v="0"/>
    <n v="0"/>
    <n v="0"/>
    <n v="525820"/>
    <s v="USD"/>
    <n v="211983.20000000007"/>
    <n v="731016.00000000023"/>
    <s v="&gt;5 Years"/>
    <n v="203830.00000000006"/>
    <n v="525820"/>
    <n v="211983.20000000007"/>
    <n v="731016.00000000023"/>
    <n v="4.0000000000000042E-2"/>
    <n v="8153.2000000000116"/>
    <n v="321989.99999999994"/>
    <n v="1"/>
    <n v="0"/>
    <n v="0"/>
    <n v="0"/>
  </r>
  <r>
    <s v="Employee 24"/>
    <x v="2"/>
    <s v="London"/>
    <s v="United Kingdom"/>
    <s v="EMEA"/>
    <d v="2007-06-18T00:00:00"/>
    <d v="2022-12-01T00:00:00"/>
    <s v="Operating Platform"/>
    <s v="L"/>
    <s v="F"/>
    <s v="GBP"/>
    <n v="43101.3"/>
    <n v="2455.1999999999998"/>
    <n v="0"/>
    <n v="0"/>
    <n v="2455.1999999999998"/>
    <n v="0"/>
    <n v="1927"/>
    <n v="0"/>
    <n v="1927"/>
    <n v="0"/>
    <n v="47483.5"/>
    <s v="GBP"/>
    <n v="49135.482000000011"/>
    <n v="101069.89200000002"/>
    <s v="&gt;5 Years"/>
    <n v="57352.744848260227"/>
    <n v="63183.919278591697"/>
    <n v="65382.129127016669"/>
    <n v="134488.65179744505"/>
    <n v="0.14000000000000018"/>
    <n v="6034.182000000008"/>
    <n v="5831.1744303314699"/>
    <n v="1.3306500000756409"/>
    <n v="0"/>
    <n v="0"/>
    <n v="2564.1625501457602"/>
  </r>
  <r>
    <s v="Employee 240"/>
    <x v="3"/>
    <s v="San Francisco"/>
    <s v="United States of America"/>
    <s v="Americas"/>
    <d v="2014-03-31T00:00:00"/>
    <d v="2022-12-01T00:00:00"/>
    <s v="Operating Platform"/>
    <s v="F"/>
    <s v="P"/>
    <s v="USD"/>
    <n v="172480.00000000003"/>
    <n v="73150"/>
    <n v="0"/>
    <n v="0"/>
    <n v="73150"/>
    <n v="0"/>
    <n v="0"/>
    <n v="0"/>
    <n v="0"/>
    <n v="0"/>
    <n v="245630.00000000003"/>
    <s v="USD"/>
    <n v="186278.40000000005"/>
    <n v="451558.80000000016"/>
    <s v="&gt;5 Years"/>
    <n v="172480.00000000003"/>
    <n v="245630.00000000003"/>
    <n v="186278.40000000005"/>
    <n v="451558.80000000016"/>
    <n v="8.0000000000000127E-2"/>
    <n v="13798.400000000023"/>
    <n v="73150"/>
    <n v="1"/>
    <n v="0"/>
    <n v="0"/>
    <n v="0"/>
  </r>
  <r>
    <s v="Employee 241"/>
    <x v="3"/>
    <s v="New York"/>
    <s v="United States of America"/>
    <s v="Americas"/>
    <d v="2014-04-07T00:00:00"/>
    <d v="2022-12-01T00:00:00"/>
    <s v="Investments Platform"/>
    <s v="F"/>
    <s v="B"/>
    <s v="USD"/>
    <n v="161865"/>
    <n v="102795.00000000001"/>
    <n v="0"/>
    <n v="0"/>
    <n v="102795.00000000001"/>
    <n v="0"/>
    <n v="0"/>
    <n v="0"/>
    <n v="0"/>
    <n v="0"/>
    <n v="264660"/>
    <s v="USD"/>
    <n v="166720.95000000001"/>
    <n v="439320.75000000006"/>
    <s v="&gt;5 Years"/>
    <n v="161865"/>
    <n v="264660"/>
    <n v="166720.95000000001"/>
    <n v="439320.75000000006"/>
    <n v="3.0000000000000072E-2"/>
    <n v="4855.9500000000116"/>
    <n v="102795"/>
    <n v="1"/>
    <n v="0"/>
    <n v="0"/>
    <n v="0"/>
  </r>
  <r>
    <s v="Employee 242"/>
    <x v="0"/>
    <s v="New York"/>
    <s v="United States of America"/>
    <s v="Americas"/>
    <d v="2014-04-10T00:00:00"/>
    <d v="2022-12-01T00:00:00"/>
    <s v="Investments Platform"/>
    <s v="B"/>
    <s v="H"/>
    <s v="USD"/>
    <n v="155870"/>
    <n v="186725.00000000003"/>
    <n v="0"/>
    <n v="0"/>
    <n v="186725.00000000003"/>
    <n v="0"/>
    <n v="0"/>
    <n v="0"/>
    <n v="0"/>
    <n v="0"/>
    <n v="342595"/>
    <s v="USD"/>
    <n v="171457"/>
    <n v="548311.5"/>
    <s v="&gt;5 Years"/>
    <n v="155870"/>
    <n v="342595"/>
    <n v="171457"/>
    <n v="548311.5"/>
    <n v="0.1"/>
    <n v="15587"/>
    <n v="186725"/>
    <n v="1"/>
    <n v="0"/>
    <n v="0"/>
    <n v="0"/>
  </r>
  <r>
    <s v="Employee 243"/>
    <x v="1"/>
    <s v="New York"/>
    <s v="United States of America"/>
    <s v="Americas"/>
    <d v="2014-05-26T00:00:00"/>
    <d v="2022-12-01T00:00:00"/>
    <s v="Corporate and Risk Platform"/>
    <s v="E"/>
    <s v="M"/>
    <s v="USD"/>
    <n v="145288"/>
    <n v="10972.500000000002"/>
    <n v="0"/>
    <n v="0"/>
    <n v="10972.500000000002"/>
    <n v="0"/>
    <n v="0"/>
    <n v="0"/>
    <n v="0"/>
    <n v="0"/>
    <n v="156260.5"/>
    <s v="USD"/>
    <n v="155458.16"/>
    <n v="322656.89500000002"/>
    <s v="&gt;5 Years"/>
    <n v="145288"/>
    <n v="156260.5"/>
    <n v="155458.16"/>
    <n v="322656.89500000002"/>
    <n v="7.0000000000000021E-2"/>
    <n v="10170.160000000003"/>
    <n v="10972.5"/>
    <n v="1"/>
    <n v="0"/>
    <n v="0"/>
    <n v="0"/>
  </r>
  <r>
    <s v="Employee 244"/>
    <x v="3"/>
    <s v="Missouri"/>
    <s v="United States of America"/>
    <s v="Americas"/>
    <d v="2014-05-29T00:00:00"/>
    <d v="2022-12-01T00:00:00"/>
    <s v="Regional Platform"/>
    <s v="J"/>
    <s v="T"/>
    <s v="USD"/>
    <n v="151800"/>
    <n v="243412.40000000002"/>
    <n v="0"/>
    <n v="54000"/>
    <n v="297412.40000000002"/>
    <n v="90620.88"/>
    <n v="0"/>
    <n v="0"/>
    <n v="90620.88"/>
    <n v="0"/>
    <n v="539833.28"/>
    <s v="USD"/>
    <n v="162426"/>
    <n v="805509.26800000004"/>
    <s v="&gt;5 Years"/>
    <n v="151800"/>
    <n v="539833.28"/>
    <n v="162426"/>
    <n v="805509.26800000004"/>
    <n v="7.0000000000000007E-2"/>
    <n v="10626"/>
    <n v="388033.28000000003"/>
    <n v="1"/>
    <n v="0"/>
    <n v="90620.88"/>
    <n v="0"/>
  </r>
  <r>
    <s v="Employee 245"/>
    <x v="3"/>
    <s v="Princeton"/>
    <s v="United States of America"/>
    <s v="Americas"/>
    <d v="2014-05-29T00:00:00"/>
    <d v="2022-12-01T00:00:00"/>
    <s v="Investments Platform"/>
    <s v="Y"/>
    <s v="S"/>
    <s v="USD"/>
    <n v="163240"/>
    <n v="0"/>
    <n v="402800"/>
    <n v="0"/>
    <n v="402800"/>
    <n v="0"/>
    <n v="0"/>
    <n v="0"/>
    <n v="0"/>
    <n v="0"/>
    <n v="566040"/>
    <s v="USD"/>
    <n v="187726"/>
    <n v="375452"/>
    <s v="&gt;5 Years"/>
    <n v="163240"/>
    <n v="566040"/>
    <n v="187726"/>
    <n v="375452"/>
    <n v="0.15"/>
    <n v="24486"/>
    <n v="402800"/>
    <n v="1"/>
    <n v="0"/>
    <n v="0"/>
    <n v="0"/>
  </r>
  <r>
    <s v="Employee 246"/>
    <x v="0"/>
    <s v="Hong Kong"/>
    <s v="Hong Kong"/>
    <s v="Asia-Pacific"/>
    <d v="2014-05-29T00:00:00"/>
    <d v="2022-12-01T00:00:00"/>
    <s v="Investments Platform"/>
    <s v="D"/>
    <s v="J"/>
    <s v="HKD"/>
    <n v="1527625.0000000002"/>
    <n v="1876545"/>
    <n v="0"/>
    <n v="0"/>
    <n v="1876545"/>
    <n v="0"/>
    <n v="0"/>
    <n v="0"/>
    <n v="0"/>
    <n v="0"/>
    <n v="3404170"/>
    <s v="HKD"/>
    <n v="1573453.7500000002"/>
    <n v="5079748.8500000006"/>
    <s v="&gt;5 Years"/>
    <n v="194747.04078835825"/>
    <n v="433975.63789575675"/>
    <n v="200589.45201200899"/>
    <n v="647584.35904463846"/>
    <n v="2.9999999999999936E-2"/>
    <n v="45828.75"/>
    <n v="239228.5971073985"/>
    <n v="0.12748353868806692"/>
    <n v="0"/>
    <n v="0"/>
    <n v="0"/>
  </r>
  <r>
    <s v="Employee 247"/>
    <x v="3"/>
    <s v="New York"/>
    <s v="United States of America"/>
    <s v="Americas"/>
    <d v="2014-05-29T00:00:00"/>
    <d v="2022-12-01T00:00:00"/>
    <s v="Corporate and Risk Platform"/>
    <s v="D"/>
    <s v="O"/>
    <s v="USD"/>
    <n v="145860"/>
    <n v="105105.00000000001"/>
    <n v="0"/>
    <n v="0"/>
    <n v="105105.00000000001"/>
    <n v="0"/>
    <n v="0"/>
    <n v="0"/>
    <n v="0"/>
    <n v="0"/>
    <n v="250965"/>
    <s v="USD"/>
    <n v="167739"/>
    <n v="456348.75"/>
    <s v="&gt;5 Years"/>
    <n v="145860"/>
    <n v="250965"/>
    <n v="167739"/>
    <n v="456348.75"/>
    <n v="0.15"/>
    <n v="21879"/>
    <n v="105105"/>
    <n v="1"/>
    <n v="0"/>
    <n v="0"/>
    <n v="0"/>
  </r>
  <r>
    <s v="Employee 248"/>
    <x v="3"/>
    <s v="New York"/>
    <s v="United States of America"/>
    <s v="Americas"/>
    <d v="2014-05-29T00:00:00"/>
    <d v="2022-12-01T00:00:00"/>
    <s v="Client Businesses Platform"/>
    <s v="R"/>
    <s v="F"/>
    <s v="USD"/>
    <n v="143220"/>
    <n v="112200"/>
    <n v="0"/>
    <n v="0"/>
    <n v="112200"/>
    <n v="0"/>
    <n v="0"/>
    <n v="0"/>
    <n v="0"/>
    <n v="0"/>
    <n v="255420"/>
    <s v="USD"/>
    <n v="157542"/>
    <n v="438504"/>
    <s v="&gt;5 Years"/>
    <n v="143220"/>
    <n v="255420"/>
    <n v="157542"/>
    <n v="438504"/>
    <n v="0.1"/>
    <n v="14322"/>
    <n v="112200"/>
    <n v="1"/>
    <n v="0"/>
    <n v="0"/>
    <n v="0"/>
  </r>
  <r>
    <s v="Employee 249"/>
    <x v="3"/>
    <s v="Princeton"/>
    <s v="United States of America"/>
    <s v="Americas"/>
    <d v="2014-05-29T00:00:00"/>
    <d v="2022-12-01T00:00:00"/>
    <s v="Regional Platform"/>
    <s v="U"/>
    <s v="A"/>
    <s v="USD"/>
    <n v="101199.99999999999"/>
    <n v="108993.50000000001"/>
    <n v="0"/>
    <n v="0"/>
    <n v="108993.50000000001"/>
    <n v="78113.399999999994"/>
    <n v="0"/>
    <n v="0"/>
    <n v="78113.399999999994"/>
    <n v="0"/>
    <n v="288306.90000000002"/>
    <s v="USD"/>
    <n v="109295.99999999999"/>
    <n v="336304.98"/>
    <s v="&gt;5 Years"/>
    <n v="101199.99999999999"/>
    <n v="288306.90000000002"/>
    <n v="109295.99999999999"/>
    <n v="336304.98"/>
    <n v="8.0000000000000016E-2"/>
    <n v="8096"/>
    <n v="187106.90000000002"/>
    <n v="1"/>
    <n v="0"/>
    <n v="78113.399999999994"/>
    <n v="0"/>
  </r>
  <r>
    <s v="Employee 25"/>
    <x v="4"/>
    <s v="London"/>
    <s v="United Kingdom"/>
    <s v="EMEA"/>
    <d v="2003-01-13T00:00:00"/>
    <d v="2022-12-01T00:00:00"/>
    <s v="Corporate and Risk Platform"/>
    <s v="A"/>
    <s v="X"/>
    <s v="GBP"/>
    <n v="157304.4"/>
    <n v="77891"/>
    <n v="0"/>
    <n v="0"/>
    <n v="77891"/>
    <n v="0"/>
    <n v="0"/>
    <n v="0"/>
    <n v="0"/>
    <n v="0"/>
    <n v="235195.4"/>
    <s v="GBP"/>
    <n v="171461.796"/>
    <n v="427824.78200000001"/>
    <s v="&gt;5 Years"/>
    <n v="209317.09987189865"/>
    <n v="312962.75902779039"/>
    <n v="228155.63886036954"/>
    <n v="569285.04620066111"/>
    <n v="9.0000000000000038E-2"/>
    <n v="14157.396000000008"/>
    <n v="103645.65915589174"/>
    <n v="1.3306500000756409"/>
    <n v="0"/>
    <n v="0"/>
    <n v="0"/>
  </r>
  <r>
    <s v="Employee 250"/>
    <x v="3"/>
    <s v="San Francisco"/>
    <s v="United States of America"/>
    <s v="Americas"/>
    <d v="2005-03-30T00:00:00"/>
    <d v="2022-12-01T00:00:00"/>
    <s v="Investments Platform"/>
    <s v="P"/>
    <s v="N"/>
    <s v="USD"/>
    <n v="157080"/>
    <n v="0"/>
    <n v="209049.99999999997"/>
    <n v="0"/>
    <n v="209049.99999999997"/>
    <n v="0"/>
    <n v="0"/>
    <n v="0"/>
    <n v="0"/>
    <n v="0"/>
    <n v="366130"/>
    <s v="USD"/>
    <n v="164934"/>
    <n v="329868"/>
    <s v="&gt;5 Years"/>
    <n v="157080"/>
    <n v="366130"/>
    <n v="164934"/>
    <n v="329868"/>
    <n v="0.05"/>
    <n v="7854"/>
    <n v="209050"/>
    <n v="1"/>
    <n v="0"/>
    <n v="0"/>
    <n v="0"/>
  </r>
  <r>
    <s v="Employee 251"/>
    <x v="3"/>
    <s v="Princeton"/>
    <s v="United States of America"/>
    <s v="Americas"/>
    <d v="2014-05-27T00:00:00"/>
    <d v="2022-12-01T00:00:00"/>
    <s v="Investments Platform"/>
    <s v="A"/>
    <s v="M"/>
    <s v="USD"/>
    <n v="180234.99999999997"/>
    <n v="14929.2"/>
    <n v="202940.64"/>
    <n v="0"/>
    <n v="217869.84000000003"/>
    <n v="0"/>
    <n v="0"/>
    <n v="0"/>
    <n v="0"/>
    <n v="0"/>
    <n v="398104.83999999997"/>
    <s v="USD"/>
    <n v="194653.8"/>
    <n v="405431.136"/>
    <s v="&gt;5 Years"/>
    <n v="180234.99999999997"/>
    <n v="398104.83999999997"/>
    <n v="194653.8"/>
    <n v="405431.136"/>
    <n v="8.0000000000000113E-2"/>
    <n v="14418.800000000017"/>
    <n v="217869.84"/>
    <n v="1"/>
    <n v="0"/>
    <n v="0"/>
    <n v="0"/>
  </r>
  <r>
    <s v="Employee 252"/>
    <x v="3"/>
    <s v="California"/>
    <s v="United States of America"/>
    <s v="Americas"/>
    <d v="2014-06-09T00:00:00"/>
    <d v="2022-12-01T00:00:00"/>
    <s v="Regional Platform"/>
    <s v="M"/>
    <s v="Y"/>
    <s v="USD"/>
    <n v="143880"/>
    <n v="233244.00000000003"/>
    <n v="0"/>
    <n v="52500"/>
    <n v="285744"/>
    <n v="494799.20000000007"/>
    <n v="0"/>
    <n v="0"/>
    <n v="494799.20000000007"/>
    <n v="0"/>
    <n v="924423.20000000007"/>
    <s v="USD"/>
    <n v="151074"/>
    <n v="753253.2"/>
    <s v="&gt;5 Years"/>
    <n v="143880"/>
    <n v="924423.20000000007"/>
    <n v="151074"/>
    <n v="753253.2"/>
    <n v="0.05"/>
    <n v="7194"/>
    <n v="780543.20000000007"/>
    <n v="1"/>
    <n v="0"/>
    <n v="494799.20000000007"/>
    <n v="0"/>
  </r>
  <r>
    <s v="Employee 253"/>
    <x v="3"/>
    <s v="New York"/>
    <s v="United States of America"/>
    <s v="Americas"/>
    <d v="2014-07-21T00:00:00"/>
    <d v="2022-12-01T00:00:00"/>
    <s v="Investments Platform"/>
    <s v="D"/>
    <s v="S"/>
    <s v="USD"/>
    <n v="163350"/>
    <n v="132165"/>
    <n v="0"/>
    <n v="0"/>
    <n v="132165"/>
    <n v="0"/>
    <n v="0"/>
    <n v="0"/>
    <n v="0"/>
    <n v="0"/>
    <n v="295515"/>
    <s v="USD"/>
    <n v="186219.00000000003"/>
    <n v="523106.10000000009"/>
    <s v="&gt;5 Years"/>
    <n v="163350"/>
    <n v="295515"/>
    <n v="186219.00000000003"/>
    <n v="523106.10000000009"/>
    <n v="0.14000000000000018"/>
    <n v="22869.000000000029"/>
    <n v="132165"/>
    <n v="1"/>
    <n v="0"/>
    <n v="0"/>
    <n v="0"/>
  </r>
  <r>
    <s v="Employee 254"/>
    <x v="3"/>
    <s v="Princeton"/>
    <s v="United States of America"/>
    <s v="Americas"/>
    <d v="2014-06-18T00:00:00"/>
    <d v="2022-12-01T00:00:00"/>
    <s v="Regional Platform"/>
    <s v="Y"/>
    <s v="O"/>
    <s v="USD"/>
    <n v="163240"/>
    <n v="68640"/>
    <n v="0"/>
    <n v="0"/>
    <n v="68640"/>
    <n v="0"/>
    <n v="0"/>
    <n v="0"/>
    <n v="0"/>
    <n v="0"/>
    <n v="231880"/>
    <s v="USD"/>
    <n v="166504.79999999999"/>
    <n v="403022.39999999997"/>
    <s v="&gt;5 Years"/>
    <n v="163240"/>
    <n v="231880"/>
    <n v="166504.79999999999"/>
    <n v="403022.39999999997"/>
    <n v="1.9999999999999928E-2"/>
    <n v="3264.7999999999884"/>
    <n v="68640"/>
    <n v="1"/>
    <n v="0"/>
    <n v="0"/>
    <n v="0"/>
  </r>
  <r>
    <s v="Employee 255"/>
    <x v="3"/>
    <s v="Edinburgh"/>
    <s v="United Kingdom"/>
    <s v="EMEA"/>
    <d v="2014-06-18T00:00:00"/>
    <d v="2022-12-01T00:00:00"/>
    <s v="Operating Platform"/>
    <s v="M"/>
    <s v="J"/>
    <s v="GBP"/>
    <n v="78308.999999999985"/>
    <n v="13959.000000000002"/>
    <n v="0"/>
    <n v="0"/>
    <n v="13959.000000000002"/>
    <n v="0"/>
    <n v="0"/>
    <n v="0"/>
    <n v="0"/>
    <n v="0"/>
    <n v="92267.999999999985"/>
    <s v="GBP"/>
    <n v="83007.539999999994"/>
    <n v="180811.62"/>
    <s v="&gt;5 Years"/>
    <n v="104201.87085592335"/>
    <n v="122776.41420697921"/>
    <n v="110453.98310727876"/>
    <n v="240596.98216667675"/>
    <n v="6.000000000000013E-2"/>
    <n v="4698.5400000000081"/>
    <n v="18574.543351055865"/>
    <n v="1.3306500000756409"/>
    <n v="0"/>
    <n v="0"/>
    <n v="0"/>
  </r>
  <r>
    <s v="Employee 256"/>
    <x v="1"/>
    <s v="New York"/>
    <s v="United States of America"/>
    <s v="Americas"/>
    <d v="2014-06-02T00:00:00"/>
    <d v="2022-12-01T00:00:00"/>
    <s v="Corporate and Risk Platform"/>
    <s v="B"/>
    <s v="J"/>
    <s v="USD"/>
    <n v="147125"/>
    <n v="21048.500000000004"/>
    <n v="0"/>
    <n v="0"/>
    <n v="21048.500000000004"/>
    <n v="0"/>
    <n v="0"/>
    <n v="0"/>
    <n v="0"/>
    <n v="0"/>
    <n v="168173.5"/>
    <s v="USD"/>
    <n v="160366.25"/>
    <n v="343675.36499999999"/>
    <s v="&gt;5 Years"/>
    <n v="147125"/>
    <n v="168173.5"/>
    <n v="160366.25"/>
    <n v="343675.36499999999"/>
    <n v="0.09"/>
    <n v="13241.25"/>
    <n v="21048.5"/>
    <n v="1"/>
    <n v="0"/>
    <n v="0"/>
    <n v="0"/>
  </r>
  <r>
    <s v="Employee 257"/>
    <x v="1"/>
    <s v="San Francisco"/>
    <s v="United States of America"/>
    <s v="Americas"/>
    <d v="2014-06-02T00:00:00"/>
    <d v="2022-12-01T00:00:00"/>
    <s v="Operating Platform"/>
    <s v="D"/>
    <s v="T"/>
    <s v="USD"/>
    <n v="154330"/>
    <n v="25080.000000000004"/>
    <n v="0"/>
    <n v="0"/>
    <n v="25080.000000000004"/>
    <n v="0"/>
    <n v="4944"/>
    <n v="0"/>
    <n v="4944"/>
    <n v="0"/>
    <n v="184354"/>
    <s v="USD"/>
    <n v="171306.30000000002"/>
    <n v="370451.4"/>
    <s v="&gt;5 Years"/>
    <n v="154330"/>
    <n v="184354"/>
    <n v="171306.30000000002"/>
    <n v="370451.4"/>
    <n v="0.11000000000000011"/>
    <n v="16976.300000000017"/>
    <n v="30024"/>
    <n v="1"/>
    <n v="0"/>
    <n v="0"/>
    <n v="4944"/>
  </r>
  <r>
    <s v="Employee 258"/>
    <x v="0"/>
    <s v="London"/>
    <s v="United Kingdom"/>
    <s v="EMEA"/>
    <d v="2014-07-07T00:00:00"/>
    <d v="2022-12-01T00:00:00"/>
    <s v="Corporate and Risk Platform"/>
    <s v="G"/>
    <s v="P"/>
    <s v="GBP"/>
    <n v="125152.50000000003"/>
    <n v="38874"/>
    <n v="0"/>
    <n v="0"/>
    <n v="38874"/>
    <n v="0"/>
    <n v="0"/>
    <n v="0"/>
    <n v="0"/>
    <n v="0"/>
    <n v="164026.50000000003"/>
    <s v="GBP"/>
    <n v="141422.32500000001"/>
    <n v="326772.27"/>
    <s v="&gt;5 Years"/>
    <n v="166534.17413446668"/>
    <n v="218261.86223740716"/>
    <n v="188183.61677194733"/>
    <n v="434819.52110021736"/>
    <n v="0.12999999999999989"/>
    <n v="16269.824999999983"/>
    <n v="51727.688102940476"/>
    <n v="1.3306500000756409"/>
    <n v="0"/>
    <n v="0"/>
    <n v="0"/>
  </r>
  <r>
    <s v="Employee 259"/>
    <x v="0"/>
    <s v="London"/>
    <s v="United Kingdom"/>
    <s v="EMEA"/>
    <d v="2014-07-14T00:00:00"/>
    <d v="2022-12-01T00:00:00"/>
    <s v="Investments Platform"/>
    <s v="Q"/>
    <s v="S"/>
    <s v="GBP"/>
    <n v="129388.60000000002"/>
    <n v="0"/>
    <n v="1540801.07"/>
    <n v="0"/>
    <n v="1540801.07"/>
    <n v="0"/>
    <n v="0"/>
    <n v="0"/>
    <n v="0"/>
    <n v="0"/>
    <n v="1670189.6700000002"/>
    <s v="GBP"/>
    <n v="139739.68800000002"/>
    <n v="279479.37600000005"/>
    <s v="&gt;5 Years"/>
    <n v="172170.94059978711"/>
    <n v="2222437.8845118349"/>
    <n v="185944.61584777007"/>
    <n v="371889.23169554013"/>
    <n v="7.9999999999999946E-2"/>
    <n v="10351.088000000003"/>
    <n v="2050266.9439120479"/>
    <n v="1.3306500000756409"/>
    <n v="0"/>
    <n v="0"/>
    <n v="0"/>
  </r>
  <r>
    <s v="Employee 26"/>
    <x v="1"/>
    <s v="Tokyo"/>
    <s v="Japan"/>
    <s v="Asia-Pacific"/>
    <d v="2006-06-05T00:00:00"/>
    <d v="2022-12-01T00:00:00"/>
    <s v="Operating Platform"/>
    <s v="B"/>
    <s v="M"/>
    <s v="JPY"/>
    <n v="11107800"/>
    <n v="1986600"/>
    <n v="0"/>
    <n v="0"/>
    <n v="1986600"/>
    <n v="0"/>
    <n v="0"/>
    <n v="0"/>
    <n v="0"/>
    <n v="0"/>
    <n v="13094400"/>
    <s v="JPY"/>
    <n v="12218580.000000002"/>
    <n v="26622420.000000004"/>
    <s v="&gt;5 Years"/>
    <n v="102239.40356205992"/>
    <n v="120524.64448432971"/>
    <n v="112463.34391826593"/>
    <n v="245040.45285102862"/>
    <n v="0.10000000000000026"/>
    <n v="1110780.0000000019"/>
    <n v="18285.24092226979"/>
    <n v="9.2042891987666256E-3"/>
    <n v="0"/>
    <n v="0"/>
    <n v="0"/>
  </r>
  <r>
    <s v="Employee 260"/>
    <x v="3"/>
    <s v="Edinburgh"/>
    <s v="United Kingdom"/>
    <s v="EMEA"/>
    <d v="2014-07-14T00:00:00"/>
    <d v="2022-12-01T00:00:00"/>
    <s v="Operating Platform"/>
    <s v="A"/>
    <s v="V"/>
    <s v="GBP"/>
    <n v="62315.000000000007"/>
    <n v="19166.400000000001"/>
    <n v="0"/>
    <n v="0"/>
    <n v="19166.400000000001"/>
    <n v="0"/>
    <n v="0"/>
    <n v="0"/>
    <n v="0"/>
    <n v="0"/>
    <n v="81481.400000000009"/>
    <s v="GBP"/>
    <n v="63561.30000000001"/>
    <n v="146672.32800000001"/>
    <s v="&gt;5 Years"/>
    <n v="82919.454754713573"/>
    <n v="108423.22491616334"/>
    <n v="84577.843849807847"/>
    <n v="195169.53326429444"/>
    <n v="2.0000000000000021E-2"/>
    <n v="1246.3000000000029"/>
    <n v="25503.770161449764"/>
    <n v="1.3306500000756409"/>
    <n v="0"/>
    <n v="0"/>
    <n v="0"/>
  </r>
  <r>
    <s v="Employee 261"/>
    <x v="0"/>
    <s v="London"/>
    <s v="United Kingdom"/>
    <s v="EMEA"/>
    <d v="2014-06-23T00:00:00"/>
    <d v="2022-12-01T00:00:00"/>
    <s v="Corporate and Risk Platform"/>
    <s v="C"/>
    <s v="W"/>
    <s v="GBP"/>
    <n v="113877.83000000002"/>
    <n v="122759.99999999999"/>
    <n v="0"/>
    <n v="0"/>
    <n v="122759.99999999999"/>
    <n v="0"/>
    <n v="0"/>
    <n v="0"/>
    <n v="0"/>
    <n v="0"/>
    <n v="236637.83000000002"/>
    <s v="GBP"/>
    <n v="118432.94320000002"/>
    <n v="364536.28640000004"/>
    <s v="&gt;5 Years"/>
    <n v="151531.53449811385"/>
    <n v="314882.12850739952"/>
    <n v="157592.79587803842"/>
    <n v="485070.2095257339"/>
    <n v="4.0000000000000133E-2"/>
    <n v="4555.1132000000071"/>
    <n v="163350.59400928568"/>
    <n v="1.3306500000756409"/>
    <n v="0"/>
    <n v="0"/>
    <n v="0"/>
  </r>
  <r>
    <s v="Employee 262"/>
    <x v="0"/>
    <s v="Edinburgh"/>
    <s v="United Kingdom"/>
    <s v="EMEA"/>
    <d v="2014-07-07T00:00:00"/>
    <d v="2022-12-01T00:00:00"/>
    <s v="Client Businesses Platform"/>
    <s v="A"/>
    <s v="Y"/>
    <s v="GBP"/>
    <n v="83275.5"/>
    <n v="32010"/>
    <n v="0"/>
    <n v="0"/>
    <n v="32010"/>
    <n v="0"/>
    <n v="0"/>
    <n v="0"/>
    <n v="0"/>
    <n v="0"/>
    <n v="115285.5"/>
    <s v="GBP"/>
    <n v="90770.295000000013"/>
    <n v="216431.49000000002"/>
    <s v="&gt;5 Years"/>
    <n v="110810.54408129904"/>
    <n v="153404.6505837203"/>
    <n v="120783.49304861597"/>
    <n v="287994.56218487112"/>
    <n v="9.0000000000000149E-2"/>
    <n v="7494.7950000000128"/>
    <n v="42594.106502421258"/>
    <n v="1.3306500000756409"/>
    <n v="0"/>
    <n v="0"/>
    <n v="0"/>
  </r>
  <r>
    <s v="Employee 263"/>
    <x v="0"/>
    <s v="San Francisco"/>
    <s v="United States of America"/>
    <s v="Americas"/>
    <d v="2014-07-14T00:00:00"/>
    <d v="2022-12-01T00:00:00"/>
    <s v="Investments Platform"/>
    <s v="E"/>
    <s v="X"/>
    <s v="USD"/>
    <n v="177320"/>
    <n v="141570"/>
    <n v="0"/>
    <n v="0"/>
    <n v="141570"/>
    <n v="0"/>
    <n v="0"/>
    <n v="0"/>
    <n v="0"/>
    <n v="0"/>
    <n v="318890"/>
    <s v="USD"/>
    <n v="182639.6"/>
    <n v="511096.30000000005"/>
    <s v="&gt;5 Years"/>
    <n v="177320"/>
    <n v="318890"/>
    <n v="182639.6"/>
    <n v="511096.30000000005"/>
    <n v="3.0000000000000034E-2"/>
    <n v="5319.6000000000058"/>
    <n v="141570"/>
    <n v="1"/>
    <n v="0"/>
    <n v="0"/>
    <n v="0"/>
  </r>
  <r>
    <s v="Employee 264"/>
    <x v="0"/>
    <s v="Princeton"/>
    <s v="United States of America"/>
    <s v="Americas"/>
    <d v="2014-06-30T00:00:00"/>
    <d v="2022-12-01T00:00:00"/>
    <s v="Operating Platform"/>
    <s v="B"/>
    <s v="J"/>
    <s v="USD"/>
    <n v="188801.24999999997"/>
    <n v="102850.00000000001"/>
    <n v="0"/>
    <n v="0"/>
    <n v="102850.00000000001"/>
    <n v="0"/>
    <n v="0"/>
    <n v="0"/>
    <n v="0"/>
    <n v="0"/>
    <n v="291651.25"/>
    <s v="USD"/>
    <n v="194465.28749999998"/>
    <n v="494866.07500000001"/>
    <s v="&gt;5 Years"/>
    <n v="188801.24999999997"/>
    <n v="291651.25"/>
    <n v="194465.28749999998"/>
    <n v="494866.07500000001"/>
    <n v="3.0000000000000037E-2"/>
    <n v="5664.0375000000058"/>
    <n v="102850.00000000003"/>
    <n v="1"/>
    <n v="0"/>
    <n v="0"/>
    <n v="0"/>
  </r>
  <r>
    <s v="Employee 265"/>
    <x v="1"/>
    <s v="Rancho Cordova"/>
    <s v="United States of America"/>
    <s v="Americas"/>
    <d v="2014-07-28T00:00:00"/>
    <d v="2022-12-01T00:00:00"/>
    <s v="Operating Platform"/>
    <s v="W"/>
    <s v="N"/>
    <s v="USD"/>
    <n v="152862.6"/>
    <n v="38258"/>
    <n v="0"/>
    <n v="0"/>
    <n v="38258"/>
    <n v="0"/>
    <n v="0"/>
    <n v="0"/>
    <n v="0"/>
    <n v="0"/>
    <n v="191120.6"/>
    <s v="USD"/>
    <n v="172734.73799999998"/>
    <n v="388701.01599999995"/>
    <s v="&gt;5 Years"/>
    <n v="152862.6"/>
    <n v="191120.6"/>
    <n v="172734.73799999998"/>
    <n v="388701.01599999995"/>
    <n v="0.12999999999999984"/>
    <n v="19872.137999999977"/>
    <n v="38258"/>
    <n v="1"/>
    <n v="0"/>
    <n v="0"/>
    <n v="0"/>
  </r>
  <r>
    <s v="Employee 266"/>
    <x v="4"/>
    <s v="San Francisco"/>
    <s v="United States of America"/>
    <s v="Americas"/>
    <d v="2014-08-04T00:00:00"/>
    <d v="2022-12-01T00:00:00"/>
    <s v="Investments Platform"/>
    <s v="M"/>
    <s v="P"/>
    <s v="USD"/>
    <n v="274725.00000000006"/>
    <n v="287100"/>
    <n v="108000"/>
    <n v="0"/>
    <n v="395100"/>
    <n v="0"/>
    <n v="0"/>
    <n v="0"/>
    <n v="0"/>
    <n v="0"/>
    <n v="669825"/>
    <s v="USD"/>
    <n v="304944.75000000012"/>
    <n v="928570.50000000035"/>
    <s v="&gt;5 Years"/>
    <n v="274725.00000000006"/>
    <n v="669825"/>
    <n v="304944.75000000012"/>
    <n v="928570.50000000035"/>
    <n v="0.11000000000000019"/>
    <n v="30219.750000000058"/>
    <n v="395099.99999999994"/>
    <n v="1"/>
    <n v="0"/>
    <n v="0"/>
    <n v="0"/>
  </r>
  <r>
    <s v="Employee 267"/>
    <x v="0"/>
    <s v="New York"/>
    <s v="United States of America"/>
    <s v="Americas"/>
    <d v="2014-08-04T00:00:00"/>
    <d v="2022-12-01T00:00:00"/>
    <s v="Regional Platform"/>
    <s v="Y"/>
    <s v="O"/>
    <s v="USD"/>
    <n v="195150.99999999997"/>
    <n v="313313"/>
    <n v="0"/>
    <n v="0"/>
    <n v="313313"/>
    <n v="0"/>
    <n v="0"/>
    <n v="0"/>
    <n v="0"/>
    <n v="0"/>
    <n v="508464"/>
    <s v="USD"/>
    <n v="201005.52999999997"/>
    <n v="724723.45"/>
    <s v="&gt;5 Years"/>
    <n v="195150.99999999997"/>
    <n v="508464"/>
    <n v="201005.52999999997"/>
    <n v="724723.45"/>
    <n v="0.03"/>
    <n v="5854.5299999999988"/>
    <n v="313313"/>
    <n v="1"/>
    <n v="0"/>
    <n v="0"/>
    <n v="0"/>
  </r>
  <r>
    <s v="Employee 268"/>
    <x v="3"/>
    <s v="Munich"/>
    <s v="Germany"/>
    <s v="EMEA"/>
    <d v="2014-08-04T00:00:00"/>
    <d v="2022-12-01T00:00:00"/>
    <s v="Client Businesses Platform"/>
    <s v="J"/>
    <s v="M"/>
    <s v="EUR"/>
    <n v="87631.499999999985"/>
    <n v="11642.400000000001"/>
    <n v="0"/>
    <n v="0"/>
    <n v="11642.400000000001"/>
    <n v="0"/>
    <n v="0"/>
    <n v="0"/>
    <n v="0"/>
    <n v="0"/>
    <n v="99273.9"/>
    <s v="EUR"/>
    <n v="95518.334999999992"/>
    <n v="203726.886"/>
    <s v="&gt;5 Years"/>
    <n v="102292.24994738642"/>
    <n v="115882.42346703919"/>
    <n v="111498.5524426512"/>
    <n v="237810.39402172394"/>
    <n v="9.0000000000000052E-2"/>
    <n v="7886.8350000000064"/>
    <n v="13590.173519652773"/>
    <n v="1.1672999999701754"/>
    <n v="0"/>
    <n v="0"/>
    <n v="0"/>
  </r>
  <r>
    <s v="Employee 269"/>
    <x v="1"/>
    <s v="New York"/>
    <s v="United States of America"/>
    <s v="Americas"/>
    <d v="2014-08-02T00:00:00"/>
    <d v="2022-12-01T00:00:00"/>
    <s v="Client Businesses Platform"/>
    <s v="F"/>
    <s v="R"/>
    <s v="USD"/>
    <n v="142560"/>
    <n v="54219"/>
    <n v="0"/>
    <n v="0"/>
    <n v="54219"/>
    <n v="0"/>
    <n v="0"/>
    <n v="0"/>
    <n v="0"/>
    <n v="0"/>
    <n v="196779"/>
    <s v="USD"/>
    <n v="156816"/>
    <n v="373272.9"/>
    <s v="&gt;5 Years"/>
    <n v="142560"/>
    <n v="196779"/>
    <n v="156816"/>
    <n v="373272.9"/>
    <n v="0.1"/>
    <n v="14256"/>
    <n v="54219"/>
    <n v="1"/>
    <n v="0"/>
    <n v="0"/>
    <n v="0"/>
  </r>
  <r>
    <s v="Employee 27"/>
    <x v="0"/>
    <s v="London"/>
    <s v="United Kingdom"/>
    <s v="EMEA"/>
    <d v="1999-06-07T00:00:00"/>
    <d v="2022-12-01T00:00:00"/>
    <s v="Regional Platform"/>
    <s v="I"/>
    <s v="V"/>
    <s v="GBP"/>
    <n v="117810.00000000001"/>
    <n v="67760"/>
    <n v="0"/>
    <n v="0"/>
    <n v="67760"/>
    <n v="0"/>
    <n v="0"/>
    <n v="0"/>
    <n v="0"/>
    <n v="0"/>
    <n v="185570"/>
    <s v="GBP"/>
    <n v="129591.00000000003"/>
    <n v="333718.00000000006"/>
    <s v="&gt;5 Years"/>
    <n v="156763.87650891129"/>
    <n v="246928.72051403669"/>
    <n v="172440.26415980243"/>
    <n v="444061.8567252428"/>
    <n v="0.10000000000000013"/>
    <n v="11781.000000000015"/>
    <n v="90164.8440051254"/>
    <n v="1.3306500000756409"/>
    <n v="0"/>
    <n v="0"/>
    <n v="0"/>
  </r>
  <r>
    <s v="Employee 270"/>
    <x v="1"/>
    <s v="Ohio"/>
    <s v="United States of America"/>
    <s v="Americas"/>
    <d v="2014-07-21T00:00:00"/>
    <d v="2022-12-01T00:00:00"/>
    <s v="Regional Platform"/>
    <s v="O"/>
    <s v="E"/>
    <s v="USD"/>
    <n v="146520"/>
    <n v="64064"/>
    <n v="0"/>
    <n v="0"/>
    <n v="64064"/>
    <n v="28428.420000000002"/>
    <n v="0"/>
    <n v="0"/>
    <n v="28428.420000000002"/>
    <n v="0"/>
    <n v="239012.42"/>
    <s v="USD"/>
    <n v="161172"/>
    <n v="392814.4"/>
    <s v="&gt;5 Years"/>
    <n v="146520"/>
    <n v="239012.42"/>
    <n v="161172"/>
    <n v="392814.4"/>
    <n v="0.1"/>
    <n v="14652"/>
    <n v="92492.420000000013"/>
    <n v="1"/>
    <n v="0"/>
    <n v="28428.420000000002"/>
    <n v="0"/>
  </r>
  <r>
    <s v="Employee 271"/>
    <x v="0"/>
    <s v="New York"/>
    <s v="United States of America"/>
    <s v="Americas"/>
    <d v="2015-12-07T00:00:00"/>
    <d v="2022-12-01T00:00:00"/>
    <s v="Investments Platform"/>
    <s v="R"/>
    <s v="Y"/>
    <s v="USD"/>
    <n v="194480.00000000003"/>
    <n v="154330"/>
    <n v="43842.869999999995"/>
    <n v="0"/>
    <n v="198172.87"/>
    <n v="0"/>
    <n v="0"/>
    <n v="0"/>
    <n v="0"/>
    <n v="0"/>
    <n v="392652.87"/>
    <s v="USD"/>
    <n v="210038.40000000005"/>
    <n v="586753.20000000007"/>
    <s v="&gt;5 Years"/>
    <n v="194480.00000000003"/>
    <n v="392652.87"/>
    <n v="210038.40000000005"/>
    <n v="586753.20000000007"/>
    <n v="8.0000000000000113E-2"/>
    <n v="15558.400000000023"/>
    <n v="198172.86999999997"/>
    <n v="1"/>
    <n v="0"/>
    <n v="0"/>
    <n v="0"/>
  </r>
  <r>
    <s v="Employee 272"/>
    <x v="0"/>
    <s v="Hong Kong"/>
    <s v="Hong Kong"/>
    <s v="Asia-Pacific"/>
    <d v="2014-08-04T00:00:00"/>
    <d v="2022-12-01T00:00:00"/>
    <s v="Investments Platform"/>
    <s v="T"/>
    <s v="L"/>
    <s v="HKD"/>
    <n v="1559580.0000000002"/>
    <n v="0"/>
    <n v="573075"/>
    <n v="0"/>
    <n v="573075"/>
    <n v="0"/>
    <n v="0"/>
    <n v="0"/>
    <n v="0"/>
    <n v="0"/>
    <n v="2132655"/>
    <s v="HKD"/>
    <n v="1793517.0000000002"/>
    <n v="3587034.0000000005"/>
    <s v="&gt;5 Years"/>
    <n v="198820.77726713542"/>
    <n v="271878.40620079933"/>
    <n v="228643.89385720575"/>
    <n v="457287.7877144115"/>
    <n v="0.15000000000000011"/>
    <n v="233937"/>
    <n v="73057.628933663917"/>
    <n v="0.12748353868806692"/>
    <n v="0"/>
    <n v="0"/>
    <n v="0"/>
  </r>
  <r>
    <s v="Employee 273"/>
    <x v="0"/>
    <s v="London"/>
    <s v="United Kingdom"/>
    <s v="EMEA"/>
    <d v="2014-09-22T00:00:00"/>
    <d v="2022-12-01T00:00:00"/>
    <s v="Investments Platform"/>
    <s v="Z"/>
    <s v="M"/>
    <s v="GBP"/>
    <n v="102326.40000000002"/>
    <n v="0"/>
    <n v="808338.16"/>
    <n v="0"/>
    <n v="808338.16"/>
    <n v="0"/>
    <n v="0"/>
    <n v="0"/>
    <n v="0"/>
    <n v="0"/>
    <n v="910664.56"/>
    <s v="GBP"/>
    <n v="110512.51200000003"/>
    <n v="221025.02400000006"/>
    <s v="&gt;5 Years"/>
    <n v="136160.62416774008"/>
    <n v="1211775.7968328835"/>
    <n v="147053.47410115931"/>
    <n v="294106.94820231863"/>
    <n v="8.0000000000000182E-2"/>
    <n v="8186.1120000000083"/>
    <n v="1075615.1726651434"/>
    <n v="1.3306500000756409"/>
    <n v="0"/>
    <n v="0"/>
    <n v="0"/>
  </r>
  <r>
    <s v="Employee 274"/>
    <x v="0"/>
    <s v="London"/>
    <s v="United Kingdom"/>
    <s v="EMEA"/>
    <d v="2014-08-11T00:00:00"/>
    <d v="2022-12-01T00:00:00"/>
    <s v="Corporate and Risk Platform"/>
    <s v="V"/>
    <s v="N"/>
    <s v="GBP"/>
    <n v="95865.000000000015"/>
    <n v="108834.00000000001"/>
    <n v="0"/>
    <n v="0"/>
    <n v="108834.00000000001"/>
    <n v="0"/>
    <n v="0"/>
    <n v="0"/>
    <n v="0"/>
    <n v="0"/>
    <n v="204699.00000000003"/>
    <s v="GBP"/>
    <n v="109286.10000000003"/>
    <n v="342642.96000000008"/>
    <s v="&gt;5 Years"/>
    <n v="127562.76225725134"/>
    <n v="272382.72436548368"/>
    <n v="145421.54897326656"/>
    <n v="455937.85474991793"/>
    <n v="0.14000000000000029"/>
    <n v="13421.10000000002"/>
    <n v="144819.96210823234"/>
    <n v="1.3306500000756409"/>
    <n v="0"/>
    <n v="0"/>
    <n v="0"/>
  </r>
  <r>
    <s v="Employee 275"/>
    <x v="0"/>
    <s v="London"/>
    <s v="United Kingdom"/>
    <s v="EMEA"/>
    <d v="2014-09-01T00:00:00"/>
    <d v="2022-12-01T00:00:00"/>
    <s v="Client Businesses Platform"/>
    <s v="A"/>
    <s v="P"/>
    <s v="GBP"/>
    <n v="127050.00000000001"/>
    <n v="91630.000000000015"/>
    <n v="0"/>
    <n v="0"/>
    <n v="91630.000000000015"/>
    <n v="0"/>
    <n v="0"/>
    <n v="0"/>
    <n v="0"/>
    <n v="0"/>
    <n v="218680.00000000003"/>
    <s v="GBP"/>
    <n v="133402.50000000003"/>
    <n v="363016.50000000012"/>
    <s v="&gt;5 Years"/>
    <n v="169059.08250961019"/>
    <n v="290986.54201654118"/>
    <n v="177512.03663509074"/>
    <n v="483047.90575245908"/>
    <n v="5.0000000000000253E-2"/>
    <n v="6352.5000000000146"/>
    <n v="121927.45950693099"/>
    <n v="1.3306500000756409"/>
    <n v="0"/>
    <n v="0"/>
    <n v="0"/>
  </r>
  <r>
    <s v="Employee 276"/>
    <x v="0"/>
    <s v="London"/>
    <s v="United Kingdom"/>
    <s v="EMEA"/>
    <d v="2014-08-18T00:00:00"/>
    <d v="2022-12-01T00:00:00"/>
    <s v="Client Businesses Platform"/>
    <s v="Q"/>
    <s v="L"/>
    <s v="GBP"/>
    <n v="135520.00000000003"/>
    <n v="75240"/>
    <n v="0"/>
    <n v="0"/>
    <n v="75240"/>
    <n v="0"/>
    <n v="0"/>
    <n v="0"/>
    <n v="0"/>
    <n v="0"/>
    <n v="210760.00000000003"/>
    <s v="GBP"/>
    <n v="150427.20000000004"/>
    <n v="384370.8000000001"/>
    <s v="&gt;5 Years"/>
    <n v="180329.68801025089"/>
    <n v="280447.79401594214"/>
    <n v="200165.9536913785"/>
    <n v="511463.0050490743"/>
    <n v="0.11000000000000007"/>
    <n v="14907.200000000012"/>
    <n v="100118.10600569125"/>
    <n v="1.3306500000756409"/>
    <n v="0"/>
    <n v="0"/>
    <n v="0"/>
  </r>
  <r>
    <s v="Employee 277"/>
    <x v="0"/>
    <s v="Washington"/>
    <s v="United States of America"/>
    <s v="Americas"/>
    <d v="2014-09-22T00:00:00"/>
    <d v="2022-12-01T00:00:00"/>
    <s v="Client Businesses Platform"/>
    <s v="M"/>
    <s v="B"/>
    <s v="USD"/>
    <n v="196134.40000000002"/>
    <n v="128832"/>
    <n v="0"/>
    <n v="0"/>
    <n v="128832"/>
    <n v="0"/>
    <n v="0"/>
    <n v="0"/>
    <n v="0"/>
    <n v="0"/>
    <n v="324966.40000000002"/>
    <s v="USD"/>
    <n v="211825.15200000003"/>
    <n v="562788.86400000006"/>
    <s v="&gt;5 Years"/>
    <n v="196134.40000000002"/>
    <n v="324966.40000000002"/>
    <n v="211825.15200000003"/>
    <n v="562788.86400000006"/>
    <n v="8.0000000000000029E-2"/>
    <n v="15690.752000000008"/>
    <n v="128832"/>
    <n v="1"/>
    <n v="0"/>
    <n v="0"/>
    <n v="0"/>
  </r>
  <r>
    <s v="Employee 278"/>
    <x v="3"/>
    <s v="Gurgaon"/>
    <s v="India"/>
    <s v="Asia-Pacific"/>
    <d v="2014-09-08T00:00:00"/>
    <d v="2022-12-01T00:00:00"/>
    <s v="Operating Platform"/>
    <s v="Y"/>
    <s v="J"/>
    <s v="INR"/>
    <n v="2642156"/>
    <n v="247500"/>
    <n v="0"/>
    <n v="0"/>
    <n v="247500"/>
    <n v="0"/>
    <n v="0"/>
    <n v="0"/>
    <n v="0"/>
    <n v="0"/>
    <n v="2889656"/>
    <s v="INR"/>
    <n v="2906371.6"/>
    <n v="6084993.2000000002"/>
    <s v="&gt;5 Years"/>
    <n v="39153.20268217686"/>
    <n v="42820.820212647726"/>
    <n v="43068.522950394545"/>
    <n v="90171.425184307052"/>
    <n v="9.9999999999999978E-2"/>
    <n v="264215.60000000009"/>
    <n v="3667.6175304708668"/>
    <n v="1.4818656688771161E-2"/>
    <n v="0"/>
    <n v="0"/>
    <n v="0"/>
  </r>
  <r>
    <s v="Employee 279"/>
    <x v="3"/>
    <s v="Gurgaon"/>
    <s v="India"/>
    <s v="Asia-Pacific"/>
    <d v="2014-09-15T00:00:00"/>
    <d v="2022-12-01T00:00:00"/>
    <s v="Operating Platform"/>
    <s v="S"/>
    <s v="K"/>
    <s v="INR"/>
    <n v="2905056.0000000005"/>
    <n v="400125.00000000006"/>
    <n v="0"/>
    <n v="0"/>
    <n v="400125.00000000006"/>
    <n v="0"/>
    <n v="0"/>
    <n v="0"/>
    <n v="0"/>
    <n v="0"/>
    <n v="3305181.0000000005"/>
    <s v="INR"/>
    <n v="3021258.2400000007"/>
    <n v="6458646.4800000004"/>
    <s v="&gt;5 Years"/>
    <n v="43049.027525654805"/>
    <n v="48978.342533249364"/>
    <n v="44770.988626680999"/>
    <n v="95708.464861260334"/>
    <n v="4.0000000000000049E-2"/>
    <n v="116202.24000000022"/>
    <n v="5929.3150075945596"/>
    <n v="1.4818656688771163E-2"/>
    <n v="0"/>
    <n v="0"/>
    <n v="0"/>
  </r>
  <r>
    <s v="Employee 28"/>
    <x v="3"/>
    <s v="Sydney"/>
    <s v="Australia"/>
    <s v="Asia-Pacific"/>
    <d v="2003-10-17T00:00:00"/>
    <d v="2022-12-01T00:00:00"/>
    <s v="Client Businesses Platform"/>
    <s v="X"/>
    <s v="F"/>
    <s v="AUD"/>
    <n v="148104"/>
    <n v="61379.999999999993"/>
    <n v="0"/>
    <n v="0"/>
    <n v="61379.999999999993"/>
    <n v="0"/>
    <n v="0"/>
    <n v="0"/>
    <n v="0"/>
    <n v="0"/>
    <n v="209484"/>
    <s v="AUD"/>
    <n v="149585.04"/>
    <n v="361163.88"/>
    <s v="&gt;5 Years"/>
    <n v="112062.89160394741"/>
    <n v="158506.06860558336"/>
    <n v="113183.52051998689"/>
    <n v="273274.64981162606"/>
    <n v="1.0000000000000059E-2"/>
    <n v="1481.0400000000081"/>
    <n v="46443.177001635951"/>
    <n v="0.75665000002665295"/>
    <n v="0"/>
    <n v="0"/>
    <n v="0"/>
  </r>
  <r>
    <s v="Employee 280"/>
    <x v="3"/>
    <s v="Philadelphia"/>
    <s v="United States of America"/>
    <s v="Americas"/>
    <d v="2014-09-15T00:00:00"/>
    <d v="2022-12-01T00:00:00"/>
    <s v="Regional Platform"/>
    <s v="N"/>
    <s v="O"/>
    <s v="USD"/>
    <n v="147125"/>
    <n v="73425"/>
    <n v="0"/>
    <n v="0"/>
    <n v="73425"/>
    <n v="0"/>
    <n v="0"/>
    <n v="0"/>
    <n v="0"/>
    <n v="0"/>
    <n v="220550"/>
    <s v="USD"/>
    <n v="167722.50000000003"/>
    <n v="419149.50000000006"/>
    <s v="&gt;5 Years"/>
    <n v="147125"/>
    <n v="220550"/>
    <n v="167722.50000000003"/>
    <n v="419149.50000000006"/>
    <n v="0.14000000000000021"/>
    <n v="20597.500000000029"/>
    <n v="73425"/>
    <n v="1"/>
    <n v="0"/>
    <n v="0"/>
    <n v="0"/>
  </r>
  <r>
    <s v="Employee 281"/>
    <x v="1"/>
    <s v="Singapore"/>
    <s v="Singapore"/>
    <s v="Asia-Pacific"/>
    <d v="2014-09-08T00:00:00"/>
    <d v="2022-12-01T00:00:00"/>
    <s v="Operating Platform"/>
    <s v="G"/>
    <s v="M"/>
    <s v="SGD"/>
    <n v="132732.6"/>
    <n v="14946.8"/>
    <n v="0"/>
    <n v="0"/>
    <n v="14946.8"/>
    <n v="0"/>
    <n v="0"/>
    <n v="9150"/>
    <n v="9150"/>
    <n v="0"/>
    <n v="156829.4"/>
    <s v="SGD"/>
    <n v="139369.23000000001"/>
    <n v="294432.59999999998"/>
    <s v="&gt;5 Years"/>
    <n v="99243.037122883092"/>
    <n v="117260.00971998952"/>
    <n v="104205.18897902725"/>
    <n v="220144.75307488127"/>
    <n v="5.0000000000000079E-2"/>
    <n v="6636.6300000000047"/>
    <n v="18016.972597106433"/>
    <n v="0.74769150248607419"/>
    <n v="0"/>
    <n v="0"/>
    <n v="0"/>
  </r>
  <r>
    <s v="Employee 282"/>
    <x v="0"/>
    <s v="San Francisco"/>
    <s v="United States of America"/>
    <s v="Americas"/>
    <d v="2014-09-15T00:00:00"/>
    <d v="2022-12-01T00:00:00"/>
    <s v="ETF and Index Investments Platform"/>
    <s v="T"/>
    <s v="F"/>
    <s v="USD"/>
    <n v="174900"/>
    <n v="98230.000000000015"/>
    <n v="0"/>
    <n v="0"/>
    <n v="98230.000000000015"/>
    <n v="0"/>
    <n v="0"/>
    <n v="0"/>
    <n v="0"/>
    <n v="0"/>
    <n v="273130"/>
    <s v="USD"/>
    <n v="199386.00000000003"/>
    <n v="510754.20000000007"/>
    <s v="&gt;5 Years"/>
    <n v="174900"/>
    <n v="273130"/>
    <n v="199386.00000000003"/>
    <n v="510754.20000000007"/>
    <n v="0.14000000000000018"/>
    <n v="24486.000000000029"/>
    <n v="98230"/>
    <n v="1"/>
    <n v="0"/>
    <n v="0"/>
    <n v="0"/>
  </r>
  <r>
    <s v="Employee 283"/>
    <x v="1"/>
    <s v="San Francisco"/>
    <s v="United States of America"/>
    <s v="Americas"/>
    <d v="2014-09-15T00:00:00"/>
    <d v="2022-12-01T00:00:00"/>
    <s v="Operating Platform"/>
    <s v="N"/>
    <s v="N"/>
    <s v="USD"/>
    <n v="145222.00000000003"/>
    <n v="28028.000000000004"/>
    <n v="0"/>
    <n v="0"/>
    <n v="28028.000000000004"/>
    <n v="0"/>
    <n v="33832"/>
    <n v="0"/>
    <n v="33832"/>
    <n v="0"/>
    <n v="207082.00000000003"/>
    <s v="USD"/>
    <n v="153935.32000000004"/>
    <n v="337580.32000000007"/>
    <s v="&gt;5 Years"/>
    <n v="145222.00000000003"/>
    <n v="207082.00000000003"/>
    <n v="153935.32000000004"/>
    <n v="337580.32000000007"/>
    <n v="6.0000000000000039E-2"/>
    <n v="8713.320000000007"/>
    <n v="61860"/>
    <n v="1"/>
    <n v="0"/>
    <n v="0"/>
    <n v="33832"/>
  </r>
  <r>
    <s v="Employee 284"/>
    <x v="0"/>
    <s v="London"/>
    <s v="United Kingdom"/>
    <s v="EMEA"/>
    <d v="2014-09-29T00:00:00"/>
    <d v="2022-12-01T00:00:00"/>
    <s v="Corporate and Risk Platform"/>
    <s v="H"/>
    <s v="L"/>
    <s v="GBP"/>
    <n v="139060.02000000002"/>
    <n v="47971.000000000007"/>
    <n v="0"/>
    <n v="0"/>
    <n v="47971.000000000007"/>
    <n v="0"/>
    <n v="0"/>
    <n v="0"/>
    <n v="0"/>
    <n v="0"/>
    <n v="187031.02000000002"/>
    <s v="GBP"/>
    <n v="146013.02100000004"/>
    <n v="342395.59200000006"/>
    <s v="&gt;5 Years"/>
    <n v="185040.21562351866"/>
    <n v="248872.82677714722"/>
    <n v="194292.22640469461"/>
    <n v="455608.69452069921"/>
    <n v="5.00000000000001E-2"/>
    <n v="6953.0010000000184"/>
    <n v="63832.611153628561"/>
    <n v="1.3306500000756409"/>
    <n v="0"/>
    <n v="0"/>
    <n v="0"/>
  </r>
  <r>
    <s v="Employee 285"/>
    <x v="0"/>
    <s v="New York"/>
    <s v="United States of America"/>
    <s v="Americas"/>
    <d v="2014-09-15T00:00:00"/>
    <d v="2022-12-01T00:00:00"/>
    <s v="Regional Platform"/>
    <s v="F"/>
    <s v="N"/>
    <s v="USD"/>
    <n v="176800.58000000002"/>
    <n v="118910"/>
    <n v="0"/>
    <n v="0"/>
    <n v="118910"/>
    <n v="0"/>
    <n v="0"/>
    <n v="0"/>
    <n v="0"/>
    <n v="0"/>
    <n v="295710.58"/>
    <s v="USD"/>
    <n v="194480.63800000004"/>
    <n v="519762.27600000007"/>
    <s v="&gt;5 Years"/>
    <n v="176800.58000000002"/>
    <n v="295710.58"/>
    <n v="194480.63800000004"/>
    <n v="519762.27600000007"/>
    <n v="0.1000000000000001"/>
    <n v="17680.058000000019"/>
    <n v="118910"/>
    <n v="1"/>
    <n v="0"/>
    <n v="0"/>
    <n v="0"/>
  </r>
  <r>
    <s v="Employee 286"/>
    <x v="3"/>
    <s v="San Francisco"/>
    <s v="United States of America"/>
    <s v="Americas"/>
    <d v="2014-11-03T00:00:00"/>
    <d v="2022-12-01T00:00:00"/>
    <s v="Operating Platform"/>
    <s v="U"/>
    <s v="P"/>
    <s v="USD"/>
    <n v="116600.00000000001"/>
    <n v="21340"/>
    <n v="0"/>
    <n v="0"/>
    <n v="21340"/>
    <n v="0"/>
    <n v="0"/>
    <n v="0"/>
    <n v="0"/>
    <n v="0"/>
    <n v="137940"/>
    <s v="USD"/>
    <n v="129426.00000000003"/>
    <n v="282539.40000000008"/>
    <s v="&gt;5 Years"/>
    <n v="116600.00000000001"/>
    <n v="137940"/>
    <n v="129426.00000000003"/>
    <n v="282539.40000000008"/>
    <n v="0.11000000000000011"/>
    <n v="12826.000000000015"/>
    <n v="21339.999999999985"/>
    <n v="1"/>
    <n v="0"/>
    <n v="0"/>
    <n v="0"/>
  </r>
  <r>
    <s v="Employee 287"/>
    <x v="3"/>
    <s v="New York"/>
    <s v="United States of America"/>
    <s v="Americas"/>
    <d v="2014-10-17T00:00:00"/>
    <d v="2022-12-01T00:00:00"/>
    <s v="Investments Platform"/>
    <s v="F"/>
    <s v="Z"/>
    <s v="USD"/>
    <n v="178640.00000000003"/>
    <n v="0"/>
    <n v="81387.510000000009"/>
    <n v="0"/>
    <n v="81387.510000000009"/>
    <n v="0"/>
    <n v="0"/>
    <n v="0"/>
    <n v="0"/>
    <n v="0"/>
    <n v="260027.51000000004"/>
    <s v="USD"/>
    <n v="183999.20000000004"/>
    <n v="367998.40000000008"/>
    <s v="&gt;5 Years"/>
    <n v="178640.00000000003"/>
    <n v="260027.51000000004"/>
    <n v="183999.20000000004"/>
    <n v="367998.40000000008"/>
    <n v="3.0000000000000061E-2"/>
    <n v="5359.2000000000116"/>
    <n v="81387.510000000009"/>
    <n v="1"/>
    <n v="0"/>
    <n v="0"/>
    <n v="0"/>
  </r>
  <r>
    <s v="Employee 288"/>
    <x v="0"/>
    <s v="Seoul"/>
    <s v="Korea, Republic of"/>
    <s v="Asia-Pacific"/>
    <d v="2014-10-27T00:00:00"/>
    <d v="2022-12-01T00:00:00"/>
    <s v="Corporate and Risk Platform"/>
    <s v="H"/>
    <s v="Q"/>
    <s v="KRW"/>
    <n v="136620000.00000003"/>
    <n v="22375617.000000004"/>
    <n v="0"/>
    <n v="0"/>
    <n v="22375617.000000004"/>
    <n v="0"/>
    <n v="0"/>
    <n v="0"/>
    <n v="0"/>
    <n v="0"/>
    <n v="158995617.00000003"/>
    <s v="KRW"/>
    <n v="137986200.00000003"/>
    <n v="298571773.17000008"/>
    <s v="&gt;5 Years"/>
    <n v="126740.5723827636"/>
    <n v="147498.13720487966"/>
    <n v="128007.97810659124"/>
    <n v="276981.09668351972"/>
    <n v="1.0000000000000061E-2"/>
    <n v="1366200"/>
    <n v="20757.564822116066"/>
    <n v="9.2768681293195411E-4"/>
    <n v="0"/>
    <n v="0"/>
    <n v="0"/>
  </r>
  <r>
    <s v="Employee 289"/>
    <x v="0"/>
    <s v="London"/>
    <s v="United Kingdom"/>
    <s v="EMEA"/>
    <d v="2014-11-10T00:00:00"/>
    <d v="2022-12-01T00:00:00"/>
    <s v="Client Businesses Platform"/>
    <s v="Z"/>
    <s v="O"/>
    <s v="GBP"/>
    <n v="175450"/>
    <n v="159720.00000000003"/>
    <n v="0"/>
    <n v="0"/>
    <n v="159720.00000000003"/>
    <n v="0"/>
    <n v="0"/>
    <n v="0"/>
    <n v="0"/>
    <n v="0"/>
    <n v="335170"/>
    <s v="GBP"/>
    <n v="200013.00000000003"/>
    <n v="582106.80000000005"/>
    <s v="&gt;5 Years"/>
    <n v="233462.54251327121"/>
    <n v="445993.96052535257"/>
    <n v="266147.29846512922"/>
    <n v="774580.41346403118"/>
    <n v="0.14000000000000018"/>
    <n v="24563.000000000029"/>
    <n v="212531.41801208135"/>
    <n v="1.3306500000756409"/>
    <n v="0"/>
    <n v="0"/>
    <n v="0"/>
  </r>
  <r>
    <s v="Employee 29"/>
    <x v="0"/>
    <s v="Santiago"/>
    <s v="Chile"/>
    <s v="Americas"/>
    <d v="1994-06-27T00:00:00"/>
    <d v="2022-12-01T00:00:00"/>
    <s v="Regional Platform"/>
    <s v="O"/>
    <s v="Z"/>
    <s v="CLP"/>
    <n v="126511022.00000003"/>
    <n v="81823500.000000015"/>
    <n v="0"/>
    <n v="0"/>
    <n v="81823500.000000015"/>
    <n v="0"/>
    <n v="0"/>
    <n v="0"/>
    <n v="0"/>
    <n v="0"/>
    <n v="208334522.00000006"/>
    <s v="CLP"/>
    <n v="131571462.88000004"/>
    <n v="348239365.76000011"/>
    <s v="&gt;5 Years"/>
    <n v="200281.82976736093"/>
    <n v="329818.0554566108"/>
    <n v="208293.10295805536"/>
    <n v="551303.88063293067"/>
    <n v="3.9999999999999938E-2"/>
    <n v="5060440.8800000101"/>
    <n v="129536.22568924987"/>
    <n v="1.5831176335557614E-3"/>
    <n v="0"/>
    <n v="0"/>
    <n v="0"/>
  </r>
  <r>
    <s v="Employee 290"/>
    <x v="4"/>
    <s v="London"/>
    <s v="United Kingdom"/>
    <s v="EMEA"/>
    <d v="2014-11-10T00:00:00"/>
    <d v="2022-12-01T00:00:00"/>
    <s v="Investments Platform"/>
    <s v="K"/>
    <s v="B"/>
    <s v="GBP"/>
    <n v="188265"/>
    <n v="0"/>
    <n v="4367792.7600000007"/>
    <n v="0"/>
    <n v="4367792.7600000007"/>
    <n v="0"/>
    <n v="0"/>
    <n v="0"/>
    <n v="0"/>
    <n v="0"/>
    <n v="4556057.7600000007"/>
    <s v="GBP"/>
    <n v="205208.85"/>
    <n v="410417.7"/>
    <s v="&gt;5 Years"/>
    <n v="250514.82226424053"/>
    <n v="6062518.2586886259"/>
    <n v="273061.1562680222"/>
    <n v="546122.3125360444"/>
    <n v="9.000000000000008E-2"/>
    <n v="16943.850000000006"/>
    <n v="5812003.4364243858"/>
    <n v="1.3306500000756409"/>
    <n v="0"/>
    <n v="0"/>
    <n v="0"/>
  </r>
  <r>
    <s v="Employee 291"/>
    <x v="1"/>
    <s v="Singapore"/>
    <s v="Singapore"/>
    <s v="Asia-Pacific"/>
    <d v="2015-01-05T00:00:00"/>
    <d v="2022-12-01T00:00:00"/>
    <s v="Operating Platform"/>
    <s v="I"/>
    <s v="G"/>
    <s v="SGD"/>
    <n v="140121.13500000004"/>
    <n v="34650"/>
    <n v="0"/>
    <n v="0"/>
    <n v="34650"/>
    <n v="0"/>
    <n v="0"/>
    <n v="0"/>
    <n v="0"/>
    <n v="0"/>
    <n v="174771.13500000004"/>
    <s v="SGD"/>
    <n v="141522.34635000004"/>
    <n v="318041.19270000007"/>
    <s v="&gt;5 Years"/>
    <n v="104767.38195820406"/>
    <n v="130674.89251934654"/>
    <n v="105815.05577778611"/>
    <n v="237796.6972223261"/>
    <n v="1.0000000000000097E-2"/>
    <n v="1401.2113499999978"/>
    <n v="25907.510561142481"/>
    <n v="0.74769150248607419"/>
    <n v="0"/>
    <n v="0"/>
    <n v="0"/>
  </r>
  <r>
    <s v="Employee 292"/>
    <x v="4"/>
    <s v="New York"/>
    <s v="United States of America"/>
    <s v="Americas"/>
    <d v="2014-11-24T00:00:00"/>
    <d v="2022-12-01T00:00:00"/>
    <s v="Corporate and Risk Platform"/>
    <s v="S"/>
    <s v="J"/>
    <s v="USD"/>
    <n v="265650.00000000006"/>
    <n v="378015.00000000006"/>
    <n v="0"/>
    <n v="0"/>
    <n v="378015.00000000006"/>
    <n v="0"/>
    <n v="0"/>
    <n v="0"/>
    <n v="0"/>
    <n v="202000"/>
    <n v="845665.00000000012"/>
    <s v="USD"/>
    <n v="281589.00000000006"/>
    <n v="963873.90000000014"/>
    <s v="&gt;5 Years"/>
    <n v="265650.00000000006"/>
    <n v="845665.00000000012"/>
    <n v="281589.00000000006"/>
    <n v="963873.90000000014"/>
    <n v="5.9999999999999984E-2"/>
    <n v="15939"/>
    <n v="580015"/>
    <n v="1"/>
    <n v="202000"/>
    <n v="0"/>
    <n v="0"/>
  </r>
  <r>
    <s v="Employee 293"/>
    <x v="1"/>
    <s v="San Francisco"/>
    <s v="United States of America"/>
    <s v="Americas"/>
    <d v="2014-12-08T00:00:00"/>
    <d v="2022-12-01T00:00:00"/>
    <s v="Operating Platform"/>
    <s v="Y"/>
    <s v="M"/>
    <s v="USD"/>
    <n v="136532.00000000003"/>
    <n v="18139"/>
    <n v="0"/>
    <n v="0"/>
    <n v="18139"/>
    <n v="0"/>
    <n v="0"/>
    <n v="0"/>
    <n v="0"/>
    <n v="0"/>
    <n v="154671.00000000003"/>
    <s v="USD"/>
    <n v="147454.56000000003"/>
    <n v="314499.24000000005"/>
    <s v="&gt;5 Years"/>
    <n v="136532.00000000003"/>
    <n v="154671.00000000003"/>
    <n v="147454.56000000003"/>
    <n v="314499.24000000005"/>
    <n v="7.999999999999996E-2"/>
    <n v="10922.559999999998"/>
    <n v="18139"/>
    <n v="1"/>
    <n v="0"/>
    <n v="0"/>
    <n v="0"/>
  </r>
  <r>
    <s v="Employee 294"/>
    <x v="1"/>
    <s v="Princeton"/>
    <s v="United States of America"/>
    <s v="Americas"/>
    <d v="2014-12-22T00:00:00"/>
    <d v="2022-12-01T00:00:00"/>
    <s v="Investments Platform"/>
    <s v="K"/>
    <s v="E"/>
    <s v="USD"/>
    <n v="141680.00000000003"/>
    <n v="0"/>
    <n v="47521.600000000006"/>
    <n v="0"/>
    <n v="47521.600000000006"/>
    <n v="0"/>
    <n v="0"/>
    <n v="0"/>
    <n v="0"/>
    <n v="0"/>
    <n v="189201.60000000003"/>
    <s v="USD"/>
    <n v="155848.00000000006"/>
    <n v="311696.00000000012"/>
    <s v="&gt;5 Years"/>
    <n v="141680.00000000003"/>
    <n v="189201.60000000003"/>
    <n v="155848.00000000006"/>
    <n v="311696.00000000012"/>
    <n v="0.10000000000000019"/>
    <n v="14168.000000000029"/>
    <n v="47521.600000000006"/>
    <n v="1"/>
    <n v="0"/>
    <n v="0"/>
    <n v="0"/>
  </r>
  <r>
    <s v="Employee 295"/>
    <x v="3"/>
    <s v="California"/>
    <s v="United States of America"/>
    <s v="Americas"/>
    <d v="2014-11-10T00:00:00"/>
    <d v="2022-12-01T00:00:00"/>
    <s v="Regional Platform"/>
    <s v="V"/>
    <s v="J"/>
    <s v="USD"/>
    <n v="158125"/>
    <n v="105600.00000000001"/>
    <n v="0"/>
    <n v="0"/>
    <n v="105600.00000000001"/>
    <n v="296294.88"/>
    <n v="0"/>
    <n v="0"/>
    <n v="296294.88"/>
    <n v="0"/>
    <n v="560019.88"/>
    <s v="USD"/>
    <n v="167612.5"/>
    <n v="447161"/>
    <s v="&gt;5 Years"/>
    <n v="158125"/>
    <n v="560019.88"/>
    <n v="167612.5"/>
    <n v="447161"/>
    <n v="0.06"/>
    <n v="9487.5"/>
    <n v="401894.88"/>
    <n v="1"/>
    <n v="0"/>
    <n v="296294.88"/>
    <n v="0"/>
  </r>
  <r>
    <s v="Employee 296"/>
    <x v="3"/>
    <s v="Princeton"/>
    <s v="United States of America"/>
    <s v="Americas"/>
    <d v="2014-11-17T00:00:00"/>
    <d v="2022-12-01T00:00:00"/>
    <s v="Operating Platform"/>
    <s v="M"/>
    <s v="P"/>
    <s v="USD"/>
    <n v="89922.69"/>
    <n v="20158.599999999999"/>
    <n v="0"/>
    <n v="0"/>
    <n v="20158.599999999999"/>
    <n v="0"/>
    <n v="0"/>
    <n v="0"/>
    <n v="0"/>
    <n v="0"/>
    <n v="110081.29000000001"/>
    <s v="USD"/>
    <n v="92620.370699999999"/>
    <n v="206004.09940000001"/>
    <s v="&gt;5 Years"/>
    <n v="89922.69"/>
    <n v="110081.29000000001"/>
    <n v="92620.370699999999"/>
    <n v="206004.09940000001"/>
    <n v="2.9999999999999968E-2"/>
    <n v="2697.6806999999972"/>
    <n v="20158.600000000006"/>
    <n v="1"/>
    <n v="0"/>
    <n v="0"/>
    <n v="0"/>
  </r>
  <r>
    <s v="Employee 297"/>
    <x v="3"/>
    <s v="Princeton"/>
    <s v="United States of America"/>
    <s v="Americas"/>
    <d v="2014-11-24T00:00:00"/>
    <d v="2022-12-01T00:00:00"/>
    <s v="Corporate and Risk Platform"/>
    <s v="S"/>
    <s v="M"/>
    <s v="USD"/>
    <n v="167860"/>
    <n v="61677"/>
    <n v="0"/>
    <n v="0"/>
    <n v="61677"/>
    <n v="0"/>
    <n v="0"/>
    <n v="0"/>
    <n v="0"/>
    <n v="0"/>
    <n v="229537"/>
    <s v="USD"/>
    <n v="182967.40000000002"/>
    <n v="433162.7300000001"/>
    <s v="&gt;5 Years"/>
    <n v="167860"/>
    <n v="229537"/>
    <n v="182967.40000000002"/>
    <n v="433162.7300000001"/>
    <n v="9.0000000000000135E-2"/>
    <n v="15107.400000000023"/>
    <n v="61677"/>
    <n v="1"/>
    <n v="0"/>
    <n v="0"/>
    <n v="0"/>
  </r>
  <r>
    <s v="Employee 298"/>
    <x v="3"/>
    <s v="Hong Kong"/>
    <s v="Hong Kong"/>
    <s v="Asia-Pacific"/>
    <d v="2015-01-05T00:00:00"/>
    <d v="2022-12-01T00:00:00"/>
    <s v="ETF and Index Investments Platform"/>
    <s v="K"/>
    <s v="T"/>
    <s v="HKD"/>
    <n v="1176494"/>
    <n v="955350"/>
    <n v="0"/>
    <n v="0"/>
    <n v="955350"/>
    <n v="0"/>
    <n v="0"/>
    <n v="0"/>
    <n v="0"/>
    <n v="0"/>
    <n v="2131844"/>
    <s v="HKD"/>
    <n v="1352968.0999999999"/>
    <n v="3804588.6999999993"/>
    <s v="&gt;5 Years"/>
    <n v="149983.61836527861"/>
    <n v="271775.01705092331"/>
    <n v="172481.16112007038"/>
    <n v="485022.43072863214"/>
    <n v="0.14999999999999983"/>
    <n v="176474.09999999986"/>
    <n v="121791.3986856447"/>
    <n v="0.12748353868806692"/>
    <n v="0"/>
    <n v="0"/>
    <n v="0"/>
  </r>
  <r>
    <s v="Employee 299"/>
    <x v="0"/>
    <s v="Newport Beach"/>
    <s v="United States of America"/>
    <s v="Americas"/>
    <d v="2014-12-08T00:00:00"/>
    <d v="2022-12-01T00:00:00"/>
    <s v="Investments Platform"/>
    <s v="Y"/>
    <s v="H"/>
    <s v="USD"/>
    <n v="188760.00000000003"/>
    <n v="112585.00000000001"/>
    <n v="0"/>
    <n v="0"/>
    <n v="112585.00000000001"/>
    <n v="0"/>
    <n v="0"/>
    <n v="0"/>
    <n v="0"/>
    <n v="0"/>
    <n v="301345.00000000006"/>
    <s v="USD"/>
    <n v="201973.20000000004"/>
    <n v="524412.35000000009"/>
    <s v="&gt;5 Years"/>
    <n v="188760.00000000003"/>
    <n v="301345.00000000006"/>
    <n v="201973.20000000004"/>
    <n v="524412.35000000009"/>
    <n v="7.0000000000000048E-2"/>
    <n v="13213.200000000012"/>
    <n v="112585.00000000003"/>
    <n v="1"/>
    <n v="0"/>
    <n v="0"/>
    <n v="0"/>
  </r>
  <r>
    <s v="Employee 3"/>
    <x v="3"/>
    <s v="Raleigh"/>
    <s v="United States of America"/>
    <s v="Americas"/>
    <d v="2007-07-01T00:00:00"/>
    <d v="2022-12-01T00:00:00"/>
    <s v="Regional Platform"/>
    <s v="Q"/>
    <s v="H"/>
    <s v="USD"/>
    <n v="146520"/>
    <n v="135004.1"/>
    <n v="0"/>
    <n v="0"/>
    <n v="135004.1"/>
    <n v="279899.28000000003"/>
    <n v="0"/>
    <n v="0"/>
    <n v="279899.28000000003"/>
    <n v="0"/>
    <n v="561423.38"/>
    <s v="USD"/>
    <n v="150915.6"/>
    <n v="440885.42300000007"/>
    <s v="&gt;5 Years"/>
    <n v="146520"/>
    <n v="561423.38"/>
    <n v="150915.6"/>
    <n v="440885.42300000007"/>
    <n v="3.0000000000000041E-2"/>
    <n v="4395.6000000000058"/>
    <n v="414903.38"/>
    <n v="1"/>
    <n v="0"/>
    <n v="279899.28000000003"/>
    <n v="0"/>
  </r>
  <r>
    <s v="Employee 30"/>
    <x v="0"/>
    <s v="Brisbane"/>
    <s v="Australia"/>
    <s v="Asia-Pacific"/>
    <d v="1995-04-03T00:00:00"/>
    <d v="2022-12-01T00:00:00"/>
    <s v="Operating Platform"/>
    <s v="V"/>
    <s v="B"/>
    <s v="AUD"/>
    <n v="161332.93000000002"/>
    <n v="34782"/>
    <n v="0"/>
    <n v="0"/>
    <n v="34782"/>
    <n v="0"/>
    <n v="0"/>
    <n v="0"/>
    <n v="0"/>
    <n v="0"/>
    <n v="196114.93000000002"/>
    <s v="AUD"/>
    <n v="183919.54020000005"/>
    <n v="407490.56040000007"/>
    <s v="&gt;5 Years"/>
    <n v="122072.56148880001"/>
    <n v="148390.36178972706"/>
    <n v="139162.72009723203"/>
    <n v="308327.73253752087"/>
    <n v="0.1400000000000001"/>
    <n v="22586.610200000025"/>
    <n v="26317.800300927047"/>
    <n v="0.75665000002665295"/>
    <n v="0"/>
    <n v="0"/>
    <n v="0"/>
  </r>
  <r>
    <s v="Employee 300"/>
    <x v="0"/>
    <s v="Princeton"/>
    <s v="United States of America"/>
    <s v="Americas"/>
    <d v="2015-01-05T00:00:00"/>
    <d v="2022-12-01T00:00:00"/>
    <s v="Investments Platform"/>
    <s v="X"/>
    <s v="F"/>
    <s v="USD"/>
    <n v="215710.00000000003"/>
    <n v="368368.00000000006"/>
    <n v="0"/>
    <n v="0"/>
    <n v="368368.00000000006"/>
    <n v="0"/>
    <n v="0"/>
    <n v="0"/>
    <n v="0"/>
    <n v="0"/>
    <n v="584078.00000000012"/>
    <s v="USD"/>
    <n v="237281.00000000006"/>
    <n v="879766.80000000028"/>
    <s v="&gt;5 Years"/>
    <n v="215710.00000000003"/>
    <n v="584078.00000000012"/>
    <n v="237281.00000000006"/>
    <n v="879766.80000000028"/>
    <n v="0.10000000000000012"/>
    <n v="21571.000000000029"/>
    <n v="368368.00000000012"/>
    <n v="1"/>
    <n v="0"/>
    <n v="0"/>
    <n v="0"/>
  </r>
  <r>
    <s v="Employee 301"/>
    <x v="0"/>
    <s v="Princeton"/>
    <s v="United States of America"/>
    <s v="Americas"/>
    <d v="2014-12-15T00:00:00"/>
    <d v="2022-12-01T00:00:00"/>
    <s v="Operating Platform"/>
    <s v="P"/>
    <s v="C"/>
    <s v="USD"/>
    <n v="171083"/>
    <n v="23375.000000000004"/>
    <n v="0"/>
    <n v="0"/>
    <n v="23375.000000000004"/>
    <n v="0"/>
    <n v="0"/>
    <n v="0"/>
    <n v="0"/>
    <n v="0"/>
    <n v="194458"/>
    <s v="USD"/>
    <n v="176215.49"/>
    <n v="376507.23"/>
    <s v="&gt;5 Years"/>
    <n v="171083"/>
    <n v="194458"/>
    <n v="176215.49"/>
    <n v="376507.23"/>
    <n v="2.9999999999999947E-2"/>
    <n v="5132.4899999999907"/>
    <n v="23375"/>
    <n v="1"/>
    <n v="0"/>
    <n v="0"/>
    <n v="0"/>
  </r>
  <r>
    <s v="Employee 302"/>
    <x v="1"/>
    <s v="Boca Raton"/>
    <s v="United States of America"/>
    <s v="Americas"/>
    <d v="2015-02-16T00:00:00"/>
    <d v="2022-12-01T00:00:00"/>
    <s v="Investments Platform"/>
    <s v="M"/>
    <s v="X"/>
    <s v="USD"/>
    <n v="144210.00000000003"/>
    <n v="0"/>
    <n v="91740.040000000008"/>
    <n v="0"/>
    <n v="91740.040000000008"/>
    <n v="0"/>
    <n v="0"/>
    <n v="0"/>
    <n v="0"/>
    <n v="0"/>
    <n v="235950.04000000004"/>
    <s v="USD"/>
    <n v="160073.10000000003"/>
    <n v="320146.20000000007"/>
    <s v="&gt;5 Years"/>
    <n v="144210.00000000003"/>
    <n v="235950.04000000004"/>
    <n v="160073.10000000003"/>
    <n v="320146.20000000007"/>
    <n v="0.11000000000000001"/>
    <n v="15863.100000000006"/>
    <n v="91740.040000000008"/>
    <n v="1"/>
    <n v="0"/>
    <n v="0"/>
    <n v="0"/>
  </r>
  <r>
    <s v="Employee 303"/>
    <x v="3"/>
    <s v="Princeton"/>
    <s v="United States of America"/>
    <s v="Americas"/>
    <d v="2015-01-05T00:00:00"/>
    <d v="2022-12-01T00:00:00"/>
    <s v="Corporate and Risk Platform"/>
    <s v="M"/>
    <s v="F"/>
    <s v="USD"/>
    <n v="164075.99999999997"/>
    <n v="17242.5"/>
    <n v="0"/>
    <n v="0"/>
    <n v="17242.5"/>
    <n v="0"/>
    <n v="0"/>
    <n v="0"/>
    <n v="0"/>
    <n v="0"/>
    <n v="181318.49999999997"/>
    <s v="USD"/>
    <n v="167357.51999999996"/>
    <n v="352302.3899999999"/>
    <s v="&gt;5 Years"/>
    <n v="164075.99999999997"/>
    <n v="181318.49999999997"/>
    <n v="167357.51999999996"/>
    <n v="352302.3899999999"/>
    <n v="1.9999999999999938E-2"/>
    <n v="3281.5199999999895"/>
    <n v="17242.5"/>
    <n v="1"/>
    <n v="0"/>
    <n v="0"/>
    <n v="0"/>
  </r>
  <r>
    <s v="Employee 304"/>
    <x v="0"/>
    <s v="Tokyo"/>
    <s v="Japan"/>
    <s v="Asia-Pacific"/>
    <d v="2015-01-19T00:00:00"/>
    <d v="2022-12-01T00:00:00"/>
    <s v="Regional Platform"/>
    <s v="J"/>
    <s v="H"/>
    <s v="JPY"/>
    <n v="21945000"/>
    <n v="6848160.0000000009"/>
    <n v="0"/>
    <n v="0"/>
    <n v="6848160.0000000009"/>
    <n v="0"/>
    <n v="0"/>
    <n v="0"/>
    <n v="0"/>
    <n v="0"/>
    <n v="28793160"/>
    <s v="JPY"/>
    <n v="24358950.000000004"/>
    <n v="56319357.600000009"/>
    <s v="&gt;5 Years"/>
    <n v="201988.12646693361"/>
    <n v="265020.57158635923"/>
    <n v="224206.82037829634"/>
    <n v="518379.65483915515"/>
    <n v="0.11000000000000017"/>
    <n v="2413950.0000000037"/>
    <n v="63032.445119425625"/>
    <n v="9.2042891987666256E-3"/>
    <n v="0"/>
    <n v="0"/>
    <n v="0"/>
  </r>
  <r>
    <s v="Employee 305"/>
    <x v="3"/>
    <s v="Princeton"/>
    <s v="United States of America"/>
    <s v="Americas"/>
    <d v="2015-01-05T00:00:00"/>
    <d v="2022-12-01T00:00:00"/>
    <s v="Investments Platform"/>
    <s v="P"/>
    <s v="L"/>
    <s v="USD"/>
    <n v="114151.40000000002"/>
    <n v="11253.000000000002"/>
    <n v="0"/>
    <n v="0"/>
    <n v="11253.000000000002"/>
    <n v="0"/>
    <n v="0"/>
    <n v="0"/>
    <n v="0"/>
    <n v="0"/>
    <n v="125404.40000000002"/>
    <s v="USD"/>
    <n v="125566.54000000004"/>
    <n v="263511.38000000012"/>
    <s v="&gt;5 Years"/>
    <n v="114151.40000000002"/>
    <n v="125404.40000000002"/>
    <n v="125566.54000000004"/>
    <n v="263511.38000000012"/>
    <n v="0.1000000000000001"/>
    <n v="11415.140000000014"/>
    <n v="11253"/>
    <n v="1"/>
    <n v="0"/>
    <n v="0"/>
    <n v="0"/>
  </r>
  <r>
    <s v="Employee 306"/>
    <x v="1"/>
    <s v="Princeton"/>
    <s v="United States of America"/>
    <s v="Americas"/>
    <d v="2015-01-05T00:00:00"/>
    <d v="2022-12-01T00:00:00"/>
    <s v="Operating Platform"/>
    <s v="K"/>
    <s v="L"/>
    <s v="USD"/>
    <n v="125345.00000000001"/>
    <n v="20273"/>
    <n v="0"/>
    <n v="0"/>
    <n v="20273"/>
    <n v="0"/>
    <n v="0"/>
    <n v="0"/>
    <n v="0"/>
    <n v="0"/>
    <n v="145618"/>
    <s v="USD"/>
    <n v="127851.90000000002"/>
    <n v="276382.26000000007"/>
    <s v="&gt;5 Years"/>
    <n v="125345.00000000001"/>
    <n v="145618"/>
    <n v="127851.90000000002"/>
    <n v="276382.26000000007"/>
    <n v="2.0000000000000066E-2"/>
    <n v="2506.9000000000087"/>
    <n v="20272.999999999985"/>
    <n v="1"/>
    <n v="0"/>
    <n v="0"/>
    <n v="0"/>
  </r>
  <r>
    <s v="Employee 307"/>
    <x v="3"/>
    <s v="Mumbai"/>
    <s v="India"/>
    <s v="Asia-Pacific"/>
    <d v="2015-01-12T00:00:00"/>
    <d v="2022-12-01T00:00:00"/>
    <s v="Operating Platform"/>
    <s v="E"/>
    <s v="D"/>
    <s v="INR"/>
    <n v="2824800"/>
    <n v="327250.00000000006"/>
    <n v="0"/>
    <n v="0"/>
    <n v="327250.00000000006"/>
    <n v="0"/>
    <n v="0"/>
    <n v="33947"/>
    <n v="33947"/>
    <n v="0"/>
    <n v="3185997"/>
    <s v="INR"/>
    <n v="3192023.9999999995"/>
    <n v="6753840.5"/>
    <s v="&gt;5 Years"/>
    <n v="41859.741414440781"/>
    <n v="47212.195754454857"/>
    <n v="47301.507798318074"/>
    <n v="100082.84370021858"/>
    <n v="0.12999999999999981"/>
    <n v="367223.99999999953"/>
    <n v="5352.4543400140756"/>
    <n v="1.4818656688771163E-2"/>
    <n v="0"/>
    <n v="0"/>
    <n v="0"/>
  </r>
  <r>
    <s v="Employee 308"/>
    <x v="4"/>
    <s v="New York"/>
    <s v="United States of America"/>
    <s v="Americas"/>
    <d v="2015-01-12T00:00:00"/>
    <d v="2022-12-01T00:00:00"/>
    <s v="Investments Platform"/>
    <s v="J"/>
    <s v="O"/>
    <s v="USD"/>
    <n v="278300"/>
    <n v="415415.00000000006"/>
    <n v="0"/>
    <n v="0"/>
    <n v="415415.00000000006"/>
    <n v="0"/>
    <n v="0"/>
    <n v="0"/>
    <n v="0"/>
    <n v="0"/>
    <n v="693715"/>
    <s v="USD"/>
    <n v="289432"/>
    <n v="1010895.6"/>
    <s v="&gt;5 Years"/>
    <n v="278300"/>
    <n v="693715"/>
    <n v="289432"/>
    <n v="1010895.6"/>
    <n v="0.04"/>
    <n v="11132"/>
    <n v="415415"/>
    <n v="1"/>
    <n v="0"/>
    <n v="0"/>
    <n v="0"/>
  </r>
  <r>
    <s v="Employee 309"/>
    <x v="3"/>
    <s v="Edinburgh"/>
    <s v="United Kingdom"/>
    <s v="EMEA"/>
    <d v="2015-01-12T00:00:00"/>
    <d v="2022-12-01T00:00:00"/>
    <s v="Operating Platform"/>
    <s v="S"/>
    <s v="Z"/>
    <s v="GBP"/>
    <n v="69703.48000000001"/>
    <n v="22748.000000000004"/>
    <n v="0"/>
    <n v="0"/>
    <n v="22748.000000000004"/>
    <n v="0"/>
    <n v="0"/>
    <n v="0"/>
    <n v="0"/>
    <n v="0"/>
    <n v="92451.48000000001"/>
    <s v="GBP"/>
    <n v="71794.584400000007"/>
    <n v="167019.60880000002"/>
    <s v="&gt;5 Years"/>
    <n v="92750.935667272453"/>
    <n v="123020.56186899313"/>
    <n v="95533.463737290615"/>
    <n v="222244.64246235354"/>
    <n v="2.9999999999999864E-2"/>
    <n v="2091.1043999999965"/>
    <n v="30269.626201720675"/>
    <n v="1.3306500000756409"/>
    <n v="0"/>
    <n v="0"/>
    <n v="0"/>
  </r>
  <r>
    <s v="Employee 31"/>
    <x v="2"/>
    <s v="London"/>
    <s v="United Kingdom"/>
    <s v="EMEA"/>
    <d v="2007-09-27T00:00:00"/>
    <d v="2022-12-01T00:00:00"/>
    <s v="Operating Platform"/>
    <s v="W"/>
    <s v="C"/>
    <s v="GBP"/>
    <n v="40726.400000000001"/>
    <n v="2090"/>
    <n v="0"/>
    <n v="0"/>
    <n v="2090"/>
    <n v="0"/>
    <n v="455"/>
    <n v="0"/>
    <n v="455"/>
    <n v="0"/>
    <n v="43271.4"/>
    <s v="GBP"/>
    <n v="41133.664000000004"/>
    <n v="84378.228000000003"/>
    <s v="&gt;5 Years"/>
    <n v="54192.584163080588"/>
    <n v="57579.088413273093"/>
    <n v="54734.510004711396"/>
    <n v="112277.88909458245"/>
    <n v="1.0000000000000031E-2"/>
    <n v="407.26400000000285"/>
    <n v="3386.5042501925054"/>
    <n v="1.3306500000756409"/>
    <n v="0"/>
    <n v="0"/>
    <n v="605.44575003441662"/>
  </r>
  <r>
    <s v="Employee 310"/>
    <x v="1"/>
    <s v="New York"/>
    <s v="United States of America"/>
    <s v="Americas"/>
    <d v="2015-01-12T00:00:00"/>
    <d v="2022-12-01T00:00:00"/>
    <s v="Operating Platform"/>
    <s v="F"/>
    <s v="I"/>
    <s v="USD"/>
    <n v="125809.20000000003"/>
    <n v="16082"/>
    <n v="0"/>
    <n v="0"/>
    <n v="16082"/>
    <n v="0"/>
    <n v="0"/>
    <n v="0"/>
    <n v="0"/>
    <n v="0"/>
    <n v="141891.20000000001"/>
    <s v="USD"/>
    <n v="140906.30400000003"/>
    <n v="299824.44800000009"/>
    <s v="&gt;5 Years"/>
    <n v="125809.20000000003"/>
    <n v="141891.20000000001"/>
    <n v="140906.30400000003"/>
    <n v="299824.44800000009"/>
    <n v="0.12000000000000002"/>
    <n v="15097.104000000007"/>
    <n v="16081.999999999985"/>
    <n v="1"/>
    <n v="0"/>
    <n v="0"/>
    <n v="0"/>
  </r>
  <r>
    <s v="Employee 311"/>
    <x v="1"/>
    <s v="New York"/>
    <s v="United States of America"/>
    <s v="Americas"/>
    <d v="2015-01-12T00:00:00"/>
    <d v="2022-12-01T00:00:00"/>
    <s v="Investments Platform"/>
    <s v="Z"/>
    <s v="E"/>
    <s v="USD"/>
    <n v="121275.00000000001"/>
    <n v="65340"/>
    <n v="0"/>
    <n v="0"/>
    <n v="65340"/>
    <n v="0"/>
    <n v="0"/>
    <n v="0"/>
    <n v="0"/>
    <n v="0"/>
    <n v="186615"/>
    <s v="USD"/>
    <n v="128551.50000000003"/>
    <n v="326363.40000000002"/>
    <s v="&gt;5 Years"/>
    <n v="121275.00000000001"/>
    <n v="186615"/>
    <n v="128551.50000000003"/>
    <n v="326363.40000000002"/>
    <n v="6.0000000000000116E-2"/>
    <n v="7276.5000000000146"/>
    <n v="65339.999999999985"/>
    <n v="1"/>
    <n v="0"/>
    <n v="0"/>
    <n v="0"/>
  </r>
  <r>
    <s v="Employee 312"/>
    <x v="0"/>
    <s v="Philadelphia"/>
    <s v="United States of America"/>
    <s v="Americas"/>
    <d v="2015-01-12T00:00:00"/>
    <d v="2022-12-01T00:00:00"/>
    <s v="Investments Platform"/>
    <s v="Z"/>
    <s v="A"/>
    <s v="USD"/>
    <n v="197835.00000000006"/>
    <n v="194040.00000000003"/>
    <n v="0"/>
    <n v="0"/>
    <n v="194040.00000000003"/>
    <n v="0"/>
    <n v="0"/>
    <n v="0"/>
    <n v="0"/>
    <n v="0"/>
    <n v="391875.00000000012"/>
    <s v="USD"/>
    <n v="207726.75000000006"/>
    <n v="619195.50000000023"/>
    <s v="&gt;5 Years"/>
    <n v="197835.00000000006"/>
    <n v="391875.00000000012"/>
    <n v="207726.75000000006"/>
    <n v="619195.50000000023"/>
    <n v="4.9999999999999982E-2"/>
    <n v="9891.75"/>
    <n v="194040.00000000006"/>
    <n v="1"/>
    <n v="0"/>
    <n v="0"/>
    <n v="0"/>
  </r>
  <r>
    <s v="Employee 313"/>
    <x v="3"/>
    <s v="London"/>
    <s v="United Kingdom"/>
    <s v="EMEA"/>
    <d v="2015-01-12T00:00:00"/>
    <d v="2022-12-01T00:00:00"/>
    <s v="Corporate and Risk Platform"/>
    <s v="W"/>
    <s v="B"/>
    <s v="GBP"/>
    <n v="84535"/>
    <n v="10340"/>
    <n v="0"/>
    <n v="0"/>
    <n v="10340"/>
    <n v="0"/>
    <n v="0"/>
    <n v="0"/>
    <n v="0"/>
    <n v="0"/>
    <n v="94875"/>
    <s v="GBP"/>
    <n v="86225.7"/>
    <n v="182998.2"/>
    <s v="&gt;5 Years"/>
    <n v="112486.49775639431"/>
    <n v="126245.41875717643"/>
    <n v="114736.2277115222"/>
    <n v="243506.55484384217"/>
    <n v="1.9999999999999987E-2"/>
    <n v="1690.6999999999971"/>
    <n v="13758.921000782124"/>
    <n v="1.3306500000756409"/>
    <n v="0"/>
    <n v="0"/>
    <n v="0"/>
  </r>
  <r>
    <s v="Employee 314"/>
    <x v="0"/>
    <s v="New York"/>
    <s v="United States of America"/>
    <s v="Americas"/>
    <d v="2015-01-12T00:00:00"/>
    <d v="2022-12-01T00:00:00"/>
    <s v="Operating Platform"/>
    <s v="M"/>
    <s v="W"/>
    <s v="USD"/>
    <n v="194425.00000000003"/>
    <n v="59895.000000000007"/>
    <n v="0"/>
    <n v="0"/>
    <n v="59895.000000000007"/>
    <n v="0"/>
    <n v="0"/>
    <n v="0"/>
    <n v="0"/>
    <n v="0"/>
    <n v="254320.00000000003"/>
    <s v="USD"/>
    <n v="198313.50000000003"/>
    <n v="457719.9"/>
    <s v="&gt;5 Years"/>
    <n v="194425.00000000003"/>
    <n v="254320.00000000003"/>
    <n v="198313.50000000003"/>
    <n v="457719.9"/>
    <n v="1.9999999999999997E-2"/>
    <n v="3888.5"/>
    <n v="59895"/>
    <n v="1"/>
    <n v="0"/>
    <n v="0"/>
    <n v="0"/>
  </r>
  <r>
    <s v="Employee 315"/>
    <x v="0"/>
    <s v="Singapore"/>
    <s v="Singapore"/>
    <s v="Asia-Pacific"/>
    <d v="2015-01-12T00:00:00"/>
    <d v="2022-12-01T00:00:00"/>
    <s v="Client Businesses Platform"/>
    <s v="I"/>
    <s v="A"/>
    <s v="SGD"/>
    <n v="298345.96000000002"/>
    <n v="175780.00000000003"/>
    <n v="0"/>
    <n v="0"/>
    <n v="175780.00000000003"/>
    <n v="0"/>
    <n v="0"/>
    <n v="0"/>
    <n v="0"/>
    <n v="0"/>
    <n v="474125.96000000008"/>
    <s v="SGD"/>
    <n v="313263.25800000003"/>
    <n v="811095.51600000006"/>
    <s v="&gt;5 Years"/>
    <n v="223070.73909305022"/>
    <n v="354499.95140005235"/>
    <n v="234224.27604770273"/>
    <n v="606449.22501775762"/>
    <n v="5.0000000000000031E-2"/>
    <n v="14917.29800000001"/>
    <n v="131429.21230700213"/>
    <n v="0.74769150248607419"/>
    <n v="0"/>
    <n v="0"/>
    <n v="0"/>
  </r>
  <r>
    <s v="Employee 316"/>
    <x v="7"/>
    <s v="Hong Kong"/>
    <s v="Hong Kong"/>
    <s v="Asia-Pacific"/>
    <d v="2015-01-12T00:00:00"/>
    <d v="2022-12-01T00:00:00"/>
    <s v="Corporate and Risk Platform"/>
    <s v="P"/>
    <s v="C"/>
    <s v="HKD"/>
    <n v="607662"/>
    <n v="242000"/>
    <n v="0"/>
    <n v="0"/>
    <n v="242000"/>
    <n v="0"/>
    <n v="0"/>
    <n v="0"/>
    <n v="0"/>
    <n v="0"/>
    <n v="849662"/>
    <s v="HKD"/>
    <n v="686658.05999999994"/>
    <n v="1646776.1199999999"/>
    <s v="&gt;5 Years"/>
    <n v="77466.902086268121"/>
    <n v="108317.91844878031"/>
    <n v="87537.599357482963"/>
    <n v="209936.84720460471"/>
    <n v="0.12999999999999981"/>
    <n v="78996.059999999939"/>
    <n v="30851.016362512193"/>
    <n v="0.12748353868806692"/>
    <n v="0"/>
    <n v="0"/>
    <n v="0"/>
  </r>
  <r>
    <s v="Employee 317"/>
    <x v="4"/>
    <s v="New York"/>
    <s v="United States of America"/>
    <s v="Americas"/>
    <d v="2015-01-12T00:00:00"/>
    <d v="2022-12-01T00:00:00"/>
    <s v="Investments Platform"/>
    <s v="O"/>
    <s v="K"/>
    <s v="USD"/>
    <n v="247170.00000000006"/>
    <n v="2316160"/>
    <n v="0"/>
    <n v="0"/>
    <n v="2316160"/>
    <n v="0"/>
    <n v="0"/>
    <n v="0"/>
    <n v="0"/>
    <n v="315000"/>
    <n v="2878330"/>
    <s v="USD"/>
    <n v="249641.70000000007"/>
    <n v="2838605.0000000005"/>
    <s v="&gt;5 Years"/>
    <n v="247170.00000000006"/>
    <n v="2878330"/>
    <n v="249641.70000000007"/>
    <n v="2838605.0000000005"/>
    <n v="1.0000000000000045E-2"/>
    <n v="2471.7000000000116"/>
    <n v="2631160"/>
    <n v="1"/>
    <n v="315000"/>
    <n v="0"/>
    <n v="0"/>
  </r>
  <r>
    <s v="Employee 318"/>
    <x v="0"/>
    <s v="Vienna"/>
    <s v="Austria"/>
    <s v="EMEA"/>
    <d v="2015-01-12T00:00:00"/>
    <d v="2022-12-01T00:00:00"/>
    <s v="Regional Platform"/>
    <s v="M"/>
    <s v="Q"/>
    <s v="EUR"/>
    <n v="197802.00000000003"/>
    <n v="146520"/>
    <n v="0"/>
    <n v="0"/>
    <n v="146520"/>
    <n v="0"/>
    <n v="0"/>
    <n v="0"/>
    <n v="0"/>
    <n v="0"/>
    <n v="344322"/>
    <s v="EUR"/>
    <n v="201758.04000000004"/>
    <n v="552966.48"/>
    <s v="&gt;5 Years"/>
    <n v="230894.27459410066"/>
    <n v="401927.07058973075"/>
    <n v="235512.1600859827"/>
    <n v="645477.772087508"/>
    <n v="2.0000000000000132E-2"/>
    <n v="3956.0400000000081"/>
    <n v="171032.79599563009"/>
    <n v="1.1672999999701754"/>
    <n v="0"/>
    <n v="0"/>
    <n v="0"/>
  </r>
  <r>
    <s v="Employee 319"/>
    <x v="3"/>
    <s v="San Francisco"/>
    <s v="United States of America"/>
    <s v="Americas"/>
    <d v="2015-01-12T00:00:00"/>
    <d v="2022-12-01T00:00:00"/>
    <s v="ETF and Index Investments Platform"/>
    <s v="M"/>
    <s v="A"/>
    <s v="USD"/>
    <n v="164780"/>
    <n v="73089.5"/>
    <n v="0"/>
    <n v="0"/>
    <n v="73089.5"/>
    <n v="0"/>
    <n v="0"/>
    <n v="0"/>
    <n v="0"/>
    <n v="0"/>
    <n v="237869.5"/>
    <s v="USD"/>
    <n v="177962.40000000002"/>
    <n v="434861.46000000008"/>
    <s v="&gt;5 Years"/>
    <n v="164780"/>
    <n v="237869.5"/>
    <n v="177962.40000000002"/>
    <n v="434861.46000000008"/>
    <n v="8.000000000000014E-2"/>
    <n v="13182.400000000023"/>
    <n v="73089.5"/>
    <n v="1"/>
    <n v="0"/>
    <n v="0"/>
    <n v="0"/>
  </r>
  <r>
    <s v="Employee 32"/>
    <x v="2"/>
    <s v="Wilmington"/>
    <s v="United States of America"/>
    <s v="Americas"/>
    <d v="1998-04-22T00:00:00"/>
    <d v="2022-12-01T00:00:00"/>
    <s v="Operating Platform"/>
    <s v="X"/>
    <s v="B"/>
    <s v="USD"/>
    <n v="64765.250000000015"/>
    <n v="6930.0000000000009"/>
    <n v="0"/>
    <n v="0"/>
    <n v="6930.0000000000009"/>
    <n v="0"/>
    <n v="6155"/>
    <n v="0"/>
    <n v="6155"/>
    <n v="0"/>
    <n v="77850.250000000015"/>
    <s v="USD"/>
    <n v="73184.732500000013"/>
    <n v="154200.36500000005"/>
    <s v="&gt;5 Years"/>
    <n v="64765.250000000015"/>
    <n v="77850.250000000015"/>
    <n v="73184.732500000013"/>
    <n v="154200.36500000005"/>
    <n v="0.12999999999999995"/>
    <n v="8419.4824999999983"/>
    <n v="13085"/>
    <n v="1"/>
    <n v="0"/>
    <n v="0"/>
    <n v="6155"/>
  </r>
  <r>
    <s v="Employee 320"/>
    <x v="3"/>
    <s v="Wilmington"/>
    <s v="United States of America"/>
    <s v="Americas"/>
    <d v="2015-03-16T00:00:00"/>
    <d v="2022-12-01T00:00:00"/>
    <s v="Operating Platform"/>
    <s v="Z"/>
    <s v="N"/>
    <s v="USD"/>
    <n v="83842"/>
    <n v="24712.600000000002"/>
    <n v="0"/>
    <n v="0"/>
    <n v="24712.600000000002"/>
    <n v="0"/>
    <n v="0"/>
    <n v="0"/>
    <n v="0"/>
    <n v="0"/>
    <n v="108554.6"/>
    <s v="USD"/>
    <n v="87195.680000000008"/>
    <n v="200092.46400000004"/>
    <s v="&gt;5 Years"/>
    <n v="83842"/>
    <n v="108554.6"/>
    <n v="87195.680000000008"/>
    <n v="200092.46400000004"/>
    <n v="4.0000000000000091E-2"/>
    <n v="3353.6800000000076"/>
    <n v="24712.600000000006"/>
    <n v="1"/>
    <n v="0"/>
    <n v="0"/>
    <n v="0"/>
  </r>
  <r>
    <s v="Employee 321"/>
    <x v="1"/>
    <s v="San Francisco"/>
    <s v="United States of America"/>
    <s v="Americas"/>
    <d v="2015-01-12T00:00:00"/>
    <d v="2022-12-01T00:00:00"/>
    <s v="Investments Platform"/>
    <s v="F"/>
    <s v="M"/>
    <s v="USD"/>
    <n v="127050.00000000003"/>
    <n v="63580"/>
    <n v="0"/>
    <n v="0"/>
    <n v="63580"/>
    <n v="0"/>
    <n v="0"/>
    <n v="0"/>
    <n v="0"/>
    <n v="0"/>
    <n v="190630.00000000003"/>
    <s v="USD"/>
    <n v="143566.50000000003"/>
    <n v="358978.4"/>
    <s v="&gt;5 Years"/>
    <n v="127050.00000000003"/>
    <n v="190630.00000000003"/>
    <n v="143566.50000000003"/>
    <n v="358978.4"/>
    <n v="0.12999999999999998"/>
    <n v="16516.5"/>
    <n v="63580"/>
    <n v="1"/>
    <n v="0"/>
    <n v="0"/>
    <n v="0"/>
  </r>
  <r>
    <s v="Employee 322"/>
    <x v="3"/>
    <s v="Wilmington"/>
    <s v="United States of America"/>
    <s v="Americas"/>
    <d v="2015-01-12T00:00:00"/>
    <d v="2022-12-01T00:00:00"/>
    <s v="Operating Platform"/>
    <s v="E"/>
    <s v="R"/>
    <s v="USD"/>
    <n v="90208.8"/>
    <n v="10230"/>
    <n v="0"/>
    <n v="0"/>
    <n v="10230"/>
    <n v="0"/>
    <n v="0"/>
    <n v="0"/>
    <n v="0"/>
    <n v="0"/>
    <n v="100438.8"/>
    <s v="USD"/>
    <n v="91110.888000000006"/>
    <n v="192554.07600000003"/>
    <s v="&gt;5 Years"/>
    <n v="90208.8"/>
    <n v="100438.8"/>
    <n v="91110.888000000006"/>
    <n v="192554.07600000003"/>
    <n v="1.0000000000000037E-2"/>
    <n v="902.08800000000338"/>
    <n v="10230"/>
    <n v="1"/>
    <n v="0"/>
    <n v="0"/>
    <n v="0"/>
  </r>
  <r>
    <s v="Employee 323"/>
    <x v="0"/>
    <s v="Baltimore"/>
    <s v="United States of America"/>
    <s v="Americas"/>
    <d v="2015-01-26T00:00:00"/>
    <d v="2022-12-01T00:00:00"/>
    <s v="Investments Platform"/>
    <s v="C"/>
    <s v="Y"/>
    <s v="USD"/>
    <n v="173910"/>
    <n v="0"/>
    <n v="288241.47000000003"/>
    <n v="0"/>
    <n v="288241.47000000003"/>
    <n v="0"/>
    <n v="0"/>
    <n v="0"/>
    <n v="0"/>
    <n v="0"/>
    <n v="462151.47000000003"/>
    <s v="USD"/>
    <n v="189561.90000000002"/>
    <n v="379123.80000000005"/>
    <s v="&gt;5 Years"/>
    <n v="173910"/>
    <n v="462151.47000000003"/>
    <n v="189561.90000000002"/>
    <n v="379123.80000000005"/>
    <n v="9.0000000000000135E-2"/>
    <n v="15651.900000000023"/>
    <n v="288241.47000000003"/>
    <n v="1"/>
    <n v="0"/>
    <n v="0"/>
    <n v="0"/>
  </r>
  <r>
    <s v="Employee 324"/>
    <x v="4"/>
    <s v="New York"/>
    <s v="United States of America"/>
    <s v="Americas"/>
    <d v="2015-02-17T00:00:00"/>
    <d v="2022-12-01T00:00:00"/>
    <s v="Investments Platform"/>
    <s v="E"/>
    <s v="P"/>
    <s v="USD"/>
    <n v="239800.00000000006"/>
    <n v="1551825.0000000002"/>
    <n v="0"/>
    <n v="0"/>
    <n v="1551825.0000000002"/>
    <n v="0"/>
    <n v="0"/>
    <n v="0"/>
    <n v="0"/>
    <n v="258749.99999999997"/>
    <n v="2050375.0000000002"/>
    <s v="USD"/>
    <n v="256586.00000000009"/>
    <n v="2173624.7500000009"/>
    <s v="&gt;5 Years"/>
    <n v="239800.00000000006"/>
    <n v="2050375.0000000002"/>
    <n v="256586.00000000009"/>
    <n v="2173624.7500000009"/>
    <n v="7.0000000000000104E-2"/>
    <n v="16786.000000000029"/>
    <n v="1810575.0000000002"/>
    <n v="1"/>
    <n v="258749.99999999997"/>
    <n v="0"/>
    <n v="0"/>
  </r>
  <r>
    <s v="Employee 325"/>
    <x v="0"/>
    <s v="Princeton"/>
    <s v="United States of America"/>
    <s v="Americas"/>
    <d v="2015-02-02T00:00:00"/>
    <d v="2022-12-01T00:00:00"/>
    <s v="Investments Platform"/>
    <s v="F"/>
    <s v="X"/>
    <s v="USD"/>
    <n v="192664.99999999997"/>
    <n v="0"/>
    <n v="338999.99999999994"/>
    <n v="0"/>
    <n v="338999.99999999994"/>
    <n v="0"/>
    <n v="0"/>
    <n v="0"/>
    <n v="0"/>
    <n v="0"/>
    <n v="531664.99999999988"/>
    <s v="USD"/>
    <n v="204224.89999999997"/>
    <n v="408449.79999999993"/>
    <s v="&gt;5 Years"/>
    <n v="192664.99999999997"/>
    <n v="531664.99999999988"/>
    <n v="204224.89999999997"/>
    <n v="408449.79999999993"/>
    <n v="5.9999999999999977E-2"/>
    <n v="11559.899999999994"/>
    <n v="338999.99999999988"/>
    <n v="1"/>
    <n v="0"/>
    <n v="0"/>
    <n v="0"/>
  </r>
  <r>
    <s v="Employee 326"/>
    <x v="0"/>
    <s v="London"/>
    <s v="United Kingdom"/>
    <s v="EMEA"/>
    <d v="2015-02-09T00:00:00"/>
    <d v="2022-12-01T00:00:00"/>
    <s v="Client Businesses Platform"/>
    <s v="N"/>
    <s v="D"/>
    <s v="GBP"/>
    <n v="130515"/>
    <n v="27676.000000000004"/>
    <n v="0"/>
    <n v="0"/>
    <n v="27676.000000000004"/>
    <n v="0"/>
    <n v="0"/>
    <n v="0"/>
    <n v="0"/>
    <n v="0"/>
    <n v="158191"/>
    <s v="GBP"/>
    <n v="144871.65000000002"/>
    <n v="320463.66000000003"/>
    <s v="&gt;5 Years"/>
    <n v="173669.78475987227"/>
    <n v="210496.85416196572"/>
    <n v="192773.46108345827"/>
    <n v="426424.96920324024"/>
    <n v="0.11000000000000028"/>
    <n v="14356.650000000023"/>
    <n v="36827.069402093446"/>
    <n v="1.3306500000756409"/>
    <n v="0"/>
    <n v="0"/>
    <n v="0"/>
  </r>
  <r>
    <s v="Employee 327"/>
    <x v="3"/>
    <s v="Princeton"/>
    <s v="United States of America"/>
    <s v="Americas"/>
    <d v="2015-02-23T00:00:00"/>
    <d v="2022-12-01T00:00:00"/>
    <s v="Operating Platform"/>
    <s v="A"/>
    <s v="G"/>
    <s v="USD"/>
    <n v="181764"/>
    <n v="31031"/>
    <n v="0"/>
    <n v="0"/>
    <n v="31031"/>
    <n v="0"/>
    <n v="0"/>
    <n v="0"/>
    <n v="0"/>
    <n v="0"/>
    <n v="212795"/>
    <s v="USD"/>
    <n v="194487.48"/>
    <n v="422178.13"/>
    <s v="&gt;5 Years"/>
    <n v="181764"/>
    <n v="212795"/>
    <n v="194487.48"/>
    <n v="422178.13"/>
    <n v="7.0000000000000062E-2"/>
    <n v="12723.48000000001"/>
    <n v="31031"/>
    <n v="1"/>
    <n v="0"/>
    <n v="0"/>
    <n v="0"/>
  </r>
  <r>
    <s v="Employee 328"/>
    <x v="0"/>
    <s v="New York"/>
    <s v="United States of America"/>
    <s v="Americas"/>
    <d v="2015-04-06T00:00:00"/>
    <d v="2022-12-01T00:00:00"/>
    <s v="Client Businesses Platform"/>
    <s v="O"/>
    <s v="U"/>
    <s v="USD"/>
    <n v="181981.80000000002"/>
    <n v="70840"/>
    <n v="0"/>
    <n v="0"/>
    <n v="70840"/>
    <n v="0"/>
    <n v="0"/>
    <n v="0"/>
    <n v="0"/>
    <n v="0"/>
    <n v="252821.80000000002"/>
    <s v="USD"/>
    <n v="191080.89"/>
    <n v="456543.78"/>
    <s v="&gt;5 Years"/>
    <n v="181981.80000000002"/>
    <n v="252821.80000000002"/>
    <n v="191080.89"/>
    <n v="456543.78"/>
    <n v="4.9999999999999975E-2"/>
    <n v="9099.0899999999965"/>
    <n v="70840"/>
    <n v="1"/>
    <n v="0"/>
    <n v="0"/>
    <n v="0"/>
  </r>
  <r>
    <s v="Employee 329"/>
    <x v="4"/>
    <s v="London"/>
    <s v="United Kingdom"/>
    <s v="EMEA"/>
    <d v="2015-02-17T00:00:00"/>
    <d v="2022-12-01T00:00:00"/>
    <s v="Corporate and Risk Platform"/>
    <s v="Q"/>
    <s v="R"/>
    <s v="GBP"/>
    <n v="186560"/>
    <n v="522720"/>
    <n v="0"/>
    <n v="0"/>
    <n v="522720"/>
    <n v="0"/>
    <n v="0"/>
    <n v="0"/>
    <n v="0"/>
    <n v="471499.99999999994"/>
    <n v="1180780"/>
    <s v="GBP"/>
    <n v="194022.39999999999"/>
    <n v="931673.59999999998"/>
    <s v="&gt;5 Years"/>
    <n v="248246.06401411159"/>
    <n v="1571204.9070893154"/>
    <n v="258175.90657467602"/>
    <n v="1239731.4759104727"/>
    <n v="3.9999999999999862E-2"/>
    <n v="7462.3999999999942"/>
    <n v="1322958.8430752037"/>
    <n v="1.3306500000756409"/>
    <n v="627401.47503566463"/>
    <n v="0"/>
    <n v="0"/>
  </r>
  <r>
    <s v="Employee 33"/>
    <x v="0"/>
    <s v="Princeton"/>
    <s v="United States of America"/>
    <s v="Americas"/>
    <d v="2008-01-02T00:00:00"/>
    <d v="2022-12-01T00:00:00"/>
    <s v="Investments Platform"/>
    <s v="Q"/>
    <s v="R"/>
    <s v="USD"/>
    <n v="195360.00000000003"/>
    <n v="0"/>
    <n v="517499.99999999994"/>
    <n v="0"/>
    <n v="517499.99999999994"/>
    <n v="0"/>
    <n v="0"/>
    <n v="0"/>
    <n v="0"/>
    <n v="0"/>
    <n v="712860"/>
    <s v="USD"/>
    <n v="220756.80000000002"/>
    <n v="441513.60000000003"/>
    <s v="&gt;5 Years"/>
    <n v="195360.00000000003"/>
    <n v="712860"/>
    <n v="220756.80000000002"/>
    <n v="441513.60000000003"/>
    <n v="0.12999999999999992"/>
    <n v="25396.799999999988"/>
    <n v="517500"/>
    <n v="1"/>
    <n v="0"/>
    <n v="0"/>
    <n v="0"/>
  </r>
  <r>
    <s v="Employee 330"/>
    <x v="3"/>
    <s v="Hong Kong"/>
    <s v="Hong Kong"/>
    <s v="Asia-Pacific"/>
    <d v="2015-02-23T00:00:00"/>
    <d v="2022-12-01T00:00:00"/>
    <s v="Corporate and Risk Platform"/>
    <s v="B"/>
    <s v="D"/>
    <s v="HKD"/>
    <n v="1090210.0000000002"/>
    <n v="441980.00000000006"/>
    <n v="0"/>
    <n v="0"/>
    <n v="441980.00000000006"/>
    <n v="0"/>
    <n v="0"/>
    <n v="0"/>
    <n v="0"/>
    <n v="0"/>
    <n v="1532190.0000000002"/>
    <s v="HKD"/>
    <n v="1112014.2000000002"/>
    <n v="2674848.0000000005"/>
    <s v="&gt;5 Years"/>
    <n v="138983.82871311746"/>
    <n v="195329.00314246927"/>
    <n v="141763.50528737981"/>
    <n v="340999.0884926985"/>
    <n v="2.0000000000000035E-2"/>
    <n v="21804.199999999953"/>
    <n v="56345.174429351813"/>
    <n v="0.12748353868806692"/>
    <n v="0"/>
    <n v="0"/>
    <n v="0"/>
  </r>
  <r>
    <s v="Employee 331"/>
    <x v="1"/>
    <s v="New York"/>
    <s v="United States of America"/>
    <s v="Americas"/>
    <d v="2015-02-16T00:00:00"/>
    <d v="2022-12-01T00:00:00"/>
    <s v="Investments Platform"/>
    <s v="C"/>
    <s v="C"/>
    <s v="USD"/>
    <n v="128205.00000000003"/>
    <n v="97020.000000000015"/>
    <n v="0"/>
    <n v="0"/>
    <n v="97020.000000000015"/>
    <n v="0"/>
    <n v="0"/>
    <n v="0"/>
    <n v="0"/>
    <n v="0"/>
    <n v="225225.00000000006"/>
    <s v="USD"/>
    <n v="142307.55000000005"/>
    <n v="392307.3000000001"/>
    <s v="&gt;5 Years"/>
    <n v="128205.00000000003"/>
    <n v="225225.00000000006"/>
    <n v="142307.55000000005"/>
    <n v="392307.3000000001"/>
    <n v="0.11000000000000011"/>
    <n v="14102.550000000017"/>
    <n v="97020.000000000029"/>
    <n v="1"/>
    <n v="0"/>
    <n v="0"/>
    <n v="0"/>
  </r>
  <r>
    <s v="Employee 332"/>
    <x v="3"/>
    <s v="Tokyo"/>
    <s v="Japan"/>
    <s v="Asia-Pacific"/>
    <d v="2015-03-02T00:00:00"/>
    <d v="2022-12-01T00:00:00"/>
    <s v="Operating Platform"/>
    <s v="H"/>
    <s v="Y"/>
    <s v="JPY"/>
    <n v="15444000.000000004"/>
    <n v="3740000"/>
    <n v="0"/>
    <n v="0"/>
    <n v="3740000"/>
    <n v="0"/>
    <n v="0"/>
    <n v="0"/>
    <n v="0"/>
    <n v="0"/>
    <n v="19184000.000000004"/>
    <s v="JPY"/>
    <n v="15752880.000000004"/>
    <n v="35320560.000000007"/>
    <s v="&gt;5 Years"/>
    <n v="142151.04238575179"/>
    <n v="176575.08398913898"/>
    <n v="144994.06323346685"/>
    <n v="325100.64890238858"/>
    <n v="2.0000000000000163E-2"/>
    <n v="308880"/>
    <n v="34424.041603387188"/>
    <n v="9.2042891987666256E-3"/>
    <n v="0"/>
    <n v="0"/>
    <n v="0"/>
  </r>
  <r>
    <s v="Employee 333"/>
    <x v="0"/>
    <s v="Tokyo"/>
    <s v="Japan"/>
    <s v="Asia-Pacific"/>
    <d v="2015-04-13T00:00:00"/>
    <d v="2022-12-01T00:00:00"/>
    <s v="Client Businesses Platform"/>
    <s v="H"/>
    <s v="A"/>
    <s v="JPY"/>
    <n v="21342200"/>
    <n v="8742195"/>
    <n v="0"/>
    <n v="0"/>
    <n v="8742195"/>
    <n v="0"/>
    <n v="0"/>
    <n v="0"/>
    <n v="0"/>
    <n v="0"/>
    <n v="30084395"/>
    <s v="JPY"/>
    <n v="22409310"/>
    <n v="53997924.75"/>
    <s v="&gt;5 Years"/>
    <n v="196439.78093791706"/>
    <n v="276905.47194992867"/>
    <n v="206261.76998481294"/>
    <n v="497012.51553223806"/>
    <n v="5.0000000000000121E-2"/>
    <n v="1067110"/>
    <n v="80465.691012011608"/>
    <n v="9.2042891987666256E-3"/>
    <n v="0"/>
    <n v="0"/>
    <n v="0"/>
  </r>
  <r>
    <s v="Employee 334"/>
    <x v="0"/>
    <s v="London"/>
    <s v="United Kingdom"/>
    <s v="EMEA"/>
    <d v="2015-03-09T00:00:00"/>
    <d v="2022-12-01T00:00:00"/>
    <s v="Operating Platform"/>
    <s v="E"/>
    <s v="H"/>
    <s v="GBP"/>
    <n v="125776.20000000001"/>
    <n v="27225.000000000004"/>
    <n v="0"/>
    <n v="0"/>
    <n v="27225.000000000004"/>
    <n v="0"/>
    <n v="0"/>
    <n v="0"/>
    <n v="0"/>
    <n v="0"/>
    <n v="153001.20000000001"/>
    <s v="GBP"/>
    <n v="135838.29600000003"/>
    <n v="301079.59200000006"/>
    <s v="&gt;5 Years"/>
    <n v="167364.10053951383"/>
    <n v="203591.04679157317"/>
    <n v="180753.22858267499"/>
    <n v="400631.55911757401"/>
    <n v="8.0000000000000265E-2"/>
    <n v="10062.09600000002"/>
    <n v="36226.946252059337"/>
    <n v="1.3306500000756409"/>
    <n v="0"/>
    <n v="0"/>
    <n v="0"/>
  </r>
  <r>
    <s v="Employee 335"/>
    <x v="3"/>
    <s v="London"/>
    <s v="United Kingdom"/>
    <s v="EMEA"/>
    <d v="2015-02-23T00:00:00"/>
    <d v="2022-12-01T00:00:00"/>
    <s v="Investments Platform"/>
    <s v="I"/>
    <s v="M"/>
    <s v="GBP"/>
    <n v="94160"/>
    <n v="57420"/>
    <n v="16695.75"/>
    <n v="0"/>
    <n v="74115.75"/>
    <n v="0"/>
    <n v="0"/>
    <n v="0"/>
    <n v="0"/>
    <n v="0"/>
    <n v="168275.75"/>
    <s v="GBP"/>
    <n v="102634.40000000001"/>
    <n v="267856.60000000003"/>
    <s v="&gt;5 Years"/>
    <n v="125294.00400712235"/>
    <n v="223916.12675022855"/>
    <n v="136570.46436776337"/>
    <n v="356423.38481026096"/>
    <n v="9.0000000000000094E-2"/>
    <n v="8474.4000000000087"/>
    <n v="98622.1227431062"/>
    <n v="1.3306500000756409"/>
    <n v="0"/>
    <n v="0"/>
    <n v="0"/>
  </r>
  <r>
    <s v="Employee 336"/>
    <x v="3"/>
    <s v="New York"/>
    <s v="United States of America"/>
    <s v="Americas"/>
    <d v="2015-03-09T00:00:00"/>
    <d v="2022-12-01T00:00:00"/>
    <s v="Operating Platform"/>
    <s v="H"/>
    <s v="R"/>
    <s v="USD"/>
    <n v="145750"/>
    <n v="60984.000000000007"/>
    <n v="0"/>
    <n v="0"/>
    <n v="60984.000000000007"/>
    <n v="0"/>
    <n v="0"/>
    <n v="0"/>
    <n v="0"/>
    <n v="0"/>
    <n v="206734"/>
    <s v="USD"/>
    <n v="167612.5"/>
    <n v="405356.6"/>
    <s v="&gt;5 Years"/>
    <n v="145750"/>
    <n v="206734"/>
    <n v="167612.5"/>
    <n v="405356.6"/>
    <n v="0.15"/>
    <n v="21862.5"/>
    <n v="60984"/>
    <n v="1"/>
    <n v="0"/>
    <n v="0"/>
    <n v="0"/>
  </r>
  <r>
    <s v="Employee 337"/>
    <x v="4"/>
    <s v="London"/>
    <s v="United Kingdom"/>
    <s v="EMEA"/>
    <d v="2015-04-06T00:00:00"/>
    <d v="2022-12-01T00:00:00"/>
    <s v="Investments Platform"/>
    <s v="Y"/>
    <s v="I"/>
    <s v="GBP"/>
    <n v="198879.99999999997"/>
    <n v="211464.00000000003"/>
    <n v="0"/>
    <n v="0"/>
    <n v="211464.00000000003"/>
    <n v="0"/>
    <n v="0"/>
    <n v="0"/>
    <n v="0"/>
    <n v="150520"/>
    <n v="560864"/>
    <s v="GBP"/>
    <n v="210812.79999999999"/>
    <n v="645777.43999999994"/>
    <s v="&gt;5 Years"/>
    <n v="264639.67201504344"/>
    <n v="746313.68164242432"/>
    <n v="280518.05233594606"/>
    <n v="859303.75058484718"/>
    <n v="6.000000000000006E-2"/>
    <n v="11932.800000000017"/>
    <n v="481674.00962738087"/>
    <n v="1.3306500000756409"/>
    <n v="200289.43801138547"/>
    <n v="0"/>
    <n v="0"/>
  </r>
  <r>
    <s v="Employee 338"/>
    <x v="1"/>
    <s v="San Francisco"/>
    <s v="United States of America"/>
    <s v="Americas"/>
    <d v="2019-01-07T00:00:00"/>
    <d v="2022-12-01T00:00:00"/>
    <s v="Operating Platform"/>
    <s v="Q"/>
    <s v="P"/>
    <s v="USD"/>
    <n v="132825"/>
    <n v="13216.500000000002"/>
    <n v="0"/>
    <n v="0"/>
    <n v="13216.500000000002"/>
    <n v="0"/>
    <n v="18920"/>
    <n v="0"/>
    <n v="18920"/>
    <n v="0"/>
    <n v="164961.5"/>
    <s v="USD"/>
    <n v="147435.75"/>
    <n v="309541.815"/>
    <s v="1-5 Years"/>
    <n v="132825"/>
    <n v="164961.5"/>
    <n v="147435.75"/>
    <n v="309541.815"/>
    <n v="0.11"/>
    <n v="14610.75"/>
    <n v="32136.5"/>
    <n v="1"/>
    <n v="0"/>
    <n v="0"/>
    <n v="18920"/>
  </r>
  <r>
    <s v="Employee 339"/>
    <x v="3"/>
    <s v="London"/>
    <s v="United Kingdom"/>
    <s v="EMEA"/>
    <d v="2015-05-04T00:00:00"/>
    <d v="2022-12-01T00:00:00"/>
    <s v="Operating Platform"/>
    <s v="U"/>
    <s v="N"/>
    <s v="GBP"/>
    <n v="81807"/>
    <n v="8192.7999999999993"/>
    <n v="0"/>
    <n v="0"/>
    <n v="8192.7999999999993"/>
    <n v="0"/>
    <n v="0"/>
    <n v="0"/>
    <n v="0"/>
    <n v="0"/>
    <n v="89999.8"/>
    <s v="GBP"/>
    <n v="86715.42"/>
    <n v="182115.20799999998"/>
    <s v="&gt;5 Years"/>
    <n v="108856.48455618796"/>
    <n v="119758.23387680767"/>
    <n v="115387.87362955924"/>
    <n v="242331.60153897534"/>
    <n v="5.9999999999999984E-2"/>
    <n v="4908.4199999999983"/>
    <n v="10901.74932061971"/>
    <n v="1.3306500000756409"/>
    <n v="0"/>
    <n v="0"/>
    <n v="0"/>
  </r>
  <r>
    <s v="Employee 34"/>
    <x v="0"/>
    <s v="New York"/>
    <s v="United States of America"/>
    <s v="Americas"/>
    <d v="2008-01-28T00:00:00"/>
    <d v="2022-12-01T00:00:00"/>
    <s v="Investments Platform"/>
    <s v="P"/>
    <s v="L"/>
    <s v="USD"/>
    <n v="173250"/>
    <n v="374000.00000000006"/>
    <n v="0"/>
    <n v="0"/>
    <n v="374000.00000000006"/>
    <n v="0"/>
    <n v="0"/>
    <n v="0"/>
    <n v="0"/>
    <n v="0"/>
    <n v="547250"/>
    <s v="USD"/>
    <n v="181912.5"/>
    <n v="756525.00000000012"/>
    <s v="&gt;5 Years"/>
    <n v="173250"/>
    <n v="547250"/>
    <n v="181912.5"/>
    <n v="756525.00000000012"/>
    <n v="0.05"/>
    <n v="8662.5"/>
    <n v="374000"/>
    <n v="1"/>
    <n v="0"/>
    <n v="0"/>
    <n v="0"/>
  </r>
  <r>
    <s v="Employee 340"/>
    <x v="3"/>
    <s v="Mumbai"/>
    <s v="India"/>
    <s v="Asia-Pacific"/>
    <d v="2015-05-04T00:00:00"/>
    <d v="2022-12-01T00:00:00"/>
    <s v="Operating Platform"/>
    <s v="K"/>
    <s v="U"/>
    <s v="INR"/>
    <n v="2402400"/>
    <n v="227700.00000000003"/>
    <n v="0"/>
    <n v="0"/>
    <n v="227700.00000000003"/>
    <n v="0"/>
    <n v="0"/>
    <n v="57694"/>
    <n v="57694"/>
    <n v="0"/>
    <n v="2687794"/>
    <s v="INR"/>
    <n v="2666664.0000000005"/>
    <n v="5586075.0000000019"/>
    <s v="&gt;5 Years"/>
    <n v="35600.340829103843"/>
    <n v="39829.496536138999"/>
    <n v="39516.378320305274"/>
    <n v="82778.127662727406"/>
    <n v="0.11000000000000021"/>
    <n v="264264.00000000047"/>
    <n v="4229.1557070351555"/>
    <n v="1.4818656688771165E-2"/>
    <n v="0"/>
    <n v="0"/>
    <n v="0"/>
  </r>
  <r>
    <s v="Employee 341"/>
    <x v="4"/>
    <s v="New York"/>
    <s v="United States of America"/>
    <s v="Americas"/>
    <d v="2015-05-26T00:00:00"/>
    <d v="2022-12-01T00:00:00"/>
    <s v="Regional Platform"/>
    <s v="A"/>
    <s v="P"/>
    <s v="USD"/>
    <n v="268620.00000000006"/>
    <n v="631620"/>
    <n v="0"/>
    <n v="0"/>
    <n v="631620"/>
    <n v="0"/>
    <n v="0"/>
    <n v="0"/>
    <n v="0"/>
    <n v="550000"/>
    <n v="1450240"/>
    <s v="USD"/>
    <n v="303540.60000000003"/>
    <n v="1320811.8"/>
    <s v="&gt;5 Years"/>
    <n v="268620.00000000006"/>
    <n v="1450240"/>
    <n v="303540.60000000003"/>
    <n v="1320811.8"/>
    <n v="0.12999999999999989"/>
    <n v="34920.599999999977"/>
    <n v="1181620"/>
    <n v="1"/>
    <n v="550000"/>
    <n v="0"/>
    <n v="0"/>
  </r>
  <r>
    <s v="Employee 342"/>
    <x v="3"/>
    <s v="Wilmington"/>
    <s v="United States of America"/>
    <s v="Americas"/>
    <d v="2015-04-20T00:00:00"/>
    <d v="2022-12-01T00:00:00"/>
    <s v="Operating Platform"/>
    <s v="L"/>
    <s v="S"/>
    <s v="USD"/>
    <n v="142942.79999999999"/>
    <n v="0"/>
    <n v="0"/>
    <n v="0"/>
    <n v="0"/>
    <n v="0"/>
    <n v="0"/>
    <n v="0"/>
    <n v="0"/>
    <n v="0"/>
    <n v="142942.79999999999"/>
    <s v="USD"/>
    <n v="151519.36799999999"/>
    <n v="303038.73599999998"/>
    <s v="&gt;5 Years"/>
    <n v="142942.79999999999"/>
    <n v="142942.79999999999"/>
    <n v="151519.36799999999"/>
    <n v="303038.73599999998"/>
    <n v="0.06"/>
    <n v="8576.5679999999993"/>
    <n v="0"/>
    <n v="1"/>
    <n v="0"/>
    <n v="0"/>
    <n v="0"/>
  </r>
  <r>
    <s v="Employee 343"/>
    <x v="4"/>
    <s v="Seattle"/>
    <s v="United States of America"/>
    <s v="Americas"/>
    <d v="2015-04-06T00:00:00"/>
    <d v="2022-12-01T00:00:00"/>
    <s v="Investments Platform"/>
    <s v="E"/>
    <s v="W"/>
    <s v="USD"/>
    <n v="272250.00000000006"/>
    <n v="211200.00000000003"/>
    <n v="2163000"/>
    <n v="0"/>
    <n v="2374200"/>
    <n v="0"/>
    <n v="0"/>
    <n v="0"/>
    <n v="0"/>
    <n v="103000"/>
    <n v="2749450"/>
    <s v="USD"/>
    <n v="277695.00000000006"/>
    <n v="770814.00000000012"/>
    <s v="&gt;5 Years"/>
    <n v="272250.00000000006"/>
    <n v="2749450"/>
    <n v="277695.00000000006"/>
    <n v="770814.00000000012"/>
    <n v="1.9999999999999997E-2"/>
    <n v="5445"/>
    <n v="2477200"/>
    <n v="1"/>
    <n v="103000"/>
    <n v="0"/>
    <n v="0"/>
  </r>
  <r>
    <s v="Employee 344"/>
    <x v="4"/>
    <s v="Seattle"/>
    <s v="United States of America"/>
    <s v="Americas"/>
    <d v="2015-04-06T00:00:00"/>
    <d v="2022-12-01T00:00:00"/>
    <s v="Investments Platform"/>
    <s v="H"/>
    <s v="F"/>
    <s v="USD"/>
    <n v="255420.00000000006"/>
    <n v="215600.00000000003"/>
    <n v="1017600"/>
    <n v="0"/>
    <n v="1233200"/>
    <n v="0"/>
    <n v="0"/>
    <n v="0"/>
    <n v="0"/>
    <n v="112000.00000000001"/>
    <n v="1600620"/>
    <s v="USD"/>
    <n v="275853.60000000009"/>
    <n v="784555.20000000019"/>
    <s v="&gt;5 Years"/>
    <n v="255420.00000000006"/>
    <n v="1600620"/>
    <n v="275853.60000000009"/>
    <n v="784555.20000000019"/>
    <n v="8.0000000000000113E-2"/>
    <n v="20433.600000000035"/>
    <n v="1345200"/>
    <n v="1"/>
    <n v="112000.00000000001"/>
    <n v="0"/>
    <n v="0"/>
  </r>
  <r>
    <s v="Employee 345"/>
    <x v="7"/>
    <s v="Seattle"/>
    <s v="United States of America"/>
    <s v="Americas"/>
    <d v="2015-04-06T00:00:00"/>
    <d v="2022-12-01T00:00:00"/>
    <s v="Operating Platform"/>
    <s v="L"/>
    <s v="H"/>
    <s v="USD"/>
    <n v="80599.75"/>
    <n v="14701.500000000002"/>
    <n v="0"/>
    <n v="0"/>
    <n v="14701.500000000002"/>
    <n v="0"/>
    <n v="0"/>
    <n v="0"/>
    <n v="0"/>
    <n v="0"/>
    <n v="95301.25"/>
    <s v="USD"/>
    <n v="92689.712499999994"/>
    <n v="202286.14999999997"/>
    <s v="&gt;5 Years"/>
    <n v="80599.75"/>
    <n v="95301.25"/>
    <n v="92689.712499999994"/>
    <n v="202286.14999999997"/>
    <n v="0.14999999999999994"/>
    <n v="12089.962499999994"/>
    <n v="14701.5"/>
    <n v="1"/>
    <n v="0"/>
    <n v="0"/>
    <n v="0"/>
  </r>
  <r>
    <s v="Employee 346"/>
    <x v="0"/>
    <s v="New York"/>
    <s v="United States of America"/>
    <s v="Americas"/>
    <d v="2015-04-06T00:00:00"/>
    <d v="2022-12-01T00:00:00"/>
    <s v="Client Businesses Platform"/>
    <s v="O"/>
    <s v="Q"/>
    <s v="USD"/>
    <n v="174900"/>
    <n v="71071"/>
    <n v="0"/>
    <n v="0"/>
    <n v="71071"/>
    <n v="0"/>
    <n v="0"/>
    <n v="0"/>
    <n v="0"/>
    <n v="0"/>
    <n v="245971"/>
    <s v="USD"/>
    <n v="183645"/>
    <n v="441914.55"/>
    <s v="&gt;5 Years"/>
    <n v="174900"/>
    <n v="245971"/>
    <n v="183645"/>
    <n v="441914.55"/>
    <n v="0.05"/>
    <n v="8745"/>
    <n v="71071"/>
    <n v="1"/>
    <n v="0"/>
    <n v="0"/>
    <n v="0"/>
  </r>
  <r>
    <s v="Employee 347"/>
    <x v="0"/>
    <s v="Seattle"/>
    <s v="United States of America"/>
    <s v="Americas"/>
    <d v="2015-05-18T00:00:00"/>
    <d v="2022-12-01T00:00:00"/>
    <s v="Investments Platform"/>
    <s v="W"/>
    <s v="B"/>
    <s v="USD"/>
    <n v="155540"/>
    <n v="136125"/>
    <n v="218000.00000000003"/>
    <n v="0"/>
    <n v="354125"/>
    <n v="0"/>
    <n v="0"/>
    <n v="0"/>
    <n v="0"/>
    <n v="0"/>
    <n v="509665"/>
    <s v="USD"/>
    <n v="178871"/>
    <n v="514285.75"/>
    <s v="&gt;5 Years"/>
    <n v="155540"/>
    <n v="509665"/>
    <n v="178871"/>
    <n v="514285.75"/>
    <n v="0.15"/>
    <n v="23331"/>
    <n v="354125"/>
    <n v="1"/>
    <n v="0"/>
    <n v="0"/>
    <n v="0"/>
  </r>
  <r>
    <s v="Employee 348"/>
    <x v="4"/>
    <s v="Seattle"/>
    <s v="United States of America"/>
    <s v="Americas"/>
    <d v="2015-06-29T00:00:00"/>
    <d v="2022-12-01T00:00:00"/>
    <s v="Investments Platform"/>
    <s v="H"/>
    <s v="X"/>
    <s v="USD"/>
    <n v="253055.00000000006"/>
    <n v="211200.00000000003"/>
    <n v="1224300"/>
    <n v="0"/>
    <n v="1435500"/>
    <n v="0"/>
    <n v="0"/>
    <n v="0"/>
    <n v="0"/>
    <n v="0"/>
    <n v="1688555"/>
    <s v="USD"/>
    <n v="288482.70000000007"/>
    <n v="817733.40000000014"/>
    <s v="&gt;5 Years"/>
    <n v="253055.00000000006"/>
    <n v="1688555"/>
    <n v="288482.70000000007"/>
    <n v="817733.40000000014"/>
    <n v="0.14000000000000001"/>
    <n v="35427.700000000012"/>
    <n v="1435500"/>
    <n v="1"/>
    <n v="0"/>
    <n v="0"/>
    <n v="0"/>
  </r>
  <r>
    <s v="Employee 349"/>
    <x v="0"/>
    <s v="Seattle"/>
    <s v="United States of America"/>
    <s v="Americas"/>
    <d v="2015-04-13T00:00:00"/>
    <d v="2022-12-01T00:00:00"/>
    <s v="Operating Platform"/>
    <s v="F"/>
    <s v="T"/>
    <s v="USD"/>
    <n v="188100.00000000003"/>
    <n v="75075"/>
    <n v="0"/>
    <n v="0"/>
    <n v="75075"/>
    <n v="0"/>
    <n v="0"/>
    <n v="0"/>
    <n v="0"/>
    <n v="0"/>
    <n v="263175"/>
    <s v="USD"/>
    <n v="203148.00000000006"/>
    <n v="487377.00000000012"/>
    <s v="&gt;5 Years"/>
    <n v="188100.00000000003"/>
    <n v="263175"/>
    <n v="203148.00000000006"/>
    <n v="487377.00000000012"/>
    <n v="8.000000000000014E-2"/>
    <n v="15048.000000000029"/>
    <n v="75074.999999999971"/>
    <n v="1"/>
    <n v="0"/>
    <n v="0"/>
    <n v="0"/>
  </r>
  <r>
    <s v="Employee 35"/>
    <x v="1"/>
    <s v="Tokyo"/>
    <s v="Japan"/>
    <s v="Asia-Pacific"/>
    <d v="2008-01-02T00:00:00"/>
    <d v="2022-12-01T00:00:00"/>
    <s v="Operating Platform"/>
    <s v="V"/>
    <s v="W"/>
    <s v="JPY"/>
    <n v="11593450"/>
    <n v="2128500"/>
    <n v="0"/>
    <n v="0"/>
    <n v="2128500"/>
    <n v="0"/>
    <n v="0"/>
    <n v="0"/>
    <n v="0"/>
    <n v="0"/>
    <n v="13721950"/>
    <s v="JPY"/>
    <n v="12636860.5"/>
    <n v="27593786"/>
    <s v="&gt;5 Years"/>
    <n v="106709.46661144093"/>
    <n v="126300.7961710157"/>
    <n v="116313.31860647062"/>
    <n v="253981.18643287773"/>
    <n v="9.0000000000000066E-2"/>
    <n v="1043410.5"/>
    <n v="19591.329559574762"/>
    <n v="9.2042891987666256E-3"/>
    <n v="0"/>
    <n v="0"/>
    <n v="0"/>
  </r>
  <r>
    <s v="Employee 350"/>
    <x v="3"/>
    <s v="Seattle"/>
    <s v="United States of America"/>
    <s v="Americas"/>
    <d v="2015-04-20T00:00:00"/>
    <d v="2022-12-01T00:00:00"/>
    <s v="Operating Platform"/>
    <s v="P"/>
    <s v="B"/>
    <s v="USD"/>
    <n v="134827.00000000003"/>
    <n v="21120"/>
    <n v="0"/>
    <n v="0"/>
    <n v="21120"/>
    <n v="0"/>
    <n v="0"/>
    <n v="0"/>
    <n v="0"/>
    <n v="0"/>
    <n v="155947.00000000003"/>
    <s v="USD"/>
    <n v="137523.54000000004"/>
    <n v="296589.4800000001"/>
    <s v="&gt;5 Years"/>
    <n v="134827.00000000003"/>
    <n v="155947.00000000003"/>
    <n v="137523.54000000004"/>
    <n v="296589.4800000001"/>
    <n v="2.0000000000000056E-2"/>
    <n v="2696.5400000000081"/>
    <n v="21120"/>
    <n v="1"/>
    <n v="0"/>
    <n v="0"/>
    <n v="0"/>
  </r>
  <r>
    <s v="Employee 351"/>
    <x v="4"/>
    <s v="Seattle"/>
    <s v="United States of America"/>
    <s v="Americas"/>
    <d v="2015-05-04T00:00:00"/>
    <d v="2022-12-01T00:00:00"/>
    <s v="Investments Platform"/>
    <s v="S"/>
    <s v="V"/>
    <s v="USD"/>
    <n v="269775.00000000006"/>
    <n v="280500"/>
    <n v="3676500.0000000005"/>
    <n v="0"/>
    <n v="3957000.0000000005"/>
    <n v="0"/>
    <n v="0"/>
    <n v="0"/>
    <n v="0"/>
    <n v="0"/>
    <n v="4226775.0000000009"/>
    <s v="USD"/>
    <n v="285961.50000000006"/>
    <n v="869253"/>
    <s v="&gt;5 Years"/>
    <n v="269775.00000000006"/>
    <n v="4226775.0000000009"/>
    <n v="285961.50000000006"/>
    <n v="869253"/>
    <n v="5.9999999999999984E-2"/>
    <n v="16186.5"/>
    <n v="3957000.0000000009"/>
    <n v="1"/>
    <n v="0"/>
    <n v="0"/>
    <n v="0"/>
  </r>
  <r>
    <s v="Employee 352"/>
    <x v="0"/>
    <s v="London"/>
    <s v="United Kingdom"/>
    <s v="EMEA"/>
    <d v="2015-04-27T00:00:00"/>
    <d v="2022-12-01T00:00:00"/>
    <s v="Investments Platform"/>
    <s v="P"/>
    <s v="F"/>
    <s v="GBP"/>
    <n v="185328"/>
    <n v="87661.200000000012"/>
    <n v="251911.00000000003"/>
    <n v="0"/>
    <n v="339572.20000000007"/>
    <n v="0"/>
    <n v="0"/>
    <n v="0"/>
    <n v="0"/>
    <n v="0"/>
    <n v="524900.20000000007"/>
    <s v="GBP"/>
    <n v="209420.63999999998"/>
    <n v="517898.43599999999"/>
    <s v="&gt;5 Years"/>
    <n v="246606.70321401837"/>
    <n v="698458.45116970409"/>
    <n v="278665.57463184075"/>
    <n v="689141.55390257435"/>
    <n v="0.12999999999999995"/>
    <n v="24092.639999999985"/>
    <n v="451851.74795568571"/>
    <n v="1.3306500000756409"/>
    <n v="0"/>
    <n v="0"/>
    <n v="0"/>
  </r>
  <r>
    <s v="Employee 353"/>
    <x v="0"/>
    <s v="Seattle"/>
    <s v="United States of America"/>
    <s v="Americas"/>
    <d v="2015-06-15T00:00:00"/>
    <d v="2022-12-01T00:00:00"/>
    <s v="Investments Platform"/>
    <s v="X"/>
    <s v="R"/>
    <s v="USD"/>
    <n v="164780"/>
    <n v="122375"/>
    <n v="203300"/>
    <n v="0"/>
    <n v="325675"/>
    <n v="0"/>
    <n v="0"/>
    <n v="0"/>
    <n v="0"/>
    <n v="0"/>
    <n v="490455"/>
    <s v="USD"/>
    <n v="168075.6"/>
    <n v="460973.70000000007"/>
    <s v="&gt;5 Years"/>
    <n v="164780"/>
    <n v="490455"/>
    <n v="168075.6"/>
    <n v="460973.70000000007"/>
    <n v="2.0000000000000035E-2"/>
    <n v="3295.6000000000058"/>
    <n v="325675"/>
    <n v="1"/>
    <n v="0"/>
    <n v="0"/>
    <n v="0"/>
  </r>
  <r>
    <s v="Employee 354"/>
    <x v="3"/>
    <s v="Wilmington"/>
    <s v="United States of America"/>
    <s v="Americas"/>
    <d v="2015-05-04T00:00:00"/>
    <d v="2022-12-01T00:00:00"/>
    <s v="Operating Platform"/>
    <s v="E"/>
    <s v="C"/>
    <s v="USD"/>
    <n v="136730"/>
    <n v="9207"/>
    <n v="0"/>
    <n v="0"/>
    <n v="9207"/>
    <n v="0"/>
    <n v="0"/>
    <n v="0"/>
    <n v="0"/>
    <n v="0"/>
    <n v="145937"/>
    <s v="USD"/>
    <n v="147668.40000000002"/>
    <n v="305280.36000000004"/>
    <s v="&gt;5 Years"/>
    <n v="136730"/>
    <n v="145937"/>
    <n v="147668.40000000002"/>
    <n v="305280.36000000004"/>
    <n v="8.0000000000000168E-2"/>
    <n v="10938.400000000023"/>
    <n v="9207"/>
    <n v="1"/>
    <n v="0"/>
    <n v="0"/>
    <n v="0"/>
  </r>
  <r>
    <s v="Employee 355"/>
    <x v="3"/>
    <s v="Seattle"/>
    <s v="United States of America"/>
    <s v="Americas"/>
    <d v="2015-05-18T00:00:00"/>
    <d v="2022-12-01T00:00:00"/>
    <s v="Operating Platform"/>
    <s v="F"/>
    <s v="Z"/>
    <s v="USD"/>
    <n v="117766.00000000001"/>
    <n v="20295.000000000004"/>
    <n v="0"/>
    <n v="0"/>
    <n v="20295.000000000004"/>
    <n v="0"/>
    <n v="0"/>
    <n v="0"/>
    <n v="0"/>
    <n v="0"/>
    <n v="138061.00000000003"/>
    <s v="USD"/>
    <n v="120121.32000000002"/>
    <n v="260943.54000000004"/>
    <s v="&gt;5 Years"/>
    <n v="117766.00000000001"/>
    <n v="138061.00000000003"/>
    <n v="120121.32000000002"/>
    <n v="260943.54000000004"/>
    <n v="2.0000000000000056E-2"/>
    <n v="2355.320000000007"/>
    <n v="20295.000000000015"/>
    <n v="1"/>
    <n v="0"/>
    <n v="0"/>
    <n v="0"/>
  </r>
  <r>
    <s v="Employee 356"/>
    <x v="1"/>
    <s v="San Francisco"/>
    <s v="United States of America"/>
    <s v="Americas"/>
    <d v="2015-06-01T00:00:00"/>
    <d v="2022-12-01T00:00:00"/>
    <s v="Corporate and Risk Platform"/>
    <s v="R"/>
    <s v="L"/>
    <s v="USD"/>
    <n v="131670.00000000003"/>
    <n v="15510"/>
    <n v="0"/>
    <n v="0"/>
    <n v="15510"/>
    <n v="0"/>
    <n v="0"/>
    <n v="0"/>
    <n v="0"/>
    <n v="0"/>
    <n v="147180.00000000003"/>
    <s v="USD"/>
    <n v="146153.70000000004"/>
    <n v="309523.50000000012"/>
    <s v="&gt;5 Years"/>
    <n v="131670.00000000003"/>
    <n v="147180.00000000003"/>
    <n v="146153.70000000004"/>
    <n v="309523.50000000012"/>
    <n v="0.11000000000000007"/>
    <n v="14483.700000000012"/>
    <n v="15510"/>
    <n v="1"/>
    <n v="0"/>
    <n v="0"/>
    <n v="0"/>
  </r>
  <r>
    <s v="Employee 357"/>
    <x v="7"/>
    <s v="Seattle"/>
    <s v="United States of America"/>
    <s v="Americas"/>
    <d v="2015-05-28T00:00:00"/>
    <d v="2022-12-01T00:00:00"/>
    <s v="Corporate and Risk Platform"/>
    <s v="X"/>
    <s v="S"/>
    <s v="USD"/>
    <n v="60615.500000000007"/>
    <n v="0"/>
    <n v="0"/>
    <n v="0"/>
    <n v="0"/>
    <n v="0"/>
    <n v="0"/>
    <n v="0"/>
    <n v="0"/>
    <n v="0"/>
    <n v="60615.500000000007"/>
    <s v="USD"/>
    <n v="68495.514999999999"/>
    <n v="136991.03"/>
    <s v="&gt;5 Years"/>
    <n v="60615.500000000007"/>
    <n v="60615.500000000007"/>
    <n v="68495.514999999999"/>
    <n v="136991.03"/>
    <n v="0.12999999999999987"/>
    <n v="7880.0149999999921"/>
    <n v="0"/>
    <n v="1"/>
    <n v="0"/>
    <n v="0"/>
    <n v="0"/>
  </r>
  <r>
    <s v="Employee 358"/>
    <x v="3"/>
    <s v="San Francisco"/>
    <s v="United States of America"/>
    <s v="Americas"/>
    <d v="2015-05-28T00:00:00"/>
    <d v="2022-12-01T00:00:00"/>
    <s v="ETF and Index Investments Platform"/>
    <s v="U"/>
    <s v="K"/>
    <s v="USD"/>
    <n v="146333"/>
    <n v="35420"/>
    <n v="0"/>
    <n v="0"/>
    <n v="35420"/>
    <n v="0"/>
    <n v="0"/>
    <n v="0"/>
    <n v="0"/>
    <n v="0"/>
    <n v="181753"/>
    <s v="USD"/>
    <n v="155112.98000000001"/>
    <n v="347771.16000000003"/>
    <s v="&gt;5 Years"/>
    <n v="146333"/>
    <n v="181753"/>
    <n v="155112.98000000001"/>
    <n v="347771.16000000003"/>
    <n v="6.0000000000000074E-2"/>
    <n v="8779.9800000000105"/>
    <n v="35420"/>
    <n v="1"/>
    <n v="0"/>
    <n v="0"/>
    <n v="0"/>
  </r>
  <r>
    <s v="Employee 359"/>
    <x v="4"/>
    <s v="Chicago"/>
    <s v="United States of America"/>
    <s v="Americas"/>
    <d v="2015-05-28T00:00:00"/>
    <d v="2022-12-01T00:00:00"/>
    <s v="Investments Platform"/>
    <s v="P"/>
    <s v="Q"/>
    <s v="USD"/>
    <n v="269610.00000000006"/>
    <n v="430661.00000000006"/>
    <n v="0"/>
    <n v="0"/>
    <n v="430661.00000000006"/>
    <n v="0"/>
    <n v="0"/>
    <n v="0"/>
    <n v="0"/>
    <n v="0"/>
    <n v="700271.00000000012"/>
    <s v="USD"/>
    <n v="280394.40000000008"/>
    <n v="1008676.2400000002"/>
    <s v="&gt;5 Years"/>
    <n v="269610.00000000006"/>
    <n v="700271.00000000012"/>
    <n v="280394.40000000008"/>
    <n v="1008676.2400000002"/>
    <n v="4.0000000000000077E-2"/>
    <n v="10784.400000000023"/>
    <n v="430661.00000000006"/>
    <n v="1"/>
    <n v="0"/>
    <n v="0"/>
    <n v="0"/>
  </r>
  <r>
    <s v="Employee 36"/>
    <x v="3"/>
    <s v="New York"/>
    <s v="United States of America"/>
    <s v="Americas"/>
    <d v="2008-05-05T00:00:00"/>
    <d v="2022-12-01T00:00:00"/>
    <s v="Investments Platform"/>
    <s v="E"/>
    <s v="U"/>
    <s v="USD"/>
    <n v="141625"/>
    <n v="88924.000000000015"/>
    <n v="0"/>
    <n v="0"/>
    <n v="88924.000000000015"/>
    <n v="0"/>
    <n v="0"/>
    <n v="0"/>
    <n v="0"/>
    <n v="0"/>
    <n v="230549"/>
    <s v="USD"/>
    <n v="155787.5"/>
    <n v="409391.4"/>
    <s v="&gt;5 Years"/>
    <n v="141625"/>
    <n v="230549"/>
    <n v="155787.5"/>
    <n v="409391.4"/>
    <n v="0.1"/>
    <n v="14162.5"/>
    <n v="88924"/>
    <n v="1"/>
    <n v="0"/>
    <n v="0"/>
    <n v="0"/>
  </r>
  <r>
    <s v="Employee 360"/>
    <x v="0"/>
    <s v="Seattle"/>
    <s v="United States of America"/>
    <s v="Americas"/>
    <d v="2015-06-01T00:00:00"/>
    <d v="2022-12-01T00:00:00"/>
    <s v="Operating Platform"/>
    <s v="I"/>
    <s v="N"/>
    <s v="USD"/>
    <n v="174900"/>
    <n v="65087"/>
    <n v="0"/>
    <n v="0"/>
    <n v="65087"/>
    <n v="0"/>
    <n v="0"/>
    <n v="0"/>
    <n v="0"/>
    <n v="0"/>
    <n v="239987"/>
    <s v="USD"/>
    <n v="183645"/>
    <n v="435631.35"/>
    <s v="&gt;5 Years"/>
    <n v="174900"/>
    <n v="239987"/>
    <n v="183645"/>
    <n v="435631.35"/>
    <n v="0.05"/>
    <n v="8745"/>
    <n v="65087"/>
    <n v="1"/>
    <n v="0"/>
    <n v="0"/>
    <n v="0"/>
  </r>
  <r>
    <s v="Employee 361"/>
    <x v="4"/>
    <s v="Seattle"/>
    <s v="United States of America"/>
    <s v="Americas"/>
    <d v="2015-05-26T00:00:00"/>
    <d v="2022-12-01T00:00:00"/>
    <s v="Investments Platform"/>
    <s v="F"/>
    <s v="K"/>
    <s v="USD"/>
    <n v="435050.19887999992"/>
    <n v="1619750.0000000002"/>
    <n v="3952000"/>
    <n v="0"/>
    <n v="5571750"/>
    <n v="0"/>
    <n v="0"/>
    <n v="0"/>
    <n v="0"/>
    <n v="0"/>
    <n v="6006800.19888"/>
    <s v="USD"/>
    <n v="469854.21479039994"/>
    <n v="2689038.4295808007"/>
    <s v="&gt;5 Years"/>
    <n v="435050.19887999992"/>
    <n v="6006800.19888"/>
    <n v="469854.21479039994"/>
    <n v="2689038.4295808007"/>
    <n v="8.0000000000000057E-2"/>
    <n v="34804.015910400019"/>
    <n v="5571750"/>
    <n v="1"/>
    <n v="0"/>
    <n v="0"/>
    <n v="0"/>
  </r>
  <r>
    <s v="Employee 362"/>
    <x v="0"/>
    <s v="Hong Kong"/>
    <s v="Hong Kong"/>
    <s v="Asia-Pacific"/>
    <d v="2015-06-01T00:00:00"/>
    <d v="2022-12-01T00:00:00"/>
    <s v="Investments Platform"/>
    <s v="K"/>
    <s v="K"/>
    <s v="HKD"/>
    <n v="2215400.0000000005"/>
    <n v="988015.60000000009"/>
    <n v="4986031.6800000006"/>
    <n v="0"/>
    <n v="5974047.2800000012"/>
    <n v="0"/>
    <n v="0"/>
    <n v="0"/>
    <n v="0"/>
    <n v="0"/>
    <n v="8189447.2800000012"/>
    <s v="HKD"/>
    <n v="2459094.0000000009"/>
    <n v="6014885.3160000015"/>
    <s v="&gt;5 Years"/>
    <n v="282427.03160954348"/>
    <n v="1044019.7191537645"/>
    <n v="313494.00508659333"/>
    <n v="766798.86488657177"/>
    <n v="0.11000000000000022"/>
    <n v="243694.00000000047"/>
    <n v="761592.68754422106"/>
    <n v="0.12748353868806692"/>
    <n v="0"/>
    <n v="0"/>
    <n v="0"/>
  </r>
  <r>
    <s v="Employee 363"/>
    <x v="0"/>
    <s v="New York"/>
    <s v="United States of America"/>
    <s v="Americas"/>
    <d v="2015-06-15T00:00:00"/>
    <d v="2022-12-01T00:00:00"/>
    <s v="Operating Platform"/>
    <s v="B"/>
    <s v="E"/>
    <s v="USD"/>
    <n v="148005"/>
    <n v="18095"/>
    <n v="0"/>
    <n v="0"/>
    <n v="18095"/>
    <n v="0"/>
    <n v="0"/>
    <n v="0"/>
    <n v="0"/>
    <n v="0"/>
    <n v="166100"/>
    <s v="USD"/>
    <n v="164285.55000000002"/>
    <n v="348656.55000000005"/>
    <s v="&gt;5 Years"/>
    <n v="148005"/>
    <n v="166100"/>
    <n v="164285.55000000002"/>
    <n v="348656.55000000005"/>
    <n v="0.11000000000000011"/>
    <n v="16280.550000000017"/>
    <n v="18095"/>
    <n v="1"/>
    <n v="0"/>
    <n v="0"/>
    <n v="0"/>
  </r>
  <r>
    <s v="Employee 364"/>
    <x v="3"/>
    <s v="Seattle"/>
    <s v="United States of America"/>
    <s v="Americas"/>
    <d v="2015-06-01T00:00:00"/>
    <d v="2022-12-01T00:00:00"/>
    <s v="Client Businesses Platform"/>
    <s v="K"/>
    <s v="A"/>
    <s v="USD"/>
    <n v="133584"/>
    <n v="28512.000000000004"/>
    <n v="0"/>
    <n v="0"/>
    <n v="28512.000000000004"/>
    <n v="0"/>
    <n v="0"/>
    <n v="0"/>
    <n v="0"/>
    <n v="0"/>
    <n v="162096"/>
    <s v="USD"/>
    <n v="146942.40000000002"/>
    <n v="325248.00000000006"/>
    <s v="&gt;5 Years"/>
    <n v="133584"/>
    <n v="162096"/>
    <n v="146942.40000000002"/>
    <n v="325248.00000000006"/>
    <n v="0.10000000000000017"/>
    <n v="13358.400000000023"/>
    <n v="28512"/>
    <n v="1"/>
    <n v="0"/>
    <n v="0"/>
    <n v="0"/>
  </r>
  <r>
    <s v="Employee 365"/>
    <x v="7"/>
    <s v="New York"/>
    <s v="United States of America"/>
    <s v="Americas"/>
    <d v="2015-06-01T00:00:00"/>
    <d v="2022-12-01T00:00:00"/>
    <s v="Investments Platform"/>
    <s v="N"/>
    <s v="W"/>
    <s v="USD"/>
    <n v="109286.10000000003"/>
    <n v="20102.500000000004"/>
    <n v="0"/>
    <n v="0"/>
    <n v="20102.500000000004"/>
    <n v="0"/>
    <n v="0"/>
    <n v="0"/>
    <n v="0"/>
    <n v="0"/>
    <n v="129388.60000000003"/>
    <s v="USD"/>
    <n v="124586.15400000005"/>
    <n v="272089.15800000011"/>
    <s v="&gt;5 Years"/>
    <n v="109286.10000000003"/>
    <n v="129388.60000000003"/>
    <n v="124586.15400000005"/>
    <n v="272089.15800000011"/>
    <n v="0.14000000000000012"/>
    <n v="15300.054000000018"/>
    <n v="20102.5"/>
    <n v="1"/>
    <n v="0"/>
    <n v="0"/>
    <n v="0"/>
  </r>
  <r>
    <s v="Employee 366"/>
    <x v="4"/>
    <s v="Florida"/>
    <s v="United States of America"/>
    <s v="Americas"/>
    <d v="2015-07-01T00:00:00"/>
    <d v="2022-12-01T00:00:00"/>
    <s v="Investments Platform"/>
    <s v="X"/>
    <s v="M"/>
    <s v="USD"/>
    <n v="121000.00000000003"/>
    <n v="0"/>
    <n v="0"/>
    <n v="0"/>
    <n v="0"/>
    <n v="0"/>
    <n v="0"/>
    <n v="0"/>
    <n v="0"/>
    <n v="0"/>
    <n v="121000.00000000003"/>
    <s v="USD"/>
    <n v="129470.00000000004"/>
    <n v="258940.00000000009"/>
    <s v="&gt;5 Years"/>
    <n v="121000.00000000003"/>
    <n v="121000.00000000003"/>
    <n v="129470.00000000004"/>
    <n v="258940.00000000009"/>
    <n v="7.0000000000000104E-2"/>
    <n v="8470.0000000000146"/>
    <n v="0"/>
    <n v="1"/>
    <n v="0"/>
    <n v="0"/>
    <n v="0"/>
  </r>
  <r>
    <s v="Employee 367"/>
    <x v="3"/>
    <s v="Seattle"/>
    <s v="United States of America"/>
    <s v="Americas"/>
    <d v="2015-06-17T00:00:00"/>
    <d v="2022-12-01T00:00:00"/>
    <s v="Operating Platform"/>
    <s v="J"/>
    <s v="W"/>
    <s v="USD"/>
    <n v="114950.00000000003"/>
    <n v="9069.5"/>
    <n v="0"/>
    <n v="0"/>
    <n v="9069.5"/>
    <n v="0"/>
    <n v="0"/>
    <n v="0"/>
    <n v="0"/>
    <n v="0"/>
    <n v="124019.50000000003"/>
    <s v="USD"/>
    <n v="129893.50000000001"/>
    <n v="270035.53500000003"/>
    <s v="&gt;5 Years"/>
    <n v="114950.00000000003"/>
    <n v="124019.50000000003"/>
    <n v="129893.50000000001"/>
    <n v="270035.53500000003"/>
    <n v="0.12999999999999984"/>
    <n v="14943.499999999985"/>
    <n v="9069.5"/>
    <n v="1"/>
    <n v="0"/>
    <n v="0"/>
    <n v="0"/>
  </r>
  <r>
    <s v="Employee 368"/>
    <x v="4"/>
    <s v="Seattle"/>
    <s v="United States of America"/>
    <s v="Americas"/>
    <d v="2015-06-17T00:00:00"/>
    <d v="2022-12-01T00:00:00"/>
    <s v="Operating Platform"/>
    <s v="Z"/>
    <s v="V"/>
    <s v="USD"/>
    <n v="249480.00000000006"/>
    <n v="129920.99999999999"/>
    <n v="0"/>
    <n v="0"/>
    <n v="129920.99999999999"/>
    <n v="0"/>
    <n v="0"/>
    <n v="0"/>
    <n v="0"/>
    <n v="0"/>
    <n v="379401.00000000006"/>
    <s v="USD"/>
    <n v="254469.60000000006"/>
    <n v="641458.62000000011"/>
    <s v="&gt;5 Years"/>
    <n v="249480.00000000006"/>
    <n v="379401.00000000006"/>
    <n v="254469.60000000006"/>
    <n v="641458.62000000011"/>
    <n v="2.0000000000000018E-2"/>
    <n v="4989.6000000000058"/>
    <n v="129921"/>
    <n v="1"/>
    <n v="0"/>
    <n v="0"/>
    <n v="0"/>
  </r>
  <r>
    <s v="Employee 369"/>
    <x v="3"/>
    <s v="Seattle"/>
    <s v="United States of America"/>
    <s v="Americas"/>
    <d v="2015-06-01T00:00:00"/>
    <d v="2022-12-01T00:00:00"/>
    <s v="Operating Platform"/>
    <s v="A"/>
    <s v="H"/>
    <s v="USD"/>
    <n v="133672.00000000003"/>
    <n v="11253.000000000002"/>
    <n v="0"/>
    <n v="0"/>
    <n v="11253.000000000002"/>
    <n v="0"/>
    <n v="0"/>
    <n v="0"/>
    <n v="0"/>
    <n v="0"/>
    <n v="144925.00000000003"/>
    <s v="USD"/>
    <n v="147039.20000000004"/>
    <n v="306456.70000000007"/>
    <s v="&gt;5 Years"/>
    <n v="133672.00000000003"/>
    <n v="144925.00000000003"/>
    <n v="147039.20000000004"/>
    <n v="306456.70000000007"/>
    <n v="0.10000000000000006"/>
    <n v="13367.200000000012"/>
    <n v="11253"/>
    <n v="1"/>
    <n v="0"/>
    <n v="0"/>
    <n v="0"/>
  </r>
  <r>
    <s v="Employee 37"/>
    <x v="3"/>
    <s v="Princeton"/>
    <s v="United States of America"/>
    <s v="Americas"/>
    <d v="1998-01-21T00:00:00"/>
    <d v="2022-12-01T00:00:00"/>
    <s v="Investments Platform"/>
    <s v="M"/>
    <s v="F"/>
    <s v="USD"/>
    <n v="184800"/>
    <n v="32996.699999999997"/>
    <n v="0"/>
    <n v="0"/>
    <n v="32996.699999999997"/>
    <n v="0"/>
    <n v="0"/>
    <n v="0"/>
    <n v="0"/>
    <n v="0"/>
    <n v="217796.7"/>
    <s v="USD"/>
    <n v="195888"/>
    <n v="426752.50199999998"/>
    <s v="&gt;5 Years"/>
    <n v="184800"/>
    <n v="217796.7"/>
    <n v="195888"/>
    <n v="426752.50199999998"/>
    <n v="0.06"/>
    <n v="11088"/>
    <n v="32996.700000000012"/>
    <n v="1"/>
    <n v="0"/>
    <n v="0"/>
    <n v="0"/>
  </r>
  <r>
    <s v="Employee 370"/>
    <x v="7"/>
    <s v="New York"/>
    <s v="United States of America"/>
    <s v="Americas"/>
    <d v="2015-06-17T00:00:00"/>
    <d v="2022-12-01T00:00:00"/>
    <s v="Client Businesses Platform"/>
    <s v="Q"/>
    <s v="K"/>
    <s v="USD"/>
    <n v="96305.000000000015"/>
    <n v="20097.000000000004"/>
    <n v="0"/>
    <n v="0"/>
    <n v="20097.000000000004"/>
    <n v="0"/>
    <n v="3510"/>
    <n v="0"/>
    <n v="3510"/>
    <n v="0"/>
    <n v="119912.00000000001"/>
    <s v="USD"/>
    <n v="108824.65000000001"/>
    <n v="240358.91000000003"/>
    <s v="&gt;5 Years"/>
    <n v="96305.000000000015"/>
    <n v="119912.00000000001"/>
    <n v="108824.65000000001"/>
    <n v="240358.91000000003"/>
    <n v="0.12999999999999992"/>
    <n v="12519.649999999994"/>
    <n v="23607"/>
    <n v="1"/>
    <n v="0"/>
    <n v="0"/>
    <n v="3510"/>
  </r>
  <r>
    <s v="Employee 371"/>
    <x v="7"/>
    <s v="New York"/>
    <s v="United States of America"/>
    <s v="Americas"/>
    <d v="2015-06-15T00:00:00"/>
    <d v="2022-12-01T00:00:00"/>
    <s v="Investments Platform"/>
    <s v="T"/>
    <s v="Z"/>
    <s v="USD"/>
    <n v="90288"/>
    <n v="21532.500000000004"/>
    <n v="0"/>
    <n v="0"/>
    <n v="21532.500000000004"/>
    <n v="0"/>
    <n v="2626"/>
    <n v="0"/>
    <n v="2626"/>
    <n v="0"/>
    <n v="114446.5"/>
    <s v="USD"/>
    <n v="94802.400000000009"/>
    <n v="212213.92500000005"/>
    <s v="&gt;5 Years"/>
    <n v="90288"/>
    <n v="114446.5"/>
    <n v="94802.400000000009"/>
    <n v="212213.92500000005"/>
    <n v="5.00000000000001E-2"/>
    <n v="4514.4000000000087"/>
    <n v="24158.5"/>
    <n v="1"/>
    <n v="0"/>
    <n v="0"/>
    <n v="2626"/>
  </r>
  <r>
    <s v="Employee 372"/>
    <x v="3"/>
    <s v="Seattle"/>
    <s v="United States of America"/>
    <s v="Americas"/>
    <d v="2015-06-15T00:00:00"/>
    <d v="2022-12-01T00:00:00"/>
    <s v="Operating Platform"/>
    <s v="C"/>
    <s v="Q"/>
    <s v="USD"/>
    <n v="163773.5"/>
    <n v="46926.000000000007"/>
    <n v="0"/>
    <n v="0"/>
    <n v="46926.000000000007"/>
    <n v="0"/>
    <n v="0"/>
    <n v="0"/>
    <n v="0"/>
    <n v="0"/>
    <n v="210699.5"/>
    <s v="USD"/>
    <n v="185064.05499999999"/>
    <n v="423154.49"/>
    <s v="&gt;5 Years"/>
    <n v="163773.5"/>
    <n v="210699.5"/>
    <n v="185064.05499999999"/>
    <n v="423154.49"/>
    <n v="0.12999999999999995"/>
    <n v="21290.554999999993"/>
    <n v="46926"/>
    <n v="1"/>
    <n v="0"/>
    <n v="0"/>
    <n v="0"/>
  </r>
  <r>
    <s v="Employee 373"/>
    <x v="4"/>
    <s v="Seattle"/>
    <s v="United States of America"/>
    <s v="Americas"/>
    <d v="2015-07-27T00:00:00"/>
    <d v="2022-12-01T00:00:00"/>
    <s v="Investments Platform"/>
    <s v="Q"/>
    <s v="N"/>
    <s v="USD"/>
    <n v="188870.00000000003"/>
    <n v="158400"/>
    <n v="665500"/>
    <n v="0"/>
    <n v="823900"/>
    <n v="0"/>
    <n v="0"/>
    <n v="0"/>
    <n v="0"/>
    <n v="114000.00000000001"/>
    <n v="1126770"/>
    <s v="USD"/>
    <n v="203979.60000000003"/>
    <n v="579031.20000000007"/>
    <s v="&gt;5 Years"/>
    <n v="188870.00000000003"/>
    <n v="1126770"/>
    <n v="203979.60000000003"/>
    <n v="579031.20000000007"/>
    <n v="8.0000000000000016E-2"/>
    <n v="15109.600000000006"/>
    <n v="937900"/>
    <n v="1"/>
    <n v="114000.00000000001"/>
    <n v="0"/>
    <n v="0"/>
  </r>
  <r>
    <s v="Employee 374"/>
    <x v="0"/>
    <s v="Seattle"/>
    <s v="United States of America"/>
    <s v="Americas"/>
    <d v="2015-06-22T00:00:00"/>
    <d v="2022-12-01T00:00:00"/>
    <s v="Investments Platform"/>
    <s v="S"/>
    <s v="Y"/>
    <s v="USD"/>
    <n v="166650"/>
    <n v="133375"/>
    <n v="550450"/>
    <n v="0"/>
    <n v="683825"/>
    <n v="0"/>
    <n v="0"/>
    <n v="0"/>
    <n v="0"/>
    <n v="0"/>
    <n v="850475"/>
    <s v="USD"/>
    <n v="181648.5"/>
    <n v="508675.75"/>
    <s v="&gt;5 Years"/>
    <n v="166650"/>
    <n v="850475"/>
    <n v="181648.5"/>
    <n v="508675.75"/>
    <n v="0.09"/>
    <n v="14998.5"/>
    <n v="683825"/>
    <n v="1"/>
    <n v="0"/>
    <n v="0"/>
    <n v="0"/>
  </r>
  <r>
    <s v="Employee 375"/>
    <x v="0"/>
    <s v="Seattle"/>
    <s v="United States of America"/>
    <s v="Americas"/>
    <d v="2015-06-29T00:00:00"/>
    <d v="2022-12-01T00:00:00"/>
    <s v="Investments Platform"/>
    <s v="N"/>
    <s v="V"/>
    <s v="USD"/>
    <n v="195360.00000000003"/>
    <n v="85360"/>
    <n v="98440"/>
    <n v="0"/>
    <n v="183800"/>
    <n v="0"/>
    <n v="0"/>
    <n v="0"/>
    <n v="0"/>
    <n v="0"/>
    <n v="379160"/>
    <s v="USD"/>
    <n v="197313.60000000003"/>
    <n v="480840.8000000001"/>
    <s v="&gt;5 Years"/>
    <n v="195360.00000000003"/>
    <n v="379160"/>
    <n v="197313.60000000003"/>
    <n v="480840.8000000001"/>
    <n v="1.0000000000000028E-2"/>
    <n v="1953.6000000000058"/>
    <n v="183799.99999999997"/>
    <n v="1"/>
    <n v="0"/>
    <n v="0"/>
    <n v="0"/>
  </r>
  <r>
    <s v="Employee 376"/>
    <x v="0"/>
    <s v="Seattle"/>
    <s v="United States of America"/>
    <s v="Americas"/>
    <d v="2015-07-27T00:00:00"/>
    <d v="2022-12-01T00:00:00"/>
    <s v="Operating Platform"/>
    <s v="G"/>
    <s v="J"/>
    <s v="USD"/>
    <n v="195360.00000000003"/>
    <n v="41800"/>
    <n v="0"/>
    <n v="0"/>
    <n v="41800"/>
    <n v="0"/>
    <n v="0"/>
    <n v="0"/>
    <n v="0"/>
    <n v="0"/>
    <n v="237160.00000000003"/>
    <s v="USD"/>
    <n v="210988.80000000005"/>
    <n v="467121.60000000009"/>
    <s v="&gt;5 Years"/>
    <n v="195360.00000000003"/>
    <n v="237160.00000000003"/>
    <n v="210988.80000000005"/>
    <n v="467121.60000000009"/>
    <n v="8.0000000000000071E-2"/>
    <n v="15628.800000000017"/>
    <n v="41800"/>
    <n v="1"/>
    <n v="0"/>
    <n v="0"/>
    <n v="0"/>
  </r>
  <r>
    <s v="Employee 377"/>
    <x v="0"/>
    <s v="New York"/>
    <s v="United States of America"/>
    <s v="Americas"/>
    <d v="2015-07-27T00:00:00"/>
    <d v="2022-12-01T00:00:00"/>
    <s v="Investments Platform"/>
    <s v="R"/>
    <s v="E"/>
    <s v="USD"/>
    <n v="190740.00000000003"/>
    <n v="119625"/>
    <n v="581950"/>
    <n v="0"/>
    <n v="701575"/>
    <n v="0"/>
    <n v="0"/>
    <n v="0"/>
    <n v="0"/>
    <n v="0"/>
    <n v="892315"/>
    <s v="USD"/>
    <n v="213628.80000000005"/>
    <n v="561237.60000000009"/>
    <s v="&gt;5 Years"/>
    <n v="190740.00000000003"/>
    <n v="892315"/>
    <n v="213628.80000000005"/>
    <n v="561237.60000000009"/>
    <n v="0.12000000000000008"/>
    <n v="22888.800000000017"/>
    <n v="701575"/>
    <n v="1"/>
    <n v="0"/>
    <n v="0"/>
    <n v="0"/>
  </r>
  <r>
    <s v="Employee 378"/>
    <x v="3"/>
    <s v="Seattle"/>
    <s v="United States of America"/>
    <s v="Americas"/>
    <d v="2015-07-27T00:00:00"/>
    <d v="2022-12-01T00:00:00"/>
    <s v="Operating Platform"/>
    <s v="Q"/>
    <s v="I"/>
    <s v="USD"/>
    <n v="145475"/>
    <n v="7238"/>
    <n v="0"/>
    <n v="0"/>
    <n v="7238"/>
    <n v="0"/>
    <n v="0"/>
    <n v="0"/>
    <n v="0"/>
    <n v="0"/>
    <n v="152713"/>
    <s v="USD"/>
    <n v="152748.75"/>
    <n v="313097.40000000002"/>
    <s v="&gt;5 Years"/>
    <n v="145475"/>
    <n v="152713"/>
    <n v="152748.75"/>
    <n v="313097.40000000002"/>
    <n v="0.05"/>
    <n v="7273.75"/>
    <n v="7238"/>
    <n v="1"/>
    <n v="0"/>
    <n v="0"/>
    <n v="0"/>
  </r>
  <r>
    <s v="Employee 379"/>
    <x v="4"/>
    <s v="Seattle"/>
    <s v="United States of America"/>
    <s v="Americas"/>
    <d v="2015-07-06T00:00:00"/>
    <d v="2022-12-01T00:00:00"/>
    <s v="Investments Platform"/>
    <s v="K"/>
    <s v="Y"/>
    <s v="USD"/>
    <n v="392700.00000000006"/>
    <n v="1802295.0000000002"/>
    <n v="4370000"/>
    <n v="0"/>
    <n v="6172295"/>
    <n v="0"/>
    <n v="0"/>
    <n v="0"/>
    <n v="0"/>
    <n v="214000"/>
    <n v="6778995"/>
    <s v="USD"/>
    <n v="400554.00000000006"/>
    <n v="2639448.9000000004"/>
    <s v="&gt;5 Years"/>
    <n v="392700.00000000006"/>
    <n v="6778995"/>
    <n v="400554.00000000006"/>
    <n v="2639448.9000000004"/>
    <n v="1.9999999999999997E-2"/>
    <n v="7854"/>
    <n v="6386295"/>
    <n v="1"/>
    <n v="214000"/>
    <n v="0"/>
    <n v="0"/>
  </r>
  <r>
    <s v="Employee 38"/>
    <x v="3"/>
    <s v="Princeton"/>
    <s v="United States of America"/>
    <s v="Americas"/>
    <d v="2008-06-02T00:00:00"/>
    <d v="2022-12-01T00:00:00"/>
    <s v="Investments Platform"/>
    <s v="C"/>
    <s v="G"/>
    <s v="USD"/>
    <n v="150150"/>
    <n v="264000"/>
    <n v="0"/>
    <n v="0"/>
    <n v="264000"/>
    <n v="0"/>
    <n v="0"/>
    <n v="0"/>
    <n v="0"/>
    <n v="0"/>
    <n v="414150"/>
    <s v="USD"/>
    <n v="163663.5"/>
    <n v="615087"/>
    <s v="&gt;5 Years"/>
    <n v="150150"/>
    <n v="414150"/>
    <n v="163663.5"/>
    <n v="615087"/>
    <n v="0.09"/>
    <n v="13513.5"/>
    <n v="264000"/>
    <n v="1"/>
    <n v="0"/>
    <n v="0"/>
    <n v="0"/>
  </r>
  <r>
    <s v="Employee 380"/>
    <x v="0"/>
    <s v="Hong Kong"/>
    <s v="Hong Kong"/>
    <s v="Asia-Pacific"/>
    <d v="2015-07-06T00:00:00"/>
    <d v="2022-12-01T00:00:00"/>
    <s v="Corporate and Risk Platform"/>
    <s v="F"/>
    <s v="G"/>
    <s v="HKD"/>
    <n v="2178000.0000000005"/>
    <n v="1894860"/>
    <n v="0"/>
    <n v="0"/>
    <n v="1894860"/>
    <n v="0"/>
    <n v="0"/>
    <n v="0"/>
    <n v="0"/>
    <n v="0"/>
    <n v="4072860.0000000005"/>
    <s v="HKD"/>
    <n v="2330460.0000000005"/>
    <n v="6688420.2000000011"/>
    <s v="&gt;5 Years"/>
    <n v="277659.1472626098"/>
    <n v="519222.6053810803"/>
    <n v="297095.28757099248"/>
    <n v="852663.47532874835"/>
    <n v="7.0000000000000007E-2"/>
    <n v="152460"/>
    <n v="241563.4581184705"/>
    <n v="0.12748353868806692"/>
    <n v="0"/>
    <n v="0"/>
    <n v="0"/>
  </r>
  <r>
    <s v="Employee 381"/>
    <x v="3"/>
    <s v="Seattle"/>
    <s v="United States of America"/>
    <s v="Americas"/>
    <d v="2015-07-13T00:00:00"/>
    <d v="2022-12-01T00:00:00"/>
    <s v="Corporate and Risk Platform"/>
    <s v="R"/>
    <s v="Q"/>
    <s v="USD"/>
    <n v="171309.6"/>
    <n v="20240"/>
    <n v="0"/>
    <n v="0"/>
    <n v="20240"/>
    <n v="0"/>
    <n v="0"/>
    <n v="0"/>
    <n v="0"/>
    <n v="0"/>
    <n v="191549.6"/>
    <s v="USD"/>
    <n v="188440.56000000003"/>
    <n v="399145.12000000011"/>
    <s v="&gt;5 Years"/>
    <n v="171309.6"/>
    <n v="191549.6"/>
    <n v="188440.56000000003"/>
    <n v="399145.12000000011"/>
    <n v="0.10000000000000012"/>
    <n v="17130.960000000021"/>
    <n v="20240"/>
    <n v="1"/>
    <n v="0"/>
    <n v="0"/>
    <n v="0"/>
  </r>
  <r>
    <s v="Employee 382"/>
    <x v="0"/>
    <s v="Seattle"/>
    <s v="United States of America"/>
    <s v="Americas"/>
    <d v="2015-07-13T00:00:00"/>
    <d v="2022-12-01T00:00:00"/>
    <s v="Operating Platform"/>
    <s v="P"/>
    <s v="R"/>
    <s v="USD"/>
    <n v="191576.00000000003"/>
    <n v="82720"/>
    <n v="0"/>
    <n v="0"/>
    <n v="82720"/>
    <n v="0"/>
    <n v="0"/>
    <n v="0"/>
    <n v="0"/>
    <n v="0"/>
    <n v="274296"/>
    <s v="USD"/>
    <n v="195407.52000000002"/>
    <n v="475189.44000000006"/>
    <s v="&gt;5 Years"/>
    <n v="191576.00000000003"/>
    <n v="274296"/>
    <n v="195407.52000000002"/>
    <n v="475189.44000000006"/>
    <n v="1.9999999999999941E-2"/>
    <n v="3831.5199999999895"/>
    <n v="82719.999999999971"/>
    <n v="1"/>
    <n v="0"/>
    <n v="0"/>
    <n v="0"/>
  </r>
  <r>
    <s v="Employee 383"/>
    <x v="0"/>
    <s v="Seattle"/>
    <s v="United States of America"/>
    <s v="Americas"/>
    <d v="2015-08-03T00:00:00"/>
    <d v="2022-12-01T00:00:00"/>
    <s v="Operating Platform"/>
    <s v="Y"/>
    <s v="S"/>
    <s v="USD"/>
    <n v="170723.85"/>
    <n v="39600"/>
    <n v="0"/>
    <n v="0"/>
    <n v="39600"/>
    <n v="0"/>
    <n v="0"/>
    <n v="0"/>
    <n v="0"/>
    <n v="0"/>
    <n v="210323.85"/>
    <s v="USD"/>
    <n v="172431.08850000001"/>
    <n v="384858.17700000003"/>
    <s v="&gt;5 Years"/>
    <n v="170723.85"/>
    <n v="210323.85"/>
    <n v="172431.08850000001"/>
    <n v="384858.17700000003"/>
    <n v="1.0000000000000038E-2"/>
    <n v="1707.2385000000068"/>
    <n v="39600"/>
    <n v="1"/>
    <n v="0"/>
    <n v="0"/>
    <n v="0"/>
  </r>
  <r>
    <s v="Employee 384"/>
    <x v="3"/>
    <s v="Seattle"/>
    <s v="United States of America"/>
    <s v="Americas"/>
    <d v="2015-08-03T00:00:00"/>
    <d v="2022-12-01T00:00:00"/>
    <s v="Operating Platform"/>
    <s v="T"/>
    <s v="J"/>
    <s v="USD"/>
    <n v="162140"/>
    <n v="13398.000000000002"/>
    <n v="0"/>
    <n v="0"/>
    <n v="13398.000000000002"/>
    <n v="0"/>
    <n v="0"/>
    <n v="0"/>
    <n v="0"/>
    <n v="0"/>
    <n v="175538"/>
    <s v="USD"/>
    <n v="184839.6"/>
    <n v="384952.92000000004"/>
    <s v="&gt;5 Years"/>
    <n v="162140"/>
    <n v="175538"/>
    <n v="184839.6"/>
    <n v="384952.92000000004"/>
    <n v="0.14000000000000004"/>
    <n v="22699.600000000006"/>
    <n v="13398"/>
    <n v="1"/>
    <n v="0"/>
    <n v="0"/>
    <n v="0"/>
  </r>
  <r>
    <s v="Employee 385"/>
    <x v="4"/>
    <s v="Seattle"/>
    <s v="United States of America"/>
    <s v="Americas"/>
    <d v="2015-08-10T00:00:00"/>
    <d v="2022-12-01T00:00:00"/>
    <s v="Corporate and Risk Platform"/>
    <s v="V"/>
    <s v="I"/>
    <s v="USD"/>
    <n v="284350.00000000006"/>
    <n v="308660"/>
    <n v="0"/>
    <n v="0"/>
    <n v="308660"/>
    <n v="0"/>
    <n v="0"/>
    <n v="0"/>
    <n v="0"/>
    <n v="0"/>
    <n v="593010"/>
    <s v="USD"/>
    <n v="292880.50000000006"/>
    <n v="903680.8"/>
    <s v="&gt;5 Years"/>
    <n v="284350.00000000006"/>
    <n v="593010"/>
    <n v="292880.50000000006"/>
    <n v="903680.8"/>
    <n v="2.9999999999999995E-2"/>
    <n v="8530.5"/>
    <n v="308659.99999999994"/>
    <n v="1"/>
    <n v="0"/>
    <n v="0"/>
    <n v="0"/>
  </r>
  <r>
    <s v="Employee 386"/>
    <x v="0"/>
    <s v="San Francisco"/>
    <s v="United States of America"/>
    <s v="Americas"/>
    <d v="2015-07-20T00:00:00"/>
    <d v="2022-12-01T00:00:00"/>
    <s v="Client Businesses Platform"/>
    <s v="K"/>
    <s v="A"/>
    <s v="USD"/>
    <n v="175510.5"/>
    <n v="86212.500000000015"/>
    <n v="0"/>
    <n v="0"/>
    <n v="86212.500000000015"/>
    <n v="0"/>
    <n v="0"/>
    <n v="0"/>
    <n v="0"/>
    <n v="0"/>
    <n v="261723"/>
    <s v="USD"/>
    <n v="182530.92"/>
    <n v="454722.84000000008"/>
    <s v="&gt;5 Years"/>
    <n v="175510.5"/>
    <n v="261723"/>
    <n v="182530.92"/>
    <n v="454722.84000000008"/>
    <n v="4.000000000000007E-2"/>
    <n v="7020.4200000000128"/>
    <n v="86212.5"/>
    <n v="1"/>
    <n v="0"/>
    <n v="0"/>
    <n v="0"/>
  </r>
  <r>
    <s v="Employee 387"/>
    <x v="3"/>
    <s v="Seattle"/>
    <s v="United States of America"/>
    <s v="Americas"/>
    <d v="2015-08-31T00:00:00"/>
    <d v="2022-12-01T00:00:00"/>
    <s v="Operating Platform"/>
    <s v="Q"/>
    <s v="Y"/>
    <s v="USD"/>
    <n v="107206.70400000001"/>
    <n v="25425.400000000005"/>
    <n v="0"/>
    <n v="0"/>
    <n v="25425.400000000005"/>
    <n v="0"/>
    <n v="0"/>
    <n v="0"/>
    <n v="0"/>
    <n v="0"/>
    <n v="132632.10400000002"/>
    <s v="USD"/>
    <n v="118999.44144000002"/>
    <n v="266221.07688000007"/>
    <s v="&gt;5 Years"/>
    <n v="107206.70400000001"/>
    <n v="132632.10400000002"/>
    <n v="118999.44144000002"/>
    <n v="266221.07688000007"/>
    <n v="0.1100000000000001"/>
    <n v="11792.737440000012"/>
    <n v="25425.400000000009"/>
    <n v="1"/>
    <n v="0"/>
    <n v="0"/>
    <n v="0"/>
  </r>
  <r>
    <s v="Employee 388"/>
    <x v="0"/>
    <s v="Seattle"/>
    <s v="United States of America"/>
    <s v="Americas"/>
    <d v="2015-08-02T00:00:00"/>
    <d v="2022-12-01T00:00:00"/>
    <s v="Operating Platform"/>
    <s v="I"/>
    <s v="F"/>
    <s v="USD"/>
    <n v="144738"/>
    <n v="24200.000000000004"/>
    <n v="0"/>
    <n v="0"/>
    <n v="24200.000000000004"/>
    <n v="0"/>
    <n v="0"/>
    <n v="0"/>
    <n v="0"/>
    <n v="0"/>
    <n v="168938"/>
    <s v="USD"/>
    <n v="159211.80000000002"/>
    <n v="345043.60000000003"/>
    <s v="&gt;5 Years"/>
    <n v="144738"/>
    <n v="168938"/>
    <n v="159211.80000000002"/>
    <n v="345043.60000000003"/>
    <n v="0.10000000000000012"/>
    <n v="14473.800000000017"/>
    <n v="24200"/>
    <n v="1"/>
    <n v="0"/>
    <n v="0"/>
    <n v="0"/>
  </r>
  <r>
    <s v="Employee 389"/>
    <x v="3"/>
    <s v="Seattle"/>
    <s v="United States of America"/>
    <s v="Americas"/>
    <d v="2015-08-02T00:00:00"/>
    <d v="2022-12-01T00:00:00"/>
    <s v="Operating Platform"/>
    <s v="H"/>
    <s v="Y"/>
    <s v="USD"/>
    <n v="95953.000000000015"/>
    <n v="18326"/>
    <n v="5600.0000000000009"/>
    <n v="0"/>
    <n v="23926"/>
    <n v="0"/>
    <n v="0"/>
    <n v="0"/>
    <n v="0"/>
    <n v="0"/>
    <n v="119879.00000000001"/>
    <s v="USD"/>
    <n v="110345.95000000001"/>
    <n v="241766.80000000002"/>
    <s v="&gt;5 Years"/>
    <n v="95953.000000000015"/>
    <n v="119879.00000000001"/>
    <n v="110345.95000000001"/>
    <n v="241766.80000000002"/>
    <n v="0.14999999999999994"/>
    <n v="14392.949999999997"/>
    <n v="23926"/>
    <n v="1"/>
    <n v="0"/>
    <n v="0"/>
    <n v="0"/>
  </r>
  <r>
    <s v="Employee 39"/>
    <x v="4"/>
    <s v="Princeton"/>
    <s v="United States of America"/>
    <s v="Americas"/>
    <d v="2008-07-21T00:00:00"/>
    <d v="2022-12-01T00:00:00"/>
    <s v="Investments Platform"/>
    <s v="Z"/>
    <s v="S"/>
    <s v="USD"/>
    <n v="272250.00000000006"/>
    <n v="366239.50000000006"/>
    <n v="0"/>
    <n v="0"/>
    <n v="366239.50000000006"/>
    <n v="0"/>
    <n v="0"/>
    <n v="0"/>
    <n v="0"/>
    <n v="0"/>
    <n v="638489.50000000012"/>
    <s v="USD"/>
    <n v="291307.50000000006"/>
    <n v="974491.26500000013"/>
    <s v="&gt;5 Years"/>
    <n v="272250.00000000006"/>
    <n v="638489.50000000012"/>
    <n v="291307.50000000006"/>
    <n v="974491.26500000013"/>
    <n v="6.9999999999999979E-2"/>
    <n v="19057.5"/>
    <n v="366239.50000000006"/>
    <n v="1"/>
    <n v="0"/>
    <n v="0"/>
    <n v="0"/>
  </r>
  <r>
    <s v="Employee 390"/>
    <x v="1"/>
    <s v="San Francisco"/>
    <s v="United States of America"/>
    <s v="Americas"/>
    <d v="2015-08-02T00:00:00"/>
    <d v="2022-12-01T00:00:00"/>
    <s v="Operating Platform"/>
    <s v="Y"/>
    <s v="C"/>
    <s v="USD"/>
    <n v="124630.00000000003"/>
    <n v="11434.500000000002"/>
    <n v="0"/>
    <n v="0"/>
    <n v="11434.500000000002"/>
    <n v="0"/>
    <n v="18743"/>
    <n v="0"/>
    <n v="18743"/>
    <n v="0"/>
    <n v="154807.50000000003"/>
    <s v="USD"/>
    <n v="129615.20000000004"/>
    <n v="271122.28000000009"/>
    <s v="&gt;5 Years"/>
    <n v="124630.00000000003"/>
    <n v="154807.50000000003"/>
    <n v="129615.20000000004"/>
    <n v="271122.28000000009"/>
    <n v="4.0000000000000084E-2"/>
    <n v="4985.2000000000116"/>
    <n v="30177.5"/>
    <n v="1"/>
    <n v="0"/>
    <n v="0"/>
    <n v="18743"/>
  </r>
  <r>
    <s v="Employee 391"/>
    <x v="3"/>
    <s v="Seattle"/>
    <s v="United States of America"/>
    <s v="Americas"/>
    <d v="2015-08-02T00:00:00"/>
    <d v="2022-12-01T00:00:00"/>
    <s v="Operating Platform"/>
    <s v="A"/>
    <s v="V"/>
    <s v="USD"/>
    <n v="92977.5"/>
    <n v="27907.000000000004"/>
    <n v="0"/>
    <n v="0"/>
    <n v="27907.000000000004"/>
    <n v="0"/>
    <n v="0"/>
    <n v="0"/>
    <n v="0"/>
    <n v="0"/>
    <n v="120884.5"/>
    <s v="USD"/>
    <n v="98556.150000000009"/>
    <n v="226693.72000000003"/>
    <s v="&gt;5 Years"/>
    <n v="92977.5"/>
    <n v="120884.5"/>
    <n v="98556.150000000009"/>
    <n v="226693.72000000003"/>
    <n v="6.0000000000000095E-2"/>
    <n v="5578.6500000000087"/>
    <n v="27907"/>
    <n v="1"/>
    <n v="0"/>
    <n v="0"/>
    <n v="0"/>
  </r>
  <r>
    <s v="Employee 392"/>
    <x v="4"/>
    <s v="Chapel Hill"/>
    <s v="United States of America"/>
    <s v="Americas"/>
    <d v="2015-08-02T00:00:00"/>
    <d v="2022-12-01T00:00:00"/>
    <s v="Investments Platform"/>
    <s v="U"/>
    <s v="R"/>
    <s v="USD"/>
    <n v="429000.00000000006"/>
    <n v="0"/>
    <n v="0"/>
    <n v="0"/>
    <n v="0"/>
    <n v="0"/>
    <n v="0"/>
    <n v="0"/>
    <n v="0"/>
    <n v="0"/>
    <n v="429000.00000000006"/>
    <s v="USD"/>
    <n v="454740.00000000006"/>
    <n v="909480.00000000012"/>
    <s v="&gt;5 Years"/>
    <n v="429000.00000000006"/>
    <n v="429000.00000000006"/>
    <n v="454740.00000000006"/>
    <n v="909480.00000000012"/>
    <n v="5.9999999999999991E-2"/>
    <n v="25740"/>
    <n v="0"/>
    <n v="1"/>
    <n v="0"/>
    <n v="0"/>
    <n v="0"/>
  </r>
  <r>
    <s v="Employee 393"/>
    <x v="4"/>
    <s v="Seattle"/>
    <s v="United States of America"/>
    <s v="Americas"/>
    <d v="2015-07-27T00:00:00"/>
    <d v="2022-12-01T00:00:00"/>
    <s v="Corporate and Risk Platform"/>
    <s v="R"/>
    <s v="V"/>
    <s v="USD"/>
    <n v="283250"/>
    <n v="220275.00000000003"/>
    <n v="0"/>
    <n v="0"/>
    <n v="220275.00000000003"/>
    <n v="0"/>
    <n v="0"/>
    <n v="0"/>
    <n v="0"/>
    <n v="0"/>
    <n v="503525"/>
    <s v="USD"/>
    <n v="320072.49999999994"/>
    <n v="889055.75"/>
    <s v="&gt;5 Years"/>
    <n v="283250"/>
    <n v="503525"/>
    <n v="320072.49999999994"/>
    <n v="889055.75"/>
    <n v="0.12999999999999978"/>
    <n v="36822.499999999942"/>
    <n v="220275"/>
    <n v="1"/>
    <n v="0"/>
    <n v="0"/>
    <n v="0"/>
  </r>
  <r>
    <s v="Employee 394"/>
    <x v="0"/>
    <s v="Seattle"/>
    <s v="United States of America"/>
    <s v="Americas"/>
    <d v="2015-09-28T00:00:00"/>
    <d v="2022-12-01T00:00:00"/>
    <s v="Investments Platform"/>
    <s v="I"/>
    <s v="L"/>
    <s v="USD"/>
    <n v="193600.00000000003"/>
    <n v="129249.99999999999"/>
    <n v="196950"/>
    <n v="0"/>
    <n v="326200"/>
    <n v="0"/>
    <n v="0"/>
    <n v="0"/>
    <n v="0"/>
    <n v="0"/>
    <n v="519800"/>
    <s v="USD"/>
    <n v="216832.00000000006"/>
    <n v="578424.00000000012"/>
    <s v="&gt;5 Years"/>
    <n v="193600.00000000003"/>
    <n v="519800"/>
    <n v="216832.00000000006"/>
    <n v="578424.00000000012"/>
    <n v="0.12000000000000013"/>
    <n v="23232.000000000029"/>
    <n v="326200"/>
    <n v="1"/>
    <n v="0"/>
    <n v="0"/>
    <n v="0"/>
  </r>
  <r>
    <s v="Employee 395"/>
    <x v="3"/>
    <s v="Seattle"/>
    <s v="United States of America"/>
    <s v="Americas"/>
    <d v="2015-07-27T00:00:00"/>
    <d v="2022-12-01T00:00:00"/>
    <s v="Operating Platform"/>
    <s v="F"/>
    <s v="V"/>
    <s v="USD"/>
    <n v="181907"/>
    <n v="17204"/>
    <n v="0"/>
    <n v="0"/>
    <n v="17204"/>
    <n v="0"/>
    <n v="0"/>
    <n v="0"/>
    <n v="0"/>
    <n v="0"/>
    <n v="199111"/>
    <s v="USD"/>
    <n v="203735.84000000003"/>
    <n v="426740.16000000003"/>
    <s v="&gt;5 Years"/>
    <n v="181907"/>
    <n v="199111"/>
    <n v="203735.84000000003"/>
    <n v="426740.16000000003"/>
    <n v="0.12000000000000013"/>
    <n v="21828.840000000026"/>
    <n v="17204"/>
    <n v="1"/>
    <n v="0"/>
    <n v="0"/>
    <n v="0"/>
  </r>
  <r>
    <s v="Employee 396"/>
    <x v="3"/>
    <s v="Seattle"/>
    <s v="United States of America"/>
    <s v="Americas"/>
    <d v="2015-07-27T00:00:00"/>
    <d v="2022-12-01T00:00:00"/>
    <s v="Operating Platform"/>
    <s v="T"/>
    <s v="O"/>
    <s v="USD"/>
    <n v="95396.400000000009"/>
    <n v="7315.0000000000009"/>
    <n v="0"/>
    <n v="0"/>
    <n v="7315.0000000000009"/>
    <n v="0"/>
    <n v="0"/>
    <n v="0"/>
    <n v="0"/>
    <n v="0"/>
    <n v="102711.40000000001"/>
    <s v="USD"/>
    <n v="104936.04000000002"/>
    <n v="217918.58000000005"/>
    <s v="&gt;5 Years"/>
    <n v="95396.400000000009"/>
    <n v="102711.40000000001"/>
    <n v="104936.04000000002"/>
    <n v="217918.58000000005"/>
    <n v="0.10000000000000013"/>
    <n v="9539.640000000014"/>
    <n v="7315"/>
    <n v="1"/>
    <n v="0"/>
    <n v="0"/>
    <n v="0"/>
  </r>
  <r>
    <s v="Employee 397"/>
    <x v="0"/>
    <s v="Seattle"/>
    <s v="United States of America"/>
    <s v="Americas"/>
    <d v="2015-08-31T00:00:00"/>
    <d v="2022-12-01T00:00:00"/>
    <s v="Operating Platform"/>
    <s v="L"/>
    <s v="V"/>
    <s v="USD"/>
    <n v="203830.00000000006"/>
    <n v="28488.9"/>
    <n v="0"/>
    <n v="0"/>
    <n v="28488.9"/>
    <n v="0"/>
    <n v="0"/>
    <n v="0"/>
    <n v="0"/>
    <n v="0"/>
    <n v="232318.90000000005"/>
    <s v="USD"/>
    <n v="220136.40000000008"/>
    <n v="471040.81200000015"/>
    <s v="&gt;5 Years"/>
    <n v="203830.00000000006"/>
    <n v="232318.90000000005"/>
    <n v="220136.40000000008"/>
    <n v="471040.81200000015"/>
    <n v="8.0000000000000085E-2"/>
    <n v="16306.400000000023"/>
    <n v="28488.899999999994"/>
    <n v="1"/>
    <n v="0"/>
    <n v="0"/>
    <n v="0"/>
  </r>
  <r>
    <s v="Employee 398"/>
    <x v="3"/>
    <s v="New York"/>
    <s v="United States of America"/>
    <s v="Americas"/>
    <d v="2015-08-24T00:00:00"/>
    <d v="2022-12-01T00:00:00"/>
    <s v="Corporate and Risk Platform"/>
    <s v="P"/>
    <s v="A"/>
    <s v="USD"/>
    <n v="133001.00000000003"/>
    <n v="37345"/>
    <n v="0"/>
    <n v="0"/>
    <n v="37345"/>
    <n v="0"/>
    <n v="0"/>
    <n v="0"/>
    <n v="0"/>
    <n v="0"/>
    <n v="170346.00000000003"/>
    <s v="USD"/>
    <n v="139651.05000000005"/>
    <n v="318514.35000000009"/>
    <s v="&gt;5 Years"/>
    <n v="133001.00000000003"/>
    <n v="170346.00000000003"/>
    <n v="139651.05000000005"/>
    <n v="318514.35000000009"/>
    <n v="5.0000000000000121E-2"/>
    <n v="6650.0500000000175"/>
    <n v="37345"/>
    <n v="1"/>
    <n v="0"/>
    <n v="0"/>
    <n v="0"/>
  </r>
  <r>
    <s v="Employee 399"/>
    <x v="4"/>
    <s v="London"/>
    <s v="United Kingdom"/>
    <s v="EMEA"/>
    <d v="2015-08-10T00:00:00"/>
    <d v="2022-12-01T00:00:00"/>
    <s v="Investments Platform"/>
    <s v="S"/>
    <s v="A"/>
    <s v="USD"/>
    <n v="372899.99999999994"/>
    <n v="1802295.0000000002"/>
    <n v="4180000.0000000005"/>
    <n v="0"/>
    <n v="5982295.0000000009"/>
    <n v="0"/>
    <n v="0"/>
    <n v="0"/>
    <n v="0"/>
    <n v="0"/>
    <n v="6355195.0000000009"/>
    <s v="USD"/>
    <n v="391544.99999999994"/>
    <n v="2675499.75"/>
    <s v="&gt;5 Years"/>
    <n v="372899.99999999994"/>
    <n v="6355195.0000000009"/>
    <n v="391544.99999999994"/>
    <n v="2675499.75"/>
    <n v="5.000000000000001E-2"/>
    <n v="18645"/>
    <n v="5982295.0000000009"/>
    <n v="1"/>
    <n v="0"/>
    <n v="0"/>
    <n v="0"/>
  </r>
  <r>
    <s v="Employee 4"/>
    <x v="0"/>
    <s v="Princeton"/>
    <s v="United States of America"/>
    <s v="Americas"/>
    <d v="2021-08-02T00:00:00"/>
    <d v="2022-12-01T00:00:00"/>
    <s v="Investments Platform"/>
    <s v="R"/>
    <s v="K"/>
    <s v="USD"/>
    <n v="162690"/>
    <n v="41513.065000000002"/>
    <n v="16767.009999999998"/>
    <n v="0"/>
    <n v="58280.074999999997"/>
    <n v="0"/>
    <n v="0"/>
    <n v="0"/>
    <n v="0"/>
    <n v="0"/>
    <n v="220970.07500000001"/>
    <s v="USD"/>
    <n v="174078.30000000002"/>
    <n v="392575.57955000002"/>
    <s v="1-5 Years"/>
    <n v="162690"/>
    <n v="220970.07500000001"/>
    <n v="174078.30000000002"/>
    <n v="392575.57955000002"/>
    <n v="7.0000000000000104E-2"/>
    <n v="11388.300000000017"/>
    <n v="58280.075000000012"/>
    <n v="1"/>
    <n v="0"/>
    <n v="0"/>
    <n v="0"/>
  </r>
  <r>
    <s v="Employee 40"/>
    <x v="3"/>
    <s v="Wilmington"/>
    <s v="United States of America"/>
    <s v="Americas"/>
    <d v="2008-08-18T00:00:00"/>
    <d v="2022-12-01T00:00:00"/>
    <s v="Operating Platform"/>
    <s v="G"/>
    <s v="N"/>
    <s v="USD"/>
    <n v="123585.00000000003"/>
    <n v="31328"/>
    <n v="0"/>
    <n v="0"/>
    <n v="31328"/>
    <n v="0"/>
    <n v="0"/>
    <n v="0"/>
    <n v="0"/>
    <n v="0"/>
    <n v="154913.00000000003"/>
    <s v="USD"/>
    <n v="129764.25000000003"/>
    <n v="292422.90000000008"/>
    <s v="&gt;5 Years"/>
    <n v="123585.00000000003"/>
    <n v="154913.00000000003"/>
    <n v="129764.25000000003"/>
    <n v="292422.90000000008"/>
    <n v="4.9999999999999989E-2"/>
    <n v="6179.25"/>
    <n v="31328"/>
    <n v="1"/>
    <n v="0"/>
    <n v="0"/>
    <n v="0"/>
  </r>
  <r>
    <s v="Employee 400"/>
    <x v="4"/>
    <s v="London"/>
    <s v="United Kingdom"/>
    <s v="EMEA"/>
    <d v="2015-08-24T00:00:00"/>
    <d v="2022-12-01T00:00:00"/>
    <s v="Investments Platform"/>
    <s v="F"/>
    <s v="D"/>
    <s v="GBP"/>
    <n v="219450.00000000006"/>
    <n v="1318130"/>
    <n v="2863369.5"/>
    <n v="0"/>
    <n v="4181499.5"/>
    <n v="0"/>
    <n v="0"/>
    <n v="0"/>
    <n v="0"/>
    <n v="0"/>
    <n v="4400949.5"/>
    <s v="GBP"/>
    <n v="230422.50000000006"/>
    <n v="1844881.5"/>
    <s v="&gt;5 Years"/>
    <n v="292011.1425165995"/>
    <n v="5856123.4525078917"/>
    <n v="306611.69964242948"/>
    <n v="2454891.5681145485"/>
    <n v="0.05"/>
    <n v="10972.5"/>
    <n v="5564112.3099912927"/>
    <n v="1.3306500000756412"/>
    <n v="0"/>
    <n v="0"/>
    <n v="0"/>
  </r>
  <r>
    <s v="Employee 401"/>
    <x v="1"/>
    <s v="San Francisco"/>
    <s v="United States of America"/>
    <s v="Americas"/>
    <d v="2015-08-10T00:00:00"/>
    <d v="2022-12-01T00:00:00"/>
    <s v="Corporate and Risk Platform"/>
    <s v="Q"/>
    <s v="P"/>
    <s v="USD"/>
    <n v="126786"/>
    <n v="25542.000000000004"/>
    <n v="0"/>
    <n v="0"/>
    <n v="25542.000000000004"/>
    <n v="0"/>
    <n v="0"/>
    <n v="0"/>
    <n v="0"/>
    <n v="0"/>
    <n v="152328"/>
    <s v="USD"/>
    <n v="135661.02000000002"/>
    <n v="298651.98000000004"/>
    <s v="&gt;5 Years"/>
    <n v="126786"/>
    <n v="152328"/>
    <n v="135661.02000000002"/>
    <n v="298651.98000000004"/>
    <n v="7.0000000000000145E-2"/>
    <n v="8875.0200000000186"/>
    <n v="25542"/>
    <n v="1"/>
    <n v="0"/>
    <n v="0"/>
    <n v="0"/>
  </r>
  <r>
    <s v="Employee 402"/>
    <x v="0"/>
    <s v="Boston"/>
    <s v="United States of America"/>
    <s v="Americas"/>
    <d v="2015-08-10T00:00:00"/>
    <d v="2022-12-01T00:00:00"/>
    <s v="Investments Platform"/>
    <s v="B"/>
    <s v="Z"/>
    <s v="USD"/>
    <n v="217745.00000000006"/>
    <n v="199287.00000000003"/>
    <n v="63249.999999999993"/>
    <n v="0"/>
    <n v="262537"/>
    <n v="0"/>
    <n v="0"/>
    <n v="0"/>
    <n v="0"/>
    <n v="0"/>
    <n v="480282.00000000006"/>
    <s v="USD"/>
    <n v="239519.50000000009"/>
    <n v="698254.70000000019"/>
    <s v="&gt;5 Years"/>
    <n v="217745.00000000006"/>
    <n v="480282.00000000006"/>
    <n v="239519.50000000009"/>
    <n v="698254.70000000019"/>
    <n v="0.1000000000000001"/>
    <n v="21774.500000000029"/>
    <n v="262537"/>
    <n v="1"/>
    <n v="0"/>
    <n v="0"/>
    <n v="0"/>
  </r>
  <r>
    <s v="Employee 403"/>
    <x v="3"/>
    <s v="Seattle"/>
    <s v="United States of America"/>
    <s v="Americas"/>
    <d v="2015-09-07T00:00:00"/>
    <d v="2022-12-01T00:00:00"/>
    <s v="Operating Platform"/>
    <s v="L"/>
    <s v="T"/>
    <s v="USD"/>
    <n v="122210.00000000001"/>
    <n v="14025"/>
    <n v="5450"/>
    <n v="0"/>
    <n v="19475"/>
    <n v="0"/>
    <n v="0"/>
    <n v="0"/>
    <n v="0"/>
    <n v="0"/>
    <n v="141685"/>
    <s v="USD"/>
    <n v="128320.50000000001"/>
    <n v="271367.25000000006"/>
    <s v="&gt;5 Years"/>
    <n v="122210.00000000001"/>
    <n v="141685"/>
    <n v="128320.50000000001"/>
    <n v="271367.25000000006"/>
    <n v="4.9999999999999996E-2"/>
    <n v="6110.5"/>
    <n v="19474.999999999985"/>
    <n v="1"/>
    <n v="0"/>
    <n v="0"/>
    <n v="0"/>
  </r>
  <r>
    <s v="Employee 404"/>
    <x v="3"/>
    <s v="Seattle"/>
    <s v="United States of America"/>
    <s v="Americas"/>
    <d v="2015-09-07T00:00:00"/>
    <d v="2022-12-01T00:00:00"/>
    <s v="Investments Platform"/>
    <s v="Z"/>
    <s v="Z"/>
    <s v="USD"/>
    <n v="121000.00000000003"/>
    <n v="42075.000000000007"/>
    <n v="0"/>
    <n v="0"/>
    <n v="42075.000000000007"/>
    <n v="0"/>
    <n v="0"/>
    <n v="0"/>
    <n v="0"/>
    <n v="0"/>
    <n v="163075.00000000003"/>
    <s v="USD"/>
    <n v="137940.00000000006"/>
    <n v="323845.50000000012"/>
    <s v="&gt;5 Years"/>
    <n v="121000.00000000003"/>
    <n v="163075.00000000003"/>
    <n v="137940.00000000006"/>
    <n v="323845.50000000012"/>
    <n v="0.14000000000000021"/>
    <n v="16940.000000000029"/>
    <n v="42075"/>
    <n v="1"/>
    <n v="0"/>
    <n v="0"/>
    <n v="0"/>
  </r>
  <r>
    <s v="Employee 405"/>
    <x v="1"/>
    <s v="New York"/>
    <s v="United States of America"/>
    <s v="Americas"/>
    <d v="2015-09-14T00:00:00"/>
    <d v="2022-12-01T00:00:00"/>
    <s v="Operating Platform"/>
    <s v="D"/>
    <s v="K"/>
    <s v="USD"/>
    <n v="117746.47500000002"/>
    <n v="15840"/>
    <n v="0"/>
    <n v="0"/>
    <n v="15840"/>
    <n v="0"/>
    <n v="0"/>
    <n v="0"/>
    <n v="0"/>
    <n v="0"/>
    <n v="133586.47500000003"/>
    <s v="USD"/>
    <n v="125988.72825000003"/>
    <n v="268926.25650000008"/>
    <s v="&gt;5 Years"/>
    <n v="117746.47500000002"/>
    <n v="133586.47500000003"/>
    <n v="125988.72825000003"/>
    <n v="268926.25650000008"/>
    <n v="7.0000000000000062E-2"/>
    <n v="8242.2532500000088"/>
    <n v="15840.000000000015"/>
    <n v="1"/>
    <n v="0"/>
    <n v="0"/>
    <n v="0"/>
  </r>
  <r>
    <s v="Employee 406"/>
    <x v="0"/>
    <s v="Seattle"/>
    <s v="United States of America"/>
    <s v="Americas"/>
    <d v="2015-09-07T00:00:00"/>
    <d v="2022-12-01T00:00:00"/>
    <s v="Investments Platform"/>
    <s v="A"/>
    <s v="O"/>
    <s v="USD"/>
    <n v="174933.00000000003"/>
    <n v="122375"/>
    <n v="164045"/>
    <n v="0"/>
    <n v="286420"/>
    <n v="0"/>
    <n v="0"/>
    <n v="0"/>
    <n v="0"/>
    <n v="0"/>
    <n v="461353"/>
    <s v="USD"/>
    <n v="185428.98000000004"/>
    <n v="500575.46000000008"/>
    <s v="&gt;5 Years"/>
    <n v="174933.00000000003"/>
    <n v="461353"/>
    <n v="185428.98000000004"/>
    <n v="500575.46000000008"/>
    <n v="6.0000000000000053E-2"/>
    <n v="10495.98000000001"/>
    <n v="286420"/>
    <n v="1"/>
    <n v="0"/>
    <n v="0"/>
    <n v="0"/>
  </r>
  <r>
    <s v="Employee 407"/>
    <x v="0"/>
    <s v="Seattle"/>
    <s v="United States of America"/>
    <s v="Americas"/>
    <d v="2015-09-14T00:00:00"/>
    <d v="2022-12-01T00:00:00"/>
    <s v="Investments Platform"/>
    <s v="U"/>
    <s v="I"/>
    <s v="USD"/>
    <n v="161865"/>
    <n v="108900.00000000001"/>
    <n v="212800.00000000003"/>
    <n v="0"/>
    <n v="321700.00000000006"/>
    <n v="0"/>
    <n v="0"/>
    <n v="0"/>
    <n v="0"/>
    <n v="0"/>
    <n v="483565.00000000006"/>
    <s v="USD"/>
    <n v="174814.2"/>
    <n v="467240.4"/>
    <s v="&gt;5 Years"/>
    <n v="161865"/>
    <n v="483565.00000000006"/>
    <n v="174814.2"/>
    <n v="467240.4"/>
    <n v="8.0000000000000071E-2"/>
    <n v="12949.200000000012"/>
    <n v="321700.00000000006"/>
    <n v="1"/>
    <n v="0"/>
    <n v="0"/>
    <n v="0"/>
  </r>
  <r>
    <s v="Employee 408"/>
    <x v="0"/>
    <s v="Seattle"/>
    <s v="United States of America"/>
    <s v="Americas"/>
    <d v="2015-09-30T00:00:00"/>
    <d v="2022-12-01T00:00:00"/>
    <s v="Operating Platform"/>
    <s v="G"/>
    <s v="I"/>
    <s v="USD"/>
    <n v="162690"/>
    <n v="27104.000000000004"/>
    <n v="0"/>
    <n v="0"/>
    <n v="27104.000000000004"/>
    <n v="0"/>
    <n v="0"/>
    <n v="0"/>
    <n v="0"/>
    <n v="0"/>
    <n v="189794"/>
    <s v="USD"/>
    <n v="175705.2"/>
    <n v="380682.72000000003"/>
    <s v="&gt;5 Years"/>
    <n v="162690"/>
    <n v="189794"/>
    <n v="175705.2"/>
    <n v="380682.72000000003"/>
    <n v="8.0000000000000071E-2"/>
    <n v="13015.200000000012"/>
    <n v="27104"/>
    <n v="1"/>
    <n v="0"/>
    <n v="0"/>
    <n v="0"/>
  </r>
  <r>
    <s v="Employee 409"/>
    <x v="0"/>
    <s v="Seattle"/>
    <s v="United States of America"/>
    <s v="Americas"/>
    <d v="2015-10-05T00:00:00"/>
    <d v="2022-12-01T00:00:00"/>
    <s v="Operating Platform"/>
    <s v="X"/>
    <s v="J"/>
    <s v="USD"/>
    <n v="154440"/>
    <n v="29370"/>
    <n v="0"/>
    <n v="0"/>
    <n v="29370"/>
    <n v="0"/>
    <n v="0"/>
    <n v="0"/>
    <n v="0"/>
    <n v="0"/>
    <n v="183810"/>
    <s v="USD"/>
    <n v="171428.40000000002"/>
    <n v="375457.50000000006"/>
    <s v="&gt;5 Years"/>
    <n v="154440"/>
    <n v="183810"/>
    <n v="171428.40000000002"/>
    <n v="375457.50000000006"/>
    <n v="0.11000000000000015"/>
    <n v="16988.400000000023"/>
    <n v="29370"/>
    <n v="1"/>
    <n v="0"/>
    <n v="0"/>
    <n v="0"/>
  </r>
  <r>
    <s v="Employee 41"/>
    <x v="0"/>
    <s v="London"/>
    <s v="United Kingdom"/>
    <s v="EMEA"/>
    <d v="2003-07-01T00:00:00"/>
    <d v="2022-12-01T00:00:00"/>
    <s v="Investments Platform"/>
    <s v="T"/>
    <s v="G"/>
    <s v="GBP"/>
    <n v="129162.00000000001"/>
    <n v="0"/>
    <n v="683866.01"/>
    <n v="0"/>
    <n v="683866.01"/>
    <n v="0"/>
    <n v="0"/>
    <n v="0"/>
    <n v="0"/>
    <n v="0"/>
    <n v="813028.01"/>
    <s v="GBP"/>
    <n v="138203.34000000003"/>
    <n v="276406.68000000005"/>
    <s v="&gt;5 Years"/>
    <n v="171869.41530976995"/>
    <n v="1081855.7215679982"/>
    <n v="183900.27438145387"/>
    <n v="367800.54876290774"/>
    <n v="7.0000000000000159E-2"/>
    <n v="9041.3400000000111"/>
    <n v="909986.30625822826"/>
    <n v="1.3306500000756409"/>
    <n v="0"/>
    <n v="0"/>
    <n v="0"/>
  </r>
  <r>
    <s v="Employee 410"/>
    <x v="3"/>
    <s v="Seattle"/>
    <s v="United States of America"/>
    <s v="Americas"/>
    <d v="2012-01-06T00:00:00"/>
    <d v="2022-12-01T00:00:00"/>
    <s v="Corporate and Risk Platform"/>
    <s v="G"/>
    <s v="W"/>
    <s v="USD"/>
    <n v="128018"/>
    <n v="10450"/>
    <n v="0"/>
    <n v="0"/>
    <n v="10450"/>
    <n v="0"/>
    <n v="0"/>
    <n v="0"/>
    <n v="0"/>
    <n v="0"/>
    <n v="138468"/>
    <s v="USD"/>
    <n v="136979.26"/>
    <n v="285140.02"/>
    <s v="&gt;5 Years"/>
    <n v="128018"/>
    <n v="138468"/>
    <n v="136979.26"/>
    <n v="285140.02"/>
    <n v="7.0000000000000076E-2"/>
    <n v="8961.2600000000093"/>
    <n v="10450"/>
    <n v="1"/>
    <n v="0"/>
    <n v="0"/>
    <n v="0"/>
  </r>
  <r>
    <s v="Employee 411"/>
    <x v="3"/>
    <s v="Seattle"/>
    <s v="United States of America"/>
    <s v="Americas"/>
    <d v="2015-10-19T00:00:00"/>
    <d v="2022-12-01T00:00:00"/>
    <s v="Operating Platform"/>
    <s v="C"/>
    <s v="E"/>
    <s v="USD"/>
    <n v="167804.99999999997"/>
    <n v="12804.000000000002"/>
    <n v="0"/>
    <n v="0"/>
    <n v="12804.000000000002"/>
    <n v="0"/>
    <n v="0"/>
    <n v="0"/>
    <n v="0"/>
    <n v="0"/>
    <n v="180608.99999999997"/>
    <s v="USD"/>
    <n v="174517.19999999998"/>
    <n v="362350.55999999994"/>
    <s v="&gt;5 Years"/>
    <n v="167804.99999999997"/>
    <n v="180608.99999999997"/>
    <n v="174517.19999999998"/>
    <n v="362350.55999999994"/>
    <n v="4.0000000000000077E-2"/>
    <n v="6712.2000000000116"/>
    <n v="12804"/>
    <n v="1"/>
    <n v="0"/>
    <n v="0"/>
    <n v="0"/>
  </r>
  <r>
    <s v="Employee 412"/>
    <x v="3"/>
    <s v="Seattle"/>
    <s v="United States of America"/>
    <s v="Americas"/>
    <d v="2015-10-19T00:00:00"/>
    <d v="2022-12-01T00:00:00"/>
    <s v="Client Businesses Platform"/>
    <s v="A"/>
    <s v="Z"/>
    <s v="USD"/>
    <n v="175560.00000000003"/>
    <n v="10010"/>
    <n v="0"/>
    <n v="0"/>
    <n v="10010"/>
    <n v="0"/>
    <n v="0"/>
    <n v="0"/>
    <n v="0"/>
    <n v="0"/>
    <n v="185570.00000000003"/>
    <s v="USD"/>
    <n v="196627.20000000004"/>
    <n v="404465.60000000009"/>
    <s v="&gt;5 Years"/>
    <n v="175560.00000000003"/>
    <n v="185570.00000000003"/>
    <n v="196627.20000000004"/>
    <n v="404465.60000000009"/>
    <n v="0.12000000000000005"/>
    <n v="21067.200000000012"/>
    <n v="10010"/>
    <n v="1"/>
    <n v="0"/>
    <n v="0"/>
    <n v="0"/>
  </r>
  <r>
    <s v="Employee 413"/>
    <x v="3"/>
    <s v="Seattle"/>
    <s v="United States of America"/>
    <s v="Americas"/>
    <d v="2015-11-02T00:00:00"/>
    <d v="2022-12-01T00:00:00"/>
    <s v="Operating Platform"/>
    <s v="E"/>
    <s v="S"/>
    <s v="USD"/>
    <n v="100538.35000000002"/>
    <n v="11385.000000000002"/>
    <n v="0"/>
    <n v="0"/>
    <n v="11385.000000000002"/>
    <n v="0"/>
    <n v="0"/>
    <n v="0"/>
    <n v="0"/>
    <n v="0"/>
    <n v="111923.35000000002"/>
    <s v="USD"/>
    <n v="105565.26750000003"/>
    <n v="223084.78500000006"/>
    <s v="&gt;5 Years"/>
    <n v="100538.35000000002"/>
    <n v="111923.35000000002"/>
    <n v="105565.26750000003"/>
    <n v="223084.78500000006"/>
    <n v="5.0000000000000093E-2"/>
    <n v="5026.9175000000105"/>
    <n v="11385"/>
    <n v="1"/>
    <n v="0"/>
    <n v="0"/>
    <n v="0"/>
  </r>
  <r>
    <s v="Employee 414"/>
    <x v="0"/>
    <s v="Seattle"/>
    <s v="United States of America"/>
    <s v="Americas"/>
    <d v="2018-02-05T00:00:00"/>
    <d v="2022-12-01T00:00:00"/>
    <s v="Operating Platform"/>
    <s v="R"/>
    <s v="W"/>
    <s v="USD"/>
    <n v="217140.00000000003"/>
    <n v="33110"/>
    <n v="0"/>
    <n v="0"/>
    <n v="33110"/>
    <n v="0"/>
    <n v="0"/>
    <n v="0"/>
    <n v="0"/>
    <n v="0"/>
    <n v="250250.00000000003"/>
    <s v="USD"/>
    <n v="227997.00000000003"/>
    <n v="490759.50000000012"/>
    <s v="1-5 Years"/>
    <n v="217140.00000000003"/>
    <n v="250250.00000000003"/>
    <n v="227997.00000000003"/>
    <n v="490759.50000000012"/>
    <n v="4.9999999999999996E-2"/>
    <n v="10857"/>
    <n v="33110"/>
    <n v="1"/>
    <n v="0"/>
    <n v="0"/>
    <n v="0"/>
  </r>
  <r>
    <s v="Employee 415"/>
    <x v="7"/>
    <s v="Seattle"/>
    <s v="United States of America"/>
    <s v="Americas"/>
    <d v="2016-01-18T00:00:00"/>
    <d v="2022-12-01T00:00:00"/>
    <s v="Investments Platform"/>
    <s v="R"/>
    <s v="Q"/>
    <s v="USD"/>
    <n v="95920"/>
    <n v="31878"/>
    <n v="0"/>
    <n v="0"/>
    <n v="31878"/>
    <n v="0"/>
    <n v="0"/>
    <n v="0"/>
    <n v="0"/>
    <n v="0"/>
    <n v="127798"/>
    <s v="USD"/>
    <n v="110307.99999999999"/>
    <n v="257275.69999999995"/>
    <s v="&gt;5 Years"/>
    <n v="95920"/>
    <n v="127798"/>
    <n v="110307.99999999999"/>
    <n v="257275.69999999995"/>
    <n v="0.14999999999999986"/>
    <n v="14387.999999999985"/>
    <n v="31878"/>
    <n v="1"/>
    <n v="0"/>
    <n v="0"/>
    <n v="0"/>
  </r>
  <r>
    <s v="Employee 416"/>
    <x v="0"/>
    <s v="Oregon"/>
    <s v="United States of America"/>
    <s v="Americas"/>
    <d v="2016-01-18T00:00:00"/>
    <d v="2022-12-01T00:00:00"/>
    <s v="Investments Platform"/>
    <s v="V"/>
    <s v="C"/>
    <s v="USD"/>
    <n v="164285"/>
    <n v="29700"/>
    <n v="0"/>
    <n v="0"/>
    <n v="29700"/>
    <n v="0"/>
    <n v="0"/>
    <n v="0"/>
    <n v="0"/>
    <n v="0"/>
    <n v="193985"/>
    <s v="USD"/>
    <n v="188927.74999999997"/>
    <n v="412010.49999999994"/>
    <s v="&gt;5 Years"/>
    <n v="164285"/>
    <n v="193985"/>
    <n v="188927.74999999997"/>
    <n v="412010.49999999994"/>
    <n v="0.14999999999999983"/>
    <n v="24642.749999999971"/>
    <n v="29700"/>
    <n v="1"/>
    <n v="0"/>
    <n v="0"/>
    <n v="0"/>
  </r>
  <r>
    <s v="Employee 417"/>
    <x v="1"/>
    <s v="New York"/>
    <s v="United States of America"/>
    <s v="Americas"/>
    <d v="2016-01-18T00:00:00"/>
    <d v="2022-12-01T00:00:00"/>
    <s v="Operating Platform"/>
    <s v="N"/>
    <s v="F"/>
    <s v="USD"/>
    <n v="118877.00000000003"/>
    <n v="30008"/>
    <n v="0"/>
    <n v="0"/>
    <n v="30008"/>
    <n v="0"/>
    <n v="0"/>
    <n v="0"/>
    <n v="0"/>
    <n v="0"/>
    <n v="148885.00000000003"/>
    <s v="USD"/>
    <n v="122443.31000000003"/>
    <n v="275794.86000000004"/>
    <s v="&gt;5 Years"/>
    <n v="118877.00000000003"/>
    <n v="148885.00000000003"/>
    <n v="122443.31000000003"/>
    <n v="275794.86000000004"/>
    <n v="2.9999999999999975E-2"/>
    <n v="3566.3099999999977"/>
    <n v="30008"/>
    <n v="1"/>
    <n v="0"/>
    <n v="0"/>
    <n v="0"/>
  </r>
  <r>
    <s v="Employee 418"/>
    <x v="4"/>
    <s v="New York"/>
    <s v="United States of America"/>
    <s v="Americas"/>
    <d v="2016-01-18T00:00:00"/>
    <d v="2022-12-01T00:00:00"/>
    <s v="Investments Platform"/>
    <s v="G"/>
    <s v="S"/>
    <s v="USD"/>
    <n v="379499.99999999994"/>
    <n v="191400.00000000003"/>
    <n v="1722500"/>
    <n v="0"/>
    <n v="1913900"/>
    <n v="0"/>
    <n v="0"/>
    <n v="0"/>
    <n v="0"/>
    <n v="0"/>
    <n v="2293400"/>
    <s v="USD"/>
    <n v="383294.99999999994"/>
    <n v="959904"/>
    <s v="&gt;5 Years"/>
    <n v="379499.99999999994"/>
    <n v="2293400"/>
    <n v="383294.99999999994"/>
    <n v="959904"/>
    <n v="1.0000000000000002E-2"/>
    <n v="3795"/>
    <n v="1913900"/>
    <n v="1"/>
    <n v="0"/>
    <n v="0"/>
    <n v="0"/>
  </r>
  <r>
    <s v="Employee 419"/>
    <x v="0"/>
    <s v="Seattle"/>
    <s v="United States of America"/>
    <s v="Americas"/>
    <d v="2016-01-18T00:00:00"/>
    <d v="2022-12-01T00:00:00"/>
    <s v="Client Businesses Platform"/>
    <s v="K"/>
    <s v="P"/>
    <s v="USD"/>
    <n v="196020.00000000006"/>
    <n v="37730"/>
    <n v="0"/>
    <n v="0"/>
    <n v="37730"/>
    <n v="0"/>
    <n v="0"/>
    <n v="0"/>
    <n v="0"/>
    <n v="0"/>
    <n v="233750.00000000006"/>
    <s v="USD"/>
    <n v="203860.80000000008"/>
    <n v="446960.80000000016"/>
    <s v="&gt;5 Years"/>
    <n v="196020.00000000006"/>
    <n v="233750.00000000006"/>
    <n v="203860.80000000008"/>
    <n v="446960.80000000016"/>
    <n v="4.0000000000000077E-2"/>
    <n v="7840.8000000000175"/>
    <n v="37730"/>
    <n v="1"/>
    <n v="0"/>
    <n v="0"/>
    <n v="0"/>
  </r>
  <r>
    <s v="Employee 42"/>
    <x v="3"/>
    <s v="Princeton"/>
    <s v="United States of America"/>
    <s v="Americas"/>
    <d v="2008-03-10T00:00:00"/>
    <d v="2022-12-01T00:00:00"/>
    <s v="Corporate and Risk Platform"/>
    <s v="Z"/>
    <s v="I"/>
    <s v="USD"/>
    <n v="136427.50000000003"/>
    <n v="18920"/>
    <n v="0"/>
    <n v="0"/>
    <n v="18920"/>
    <n v="0"/>
    <n v="0"/>
    <n v="0"/>
    <n v="0"/>
    <n v="0"/>
    <n v="155347.50000000003"/>
    <s v="USD"/>
    <n v="150070.25000000006"/>
    <n v="320952.50000000012"/>
    <s v="&gt;5 Years"/>
    <n v="136427.50000000003"/>
    <n v="155347.50000000003"/>
    <n v="150070.25000000006"/>
    <n v="320952.50000000012"/>
    <n v="0.10000000000000019"/>
    <n v="13642.750000000029"/>
    <n v="18920"/>
    <n v="1"/>
    <n v="0"/>
    <n v="0"/>
    <n v="0"/>
  </r>
  <r>
    <s v="Employee 420"/>
    <x v="4"/>
    <s v="New York"/>
    <s v="United States of America"/>
    <s v="Americas"/>
    <d v="2016-01-18T00:00:00"/>
    <d v="2022-12-01T00:00:00"/>
    <s v="Investments Platform"/>
    <s v="V"/>
    <s v="J"/>
    <s v="USD"/>
    <n v="244420.00000000003"/>
    <n v="454080"/>
    <n v="0"/>
    <n v="0"/>
    <n v="454080"/>
    <n v="0"/>
    <n v="0"/>
    <n v="0"/>
    <n v="0"/>
    <n v="0"/>
    <n v="698500"/>
    <s v="USD"/>
    <n v="254196.80000000005"/>
    <n v="980636.80000000016"/>
    <s v="&gt;5 Years"/>
    <n v="244420.00000000003"/>
    <n v="698500"/>
    <n v="254196.80000000005"/>
    <n v="980636.80000000016"/>
    <n v="4.0000000000000063E-2"/>
    <n v="9776.8000000000175"/>
    <n v="454080"/>
    <n v="1"/>
    <n v="0"/>
    <n v="0"/>
    <n v="0"/>
  </r>
  <r>
    <s v="Employee 421"/>
    <x v="3"/>
    <s v="Seattle"/>
    <s v="United States of America"/>
    <s v="Americas"/>
    <d v="2016-01-18T00:00:00"/>
    <d v="2022-12-01T00:00:00"/>
    <s v="Corporate and Risk Platform"/>
    <s v="J"/>
    <s v="C"/>
    <s v="USD"/>
    <n v="120175.00000000001"/>
    <n v="17622"/>
    <n v="0"/>
    <n v="0"/>
    <n v="17622"/>
    <n v="0"/>
    <n v="0"/>
    <n v="0"/>
    <n v="0"/>
    <n v="0"/>
    <n v="137797"/>
    <s v="USD"/>
    <n v="133394.25000000003"/>
    <n v="286348.92000000004"/>
    <s v="&gt;5 Years"/>
    <n v="120175.00000000001"/>
    <n v="137797"/>
    <n v="133394.25000000003"/>
    <n v="286348.92000000004"/>
    <n v="0.11000000000000011"/>
    <n v="13219.250000000015"/>
    <n v="17621.999999999985"/>
    <n v="1"/>
    <n v="0"/>
    <n v="0"/>
    <n v="0"/>
  </r>
  <r>
    <s v="Employee 422"/>
    <x v="3"/>
    <s v="Seattle"/>
    <s v="United States of America"/>
    <s v="Americas"/>
    <d v="2019-07-08T00:00:00"/>
    <d v="2022-12-01T00:00:00"/>
    <s v="Investments Platform"/>
    <s v="S"/>
    <s v="N"/>
    <s v="USD"/>
    <n v="108680.00000000001"/>
    <n v="51700.000000000007"/>
    <n v="49350"/>
    <n v="0"/>
    <n v="101050"/>
    <n v="0"/>
    <n v="0"/>
    <n v="0"/>
    <n v="0"/>
    <n v="0"/>
    <n v="209730"/>
    <s v="USD"/>
    <n v="119548.00000000003"/>
    <n v="295966.00000000006"/>
    <s v="1-5 Years"/>
    <n v="108680.00000000001"/>
    <n v="209730"/>
    <n v="119548.00000000003"/>
    <n v="295966.00000000006"/>
    <n v="0.10000000000000012"/>
    <n v="10868.000000000015"/>
    <n v="101049.99999999999"/>
    <n v="1"/>
    <n v="0"/>
    <n v="0"/>
    <n v="0"/>
  </r>
  <r>
    <s v="Employee 423"/>
    <x v="3"/>
    <s v="Seattle"/>
    <s v="United States of America"/>
    <s v="Americas"/>
    <d v="2015-12-07T00:00:00"/>
    <d v="2022-12-01T00:00:00"/>
    <s v="Operating Platform"/>
    <s v="E"/>
    <s v="W"/>
    <s v="USD"/>
    <n v="141702"/>
    <n v="23232.000000000004"/>
    <n v="0"/>
    <n v="0"/>
    <n v="23232.000000000004"/>
    <n v="0"/>
    <n v="0"/>
    <n v="0"/>
    <n v="0"/>
    <n v="0"/>
    <n v="164934"/>
    <s v="USD"/>
    <n v="160123.25999999998"/>
    <n v="346498.67999999993"/>
    <s v="&gt;5 Years"/>
    <n v="141702"/>
    <n v="164934"/>
    <n v="160123.25999999998"/>
    <n v="346498.67999999993"/>
    <n v="0.12999999999999987"/>
    <n v="18421.25999999998"/>
    <n v="23232"/>
    <n v="1"/>
    <n v="0"/>
    <n v="0"/>
    <n v="0"/>
  </r>
  <r>
    <s v="Employee 424"/>
    <x v="0"/>
    <s v="Seattle"/>
    <s v="United States of America"/>
    <s v="Americas"/>
    <d v="2015-11-30T00:00:00"/>
    <d v="2022-12-01T00:00:00"/>
    <s v="Operating Platform"/>
    <s v="F"/>
    <s v="J"/>
    <s v="USD"/>
    <n v="209880.00000000003"/>
    <n v="73920"/>
    <n v="0"/>
    <n v="0"/>
    <n v="73920"/>
    <n v="0"/>
    <n v="0"/>
    <n v="0"/>
    <n v="0"/>
    <n v="0"/>
    <n v="283800"/>
    <s v="USD"/>
    <n v="235065.60000000006"/>
    <n v="552921.60000000009"/>
    <s v="&gt;5 Years"/>
    <n v="209880.00000000003"/>
    <n v="283800"/>
    <n v="235065.60000000006"/>
    <n v="552921.60000000009"/>
    <n v="0.12000000000000015"/>
    <n v="25185.600000000035"/>
    <n v="73919.999999999971"/>
    <n v="1"/>
    <n v="0"/>
    <n v="0"/>
    <n v="0"/>
  </r>
  <r>
    <s v="Employee 425"/>
    <x v="0"/>
    <s v="Seattle"/>
    <s v="United States of America"/>
    <s v="Americas"/>
    <d v="2016-01-18T00:00:00"/>
    <d v="2022-12-01T00:00:00"/>
    <s v="Operating Platform"/>
    <s v="J"/>
    <s v="P"/>
    <s v="USD"/>
    <n v="194425.00000000003"/>
    <n v="25740.000000000004"/>
    <n v="0"/>
    <n v="0"/>
    <n v="25740.000000000004"/>
    <n v="0"/>
    <n v="0"/>
    <n v="0"/>
    <n v="0"/>
    <n v="0"/>
    <n v="220165.00000000003"/>
    <s v="USD"/>
    <n v="221644.50000000006"/>
    <n v="472632.60000000015"/>
    <s v="&gt;5 Years"/>
    <n v="194425.00000000003"/>
    <n v="220165.00000000003"/>
    <n v="221644.50000000006"/>
    <n v="472632.60000000015"/>
    <n v="0.14000000000000012"/>
    <n v="27219.500000000029"/>
    <n v="25740"/>
    <n v="1"/>
    <n v="0"/>
    <n v="0"/>
    <n v="0"/>
  </r>
  <r>
    <s v="Employee 426"/>
    <x v="0"/>
    <s v="Seattle"/>
    <s v="United States of America"/>
    <s v="Americas"/>
    <d v="2015-12-07T00:00:00"/>
    <d v="2022-12-01T00:00:00"/>
    <s v="Investments Platform"/>
    <s v="L"/>
    <s v="M"/>
    <s v="USD"/>
    <n v="206910.00000000006"/>
    <n v="126500"/>
    <n v="102000"/>
    <n v="0"/>
    <n v="228500"/>
    <n v="0"/>
    <n v="0"/>
    <n v="0"/>
    <n v="0"/>
    <n v="0"/>
    <n v="435410.00000000006"/>
    <s v="USD"/>
    <n v="233808.30000000005"/>
    <n v="610561.60000000009"/>
    <s v="&gt;5 Years"/>
    <n v="206910.00000000006"/>
    <n v="435410.00000000006"/>
    <n v="233808.30000000005"/>
    <n v="610561.60000000009"/>
    <n v="0.12999999999999989"/>
    <n v="26898.299999999988"/>
    <n v="228500"/>
    <n v="1"/>
    <n v="0"/>
    <n v="0"/>
    <n v="0"/>
  </r>
  <r>
    <s v="Employee 427"/>
    <x v="3"/>
    <s v="Seattle"/>
    <s v="United States of America"/>
    <s v="Americas"/>
    <d v="2016-01-18T00:00:00"/>
    <d v="2022-12-01T00:00:00"/>
    <s v="Investments Platform"/>
    <s v="Z"/>
    <s v="C"/>
    <s v="USD"/>
    <n v="118085"/>
    <n v="48400.000000000007"/>
    <n v="32100.000000000004"/>
    <n v="0"/>
    <n v="80500.000000000015"/>
    <n v="0"/>
    <n v="0"/>
    <n v="0"/>
    <n v="0"/>
    <n v="0"/>
    <n v="198585"/>
    <s v="USD"/>
    <n v="121627.55"/>
    <n v="293107.10000000003"/>
    <s v="&gt;5 Years"/>
    <n v="118085"/>
    <n v="198585"/>
    <n v="121627.55"/>
    <n v="293107.10000000003"/>
    <n v="3.0000000000000023E-2"/>
    <n v="3542.5500000000029"/>
    <n v="80500"/>
    <n v="1"/>
    <n v="0"/>
    <n v="0"/>
    <n v="0"/>
  </r>
  <r>
    <s v="Employee 428"/>
    <x v="3"/>
    <s v="New York"/>
    <s v="United States of America"/>
    <s v="Americas"/>
    <d v="2015-12-14T00:00:00"/>
    <d v="2022-12-01T00:00:00"/>
    <s v="Operating Platform"/>
    <s v="B"/>
    <s v="V"/>
    <s v="USD"/>
    <n v="170547.30000000002"/>
    <n v="11764.5"/>
    <n v="0"/>
    <n v="0"/>
    <n v="11764.5"/>
    <n v="0"/>
    <n v="0"/>
    <n v="0"/>
    <n v="0"/>
    <n v="0"/>
    <n v="182311.80000000002"/>
    <s v="USD"/>
    <n v="192718.44899999999"/>
    <n v="398730.783"/>
    <s v="&gt;5 Years"/>
    <n v="170547.30000000002"/>
    <n v="182311.80000000002"/>
    <n v="192718.44899999999"/>
    <n v="398730.783"/>
    <n v="0.12999999999999984"/>
    <n v="22171.148999999976"/>
    <n v="11764.5"/>
    <n v="1"/>
    <n v="0"/>
    <n v="0"/>
    <n v="0"/>
  </r>
  <r>
    <s v="Employee 429"/>
    <x v="4"/>
    <s v="Seattle"/>
    <s v="United States of America"/>
    <s v="Americas"/>
    <d v="2015-12-01T00:00:00"/>
    <d v="2022-12-01T00:00:00"/>
    <s v="Investments Platform"/>
    <s v="G"/>
    <s v="O"/>
    <s v="USD"/>
    <n v="283250"/>
    <n v="1651650.0000000002"/>
    <n v="4370000"/>
    <n v="0"/>
    <n v="6021650"/>
    <n v="0"/>
    <n v="0"/>
    <n v="0"/>
    <n v="0"/>
    <n v="206000"/>
    <n v="6510900"/>
    <s v="USD"/>
    <n v="294580"/>
    <n v="2306876.0000000005"/>
    <s v="&gt;5 Years"/>
    <n v="283250"/>
    <n v="6510900"/>
    <n v="294580"/>
    <n v="2306876.0000000005"/>
    <n v="0.04"/>
    <n v="11330"/>
    <n v="6227650"/>
    <n v="1"/>
    <n v="206000"/>
    <n v="0"/>
    <n v="0"/>
  </r>
  <r>
    <s v="Employee 43"/>
    <x v="0"/>
    <s v="Princeton"/>
    <s v="United States of America"/>
    <s v="Americas"/>
    <d v="2008-08-06T00:00:00"/>
    <d v="2022-12-01T00:00:00"/>
    <s v="Regional Platform"/>
    <s v="J"/>
    <s v="X"/>
    <s v="USD"/>
    <n v="176550"/>
    <n v="182875.00000000003"/>
    <n v="0"/>
    <n v="0"/>
    <n v="182875.00000000003"/>
    <n v="0"/>
    <n v="0"/>
    <n v="0"/>
    <n v="0"/>
    <n v="0"/>
    <n v="359425"/>
    <s v="USD"/>
    <n v="187143"/>
    <n v="568133.5"/>
    <s v="&gt;5 Years"/>
    <n v="176550"/>
    <n v="359425"/>
    <n v="187143"/>
    <n v="568133.5"/>
    <n v="0.06"/>
    <n v="10593"/>
    <n v="182875"/>
    <n v="1"/>
    <n v="0"/>
    <n v="0"/>
    <n v="0"/>
  </r>
  <r>
    <s v="Employee 430"/>
    <x v="4"/>
    <s v="New York"/>
    <s v="United States of America"/>
    <s v="Americas"/>
    <d v="2015-12-14T00:00:00"/>
    <d v="2022-12-01T00:00:00"/>
    <s v="Investments Platform"/>
    <s v="S"/>
    <s v="S"/>
    <s v="USD"/>
    <n v="235400.00000000006"/>
    <n v="122936"/>
    <n v="759240"/>
    <n v="0"/>
    <n v="882176"/>
    <n v="0"/>
    <n v="0"/>
    <n v="0"/>
    <n v="0"/>
    <n v="107000"/>
    <n v="1224576"/>
    <s v="USD"/>
    <n v="266002.00000000006"/>
    <n v="670921.68000000017"/>
    <s v="&gt;5 Years"/>
    <n v="235400.00000000006"/>
    <n v="1224576"/>
    <n v="266002.00000000006"/>
    <n v="670921.68000000017"/>
    <n v="0.12999999999999998"/>
    <n v="30602"/>
    <n v="989176"/>
    <n v="1"/>
    <n v="107000"/>
    <n v="0"/>
    <n v="0"/>
  </r>
  <r>
    <s v="Employee 431"/>
    <x v="1"/>
    <s v="San Francisco"/>
    <s v="United States of America"/>
    <s v="Americas"/>
    <d v="2016-01-04T00:00:00"/>
    <d v="2022-12-01T00:00:00"/>
    <s v="Operating Platform"/>
    <s v="G"/>
    <s v="W"/>
    <s v="USD"/>
    <n v="113322.00000000001"/>
    <n v="19998"/>
    <n v="0"/>
    <n v="0"/>
    <n v="19998"/>
    <n v="0"/>
    <n v="4401"/>
    <n v="0"/>
    <n v="4401"/>
    <n v="0"/>
    <n v="137721"/>
    <s v="USD"/>
    <n v="128053.86"/>
    <n v="278705.46000000002"/>
    <s v="&gt;5 Years"/>
    <n v="113322.00000000001"/>
    <n v="137721"/>
    <n v="128053.86"/>
    <n v="278705.46000000002"/>
    <n v="0.12999999999999987"/>
    <n v="14731.859999999986"/>
    <n v="24398.999999999985"/>
    <n v="1"/>
    <n v="0"/>
    <n v="0"/>
    <n v="4401"/>
  </r>
  <r>
    <s v="Employee 432"/>
    <x v="1"/>
    <s v="Princeton"/>
    <s v="United States of America"/>
    <s v="Americas"/>
    <d v="2016-01-18T00:00:00"/>
    <d v="2022-12-01T00:00:00"/>
    <s v="Investments Platform"/>
    <s v="G"/>
    <s v="N"/>
    <s v="USD"/>
    <n v="122100.00000000003"/>
    <n v="37840"/>
    <n v="0"/>
    <n v="0"/>
    <n v="37840"/>
    <n v="0"/>
    <n v="0"/>
    <n v="0"/>
    <n v="0"/>
    <n v="0"/>
    <n v="159940.00000000003"/>
    <s v="USD"/>
    <n v="140415.00000000003"/>
    <n v="324346.00000000006"/>
    <s v="&gt;5 Years"/>
    <n v="122100.00000000003"/>
    <n v="159940.00000000003"/>
    <n v="140415.00000000003"/>
    <n v="324346.00000000006"/>
    <n v="0.14999999999999997"/>
    <n v="18315"/>
    <n v="37840"/>
    <n v="1"/>
    <n v="0"/>
    <n v="0"/>
    <n v="0"/>
  </r>
  <r>
    <s v="Employee 433"/>
    <x v="0"/>
    <s v="Brussels"/>
    <s v="Belgium"/>
    <s v="EMEA"/>
    <d v="2016-01-18T00:00:00"/>
    <d v="2022-12-01T00:00:00"/>
    <s v="Regional Platform"/>
    <s v="O"/>
    <s v="C"/>
    <s v="EUR"/>
    <n v="239329.18240000005"/>
    <n v="127874.99999999999"/>
    <n v="0"/>
    <n v="0"/>
    <n v="127874.99999999999"/>
    <n v="0"/>
    <n v="0"/>
    <n v="0"/>
    <n v="0"/>
    <n v="0"/>
    <n v="367204.18240000005"/>
    <s v="EUR"/>
    <n v="248902.34969600005"/>
    <n v="630794.69939199998"/>
    <s v="&gt;5 Years"/>
    <n v="279368.95460838219"/>
    <n v="428637.44210456836"/>
    <n v="290543.71279271744"/>
    <n v="736326.65258146834"/>
    <n v="3.9999999999999876E-2"/>
    <n v="9573.1672959999996"/>
    <n v="149268.48749618616"/>
    <n v="1.1672999999701754"/>
    <n v="0"/>
    <n v="0"/>
    <n v="0"/>
  </r>
  <r>
    <s v="Employee 434"/>
    <x v="3"/>
    <s v="Princeton"/>
    <s v="United States of America"/>
    <s v="Americas"/>
    <d v="2015-12-14T00:00:00"/>
    <d v="2022-12-01T00:00:00"/>
    <s v="Regional Platform"/>
    <s v="F"/>
    <s v="J"/>
    <s v="USD"/>
    <n v="158568.30000000002"/>
    <n v="37367"/>
    <n v="0"/>
    <n v="0"/>
    <n v="37367"/>
    <n v="0"/>
    <n v="0"/>
    <n v="0"/>
    <n v="0"/>
    <n v="0"/>
    <n v="195935.30000000002"/>
    <s v="USD"/>
    <n v="161739.66600000003"/>
    <n v="361593.67200000008"/>
    <s v="&gt;5 Years"/>
    <n v="158568.30000000002"/>
    <n v="195935.30000000002"/>
    <n v="161739.66600000003"/>
    <n v="361593.67200000008"/>
    <n v="2.0000000000000056E-2"/>
    <n v="3171.3660000000091"/>
    <n v="37367"/>
    <n v="1"/>
    <n v="0"/>
    <n v="0"/>
    <n v="0"/>
  </r>
  <r>
    <s v="Employee 435"/>
    <x v="1"/>
    <s v="New York"/>
    <s v="United States of America"/>
    <s v="Americas"/>
    <d v="2016-01-19T00:00:00"/>
    <d v="2022-12-01T00:00:00"/>
    <s v="Investments Platform"/>
    <s v="D"/>
    <s v="N"/>
    <s v="USD"/>
    <n v="126500"/>
    <n v="0"/>
    <n v="129140.00000000001"/>
    <n v="0"/>
    <n v="129140.00000000001"/>
    <n v="0"/>
    <n v="0"/>
    <n v="0"/>
    <n v="0"/>
    <n v="0"/>
    <n v="255640"/>
    <s v="USD"/>
    <n v="130295"/>
    <n v="260590"/>
    <s v="&gt;5 Years"/>
    <n v="126500"/>
    <n v="255640"/>
    <n v="130295"/>
    <n v="260590"/>
    <n v="0.03"/>
    <n v="3795"/>
    <n v="129140"/>
    <n v="1"/>
    <n v="0"/>
    <n v="0"/>
    <n v="0"/>
  </r>
  <r>
    <s v="Employee 436"/>
    <x v="3"/>
    <s v="San Francisco"/>
    <s v="United States of America"/>
    <s v="Americas"/>
    <d v="2016-01-11T00:00:00"/>
    <d v="2022-12-01T00:00:00"/>
    <s v="Client Businesses Platform"/>
    <s v="Z"/>
    <s v="R"/>
    <s v="USD"/>
    <n v="128205.00000000003"/>
    <n v="41580.000000000007"/>
    <n v="0"/>
    <n v="0"/>
    <n v="41580.000000000007"/>
    <n v="0"/>
    <n v="0"/>
    <n v="0"/>
    <n v="0"/>
    <n v="0"/>
    <n v="169785.00000000003"/>
    <s v="USD"/>
    <n v="139743.45000000004"/>
    <n v="324809.10000000009"/>
    <s v="&gt;5 Years"/>
    <n v="128205.00000000003"/>
    <n v="169785.00000000003"/>
    <n v="139743.45000000004"/>
    <n v="324809.10000000009"/>
    <n v="9.0000000000000066E-2"/>
    <n v="11538.450000000012"/>
    <n v="41580"/>
    <n v="1"/>
    <n v="0"/>
    <n v="0"/>
    <n v="0"/>
  </r>
  <r>
    <s v="Employee 437"/>
    <x v="3"/>
    <s v="London"/>
    <s v="United Kingdom"/>
    <s v="EMEA"/>
    <d v="2016-02-08T00:00:00"/>
    <d v="2022-12-01T00:00:00"/>
    <s v="Regional Platform"/>
    <s v="X"/>
    <s v="E"/>
    <s v="GBP"/>
    <n v="80366"/>
    <n v="11220.000000000002"/>
    <n v="0"/>
    <n v="0"/>
    <n v="11220.000000000002"/>
    <n v="0"/>
    <n v="0"/>
    <n v="0"/>
    <n v="0"/>
    <n v="0"/>
    <n v="91586"/>
    <s v="GBP"/>
    <n v="82776.98"/>
    <n v="177110.56"/>
    <s v="&gt;5 Years"/>
    <n v="106939.01790607895"/>
    <n v="121868.91090692765"/>
    <n v="110147.18844326133"/>
    <n v="235672.1666773968"/>
    <n v="3.0000000000000082E-2"/>
    <n v="2410.9799999999959"/>
    <n v="14929.893000848693"/>
    <n v="1.3306500000756409"/>
    <n v="0"/>
    <n v="0"/>
    <n v="0"/>
  </r>
  <r>
    <s v="Employee 438"/>
    <x v="3"/>
    <s v="New York"/>
    <s v="United States of America"/>
    <s v="Americas"/>
    <d v="2016-01-18T00:00:00"/>
    <d v="2022-12-01T00:00:00"/>
    <s v="Client Businesses Platform"/>
    <s v="E"/>
    <s v="K"/>
    <s v="USD"/>
    <n v="145475"/>
    <n v="90695.000000000015"/>
    <n v="0"/>
    <n v="0"/>
    <n v="90695.000000000015"/>
    <n v="0"/>
    <n v="0"/>
    <n v="0"/>
    <n v="0"/>
    <n v="0"/>
    <n v="236170"/>
    <s v="USD"/>
    <n v="151294"/>
    <n v="396910.80000000005"/>
    <s v="&gt;5 Years"/>
    <n v="145475"/>
    <n v="236170"/>
    <n v="151294"/>
    <n v="396910.80000000005"/>
    <n v="0.04"/>
    <n v="5819"/>
    <n v="90695"/>
    <n v="1"/>
    <n v="0"/>
    <n v="0"/>
    <n v="0"/>
  </r>
  <r>
    <s v="Employee 439"/>
    <x v="0"/>
    <s v="New York"/>
    <s v="United States of America"/>
    <s v="Americas"/>
    <d v="2016-01-18T00:00:00"/>
    <d v="2022-12-01T00:00:00"/>
    <s v="Investments Platform"/>
    <s v="T"/>
    <s v="B"/>
    <s v="USD"/>
    <n v="203830.00000000006"/>
    <n v="667260.00000000012"/>
    <n v="0"/>
    <n v="0"/>
    <n v="667260.00000000012"/>
    <n v="0"/>
    <n v="0"/>
    <n v="0"/>
    <n v="0"/>
    <n v="0"/>
    <n v="871090.00000000023"/>
    <s v="USD"/>
    <n v="222174.70000000007"/>
    <n v="1171662.8000000003"/>
    <s v="&gt;5 Years"/>
    <n v="203830.00000000006"/>
    <n v="871090.00000000023"/>
    <n v="222174.70000000007"/>
    <n v="1171662.8000000003"/>
    <n v="9.0000000000000038E-2"/>
    <n v="18344.700000000012"/>
    <n v="667260.00000000023"/>
    <n v="1"/>
    <n v="0"/>
    <n v="0"/>
    <n v="0"/>
  </r>
  <r>
    <s v="Employee 44"/>
    <x v="3"/>
    <s v="New York"/>
    <s v="United States of America"/>
    <s v="Americas"/>
    <d v="1999-03-23T00:00:00"/>
    <d v="2022-12-01T00:00:00"/>
    <s v="Client Businesses Platform"/>
    <s v="U"/>
    <s v="X"/>
    <s v="USD"/>
    <n v="157080"/>
    <n v="32340"/>
    <n v="0"/>
    <n v="0"/>
    <n v="32340"/>
    <n v="0"/>
    <n v="0"/>
    <n v="0"/>
    <n v="0"/>
    <n v="0"/>
    <n v="189420"/>
    <s v="USD"/>
    <n v="166504.80000000002"/>
    <n v="367290"/>
    <s v="&gt;5 Years"/>
    <n v="157080"/>
    <n v="189420"/>
    <n v="166504.80000000002"/>
    <n v="367290"/>
    <n v="6.0000000000000109E-2"/>
    <n v="9424.8000000000175"/>
    <n v="32340"/>
    <n v="1"/>
    <n v="0"/>
    <n v="0"/>
    <n v="0"/>
  </r>
  <r>
    <s v="Employee 440"/>
    <x v="0"/>
    <s v="New York"/>
    <s v="United States of America"/>
    <s v="Americas"/>
    <d v="2016-01-18T00:00:00"/>
    <d v="2022-12-01T00:00:00"/>
    <s v="Operating Platform"/>
    <s v="G"/>
    <s v="P"/>
    <s v="USD"/>
    <n v="229900.00000000006"/>
    <n v="56100"/>
    <n v="0"/>
    <n v="0"/>
    <n v="56100"/>
    <n v="0"/>
    <n v="0"/>
    <n v="0"/>
    <n v="0"/>
    <n v="0"/>
    <n v="286000.00000000006"/>
    <s v="USD"/>
    <n v="264385.00000000006"/>
    <n v="593285"/>
    <s v="&gt;5 Years"/>
    <n v="229900.00000000006"/>
    <n v="286000.00000000006"/>
    <n v="264385.00000000006"/>
    <n v="593285"/>
    <n v="0.14999999999999997"/>
    <n v="34485"/>
    <n v="56100"/>
    <n v="1"/>
    <n v="0"/>
    <n v="0"/>
    <n v="0"/>
  </r>
  <r>
    <s v="Employee 441"/>
    <x v="3"/>
    <s v="Edinburgh"/>
    <s v="United Kingdom"/>
    <s v="EMEA"/>
    <d v="2016-01-18T00:00:00"/>
    <d v="2022-12-01T00:00:00"/>
    <s v="Operating Platform"/>
    <s v="G"/>
    <s v="O"/>
    <s v="GBP"/>
    <n v="60121.600000000013"/>
    <n v="12650.000000000002"/>
    <n v="0"/>
    <n v="0"/>
    <n v="12650.000000000002"/>
    <n v="0"/>
    <n v="0"/>
    <n v="0"/>
    <n v="0"/>
    <n v="0"/>
    <n v="72771.60000000002"/>
    <s v="GBP"/>
    <n v="60722.816000000013"/>
    <n v="134222.13200000001"/>
    <s v="&gt;5 Years"/>
    <n v="80000.807044547677"/>
    <n v="96833.529545504542"/>
    <n v="80800.815114993151"/>
    <n v="178602.67995595271"/>
    <n v="9.9999999999999655E-3"/>
    <n v="601.21600000000035"/>
    <n v="16832.722500956865"/>
    <n v="1.3306500000756409"/>
    <n v="0"/>
    <n v="0"/>
    <n v="0"/>
  </r>
  <r>
    <s v="Employee 442"/>
    <x v="1"/>
    <s v="New York"/>
    <s v="United States of America"/>
    <s v="Americas"/>
    <d v="2016-01-25T00:00:00"/>
    <d v="2022-12-01T00:00:00"/>
    <s v="Corporate and Risk Platform"/>
    <s v="M"/>
    <s v="F"/>
    <s v="USD"/>
    <n v="112200.00000000001"/>
    <n v="16879.5"/>
    <n v="0"/>
    <n v="0"/>
    <n v="16879.5"/>
    <n v="0"/>
    <n v="0"/>
    <n v="0"/>
    <n v="0"/>
    <n v="0"/>
    <n v="129079.50000000001"/>
    <s v="USD"/>
    <n v="115566.00000000001"/>
    <n v="248517.88500000001"/>
    <s v="&gt;5 Years"/>
    <n v="112200.00000000001"/>
    <n v="129079.50000000001"/>
    <n v="115566.00000000001"/>
    <n v="248517.88500000001"/>
    <n v="2.9999999999999995E-2"/>
    <n v="3366"/>
    <n v="16879.5"/>
    <n v="1"/>
    <n v="0"/>
    <n v="0"/>
    <n v="0"/>
  </r>
  <r>
    <s v="Employee 443"/>
    <x v="3"/>
    <s v="Seattle"/>
    <s v="United States of America"/>
    <s v="Americas"/>
    <d v="2016-03-01T00:00:00"/>
    <d v="2022-12-01T00:00:00"/>
    <s v="Client Businesses Platform"/>
    <s v="C"/>
    <s v="E"/>
    <s v="USD"/>
    <n v="141680.00000000003"/>
    <n v="14014.000000000002"/>
    <n v="0"/>
    <n v="0"/>
    <n v="14014.000000000002"/>
    <n v="0"/>
    <n v="0"/>
    <n v="0"/>
    <n v="0"/>
    <n v="0"/>
    <n v="155694.00000000003"/>
    <s v="USD"/>
    <n v="153014.40000000005"/>
    <n v="321163.9200000001"/>
    <s v="&gt;5 Years"/>
    <n v="141680.00000000003"/>
    <n v="155694.00000000003"/>
    <n v="153014.40000000005"/>
    <n v="321163.9200000001"/>
    <n v="8.0000000000000154E-2"/>
    <n v="11334.400000000023"/>
    <n v="14014"/>
    <n v="1"/>
    <n v="0"/>
    <n v="0"/>
    <n v="0"/>
  </r>
  <r>
    <s v="Employee 444"/>
    <x v="0"/>
    <s v="Tokyo"/>
    <s v="Japan"/>
    <s v="Asia-Pacific"/>
    <d v="2016-03-07T00:00:00"/>
    <d v="2022-12-01T00:00:00"/>
    <s v="Corporate and Risk Platform"/>
    <s v="K"/>
    <s v="I"/>
    <s v="JPY"/>
    <n v="23845711.999999996"/>
    <n v="8085000.0000000009"/>
    <n v="0"/>
    <n v="0"/>
    <n v="8085000.0000000009"/>
    <n v="0"/>
    <n v="0"/>
    <n v="0"/>
    <n v="0"/>
    <n v="0"/>
    <n v="31930711.999999996"/>
    <s v="JPY"/>
    <n v="24799540.479999997"/>
    <n v="58007480.959999993"/>
    <s v="&gt;5 Years"/>
    <n v="219482.82939849969"/>
    <n v="293899.50757052784"/>
    <n v="228262.14257443967"/>
    <n v="533917.63044778863"/>
    <n v="3.9999999999999987E-2"/>
    <n v="953828.48000000045"/>
    <n v="74416.678172028158"/>
    <n v="9.2042891987666256E-3"/>
    <n v="0"/>
    <n v="0"/>
    <n v="0"/>
  </r>
  <r>
    <s v="Employee 445"/>
    <x v="3"/>
    <s v="Hong Kong"/>
    <s v="Hong Kong"/>
    <s v="Asia-Pacific"/>
    <d v="2016-03-28T00:00:00"/>
    <d v="2022-12-01T00:00:00"/>
    <s v="Corporate and Risk Platform"/>
    <s v="X"/>
    <s v="G"/>
    <s v="HKD"/>
    <n v="1009800.0000000001"/>
    <n v="88110.000000000015"/>
    <n v="0"/>
    <n v="0"/>
    <n v="88110.000000000015"/>
    <n v="0"/>
    <n v="0"/>
    <n v="0"/>
    <n v="0"/>
    <n v="0"/>
    <n v="1097910.0000000002"/>
    <s v="HKD"/>
    <n v="1029996.0000000001"/>
    <n v="2149864.2000000002"/>
    <s v="&gt;5 Years"/>
    <n v="128732.87736720999"/>
    <n v="139965.45196101558"/>
    <n v="131307.53491455418"/>
    <n v="274072.29591479007"/>
    <n v="1.9999999999999938E-2"/>
    <n v="20196"/>
    <n v="11232.574593805592"/>
    <n v="0.12748353868806692"/>
    <n v="0"/>
    <n v="0"/>
    <n v="0"/>
  </r>
  <r>
    <s v="Employee 446"/>
    <x v="0"/>
    <s v="Munich"/>
    <s v="Germany"/>
    <s v="EMEA"/>
    <d v="2016-04-04T00:00:00"/>
    <d v="2022-12-01T00:00:00"/>
    <s v="Regional Platform"/>
    <s v="I"/>
    <s v="S"/>
    <s v="EUR"/>
    <n v="99970.200000000026"/>
    <n v="0"/>
    <n v="0"/>
    <n v="0"/>
    <n v="0"/>
    <n v="0"/>
    <n v="0"/>
    <n v="0"/>
    <n v="0"/>
    <n v="0"/>
    <n v="99970.200000000026"/>
    <s v="EUR"/>
    <n v="103969.00800000003"/>
    <n v="207938.01600000006"/>
    <s v="&gt;5 Years"/>
    <n v="116695.21445701846"/>
    <n v="116695.21445701846"/>
    <n v="121363.02303529921"/>
    <n v="242726.04607059842"/>
    <n v="4.000000000000007E-2"/>
    <n v="3998.8080000000045"/>
    <n v="0"/>
    <n v="1.1672999999701754"/>
    <n v="0"/>
    <n v="0"/>
    <n v="0"/>
  </r>
  <r>
    <s v="Employee 447"/>
    <x v="3"/>
    <s v="Princeton"/>
    <s v="United States of America"/>
    <s v="Americas"/>
    <d v="2016-03-07T00:00:00"/>
    <d v="2022-12-01T00:00:00"/>
    <s v="Investments Platform"/>
    <s v="N"/>
    <s v="S"/>
    <s v="USD"/>
    <n v="161095"/>
    <n v="19727.84"/>
    <n v="8077.2000000000007"/>
    <n v="0"/>
    <n v="27805.040000000001"/>
    <n v="0"/>
    <n v="0"/>
    <n v="0"/>
    <n v="0"/>
    <n v="0"/>
    <n v="188900.04"/>
    <s v="USD"/>
    <n v="178815.45"/>
    <n v="379528.80240000004"/>
    <s v="&gt;5 Years"/>
    <n v="161095"/>
    <n v="188900.04"/>
    <n v="178815.45"/>
    <n v="379528.80240000004"/>
    <n v="0.11000000000000007"/>
    <n v="17720.450000000012"/>
    <n v="27805.040000000008"/>
    <n v="1"/>
    <n v="0"/>
    <n v="0"/>
    <n v="0"/>
  </r>
  <r>
    <s v="Employee 448"/>
    <x v="0"/>
    <s v="Seattle"/>
    <s v="United States of America"/>
    <s v="Americas"/>
    <d v="2016-03-14T00:00:00"/>
    <d v="2022-12-01T00:00:00"/>
    <s v="Client Businesses Platform"/>
    <s v="L"/>
    <s v="T"/>
    <s v="USD"/>
    <n v="207570.00000000003"/>
    <n v="141570"/>
    <n v="0"/>
    <n v="0"/>
    <n v="141570"/>
    <n v="0"/>
    <n v="0"/>
    <n v="0"/>
    <n v="0"/>
    <n v="0"/>
    <n v="349140"/>
    <s v="USD"/>
    <n v="234554.1"/>
    <n v="629082.29999999993"/>
    <s v="&gt;5 Years"/>
    <n v="207570.00000000003"/>
    <n v="349140"/>
    <n v="234554.1"/>
    <n v="629082.29999999993"/>
    <n v="0.12999999999999987"/>
    <n v="26984.099999999977"/>
    <n v="141569.99999999997"/>
    <n v="1"/>
    <n v="0"/>
    <n v="0"/>
    <n v="0"/>
  </r>
  <r>
    <s v="Employee 449"/>
    <x v="0"/>
    <s v="Miami"/>
    <s v="United States of America"/>
    <s v="Americas"/>
    <d v="2016-04-04T00:00:00"/>
    <d v="2022-12-01T00:00:00"/>
    <s v="Investments Platform"/>
    <s v="J"/>
    <s v="Z"/>
    <s v="USD"/>
    <n v="198220.00000000003"/>
    <n v="0"/>
    <n v="587416.92000000004"/>
    <n v="0"/>
    <n v="587416.92000000004"/>
    <n v="0"/>
    <n v="0"/>
    <n v="0"/>
    <n v="0"/>
    <n v="0"/>
    <n v="785636.92"/>
    <s v="USD"/>
    <n v="218042.00000000006"/>
    <n v="436084.00000000012"/>
    <s v="&gt;5 Years"/>
    <n v="198220.00000000003"/>
    <n v="785636.92"/>
    <n v="218042.00000000006"/>
    <n v="436084.00000000012"/>
    <n v="0.10000000000000013"/>
    <n v="19822.000000000029"/>
    <n v="587416.92000000004"/>
    <n v="1"/>
    <n v="0"/>
    <n v="0"/>
    <n v="0"/>
  </r>
  <r>
    <s v="Employee 45"/>
    <x v="0"/>
    <s v="London"/>
    <s v="United Kingdom"/>
    <s v="EMEA"/>
    <d v="2008-08-04T00:00:00"/>
    <d v="2022-12-01T00:00:00"/>
    <s v="Investments Platform"/>
    <s v="D"/>
    <s v="O"/>
    <s v="GBP"/>
    <n v="144589.5"/>
    <n v="0"/>
    <n v="3148179.9999999995"/>
    <n v="0"/>
    <n v="3148179.9999999995"/>
    <n v="0"/>
    <n v="0"/>
    <n v="0"/>
    <n v="0"/>
    <n v="0"/>
    <n v="3292769.4999999995"/>
    <s v="GBP"/>
    <n v="150373.08000000002"/>
    <n v="300746.16000000003"/>
    <s v="&gt;5 Years"/>
    <n v="192398.01818593687"/>
    <n v="4381523.7354240678"/>
    <n v="200093.93891337438"/>
    <n v="400187.87782674877"/>
    <n v="4.0000000000000167E-2"/>
    <n v="5783.5800000000163"/>
    <n v="4189125.717238131"/>
    <n v="1.3306500000756409"/>
    <n v="0"/>
    <n v="0"/>
    <n v="0"/>
  </r>
  <r>
    <s v="Employee 450"/>
    <x v="1"/>
    <s v="Princeton"/>
    <s v="United States of America"/>
    <s v="Americas"/>
    <d v="2016-04-18T00:00:00"/>
    <d v="2022-12-01T00:00:00"/>
    <s v="Operating Platform"/>
    <s v="I"/>
    <s v="B"/>
    <s v="USD"/>
    <n v="113300.00000000001"/>
    <n v="9460"/>
    <n v="0"/>
    <n v="0"/>
    <n v="9460"/>
    <n v="0"/>
    <n v="0"/>
    <n v="0"/>
    <n v="0"/>
    <n v="0"/>
    <n v="122760.00000000001"/>
    <s v="USD"/>
    <n v="116699.00000000001"/>
    <n v="243141.80000000005"/>
    <s v="&gt;5 Years"/>
    <n v="113300.00000000001"/>
    <n v="122760.00000000001"/>
    <n v="116699.00000000001"/>
    <n v="243141.80000000005"/>
    <n v="2.9999999999999995E-2"/>
    <n v="3399"/>
    <n v="9460"/>
    <n v="1"/>
    <n v="0"/>
    <n v="0"/>
    <n v="0"/>
  </r>
  <r>
    <s v="Employee 451"/>
    <x v="1"/>
    <s v="San Francisco"/>
    <s v="United States of America"/>
    <s v="Americas"/>
    <d v="2016-05-16T00:00:00"/>
    <d v="2022-12-01T00:00:00"/>
    <s v="Investments Platform"/>
    <s v="V"/>
    <s v="Z"/>
    <s v="USD"/>
    <n v="123200.00000000003"/>
    <n v="20680"/>
    <n v="0"/>
    <n v="0"/>
    <n v="20680"/>
    <n v="0"/>
    <n v="10145"/>
    <n v="0"/>
    <n v="10145"/>
    <n v="0"/>
    <n v="154025.00000000003"/>
    <s v="USD"/>
    <n v="124432.00000000003"/>
    <n v="269750.80000000005"/>
    <s v="&gt;5 Years"/>
    <n v="123200.00000000003"/>
    <n v="154025.00000000003"/>
    <n v="124432.00000000003"/>
    <n v="269750.80000000005"/>
    <n v="9.9999999999999985E-3"/>
    <n v="1232"/>
    <n v="30825"/>
    <n v="1"/>
    <n v="0"/>
    <n v="0"/>
    <n v="10145"/>
  </r>
  <r>
    <s v="Employee 452"/>
    <x v="7"/>
    <s v="New York"/>
    <s v="United States of America"/>
    <s v="Americas"/>
    <d v="2016-05-09T00:00:00"/>
    <d v="2022-12-01T00:00:00"/>
    <s v="Client Businesses Platform"/>
    <s v="O"/>
    <s v="U"/>
    <s v="USD"/>
    <n v="81300.45"/>
    <n v="10741.500000000002"/>
    <n v="0"/>
    <n v="0"/>
    <n v="10741.500000000002"/>
    <n v="0"/>
    <n v="4822"/>
    <n v="0"/>
    <n v="4822"/>
    <n v="0"/>
    <n v="96863.95"/>
    <s v="USD"/>
    <n v="88617.4905"/>
    <n v="188943.21600000001"/>
    <s v="&gt;5 Years"/>
    <n v="81300.45"/>
    <n v="96863.95"/>
    <n v="88617.4905"/>
    <n v="188943.21600000001"/>
    <n v="9.0000000000000038E-2"/>
    <n v="7317.0405000000028"/>
    <n v="15563.5"/>
    <n v="1"/>
    <n v="0"/>
    <n v="0"/>
    <n v="4822"/>
  </r>
  <r>
    <s v="Employee 453"/>
    <x v="1"/>
    <s v="San Francisco"/>
    <s v="United States of America"/>
    <s v="Americas"/>
    <d v="2016-04-25T00:00:00"/>
    <d v="2022-12-01T00:00:00"/>
    <s v="ETF and Index Investments Platform"/>
    <s v="I"/>
    <s v="J"/>
    <s v="USD"/>
    <n v="118800.00000000003"/>
    <n v="20680"/>
    <n v="0"/>
    <n v="0"/>
    <n v="20680"/>
    <n v="0"/>
    <n v="0"/>
    <n v="0"/>
    <n v="0"/>
    <n v="0"/>
    <n v="139480.00000000003"/>
    <s v="USD"/>
    <n v="119988.00000000003"/>
    <n v="260862.80000000005"/>
    <s v="&gt;5 Years"/>
    <n v="118800.00000000003"/>
    <n v="139480.00000000003"/>
    <n v="119988.00000000003"/>
    <n v="260862.80000000005"/>
    <n v="9.9999999999999967E-3"/>
    <n v="1188"/>
    <n v="20680"/>
    <n v="1"/>
    <n v="0"/>
    <n v="0"/>
    <n v="0"/>
  </r>
  <r>
    <s v="Employee 454"/>
    <x v="3"/>
    <s v="Philadelphia"/>
    <s v="United States of America"/>
    <s v="Americas"/>
    <d v="2016-05-16T00:00:00"/>
    <d v="2022-12-01T00:00:00"/>
    <s v="Investments Platform"/>
    <s v="S"/>
    <s v="Q"/>
    <s v="USD"/>
    <n v="124740.00000000003"/>
    <n v="80025"/>
    <n v="0"/>
    <n v="0"/>
    <n v="80025"/>
    <n v="0"/>
    <n v="0"/>
    <n v="0"/>
    <n v="0"/>
    <n v="0"/>
    <n v="204765.00000000003"/>
    <s v="USD"/>
    <n v="135966.60000000003"/>
    <n v="359160.45000000007"/>
    <s v="&gt;5 Years"/>
    <n v="124740.00000000003"/>
    <n v="204765.00000000003"/>
    <n v="135966.60000000003"/>
    <n v="359160.45000000007"/>
    <n v="9.0000000000000024E-2"/>
    <n v="11226.600000000006"/>
    <n v="80025"/>
    <n v="1"/>
    <n v="0"/>
    <n v="0"/>
    <n v="0"/>
  </r>
  <r>
    <s v="Employee 455"/>
    <x v="1"/>
    <s v="San Francisco"/>
    <s v="United States of America"/>
    <s v="Americas"/>
    <d v="2016-06-06T00:00:00"/>
    <d v="2022-12-01T00:00:00"/>
    <s v="Operating Platform"/>
    <s v="P"/>
    <s v="N"/>
    <s v="USD"/>
    <n v="117433.80000000002"/>
    <n v="19188.400000000001"/>
    <n v="0"/>
    <n v="0"/>
    <n v="19188.400000000001"/>
    <n v="0"/>
    <n v="0"/>
    <n v="0"/>
    <n v="0"/>
    <n v="0"/>
    <n v="136622.20000000001"/>
    <s v="USD"/>
    <n v="133874.53200000004"/>
    <n v="289623.84000000008"/>
    <s v="&gt;5 Years"/>
    <n v="117433.80000000002"/>
    <n v="136622.20000000001"/>
    <n v="133874.53200000004"/>
    <n v="289623.84000000008"/>
    <n v="0.14000000000000012"/>
    <n v="16440.732000000018"/>
    <n v="19188.399999999994"/>
    <n v="1"/>
    <n v="0"/>
    <n v="0"/>
    <n v="0"/>
  </r>
  <r>
    <s v="Employee 456"/>
    <x v="3"/>
    <s v="Wilmington"/>
    <s v="United States of America"/>
    <s v="Americas"/>
    <d v="2016-06-20T00:00:00"/>
    <d v="2022-12-01T00:00:00"/>
    <s v="Operating Platform"/>
    <s v="K"/>
    <s v="N"/>
    <s v="USD"/>
    <n v="92063.400000000009"/>
    <n v="19025.600000000002"/>
    <n v="0"/>
    <n v="0"/>
    <n v="19025.600000000002"/>
    <n v="0"/>
    <n v="0"/>
    <n v="0"/>
    <n v="0"/>
    <n v="0"/>
    <n v="111089.00000000001"/>
    <s v="USD"/>
    <n v="102190.37400000003"/>
    <n v="225499.16400000005"/>
    <s v="&gt;5 Years"/>
    <n v="92063.400000000009"/>
    <n v="111089.00000000001"/>
    <n v="102190.37400000003"/>
    <n v="225499.16400000005"/>
    <n v="0.11000000000000017"/>
    <n v="10126.974000000017"/>
    <n v="19025.600000000006"/>
    <n v="1"/>
    <n v="0"/>
    <n v="0"/>
    <n v="0"/>
  </r>
  <r>
    <s v="Employee 457"/>
    <x v="3"/>
    <s v="Philadelphia"/>
    <s v="United States of America"/>
    <s v="Americas"/>
    <d v="2016-06-13T00:00:00"/>
    <d v="2022-12-01T00:00:00"/>
    <s v="Client Businesses Platform"/>
    <s v="V"/>
    <s v="R"/>
    <s v="USD"/>
    <n v="140415.00000000003"/>
    <n v="79200"/>
    <n v="0"/>
    <n v="0"/>
    <n v="79200"/>
    <n v="0"/>
    <n v="0"/>
    <n v="0"/>
    <n v="0"/>
    <n v="0"/>
    <n v="219615.00000000003"/>
    <s v="USD"/>
    <n v="160073.10000000006"/>
    <n v="410434.20000000013"/>
    <s v="&gt;5 Years"/>
    <n v="140415.00000000003"/>
    <n v="219615.00000000003"/>
    <n v="160073.10000000006"/>
    <n v="410434.20000000013"/>
    <n v="0.14000000000000021"/>
    <n v="19658.100000000035"/>
    <n v="79200"/>
    <n v="1"/>
    <n v="0"/>
    <n v="0"/>
    <n v="0"/>
  </r>
  <r>
    <s v="Employee 458"/>
    <x v="1"/>
    <s v="New York"/>
    <s v="United States of America"/>
    <s v="Americas"/>
    <d v="2016-06-02T00:00:00"/>
    <d v="2022-12-01T00:00:00"/>
    <s v="Corporate and Risk Platform"/>
    <s v="W"/>
    <s v="E"/>
    <s v="USD"/>
    <n v="115934.50000000003"/>
    <n v="23529"/>
    <n v="0"/>
    <n v="0"/>
    <n v="23529"/>
    <n v="0"/>
    <n v="0"/>
    <n v="0"/>
    <n v="0"/>
    <n v="0"/>
    <n v="139463.50000000003"/>
    <s v="USD"/>
    <n v="119412.53500000003"/>
    <n v="263059.94000000006"/>
    <s v="&gt;5 Years"/>
    <n v="115934.50000000003"/>
    <n v="139463.50000000003"/>
    <n v="119412.53500000003"/>
    <n v="263059.94000000006"/>
    <n v="3.0000000000000023E-2"/>
    <n v="3478.0350000000035"/>
    <n v="23529"/>
    <n v="1"/>
    <n v="0"/>
    <n v="0"/>
    <n v="0"/>
  </r>
  <r>
    <s v="Employee 459"/>
    <x v="1"/>
    <s v="New York"/>
    <s v="United States of America"/>
    <s v="Americas"/>
    <d v="2016-06-02T00:00:00"/>
    <d v="2022-12-01T00:00:00"/>
    <s v="Operating Platform"/>
    <s v="J"/>
    <s v="B"/>
    <s v="USD"/>
    <n v="115228.30000000002"/>
    <n v="31328"/>
    <n v="0"/>
    <n v="0"/>
    <n v="31328"/>
    <n v="0"/>
    <n v="0"/>
    <n v="0"/>
    <n v="0"/>
    <n v="0"/>
    <n v="146556.30000000002"/>
    <s v="USD"/>
    <n v="132512.54500000001"/>
    <n v="301052.29000000004"/>
    <s v="&gt;5 Years"/>
    <n v="115228.30000000002"/>
    <n v="146556.30000000002"/>
    <n v="132512.54500000001"/>
    <n v="301052.29000000004"/>
    <n v="0.14999999999999994"/>
    <n v="17284.244999999995"/>
    <n v="31328"/>
    <n v="1"/>
    <n v="0"/>
    <n v="0"/>
    <n v="0"/>
  </r>
  <r>
    <s v="Employee 46"/>
    <x v="1"/>
    <s v="Tokyo"/>
    <s v="Japan"/>
    <s v="Asia-Pacific"/>
    <d v="2008-10-13T00:00:00"/>
    <d v="2022-12-01T00:00:00"/>
    <s v="Operating Platform"/>
    <s v="P"/>
    <s v="B"/>
    <s v="JPY"/>
    <n v="11827200.000000002"/>
    <n v="2269630"/>
    <n v="0"/>
    <n v="0"/>
    <n v="2269630"/>
    <n v="0"/>
    <n v="0"/>
    <n v="0"/>
    <n v="0"/>
    <n v="0"/>
    <n v="14096830.000000002"/>
    <s v="JPY"/>
    <n v="12536832.000000002"/>
    <n v="27479471.800000004"/>
    <s v="&gt;5 Years"/>
    <n v="108860.96921165266"/>
    <n v="129751.30010584935"/>
    <n v="115392.62736435181"/>
    <n v="252929.00547655212"/>
    <n v="5.9999999999999915E-2"/>
    <n v="709632"/>
    <n v="20890.330894196697"/>
    <n v="9.2042891987666256E-3"/>
    <n v="0"/>
    <n v="0"/>
    <n v="0"/>
  </r>
  <r>
    <s v="Employee 460"/>
    <x v="1"/>
    <s v="New York"/>
    <s v="United States of America"/>
    <s v="Americas"/>
    <d v="2016-06-02T00:00:00"/>
    <d v="2022-12-01T00:00:00"/>
    <s v="Investments Platform"/>
    <s v="T"/>
    <s v="D"/>
    <s v="USD"/>
    <n v="121192.5"/>
    <n v="53130.000000000007"/>
    <n v="0"/>
    <n v="0"/>
    <n v="53130.000000000007"/>
    <n v="0"/>
    <n v="0"/>
    <n v="0"/>
    <n v="0"/>
    <n v="0"/>
    <n v="174322.5"/>
    <s v="USD"/>
    <n v="128464.05"/>
    <n v="313245.90000000002"/>
    <s v="&gt;5 Years"/>
    <n v="121192.5"/>
    <n v="174322.5"/>
    <n v="128464.05"/>
    <n v="313245.90000000002"/>
    <n v="6.0000000000000026E-2"/>
    <n v="7271.5500000000029"/>
    <n v="53130"/>
    <n v="1"/>
    <n v="0"/>
    <n v="0"/>
    <n v="0"/>
  </r>
  <r>
    <s v="Employee 461"/>
    <x v="3"/>
    <s v="New York"/>
    <s v="United States of America"/>
    <s v="Americas"/>
    <d v="2016-06-02T00:00:00"/>
    <d v="2022-12-01T00:00:00"/>
    <s v="Investments Platform"/>
    <s v="I"/>
    <s v="V"/>
    <s v="USD"/>
    <n v="151580"/>
    <n v="198000.00000000003"/>
    <n v="78400.000000000015"/>
    <n v="0"/>
    <n v="276400.00000000006"/>
    <n v="0"/>
    <n v="0"/>
    <n v="0"/>
    <n v="0"/>
    <n v="0"/>
    <n v="427980.00000000006"/>
    <s v="USD"/>
    <n v="172801.2"/>
    <n v="571322.4"/>
    <s v="&gt;5 Years"/>
    <n v="151580"/>
    <n v="427980.00000000006"/>
    <n v="172801.2"/>
    <n v="571322.4"/>
    <n v="0.14000000000000007"/>
    <n v="21221.200000000012"/>
    <n v="276400.00000000006"/>
    <n v="1"/>
    <n v="0"/>
    <n v="0"/>
    <n v="0"/>
  </r>
  <r>
    <s v="Employee 462"/>
    <x v="3"/>
    <s v="Princeton"/>
    <s v="United States of America"/>
    <s v="Americas"/>
    <d v="2016-06-02T00:00:00"/>
    <d v="2022-12-01T00:00:00"/>
    <s v="Investments Platform"/>
    <s v="A"/>
    <s v="N"/>
    <s v="USD"/>
    <n v="145200"/>
    <n v="48015.000000000007"/>
    <n v="0"/>
    <n v="0"/>
    <n v="48015.000000000007"/>
    <n v="0"/>
    <n v="0"/>
    <n v="0"/>
    <n v="0"/>
    <n v="0"/>
    <n v="193215"/>
    <s v="USD"/>
    <n v="165528.00000000003"/>
    <n v="385793.10000000009"/>
    <s v="&gt;5 Years"/>
    <n v="145200"/>
    <n v="193215"/>
    <n v="165528.00000000003"/>
    <n v="385793.10000000009"/>
    <n v="0.14000000000000021"/>
    <n v="20328.000000000029"/>
    <n v="48015"/>
    <n v="1"/>
    <n v="0"/>
    <n v="0"/>
    <n v="0"/>
  </r>
  <r>
    <s v="Employee 463"/>
    <x v="0"/>
    <s v="New York"/>
    <s v="United States of America"/>
    <s v="Americas"/>
    <d v="2016-06-13T00:00:00"/>
    <d v="2022-12-01T00:00:00"/>
    <s v="Operating Platform"/>
    <s v="R"/>
    <s v="Z"/>
    <s v="USD"/>
    <n v="209880.00000000003"/>
    <n v="91047.000000000015"/>
    <n v="0"/>
    <n v="0"/>
    <n v="91047.000000000015"/>
    <n v="0"/>
    <n v="0"/>
    <n v="0"/>
    <n v="0"/>
    <n v="0"/>
    <n v="300927.00000000006"/>
    <s v="USD"/>
    <n v="230868.00000000006"/>
    <n v="561887.70000000019"/>
    <s v="&gt;5 Years"/>
    <n v="209880.00000000003"/>
    <n v="300927.00000000006"/>
    <n v="230868.00000000006"/>
    <n v="561887.70000000019"/>
    <n v="0.10000000000000013"/>
    <n v="20988.000000000029"/>
    <n v="91047.000000000029"/>
    <n v="1"/>
    <n v="0"/>
    <n v="0"/>
    <n v="0"/>
  </r>
  <r>
    <s v="Employee 464"/>
    <x v="3"/>
    <s v="New York"/>
    <s v="United States of America"/>
    <s v="Americas"/>
    <d v="2016-06-02T00:00:00"/>
    <d v="2022-12-01T00:00:00"/>
    <s v="Operating Platform"/>
    <s v="V"/>
    <s v="Q"/>
    <s v="USD"/>
    <n v="163317"/>
    <n v="35640"/>
    <n v="0"/>
    <n v="0"/>
    <n v="35640"/>
    <n v="0"/>
    <n v="0"/>
    <n v="0"/>
    <n v="0"/>
    <n v="0"/>
    <n v="198957"/>
    <s v="USD"/>
    <n v="174749.19"/>
    <n v="387633.18000000005"/>
    <s v="&gt;5 Years"/>
    <n v="163317"/>
    <n v="198957"/>
    <n v="174749.19"/>
    <n v="387633.18000000005"/>
    <n v="7.0000000000000021E-2"/>
    <n v="11432.190000000002"/>
    <n v="35640"/>
    <n v="1"/>
    <n v="0"/>
    <n v="0"/>
    <n v="0"/>
  </r>
  <r>
    <s v="Employee 465"/>
    <x v="3"/>
    <s v="Singapore"/>
    <s v="Singapore"/>
    <s v="Asia-Pacific"/>
    <d v="2016-06-02T00:00:00"/>
    <d v="2022-12-01T00:00:00"/>
    <s v="Operating Platform"/>
    <s v="L"/>
    <s v="Z"/>
    <s v="SGD"/>
    <n v="184563.5"/>
    <n v="21527.000000000004"/>
    <n v="0"/>
    <n v="0"/>
    <n v="21527.000000000004"/>
    <n v="0"/>
    <n v="0"/>
    <n v="0"/>
    <n v="0"/>
    <n v="0"/>
    <n v="206090.5"/>
    <s v="SGD"/>
    <n v="201174.21500000003"/>
    <n v="425812.86000000004"/>
    <s v="&gt;5 Years"/>
    <n v="137996.56061908856"/>
    <n v="154092.11559310628"/>
    <n v="150416.25107480655"/>
    <n v="318376.6570712924"/>
    <n v="9.0000000000000177E-2"/>
    <n v="16610.715000000026"/>
    <n v="16095.554974017723"/>
    <n v="0.7476915024860743"/>
    <n v="0"/>
    <n v="0"/>
    <n v="0"/>
  </r>
  <r>
    <s v="Employee 466"/>
    <x v="1"/>
    <s v="San Francisco"/>
    <s v="United States of America"/>
    <s v="Americas"/>
    <d v="2016-06-02T00:00:00"/>
    <d v="2022-12-01T00:00:00"/>
    <s v="Client Businesses Platform"/>
    <s v="S"/>
    <s v="T"/>
    <s v="USD"/>
    <n v="121512.60000000003"/>
    <n v="22011.000000000004"/>
    <n v="0"/>
    <n v="0"/>
    <n v="22011.000000000004"/>
    <n v="0"/>
    <n v="19921"/>
    <n v="0"/>
    <n v="19921"/>
    <n v="0"/>
    <n v="163444.60000000003"/>
    <s v="USD"/>
    <n v="127588.23000000004"/>
    <n v="278288.01000000013"/>
    <s v="&gt;5 Years"/>
    <n v="121512.60000000003"/>
    <n v="163444.60000000003"/>
    <n v="127588.23000000004"/>
    <n v="278288.01000000013"/>
    <n v="5.0000000000000024E-2"/>
    <n v="6075.6300000000047"/>
    <n v="41932"/>
    <n v="1"/>
    <n v="0"/>
    <n v="0"/>
    <n v="19921"/>
  </r>
  <r>
    <s v="Employee 467"/>
    <x v="0"/>
    <s v="Zurich"/>
    <s v="Switzerland"/>
    <s v="EMEA"/>
    <d v="2016-06-02T00:00:00"/>
    <d v="2022-12-01T00:00:00"/>
    <s v="Regional Platform"/>
    <s v="A"/>
    <s v="X"/>
    <s v="CHF"/>
    <n v="242000.00000000006"/>
    <n v="165165.00000000003"/>
    <n v="0"/>
    <n v="0"/>
    <n v="165165.00000000003"/>
    <n v="0"/>
    <n v="0"/>
    <n v="0"/>
    <n v="0"/>
    <n v="0"/>
    <n v="407165.00000000012"/>
    <s v="CHF"/>
    <n v="249260.00000000006"/>
    <n v="668639.95000000019"/>
    <s v="&gt;5 Years"/>
    <n v="246160.1057878141"/>
    <n v="414164.37798799726"/>
    <n v="253544.90896144853"/>
    <n v="680134.21828908578"/>
    <n v="3.0000000000000016E-2"/>
    <n v="7260"/>
    <n v="168004.27220018316"/>
    <n v="1.0171905197843556"/>
    <n v="0"/>
    <n v="0"/>
    <n v="0"/>
  </r>
  <r>
    <s v="Employee 468"/>
    <x v="3"/>
    <s v="New York"/>
    <s v="United States of America"/>
    <s v="Americas"/>
    <d v="2016-06-02T00:00:00"/>
    <d v="2022-12-01T00:00:00"/>
    <s v="Investments Platform"/>
    <s v="D"/>
    <s v="G"/>
    <s v="USD"/>
    <n v="114444.00000000001"/>
    <n v="68068"/>
    <n v="0"/>
    <n v="0"/>
    <n v="68068"/>
    <n v="0"/>
    <n v="0"/>
    <n v="0"/>
    <n v="0"/>
    <n v="0"/>
    <n v="182512"/>
    <s v="USD"/>
    <n v="129321.72"/>
    <n v="335560.28"/>
    <s v="&gt;5 Years"/>
    <n v="114444.00000000001"/>
    <n v="182512"/>
    <n v="129321.72"/>
    <n v="335560.28"/>
    <n v="0.12999999999999987"/>
    <n v="14877.719999999987"/>
    <n v="68067.999999999985"/>
    <n v="1"/>
    <n v="0"/>
    <n v="0"/>
    <n v="0"/>
  </r>
  <r>
    <s v="Employee 469"/>
    <x v="5"/>
    <s v="New York"/>
    <s v="United States of America"/>
    <s v="Americas"/>
    <d v="2016-06-20T00:00:00"/>
    <d v="2022-12-01T00:00:00"/>
    <s v="Operating Platform"/>
    <s v="I"/>
    <s v="B"/>
    <s v="USD"/>
    <n v="100122.00000000003"/>
    <n v="36223"/>
    <n v="0"/>
    <n v="0"/>
    <n v="36223"/>
    <n v="0"/>
    <n v="9660"/>
    <n v="0"/>
    <n v="9660"/>
    <n v="0"/>
    <n v="146005.00000000003"/>
    <s v="USD"/>
    <n v="112136.64000000004"/>
    <n v="264843.0400000001"/>
    <s v="&gt;5 Years"/>
    <n v="100122.00000000003"/>
    <n v="146005.00000000003"/>
    <n v="112136.64000000004"/>
    <n v="264843.0400000001"/>
    <n v="0.12000000000000011"/>
    <n v="12014.640000000014"/>
    <n v="45883"/>
    <n v="1"/>
    <n v="0"/>
    <n v="0"/>
    <n v="9660"/>
  </r>
  <r>
    <s v="Employee 47"/>
    <x v="3"/>
    <s v="Chicago"/>
    <s v="United States of America"/>
    <s v="Americas"/>
    <d v="2008-10-20T00:00:00"/>
    <d v="2022-12-01T00:00:00"/>
    <s v="Investments Platform"/>
    <s v="P"/>
    <s v="O"/>
    <s v="USD"/>
    <n v="140415.00000000003"/>
    <n v="0"/>
    <n v="84704.4"/>
    <n v="0"/>
    <n v="84704.4"/>
    <n v="0"/>
    <n v="0"/>
    <n v="0"/>
    <n v="0"/>
    <n v="0"/>
    <n v="225119.40000000002"/>
    <s v="USD"/>
    <n v="154456.50000000006"/>
    <n v="308913.00000000012"/>
    <s v="&gt;5 Years"/>
    <n v="140415.00000000003"/>
    <n v="225119.40000000002"/>
    <n v="154456.50000000006"/>
    <n v="308913.00000000012"/>
    <n v="0.10000000000000019"/>
    <n v="14041.500000000029"/>
    <n v="84704.4"/>
    <n v="1"/>
    <n v="0"/>
    <n v="0"/>
    <n v="0"/>
  </r>
  <r>
    <s v="Employee 470"/>
    <x v="1"/>
    <s v="Princeton"/>
    <s v="United States of America"/>
    <s v="Americas"/>
    <d v="2016-06-20T00:00:00"/>
    <d v="2022-12-01T00:00:00"/>
    <s v="Investments Platform"/>
    <s v="X"/>
    <s v="Q"/>
    <s v="USD"/>
    <n v="118085"/>
    <n v="10565.500000000002"/>
    <n v="0"/>
    <n v="0"/>
    <n v="10565.500000000002"/>
    <n v="0"/>
    <n v="0"/>
    <n v="0"/>
    <n v="0"/>
    <n v="0"/>
    <n v="128650.5"/>
    <s v="USD"/>
    <n v="120446.7"/>
    <n v="251670.21000000002"/>
    <s v="&gt;5 Years"/>
    <n v="118085"/>
    <n v="128650.5"/>
    <n v="120446.7"/>
    <n v="251670.21000000002"/>
    <n v="1.9999999999999976E-2"/>
    <n v="2361.6999999999971"/>
    <n v="10565.5"/>
    <n v="1"/>
    <n v="0"/>
    <n v="0"/>
    <n v="0"/>
  </r>
  <r>
    <s v="Employee 471"/>
    <x v="3"/>
    <s v="Gurgaon"/>
    <s v="India"/>
    <s v="Asia-Pacific"/>
    <d v="2016-06-20T00:00:00"/>
    <d v="2022-12-01T00:00:00"/>
    <s v="Operating Platform"/>
    <s v="L"/>
    <s v="W"/>
    <s v="INR"/>
    <n v="4599100"/>
    <n v="881100.00000000012"/>
    <n v="0"/>
    <n v="0"/>
    <n v="881100.00000000012"/>
    <n v="0"/>
    <n v="0"/>
    <n v="0"/>
    <n v="0"/>
    <n v="0"/>
    <n v="5480200"/>
    <s v="INR"/>
    <n v="4829055"/>
    <n v="10583265"/>
    <s v="&gt;5 Years"/>
    <n v="68152.483977327458"/>
    <n v="81209.202385803728"/>
    <n v="71560.108176193826"/>
    <n v="156829.77068128774"/>
    <n v="4.9999999999999926E-2"/>
    <n v="229955"/>
    <n v="13056.71840847627"/>
    <n v="1.4818656688771163E-2"/>
    <n v="0"/>
    <n v="0"/>
    <n v="0"/>
  </r>
  <r>
    <s v="Employee 472"/>
    <x v="0"/>
    <s v="Philadelphia"/>
    <s v="United States of America"/>
    <s v="Americas"/>
    <d v="2016-06-20T00:00:00"/>
    <d v="2022-12-01T00:00:00"/>
    <s v="Operating Platform"/>
    <s v="O"/>
    <s v="D"/>
    <s v="USD"/>
    <n v="160346.99999999997"/>
    <n v="45045.000000000007"/>
    <n v="0"/>
    <n v="0"/>
    <n v="45045.000000000007"/>
    <n v="0"/>
    <n v="0"/>
    <n v="0"/>
    <n v="0"/>
    <n v="0"/>
    <n v="205391.99999999997"/>
    <s v="USD"/>
    <n v="179588.63999999998"/>
    <n v="409627.68"/>
    <s v="&gt;5 Years"/>
    <n v="160346.99999999997"/>
    <n v="205391.99999999997"/>
    <n v="179588.63999999998"/>
    <n v="409627.68"/>
    <n v="0.12000000000000011"/>
    <n v="19241.640000000014"/>
    <n v="45045"/>
    <n v="1"/>
    <n v="0"/>
    <n v="0"/>
    <n v="0"/>
  </r>
  <r>
    <s v="Employee 473"/>
    <x v="5"/>
    <s v="New York"/>
    <s v="United States of America"/>
    <s v="Americas"/>
    <d v="2016-06-06T00:00:00"/>
    <d v="2022-12-01T00:00:00"/>
    <s v="Corporate and Risk Platform"/>
    <s v="S"/>
    <s v="M"/>
    <s v="USD"/>
    <n v="115555.00000000003"/>
    <n v="40040"/>
    <n v="0"/>
    <n v="0"/>
    <n v="40040"/>
    <n v="0"/>
    <n v="0"/>
    <n v="0"/>
    <n v="0"/>
    <n v="0"/>
    <n v="155595.00000000003"/>
    <s v="USD"/>
    <n v="127110.50000000004"/>
    <n v="298265.00000000006"/>
    <s v="&gt;5 Years"/>
    <n v="115555.00000000003"/>
    <n v="155595.00000000003"/>
    <n v="127110.50000000004"/>
    <n v="298265.00000000006"/>
    <n v="0.1000000000000001"/>
    <n v="11555.500000000015"/>
    <n v="40040"/>
    <n v="1"/>
    <n v="0"/>
    <n v="0"/>
    <n v="0"/>
  </r>
  <r>
    <s v="Employee 474"/>
    <x v="7"/>
    <s v="London"/>
    <s v="United Kingdom"/>
    <s v="EMEA"/>
    <d v="2016-08-16T00:00:00"/>
    <d v="2022-12-01T00:00:00"/>
    <s v="Investments Platform"/>
    <s v="G"/>
    <s v="E"/>
    <s v="GBP"/>
    <n v="42372"/>
    <n v="14960"/>
    <n v="0"/>
    <n v="0"/>
    <n v="14960"/>
    <n v="0"/>
    <n v="0"/>
    <n v="0"/>
    <n v="0"/>
    <n v="0"/>
    <n v="57332"/>
    <s v="GBP"/>
    <n v="48304.08"/>
    <n v="113662.56"/>
    <s v="&gt;5 Years"/>
    <n v="56382.30180320506"/>
    <n v="76288.825804336651"/>
    <n v="64275.824055653771"/>
    <n v="151245.08547259754"/>
    <n v="0.14000000000000004"/>
    <n v="5932.0800000000017"/>
    <n v="19906.524001131591"/>
    <n v="1.3306500000756409"/>
    <n v="0"/>
    <n v="0"/>
    <n v="0"/>
  </r>
  <r>
    <s v="Employee 475"/>
    <x v="6"/>
    <s v="New York"/>
    <s v="United States of America"/>
    <s v="Americas"/>
    <d v="2016-07-05T00:00:00"/>
    <d v="2022-12-01T00:00:00"/>
    <s v="Operating Platform"/>
    <s v="B"/>
    <s v="J"/>
    <s v="USD"/>
    <n v="117040.00000000003"/>
    <n v="20240"/>
    <n v="0"/>
    <n v="0"/>
    <n v="20240"/>
    <n v="0"/>
    <n v="0"/>
    <n v="0"/>
    <n v="0"/>
    <n v="0"/>
    <n v="137280.00000000003"/>
    <s v="USD"/>
    <n v="121721.60000000003"/>
    <n v="264492.80000000005"/>
    <s v="&gt;5 Years"/>
    <n v="117040.00000000003"/>
    <n v="137280.00000000003"/>
    <n v="121721.60000000003"/>
    <n v="264492.80000000005"/>
    <n v="4.0000000000000042E-2"/>
    <n v="4681.6000000000058"/>
    <n v="20240"/>
    <n v="1"/>
    <n v="0"/>
    <n v="0"/>
    <n v="0"/>
  </r>
  <r>
    <s v="Employee 476"/>
    <x v="3"/>
    <s v="Seattle"/>
    <s v="United States of America"/>
    <s v="Americas"/>
    <d v="2016-06-15T00:00:00"/>
    <d v="2022-12-01T00:00:00"/>
    <s v="Investments Platform"/>
    <s v="U"/>
    <s v="C"/>
    <s v="USD"/>
    <n v="110937.75"/>
    <n v="52800.000000000007"/>
    <n v="16200.000000000002"/>
    <n v="0"/>
    <n v="69000.000000000015"/>
    <n v="0"/>
    <n v="0"/>
    <n v="0"/>
    <n v="0"/>
    <n v="0"/>
    <n v="179937.75"/>
    <s v="USD"/>
    <n v="113156.505"/>
    <n v="280169.01"/>
    <s v="&gt;5 Years"/>
    <n v="110937.75"/>
    <n v="179937.75"/>
    <n v="113156.505"/>
    <n v="280169.01"/>
    <n v="2.0000000000000042E-2"/>
    <n v="2218.7550000000047"/>
    <n v="69000"/>
    <n v="1"/>
    <n v="0"/>
    <n v="0"/>
    <n v="0"/>
  </r>
  <r>
    <s v="Employee 477"/>
    <x v="7"/>
    <s v="Raleigh"/>
    <s v="United States of America"/>
    <s v="Americas"/>
    <d v="2016-06-27T00:00:00"/>
    <d v="2022-12-01T00:00:00"/>
    <s v="Investments Platform"/>
    <s v="V"/>
    <s v="J"/>
    <s v="USD"/>
    <n v="106996.67000000003"/>
    <n v="14212"/>
    <n v="0"/>
    <n v="0"/>
    <n v="14212"/>
    <n v="0"/>
    <n v="9751"/>
    <n v="0"/>
    <n v="9751"/>
    <n v="0"/>
    <n v="130959.67000000003"/>
    <s v="USD"/>
    <n v="121976.20380000005"/>
    <n v="260154.08760000009"/>
    <s v="&gt;5 Years"/>
    <n v="106996.67000000003"/>
    <n v="130959.67000000003"/>
    <n v="121976.20380000005"/>
    <n v="260154.08760000009"/>
    <n v="0.14000000000000015"/>
    <n v="14979.533800000019"/>
    <n v="23963"/>
    <n v="1"/>
    <n v="0"/>
    <n v="0"/>
    <n v="9751"/>
  </r>
  <r>
    <s v="Employee 478"/>
    <x v="3"/>
    <s v="Princeton"/>
    <s v="United States of America"/>
    <s v="Americas"/>
    <d v="2016-08-08T00:00:00"/>
    <d v="2022-12-01T00:00:00"/>
    <s v="Regional Platform"/>
    <s v="U"/>
    <s v="X"/>
    <s v="USD"/>
    <n v="99990.000000000015"/>
    <n v="81840"/>
    <n v="0"/>
    <n v="0"/>
    <n v="81840"/>
    <n v="0"/>
    <n v="0"/>
    <n v="0"/>
    <n v="0"/>
    <n v="0"/>
    <n v="181830"/>
    <s v="USD"/>
    <n v="103989.60000000002"/>
    <n v="293092.80000000005"/>
    <s v="&gt;5 Years"/>
    <n v="99990.000000000015"/>
    <n v="181830"/>
    <n v="103989.60000000002"/>
    <n v="293092.80000000005"/>
    <n v="4.0000000000000049E-2"/>
    <n v="3999.6000000000058"/>
    <n v="81839.999999999985"/>
    <n v="1"/>
    <n v="0"/>
    <n v="0"/>
    <n v="0"/>
  </r>
  <r>
    <s v="Employee 479"/>
    <x v="1"/>
    <s v="New York"/>
    <s v="United States of America"/>
    <s v="Americas"/>
    <d v="2016-07-18T00:00:00"/>
    <d v="2022-12-01T00:00:00"/>
    <s v="Investments Platform"/>
    <s v="G"/>
    <s v="T"/>
    <s v="USD"/>
    <n v="106590.00000000001"/>
    <n v="27527.500000000004"/>
    <n v="0"/>
    <n v="0"/>
    <n v="27527.500000000004"/>
    <n v="0"/>
    <n v="0"/>
    <n v="0"/>
    <n v="0"/>
    <n v="0"/>
    <n v="134117.50000000003"/>
    <s v="USD"/>
    <n v="110853.60000000002"/>
    <n v="250335.80000000005"/>
    <s v="&gt;5 Years"/>
    <n v="106590.00000000001"/>
    <n v="134117.50000000003"/>
    <n v="110853.60000000002"/>
    <n v="250335.80000000005"/>
    <n v="4.0000000000000049E-2"/>
    <n v="4263.6000000000058"/>
    <n v="27527.500000000015"/>
    <n v="1"/>
    <n v="0"/>
    <n v="0"/>
    <n v="0"/>
  </r>
  <r>
    <s v="Employee 48"/>
    <x v="3"/>
    <s v="Taipei"/>
    <s v="Taiwan"/>
    <s v="Asia-Pacific"/>
    <d v="1999-06-14T00:00:00"/>
    <d v="2022-12-01T00:00:00"/>
    <s v="Corporate and Risk Platform"/>
    <s v="M"/>
    <s v="J"/>
    <s v="TWD"/>
    <n v="3901590.0000000005"/>
    <n v="1081410"/>
    <n v="0"/>
    <n v="0"/>
    <n v="1081410"/>
    <n v="0"/>
    <n v="0"/>
    <n v="0"/>
    <n v="0"/>
    <n v="0"/>
    <n v="4983000"/>
    <s v="TWD"/>
    <n v="4252733.1000000006"/>
    <n v="9684203.1000000015"/>
    <s v="&gt;5 Years"/>
    <n v="130220.11581529632"/>
    <n v="166313.43557565543"/>
    <n v="141939.92623867298"/>
    <n v="323221.57101613743"/>
    <n v="8.9999999999999969E-2"/>
    <n v="351143.10000000009"/>
    <n v="36093.319760359111"/>
    <n v="3.3376166079802413E-2"/>
    <n v="0"/>
    <n v="0"/>
    <n v="0"/>
  </r>
  <r>
    <s v="Employee 480"/>
    <x v="3"/>
    <s v="Wilmington"/>
    <s v="United States of America"/>
    <s v="Americas"/>
    <d v="2016-07-18T00:00:00"/>
    <d v="2022-12-01T00:00:00"/>
    <s v="Operating Platform"/>
    <s v="S"/>
    <s v="Z"/>
    <s v="USD"/>
    <n v="130451.20000000003"/>
    <n v="28422.900000000005"/>
    <n v="0"/>
    <n v="0"/>
    <n v="28422.900000000005"/>
    <n v="0"/>
    <n v="0"/>
    <n v="0"/>
    <n v="0"/>
    <n v="0"/>
    <n v="158874.10000000003"/>
    <s v="USD"/>
    <n v="139582.78400000004"/>
    <n v="309578.07100000011"/>
    <s v="&gt;5 Years"/>
    <n v="130451.20000000003"/>
    <n v="158874.10000000003"/>
    <n v="139582.78400000004"/>
    <n v="309578.07100000011"/>
    <n v="7.0000000000000118E-2"/>
    <n v="9131.5840000000171"/>
    <n v="28422.900000000009"/>
    <n v="1"/>
    <n v="0"/>
    <n v="0"/>
    <n v="0"/>
  </r>
  <r>
    <s v="Employee 481"/>
    <x v="3"/>
    <s v="Princeton"/>
    <s v="United States of America"/>
    <s v="Americas"/>
    <d v="2016-09-19T00:00:00"/>
    <d v="2022-12-01T00:00:00"/>
    <s v="Investments Platform"/>
    <s v="Q"/>
    <s v="R"/>
    <s v="USD"/>
    <n v="169070"/>
    <n v="0"/>
    <n v="132344.18"/>
    <n v="0"/>
    <n v="132344.18"/>
    <n v="0"/>
    <n v="0"/>
    <n v="0"/>
    <n v="0"/>
    <n v="0"/>
    <n v="301414.18"/>
    <s v="USD"/>
    <n v="185977.00000000003"/>
    <n v="371954.00000000006"/>
    <s v="&gt;5 Years"/>
    <n v="169070"/>
    <n v="301414.18"/>
    <n v="185977.00000000003"/>
    <n v="371954.00000000006"/>
    <n v="0.10000000000000017"/>
    <n v="16907.000000000029"/>
    <n v="132344.18"/>
    <n v="1"/>
    <n v="0"/>
    <n v="0"/>
    <n v="0"/>
  </r>
  <r>
    <s v="Employee 482"/>
    <x v="3"/>
    <s v="Princeton"/>
    <s v="United States of America"/>
    <s v="Americas"/>
    <d v="2016-07-31T00:00:00"/>
    <d v="2022-12-01T00:00:00"/>
    <s v="Operating Platform"/>
    <s v="H"/>
    <s v="V"/>
    <s v="USD"/>
    <n v="143711.70000000004"/>
    <n v="29524"/>
    <n v="0"/>
    <n v="0"/>
    <n v="29524"/>
    <n v="0"/>
    <n v="0"/>
    <n v="0"/>
    <n v="0"/>
    <n v="0"/>
    <n v="173235.70000000004"/>
    <s v="USD"/>
    <n v="165268.45500000005"/>
    <n v="364489.51000000013"/>
    <s v="&gt;5 Years"/>
    <n v="143711.70000000004"/>
    <n v="173235.70000000004"/>
    <n v="165268.45500000005"/>
    <n v="364489.51000000013"/>
    <n v="0.15"/>
    <n v="21556.755000000005"/>
    <n v="29524"/>
    <n v="1"/>
    <n v="0"/>
    <n v="0"/>
    <n v="0"/>
  </r>
  <r>
    <s v="Employee 483"/>
    <x v="0"/>
    <s v="Edinburgh"/>
    <s v="United Kingdom"/>
    <s v="EMEA"/>
    <d v="2016-07-31T00:00:00"/>
    <d v="2022-12-01T00:00:00"/>
    <s v="Operating Platform"/>
    <s v="D"/>
    <s v="I"/>
    <s v="GBP"/>
    <n v="100139.60000000002"/>
    <n v="33440"/>
    <n v="0"/>
    <n v="0"/>
    <n v="33440"/>
    <n v="0"/>
    <n v="0"/>
    <n v="0"/>
    <n v="0"/>
    <n v="0"/>
    <n v="133579.60000000003"/>
    <s v="GBP"/>
    <n v="115160.54000000001"/>
    <n v="268777.08"/>
    <s v="&gt;5 Years"/>
    <n v="133250.75874757467"/>
    <n v="177747.69475010413"/>
    <n v="153238.37255971087"/>
    <n v="357648.2215223306"/>
    <n v="0.15000000000000002"/>
    <n v="15020.939999999988"/>
    <n v="44496.936002529459"/>
    <n v="1.3306500000756409"/>
    <n v="0"/>
    <n v="0"/>
    <n v="0"/>
  </r>
  <r>
    <s v="Employee 484"/>
    <x v="1"/>
    <s v="Princeton"/>
    <s v="United States of America"/>
    <s v="Americas"/>
    <d v="2016-07-31T00:00:00"/>
    <d v="2022-12-01T00:00:00"/>
    <s v="Investments Platform"/>
    <s v="I"/>
    <s v="S"/>
    <s v="USD"/>
    <n v="109109.00000000003"/>
    <n v="32666.304"/>
    <n v="12838.260000000002"/>
    <n v="0"/>
    <n v="45504.563999999998"/>
    <n v="0"/>
    <n v="0"/>
    <n v="0"/>
    <n v="0"/>
    <n v="0"/>
    <n v="154613.56400000001"/>
    <s v="USD"/>
    <n v="114564.45000000004"/>
    <n v="263428.5192000001"/>
    <s v="&gt;5 Years"/>
    <n v="109109.00000000003"/>
    <n v="154613.56400000001"/>
    <n v="114564.45000000004"/>
    <n v="263428.5192000001"/>
    <n v="5.0000000000000093E-2"/>
    <n v="5455.4500000000116"/>
    <n v="45504.563999999984"/>
    <n v="1"/>
    <n v="0"/>
    <n v="0"/>
    <n v="0"/>
  </r>
  <r>
    <s v="Employee 485"/>
    <x v="3"/>
    <s v="Edinburgh"/>
    <s v="United Kingdom"/>
    <s v="EMEA"/>
    <d v="2016-08-01T00:00:00"/>
    <d v="2022-12-01T00:00:00"/>
    <s v="Operating Platform"/>
    <s v="Z"/>
    <s v="I"/>
    <s v="GBP"/>
    <n v="67320"/>
    <n v="15840"/>
    <n v="0"/>
    <n v="0"/>
    <n v="15840"/>
    <n v="0"/>
    <n v="0"/>
    <n v="0"/>
    <n v="0"/>
    <n v="0"/>
    <n v="83160"/>
    <s v="GBP"/>
    <n v="76744.800000000003"/>
    <n v="171547.2"/>
    <s v="&gt;5 Years"/>
    <n v="89579.358005092145"/>
    <n v="110656.8540062903"/>
    <n v="102120.46812580506"/>
    <n v="228269.28169297602"/>
    <n v="0.14000000000000012"/>
    <n v="9424.8000000000029"/>
    <n v="21077.49600119816"/>
    <n v="1.3306500000756409"/>
    <n v="0"/>
    <n v="0"/>
    <n v="0"/>
  </r>
  <r>
    <s v="Employee 486"/>
    <x v="4"/>
    <s v="Princeton"/>
    <s v="United States of America"/>
    <s v="Americas"/>
    <d v="2016-08-01T00:00:00"/>
    <d v="2022-12-01T00:00:00"/>
    <s v="Investments Platform"/>
    <s v="J"/>
    <s v="A"/>
    <s v="USD"/>
    <n v="209880.00000000003"/>
    <n v="285560"/>
    <n v="0"/>
    <n v="0"/>
    <n v="285560"/>
    <n v="0"/>
    <n v="0"/>
    <n v="0"/>
    <n v="0"/>
    <n v="0"/>
    <n v="495440"/>
    <s v="USD"/>
    <n v="237164.40000000002"/>
    <n v="797011.6"/>
    <s v="&gt;5 Years"/>
    <n v="209880.00000000003"/>
    <n v="495440"/>
    <n v="237164.40000000002"/>
    <n v="797011.6"/>
    <n v="0.12999999999999995"/>
    <n v="27284.399999999994"/>
    <n v="285560"/>
    <n v="1"/>
    <n v="0"/>
    <n v="0"/>
    <n v="0"/>
  </r>
  <r>
    <s v="Employee 487"/>
    <x v="3"/>
    <s v="Gurgaon"/>
    <s v="India"/>
    <s v="Asia-Pacific"/>
    <d v="2016-08-01T00:00:00"/>
    <d v="2022-12-01T00:00:00"/>
    <s v="Operating Platform"/>
    <s v="I"/>
    <s v="W"/>
    <s v="INR"/>
    <n v="3025000.0000000005"/>
    <n v="470580"/>
    <n v="0"/>
    <n v="0"/>
    <n v="470580"/>
    <n v="0"/>
    <n v="0"/>
    <n v="6944"/>
    <n v="6944"/>
    <n v="0"/>
    <n v="3502524.0000000005"/>
    <s v="INR"/>
    <n v="3115750.0000000005"/>
    <n v="6716197.4000000004"/>
    <s v="&gt;5 Years"/>
    <n v="44826.436483532772"/>
    <n v="51902.700700181536"/>
    <n v="46171.229578038758"/>
    <n v="99525.0235246175"/>
    <n v="3.0000000000000044E-2"/>
    <n v="90750"/>
    <n v="7076.264216648764"/>
    <n v="1.4818656688771163E-2"/>
    <n v="0"/>
    <n v="0"/>
    <n v="0"/>
  </r>
  <r>
    <s v="Employee 488"/>
    <x v="0"/>
    <s v="London"/>
    <s v="United Kingdom"/>
    <s v="EMEA"/>
    <d v="2016-08-01T00:00:00"/>
    <d v="2022-12-01T00:00:00"/>
    <s v="Regional Platform"/>
    <s v="F"/>
    <s v="S"/>
    <s v="GBP"/>
    <n v="139150"/>
    <n v="46354.000000000007"/>
    <n v="0"/>
    <n v="0"/>
    <n v="46354.000000000007"/>
    <n v="0"/>
    <n v="0"/>
    <n v="0"/>
    <n v="0"/>
    <n v="0"/>
    <n v="185504"/>
    <s v="GBP"/>
    <n v="140541.5"/>
    <n v="327900.54000000004"/>
    <s v="&gt;5 Years"/>
    <n v="185159.94751052544"/>
    <n v="246840.89761403171"/>
    <n v="187011.5469856307"/>
    <n v="436320.85357580276"/>
    <n v="1.0000000000000052E-2"/>
    <n v="1391.5"/>
    <n v="61680.950103506271"/>
    <n v="1.3306500000756409"/>
    <n v="0"/>
    <n v="0"/>
    <n v="0"/>
  </r>
  <r>
    <s v="Employee 489"/>
    <x v="1"/>
    <s v="Bloomfield Hills"/>
    <s v="United States of America"/>
    <s v="Americas"/>
    <d v="2016-08-01T00:00:00"/>
    <d v="2022-12-01T00:00:00"/>
    <s v="Investments Platform"/>
    <s v="N"/>
    <s v="I"/>
    <s v="USD"/>
    <n v="110110.00000000003"/>
    <n v="33739.243999999999"/>
    <n v="12287.1"/>
    <n v="0"/>
    <n v="46026.343999999997"/>
    <n v="0"/>
    <n v="0"/>
    <n v="0"/>
    <n v="0"/>
    <n v="0"/>
    <n v="156136.34400000004"/>
    <s v="USD"/>
    <n v="113413.30000000003"/>
    <n v="261578.02132000006"/>
    <s v="&gt;5 Years"/>
    <n v="110110.00000000003"/>
    <n v="156136.34400000004"/>
    <n v="113413.30000000003"/>
    <n v="261578.02132000006"/>
    <n v="3.000000000000002E-2"/>
    <n v="3303.3000000000029"/>
    <n v="46026.344000000012"/>
    <n v="1"/>
    <n v="0"/>
    <n v="0"/>
    <n v="0"/>
  </r>
  <r>
    <s v="Employee 49"/>
    <x v="7"/>
    <s v="Princeton"/>
    <s v="United States of America"/>
    <s v="Americas"/>
    <d v="2009-09-08T00:00:00"/>
    <d v="2022-12-01T00:00:00"/>
    <s v="Investments Platform"/>
    <s v="K"/>
    <s v="D"/>
    <s v="USD"/>
    <n v="85536"/>
    <n v="20289.500000000004"/>
    <n v="0"/>
    <n v="0"/>
    <n v="20289.500000000004"/>
    <n v="0"/>
    <n v="2719"/>
    <n v="0"/>
    <n v="2719"/>
    <n v="0"/>
    <n v="108544.5"/>
    <s v="USD"/>
    <n v="89812.800000000003"/>
    <n v="200929.57500000001"/>
    <s v="&gt;5 Years"/>
    <n v="85536"/>
    <n v="108544.5"/>
    <n v="89812.800000000003"/>
    <n v="200929.57500000001"/>
    <n v="5.0000000000000037E-2"/>
    <n v="4276.8000000000029"/>
    <n v="23008.5"/>
    <n v="1"/>
    <n v="0"/>
    <n v="0"/>
    <n v="2719"/>
  </r>
  <r>
    <s v="Employee 490"/>
    <x v="4"/>
    <s v="San Francisco"/>
    <s v="United States of America"/>
    <s v="Americas"/>
    <d v="2016-09-05T00:00:00"/>
    <d v="2022-12-01T00:00:00"/>
    <s v="Corporate and Risk Platform"/>
    <s v="Z"/>
    <s v="I"/>
    <s v="USD"/>
    <n v="308000.00000000006"/>
    <n v="414315"/>
    <n v="0"/>
    <n v="0"/>
    <n v="414315"/>
    <n v="0"/>
    <n v="0"/>
    <n v="0"/>
    <n v="0"/>
    <n v="0"/>
    <n v="722315"/>
    <s v="USD"/>
    <n v="317240.00000000006"/>
    <n v="1061224.45"/>
    <s v="&gt;5 Years"/>
    <n v="308000.00000000006"/>
    <n v="722315"/>
    <n v="317240.00000000006"/>
    <n v="1061224.45"/>
    <n v="2.9999999999999995E-2"/>
    <n v="9240"/>
    <n v="414314.99999999994"/>
    <n v="1"/>
    <n v="0"/>
    <n v="0"/>
    <n v="0"/>
  </r>
  <r>
    <s v="Employee 491"/>
    <x v="1"/>
    <s v="Munich"/>
    <s v="Germany"/>
    <s v="EMEA"/>
    <d v="2016-08-01T00:00:00"/>
    <d v="2022-12-01T00:00:00"/>
    <s v="Operating Platform"/>
    <s v="X"/>
    <s v="G"/>
    <s v="EUR"/>
    <n v="107107.00000000001"/>
    <n v="11675.400000000001"/>
    <n v="0"/>
    <n v="0"/>
    <n v="11675.400000000001"/>
    <n v="0"/>
    <n v="0"/>
    <n v="0"/>
    <n v="0"/>
    <n v="0"/>
    <n v="118782.40000000002"/>
    <s v="EUR"/>
    <n v="117817.70000000003"/>
    <n v="248478.34000000005"/>
    <s v="&gt;5 Years"/>
    <n v="125026.0010968056"/>
    <n v="138654.6955164574"/>
    <n v="137528.60120648617"/>
    <n v="290048.76627458929"/>
    <n v="0.10000000000000007"/>
    <n v="10710.700000000012"/>
    <n v="13628.694419651802"/>
    <n v="1.1672999999701754"/>
    <n v="0"/>
    <n v="0"/>
    <n v="0"/>
  </r>
  <r>
    <s v="Employee 492"/>
    <x v="1"/>
    <s v="Princeton"/>
    <s v="United States of America"/>
    <s v="Americas"/>
    <d v="2016-08-01T00:00:00"/>
    <d v="2022-12-01T00:00:00"/>
    <s v="Investments Platform"/>
    <s v="U"/>
    <s v="K"/>
    <s v="USD"/>
    <n v="107514.00000000003"/>
    <n v="31068.18"/>
    <n v="11903.76"/>
    <n v="0"/>
    <n v="42971.94"/>
    <n v="0"/>
    <n v="0"/>
    <n v="0"/>
    <n v="0"/>
    <n v="0"/>
    <n v="150485.94000000003"/>
    <s v="USD"/>
    <n v="123641.10000000002"/>
    <n v="283010.60700000002"/>
    <s v="&gt;5 Years"/>
    <n v="107514.00000000003"/>
    <n v="150485.94000000003"/>
    <n v="123641.10000000002"/>
    <n v="283010.60700000002"/>
    <n v="0.14999999999999988"/>
    <n v="16127.099999999991"/>
    <n v="42971.94"/>
    <n v="1"/>
    <n v="0"/>
    <n v="0"/>
    <n v="0"/>
  </r>
  <r>
    <s v="Employee 493"/>
    <x v="1"/>
    <s v="San Francisco"/>
    <s v="United States of America"/>
    <s v="Americas"/>
    <d v="2016-08-22T00:00:00"/>
    <d v="2022-12-01T00:00:00"/>
    <s v="Operating Platform"/>
    <s v="A"/>
    <s v="W"/>
    <s v="USD"/>
    <n v="103188.80000000002"/>
    <n v="12177.000000000002"/>
    <n v="0"/>
    <n v="0"/>
    <n v="12177.000000000002"/>
    <n v="0"/>
    <n v="11811"/>
    <n v="0"/>
    <n v="11811"/>
    <n v="0"/>
    <n v="127176.80000000002"/>
    <s v="USD"/>
    <n v="114539.56800000003"/>
    <n v="242595.60600000003"/>
    <s v="&gt;5 Years"/>
    <n v="103188.80000000002"/>
    <n v="127176.80000000002"/>
    <n v="114539.56800000003"/>
    <n v="242595.60600000003"/>
    <n v="0.11000000000000008"/>
    <n v="11350.768000000011"/>
    <n v="23988"/>
    <n v="1"/>
    <n v="0"/>
    <n v="0"/>
    <n v="11811"/>
  </r>
  <r>
    <s v="Employee 494"/>
    <x v="0"/>
    <s v="London"/>
    <s v="United Kingdom"/>
    <s v="EMEA"/>
    <d v="2016-08-08T00:00:00"/>
    <d v="2022-12-01T00:00:00"/>
    <s v="Regional Platform"/>
    <s v="Z"/>
    <s v="F"/>
    <s v="GBP"/>
    <n v="79083.400000000009"/>
    <n v="59030.400000000001"/>
    <n v="0"/>
    <n v="0"/>
    <n v="59030.400000000001"/>
    <n v="0"/>
    <n v="0"/>
    <n v="0"/>
    <n v="0"/>
    <n v="0"/>
    <n v="138113.80000000002"/>
    <s v="GBP"/>
    <n v="89364.241999999998"/>
    <n v="245432.83599999998"/>
    <s v="&gt;5 Years"/>
    <n v="105232.32621598196"/>
    <n v="183781.12798044708"/>
    <n v="118912.52862405959"/>
    <n v="326585.20324196474"/>
    <n v="0.12999999999999978"/>
    <n v="10280.84199999999"/>
    <n v="78548.801764465126"/>
    <n v="1.3306500000756409"/>
    <n v="0"/>
    <n v="0"/>
    <n v="0"/>
  </r>
  <r>
    <s v="Employee 495"/>
    <x v="3"/>
    <s v="New York"/>
    <s v="United States of America"/>
    <s v="Americas"/>
    <d v="2016-11-02T00:00:00"/>
    <d v="2022-12-01T00:00:00"/>
    <s v="Operating Platform"/>
    <s v="V"/>
    <s v="X"/>
    <s v="USD"/>
    <n v="156816"/>
    <n v="18414"/>
    <n v="0"/>
    <n v="0"/>
    <n v="18414"/>
    <n v="0"/>
    <n v="0"/>
    <n v="0"/>
    <n v="0"/>
    <n v="0"/>
    <n v="175230"/>
    <s v="USD"/>
    <n v="167793.12"/>
    <n v="355289.22"/>
    <s v="&gt;5 Years"/>
    <n v="156816"/>
    <n v="175230"/>
    <n v="167793.12"/>
    <n v="355289.22"/>
    <n v="6.9999999999999965E-2"/>
    <n v="10977.119999999995"/>
    <n v="18414"/>
    <n v="1"/>
    <n v="0"/>
    <n v="0"/>
    <n v="0"/>
  </r>
  <r>
    <s v="Employee 496"/>
    <x v="7"/>
    <s v="New York"/>
    <s v="United States of America"/>
    <s v="Americas"/>
    <d v="2016-09-28T00:00:00"/>
    <d v="2022-12-01T00:00:00"/>
    <s v="Client Businesses Platform"/>
    <s v="S"/>
    <s v="W"/>
    <s v="USD"/>
    <n v="84947.06"/>
    <n v="2805.0000000000005"/>
    <n v="0"/>
    <n v="0"/>
    <n v="2805.0000000000005"/>
    <n v="0"/>
    <n v="12233"/>
    <n v="0"/>
    <n v="12233"/>
    <n v="0"/>
    <n v="99985.06"/>
    <s v="USD"/>
    <n v="91742.824800000002"/>
    <n v="186515.04960000003"/>
    <s v="&gt;5 Years"/>
    <n v="84947.06"/>
    <n v="99985.06"/>
    <n v="91742.824800000002"/>
    <n v="186515.04960000003"/>
    <n v="8.0000000000000057E-2"/>
    <n v="6795.7648000000045"/>
    <n v="15038"/>
    <n v="1"/>
    <n v="0"/>
    <n v="0"/>
    <n v="12233"/>
  </r>
  <r>
    <s v="Employee 497"/>
    <x v="8"/>
    <s v="Princeton"/>
    <s v="United States of America"/>
    <s v="Americas"/>
    <d v="2016-10-17T00:00:00"/>
    <d v="2022-12-01T00:00:00"/>
    <s v="Client Businesses Platform"/>
    <s v="Z"/>
    <s v="Y"/>
    <s v="USD"/>
    <n v="142758"/>
    <n v="37587"/>
    <n v="0"/>
    <n v="0"/>
    <n v="37587"/>
    <n v="0"/>
    <n v="0"/>
    <n v="0"/>
    <n v="0"/>
    <n v="0"/>
    <n v="180345"/>
    <s v="USD"/>
    <n v="152751.06"/>
    <n v="345720.20999999996"/>
    <s v="&gt;5 Years"/>
    <n v="142758"/>
    <n v="180345"/>
    <n v="152751.06"/>
    <n v="345720.20999999996"/>
    <n v="6.9999999999999979E-2"/>
    <n v="9993.0599999999977"/>
    <n v="37587"/>
    <n v="1"/>
    <n v="0"/>
    <n v="0"/>
    <n v="0"/>
  </r>
  <r>
    <s v="Employee 498"/>
    <x v="0"/>
    <s v="New York"/>
    <s v="United States of America"/>
    <s v="Americas"/>
    <d v="2016-09-15T00:00:00"/>
    <d v="2022-12-01T00:00:00"/>
    <s v="Client Businesses Platform"/>
    <s v="F"/>
    <s v="N"/>
    <s v="USD"/>
    <n v="202399.99999999997"/>
    <n v="79200"/>
    <n v="0"/>
    <n v="0"/>
    <n v="79200"/>
    <n v="0"/>
    <n v="0"/>
    <n v="0"/>
    <n v="0"/>
    <n v="0"/>
    <n v="281600"/>
    <s v="USD"/>
    <n v="226688"/>
    <n v="542080"/>
    <s v="&gt;5 Years"/>
    <n v="202399.99999999997"/>
    <n v="281600"/>
    <n v="226688"/>
    <n v="542080"/>
    <n v="0.12000000000000016"/>
    <n v="24288.000000000029"/>
    <n v="79200.000000000029"/>
    <n v="1"/>
    <n v="0"/>
    <n v="0"/>
    <n v="0"/>
  </r>
  <r>
    <s v="Employee 499"/>
    <x v="3"/>
    <s v="New York"/>
    <s v="United States of America"/>
    <s v="Americas"/>
    <d v="2016-09-06T00:00:00"/>
    <d v="2022-12-01T00:00:00"/>
    <s v="Investments Platform"/>
    <s v="P"/>
    <s v="Q"/>
    <s v="USD"/>
    <n v="163020.00000000003"/>
    <n v="166980.00000000003"/>
    <n v="0"/>
    <n v="0"/>
    <n v="166980.00000000003"/>
    <n v="0"/>
    <n v="0"/>
    <n v="0"/>
    <n v="0"/>
    <n v="0"/>
    <n v="330000.00000000006"/>
    <s v="USD"/>
    <n v="185842.80000000005"/>
    <n v="562042.80000000016"/>
    <s v="&gt;5 Years"/>
    <n v="163020.00000000003"/>
    <n v="330000.00000000006"/>
    <n v="185842.80000000005"/>
    <n v="562042.80000000016"/>
    <n v="0.14000000000000007"/>
    <n v="22822.800000000017"/>
    <n v="166980.00000000003"/>
    <n v="1"/>
    <n v="0"/>
    <n v="0"/>
    <n v="0"/>
  </r>
  <r>
    <s v="Employee 5"/>
    <x v="1"/>
    <s v="Tokyo"/>
    <s v="Japan"/>
    <s v="Asia-Pacific"/>
    <d v="2007-07-23T00:00:00"/>
    <d v="2022-12-01T00:00:00"/>
    <s v="Client Businesses Platform"/>
    <s v="E"/>
    <s v="S"/>
    <s v="JPY"/>
    <n v="14559050.000000002"/>
    <n v="1617000.0000000002"/>
    <n v="0"/>
    <n v="0"/>
    <n v="1617000.0000000002"/>
    <n v="0"/>
    <n v="0"/>
    <n v="0"/>
    <n v="0"/>
    <n v="0"/>
    <n v="16176050.000000002"/>
    <s v="JPY"/>
    <n v="14995821.500000002"/>
    <n v="31657153.000000004"/>
    <s v="&gt;5 Years"/>
    <n v="134005.70665930325"/>
    <n v="148889.04229370889"/>
    <n v="138025.87785908236"/>
    <n v="291381.59142160253"/>
    <n v="3.000000000000012E-2"/>
    <n v="436771.5"/>
    <n v="14883.335634405637"/>
    <n v="9.2042891987666256E-3"/>
    <n v="0"/>
    <n v="0"/>
    <n v="0"/>
  </r>
  <r>
    <s v="Employee 50"/>
    <x v="5"/>
    <s v="New York"/>
    <s v="United States of America"/>
    <s v="Americas"/>
    <d v="2009-09-08T00:00:00"/>
    <d v="2022-12-01T00:00:00"/>
    <s v="Investments Platform"/>
    <s v="S"/>
    <s v="J"/>
    <s v="USD"/>
    <n v="104267.46000000002"/>
    <n v="105751.80000000002"/>
    <n v="0"/>
    <n v="0"/>
    <n v="105751.80000000002"/>
    <n v="0"/>
    <n v="0"/>
    <n v="0"/>
    <n v="0"/>
    <n v="0"/>
    <n v="210019.26000000004"/>
    <s v="USD"/>
    <n v="114694.20600000003"/>
    <n v="345715.39200000011"/>
    <s v="&gt;5 Years"/>
    <n v="104267.46000000002"/>
    <n v="210019.26000000004"/>
    <n v="114694.20600000003"/>
    <n v="345715.39200000011"/>
    <n v="0.10000000000000012"/>
    <n v="10426.746000000014"/>
    <n v="105751.80000000002"/>
    <n v="1"/>
    <n v="0"/>
    <n v="0"/>
    <n v="0"/>
  </r>
  <r>
    <s v="Employee 500"/>
    <x v="0"/>
    <s v="Edinburgh"/>
    <s v="United Kingdom"/>
    <s v="EMEA"/>
    <d v="2016-09-06T00:00:00"/>
    <d v="2022-12-01T00:00:00"/>
    <s v="Operating Platform"/>
    <s v="O"/>
    <s v="T"/>
    <s v="GBP"/>
    <n v="99220.000000000029"/>
    <n v="36940.199999999997"/>
    <n v="0"/>
    <n v="0"/>
    <n v="36940.199999999997"/>
    <n v="0"/>
    <n v="0"/>
    <n v="0"/>
    <n v="0"/>
    <n v="0"/>
    <n v="136160.20000000001"/>
    <s v="GBP"/>
    <n v="112118.60000000002"/>
    <n v="265979.62600000005"/>
    <s v="&gt;5 Years"/>
    <n v="132027.09300750514"/>
    <n v="181181.5701402993"/>
    <n v="149190.61509848078"/>
    <n v="353925.78935701901"/>
    <n v="0.12999999999999973"/>
    <n v="12898.599999999991"/>
    <n v="49154.477132794156"/>
    <n v="1.3306500000756409"/>
    <n v="0"/>
    <n v="0"/>
    <n v="0"/>
  </r>
  <r>
    <s v="Employee 501"/>
    <x v="4"/>
    <s v="New York"/>
    <s v="United States of America"/>
    <s v="Americas"/>
    <d v="2016-09-05T00:00:00"/>
    <d v="2022-12-01T00:00:00"/>
    <s v="ETF and Index Investments Platform"/>
    <s v="J"/>
    <s v="H"/>
    <s v="USD"/>
    <n v="302500"/>
    <n v="1360425"/>
    <n v="0"/>
    <n v="0"/>
    <n v="1360425"/>
    <n v="0"/>
    <n v="0"/>
    <n v="0"/>
    <n v="0"/>
    <n v="288750"/>
    <n v="1951675"/>
    <s v="USD"/>
    <n v="341824.99999999994"/>
    <n v="2220930.2499999995"/>
    <s v="&gt;5 Years"/>
    <n v="302500"/>
    <n v="1951675"/>
    <n v="341824.99999999994"/>
    <n v="2220930.2499999995"/>
    <n v="0.12999999999999981"/>
    <n v="39324.999999999942"/>
    <n v="1649175"/>
    <n v="1"/>
    <n v="288750"/>
    <n v="0"/>
    <n v="0"/>
  </r>
  <r>
    <s v="Employee 502"/>
    <x v="4"/>
    <s v="New York"/>
    <s v="United States of America"/>
    <s v="Americas"/>
    <d v="2016-09-06T00:00:00"/>
    <d v="2022-12-01T00:00:00"/>
    <s v="Investments Platform"/>
    <s v="U"/>
    <s v="E"/>
    <s v="USD"/>
    <n v="238865.00000000003"/>
    <n v="488419.8"/>
    <n v="884349.99999999988"/>
    <n v="0"/>
    <n v="1372769.7999999998"/>
    <n v="0"/>
    <n v="0"/>
    <n v="0"/>
    <n v="0"/>
    <n v="0"/>
    <n v="1611634.7999999998"/>
    <s v="USD"/>
    <n v="246030.95000000004"/>
    <n v="995134.29400000011"/>
    <s v="&gt;5 Years"/>
    <n v="238865.00000000003"/>
    <n v="1611634.7999999998"/>
    <n v="246030.95000000004"/>
    <n v="995134.29400000011"/>
    <n v="3.0000000000000044E-2"/>
    <n v="7165.9500000000116"/>
    <n v="1372769.7999999998"/>
    <n v="1"/>
    <n v="0"/>
    <n v="0"/>
    <n v="0"/>
  </r>
  <r>
    <s v="Employee 503"/>
    <x v="4"/>
    <s v="New York"/>
    <s v="United States of America"/>
    <s v="Americas"/>
    <d v="2016-09-01T00:00:00"/>
    <d v="2022-12-01T00:00:00"/>
    <s v="Client Businesses Platform"/>
    <s v="W"/>
    <s v="O"/>
    <s v="USD"/>
    <n v="258940.00000000006"/>
    <n v="191400.00000000003"/>
    <n v="0"/>
    <n v="0"/>
    <n v="191400.00000000003"/>
    <n v="0"/>
    <n v="0"/>
    <n v="0"/>
    <n v="0"/>
    <n v="112000.00000000001"/>
    <n v="562340.00000000012"/>
    <s v="USD"/>
    <n v="282244.60000000009"/>
    <n v="773115.20000000019"/>
    <s v="&gt;5 Years"/>
    <n v="258940.00000000006"/>
    <n v="562340.00000000012"/>
    <n v="282244.60000000009"/>
    <n v="773115.20000000019"/>
    <n v="9.0000000000000122E-2"/>
    <n v="23304.600000000035"/>
    <n v="303400.00000000006"/>
    <n v="1"/>
    <n v="112000.00000000001"/>
    <n v="0"/>
    <n v="0"/>
  </r>
  <r>
    <s v="Employee 504"/>
    <x v="4"/>
    <s v="New York"/>
    <s v="United States of America"/>
    <s v="Americas"/>
    <d v="2016-08-29T00:00:00"/>
    <d v="2022-12-01T00:00:00"/>
    <s v="Operating Platform"/>
    <s v="U"/>
    <s v="J"/>
    <s v="USD"/>
    <n v="294250"/>
    <n v="916300.00000000012"/>
    <n v="0"/>
    <n v="0"/>
    <n v="916300.00000000012"/>
    <n v="0"/>
    <n v="0"/>
    <n v="0"/>
    <n v="0"/>
    <n v="318000"/>
    <n v="1528550"/>
    <s v="USD"/>
    <n v="297192.5"/>
    <n v="1519848.0000000002"/>
    <s v="&gt;5 Years"/>
    <n v="294250"/>
    <n v="1528550"/>
    <n v="297192.5"/>
    <n v="1519848.0000000002"/>
    <n v="0.01"/>
    <n v="2942.5"/>
    <n v="1234300"/>
    <n v="1"/>
    <n v="318000"/>
    <n v="0"/>
    <n v="0"/>
  </r>
  <r>
    <s v="Employee 505"/>
    <x v="3"/>
    <s v="London"/>
    <s v="United Kingdom"/>
    <s v="EMEA"/>
    <d v="2016-09-06T00:00:00"/>
    <d v="2022-12-01T00:00:00"/>
    <s v="Corporate and Risk Platform"/>
    <s v="H"/>
    <s v="T"/>
    <s v="GBP"/>
    <n v="127050.00000000001"/>
    <n v="34577.399999999994"/>
    <n v="0"/>
    <n v="0"/>
    <n v="34577.399999999994"/>
    <n v="0"/>
    <n v="0"/>
    <n v="0"/>
    <n v="0"/>
    <n v="0"/>
    <n v="161627.40000000002"/>
    <s v="GBP"/>
    <n v="146107.5"/>
    <n v="331979.01"/>
    <s v="&gt;5 Years"/>
    <n v="169059.08250961019"/>
    <n v="215069.49982222568"/>
    <n v="194417.9448860517"/>
    <n v="441747.86968161119"/>
    <n v="0.14999999999999988"/>
    <n v="19057.499999999985"/>
    <n v="46010.417312615493"/>
    <n v="1.3306500000756409"/>
    <n v="0"/>
    <n v="0"/>
    <n v="0"/>
  </r>
  <r>
    <s v="Employee 506"/>
    <x v="7"/>
    <s v="Singapore"/>
    <s v="Singapore"/>
    <s v="Asia-Pacific"/>
    <d v="2016-09-19T00:00:00"/>
    <d v="2022-12-01T00:00:00"/>
    <s v="Regional Platform"/>
    <s v="W"/>
    <s v="Y"/>
    <s v="SGD"/>
    <n v="90288.000000000015"/>
    <n v="30008"/>
    <n v="0"/>
    <n v="0"/>
    <n v="30008"/>
    <n v="0"/>
    <n v="0"/>
    <n v="0"/>
    <n v="0"/>
    <n v="0"/>
    <n v="120296.00000000001"/>
    <s v="SGD"/>
    <n v="93899.520000000019"/>
    <n v="219007.36000000004"/>
    <s v="&gt;5 Years"/>
    <n v="67507.570376462681"/>
    <n v="89944.296983064793"/>
    <n v="70207.873191521183"/>
    <n v="163749.94205390857"/>
    <n v="3.9999999999999911E-2"/>
    <n v="3611.5200000000041"/>
    <n v="22436.726606602111"/>
    <n v="0.74769150248607419"/>
    <n v="0"/>
    <n v="0"/>
    <n v="0"/>
  </r>
  <r>
    <s v="Employee 507"/>
    <x v="3"/>
    <s v="Princeton"/>
    <s v="United States of America"/>
    <s v="Americas"/>
    <d v="2016-09-26T00:00:00"/>
    <d v="2022-12-01T00:00:00"/>
    <s v="Investments Platform"/>
    <s v="L"/>
    <s v="N"/>
    <s v="USD"/>
    <n v="157080"/>
    <n v="0"/>
    <n v="303000"/>
    <n v="0"/>
    <n v="303000"/>
    <n v="0"/>
    <n v="0"/>
    <n v="0"/>
    <n v="0"/>
    <n v="0"/>
    <n v="460080"/>
    <s v="USD"/>
    <n v="163363.20000000001"/>
    <n v="326726.40000000002"/>
    <s v="&gt;5 Years"/>
    <n v="157080"/>
    <n v="460080"/>
    <n v="163363.20000000001"/>
    <n v="326726.40000000002"/>
    <n v="4.0000000000000077E-2"/>
    <n v="6283.2000000000116"/>
    <n v="303000"/>
    <n v="1"/>
    <n v="0"/>
    <n v="0"/>
    <n v="0"/>
  </r>
  <r>
    <s v="Employee 508"/>
    <x v="7"/>
    <s v="Princeton"/>
    <s v="United States of America"/>
    <s v="Americas"/>
    <d v="2016-09-19T00:00:00"/>
    <d v="2022-12-01T00:00:00"/>
    <s v="Investments Platform"/>
    <s v="B"/>
    <s v="P"/>
    <s v="USD"/>
    <n v="75735"/>
    <n v="12969.99"/>
    <n v="5633.8499999999995"/>
    <n v="0"/>
    <n v="18603.84"/>
    <n v="0"/>
    <n v="246"/>
    <n v="0"/>
    <n v="246"/>
    <n v="0"/>
    <n v="94584.84"/>
    <s v="USD"/>
    <n v="81793.8"/>
    <n v="177595.18920000002"/>
    <s v="&gt;5 Years"/>
    <n v="75735"/>
    <n v="94584.84"/>
    <n v="81793.8"/>
    <n v="177595.18920000002"/>
    <n v="8.0000000000000043E-2"/>
    <n v="6058.8000000000029"/>
    <n v="18849.839999999997"/>
    <n v="1"/>
    <n v="0"/>
    <n v="0"/>
    <n v="246"/>
  </r>
  <r>
    <s v="Employee 509"/>
    <x v="1"/>
    <s v="Princeton"/>
    <s v="United States of America"/>
    <s v="Americas"/>
    <d v="2016-11-15T00:00:00"/>
    <d v="2022-12-01T00:00:00"/>
    <s v="Investments Platform"/>
    <s v="V"/>
    <s v="T"/>
    <s v="USD"/>
    <n v="107910.00000000003"/>
    <n v="20548.704000000002"/>
    <n v="8509.68"/>
    <n v="0"/>
    <n v="29058.384000000002"/>
    <n v="0"/>
    <n v="0"/>
    <n v="0"/>
    <n v="0"/>
    <n v="0"/>
    <n v="136968.38400000002"/>
    <s v="USD"/>
    <n v="113305.50000000003"/>
    <n v="248187.13920000006"/>
    <s v="&gt;5 Years"/>
    <n v="107910.00000000003"/>
    <n v="136968.38400000002"/>
    <n v="113305.50000000003"/>
    <n v="248187.13920000006"/>
    <n v="4.9999999999999989E-2"/>
    <n v="5395.5"/>
    <n v="29058.383999999991"/>
    <n v="1"/>
    <n v="0"/>
    <n v="0"/>
    <n v="0"/>
  </r>
  <r>
    <s v="Employee 51"/>
    <x v="0"/>
    <s v="Princeton"/>
    <s v="United States of America"/>
    <s v="Americas"/>
    <d v="2009-06-08T00:00:00"/>
    <d v="2022-12-01T00:00:00"/>
    <s v="Operating Platform"/>
    <s v="K"/>
    <s v="R"/>
    <s v="USD"/>
    <n v="211310"/>
    <n v="101365.00000000001"/>
    <n v="0"/>
    <n v="0"/>
    <n v="101365.00000000001"/>
    <n v="0"/>
    <n v="0"/>
    <n v="0"/>
    <n v="0"/>
    <n v="0"/>
    <n v="312675"/>
    <s v="USD"/>
    <n v="219762.4"/>
    <n v="544944.4"/>
    <s v="&gt;5 Years"/>
    <n v="211310"/>
    <n v="312675"/>
    <n v="219762.4"/>
    <n v="544944.4"/>
    <n v="3.9999999999999973E-2"/>
    <n v="8452.3999999999942"/>
    <n v="101365"/>
    <n v="1"/>
    <n v="0"/>
    <n v="0"/>
    <n v="0"/>
  </r>
  <r>
    <s v="Employee 510"/>
    <x v="0"/>
    <s v="Princeton"/>
    <s v="United States of America"/>
    <s v="Americas"/>
    <d v="2016-12-26T00:00:00"/>
    <d v="2022-12-01T00:00:00"/>
    <s v="Regional Platform"/>
    <s v="I"/>
    <s v="Y"/>
    <s v="USD"/>
    <n v="176976.80000000002"/>
    <n v="160270"/>
    <n v="0"/>
    <n v="0"/>
    <n v="160270"/>
    <n v="0"/>
    <n v="0"/>
    <n v="0"/>
    <n v="0"/>
    <n v="0"/>
    <n v="337246.80000000005"/>
    <s v="USD"/>
    <n v="189365.17600000004"/>
    <n v="550219.25200000009"/>
    <s v="&gt;5 Years"/>
    <n v="176976.80000000002"/>
    <n v="337246.80000000005"/>
    <n v="189365.17600000004"/>
    <n v="550219.25200000009"/>
    <n v="7.0000000000000104E-2"/>
    <n v="12388.376000000018"/>
    <n v="160270.00000000003"/>
    <n v="1"/>
    <n v="0"/>
    <n v="0"/>
    <n v="0"/>
  </r>
  <r>
    <s v="Employee 511"/>
    <x v="3"/>
    <s v="London"/>
    <s v="United Kingdom"/>
    <s v="EMEA"/>
    <d v="2016-10-10T00:00:00"/>
    <d v="2022-12-01T00:00:00"/>
    <s v="Investments Platform"/>
    <s v="J"/>
    <s v="D"/>
    <s v="GBP"/>
    <n v="99704.000000000015"/>
    <n v="39270.000000000007"/>
    <n v="0"/>
    <n v="0"/>
    <n v="39270.000000000007"/>
    <n v="0"/>
    <n v="0"/>
    <n v="0"/>
    <n v="0"/>
    <n v="0"/>
    <n v="138974.00000000003"/>
    <s v="GBP"/>
    <n v="113662.56000000003"/>
    <n v="272092.92000000004"/>
    <s v="&gt;5 Years"/>
    <n v="132671.12760754171"/>
    <n v="184925.75311051216"/>
    <n v="151245.08547259757"/>
    <n v="362060.44401858142"/>
    <n v="0.1400000000000001"/>
    <n v="13958.560000000012"/>
    <n v="52254.625502970448"/>
    <n v="1.3306500000756409"/>
    <n v="0"/>
    <n v="0"/>
    <n v="0"/>
  </r>
  <r>
    <s v="Employee 512"/>
    <x v="0"/>
    <s v="New York"/>
    <s v="United States of America"/>
    <s v="Americas"/>
    <d v="2016-10-10T00:00:00"/>
    <d v="2022-12-01T00:00:00"/>
    <s v="Corporate and Risk Platform"/>
    <s v="Y"/>
    <s v="E"/>
    <s v="USD"/>
    <n v="222222.00000000006"/>
    <n v="58685.000000000007"/>
    <n v="0"/>
    <n v="0"/>
    <n v="58685.000000000007"/>
    <n v="0"/>
    <n v="0"/>
    <n v="0"/>
    <n v="0"/>
    <n v="0"/>
    <n v="280907.00000000006"/>
    <s v="USD"/>
    <n v="224444.22000000006"/>
    <n v="508160.29000000015"/>
    <s v="&gt;5 Years"/>
    <n v="222222.00000000006"/>
    <n v="280907.00000000006"/>
    <n v="224444.22000000006"/>
    <n v="508160.29000000015"/>
    <n v="1.0000000000000002E-2"/>
    <n v="2222.2200000000012"/>
    <n v="58685"/>
    <n v="1"/>
    <n v="0"/>
    <n v="0"/>
    <n v="0"/>
  </r>
  <r>
    <s v="Employee 513"/>
    <x v="0"/>
    <s v="New York"/>
    <s v="United States of America"/>
    <s v="Americas"/>
    <d v="2016-10-17T00:00:00"/>
    <d v="2022-12-01T00:00:00"/>
    <s v="Investments Platform"/>
    <s v="C"/>
    <s v="M"/>
    <s v="USD"/>
    <n v="211090.00000000003"/>
    <n v="377300.00000000006"/>
    <n v="129651.25"/>
    <n v="0"/>
    <n v="506951.25000000006"/>
    <n v="0"/>
    <n v="0"/>
    <n v="0"/>
    <n v="0"/>
    <n v="0"/>
    <n v="718041.25000000012"/>
    <s v="USD"/>
    <n v="230088.10000000003"/>
    <n v="871433.20000000019"/>
    <s v="&gt;5 Years"/>
    <n v="211090.00000000003"/>
    <n v="718041.25000000012"/>
    <n v="230088.10000000003"/>
    <n v="871433.20000000019"/>
    <n v="9.0000000000000011E-2"/>
    <n v="18998.100000000006"/>
    <n v="506951.25000000012"/>
    <n v="1"/>
    <n v="0"/>
    <n v="0"/>
    <n v="0"/>
  </r>
  <r>
    <s v="Employee 514"/>
    <x v="1"/>
    <s v="Princeton"/>
    <s v="United States of America"/>
    <s v="Americas"/>
    <d v="2016-12-05T00:00:00"/>
    <d v="2022-12-01T00:00:00"/>
    <s v="Investments Platform"/>
    <s v="Y"/>
    <s v="B"/>
    <s v="USD"/>
    <n v="111870"/>
    <n v="26060.925000000003"/>
    <n v="10001.25"/>
    <n v="0"/>
    <n v="36062.175000000003"/>
    <n v="0"/>
    <n v="0"/>
    <n v="0"/>
    <n v="0"/>
    <n v="0"/>
    <n v="147932.17499999999"/>
    <s v="USD"/>
    <n v="120819.6"/>
    <n v="269784.99900000001"/>
    <s v="&gt;5 Years"/>
    <n v="111870"/>
    <n v="147932.17499999999"/>
    <n v="120819.6"/>
    <n v="269784.99900000001"/>
    <n v="8.0000000000000057E-2"/>
    <n v="8949.6000000000058"/>
    <n v="36062.174999999988"/>
    <n v="1"/>
    <n v="0"/>
    <n v="0"/>
    <n v="0"/>
  </r>
  <r>
    <s v="Employee 515"/>
    <x v="0"/>
    <s v="Princeton"/>
    <s v="United States of America"/>
    <s v="Americas"/>
    <d v="2016-10-31T00:00:00"/>
    <d v="2022-12-01T00:00:00"/>
    <s v="Investments Platform"/>
    <s v="E"/>
    <s v="Q"/>
    <s v="USD"/>
    <n v="225720.00000000006"/>
    <n v="225170.00000000003"/>
    <n v="0"/>
    <n v="0"/>
    <n v="225170.00000000003"/>
    <n v="0"/>
    <n v="0"/>
    <n v="0"/>
    <n v="0"/>
    <n v="0"/>
    <n v="450890.00000000012"/>
    <s v="USD"/>
    <n v="257320.8000000001"/>
    <n v="771335.40000000037"/>
    <s v="&gt;5 Years"/>
    <n v="225720.00000000006"/>
    <n v="450890.00000000012"/>
    <n v="257320.8000000001"/>
    <n v="771335.40000000037"/>
    <n v="0.14000000000000018"/>
    <n v="31600.800000000047"/>
    <n v="225170.00000000006"/>
    <n v="1"/>
    <n v="0"/>
    <n v="0"/>
    <n v="0"/>
  </r>
  <r>
    <s v="Employee 516"/>
    <x v="0"/>
    <s v="San Francisco"/>
    <s v="United States of America"/>
    <s v="Americas"/>
    <d v="2016-11-15T00:00:00"/>
    <d v="2022-12-01T00:00:00"/>
    <s v="Client Businesses Platform"/>
    <s v="S"/>
    <s v="C"/>
    <s v="USD"/>
    <n v="201465.00000000006"/>
    <n v="294030"/>
    <n v="0"/>
    <n v="0"/>
    <n v="294030"/>
    <n v="0"/>
    <n v="0"/>
    <n v="0"/>
    <n v="0"/>
    <n v="0"/>
    <n v="495495.00000000006"/>
    <s v="USD"/>
    <n v="205494.30000000008"/>
    <n v="710899.20000000007"/>
    <s v="&gt;5 Years"/>
    <n v="201465.00000000006"/>
    <n v="495495.00000000006"/>
    <n v="205494.30000000008"/>
    <n v="710899.20000000007"/>
    <n v="2.000000000000008E-2"/>
    <n v="4029.3000000000175"/>
    <n v="294030"/>
    <n v="1"/>
    <n v="0"/>
    <n v="0"/>
    <n v="0"/>
  </r>
  <r>
    <s v="Employee 517"/>
    <x v="0"/>
    <s v="Washington"/>
    <s v="United States of America"/>
    <s v="Americas"/>
    <d v="2017-01-09T00:00:00"/>
    <d v="2022-12-01T00:00:00"/>
    <s v="Client Businesses Platform"/>
    <s v="H"/>
    <s v="L"/>
    <s v="USD"/>
    <n v="182773.80000000002"/>
    <n v="69174.599999999991"/>
    <n v="0"/>
    <n v="0"/>
    <n v="69174.599999999991"/>
    <n v="0"/>
    <n v="0"/>
    <n v="0"/>
    <n v="0"/>
    <n v="0"/>
    <n v="251948.40000000002"/>
    <s v="USD"/>
    <n v="193740.22800000003"/>
    <n v="460805.53200000001"/>
    <s v="&gt;5 Years"/>
    <n v="182773.80000000002"/>
    <n v="251948.40000000002"/>
    <n v="193740.22800000003"/>
    <n v="460805.53200000001"/>
    <n v="6.0000000000000074E-2"/>
    <n v="10966.428000000014"/>
    <n v="69174.600000000006"/>
    <n v="1"/>
    <n v="0"/>
    <n v="0"/>
    <n v="0"/>
  </r>
  <r>
    <s v="Employee 518"/>
    <x v="0"/>
    <s v="New York"/>
    <s v="United States of America"/>
    <s v="Americas"/>
    <d v="2016-11-15T00:00:00"/>
    <d v="2022-12-01T00:00:00"/>
    <s v="Investments Platform"/>
    <s v="I"/>
    <s v="N"/>
    <s v="USD"/>
    <n v="207900.00000000003"/>
    <n v="925650.00000000012"/>
    <n v="0"/>
    <n v="0"/>
    <n v="925650.00000000012"/>
    <n v="0"/>
    <n v="0"/>
    <n v="0"/>
    <n v="0"/>
    <n v="0"/>
    <n v="1133550.0000000002"/>
    <s v="USD"/>
    <n v="228690.00000000006"/>
    <n v="1475595.0000000005"/>
    <s v="&gt;5 Years"/>
    <n v="207900.00000000003"/>
    <n v="1133550.0000000002"/>
    <n v="228690.00000000006"/>
    <n v="1475595.0000000005"/>
    <n v="0.10000000000000013"/>
    <n v="20790.000000000029"/>
    <n v="925650.00000000023"/>
    <n v="1"/>
    <n v="0"/>
    <n v="0"/>
    <n v="0"/>
  </r>
  <r>
    <s v="Employee 519"/>
    <x v="0"/>
    <s v="Wilmington"/>
    <s v="United States of America"/>
    <s v="Americas"/>
    <d v="2016-12-05T00:00:00"/>
    <d v="2022-12-01T00:00:00"/>
    <s v="Operating Platform"/>
    <s v="R"/>
    <s v="C"/>
    <s v="USD"/>
    <n v="170176.6"/>
    <n v="92565.000000000015"/>
    <n v="0"/>
    <n v="0"/>
    <n v="92565.000000000015"/>
    <n v="0"/>
    <n v="0"/>
    <n v="0"/>
    <n v="0"/>
    <n v="0"/>
    <n v="262741.60000000003"/>
    <s v="USD"/>
    <n v="195703.09"/>
    <n v="497855.93000000005"/>
    <s v="&gt;5 Years"/>
    <n v="170176.6"/>
    <n v="262741.60000000003"/>
    <n v="195703.09"/>
    <n v="497855.93000000005"/>
    <n v="0.14999999999999994"/>
    <n v="25526.489999999991"/>
    <n v="92565.000000000029"/>
    <n v="1"/>
    <n v="0"/>
    <n v="0"/>
    <n v="0"/>
  </r>
  <r>
    <s v="Employee 52"/>
    <x v="3"/>
    <s v="San Francisco"/>
    <s v="United States of America"/>
    <s v="Americas"/>
    <d v="1999-08-23T00:00:00"/>
    <d v="2022-12-01T00:00:00"/>
    <s v="Investments Platform"/>
    <s v="V"/>
    <s v="L"/>
    <s v="USD"/>
    <n v="141680.00000000003"/>
    <n v="31020"/>
    <n v="0"/>
    <n v="0"/>
    <n v="31020"/>
    <n v="0"/>
    <n v="0"/>
    <n v="0"/>
    <n v="0"/>
    <n v="0"/>
    <n v="172700.00000000003"/>
    <s v="USD"/>
    <n v="143096.80000000002"/>
    <n v="317523.80000000005"/>
    <s v="&gt;5 Years"/>
    <n v="141680.00000000003"/>
    <n v="172700.00000000003"/>
    <n v="143096.80000000002"/>
    <n v="317523.80000000005"/>
    <n v="9.9999999999999152E-3"/>
    <n v="1416.7999999999884"/>
    <n v="31020"/>
    <n v="1"/>
    <n v="0"/>
    <n v="0"/>
    <n v="0"/>
  </r>
  <r>
    <s v="Employee 520"/>
    <x v="3"/>
    <s v="London"/>
    <s v="United Kingdom"/>
    <s v="EMEA"/>
    <d v="2016-11-07T00:00:00"/>
    <d v="2022-12-01T00:00:00"/>
    <s v="ETF and Index Investments Platform"/>
    <s v="I"/>
    <s v="E"/>
    <s v="GBP"/>
    <n v="100045.00000000001"/>
    <n v="57035"/>
    <n v="0"/>
    <n v="0"/>
    <n v="57035"/>
    <n v="0"/>
    <n v="0"/>
    <n v="0"/>
    <n v="0"/>
    <n v="0"/>
    <n v="157080"/>
    <s v="GBP"/>
    <n v="102045.90000000002"/>
    <n v="262267.50000000006"/>
    <s v="&gt;5 Years"/>
    <n v="133124.87925756752"/>
    <n v="209018.50201188168"/>
    <n v="135787.37684271889"/>
    <n v="348986.24889483821"/>
    <n v="2.0000000000000174E-2"/>
    <n v="2000.9000000000087"/>
    <n v="75893.622754314158"/>
    <n v="1.3306500000756412"/>
    <n v="0"/>
    <n v="0"/>
    <n v="0"/>
  </r>
  <r>
    <s v="Employee 521"/>
    <x v="1"/>
    <s v="Seattle"/>
    <s v="United States of America"/>
    <s v="Americas"/>
    <d v="2016-11-07T00:00:00"/>
    <d v="2022-12-01T00:00:00"/>
    <s v="Investments Platform"/>
    <s v="A"/>
    <s v="C"/>
    <s v="USD"/>
    <n v="113850.00000000001"/>
    <n v="51727.500000000007"/>
    <n v="0"/>
    <n v="0"/>
    <n v="51727.500000000007"/>
    <n v="0"/>
    <n v="0"/>
    <n v="0"/>
    <n v="0"/>
    <n v="0"/>
    <n v="165577.50000000003"/>
    <s v="USD"/>
    <n v="127512.00000000003"/>
    <n v="312958.80000000005"/>
    <s v="&gt;5 Years"/>
    <n v="113850.00000000001"/>
    <n v="165577.50000000003"/>
    <n v="127512.00000000003"/>
    <n v="312958.80000000005"/>
    <n v="0.12000000000000011"/>
    <n v="13662.000000000015"/>
    <n v="51727.500000000015"/>
    <n v="1"/>
    <n v="0"/>
    <n v="0"/>
    <n v="0"/>
  </r>
  <r>
    <s v="Employee 522"/>
    <x v="0"/>
    <s v="Taipei"/>
    <s v="Taiwan"/>
    <s v="Asia-Pacific"/>
    <d v="2016-11-14T00:00:00"/>
    <d v="2022-12-01T00:00:00"/>
    <s v="Regional Platform"/>
    <s v="Q"/>
    <s v="E"/>
    <s v="TWD"/>
    <n v="3434970.0000000005"/>
    <n v="1352780.0000000002"/>
    <n v="0"/>
    <n v="0"/>
    <n v="1352780.0000000002"/>
    <n v="0"/>
    <n v="0"/>
    <n v="0"/>
    <n v="0"/>
    <n v="0"/>
    <n v="4787750.0000000009"/>
    <s v="TWD"/>
    <n v="3847166.4000000008"/>
    <n v="9209446.4000000022"/>
    <s v="&gt;5 Years"/>
    <n v="114646.12919913892"/>
    <n v="159796.73914857404"/>
    <n v="128403.6647030356"/>
    <n v="307376.01254943851"/>
    <n v="0.12000000000000009"/>
    <n v="412196.40000000037"/>
    <n v="45150.609949435122"/>
    <n v="3.3376166079802413E-2"/>
    <n v="0"/>
    <n v="0"/>
    <n v="0"/>
  </r>
  <r>
    <s v="Employee 523"/>
    <x v="4"/>
    <s v="Hong Kong"/>
    <s v="Hong Kong"/>
    <s v="Asia-Pacific"/>
    <d v="2016-11-14T00:00:00"/>
    <d v="2022-12-01T00:00:00"/>
    <s v="Corporate and Risk Platform"/>
    <s v="S"/>
    <s v="U"/>
    <s v="HKD"/>
    <n v="2585255.2000000002"/>
    <n v="2554200.0000000005"/>
    <n v="0"/>
    <n v="0"/>
    <n v="2554200.0000000005"/>
    <n v="0"/>
    <n v="0"/>
    <n v="0"/>
    <n v="0"/>
    <n v="0"/>
    <n v="5139455.2000000011"/>
    <s v="HKD"/>
    <n v="2611107.7520000003"/>
    <n v="7801957.5040000007"/>
    <s v="&gt;5 Years"/>
    <n v="329577.48130772618"/>
    <n v="655195.93582478678"/>
    <n v="332873.25612080347"/>
    <n v="994621.15130383812"/>
    <n v="1.0000000000000104E-2"/>
    <n v="25852.552000000142"/>
    <n v="325618.4545170606"/>
    <n v="0.12748353868806692"/>
    <n v="0"/>
    <n v="0"/>
    <n v="0"/>
  </r>
  <r>
    <s v="Employee 524"/>
    <x v="3"/>
    <s v="Raleigh"/>
    <s v="United States of America"/>
    <s v="Americas"/>
    <d v="2016-11-14T00:00:00"/>
    <d v="2022-12-01T00:00:00"/>
    <s v="Client Businesses Platform"/>
    <s v="Z"/>
    <s v="Z"/>
    <s v="USD"/>
    <n v="105553.80000000002"/>
    <n v="36432"/>
    <n v="0"/>
    <n v="0"/>
    <n v="36432"/>
    <n v="0"/>
    <n v="0"/>
    <n v="0"/>
    <n v="0"/>
    <n v="0"/>
    <n v="141985.80000000002"/>
    <s v="USD"/>
    <n v="111887.02800000002"/>
    <n v="262391.97600000002"/>
    <s v="&gt;5 Years"/>
    <n v="105553.80000000002"/>
    <n v="141985.80000000002"/>
    <n v="111887.02800000002"/>
    <n v="262391.97600000002"/>
    <n v="6.0000000000000019E-2"/>
    <n v="6333.2280000000028"/>
    <n v="36432"/>
    <n v="1"/>
    <n v="0"/>
    <n v="0"/>
    <n v="0"/>
  </r>
  <r>
    <s v="Employee 525"/>
    <x v="0"/>
    <s v="Wilmington"/>
    <s v="United States of America"/>
    <s v="Americas"/>
    <d v="2016-11-21T00:00:00"/>
    <d v="2022-12-01T00:00:00"/>
    <s v="Operating Platform"/>
    <s v="T"/>
    <s v="N"/>
    <s v="USD"/>
    <n v="139920"/>
    <n v="17820"/>
    <n v="0"/>
    <n v="0"/>
    <n v="17820"/>
    <n v="0"/>
    <n v="0"/>
    <n v="0"/>
    <n v="0"/>
    <n v="0"/>
    <n v="157740"/>
    <s v="USD"/>
    <n v="152512.80000000002"/>
    <n v="324449.40000000002"/>
    <s v="&gt;5 Years"/>
    <n v="139920"/>
    <n v="157740"/>
    <n v="152512.80000000002"/>
    <n v="324449.40000000002"/>
    <n v="9.0000000000000122E-2"/>
    <n v="12592.800000000017"/>
    <n v="17820"/>
    <n v="1"/>
    <n v="0"/>
    <n v="0"/>
    <n v="0"/>
  </r>
  <r>
    <s v="Employee 526"/>
    <x v="3"/>
    <s v="New York"/>
    <s v="United States of America"/>
    <s v="Americas"/>
    <d v="2017-01-09T00:00:00"/>
    <d v="2022-12-01T00:00:00"/>
    <s v="Operating Platform"/>
    <s v="K"/>
    <s v="D"/>
    <s v="USD"/>
    <n v="154869.00000000003"/>
    <n v="34848"/>
    <n v="0"/>
    <n v="0"/>
    <n v="34848"/>
    <n v="0"/>
    <n v="0"/>
    <n v="0"/>
    <n v="0"/>
    <n v="0"/>
    <n v="189717.00000000003"/>
    <s v="USD"/>
    <n v="170355.90000000005"/>
    <n v="379044.60000000009"/>
    <s v="&gt;5 Years"/>
    <n v="154869.00000000003"/>
    <n v="189717.00000000003"/>
    <n v="170355.90000000005"/>
    <n v="379044.60000000009"/>
    <n v="0.10000000000000013"/>
    <n v="15486.900000000023"/>
    <n v="34848"/>
    <n v="1"/>
    <n v="0"/>
    <n v="0"/>
    <n v="0"/>
  </r>
  <r>
    <s v="Employee 527"/>
    <x v="4"/>
    <s v="New York"/>
    <s v="United States of America"/>
    <s v="Americas"/>
    <d v="2016-11-21T00:00:00"/>
    <d v="2022-12-01T00:00:00"/>
    <s v="Corporate and Risk Platform"/>
    <s v="Y"/>
    <s v="N"/>
    <s v="USD"/>
    <n v="258720.00000000006"/>
    <n v="266593.8"/>
    <n v="0"/>
    <n v="0"/>
    <n v="266593.8"/>
    <n v="0"/>
    <n v="0"/>
    <n v="0"/>
    <n v="0"/>
    <n v="0"/>
    <n v="525313.80000000005"/>
    <s v="USD"/>
    <n v="266481.60000000009"/>
    <n v="807554.81400000013"/>
    <s v="&gt;5 Years"/>
    <n v="258720.00000000006"/>
    <n v="525313.80000000005"/>
    <n v="266481.60000000009"/>
    <n v="807554.81400000013"/>
    <n v="3.0000000000000127E-2"/>
    <n v="7761.6000000000349"/>
    <n v="266593.8"/>
    <n v="1"/>
    <n v="0"/>
    <n v="0"/>
    <n v="0"/>
  </r>
  <r>
    <s v="Employee 528"/>
    <x v="1"/>
    <s v="Princeton"/>
    <s v="United States of America"/>
    <s v="Americas"/>
    <d v="2016-11-21T00:00:00"/>
    <d v="2022-12-01T00:00:00"/>
    <s v="Investments Platform"/>
    <s v="P"/>
    <s v="P"/>
    <s v="USD"/>
    <n v="107910.00000000003"/>
    <n v="26677.266"/>
    <n v="9808.18"/>
    <n v="0"/>
    <n v="36485.445999999996"/>
    <n v="0"/>
    <n v="0"/>
    <n v="0"/>
    <n v="0"/>
    <n v="0"/>
    <n v="144395.44600000003"/>
    <s v="USD"/>
    <n v="111147.30000000003"/>
    <n v="249772.18398000009"/>
    <s v="&gt;5 Years"/>
    <n v="107910.00000000003"/>
    <n v="144395.44600000003"/>
    <n v="111147.30000000003"/>
    <n v="249772.18398000009"/>
    <n v="3.000000000000002E-2"/>
    <n v="3237.3000000000029"/>
    <n v="36485.445999999996"/>
    <n v="1"/>
    <n v="0"/>
    <n v="0"/>
    <n v="0"/>
  </r>
  <r>
    <s v="Employee 529"/>
    <x v="4"/>
    <s v="Wilmington"/>
    <s v="United States of America"/>
    <s v="Americas"/>
    <d v="2016-11-28T00:00:00"/>
    <d v="2022-12-01T00:00:00"/>
    <s v="Operating Platform"/>
    <s v="D"/>
    <s v="Y"/>
    <s v="USD"/>
    <n v="279675"/>
    <n v="593340"/>
    <n v="0"/>
    <n v="0"/>
    <n v="593340"/>
    <n v="0"/>
    <n v="0"/>
    <n v="0"/>
    <n v="0"/>
    <n v="255000"/>
    <n v="1128015"/>
    <s v="USD"/>
    <n v="313236.00000000006"/>
    <n v="1291012.8000000003"/>
    <s v="&gt;5 Years"/>
    <n v="279675"/>
    <n v="1128015"/>
    <n v="313236.00000000006"/>
    <n v="1291012.8000000003"/>
    <n v="0.1200000000000002"/>
    <n v="33561.000000000058"/>
    <n v="848340"/>
    <n v="1"/>
    <n v="255000"/>
    <n v="0"/>
    <n v="0"/>
  </r>
  <r>
    <s v="Employee 53"/>
    <x v="0"/>
    <s v="Princeton"/>
    <s v="United States of America"/>
    <s v="Americas"/>
    <d v="2000-04-10T00:00:00"/>
    <d v="2022-12-01T00:00:00"/>
    <s v="Investments Platform"/>
    <s v="V"/>
    <s v="E"/>
    <s v="USD"/>
    <n v="203830.00000000006"/>
    <n v="486200"/>
    <n v="0"/>
    <n v="0"/>
    <n v="486200"/>
    <n v="0"/>
    <n v="0"/>
    <n v="0"/>
    <n v="0"/>
    <n v="0"/>
    <n v="690030"/>
    <s v="USD"/>
    <n v="205868.30000000005"/>
    <n v="902798.60000000009"/>
    <s v="&gt;5 Years"/>
    <n v="203830.00000000006"/>
    <n v="690030"/>
    <n v="205868.30000000005"/>
    <n v="902798.60000000009"/>
    <n v="9.9999999999999395E-3"/>
    <n v="2038.2999999999884"/>
    <n v="486199.99999999994"/>
    <n v="1"/>
    <n v="0"/>
    <n v="0"/>
    <n v="0"/>
  </r>
  <r>
    <s v="Employee 530"/>
    <x v="1"/>
    <s v="Dallas"/>
    <s v="United States of America"/>
    <s v="Americas"/>
    <d v="2016-12-12T00:00:00"/>
    <d v="2022-12-01T00:00:00"/>
    <s v="Investments Platform"/>
    <s v="F"/>
    <s v="X"/>
    <s v="USD"/>
    <n v="102960.00000000001"/>
    <n v="26901.600000000002"/>
    <n v="10858.500000000002"/>
    <n v="0"/>
    <n v="37760.100000000006"/>
    <n v="0"/>
    <n v="0"/>
    <n v="0"/>
    <n v="0"/>
    <n v="0"/>
    <n v="140720.10000000003"/>
    <s v="USD"/>
    <n v="118404.00000000001"/>
    <n v="267744.84000000003"/>
    <s v="&gt;5 Years"/>
    <n v="102960.00000000001"/>
    <n v="140720.10000000003"/>
    <n v="118404.00000000001"/>
    <n v="267744.84000000003"/>
    <n v="0.14999999999999997"/>
    <n v="15444"/>
    <n v="37760.10000000002"/>
    <n v="1"/>
    <n v="0"/>
    <n v="0"/>
    <n v="0"/>
  </r>
  <r>
    <s v="Employee 531"/>
    <x v="1"/>
    <s v="Princeton"/>
    <s v="United States of America"/>
    <s v="Americas"/>
    <d v="2016-12-19T00:00:00"/>
    <d v="2022-12-01T00:00:00"/>
    <s v="Investments Platform"/>
    <s v="S"/>
    <s v="O"/>
    <s v="USD"/>
    <n v="110264.00000000003"/>
    <n v="27433.538"/>
    <n v="10897.12"/>
    <n v="0"/>
    <n v="38330.658000000003"/>
    <n v="0"/>
    <n v="0"/>
    <n v="0"/>
    <n v="0"/>
    <n v="0"/>
    <n v="148594.65800000002"/>
    <s v="USD"/>
    <n v="124598.32000000002"/>
    <n v="280196.53794000007"/>
    <s v="&gt;5 Years"/>
    <n v="110264.00000000003"/>
    <n v="148594.65800000002"/>
    <n v="124598.32000000002"/>
    <n v="280196.53794000007"/>
    <n v="0.12999999999999989"/>
    <n v="14334.319999999992"/>
    <n v="38330.657999999996"/>
    <n v="1"/>
    <n v="0"/>
    <n v="0"/>
    <n v="0"/>
  </r>
  <r>
    <s v="Employee 532"/>
    <x v="4"/>
    <s v="New York"/>
    <s v="United States of America"/>
    <s v="Americas"/>
    <d v="2017-01-23T00:00:00"/>
    <d v="2022-12-01T00:00:00"/>
    <s v="Investments Platform"/>
    <s v="Y"/>
    <s v="C"/>
    <s v="USD"/>
    <n v="257785.00000000006"/>
    <n v="778305.00000000012"/>
    <n v="0"/>
    <n v="0"/>
    <n v="778305.00000000012"/>
    <n v="0"/>
    <n v="0"/>
    <n v="0"/>
    <n v="0"/>
    <n v="208000"/>
    <n v="1244090.0000000002"/>
    <s v="USD"/>
    <n v="278407.8000000001"/>
    <n v="1397385.0000000005"/>
    <s v="&gt;5 Years"/>
    <n v="257785.00000000006"/>
    <n v="1244090.0000000002"/>
    <n v="278407.8000000001"/>
    <n v="1397385.0000000005"/>
    <n v="8.0000000000000168E-2"/>
    <n v="20622.800000000047"/>
    <n v="986305.00000000023"/>
    <n v="1"/>
    <n v="208000"/>
    <n v="0"/>
    <n v="0"/>
  </r>
  <r>
    <s v="Employee 533"/>
    <x v="1"/>
    <s v="Princeton"/>
    <s v="United States of America"/>
    <s v="Americas"/>
    <d v="2017-01-03T00:00:00"/>
    <d v="2022-12-01T00:00:00"/>
    <s v="Investments Platform"/>
    <s v="D"/>
    <s v="W"/>
    <s v="USD"/>
    <n v="106029.00000000003"/>
    <n v="20992.928000000004"/>
    <n v="8764.2799999999988"/>
    <n v="0"/>
    <n v="29757.208000000002"/>
    <n v="0"/>
    <n v="0"/>
    <n v="0"/>
    <n v="0"/>
    <n v="0"/>
    <n v="135786.20800000004"/>
    <s v="USD"/>
    <n v="121933.35000000002"/>
    <n v="268008.56720000005"/>
    <s v="&gt;5 Years"/>
    <n v="106029.00000000003"/>
    <n v="135786.20800000004"/>
    <n v="121933.35000000002"/>
    <n v="268008.56720000005"/>
    <n v="0.14999999999999988"/>
    <n v="15904.349999999991"/>
    <n v="29757.208000000013"/>
    <n v="1"/>
    <n v="0"/>
    <n v="0"/>
    <n v="0"/>
  </r>
  <r>
    <s v="Employee 534"/>
    <x v="1"/>
    <s v="London"/>
    <s v="United Kingdom"/>
    <s v="EMEA"/>
    <d v="2017-02-06T00:00:00"/>
    <d v="2022-12-01T00:00:00"/>
    <s v="Operating Platform"/>
    <s v="F"/>
    <s v="U"/>
    <s v="GBP"/>
    <n v="109648.00000000003"/>
    <n v="20240"/>
    <n v="0"/>
    <n v="0"/>
    <n v="20240"/>
    <n v="0"/>
    <n v="0"/>
    <n v="0"/>
    <n v="0"/>
    <n v="0"/>
    <n v="129888.00000000003"/>
    <s v="GBP"/>
    <n v="117323.36000000004"/>
    <n v="256303.52000000008"/>
    <s v="&gt;5 Years"/>
    <n v="145903.11120829391"/>
    <n v="172835.46720982488"/>
    <n v="156116.32899287451"/>
    <n v="341050.27890738717"/>
    <n v="7.0000000000000187E-2"/>
    <n v="7675.3600000000151"/>
    <n v="26932.356001530978"/>
    <n v="1.3306500000756409"/>
    <n v="0"/>
    <n v="0"/>
    <n v="0"/>
  </r>
  <r>
    <s v="Employee 535"/>
    <x v="4"/>
    <s v="London"/>
    <s v="United Kingdom"/>
    <s v="EMEA"/>
    <d v="2017-01-23T00:00:00"/>
    <d v="2022-12-01T00:00:00"/>
    <s v="Regional Platform"/>
    <s v="K"/>
    <s v="B"/>
    <s v="USD"/>
    <n v="277750"/>
    <n v="709500.00000000012"/>
    <n v="0"/>
    <n v="0"/>
    <n v="709500.00000000012"/>
    <n v="0"/>
    <n v="0"/>
    <n v="0"/>
    <n v="0"/>
    <n v="220000.00000000003"/>
    <n v="1207250.0000000002"/>
    <s v="USD"/>
    <n v="308302.5"/>
    <n v="1404150.0000000002"/>
    <s v="&gt;5 Years"/>
    <n v="277750"/>
    <n v="1207250.0000000002"/>
    <n v="308302.5"/>
    <n v="1404150.0000000002"/>
    <n v="0.11"/>
    <n v="30552.5"/>
    <n v="929500.00000000023"/>
    <n v="1"/>
    <n v="220000.00000000003"/>
    <n v="0"/>
    <n v="0"/>
  </r>
  <r>
    <s v="Employee 536"/>
    <x v="1"/>
    <s v="Philadelphia"/>
    <s v="United States of America"/>
    <s v="Americas"/>
    <d v="2017-03-06T00:00:00"/>
    <d v="2022-12-01T00:00:00"/>
    <s v="Investments Platform"/>
    <s v="A"/>
    <s v="A"/>
    <s v="USD"/>
    <n v="103576.00000000001"/>
    <n v="24310.000000000004"/>
    <n v="0"/>
    <n v="0"/>
    <n v="24310.000000000004"/>
    <n v="0"/>
    <n v="0"/>
    <n v="0"/>
    <n v="0"/>
    <n v="0"/>
    <n v="127886.00000000001"/>
    <s v="USD"/>
    <n v="112897.84000000003"/>
    <n v="252293.58000000005"/>
    <s v="&gt;5 Years"/>
    <n v="103576.00000000001"/>
    <n v="127886.00000000001"/>
    <n v="112897.84000000003"/>
    <n v="252293.58000000005"/>
    <n v="9.0000000000000094E-2"/>
    <n v="9321.8400000000111"/>
    <n v="24310"/>
    <n v="1"/>
    <n v="0"/>
    <n v="0"/>
    <n v="0"/>
  </r>
  <r>
    <s v="Employee 537"/>
    <x v="0"/>
    <s v="New York"/>
    <s v="United States of America"/>
    <s v="Americas"/>
    <d v="2017-03-20T00:00:00"/>
    <d v="2022-12-01T00:00:00"/>
    <s v="Operating Platform"/>
    <s v="W"/>
    <s v="P"/>
    <s v="USD"/>
    <n v="213180.00000000003"/>
    <n v="268686"/>
    <n v="0"/>
    <n v="0"/>
    <n v="268686"/>
    <n v="0"/>
    <n v="0"/>
    <n v="0"/>
    <n v="0"/>
    <n v="0"/>
    <n v="481866"/>
    <s v="USD"/>
    <n v="221707.20000000004"/>
    <n v="722847.84000000008"/>
    <s v="&gt;5 Years"/>
    <n v="213180.00000000003"/>
    <n v="481866"/>
    <n v="221707.20000000004"/>
    <n v="722847.84000000008"/>
    <n v="4.0000000000000049E-2"/>
    <n v="8527.2000000000116"/>
    <n v="268686"/>
    <n v="1"/>
    <n v="0"/>
    <n v="0"/>
    <n v="0"/>
  </r>
  <r>
    <s v="Employee 538"/>
    <x v="1"/>
    <s v="New York"/>
    <s v="United States of America"/>
    <s v="Americas"/>
    <d v="2017-01-09T00:00:00"/>
    <d v="2022-12-01T00:00:00"/>
    <s v="Operating Platform"/>
    <s v="T"/>
    <s v="F"/>
    <s v="USD"/>
    <n v="103576.00000000001"/>
    <n v="15989.6"/>
    <n v="0"/>
    <n v="0"/>
    <n v="15989.6"/>
    <n v="0"/>
    <n v="0"/>
    <n v="0"/>
    <n v="0"/>
    <n v="0"/>
    <n v="119565.60000000002"/>
    <s v="USD"/>
    <n v="113933.60000000002"/>
    <n v="245455.76000000007"/>
    <s v="&gt;5 Years"/>
    <n v="103576.00000000001"/>
    <n v="119565.60000000002"/>
    <n v="113933.60000000002"/>
    <n v="245455.76000000007"/>
    <n v="0.10000000000000005"/>
    <n v="10357.600000000006"/>
    <n v="15989.600000000006"/>
    <n v="1"/>
    <n v="0"/>
    <n v="0"/>
    <n v="0"/>
  </r>
  <r>
    <s v="Employee 539"/>
    <x v="3"/>
    <s v="Princeton"/>
    <s v="United States of America"/>
    <s v="Americas"/>
    <d v="2017-01-09T00:00:00"/>
    <d v="2022-12-01T00:00:00"/>
    <s v="Operating Platform"/>
    <s v="T"/>
    <s v="E"/>
    <s v="USD"/>
    <n v="157058.88"/>
    <n v="21149.700000000004"/>
    <n v="0"/>
    <n v="0"/>
    <n v="21149.700000000004"/>
    <n v="0"/>
    <n v="0"/>
    <n v="0"/>
    <n v="0"/>
    <n v="0"/>
    <n v="178208.58000000002"/>
    <s v="USD"/>
    <n v="160200.0576"/>
    <n v="341972.80920000002"/>
    <s v="&gt;5 Years"/>
    <n v="157058.88"/>
    <n v="178208.58000000002"/>
    <n v="160200.0576"/>
    <n v="341972.80920000002"/>
    <n v="1.9999999999999969E-2"/>
    <n v="3141.1775999999954"/>
    <n v="21149.700000000012"/>
    <n v="1"/>
    <n v="0"/>
    <n v="0"/>
    <n v="0"/>
  </r>
  <r>
    <s v="Employee 54"/>
    <x v="1"/>
    <s v="Tokyo"/>
    <s v="Japan"/>
    <s v="Asia-Pacific"/>
    <d v="2000-05-01T00:00:00"/>
    <d v="2022-12-01T00:00:00"/>
    <s v="Operating Platform"/>
    <s v="M"/>
    <s v="R"/>
    <s v="JPY"/>
    <n v="11181940"/>
    <n v="2059200"/>
    <n v="0"/>
    <n v="0"/>
    <n v="2059200"/>
    <n v="0"/>
    <n v="0"/>
    <n v="0"/>
    <n v="0"/>
    <n v="0"/>
    <n v="13241140"/>
    <s v="JPY"/>
    <n v="11852856.4"/>
    <n v="25888464.800000001"/>
    <s v="&gt;5 Years"/>
    <n v="102921.80956325648"/>
    <n v="121875.28188135671"/>
    <n v="109097.11813705188"/>
    <n v="238284.91693129"/>
    <n v="6.000000000000006E-2"/>
    <n v="670916.40000000037"/>
    <n v="18953.472318100234"/>
    <n v="9.2042891987666256E-3"/>
    <n v="0"/>
    <n v="0"/>
    <n v="0"/>
  </r>
  <r>
    <s v="Employee 540"/>
    <x v="3"/>
    <s v="Amsterdam"/>
    <s v="Netherlands"/>
    <s v="EMEA"/>
    <d v="2017-01-23T00:00:00"/>
    <d v="2022-12-01T00:00:00"/>
    <s v="Client Businesses Platform"/>
    <s v="K"/>
    <s v="Y"/>
    <s v="EUR"/>
    <n v="93224.999999999985"/>
    <n v="18700"/>
    <n v="0"/>
    <n v="0"/>
    <n v="18700"/>
    <n v="0"/>
    <n v="0"/>
    <n v="0"/>
    <n v="0"/>
    <n v="0"/>
    <n v="111924.99999999999"/>
    <s v="EUR"/>
    <n v="105344.24999999997"/>
    <n v="231819.49999999994"/>
    <s v="&gt;5 Years"/>
    <n v="108821.54249721959"/>
    <n v="130650.05249666187"/>
    <n v="122968.34302185812"/>
    <n v="270602.90234308603"/>
    <n v="0.12999999999999984"/>
    <n v="12119.249999999985"/>
    <n v="21828.509999442278"/>
    <n v="1.1672999999701754"/>
    <n v="0"/>
    <n v="0"/>
    <n v="0"/>
  </r>
  <r>
    <s v="Employee 541"/>
    <x v="0"/>
    <s v="London"/>
    <s v="United Kingdom"/>
    <s v="EMEA"/>
    <d v="2017-01-23T00:00:00"/>
    <d v="2022-12-01T00:00:00"/>
    <s v="Corporate and Risk Platform"/>
    <s v="Q"/>
    <s v="A"/>
    <s v="GBP"/>
    <n v="163350"/>
    <n v="75900"/>
    <n v="0"/>
    <n v="0"/>
    <n v="75900"/>
    <n v="0"/>
    <n v="0"/>
    <n v="0"/>
    <n v="0"/>
    <n v="0"/>
    <n v="239250"/>
    <s v="GBP"/>
    <n v="181318.50000000003"/>
    <n v="446886"/>
    <s v="&gt;5 Years"/>
    <n v="217361.67751235593"/>
    <n v="318358.01251809712"/>
    <n v="241271.46203871514"/>
    <n v="594648.8559338029"/>
    <n v="0.11000000000000022"/>
    <n v="17968.500000000029"/>
    <n v="100996.33500574119"/>
    <n v="1.3306500000756409"/>
    <n v="0"/>
    <n v="0"/>
    <n v="0"/>
  </r>
  <r>
    <s v="Employee 542"/>
    <x v="3"/>
    <s v="New York"/>
    <s v="United States of America"/>
    <s v="Americas"/>
    <d v="2017-01-23T00:00:00"/>
    <d v="2022-12-01T00:00:00"/>
    <s v="Corporate and Risk Platform"/>
    <s v="A"/>
    <s v="G"/>
    <s v="USD"/>
    <n v="154440"/>
    <n v="37741"/>
    <n v="0"/>
    <n v="0"/>
    <n v="37741"/>
    <n v="0"/>
    <n v="0"/>
    <n v="0"/>
    <n v="0"/>
    <n v="0"/>
    <n v="192181"/>
    <s v="USD"/>
    <n v="169884"/>
    <n v="381283.1"/>
    <s v="&gt;5 Years"/>
    <n v="154440"/>
    <n v="192181"/>
    <n v="169884"/>
    <n v="381283.1"/>
    <n v="0.1"/>
    <n v="15444"/>
    <n v="37741"/>
    <n v="1"/>
    <n v="0"/>
    <n v="0"/>
    <n v="0"/>
  </r>
  <r>
    <s v="Employee 543"/>
    <x v="0"/>
    <s v="New York"/>
    <s v="United States of America"/>
    <s v="Americas"/>
    <d v="2017-01-23T00:00:00"/>
    <d v="2022-12-01T00:00:00"/>
    <s v="Corporate and Risk Platform"/>
    <s v="R"/>
    <s v="O"/>
    <s v="USD"/>
    <n v="194749.50000000003"/>
    <n v="107800.00000000001"/>
    <n v="0"/>
    <n v="0"/>
    <n v="107800.00000000001"/>
    <n v="0"/>
    <n v="0"/>
    <n v="0"/>
    <n v="0"/>
    <n v="0"/>
    <n v="302549.50000000006"/>
    <s v="USD"/>
    <n v="218119.44000000006"/>
    <n v="556974.88000000012"/>
    <s v="&gt;5 Years"/>
    <n v="194749.50000000003"/>
    <n v="302549.50000000006"/>
    <n v="218119.44000000006"/>
    <n v="556974.88000000012"/>
    <n v="0.12000000000000015"/>
    <n v="23369.940000000031"/>
    <n v="107800.00000000003"/>
    <n v="1"/>
    <n v="0"/>
    <n v="0"/>
    <n v="0"/>
  </r>
  <r>
    <s v="Employee 544"/>
    <x v="3"/>
    <s v="New York"/>
    <s v="United States of America"/>
    <s v="Americas"/>
    <d v="2017-01-23T00:00:00"/>
    <d v="2022-12-01T00:00:00"/>
    <s v="Regional Platform"/>
    <s v="Y"/>
    <s v="Y"/>
    <s v="USD"/>
    <n v="163856.00000000003"/>
    <n v="100188.00000000001"/>
    <n v="0"/>
    <n v="0"/>
    <n v="100188.00000000001"/>
    <n v="0"/>
    <n v="0"/>
    <n v="0"/>
    <n v="0"/>
    <n v="0"/>
    <n v="264044.00000000006"/>
    <s v="USD"/>
    <n v="176964.48000000004"/>
    <n v="462132.00000000006"/>
    <s v="&gt;5 Years"/>
    <n v="163856.00000000003"/>
    <n v="264044.00000000006"/>
    <n v="176964.48000000004"/>
    <n v="462132.00000000006"/>
    <n v="8.0000000000000043E-2"/>
    <n v="13108.48000000001"/>
    <n v="100188.00000000003"/>
    <n v="1"/>
    <n v="0"/>
    <n v="0"/>
    <n v="0"/>
  </r>
  <r>
    <s v="Employee 545"/>
    <x v="0"/>
    <s v="London"/>
    <s v="United Kingdom"/>
    <s v="EMEA"/>
    <d v="2017-01-23T00:00:00"/>
    <d v="2022-12-01T00:00:00"/>
    <s v="ETF and Index Investments Platform"/>
    <s v="P"/>
    <s v="B"/>
    <s v="GBP"/>
    <n v="108284.00000000003"/>
    <n v="96140.000000000015"/>
    <n v="0"/>
    <n v="0"/>
    <n v="96140.000000000015"/>
    <n v="0"/>
    <n v="0"/>
    <n v="0"/>
    <n v="0"/>
    <n v="0"/>
    <n v="204424.00000000006"/>
    <s v="GBP"/>
    <n v="109366.84000000003"/>
    <n v="315835.08000000007"/>
    <s v="&gt;5 Years"/>
    <n v="144088.10460819074"/>
    <n v="272016.79561546288"/>
    <n v="145528.98565427263"/>
    <n v="420265.94922589016"/>
    <n v="9.9999999999999013E-3"/>
    <n v="1082.8399999999965"/>
    <n v="127928.69100727214"/>
    <n v="1.3306500000756409"/>
    <n v="0"/>
    <n v="0"/>
    <n v="0"/>
  </r>
  <r>
    <s v="Employee 546"/>
    <x v="0"/>
    <s v="New York"/>
    <s v="United States of America"/>
    <s v="Americas"/>
    <d v="2017-01-23T00:00:00"/>
    <d v="2022-12-01T00:00:00"/>
    <s v="Operating Platform"/>
    <s v="G"/>
    <s v="F"/>
    <s v="USD"/>
    <n v="197120.00000000003"/>
    <n v="85140.000000000015"/>
    <n v="0"/>
    <n v="0"/>
    <n v="85140.000000000015"/>
    <n v="0"/>
    <n v="0"/>
    <n v="0"/>
    <n v="0"/>
    <n v="0"/>
    <n v="282260.00000000006"/>
    <s v="USD"/>
    <n v="210918.40000000005"/>
    <n v="512936.60000000009"/>
    <s v="&gt;5 Years"/>
    <n v="197120.00000000003"/>
    <n v="282260.00000000006"/>
    <n v="210918.40000000005"/>
    <n v="512936.60000000009"/>
    <n v="7.0000000000000104E-2"/>
    <n v="13798.400000000023"/>
    <n v="85140.000000000029"/>
    <n v="1"/>
    <n v="0"/>
    <n v="0"/>
    <n v="0"/>
  </r>
  <r>
    <s v="Employee 547"/>
    <x v="7"/>
    <s v="Tokyo"/>
    <s v="Japan"/>
    <s v="Asia-Pacific"/>
    <d v="2017-01-23T00:00:00"/>
    <d v="2022-12-01T00:00:00"/>
    <s v="Client Businesses Platform"/>
    <s v="S"/>
    <s v="M"/>
    <s v="JPY"/>
    <n v="8239000.0000000019"/>
    <n v="2392500"/>
    <n v="0"/>
    <n v="0"/>
    <n v="2392500"/>
    <n v="0"/>
    <n v="0"/>
    <n v="0"/>
    <n v="0"/>
    <n v="0"/>
    <n v="10631500.000000002"/>
    <s v="JPY"/>
    <n v="8815730.0000000019"/>
    <n v="20191435.000000004"/>
    <s v="&gt;5 Years"/>
    <n v="75834.138708638246"/>
    <n v="97855.400616687402"/>
    <n v="81142.528418242917"/>
    <n v="185847.80707809844"/>
    <n v="6.9999999999999923E-2"/>
    <n v="576730"/>
    <n v="22021.261908049157"/>
    <n v="9.2042891987666256E-3"/>
    <n v="0"/>
    <n v="0"/>
    <n v="0"/>
  </r>
  <r>
    <s v="Employee 548"/>
    <x v="4"/>
    <s v="London"/>
    <s v="United Kingdom"/>
    <s v="EMEA"/>
    <d v="2017-01-23T00:00:00"/>
    <d v="2022-12-01T00:00:00"/>
    <s v="Corporate and Risk Platform"/>
    <s v="D"/>
    <s v="S"/>
    <s v="GBP"/>
    <n v="161700"/>
    <n v="142188.20000000001"/>
    <n v="0"/>
    <n v="0"/>
    <n v="142188.20000000001"/>
    <n v="0"/>
    <n v="0"/>
    <n v="0"/>
    <n v="0"/>
    <n v="79920"/>
    <n v="383808.2"/>
    <s v="GBP"/>
    <n v="164934"/>
    <n v="474899.96399999998"/>
    <s v="&gt;5 Years"/>
    <n v="215166.10501223113"/>
    <n v="510714.3813590316"/>
    <n v="219469.42711247577"/>
    <n v="631925.63713252184"/>
    <n v="2.0000000000000066E-2"/>
    <n v="3234"/>
    <n v="295548.2763468005"/>
    <n v="1.3306500000756409"/>
    <n v="106345.54800604522"/>
    <n v="0"/>
    <n v="0"/>
  </r>
  <r>
    <s v="Employee 549"/>
    <x v="1"/>
    <s v="London"/>
    <s v="United Kingdom"/>
    <s v="EMEA"/>
    <d v="2017-01-23T00:00:00"/>
    <d v="2022-12-01T00:00:00"/>
    <s v="Investments Platform"/>
    <s v="O"/>
    <s v="Y"/>
    <s v="GBP"/>
    <n v="111320.00000000001"/>
    <n v="73089.5"/>
    <n v="0"/>
    <n v="0"/>
    <n v="73089.5"/>
    <n v="0"/>
    <n v="0"/>
    <n v="0"/>
    <n v="0"/>
    <n v="0"/>
    <n v="184409.5"/>
    <s v="GBP"/>
    <n v="121338.80000000003"/>
    <n v="322345.15500000009"/>
    <s v="&gt;5 Years"/>
    <n v="148127.95800842036"/>
    <n v="245384.5011889489"/>
    <n v="161459.47422917822"/>
    <n v="428928.58052513259"/>
    <n v="9.0000000000000149E-2"/>
    <n v="10018.800000000017"/>
    <n v="97256.543180528533"/>
    <n v="1.3306500000756409"/>
    <n v="0"/>
    <n v="0"/>
    <n v="0"/>
  </r>
  <r>
    <s v="Employee 55"/>
    <x v="0"/>
    <s v="New York"/>
    <s v="United States of America"/>
    <s v="Americas"/>
    <d v="2000-06-05T00:00:00"/>
    <d v="2022-12-01T00:00:00"/>
    <s v="Client Businesses Platform"/>
    <s v="N"/>
    <s v="X"/>
    <s v="USD"/>
    <n v="186560"/>
    <n v="192753.00000000003"/>
    <n v="0"/>
    <n v="0"/>
    <n v="192753.00000000003"/>
    <n v="0"/>
    <n v="0"/>
    <n v="0"/>
    <n v="0"/>
    <n v="0"/>
    <n v="379313"/>
    <s v="USD"/>
    <n v="212678.40000000002"/>
    <n v="645095.2200000002"/>
    <s v="&gt;5 Years"/>
    <n v="186560"/>
    <n v="379313"/>
    <n v="212678.40000000002"/>
    <n v="645095.2200000002"/>
    <n v="0.14000000000000012"/>
    <n v="26118.400000000023"/>
    <n v="192753"/>
    <n v="1"/>
    <n v="0"/>
    <n v="0"/>
    <n v="0"/>
  </r>
  <r>
    <s v="Employee 550"/>
    <x v="0"/>
    <s v="New York"/>
    <s v="United States of America"/>
    <s v="Americas"/>
    <d v="2017-01-23T00:00:00"/>
    <d v="2022-12-01T00:00:00"/>
    <s v="Investments Platform"/>
    <s v="H"/>
    <s v="O"/>
    <s v="USD"/>
    <n v="201960.00000000006"/>
    <n v="106920.00000000001"/>
    <n v="0"/>
    <n v="0"/>
    <n v="106920.00000000001"/>
    <n v="0"/>
    <n v="0"/>
    <n v="0"/>
    <n v="0"/>
    <n v="0"/>
    <n v="308880.00000000006"/>
    <s v="USD"/>
    <n v="212058.00000000006"/>
    <n v="536382.00000000012"/>
    <s v="&gt;5 Years"/>
    <n v="201960.00000000006"/>
    <n v="308880.00000000006"/>
    <n v="212058.00000000006"/>
    <n v="536382.00000000012"/>
    <n v="4.9999999999999989E-2"/>
    <n v="10098"/>
    <n v="106920"/>
    <n v="1"/>
    <n v="0"/>
    <n v="0"/>
    <n v="0"/>
  </r>
  <r>
    <s v="Employee 551"/>
    <x v="3"/>
    <s v="New York"/>
    <s v="United States of America"/>
    <s v="Americas"/>
    <d v="2017-01-23T00:00:00"/>
    <d v="2022-12-01T00:00:00"/>
    <s v="Client Businesses Platform"/>
    <s v="P"/>
    <s v="D"/>
    <s v="USD"/>
    <n v="145860"/>
    <n v="137060"/>
    <n v="0"/>
    <n v="0"/>
    <n v="137060"/>
    <n v="0"/>
    <n v="0"/>
    <n v="0"/>
    <n v="0"/>
    <n v="0"/>
    <n v="282920"/>
    <s v="USD"/>
    <n v="158987.40000000002"/>
    <n v="467370.20000000007"/>
    <s v="&gt;5 Years"/>
    <n v="145860"/>
    <n v="282920"/>
    <n v="158987.40000000002"/>
    <n v="467370.20000000007"/>
    <n v="9.0000000000000163E-2"/>
    <n v="13127.400000000023"/>
    <n v="137060"/>
    <n v="1"/>
    <n v="0"/>
    <n v="0"/>
    <n v="0"/>
  </r>
  <r>
    <s v="Employee 552"/>
    <x v="0"/>
    <s v="New York"/>
    <s v="United States of America"/>
    <s v="Americas"/>
    <d v="2017-03-20T00:00:00"/>
    <d v="2022-12-01T00:00:00"/>
    <s v="Client Businesses Platform"/>
    <s v="V"/>
    <s v="J"/>
    <s v="USD"/>
    <n v="175450"/>
    <n v="97152.000000000015"/>
    <n v="0"/>
    <n v="0"/>
    <n v="97152.000000000015"/>
    <n v="0"/>
    <n v="0"/>
    <n v="0"/>
    <n v="0"/>
    <n v="0"/>
    <n v="272602"/>
    <s v="USD"/>
    <n v="180713.5"/>
    <n v="461493.56000000006"/>
    <s v="&gt;5 Years"/>
    <n v="175450"/>
    <n v="272602"/>
    <n v="180713.5"/>
    <n v="461493.56000000006"/>
    <n v="0.03"/>
    <n v="5263.5"/>
    <n v="97152"/>
    <n v="1"/>
    <n v="0"/>
    <n v="0"/>
    <n v="0"/>
  </r>
  <r>
    <s v="Employee 553"/>
    <x v="0"/>
    <s v="Seattle"/>
    <s v="United States of America"/>
    <s v="Americas"/>
    <d v="2017-02-06T00:00:00"/>
    <d v="2022-12-01T00:00:00"/>
    <s v="Corporate and Risk Platform"/>
    <s v="Q"/>
    <s v="U"/>
    <s v="USD"/>
    <n v="148762.9"/>
    <n v="89974.500000000015"/>
    <n v="0"/>
    <n v="0"/>
    <n v="89974.500000000015"/>
    <n v="0"/>
    <n v="0"/>
    <n v="0"/>
    <n v="0"/>
    <n v="0"/>
    <n v="238737.40000000002"/>
    <s v="USD"/>
    <n v="153225.78700000001"/>
    <n v="399125.30900000007"/>
    <s v="&gt;5 Years"/>
    <n v="148762.9"/>
    <n v="238737.40000000002"/>
    <n v="153225.78700000001"/>
    <n v="399125.30900000007"/>
    <n v="3.0000000000000117E-2"/>
    <n v="4462.887000000017"/>
    <n v="89974.500000000029"/>
    <n v="1"/>
    <n v="0"/>
    <n v="0"/>
    <n v="0"/>
  </r>
  <r>
    <s v="Employee 554"/>
    <x v="3"/>
    <s v="New York"/>
    <s v="United States of America"/>
    <s v="Americas"/>
    <d v="2017-02-13T00:00:00"/>
    <d v="2022-12-01T00:00:00"/>
    <s v="Investments Platform"/>
    <s v="I"/>
    <s v="E"/>
    <s v="USD"/>
    <n v="152955"/>
    <n v="172260.00000000003"/>
    <n v="0"/>
    <n v="0"/>
    <n v="172260.00000000003"/>
    <n v="0"/>
    <n v="0"/>
    <n v="0"/>
    <n v="0"/>
    <n v="0"/>
    <n v="325215"/>
    <s v="USD"/>
    <n v="168250.5"/>
    <n v="525987"/>
    <s v="&gt;5 Years"/>
    <n v="152955"/>
    <n v="325215"/>
    <n v="168250.5"/>
    <n v="525987"/>
    <n v="0.1"/>
    <n v="15295.5"/>
    <n v="172260"/>
    <n v="1"/>
    <n v="0"/>
    <n v="0"/>
    <n v="0"/>
  </r>
  <r>
    <s v="Employee 555"/>
    <x v="3"/>
    <s v="New York"/>
    <s v="United States of America"/>
    <s v="Americas"/>
    <d v="2017-03-06T00:00:00"/>
    <d v="2022-12-01T00:00:00"/>
    <s v="Investments Platform"/>
    <s v="T"/>
    <s v="T"/>
    <s v="USD"/>
    <n v="118800.00000000003"/>
    <n v="63635"/>
    <n v="0"/>
    <n v="0"/>
    <n v="63635"/>
    <n v="0"/>
    <n v="0"/>
    <n v="0"/>
    <n v="0"/>
    <n v="0"/>
    <n v="182435.00000000003"/>
    <s v="USD"/>
    <n v="129492.00000000004"/>
    <n v="328346.15000000008"/>
    <s v="&gt;5 Years"/>
    <n v="118800.00000000003"/>
    <n v="182435.00000000003"/>
    <n v="129492.00000000004"/>
    <n v="328346.15000000008"/>
    <n v="9.0000000000000094E-2"/>
    <n v="10692.000000000015"/>
    <n v="63635"/>
    <n v="1"/>
    <n v="0"/>
    <n v="0"/>
    <n v="0"/>
  </r>
  <r>
    <s v="Employee 556"/>
    <x v="3"/>
    <s v="New York"/>
    <s v="United States of America"/>
    <s v="Americas"/>
    <d v="2017-02-06T00:00:00"/>
    <d v="2022-12-01T00:00:00"/>
    <s v="Investments Platform"/>
    <s v="Z"/>
    <s v="L"/>
    <s v="USD"/>
    <n v="158895"/>
    <n v="40040"/>
    <n v="0"/>
    <n v="0"/>
    <n v="40040"/>
    <n v="0"/>
    <n v="0"/>
    <n v="0"/>
    <n v="0"/>
    <n v="0"/>
    <n v="198935"/>
    <s v="USD"/>
    <n v="176373.45"/>
    <n v="397191.30000000005"/>
    <s v="&gt;5 Years"/>
    <n v="158895"/>
    <n v="198935"/>
    <n v="176373.45"/>
    <n v="397191.30000000005"/>
    <n v="0.11000000000000007"/>
    <n v="17478.450000000012"/>
    <n v="40040"/>
    <n v="1"/>
    <n v="0"/>
    <n v="0"/>
    <n v="0"/>
  </r>
  <r>
    <s v="Employee 557"/>
    <x v="0"/>
    <s v="New York"/>
    <s v="United States of America"/>
    <s v="Americas"/>
    <d v="2017-03-06T00:00:00"/>
    <d v="2022-12-01T00:00:00"/>
    <s v="Investments Platform"/>
    <s v="P"/>
    <s v="F"/>
    <s v="USD"/>
    <n v="155870"/>
    <n v="264110"/>
    <n v="28500.000000000004"/>
    <n v="0"/>
    <n v="292610"/>
    <n v="0"/>
    <n v="0"/>
    <n v="0"/>
    <n v="0"/>
    <n v="0"/>
    <n v="448480"/>
    <s v="USD"/>
    <n v="168339.6"/>
    <n v="621918"/>
    <s v="&gt;5 Years"/>
    <n v="155870"/>
    <n v="448480"/>
    <n v="168339.6"/>
    <n v="621918"/>
    <n v="8.0000000000000043E-2"/>
    <n v="12469.600000000006"/>
    <n v="292610"/>
    <n v="1"/>
    <n v="0"/>
    <n v="0"/>
    <n v="0"/>
  </r>
  <r>
    <s v="Employee 558"/>
    <x v="0"/>
    <s v="New York"/>
    <s v="United States of America"/>
    <s v="Americas"/>
    <d v="2017-02-13T00:00:00"/>
    <d v="2022-12-01T00:00:00"/>
    <s v="Client Businesses Platform"/>
    <s v="R"/>
    <s v="R"/>
    <s v="USD"/>
    <n v="185724.00000000003"/>
    <n v="118580.00000000001"/>
    <n v="0"/>
    <n v="0"/>
    <n v="118580.00000000001"/>
    <n v="0"/>
    <n v="0"/>
    <n v="0"/>
    <n v="0"/>
    <n v="0"/>
    <n v="304304.00000000006"/>
    <s v="USD"/>
    <n v="191295.72000000003"/>
    <n v="504728.84000000008"/>
    <s v="&gt;5 Years"/>
    <n v="185724.00000000003"/>
    <n v="304304.00000000006"/>
    <n v="191295.72000000003"/>
    <n v="504728.84000000008"/>
    <n v="3.0000000000000002E-2"/>
    <n v="5571.7200000000012"/>
    <n v="118580.00000000003"/>
    <n v="1"/>
    <n v="0"/>
    <n v="0"/>
    <n v="0"/>
  </r>
  <r>
    <s v="Employee 559"/>
    <x v="3"/>
    <s v="New York"/>
    <s v="United States of America"/>
    <s v="Americas"/>
    <d v="2020-12-21T00:00:00"/>
    <d v="2022-12-01T00:00:00"/>
    <s v="Investments Platform"/>
    <s v="V"/>
    <s v="L"/>
    <s v="USD"/>
    <n v="150793.5"/>
    <n v="50600.000000000007"/>
    <n v="0"/>
    <n v="0"/>
    <n v="50600.000000000007"/>
    <n v="0"/>
    <n v="0"/>
    <n v="0"/>
    <n v="0"/>
    <n v="0"/>
    <n v="201393.5"/>
    <s v="USD"/>
    <n v="153809.37"/>
    <n v="359230.74"/>
    <s v="1-5 Years"/>
    <n v="150793.5"/>
    <n v="201393.5"/>
    <n v="153809.37"/>
    <n v="359230.74"/>
    <n v="1.9999999999999969E-2"/>
    <n v="3015.8699999999953"/>
    <n v="50600"/>
    <n v="1"/>
    <n v="0"/>
    <n v="0"/>
    <n v="0"/>
  </r>
  <r>
    <s v="Employee 56"/>
    <x v="3"/>
    <s v="New York"/>
    <s v="United States of America"/>
    <s v="Americas"/>
    <d v="2000-07-10T00:00:00"/>
    <d v="2022-12-01T00:00:00"/>
    <s v="Operating Platform"/>
    <s v="Z"/>
    <s v="C"/>
    <s v="USD"/>
    <n v="111100.00000000001"/>
    <n v="24200.000000000004"/>
    <n v="0"/>
    <n v="0"/>
    <n v="24200.000000000004"/>
    <n v="0"/>
    <n v="0"/>
    <n v="0"/>
    <n v="0"/>
    <n v="0"/>
    <n v="135300.00000000003"/>
    <s v="USD"/>
    <n v="121099.00000000003"/>
    <n v="268576.00000000006"/>
    <s v="&gt;5 Years"/>
    <n v="111100.00000000001"/>
    <n v="135300.00000000003"/>
    <n v="121099.00000000003"/>
    <n v="268576.00000000006"/>
    <n v="9.0000000000000122E-2"/>
    <n v="9999.0000000000146"/>
    <n v="24200.000000000015"/>
    <n v="1"/>
    <n v="0"/>
    <n v="0"/>
    <n v="0"/>
  </r>
  <r>
    <s v="Employee 560"/>
    <x v="3"/>
    <s v="New York"/>
    <s v="United States of America"/>
    <s v="Americas"/>
    <d v="2017-02-22T00:00:00"/>
    <d v="2022-12-01T00:00:00"/>
    <s v="Investments Platform"/>
    <s v="X"/>
    <s v="R"/>
    <s v="USD"/>
    <n v="160160"/>
    <n v="119416.00000000001"/>
    <n v="0"/>
    <n v="0"/>
    <n v="119416.00000000001"/>
    <n v="0"/>
    <n v="0"/>
    <n v="0"/>
    <n v="0"/>
    <n v="0"/>
    <n v="279576"/>
    <s v="USD"/>
    <n v="164964.80000000002"/>
    <n v="452928.08000000007"/>
    <s v="&gt;5 Years"/>
    <n v="160160"/>
    <n v="279576"/>
    <n v="164964.80000000002"/>
    <n v="452928.08000000007"/>
    <n v="3.000000000000011E-2"/>
    <n v="4804.8000000000175"/>
    <n v="119416"/>
    <n v="1"/>
    <n v="0"/>
    <n v="0"/>
    <n v="0"/>
  </r>
  <r>
    <s v="Employee 561"/>
    <x v="0"/>
    <s v="New York"/>
    <s v="United States of America"/>
    <s v="Americas"/>
    <d v="2017-04-17T00:00:00"/>
    <d v="2022-12-01T00:00:00"/>
    <s v="Client Businesses Platform"/>
    <s v="Y"/>
    <s v="V"/>
    <s v="USD"/>
    <n v="190080"/>
    <n v="101200.00000000001"/>
    <n v="0"/>
    <n v="0"/>
    <n v="101200.00000000001"/>
    <n v="0"/>
    <n v="0"/>
    <n v="0"/>
    <n v="0"/>
    <n v="0"/>
    <n v="291280"/>
    <s v="USD"/>
    <n v="195782.39999999999"/>
    <n v="495800.80000000005"/>
    <s v="&gt;5 Years"/>
    <n v="190080"/>
    <n v="291280"/>
    <n v="195782.39999999999"/>
    <n v="495800.80000000005"/>
    <n v="2.9999999999999968E-2"/>
    <n v="5702.3999999999942"/>
    <n v="101200"/>
    <n v="1"/>
    <n v="0"/>
    <n v="0"/>
    <n v="0"/>
  </r>
  <r>
    <s v="Employee 562"/>
    <x v="3"/>
    <s v="Philadelphia"/>
    <s v="United States of America"/>
    <s v="Americas"/>
    <d v="2017-03-06T00:00:00"/>
    <d v="2022-12-01T00:00:00"/>
    <s v="Client Businesses Platform"/>
    <s v="H"/>
    <s v="K"/>
    <s v="USD"/>
    <n v="132396.00000000003"/>
    <n v="57024.000000000007"/>
    <n v="0"/>
    <n v="0"/>
    <n v="57024.000000000007"/>
    <n v="0"/>
    <n v="0"/>
    <n v="0"/>
    <n v="0"/>
    <n v="0"/>
    <n v="189420.00000000003"/>
    <s v="USD"/>
    <n v="141663.72000000003"/>
    <n v="344343.12000000011"/>
    <s v="&gt;5 Years"/>
    <n v="132396.00000000003"/>
    <n v="189420.00000000003"/>
    <n v="141663.72000000003"/>
    <n v="344343.12000000011"/>
    <n v="6.9999999999999993E-2"/>
    <n v="9267.7200000000012"/>
    <n v="57024"/>
    <n v="1"/>
    <n v="0"/>
    <n v="0"/>
    <n v="0"/>
  </r>
  <r>
    <s v="Employee 563"/>
    <x v="0"/>
    <s v="New York"/>
    <s v="United States of America"/>
    <s v="Americas"/>
    <d v="2017-02-27T00:00:00"/>
    <d v="2022-12-01T00:00:00"/>
    <s v="Operating Platform"/>
    <s v="G"/>
    <s v="X"/>
    <s v="USD"/>
    <n v="166650"/>
    <n v="46948.000000000007"/>
    <n v="0"/>
    <n v="0"/>
    <n v="46948.000000000007"/>
    <n v="0"/>
    <n v="0"/>
    <n v="0"/>
    <n v="0"/>
    <n v="0"/>
    <n v="213598"/>
    <s v="USD"/>
    <n v="191647.49999999997"/>
    <n v="437285.19999999995"/>
    <s v="&gt;5 Years"/>
    <n v="166650"/>
    <n v="213598"/>
    <n v="191647.49999999997"/>
    <n v="437285.19999999995"/>
    <n v="0.14999999999999983"/>
    <n v="24997.499999999971"/>
    <n v="46948"/>
    <n v="1"/>
    <n v="0"/>
    <n v="0"/>
    <n v="0"/>
  </r>
  <r>
    <s v="Employee 564"/>
    <x v="0"/>
    <s v="Seoul"/>
    <s v="Korea, Republic of"/>
    <s v="Asia-Pacific"/>
    <d v="2017-03-20T00:00:00"/>
    <d v="2022-12-01T00:00:00"/>
    <s v="Investments Platform"/>
    <s v="H"/>
    <s v="Z"/>
    <s v="KRW"/>
    <n v="198220000.00000003"/>
    <n v="121995445.00000001"/>
    <n v="0"/>
    <n v="0"/>
    <n v="121995445.00000001"/>
    <n v="0"/>
    <n v="0"/>
    <n v="0"/>
    <n v="0"/>
    <n v="0"/>
    <n v="320215445.00000006"/>
    <s v="KRW"/>
    <n v="218042000.00000006"/>
    <n v="570278989.50000012"/>
    <s v="&gt;5 Years"/>
    <n v="183886.08005937198"/>
    <n v="297059.64562363748"/>
    <n v="202274.68806530919"/>
    <n v="529040.29825131048"/>
    <n v="0.10000000000000012"/>
    <n v="19822000.00000003"/>
    <n v="113173.5655642655"/>
    <n v="9.2768681293195411E-4"/>
    <n v="0"/>
    <n v="0"/>
    <n v="0"/>
  </r>
  <r>
    <s v="Employee 565"/>
    <x v="0"/>
    <s v="Singapore"/>
    <s v="Singapore"/>
    <s v="Asia-Pacific"/>
    <d v="2017-03-13T00:00:00"/>
    <d v="2022-12-01T00:00:00"/>
    <s v="Investments Platform"/>
    <s v="U"/>
    <s v="F"/>
    <s v="SGD"/>
    <n v="287760"/>
    <n v="216282.00000000003"/>
    <n v="89906.02"/>
    <n v="0"/>
    <n v="306188.02"/>
    <n v="0"/>
    <n v="0"/>
    <n v="0"/>
    <n v="0"/>
    <n v="0"/>
    <n v="593948.02"/>
    <s v="SGD"/>
    <n v="310780.80000000005"/>
    <n v="855146.16000000015"/>
    <s v="&gt;5 Years"/>
    <n v="215155.70675539272"/>
    <n v="444089.88747242885"/>
    <n v="232368.16329582417"/>
    <n v="639385.51721559686"/>
    <n v="8.000000000000014E-2"/>
    <n v="23020.800000000047"/>
    <n v="228934.18071703613"/>
    <n v="0.74769150248607419"/>
    <n v="0"/>
    <n v="0"/>
    <n v="0"/>
  </r>
  <r>
    <s v="Employee 566"/>
    <x v="3"/>
    <s v="New York"/>
    <s v="United States of America"/>
    <s v="Americas"/>
    <d v="2017-03-06T00:00:00"/>
    <d v="2022-12-01T00:00:00"/>
    <s v="Operating Platform"/>
    <s v="Z"/>
    <s v="B"/>
    <s v="USD"/>
    <n v="139920"/>
    <n v="19228"/>
    <n v="0"/>
    <n v="0"/>
    <n v="19228"/>
    <n v="0"/>
    <n v="0"/>
    <n v="0"/>
    <n v="0"/>
    <n v="0"/>
    <n v="159148"/>
    <s v="USD"/>
    <n v="149714.4"/>
    <n v="320002.76"/>
    <s v="&gt;5 Years"/>
    <n v="139920"/>
    <n v="159148"/>
    <n v="149714.4"/>
    <n v="320002.76"/>
    <n v="6.9999999999999965E-2"/>
    <n v="9794.3999999999942"/>
    <n v="19228"/>
    <n v="1"/>
    <n v="0"/>
    <n v="0"/>
    <n v="0"/>
  </r>
  <r>
    <s v="Employee 567"/>
    <x v="3"/>
    <s v="Singapore"/>
    <s v="Singapore"/>
    <s v="Asia-Pacific"/>
    <d v="2017-03-20T00:00:00"/>
    <d v="2022-12-01T00:00:00"/>
    <s v="Investments Platform"/>
    <s v="S"/>
    <s v="V"/>
    <s v="SGD"/>
    <n v="172205"/>
    <n v="141372"/>
    <n v="26141.61"/>
    <n v="0"/>
    <n v="167513.60999999999"/>
    <n v="0"/>
    <n v="0"/>
    <n v="0"/>
    <n v="0"/>
    <n v="0"/>
    <n v="339718.61"/>
    <s v="SGD"/>
    <n v="184259.35"/>
    <n v="519786.74"/>
    <s v="&gt;5 Years"/>
    <n v="128756.2151856144"/>
    <n v="254004.71793338066"/>
    <n v="137769.15024860742"/>
    <n v="388640.12860293838"/>
    <n v="7.0000000000000034E-2"/>
    <n v="12054.350000000006"/>
    <n v="125248.50274776625"/>
    <n v="0.74769150248607419"/>
    <n v="0"/>
    <n v="0"/>
    <n v="0"/>
  </r>
  <r>
    <s v="Employee 568"/>
    <x v="3"/>
    <s v="San Francisco"/>
    <s v="United States of America"/>
    <s v="Americas"/>
    <d v="2017-03-13T00:00:00"/>
    <d v="2022-12-01T00:00:00"/>
    <s v="Client Businesses Platform"/>
    <s v="O"/>
    <s v="I"/>
    <s v="USD"/>
    <n v="150689"/>
    <n v="66511.5"/>
    <n v="0"/>
    <n v="0"/>
    <n v="66511.5"/>
    <n v="0"/>
    <n v="0"/>
    <n v="0"/>
    <n v="0"/>
    <n v="0"/>
    <n v="217200.5"/>
    <s v="USD"/>
    <n v="170278.56999999998"/>
    <n v="415715.13499999995"/>
    <s v="&gt;5 Years"/>
    <n v="150689"/>
    <n v="217200.5"/>
    <n v="170278.56999999998"/>
    <n v="415715.13499999995"/>
    <n v="0.12999999999999987"/>
    <n v="19589.569999999978"/>
    <n v="66511.5"/>
    <n v="1"/>
    <n v="0"/>
    <n v="0"/>
    <n v="0"/>
  </r>
  <r>
    <s v="Employee 569"/>
    <x v="0"/>
    <s v="New York"/>
    <s v="United States of America"/>
    <s v="Americas"/>
    <d v="2017-03-27T00:00:00"/>
    <d v="2022-12-01T00:00:00"/>
    <s v="Operating Platform"/>
    <s v="L"/>
    <s v="W"/>
    <s v="USD"/>
    <n v="204050.00000000003"/>
    <n v="66572"/>
    <n v="0"/>
    <n v="0"/>
    <n v="66572"/>
    <n v="0"/>
    <n v="0"/>
    <n v="0"/>
    <n v="0"/>
    <n v="0"/>
    <n v="270622"/>
    <s v="USD"/>
    <n v="212212.00000000003"/>
    <n v="493658.88"/>
    <s v="&gt;5 Years"/>
    <n v="204050.00000000003"/>
    <n v="270622"/>
    <n v="212212.00000000003"/>
    <n v="493658.88"/>
    <n v="3.9999999999999994E-2"/>
    <n v="8162"/>
    <n v="66571.999999999971"/>
    <n v="1"/>
    <n v="0"/>
    <n v="0"/>
    <n v="0"/>
  </r>
  <r>
    <s v="Employee 57"/>
    <x v="3"/>
    <s v="Princeton"/>
    <s v="United States of America"/>
    <s v="Americas"/>
    <d v="2000-08-21T00:00:00"/>
    <d v="2022-12-01T00:00:00"/>
    <s v="Regional Platform"/>
    <s v="I"/>
    <s v="E"/>
    <s v="USD"/>
    <n v="162483.75"/>
    <n v="89389.300000000017"/>
    <n v="0"/>
    <n v="0"/>
    <n v="89389.300000000017"/>
    <n v="0"/>
    <n v="0"/>
    <n v="0"/>
    <n v="0"/>
    <n v="0"/>
    <n v="251873.05000000002"/>
    <s v="USD"/>
    <n v="181981.80000000002"/>
    <n v="464079.61600000004"/>
    <s v="&gt;5 Years"/>
    <n v="162483.75"/>
    <n v="251873.05000000002"/>
    <n v="181981.80000000002"/>
    <n v="464079.61600000004"/>
    <n v="0.12000000000000011"/>
    <n v="19498.050000000017"/>
    <n v="89389.300000000017"/>
    <n v="1"/>
    <n v="0"/>
    <n v="0"/>
    <n v="0"/>
  </r>
  <r>
    <s v="Employee 570"/>
    <x v="3"/>
    <s v="San Francisco"/>
    <s v="United States of America"/>
    <s v="Americas"/>
    <d v="2017-04-03T00:00:00"/>
    <d v="2022-12-01T00:00:00"/>
    <s v="Investments Platform"/>
    <s v="U"/>
    <s v="F"/>
    <s v="USD"/>
    <n v="151470"/>
    <n v="172425.00000000003"/>
    <n v="0"/>
    <n v="0"/>
    <n v="172425.00000000003"/>
    <n v="0"/>
    <n v="0"/>
    <n v="0"/>
    <n v="0"/>
    <n v="0"/>
    <n v="323895"/>
    <s v="USD"/>
    <n v="154499.4"/>
    <n v="484872.30000000005"/>
    <s v="&gt;5 Years"/>
    <n v="151470"/>
    <n v="323895"/>
    <n v="154499.4"/>
    <n v="484872.30000000005"/>
    <n v="1.9999999999999962E-2"/>
    <n v="3029.3999999999942"/>
    <n v="172425"/>
    <n v="1"/>
    <n v="0"/>
    <n v="0"/>
    <n v="0"/>
  </r>
  <r>
    <s v="Employee 571"/>
    <x v="0"/>
    <s v="Sydney"/>
    <s v="Australia"/>
    <s v="Asia-Pacific"/>
    <d v="2017-03-13T00:00:00"/>
    <d v="2022-12-01T00:00:00"/>
    <s v="Investments Platform"/>
    <s v="T"/>
    <s v="Q"/>
    <s v="AUD"/>
    <n v="265650.00000000006"/>
    <n v="213329.60000000003"/>
    <n v="0"/>
    <n v="0"/>
    <n v="213329.60000000003"/>
    <n v="0"/>
    <n v="0"/>
    <n v="0"/>
    <n v="0"/>
    <n v="0"/>
    <n v="478979.60000000009"/>
    <s v="AUD"/>
    <n v="292215.00000000012"/>
    <n v="819092.56000000029"/>
    <s v="&gt;5 Years"/>
    <n v="201004.07250708039"/>
    <n v="362419.9143527663"/>
    <n v="221104.47975778847"/>
    <n v="619766.38554583141"/>
    <n v="0.10000000000000023"/>
    <n v="26565.000000000058"/>
    <n v="161415.84184568591"/>
    <n v="0.75665000002665295"/>
    <n v="0"/>
    <n v="0"/>
    <n v="0"/>
  </r>
  <r>
    <s v="Employee 572"/>
    <x v="0"/>
    <s v="Edinburgh"/>
    <s v="United Kingdom"/>
    <s v="EMEA"/>
    <d v="2021-06-07T00:00:00"/>
    <d v="2022-12-01T00:00:00"/>
    <s v="Investments Platform"/>
    <s v="J"/>
    <s v="M"/>
    <s v="GBP"/>
    <n v="144969"/>
    <n v="0"/>
    <n v="2231998.9200000004"/>
    <n v="0"/>
    <n v="2231998.9200000004"/>
    <n v="0"/>
    <n v="0"/>
    <n v="0"/>
    <n v="0"/>
    <n v="0"/>
    <n v="2376967.9200000004"/>
    <s v="GBP"/>
    <n v="146418.69"/>
    <n v="292837.38"/>
    <s v="1-5 Years"/>
    <n v="192902.99986096559"/>
    <n v="3162912.3629277968"/>
    <n v="194832.02985957524"/>
    <n v="389664.05971915048"/>
    <n v="9.9999999999999725E-3"/>
    <n v="1449.6900000000023"/>
    <n v="2970009.3630668311"/>
    <n v="1.3306500000756409"/>
    <n v="0"/>
    <n v="0"/>
    <n v="0"/>
  </r>
  <r>
    <s v="Employee 573"/>
    <x v="0"/>
    <s v="New York"/>
    <s v="United States of America"/>
    <s v="Americas"/>
    <d v="2017-04-18T00:00:00"/>
    <d v="2022-12-01T00:00:00"/>
    <s v="Corporate and Risk Platform"/>
    <s v="I"/>
    <s v="P"/>
    <s v="USD"/>
    <n v="207900.00000000006"/>
    <n v="162932"/>
    <n v="0"/>
    <n v="0"/>
    <n v="162932"/>
    <n v="0"/>
    <n v="0"/>
    <n v="0"/>
    <n v="0"/>
    <n v="0"/>
    <n v="370832.00000000006"/>
    <s v="USD"/>
    <n v="237006.00000000009"/>
    <n v="659754.48000000021"/>
    <s v="&gt;5 Years"/>
    <n v="207900.00000000006"/>
    <n v="370832.00000000006"/>
    <n v="237006.00000000009"/>
    <n v="659754.48000000021"/>
    <n v="0.1400000000000001"/>
    <n v="29106.000000000029"/>
    <n v="162932"/>
    <n v="1"/>
    <n v="0"/>
    <n v="0"/>
    <n v="0"/>
  </r>
  <r>
    <s v="Employee 574"/>
    <x v="1"/>
    <s v="New York"/>
    <s v="United States of America"/>
    <s v="Americas"/>
    <d v="2017-04-10T00:00:00"/>
    <d v="2022-12-01T00:00:00"/>
    <s v="Corporate and Risk Platform"/>
    <s v="S"/>
    <s v="H"/>
    <s v="USD"/>
    <n v="98287.200000000012"/>
    <n v="28336.000000000004"/>
    <n v="0"/>
    <n v="0"/>
    <n v="28336.000000000004"/>
    <n v="0"/>
    <n v="0"/>
    <n v="0"/>
    <n v="0"/>
    <n v="0"/>
    <n v="126623.20000000001"/>
    <s v="USD"/>
    <n v="101235.81600000002"/>
    <n v="231657.71200000006"/>
    <s v="&gt;5 Years"/>
    <n v="98287.200000000012"/>
    <n v="126623.20000000001"/>
    <n v="101235.81600000002"/>
    <n v="231657.71200000006"/>
    <n v="3.0000000000000089E-2"/>
    <n v="2948.6160000000091"/>
    <n v="28336"/>
    <n v="1"/>
    <n v="0"/>
    <n v="0"/>
    <n v="0"/>
  </r>
  <r>
    <s v="Employee 575"/>
    <x v="3"/>
    <s v="New York"/>
    <s v="United States of America"/>
    <s v="Americas"/>
    <d v="2017-05-29T00:00:00"/>
    <d v="2022-12-01T00:00:00"/>
    <s v="Client Businesses Platform"/>
    <s v="S"/>
    <s v="O"/>
    <s v="USD"/>
    <n v="164450"/>
    <n v="52800.000000000007"/>
    <n v="0"/>
    <n v="0"/>
    <n v="52800.000000000007"/>
    <n v="0"/>
    <n v="0"/>
    <n v="0"/>
    <n v="0"/>
    <n v="0"/>
    <n v="217250"/>
    <s v="USD"/>
    <n v="182539.50000000003"/>
    <n v="423687.00000000006"/>
    <s v="&gt;5 Years"/>
    <n v="164450"/>
    <n v="217250"/>
    <n v="182539.50000000003"/>
    <n v="423687.00000000006"/>
    <n v="0.11000000000000018"/>
    <n v="18089.500000000029"/>
    <n v="52800"/>
    <n v="1"/>
    <n v="0"/>
    <n v="0"/>
    <n v="0"/>
  </r>
  <r>
    <s v="Employee 576"/>
    <x v="0"/>
    <s v="London"/>
    <s v="United Kingdom"/>
    <s v="EMEA"/>
    <d v="2017-04-26T00:00:00"/>
    <d v="2022-12-01T00:00:00"/>
    <s v="Corporate and Risk Platform"/>
    <s v="D"/>
    <s v="P"/>
    <s v="GBP"/>
    <n v="103323.00000000001"/>
    <n v="34848"/>
    <n v="0"/>
    <n v="0"/>
    <n v="34848"/>
    <n v="0"/>
    <n v="0"/>
    <n v="0"/>
    <n v="0"/>
    <n v="0"/>
    <n v="138171"/>
    <s v="GBP"/>
    <n v="113655.30000000003"/>
    <n v="265643.40000000008"/>
    <s v="&gt;5 Years"/>
    <n v="137486.74995781548"/>
    <n v="183857.24116045138"/>
    <n v="151235.42495359704"/>
    <n v="353478.39023009362"/>
    <n v="0.1000000000000001"/>
    <n v="10332.300000000017"/>
    <n v="46370.491202635894"/>
    <n v="1.3306500000756409"/>
    <n v="0"/>
    <n v="0"/>
    <n v="0"/>
  </r>
  <r>
    <s v="Employee 577"/>
    <x v="4"/>
    <s v="London"/>
    <s v="United Kingdom"/>
    <s v="EMEA"/>
    <d v="2017-07-24T00:00:00"/>
    <d v="2022-12-01T00:00:00"/>
    <s v="Investments Platform"/>
    <s v="A"/>
    <s v="N"/>
    <s v="GBP"/>
    <n v="193644"/>
    <n v="0"/>
    <n v="27171650.050000001"/>
    <n v="0"/>
    <n v="27171650.050000001"/>
    <n v="0"/>
    <n v="0"/>
    <n v="0"/>
    <n v="0"/>
    <n v="0"/>
    <n v="27365294.050000001"/>
    <s v="GBP"/>
    <n v="211071.96000000002"/>
    <n v="422143.92000000004"/>
    <s v="&gt;5 Years"/>
    <n v="257672.38861464741"/>
    <n v="36413628.52970244"/>
    <n v="280862.90358996572"/>
    <n v="561725.80717993143"/>
    <n v="9.0000000000000149E-2"/>
    <n v="17427.960000000021"/>
    <n v="36155956.141087793"/>
    <n v="1.3306500000756409"/>
    <n v="0"/>
    <n v="0"/>
    <n v="0"/>
  </r>
  <r>
    <s v="Employee 578"/>
    <x v="3"/>
    <s v="Toronto"/>
    <s v="Canada"/>
    <s v="Americas"/>
    <d v="2017-05-08T00:00:00"/>
    <d v="2022-12-01T00:00:00"/>
    <s v="ETF and Index Investments Platform"/>
    <s v="M"/>
    <s v="W"/>
    <s v="CAD"/>
    <n v="136653"/>
    <n v="50336.000000000007"/>
    <n v="0"/>
    <n v="0"/>
    <n v="50336.000000000007"/>
    <n v="0"/>
    <n v="0"/>
    <n v="0"/>
    <n v="0"/>
    <n v="0"/>
    <n v="186989"/>
    <s v="CAD"/>
    <n v="139386.06"/>
    <n v="330114.84000000003"/>
    <s v="&gt;5 Years"/>
    <n v="105344.58834412582"/>
    <n v="144148.16527906261"/>
    <n v="107451.48011100834"/>
    <n v="254482.60869565219"/>
    <n v="1.9999999999999997E-2"/>
    <n v="2733.0599999999977"/>
    <n v="38803.576934936791"/>
    <n v="0.77089115016959608"/>
    <n v="0"/>
    <n v="0"/>
    <n v="0"/>
  </r>
  <r>
    <s v="Employee 579"/>
    <x v="4"/>
    <s v="Edinburgh"/>
    <s v="United Kingdom"/>
    <s v="EMEA"/>
    <d v="2017-05-15T00:00:00"/>
    <d v="2022-12-01T00:00:00"/>
    <s v="Investments Platform"/>
    <s v="A"/>
    <s v="E"/>
    <s v="GBP"/>
    <n v="235400.00000000006"/>
    <n v="0"/>
    <n v="16989190.440000001"/>
    <n v="0"/>
    <n v="16989190.440000001"/>
    <n v="0"/>
    <n v="0"/>
    <n v="0"/>
    <n v="0"/>
    <n v="794917.32000000007"/>
    <n v="18019507.760000002"/>
    <s v="GBP"/>
    <n v="263648.00000000012"/>
    <n v="527296.00000000023"/>
    <s v="&gt;5 Years"/>
    <n v="313235.01001780597"/>
    <n v="23977658.002207015"/>
    <n v="350823.21121994272"/>
    <n v="701646.42243988544"/>
    <n v="0.12000000000000012"/>
    <n v="28248.000000000058"/>
    <n v="23664422.99218921"/>
    <n v="1.3306500000756409"/>
    <n v="1057756.7319181284"/>
    <n v="0"/>
    <n v="0"/>
  </r>
  <r>
    <s v="Employee 58"/>
    <x v="4"/>
    <s v="Princeton"/>
    <s v="United States of America"/>
    <s v="Americas"/>
    <d v="2000-10-18T00:00:00"/>
    <d v="2022-12-01T00:00:00"/>
    <s v="Investments Platform"/>
    <s v="P"/>
    <s v="J"/>
    <s v="USD"/>
    <n v="254100.00000000006"/>
    <n v="404250.00000000006"/>
    <n v="0"/>
    <n v="0"/>
    <n v="404250.00000000006"/>
    <n v="0"/>
    <n v="0"/>
    <n v="0"/>
    <n v="0"/>
    <n v="0"/>
    <n v="658350.00000000012"/>
    <s v="USD"/>
    <n v="274428.00000000006"/>
    <n v="985446.00000000023"/>
    <s v="&gt;5 Years"/>
    <n v="254100.00000000006"/>
    <n v="658350.00000000012"/>
    <n v="274428.00000000006"/>
    <n v="985446.00000000023"/>
    <n v="7.9999999999999988E-2"/>
    <n v="20328"/>
    <n v="404250.00000000006"/>
    <n v="1"/>
    <n v="0"/>
    <n v="0"/>
    <n v="0"/>
  </r>
  <r>
    <s v="Employee 580"/>
    <x v="0"/>
    <s v="New York"/>
    <s v="United States of America"/>
    <s v="Americas"/>
    <d v="2017-06-06T00:00:00"/>
    <d v="2022-12-01T00:00:00"/>
    <s v="Client Businesses Platform"/>
    <s v="O"/>
    <s v="L"/>
    <s v="USD"/>
    <n v="250800.00000000006"/>
    <n v="136125"/>
    <n v="0"/>
    <n v="0"/>
    <n v="136125"/>
    <n v="0"/>
    <n v="0"/>
    <n v="0"/>
    <n v="0"/>
    <n v="0"/>
    <n v="386925.00000000006"/>
    <s v="USD"/>
    <n v="288420.00000000006"/>
    <n v="733383.75000000012"/>
    <s v="&gt;5 Years"/>
    <n v="250800.00000000006"/>
    <n v="386925.00000000006"/>
    <n v="288420.00000000006"/>
    <n v="733383.75000000012"/>
    <n v="0.14999999999999997"/>
    <n v="37620"/>
    <n v="136125"/>
    <n v="1"/>
    <n v="0"/>
    <n v="0"/>
    <n v="0"/>
  </r>
  <r>
    <s v="Employee 581"/>
    <x v="1"/>
    <s v="Princeton"/>
    <s v="United States of America"/>
    <s v="Americas"/>
    <d v="2017-05-15T00:00:00"/>
    <d v="2022-12-01T00:00:00"/>
    <s v="Operating Platform"/>
    <s v="H"/>
    <s v="J"/>
    <s v="USD"/>
    <n v="110687.50000000001"/>
    <n v="10450"/>
    <n v="0"/>
    <n v="0"/>
    <n v="10450"/>
    <n v="0"/>
    <n v="0"/>
    <n v="0"/>
    <n v="0"/>
    <n v="0"/>
    <n v="121137.50000000001"/>
    <s v="USD"/>
    <n v="119542.50000000003"/>
    <n v="250371.00000000006"/>
    <s v="&gt;5 Years"/>
    <n v="110687.50000000001"/>
    <n v="121137.50000000001"/>
    <n v="119542.50000000003"/>
    <n v="250371.00000000006"/>
    <n v="8.0000000000000127E-2"/>
    <n v="8855.0000000000146"/>
    <n v="10450"/>
    <n v="1"/>
    <n v="0"/>
    <n v="0"/>
    <n v="0"/>
  </r>
  <r>
    <s v="Employee 582"/>
    <x v="3"/>
    <s v="Utah"/>
    <s v="United States of America"/>
    <s v="Americas"/>
    <d v="2017-05-22T00:00:00"/>
    <d v="2022-12-01T00:00:00"/>
    <s v="ETF and Index Investments Platform"/>
    <s v="S"/>
    <s v="O"/>
    <s v="USD"/>
    <n v="135537.60000000001"/>
    <n v="92565.000000000015"/>
    <n v="0"/>
    <n v="0"/>
    <n v="92565.000000000015"/>
    <n v="0"/>
    <n v="0"/>
    <n v="0"/>
    <n v="0"/>
    <n v="0"/>
    <n v="228102.60000000003"/>
    <s v="USD"/>
    <n v="154512.86400000003"/>
    <n v="414549.8280000001"/>
    <s v="&gt;5 Years"/>
    <n v="135537.60000000001"/>
    <n v="228102.60000000003"/>
    <n v="154512.86400000003"/>
    <n v="414549.8280000001"/>
    <n v="0.14000000000000018"/>
    <n v="18975.264000000025"/>
    <n v="92565.000000000029"/>
    <n v="1"/>
    <n v="0"/>
    <n v="0"/>
    <n v="0"/>
  </r>
  <r>
    <s v="Employee 583"/>
    <x v="3"/>
    <s v="Edinburgh"/>
    <s v="United Kingdom"/>
    <s v="EMEA"/>
    <d v="2017-06-01T00:00:00"/>
    <d v="2022-12-01T00:00:00"/>
    <s v="Operating Platform"/>
    <s v="G"/>
    <s v="R"/>
    <s v="GBP"/>
    <n v="75302.700000000012"/>
    <n v="6514.2000000000007"/>
    <n v="0"/>
    <n v="0"/>
    <n v="6514.2000000000007"/>
    <n v="0"/>
    <n v="0"/>
    <n v="0"/>
    <n v="0"/>
    <n v="0"/>
    <n v="81816.900000000009"/>
    <s v="GBP"/>
    <n v="86598.10500000001"/>
    <n v="180687.54000000004"/>
    <s v="&gt;5 Years"/>
    <n v="100201.53776069598"/>
    <n v="108869.65799118872"/>
    <n v="115231.76842480038"/>
    <n v="240431.87511466743"/>
    <n v="0.15"/>
    <n v="11295.404999999999"/>
    <n v="8668.1202304927428"/>
    <n v="1.3306500000756409"/>
    <n v="0"/>
    <n v="0"/>
    <n v="0"/>
  </r>
  <r>
    <s v="Employee 584"/>
    <x v="4"/>
    <s v="London"/>
    <s v="United Kingdom"/>
    <s v="EMEA"/>
    <d v="2017-06-01T00:00:00"/>
    <d v="2022-12-01T00:00:00"/>
    <s v="Investments Platform"/>
    <s v="B"/>
    <s v="U"/>
    <s v="GBP"/>
    <n v="170940.00000000003"/>
    <n v="687865.20000000007"/>
    <n v="0"/>
    <n v="0"/>
    <n v="687865.20000000007"/>
    <n v="0"/>
    <n v="0"/>
    <n v="0"/>
    <n v="0"/>
    <n v="0"/>
    <n v="858805.20000000007"/>
    <s v="GBP"/>
    <n v="193162.2"/>
    <n v="1163612.0759999999"/>
    <s v="&gt;5 Years"/>
    <n v="227461.31101293009"/>
    <n v="1142769.139444961"/>
    <n v="257031.281444611"/>
    <n v="1548360.4090174166"/>
    <n v="0.12999999999999998"/>
    <n v="22222.199999999983"/>
    <n v="915307.82843203086"/>
    <n v="1.3306500000756409"/>
    <n v="0"/>
    <n v="0"/>
    <n v="0"/>
  </r>
  <r>
    <s v="Employee 585"/>
    <x v="7"/>
    <s v="London"/>
    <s v="United Kingdom"/>
    <s v="EMEA"/>
    <d v="2017-06-12T00:00:00"/>
    <d v="2022-12-01T00:00:00"/>
    <s v="Investments Platform"/>
    <s v="M"/>
    <s v="H"/>
    <s v="GBP"/>
    <n v="51251.200000000012"/>
    <n v="35376"/>
    <n v="0"/>
    <n v="0"/>
    <n v="35376"/>
    <n v="0"/>
    <n v="0"/>
    <n v="0"/>
    <n v="0"/>
    <n v="0"/>
    <n v="86627.200000000012"/>
    <s v="GBP"/>
    <n v="52788.736000000012"/>
    <n v="142014.75200000004"/>
    <s v="&gt;5 Years"/>
    <n v="68197.40928387671"/>
    <n v="115270.48368655257"/>
    <n v="70243.33156239301"/>
    <n v="188971.92975954217"/>
    <n v="2.9999999999999982E-2"/>
    <n v="1537.5360000000001"/>
    <n v="47073.074402675862"/>
    <n v="1.3306500000756409"/>
    <n v="0"/>
    <n v="0"/>
    <n v="0"/>
  </r>
  <r>
    <s v="Employee 586"/>
    <x v="2"/>
    <s v="Princeton"/>
    <s v="United States of America"/>
    <s v="Americas"/>
    <d v="2017-06-01T00:00:00"/>
    <d v="2022-12-01T00:00:00"/>
    <s v="Investments Platform"/>
    <s v="V"/>
    <s v="Q"/>
    <s v="USD"/>
    <n v="100045.00000000001"/>
    <n v="0"/>
    <n v="91800"/>
    <n v="0"/>
    <n v="91800"/>
    <n v="0"/>
    <n v="0"/>
    <n v="0"/>
    <n v="0"/>
    <n v="0"/>
    <n v="191845"/>
    <s v="USD"/>
    <n v="105047.25000000001"/>
    <n v="210094.50000000003"/>
    <s v="&gt;5 Years"/>
    <n v="100045.00000000001"/>
    <n v="191845"/>
    <n v="105047.25000000001"/>
    <n v="210094.50000000003"/>
    <n v="4.9999999999999996E-2"/>
    <n v="5002.25"/>
    <n v="91799.999999999985"/>
    <n v="1"/>
    <n v="0"/>
    <n v="0"/>
    <n v="0"/>
  </r>
  <r>
    <s v="Employee 587"/>
    <x v="3"/>
    <s v="New York"/>
    <s v="United States of America"/>
    <s v="Americas"/>
    <d v="2017-06-01T00:00:00"/>
    <d v="2022-12-01T00:00:00"/>
    <s v="Investments Platform"/>
    <s v="C"/>
    <s v="M"/>
    <s v="USD"/>
    <n v="202991.25000000003"/>
    <n v="101640.00000000001"/>
    <n v="0"/>
    <n v="0"/>
    <n v="101640.00000000001"/>
    <n v="0"/>
    <n v="0"/>
    <n v="0"/>
    <n v="0"/>
    <n v="0"/>
    <n v="304631.25000000006"/>
    <s v="USD"/>
    <n v="209080.98750000005"/>
    <n v="522851.1750000001"/>
    <s v="&gt;5 Years"/>
    <n v="202991.25000000003"/>
    <n v="304631.25000000006"/>
    <n v="209080.98750000005"/>
    <n v="522851.1750000001"/>
    <n v="3.0000000000000082E-2"/>
    <n v="6089.7375000000175"/>
    <n v="101640.00000000003"/>
    <n v="1"/>
    <n v="0"/>
    <n v="0"/>
    <n v="0"/>
  </r>
  <r>
    <s v="Employee 588"/>
    <x v="1"/>
    <s v="Princeton"/>
    <s v="United States of America"/>
    <s v="Americas"/>
    <d v="2017-06-01T00:00:00"/>
    <d v="2022-12-01T00:00:00"/>
    <s v="Investments Platform"/>
    <s v="M"/>
    <s v="E"/>
    <s v="USD"/>
    <n v="98797.60000000002"/>
    <n v="14014.000000000002"/>
    <n v="0"/>
    <n v="0"/>
    <n v="14014.000000000002"/>
    <n v="0"/>
    <n v="0"/>
    <n v="0"/>
    <n v="0"/>
    <n v="0"/>
    <n v="112811.60000000002"/>
    <s v="USD"/>
    <n v="105713.43200000003"/>
    <n v="226421.84400000007"/>
    <s v="&gt;5 Years"/>
    <n v="98797.60000000002"/>
    <n v="112811.60000000002"/>
    <n v="105713.43200000003"/>
    <n v="226421.84400000007"/>
    <n v="7.0000000000000076E-2"/>
    <n v="6915.8320000000094"/>
    <n v="14014"/>
    <n v="1"/>
    <n v="0"/>
    <n v="0"/>
    <n v="0"/>
  </r>
  <r>
    <s v="Employee 589"/>
    <x v="3"/>
    <s v="New York"/>
    <s v="United States of America"/>
    <s v="Americas"/>
    <d v="2017-06-01T00:00:00"/>
    <d v="2022-12-01T00:00:00"/>
    <s v="ETF and Index Investments Platform"/>
    <s v="W"/>
    <s v="N"/>
    <s v="USD"/>
    <n v="133001.44000000003"/>
    <n v="60060"/>
    <n v="0"/>
    <n v="0"/>
    <n v="60060"/>
    <n v="0"/>
    <n v="0"/>
    <n v="0"/>
    <n v="0"/>
    <n v="0"/>
    <n v="193061.44000000003"/>
    <s v="USD"/>
    <n v="136991.48320000005"/>
    <n v="335844.76640000008"/>
    <s v="&gt;5 Years"/>
    <n v="133001.44000000003"/>
    <n v="193061.44000000003"/>
    <n v="136991.48320000005"/>
    <n v="335844.76640000008"/>
    <n v="3.0000000000000103E-2"/>
    <n v="3990.0432000000146"/>
    <n v="60060"/>
    <n v="1"/>
    <n v="0"/>
    <n v="0"/>
    <n v="0"/>
  </r>
  <r>
    <s v="Employee 59"/>
    <x v="4"/>
    <s v="London"/>
    <s v="United Kingdom"/>
    <s v="EMEA"/>
    <d v="2001-02-05T00:00:00"/>
    <d v="2022-12-01T00:00:00"/>
    <s v="Corporate and Risk Platform"/>
    <s v="T"/>
    <s v="D"/>
    <s v="GBP"/>
    <n v="186560"/>
    <n v="386705.00000000006"/>
    <n v="0"/>
    <n v="0"/>
    <n v="386705.00000000006"/>
    <n v="0"/>
    <n v="0"/>
    <n v="0"/>
    <n v="0"/>
    <n v="0"/>
    <n v="573265"/>
    <s v="GBP"/>
    <n v="195888"/>
    <n v="797816.25000000012"/>
    <s v="&gt;5 Years"/>
    <n v="248246.06401411159"/>
    <n v="762815.07229336235"/>
    <n v="260658.36721481715"/>
    <n v="1061614.1931228477"/>
    <n v="4.999999999999992E-2"/>
    <n v="9328"/>
    <n v="514569.00827925076"/>
    <n v="1.3306500000756409"/>
    <n v="0"/>
    <n v="0"/>
    <n v="0"/>
  </r>
  <r>
    <s v="Employee 590"/>
    <x v="1"/>
    <s v="Princeton"/>
    <s v="United States of America"/>
    <s v="Americas"/>
    <d v="2017-06-01T00:00:00"/>
    <d v="2022-12-01T00:00:00"/>
    <s v="Investments Platform"/>
    <s v="K"/>
    <s v="B"/>
    <s v="USD"/>
    <n v="105270.00000000003"/>
    <n v="23826.528000000002"/>
    <n v="8858.85"/>
    <n v="0"/>
    <n v="32685.378000000004"/>
    <n v="0"/>
    <n v="0"/>
    <n v="0"/>
    <n v="0"/>
    <n v="0"/>
    <n v="137955.37800000003"/>
    <s v="USD"/>
    <n v="113691.60000000003"/>
    <n v="253115.85024000006"/>
    <s v="&gt;5 Years"/>
    <n v="105270.00000000003"/>
    <n v="137955.37800000003"/>
    <n v="113691.60000000003"/>
    <n v="253115.85024000006"/>
    <n v="8.0000000000000029E-2"/>
    <n v="8421.6000000000058"/>
    <n v="32685.377999999997"/>
    <n v="1"/>
    <n v="0"/>
    <n v="0"/>
    <n v="0"/>
  </r>
  <r>
    <s v="Employee 591"/>
    <x v="0"/>
    <s v="Edinburgh"/>
    <s v="United Kingdom"/>
    <s v="EMEA"/>
    <d v="2017-06-12T00:00:00"/>
    <d v="2022-12-01T00:00:00"/>
    <s v="Corporate and Risk Platform"/>
    <s v="W"/>
    <s v="T"/>
    <s v="GBP"/>
    <n v="106920.00000000003"/>
    <n v="36113"/>
    <n v="0"/>
    <n v="0"/>
    <n v="36113"/>
    <n v="0"/>
    <n v="0"/>
    <n v="0"/>
    <n v="0"/>
    <n v="0"/>
    <n v="143033.00000000003"/>
    <s v="GBP"/>
    <n v="121888.80000000005"/>
    <n v="284946.4200000001"/>
    <s v="&gt;5 Years"/>
    <n v="142273.09800808757"/>
    <n v="190326.8614608192"/>
    <n v="162191.33172921985"/>
    <n v="379163.95379455376"/>
    <n v="0.1400000000000001"/>
    <n v="14968.800000000017"/>
    <n v="48053.763452731626"/>
    <n v="1.3306500000756409"/>
    <n v="0"/>
    <n v="0"/>
    <n v="0"/>
  </r>
  <r>
    <s v="Employee 592"/>
    <x v="0"/>
    <s v="London"/>
    <s v="United Kingdom"/>
    <s v="EMEA"/>
    <d v="2017-06-01T00:00:00"/>
    <d v="2022-12-01T00:00:00"/>
    <s v="Regional Platform"/>
    <s v="A"/>
    <s v="N"/>
    <s v="GBP"/>
    <n v="115500.00000000001"/>
    <n v="97900.000000000015"/>
    <n v="0"/>
    <n v="0"/>
    <n v="97900.000000000015"/>
    <n v="0"/>
    <n v="0"/>
    <n v="0"/>
    <n v="0"/>
    <n v="0"/>
    <n v="213400.00000000003"/>
    <s v="GBP"/>
    <n v="117810.00000000001"/>
    <n v="335478.00000000006"/>
    <s v="&gt;5 Years"/>
    <n v="153690.07500873654"/>
    <n v="283960.71001614182"/>
    <n v="156763.87650891129"/>
    <n v="446403.80072537594"/>
    <n v="2.0000000000000063E-2"/>
    <n v="2310"/>
    <n v="130270.63500740528"/>
    <n v="1.3306500000756409"/>
    <n v="0"/>
    <n v="0"/>
    <n v="0"/>
  </r>
  <r>
    <s v="Employee 593"/>
    <x v="5"/>
    <s v="New York"/>
    <s v="United States of America"/>
    <s v="Americas"/>
    <d v="2017-06-01T00:00:00"/>
    <d v="2022-12-01T00:00:00"/>
    <s v="Investments Platform"/>
    <s v="M"/>
    <s v="H"/>
    <s v="USD"/>
    <n v="106260.00000000001"/>
    <n v="74167.5"/>
    <n v="0"/>
    <n v="0"/>
    <n v="74167.5"/>
    <n v="0"/>
    <n v="0"/>
    <n v="0"/>
    <n v="0"/>
    <n v="0"/>
    <n v="180427.5"/>
    <s v="USD"/>
    <n v="115823.40000000002"/>
    <n v="312489.37500000006"/>
    <s v="&gt;5 Years"/>
    <n v="106260.00000000001"/>
    <n v="180427.5"/>
    <n v="115823.40000000002"/>
    <n v="312489.37500000006"/>
    <n v="9.0000000000000066E-2"/>
    <n v="9563.4000000000087"/>
    <n v="74167.499999999985"/>
    <n v="1"/>
    <n v="0"/>
    <n v="0"/>
    <n v="0"/>
  </r>
  <r>
    <s v="Employee 594"/>
    <x v="3"/>
    <s v="New York"/>
    <s v="United States of America"/>
    <s v="Americas"/>
    <d v="2017-06-01T00:00:00"/>
    <d v="2022-12-01T00:00:00"/>
    <s v="Operating Platform"/>
    <s v="S"/>
    <s v="S"/>
    <s v="USD"/>
    <n v="177881"/>
    <n v="38412"/>
    <n v="0"/>
    <n v="0"/>
    <n v="38412"/>
    <n v="0"/>
    <n v="0"/>
    <n v="0"/>
    <n v="0"/>
    <n v="0"/>
    <n v="216293"/>
    <s v="USD"/>
    <n v="197447.91"/>
    <n v="437533.14"/>
    <s v="&gt;5 Years"/>
    <n v="177881"/>
    <n v="216293"/>
    <n v="197447.91"/>
    <n v="437533.14"/>
    <n v="0.11000000000000001"/>
    <n v="19566.910000000003"/>
    <n v="38412"/>
    <n v="1"/>
    <n v="0"/>
    <n v="0"/>
    <n v="0"/>
  </r>
  <r>
    <s v="Employee 595"/>
    <x v="0"/>
    <s v="London"/>
    <s v="United Kingdom"/>
    <s v="EMEA"/>
    <d v="2017-06-26T00:00:00"/>
    <d v="2022-12-01T00:00:00"/>
    <s v="Investments Platform"/>
    <s v="V"/>
    <s v="O"/>
    <s v="GBP"/>
    <n v="146520"/>
    <n v="141680"/>
    <n v="0"/>
    <n v="0"/>
    <n v="141680"/>
    <n v="0"/>
    <n v="0"/>
    <n v="0"/>
    <n v="0"/>
    <n v="0"/>
    <n v="288200"/>
    <s v="GBP"/>
    <n v="167032.80000000002"/>
    <n v="495580.80000000005"/>
    <s v="&gt;5 Years"/>
    <n v="194966.8380110829"/>
    <n v="383493.33002179972"/>
    <n v="222262.19533263455"/>
    <n v="659444.59155748622"/>
    <n v="0.14000000000000024"/>
    <n v="20512.800000000017"/>
    <n v="188526.49201071681"/>
    <n v="1.3306500000756409"/>
    <n v="0"/>
    <n v="0"/>
    <n v="0"/>
  </r>
  <r>
    <s v="Employee 596"/>
    <x v="7"/>
    <s v="Milan"/>
    <s v="Italy"/>
    <s v="EMEA"/>
    <d v="2017-06-12T00:00:00"/>
    <d v="2022-12-01T00:00:00"/>
    <s v="Regional Platform"/>
    <s v="Z"/>
    <s v="V"/>
    <s v="EUR"/>
    <n v="26691.865200000004"/>
    <n v="2156"/>
    <n v="0"/>
    <n v="0"/>
    <n v="2156"/>
    <n v="0"/>
    <n v="0"/>
    <n v="0"/>
    <n v="0"/>
    <n v="0"/>
    <n v="28847.865200000004"/>
    <s v="EUR"/>
    <n v="30695.644980000001"/>
    <n v="63870.689960000003"/>
    <s v="&gt;5 Years"/>
    <n v="31157.414247163932"/>
    <n v="33674.113047099629"/>
    <n v="35831.026384238517"/>
    <n v="74556.256388403082"/>
    <n v="0.14999999999999988"/>
    <n v="4003.7797799999971"/>
    <n v="2516.698799935697"/>
    <n v="1.1672999999701754"/>
    <n v="0"/>
    <n v="0"/>
    <n v="0"/>
  </r>
  <r>
    <s v="Employee 597"/>
    <x v="3"/>
    <s v="Seattle"/>
    <s v="United States of America"/>
    <s v="Americas"/>
    <d v="2017-05-22T00:00:00"/>
    <d v="2022-12-01T00:00:00"/>
    <s v="Operating Platform"/>
    <s v="X"/>
    <s v="Y"/>
    <s v="USD"/>
    <n v="121849.20000000001"/>
    <n v="15584.800000000001"/>
    <n v="0"/>
    <n v="0"/>
    <n v="15584.800000000001"/>
    <n v="0"/>
    <n v="0"/>
    <n v="0"/>
    <n v="0"/>
    <n v="0"/>
    <n v="137434"/>
    <s v="USD"/>
    <n v="138908.08800000002"/>
    <n v="295582.848"/>
    <s v="&gt;5 Years"/>
    <n v="121849.20000000001"/>
    <n v="137434"/>
    <n v="138908.08800000002"/>
    <n v="295582.848"/>
    <n v="0.14000000000000004"/>
    <n v="17058.888000000006"/>
    <n v="15584.799999999988"/>
    <n v="1"/>
    <n v="0"/>
    <n v="0"/>
    <n v="0"/>
  </r>
  <r>
    <s v="Employee 598"/>
    <x v="3"/>
    <s v="New York"/>
    <s v="United States of America"/>
    <s v="Americas"/>
    <d v="2017-05-29T00:00:00"/>
    <d v="2022-12-01T00:00:00"/>
    <s v="Operating Platform"/>
    <s v="H"/>
    <s v="P"/>
    <s v="USD"/>
    <n v="140985.9"/>
    <n v="43766.799999999996"/>
    <n v="0"/>
    <n v="0"/>
    <n v="43766.799999999996"/>
    <n v="0"/>
    <n v="0"/>
    <n v="0"/>
    <n v="0"/>
    <n v="0"/>
    <n v="184752.69999999998"/>
    <s v="USD"/>
    <n v="159314.06699999998"/>
    <n v="368084.61799999996"/>
    <s v="&gt;5 Years"/>
    <n v="140985.9"/>
    <n v="184752.69999999998"/>
    <n v="159314.06699999998"/>
    <n v="368084.61799999996"/>
    <n v="0.12999999999999992"/>
    <n v="18328.166999999987"/>
    <n v="43766.799999999988"/>
    <n v="1"/>
    <n v="0"/>
    <n v="0"/>
    <n v="0"/>
  </r>
  <r>
    <s v="Employee 599"/>
    <x v="3"/>
    <s v="London"/>
    <s v="United Kingdom"/>
    <s v="EMEA"/>
    <d v="2017-06-06T00:00:00"/>
    <d v="2022-12-01T00:00:00"/>
    <s v="Regional Platform"/>
    <s v="N"/>
    <s v="R"/>
    <s v="GBP"/>
    <n v="105655"/>
    <n v="37840"/>
    <n v="0"/>
    <n v="0"/>
    <n v="37840"/>
    <n v="0"/>
    <n v="0"/>
    <n v="0"/>
    <n v="0"/>
    <n v="0"/>
    <n v="143495"/>
    <s v="GBP"/>
    <n v="109881.2"/>
    <n v="259116"/>
    <s v="&gt;5 Years"/>
    <n v="140589.82575799184"/>
    <n v="190941.62176085409"/>
    <n v="146213.41878831151"/>
    <n v="344792.70541959978"/>
    <n v="3.9999999999999945E-2"/>
    <n v="4226.1999999999971"/>
    <n v="50351.796002862247"/>
    <n v="1.3306500000756409"/>
    <n v="0"/>
    <n v="0"/>
    <n v="0"/>
  </r>
  <r>
    <s v="Employee 6"/>
    <x v="4"/>
    <s v="New York"/>
    <s v="United States of America"/>
    <s v="Americas"/>
    <d v="2013-09-02T00:00:00"/>
    <d v="2022-12-01T00:00:00"/>
    <s v="Client Businesses Platform"/>
    <s v="C"/>
    <s v="A"/>
    <s v="USD"/>
    <n v="244420.00000000003"/>
    <n v="678040.00000000012"/>
    <n v="0"/>
    <n v="0"/>
    <n v="678040.00000000012"/>
    <n v="0"/>
    <n v="0"/>
    <n v="0"/>
    <n v="0"/>
    <n v="0"/>
    <n v="922460.00000000012"/>
    <s v="USD"/>
    <n v="254196.80000000005"/>
    <n v="1213555.2000000002"/>
    <s v="&gt;5 Years"/>
    <n v="244420.00000000003"/>
    <n v="922460.00000000012"/>
    <n v="254196.80000000005"/>
    <n v="1213555.2000000002"/>
    <n v="4.0000000000000063E-2"/>
    <n v="9776.8000000000175"/>
    <n v="678040.00000000012"/>
    <n v="1"/>
    <n v="0"/>
    <n v="0"/>
    <n v="0"/>
  </r>
  <r>
    <s v="Employee 60"/>
    <x v="0"/>
    <s v="Madrid"/>
    <s v="Spain"/>
    <s v="Americas"/>
    <d v="2001-04-09T00:00:00"/>
    <d v="2022-12-01T00:00:00"/>
    <s v="Regional Platform"/>
    <s v="M"/>
    <s v="A"/>
    <s v="EUR"/>
    <n v="117712.1"/>
    <n v="64565.600000000006"/>
    <n v="0"/>
    <n v="0"/>
    <n v="64565.600000000006"/>
    <n v="0"/>
    <n v="0"/>
    <n v="0"/>
    <n v="0"/>
    <n v="0"/>
    <n v="182277.7"/>
    <s v="EUR"/>
    <n v="120066.342"/>
    <n v="305989.59600000002"/>
    <s v="&gt;5 Years"/>
    <n v="137405.3343264893"/>
    <n v="212772.75920456366"/>
    <n v="140153.44101301907"/>
    <n v="357181.65540167398"/>
    <n v="1.9999999999999823E-2"/>
    <n v="2354.2419999999984"/>
    <n v="75367.424878074351"/>
    <n v="1.1672999999701754"/>
    <n v="0"/>
    <n v="0"/>
    <n v="0"/>
  </r>
  <r>
    <s v="Employee 600"/>
    <x v="0"/>
    <s v="New York"/>
    <s v="United States of America"/>
    <s v="Americas"/>
    <d v="2017-06-12T00:00:00"/>
    <d v="2022-12-01T00:00:00"/>
    <s v="Client Businesses Platform"/>
    <s v="J"/>
    <s v="X"/>
    <s v="USD"/>
    <n v="213180.00000000006"/>
    <n v="108570.00000000001"/>
    <n v="0"/>
    <n v="0"/>
    <n v="108570.00000000001"/>
    <n v="0"/>
    <n v="0"/>
    <n v="0"/>
    <n v="0"/>
    <n v="0"/>
    <n v="321750.00000000006"/>
    <s v="USD"/>
    <n v="219575.40000000005"/>
    <n v="550977.90000000014"/>
    <s v="&gt;5 Years"/>
    <n v="213180.00000000006"/>
    <n v="321750.00000000006"/>
    <n v="219575.40000000005"/>
    <n v="550977.90000000014"/>
    <n v="2.9999999999999964E-2"/>
    <n v="6395.3999999999942"/>
    <n v="108570"/>
    <n v="1"/>
    <n v="0"/>
    <n v="0"/>
    <n v="0"/>
  </r>
  <r>
    <s v="Employee 601"/>
    <x v="1"/>
    <s v="Singapore"/>
    <s v="Singapore"/>
    <s v="Asia-Pacific"/>
    <d v="2017-07-03T00:00:00"/>
    <d v="2022-12-01T00:00:00"/>
    <s v="Operating Platform"/>
    <s v="W"/>
    <s v="O"/>
    <s v="SGD"/>
    <n v="98571.000000000015"/>
    <n v="16544"/>
    <n v="0"/>
    <n v="0"/>
    <n v="16544"/>
    <n v="0"/>
    <n v="0"/>
    <n v="3975"/>
    <n v="3975"/>
    <n v="0"/>
    <n v="119090.00000000001"/>
    <s v="SGD"/>
    <n v="99556.710000000021"/>
    <n v="215822.86000000004"/>
    <s v="&gt;5 Years"/>
    <n v="73700.699091554823"/>
    <n v="89042.581031066584"/>
    <n v="74437.70608247038"/>
    <n v="161368.91846424167"/>
    <n v="1.0000000000000122E-2"/>
    <n v="985.7100000000064"/>
    <n v="15341.881939511761"/>
    <n v="0.74769150248607419"/>
    <n v="0"/>
    <n v="0"/>
    <n v="0"/>
  </r>
  <r>
    <s v="Employee 602"/>
    <x v="3"/>
    <s v="Princeton"/>
    <s v="United States of America"/>
    <s v="Americas"/>
    <d v="2017-07-17T00:00:00"/>
    <d v="2022-12-01T00:00:00"/>
    <s v="Investments Platform"/>
    <s v="L"/>
    <s v="E"/>
    <s v="USD"/>
    <n v="136620.00000000003"/>
    <n v="43461.000000000007"/>
    <n v="0"/>
    <n v="0"/>
    <n v="43461.000000000007"/>
    <n v="0"/>
    <n v="0"/>
    <n v="0"/>
    <n v="0"/>
    <n v="0"/>
    <n v="180081.00000000003"/>
    <s v="USD"/>
    <n v="154380.6"/>
    <n v="357872.13"/>
    <s v="&gt;5 Years"/>
    <n v="136620.00000000003"/>
    <n v="180081.00000000003"/>
    <n v="154380.6"/>
    <n v="357872.13"/>
    <n v="0.12999999999999981"/>
    <n v="17760.599999999977"/>
    <n v="43461"/>
    <n v="1"/>
    <n v="0"/>
    <n v="0"/>
    <n v="0"/>
  </r>
  <r>
    <s v="Employee 603"/>
    <x v="0"/>
    <s v="New York"/>
    <s v="United States of America"/>
    <s v="Americas"/>
    <d v="2017-06-19T00:00:00"/>
    <d v="2022-12-01T00:00:00"/>
    <s v="Operating Platform"/>
    <s v="R"/>
    <s v="S"/>
    <s v="USD"/>
    <n v="228096.00000000006"/>
    <n v="70422"/>
    <n v="0"/>
    <n v="0"/>
    <n v="70422"/>
    <n v="0"/>
    <n v="0"/>
    <n v="0"/>
    <n v="0"/>
    <n v="0"/>
    <n v="298518.00000000006"/>
    <s v="USD"/>
    <n v="253186.56000000008"/>
    <n v="584541.54000000015"/>
    <s v="&gt;5 Years"/>
    <n v="228096.00000000006"/>
    <n v="298518.00000000006"/>
    <n v="253186.56000000008"/>
    <n v="584541.54000000015"/>
    <n v="0.11000000000000008"/>
    <n v="25090.560000000027"/>
    <n v="70422"/>
    <n v="1"/>
    <n v="0"/>
    <n v="0"/>
    <n v="0"/>
  </r>
  <r>
    <s v="Employee 604"/>
    <x v="4"/>
    <s v="Geneva"/>
    <s v="Switzerland"/>
    <s v="EMEA"/>
    <d v="2017-06-26T00:00:00"/>
    <d v="2022-12-01T00:00:00"/>
    <s v="Client Businesses Platform"/>
    <s v="F"/>
    <s v="B"/>
    <s v="CHF"/>
    <n v="277750"/>
    <n v="332994.2"/>
    <n v="0"/>
    <n v="0"/>
    <n v="332994.2"/>
    <n v="0"/>
    <n v="0"/>
    <n v="0"/>
    <n v="0"/>
    <n v="0"/>
    <n v="610744.19999999995"/>
    <s v="CHF"/>
    <n v="299970"/>
    <n v="959573.73600000003"/>
    <s v="&gt;5 Years"/>
    <n v="282524.66687010479"/>
    <n v="621243.21025328035"/>
    <n v="305126.64021971315"/>
    <n v="976069.30729325605"/>
    <n v="7.9999999999999932E-2"/>
    <n v="22220"/>
    <n v="338718.54338317557"/>
    <n v="1.0171905197843556"/>
    <n v="0"/>
    <n v="0"/>
    <n v="0"/>
  </r>
  <r>
    <s v="Employee 605"/>
    <x v="1"/>
    <s v="Princeton"/>
    <s v="United States of America"/>
    <s v="Americas"/>
    <d v="2017-06-26T00:00:00"/>
    <d v="2022-12-01T00:00:00"/>
    <s v="Investments Platform"/>
    <s v="O"/>
    <s v="T"/>
    <s v="USD"/>
    <n v="101442.00000000001"/>
    <n v="15652.835000000001"/>
    <n v="7010.0800000000008"/>
    <n v="0"/>
    <n v="22662.915000000001"/>
    <n v="0"/>
    <n v="0"/>
    <n v="0"/>
    <n v="0"/>
    <n v="0"/>
    <n v="124104.91500000001"/>
    <s v="USD"/>
    <n v="114629.46"/>
    <n v="246946.62355000002"/>
    <s v="&gt;5 Years"/>
    <n v="101442.00000000001"/>
    <n v="124104.91500000001"/>
    <n v="114629.46"/>
    <n v="246946.62355000002"/>
    <n v="0.12999999999999989"/>
    <n v="13187.459999999992"/>
    <n v="22662.914999999994"/>
    <n v="1"/>
    <n v="0"/>
    <n v="0"/>
    <n v="0"/>
  </r>
  <r>
    <s v="Employee 606"/>
    <x v="4"/>
    <s v="New York"/>
    <s v="United States of America"/>
    <s v="Americas"/>
    <d v="2017-06-26T00:00:00"/>
    <d v="2022-12-01T00:00:00"/>
    <s v="Investments Platform"/>
    <s v="S"/>
    <s v="C"/>
    <s v="USD"/>
    <n v="235620.00000000003"/>
    <n v="2011647"/>
    <n v="571066.08000000007"/>
    <n v="0"/>
    <n v="2582713.08"/>
    <n v="0"/>
    <n v="0"/>
    <n v="0"/>
    <n v="0"/>
    <n v="330000"/>
    <n v="3148333.08"/>
    <s v="USD"/>
    <n v="249757.20000000004"/>
    <n v="2631860.2200000002"/>
    <s v="&gt;5 Years"/>
    <n v="235620.00000000003"/>
    <n v="3148333.08"/>
    <n v="249757.20000000004"/>
    <n v="2631860.2200000002"/>
    <n v="6.0000000000000039E-2"/>
    <n v="14137.200000000012"/>
    <n v="2912713.08"/>
    <n v="1"/>
    <n v="330000"/>
    <n v="0"/>
    <n v="0"/>
  </r>
  <r>
    <s v="Employee 607"/>
    <x v="3"/>
    <s v="New York"/>
    <s v="United States of America"/>
    <s v="Americas"/>
    <d v="2017-06-26T00:00:00"/>
    <d v="2022-12-01T00:00:00"/>
    <s v="Investments Platform"/>
    <s v="R"/>
    <s v="R"/>
    <s v="USD"/>
    <n v="173855"/>
    <n v="71775"/>
    <n v="0"/>
    <n v="0"/>
    <n v="71775"/>
    <n v="0"/>
    <n v="0"/>
    <n v="0"/>
    <n v="0"/>
    <n v="0"/>
    <n v="245630"/>
    <s v="USD"/>
    <n v="192979.05000000002"/>
    <n v="465628.35000000009"/>
    <s v="&gt;5 Years"/>
    <n v="173855"/>
    <n v="245630"/>
    <n v="192979.05000000002"/>
    <n v="465628.35000000009"/>
    <n v="0.1100000000000001"/>
    <n v="19124.050000000017"/>
    <n v="71775"/>
    <n v="1"/>
    <n v="0"/>
    <n v="0"/>
    <n v="0"/>
  </r>
  <r>
    <s v="Employee 608"/>
    <x v="0"/>
    <s v="Seoul"/>
    <s v="Korea, Republic of"/>
    <s v="Asia-Pacific"/>
    <d v="2017-06-19T00:00:00"/>
    <d v="2022-12-01T00:00:00"/>
    <s v="Operating Platform"/>
    <s v="O"/>
    <s v="U"/>
    <s v="KRW"/>
    <n v="165766865"/>
    <n v="41943000"/>
    <n v="0"/>
    <n v="0"/>
    <n v="41943000"/>
    <n v="0"/>
    <n v="0"/>
    <n v="0"/>
    <n v="0"/>
    <n v="0"/>
    <n v="207709865"/>
    <s v="KRW"/>
    <n v="167424533.65000001"/>
    <n v="377211497.30000001"/>
    <s v="&gt;5 Years"/>
    <n v="153779.73468157148"/>
    <n v="192689.70267637644"/>
    <n v="155317.53202838721"/>
    <n v="349934.13173152745"/>
    <n v="1.000000000000009E-2"/>
    <n v="1657668.650000006"/>
    <n v="38909.96799480496"/>
    <n v="9.2768681293195411E-4"/>
    <n v="0"/>
    <n v="0"/>
    <n v="0"/>
  </r>
  <r>
    <s v="Employee 609"/>
    <x v="6"/>
    <s v="San Francisco"/>
    <s v="United States of America"/>
    <s v="Americas"/>
    <d v="2017-06-19T00:00:00"/>
    <d v="2022-12-01T00:00:00"/>
    <s v="Corporate and Risk Platform"/>
    <s v="W"/>
    <s v="B"/>
    <s v="USD"/>
    <n v="109098.00000000003"/>
    <n v="27918.000000000004"/>
    <n v="0"/>
    <n v="0"/>
    <n v="27918.000000000004"/>
    <n v="0"/>
    <n v="0"/>
    <n v="0"/>
    <n v="0"/>
    <n v="0"/>
    <n v="137016.00000000003"/>
    <s v="USD"/>
    <n v="124371.72000000004"/>
    <n v="280569.96000000008"/>
    <s v="&gt;5 Years"/>
    <n v="109098.00000000003"/>
    <n v="137016.00000000003"/>
    <n v="124371.72000000004"/>
    <n v="280569.96000000008"/>
    <n v="0.1400000000000001"/>
    <n v="15273.720000000016"/>
    <n v="27918"/>
    <n v="1"/>
    <n v="0"/>
    <n v="0"/>
    <n v="0"/>
  </r>
  <r>
    <s v="Employee 61"/>
    <x v="4"/>
    <s v="London"/>
    <s v="United Kingdom"/>
    <s v="EMEA"/>
    <d v="2001-04-23T00:00:00"/>
    <d v="2022-12-01T00:00:00"/>
    <s v="Client Businesses Platform"/>
    <s v="X"/>
    <s v="T"/>
    <s v="GBP"/>
    <n v="170940.00000000003"/>
    <n v="214830"/>
    <n v="0"/>
    <n v="0"/>
    <n v="214830"/>
    <n v="0"/>
    <n v="0"/>
    <n v="0"/>
    <n v="0"/>
    <n v="0"/>
    <n v="385770"/>
    <s v="GBP"/>
    <n v="181196.40000000005"/>
    <n v="590112.60000000009"/>
    <s v="&gt;5 Years"/>
    <n v="227461.31101293009"/>
    <n v="513324.85052918002"/>
    <n v="241108.98967370595"/>
    <n v="785233.33123463683"/>
    <n v="6.000000000000022E-2"/>
    <n v="10256.400000000023"/>
    <n v="285863.5395162499"/>
    <n v="1.3306500000756409"/>
    <n v="0"/>
    <n v="0"/>
    <n v="0"/>
  </r>
  <r>
    <s v="Employee 610"/>
    <x v="1"/>
    <s v="Princeton"/>
    <s v="United States of America"/>
    <s v="Americas"/>
    <d v="2017-07-10T00:00:00"/>
    <d v="2022-12-01T00:00:00"/>
    <s v="Operating Platform"/>
    <s v="M"/>
    <s v="P"/>
    <s v="USD"/>
    <n v="107028.90000000002"/>
    <n v="7760.5"/>
    <n v="0"/>
    <n v="0"/>
    <n v="7760.5"/>
    <n v="0"/>
    <n v="0"/>
    <n v="0"/>
    <n v="0"/>
    <n v="0"/>
    <n v="114789.40000000002"/>
    <s v="USD"/>
    <n v="116661.50100000003"/>
    <n v="241781.94700000004"/>
    <s v="&gt;5 Years"/>
    <n v="107028.90000000002"/>
    <n v="114789.40000000002"/>
    <n v="116661.50100000003"/>
    <n v="241781.94700000004"/>
    <n v="9.0000000000000066E-2"/>
    <n v="9632.6010000000097"/>
    <n v="7760.5"/>
    <n v="1"/>
    <n v="0"/>
    <n v="0"/>
    <n v="0"/>
  </r>
  <r>
    <s v="Employee 611"/>
    <x v="4"/>
    <s v="Chicago"/>
    <s v="United States of America"/>
    <s v="Americas"/>
    <d v="2017-07-10T00:00:00"/>
    <d v="2022-12-01T00:00:00"/>
    <s v="Client Businesses Platform"/>
    <s v="K"/>
    <s v="J"/>
    <s v="USD"/>
    <n v="244420.00000000003"/>
    <n v="106590.00000000001"/>
    <n v="0"/>
    <n v="0"/>
    <n v="106590.00000000001"/>
    <n v="0"/>
    <n v="0"/>
    <n v="0"/>
    <n v="0"/>
    <n v="0"/>
    <n v="351010.00000000006"/>
    <s v="USD"/>
    <n v="268862.00000000006"/>
    <n v="654973.00000000012"/>
    <s v="&gt;5 Years"/>
    <n v="244420.00000000003"/>
    <n v="351010.00000000006"/>
    <n v="268862.00000000006"/>
    <n v="654973.00000000012"/>
    <n v="0.1000000000000001"/>
    <n v="24442.000000000029"/>
    <n v="106590.00000000003"/>
    <n v="1"/>
    <n v="0"/>
    <n v="0"/>
    <n v="0"/>
  </r>
  <r>
    <s v="Employee 612"/>
    <x v="0"/>
    <s v="London"/>
    <s v="United Kingdom"/>
    <s v="EMEA"/>
    <d v="2017-07-24T00:00:00"/>
    <d v="2022-12-01T00:00:00"/>
    <s v="Client Businesses Platform"/>
    <s v="Z"/>
    <s v="A"/>
    <s v="GBP"/>
    <n v="131758"/>
    <n v="100100.00000000001"/>
    <n v="0"/>
    <n v="0"/>
    <n v="100100.00000000001"/>
    <n v="0"/>
    <n v="0"/>
    <n v="0"/>
    <n v="0"/>
    <n v="0"/>
    <n v="231858"/>
    <s v="GBP"/>
    <n v="139663.48000000001"/>
    <n v="385432.96000000008"/>
    <s v="&gt;5 Years"/>
    <n v="175323.7827099663"/>
    <n v="308521.84771753795"/>
    <n v="185843.20967256429"/>
    <n v="512876.36825315462"/>
    <n v="6.0000000000000095E-2"/>
    <n v="7905.4800000000105"/>
    <n v="133198.06500757165"/>
    <n v="1.3306500000756409"/>
    <n v="0"/>
    <n v="0"/>
    <n v="0"/>
  </r>
  <r>
    <s v="Employee 613"/>
    <x v="1"/>
    <s v="Singapore"/>
    <s v="Singapore"/>
    <s v="Asia-Pacific"/>
    <d v="2017-09-25T00:00:00"/>
    <d v="2022-12-01T00:00:00"/>
    <s v="Operating Platform"/>
    <s v="H"/>
    <s v="T"/>
    <s v="SGD"/>
    <n v="104781.60000000002"/>
    <n v="28215.000000000004"/>
    <n v="0"/>
    <n v="0"/>
    <n v="28215.000000000004"/>
    <n v="0"/>
    <n v="0"/>
    <n v="9750"/>
    <n v="9750"/>
    <n v="0"/>
    <n v="142746.60000000003"/>
    <s v="SGD"/>
    <n v="118403.20800000001"/>
    <n v="268689.36600000004"/>
    <s v="&gt;5 Years"/>
    <n v="78344.311936894854"/>
    <n v="106730.41982877866"/>
    <n v="88529.072488691163"/>
    <n v="200896.75576657071"/>
    <n v="0.12999999999999973"/>
    <n v="13621.607999999993"/>
    <n v="28386.107891883803"/>
    <n v="0.74769150248607419"/>
    <n v="0"/>
    <n v="0"/>
    <n v="0"/>
  </r>
  <r>
    <s v="Employee 614"/>
    <x v="0"/>
    <s v="London"/>
    <s v="United Kingdom"/>
    <s v="EMEA"/>
    <d v="2017-07-31T00:00:00"/>
    <d v="2022-12-01T00:00:00"/>
    <s v="Regional Platform"/>
    <s v="Z"/>
    <s v="X"/>
    <s v="GBP"/>
    <n v="134310.00000000003"/>
    <n v="52624.000000000007"/>
    <n v="0"/>
    <n v="0"/>
    <n v="52624.000000000007"/>
    <n v="0"/>
    <n v="0"/>
    <n v="0"/>
    <n v="0"/>
    <n v="0"/>
    <n v="186934.00000000003"/>
    <s v="GBP"/>
    <n v="139682.40000000002"/>
    <n v="334093.76"/>
    <s v="&gt;5 Years"/>
    <n v="178719.60151015938"/>
    <n v="248743.72711413991"/>
    <n v="185868.38557056573"/>
    <n v="444561.8617692712"/>
    <n v="3.9999999999999876E-2"/>
    <n v="5372.3999999999942"/>
    <n v="70024.12560398053"/>
    <n v="1.3306500000756409"/>
    <n v="0"/>
    <n v="0"/>
    <n v="0"/>
  </r>
  <r>
    <s v="Employee 615"/>
    <x v="0"/>
    <s v="Sydney"/>
    <s v="Australia"/>
    <s v="Asia-Pacific"/>
    <d v="2017-10-02T00:00:00"/>
    <d v="2022-12-01T00:00:00"/>
    <s v="Regional Platform"/>
    <s v="S"/>
    <s v="W"/>
    <s v="AUD"/>
    <n v="261360.00000000006"/>
    <n v="129360"/>
    <n v="0"/>
    <n v="0"/>
    <n v="129360"/>
    <n v="0"/>
    <n v="0"/>
    <n v="0"/>
    <n v="0"/>
    <n v="0"/>
    <n v="390720.00000000006"/>
    <s v="AUD"/>
    <n v="282268.8000000001"/>
    <n v="704246.40000000014"/>
    <s v="&gt;5 Years"/>
    <n v="197758.04400696605"/>
    <n v="295638.28801041387"/>
    <n v="213578.68752752338"/>
    <n v="532868.03857877036"/>
    <n v="8.0000000000000182E-2"/>
    <n v="20908.800000000047"/>
    <n v="97880.24400344782"/>
    <n v="0.75665000002665295"/>
    <n v="0"/>
    <n v="0"/>
    <n v="0"/>
  </r>
  <r>
    <s v="Employee 616"/>
    <x v="4"/>
    <s v="New York"/>
    <s v="United States of America"/>
    <s v="Americas"/>
    <d v="2017-08-01T00:00:00"/>
    <d v="2022-12-01T00:00:00"/>
    <s v="Investments Platform"/>
    <s v="G"/>
    <s v="B"/>
    <s v="USD"/>
    <n v="240240.00000000003"/>
    <n v="2766060"/>
    <n v="0"/>
    <n v="0"/>
    <n v="2766060"/>
    <n v="0"/>
    <n v="0"/>
    <n v="0"/>
    <n v="0"/>
    <n v="570000.00000000012"/>
    <n v="3576300"/>
    <s v="USD"/>
    <n v="264264.00000000006"/>
    <n v="3571194.0000000005"/>
    <s v="&gt;5 Years"/>
    <n v="240240.00000000003"/>
    <n v="3576300"/>
    <n v="264264.00000000006"/>
    <n v="3571194.0000000005"/>
    <n v="0.1000000000000001"/>
    <n v="24024.000000000029"/>
    <n v="3336060"/>
    <n v="1"/>
    <n v="570000.00000000012"/>
    <n v="0"/>
    <n v="0"/>
  </r>
  <r>
    <s v="Employee 617"/>
    <x v="3"/>
    <s v="Boston"/>
    <s v="United States of America"/>
    <s v="Americas"/>
    <d v="2017-07-31T00:00:00"/>
    <d v="2022-12-01T00:00:00"/>
    <s v="Regional Platform"/>
    <s v="Z"/>
    <s v="A"/>
    <s v="USD"/>
    <n v="98560.000000000015"/>
    <n v="127459.2"/>
    <n v="0"/>
    <n v="0"/>
    <n v="127459.2"/>
    <n v="0"/>
    <n v="0"/>
    <n v="0"/>
    <n v="0"/>
    <n v="0"/>
    <n v="226019.20000000001"/>
    <s v="USD"/>
    <n v="105459.20000000003"/>
    <n v="347299.74400000006"/>
    <s v="&gt;5 Years"/>
    <n v="98560.000000000015"/>
    <n v="226019.20000000001"/>
    <n v="105459.20000000003"/>
    <n v="347299.74400000006"/>
    <n v="7.0000000000000104E-2"/>
    <n v="6899.2000000000116"/>
    <n v="127459.2"/>
    <n v="1"/>
    <n v="0"/>
    <n v="0"/>
    <n v="0"/>
  </r>
  <r>
    <s v="Employee 618"/>
    <x v="4"/>
    <s v="London"/>
    <s v="United Kingdom"/>
    <s v="EMEA"/>
    <d v="2017-07-17T00:00:00"/>
    <d v="2022-12-01T00:00:00"/>
    <s v="Client Businesses Platform"/>
    <s v="M"/>
    <s v="R"/>
    <s v="GBP"/>
    <n v="203159.00000000006"/>
    <n v="1548800.0000000002"/>
    <n v="0"/>
    <n v="0"/>
    <n v="1548800.0000000002"/>
    <n v="0"/>
    <n v="0"/>
    <n v="0"/>
    <n v="0"/>
    <n v="710391.86"/>
    <n v="2462350.8600000003"/>
    <s v="GBP"/>
    <n v="219411.72000000009"/>
    <n v="2111527.4400000009"/>
    <s v="&gt;5 Years"/>
    <n v="270333.5233653672"/>
    <n v="3276527.1720452551"/>
    <n v="291960.20523459662"/>
    <n v="2809703.9881957192"/>
    <n v="8.0000000000000154E-2"/>
    <n v="16252.72000000003"/>
    <n v="3006193.6486798879"/>
    <n v="1.3306500000756409"/>
    <n v="945282.92856273474"/>
    <n v="0"/>
    <n v="0"/>
  </r>
  <r>
    <s v="Employee 619"/>
    <x v="3"/>
    <s v="Princeton"/>
    <s v="United States of America"/>
    <s v="Americas"/>
    <d v="2017-07-24T00:00:00"/>
    <d v="2022-12-01T00:00:00"/>
    <s v="Operating Platform"/>
    <s v="F"/>
    <s v="G"/>
    <s v="USD"/>
    <n v="135372.60000000003"/>
    <n v="30624.000000000004"/>
    <n v="0"/>
    <n v="0"/>
    <n v="30624.000000000004"/>
    <n v="0"/>
    <n v="0"/>
    <n v="0"/>
    <n v="0"/>
    <n v="0"/>
    <n v="165996.60000000003"/>
    <s v="USD"/>
    <n v="154324.76400000005"/>
    <n v="343560.88800000015"/>
    <s v="&gt;5 Years"/>
    <n v="135372.60000000003"/>
    <n v="165996.60000000003"/>
    <n v="154324.76400000005"/>
    <n v="343560.88800000015"/>
    <n v="0.1400000000000001"/>
    <n v="18952.164000000019"/>
    <n v="30624"/>
    <n v="1"/>
    <n v="0"/>
    <n v="0"/>
    <n v="0"/>
  </r>
  <r>
    <s v="Employee 62"/>
    <x v="7"/>
    <s v="Philadelphia"/>
    <s v="United States of America"/>
    <s v="Americas"/>
    <d v="2001-06-18T00:00:00"/>
    <d v="2022-12-01T00:00:00"/>
    <s v="Investments Platform"/>
    <s v="Z"/>
    <s v="S"/>
    <s v="USD"/>
    <n v="76817.399999999994"/>
    <n v="12727.000000000002"/>
    <n v="0"/>
    <n v="0"/>
    <n v="12727.000000000002"/>
    <n v="0"/>
    <n v="238"/>
    <n v="0"/>
    <n v="238"/>
    <n v="0"/>
    <n v="89782.399999999994"/>
    <s v="USD"/>
    <n v="86803.661999999982"/>
    <n v="187988.83399999997"/>
    <s v="&gt;5 Years"/>
    <n v="76817.399999999994"/>
    <n v="89782.399999999994"/>
    <n v="86803.661999999982"/>
    <n v="187988.83399999997"/>
    <n v="0.12999999999999987"/>
    <n v="9986.2619999999879"/>
    <n v="12965"/>
    <n v="1"/>
    <n v="0"/>
    <n v="0"/>
    <n v="238"/>
  </r>
  <r>
    <s v="Employee 620"/>
    <x v="3"/>
    <s v="London"/>
    <s v="United Kingdom"/>
    <s v="EMEA"/>
    <d v="2017-07-24T00:00:00"/>
    <d v="2022-12-01T00:00:00"/>
    <s v="Investments Platform"/>
    <s v="X"/>
    <s v="T"/>
    <s v="GBP"/>
    <n v="100045.00000000001"/>
    <n v="10004.500000000002"/>
    <n v="0"/>
    <n v="0"/>
    <n v="10004.500000000002"/>
    <n v="0"/>
    <n v="0"/>
    <n v="0"/>
    <n v="0"/>
    <n v="0"/>
    <n v="110049.50000000001"/>
    <s v="GBP"/>
    <n v="104046.80000000002"/>
    <n v="218498.28000000003"/>
    <s v="&gt;5 Years"/>
    <n v="133124.87925756752"/>
    <n v="146437.36718332427"/>
    <n v="138449.87442787021"/>
    <n v="290744.73629852745"/>
    <n v="3.9999999999999911E-2"/>
    <n v="4001.8000000000029"/>
    <n v="13312.487925756752"/>
    <n v="1.3306500000756407"/>
    <n v="0"/>
    <n v="0"/>
    <n v="0"/>
  </r>
  <r>
    <s v="Employee 621"/>
    <x v="0"/>
    <s v="London"/>
    <s v="United Kingdom"/>
    <s v="EMEA"/>
    <d v="2017-07-24T00:00:00"/>
    <d v="2022-12-01T00:00:00"/>
    <s v="Corporate and Risk Platform"/>
    <s v="Q"/>
    <s v="D"/>
    <s v="GBP"/>
    <n v="148423"/>
    <n v="96921.000000000015"/>
    <n v="0"/>
    <n v="0"/>
    <n v="96921.000000000015"/>
    <n v="0"/>
    <n v="0"/>
    <n v="0"/>
    <n v="0"/>
    <n v="0"/>
    <n v="245344"/>
    <s v="GBP"/>
    <n v="164749.53000000003"/>
    <n v="437081.37000000005"/>
    <s v="&gt;5 Years"/>
    <n v="197499.06496122686"/>
    <n v="326466.99361855804"/>
    <n v="219223.96210696184"/>
    <n v="581602.32502356137"/>
    <n v="0.11000000000000014"/>
    <n v="16326.530000000028"/>
    <n v="128967.92865733118"/>
    <n v="1.3306500000756409"/>
    <n v="0"/>
    <n v="0"/>
    <n v="0"/>
  </r>
  <r>
    <s v="Employee 622"/>
    <x v="0"/>
    <s v="Wilmington"/>
    <s v="United States of America"/>
    <s v="Americas"/>
    <d v="2017-07-24T00:00:00"/>
    <d v="2022-12-01T00:00:00"/>
    <s v="Operating Platform"/>
    <s v="D"/>
    <s v="X"/>
    <s v="USD"/>
    <n v="135960"/>
    <n v="45012.000000000007"/>
    <n v="0"/>
    <n v="0"/>
    <n v="45012.000000000007"/>
    <n v="0"/>
    <n v="0"/>
    <n v="0"/>
    <n v="0"/>
    <n v="0"/>
    <n v="180972"/>
    <s v="USD"/>
    <n v="138679.20000000001"/>
    <n v="323270.64"/>
    <s v="&gt;5 Years"/>
    <n v="135960"/>
    <n v="180972"/>
    <n v="138679.20000000001"/>
    <n v="323270.64"/>
    <n v="2.0000000000000087E-2"/>
    <n v="2719.2000000000116"/>
    <n v="45012"/>
    <n v="1"/>
    <n v="0"/>
    <n v="0"/>
    <n v="0"/>
  </r>
  <r>
    <s v="Employee 623"/>
    <x v="3"/>
    <s v="New York"/>
    <s v="United States of America"/>
    <s v="Americas"/>
    <d v="2017-07-24T00:00:00"/>
    <d v="2022-12-01T00:00:00"/>
    <s v="Corporate and Risk Platform"/>
    <s v="M"/>
    <s v="V"/>
    <s v="USD"/>
    <n v="183084.00000000003"/>
    <n v="20240"/>
    <n v="0"/>
    <n v="0"/>
    <n v="20240"/>
    <n v="0"/>
    <n v="0"/>
    <n v="0"/>
    <n v="0"/>
    <n v="0"/>
    <n v="203324.00000000003"/>
    <s v="USD"/>
    <n v="208715.76000000007"/>
    <n v="440505.12000000011"/>
    <s v="&gt;5 Years"/>
    <n v="183084.00000000003"/>
    <n v="203324.00000000003"/>
    <n v="208715.76000000007"/>
    <n v="440505.12000000011"/>
    <n v="0.14000000000000018"/>
    <n v="25631.760000000038"/>
    <n v="20240"/>
    <n v="1"/>
    <n v="0"/>
    <n v="0"/>
    <n v="0"/>
  </r>
  <r>
    <s v="Employee 624"/>
    <x v="4"/>
    <s v="Princeton"/>
    <s v="United States of America"/>
    <s v="Americas"/>
    <d v="2017-07-24T00:00:00"/>
    <d v="2022-12-01T00:00:00"/>
    <s v="Regional Platform"/>
    <s v="R"/>
    <s v="L"/>
    <s v="USD"/>
    <n v="254100.00000000003"/>
    <n v="301840"/>
    <n v="0"/>
    <n v="0"/>
    <n v="301840"/>
    <n v="0"/>
    <n v="0"/>
    <n v="0"/>
    <n v="0"/>
    <n v="0"/>
    <n v="555940"/>
    <s v="USD"/>
    <n v="271887.00000000006"/>
    <n v="866742.8"/>
    <s v="&gt;5 Years"/>
    <n v="254100.00000000003"/>
    <n v="555940"/>
    <n v="271887.00000000006"/>
    <n v="866742.8"/>
    <n v="7.0000000000000104E-2"/>
    <n v="17787.000000000029"/>
    <n v="301840"/>
    <n v="1"/>
    <n v="0"/>
    <n v="0"/>
    <n v="0"/>
  </r>
  <r>
    <s v="Employee 625"/>
    <x v="4"/>
    <s v="New York"/>
    <s v="United States of America"/>
    <s v="Americas"/>
    <d v="2017-07-24T00:00:00"/>
    <d v="2022-12-01T00:00:00"/>
    <s v="Client Businesses Platform"/>
    <s v="Q"/>
    <s v="Z"/>
    <s v="USD"/>
    <n v="247170.00000000006"/>
    <n v="329120.00000000006"/>
    <n v="0"/>
    <n v="0"/>
    <n v="329120.00000000006"/>
    <n v="0"/>
    <n v="0"/>
    <n v="0"/>
    <n v="0"/>
    <n v="0"/>
    <n v="576290.00000000012"/>
    <s v="USD"/>
    <n v="281773.8000000001"/>
    <n v="938744.40000000037"/>
    <s v="&gt;5 Years"/>
    <n v="247170.00000000006"/>
    <n v="576290.00000000012"/>
    <n v="281773.8000000001"/>
    <n v="938744.40000000037"/>
    <n v="0.14000000000000015"/>
    <n v="34603.800000000047"/>
    <n v="329120.00000000006"/>
    <n v="1"/>
    <n v="0"/>
    <n v="0"/>
    <n v="0"/>
  </r>
  <r>
    <s v="Employee 626"/>
    <x v="1"/>
    <s v="San Francisco"/>
    <s v="United States of America"/>
    <s v="Americas"/>
    <d v="2016-08-08T00:00:00"/>
    <d v="2022-12-01T00:00:00"/>
    <s v="Operating Platform"/>
    <s v="I"/>
    <s v="B"/>
    <s v="USD"/>
    <n v="100991.40480000002"/>
    <n v="0"/>
    <n v="0"/>
    <n v="0"/>
    <n v="0"/>
    <n v="0"/>
    <n v="0"/>
    <n v="0"/>
    <n v="0"/>
    <n v="0"/>
    <n v="100991.40480000002"/>
    <s v="USD"/>
    <n v="116140.11552000001"/>
    <n v="232280.23104000001"/>
    <s v="&gt;5 Years"/>
    <n v="100991.40480000002"/>
    <n v="100991.40480000002"/>
    <n v="116140.11552000001"/>
    <n v="232280.23104000001"/>
    <n v="0.14999999999999986"/>
    <n v="15148.710719999988"/>
    <n v="0"/>
    <n v="1"/>
    <n v="0"/>
    <n v="0"/>
    <n v="0"/>
  </r>
  <r>
    <s v="Employee 627"/>
    <x v="0"/>
    <s v="New York"/>
    <s v="United States of America"/>
    <s v="Americas"/>
    <d v="2007-02-22T00:00:00"/>
    <d v="2022-12-01T00:00:00"/>
    <s v="Corporate and Risk Platform"/>
    <s v="L"/>
    <s v="E"/>
    <s v="USD"/>
    <n v="209440.00000000006"/>
    <n v="72022.5"/>
    <n v="0"/>
    <n v="0"/>
    <n v="72022.5"/>
    <n v="0"/>
    <n v="0"/>
    <n v="0"/>
    <n v="0"/>
    <n v="0"/>
    <n v="281462.50000000006"/>
    <s v="USD"/>
    <n v="236667.20000000004"/>
    <n v="554719.82500000007"/>
    <s v="&gt;5 Years"/>
    <n v="209440.00000000006"/>
    <n v="281462.50000000006"/>
    <n v="236667.20000000004"/>
    <n v="554719.82500000007"/>
    <n v="0.12999999999999989"/>
    <n v="27227.199999999983"/>
    <n v="72022.5"/>
    <n v="1"/>
    <n v="0"/>
    <n v="0"/>
    <n v="0"/>
  </r>
  <r>
    <s v="Employee 628"/>
    <x v="3"/>
    <s v="Princeton"/>
    <s v="United States of America"/>
    <s v="Americas"/>
    <d v="2015-04-01T00:00:00"/>
    <d v="2022-12-01T00:00:00"/>
    <s v="Client Businesses Platform"/>
    <s v="A"/>
    <s v="G"/>
    <s v="USD"/>
    <n v="164428"/>
    <n v="40128"/>
    <n v="0"/>
    <n v="0"/>
    <n v="40128"/>
    <n v="0"/>
    <n v="0"/>
    <n v="0"/>
    <n v="0"/>
    <n v="0"/>
    <n v="204556"/>
    <s v="USD"/>
    <n v="177582.24000000002"/>
    <n v="398502.72000000009"/>
    <s v="&gt;5 Years"/>
    <n v="164428"/>
    <n v="204556"/>
    <n v="177582.24000000002"/>
    <n v="398502.72000000009"/>
    <n v="8.0000000000000127E-2"/>
    <n v="13154.24000000002"/>
    <n v="40128"/>
    <n v="1"/>
    <n v="0"/>
    <n v="0"/>
    <n v="0"/>
  </r>
  <r>
    <s v="Employee 629"/>
    <x v="3"/>
    <s v="Edinburgh"/>
    <s v="United Kingdom"/>
    <s v="EMEA"/>
    <d v="2011-10-11T00:00:00"/>
    <d v="2022-12-01T00:00:00"/>
    <s v="Operating Platform"/>
    <s v="V"/>
    <s v="L"/>
    <s v="GBP"/>
    <n v="77759.549999999988"/>
    <n v="4504.5"/>
    <n v="0"/>
    <n v="0"/>
    <n v="4504.5"/>
    <n v="0"/>
    <n v="0"/>
    <n v="0"/>
    <n v="0"/>
    <n v="0"/>
    <n v="82264.049999999988"/>
    <s v="GBP"/>
    <n v="87868.291499999978"/>
    <n v="180826.66799999995"/>
    <s v="&gt;5 Years"/>
    <n v="103470.74521338179"/>
    <n v="109464.65813872252"/>
    <n v="116921.94209112141"/>
    <n v="240617.00578787783"/>
    <n v="0.12999999999999992"/>
    <n v="10108.741499999989"/>
    <n v="5993.91292534073"/>
    <n v="1.3306500000756409"/>
    <n v="0"/>
    <n v="0"/>
    <n v="0"/>
  </r>
  <r>
    <s v="Employee 63"/>
    <x v="4"/>
    <s v="New York"/>
    <s v="United States of America"/>
    <s v="Americas"/>
    <d v="2001-07-16T00:00:00"/>
    <d v="2022-12-01T00:00:00"/>
    <s v="Client Businesses Platform"/>
    <s v="Z"/>
    <s v="H"/>
    <s v="USD"/>
    <n v="316250"/>
    <n v="2320725"/>
    <n v="0"/>
    <n v="0"/>
    <n v="2320725"/>
    <n v="0"/>
    <n v="0"/>
    <n v="0"/>
    <n v="0"/>
    <n v="342000.00000000006"/>
    <n v="2978975"/>
    <s v="USD"/>
    <n v="319412.5"/>
    <n v="2982757.25"/>
    <s v="&gt;5 Years"/>
    <n v="316250"/>
    <n v="2978975"/>
    <n v="319412.5"/>
    <n v="2982757.25"/>
    <n v="0.01"/>
    <n v="3162.5"/>
    <n v="2662725"/>
    <n v="1"/>
    <n v="342000.00000000006"/>
    <n v="0"/>
    <n v="0"/>
  </r>
  <r>
    <s v="Employee 630"/>
    <x v="4"/>
    <s v="Zurich"/>
    <s v="Switzerland"/>
    <s v="EMEA"/>
    <d v="2014-06-16T00:00:00"/>
    <d v="2022-12-01T00:00:00"/>
    <s v="Client Businesses Platform"/>
    <s v="G"/>
    <s v="V"/>
    <s v="CHF"/>
    <n v="291500"/>
    <n v="274560"/>
    <n v="0"/>
    <n v="0"/>
    <n v="274560"/>
    <n v="0"/>
    <n v="0"/>
    <n v="0"/>
    <n v="0"/>
    <n v="0"/>
    <n v="566060"/>
    <s v="CHF"/>
    <n v="300245"/>
    <n v="883286.8"/>
    <s v="&gt;5 Years"/>
    <n v="296511.03651713964"/>
    <n v="575790.86562913237"/>
    <n v="305406.36761265382"/>
    <n v="898470.95921066019"/>
    <n v="2.9999999999999964E-2"/>
    <n v="8745"/>
    <n v="279279.82911199273"/>
    <n v="1.0171905197843556"/>
    <n v="0"/>
    <n v="0"/>
    <n v="0"/>
  </r>
  <r>
    <s v="Employee 631"/>
    <x v="7"/>
    <s v="London"/>
    <s v="United Kingdom"/>
    <s v="EMEA"/>
    <d v="2016-03-14T00:00:00"/>
    <d v="2022-12-01T00:00:00"/>
    <s v="Investments Platform"/>
    <s v="E"/>
    <s v="R"/>
    <s v="GBP"/>
    <n v="59251.500000000015"/>
    <n v="20442.400000000001"/>
    <n v="0"/>
    <n v="0"/>
    <n v="20442.400000000001"/>
    <n v="0"/>
    <n v="0"/>
    <n v="0"/>
    <n v="0"/>
    <n v="0"/>
    <n v="79693.900000000023"/>
    <s v="GBP"/>
    <n v="63991.620000000017"/>
    <n v="150061.03200000004"/>
    <s v="&gt;5 Years"/>
    <n v="78843.008479481854"/>
    <n v="106044.68804102816"/>
    <n v="85150.449157840412"/>
    <n v="199678.7122421508"/>
    <n v="8.0000000000000127E-2"/>
    <n v="4740.1200000000026"/>
    <n v="27201.679561546305"/>
    <n v="1.3306500000756409"/>
    <n v="0"/>
    <n v="0"/>
    <n v="0"/>
  </r>
  <r>
    <s v="Employee 632"/>
    <x v="0"/>
    <s v="Princeton"/>
    <s v="United States of America"/>
    <s v="Americas"/>
    <d v="2015-11-09T00:00:00"/>
    <d v="2022-12-01T00:00:00"/>
    <s v="Operating Platform"/>
    <s v="V"/>
    <s v="H"/>
    <s v="USD"/>
    <n v="165983.4"/>
    <n v="26433.000000000004"/>
    <n v="0"/>
    <n v="0"/>
    <n v="26433.000000000004"/>
    <n v="0"/>
    <n v="0"/>
    <n v="0"/>
    <n v="0"/>
    <n v="0"/>
    <n v="192416.4"/>
    <s v="USD"/>
    <n v="175942.40400000001"/>
    <n v="379903.788"/>
    <s v="&gt;5 Years"/>
    <n v="165983.4"/>
    <n v="192416.4"/>
    <n v="175942.40400000001"/>
    <n v="379903.788"/>
    <n v="6.0000000000000095E-2"/>
    <n v="9959.0040000000154"/>
    <n v="26433"/>
    <n v="1"/>
    <n v="0"/>
    <n v="0"/>
    <n v="0"/>
  </r>
  <r>
    <s v="Employee 633"/>
    <x v="3"/>
    <s v="Princeton"/>
    <s v="United States of America"/>
    <s v="Americas"/>
    <d v="2011-08-22T00:00:00"/>
    <d v="2022-12-01T00:00:00"/>
    <s v="Regional Platform"/>
    <s v="V"/>
    <s v="L"/>
    <s v="USD"/>
    <n v="121000.00000000003"/>
    <n v="53350.000000000007"/>
    <n v="0"/>
    <n v="0"/>
    <n v="53350.000000000007"/>
    <n v="0"/>
    <n v="0"/>
    <n v="0"/>
    <n v="0"/>
    <n v="0"/>
    <n v="174350.00000000003"/>
    <s v="USD"/>
    <n v="135520.00000000006"/>
    <n v="330792.00000000012"/>
    <s v="&gt;5 Years"/>
    <n v="121000.00000000003"/>
    <n v="174350.00000000003"/>
    <n v="135520.00000000006"/>
    <n v="330792.00000000012"/>
    <n v="0.12000000000000022"/>
    <n v="14520.000000000029"/>
    <n v="53350"/>
    <n v="1"/>
    <n v="0"/>
    <n v="0"/>
    <n v="0"/>
  </r>
  <r>
    <s v="Employee 634"/>
    <x v="0"/>
    <s v="London"/>
    <s v="United Kingdom"/>
    <s v="EMEA"/>
    <d v="2008-05-16T00:00:00"/>
    <d v="2022-12-01T00:00:00"/>
    <s v="Regional Platform"/>
    <s v="P"/>
    <s v="C"/>
    <s v="GBP"/>
    <n v="142560"/>
    <n v="190190.00000000003"/>
    <n v="0"/>
    <n v="0"/>
    <n v="190190.00000000003"/>
    <n v="0"/>
    <n v="0"/>
    <n v="0"/>
    <n v="0"/>
    <n v="0"/>
    <n v="332750"/>
    <s v="GBP"/>
    <n v="163944"/>
    <n v="546606.5"/>
    <s v="&gt;5 Years"/>
    <n v="189697.46401078338"/>
    <n v="442773.78752516949"/>
    <n v="218152.08361240086"/>
    <n v="727341.93926634581"/>
    <n v="0.14999999999999986"/>
    <n v="21384"/>
    <n v="253076.32351438611"/>
    <n v="1.3306500000756409"/>
    <n v="0"/>
    <n v="0"/>
    <n v="0"/>
  </r>
  <r>
    <s v="Employee 635"/>
    <x v="0"/>
    <s v="Boston"/>
    <s v="United States of America"/>
    <s v="Americas"/>
    <d v="2011-07-21T00:00:00"/>
    <d v="2022-12-01T00:00:00"/>
    <s v="Investments Platform"/>
    <s v="I"/>
    <s v="P"/>
    <s v="USD"/>
    <n v="213180.00000000003"/>
    <n v="0"/>
    <n v="665650.00000000012"/>
    <n v="0"/>
    <n v="665650.00000000012"/>
    <n v="0"/>
    <n v="0"/>
    <n v="0"/>
    <n v="0"/>
    <n v="0"/>
    <n v="878830.00000000012"/>
    <s v="USD"/>
    <n v="230234.40000000005"/>
    <n v="460468.8000000001"/>
    <s v="&gt;5 Years"/>
    <n v="213180.00000000003"/>
    <n v="878830.00000000012"/>
    <n v="230234.40000000005"/>
    <n v="460468.8000000001"/>
    <n v="8.0000000000000099E-2"/>
    <n v="17054.400000000023"/>
    <n v="665650.00000000012"/>
    <n v="1"/>
    <n v="0"/>
    <n v="0"/>
    <n v="0"/>
  </r>
  <r>
    <s v="Employee 636"/>
    <x v="0"/>
    <s v="Taipei"/>
    <s v="Taiwan"/>
    <s v="Asia-Pacific"/>
    <d v="2014-09-16T00:00:00"/>
    <d v="2022-12-01T00:00:00"/>
    <s v="Regional Platform"/>
    <s v="H"/>
    <s v="D"/>
    <s v="TWD"/>
    <n v="3729000"/>
    <n v="1576850.0000000002"/>
    <n v="0"/>
    <n v="0"/>
    <n v="1576850.0000000002"/>
    <n v="0"/>
    <n v="0"/>
    <n v="0"/>
    <n v="0"/>
    <n v="0"/>
    <n v="5305850"/>
    <s v="TWD"/>
    <n v="4027320.0000000005"/>
    <n v="9757638"/>
    <s v="&gt;5 Years"/>
    <n v="124459.72331158321"/>
    <n v="177088.93079451963"/>
    <n v="134416.50117650986"/>
    <n v="325672.54643459106"/>
    <n v="7.9999999999999988E-2"/>
    <n v="298320.00000000047"/>
    <n v="52629.207482936428"/>
    <n v="3.3376166079802413E-2"/>
    <n v="0"/>
    <n v="0"/>
    <n v="0"/>
  </r>
  <r>
    <s v="Employee 637"/>
    <x v="0"/>
    <s v="Philadelphia"/>
    <s v="United States of America"/>
    <s v="Americas"/>
    <d v="2016-06-08T00:00:00"/>
    <d v="2022-12-01T00:00:00"/>
    <s v="Operating Platform"/>
    <s v="O"/>
    <s v="Q"/>
    <s v="USD"/>
    <n v="188870.00000000003"/>
    <n v="99176.000000000015"/>
    <n v="0"/>
    <n v="0"/>
    <n v="99176.000000000015"/>
    <n v="0"/>
    <n v="0"/>
    <n v="0"/>
    <n v="0"/>
    <n v="0"/>
    <n v="288046.00000000006"/>
    <s v="USD"/>
    <n v="211534.40000000005"/>
    <n v="534145.92000000016"/>
    <s v="&gt;5 Years"/>
    <n v="188870.00000000003"/>
    <n v="288046.00000000006"/>
    <n v="211534.40000000005"/>
    <n v="534145.92000000016"/>
    <n v="0.12000000000000011"/>
    <n v="22664.400000000023"/>
    <n v="99176.000000000029"/>
    <n v="1"/>
    <n v="0"/>
    <n v="0"/>
    <n v="0"/>
  </r>
  <r>
    <s v="Employee 638"/>
    <x v="3"/>
    <s v="Colorado"/>
    <s v="United States of America"/>
    <s v="Americas"/>
    <d v="2016-05-02T00:00:00"/>
    <d v="2022-12-01T00:00:00"/>
    <s v="Investments Platform"/>
    <s v="E"/>
    <s v="Q"/>
    <s v="USD"/>
    <n v="160380"/>
    <n v="87890.000000000015"/>
    <n v="0"/>
    <n v="0"/>
    <n v="87890.000000000015"/>
    <n v="0"/>
    <n v="0"/>
    <n v="0"/>
    <n v="0"/>
    <n v="0"/>
    <n v="248270"/>
    <s v="USD"/>
    <n v="163587.6"/>
    <n v="416823"/>
    <s v="&gt;5 Years"/>
    <n v="160380"/>
    <n v="248270"/>
    <n v="163587.6"/>
    <n v="416823"/>
    <n v="2.0000000000000035E-2"/>
    <n v="3207.6000000000058"/>
    <n v="87890"/>
    <n v="1"/>
    <n v="0"/>
    <n v="0"/>
    <n v="0"/>
  </r>
  <r>
    <s v="Employee 639"/>
    <x v="3"/>
    <s v="Seattle"/>
    <s v="United States of America"/>
    <s v="Americas"/>
    <d v="2006-05-18T00:00:00"/>
    <d v="2022-12-01T00:00:00"/>
    <s v="Investments Platform"/>
    <s v="H"/>
    <s v="R"/>
    <s v="USD"/>
    <n v="122100.00000000003"/>
    <n v="43120"/>
    <n v="29700.000000000004"/>
    <n v="0"/>
    <n v="72820"/>
    <n v="0"/>
    <n v="0"/>
    <n v="0"/>
    <n v="0"/>
    <n v="0"/>
    <n v="194920.00000000003"/>
    <s v="USD"/>
    <n v="134310.00000000003"/>
    <n v="316052.00000000006"/>
    <s v="&gt;5 Years"/>
    <n v="122100.00000000003"/>
    <n v="194920.00000000003"/>
    <n v="134310.00000000003"/>
    <n v="316052.00000000006"/>
    <n v="9.9999999999999978E-2"/>
    <n v="12210"/>
    <n v="72820"/>
    <n v="1"/>
    <n v="0"/>
    <n v="0"/>
    <n v="0"/>
  </r>
  <r>
    <s v="Employee 64"/>
    <x v="0"/>
    <s v="New York"/>
    <s v="United States of America"/>
    <s v="Americas"/>
    <d v="1995-09-18T00:00:00"/>
    <d v="2022-12-01T00:00:00"/>
    <s v="Investments Platform"/>
    <s v="Z"/>
    <s v="N"/>
    <s v="USD"/>
    <n v="199980.00000000003"/>
    <n v="457446"/>
    <n v="0"/>
    <n v="0"/>
    <n v="457446"/>
    <n v="0"/>
    <n v="0"/>
    <n v="0"/>
    <n v="0"/>
    <n v="0"/>
    <n v="657426"/>
    <s v="USD"/>
    <n v="207979.20000000004"/>
    <n v="891702.24000000011"/>
    <s v="&gt;5 Years"/>
    <n v="199980.00000000003"/>
    <n v="657426"/>
    <n v="207979.20000000004"/>
    <n v="891702.24000000011"/>
    <n v="4.0000000000000049E-2"/>
    <n v="7999.2000000000116"/>
    <n v="457446"/>
    <n v="1"/>
    <n v="0"/>
    <n v="0"/>
    <n v="0"/>
  </r>
  <r>
    <s v="Employee 640"/>
    <x v="0"/>
    <s v="London"/>
    <s v="United Kingdom"/>
    <s v="EMEA"/>
    <d v="2010-03-01T00:00:00"/>
    <d v="2022-12-01T00:00:00"/>
    <s v="Client Businesses Platform"/>
    <s v="R"/>
    <s v="S"/>
    <s v="GBP"/>
    <n v="97185.000000000015"/>
    <n v="37026"/>
    <n v="0"/>
    <n v="0"/>
    <n v="37026"/>
    <n v="0"/>
    <n v="0"/>
    <n v="0"/>
    <n v="0"/>
    <n v="0"/>
    <n v="134211"/>
    <s v="GBP"/>
    <n v="98156.85000000002"/>
    <n v="233709.96000000002"/>
    <s v="&gt;5 Years"/>
    <n v="129319.22025735119"/>
    <n v="178587.86716015186"/>
    <n v="130612.4124599247"/>
    <n v="310986.15829167806"/>
    <n v="9.999999999999995E-3"/>
    <n v="971.85000000000582"/>
    <n v="49268.646902800669"/>
    <n v="1.3306500000756409"/>
    <n v="0"/>
    <n v="0"/>
    <n v="0"/>
  </r>
  <r>
    <s v="Employee 641"/>
    <x v="1"/>
    <s v="Princeton"/>
    <s v="United States of America"/>
    <s v="Americas"/>
    <d v="2010-01-18T00:00:00"/>
    <d v="2022-12-01T00:00:00"/>
    <s v="Corporate and Risk Platform"/>
    <s v="N"/>
    <s v="A"/>
    <s v="USD"/>
    <n v="97240.000000000015"/>
    <n v="8041"/>
    <n v="0"/>
    <n v="0"/>
    <n v="8041"/>
    <n v="0"/>
    <n v="0"/>
    <n v="0"/>
    <n v="0"/>
    <n v="0"/>
    <n v="105281.00000000001"/>
    <s v="USD"/>
    <n v="107936.40000000002"/>
    <n v="224798.31000000006"/>
    <s v="&gt;5 Years"/>
    <n v="97240.000000000015"/>
    <n v="105281.00000000001"/>
    <n v="107936.40000000002"/>
    <n v="224798.31000000006"/>
    <n v="0.11000000000000007"/>
    <n v="10696.400000000009"/>
    <n v="8041"/>
    <n v="1"/>
    <n v="0"/>
    <n v="0"/>
    <n v="0"/>
  </r>
  <r>
    <s v="Employee 642"/>
    <x v="4"/>
    <s v="Newport Beach"/>
    <s v="United States of America"/>
    <s v="Americas"/>
    <d v="2010-07-19T00:00:00"/>
    <d v="2022-12-01T00:00:00"/>
    <s v="Investments Platform"/>
    <s v="X"/>
    <s v="L"/>
    <s v="USD"/>
    <n v="199980.00000000003"/>
    <n v="0"/>
    <n v="608835.76"/>
    <n v="0"/>
    <n v="608835.76"/>
    <n v="0"/>
    <n v="0"/>
    <n v="0"/>
    <n v="0"/>
    <n v="0"/>
    <n v="808815.76"/>
    <s v="USD"/>
    <n v="227977.20000000007"/>
    <n v="455954.40000000014"/>
    <s v="&gt;5 Years"/>
    <n v="199980.00000000003"/>
    <n v="808815.76"/>
    <n v="227977.20000000007"/>
    <n v="455954.40000000014"/>
    <n v="0.14000000000000018"/>
    <n v="27997.200000000041"/>
    <n v="608835.76"/>
    <n v="1"/>
    <n v="0"/>
    <n v="0"/>
    <n v="0"/>
  </r>
  <r>
    <s v="Employee 643"/>
    <x v="3"/>
    <s v="New York"/>
    <s v="United States of America"/>
    <s v="Americas"/>
    <d v="2016-06-29T00:00:00"/>
    <d v="2022-12-01T00:00:00"/>
    <s v="Client Businesses Platform"/>
    <s v="A"/>
    <s v="C"/>
    <s v="USD"/>
    <n v="146278"/>
    <n v="33792"/>
    <n v="0"/>
    <n v="0"/>
    <n v="33792"/>
    <n v="0"/>
    <n v="0"/>
    <n v="0"/>
    <n v="0"/>
    <n v="0"/>
    <n v="180070"/>
    <s v="USD"/>
    <n v="165294.13999999998"/>
    <n v="368773.24"/>
    <s v="&gt;5 Years"/>
    <n v="146278"/>
    <n v="180070"/>
    <n v="165294.13999999998"/>
    <n v="368773.24"/>
    <n v="0.12999999999999989"/>
    <n v="19016.139999999985"/>
    <n v="33792"/>
    <n v="1"/>
    <n v="0"/>
    <n v="0"/>
    <n v="0"/>
  </r>
  <r>
    <s v="Employee 644"/>
    <x v="3"/>
    <s v="Seattle"/>
    <s v="United States of America"/>
    <s v="Americas"/>
    <d v="2014-09-22T00:00:00"/>
    <d v="2022-12-01T00:00:00"/>
    <s v="Operating Platform"/>
    <s v="G"/>
    <s v="U"/>
    <s v="USD"/>
    <n v="152625"/>
    <n v="15572.700000000003"/>
    <n v="0"/>
    <n v="0"/>
    <n v="15572.700000000003"/>
    <n v="0"/>
    <n v="0"/>
    <n v="0"/>
    <n v="0"/>
    <n v="0"/>
    <n v="168197.7"/>
    <s v="USD"/>
    <n v="175518.75"/>
    <n v="368946.10499999998"/>
    <s v="&gt;5 Years"/>
    <n v="152625"/>
    <n v="168197.7"/>
    <n v="175518.75"/>
    <n v="368946.10499999998"/>
    <n v="0.15"/>
    <n v="22893.75"/>
    <n v="15572.700000000012"/>
    <n v="1"/>
    <n v="0"/>
    <n v="0"/>
    <n v="0"/>
  </r>
  <r>
    <s v="Employee 645"/>
    <x v="4"/>
    <s v="Hong Kong"/>
    <s v="Hong Kong"/>
    <s v="Asia-Pacific"/>
    <d v="2011-05-23T00:00:00"/>
    <d v="2022-12-01T00:00:00"/>
    <s v="Client Businesses Platform"/>
    <s v="F"/>
    <s v="N"/>
    <s v="HKD"/>
    <n v="2402400"/>
    <n v="2710950.0000000005"/>
    <n v="0"/>
    <n v="0"/>
    <n v="2710950.0000000005"/>
    <n v="0"/>
    <n v="0"/>
    <n v="0"/>
    <n v="0"/>
    <n v="798250"/>
    <n v="5911600"/>
    <s v="HKD"/>
    <n v="2738736.0000000005"/>
    <n v="8567955.0000000019"/>
    <s v="&gt;5 Years"/>
    <n v="306266.45334421197"/>
    <n v="753631.68730837642"/>
    <n v="349143.7568124017"/>
    <n v="1092273.2227201166"/>
    <n v="0.14000000000000015"/>
    <n v="336336.00000000047"/>
    <n v="447365.23396416445"/>
    <n v="0.12748353868806692"/>
    <n v="101763.73475774942"/>
    <n v="0"/>
    <n v="0"/>
  </r>
  <r>
    <s v="Employee 646"/>
    <x v="1"/>
    <s v="Seattle"/>
    <s v="United States of America"/>
    <s v="Americas"/>
    <d v="2012-07-30T00:00:00"/>
    <d v="2022-12-01T00:00:00"/>
    <s v="Operating Platform"/>
    <s v="J"/>
    <s v="O"/>
    <s v="USD"/>
    <n v="106590.00000000003"/>
    <n v="9817.5000000000018"/>
    <n v="0"/>
    <n v="0"/>
    <n v="9817.5000000000018"/>
    <n v="0"/>
    <n v="0"/>
    <n v="0"/>
    <n v="0"/>
    <n v="0"/>
    <n v="116407.50000000003"/>
    <s v="USD"/>
    <n v="115117.20000000004"/>
    <n v="240837.30000000008"/>
    <s v="&gt;5 Years"/>
    <n v="106590.00000000003"/>
    <n v="116407.50000000003"/>
    <n v="115117.20000000004"/>
    <n v="240837.30000000008"/>
    <n v="8.0000000000000085E-2"/>
    <n v="8527.2000000000116"/>
    <n v="9817.5"/>
    <n v="1"/>
    <n v="0"/>
    <n v="0"/>
    <n v="0"/>
  </r>
  <r>
    <s v="Employee 647"/>
    <x v="1"/>
    <s v="New York"/>
    <s v="United States of America"/>
    <s v="Americas"/>
    <d v="2007-02-16T00:00:00"/>
    <d v="2022-12-01T00:00:00"/>
    <s v="Client Businesses Platform"/>
    <s v="E"/>
    <s v="A"/>
    <s v="USD"/>
    <n v="104720.00000000003"/>
    <n v="29403.000000000004"/>
    <n v="0"/>
    <n v="0"/>
    <n v="29403.000000000004"/>
    <n v="0"/>
    <n v="0"/>
    <n v="0"/>
    <n v="0"/>
    <n v="0"/>
    <n v="134123.00000000003"/>
    <s v="USD"/>
    <n v="120428.00000000003"/>
    <n v="274669.45000000007"/>
    <s v="&gt;5 Years"/>
    <n v="104720.00000000003"/>
    <n v="134123.00000000003"/>
    <n v="120428.00000000003"/>
    <n v="274669.45000000007"/>
    <n v="0.14999999999999997"/>
    <n v="15708"/>
    <n v="29403"/>
    <n v="1"/>
    <n v="0"/>
    <n v="0"/>
    <n v="0"/>
  </r>
  <r>
    <s v="Employee 648"/>
    <x v="3"/>
    <s v="Singapore"/>
    <s v="Singapore"/>
    <s v="Asia-Pacific"/>
    <d v="2007-01-01T00:00:00"/>
    <d v="2022-12-01T00:00:00"/>
    <s v="Operating Platform"/>
    <s v="P"/>
    <s v="S"/>
    <s v="SGD"/>
    <n v="135520.00000000003"/>
    <n v="10395.000000000002"/>
    <n v="0"/>
    <n v="0"/>
    <n v="10395.000000000002"/>
    <n v="0"/>
    <n v="0"/>
    <n v="0"/>
    <n v="0"/>
    <n v="0"/>
    <n v="145915.00000000003"/>
    <s v="SGD"/>
    <n v="139585.60000000003"/>
    <n v="289878.05000000005"/>
    <s v="&gt;5 Years"/>
    <n v="101327.1524169128"/>
    <n v="109099.40558525553"/>
    <n v="104366.96698942018"/>
    <n v="216739.35474223338"/>
    <n v="3.0000000000000006E-2"/>
    <n v="4065.6000000000058"/>
    <n v="7772.2531683427369"/>
    <n v="0.74769150248607419"/>
    <n v="0"/>
    <n v="0"/>
    <n v="0"/>
  </r>
  <r>
    <s v="Employee 649"/>
    <x v="1"/>
    <s v="Wilmington"/>
    <s v="United States of America"/>
    <s v="Americas"/>
    <d v="2013-03-11T00:00:00"/>
    <d v="2022-12-01T00:00:00"/>
    <s v="Operating Platform"/>
    <s v="U"/>
    <s v="C"/>
    <s v="USD"/>
    <n v="104720.00000000003"/>
    <n v="10279.500000000002"/>
    <n v="0"/>
    <n v="0"/>
    <n v="10279.500000000002"/>
    <n v="0"/>
    <n v="0"/>
    <n v="0"/>
    <n v="0"/>
    <n v="0"/>
    <n v="114999.50000000003"/>
    <s v="USD"/>
    <n v="112050.40000000004"/>
    <n v="235099.86500000008"/>
    <s v="&gt;5 Years"/>
    <n v="104720.00000000003"/>
    <n v="114999.50000000003"/>
    <n v="112050.40000000004"/>
    <n v="235099.86500000008"/>
    <n v="7.0000000000000062E-2"/>
    <n v="7330.4000000000087"/>
    <n v="10279.5"/>
    <n v="1"/>
    <n v="0"/>
    <n v="0"/>
    <n v="0"/>
  </r>
  <r>
    <s v="Employee 65"/>
    <x v="3"/>
    <s v="Princeton"/>
    <s v="United States of America"/>
    <s v="Americas"/>
    <d v="1998-08-04T00:00:00"/>
    <d v="2022-12-01T00:00:00"/>
    <s v="Investments Platform"/>
    <s v="Z"/>
    <s v="T"/>
    <s v="USD"/>
    <n v="170665"/>
    <n v="27621.528000000002"/>
    <n v="10818.36"/>
    <n v="0"/>
    <n v="38439.888000000006"/>
    <n v="0"/>
    <n v="0"/>
    <n v="0"/>
    <n v="0"/>
    <n v="0"/>
    <n v="209104.88800000001"/>
    <s v="USD"/>
    <n v="186024.85"/>
    <n v="402157.16552000004"/>
    <s v="&gt;5 Years"/>
    <n v="170665"/>
    <n v="209104.88800000001"/>
    <n v="186024.85"/>
    <n v="402157.16552000004"/>
    <n v="9.0000000000000038E-2"/>
    <n v="15359.850000000006"/>
    <n v="38439.888000000006"/>
    <n v="1"/>
    <n v="0"/>
    <n v="0"/>
    <n v="0"/>
  </r>
  <r>
    <s v="Employee 650"/>
    <x v="3"/>
    <s v="Edinburgh"/>
    <s v="United Kingdom"/>
    <s v="EMEA"/>
    <d v="2016-04-18T00:00:00"/>
    <d v="2022-12-01T00:00:00"/>
    <s v="Client Businesses Platform"/>
    <s v="U"/>
    <s v="Q"/>
    <s v="GBP"/>
    <n v="63901.200000000012"/>
    <n v="25360.500000000004"/>
    <n v="0"/>
    <n v="0"/>
    <n v="25360.500000000004"/>
    <n v="0"/>
    <n v="0"/>
    <n v="0"/>
    <n v="0"/>
    <n v="0"/>
    <n v="89261.700000000012"/>
    <s v="GBP"/>
    <n v="66457.248000000021"/>
    <n v="159289.41600000003"/>
    <s v="&gt;5 Years"/>
    <n v="85030.13178483356"/>
    <n v="118776.08111175186"/>
    <n v="88431.337056226912"/>
    <n v="211958.46141244884"/>
    <n v="4.0000000000000112E-2"/>
    <n v="2556.0480000000098"/>
    <n v="33745.9493269183"/>
    <n v="1.3306500000756409"/>
    <n v="0"/>
    <n v="0"/>
    <n v="0"/>
  </r>
  <r>
    <s v="Employee 651"/>
    <x v="3"/>
    <s v="Gurgaon"/>
    <s v="India"/>
    <s v="Asia-Pacific"/>
    <d v="2013-04-04T00:00:00"/>
    <d v="2022-12-01T00:00:00"/>
    <s v="Client Businesses Platform"/>
    <s v="U"/>
    <s v="G"/>
    <s v="INR"/>
    <n v="3758700.0000000005"/>
    <n v="650650"/>
    <n v="0"/>
    <n v="0"/>
    <n v="650650"/>
    <n v="0"/>
    <n v="0"/>
    <n v="0"/>
    <n v="0"/>
    <n v="0"/>
    <n v="4409350"/>
    <s v="INR"/>
    <n v="4059396.0000000009"/>
    <n v="8821494.0000000019"/>
    <s v="&gt;5 Years"/>
    <n v="55698.884896084179"/>
    <n v="65340.643870633125"/>
    <n v="60154.795687770915"/>
    <n v="130722.69106805472"/>
    <n v="8.0000000000000029E-2"/>
    <n v="300696.00000000047"/>
    <n v="9641.7589745489458"/>
    <n v="1.4818656688771163E-2"/>
    <n v="0"/>
    <n v="0"/>
    <n v="0"/>
  </r>
  <r>
    <s v="Employee 652"/>
    <x v="0"/>
    <s v="Singapore"/>
    <s v="Singapore"/>
    <s v="Asia-Pacific"/>
    <d v="2015-09-28T00:00:00"/>
    <d v="2022-12-01T00:00:00"/>
    <s v="Client Businesses Platform"/>
    <s v="T"/>
    <s v="S"/>
    <s v="SGD"/>
    <n v="284625"/>
    <n v="180380.20000000004"/>
    <n v="0"/>
    <n v="0"/>
    <n v="180380.20000000004"/>
    <n v="0"/>
    <n v="0"/>
    <n v="0"/>
    <n v="0"/>
    <n v="0"/>
    <n v="465005.20000000007"/>
    <s v="SGD"/>
    <n v="293163.75"/>
    <n v="772119.10600000003"/>
    <s v="&gt;5 Years"/>
    <n v="212811.69389509887"/>
    <n v="347680.43665183749"/>
    <n v="219196.04471195184"/>
    <n v="577306.89446334436"/>
    <n v="0.03"/>
    <n v="8538.75"/>
    <n v="134868.74275673862"/>
    <n v="0.74769150248607419"/>
    <n v="0"/>
    <n v="0"/>
    <n v="0"/>
  </r>
  <r>
    <s v="Employee 653"/>
    <x v="1"/>
    <s v="Princeton"/>
    <s v="United States of America"/>
    <s v="Americas"/>
    <d v="2010-10-27T00:00:00"/>
    <d v="2022-12-01T00:00:00"/>
    <s v="Regional Platform"/>
    <s v="Q"/>
    <s v="F"/>
    <s v="USD"/>
    <n v="98527.000000000015"/>
    <n v="26312.000000000004"/>
    <n v="0"/>
    <n v="0"/>
    <n v="26312.000000000004"/>
    <n v="0"/>
    <n v="0"/>
    <n v="0"/>
    <n v="0"/>
    <n v="0"/>
    <n v="124839.00000000001"/>
    <s v="USD"/>
    <n v="106409.16000000002"/>
    <n v="241235.28000000003"/>
    <s v="&gt;5 Years"/>
    <n v="98527.000000000015"/>
    <n v="124839.00000000001"/>
    <n v="106409.16000000002"/>
    <n v="241235.28000000003"/>
    <n v="8.0000000000000029E-2"/>
    <n v="7882.1600000000035"/>
    <n v="26312"/>
    <n v="1"/>
    <n v="0"/>
    <n v="0"/>
    <n v="0"/>
  </r>
  <r>
    <s v="Employee 654"/>
    <x v="0"/>
    <s v="New York"/>
    <s v="United States of America"/>
    <s v="Americas"/>
    <d v="2012-02-15T00:00:00"/>
    <d v="2022-12-01T00:00:00"/>
    <s v="Corporate and Risk Platform"/>
    <s v="U"/>
    <s v="E"/>
    <s v="USD"/>
    <n v="211640.00000000003"/>
    <n v="110121.00000000001"/>
    <n v="0"/>
    <n v="0"/>
    <n v="110121.00000000001"/>
    <n v="0"/>
    <n v="0"/>
    <n v="0"/>
    <n v="0"/>
    <n v="0"/>
    <n v="321761.00000000006"/>
    <s v="USD"/>
    <n v="228571.20000000004"/>
    <n v="576073.08000000007"/>
    <s v="&gt;5 Years"/>
    <n v="211640.00000000003"/>
    <n v="321761.00000000006"/>
    <n v="228571.20000000004"/>
    <n v="576073.08000000007"/>
    <n v="8.0000000000000043E-2"/>
    <n v="16931.200000000012"/>
    <n v="110121.00000000003"/>
    <n v="1"/>
    <n v="0"/>
    <n v="0"/>
    <n v="0"/>
  </r>
  <r>
    <s v="Employee 655"/>
    <x v="0"/>
    <s v="Wilmington"/>
    <s v="United States of America"/>
    <s v="Americas"/>
    <d v="2014-04-21T00:00:00"/>
    <d v="2022-12-01T00:00:00"/>
    <s v="Operating Platform"/>
    <s v="M"/>
    <s v="U"/>
    <s v="USD"/>
    <n v="149292"/>
    <n v="37840"/>
    <n v="0"/>
    <n v="0"/>
    <n v="37840"/>
    <n v="0"/>
    <n v="0"/>
    <n v="0"/>
    <n v="0"/>
    <n v="0"/>
    <n v="187132"/>
    <s v="USD"/>
    <n v="167207.04000000001"/>
    <n v="376794.88"/>
    <s v="&gt;5 Years"/>
    <n v="149292"/>
    <n v="187132"/>
    <n v="167207.04000000001"/>
    <n v="376794.88"/>
    <n v="0.12000000000000005"/>
    <n v="17915.040000000008"/>
    <n v="37840"/>
    <n v="1"/>
    <n v="0"/>
    <n v="0"/>
    <n v="0"/>
  </r>
  <r>
    <s v="Employee 656"/>
    <x v="3"/>
    <s v="London"/>
    <s v="United Kingdom"/>
    <s v="EMEA"/>
    <d v="2017-08-21T00:00:00"/>
    <d v="2022-12-01T00:00:00"/>
    <s v="Investments Platform"/>
    <s v="Q"/>
    <s v="R"/>
    <s v="GBP"/>
    <n v="97240.000000000015"/>
    <n v="198844.80000000002"/>
    <n v="0"/>
    <n v="0"/>
    <n v="198844.80000000002"/>
    <n v="0"/>
    <n v="0"/>
    <n v="0"/>
    <n v="0"/>
    <n v="0"/>
    <n v="296084.80000000005"/>
    <s v="GBP"/>
    <n v="102102.00000000001"/>
    <n v="412991.04000000004"/>
    <s v="&gt;5 Years"/>
    <n v="129392.40600735534"/>
    <n v="393985.2391423962"/>
    <n v="135862.02630772311"/>
    <n v="549546.52740723907"/>
    <n v="4.9999999999999989E-2"/>
    <n v="4862"/>
    <n v="264592.83313504083"/>
    <n v="1.3306500000756409"/>
    <n v="0"/>
    <n v="0"/>
    <n v="0"/>
  </r>
  <r>
    <s v="Employee 657"/>
    <x v="3"/>
    <s v="London"/>
    <s v="United Kingdom"/>
    <s v="EMEA"/>
    <d v="2016-01-22T00:00:00"/>
    <d v="2022-12-01T00:00:00"/>
    <s v="Investments Platform"/>
    <s v="Y"/>
    <s v="F"/>
    <s v="GBP"/>
    <n v="91773"/>
    <n v="37037"/>
    <n v="0"/>
    <n v="0"/>
    <n v="37037"/>
    <n v="0"/>
    <n v="0"/>
    <n v="0"/>
    <n v="0"/>
    <n v="0"/>
    <n v="128810"/>
    <s v="GBP"/>
    <n v="100032.57"/>
    <n v="240435.47"/>
    <s v="&gt;5 Years"/>
    <n v="122117.74245694179"/>
    <n v="171401.0265097433"/>
    <n v="133108.33927806656"/>
    <n v="319935.45817368675"/>
    <n v="9.0000000000000052E-2"/>
    <n v="8259.570000000007"/>
    <n v="49283.284052801508"/>
    <n v="1.3306500000756409"/>
    <n v="0"/>
    <n v="0"/>
    <n v="0"/>
  </r>
  <r>
    <s v="Employee 658"/>
    <x v="1"/>
    <s v="Wilmington"/>
    <s v="United States of America"/>
    <s v="Americas"/>
    <d v="2017-07-01T00:00:00"/>
    <d v="2022-12-01T00:00:00"/>
    <s v="Operating Platform"/>
    <s v="V"/>
    <s v="G"/>
    <s v="USD"/>
    <n v="98161.800000000017"/>
    <n v="9801"/>
    <n v="0"/>
    <n v="0"/>
    <n v="9801"/>
    <n v="0"/>
    <n v="0"/>
    <n v="0"/>
    <n v="0"/>
    <n v="0"/>
    <n v="107962.80000000002"/>
    <s v="USD"/>
    <n v="107977.98000000003"/>
    <n v="226737.06000000006"/>
    <s v="&gt;5 Years"/>
    <n v="98161.800000000017"/>
    <n v="107962.80000000002"/>
    <n v="107977.98000000003"/>
    <n v="226737.06000000006"/>
    <n v="0.10000000000000006"/>
    <n v="9816.1800000000076"/>
    <n v="9801"/>
    <n v="1"/>
    <n v="0"/>
    <n v="0"/>
    <n v="0"/>
  </r>
  <r>
    <s v="Employee 659"/>
    <x v="3"/>
    <s v="Seattle"/>
    <s v="United States of America"/>
    <s v="Americas"/>
    <d v="2017-08-14T00:00:00"/>
    <d v="2022-12-01T00:00:00"/>
    <s v="Operating Platform"/>
    <s v="U"/>
    <s v="K"/>
    <s v="USD"/>
    <n v="143319"/>
    <n v="14685"/>
    <n v="0"/>
    <n v="0"/>
    <n v="14685"/>
    <n v="0"/>
    <n v="0"/>
    <n v="0"/>
    <n v="0"/>
    <n v="0"/>
    <n v="158004"/>
    <s v="USD"/>
    <n v="156217.71000000002"/>
    <n v="328442.07000000007"/>
    <s v="&gt;5 Years"/>
    <n v="143319"/>
    <n v="158004"/>
    <n v="156217.71000000002"/>
    <n v="328442.07000000007"/>
    <n v="9.0000000000000149E-2"/>
    <n v="12898.710000000021"/>
    <n v="14685"/>
    <n v="1"/>
    <n v="0"/>
    <n v="0"/>
    <n v="0"/>
  </r>
  <r>
    <s v="Employee 66"/>
    <x v="4"/>
    <s v="Paris"/>
    <s v="France"/>
    <s v="EMEA"/>
    <d v="1999-01-11T00:00:00"/>
    <d v="2022-12-01T00:00:00"/>
    <s v="Client Businesses Platform"/>
    <s v="M"/>
    <s v="C"/>
    <s v="EUR"/>
    <n v="233200.00000000003"/>
    <n v="189189.00000000003"/>
    <n v="0"/>
    <n v="0"/>
    <n v="189189.00000000003"/>
    <n v="0"/>
    <n v="0"/>
    <n v="0"/>
    <n v="0"/>
    <n v="0"/>
    <n v="422389.00000000006"/>
    <s v="EUR"/>
    <n v="235532.00000000003"/>
    <n v="662144.89"/>
    <s v="&gt;5 Years"/>
    <n v="272214.35999304493"/>
    <n v="493054.6796874025"/>
    <n v="274936.50359297538"/>
    <n v="772921.73007725179"/>
    <n v="1.0000000000000011E-2"/>
    <n v="2332"/>
    <n v="220840.31969435757"/>
    <n v="1.1672999999701754"/>
    <n v="0"/>
    <n v="0"/>
    <n v="0"/>
  </r>
  <r>
    <s v="Employee 660"/>
    <x v="0"/>
    <s v="Sydney"/>
    <s v="Australia"/>
    <s v="Asia-Pacific"/>
    <d v="2017-08-18T00:00:00"/>
    <d v="2022-12-01T00:00:00"/>
    <s v="Client Businesses Platform"/>
    <s v="J"/>
    <s v="W"/>
    <s v="AUD"/>
    <n v="230928.50000000006"/>
    <n v="301724.5"/>
    <n v="0"/>
    <n v="0"/>
    <n v="301724.5"/>
    <n v="0"/>
    <n v="0"/>
    <n v="0"/>
    <n v="0"/>
    <n v="0"/>
    <n v="532653"/>
    <s v="AUD"/>
    <n v="249402.78000000009"/>
    <n v="824668.02000000025"/>
    <s v="&gt;5 Years"/>
    <n v="174732.04953115497"/>
    <n v="403031.89246419678"/>
    <n v="188710.6134936474"/>
    <n v="623985.05735498003"/>
    <n v="8.000000000000014E-2"/>
    <n v="18474.280000000028"/>
    <n v="228299.8429330418"/>
    <n v="0.75665000002665295"/>
    <n v="0"/>
    <n v="0"/>
    <n v="0"/>
  </r>
  <r>
    <s v="Employee 661"/>
    <x v="0"/>
    <s v="Edinburgh"/>
    <s v="United Kingdom"/>
    <s v="EMEA"/>
    <d v="2017-07-31T00:00:00"/>
    <d v="2022-12-01T00:00:00"/>
    <s v="Client Businesses Platform"/>
    <s v="Q"/>
    <s v="P"/>
    <s v="GBP"/>
    <n v="95612.000000000015"/>
    <n v="42240"/>
    <n v="0"/>
    <n v="0"/>
    <n v="42240"/>
    <n v="0"/>
    <n v="0"/>
    <n v="0"/>
    <n v="0"/>
    <n v="0"/>
    <n v="137852"/>
    <s v="GBP"/>
    <n v="97524.24000000002"/>
    <n v="238133.28000000003"/>
    <s v="&gt;5 Years"/>
    <n v="127226.1078072322"/>
    <n v="183432.76381042725"/>
    <n v="129770.62996337685"/>
    <n v="316872.04905001266"/>
    <n v="2.0000000000000066E-2"/>
    <n v="1912.2400000000052"/>
    <n v="56206.65600319505"/>
    <n v="1.3306500000756409"/>
    <n v="0"/>
    <n v="0"/>
    <n v="0"/>
  </r>
  <r>
    <s v="Employee 662"/>
    <x v="3"/>
    <s v="New York"/>
    <s v="United States of America"/>
    <s v="Americas"/>
    <d v="2017-08-01T00:00:00"/>
    <d v="2022-12-01T00:00:00"/>
    <s v="Operating Platform"/>
    <s v="T"/>
    <s v="V"/>
    <s v="USD"/>
    <n v="163181.03999999998"/>
    <n v="16082"/>
    <n v="0"/>
    <n v="0"/>
    <n v="16082"/>
    <n v="0"/>
    <n v="0"/>
    <n v="0"/>
    <n v="0"/>
    <n v="0"/>
    <n v="179263.03999999998"/>
    <s v="USD"/>
    <n v="166444.66079999998"/>
    <n v="349292.96159999992"/>
    <s v="&gt;5 Years"/>
    <n v="163181.03999999998"/>
    <n v="179263.03999999998"/>
    <n v="166444.66079999998"/>
    <n v="349292.96159999992"/>
    <n v="2.0000000000000028E-2"/>
    <n v="3263.6208000000042"/>
    <n v="16082"/>
    <n v="1"/>
    <n v="0"/>
    <n v="0"/>
    <n v="0"/>
  </r>
  <r>
    <s v="Employee 663"/>
    <x v="4"/>
    <s v="New York"/>
    <s v="United States of America"/>
    <s v="Americas"/>
    <d v="2017-08-07T00:00:00"/>
    <d v="2022-12-01T00:00:00"/>
    <s v="Corporate and Risk Platform"/>
    <s v="E"/>
    <s v="N"/>
    <s v="USD"/>
    <n v="277200.00000000006"/>
    <n v="722535.00000000012"/>
    <n v="0"/>
    <n v="0"/>
    <n v="722535.00000000012"/>
    <n v="0"/>
    <n v="0"/>
    <n v="0"/>
    <n v="0"/>
    <n v="526400"/>
    <n v="1526135.0000000002"/>
    <s v="USD"/>
    <n v="279972.00000000006"/>
    <n v="1289704.3500000003"/>
    <s v="&gt;5 Years"/>
    <n v="277200.00000000006"/>
    <n v="1526135.0000000002"/>
    <n v="279972.00000000006"/>
    <n v="1289704.3500000003"/>
    <n v="9.9999999999999985E-3"/>
    <n v="2772"/>
    <n v="1248935.0000000002"/>
    <n v="1"/>
    <n v="526400"/>
    <n v="0"/>
    <n v="0"/>
  </r>
  <r>
    <s v="Employee 664"/>
    <x v="1"/>
    <s v="San Francisco"/>
    <s v="United States of America"/>
    <s v="Americas"/>
    <d v="2017-08-07T00:00:00"/>
    <d v="2022-12-01T00:00:00"/>
    <s v="Operating Platform"/>
    <s v="V"/>
    <s v="Q"/>
    <s v="USD"/>
    <n v="96836.300000000017"/>
    <n v="11228.800000000001"/>
    <n v="0"/>
    <n v="0"/>
    <n v="11228.800000000001"/>
    <n v="0"/>
    <n v="4627"/>
    <n v="0"/>
    <n v="4627"/>
    <n v="0"/>
    <n v="112692.10000000002"/>
    <s v="USD"/>
    <n v="99741.389000000025"/>
    <n v="211048.44200000004"/>
    <s v="&gt;5 Years"/>
    <n v="96836.300000000017"/>
    <n v="112692.10000000002"/>
    <n v="99741.389000000025"/>
    <n v="211048.44200000004"/>
    <n v="3.0000000000000068E-2"/>
    <n v="2905.0890000000072"/>
    <n v="15855.800000000003"/>
    <n v="1"/>
    <n v="0"/>
    <n v="0"/>
    <n v="4627"/>
  </r>
  <r>
    <s v="Employee 665"/>
    <x v="1"/>
    <s v="London"/>
    <s v="United Kingdom"/>
    <s v="EMEA"/>
    <d v="2017-08-21T00:00:00"/>
    <d v="2022-12-01T00:00:00"/>
    <s v="Client Businesses Platform"/>
    <s v="V"/>
    <s v="S"/>
    <s v="GBP"/>
    <n v="103956.60000000003"/>
    <n v="8910"/>
    <n v="0"/>
    <n v="0"/>
    <n v="8910"/>
    <n v="0"/>
    <n v="0"/>
    <n v="0"/>
    <n v="0"/>
    <n v="0"/>
    <n v="112866.60000000003"/>
    <s v="GBP"/>
    <n v="108114.86400000005"/>
    <n v="225496.12800000008"/>
    <s v="&gt;5 Years"/>
    <n v="138329.84979786343"/>
    <n v="150185.94129853739"/>
    <n v="143863.04378977796"/>
    <n v="300056.42274025688"/>
    <n v="0.04"/>
    <n v="4158.2640000000101"/>
    <n v="11856.091500673967"/>
    <n v="1.3306500000756409"/>
    <n v="0"/>
    <n v="0"/>
    <n v="0"/>
  </r>
  <r>
    <s v="Employee 666"/>
    <x v="3"/>
    <s v="Singapore"/>
    <s v="Singapore"/>
    <s v="Asia-Pacific"/>
    <d v="2018-07-30T00:00:00"/>
    <d v="2022-12-01T00:00:00"/>
    <s v="Regional Platform"/>
    <s v="J"/>
    <s v="X"/>
    <s v="SGD"/>
    <n v="147477"/>
    <n v="22748.000000000004"/>
    <n v="0"/>
    <n v="0"/>
    <n v="22748.000000000004"/>
    <n v="0"/>
    <n v="0"/>
    <n v="0"/>
    <n v="0"/>
    <n v="0"/>
    <n v="170225"/>
    <s v="SGD"/>
    <n v="150426.54"/>
    <n v="324056.04000000004"/>
    <s v="1-5 Years"/>
    <n v="110267.29971213876"/>
    <n v="127275.78601069198"/>
    <n v="112472.64570638155"/>
    <n v="242293.9474372874"/>
    <n v="2.0000000000000108E-2"/>
    <n v="2949.5400000000081"/>
    <n v="17008.486298553224"/>
    <n v="0.74769150248607419"/>
    <n v="0"/>
    <n v="0"/>
    <n v="0"/>
  </r>
  <r>
    <s v="Employee 667"/>
    <x v="3"/>
    <s v="Hong Kong"/>
    <s v="Hong Kong"/>
    <s v="Asia-Pacific"/>
    <d v="2017-08-29T00:00:00"/>
    <d v="2022-12-01T00:00:00"/>
    <s v="Investments Platform"/>
    <s v="G"/>
    <s v="G"/>
    <s v="HKD"/>
    <n v="1425600"/>
    <n v="568260"/>
    <n v="0"/>
    <n v="0"/>
    <n v="568260"/>
    <n v="0"/>
    <n v="0"/>
    <n v="0"/>
    <n v="0"/>
    <n v="0"/>
    <n v="1993860"/>
    <s v="HKD"/>
    <n v="1482624"/>
    <n v="3556238.4000000004"/>
    <s v="&gt;5 Years"/>
    <n v="181740.53275370819"/>
    <n v="254184.32844858911"/>
    <n v="189010.15406385652"/>
    <n v="453361.85565038922"/>
    <n v="4.0000000000000015E-2"/>
    <n v="57024"/>
    <n v="72443.795694880915"/>
    <n v="0.12748353868806692"/>
    <n v="0"/>
    <n v="0"/>
    <n v="0"/>
  </r>
  <r>
    <s v="Employee 668"/>
    <x v="1"/>
    <s v="Wilmington"/>
    <s v="United States of America"/>
    <s v="Americas"/>
    <d v="2017-08-28T00:00:00"/>
    <d v="2022-12-01T00:00:00"/>
    <s v="Operating Platform"/>
    <s v="E"/>
    <s v="C"/>
    <s v="USD"/>
    <n v="98010.000000000029"/>
    <n v="16170"/>
    <n v="0"/>
    <n v="0"/>
    <n v="16170"/>
    <n v="0"/>
    <n v="0"/>
    <n v="0"/>
    <n v="0"/>
    <n v="0"/>
    <n v="114180.00000000003"/>
    <s v="USD"/>
    <n v="98990.100000000035"/>
    <n v="214311.90000000008"/>
    <s v="&gt;5 Years"/>
    <n v="98010.000000000029"/>
    <n v="114180.00000000003"/>
    <n v="98990.100000000035"/>
    <n v="214311.90000000008"/>
    <n v="1.0000000000000056E-2"/>
    <n v="980.10000000000582"/>
    <n v="16170"/>
    <n v="1"/>
    <n v="0"/>
    <n v="0"/>
    <n v="0"/>
  </r>
  <r>
    <s v="Employee 669"/>
    <x v="3"/>
    <s v="Princeton"/>
    <s v="United States of America"/>
    <s v="Americas"/>
    <d v="2017-08-21T00:00:00"/>
    <d v="2022-12-01T00:00:00"/>
    <s v="Investments Platform"/>
    <s v="D"/>
    <s v="A"/>
    <s v="USD"/>
    <n v="183425"/>
    <n v="29511.086000000003"/>
    <n v="11065.94"/>
    <n v="0"/>
    <n v="40577.026000000005"/>
    <n v="0"/>
    <n v="0"/>
    <n v="0"/>
    <n v="0"/>
    <n v="0"/>
    <n v="224002.02600000001"/>
    <s v="USD"/>
    <n v="187093.5"/>
    <n v="404288.30772000004"/>
    <s v="&gt;5 Years"/>
    <n v="183425"/>
    <n v="224002.02600000001"/>
    <n v="187093.5"/>
    <n v="404288.30772000004"/>
    <n v="0.02"/>
    <n v="3668.5"/>
    <n v="40577.026000000013"/>
    <n v="1"/>
    <n v="0"/>
    <n v="0"/>
    <n v="0"/>
  </r>
  <r>
    <s v="Employee 67"/>
    <x v="3"/>
    <s v="Hong Kong"/>
    <s v="Hong Kong"/>
    <s v="Asia-Pacific"/>
    <d v="1999-09-07T00:00:00"/>
    <d v="2022-12-01T00:00:00"/>
    <s v="Regional Platform"/>
    <s v="W"/>
    <s v="F"/>
    <s v="HKD"/>
    <n v="1016400.0000000001"/>
    <n v="211200.00000000003"/>
    <n v="0"/>
    <n v="0"/>
    <n v="211200.00000000003"/>
    <n v="0"/>
    <n v="0"/>
    <n v="0"/>
    <n v="0"/>
    <n v="0"/>
    <n v="1227600.0000000002"/>
    <s v="HKD"/>
    <n v="1057056.0000000002"/>
    <n v="2333760.0000000009"/>
    <s v="&gt;5 Years"/>
    <n v="129574.26872255123"/>
    <n v="156498.79209347098"/>
    <n v="134757.2394714533"/>
    <n v="297515.98324866319"/>
    <n v="4.0000000000000126E-2"/>
    <n v="40656.000000000116"/>
    <n v="26924.523370919749"/>
    <n v="0.12748353868806692"/>
    <n v="0"/>
    <n v="0"/>
    <n v="0"/>
  </r>
  <r>
    <s v="Employee 670"/>
    <x v="0"/>
    <s v="London"/>
    <s v="United Kingdom"/>
    <s v="EMEA"/>
    <d v="2017-08-28T00:00:00"/>
    <d v="2022-12-01T00:00:00"/>
    <s v="Regional Platform"/>
    <s v="C"/>
    <s v="A"/>
    <s v="GBP"/>
    <n v="117810.00000000001"/>
    <n v="81840"/>
    <n v="0"/>
    <n v="0"/>
    <n v="81840"/>
    <n v="0"/>
    <n v="0"/>
    <n v="0"/>
    <n v="0"/>
    <n v="0"/>
    <n v="199650"/>
    <s v="GBP"/>
    <n v="118988.10000000002"/>
    <n v="320634.60000000003"/>
    <s v="&gt;5 Years"/>
    <n v="156763.87650891129"/>
    <n v="265664.27251510171"/>
    <n v="158331.51527400041"/>
    <n v="426652.43051425315"/>
    <n v="1.0000000000000087E-2"/>
    <n v="1178.1000000000058"/>
    <n v="108900.39600619042"/>
    <n v="1.3306500000756412"/>
    <n v="0"/>
    <n v="0"/>
    <n v="0"/>
  </r>
  <r>
    <s v="Employee 671"/>
    <x v="3"/>
    <s v="London"/>
    <s v="United Kingdom"/>
    <s v="EMEA"/>
    <d v="2017-08-28T00:00:00"/>
    <d v="2022-12-01T00:00:00"/>
    <s v="Investments Platform"/>
    <s v="Y"/>
    <s v="T"/>
    <s v="GBP"/>
    <n v="132798.60000000003"/>
    <n v="0"/>
    <n v="572450"/>
    <n v="0"/>
    <n v="572450"/>
    <n v="0"/>
    <n v="0"/>
    <n v="0"/>
    <n v="0"/>
    <n v="0"/>
    <n v="705248.60000000009"/>
    <s v="GBP"/>
    <n v="134126.58600000004"/>
    <n v="268253.17200000008"/>
    <s v="&gt;5 Years"/>
    <n v="176708.45710004505"/>
    <n v="938439.04964334576"/>
    <n v="178475.5416710455"/>
    <n v="356951.08334209101"/>
    <n v="0.01"/>
    <n v="1327.9860000000044"/>
    <n v="761730.59254330071"/>
    <n v="1.3306500000756409"/>
    <n v="0"/>
    <n v="0"/>
    <n v="0"/>
  </r>
  <r>
    <s v="Employee 672"/>
    <x v="3"/>
    <s v="Boston"/>
    <s v="United States of America"/>
    <s v="Americas"/>
    <d v="2017-08-29T00:00:00"/>
    <d v="2022-12-01T00:00:00"/>
    <s v="Client Businesses Platform"/>
    <s v="J"/>
    <s v="W"/>
    <s v="USD"/>
    <n v="134931.28000000003"/>
    <n v="28028.000000000004"/>
    <n v="0"/>
    <n v="0"/>
    <n v="28028.000000000004"/>
    <n v="0"/>
    <n v="0"/>
    <n v="0"/>
    <n v="0"/>
    <n v="0"/>
    <n v="162959.28000000003"/>
    <s v="USD"/>
    <n v="149773.72080000004"/>
    <n v="330658.52160000009"/>
    <s v="&gt;5 Years"/>
    <n v="134931.28000000003"/>
    <n v="162959.28000000003"/>
    <n v="149773.72080000004"/>
    <n v="330658.52160000009"/>
    <n v="0.11000000000000006"/>
    <n v="14842.440800000011"/>
    <n v="28028"/>
    <n v="1"/>
    <n v="0"/>
    <n v="0"/>
    <n v="0"/>
  </r>
  <r>
    <s v="Employee 673"/>
    <x v="3"/>
    <s v="London"/>
    <s v="United Kingdom"/>
    <s v="EMEA"/>
    <d v="2017-09-25T00:00:00"/>
    <d v="2022-12-01T00:00:00"/>
    <s v="Regional Platform"/>
    <s v="X"/>
    <s v="S"/>
    <s v="GBP"/>
    <n v="97680.000000000015"/>
    <n v="38456"/>
    <n v="0"/>
    <n v="0"/>
    <n v="38456"/>
    <n v="0"/>
    <n v="0"/>
    <n v="0"/>
    <n v="0"/>
    <n v="0"/>
    <n v="136136"/>
    <s v="GBP"/>
    <n v="98656.800000000017"/>
    <n v="236154.16000000003"/>
    <s v="&gt;5 Years"/>
    <n v="129977.89200738863"/>
    <n v="181149.36841029747"/>
    <n v="131277.67092746252"/>
    <n v="314238.53302186297"/>
    <n v="1.0000000000000042E-2"/>
    <n v="976.80000000000291"/>
    <n v="51171.47640290884"/>
    <n v="1.3306500000756409"/>
    <n v="0"/>
    <n v="0"/>
    <n v="0"/>
  </r>
  <r>
    <s v="Employee 674"/>
    <x v="1"/>
    <s v="Wilmington"/>
    <s v="United States of America"/>
    <s v="Americas"/>
    <d v="2017-08-29T00:00:00"/>
    <d v="2022-12-01T00:00:00"/>
    <s v="Operating Platform"/>
    <s v="X"/>
    <s v="B"/>
    <s v="USD"/>
    <n v="91657.500000000015"/>
    <n v="11374.000000000002"/>
    <n v="0"/>
    <n v="0"/>
    <n v="11374.000000000002"/>
    <n v="0"/>
    <n v="0"/>
    <n v="0"/>
    <n v="0"/>
    <n v="0"/>
    <n v="103031.50000000001"/>
    <s v="USD"/>
    <n v="93490.650000000023"/>
    <n v="198582.78000000006"/>
    <s v="&gt;5 Years"/>
    <n v="91657.500000000015"/>
    <n v="103031.50000000001"/>
    <n v="93490.650000000023"/>
    <n v="198582.78000000006"/>
    <n v="2.0000000000000091E-2"/>
    <n v="1833.1500000000087"/>
    <n v="11374"/>
    <n v="1"/>
    <n v="0"/>
    <n v="0"/>
    <n v="0"/>
  </r>
  <r>
    <s v="Employee 675"/>
    <x v="3"/>
    <s v="London"/>
    <s v="United Kingdom"/>
    <s v="EMEA"/>
    <d v="2017-08-28T00:00:00"/>
    <d v="2022-12-01T00:00:00"/>
    <s v="Investments Platform"/>
    <s v="K"/>
    <s v="U"/>
    <s v="GBP"/>
    <n v="88324.5"/>
    <n v="136906"/>
    <n v="0"/>
    <n v="0"/>
    <n v="136906"/>
    <n v="0"/>
    <n v="0"/>
    <n v="0"/>
    <n v="0"/>
    <n v="0"/>
    <n v="225230.5"/>
    <s v="GBP"/>
    <n v="90090.99"/>
    <n v="319826.10000000003"/>
    <s v="&gt;5 Years"/>
    <n v="117528.99593168095"/>
    <n v="299702.96484203666"/>
    <n v="119879.57585031458"/>
    <n v="425576.59998919198"/>
    <n v="2.0000000000000028E-2"/>
    <n v="1766.4900000000052"/>
    <n v="182173.9689103557"/>
    <n v="1.3306500000756409"/>
    <n v="0"/>
    <n v="0"/>
    <n v="0"/>
  </r>
  <r>
    <s v="Employee 676"/>
    <x v="3"/>
    <s v="London"/>
    <s v="United Kingdom"/>
    <s v="EMEA"/>
    <d v="2017-09-04T00:00:00"/>
    <d v="2022-12-01T00:00:00"/>
    <s v="Investments Platform"/>
    <s v="F"/>
    <s v="U"/>
    <s v="GBP"/>
    <n v="93224.999999999985"/>
    <n v="16192"/>
    <n v="0"/>
    <n v="0"/>
    <n v="16192"/>
    <n v="0"/>
    <n v="0"/>
    <n v="0"/>
    <n v="0"/>
    <n v="0"/>
    <n v="109416.99999999999"/>
    <s v="GBP"/>
    <n v="99750.749999999985"/>
    <n v="216826.93999999994"/>
    <s v="&gt;5 Years"/>
    <n v="124049.84625705161"/>
    <n v="145595.73105827637"/>
    <n v="132733.33549504523"/>
    <n v="288520.76772740093"/>
    <n v="7.0000000000000062E-2"/>
    <n v="6525.75"/>
    <n v="21545.884801224762"/>
    <n v="1.3306500000756412"/>
    <n v="0"/>
    <n v="0"/>
    <n v="0"/>
  </r>
  <r>
    <s v="Employee 677"/>
    <x v="1"/>
    <s v="Wilmington"/>
    <s v="United States of America"/>
    <s v="Americas"/>
    <d v="2017-09-04T00:00:00"/>
    <d v="2022-12-01T00:00:00"/>
    <s v="Corporate and Risk Platform"/>
    <s v="X"/>
    <s v="D"/>
    <s v="USD"/>
    <n v="94265.60000000002"/>
    <n v="10296.000000000002"/>
    <n v="0"/>
    <n v="0"/>
    <n v="10296.000000000002"/>
    <n v="0"/>
    <n v="0"/>
    <n v="0"/>
    <n v="0"/>
    <n v="0"/>
    <n v="104561.60000000002"/>
    <s v="USD"/>
    <n v="104634.81600000004"/>
    <n v="220698.1920000001"/>
    <s v="&gt;5 Years"/>
    <n v="94265.60000000002"/>
    <n v="104561.60000000002"/>
    <n v="104634.81600000004"/>
    <n v="220698.1920000001"/>
    <n v="0.11000000000000014"/>
    <n v="10369.216000000015"/>
    <n v="10296"/>
    <n v="1"/>
    <n v="0"/>
    <n v="0"/>
    <n v="0"/>
  </r>
  <r>
    <s v="Employee 678"/>
    <x v="3"/>
    <s v="New York"/>
    <s v="United States of America"/>
    <s v="Americas"/>
    <d v="2005-05-31T00:00:00"/>
    <d v="2022-12-01T00:00:00"/>
    <s v="Investments Platform"/>
    <s v="I"/>
    <s v="C"/>
    <s v="USD"/>
    <n v="142560"/>
    <n v="164560.00000000003"/>
    <n v="0"/>
    <n v="0"/>
    <n v="164560.00000000003"/>
    <n v="0"/>
    <n v="0"/>
    <n v="0"/>
    <n v="0"/>
    <n v="0"/>
    <n v="307120"/>
    <s v="USD"/>
    <n v="146836.80000000002"/>
    <n v="463170.40000000014"/>
    <s v="&gt;5 Years"/>
    <n v="142560"/>
    <n v="307120"/>
    <n v="146836.80000000002"/>
    <n v="463170.40000000014"/>
    <n v="3.0000000000000124E-2"/>
    <n v="4276.8000000000175"/>
    <n v="164560"/>
    <n v="1"/>
    <n v="0"/>
    <n v="0"/>
    <n v="0"/>
  </r>
  <r>
    <s v="Employee 679"/>
    <x v="3"/>
    <s v="London"/>
    <s v="United Kingdom"/>
    <s v="EMEA"/>
    <d v="2017-09-11T00:00:00"/>
    <d v="2022-12-01T00:00:00"/>
    <s v="Operating Platform"/>
    <s v="H"/>
    <s v="A"/>
    <s v="GBP"/>
    <n v="73108.200000000012"/>
    <n v="4455"/>
    <n v="0"/>
    <n v="0"/>
    <n v="4455"/>
    <n v="0"/>
    <n v="0"/>
    <n v="0"/>
    <n v="0"/>
    <n v="0"/>
    <n v="77563.200000000012"/>
    <s v="GBP"/>
    <n v="83343.348000000027"/>
    <n v="171765.39600000007"/>
    <s v="&gt;5 Years"/>
    <n v="97281.426335529992"/>
    <n v="103209.47208586698"/>
    <n v="110900.8260225042"/>
    <n v="228559.62420039257"/>
    <n v="0.14000000000000012"/>
    <n v="10235.148000000016"/>
    <n v="5928.0457503369835"/>
    <n v="1.3306500000756409"/>
    <n v="0"/>
    <n v="0"/>
    <n v="0"/>
  </r>
  <r>
    <s v="Employee 68"/>
    <x v="3"/>
    <s v="Princeton"/>
    <s v="United States of America"/>
    <s v="Americas"/>
    <d v="2002-04-22T00:00:00"/>
    <d v="2022-12-01T00:00:00"/>
    <s v="Operating Platform"/>
    <s v="U"/>
    <s v="S"/>
    <s v="USD"/>
    <n v="159016"/>
    <n v="13200.000000000002"/>
    <n v="0"/>
    <n v="0"/>
    <n v="13200.000000000002"/>
    <n v="0"/>
    <n v="0"/>
    <n v="0"/>
    <n v="0"/>
    <n v="0"/>
    <n v="172216"/>
    <s v="USD"/>
    <n v="160606.16"/>
    <n v="334544.32"/>
    <s v="&gt;5 Years"/>
    <n v="159016"/>
    <n v="172216"/>
    <n v="160606.16"/>
    <n v="334544.32"/>
    <n v="1.0000000000000023E-2"/>
    <n v="1590.1600000000035"/>
    <n v="13200"/>
    <n v="1"/>
    <n v="0"/>
    <n v="0"/>
    <n v="0"/>
  </r>
  <r>
    <s v="Employee 680"/>
    <x v="3"/>
    <s v="Edinburgh"/>
    <s v="United Kingdom"/>
    <s v="EMEA"/>
    <d v="2017-09-18T00:00:00"/>
    <d v="2022-12-01T00:00:00"/>
    <s v="Operating Platform"/>
    <s v="T"/>
    <s v="P"/>
    <s v="GBP"/>
    <n v="52965.000000000007"/>
    <n v="9091.5"/>
    <n v="0"/>
    <n v="0"/>
    <n v="9091.5"/>
    <n v="0"/>
    <n v="0"/>
    <n v="0"/>
    <n v="0"/>
    <n v="0"/>
    <n v="62056.500000000007"/>
    <s v="GBP"/>
    <n v="54553.950000000012"/>
    <n v="118472.14500000002"/>
    <s v="&gt;5 Years"/>
    <n v="70477.877254006336"/>
    <n v="82575.481729694016"/>
    <n v="72592.213571626533"/>
    <n v="157644.95975321135"/>
    <n v="3.0000000000000093E-2"/>
    <n v="1588.9500000000044"/>
    <n v="12097.60447568768"/>
    <n v="1.3306500000756409"/>
    <n v="0"/>
    <n v="0"/>
    <n v="0"/>
  </r>
  <r>
    <s v="Employee 681"/>
    <x v="3"/>
    <s v="Edinburgh"/>
    <s v="United Kingdom"/>
    <s v="EMEA"/>
    <d v="2017-10-30T00:00:00"/>
    <d v="2022-12-01T00:00:00"/>
    <s v="Operating Platform"/>
    <s v="M"/>
    <s v="B"/>
    <s v="GBP"/>
    <n v="54395.000000000007"/>
    <n v="25602.500000000004"/>
    <n v="0"/>
    <n v="0"/>
    <n v="25602.500000000004"/>
    <n v="0"/>
    <n v="0"/>
    <n v="0"/>
    <n v="0"/>
    <n v="0"/>
    <n v="79997.500000000015"/>
    <s v="GBP"/>
    <n v="56570.80000000001"/>
    <n v="139768.20000000001"/>
    <s v="&gt;5 Years"/>
    <n v="72380.706754114493"/>
    <n v="106448.67338105111"/>
    <n v="75275.935024279082"/>
    <n v="185982.5553405722"/>
    <n v="4.0000000000000126E-2"/>
    <n v="2175.8000000000029"/>
    <n v="34067.966626936613"/>
    <n v="1.3306500000756409"/>
    <n v="0"/>
    <n v="0"/>
    <n v="0"/>
  </r>
  <r>
    <s v="Employee 682"/>
    <x v="0"/>
    <s v="Princeton"/>
    <s v="United States of America"/>
    <s v="Americas"/>
    <d v="2017-09-18T00:00:00"/>
    <d v="2022-12-01T00:00:00"/>
    <s v="Investments Platform"/>
    <s v="Q"/>
    <s v="L"/>
    <s v="USD"/>
    <n v="209440.00000000006"/>
    <n v="254624.69999999998"/>
    <n v="43066.890000000007"/>
    <n v="0"/>
    <n v="297691.58999999997"/>
    <n v="0"/>
    <n v="0"/>
    <n v="0"/>
    <n v="0"/>
    <n v="0"/>
    <n v="507131.59"/>
    <s v="USD"/>
    <n v="232478.40000000008"/>
    <n v="747590.21700000018"/>
    <s v="&gt;5 Years"/>
    <n v="209440.00000000006"/>
    <n v="507131.59"/>
    <n v="232478.40000000008"/>
    <n v="747590.21700000018"/>
    <n v="0.11000000000000008"/>
    <n v="23038.400000000023"/>
    <n v="297691.58999999997"/>
    <n v="1"/>
    <n v="0"/>
    <n v="0"/>
    <n v="0"/>
  </r>
  <r>
    <s v="Employee 683"/>
    <x v="0"/>
    <s v="New York"/>
    <s v="United States of America"/>
    <s v="Americas"/>
    <d v="2017-09-25T00:00:00"/>
    <d v="2022-12-01T00:00:00"/>
    <s v="Client Businesses Platform"/>
    <s v="D"/>
    <s v="S"/>
    <s v="USD"/>
    <n v="217360.00000000003"/>
    <n v="156145.00000000003"/>
    <n v="0"/>
    <n v="0"/>
    <n v="156145.00000000003"/>
    <n v="0"/>
    <n v="0"/>
    <n v="0"/>
    <n v="0"/>
    <n v="0"/>
    <n v="373505.00000000006"/>
    <s v="USD"/>
    <n v="241269.60000000006"/>
    <n v="655860.15000000026"/>
    <s v="&gt;5 Years"/>
    <n v="217360.00000000003"/>
    <n v="373505.00000000006"/>
    <n v="241269.60000000006"/>
    <n v="655860.15000000026"/>
    <n v="0.11000000000000014"/>
    <n v="23909.600000000035"/>
    <n v="156145.00000000003"/>
    <n v="1"/>
    <n v="0"/>
    <n v="0"/>
    <n v="0"/>
  </r>
  <r>
    <s v="Employee 684"/>
    <x v="1"/>
    <s v="Singapore"/>
    <s v="Singapore"/>
    <s v="Asia-Pacific"/>
    <d v="2017-10-23T00:00:00"/>
    <d v="2022-12-01T00:00:00"/>
    <s v="Operating Platform"/>
    <s v="Z"/>
    <s v="S"/>
    <s v="SGD"/>
    <n v="92452.800000000017"/>
    <n v="10670"/>
    <n v="0"/>
    <n v="0"/>
    <n v="10670"/>
    <n v="0"/>
    <n v="0"/>
    <n v="2750"/>
    <n v="2750"/>
    <n v="0"/>
    <n v="105872.80000000002"/>
    <s v="SGD"/>
    <n v="93377.328000000023"/>
    <n v="197531.35600000006"/>
    <s v="&gt;5 Years"/>
    <n v="69126.172941044526"/>
    <n v="79160.192904407653"/>
    <n v="69817.434670454983"/>
    <n v="147692.51635575164"/>
    <n v="1.0000000000000165E-2"/>
    <n v="924.5280000000057"/>
    <n v="10034.019963363127"/>
    <n v="0.74769150248607419"/>
    <n v="0"/>
    <n v="0"/>
    <n v="0"/>
  </r>
  <r>
    <s v="Employee 685"/>
    <x v="4"/>
    <s v="New York"/>
    <s v="United States of America"/>
    <s v="Americas"/>
    <d v="2017-10-02T00:00:00"/>
    <d v="2022-12-01T00:00:00"/>
    <s v="Operating Platform"/>
    <s v="T"/>
    <s v="X"/>
    <s v="USD"/>
    <n v="253055.00000000006"/>
    <n v="474815.00000000006"/>
    <n v="0"/>
    <n v="0"/>
    <n v="474815.00000000006"/>
    <n v="0"/>
    <n v="0"/>
    <n v="0"/>
    <n v="0"/>
    <n v="0"/>
    <n v="727870.00000000012"/>
    <s v="USD"/>
    <n v="258116.10000000006"/>
    <n v="1000543.5000000001"/>
    <s v="&gt;5 Years"/>
    <n v="253055.00000000006"/>
    <n v="727870.00000000012"/>
    <n v="258116.10000000006"/>
    <n v="1000543.5000000001"/>
    <n v="2.0000000000000018E-2"/>
    <n v="5061.1000000000058"/>
    <n v="474815.00000000006"/>
    <n v="1"/>
    <n v="0"/>
    <n v="0"/>
    <n v="0"/>
  </r>
  <r>
    <s v="Employee 686"/>
    <x v="3"/>
    <s v="New York"/>
    <s v="United States of America"/>
    <s v="Americas"/>
    <d v="2017-10-02T00:00:00"/>
    <d v="2022-12-01T00:00:00"/>
    <s v="Operating Platform"/>
    <s v="Q"/>
    <s v="Z"/>
    <s v="USD"/>
    <n v="173305"/>
    <n v="0"/>
    <n v="0"/>
    <n v="0"/>
    <n v="0"/>
    <n v="0"/>
    <n v="0"/>
    <n v="0"/>
    <n v="0"/>
    <n v="0"/>
    <n v="173305"/>
    <s v="USD"/>
    <n v="194101.6"/>
    <n v="388203.2"/>
    <s v="&gt;5 Years"/>
    <n v="173305"/>
    <n v="173305"/>
    <n v="194101.6"/>
    <n v="388203.2"/>
    <n v="0.12000000000000004"/>
    <n v="20796.600000000006"/>
    <n v="0"/>
    <n v="1"/>
    <n v="0"/>
    <n v="0"/>
    <n v="0"/>
  </r>
  <r>
    <s v="Employee 687"/>
    <x v="3"/>
    <s v="Vienna"/>
    <s v="Austria"/>
    <s v="EMEA"/>
    <d v="2017-11-06T00:00:00"/>
    <d v="2022-12-01T00:00:00"/>
    <s v="Regional Platform"/>
    <s v="S"/>
    <s v="X"/>
    <s v="EUR"/>
    <n v="78650"/>
    <n v="9900"/>
    <n v="0"/>
    <n v="0"/>
    <n v="9900"/>
    <n v="0"/>
    <n v="0"/>
    <n v="0"/>
    <n v="0"/>
    <n v="0"/>
    <n v="88550"/>
    <s v="EUR"/>
    <n v="89661.000000000015"/>
    <n v="190608.00000000003"/>
    <s v="&gt;5 Years"/>
    <n v="91808.144997654294"/>
    <n v="103364.41499735904"/>
    <n v="104661.28529732591"/>
    <n v="222496.71839431522"/>
    <n v="0.14000000000000021"/>
    <n v="11011.000000000015"/>
    <n v="11556.269999704746"/>
    <n v="1.1672999999701754"/>
    <n v="0"/>
    <n v="0"/>
    <n v="0"/>
  </r>
  <r>
    <s v="Employee 688"/>
    <x v="0"/>
    <s v="New York"/>
    <s v="United States of America"/>
    <s v="Americas"/>
    <d v="2017-08-28T00:00:00"/>
    <d v="2022-12-01T00:00:00"/>
    <s v="Client Businesses Platform"/>
    <s v="H"/>
    <s v="J"/>
    <s v="USD"/>
    <n v="211310"/>
    <n v="146421"/>
    <n v="0"/>
    <n v="0"/>
    <n v="146421"/>
    <n v="0"/>
    <n v="0"/>
    <n v="0"/>
    <n v="0"/>
    <n v="0"/>
    <n v="357731"/>
    <s v="USD"/>
    <n v="215536.2"/>
    <n v="580421.82000000007"/>
    <s v="&gt;5 Years"/>
    <n v="211310"/>
    <n v="357731"/>
    <n v="215536.2"/>
    <n v="580421.82000000007"/>
    <n v="2.0000000000000056E-2"/>
    <n v="4226.2000000000116"/>
    <n v="146421"/>
    <n v="1"/>
    <n v="0"/>
    <n v="0"/>
    <n v="0"/>
  </r>
  <r>
    <s v="Employee 689"/>
    <x v="0"/>
    <s v="New York"/>
    <s v="United States of America"/>
    <s v="Americas"/>
    <d v="2017-10-30T00:00:00"/>
    <d v="2022-12-01T00:00:00"/>
    <s v="Corporate and Risk Platform"/>
    <s v="H"/>
    <s v="X"/>
    <s v="USD"/>
    <n v="215600.00000000006"/>
    <n v="80465"/>
    <n v="0"/>
    <n v="0"/>
    <n v="80465"/>
    <n v="0"/>
    <n v="0"/>
    <n v="0"/>
    <n v="0"/>
    <n v="0"/>
    <n v="296065.00000000006"/>
    <s v="USD"/>
    <n v="247940.00000000006"/>
    <n v="588414.75"/>
    <s v="&gt;5 Years"/>
    <n v="215600.00000000006"/>
    <n v="296065.00000000006"/>
    <n v="247940.00000000006"/>
    <n v="588414.75"/>
    <n v="0.14999999999999997"/>
    <n v="32340"/>
    <n v="80465"/>
    <n v="1"/>
    <n v="0"/>
    <n v="0"/>
    <n v="0"/>
  </r>
  <r>
    <s v="Employee 69"/>
    <x v="7"/>
    <s v="Princeton"/>
    <s v="United States of America"/>
    <s v="Americas"/>
    <d v="1999-10-18T00:00:00"/>
    <d v="2022-12-01T00:00:00"/>
    <s v="Regional Platform"/>
    <s v="X"/>
    <s v="C"/>
    <s v="USD"/>
    <n v="84935.400000000009"/>
    <n v="16192"/>
    <n v="0"/>
    <n v="0"/>
    <n v="16192"/>
    <n v="0"/>
    <n v="349"/>
    <n v="0"/>
    <n v="349"/>
    <n v="0"/>
    <n v="101476.40000000001"/>
    <s v="USD"/>
    <n v="92579.58600000001"/>
    <n v="202808.45200000002"/>
    <s v="&gt;5 Years"/>
    <n v="84935.400000000009"/>
    <n v="101476.40000000001"/>
    <n v="92579.58600000001"/>
    <n v="202808.45200000002"/>
    <n v="9.0000000000000011E-2"/>
    <n v="7644.1860000000015"/>
    <n v="16541"/>
    <n v="1"/>
    <n v="0"/>
    <n v="0"/>
    <n v="349"/>
  </r>
  <r>
    <s v="Employee 690"/>
    <x v="0"/>
    <s v="Milan"/>
    <s v="Italy"/>
    <s v="EMEA"/>
    <d v="2017-10-09T00:00:00"/>
    <d v="2022-12-01T00:00:00"/>
    <s v="ETF and Index Investments Platform"/>
    <s v="G"/>
    <s v="R"/>
    <s v="EUR"/>
    <n v="142560"/>
    <n v="137280"/>
    <n v="0"/>
    <n v="0"/>
    <n v="137280"/>
    <n v="0"/>
    <n v="0"/>
    <n v="0"/>
    <n v="0"/>
    <n v="0"/>
    <n v="279840"/>
    <s v="EUR"/>
    <n v="143985.60000000001"/>
    <n v="426624"/>
    <s v="&gt;5 Years"/>
    <n v="166410.28799574822"/>
    <n v="326657.23199165391"/>
    <n v="168074.39087570569"/>
    <n v="497998.19518727611"/>
    <n v="9.9999999999999308E-3"/>
    <n v="1425.6000000000058"/>
    <n v="160246.94399590569"/>
    <n v="1.1672999999701754"/>
    <n v="0"/>
    <n v="0"/>
    <n v="0"/>
  </r>
  <r>
    <s v="Employee 691"/>
    <x v="3"/>
    <s v="New York"/>
    <s v="United States of America"/>
    <s v="Americas"/>
    <d v="2017-10-30T00:00:00"/>
    <d v="2022-12-01T00:00:00"/>
    <s v="Client Businesses Platform"/>
    <s v="F"/>
    <s v="M"/>
    <s v="USD"/>
    <n v="154440"/>
    <n v="145530"/>
    <n v="0"/>
    <n v="0"/>
    <n v="145530"/>
    <n v="0"/>
    <n v="0"/>
    <n v="0"/>
    <n v="0"/>
    <n v="0"/>
    <n v="299970"/>
    <s v="USD"/>
    <n v="169884"/>
    <n v="499851"/>
    <s v="&gt;5 Years"/>
    <n v="154440"/>
    <n v="299970"/>
    <n v="169884"/>
    <n v="499851"/>
    <n v="0.1"/>
    <n v="15444"/>
    <n v="145530"/>
    <n v="1"/>
    <n v="0"/>
    <n v="0"/>
    <n v="0"/>
  </r>
  <r>
    <s v="Employee 692"/>
    <x v="3"/>
    <s v="New York"/>
    <s v="United States of America"/>
    <s v="Americas"/>
    <d v="2018-04-09T00:00:00"/>
    <d v="2022-12-01T00:00:00"/>
    <s v="Operating Platform"/>
    <s v="K"/>
    <s v="D"/>
    <s v="USD"/>
    <n v="127050.00000000003"/>
    <n v="6077.5000000000009"/>
    <n v="0"/>
    <n v="0"/>
    <n v="6077.5000000000009"/>
    <n v="0"/>
    <n v="0"/>
    <n v="0"/>
    <n v="0"/>
    <n v="0"/>
    <n v="133127.50000000003"/>
    <s v="USD"/>
    <n v="137214.00000000003"/>
    <n v="280991.70000000007"/>
    <s v="1-5 Years"/>
    <n v="127050.00000000003"/>
    <n v="133127.50000000003"/>
    <n v="137214.00000000003"/>
    <n v="280991.70000000007"/>
    <n v="7.9999999999999988E-2"/>
    <n v="10164"/>
    <n v="6077.5"/>
    <n v="1"/>
    <n v="0"/>
    <n v="0"/>
    <n v="0"/>
  </r>
  <r>
    <s v="Employee 693"/>
    <x v="3"/>
    <s v="Paris"/>
    <s v="France"/>
    <s v="EMEA"/>
    <d v="2017-10-23T00:00:00"/>
    <d v="2022-12-01T00:00:00"/>
    <s v="Regional Platform"/>
    <s v="Q"/>
    <s v="I"/>
    <s v="EUR"/>
    <n v="85921"/>
    <n v="25300.000000000004"/>
    <n v="0"/>
    <n v="0"/>
    <n v="25300.000000000004"/>
    <n v="0"/>
    <n v="0"/>
    <n v="0"/>
    <n v="0"/>
    <n v="0"/>
    <n v="111221"/>
    <s v="EUR"/>
    <n v="97090.73"/>
    <n v="222770.45999999996"/>
    <s v="&gt;5 Years"/>
    <n v="100295.58329743744"/>
    <n v="129828.27329668288"/>
    <n v="113334.0091261043"/>
    <n v="260039.95795135593"/>
    <n v="0.12999999999999995"/>
    <n v="11169.729999999996"/>
    <n v="29532.689999245442"/>
    <n v="1.1672999999701754"/>
    <n v="0"/>
    <n v="0"/>
    <n v="0"/>
  </r>
  <r>
    <s v="Employee 694"/>
    <x v="0"/>
    <s v="Seattle"/>
    <s v="United States of America"/>
    <s v="Americas"/>
    <d v="2017-11-13T00:00:00"/>
    <d v="2022-12-01T00:00:00"/>
    <s v="Investments Platform"/>
    <s v="A"/>
    <s v="L"/>
    <s v="USD"/>
    <n v="140415.00000000003"/>
    <n v="97900.000000000015"/>
    <n v="158050"/>
    <n v="0"/>
    <n v="255950"/>
    <n v="0"/>
    <n v="0"/>
    <n v="0"/>
    <n v="0"/>
    <n v="0"/>
    <n v="396365"/>
    <s v="USD"/>
    <n v="147435.75000000003"/>
    <n v="397666.50000000012"/>
    <s v="&gt;5 Years"/>
    <n v="140415.00000000003"/>
    <n v="396365"/>
    <n v="147435.75000000003"/>
    <n v="397666.50000000012"/>
    <n v="4.9999999999999989E-2"/>
    <n v="7020.75"/>
    <n v="255949.99999999997"/>
    <n v="1"/>
    <n v="0"/>
    <n v="0"/>
    <n v="0"/>
  </r>
  <r>
    <s v="Employee 695"/>
    <x v="0"/>
    <s v="New York"/>
    <s v="United States of America"/>
    <s v="Americas"/>
    <d v="2005-06-06T00:00:00"/>
    <d v="2022-12-01T00:00:00"/>
    <s v="Corporate and Risk Platform"/>
    <s v="Z"/>
    <s v="D"/>
    <s v="USD"/>
    <n v="171055.5"/>
    <n v="158950.00000000003"/>
    <n v="0"/>
    <n v="0"/>
    <n v="158950.00000000003"/>
    <n v="0"/>
    <n v="0"/>
    <n v="0"/>
    <n v="0"/>
    <n v="0"/>
    <n v="330005.5"/>
    <s v="USD"/>
    <n v="196713.82499999998"/>
    <n v="576220.15"/>
    <s v="&gt;5 Years"/>
    <n v="171055.5"/>
    <n v="330005.5"/>
    <n v="196713.82499999998"/>
    <n v="576220.15"/>
    <n v="0.14999999999999991"/>
    <n v="25658.324999999983"/>
    <n v="158950"/>
    <n v="1"/>
    <n v="0"/>
    <n v="0"/>
    <n v="0"/>
  </r>
  <r>
    <s v="Employee 696"/>
    <x v="0"/>
    <s v="New York"/>
    <s v="United States of America"/>
    <s v="Americas"/>
    <d v="2017-10-30T00:00:00"/>
    <d v="2022-12-01T00:00:00"/>
    <s v="Client Businesses Platform"/>
    <s v="W"/>
    <s v="L"/>
    <s v="USD"/>
    <n v="196074.99999999997"/>
    <n v="40920"/>
    <n v="0"/>
    <n v="0"/>
    <n v="40920"/>
    <n v="0"/>
    <n v="0"/>
    <n v="0"/>
    <n v="0"/>
    <n v="0"/>
    <n v="236994.99999999997"/>
    <s v="USD"/>
    <n v="215682.49999999997"/>
    <n v="476377"/>
    <s v="&gt;5 Years"/>
    <n v="196074.99999999997"/>
    <n v="236994.99999999997"/>
    <n v="215682.49999999997"/>
    <n v="476377"/>
    <n v="0.10000000000000002"/>
    <n v="19607.5"/>
    <n v="40920"/>
    <n v="1"/>
    <n v="0"/>
    <n v="0"/>
    <n v="0"/>
  </r>
  <r>
    <s v="Employee 697"/>
    <x v="0"/>
    <s v="New York"/>
    <s v="United States of America"/>
    <s v="Americas"/>
    <d v="2017-11-06T00:00:00"/>
    <d v="2022-12-01T00:00:00"/>
    <s v="Client Businesses Platform"/>
    <s v="N"/>
    <s v="X"/>
    <s v="USD"/>
    <n v="172480.00000000003"/>
    <n v="244750"/>
    <n v="0"/>
    <n v="0"/>
    <n v="244750"/>
    <n v="0"/>
    <n v="0"/>
    <n v="0"/>
    <n v="0"/>
    <n v="0"/>
    <n v="417230"/>
    <s v="USD"/>
    <n v="184553.60000000003"/>
    <n v="630989.70000000007"/>
    <s v="&gt;5 Years"/>
    <n v="172480.00000000003"/>
    <n v="417230"/>
    <n v="184553.60000000003"/>
    <n v="630989.70000000007"/>
    <n v="7.0000000000000021E-2"/>
    <n v="12073.600000000006"/>
    <n v="244749.99999999997"/>
    <n v="1"/>
    <n v="0"/>
    <n v="0"/>
    <n v="0"/>
  </r>
  <r>
    <s v="Employee 698"/>
    <x v="0"/>
    <s v="Princeton"/>
    <s v="United States of America"/>
    <s v="Americas"/>
    <d v="2018-01-22T00:00:00"/>
    <d v="2022-12-01T00:00:00"/>
    <s v="Investments Platform"/>
    <s v="I"/>
    <s v="N"/>
    <s v="USD"/>
    <n v="192664.99999999997"/>
    <n v="0"/>
    <n v="989800"/>
    <n v="0"/>
    <n v="989800"/>
    <n v="0"/>
    <n v="0"/>
    <n v="0"/>
    <n v="0"/>
    <n v="0"/>
    <n v="1182465"/>
    <s v="USD"/>
    <n v="215784.8"/>
    <n v="431569.6"/>
    <s v="1-5 Years"/>
    <n v="192664.99999999997"/>
    <n v="1182465"/>
    <n v="215784.8"/>
    <n v="431569.6"/>
    <n v="0.12000000000000011"/>
    <n v="23119.800000000017"/>
    <n v="989800"/>
    <n v="1"/>
    <n v="0"/>
    <n v="0"/>
    <n v="0"/>
  </r>
  <r>
    <s v="Employee 699"/>
    <x v="0"/>
    <s v="London"/>
    <s v="United Kingdom"/>
    <s v="EMEA"/>
    <d v="2017-11-27T00:00:00"/>
    <d v="2022-12-01T00:00:00"/>
    <s v="Client Businesses Platform"/>
    <s v="S"/>
    <s v="Y"/>
    <s v="GBP"/>
    <n v="181896"/>
    <n v="133705"/>
    <n v="0"/>
    <n v="0"/>
    <n v="133705"/>
    <n v="0"/>
    <n v="0"/>
    <n v="0"/>
    <n v="0"/>
    <n v="0"/>
    <n v="315601"/>
    <s v="GBP"/>
    <n v="207361.44000000003"/>
    <n v="567146.58000000007"/>
    <s v="&gt;5 Years"/>
    <n v="242039.91241375878"/>
    <n v="419954.47067387233"/>
    <n v="275925.50015168503"/>
    <n v="754673.59671989956"/>
    <n v="0.1400000000000001"/>
    <n v="25465.440000000031"/>
    <n v="177914.55826011355"/>
    <n v="1.3306500000756407"/>
    <n v="0"/>
    <n v="0"/>
    <n v="0"/>
  </r>
  <r>
    <s v="Employee 7"/>
    <x v="1"/>
    <s v="Tokyo"/>
    <s v="Japan"/>
    <s v="Asia-Pacific"/>
    <d v="2007-08-13T00:00:00"/>
    <d v="2022-12-01T00:00:00"/>
    <s v="Operating Platform"/>
    <s v="S"/>
    <s v="H"/>
    <s v="JPY"/>
    <n v="12899865.000000004"/>
    <n v="2722500.0000000005"/>
    <n v="0"/>
    <n v="0"/>
    <n v="2722500.0000000005"/>
    <n v="0"/>
    <n v="0"/>
    <n v="0"/>
    <n v="0"/>
    <n v="0"/>
    <n v="15622365.000000004"/>
    <s v="JPY"/>
    <n v="14576847.450000003"/>
    <n v="32230119.900000006"/>
    <s v="&gt;5 Years"/>
    <n v="118734.08808504767"/>
    <n v="143792.7654286898"/>
    <n v="134169.51953610385"/>
    <n v="296655.34447052336"/>
    <n v="0.12999999999999987"/>
    <n v="1676982.4499999993"/>
    <n v="25058.677343642135"/>
    <n v="9.2042891987666256E-3"/>
    <n v="0"/>
    <n v="0"/>
    <n v="0"/>
  </r>
  <r>
    <s v="Employee 70"/>
    <x v="0"/>
    <s v="Melbourne"/>
    <s v="Australia"/>
    <s v="Asia-Pacific"/>
    <d v="1999-11-30T00:00:00"/>
    <d v="2022-12-01T00:00:00"/>
    <s v="Operating Platform"/>
    <s v="K"/>
    <s v="D"/>
    <s v="AUD"/>
    <n v="199980.00000000003"/>
    <n v="25872.000000000004"/>
    <n v="0"/>
    <n v="0"/>
    <n v="25872.000000000004"/>
    <n v="0"/>
    <n v="0"/>
    <n v="0"/>
    <n v="0"/>
    <n v="0"/>
    <n v="225852.00000000003"/>
    <s v="AUD"/>
    <n v="225977.40000000002"/>
    <n v="481190.16000000003"/>
    <s v="&gt;5 Years"/>
    <n v="151314.86700533007"/>
    <n v="170890.91580601965"/>
    <n v="170985.79971602297"/>
    <n v="364092.53457682516"/>
    <n v="0.12999999999999992"/>
    <n v="25997.399999999994"/>
    <n v="19576.048800689576"/>
    <n v="0.75665000002665295"/>
    <n v="0"/>
    <n v="0"/>
    <n v="0"/>
  </r>
  <r>
    <s v="Employee 700"/>
    <x v="4"/>
    <s v="New York"/>
    <s v="United States of America"/>
    <s v="Americas"/>
    <d v="2017-12-11T00:00:00"/>
    <d v="2022-12-01T00:00:00"/>
    <s v="Corporate and Risk Platform"/>
    <s v="I"/>
    <s v="X"/>
    <s v="USD"/>
    <n v="199408.00000000003"/>
    <n v="293755"/>
    <n v="0"/>
    <n v="0"/>
    <n v="293755"/>
    <n v="0"/>
    <n v="0"/>
    <n v="0"/>
    <n v="0"/>
    <n v="0"/>
    <n v="493163"/>
    <s v="USD"/>
    <n v="227325.12000000005"/>
    <n v="789530.94000000018"/>
    <s v="1-5 Years"/>
    <n v="199408.00000000003"/>
    <n v="493163"/>
    <n v="227325.12000000005"/>
    <n v="789530.94000000018"/>
    <n v="0.1400000000000001"/>
    <n v="27917.120000000024"/>
    <n v="293755"/>
    <n v="1"/>
    <n v="0"/>
    <n v="0"/>
    <n v="0"/>
  </r>
  <r>
    <s v="Employee 701"/>
    <x v="0"/>
    <s v="New York"/>
    <s v="United States of America"/>
    <s v="Americas"/>
    <d v="2017-11-13T00:00:00"/>
    <d v="2022-12-01T00:00:00"/>
    <s v="Regional Platform"/>
    <s v="U"/>
    <s v="R"/>
    <s v="USD"/>
    <n v="134640"/>
    <n v="98642.500000000015"/>
    <n v="0"/>
    <n v="0"/>
    <n v="98642.500000000015"/>
    <n v="0"/>
    <n v="0"/>
    <n v="0"/>
    <n v="0"/>
    <n v="0"/>
    <n v="233282.5"/>
    <s v="USD"/>
    <n v="148104"/>
    <n v="404714.75"/>
    <s v="&gt;5 Years"/>
    <n v="134640"/>
    <n v="233282.5"/>
    <n v="148104"/>
    <n v="404714.75"/>
    <n v="0.1"/>
    <n v="13464"/>
    <n v="98642.5"/>
    <n v="1"/>
    <n v="0"/>
    <n v="0"/>
    <n v="0"/>
  </r>
  <r>
    <s v="Employee 702"/>
    <x v="3"/>
    <s v="Princeton"/>
    <s v="United States of America"/>
    <s v="Americas"/>
    <d v="2018-01-02T00:00:00"/>
    <d v="2022-12-01T00:00:00"/>
    <s v="Investments Platform"/>
    <s v="E"/>
    <s v="P"/>
    <s v="USD"/>
    <n v="144430"/>
    <n v="225170.00000000003"/>
    <n v="0"/>
    <n v="0"/>
    <n v="225170.00000000003"/>
    <n v="0"/>
    <n v="0"/>
    <n v="0"/>
    <n v="0"/>
    <n v="0"/>
    <n v="369600"/>
    <s v="USD"/>
    <n v="151651.5"/>
    <n v="539731.5"/>
    <s v="1-5 Years"/>
    <n v="144430"/>
    <n v="369600"/>
    <n v="151651.5"/>
    <n v="539731.5"/>
    <n v="0.05"/>
    <n v="7221.5"/>
    <n v="225170"/>
    <n v="1"/>
    <n v="0"/>
    <n v="0"/>
    <n v="0"/>
  </r>
  <r>
    <s v="Employee 703"/>
    <x v="3"/>
    <s v="Princeton"/>
    <s v="United States of America"/>
    <s v="Americas"/>
    <d v="2017-12-04T00:00:00"/>
    <d v="2022-12-01T00:00:00"/>
    <s v="Investments Platform"/>
    <s v="O"/>
    <s v="A"/>
    <s v="USD"/>
    <n v="167860"/>
    <n v="0"/>
    <n v="333300"/>
    <n v="0"/>
    <n v="333300"/>
    <n v="0"/>
    <n v="0"/>
    <n v="0"/>
    <n v="0"/>
    <n v="0"/>
    <n v="501160"/>
    <s v="USD"/>
    <n v="189681.8"/>
    <n v="379363.6"/>
    <s v="1-5 Years"/>
    <n v="167860"/>
    <n v="501160"/>
    <n v="189681.8"/>
    <n v="379363.6"/>
    <n v="0.12999999999999992"/>
    <n v="21821.799999999988"/>
    <n v="333300"/>
    <n v="1"/>
    <n v="0"/>
    <n v="0"/>
    <n v="0"/>
  </r>
  <r>
    <s v="Employee 704"/>
    <x v="4"/>
    <s v="Amsterdam"/>
    <s v="Netherlands"/>
    <s v="EMEA"/>
    <d v="2017-12-11T00:00:00"/>
    <d v="2022-12-01T00:00:00"/>
    <s v="Client Businesses Platform"/>
    <s v="Q"/>
    <s v="F"/>
    <s v="EUR"/>
    <n v="237600.00000000006"/>
    <n v="111320.00000000001"/>
    <n v="0"/>
    <n v="0"/>
    <n v="111320.00000000001"/>
    <n v="0"/>
    <n v="0"/>
    <n v="0"/>
    <n v="0"/>
    <n v="0"/>
    <n v="348920.00000000006"/>
    <s v="EUR"/>
    <n v="251856.00000000009"/>
    <n v="621711.20000000019"/>
    <s v="1-5 Years"/>
    <n v="277350.47999291372"/>
    <n v="407294.31598959368"/>
    <n v="293991.5087924886"/>
    <n v="725723.48374145792"/>
    <n v="6.0000000000000206E-2"/>
    <n v="14256.000000000029"/>
    <n v="129943.83599667996"/>
    <n v="1.1672999999701754"/>
    <n v="0"/>
    <n v="0"/>
    <n v="0"/>
  </r>
  <r>
    <s v="Employee 705"/>
    <x v="0"/>
    <s v="New York"/>
    <s v="United States of America"/>
    <s v="Americas"/>
    <d v="2017-12-04T00:00:00"/>
    <d v="2022-12-01T00:00:00"/>
    <s v="Investments Platform"/>
    <s v="Y"/>
    <s v="R"/>
    <s v="USD"/>
    <n v="206910.00000000006"/>
    <n v="167475.00000000003"/>
    <n v="0"/>
    <n v="0"/>
    <n v="167475.00000000003"/>
    <n v="0"/>
    <n v="0"/>
    <n v="0"/>
    <n v="0"/>
    <n v="0"/>
    <n v="374385.00000000012"/>
    <s v="USD"/>
    <n v="229670.10000000009"/>
    <n v="645237.45000000019"/>
    <s v="1-5 Years"/>
    <n v="206910.00000000006"/>
    <n v="374385.00000000012"/>
    <n v="229670.10000000009"/>
    <n v="645237.45000000019"/>
    <n v="0.11000000000000014"/>
    <n v="22760.100000000035"/>
    <n v="167475.00000000006"/>
    <n v="1"/>
    <n v="0"/>
    <n v="0"/>
    <n v="0"/>
  </r>
  <r>
    <s v="Employee 706"/>
    <x v="3"/>
    <s v="New York"/>
    <s v="United States of America"/>
    <s v="Americas"/>
    <d v="2017-12-11T00:00:00"/>
    <d v="2022-12-01T00:00:00"/>
    <s v="Regional Platform"/>
    <s v="X"/>
    <s v="W"/>
    <s v="USD"/>
    <n v="134640"/>
    <n v="93005.000000000015"/>
    <n v="0"/>
    <n v="0"/>
    <n v="93005.000000000015"/>
    <n v="0"/>
    <n v="0"/>
    <n v="0"/>
    <n v="0"/>
    <n v="0"/>
    <n v="227645"/>
    <s v="USD"/>
    <n v="153489.60000000001"/>
    <n v="413004.9"/>
    <s v="1-5 Years"/>
    <n v="134640"/>
    <n v="227645"/>
    <n v="153489.60000000001"/>
    <n v="413004.9"/>
    <n v="0.14000000000000004"/>
    <n v="18849.600000000006"/>
    <n v="93005"/>
    <n v="1"/>
    <n v="0"/>
    <n v="0"/>
    <n v="0"/>
  </r>
  <r>
    <s v="Employee 707"/>
    <x v="5"/>
    <s v="Princeton"/>
    <s v="United States of America"/>
    <s v="Americas"/>
    <d v="2017-12-04T00:00:00"/>
    <d v="2022-12-01T00:00:00"/>
    <s v="Operating Platform"/>
    <s v="C"/>
    <s v="A"/>
    <s v="USD"/>
    <n v="88616"/>
    <n v="19602"/>
    <n v="0"/>
    <n v="0"/>
    <n v="19602"/>
    <n v="0"/>
    <n v="0"/>
    <n v="0"/>
    <n v="0"/>
    <n v="0"/>
    <n v="108218"/>
    <s v="USD"/>
    <n v="98363.760000000009"/>
    <n v="218485.74000000005"/>
    <s v="1-5 Years"/>
    <n v="88616"/>
    <n v="108218"/>
    <n v="98363.760000000009"/>
    <n v="218485.74000000005"/>
    <n v="0.11000000000000011"/>
    <n v="9747.7600000000093"/>
    <n v="19602"/>
    <n v="1"/>
    <n v="0"/>
    <n v="0"/>
    <n v="0"/>
  </r>
  <r>
    <s v="Employee 708"/>
    <x v="0"/>
    <s v="Florida"/>
    <s v="United States of America"/>
    <s v="Americas"/>
    <d v="2017-12-11T00:00:00"/>
    <d v="2022-12-01T00:00:00"/>
    <s v="Regional Platform"/>
    <s v="Z"/>
    <s v="V"/>
    <s v="USD"/>
    <n v="198275.00000000003"/>
    <n v="455332.90000000008"/>
    <n v="0"/>
    <n v="0"/>
    <n v="455332.90000000008"/>
    <n v="120189.44000000002"/>
    <n v="0"/>
    <n v="0"/>
    <n v="120189.44000000002"/>
    <n v="0"/>
    <n v="773797.3400000002"/>
    <s v="USD"/>
    <n v="218102.50000000006"/>
    <n v="937071.19000000018"/>
    <s v="1-5 Years"/>
    <n v="198275.00000000003"/>
    <n v="773797.3400000002"/>
    <n v="218102.50000000006"/>
    <n v="937071.19000000018"/>
    <n v="0.10000000000000013"/>
    <n v="19827.500000000029"/>
    <n v="575522.3400000002"/>
    <n v="1"/>
    <n v="0"/>
    <n v="120189.44000000002"/>
    <n v="0"/>
  </r>
  <r>
    <s v="Employee 709"/>
    <x v="1"/>
    <s v="New York"/>
    <s v="United States of America"/>
    <s v="Americas"/>
    <d v="2017-12-04T00:00:00"/>
    <d v="2022-12-01T00:00:00"/>
    <s v="Client Businesses Platform"/>
    <s v="O"/>
    <s v="F"/>
    <s v="USD"/>
    <n v="91102.000000000015"/>
    <n v="14322"/>
    <n v="0"/>
    <n v="0"/>
    <n v="14322"/>
    <n v="0"/>
    <n v="0"/>
    <n v="0"/>
    <n v="0"/>
    <n v="0"/>
    <n v="105424.00000000001"/>
    <s v="USD"/>
    <n v="92013.020000000019"/>
    <n v="198491.26000000004"/>
    <s v="1-5 Years"/>
    <n v="91102.000000000015"/>
    <n v="105424.00000000001"/>
    <n v="92013.020000000019"/>
    <n v="198491.26000000004"/>
    <n v="1.0000000000000044E-2"/>
    <n v="911.02000000000407"/>
    <n v="14322"/>
    <n v="1"/>
    <n v="0"/>
    <n v="0"/>
    <n v="0"/>
  </r>
  <r>
    <s v="Employee 71"/>
    <x v="1"/>
    <s v="Tokyo"/>
    <s v="Japan"/>
    <s v="Asia-Pacific"/>
    <d v="2000-01-24T00:00:00"/>
    <d v="2022-12-01T00:00:00"/>
    <s v="Operating Platform"/>
    <s v="K"/>
    <s v="C"/>
    <s v="JPY"/>
    <n v="11145904.000000002"/>
    <n v="2507450"/>
    <n v="0"/>
    <n v="0"/>
    <n v="2507450"/>
    <n v="0"/>
    <n v="0"/>
    <n v="0"/>
    <n v="0"/>
    <n v="0"/>
    <n v="13653354.000000002"/>
    <s v="JPY"/>
    <n v="11703199.200000003"/>
    <n v="26039220.900000006"/>
    <s v="&gt;5 Years"/>
    <n v="102590.12379768974"/>
    <n v="125669.41874913713"/>
    <n v="107719.62998757424"/>
    <n v="239672.51967416823"/>
    <n v="5.0000000000000142E-2"/>
    <n v="557295.20000000112"/>
    <n v="23079.294951447388"/>
    <n v="9.2042891987666256E-3"/>
    <n v="0"/>
    <n v="0"/>
    <n v="0"/>
  </r>
  <r>
    <s v="Employee 710"/>
    <x v="3"/>
    <s v="New York"/>
    <s v="United States of America"/>
    <s v="Americas"/>
    <d v="2017-12-11T00:00:00"/>
    <d v="2022-12-01T00:00:00"/>
    <s v="Investments Platform"/>
    <s v="V"/>
    <s v="L"/>
    <s v="USD"/>
    <n v="150480.00000000003"/>
    <n v="138765"/>
    <n v="0"/>
    <n v="0"/>
    <n v="138765"/>
    <n v="0"/>
    <n v="0"/>
    <n v="0"/>
    <n v="0"/>
    <n v="0"/>
    <n v="289245"/>
    <s v="USD"/>
    <n v="156499.20000000004"/>
    <n v="457314.00000000012"/>
    <s v="1-5 Years"/>
    <n v="150480.00000000003"/>
    <n v="289245"/>
    <n v="156499.20000000004"/>
    <n v="457314.00000000012"/>
    <n v="4.000000000000007E-2"/>
    <n v="6019.2000000000116"/>
    <n v="138764.99999999997"/>
    <n v="1"/>
    <n v="0"/>
    <n v="0"/>
    <n v="0"/>
  </r>
  <r>
    <s v="Employee 711"/>
    <x v="3"/>
    <s v="New York"/>
    <s v="United States of America"/>
    <s v="Americas"/>
    <d v="2018-03-05T00:00:00"/>
    <d v="2022-12-01T00:00:00"/>
    <s v="Investments Platform"/>
    <s v="S"/>
    <s v="F"/>
    <s v="USD"/>
    <n v="145860"/>
    <n v="199716.00000000003"/>
    <n v="0"/>
    <n v="0"/>
    <n v="199716.00000000003"/>
    <n v="0"/>
    <n v="0"/>
    <n v="0"/>
    <n v="0"/>
    <n v="0"/>
    <n v="345576"/>
    <s v="USD"/>
    <n v="163363.20000000001"/>
    <n v="550408.32000000007"/>
    <s v="1-5 Years"/>
    <n v="145860"/>
    <n v="345576"/>
    <n v="163363.20000000001"/>
    <n v="550408.32000000007"/>
    <n v="0.12000000000000008"/>
    <n v="17503.200000000012"/>
    <n v="199716"/>
    <n v="1"/>
    <n v="0"/>
    <n v="0"/>
    <n v="0"/>
  </r>
  <r>
    <s v="Employee 712"/>
    <x v="0"/>
    <s v="Princeton"/>
    <s v="United States of America"/>
    <s v="Americas"/>
    <d v="2018-03-19T00:00:00"/>
    <d v="2022-12-01T00:00:00"/>
    <s v="Regional Platform"/>
    <s v="I"/>
    <s v="P"/>
    <s v="USD"/>
    <n v="181500.00000000003"/>
    <n v="220110.00000000003"/>
    <n v="0"/>
    <n v="0"/>
    <n v="220110.00000000003"/>
    <n v="0"/>
    <n v="0"/>
    <n v="0"/>
    <n v="0"/>
    <n v="0"/>
    <n v="401610.00000000006"/>
    <s v="USD"/>
    <n v="205095"/>
    <n v="658914.30000000005"/>
    <s v="1-5 Years"/>
    <n v="181500.00000000003"/>
    <n v="401610.00000000006"/>
    <n v="205095"/>
    <n v="658914.30000000005"/>
    <n v="0.12999999999999981"/>
    <n v="23594.999999999971"/>
    <n v="220110.00000000003"/>
    <n v="1"/>
    <n v="0"/>
    <n v="0"/>
    <n v="0"/>
  </r>
  <r>
    <s v="Employee 713"/>
    <x v="1"/>
    <s v="Wilmington"/>
    <s v="United States of America"/>
    <s v="Americas"/>
    <d v="2017-12-18T00:00:00"/>
    <d v="2022-12-01T00:00:00"/>
    <s v="Operating Platform"/>
    <s v="F"/>
    <s v="Z"/>
    <s v="USD"/>
    <n v="92792.7"/>
    <n v="6919.0000000000009"/>
    <n v="0"/>
    <n v="0"/>
    <n v="6919.0000000000009"/>
    <n v="0"/>
    <n v="0"/>
    <n v="0"/>
    <n v="0"/>
    <n v="0"/>
    <n v="99711.7"/>
    <s v="USD"/>
    <n v="96504.407999999996"/>
    <n v="200204.576"/>
    <s v="1-5 Years"/>
    <n v="92792.7"/>
    <n v="99711.7"/>
    <n v="96504.407999999996"/>
    <n v="200204.576"/>
    <n v="3.9999999999999987E-2"/>
    <n v="3711.7079999999987"/>
    <n v="6919"/>
    <n v="1"/>
    <n v="0"/>
    <n v="0"/>
    <n v="0"/>
  </r>
  <r>
    <s v="Employee 714"/>
    <x v="2"/>
    <s v="Wilmington"/>
    <s v="United States of America"/>
    <s v="Americas"/>
    <d v="2018-01-15T00:00:00"/>
    <d v="2022-12-01T00:00:00"/>
    <s v="Operating Platform"/>
    <s v="P"/>
    <s v="L"/>
    <s v="USD"/>
    <n v="64636"/>
    <n v="6792.5000000000009"/>
    <n v="0"/>
    <n v="0"/>
    <n v="6792.5000000000009"/>
    <n v="0"/>
    <n v="3027"/>
    <n v="0"/>
    <n v="3027"/>
    <n v="0"/>
    <n v="74455.5"/>
    <s v="USD"/>
    <n v="70453.240000000005"/>
    <n v="148310.30499999999"/>
    <s v="1-5 Years"/>
    <n v="64636"/>
    <n v="74455.5"/>
    <n v="70453.240000000005"/>
    <n v="148310.30499999999"/>
    <n v="9.000000000000008E-2"/>
    <n v="5817.2400000000052"/>
    <n v="9819.5"/>
    <n v="1"/>
    <n v="0"/>
    <n v="0"/>
    <n v="3027"/>
  </r>
  <r>
    <s v="Employee 715"/>
    <x v="3"/>
    <s v="London"/>
    <s v="United Kingdom"/>
    <s v="EMEA"/>
    <d v="2018-01-15T00:00:00"/>
    <d v="2022-12-01T00:00:00"/>
    <s v="Operating Platform"/>
    <s v="M"/>
    <s v="P"/>
    <s v="GBP"/>
    <n v="90152.810000000012"/>
    <n v="5581.4000000000005"/>
    <n v="0"/>
    <n v="0"/>
    <n v="5581.4000000000005"/>
    <n v="0"/>
    <n v="0"/>
    <n v="0"/>
    <n v="0"/>
    <n v="0"/>
    <n v="95734.21"/>
    <s v="GBP"/>
    <n v="94660.450500000021"/>
    <n v="195181.37100000004"/>
    <s v="1-5 Years"/>
    <n v="119961.83663331925"/>
    <n v="127388.72654374143"/>
    <n v="125959.92846498523"/>
    <n v="259718.09133591375"/>
    <n v="5.0000000000000148E-2"/>
    <n v="4507.6405000000086"/>
    <n v="7426.8899104221782"/>
    <n v="1.3306500000756409"/>
    <n v="0"/>
    <n v="0"/>
    <n v="0"/>
  </r>
  <r>
    <s v="Employee 716"/>
    <x v="1"/>
    <s v="Princeton"/>
    <s v="United States of America"/>
    <s v="Americas"/>
    <d v="2018-01-15T00:00:00"/>
    <d v="2022-12-01T00:00:00"/>
    <s v="Regional Platform"/>
    <s v="Y"/>
    <s v="J"/>
    <s v="USD"/>
    <n v="98560.000000000015"/>
    <n v="87032.000000000015"/>
    <n v="0"/>
    <n v="0"/>
    <n v="87032.000000000015"/>
    <n v="15.3"/>
    <n v="0"/>
    <n v="0"/>
    <n v="15.3"/>
    <n v="0"/>
    <n v="185607.30000000002"/>
    <s v="USD"/>
    <n v="104473.60000000002"/>
    <n v="301201.12000000005"/>
    <s v="1-5 Years"/>
    <n v="98560.000000000015"/>
    <n v="185607.30000000002"/>
    <n v="104473.60000000002"/>
    <n v="301201.12000000005"/>
    <n v="6.0000000000000053E-2"/>
    <n v="5913.6000000000058"/>
    <n v="87047.3"/>
    <n v="1"/>
    <n v="0"/>
    <n v="15.3"/>
    <n v="0"/>
  </r>
  <r>
    <s v="Employee 717"/>
    <x v="3"/>
    <s v="Princeton"/>
    <s v="United States of America"/>
    <s v="Americas"/>
    <d v="2018-01-15T00:00:00"/>
    <d v="2022-12-01T00:00:00"/>
    <s v="Client Businesses Platform"/>
    <s v="E"/>
    <s v="F"/>
    <s v="USD"/>
    <n v="139150.00000000003"/>
    <n v="9900"/>
    <n v="0"/>
    <n v="0"/>
    <n v="9900"/>
    <n v="0"/>
    <n v="0"/>
    <n v="0"/>
    <n v="0"/>
    <n v="0"/>
    <n v="149050.00000000003"/>
    <s v="USD"/>
    <n v="143324.50000000003"/>
    <n v="296846.00000000006"/>
    <s v="1-5 Years"/>
    <n v="139150.00000000003"/>
    <n v="149050.00000000003"/>
    <n v="143324.50000000003"/>
    <n v="296846.00000000006"/>
    <n v="2.9999999999999995E-2"/>
    <n v="4174.5"/>
    <n v="9900"/>
    <n v="1"/>
    <n v="0"/>
    <n v="0"/>
    <n v="0"/>
  </r>
  <r>
    <s v="Employee 718"/>
    <x v="3"/>
    <s v="Edinburgh"/>
    <s v="United Kingdom"/>
    <s v="EMEA"/>
    <d v="2018-01-15T00:00:00"/>
    <d v="2022-12-01T00:00:00"/>
    <s v="Operating Platform"/>
    <s v="X"/>
    <s v="W"/>
    <s v="GBP"/>
    <n v="64991.795000000013"/>
    <n v="7568"/>
    <n v="0"/>
    <n v="0"/>
    <n v="7568"/>
    <n v="0"/>
    <n v="0"/>
    <n v="0"/>
    <n v="0"/>
    <n v="0"/>
    <n v="72559.795000000013"/>
    <s v="GBP"/>
    <n v="73440.728350000005"/>
    <n v="155433.29670000001"/>
    <s v="1-5 Years"/>
    <n v="86481.33202166605"/>
    <n v="96551.691222238514"/>
    <n v="97723.905184482632"/>
    <n v="206827.31626561214"/>
    <n v="0.12999999999999995"/>
    <n v="8448.9333499999921"/>
    <n v="10070.359200572464"/>
    <n v="1.3306500000756409"/>
    <n v="0"/>
    <n v="0"/>
    <n v="0"/>
  </r>
  <r>
    <s v="Employee 719"/>
    <x v="7"/>
    <s v="New York"/>
    <s v="United States of America"/>
    <s v="Americas"/>
    <d v="2018-01-15T00:00:00"/>
    <d v="2022-12-01T00:00:00"/>
    <s v="Investments Platform"/>
    <s v="E"/>
    <s v="S"/>
    <s v="USD"/>
    <n v="89086.8"/>
    <n v="40656"/>
    <n v="0"/>
    <n v="0"/>
    <n v="40656"/>
    <n v="0"/>
    <n v="8692"/>
    <n v="0"/>
    <n v="8692"/>
    <n v="0"/>
    <n v="138434.79999999999"/>
    <s v="USD"/>
    <n v="101558.95200000002"/>
    <n v="249465.74400000006"/>
    <s v="1-5 Years"/>
    <n v="89086.8"/>
    <n v="138434.79999999999"/>
    <n v="101558.95200000002"/>
    <n v="249465.74400000006"/>
    <n v="0.14000000000000018"/>
    <n v="12472.152000000016"/>
    <n v="49347.999999999985"/>
    <n v="1"/>
    <n v="0"/>
    <n v="0"/>
    <n v="8692"/>
  </r>
  <r>
    <s v="Employee 72"/>
    <x v="0"/>
    <s v="London"/>
    <s v="United Kingdom"/>
    <s v="EMEA"/>
    <d v="2000-06-12T00:00:00"/>
    <d v="2022-12-01T00:00:00"/>
    <s v="Client Businesses Platform"/>
    <s v="Y"/>
    <s v="N"/>
    <s v="GBP"/>
    <n v="123420.00000000001"/>
    <n v="37691.5"/>
    <n v="0"/>
    <n v="0"/>
    <n v="37691.5"/>
    <n v="0"/>
    <n v="0"/>
    <n v="0"/>
    <n v="0"/>
    <n v="0"/>
    <n v="161111.5"/>
    <s v="GBP"/>
    <n v="139464.6"/>
    <n v="321520.59500000003"/>
    <s v="&gt;5 Years"/>
    <n v="164228.82300933561"/>
    <n v="214383.01748718662"/>
    <n v="185578.57000054925"/>
    <n v="427831.37976107019"/>
    <n v="0.13000000000000009"/>
    <n v="16044.599999999991"/>
    <n v="50154.194477851008"/>
    <n v="1.3306500000756409"/>
    <n v="0"/>
    <n v="0"/>
    <n v="0"/>
  </r>
  <r>
    <s v="Employee 720"/>
    <x v="0"/>
    <s v="Hong Kong"/>
    <s v="Hong Kong"/>
    <s v="Asia-Pacific"/>
    <d v="2018-01-15T00:00:00"/>
    <d v="2022-12-01T00:00:00"/>
    <s v="Regional Platform"/>
    <s v="E"/>
    <s v="A"/>
    <s v="HKD"/>
    <n v="999233.40000000014"/>
    <n v="436590.00000000006"/>
    <n v="0"/>
    <n v="0"/>
    <n v="436590.00000000006"/>
    <n v="0"/>
    <n v="0"/>
    <n v="0"/>
    <n v="0"/>
    <n v="0"/>
    <n v="1435823.4000000001"/>
    <s v="HKD"/>
    <n v="1009225.7340000002"/>
    <n v="2459407.3680000007"/>
    <s v="1-5 Years"/>
    <n v="127385.80980730866"/>
    <n v="183043.84796313179"/>
    <n v="128659.66790538175"/>
    <n v="313533.95434814494"/>
    <n v="1.0000000000000037E-2"/>
    <n v="9992.3340000000317"/>
    <n v="55658.038155823131"/>
    <n v="0.12748353868806692"/>
    <n v="0"/>
    <n v="0"/>
    <n v="0"/>
  </r>
  <r>
    <s v="Employee 721"/>
    <x v="1"/>
    <s v="Princeton"/>
    <s v="United States of America"/>
    <s v="Americas"/>
    <d v="2018-01-15T00:00:00"/>
    <d v="2022-12-01T00:00:00"/>
    <s v="Regional Platform"/>
    <s v="H"/>
    <s v="P"/>
    <s v="USD"/>
    <n v="89760"/>
    <n v="107536.00000000001"/>
    <n v="0"/>
    <n v="0"/>
    <n v="107536.00000000001"/>
    <n v="7650"/>
    <n v="0"/>
    <n v="0"/>
    <n v="7650"/>
    <n v="0"/>
    <n v="204946"/>
    <s v="USD"/>
    <n v="102326.40000000001"/>
    <n v="327243.84000000003"/>
    <s v="1-5 Years"/>
    <n v="89760"/>
    <n v="204946"/>
    <n v="102326.40000000001"/>
    <n v="327243.84000000003"/>
    <n v="0.1400000000000001"/>
    <n v="12566.400000000009"/>
    <n v="115186"/>
    <n v="1"/>
    <n v="0"/>
    <n v="7650"/>
    <n v="0"/>
  </r>
  <r>
    <s v="Employee 722"/>
    <x v="3"/>
    <s v="New York"/>
    <s v="United States of America"/>
    <s v="Americas"/>
    <d v="2018-01-15T00:00:00"/>
    <d v="2022-12-01T00:00:00"/>
    <s v="Regional Platform"/>
    <s v="K"/>
    <s v="X"/>
    <s v="USD"/>
    <n v="137885.00000000003"/>
    <n v="126225"/>
    <n v="0"/>
    <n v="0"/>
    <n v="126225"/>
    <n v="0"/>
    <n v="0"/>
    <n v="0"/>
    <n v="0"/>
    <n v="0"/>
    <n v="264110"/>
    <s v="USD"/>
    <n v="143400.40000000002"/>
    <n v="418074.80000000005"/>
    <s v="1-5 Years"/>
    <n v="137885.00000000003"/>
    <n v="264110"/>
    <n v="143400.40000000002"/>
    <n v="418074.80000000005"/>
    <n v="3.9999999999999952E-2"/>
    <n v="5515.3999999999942"/>
    <n v="126224.99999999997"/>
    <n v="1"/>
    <n v="0"/>
    <n v="0"/>
    <n v="0"/>
  </r>
  <r>
    <s v="Employee 723"/>
    <x v="1"/>
    <s v="Seattle"/>
    <s v="United States of America"/>
    <s v="Americas"/>
    <d v="2018-01-15T00:00:00"/>
    <d v="2022-12-01T00:00:00"/>
    <s v="Investments Platform"/>
    <s v="P"/>
    <s v="T"/>
    <s v="USD"/>
    <n v="93280"/>
    <n v="19393.000000000004"/>
    <n v="0"/>
    <n v="0"/>
    <n v="19393.000000000004"/>
    <n v="0"/>
    <n v="0"/>
    <n v="0"/>
    <n v="0"/>
    <n v="0"/>
    <n v="112673"/>
    <s v="USD"/>
    <n v="97011.199999999997"/>
    <n v="214191.12"/>
    <s v="1-5 Years"/>
    <n v="93280"/>
    <n v="112673"/>
    <n v="97011.199999999997"/>
    <n v="214191.12"/>
    <n v="3.9999999999999966E-2"/>
    <n v="3731.1999999999971"/>
    <n v="19393"/>
    <n v="1"/>
    <n v="0"/>
    <n v="0"/>
    <n v="0"/>
  </r>
  <r>
    <s v="Employee 724"/>
    <x v="3"/>
    <s v="Tokyo"/>
    <s v="Japan"/>
    <s v="Asia-Pacific"/>
    <d v="2018-01-15T00:00:00"/>
    <d v="2022-12-01T00:00:00"/>
    <s v="Client Businesses Platform"/>
    <s v="S"/>
    <s v="H"/>
    <s v="JPY"/>
    <n v="15015000.000000002"/>
    <n v="2667500"/>
    <n v="0"/>
    <n v="0"/>
    <n v="2667500"/>
    <n v="0"/>
    <n v="0"/>
    <n v="0"/>
    <n v="0"/>
    <n v="0"/>
    <n v="17682500"/>
    <s v="JPY"/>
    <n v="16516500.000000004"/>
    <n v="35967250.000000007"/>
    <s v="1-5 Years"/>
    <n v="138202.4023194809"/>
    <n v="162754.84375719086"/>
    <n v="152022.64255142902"/>
    <n v="331052.970684339"/>
    <n v="0.10000000000000021"/>
    <n v="1501500.0000000019"/>
    <n v="24552.44143770996"/>
    <n v="9.2042891987666256E-3"/>
    <n v="0"/>
    <n v="0"/>
    <n v="0"/>
  </r>
  <r>
    <s v="Employee 725"/>
    <x v="0"/>
    <s v="Seattle"/>
    <s v="United States of America"/>
    <s v="Americas"/>
    <d v="2018-01-15T00:00:00"/>
    <d v="2022-12-01T00:00:00"/>
    <s v="Operating Platform"/>
    <s v="G"/>
    <s v="S"/>
    <s v="USD"/>
    <n v="149160"/>
    <n v="24402.400000000001"/>
    <n v="5400"/>
    <n v="0"/>
    <n v="29802.400000000001"/>
    <n v="0"/>
    <n v="0"/>
    <n v="0"/>
    <n v="0"/>
    <n v="0"/>
    <n v="178962.4"/>
    <s v="USD"/>
    <n v="156618"/>
    <n v="338858.52"/>
    <s v="1-5 Years"/>
    <n v="149160"/>
    <n v="178962.4"/>
    <n v="156618"/>
    <n v="338858.52"/>
    <n v="0.05"/>
    <n v="7458"/>
    <n v="29802.399999999994"/>
    <n v="1"/>
    <n v="0"/>
    <n v="0"/>
    <n v="0"/>
  </r>
  <r>
    <s v="Employee 726"/>
    <x v="4"/>
    <s v="New York"/>
    <s v="United States of America"/>
    <s v="Americas"/>
    <d v="2018-01-02T00:00:00"/>
    <d v="2022-12-01T00:00:00"/>
    <s v="Operating Platform"/>
    <s v="C"/>
    <s v="Y"/>
    <s v="USD"/>
    <n v="273460"/>
    <n v="185130.00000000003"/>
    <n v="0"/>
    <n v="0"/>
    <n v="185130.00000000003"/>
    <n v="0"/>
    <n v="0"/>
    <n v="0"/>
    <n v="0"/>
    <n v="0"/>
    <n v="458590"/>
    <s v="USD"/>
    <n v="276194.59999999998"/>
    <n v="739370.5"/>
    <s v="1-5 Years"/>
    <n v="273460"/>
    <n v="458590"/>
    <n v="276194.59999999998"/>
    <n v="739370.5"/>
    <n v="9.9999999999999152E-3"/>
    <n v="2734.5999999999767"/>
    <n v="185130"/>
    <n v="1"/>
    <n v="0"/>
    <n v="0"/>
    <n v="0"/>
  </r>
  <r>
    <s v="Employee 727"/>
    <x v="0"/>
    <s v="New York"/>
    <s v="United States of America"/>
    <s v="Americas"/>
    <d v="2018-01-02T00:00:00"/>
    <d v="2022-12-01T00:00:00"/>
    <s v="Operating Platform"/>
    <s v="M"/>
    <s v="F"/>
    <s v="USD"/>
    <n v="211860.00000000003"/>
    <n v="108878.00000000001"/>
    <n v="0"/>
    <n v="0"/>
    <n v="108878.00000000001"/>
    <n v="0"/>
    <n v="0"/>
    <n v="0"/>
    <n v="0"/>
    <n v="0"/>
    <n v="320738.00000000006"/>
    <s v="USD"/>
    <n v="241520.40000000005"/>
    <n v="607161.72000000009"/>
    <s v="1-5 Years"/>
    <n v="211860.00000000003"/>
    <n v="320738.00000000006"/>
    <n v="241520.40000000005"/>
    <n v="607161.72000000009"/>
    <n v="0.1400000000000001"/>
    <n v="29660.400000000023"/>
    <n v="108878.00000000003"/>
    <n v="1"/>
    <n v="0"/>
    <n v="0"/>
    <n v="0"/>
  </r>
  <r>
    <s v="Employee 728"/>
    <x v="0"/>
    <s v="New York"/>
    <s v="United States of America"/>
    <s v="Americas"/>
    <d v="2018-01-02T00:00:00"/>
    <d v="2022-12-01T00:00:00"/>
    <s v="Client Businesses Platform"/>
    <s v="Z"/>
    <s v="P"/>
    <s v="USD"/>
    <n v="144430"/>
    <n v="108642.6"/>
    <n v="0"/>
    <n v="0"/>
    <n v="108642.6"/>
    <n v="0"/>
    <n v="0"/>
    <n v="0"/>
    <n v="0"/>
    <n v="0"/>
    <n v="253072.6"/>
    <s v="USD"/>
    <n v="154540.1"/>
    <n v="425327.78200000001"/>
    <s v="1-5 Years"/>
    <n v="144430"/>
    <n v="253072.6"/>
    <n v="154540.1"/>
    <n v="425327.78200000001"/>
    <n v="7.0000000000000034E-2"/>
    <n v="10110.100000000006"/>
    <n v="108642.6"/>
    <n v="1"/>
    <n v="0"/>
    <n v="0"/>
    <n v="0"/>
  </r>
  <r>
    <s v="Employee 729"/>
    <x v="3"/>
    <s v="Wilmington"/>
    <s v="United States of America"/>
    <s v="Americas"/>
    <d v="2018-01-02T00:00:00"/>
    <d v="2022-12-01T00:00:00"/>
    <s v="Operating Platform"/>
    <s v="O"/>
    <s v="C"/>
    <s v="USD"/>
    <n v="107778.11000000002"/>
    <n v="27297.600000000002"/>
    <n v="0"/>
    <n v="0"/>
    <n v="27297.600000000002"/>
    <n v="0"/>
    <n v="0"/>
    <n v="0"/>
    <n v="0"/>
    <n v="0"/>
    <n v="135075.71000000002"/>
    <s v="USD"/>
    <n v="122867.04540000003"/>
    <n v="276853.35480000009"/>
    <s v="1-5 Years"/>
    <n v="107778.11000000002"/>
    <n v="135075.71000000002"/>
    <n v="122867.04540000003"/>
    <n v="276853.35480000009"/>
    <n v="0.14000000000000012"/>
    <n v="15088.935400000017"/>
    <n v="27297.600000000006"/>
    <n v="1"/>
    <n v="0"/>
    <n v="0"/>
    <n v="0"/>
  </r>
  <r>
    <s v="Employee 73"/>
    <x v="3"/>
    <s v="Princeton"/>
    <s v="United States of America"/>
    <s v="Americas"/>
    <d v="2000-07-03T00:00:00"/>
    <d v="2022-12-01T00:00:00"/>
    <s v="Investments Platform"/>
    <s v="N"/>
    <s v="Y"/>
    <s v="USD"/>
    <n v="175560.00000000003"/>
    <n v="37345"/>
    <n v="0"/>
    <n v="0"/>
    <n v="37345"/>
    <n v="0"/>
    <n v="0"/>
    <n v="0"/>
    <n v="0"/>
    <n v="0"/>
    <n v="212905.00000000003"/>
    <s v="USD"/>
    <n v="186093.60000000003"/>
    <n v="411772.90000000008"/>
    <s v="&gt;5 Years"/>
    <n v="175560.00000000003"/>
    <n v="212905.00000000003"/>
    <n v="186093.60000000003"/>
    <n v="411772.90000000008"/>
    <n v="6.0000000000000026E-2"/>
    <n v="10533.600000000006"/>
    <n v="37345"/>
    <n v="1"/>
    <n v="0"/>
    <n v="0"/>
    <n v="0"/>
  </r>
  <r>
    <s v="Employee 730"/>
    <x v="3"/>
    <s v="New York"/>
    <s v="United States of America"/>
    <s v="Americas"/>
    <d v="2018-01-08T00:00:00"/>
    <d v="2022-12-01T00:00:00"/>
    <s v="Client Businesses Platform"/>
    <s v="E"/>
    <s v="C"/>
    <s v="USD"/>
    <n v="111100.00000000001"/>
    <n v="78408"/>
    <n v="0"/>
    <n v="0"/>
    <n v="78408"/>
    <n v="0"/>
    <n v="0"/>
    <n v="0"/>
    <n v="0"/>
    <n v="0"/>
    <n v="189508"/>
    <s v="USD"/>
    <n v="122210.00000000003"/>
    <n v="330668.80000000005"/>
    <s v="1-5 Years"/>
    <n v="111100.00000000001"/>
    <n v="189508"/>
    <n v="122210.00000000003"/>
    <n v="330668.80000000005"/>
    <n v="0.10000000000000012"/>
    <n v="11110.000000000015"/>
    <n v="78407.999999999985"/>
    <n v="1"/>
    <n v="0"/>
    <n v="0"/>
    <n v="0"/>
  </r>
  <r>
    <s v="Employee 731"/>
    <x v="3"/>
    <s v="London"/>
    <s v="United Kingdom"/>
    <s v="EMEA"/>
    <d v="2018-01-08T00:00:00"/>
    <d v="2022-12-01T00:00:00"/>
    <s v="Investments Platform"/>
    <s v="E"/>
    <s v="U"/>
    <s v="GBP"/>
    <n v="106260.00000000001"/>
    <n v="51150"/>
    <n v="0"/>
    <n v="0"/>
    <n v="51150"/>
    <n v="0"/>
    <n v="0"/>
    <n v="0"/>
    <n v="0"/>
    <n v="0"/>
    <n v="157410"/>
    <s v="GBP"/>
    <n v="109447.80000000002"/>
    <n v="271580.10000000003"/>
    <s v="1-5 Years"/>
    <n v="141394.86900803761"/>
    <n v="209457.61651190664"/>
    <n v="145636.71507827876"/>
    <n v="361378.06008554262"/>
    <n v="3.0000000000000183E-2"/>
    <n v="3187.8000000000029"/>
    <n v="68062.747503869032"/>
    <n v="1.3306500000756409"/>
    <n v="0"/>
    <n v="0"/>
    <n v="0"/>
  </r>
  <r>
    <s v="Employee 732"/>
    <x v="6"/>
    <s v="Princeton"/>
    <s v="United States of America"/>
    <s v="Americas"/>
    <d v="2018-01-15T00:00:00"/>
    <d v="2022-12-01T00:00:00"/>
    <s v="Operating Platform"/>
    <s v="I"/>
    <s v="K"/>
    <s v="USD"/>
    <n v="94160"/>
    <n v="8448"/>
    <n v="0"/>
    <n v="0"/>
    <n v="8448"/>
    <n v="0"/>
    <n v="0"/>
    <n v="0"/>
    <n v="0"/>
    <n v="0"/>
    <n v="102608"/>
    <s v="USD"/>
    <n v="103576.00000000001"/>
    <n v="216444.80000000005"/>
    <s v="1-5 Years"/>
    <n v="94160"/>
    <n v="102608"/>
    <n v="103576.00000000001"/>
    <n v="216444.80000000005"/>
    <n v="0.10000000000000016"/>
    <n v="9416.0000000000146"/>
    <n v="8448"/>
    <n v="1"/>
    <n v="0"/>
    <n v="0"/>
    <n v="0"/>
  </r>
  <r>
    <s v="Employee 733"/>
    <x v="0"/>
    <s v="London"/>
    <s v="United Kingdom"/>
    <s v="EMEA"/>
    <d v="2018-01-15T00:00:00"/>
    <d v="2022-12-01T00:00:00"/>
    <s v="Investments Platform"/>
    <s v="L"/>
    <s v="P"/>
    <s v="GBP"/>
    <n v="130295.00000000001"/>
    <n v="48015.000000000007"/>
    <n v="0"/>
    <n v="0"/>
    <n v="48015.000000000007"/>
    <n v="0"/>
    <n v="0"/>
    <n v="0"/>
    <n v="0"/>
    <n v="0"/>
    <n v="178310.00000000003"/>
    <s v="GBP"/>
    <n v="147233.35"/>
    <n v="348723.65"/>
    <s v="1-5 Years"/>
    <n v="173377.04175985567"/>
    <n v="237268.20151348758"/>
    <n v="195916.05718863689"/>
    <n v="464029.12489887781"/>
    <n v="0.12999999999999989"/>
    <n v="16938.349999999991"/>
    <n v="63891.159753631917"/>
    <n v="1.3306500000756409"/>
    <n v="0"/>
    <n v="0"/>
    <n v="0"/>
  </r>
  <r>
    <s v="Employee 734"/>
    <x v="4"/>
    <s v="New York"/>
    <s v="United States of America"/>
    <s v="Americas"/>
    <d v="2018-01-16T00:00:00"/>
    <d v="2022-12-01T00:00:00"/>
    <s v="Client Businesses Platform"/>
    <s v="F"/>
    <s v="N"/>
    <s v="USD"/>
    <n v="235400.00000000006"/>
    <n v="681340"/>
    <n v="0"/>
    <n v="0"/>
    <n v="681340"/>
    <n v="0"/>
    <n v="0"/>
    <n v="0"/>
    <n v="0"/>
    <n v="0"/>
    <n v="916740"/>
    <s v="USD"/>
    <n v="254232.00000000009"/>
    <n v="1244311.2000000002"/>
    <s v="1-5 Years"/>
    <n v="235400.00000000006"/>
    <n v="916740"/>
    <n v="254232.00000000009"/>
    <n v="1244311.2000000002"/>
    <n v="8.0000000000000099E-2"/>
    <n v="18832.000000000029"/>
    <n v="681340"/>
    <n v="1"/>
    <n v="0"/>
    <n v="0"/>
    <n v="0"/>
  </r>
  <r>
    <s v="Employee 735"/>
    <x v="0"/>
    <s v="Seattle"/>
    <s v="United States of America"/>
    <s v="Americas"/>
    <d v="2018-01-08T00:00:00"/>
    <d v="2022-12-01T00:00:00"/>
    <s v="Operating Platform"/>
    <s v="X"/>
    <s v="F"/>
    <s v="USD"/>
    <n v="183150.00000000003"/>
    <n v="78320"/>
    <n v="0"/>
    <n v="0"/>
    <n v="78320"/>
    <n v="0"/>
    <n v="0"/>
    <n v="0"/>
    <n v="0"/>
    <n v="0"/>
    <n v="261470.00000000003"/>
    <s v="USD"/>
    <n v="210622.50000000003"/>
    <n v="511313.00000000012"/>
    <s v="1-5 Years"/>
    <n v="183150.00000000003"/>
    <n v="261470.00000000003"/>
    <n v="210622.50000000003"/>
    <n v="511313.00000000012"/>
    <n v="0.14999999999999997"/>
    <n v="27472.5"/>
    <n v="78320"/>
    <n v="1"/>
    <n v="0"/>
    <n v="0"/>
    <n v="0"/>
  </r>
  <r>
    <s v="Employee 736"/>
    <x v="1"/>
    <s v="Wilmington"/>
    <s v="United States of America"/>
    <s v="Americas"/>
    <d v="2018-02-05T00:00:00"/>
    <d v="2022-12-01T00:00:00"/>
    <s v="Operating Platform"/>
    <s v="N"/>
    <s v="N"/>
    <s v="USD"/>
    <n v="94380.000000000015"/>
    <n v="10510.500000000002"/>
    <n v="0"/>
    <n v="0"/>
    <n v="10510.500000000002"/>
    <n v="0"/>
    <n v="0"/>
    <n v="0"/>
    <n v="0"/>
    <n v="0"/>
    <n v="104890.50000000001"/>
    <s v="USD"/>
    <n v="95323.800000000017"/>
    <n v="201263.20500000002"/>
    <s v="1-5 Years"/>
    <n v="94380.000000000015"/>
    <n v="104890.50000000001"/>
    <n v="95323.800000000017"/>
    <n v="201263.20500000002"/>
    <n v="1.000000000000003E-2"/>
    <n v="943.80000000000291"/>
    <n v="10510.5"/>
    <n v="1"/>
    <n v="0"/>
    <n v="0"/>
    <n v="0"/>
  </r>
  <r>
    <s v="Employee 737"/>
    <x v="3"/>
    <s v="Seattle"/>
    <s v="United States of America"/>
    <s v="Americas"/>
    <d v="2018-01-22T00:00:00"/>
    <d v="2022-12-01T00:00:00"/>
    <s v="Operating Platform"/>
    <s v="L"/>
    <s v="P"/>
    <s v="USD"/>
    <n v="112860.00000000003"/>
    <n v="9603"/>
    <n v="0"/>
    <n v="0"/>
    <n v="9603"/>
    <n v="0"/>
    <n v="0"/>
    <n v="0"/>
    <n v="0"/>
    <n v="0"/>
    <n v="122463.00000000003"/>
    <s v="USD"/>
    <n v="116245.80000000003"/>
    <n v="242382.69000000006"/>
    <s v="1-5 Years"/>
    <n v="112860.00000000003"/>
    <n v="122463.00000000003"/>
    <n v="116245.80000000003"/>
    <n v="242382.69000000006"/>
    <n v="3.000000000000002E-2"/>
    <n v="3385.8000000000029"/>
    <n v="9603"/>
    <n v="1"/>
    <n v="0"/>
    <n v="0"/>
    <n v="0"/>
  </r>
  <r>
    <s v="Employee 738"/>
    <x v="3"/>
    <s v="Edinburgh"/>
    <s v="United Kingdom"/>
    <s v="EMEA"/>
    <d v="2018-01-15T00:00:00"/>
    <d v="2022-12-01T00:00:00"/>
    <s v="Operating Platform"/>
    <s v="B"/>
    <s v="W"/>
    <s v="GBP"/>
    <n v="66660"/>
    <n v="10340"/>
    <n v="0"/>
    <n v="0"/>
    <n v="10340"/>
    <n v="0"/>
    <n v="0"/>
    <n v="0"/>
    <n v="0"/>
    <n v="0"/>
    <n v="77000"/>
    <s v="GBP"/>
    <n v="73326"/>
    <n v="158026"/>
    <s v="1-5 Years"/>
    <n v="88701.129005042225"/>
    <n v="102460.05000582435"/>
    <n v="97571.241905546442"/>
    <n v="210277.29691195322"/>
    <n v="9.9999999999999936E-2"/>
    <n v="6666"/>
    <n v="13758.921000782124"/>
    <n v="1.3306500000756409"/>
    <n v="0"/>
    <n v="0"/>
    <n v="0"/>
  </r>
  <r>
    <s v="Employee 739"/>
    <x v="4"/>
    <s v="New York"/>
    <s v="United States of America"/>
    <s v="Americas"/>
    <d v="2018-01-15T00:00:00"/>
    <d v="2022-12-01T00:00:00"/>
    <s v="Investments Platform"/>
    <s v="J"/>
    <s v="C"/>
    <s v="USD"/>
    <n v="294250"/>
    <n v="962115.00000000012"/>
    <n v="0"/>
    <n v="0"/>
    <n v="962115.00000000012"/>
    <n v="0"/>
    <n v="0"/>
    <n v="0"/>
    <n v="0"/>
    <n v="0"/>
    <n v="1256365"/>
    <s v="USD"/>
    <n v="320732.5"/>
    <n v="1690170.3500000003"/>
    <s v="1-5 Years"/>
    <n v="294250"/>
    <n v="1256365"/>
    <n v="320732.5"/>
    <n v="1690170.3500000003"/>
    <n v="0.09"/>
    <n v="26482.5"/>
    <n v="962115"/>
    <n v="1"/>
    <n v="0"/>
    <n v="0"/>
    <n v="0"/>
  </r>
  <r>
    <s v="Employee 74"/>
    <x v="0"/>
    <s v="Princeton"/>
    <s v="United States of America"/>
    <s v="Americas"/>
    <d v="2000-07-17T00:00:00"/>
    <d v="2022-12-01T00:00:00"/>
    <s v="Operating Platform"/>
    <s v="M"/>
    <s v="H"/>
    <s v="USD"/>
    <n v="217948.50000000006"/>
    <n v="37191"/>
    <n v="0"/>
    <n v="0"/>
    <n v="37191"/>
    <n v="0"/>
    <n v="0"/>
    <n v="0"/>
    <n v="0"/>
    <n v="0"/>
    <n v="255139.50000000006"/>
    <s v="USD"/>
    <n v="239743.35000000009"/>
    <n v="520396.80000000016"/>
    <s v="&gt;5 Years"/>
    <n v="217948.50000000006"/>
    <n v="255139.50000000006"/>
    <n v="239743.35000000009"/>
    <n v="520396.80000000016"/>
    <n v="0.10000000000000013"/>
    <n v="21794.850000000035"/>
    <n v="37191"/>
    <n v="1"/>
    <n v="0"/>
    <n v="0"/>
    <n v="0"/>
  </r>
  <r>
    <s v="Employee 740"/>
    <x v="0"/>
    <s v="London"/>
    <s v="United Kingdom"/>
    <s v="EMEA"/>
    <d v="2018-01-22T00:00:00"/>
    <d v="2022-12-01T00:00:00"/>
    <s v="Investments Platform"/>
    <s v="Y"/>
    <s v="A"/>
    <s v="GBP"/>
    <n v="112096.33248000001"/>
    <n v="0"/>
    <n v="0"/>
    <n v="0"/>
    <n v="0"/>
    <n v="0"/>
    <n v="0"/>
    <n v="0"/>
    <n v="0"/>
    <n v="0"/>
    <n v="112096.33248000001"/>
    <s v="GBP"/>
    <n v="119943.07575360002"/>
    <n v="239886.15150720003"/>
    <s v="1-5 Years"/>
    <n v="149160.9848229911"/>
    <n v="149160.9848229911"/>
    <n v="159602.25376060046"/>
    <n v="319204.50752120093"/>
    <n v="6.9999999999999896E-2"/>
    <n v="7846.7432736000046"/>
    <n v="0"/>
    <n v="1.3306500000756409"/>
    <n v="0"/>
    <n v="0"/>
    <n v="0"/>
  </r>
  <r>
    <s v="Employee 741"/>
    <x v="5"/>
    <s v="Princeton"/>
    <s v="United States of America"/>
    <s v="Americas"/>
    <d v="2018-01-22T00:00:00"/>
    <d v="2022-12-01T00:00:00"/>
    <s v="Client Businesses Platform"/>
    <s v="W"/>
    <s v="P"/>
    <s v="USD"/>
    <n v="116303.00000000003"/>
    <n v="60489"/>
    <n v="0"/>
    <n v="0"/>
    <n v="60489"/>
    <n v="0"/>
    <n v="0"/>
    <n v="0"/>
    <n v="0"/>
    <n v="0"/>
    <n v="176792.00000000003"/>
    <s v="USD"/>
    <n v="122118.15000000004"/>
    <n v="307749.75000000006"/>
    <s v="1-5 Years"/>
    <n v="116303.00000000003"/>
    <n v="176792.00000000003"/>
    <n v="122118.15000000004"/>
    <n v="307749.75000000006"/>
    <n v="5.0000000000000065E-2"/>
    <n v="5815.1500000000087"/>
    <n v="60489"/>
    <n v="1"/>
    <n v="0"/>
    <n v="0"/>
    <n v="0"/>
  </r>
  <r>
    <s v="Employee 742"/>
    <x v="0"/>
    <s v="New York"/>
    <s v="United States of America"/>
    <s v="Americas"/>
    <d v="2018-02-05T00:00:00"/>
    <d v="2022-12-01T00:00:00"/>
    <s v="Client Businesses Platform"/>
    <s v="A"/>
    <s v="Y"/>
    <s v="USD"/>
    <n v="178200"/>
    <n v="75680"/>
    <n v="0"/>
    <n v="0"/>
    <n v="75680"/>
    <n v="0"/>
    <n v="0"/>
    <n v="0"/>
    <n v="0"/>
    <n v="0"/>
    <n v="253880"/>
    <s v="USD"/>
    <n v="201365.99999999997"/>
    <n v="488250.39999999991"/>
    <s v="1-5 Years"/>
    <n v="178200"/>
    <n v="253880"/>
    <n v="201365.99999999997"/>
    <n v="488250.39999999991"/>
    <n v="0.12999999999999984"/>
    <n v="23165.999999999971"/>
    <n v="75680"/>
    <n v="1"/>
    <n v="0"/>
    <n v="0"/>
    <n v="0"/>
  </r>
  <r>
    <s v="Employee 743"/>
    <x v="5"/>
    <s v="New York"/>
    <s v="United States of America"/>
    <s v="Americas"/>
    <d v="2005-06-08T00:00:00"/>
    <d v="2022-12-01T00:00:00"/>
    <s v="Client Businesses Platform"/>
    <s v="H"/>
    <s v="C"/>
    <s v="USD"/>
    <n v="127657.20000000003"/>
    <n v="79282.5"/>
    <n v="0"/>
    <n v="0"/>
    <n v="79282.5"/>
    <n v="0"/>
    <n v="0"/>
    <n v="0"/>
    <n v="0"/>
    <n v="0"/>
    <n v="206939.7"/>
    <s v="USD"/>
    <n v="145529.20800000004"/>
    <n v="381440.46600000013"/>
    <s v="&gt;5 Years"/>
    <n v="127657.20000000003"/>
    <n v="206939.7"/>
    <n v="145529.20800000004"/>
    <n v="381440.46600000013"/>
    <n v="0.1400000000000001"/>
    <n v="17872.008000000016"/>
    <n v="79282.499999999985"/>
    <n v="1"/>
    <n v="0"/>
    <n v="0"/>
    <n v="0"/>
  </r>
  <r>
    <s v="Employee 744"/>
    <x v="2"/>
    <s v="New York"/>
    <s v="United States of America"/>
    <s v="Americas"/>
    <d v="2018-03-05T00:00:00"/>
    <d v="2022-12-01T00:00:00"/>
    <s v="Operating Platform"/>
    <s v="B"/>
    <s v="S"/>
    <s v="USD"/>
    <n v="58699.575000000012"/>
    <n v="8324.7999999999993"/>
    <n v="0"/>
    <n v="0"/>
    <n v="8324.7999999999993"/>
    <n v="0"/>
    <n v="30993"/>
    <n v="0"/>
    <n v="30993"/>
    <n v="0"/>
    <n v="98017.375000000015"/>
    <s v="USD"/>
    <n v="59286.570750000014"/>
    <n v="126981.18950000004"/>
    <s v="1-5 Years"/>
    <n v="58699.575000000012"/>
    <n v="98017.375000000015"/>
    <n v="59286.570750000014"/>
    <n v="126981.18950000004"/>
    <n v="1.000000000000003E-2"/>
    <n v="586.99575000000186"/>
    <n v="39317.800000000003"/>
    <n v="1"/>
    <n v="0"/>
    <n v="0"/>
    <n v="30993"/>
  </r>
  <r>
    <s v="Employee 745"/>
    <x v="1"/>
    <s v="Wilmington"/>
    <s v="United States of America"/>
    <s v="Americas"/>
    <d v="2018-03-26T00:00:00"/>
    <d v="2022-12-01T00:00:00"/>
    <s v="Operating Platform"/>
    <s v="A"/>
    <s v="W"/>
    <s v="USD"/>
    <n v="97736.760000000009"/>
    <n v="6375.6000000000013"/>
    <n v="0"/>
    <n v="0"/>
    <n v="6375.6000000000013"/>
    <n v="0"/>
    <n v="0"/>
    <n v="0"/>
    <n v="0"/>
    <n v="0"/>
    <n v="104112.36000000002"/>
    <s v="USD"/>
    <n v="110442.53879999999"/>
    <n v="228089.50559999997"/>
    <s v="1-5 Years"/>
    <n v="97736.760000000009"/>
    <n v="104112.36000000002"/>
    <n v="110442.53879999999"/>
    <n v="228089.50559999997"/>
    <n v="0.12999999999999984"/>
    <n v="12705.778799999985"/>
    <n v="6375.6000000000058"/>
    <n v="1"/>
    <n v="0"/>
    <n v="0"/>
    <n v="0"/>
  </r>
  <r>
    <s v="Employee 746"/>
    <x v="4"/>
    <s v="New York"/>
    <s v="United States of America"/>
    <s v="Americas"/>
    <d v="2018-02-05T00:00:00"/>
    <d v="2022-12-01T00:00:00"/>
    <s v="Client Businesses Platform"/>
    <s v="K"/>
    <s v="Z"/>
    <s v="USD"/>
    <n v="297000"/>
    <n v="1864940.0000000002"/>
    <n v="0"/>
    <n v="0"/>
    <n v="1864940.0000000002"/>
    <n v="0"/>
    <n v="0"/>
    <n v="0"/>
    <n v="0"/>
    <n v="374500"/>
    <n v="2536440"/>
    <s v="USD"/>
    <n v="335609.99999999994"/>
    <n v="2778602.1999999997"/>
    <s v="1-5 Years"/>
    <n v="297000"/>
    <n v="2536440"/>
    <n v="335609.99999999994"/>
    <n v="2778602.1999999997"/>
    <n v="0.12999999999999981"/>
    <n v="38609.999999999942"/>
    <n v="2239440"/>
    <n v="1"/>
    <n v="374500"/>
    <n v="0"/>
    <n v="0"/>
  </r>
  <r>
    <s v="Employee 747"/>
    <x v="3"/>
    <s v="London"/>
    <s v="United Kingdom"/>
    <s v="EMEA"/>
    <d v="2018-03-19T00:00:00"/>
    <d v="2022-12-01T00:00:00"/>
    <s v="Investments Platform"/>
    <s v="U"/>
    <s v="J"/>
    <s v="GBP"/>
    <n v="87450"/>
    <n v="99170.500000000015"/>
    <n v="0"/>
    <n v="0"/>
    <n v="99170.500000000015"/>
    <n v="0"/>
    <n v="0"/>
    <n v="0"/>
    <n v="0"/>
    <n v="0"/>
    <n v="186620.5"/>
    <s v="GBP"/>
    <n v="97069.500000000015"/>
    <n v="304218.25500000006"/>
    <s v="1-5 Years"/>
    <n v="116365.3425066148"/>
    <n v="248326.56833911614"/>
    <n v="129165.53018234245"/>
    <n v="404808.02103876142"/>
    <n v="0.11000000000000017"/>
    <n v="9619.5000000000146"/>
    <n v="131961.22583250134"/>
    <n v="1.3306500000756409"/>
    <n v="0"/>
    <n v="0"/>
    <n v="0"/>
  </r>
  <r>
    <s v="Employee 748"/>
    <x v="3"/>
    <s v="Wilmington"/>
    <s v="United States of America"/>
    <s v="Americas"/>
    <d v="2018-02-05T00:00:00"/>
    <d v="2022-12-01T00:00:00"/>
    <s v="Operating Platform"/>
    <s v="W"/>
    <s v="T"/>
    <s v="USD"/>
    <n v="138600"/>
    <n v="31581"/>
    <n v="0"/>
    <n v="0"/>
    <n v="31581"/>
    <n v="0"/>
    <n v="0"/>
    <n v="0"/>
    <n v="0"/>
    <n v="0"/>
    <n v="170181"/>
    <s v="USD"/>
    <n v="152460"/>
    <n v="339659.1"/>
    <s v="1-5 Years"/>
    <n v="138600"/>
    <n v="170181"/>
    <n v="152460"/>
    <n v="339659.1"/>
    <n v="0.1"/>
    <n v="13860"/>
    <n v="31581"/>
    <n v="1"/>
    <n v="0"/>
    <n v="0"/>
    <n v="0"/>
  </r>
  <r>
    <s v="Employee 749"/>
    <x v="3"/>
    <s v="Seattle"/>
    <s v="United States of America"/>
    <s v="Americas"/>
    <d v="2018-09-17T00:00:00"/>
    <d v="2022-12-01T00:00:00"/>
    <s v="Investments Platform"/>
    <s v="T"/>
    <s v="D"/>
    <s v="USD"/>
    <n v="149985"/>
    <n v="80080"/>
    <n v="85850"/>
    <n v="0"/>
    <n v="165930"/>
    <n v="0"/>
    <n v="0"/>
    <n v="0"/>
    <n v="0"/>
    <n v="0"/>
    <n v="315915"/>
    <s v="USD"/>
    <n v="167983.2"/>
    <n v="425656"/>
    <s v="1-5 Years"/>
    <n v="149985"/>
    <n v="315915"/>
    <n v="167983.2"/>
    <n v="425656"/>
    <n v="0.12000000000000008"/>
    <n v="17998.200000000012"/>
    <n v="165930"/>
    <n v="1"/>
    <n v="0"/>
    <n v="0"/>
    <n v="0"/>
  </r>
  <r>
    <s v="Employee 75"/>
    <x v="0"/>
    <s v="New York"/>
    <s v="United States of America"/>
    <s v="Americas"/>
    <d v="2000-10-02T00:00:00"/>
    <d v="2022-12-01T00:00:00"/>
    <s v="Operating Platform"/>
    <s v="J"/>
    <s v="J"/>
    <s v="JPY"/>
    <n v="22781000"/>
    <n v="8746650"/>
    <n v="0"/>
    <n v="0"/>
    <n v="8746650"/>
    <n v="0"/>
    <n v="0"/>
    <n v="0"/>
    <n v="0"/>
    <n v="0"/>
    <n v="31527650"/>
    <s v="JPY"/>
    <n v="24831290"/>
    <n v="59196428.5"/>
    <s v="&gt;5 Years"/>
    <n v="209682.91223710249"/>
    <n v="290189.60835749458"/>
    <n v="228554.37433844173"/>
    <n v="544861.04744811088"/>
    <n v="9.0000000000000108E-2"/>
    <n v="2050290"/>
    <n v="80506.696120392095"/>
    <n v="9.2042891987666256E-3"/>
    <n v="0"/>
    <n v="0"/>
    <n v="0"/>
  </r>
  <r>
    <s v="Employee 750"/>
    <x v="0"/>
    <s v="Amsterdam"/>
    <s v="Netherlands"/>
    <s v="EMEA"/>
    <d v="2018-02-20T00:00:00"/>
    <d v="2022-12-01T00:00:00"/>
    <s v="Client Businesses Platform"/>
    <s v="U"/>
    <s v="R"/>
    <s v="EUR"/>
    <n v="166320"/>
    <n v="48950.000000000007"/>
    <n v="0"/>
    <n v="0"/>
    <n v="48950.000000000007"/>
    <n v="0"/>
    <n v="0"/>
    <n v="0"/>
    <n v="0"/>
    <n v="0"/>
    <n v="215270"/>
    <s v="EUR"/>
    <n v="179625.60000000001"/>
    <n v="412117.2"/>
    <s v="1-5 Years"/>
    <n v="194145.33599503958"/>
    <n v="251284.67099357967"/>
    <n v="209676.96287464275"/>
    <n v="481064.40754770878"/>
    <n v="7.9999999999999988E-2"/>
    <n v="13305.600000000006"/>
    <n v="57139.334998540086"/>
    <n v="1.1672999999701754"/>
    <n v="0"/>
    <n v="0"/>
    <n v="0"/>
  </r>
  <r>
    <s v="Employee 751"/>
    <x v="3"/>
    <s v="Washington"/>
    <s v="United States of America"/>
    <s v="Americas"/>
    <d v="2018-02-12T00:00:00"/>
    <d v="2022-12-01T00:00:00"/>
    <s v="Client Businesses Platform"/>
    <s v="U"/>
    <s v="Z"/>
    <s v="USD"/>
    <n v="127050.00000000003"/>
    <n v="37840"/>
    <n v="0"/>
    <n v="0"/>
    <n v="37840"/>
    <n v="0"/>
    <n v="0"/>
    <n v="0"/>
    <n v="0"/>
    <n v="0"/>
    <n v="164890.00000000003"/>
    <s v="USD"/>
    <n v="146107.50000000003"/>
    <n v="335731.00000000006"/>
    <s v="1-5 Years"/>
    <n v="127050.00000000003"/>
    <n v="164890.00000000003"/>
    <n v="146107.50000000003"/>
    <n v="335731.00000000006"/>
    <n v="0.14999999999999997"/>
    <n v="19057.5"/>
    <n v="37840"/>
    <n v="1"/>
    <n v="0"/>
    <n v="0"/>
    <n v="0"/>
  </r>
  <r>
    <s v="Employee 752"/>
    <x v="1"/>
    <s v="Princeton"/>
    <s v="United States of America"/>
    <s v="Americas"/>
    <d v="2018-02-19T00:00:00"/>
    <d v="2022-12-01T00:00:00"/>
    <s v="Operating Platform"/>
    <s v="F"/>
    <s v="N"/>
    <s v="USD"/>
    <n v="90749.78"/>
    <n v="7260"/>
    <n v="0"/>
    <n v="0"/>
    <n v="7260"/>
    <n v="0"/>
    <n v="0"/>
    <n v="0"/>
    <n v="0"/>
    <n v="0"/>
    <n v="98009.78"/>
    <s v="USD"/>
    <n v="100732.25580000001"/>
    <n v="209523.1116"/>
    <s v="1-5 Years"/>
    <n v="90749.78"/>
    <n v="98009.78"/>
    <n v="100732.25580000001"/>
    <n v="209523.1116"/>
    <n v="0.11000000000000017"/>
    <n v="9982.4758000000147"/>
    <n v="7260"/>
    <n v="1"/>
    <n v="0"/>
    <n v="0"/>
    <n v="0"/>
  </r>
  <r>
    <s v="Employee 753"/>
    <x v="3"/>
    <s v="Edinburgh"/>
    <s v="United Kingdom"/>
    <s v="EMEA"/>
    <d v="2018-03-26T00:00:00"/>
    <d v="2022-12-01T00:00:00"/>
    <s v="Client Businesses Platform"/>
    <s v="H"/>
    <s v="J"/>
    <s v="GBP"/>
    <n v="78650"/>
    <n v="15790.500000000002"/>
    <n v="0"/>
    <n v="0"/>
    <n v="15790.500000000002"/>
    <n v="0"/>
    <n v="0"/>
    <n v="0"/>
    <n v="0"/>
    <n v="0"/>
    <n v="94440.5"/>
    <s v="GBP"/>
    <n v="86515"/>
    <n v="190399.55"/>
    <s v="1-5 Years"/>
    <n v="104655.62250594916"/>
    <n v="125667.25133214357"/>
    <n v="115121.18475654407"/>
    <n v="253355.16122190197"/>
    <n v="9.9999999999999992E-2"/>
    <n v="7865"/>
    <n v="21011.628826194414"/>
    <n v="1.3306500000756409"/>
    <n v="0"/>
    <n v="0"/>
    <n v="0"/>
  </r>
  <r>
    <s v="Employee 754"/>
    <x v="4"/>
    <s v="New York"/>
    <s v="United States of America"/>
    <s v="Americas"/>
    <d v="2018-02-26T00:00:00"/>
    <d v="2022-12-01T00:00:00"/>
    <s v="Corporate and Risk Platform"/>
    <s v="W"/>
    <s v="J"/>
    <s v="USD"/>
    <n v="275880.00000000006"/>
    <n v="239855"/>
    <n v="0"/>
    <n v="0"/>
    <n v="239855"/>
    <n v="0"/>
    <n v="0"/>
    <n v="0"/>
    <n v="0"/>
    <n v="0"/>
    <n v="515735.00000000006"/>
    <s v="USD"/>
    <n v="303468.00000000012"/>
    <n v="870776.50000000023"/>
    <s v="1-5 Years"/>
    <n v="275880.00000000006"/>
    <n v="515735.00000000006"/>
    <n v="303468.00000000012"/>
    <n v="870776.50000000023"/>
    <n v="0.10000000000000019"/>
    <n v="27588.000000000058"/>
    <n v="239855"/>
    <n v="1"/>
    <n v="0"/>
    <n v="0"/>
    <n v="0"/>
  </r>
  <r>
    <s v="Employee 755"/>
    <x v="3"/>
    <s v="Zurich"/>
    <s v="Switzerland"/>
    <s v="EMEA"/>
    <d v="2018-02-20T00:00:00"/>
    <d v="2022-12-01T00:00:00"/>
    <s v="Client Businesses Platform"/>
    <s v="L"/>
    <s v="E"/>
    <s v="USD"/>
    <n v="152621.59"/>
    <n v="39710"/>
    <n v="0"/>
    <n v="0"/>
    <n v="39710"/>
    <n v="0"/>
    <n v="0"/>
    <n v="0"/>
    <n v="0"/>
    <n v="0"/>
    <n v="192331.59"/>
    <s v="USD"/>
    <n v="172462.39669999998"/>
    <n v="389797.09339999995"/>
    <s v="1-5 Years"/>
    <n v="152621.59"/>
    <n v="192331.59"/>
    <n v="172462.39669999998"/>
    <n v="389797.09339999995"/>
    <n v="0.12999999999999992"/>
    <n v="19840.806699999986"/>
    <n v="39710"/>
    <n v="1"/>
    <n v="0"/>
    <n v="0"/>
    <n v="0"/>
  </r>
  <r>
    <s v="Employee 756"/>
    <x v="3"/>
    <s v="Tokyo"/>
    <s v="Japan"/>
    <s v="Asia-Pacific"/>
    <d v="2018-02-26T00:00:00"/>
    <d v="2022-12-01T00:00:00"/>
    <s v="Client Businesses Platform"/>
    <s v="A"/>
    <s v="Y"/>
    <s v="JPY"/>
    <n v="18151848"/>
    <n v="2378200"/>
    <n v="0"/>
    <n v="0"/>
    <n v="2378200"/>
    <n v="0"/>
    <n v="0"/>
    <n v="0"/>
    <n v="0"/>
    <n v="0"/>
    <n v="20530048"/>
    <s v="JPY"/>
    <n v="20874625.199999999"/>
    <n v="44484180.399999999"/>
    <s v="1-5 Years"/>
    <n v="167074.85848405358"/>
    <n v="188964.49905656037"/>
    <n v="192136.08725666162"/>
    <n v="409445.26117170602"/>
    <n v="0.15000000000000002"/>
    <n v="2722777.1999999993"/>
    <n v="21889.640572506789"/>
    <n v="9.2042891987666256E-3"/>
    <n v="0"/>
    <n v="0"/>
    <n v="0"/>
  </r>
  <r>
    <s v="Employee 757"/>
    <x v="0"/>
    <s v="Sydney"/>
    <s v="Australia"/>
    <s v="Asia-Pacific"/>
    <d v="2018-04-16T00:00:00"/>
    <d v="2022-12-01T00:00:00"/>
    <s v="Operating Platform"/>
    <s v="X"/>
    <s v="A"/>
    <s v="AUD"/>
    <n v="229878.00000000006"/>
    <n v="169580.40000000002"/>
    <n v="0"/>
    <n v="0"/>
    <n v="169580.40000000002"/>
    <n v="0"/>
    <n v="0"/>
    <n v="0"/>
    <n v="0"/>
    <n v="0"/>
    <n v="399458.40000000008"/>
    <s v="AUD"/>
    <n v="262060.9200000001"/>
    <n v="717443.49600000028"/>
    <s v="1-5 Years"/>
    <n v="173937.18870612697"/>
    <n v="302250.1983706468"/>
    <n v="198288.39512498476"/>
    <n v="542853.62126752222"/>
    <n v="0.1400000000000001"/>
    <n v="32182.920000000042"/>
    <n v="128313.00966451984"/>
    <n v="0.75665000002665295"/>
    <n v="0"/>
    <n v="0"/>
    <n v="0"/>
  </r>
  <r>
    <s v="Employee 758"/>
    <x v="1"/>
    <s v="Wilmington"/>
    <s v="United States of America"/>
    <s v="Americas"/>
    <d v="2018-02-26T00:00:00"/>
    <d v="2022-12-01T00:00:00"/>
    <s v="Operating Platform"/>
    <s v="H"/>
    <s v="E"/>
    <s v="USD"/>
    <n v="91476"/>
    <n v="14190"/>
    <n v="0"/>
    <n v="0"/>
    <n v="14190"/>
    <n v="0"/>
    <n v="0"/>
    <n v="0"/>
    <n v="0"/>
    <n v="0"/>
    <n v="105666"/>
    <s v="USD"/>
    <n v="104282.64000000001"/>
    <n v="224741.88000000003"/>
    <s v="1-5 Years"/>
    <n v="91476"/>
    <n v="105666"/>
    <n v="104282.64000000001"/>
    <n v="224741.88000000003"/>
    <n v="0.14000000000000015"/>
    <n v="12806.640000000014"/>
    <n v="14190"/>
    <n v="1"/>
    <n v="0"/>
    <n v="0"/>
    <n v="0"/>
  </r>
  <r>
    <s v="Employee 759"/>
    <x v="1"/>
    <s v="Brussels"/>
    <s v="Belgium"/>
    <s v="EMEA"/>
    <d v="2018-02-26T00:00:00"/>
    <d v="2022-12-01T00:00:00"/>
    <s v="Regional Platform"/>
    <s v="F"/>
    <s v="H"/>
    <s v="EUR"/>
    <n v="91748.237900000022"/>
    <n v="6622.0000000000009"/>
    <n v="0"/>
    <n v="0"/>
    <n v="6622.0000000000009"/>
    <n v="0"/>
    <n v="0"/>
    <n v="0"/>
    <n v="0"/>
    <n v="0"/>
    <n v="98370.237900000022"/>
    <s v="EUR"/>
    <n v="105510.47358500001"/>
    <n v="218636.24717000005"/>
    <s v="1-5 Years"/>
    <n v="107097.71809793367"/>
    <n v="114827.57869773617"/>
    <n v="123162.37581262371"/>
    <n v="255214.09131502031"/>
    <n v="0.14999999999999988"/>
    <n v="13762.235684999992"/>
    <n v="7729.8605998025014"/>
    <n v="1.1672999999701754"/>
    <n v="0"/>
    <n v="0"/>
    <n v="0"/>
  </r>
  <r>
    <s v="Employee 76"/>
    <x v="0"/>
    <s v="Wilmington"/>
    <s v="United States of America"/>
    <s v="Americas"/>
    <d v="2000-11-13T00:00:00"/>
    <d v="2022-12-01T00:00:00"/>
    <s v="Operating Platform"/>
    <s v="K"/>
    <s v="F"/>
    <s v="USD"/>
    <n v="159103.99999999997"/>
    <n v="47564.000000000007"/>
    <n v="0"/>
    <n v="0"/>
    <n v="47564.000000000007"/>
    <n v="0"/>
    <n v="0"/>
    <n v="0"/>
    <n v="0"/>
    <n v="0"/>
    <n v="206667.99999999997"/>
    <s v="USD"/>
    <n v="175014.39999999999"/>
    <n v="402349.19999999995"/>
    <s v="&gt;5 Years"/>
    <n v="159103.99999999997"/>
    <n v="206667.99999999997"/>
    <n v="175014.39999999999"/>
    <n v="402349.19999999995"/>
    <n v="0.10000000000000016"/>
    <n v="15910.400000000023"/>
    <n v="47564"/>
    <n v="1"/>
    <n v="0"/>
    <n v="0"/>
    <n v="0"/>
  </r>
  <r>
    <s v="Employee 760"/>
    <x v="0"/>
    <s v="Gurgaon"/>
    <s v="India"/>
    <s v="Asia-Pacific"/>
    <d v="2018-02-20T00:00:00"/>
    <d v="2022-12-01T00:00:00"/>
    <s v="Operating Platform"/>
    <s v="J"/>
    <s v="P"/>
    <s v="INR"/>
    <n v="4504500"/>
    <n v="1258400"/>
    <n v="0"/>
    <n v="0"/>
    <n v="1258400"/>
    <n v="0"/>
    <n v="0"/>
    <n v="0"/>
    <n v="0"/>
    <n v="0"/>
    <n v="5762900"/>
    <s v="INR"/>
    <n v="4594590"/>
    <n v="10472748"/>
    <s v="1-5 Years"/>
    <n v="66750.639054569707"/>
    <n v="85398.436631719334"/>
    <n v="68085.65183566109"/>
    <n v="155192.05720001482"/>
    <n v="1.9999999999999844E-2"/>
    <n v="90090"/>
    <n v="18647.797577149628"/>
    <n v="1.4818656688771161E-2"/>
    <n v="0"/>
    <n v="0"/>
    <n v="0"/>
  </r>
  <r>
    <s v="Employee 761"/>
    <x v="7"/>
    <s v="Sydney"/>
    <s v="Australia"/>
    <s v="Asia-Pacific"/>
    <d v="2018-03-12T00:00:00"/>
    <d v="2022-12-01T00:00:00"/>
    <s v="Client Businesses Platform"/>
    <s v="Z"/>
    <s v="Q"/>
    <s v="AUD"/>
    <n v="29061.450000000004"/>
    <n v="3308.8"/>
    <n v="0"/>
    <n v="0"/>
    <n v="3308.8"/>
    <n v="0"/>
    <n v="0"/>
    <n v="0"/>
    <n v="0"/>
    <n v="0"/>
    <n v="32370.250000000004"/>
    <s v="AUD"/>
    <n v="30805.137000000006"/>
    <n v="65117.602000000014"/>
    <s v="1-5 Years"/>
    <n v="21989.346143274575"/>
    <n v="24492.949663362764"/>
    <n v="23308.706911871053"/>
    <n v="49271.233555035586"/>
    <n v="6.0000000000000157E-2"/>
    <n v="1743.6870000000017"/>
    <n v="2503.6035200881888"/>
    <n v="0.75665000002665295"/>
    <n v="0"/>
    <n v="0"/>
    <n v="0"/>
  </r>
  <r>
    <s v="Employee 762"/>
    <x v="0"/>
    <s v="Princeton"/>
    <s v="United States of America"/>
    <s v="Americas"/>
    <d v="2018-02-26T00:00:00"/>
    <d v="2022-12-01T00:00:00"/>
    <s v="Regional Platform"/>
    <s v="O"/>
    <s v="J"/>
    <s v="USD"/>
    <n v="215107.20000000004"/>
    <n v="184413.90000000002"/>
    <n v="0"/>
    <n v="0"/>
    <n v="184413.90000000002"/>
    <n v="0"/>
    <n v="0"/>
    <n v="0"/>
    <n v="0"/>
    <n v="0"/>
    <n v="399521.10000000009"/>
    <s v="USD"/>
    <n v="219409.34400000004"/>
    <n v="626920.86600000015"/>
    <s v="1-5 Years"/>
    <n v="215107.20000000004"/>
    <n v="399521.10000000009"/>
    <n v="219409.34400000004"/>
    <n v="626920.86600000015"/>
    <n v="1.9999999999999997E-2"/>
    <n v="4302.1440000000002"/>
    <n v="184413.90000000005"/>
    <n v="1"/>
    <n v="0"/>
    <n v="0"/>
    <n v="0"/>
  </r>
  <r>
    <s v="Employee 763"/>
    <x v="4"/>
    <s v="New York"/>
    <s v="United States of America"/>
    <s v="Americas"/>
    <d v="2018-02-26T00:00:00"/>
    <d v="2022-12-01T00:00:00"/>
    <s v="Operating Platform"/>
    <s v="I"/>
    <s v="U"/>
    <s v="USD"/>
    <n v="308000.00000000006"/>
    <n v="331100.00000000006"/>
    <n v="0"/>
    <n v="0"/>
    <n v="331100.00000000006"/>
    <n v="0"/>
    <n v="0"/>
    <n v="0"/>
    <n v="0"/>
    <n v="106000"/>
    <n v="745100.00000000012"/>
    <s v="USD"/>
    <n v="320320.00000000006"/>
    <n v="984984.00000000023"/>
    <s v="1-5 Years"/>
    <n v="308000.00000000006"/>
    <n v="745100.00000000012"/>
    <n v="320320.00000000006"/>
    <n v="984984.00000000023"/>
    <n v="3.9999999999999994E-2"/>
    <n v="12320"/>
    <n v="437100.00000000006"/>
    <n v="1"/>
    <n v="106000"/>
    <n v="0"/>
    <n v="0"/>
  </r>
  <r>
    <s v="Employee 764"/>
    <x v="7"/>
    <s v="London"/>
    <s v="United Kingdom"/>
    <s v="EMEA"/>
    <d v="2018-03-05T00:00:00"/>
    <d v="2022-12-01T00:00:00"/>
    <s v="Operating Platform"/>
    <s v="D"/>
    <s v="C"/>
    <s v="GBP"/>
    <n v="62348.000000000015"/>
    <n v="10032"/>
    <n v="0"/>
    <n v="0"/>
    <n v="10032"/>
    <n v="0"/>
    <n v="0"/>
    <n v="0"/>
    <n v="0"/>
    <n v="0"/>
    <n v="72380.000000000015"/>
    <s v="GBP"/>
    <n v="66088.880000000019"/>
    <n v="142811.68000000005"/>
    <s v="1-5 Years"/>
    <n v="82963.366204716076"/>
    <n v="96312.447005474911"/>
    <n v="87941.168176999054"/>
    <n v="190032.36200280249"/>
    <n v="6.0000000000000157E-2"/>
    <n v="3740.8800000000047"/>
    <n v="13349.080800758835"/>
    <n v="1.3306500000756409"/>
    <n v="0"/>
    <n v="0"/>
    <n v="0"/>
  </r>
  <r>
    <s v="Employee 765"/>
    <x v="3"/>
    <s v="Seattle"/>
    <s v="United States of America"/>
    <s v="Americas"/>
    <d v="2018-03-12T00:00:00"/>
    <d v="2022-12-01T00:00:00"/>
    <s v="Operating Platform"/>
    <s v="I"/>
    <s v="Z"/>
    <s v="USD"/>
    <n v="110979.00000000003"/>
    <n v="13068.000000000002"/>
    <n v="5700.0000000000009"/>
    <n v="0"/>
    <n v="18768.000000000004"/>
    <n v="0"/>
    <n v="0"/>
    <n v="0"/>
    <n v="0"/>
    <n v="0"/>
    <n v="129747.00000000003"/>
    <s v="USD"/>
    <n v="126516.06000000004"/>
    <n v="267929.64000000007"/>
    <s v="1-5 Years"/>
    <n v="110979.00000000003"/>
    <n v="129747.00000000003"/>
    <n v="126516.06000000004"/>
    <n v="267929.64000000007"/>
    <n v="0.14000000000000007"/>
    <n v="15537.060000000012"/>
    <n v="18768"/>
    <n v="1"/>
    <n v="0"/>
    <n v="0"/>
    <n v="0"/>
  </r>
  <r>
    <s v="Employee 766"/>
    <x v="3"/>
    <s v="Eindhoven"/>
    <s v="Netherlands"/>
    <s v="EMEA"/>
    <d v="2018-03-05T00:00:00"/>
    <d v="2022-12-01T00:00:00"/>
    <s v="Regional Platform"/>
    <s v="I"/>
    <s v="Q"/>
    <s v="EUR"/>
    <n v="105655"/>
    <n v="6853.0000000000009"/>
    <n v="0"/>
    <n v="0"/>
    <n v="6853.0000000000009"/>
    <n v="0"/>
    <n v="0"/>
    <n v="0"/>
    <n v="0"/>
    <n v="0"/>
    <n v="112508"/>
    <s v="EUR"/>
    <n v="114107.40000000001"/>
    <n v="235616.04000000004"/>
    <s v="1-5 Years"/>
    <n v="123331.08149684888"/>
    <n v="131330.58839664448"/>
    <n v="133197.56801659681"/>
    <n v="275034.6034849729"/>
    <n v="8.0000000000000099E-2"/>
    <n v="8452.4000000000087"/>
    <n v="7999.5068997955968"/>
    <n v="1.1672999999701754"/>
    <n v="0"/>
    <n v="0"/>
    <n v="0"/>
  </r>
  <r>
    <s v="Employee 767"/>
    <x v="3"/>
    <s v="Edinburgh"/>
    <s v="United Kingdom"/>
    <s v="EMEA"/>
    <d v="2018-03-12T00:00:00"/>
    <d v="2022-12-01T00:00:00"/>
    <s v="Corporate and Risk Platform"/>
    <s v="V"/>
    <s v="S"/>
    <s v="GBP"/>
    <n v="68266.000000000015"/>
    <n v="18139"/>
    <n v="0"/>
    <n v="0"/>
    <n v="18139"/>
    <n v="0"/>
    <n v="0"/>
    <n v="0"/>
    <n v="0"/>
    <n v="0"/>
    <n v="86405.000000000015"/>
    <s v="GBP"/>
    <n v="73727.280000000013"/>
    <n v="167044.68000000005"/>
    <s v="1-5 Years"/>
    <n v="90838.152905163719"/>
    <n v="114974.81325653578"/>
    <n v="98105.205137576821"/>
    <n v="222278.00345463547"/>
    <n v="8.0000000000000043E-2"/>
    <n v="5461.2799999999988"/>
    <n v="24136.660351372062"/>
    <n v="1.3306500000756409"/>
    <n v="0"/>
    <n v="0"/>
    <n v="0"/>
  </r>
  <r>
    <s v="Employee 768"/>
    <x v="0"/>
    <s v="Princeton"/>
    <s v="United States of America"/>
    <s v="Americas"/>
    <d v="2018-04-02T00:00:00"/>
    <d v="2022-12-01T00:00:00"/>
    <s v="Operating Platform"/>
    <s v="A"/>
    <s v="B"/>
    <s v="USD"/>
    <n v="212553"/>
    <n v="89199.000000000015"/>
    <n v="0"/>
    <n v="0"/>
    <n v="89199.000000000015"/>
    <n v="0"/>
    <n v="0"/>
    <n v="0"/>
    <n v="0"/>
    <n v="0"/>
    <n v="301752"/>
    <s v="USD"/>
    <n v="225306.18000000002"/>
    <n v="545163.30000000005"/>
    <s v="1-5 Years"/>
    <n v="212553"/>
    <n v="301752"/>
    <n v="225306.18000000002"/>
    <n v="545163.30000000005"/>
    <n v="6.0000000000000102E-2"/>
    <n v="12753.180000000022"/>
    <n v="89199"/>
    <n v="1"/>
    <n v="0"/>
    <n v="0"/>
    <n v="0"/>
  </r>
  <r>
    <s v="Employee 769"/>
    <x v="0"/>
    <s v="New York"/>
    <s v="United States of America"/>
    <s v="Americas"/>
    <d v="2018-03-26T00:00:00"/>
    <d v="2022-12-01T00:00:00"/>
    <s v="Corporate and Risk Platform"/>
    <s v="W"/>
    <s v="L"/>
    <s v="USD"/>
    <n v="200712.60000000003"/>
    <n v="35409"/>
    <n v="0"/>
    <n v="0"/>
    <n v="35409"/>
    <n v="0"/>
    <n v="0"/>
    <n v="0"/>
    <n v="0"/>
    <n v="0"/>
    <n v="236121.60000000003"/>
    <s v="USD"/>
    <n v="214762.48200000005"/>
    <n v="467412.59400000004"/>
    <s v="1-5 Years"/>
    <n v="200712.60000000003"/>
    <n v="236121.60000000003"/>
    <n v="214762.48200000005"/>
    <n v="467412.59400000004"/>
    <n v="7.0000000000000048E-2"/>
    <n v="14049.882000000012"/>
    <n v="35409"/>
    <n v="1"/>
    <n v="0"/>
    <n v="0"/>
    <n v="0"/>
  </r>
  <r>
    <s v="Employee 77"/>
    <x v="0"/>
    <s v="Singapore"/>
    <s v="Singapore"/>
    <s v="Asia-Pacific"/>
    <d v="2001-03-19T00:00:00"/>
    <d v="2022-12-01T00:00:00"/>
    <s v="Client Businesses Platform"/>
    <s v="O"/>
    <s v="I"/>
    <s v="SGD"/>
    <n v="338800.00000000006"/>
    <n v="160083"/>
    <n v="0"/>
    <n v="0"/>
    <n v="160083"/>
    <n v="0"/>
    <n v="0"/>
    <n v="0"/>
    <n v="0"/>
    <n v="0"/>
    <n v="498883.00000000006"/>
    <s v="SGD"/>
    <n v="355740.00000000006"/>
    <n v="879567.15000000014"/>
    <s v="&gt;5 Years"/>
    <n v="253317.88104228198"/>
    <n v="373010.57983476017"/>
    <n v="265983.77509439609"/>
    <n v="657644.88392089424"/>
    <n v="5.0000000000000024E-2"/>
    <n v="16940"/>
    <n v="119692.69879247819"/>
    <n v="0.74769150248607419"/>
    <n v="0"/>
    <n v="0"/>
    <n v="0"/>
  </r>
  <r>
    <s v="Employee 770"/>
    <x v="3"/>
    <s v="Boston"/>
    <s v="United States of America"/>
    <s v="Americas"/>
    <d v="2019-05-06T00:00:00"/>
    <d v="2022-12-01T00:00:00"/>
    <s v="Operating Platform"/>
    <s v="F"/>
    <s v="R"/>
    <s v="USD"/>
    <n v="80190"/>
    <n v="9460"/>
    <n v="0"/>
    <n v="0"/>
    <n v="9460"/>
    <n v="0"/>
    <n v="0"/>
    <n v="10674"/>
    <n v="10674"/>
    <n v="0"/>
    <n v="100324"/>
    <s v="USD"/>
    <n v="92218.5"/>
    <n v="195316"/>
    <s v="1-5 Years"/>
    <n v="80190"/>
    <n v="100324"/>
    <n v="92218.5"/>
    <n v="195316"/>
    <n v="0.15"/>
    <n v="12028.5"/>
    <n v="20134"/>
    <n v="1"/>
    <n v="0"/>
    <n v="0"/>
    <n v="0"/>
  </r>
  <r>
    <s v="Employee 771"/>
    <x v="1"/>
    <s v="Wilmington"/>
    <s v="United States of America"/>
    <s v="Americas"/>
    <d v="2018-03-26T00:00:00"/>
    <d v="2022-12-01T00:00:00"/>
    <s v="Operating Platform"/>
    <s v="D"/>
    <s v="Y"/>
    <s v="USD"/>
    <n v="88033"/>
    <n v="14107.500000000002"/>
    <n v="0"/>
    <n v="0"/>
    <n v="14107.500000000002"/>
    <n v="0"/>
    <n v="0"/>
    <n v="0"/>
    <n v="0"/>
    <n v="0"/>
    <n v="102140.5"/>
    <s v="USD"/>
    <n v="94195.310000000012"/>
    <n v="203485.64500000002"/>
    <s v="1-5 Years"/>
    <n v="88033"/>
    <n v="102140.5"/>
    <n v="94195.310000000012"/>
    <n v="203485.64500000002"/>
    <n v="7.0000000000000145E-2"/>
    <n v="6162.3100000000122"/>
    <n v="14107.5"/>
    <n v="1"/>
    <n v="0"/>
    <n v="0"/>
    <n v="0"/>
  </r>
  <r>
    <s v="Employee 772"/>
    <x v="3"/>
    <s v="London"/>
    <s v="United Kingdom"/>
    <s v="EMEA"/>
    <d v="2018-03-26T00:00:00"/>
    <d v="2022-12-01T00:00:00"/>
    <s v="ETF and Index Investments Platform"/>
    <s v="G"/>
    <s v="M"/>
    <s v="GBP"/>
    <n v="99990.000000000015"/>
    <n v="52800.000000000007"/>
    <n v="0"/>
    <n v="0"/>
    <n v="52800.000000000007"/>
    <n v="0"/>
    <n v="0"/>
    <n v="0"/>
    <n v="0"/>
    <n v="0"/>
    <n v="152790.00000000003"/>
    <s v="GBP"/>
    <n v="105989.40000000002"/>
    <n v="267946.80000000005"/>
    <s v="1-5 Years"/>
    <n v="133051.69350756335"/>
    <n v="203310.01351155722"/>
    <n v="141034.79511801718"/>
    <n v="356543.40944026783"/>
    <n v="6.0000000000000206E-2"/>
    <n v="5999.4000000000087"/>
    <n v="70258.320003993867"/>
    <n v="1.3306500000756412"/>
    <n v="0"/>
    <n v="0"/>
    <n v="0"/>
  </r>
  <r>
    <s v="Employee 773"/>
    <x v="3"/>
    <s v="Tokyo"/>
    <s v="Japan"/>
    <s v="Asia-Pacific"/>
    <d v="2018-03-26T00:00:00"/>
    <d v="2022-12-01T00:00:00"/>
    <s v="Regional Platform"/>
    <s v="R"/>
    <s v="W"/>
    <s v="JPY"/>
    <n v="17710000"/>
    <n v="4296600"/>
    <n v="0"/>
    <n v="0"/>
    <n v="4296600"/>
    <n v="0"/>
    <n v="0"/>
    <n v="0"/>
    <n v="0"/>
    <n v="0"/>
    <n v="22006600"/>
    <s v="JPY"/>
    <n v="19658100"/>
    <n v="44085426"/>
    <s v="1-5 Years"/>
    <n v="163007.96171015693"/>
    <n v="202555.11068157761"/>
    <n v="180938.8374982742"/>
    <n v="405775.01035482535"/>
    <n v="0.11000000000000001"/>
    <n v="1948100"/>
    <n v="39547.148971420684"/>
    <n v="9.2042891987666256E-3"/>
    <n v="0"/>
    <n v="0"/>
    <n v="0"/>
  </r>
  <r>
    <s v="Employee 774"/>
    <x v="0"/>
    <s v="London"/>
    <s v="United Kingdom"/>
    <s v="EMEA"/>
    <d v="2018-04-02T00:00:00"/>
    <d v="2022-12-01T00:00:00"/>
    <s v="Corporate and Risk Platform"/>
    <s v="I"/>
    <s v="B"/>
    <s v="GBP"/>
    <n v="109355.40000000002"/>
    <n v="47025.000000000007"/>
    <n v="0"/>
    <n v="0"/>
    <n v="47025.000000000007"/>
    <n v="0"/>
    <n v="0"/>
    <n v="0"/>
    <n v="0"/>
    <n v="0"/>
    <n v="156380.40000000002"/>
    <s v="GBP"/>
    <n v="122478.04800000004"/>
    <n v="297624.09600000008"/>
    <s v="1-5 Years"/>
    <n v="145513.76301827177"/>
    <n v="208087.57927182878"/>
    <n v="162975.41458046439"/>
    <n v="396033.50336491264"/>
    <n v="0.12000000000000008"/>
    <n v="13122.648000000016"/>
    <n v="62573.816253557015"/>
    <n v="1.3306500000756407"/>
    <n v="0"/>
    <n v="0"/>
    <n v="0"/>
  </r>
  <r>
    <s v="Employee 775"/>
    <x v="0"/>
    <s v="New York"/>
    <s v="United States of America"/>
    <s v="Americas"/>
    <d v="2018-04-16T00:00:00"/>
    <d v="2022-12-01T00:00:00"/>
    <s v="Operating Platform"/>
    <s v="O"/>
    <s v="B"/>
    <s v="USD"/>
    <n v="203940.00000000003"/>
    <n v="86592.000000000015"/>
    <n v="0"/>
    <n v="0"/>
    <n v="86592.000000000015"/>
    <n v="0"/>
    <n v="0"/>
    <n v="0"/>
    <n v="0"/>
    <n v="0"/>
    <n v="290532.00000000006"/>
    <s v="USD"/>
    <n v="208018.80000000005"/>
    <n v="504361.44000000012"/>
    <s v="1-5 Years"/>
    <n v="203940.00000000003"/>
    <n v="290532.00000000006"/>
    <n v="208018.80000000005"/>
    <n v="504361.44000000012"/>
    <n v="2.0000000000000084E-2"/>
    <n v="4078.8000000000175"/>
    <n v="86592.000000000029"/>
    <n v="1"/>
    <n v="0"/>
    <n v="0"/>
    <n v="0"/>
  </r>
  <r>
    <s v="Employee 776"/>
    <x v="1"/>
    <s v="Wilmington"/>
    <s v="United States of America"/>
    <s v="Americas"/>
    <d v="2018-05-28T00:00:00"/>
    <d v="2022-12-01T00:00:00"/>
    <s v="Operating Platform"/>
    <s v="S"/>
    <s v="D"/>
    <s v="USD"/>
    <n v="83547.199999999997"/>
    <n v="7227.0000000000009"/>
    <n v="0"/>
    <n v="0"/>
    <n v="7227.0000000000009"/>
    <n v="0"/>
    <n v="0"/>
    <n v="0"/>
    <n v="0"/>
    <n v="0"/>
    <n v="90774.2"/>
    <s v="USD"/>
    <n v="91066.448000000004"/>
    <n v="190010.326"/>
    <s v="1-5 Years"/>
    <n v="83547.199999999997"/>
    <n v="90774.2"/>
    <n v="91066.448000000004"/>
    <n v="190010.326"/>
    <n v="9.000000000000008E-2"/>
    <n v="7519.2480000000069"/>
    <n v="7227"/>
    <n v="1"/>
    <n v="0"/>
    <n v="0"/>
    <n v="0"/>
  </r>
  <r>
    <s v="Employee 777"/>
    <x v="3"/>
    <s v="Wilmington"/>
    <s v="United States of America"/>
    <s v="Americas"/>
    <d v="2018-04-16T00:00:00"/>
    <d v="2022-12-01T00:00:00"/>
    <s v="Operating Platform"/>
    <s v="U"/>
    <s v="M"/>
    <s v="USD"/>
    <n v="139216.00000000003"/>
    <n v="12058.2"/>
    <n v="0"/>
    <n v="0"/>
    <n v="12058.2"/>
    <n v="0"/>
    <n v="0"/>
    <n v="0"/>
    <n v="0"/>
    <n v="0"/>
    <n v="151274.20000000004"/>
    <s v="USD"/>
    <n v="151745.44000000003"/>
    <n v="316634.31800000009"/>
    <s v="1-5 Years"/>
    <n v="139216.00000000003"/>
    <n v="151274.20000000004"/>
    <n v="151745.44000000003"/>
    <n v="316634.31800000009"/>
    <n v="0.09"/>
    <n v="12529.440000000002"/>
    <n v="12058.200000000012"/>
    <n v="1"/>
    <n v="0"/>
    <n v="0"/>
    <n v="0"/>
  </r>
  <r>
    <s v="Employee 778"/>
    <x v="0"/>
    <s v="New York"/>
    <s v="United States of America"/>
    <s v="Americas"/>
    <d v="2018-04-09T00:00:00"/>
    <d v="2022-12-01T00:00:00"/>
    <s v="Investments Platform"/>
    <s v="O"/>
    <s v="O"/>
    <s v="USD"/>
    <n v="171309.6"/>
    <n v="288728"/>
    <n v="0"/>
    <n v="0"/>
    <n v="288728"/>
    <n v="0"/>
    <n v="0"/>
    <n v="0"/>
    <n v="0"/>
    <n v="0"/>
    <n v="460037.6"/>
    <s v="USD"/>
    <n v="186727.46400000001"/>
    <n v="688168.44799999997"/>
    <s v="1-5 Years"/>
    <n v="171309.6"/>
    <n v="460037.6"/>
    <n v="186727.46400000001"/>
    <n v="688168.44799999997"/>
    <n v="9.0000000000000011E-2"/>
    <n v="15417.864000000001"/>
    <n v="288728"/>
    <n v="1"/>
    <n v="0"/>
    <n v="0"/>
    <n v="0"/>
  </r>
  <r>
    <s v="Employee 779"/>
    <x v="4"/>
    <s v="New York"/>
    <s v="United States of America"/>
    <s v="Americas"/>
    <d v="2018-04-16T00:00:00"/>
    <d v="2022-12-01T00:00:00"/>
    <s v="Investments Platform"/>
    <s v="N"/>
    <s v="C"/>
    <s v="USD"/>
    <n v="273460"/>
    <n v="295240"/>
    <n v="0"/>
    <n v="0"/>
    <n v="295240"/>
    <n v="0"/>
    <n v="0"/>
    <n v="0"/>
    <n v="0"/>
    <n v="0"/>
    <n v="568700"/>
    <s v="USD"/>
    <n v="309009.8"/>
    <n v="951640.8"/>
    <s v="1-5 Years"/>
    <n v="273460"/>
    <n v="568700"/>
    <n v="309009.8"/>
    <n v="951640.8"/>
    <n v="0.12999999999999995"/>
    <n v="35549.799999999988"/>
    <n v="295240"/>
    <n v="1"/>
    <n v="0"/>
    <n v="0"/>
    <n v="0"/>
  </r>
  <r>
    <s v="Employee 78"/>
    <x v="1"/>
    <s v="Tokyo"/>
    <s v="Japan"/>
    <s v="Asia-Pacific"/>
    <d v="2001-04-02T00:00:00"/>
    <d v="2022-12-01T00:00:00"/>
    <s v="Operating Platform"/>
    <s v="E"/>
    <s v="X"/>
    <s v="JPY"/>
    <n v="11186999.999999998"/>
    <n v="1726780.0000000002"/>
    <n v="0"/>
    <n v="0"/>
    <n v="1726780.0000000002"/>
    <n v="0"/>
    <n v="0"/>
    <n v="0"/>
    <n v="0"/>
    <n v="0"/>
    <n v="12913779.999999998"/>
    <s v="JPY"/>
    <n v="11970089.999999998"/>
    <n v="25787834.599999994"/>
    <s v="&gt;5 Years"/>
    <n v="102968.38326660222"/>
    <n v="118862.16576924846"/>
    <n v="110176.17009526437"/>
    <n v="237358.68746836021"/>
    <n v="6.9999999999999965E-2"/>
    <n v="783090"/>
    <n v="15893.782502646238"/>
    <n v="9.2042891987666256E-3"/>
    <n v="0"/>
    <n v="0"/>
    <n v="0"/>
  </r>
  <r>
    <s v="Employee 780"/>
    <x v="1"/>
    <s v="Wilmington"/>
    <s v="United States of America"/>
    <s v="Americas"/>
    <d v="2018-04-23T00:00:00"/>
    <d v="2022-12-01T00:00:00"/>
    <s v="Operating Platform"/>
    <s v="Y"/>
    <s v="D"/>
    <s v="USD"/>
    <n v="86625"/>
    <n v="9405"/>
    <n v="0"/>
    <n v="0"/>
    <n v="9405"/>
    <n v="0"/>
    <n v="0"/>
    <n v="0"/>
    <n v="0"/>
    <n v="0"/>
    <n v="96030"/>
    <s v="USD"/>
    <n v="96153.750000000015"/>
    <n v="202747.05000000005"/>
    <s v="1-5 Years"/>
    <n v="86625"/>
    <n v="96030"/>
    <n v="96153.750000000015"/>
    <n v="202747.05000000005"/>
    <n v="0.11000000000000017"/>
    <n v="9528.7500000000146"/>
    <n v="9405"/>
    <n v="1"/>
    <n v="0"/>
    <n v="0"/>
    <n v="0"/>
  </r>
  <r>
    <s v="Employee 781"/>
    <x v="1"/>
    <s v="Princeton"/>
    <s v="United States of America"/>
    <s v="Americas"/>
    <d v="2018-05-07T00:00:00"/>
    <d v="2022-12-01T00:00:00"/>
    <s v="Regional Platform"/>
    <s v="J"/>
    <s v="V"/>
    <s v="USD"/>
    <n v="88275"/>
    <n v="58608.000000000007"/>
    <n v="0"/>
    <n v="0"/>
    <n v="58608.000000000007"/>
    <n v="1954.7"/>
    <n v="0"/>
    <n v="0"/>
    <n v="1954.7"/>
    <n v="0"/>
    <n v="148837.70000000001"/>
    <s v="USD"/>
    <n v="97985.250000000015"/>
    <n v="261025.38000000006"/>
    <s v="1-5 Years"/>
    <n v="88275"/>
    <n v="148837.70000000001"/>
    <n v="97985.250000000015"/>
    <n v="261025.38000000006"/>
    <n v="0.11000000000000017"/>
    <n v="9710.2500000000146"/>
    <n v="60562.700000000012"/>
    <n v="1"/>
    <n v="0"/>
    <n v="1954.7"/>
    <n v="0"/>
  </r>
  <r>
    <s v="Employee 782"/>
    <x v="3"/>
    <s v="New York"/>
    <s v="United States of America"/>
    <s v="Americas"/>
    <d v="2018-05-07T00:00:00"/>
    <d v="2022-12-01T00:00:00"/>
    <s v="Client Businesses Platform"/>
    <s v="I"/>
    <s v="V"/>
    <s v="USD"/>
    <n v="169884"/>
    <n v="18700"/>
    <n v="0"/>
    <n v="0"/>
    <n v="18700"/>
    <n v="0"/>
    <n v="0"/>
    <n v="0"/>
    <n v="0"/>
    <n v="0"/>
    <n v="188584"/>
    <s v="USD"/>
    <n v="191968.91999999998"/>
    <n v="405068.83999999997"/>
    <s v="1-5 Years"/>
    <n v="169884"/>
    <n v="188584"/>
    <n v="191968.91999999998"/>
    <n v="405068.83999999997"/>
    <n v="0.12999999999999989"/>
    <n v="22084.919999999984"/>
    <n v="18700"/>
    <n v="1"/>
    <n v="0"/>
    <n v="0"/>
    <n v="0"/>
  </r>
  <r>
    <s v="Employee 783"/>
    <x v="4"/>
    <s v="New York"/>
    <s v="United States of America"/>
    <s v="Americas"/>
    <d v="2018-05-28T00:00:00"/>
    <d v="2022-12-01T00:00:00"/>
    <s v="Corporate and Risk Platform"/>
    <s v="N"/>
    <s v="J"/>
    <s v="USD"/>
    <n v="359700"/>
    <n v="654500.00000000012"/>
    <n v="0"/>
    <n v="0"/>
    <n v="654500.00000000012"/>
    <n v="0"/>
    <n v="0"/>
    <n v="0"/>
    <n v="0"/>
    <n v="2180000"/>
    <n v="3194200"/>
    <s v="USD"/>
    <n v="406460.99999999994"/>
    <n v="1552507"/>
    <s v="1-5 Years"/>
    <n v="359700"/>
    <n v="3194200"/>
    <n v="406460.99999999994"/>
    <n v="1552507"/>
    <n v="0.12999999999999984"/>
    <n v="46760.999999999942"/>
    <n v="2834500"/>
    <n v="1"/>
    <n v="2180000"/>
    <n v="0"/>
    <n v="0"/>
  </r>
  <r>
    <s v="Employee 784"/>
    <x v="0"/>
    <s v="New York"/>
    <s v="United States of America"/>
    <s v="Americas"/>
    <d v="2018-05-07T00:00:00"/>
    <d v="2022-12-01T00:00:00"/>
    <s v="Investments Platform"/>
    <s v="C"/>
    <s v="V"/>
    <s v="USD"/>
    <n v="161865"/>
    <n v="229405.00000000003"/>
    <n v="0"/>
    <n v="0"/>
    <n v="229405.00000000003"/>
    <n v="0"/>
    <n v="0"/>
    <n v="0"/>
    <n v="0"/>
    <n v="0"/>
    <n v="391270"/>
    <s v="USD"/>
    <n v="163483.65"/>
    <n v="558666.35"/>
    <s v="1-5 Years"/>
    <n v="161865"/>
    <n v="391270"/>
    <n v="163483.65"/>
    <n v="558666.35"/>
    <n v="9.9999999999999638E-3"/>
    <n v="1618.6499999999942"/>
    <n v="229405"/>
    <n v="1"/>
    <n v="0"/>
    <n v="0"/>
    <n v="0"/>
  </r>
  <r>
    <s v="Employee 785"/>
    <x v="0"/>
    <s v="Edinburgh"/>
    <s v="United Kingdom"/>
    <s v="EMEA"/>
    <d v="2018-04-30T00:00:00"/>
    <d v="2022-12-01T00:00:00"/>
    <s v="Operating Platform"/>
    <s v="M"/>
    <s v="Y"/>
    <s v="GBP"/>
    <n v="69300"/>
    <n v="16460.400000000001"/>
    <n v="0"/>
    <n v="0"/>
    <n v="16460.400000000001"/>
    <n v="0"/>
    <n v="0"/>
    <n v="0"/>
    <n v="0"/>
    <n v="0"/>
    <n v="85760.4"/>
    <s v="GBP"/>
    <n v="71379"/>
    <n v="159712.212"/>
    <s v="1-5 Years"/>
    <n v="92214.045005241918"/>
    <n v="114117.07626648698"/>
    <n v="94980.46635539917"/>
    <n v="212521.05490988077"/>
    <n v="2.999999999999994E-2"/>
    <n v="2079"/>
    <n v="21903.031261245065"/>
    <n v="1.3306500000756409"/>
    <n v="0"/>
    <n v="0"/>
    <n v="0"/>
  </r>
  <r>
    <s v="Employee 786"/>
    <x v="1"/>
    <s v="Princeton"/>
    <s v="United States of America"/>
    <s v="Americas"/>
    <d v="2018-04-30T00:00:00"/>
    <d v="2022-12-01T00:00:00"/>
    <s v="Regional Platform"/>
    <s v="H"/>
    <s v="J"/>
    <s v="USD"/>
    <n v="83325"/>
    <n v="76076"/>
    <n v="0"/>
    <n v="0"/>
    <n v="76076"/>
    <n v="5617.62"/>
    <n v="0"/>
    <n v="0"/>
    <n v="5617.62"/>
    <n v="0"/>
    <n v="165018.62"/>
    <s v="USD"/>
    <n v="89991"/>
    <n v="262144.08"/>
    <s v="1-5 Years"/>
    <n v="83325"/>
    <n v="165018.62"/>
    <n v="89991"/>
    <n v="262144.08"/>
    <n v="0.08"/>
    <n v="6666"/>
    <n v="81693.62"/>
    <n v="1"/>
    <n v="0"/>
    <n v="5617.62"/>
    <n v="0"/>
  </r>
  <r>
    <s v="Employee 787"/>
    <x v="0"/>
    <s v="New York"/>
    <s v="United States of America"/>
    <s v="Americas"/>
    <d v="2018-05-08T00:00:00"/>
    <d v="2022-12-01T00:00:00"/>
    <s v="Investments Platform"/>
    <s v="A"/>
    <s v="A"/>
    <s v="USD"/>
    <n v="248600"/>
    <n v="550275"/>
    <n v="0"/>
    <n v="0"/>
    <n v="550275"/>
    <n v="0"/>
    <n v="0"/>
    <n v="0"/>
    <n v="0"/>
    <n v="0"/>
    <n v="798875"/>
    <s v="USD"/>
    <n v="280918"/>
    <n v="1183646.75"/>
    <s v="1-5 Years"/>
    <n v="248600"/>
    <n v="798875"/>
    <n v="280918"/>
    <n v="1183646.75"/>
    <n v="0.13"/>
    <n v="32318"/>
    <n v="550275"/>
    <n v="1"/>
    <n v="0"/>
    <n v="0"/>
    <n v="0"/>
  </r>
  <r>
    <s v="Employee 788"/>
    <x v="4"/>
    <s v="New York"/>
    <s v="United States of America"/>
    <s v="Americas"/>
    <d v="2018-05-07T00:00:00"/>
    <d v="2022-12-01T00:00:00"/>
    <s v="Investments Platform"/>
    <s v="W"/>
    <s v="C"/>
    <s v="USD"/>
    <n v="247170.00000000006"/>
    <n v="1954260"/>
    <n v="112000.00000000001"/>
    <n v="0"/>
    <n v="2066260"/>
    <n v="0"/>
    <n v="0"/>
    <n v="0"/>
    <n v="0"/>
    <n v="321000"/>
    <n v="2634430"/>
    <s v="USD"/>
    <n v="257056.80000000008"/>
    <n v="2546544.0000000005"/>
    <s v="1-5 Years"/>
    <n v="247170.00000000006"/>
    <n v="2634430"/>
    <n v="257056.80000000008"/>
    <n v="2546544.0000000005"/>
    <n v="4.0000000000000063E-2"/>
    <n v="9886.8000000000175"/>
    <n v="2387260"/>
    <n v="1"/>
    <n v="321000"/>
    <n v="0"/>
    <n v="0"/>
  </r>
  <r>
    <s v="Employee 789"/>
    <x v="3"/>
    <s v="Singapore"/>
    <s v="Singapore"/>
    <s v="Asia-Pacific"/>
    <d v="2018-05-14T00:00:00"/>
    <d v="2022-12-01T00:00:00"/>
    <s v="Client Businesses Platform"/>
    <s v="X"/>
    <s v="T"/>
    <s v="SGD"/>
    <n v="201674.00000000003"/>
    <n v="87318"/>
    <n v="0"/>
    <n v="0"/>
    <n v="87318"/>
    <n v="0"/>
    <n v="0"/>
    <n v="0"/>
    <n v="0"/>
    <n v="0"/>
    <n v="288992"/>
    <s v="SGD"/>
    <n v="203690.74000000002"/>
    <n v="495572.66000000003"/>
    <s v="1-5 Years"/>
    <n v="150789.93607237656"/>
    <n v="216076.86268645554"/>
    <n v="152297.83543310029"/>
    <n v="370535.46674642042"/>
    <n v="9.999999999999799E-3"/>
    <n v="2016.7399999999907"/>
    <n v="65286.926614078984"/>
    <n v="0.74769150248607408"/>
    <n v="0"/>
    <n v="0"/>
    <n v="0"/>
  </r>
  <r>
    <s v="Employee 79"/>
    <x v="3"/>
    <s v="Princeton"/>
    <s v="United States of America"/>
    <s v="Americas"/>
    <d v="2001-10-29T00:00:00"/>
    <d v="2022-12-01T00:00:00"/>
    <s v="Operating Platform"/>
    <s v="K"/>
    <s v="I"/>
    <s v="USD"/>
    <n v="164780"/>
    <n v="36652"/>
    <n v="0"/>
    <n v="0"/>
    <n v="36652"/>
    <n v="0"/>
    <n v="0"/>
    <n v="0"/>
    <n v="0"/>
    <n v="0"/>
    <n v="201432"/>
    <s v="USD"/>
    <n v="184553.60000000001"/>
    <n v="410157.44"/>
    <s v="&gt;5 Years"/>
    <n v="164780"/>
    <n v="201432"/>
    <n v="184553.60000000001"/>
    <n v="410157.44"/>
    <n v="0.12000000000000004"/>
    <n v="19773.600000000006"/>
    <n v="36652"/>
    <n v="1"/>
    <n v="0"/>
    <n v="0"/>
    <n v="0"/>
  </r>
  <r>
    <s v="Employee 790"/>
    <x v="3"/>
    <s v="Wilmington"/>
    <s v="United States of America"/>
    <s v="Americas"/>
    <d v="2018-06-11T00:00:00"/>
    <d v="2022-12-01T00:00:00"/>
    <s v="Operating Platform"/>
    <s v="N"/>
    <s v="Y"/>
    <s v="USD"/>
    <n v="112959.00000000001"/>
    <n v="18565.8"/>
    <n v="0"/>
    <n v="0"/>
    <n v="18565.8"/>
    <n v="0"/>
    <n v="0"/>
    <n v="0"/>
    <n v="0"/>
    <n v="0"/>
    <n v="131524.80000000002"/>
    <s v="USD"/>
    <n v="127643.67"/>
    <n v="276266.69399999996"/>
    <s v="1-5 Years"/>
    <n v="112959.00000000001"/>
    <n v="131524.80000000002"/>
    <n v="127643.67"/>
    <n v="276266.69399999996"/>
    <n v="0.12999999999999984"/>
    <n v="14684.669999999984"/>
    <n v="18565.800000000003"/>
    <n v="1"/>
    <n v="0"/>
    <n v="0"/>
    <n v="0"/>
  </r>
  <r>
    <s v="Employee 791"/>
    <x v="0"/>
    <s v="Princeton"/>
    <s v="United States of America"/>
    <s v="Americas"/>
    <d v="2018-06-11T00:00:00"/>
    <d v="2022-12-01T00:00:00"/>
    <s v="Investments Platform"/>
    <s v="N"/>
    <s v="L"/>
    <s v="USD"/>
    <n v="215600.00000000006"/>
    <n v="0"/>
    <n v="1853600.0000000002"/>
    <n v="0"/>
    <n v="1853600.0000000002"/>
    <n v="0"/>
    <n v="0"/>
    <n v="0"/>
    <n v="0"/>
    <n v="0"/>
    <n v="2069200.0000000002"/>
    <s v="USD"/>
    <n v="241472.00000000009"/>
    <n v="482944.00000000017"/>
    <s v="1-5 Years"/>
    <n v="215600.00000000006"/>
    <n v="2069200.0000000002"/>
    <n v="241472.00000000009"/>
    <n v="482944.00000000017"/>
    <n v="0.12000000000000011"/>
    <n v="25872.000000000029"/>
    <n v="1853600.0000000002"/>
    <n v="1"/>
    <n v="0"/>
    <n v="0"/>
    <n v="0"/>
  </r>
  <r>
    <s v="Employee 792"/>
    <x v="3"/>
    <s v="Sydney"/>
    <s v="Australia"/>
    <s v="Asia-Pacific"/>
    <d v="2018-05-08T00:00:00"/>
    <d v="2022-12-01T00:00:00"/>
    <s v="Client Businesses Platform"/>
    <s v="B"/>
    <s v="O"/>
    <s v="AUD"/>
    <n v="145024"/>
    <n v="53845.000000000007"/>
    <n v="0"/>
    <n v="0"/>
    <n v="53845.000000000007"/>
    <n v="0"/>
    <n v="0"/>
    <n v="0"/>
    <n v="0"/>
    <n v="0"/>
    <n v="198869"/>
    <s v="AUD"/>
    <n v="163877.12"/>
    <n v="388599.08999999997"/>
    <s v="1-5 Years"/>
    <n v="109732.40960386532"/>
    <n v="150474.22885530043"/>
    <n v="123997.6228523678"/>
    <n v="294033.50145885727"/>
    <n v="0.12999999999999987"/>
    <n v="18853.119999999995"/>
    <n v="40741.81925143511"/>
    <n v="0.75665000002665295"/>
    <n v="0"/>
    <n v="0"/>
    <n v="0"/>
  </r>
  <r>
    <s v="Employee 793"/>
    <x v="0"/>
    <s v="Princeton"/>
    <s v="United States of America"/>
    <s v="Americas"/>
    <d v="2018-05-28T00:00:00"/>
    <d v="2022-12-01T00:00:00"/>
    <s v="Client Businesses Platform"/>
    <s v="L"/>
    <s v="B"/>
    <s v="USD"/>
    <n v="209028.6"/>
    <n v="48950.000000000007"/>
    <n v="0"/>
    <n v="0"/>
    <n v="48950.000000000007"/>
    <n v="0"/>
    <n v="0"/>
    <n v="0"/>
    <n v="0"/>
    <n v="0"/>
    <n v="257978.6"/>
    <s v="USD"/>
    <n v="221570.31600000002"/>
    <n v="495027.63199999998"/>
    <s v="1-5 Years"/>
    <n v="209028.6"/>
    <n v="257978.6"/>
    <n v="221570.31600000002"/>
    <n v="495027.63199999998"/>
    <n v="6.0000000000000067E-2"/>
    <n v="12541.716000000015"/>
    <n v="48950"/>
    <n v="1"/>
    <n v="0"/>
    <n v="0"/>
    <n v="0"/>
  </r>
  <r>
    <s v="Employee 794"/>
    <x v="1"/>
    <s v="Princeton"/>
    <s v="United States of America"/>
    <s v="Americas"/>
    <d v="2018-06-25T00:00:00"/>
    <d v="2022-12-01T00:00:00"/>
    <s v="Regional Platform"/>
    <s v="Q"/>
    <s v="G"/>
    <s v="USD"/>
    <n v="90750.000000000015"/>
    <n v="65340"/>
    <n v="0"/>
    <n v="0"/>
    <n v="65340"/>
    <n v="3532.9"/>
    <n v="0"/>
    <n v="0"/>
    <n v="3532.9"/>
    <n v="0"/>
    <n v="159622.9"/>
    <s v="USD"/>
    <n v="96195.000000000015"/>
    <n v="261650.40000000002"/>
    <s v="1-5 Years"/>
    <n v="90750.000000000015"/>
    <n v="159622.9"/>
    <n v="96195.000000000015"/>
    <n v="261650.40000000002"/>
    <n v="5.9999999999999991E-2"/>
    <n v="5445"/>
    <n v="68872.89999999998"/>
    <n v="1"/>
    <n v="0"/>
    <n v="3532.9"/>
    <n v="0"/>
  </r>
  <r>
    <s v="Employee 795"/>
    <x v="0"/>
    <s v="Princeton"/>
    <s v="United States of America"/>
    <s v="Americas"/>
    <d v="2018-05-28T00:00:00"/>
    <d v="2022-12-01T00:00:00"/>
    <s v="Operating Platform"/>
    <s v="Y"/>
    <s v="X"/>
    <s v="USD"/>
    <n v="166650"/>
    <n v="32054"/>
    <n v="0"/>
    <n v="0"/>
    <n v="32054"/>
    <n v="0"/>
    <n v="0"/>
    <n v="0"/>
    <n v="0"/>
    <n v="0"/>
    <n v="198704"/>
    <s v="USD"/>
    <n v="191647.49999999997"/>
    <n v="420157.1"/>
    <s v="1-5 Years"/>
    <n v="166650"/>
    <n v="198704"/>
    <n v="191647.49999999997"/>
    <n v="420157.1"/>
    <n v="0.14999999999999983"/>
    <n v="24997.499999999971"/>
    <n v="32054"/>
    <n v="1"/>
    <n v="0"/>
    <n v="0"/>
    <n v="0"/>
  </r>
  <r>
    <s v="Employee 796"/>
    <x v="2"/>
    <s v="Edinburgh"/>
    <s v="United Kingdom"/>
    <s v="EMEA"/>
    <d v="2018-06-18T00:00:00"/>
    <d v="2022-12-01T00:00:00"/>
    <s v="Operating Platform"/>
    <s v="X"/>
    <s v="L"/>
    <s v="GBP"/>
    <n v="28828.800000000007"/>
    <n v="1841.4"/>
    <n v="0"/>
    <n v="0"/>
    <n v="1841.4"/>
    <n v="0"/>
    <n v="0"/>
    <n v="0"/>
    <n v="0"/>
    <n v="0"/>
    <n v="30670.200000000008"/>
    <s v="GBP"/>
    <n v="29981.952000000008"/>
    <n v="61878.960000000021"/>
    <s v="1-5 Years"/>
    <n v="38361.042722180646"/>
    <n v="40811.301632319934"/>
    <n v="39895.484431067875"/>
    <n v="82339.238128680605"/>
    <n v="4.0000000000000077E-2"/>
    <n v="1153.1520000000019"/>
    <n v="2450.2589101392878"/>
    <n v="1.3306500000756409"/>
    <n v="0"/>
    <n v="0"/>
    <n v="0"/>
  </r>
  <r>
    <s v="Employee 797"/>
    <x v="7"/>
    <s v="New York"/>
    <s v="United States of America"/>
    <s v="Americas"/>
    <d v="2018-05-14T00:00:00"/>
    <d v="2022-12-01T00:00:00"/>
    <s v="Operating Platform"/>
    <s v="R"/>
    <s v="O"/>
    <s v="USD"/>
    <n v="95469.000000000015"/>
    <n v="14850"/>
    <n v="0"/>
    <n v="0"/>
    <n v="14850"/>
    <n v="0"/>
    <n v="14319"/>
    <n v="0"/>
    <n v="14319"/>
    <n v="0"/>
    <n v="124638.00000000001"/>
    <s v="USD"/>
    <n v="108834.66000000003"/>
    <n v="234598.32000000007"/>
    <s v="1-5 Years"/>
    <n v="95469.000000000015"/>
    <n v="124638.00000000001"/>
    <n v="108834.66000000003"/>
    <n v="234598.32000000007"/>
    <n v="0.14000000000000018"/>
    <n v="13365.660000000018"/>
    <n v="29169"/>
    <n v="1"/>
    <n v="0"/>
    <n v="0"/>
    <n v="14319"/>
  </r>
  <r>
    <s v="Employee 798"/>
    <x v="1"/>
    <s v="Wilmington"/>
    <s v="United States of America"/>
    <s v="Americas"/>
    <d v="2018-05-29T00:00:00"/>
    <d v="2022-12-01T00:00:00"/>
    <s v="Operating Platform"/>
    <s v="A"/>
    <s v="X"/>
    <s v="USD"/>
    <n v="91575.000000000015"/>
    <n v="10279.500000000002"/>
    <n v="0"/>
    <n v="0"/>
    <n v="10279.500000000002"/>
    <n v="0"/>
    <n v="0"/>
    <n v="0"/>
    <n v="0"/>
    <n v="0"/>
    <n v="101854.50000000001"/>
    <s v="USD"/>
    <n v="104395.50000000003"/>
    <n v="220509.63000000006"/>
    <s v="1-5 Years"/>
    <n v="91575.000000000015"/>
    <n v="101854.50000000001"/>
    <n v="104395.50000000003"/>
    <n v="220509.63000000006"/>
    <n v="0.14000000000000012"/>
    <n v="12820.500000000015"/>
    <n v="10279.5"/>
    <n v="1"/>
    <n v="0"/>
    <n v="0"/>
    <n v="0"/>
  </r>
  <r>
    <s v="Employee 799"/>
    <x v="3"/>
    <s v="Seattle"/>
    <s v="United States of America"/>
    <s v="Americas"/>
    <d v="2018-05-28T00:00:00"/>
    <d v="2022-12-01T00:00:00"/>
    <s v="Operating Platform"/>
    <s v="Z"/>
    <s v="D"/>
    <s v="USD"/>
    <n v="121176.00000000001"/>
    <n v="10230"/>
    <n v="0"/>
    <n v="0"/>
    <n v="10230"/>
    <n v="0"/>
    <n v="0"/>
    <n v="0"/>
    <n v="0"/>
    <n v="0"/>
    <n v="131406"/>
    <s v="USD"/>
    <n v="123599.52000000002"/>
    <n v="257633.64000000004"/>
    <s v="1-5 Years"/>
    <n v="121176.00000000001"/>
    <n v="131406"/>
    <n v="123599.52000000002"/>
    <n v="257633.64000000004"/>
    <n v="2.0000000000000032E-2"/>
    <n v="2423.5200000000041"/>
    <n v="10229.999999999985"/>
    <n v="1"/>
    <n v="0"/>
    <n v="0"/>
    <n v="0"/>
  </r>
  <r>
    <s v="Employee 8"/>
    <x v="0"/>
    <s v="New York"/>
    <s v="United States of America"/>
    <s v="Americas"/>
    <d v="2007-08-01T00:00:00"/>
    <d v="2022-12-01T00:00:00"/>
    <s v="Investments Platform"/>
    <s v="Q"/>
    <s v="D"/>
    <s v="USD"/>
    <n v="225720.00000000006"/>
    <n v="285120"/>
    <n v="0"/>
    <n v="0"/>
    <n v="285120"/>
    <n v="0"/>
    <n v="0"/>
    <n v="0"/>
    <n v="0"/>
    <n v="0"/>
    <n v="510840.00000000006"/>
    <s v="USD"/>
    <n v="246034.80000000008"/>
    <n v="802850.40000000014"/>
    <s v="&gt;5 Years"/>
    <n v="225720.00000000006"/>
    <n v="510840.00000000006"/>
    <n v="246034.80000000008"/>
    <n v="802850.40000000014"/>
    <n v="9.0000000000000052E-2"/>
    <n v="20314.800000000017"/>
    <n v="285120"/>
    <n v="1"/>
    <n v="0"/>
    <n v="0"/>
    <n v="0"/>
  </r>
  <r>
    <s v="Employee 80"/>
    <x v="1"/>
    <s v="Tokyo"/>
    <s v="Japan"/>
    <s v="Asia-Pacific"/>
    <d v="2001-11-01T00:00:00"/>
    <d v="2022-12-01T00:00:00"/>
    <s v="Corporate and Risk Platform"/>
    <s v="X"/>
    <s v="T"/>
    <s v="JPY"/>
    <n v="10494000"/>
    <n v="3396250.0000000005"/>
    <n v="0"/>
    <n v="0"/>
    <n v="3396250.0000000005"/>
    <n v="0"/>
    <n v="0"/>
    <n v="0"/>
    <n v="0"/>
    <n v="0"/>
    <n v="13890250"/>
    <s v="JPY"/>
    <n v="12068099.999999998"/>
    <n v="28041887.499999996"/>
    <s v="&gt;5 Years"/>
    <n v="96589.810851856964"/>
    <n v="127849.87804316812"/>
    <n v="111078.2824796355"/>
    <n v="258105.64222927883"/>
    <n v="0.14999999999999988"/>
    <n v="1574099.9999999981"/>
    <n v="31260.067191311158"/>
    <n v="9.2042891987666256E-3"/>
    <n v="0"/>
    <n v="0"/>
    <n v="0"/>
  </r>
  <r>
    <s v="Employee 800"/>
    <x v="1"/>
    <s v="Wilmington"/>
    <s v="United States of America"/>
    <s v="Americas"/>
    <d v="2018-06-07T00:00:00"/>
    <d v="2022-12-01T00:00:00"/>
    <s v="Operating Platform"/>
    <s v="N"/>
    <s v="M"/>
    <s v="USD"/>
    <n v="84150"/>
    <n v="13860.000000000002"/>
    <n v="0"/>
    <n v="0"/>
    <n v="13860.000000000002"/>
    <n v="0"/>
    <n v="0"/>
    <n v="0"/>
    <n v="0"/>
    <n v="0"/>
    <n v="98010"/>
    <s v="USD"/>
    <n v="91723.5"/>
    <n v="198554.40000000002"/>
    <s v="1-5 Years"/>
    <n v="84150"/>
    <n v="98010"/>
    <n v="91723.5"/>
    <n v="198554.40000000002"/>
    <n v="0.09"/>
    <n v="7573.5"/>
    <n v="13860"/>
    <n v="1"/>
    <n v="0"/>
    <n v="0"/>
    <n v="0"/>
  </r>
  <r>
    <s v="Employee 801"/>
    <x v="1"/>
    <s v="Toronto"/>
    <s v="Canada"/>
    <s v="Americas"/>
    <d v="2018-05-31T00:00:00"/>
    <d v="2022-12-01T00:00:00"/>
    <s v="Operating Platform"/>
    <s v="M"/>
    <s v="L"/>
    <s v="CAD"/>
    <n v="91452.900000000009"/>
    <n v="12870.000000000002"/>
    <n v="0"/>
    <n v="0"/>
    <n v="12870.000000000002"/>
    <n v="0"/>
    <n v="187"/>
    <n v="0"/>
    <n v="187"/>
    <n v="0"/>
    <n v="104509.90000000001"/>
    <s v="CAD"/>
    <n v="93281.958000000013"/>
    <n v="199691.31600000002"/>
    <s v="1-5 Years"/>
    <n v="70500.231267345065"/>
    <n v="80565.75701510947"/>
    <n v="71910.23589269197"/>
    <n v="153940.26827012029"/>
    <n v="2.0000000000000046E-2"/>
    <n v="1829.0580000000045"/>
    <n v="10065.525747764405"/>
    <n v="0.77089115016959608"/>
    <n v="0"/>
    <n v="0"/>
    <n v="144.15664508171446"/>
  </r>
  <r>
    <s v="Employee 802"/>
    <x v="0"/>
    <s v="New York"/>
    <s v="United States of America"/>
    <s v="Americas"/>
    <d v="2018-05-31T00:00:00"/>
    <d v="2022-12-01T00:00:00"/>
    <s v="Investments Platform"/>
    <s v="B"/>
    <s v="M"/>
    <s v="USD"/>
    <n v="233200.00000000003"/>
    <n v="122375"/>
    <n v="189000"/>
    <n v="0"/>
    <n v="311375"/>
    <n v="0"/>
    <n v="0"/>
    <n v="0"/>
    <n v="0"/>
    <n v="0"/>
    <n v="544575"/>
    <s v="USD"/>
    <n v="261184.00000000006"/>
    <n v="659428.00000000023"/>
    <s v="1-5 Years"/>
    <n v="233200.00000000003"/>
    <n v="544575"/>
    <n v="261184.00000000006"/>
    <n v="659428.00000000023"/>
    <n v="0.12000000000000011"/>
    <n v="27984.000000000029"/>
    <n v="311375"/>
    <n v="1"/>
    <n v="0"/>
    <n v="0"/>
    <n v="0"/>
  </r>
  <r>
    <s v="Employee 803"/>
    <x v="4"/>
    <s v="New York"/>
    <s v="United States of America"/>
    <s v="Americas"/>
    <d v="2018-05-31T00:00:00"/>
    <d v="2022-12-01T00:00:00"/>
    <s v="Corporate and Risk Platform"/>
    <s v="K"/>
    <s v="I"/>
    <s v="USD"/>
    <n v="246840.00000000003"/>
    <n v="128700"/>
    <n v="0"/>
    <n v="0"/>
    <n v="128700"/>
    <n v="0"/>
    <n v="0"/>
    <n v="0"/>
    <n v="0"/>
    <n v="0"/>
    <n v="375540"/>
    <s v="USD"/>
    <n v="261650.40000000005"/>
    <n v="659722.80000000016"/>
    <s v="1-5 Years"/>
    <n v="246840.00000000003"/>
    <n v="375540"/>
    <n v="261650.40000000005"/>
    <n v="659722.80000000016"/>
    <n v="6.0000000000000088E-2"/>
    <n v="14810.400000000023"/>
    <n v="128699.99999999997"/>
    <n v="1"/>
    <n v="0"/>
    <n v="0"/>
    <n v="0"/>
  </r>
  <r>
    <s v="Employee 804"/>
    <x v="4"/>
    <s v="New York"/>
    <s v="United States of America"/>
    <s v="Americas"/>
    <d v="2018-06-07T00:00:00"/>
    <d v="2022-12-01T00:00:00"/>
    <s v="Client Businesses Platform"/>
    <s v="D"/>
    <s v="J"/>
    <s v="USD"/>
    <n v="266200.00000000006"/>
    <n v="429110.00000000006"/>
    <n v="0"/>
    <n v="0"/>
    <n v="429110.00000000006"/>
    <n v="0"/>
    <n v="0"/>
    <n v="0"/>
    <n v="0"/>
    <n v="283550"/>
    <n v="978860.00000000012"/>
    <s v="USD"/>
    <n v="274186.00000000006"/>
    <n v="990355.3"/>
    <s v="1-5 Years"/>
    <n v="266200.00000000006"/>
    <n v="978860.00000000012"/>
    <n v="274186.00000000006"/>
    <n v="990355.3"/>
    <n v="2.9999999999999992E-2"/>
    <n v="7986"/>
    <n v="712660"/>
    <n v="1"/>
    <n v="283550"/>
    <n v="0"/>
    <n v="0"/>
  </r>
  <r>
    <s v="Employee 805"/>
    <x v="6"/>
    <s v="New York"/>
    <s v="United States of America"/>
    <s v="Americas"/>
    <d v="2018-05-31T00:00:00"/>
    <d v="2022-12-01T00:00:00"/>
    <s v="Corporate and Risk Platform"/>
    <s v="V"/>
    <s v="G"/>
    <s v="USD"/>
    <n v="87187.650000000009"/>
    <n v="10004.500000000002"/>
    <n v="0"/>
    <n v="0"/>
    <n v="10004.500000000002"/>
    <n v="0"/>
    <n v="0"/>
    <n v="0"/>
    <n v="0"/>
    <n v="0"/>
    <n v="97192.150000000009"/>
    <s v="USD"/>
    <n v="92418.909000000014"/>
    <n v="195442.58800000002"/>
    <s v="1-5 Years"/>
    <n v="87187.650000000009"/>
    <n v="97192.150000000009"/>
    <n v="92418.909000000014"/>
    <n v="195442.58800000002"/>
    <n v="6.0000000000000053E-2"/>
    <n v="5231.2590000000055"/>
    <n v="10004.5"/>
    <n v="1"/>
    <n v="0"/>
    <n v="0"/>
    <n v="0"/>
  </r>
  <r>
    <s v="Employee 806"/>
    <x v="1"/>
    <s v="Melbourne"/>
    <s v="Australia"/>
    <s v="Asia-Pacific"/>
    <d v="2018-05-31T00:00:00"/>
    <d v="2022-12-01T00:00:00"/>
    <s v="Operating Platform"/>
    <s v="N"/>
    <s v="G"/>
    <s v="AUD"/>
    <n v="92789.95"/>
    <n v="10510.500000000002"/>
    <n v="0"/>
    <n v="0"/>
    <n v="10510.500000000002"/>
    <n v="0"/>
    <n v="0"/>
    <n v="0"/>
    <n v="0"/>
    <n v="0"/>
    <n v="103300.45"/>
    <s v="AUD"/>
    <n v="93717.849499999997"/>
    <n v="198051.304"/>
    <s v="1-5 Years"/>
    <n v="70209.515669973131"/>
    <n v="78162.285495253265"/>
    <n v="70911.610826672855"/>
    <n v="149855.51917687865"/>
    <n v="9.9999999999999048E-3"/>
    <n v="927.89949999999953"/>
    <n v="7952.7698252801347"/>
    <n v="0.75665000002665295"/>
    <n v="0"/>
    <n v="0"/>
    <n v="0"/>
  </r>
  <r>
    <s v="Employee 807"/>
    <x v="3"/>
    <s v="Edinburgh"/>
    <s v="United Kingdom"/>
    <s v="EMEA"/>
    <d v="2018-06-07T00:00:00"/>
    <d v="2022-12-01T00:00:00"/>
    <s v="Operating Platform"/>
    <s v="W"/>
    <s v="I"/>
    <s v="GBP"/>
    <n v="71099.600000000006"/>
    <n v="5808.0000000000009"/>
    <n v="0"/>
    <n v="0"/>
    <n v="5808.0000000000009"/>
    <n v="0"/>
    <n v="0"/>
    <n v="0"/>
    <n v="0"/>
    <n v="0"/>
    <n v="76907.600000000006"/>
    <s v="GBP"/>
    <n v="81053.544000000009"/>
    <n v="168728.20800000001"/>
    <s v="1-5 Years"/>
    <n v="94608.682745378042"/>
    <n v="102337.09794581737"/>
    <n v="107853.89832973098"/>
    <n v="224518.18998796277"/>
    <n v="0.14000000000000007"/>
    <n v="9953.9440000000031"/>
    <n v="7728.4152004393254"/>
    <n v="1.3306500000756409"/>
    <n v="0"/>
    <n v="0"/>
    <n v="0"/>
  </r>
  <r>
    <s v="Employee 808"/>
    <x v="0"/>
    <s v="London"/>
    <s v="United Kingdom"/>
    <s v="EMEA"/>
    <d v="2018-06-18T00:00:00"/>
    <d v="2022-12-01T00:00:00"/>
    <s v="ETF and Index Investments Platform"/>
    <s v="X"/>
    <s v="A"/>
    <s v="GBP"/>
    <n v="137280"/>
    <n v="180180.00000000003"/>
    <n v="0"/>
    <n v="0"/>
    <n v="180180.00000000003"/>
    <n v="0"/>
    <n v="0"/>
    <n v="0"/>
    <n v="0"/>
    <n v="0"/>
    <n v="317460"/>
    <s v="GBP"/>
    <n v="148262.40000000002"/>
    <n v="491119.20000000007"/>
    <s v="1-5 Years"/>
    <n v="182671.632010384"/>
    <n v="422428.14902401296"/>
    <n v="197285.36257121473"/>
    <n v="653507.76351714879"/>
    <n v="8.0000000000000085E-2"/>
    <n v="10982.400000000023"/>
    <n v="239756.51701362897"/>
    <n v="1.3306500000756409"/>
    <n v="0"/>
    <n v="0"/>
    <n v="0"/>
  </r>
  <r>
    <s v="Employee 809"/>
    <x v="0"/>
    <s v="New York"/>
    <s v="United States of America"/>
    <s v="Americas"/>
    <d v="2018-05-31T00:00:00"/>
    <d v="2022-12-01T00:00:00"/>
    <s v="Investments Platform"/>
    <s v="N"/>
    <s v="B"/>
    <s v="USD"/>
    <n v="203940.00000000003"/>
    <n v="381425.00000000006"/>
    <n v="0"/>
    <n v="0"/>
    <n v="381425.00000000006"/>
    <n v="0"/>
    <n v="0"/>
    <n v="0"/>
    <n v="0"/>
    <n v="0"/>
    <n v="585365.00000000012"/>
    <s v="USD"/>
    <n v="208018.80000000005"/>
    <n v="805091.10000000021"/>
    <s v="1-5 Years"/>
    <n v="203940.00000000003"/>
    <n v="585365.00000000012"/>
    <n v="208018.80000000005"/>
    <n v="805091.10000000021"/>
    <n v="2.0000000000000084E-2"/>
    <n v="4078.8000000000175"/>
    <n v="381425.00000000012"/>
    <n v="1"/>
    <n v="0"/>
    <n v="0"/>
    <n v="0"/>
  </r>
  <r>
    <s v="Employee 81"/>
    <x v="3"/>
    <s v="London"/>
    <s v="United Kingdom"/>
    <s v="EMEA"/>
    <d v="2002-09-23T00:00:00"/>
    <d v="2022-12-01T00:00:00"/>
    <s v="Client Businesses Platform"/>
    <s v="I"/>
    <s v="S"/>
    <s v="GBP"/>
    <n v="106522.68000000002"/>
    <n v="17248"/>
    <n v="0"/>
    <n v="0"/>
    <n v="17248"/>
    <n v="0"/>
    <n v="0"/>
    <n v="0"/>
    <n v="0"/>
    <n v="0"/>
    <n v="123770.68000000002"/>
    <s v="GBP"/>
    <n v="120370.62840000002"/>
    <n v="260231.49680000002"/>
    <s v="&gt;5 Years"/>
    <n v="141744.4041500575"/>
    <n v="164695.45535136215"/>
    <n v="160171.17668956498"/>
    <n v="346277.04123660416"/>
    <n v="0.13000000000000006"/>
    <n v="13847.948399999994"/>
    <n v="22951.051201304654"/>
    <n v="1.3306500000756409"/>
    <n v="0"/>
    <n v="0"/>
    <n v="0"/>
  </r>
  <r>
    <s v="Employee 810"/>
    <x v="3"/>
    <s v="New York"/>
    <s v="United States of America"/>
    <s v="Americas"/>
    <d v="2018-06-07T00:00:00"/>
    <d v="2022-12-01T00:00:00"/>
    <s v="Operating Platform"/>
    <s v="F"/>
    <s v="N"/>
    <s v="USD"/>
    <n v="156728"/>
    <n v="39710"/>
    <n v="0"/>
    <n v="0"/>
    <n v="39710"/>
    <n v="0"/>
    <n v="0"/>
    <n v="0"/>
    <n v="0"/>
    <n v="0"/>
    <n v="196438"/>
    <s v="USD"/>
    <n v="161429.84"/>
    <n v="363760.98"/>
    <s v="1-5 Years"/>
    <n v="156728"/>
    <n v="196438"/>
    <n v="161429.84"/>
    <n v="363760.98"/>
    <n v="2.9999999999999978E-2"/>
    <n v="4701.8399999999965"/>
    <n v="39710"/>
    <n v="1"/>
    <n v="0"/>
    <n v="0"/>
    <n v="0"/>
  </r>
  <r>
    <s v="Employee 811"/>
    <x v="3"/>
    <s v="New York"/>
    <s v="United States of America"/>
    <s v="Americas"/>
    <d v="2018-05-31T00:00:00"/>
    <d v="2022-12-01T00:00:00"/>
    <s v="Operating Platform"/>
    <s v="A"/>
    <s v="B"/>
    <s v="USD"/>
    <n v="166650"/>
    <n v="36366"/>
    <n v="0"/>
    <n v="0"/>
    <n v="36366"/>
    <n v="0"/>
    <n v="0"/>
    <n v="0"/>
    <n v="0"/>
    <n v="0"/>
    <n v="203016"/>
    <s v="USD"/>
    <n v="181648.5"/>
    <n v="402935.94"/>
    <s v="1-5 Years"/>
    <n v="166650"/>
    <n v="203016"/>
    <n v="181648.5"/>
    <n v="402935.94"/>
    <n v="0.09"/>
    <n v="14998.5"/>
    <n v="36366"/>
    <n v="1"/>
    <n v="0"/>
    <n v="0"/>
    <n v="0"/>
  </r>
  <r>
    <s v="Employee 812"/>
    <x v="1"/>
    <s v="Seattle"/>
    <s v="United States of America"/>
    <s v="Americas"/>
    <d v="2018-05-31T00:00:00"/>
    <d v="2022-12-01T00:00:00"/>
    <s v="Corporate and Risk Platform"/>
    <s v="P"/>
    <s v="Y"/>
    <s v="USD"/>
    <n v="83173.86"/>
    <n v="7392.0000000000009"/>
    <n v="0"/>
    <n v="0"/>
    <n v="7392.0000000000009"/>
    <n v="0"/>
    <n v="0"/>
    <n v="0"/>
    <n v="0"/>
    <n v="0"/>
    <n v="90565.86"/>
    <s v="USD"/>
    <n v="93986.46179999999"/>
    <n v="196325.8836"/>
    <s v="1-5 Years"/>
    <n v="83173.86"/>
    <n v="90565.86"/>
    <n v="93986.46179999999"/>
    <n v="196325.8836"/>
    <n v="0.12999999999999987"/>
    <n v="10812.601799999989"/>
    <n v="7392"/>
    <n v="1"/>
    <n v="0"/>
    <n v="0"/>
    <n v="0"/>
  </r>
  <r>
    <s v="Employee 813"/>
    <x v="3"/>
    <s v="Princeton"/>
    <s v="United States of America"/>
    <s v="Americas"/>
    <d v="2018-06-07T00:00:00"/>
    <d v="2022-12-01T00:00:00"/>
    <s v="Investments Platform"/>
    <s v="V"/>
    <s v="R"/>
    <s v="USD"/>
    <n v="177100"/>
    <n v="169239.40000000002"/>
    <n v="0"/>
    <n v="0"/>
    <n v="169239.40000000002"/>
    <n v="0"/>
    <n v="0"/>
    <n v="0"/>
    <n v="0"/>
    <n v="0"/>
    <n v="346339.4"/>
    <s v="USD"/>
    <n v="182413"/>
    <n v="539142.58200000005"/>
    <s v="1-5 Years"/>
    <n v="177100"/>
    <n v="346339.4"/>
    <n v="182413"/>
    <n v="539142.58200000005"/>
    <n v="0.03"/>
    <n v="5313"/>
    <n v="169239.40000000002"/>
    <n v="1"/>
    <n v="0"/>
    <n v="0"/>
    <n v="0"/>
  </r>
  <r>
    <s v="Employee 814"/>
    <x v="3"/>
    <s v="Princeton"/>
    <s v="United States of America"/>
    <s v="Americas"/>
    <d v="2018-05-31T00:00:00"/>
    <d v="2022-12-01T00:00:00"/>
    <s v="Investments Platform"/>
    <s v="E"/>
    <s v="I"/>
    <s v="USD"/>
    <n v="153010"/>
    <n v="145200"/>
    <n v="0"/>
    <n v="0"/>
    <n v="145200"/>
    <n v="0"/>
    <n v="0"/>
    <n v="0"/>
    <n v="0"/>
    <n v="0"/>
    <n v="298210"/>
    <s v="USD"/>
    <n v="154540.1"/>
    <n v="455732.20000000007"/>
    <s v="1-5 Years"/>
    <n v="153010"/>
    <n v="298210"/>
    <n v="154540.1"/>
    <n v="455732.20000000007"/>
    <n v="1.0000000000000038E-2"/>
    <n v="1530.1000000000058"/>
    <n v="145200"/>
    <n v="1"/>
    <n v="0"/>
    <n v="0"/>
    <n v="0"/>
  </r>
  <r>
    <s v="Employee 815"/>
    <x v="0"/>
    <s v="New York"/>
    <s v="United States of America"/>
    <s v="Americas"/>
    <d v="2018-05-31T00:00:00"/>
    <d v="2022-12-01T00:00:00"/>
    <s v="Corporate and Risk Platform"/>
    <s v="F"/>
    <s v="T"/>
    <s v="USD"/>
    <n v="221375.00000000003"/>
    <n v="170170.00000000003"/>
    <n v="0"/>
    <n v="0"/>
    <n v="170170.00000000003"/>
    <n v="0"/>
    <n v="0"/>
    <n v="0"/>
    <n v="0"/>
    <n v="0"/>
    <n v="391545.00000000006"/>
    <s v="USD"/>
    <n v="250153.75"/>
    <n v="692599.60000000009"/>
    <s v="1-5 Years"/>
    <n v="221375.00000000003"/>
    <n v="391545.00000000006"/>
    <n v="250153.75"/>
    <n v="692599.60000000009"/>
    <n v="0.12999999999999984"/>
    <n v="28778.749999999971"/>
    <n v="170170.00000000003"/>
    <n v="1"/>
    <n v="0"/>
    <n v="0"/>
    <n v="0"/>
  </r>
  <r>
    <s v="Employee 816"/>
    <x v="4"/>
    <s v="New York"/>
    <s v="United States of America"/>
    <s v="Americas"/>
    <d v="2018-05-31T00:00:00"/>
    <d v="2022-12-01T00:00:00"/>
    <s v="Corporate and Risk Platform"/>
    <s v="D"/>
    <s v="K"/>
    <s v="USD"/>
    <n v="333300"/>
    <n v="188760.00000000003"/>
    <n v="0"/>
    <n v="0"/>
    <n v="188760.00000000003"/>
    <n v="0"/>
    <n v="0"/>
    <n v="0"/>
    <n v="0"/>
    <n v="0"/>
    <n v="522060"/>
    <s v="USD"/>
    <n v="366630.00000000006"/>
    <n v="940896.00000000023"/>
    <s v="1-5 Years"/>
    <n v="333300"/>
    <n v="522060"/>
    <n v="366630.00000000006"/>
    <n v="940896.00000000023"/>
    <n v="0.10000000000000017"/>
    <n v="33330.000000000058"/>
    <n v="188760"/>
    <n v="1"/>
    <n v="0"/>
    <n v="0"/>
    <n v="0"/>
  </r>
  <r>
    <s v="Employee 817"/>
    <x v="0"/>
    <s v="New York"/>
    <s v="United States of America"/>
    <s v="Americas"/>
    <d v="2018-05-31T00:00:00"/>
    <d v="2022-12-01T00:00:00"/>
    <s v="Client Businesses Platform"/>
    <s v="P"/>
    <s v="V"/>
    <s v="USD"/>
    <n v="183315.00000000003"/>
    <n v="374880.00000000006"/>
    <n v="0"/>
    <n v="0"/>
    <n v="374880.00000000006"/>
    <n v="0"/>
    <n v="0"/>
    <n v="0"/>
    <n v="0"/>
    <n v="0"/>
    <n v="558195.00000000012"/>
    <s v="USD"/>
    <n v="186981.30000000005"/>
    <n v="756340.20000000019"/>
    <s v="1-5 Years"/>
    <n v="183315.00000000003"/>
    <n v="558195.00000000012"/>
    <n v="186981.30000000005"/>
    <n v="756340.20000000019"/>
    <n v="2.0000000000000091E-2"/>
    <n v="3666.3000000000175"/>
    <n v="374880.00000000012"/>
    <n v="1"/>
    <n v="0"/>
    <n v="0"/>
    <n v="0"/>
  </r>
  <r>
    <s v="Employee 818"/>
    <x v="4"/>
    <s v="New York"/>
    <s v="United States of America"/>
    <s v="Americas"/>
    <d v="2018-06-18T00:00:00"/>
    <d v="2022-12-01T00:00:00"/>
    <s v="Investments Platform"/>
    <s v="S"/>
    <s v="W"/>
    <s v="USD"/>
    <n v="233310.00000000003"/>
    <n v="560175"/>
    <n v="0"/>
    <n v="0"/>
    <n v="560175"/>
    <n v="0"/>
    <n v="0"/>
    <n v="0"/>
    <n v="0"/>
    <n v="0"/>
    <n v="793485"/>
    <s v="USD"/>
    <n v="242642.40000000005"/>
    <n v="1067866.8000000003"/>
    <s v="1-5 Years"/>
    <n v="233310.00000000003"/>
    <n v="793485"/>
    <n v="242642.40000000005"/>
    <n v="1067866.8000000003"/>
    <n v="4.0000000000000098E-2"/>
    <n v="9332.4000000000233"/>
    <n v="560175"/>
    <n v="1"/>
    <n v="0"/>
    <n v="0"/>
    <n v="0"/>
  </r>
  <r>
    <s v="Employee 819"/>
    <x v="0"/>
    <s v="New York"/>
    <s v="United States of America"/>
    <s v="Americas"/>
    <d v="2018-05-31T00:00:00"/>
    <d v="2022-12-01T00:00:00"/>
    <s v="Investments Platform"/>
    <s v="O"/>
    <s v="C"/>
    <s v="USD"/>
    <n v="199980.00000000003"/>
    <n v="252450"/>
    <n v="0"/>
    <n v="0"/>
    <n v="252450"/>
    <n v="0"/>
    <n v="0"/>
    <n v="0"/>
    <n v="0"/>
    <n v="0"/>
    <n v="452430"/>
    <s v="USD"/>
    <n v="221977.80000000005"/>
    <n v="724175.10000000009"/>
    <s v="1-5 Years"/>
    <n v="199980.00000000003"/>
    <n v="452430"/>
    <n v="221977.80000000005"/>
    <n v="724175.10000000009"/>
    <n v="0.11000000000000007"/>
    <n v="21997.800000000017"/>
    <n v="252449.99999999997"/>
    <n v="1"/>
    <n v="0"/>
    <n v="0"/>
    <n v="0"/>
  </r>
  <r>
    <s v="Employee 82"/>
    <x v="3"/>
    <s v="Wilmington"/>
    <s v="United States of America"/>
    <s v="Americas"/>
    <d v="2002-10-07T00:00:00"/>
    <d v="2022-12-01T00:00:00"/>
    <s v="Operating Platform"/>
    <s v="S"/>
    <s v="M"/>
    <s v="USD"/>
    <n v="133320"/>
    <n v="26950.000000000004"/>
    <n v="0"/>
    <n v="0"/>
    <n v="26950.000000000004"/>
    <n v="0"/>
    <n v="0"/>
    <n v="0"/>
    <n v="0"/>
    <n v="0"/>
    <n v="160270"/>
    <s v="USD"/>
    <n v="149318.40000000002"/>
    <n v="328820.80000000005"/>
    <s v="&gt;5 Years"/>
    <n v="133320"/>
    <n v="160270"/>
    <n v="149318.40000000002"/>
    <n v="328820.80000000005"/>
    <n v="0.12000000000000018"/>
    <n v="15998.400000000023"/>
    <n v="26950"/>
    <n v="1"/>
    <n v="0"/>
    <n v="0"/>
    <n v="0"/>
  </r>
  <r>
    <s v="Employee 820"/>
    <x v="3"/>
    <s v="Seattle"/>
    <s v="United States of America"/>
    <s v="Americas"/>
    <d v="2018-05-31T00:00:00"/>
    <d v="2022-12-01T00:00:00"/>
    <s v="Client Businesses Platform"/>
    <s v="M"/>
    <s v="A"/>
    <s v="USD"/>
    <n v="116127.00000000001"/>
    <n v="26488.000000000004"/>
    <n v="0"/>
    <n v="0"/>
    <n v="26488.000000000004"/>
    <n v="0"/>
    <n v="0"/>
    <n v="0"/>
    <n v="0"/>
    <n v="0"/>
    <n v="142615.00000000003"/>
    <s v="USD"/>
    <n v="126578.43000000002"/>
    <n v="282028.78000000003"/>
    <s v="1-5 Years"/>
    <n v="116127.00000000001"/>
    <n v="142615.00000000003"/>
    <n v="126578.43000000002"/>
    <n v="282028.78000000003"/>
    <n v="9.0000000000000052E-2"/>
    <n v="10451.430000000008"/>
    <n v="26488.000000000015"/>
    <n v="1"/>
    <n v="0"/>
    <n v="0"/>
    <n v="0"/>
  </r>
  <r>
    <s v="Employee 821"/>
    <x v="1"/>
    <s v="Princeton"/>
    <s v="United States of America"/>
    <s v="Americas"/>
    <d v="2018-05-31T00:00:00"/>
    <d v="2022-12-01T00:00:00"/>
    <s v="Operating Platform"/>
    <s v="V"/>
    <s v="C"/>
    <s v="USD"/>
    <n v="84656"/>
    <n v="6402.0000000000009"/>
    <n v="0"/>
    <n v="0"/>
    <n v="6402.0000000000009"/>
    <n v="0"/>
    <n v="0"/>
    <n v="0"/>
    <n v="0"/>
    <n v="0"/>
    <n v="91058"/>
    <s v="USD"/>
    <n v="97354.4"/>
    <n v="202071.09999999998"/>
    <s v="1-5 Years"/>
    <n v="84656"/>
    <n v="91058"/>
    <n v="97354.4"/>
    <n v="202071.09999999998"/>
    <n v="0.14999999999999994"/>
    <n v="12698.399999999994"/>
    <n v="6402"/>
    <n v="1"/>
    <n v="0"/>
    <n v="0"/>
    <n v="0"/>
  </r>
  <r>
    <s v="Employee 822"/>
    <x v="3"/>
    <s v="San Francisco"/>
    <s v="United States of America"/>
    <s v="Americas"/>
    <d v="2018-05-31T00:00:00"/>
    <d v="2022-12-01T00:00:00"/>
    <s v="Client Businesses Platform"/>
    <s v="O"/>
    <s v="O"/>
    <s v="USD"/>
    <n v="155172.6"/>
    <n v="35156"/>
    <n v="0"/>
    <n v="0"/>
    <n v="35156"/>
    <n v="0"/>
    <n v="0"/>
    <n v="0"/>
    <n v="0"/>
    <n v="0"/>
    <n v="190328.6"/>
    <s v="USD"/>
    <n v="167586.40800000002"/>
    <n v="373141.29600000009"/>
    <s v="1-5 Years"/>
    <n v="155172.6"/>
    <n v="190328.6"/>
    <n v="167586.40800000002"/>
    <n v="373141.29600000009"/>
    <n v="8.0000000000000127E-2"/>
    <n v="12413.808000000019"/>
    <n v="35156"/>
    <n v="1"/>
    <n v="0"/>
    <n v="0"/>
    <n v="0"/>
  </r>
  <r>
    <s v="Employee 823"/>
    <x v="3"/>
    <s v="New York"/>
    <s v="United States of America"/>
    <s v="Americas"/>
    <d v="2018-05-31T00:00:00"/>
    <d v="2022-12-01T00:00:00"/>
    <s v="Operating Platform"/>
    <s v="Y"/>
    <s v="L"/>
    <s v="USD"/>
    <n v="205562.49999999997"/>
    <n v="45936.000000000007"/>
    <n v="0"/>
    <n v="0"/>
    <n v="45936.000000000007"/>
    <n v="0"/>
    <n v="0"/>
    <n v="0"/>
    <n v="0"/>
    <n v="0"/>
    <n v="251498.49999999997"/>
    <s v="USD"/>
    <n v="228174.375"/>
    <n v="507337.71"/>
    <s v="1-5 Years"/>
    <n v="205562.49999999997"/>
    <n v="251498.49999999997"/>
    <n v="228174.375"/>
    <n v="507337.71"/>
    <n v="0.11000000000000015"/>
    <n v="22611.875000000029"/>
    <n v="45936"/>
    <n v="1"/>
    <n v="0"/>
    <n v="0"/>
    <n v="0"/>
  </r>
  <r>
    <s v="Employee 824"/>
    <x v="3"/>
    <s v="London"/>
    <s v="United Kingdom"/>
    <s v="EMEA"/>
    <d v="2018-05-31T00:00:00"/>
    <d v="2022-12-01T00:00:00"/>
    <s v="Operating Platform"/>
    <s v="F"/>
    <s v="P"/>
    <s v="GBP"/>
    <n v="86240.000000000015"/>
    <n v="11704.000000000002"/>
    <n v="0"/>
    <n v="0"/>
    <n v="11704.000000000002"/>
    <n v="0"/>
    <n v="0"/>
    <n v="0"/>
    <n v="0"/>
    <n v="0"/>
    <n v="97944.000000000015"/>
    <s v="GBP"/>
    <n v="87102.400000000009"/>
    <n v="186025.84000000003"/>
    <s v="1-5 Years"/>
    <n v="114755.2560065233"/>
    <n v="130329.1836074086"/>
    <n v="115902.80856658852"/>
    <n v="247535.28401007119"/>
    <n v="9.9999999999998701E-3"/>
    <n v="862.39999999999418"/>
    <n v="15573.927600885305"/>
    <n v="1.3306500000756409"/>
    <n v="0"/>
    <n v="0"/>
    <n v="0"/>
  </r>
  <r>
    <s v="Employee 825"/>
    <x v="4"/>
    <s v="New York"/>
    <s v="United States of America"/>
    <s v="Americas"/>
    <d v="2018-05-31T00:00:00"/>
    <d v="2022-12-01T00:00:00"/>
    <s v="Investments Platform"/>
    <s v="S"/>
    <s v="I"/>
    <s v="USD"/>
    <n v="258720.00000000006"/>
    <n v="531300"/>
    <n v="0"/>
    <n v="0"/>
    <n v="531300"/>
    <n v="0"/>
    <n v="0"/>
    <n v="0"/>
    <n v="0"/>
    <n v="0"/>
    <n v="790020"/>
    <s v="USD"/>
    <n v="287179.20000000007"/>
    <n v="1164101.4000000001"/>
    <s v="1-5 Years"/>
    <n v="258720.00000000006"/>
    <n v="790020"/>
    <n v="287179.20000000007"/>
    <n v="1164101.4000000001"/>
    <n v="0.11000000000000001"/>
    <n v="28459.200000000012"/>
    <n v="531300"/>
    <n v="1"/>
    <n v="0"/>
    <n v="0"/>
    <n v="0"/>
  </r>
  <r>
    <s v="Employee 826"/>
    <x v="0"/>
    <s v="Chicago"/>
    <s v="United States of America"/>
    <s v="Americas"/>
    <d v="2018-05-31T00:00:00"/>
    <d v="2022-12-01T00:00:00"/>
    <s v="Investments Platform"/>
    <s v="A"/>
    <s v="V"/>
    <s v="USD"/>
    <n v="211247.85"/>
    <n v="121643.5"/>
    <n v="0"/>
    <n v="0"/>
    <n v="121643.5"/>
    <n v="0"/>
    <n v="0"/>
    <n v="0"/>
    <n v="0"/>
    <n v="0"/>
    <n v="332891.34999999998"/>
    <s v="USD"/>
    <n v="242935.0275"/>
    <n v="625760.08000000007"/>
    <s v="1-5 Years"/>
    <n v="211247.85"/>
    <n v="332891.34999999998"/>
    <n v="242935.0275"/>
    <n v="625760.08000000007"/>
    <n v="0.14999999999999994"/>
    <n v="31687.177499999991"/>
    <n v="121643.49999999997"/>
    <n v="1"/>
    <n v="0"/>
    <n v="0"/>
    <n v="0"/>
  </r>
  <r>
    <s v="Employee 827"/>
    <x v="3"/>
    <s v="Seattle"/>
    <s v="United States of America"/>
    <s v="Americas"/>
    <d v="2018-05-29T00:00:00"/>
    <d v="2022-12-01T00:00:00"/>
    <s v="Operating Platform"/>
    <s v="W"/>
    <s v="K"/>
    <s v="USD"/>
    <n v="119185.00000000003"/>
    <n v="14663"/>
    <n v="0"/>
    <n v="0"/>
    <n v="14663"/>
    <n v="0"/>
    <n v="0"/>
    <n v="0"/>
    <n v="0"/>
    <n v="0"/>
    <n v="133848.00000000003"/>
    <s v="USD"/>
    <n v="121568.70000000003"/>
    <n v="258093.66000000003"/>
    <s v="1-5 Years"/>
    <n v="119185.00000000003"/>
    <n v="133848.00000000003"/>
    <n v="121568.70000000003"/>
    <n v="258093.66000000003"/>
    <n v="1.9999999999999969E-2"/>
    <n v="2383.6999999999971"/>
    <n v="14663"/>
    <n v="1"/>
    <n v="0"/>
    <n v="0"/>
    <n v="0"/>
  </r>
  <r>
    <s v="Employee 828"/>
    <x v="3"/>
    <s v="Wilmington"/>
    <s v="United States of America"/>
    <s v="Americas"/>
    <d v="2018-05-29T00:00:00"/>
    <d v="2022-12-01T00:00:00"/>
    <s v="Operating Platform"/>
    <s v="M"/>
    <s v="D"/>
    <s v="USD"/>
    <n v="131890.00000000003"/>
    <n v="35805"/>
    <n v="0"/>
    <n v="0"/>
    <n v="35805"/>
    <n v="0"/>
    <n v="0"/>
    <n v="0"/>
    <n v="0"/>
    <n v="0"/>
    <n v="167695.00000000003"/>
    <s v="USD"/>
    <n v="133208.90000000002"/>
    <n v="302580.85000000009"/>
    <s v="1-5 Years"/>
    <n v="131890.00000000003"/>
    <n v="167695.00000000003"/>
    <n v="133208.90000000002"/>
    <n v="302580.85000000009"/>
    <n v="9.9999999999999534E-3"/>
    <n v="1318.8999999999942"/>
    <n v="35805"/>
    <n v="1"/>
    <n v="0"/>
    <n v="0"/>
    <n v="0"/>
  </r>
  <r>
    <s v="Employee 829"/>
    <x v="3"/>
    <s v="New York"/>
    <s v="United States of America"/>
    <s v="Americas"/>
    <d v="2018-05-28T00:00:00"/>
    <d v="2022-12-01T00:00:00"/>
    <s v="Operating Platform"/>
    <s v="L"/>
    <s v="Q"/>
    <s v="USD"/>
    <n v="134640"/>
    <n v="43743.700000000012"/>
    <n v="0"/>
    <n v="0"/>
    <n v="43743.700000000012"/>
    <n v="0"/>
    <n v="0"/>
    <n v="0"/>
    <n v="0"/>
    <n v="0"/>
    <n v="178383.7"/>
    <s v="USD"/>
    <n v="153489.60000000001"/>
    <n v="356847.01800000004"/>
    <s v="1-5 Years"/>
    <n v="134640"/>
    <n v="178383.7"/>
    <n v="153489.60000000001"/>
    <n v="356847.01800000004"/>
    <n v="0.14000000000000004"/>
    <n v="18849.600000000006"/>
    <n v="43743.700000000012"/>
    <n v="1"/>
    <n v="0"/>
    <n v="0"/>
    <n v="0"/>
  </r>
  <r>
    <s v="Employee 83"/>
    <x v="3"/>
    <s v="Mumbai"/>
    <s v="India"/>
    <s v="Asia-Pacific"/>
    <d v="2002-07-01T00:00:00"/>
    <d v="2022-12-01T00:00:00"/>
    <s v="Operating Platform"/>
    <s v="D"/>
    <s v="B"/>
    <s v="INR"/>
    <n v="3164524.0000000005"/>
    <n v="531300"/>
    <n v="0"/>
    <n v="0"/>
    <n v="531300"/>
    <n v="0"/>
    <n v="0"/>
    <n v="700"/>
    <n v="700"/>
    <n v="0"/>
    <n v="3696524.0000000005"/>
    <s v="INR"/>
    <n v="3322750.2000000007"/>
    <n v="7203365.4000000013"/>
    <s v="&gt;5 Years"/>
    <n v="46893.994739376882"/>
    <n v="54777.520097803143"/>
    <n v="49238.694476345729"/>
    <n v="106744.19886637278"/>
    <n v="5.0000000000000065E-2"/>
    <n v="158226.20000000019"/>
    <n v="7883.5253584262609"/>
    <n v="1.4818656688771163E-2"/>
    <n v="0"/>
    <n v="0"/>
    <n v="0"/>
  </r>
  <r>
    <s v="Employee 830"/>
    <x v="3"/>
    <s v="London"/>
    <s v="United Kingdom"/>
    <s v="EMEA"/>
    <d v="2018-05-28T00:00:00"/>
    <d v="2022-12-01T00:00:00"/>
    <s v="Corporate and Risk Platform"/>
    <s v="L"/>
    <s v="F"/>
    <s v="GBP"/>
    <n v="83019.199999999997"/>
    <n v="30689.999999999996"/>
    <n v="0"/>
    <n v="0"/>
    <n v="30689.999999999996"/>
    <n v="0"/>
    <n v="0"/>
    <n v="0"/>
    <n v="0"/>
    <n v="0"/>
    <n v="113709.2"/>
    <s v="GBP"/>
    <n v="83849.391999999993"/>
    <n v="198695.68399999998"/>
    <s v="1-5 Years"/>
    <n v="110469.49848627964"/>
    <n v="151307.14698860107"/>
    <n v="111574.19347114244"/>
    <n v="264394.41192962951"/>
    <n v="1.0000000000000024E-2"/>
    <n v="830.19199999999546"/>
    <n v="40837.648502321434"/>
    <n v="1.3306500000756409"/>
    <n v="0"/>
    <n v="0"/>
    <n v="0"/>
  </r>
  <r>
    <s v="Employee 831"/>
    <x v="4"/>
    <s v="New York"/>
    <s v="United States of America"/>
    <s v="Americas"/>
    <d v="2018-05-29T00:00:00"/>
    <d v="2022-12-01T00:00:00"/>
    <s v="Investments Platform"/>
    <s v="P"/>
    <s v="J"/>
    <s v="USD"/>
    <n v="254100.00000000006"/>
    <n v="2469060"/>
    <n v="121200"/>
    <n v="0"/>
    <n v="2590260"/>
    <n v="0"/>
    <n v="0"/>
    <n v="0"/>
    <n v="0"/>
    <n v="454750"/>
    <n v="3299110"/>
    <s v="USD"/>
    <n v="264264.00000000006"/>
    <n v="3096350.4"/>
    <s v="1-5 Years"/>
    <n v="254100.00000000006"/>
    <n v="3299110"/>
    <n v="264264.00000000006"/>
    <n v="3096350.4"/>
    <n v="3.9999999999999994E-2"/>
    <n v="10164"/>
    <n v="3045010"/>
    <n v="1"/>
    <n v="454750"/>
    <n v="0"/>
    <n v="0"/>
  </r>
  <r>
    <s v="Employee 832"/>
    <x v="4"/>
    <s v="New York"/>
    <s v="United States of America"/>
    <s v="Americas"/>
    <d v="2018-06-04T00:00:00"/>
    <d v="2022-12-01T00:00:00"/>
    <s v="Regional Platform"/>
    <s v="S"/>
    <s v="O"/>
    <s v="USD"/>
    <n v="278300"/>
    <n v="265980"/>
    <n v="0"/>
    <n v="0"/>
    <n v="265980"/>
    <n v="0"/>
    <n v="0"/>
    <n v="0"/>
    <n v="0"/>
    <n v="0"/>
    <n v="544280"/>
    <s v="USD"/>
    <n v="289432"/>
    <n v="855483.2"/>
    <s v="1-5 Years"/>
    <n v="278300"/>
    <n v="544280"/>
    <n v="289432"/>
    <n v="855483.2"/>
    <n v="0.04"/>
    <n v="11132"/>
    <n v="265980"/>
    <n v="1"/>
    <n v="0"/>
    <n v="0"/>
    <n v="0"/>
  </r>
  <r>
    <s v="Employee 833"/>
    <x v="6"/>
    <s v="San Francisco"/>
    <s v="United States of America"/>
    <s v="Americas"/>
    <d v="2018-07-09T00:00:00"/>
    <d v="2022-12-01T00:00:00"/>
    <s v="Client Businesses Platform"/>
    <s v="J"/>
    <s v="K"/>
    <s v="USD"/>
    <n v="93610"/>
    <n v="7161"/>
    <n v="0"/>
    <n v="0"/>
    <n v="7161"/>
    <n v="0"/>
    <n v="196"/>
    <n v="0"/>
    <n v="196"/>
    <n v="0"/>
    <n v="100967"/>
    <s v="USD"/>
    <n v="100162.70000000001"/>
    <n v="207987.67000000004"/>
    <s v="1-5 Years"/>
    <n v="93610"/>
    <n v="100967"/>
    <n v="100162.70000000001"/>
    <n v="207987.67000000004"/>
    <n v="7.0000000000000118E-2"/>
    <n v="6552.7000000000116"/>
    <n v="7357"/>
    <n v="1"/>
    <n v="0"/>
    <n v="0"/>
    <n v="196"/>
  </r>
  <r>
    <s v="Employee 834"/>
    <x v="8"/>
    <s v="San Francisco"/>
    <s v="United States of America"/>
    <s v="Americas"/>
    <d v="2018-06-04T00:00:00"/>
    <d v="2022-12-01T00:00:00"/>
    <s v="Client Businesses Platform"/>
    <s v="E"/>
    <s v="X"/>
    <s v="USD"/>
    <n v="168514.5"/>
    <n v="74596.5"/>
    <n v="0"/>
    <n v="0"/>
    <n v="74596.5"/>
    <n v="0"/>
    <n v="0"/>
    <n v="0"/>
    <n v="0"/>
    <n v="0"/>
    <n v="243111"/>
    <s v="USD"/>
    <n v="193791.67499999999"/>
    <n v="473369.32500000001"/>
    <s v="1-5 Years"/>
    <n v="168514.5"/>
    <n v="243111"/>
    <n v="193791.67499999999"/>
    <n v="473369.32500000001"/>
    <n v="0.14999999999999994"/>
    <n v="25277.174999999988"/>
    <n v="74596.5"/>
    <n v="1"/>
    <n v="0"/>
    <n v="0"/>
    <n v="0"/>
  </r>
  <r>
    <s v="Employee 835"/>
    <x v="3"/>
    <s v="New York"/>
    <s v="United States of America"/>
    <s v="Americas"/>
    <d v="2018-06-04T00:00:00"/>
    <d v="2022-12-01T00:00:00"/>
    <s v="Regional Platform"/>
    <s v="F"/>
    <s v="F"/>
    <s v="USD"/>
    <n v="145079"/>
    <n v="65076"/>
    <n v="0"/>
    <n v="0"/>
    <n v="65076"/>
    <n v="0"/>
    <n v="0"/>
    <n v="0"/>
    <n v="0"/>
    <n v="0"/>
    <n v="210155"/>
    <s v="USD"/>
    <n v="153783.74000000002"/>
    <n v="376548.04000000004"/>
    <s v="1-5 Years"/>
    <n v="145079"/>
    <n v="210155"/>
    <n v="153783.74000000002"/>
    <n v="376548.04000000004"/>
    <n v="6.0000000000000137E-2"/>
    <n v="8704.7400000000198"/>
    <n v="65076"/>
    <n v="1"/>
    <n v="0"/>
    <n v="0"/>
    <n v="0"/>
  </r>
  <r>
    <s v="Employee 836"/>
    <x v="0"/>
    <s v="New York"/>
    <s v="United States of America"/>
    <s v="Americas"/>
    <d v="2018-06-11T00:00:00"/>
    <d v="2022-12-01T00:00:00"/>
    <s v="Operating Platform"/>
    <s v="M"/>
    <s v="M"/>
    <s v="USD"/>
    <n v="204204.00000000003"/>
    <n v="84397.500000000015"/>
    <n v="0"/>
    <n v="0"/>
    <n v="84397.500000000015"/>
    <n v="0"/>
    <n v="0"/>
    <n v="0"/>
    <n v="0"/>
    <n v="0"/>
    <n v="288601.50000000006"/>
    <s v="USD"/>
    <n v="208288.08000000005"/>
    <n v="502661.6100000001"/>
    <s v="1-5 Years"/>
    <n v="204204.00000000003"/>
    <n v="288601.50000000006"/>
    <n v="208288.08000000005"/>
    <n v="502661.6100000001"/>
    <n v="2.0000000000000077E-2"/>
    <n v="4084.0800000000163"/>
    <n v="84397.500000000029"/>
    <n v="1"/>
    <n v="0"/>
    <n v="0"/>
    <n v="0"/>
  </r>
  <r>
    <s v="Employee 837"/>
    <x v="3"/>
    <s v="Wilmington"/>
    <s v="United States of America"/>
    <s v="Americas"/>
    <d v="2018-06-11T00:00:00"/>
    <d v="2022-12-01T00:00:00"/>
    <s v="Operating Platform"/>
    <s v="H"/>
    <s v="E"/>
    <s v="USD"/>
    <n v="111870"/>
    <n v="29022.400000000001"/>
    <n v="0"/>
    <n v="0"/>
    <n v="29022.400000000001"/>
    <n v="0"/>
    <n v="0"/>
    <n v="0"/>
    <n v="0"/>
    <n v="0"/>
    <n v="140892.4"/>
    <s v="USD"/>
    <n v="124175.70000000001"/>
    <n v="280566.26400000002"/>
    <s v="1-5 Years"/>
    <n v="111870"/>
    <n v="140892.4"/>
    <n v="124175.70000000001"/>
    <n v="280566.26400000002"/>
    <n v="0.1100000000000001"/>
    <n v="12305.700000000012"/>
    <n v="29022.399999999994"/>
    <n v="1"/>
    <n v="0"/>
    <n v="0"/>
    <n v="0"/>
  </r>
  <r>
    <s v="Employee 838"/>
    <x v="3"/>
    <s v="Hong Kong"/>
    <s v="Hong Kong"/>
    <s v="Asia-Pacific"/>
    <d v="2018-06-11T00:00:00"/>
    <d v="2022-12-01T00:00:00"/>
    <s v="Investments Platform"/>
    <s v="D"/>
    <s v="X"/>
    <s v="HKD"/>
    <n v="1144000"/>
    <n v="434755.20000000007"/>
    <n v="0"/>
    <n v="0"/>
    <n v="434755.20000000007"/>
    <n v="0"/>
    <n v="0"/>
    <n v="0"/>
    <n v="0"/>
    <n v="0"/>
    <n v="1578755.2000000002"/>
    <s v="HKD"/>
    <n v="1304160.0000000002"/>
    <n v="3103940.9280000008"/>
    <s v="1-5 Years"/>
    <n v="145841.16825914854"/>
    <n v="201265.29961818684"/>
    <n v="166258.93181542939"/>
    <n v="395701.3733801624"/>
    <n v="0.14000000000000032"/>
    <n v="160160.00000000023"/>
    <n v="55424.131359038292"/>
    <n v="0.12748353868806692"/>
    <n v="0"/>
    <n v="0"/>
    <n v="0"/>
  </r>
  <r>
    <s v="Employee 839"/>
    <x v="3"/>
    <s v="London"/>
    <s v="United Kingdom"/>
    <s v="EMEA"/>
    <d v="2018-07-02T00:00:00"/>
    <d v="2022-12-01T00:00:00"/>
    <s v="Operating Platform"/>
    <s v="M"/>
    <s v="R"/>
    <s v="GBP"/>
    <n v="90377.1"/>
    <n v="11858.000000000002"/>
    <n v="0"/>
    <n v="0"/>
    <n v="11858.000000000002"/>
    <n v="0"/>
    <n v="0"/>
    <n v="0"/>
    <n v="0"/>
    <n v="0"/>
    <n v="102235.1"/>
    <s v="GBP"/>
    <n v="92184.642000000007"/>
    <n v="196464.44400000002"/>
    <s v="1-5 Years"/>
    <n v="120260.28812183622"/>
    <n v="136039.13582273317"/>
    <n v="122665.49388427295"/>
    <n v="261425.41242346077"/>
    <n v="2.0000000000000046E-2"/>
    <n v="1807.5420000000013"/>
    <n v="15778.847700896949"/>
    <n v="1.3306500000756409"/>
    <n v="0"/>
    <n v="0"/>
    <n v="0"/>
  </r>
  <r>
    <s v="Employee 84"/>
    <x v="1"/>
    <s v="Tokyo"/>
    <s v="Japan"/>
    <s v="Asia-Pacific"/>
    <d v="2004-06-21T00:00:00"/>
    <d v="2022-12-01T00:00:00"/>
    <s v="Operating Platform"/>
    <s v="W"/>
    <s v="Z"/>
    <s v="JPY"/>
    <n v="10494000"/>
    <n v="2841300.0000000005"/>
    <n v="0"/>
    <n v="0"/>
    <n v="2841300.0000000005"/>
    <n v="0"/>
    <n v="0"/>
    <n v="0"/>
    <n v="0"/>
    <n v="0"/>
    <n v="13335300"/>
    <s v="JPY"/>
    <n v="11123640"/>
    <n v="25259058"/>
    <s v="&gt;5 Years"/>
    <n v="96589.810851856964"/>
    <n v="122741.95775231258"/>
    <n v="102385.19950296839"/>
    <n v="232491.67472041972"/>
    <n v="6.0000000000000074E-2"/>
    <n v="629640"/>
    <n v="26152.146900455613"/>
    <n v="9.2042891987666256E-3"/>
    <n v="0"/>
    <n v="0"/>
    <n v="0"/>
  </r>
  <r>
    <s v="Employee 840"/>
    <x v="3"/>
    <s v="Wilmington"/>
    <s v="United States of America"/>
    <s v="Americas"/>
    <d v="2020-02-18T00:00:00"/>
    <d v="2022-12-01T00:00:00"/>
    <s v="Client Businesses Platform"/>
    <s v="Y"/>
    <s v="N"/>
    <s v="USD"/>
    <n v="125876.30000000002"/>
    <n v="70840"/>
    <n v="0"/>
    <n v="0"/>
    <n v="70840"/>
    <n v="0"/>
    <n v="0"/>
    <n v="0"/>
    <n v="0"/>
    <n v="0"/>
    <n v="196716.30000000002"/>
    <s v="USD"/>
    <n v="128393.82600000002"/>
    <n v="329044.45200000005"/>
    <s v="1-5 Years"/>
    <n v="125876.30000000002"/>
    <n v="196716.30000000002"/>
    <n v="128393.82600000002"/>
    <n v="329044.45200000005"/>
    <n v="1.9999999999999983E-2"/>
    <n v="2517.525999999998"/>
    <n v="70840"/>
    <n v="1"/>
    <n v="0"/>
    <n v="0"/>
    <n v="0"/>
  </r>
  <r>
    <s v="Employee 841"/>
    <x v="0"/>
    <s v="New York"/>
    <s v="United States of America"/>
    <s v="Americas"/>
    <d v="2018-06-18T00:00:00"/>
    <d v="2022-12-01T00:00:00"/>
    <s v="Investments Platform"/>
    <s v="C"/>
    <s v="U"/>
    <s v="USD"/>
    <n v="155870"/>
    <n v="306900"/>
    <n v="0"/>
    <n v="0"/>
    <n v="306900"/>
    <n v="0"/>
    <n v="0"/>
    <n v="0"/>
    <n v="0"/>
    <n v="0"/>
    <n v="462770"/>
    <s v="USD"/>
    <n v="165222.20000000001"/>
    <n v="655758.4"/>
    <s v="1-5 Years"/>
    <n v="155870"/>
    <n v="462770"/>
    <n v="165222.20000000001"/>
    <n v="655758.4"/>
    <n v="6.0000000000000074E-2"/>
    <n v="9352.2000000000116"/>
    <n v="306900"/>
    <n v="1"/>
    <n v="0"/>
    <n v="0"/>
    <n v="0"/>
  </r>
  <r>
    <s v="Employee 842"/>
    <x v="0"/>
    <s v="San Francisco"/>
    <s v="United States of America"/>
    <s v="Americas"/>
    <d v="2018-07-23T00:00:00"/>
    <d v="2022-12-01T00:00:00"/>
    <s v="Investments Platform"/>
    <s v="D"/>
    <s v="L"/>
    <s v="USD"/>
    <n v="166650"/>
    <n v="171902.50000000003"/>
    <n v="0"/>
    <n v="0"/>
    <n v="171902.50000000003"/>
    <n v="0"/>
    <n v="0"/>
    <n v="0"/>
    <n v="0"/>
    <n v="0"/>
    <n v="338552.5"/>
    <s v="USD"/>
    <n v="184981.50000000003"/>
    <n v="560774.77500000014"/>
    <s v="1-5 Years"/>
    <n v="166650"/>
    <n v="338552.5"/>
    <n v="184981.50000000003"/>
    <n v="560774.77500000014"/>
    <n v="0.11000000000000018"/>
    <n v="18331.500000000029"/>
    <n v="171902.5"/>
    <n v="1"/>
    <n v="0"/>
    <n v="0"/>
    <n v="0"/>
  </r>
  <r>
    <s v="Employee 843"/>
    <x v="4"/>
    <s v="New York"/>
    <s v="United States of America"/>
    <s v="Americas"/>
    <d v="2018-06-18T00:00:00"/>
    <d v="2022-12-01T00:00:00"/>
    <s v="Investments Platform"/>
    <s v="S"/>
    <s v="B"/>
    <s v="USD"/>
    <n v="265650"/>
    <n v="2765950.0000000005"/>
    <n v="142500.00000000003"/>
    <n v="0"/>
    <n v="2908450.0000000005"/>
    <n v="0"/>
    <n v="0"/>
    <n v="0"/>
    <n v="0"/>
    <n v="1344000.0000000002"/>
    <n v="4518100.0000000009"/>
    <s v="USD"/>
    <n v="292215"/>
    <n v="3626975.0000000005"/>
    <s v="1-5 Years"/>
    <n v="265650"/>
    <n v="4518100.0000000009"/>
    <n v="292215"/>
    <n v="3626975.0000000005"/>
    <n v="0.1"/>
    <n v="26565"/>
    <n v="4252450.0000000009"/>
    <n v="1"/>
    <n v="1344000.0000000002"/>
    <n v="0"/>
    <n v="0"/>
  </r>
  <r>
    <s v="Employee 844"/>
    <x v="4"/>
    <s v="New York"/>
    <s v="United States of America"/>
    <s v="Americas"/>
    <d v="2018-06-25T00:00:00"/>
    <d v="2022-12-01T00:00:00"/>
    <s v="Investments Platform"/>
    <s v="Q"/>
    <s v="M"/>
    <s v="USD"/>
    <n v="265650"/>
    <n v="1516432.5000000002"/>
    <n v="13784.28"/>
    <n v="0"/>
    <n v="1530216.7800000003"/>
    <n v="0"/>
    <n v="0"/>
    <n v="0"/>
    <n v="0"/>
    <n v="353500"/>
    <n v="2149366.7800000003"/>
    <s v="USD"/>
    <n v="281589"/>
    <n v="2170596.4500000002"/>
    <s v="1-5 Years"/>
    <n v="265650"/>
    <n v="2149366.7800000003"/>
    <n v="281589"/>
    <n v="2170596.4500000002"/>
    <n v="0.06"/>
    <n v="15939"/>
    <n v="1883716.7800000003"/>
    <n v="1"/>
    <n v="353500"/>
    <n v="0"/>
    <n v="0"/>
  </r>
  <r>
    <s v="Employee 845"/>
    <x v="4"/>
    <s v="New York"/>
    <s v="United States of America"/>
    <s v="Americas"/>
    <d v="2018-06-18T00:00:00"/>
    <d v="2022-12-01T00:00:00"/>
    <s v="Investments Platform"/>
    <s v="O"/>
    <s v="D"/>
    <s v="USD"/>
    <n v="254100.00000000006"/>
    <n v="608190"/>
    <n v="1638499.9999999998"/>
    <n v="0"/>
    <n v="2246690"/>
    <n v="0"/>
    <n v="0"/>
    <n v="0"/>
    <n v="0"/>
    <n v="0"/>
    <n v="2500790"/>
    <s v="USD"/>
    <n v="256641.00000000006"/>
    <n v="1127553.9000000001"/>
    <s v="1-5 Years"/>
    <n v="254100.00000000006"/>
    <n v="2500790"/>
    <n v="256641.00000000006"/>
    <n v="1127553.9000000001"/>
    <n v="9.9999999999999985E-3"/>
    <n v="2541"/>
    <n v="2246690"/>
    <n v="1"/>
    <n v="0"/>
    <n v="0"/>
    <n v="0"/>
  </r>
  <r>
    <s v="Employee 846"/>
    <x v="4"/>
    <s v="London"/>
    <s v="United Kingdom"/>
    <s v="EMEA"/>
    <d v="2018-07-02T00:00:00"/>
    <d v="2022-12-01T00:00:00"/>
    <s v="Investments Platform"/>
    <s v="L"/>
    <s v="D"/>
    <s v="GBP"/>
    <n v="156288"/>
    <n v="217107.00000000003"/>
    <n v="0"/>
    <n v="0"/>
    <n v="217107.00000000003"/>
    <n v="0"/>
    <n v="0"/>
    <n v="0"/>
    <n v="0"/>
    <n v="0"/>
    <n v="373395"/>
    <s v="GBP"/>
    <n v="170353.92000000001"/>
    <n v="577354.47000000009"/>
    <s v="1-5 Years"/>
    <n v="207964.62721182176"/>
    <n v="496858.05677824398"/>
    <n v="226681.44366088574"/>
    <n v="768256.7255491718"/>
    <n v="9.000000000000008E-2"/>
    <n v="14065.920000000013"/>
    <n v="288893.42956642224"/>
    <n v="1.3306500000756409"/>
    <n v="0"/>
    <n v="0"/>
    <n v="0"/>
  </r>
  <r>
    <s v="Employee 847"/>
    <x v="3"/>
    <s v="New York"/>
    <s v="United States of America"/>
    <s v="Americas"/>
    <d v="2018-06-25T00:00:00"/>
    <d v="2022-12-01T00:00:00"/>
    <s v="Investments Platform"/>
    <s v="V"/>
    <s v="D"/>
    <s v="USD"/>
    <n v="121000.00000000003"/>
    <n v="95700.000000000015"/>
    <n v="0"/>
    <n v="0"/>
    <n v="95700.000000000015"/>
    <n v="0"/>
    <n v="0"/>
    <n v="0"/>
    <n v="0"/>
    <n v="0"/>
    <n v="216700.00000000006"/>
    <s v="USD"/>
    <n v="127050.00000000003"/>
    <n v="354585.00000000006"/>
    <s v="1-5 Years"/>
    <n v="121000.00000000003"/>
    <n v="216700.00000000006"/>
    <n v="127050.00000000003"/>
    <n v="354585.00000000006"/>
    <n v="4.9999999999999989E-2"/>
    <n v="6050"/>
    <n v="95700.000000000029"/>
    <n v="1"/>
    <n v="0"/>
    <n v="0"/>
    <n v="0"/>
  </r>
  <r>
    <s v="Employee 848"/>
    <x v="1"/>
    <s v="Toronto"/>
    <s v="Canada"/>
    <s v="Americas"/>
    <d v="2018-06-18T00:00:00"/>
    <d v="2022-12-01T00:00:00"/>
    <s v="Operating Platform"/>
    <s v="V"/>
    <s v="O"/>
    <s v="CAD"/>
    <n v="91422.65"/>
    <n v="16538.5"/>
    <n v="0"/>
    <n v="0"/>
    <n v="16538.5"/>
    <n v="0"/>
    <n v="707"/>
    <n v="0"/>
    <n v="707"/>
    <n v="0"/>
    <n v="108668.15"/>
    <s v="CAD"/>
    <n v="97822.235499999995"/>
    <n v="213340.666"/>
    <s v="1-5 Years"/>
    <n v="70476.911810052421"/>
    <n v="83771.315140302191"/>
    <n v="75410.295636756084"/>
    <n v="164462.43139068765"/>
    <n v="6.999999999999991E-2"/>
    <n v="6399.585500000001"/>
    <n v="13294.40333024977"/>
    <n v="0.77089115016959597"/>
    <n v="0"/>
    <n v="0"/>
    <n v="545.0200431699044"/>
  </r>
  <r>
    <s v="Employee 849"/>
    <x v="3"/>
    <s v="Singapore"/>
    <s v="Singapore"/>
    <s v="Asia-Pacific"/>
    <d v="2018-07-02T00:00:00"/>
    <d v="2022-12-01T00:00:00"/>
    <s v="Corporate and Risk Platform"/>
    <s v="V"/>
    <s v="G"/>
    <s v="SGD"/>
    <n v="173250"/>
    <n v="52052.000000000007"/>
    <n v="0"/>
    <n v="0"/>
    <n v="52052.000000000007"/>
    <n v="0"/>
    <n v="0"/>
    <n v="0"/>
    <n v="0"/>
    <n v="0"/>
    <n v="225302"/>
    <s v="SGD"/>
    <n v="190575.00000000003"/>
    <n v="438407.20000000007"/>
    <s v="1-5 Years"/>
    <n v="129537.55280571236"/>
    <n v="168456.3908931175"/>
    <n v="142491.30808628362"/>
    <n v="327793.33806871285"/>
    <n v="0.1000000000000002"/>
    <n v="17325.000000000029"/>
    <n v="38918.838087405136"/>
    <n v="0.7476915024860743"/>
    <n v="0"/>
    <n v="0"/>
    <n v="0"/>
  </r>
  <r>
    <s v="Employee 85"/>
    <x v="1"/>
    <s v="Tokyo"/>
    <s v="Japan"/>
    <s v="Asia-Pacific"/>
    <d v="2004-10-11T00:00:00"/>
    <d v="2022-12-01T00:00:00"/>
    <s v="Investments Platform"/>
    <s v="Z"/>
    <s v="O"/>
    <s v="JPY"/>
    <n v="10197000"/>
    <n v="3832785"/>
    <n v="0"/>
    <n v="0"/>
    <n v="3832785"/>
    <n v="0"/>
    <n v="0"/>
    <n v="0"/>
    <n v="0"/>
    <n v="0"/>
    <n v="14029785"/>
    <s v="JPY"/>
    <n v="11522609.999999998"/>
    <n v="27376267.049999997"/>
    <s v="&gt;5 Years"/>
    <n v="93856.136959823285"/>
    <n v="129134.19853651802"/>
    <n v="106057.43476460029"/>
    <n v="251979.07911086566"/>
    <n v="0.12999999999999973"/>
    <n v="1325609.9999999981"/>
    <n v="35278.06157669473"/>
    <n v="9.2042891987666256E-3"/>
    <n v="0"/>
    <n v="0"/>
    <n v="0"/>
  </r>
  <r>
    <s v="Employee 850"/>
    <x v="4"/>
    <s v="New York"/>
    <s v="United States of America"/>
    <s v="Americas"/>
    <d v="2018-06-25T00:00:00"/>
    <d v="2022-12-01T00:00:00"/>
    <s v="Client Businesses Platform"/>
    <s v="T"/>
    <s v="C"/>
    <s v="USD"/>
    <n v="273460"/>
    <n v="808500.00000000012"/>
    <n v="0"/>
    <n v="0"/>
    <n v="808500.00000000012"/>
    <n v="0"/>
    <n v="0"/>
    <n v="0"/>
    <n v="0"/>
    <n v="114999.99999999999"/>
    <n v="1196960"/>
    <s v="USD"/>
    <n v="314479"/>
    <n v="1558733.0000000002"/>
    <s v="1-5 Years"/>
    <n v="273460"/>
    <n v="1196960"/>
    <n v="314479"/>
    <n v="1558733.0000000002"/>
    <n v="0.15"/>
    <n v="41019"/>
    <n v="923500"/>
    <n v="1"/>
    <n v="114999.99999999999"/>
    <n v="0"/>
    <n v="0"/>
  </r>
  <r>
    <s v="Employee 851"/>
    <x v="0"/>
    <s v="New York"/>
    <s v="United States of America"/>
    <s v="Americas"/>
    <d v="2018-06-25T00:00:00"/>
    <d v="2022-12-01T00:00:00"/>
    <s v="Client Businesses Platform"/>
    <s v="G"/>
    <s v="Q"/>
    <s v="USD"/>
    <n v="221375.00000000003"/>
    <n v="123552.00000000001"/>
    <n v="0"/>
    <n v="0"/>
    <n v="123552.00000000001"/>
    <n v="0"/>
    <n v="0"/>
    <n v="0"/>
    <n v="0"/>
    <n v="0"/>
    <n v="344927.00000000006"/>
    <s v="USD"/>
    <n v="245726.25000000006"/>
    <n v="628595.2200000002"/>
    <s v="1-5 Years"/>
    <n v="221375.00000000003"/>
    <n v="344927.00000000006"/>
    <n v="245726.25000000006"/>
    <n v="628595.2200000002"/>
    <n v="0.11000000000000011"/>
    <n v="24351.250000000029"/>
    <n v="123552.00000000003"/>
    <n v="1"/>
    <n v="0"/>
    <n v="0"/>
    <n v="0"/>
  </r>
  <r>
    <s v="Employee 852"/>
    <x v="4"/>
    <s v="San Francisco"/>
    <s v="United States of America"/>
    <s v="Americas"/>
    <d v="2018-06-25T00:00:00"/>
    <d v="2022-12-01T00:00:00"/>
    <s v="Investments Platform"/>
    <s v="K"/>
    <s v="O"/>
    <s v="USD"/>
    <n v="254100.00000000003"/>
    <n v="0"/>
    <n v="198000.00000000003"/>
    <n v="0"/>
    <n v="198000.00000000003"/>
    <n v="0"/>
    <n v="0"/>
    <n v="0"/>
    <n v="0"/>
    <n v="0"/>
    <n v="452100.00000000006"/>
    <s v="USD"/>
    <n v="259182.00000000003"/>
    <n v="518364.00000000006"/>
    <s v="1-5 Years"/>
    <n v="254100.00000000003"/>
    <n v="452100.00000000006"/>
    <n v="259182.00000000003"/>
    <n v="518364.00000000006"/>
    <n v="1.9999999999999997E-2"/>
    <n v="5082"/>
    <n v="198000.00000000003"/>
    <n v="1"/>
    <n v="0"/>
    <n v="0"/>
    <n v="0"/>
  </r>
  <r>
    <s v="Employee 853"/>
    <x v="3"/>
    <s v="Edinburgh"/>
    <s v="United Kingdom"/>
    <s v="EMEA"/>
    <d v="2018-06-25T00:00:00"/>
    <d v="2022-12-01T00:00:00"/>
    <s v="Operating Platform"/>
    <s v="S"/>
    <s v="M"/>
    <s v="GBP"/>
    <n v="57557.500000000007"/>
    <n v="7568"/>
    <n v="0"/>
    <n v="0"/>
    <n v="7568"/>
    <n v="0"/>
    <n v="0"/>
    <n v="0"/>
    <n v="0"/>
    <n v="0"/>
    <n v="65125.500000000007"/>
    <s v="GBP"/>
    <n v="61010.950000000012"/>
    <n v="130043.98000000003"/>
    <s v="1-5 Years"/>
    <n v="76588.887379353706"/>
    <n v="86659.24657992617"/>
    <n v="81184.220622114939"/>
    <n v="173043.02199683667"/>
    <n v="6.0000000000000143E-2"/>
    <n v="3453.4500000000044"/>
    <n v="10070.359200572464"/>
    <n v="1.3306500000756409"/>
    <n v="0"/>
    <n v="0"/>
    <n v="0"/>
  </r>
  <r>
    <s v="Employee 854"/>
    <x v="4"/>
    <s v="New York"/>
    <s v="United States of America"/>
    <s v="Americas"/>
    <d v="2018-06-25T00:00:00"/>
    <d v="2022-12-01T00:00:00"/>
    <s v="Investments Platform"/>
    <s v="X"/>
    <s v="J"/>
    <s v="USD"/>
    <n v="254100.00000000006"/>
    <n v="3512488.5070000002"/>
    <n v="488340.36000000004"/>
    <n v="0"/>
    <n v="4000828.8670000001"/>
    <n v="0"/>
    <n v="0"/>
    <n v="0"/>
    <n v="0"/>
    <n v="618000"/>
    <n v="4872928.8670000006"/>
    <s v="USD"/>
    <n v="269346.00000000006"/>
    <n v="4261929.8174200002"/>
    <s v="1-5 Years"/>
    <n v="254100.00000000006"/>
    <n v="4872928.8670000006"/>
    <n v="269346.00000000006"/>
    <n v="4261929.8174200002"/>
    <n v="5.9999999999999984E-2"/>
    <n v="15246"/>
    <n v="4618828.8670000006"/>
    <n v="1"/>
    <n v="618000"/>
    <n v="0"/>
    <n v="0"/>
  </r>
  <r>
    <s v="Employee 855"/>
    <x v="4"/>
    <s v="New York"/>
    <s v="United States of America"/>
    <s v="Americas"/>
    <d v="2018-06-25T00:00:00"/>
    <d v="2022-12-01T00:00:00"/>
    <s v="Operating Platform"/>
    <s v="F"/>
    <s v="L"/>
    <s v="USD"/>
    <n v="256520.00000000006"/>
    <n v="237490"/>
    <n v="0"/>
    <n v="0"/>
    <n v="237490"/>
    <n v="0"/>
    <n v="0"/>
    <n v="0"/>
    <n v="0"/>
    <n v="109000.00000000001"/>
    <n v="603010.00000000012"/>
    <s v="USD"/>
    <n v="282172.00000000006"/>
    <n v="825583"/>
    <s v="1-5 Years"/>
    <n v="256520.00000000006"/>
    <n v="603010.00000000012"/>
    <n v="282172.00000000006"/>
    <n v="825583"/>
    <n v="9.9999999999999978E-2"/>
    <n v="25652"/>
    <n v="346490.00000000006"/>
    <n v="1"/>
    <n v="109000.00000000001"/>
    <n v="0"/>
    <n v="0"/>
  </r>
  <r>
    <s v="Employee 856"/>
    <x v="1"/>
    <s v="Wilmington"/>
    <s v="United States of America"/>
    <s v="Americas"/>
    <d v="2018-06-25T00:00:00"/>
    <d v="2022-12-01T00:00:00"/>
    <s v="Operating Platform"/>
    <s v="T"/>
    <s v="A"/>
    <s v="USD"/>
    <n v="85701"/>
    <n v="10670"/>
    <n v="0"/>
    <n v="0"/>
    <n v="10670"/>
    <n v="0"/>
    <n v="0"/>
    <n v="0"/>
    <n v="0"/>
    <n v="0"/>
    <n v="96371"/>
    <s v="USD"/>
    <n v="93414.090000000011"/>
    <n v="198458.48000000004"/>
    <s v="1-5 Years"/>
    <n v="85701"/>
    <n v="96371"/>
    <n v="93414.090000000011"/>
    <n v="198458.48000000004"/>
    <n v="9.0000000000000135E-2"/>
    <n v="7713.0900000000111"/>
    <n v="10670"/>
    <n v="1"/>
    <n v="0"/>
    <n v="0"/>
    <n v="0"/>
  </r>
  <r>
    <s v="Employee 857"/>
    <x v="0"/>
    <s v="Boston"/>
    <s v="United States of America"/>
    <s v="Americas"/>
    <d v="2018-06-25T00:00:00"/>
    <d v="2022-12-01T00:00:00"/>
    <s v="Investments Platform"/>
    <s v="Q"/>
    <s v="Y"/>
    <s v="USD"/>
    <n v="211860.00000000003"/>
    <n v="0"/>
    <n v="1260400"/>
    <n v="0"/>
    <n v="1260400"/>
    <n v="0"/>
    <n v="0"/>
    <n v="0"/>
    <n v="0"/>
    <n v="0"/>
    <n v="1472260"/>
    <s v="USD"/>
    <n v="218215.80000000005"/>
    <n v="436431.60000000009"/>
    <s v="1-5 Years"/>
    <n v="211860.00000000003"/>
    <n v="1472260"/>
    <n v="218215.80000000005"/>
    <n v="436431.60000000009"/>
    <n v="3.0000000000000079E-2"/>
    <n v="6355.8000000000175"/>
    <n v="1260400"/>
    <n v="1"/>
    <n v="0"/>
    <n v="0"/>
    <n v="0"/>
  </r>
  <r>
    <s v="Employee 858"/>
    <x v="4"/>
    <s v="New York"/>
    <s v="United States of America"/>
    <s v="Americas"/>
    <d v="2018-06-25T00:00:00"/>
    <d v="2022-12-01T00:00:00"/>
    <s v="Client Businesses Platform"/>
    <s v="X"/>
    <s v="A"/>
    <s v="USD"/>
    <n v="233200.00000000003"/>
    <n v="473000"/>
    <n v="0"/>
    <n v="0"/>
    <n v="473000"/>
    <n v="0"/>
    <n v="0"/>
    <n v="0"/>
    <n v="0"/>
    <n v="0"/>
    <n v="706200"/>
    <s v="USD"/>
    <n v="268180"/>
    <n v="1080310"/>
    <s v="1-5 Years"/>
    <n v="233200.00000000003"/>
    <n v="706200"/>
    <n v="268180"/>
    <n v="1080310"/>
    <n v="0.14999999999999986"/>
    <n v="34979.999999999971"/>
    <n v="473000"/>
    <n v="1"/>
    <n v="0"/>
    <n v="0"/>
    <n v="0"/>
  </r>
  <r>
    <s v="Employee 859"/>
    <x v="0"/>
    <s v="Washington, DC"/>
    <s v="United States of America"/>
    <s v="Americas"/>
    <d v="2018-06-25T00:00:00"/>
    <d v="2022-12-01T00:00:00"/>
    <s v="Regional Platform"/>
    <s v="P"/>
    <s v="L"/>
    <s v="USD"/>
    <n v="175560.00000000003"/>
    <n v="276276"/>
    <n v="0"/>
    <n v="0"/>
    <n v="276276"/>
    <n v="234589.30000000002"/>
    <n v="0"/>
    <n v="0"/>
    <n v="234589.30000000002"/>
    <n v="0"/>
    <n v="686425.3"/>
    <s v="USD"/>
    <n v="191360.40000000005"/>
    <n v="683861.64000000013"/>
    <s v="1-5 Years"/>
    <n v="175560.00000000003"/>
    <n v="686425.3"/>
    <n v="191360.40000000005"/>
    <n v="683861.64000000013"/>
    <n v="9.0000000000000122E-2"/>
    <n v="15800.400000000023"/>
    <n v="510865.30000000005"/>
    <n v="1"/>
    <n v="0"/>
    <n v="234589.30000000002"/>
    <n v="0"/>
  </r>
  <r>
    <s v="Employee 86"/>
    <x v="0"/>
    <s v="Wilmington"/>
    <s v="United States of America"/>
    <s v="Americas"/>
    <d v="2003-05-27T00:00:00"/>
    <d v="2022-12-01T00:00:00"/>
    <s v="Operating Platform"/>
    <s v="D"/>
    <s v="Z"/>
    <s v="USD"/>
    <n v="166663.75"/>
    <n v="51744.000000000007"/>
    <n v="0"/>
    <n v="0"/>
    <n v="51744.000000000007"/>
    <n v="0"/>
    <n v="0"/>
    <n v="0"/>
    <n v="0"/>
    <n v="0"/>
    <n v="218407.75"/>
    <s v="USD"/>
    <n v="188330.03749999998"/>
    <n v="435130.79499999993"/>
    <s v="&gt;5 Years"/>
    <n v="166663.75"/>
    <n v="218407.75"/>
    <n v="188330.03749999998"/>
    <n v="435130.79499999993"/>
    <n v="0.12999999999999987"/>
    <n v="21666.287499999977"/>
    <n v="51744"/>
    <n v="1"/>
    <n v="0"/>
    <n v="0"/>
    <n v="0"/>
  </r>
  <r>
    <s v="Employee 860"/>
    <x v="4"/>
    <s v="Singapore"/>
    <s v="Singapore"/>
    <s v="Asia-Pacific"/>
    <d v="2018-06-25T00:00:00"/>
    <d v="2022-12-01T00:00:00"/>
    <s v="Investments Platform"/>
    <s v="P"/>
    <s v="Y"/>
    <s v="SGD"/>
    <n v="442750.00000000006"/>
    <n v="1726324.6000000003"/>
    <n v="688398"/>
    <n v="0"/>
    <n v="2414722.6000000006"/>
    <n v="0"/>
    <n v="0"/>
    <n v="0"/>
    <n v="0"/>
    <n v="1341381"/>
    <n v="4198853.6000000006"/>
    <s v="SGD"/>
    <n v="464887.50000000006"/>
    <n v="2742415.83"/>
    <s v="1-5 Years"/>
    <n v="331040.41272570938"/>
    <n v="3139447.156903062"/>
    <n v="347592.43336199486"/>
    <n v="2050481.0123742942"/>
    <n v="5.0000000000000037E-2"/>
    <n v="22137.5"/>
    <n v="2808406.7441773526"/>
    <n v="0.74769150248607419"/>
    <n v="1002939.1752962727"/>
    <n v="0"/>
    <n v="0"/>
  </r>
  <r>
    <s v="Employee 861"/>
    <x v="0"/>
    <s v="Singapore"/>
    <s v="Singapore"/>
    <s v="Asia-Pacific"/>
    <d v="2018-07-30T00:00:00"/>
    <d v="2022-12-01T00:00:00"/>
    <s v="Investments Platform"/>
    <s v="Y"/>
    <s v="Z"/>
    <s v="SGD"/>
    <n v="397980.00000000012"/>
    <n v="1098108"/>
    <n v="485686.05000000005"/>
    <n v="0"/>
    <n v="1583794.05"/>
    <n v="0"/>
    <n v="0"/>
    <n v="0"/>
    <n v="0"/>
    <n v="0"/>
    <n v="1981774.0500000003"/>
    <s v="SGD"/>
    <n v="425838.60000000015"/>
    <n v="2026652.7600000005"/>
    <s v="1-5 Years"/>
    <n v="297566.26415940787"/>
    <n v="1481755.6170324124"/>
    <n v="318395.90265056648"/>
    <n v="1515311.0471419494"/>
    <n v="7.0000000000000187E-2"/>
    <n v="27858.600000000035"/>
    <n v="1184189.3528730045"/>
    <n v="0.74769150248607419"/>
    <n v="0"/>
    <n v="0"/>
    <n v="0"/>
  </r>
  <r>
    <s v="Employee 862"/>
    <x v="0"/>
    <s v="Princeton"/>
    <s v="United States of America"/>
    <s v="Americas"/>
    <d v="2018-06-25T00:00:00"/>
    <d v="2022-12-01T00:00:00"/>
    <s v="Investments Platform"/>
    <s v="V"/>
    <s v="M"/>
    <s v="USD"/>
    <n v="185130.00000000003"/>
    <n v="70070"/>
    <n v="0"/>
    <n v="0"/>
    <n v="70070"/>
    <n v="0"/>
    <n v="0"/>
    <n v="0"/>
    <n v="0"/>
    <n v="0"/>
    <n v="255200.00000000003"/>
    <s v="USD"/>
    <n v="188832.60000000003"/>
    <n v="449136.60000000009"/>
    <s v="1-5 Years"/>
    <n v="185130.00000000003"/>
    <n v="255200.00000000003"/>
    <n v="188832.60000000003"/>
    <n v="449136.60000000009"/>
    <n v="2.0000000000000028E-2"/>
    <n v="3702.6000000000058"/>
    <n v="70070"/>
    <n v="1"/>
    <n v="0"/>
    <n v="0"/>
    <n v="0"/>
  </r>
  <r>
    <s v="Employee 863"/>
    <x v="1"/>
    <s v="San Francisco"/>
    <s v="United States of America"/>
    <s v="Americas"/>
    <d v="2018-06-25T00:00:00"/>
    <d v="2022-12-01T00:00:00"/>
    <s v="Operating Platform"/>
    <s v="F"/>
    <s v="M"/>
    <s v="USD"/>
    <n v="85234.6"/>
    <n v="10972.500000000002"/>
    <n v="0"/>
    <n v="0"/>
    <n v="10972.500000000002"/>
    <n v="0"/>
    <n v="862"/>
    <n v="0"/>
    <n v="862"/>
    <n v="0"/>
    <n v="97069.1"/>
    <s v="USD"/>
    <n v="98019.79"/>
    <n v="208657.95500000002"/>
    <s v="1-5 Years"/>
    <n v="85234.6"/>
    <n v="97069.1"/>
    <n v="98019.79"/>
    <n v="208657.95500000002"/>
    <n v="0.14999999999999986"/>
    <n v="12785.189999999988"/>
    <n v="11834.5"/>
    <n v="1"/>
    <n v="0"/>
    <n v="0"/>
    <n v="862"/>
  </r>
  <r>
    <s v="Employee 864"/>
    <x v="4"/>
    <s v="London"/>
    <s v="United Kingdom"/>
    <s v="EMEA"/>
    <d v="2018-08-06T00:00:00"/>
    <d v="2022-12-01T00:00:00"/>
    <s v="Investments Platform"/>
    <s v="O"/>
    <s v="I"/>
    <s v="GBP"/>
    <n v="183150.00000000003"/>
    <n v="813412.60000000009"/>
    <n v="0"/>
    <n v="0"/>
    <n v="813412.60000000009"/>
    <n v="0"/>
    <n v="0"/>
    <n v="0"/>
    <n v="0"/>
    <n v="0"/>
    <n v="996562.60000000009"/>
    <s v="GBP"/>
    <n v="188644.50000000003"/>
    <n v="1215103.9780000001"/>
    <s v="1-5 Years"/>
    <n v="243708.54751385367"/>
    <n v="1326076.023765381"/>
    <n v="251019.80393926927"/>
    <n v="1616878.1084176118"/>
    <n v="2.9999999999999968E-2"/>
    <n v="5494.5"/>
    <n v="1082367.4762515272"/>
    <n v="1.3306500000756409"/>
    <n v="0"/>
    <n v="0"/>
    <n v="0"/>
  </r>
  <r>
    <s v="Employee 865"/>
    <x v="0"/>
    <s v="Newport Beach"/>
    <s v="United States of America"/>
    <s v="Americas"/>
    <d v="2018-07-16T00:00:00"/>
    <d v="2022-12-01T00:00:00"/>
    <s v="Investments Platform"/>
    <s v="I"/>
    <s v="X"/>
    <s v="USD"/>
    <n v="234520.00000000003"/>
    <n v="888250.00000000012"/>
    <n v="288750"/>
    <n v="0"/>
    <n v="1177000"/>
    <n v="0"/>
    <n v="0"/>
    <n v="0"/>
    <n v="0"/>
    <n v="0"/>
    <n v="1411520"/>
    <s v="USD"/>
    <n v="250936.40000000005"/>
    <n v="1452300.3000000005"/>
    <s v="1-5 Years"/>
    <n v="234520.00000000003"/>
    <n v="1411520"/>
    <n v="250936.40000000005"/>
    <n v="1452300.3000000005"/>
    <n v="7.000000000000009E-2"/>
    <n v="16416.400000000023"/>
    <n v="1177000"/>
    <n v="1"/>
    <n v="0"/>
    <n v="0"/>
    <n v="0"/>
  </r>
  <r>
    <s v="Employee 866"/>
    <x v="4"/>
    <s v="New York"/>
    <s v="United States of America"/>
    <s v="Americas"/>
    <d v="2018-07-16T00:00:00"/>
    <d v="2022-12-01T00:00:00"/>
    <s v="Investments Platform"/>
    <s v="N"/>
    <s v="B"/>
    <s v="USD"/>
    <n v="262350.00000000006"/>
    <n v="313500"/>
    <n v="25250"/>
    <n v="0"/>
    <n v="338750"/>
    <n v="0"/>
    <n v="0"/>
    <n v="0"/>
    <n v="0"/>
    <n v="0"/>
    <n v="601100"/>
    <s v="USD"/>
    <n v="270220.50000000006"/>
    <n v="863346"/>
    <s v="1-5 Years"/>
    <n v="262350.00000000006"/>
    <n v="601100"/>
    <n v="270220.50000000006"/>
    <n v="863346"/>
    <n v="2.9999999999999992E-2"/>
    <n v="7870.5"/>
    <n v="338749.99999999994"/>
    <n v="1"/>
    <n v="0"/>
    <n v="0"/>
    <n v="0"/>
  </r>
  <r>
    <s v="Employee 867"/>
    <x v="4"/>
    <s v="New York"/>
    <s v="United States of America"/>
    <s v="Americas"/>
    <d v="2018-07-02T00:00:00"/>
    <d v="2022-12-01T00:00:00"/>
    <s v="Investments Platform"/>
    <s v="Z"/>
    <s v="Y"/>
    <s v="USD"/>
    <n v="353100"/>
    <n v="20020000"/>
    <n v="0"/>
    <n v="0"/>
    <n v="20020000"/>
    <n v="0"/>
    <n v="0"/>
    <n v="0"/>
    <n v="0"/>
    <n v="3030000"/>
    <n v="23403100"/>
    <s v="USD"/>
    <n v="374286"/>
    <n v="21969772"/>
    <s v="1-5 Years"/>
    <n v="353100"/>
    <n v="23403100"/>
    <n v="374286"/>
    <n v="21969772"/>
    <n v="0.06"/>
    <n v="21186"/>
    <n v="23050000"/>
    <n v="1"/>
    <n v="3030000"/>
    <n v="0"/>
    <n v="0"/>
  </r>
  <r>
    <s v="Employee 868"/>
    <x v="4"/>
    <s v="New York"/>
    <s v="United States of America"/>
    <s v="Americas"/>
    <d v="2018-07-02T00:00:00"/>
    <d v="2022-12-01T00:00:00"/>
    <s v="Investments Platform"/>
    <s v="Y"/>
    <s v="R"/>
    <s v="USD"/>
    <n v="244860.00000000003"/>
    <n v="4806494"/>
    <n v="1406180.1600000001"/>
    <n v="0"/>
    <n v="6212674.1600000001"/>
    <n v="0"/>
    <n v="0"/>
    <n v="0"/>
    <n v="0"/>
    <n v="1120000"/>
    <n v="7577534.1600000001"/>
    <s v="USD"/>
    <n v="252205.80000000005"/>
    <n v="5455100.4199999999"/>
    <s v="1-5 Years"/>
    <n v="244860.00000000003"/>
    <n v="7577534.1600000001"/>
    <n v="252205.80000000005"/>
    <n v="5455100.4199999999"/>
    <n v="3.0000000000000068E-2"/>
    <n v="7345.8000000000175"/>
    <n v="7332674.1600000001"/>
    <n v="1"/>
    <n v="1120000"/>
    <n v="0"/>
    <n v="0"/>
  </r>
  <r>
    <s v="Employee 869"/>
    <x v="4"/>
    <s v="New York"/>
    <s v="United States of America"/>
    <s v="Americas"/>
    <d v="2018-07-02T00:00:00"/>
    <d v="2022-12-01T00:00:00"/>
    <s v="Investments Platform"/>
    <s v="F"/>
    <s v="U"/>
    <s v="USD"/>
    <n v="271040.00000000006"/>
    <n v="1483680.0000000002"/>
    <n v="0"/>
    <n v="0"/>
    <n v="1483680.0000000002"/>
    <n v="0"/>
    <n v="0"/>
    <n v="0"/>
    <n v="0"/>
    <n v="247500.00000000003"/>
    <n v="2002220.0000000002"/>
    <s v="USD"/>
    <n v="284592.00000000006"/>
    <n v="2127048.0000000005"/>
    <s v="1-5 Years"/>
    <n v="271040.00000000006"/>
    <n v="2002220.0000000002"/>
    <n v="284592.00000000006"/>
    <n v="2127048.0000000005"/>
    <n v="4.9999999999999989E-2"/>
    <n v="13552"/>
    <n v="1731180.0000000002"/>
    <n v="1"/>
    <n v="247500.00000000003"/>
    <n v="0"/>
    <n v="0"/>
  </r>
  <r>
    <s v="Employee 87"/>
    <x v="0"/>
    <s v="London"/>
    <s v="United Kingdom"/>
    <s v="EMEA"/>
    <d v="2005-04-11T00:00:00"/>
    <d v="2022-12-01T00:00:00"/>
    <s v="Investments Platform"/>
    <s v="Z"/>
    <s v="N"/>
    <s v="GBP"/>
    <n v="129615.20000000001"/>
    <n v="120661.20000000001"/>
    <n v="0"/>
    <n v="0"/>
    <n v="120661.20000000001"/>
    <n v="0"/>
    <n v="0"/>
    <n v="0"/>
    <n v="0"/>
    <n v="0"/>
    <n v="250276.40000000002"/>
    <s v="GBP"/>
    <n v="133503.65600000002"/>
    <n v="391288.34800000006"/>
    <s v="&gt;5 Years"/>
    <n v="172472.46588980424"/>
    <n v="333030.29167893116"/>
    <n v="177646.63986649836"/>
    <n v="520667.8402957975"/>
    <n v="2.9999999999999943E-2"/>
    <n v="3888.4560000000056"/>
    <n v="160557.82578912692"/>
    <n v="1.3306500000756409"/>
    <n v="0"/>
    <n v="0"/>
    <n v="0"/>
  </r>
  <r>
    <s v="Employee 870"/>
    <x v="0"/>
    <s v="New York"/>
    <s v="United States of America"/>
    <s v="Americas"/>
    <d v="2018-07-02T00:00:00"/>
    <d v="2022-12-01T00:00:00"/>
    <s v="Investments Platform"/>
    <s v="F"/>
    <s v="L"/>
    <s v="USD"/>
    <n v="234520.00000000003"/>
    <n v="971520.00000000012"/>
    <n v="27500.000000000004"/>
    <n v="0"/>
    <n v="999020.00000000012"/>
    <n v="0"/>
    <n v="0"/>
    <n v="0"/>
    <n v="0"/>
    <n v="0"/>
    <n v="1233540.0000000002"/>
    <s v="USD"/>
    <n v="253281.60000000003"/>
    <n v="1555804.8000000003"/>
    <s v="1-5 Years"/>
    <n v="234520.00000000003"/>
    <n v="1233540.0000000002"/>
    <n v="253281.60000000003"/>
    <n v="1555804.8000000003"/>
    <n v="8.0000000000000016E-2"/>
    <n v="18761.600000000006"/>
    <n v="999020.00000000023"/>
    <n v="1"/>
    <n v="0"/>
    <n v="0"/>
    <n v="0"/>
  </r>
  <r>
    <s v="Employee 871"/>
    <x v="0"/>
    <s v="New York"/>
    <s v="United States of America"/>
    <s v="Americas"/>
    <d v="2018-07-23T00:00:00"/>
    <d v="2022-12-01T00:00:00"/>
    <s v="Investments Platform"/>
    <s v="Z"/>
    <s v="T"/>
    <s v="USD"/>
    <n v="209440.00000000006"/>
    <n v="780780.00000000012"/>
    <n v="0"/>
    <n v="0"/>
    <n v="780780.00000000012"/>
    <n v="0"/>
    <n v="0"/>
    <n v="0"/>
    <n v="0"/>
    <n v="0"/>
    <n v="990220.00000000023"/>
    <s v="USD"/>
    <n v="217817.60000000006"/>
    <n v="1247646.4000000004"/>
    <s v="1-5 Years"/>
    <n v="209440.00000000006"/>
    <n v="990220.00000000023"/>
    <n v="217817.60000000006"/>
    <n v="1247646.4000000004"/>
    <n v="4.0000000000000015E-2"/>
    <n v="8377.6000000000058"/>
    <n v="780780.00000000023"/>
    <n v="1"/>
    <n v="0"/>
    <n v="0"/>
    <n v="0"/>
  </r>
  <r>
    <s v="Employee 872"/>
    <x v="4"/>
    <s v="New York"/>
    <s v="United States of America"/>
    <s v="Americas"/>
    <d v="2018-07-25T00:00:00"/>
    <d v="2022-12-01T00:00:00"/>
    <s v="Investments Platform"/>
    <s v="B"/>
    <s v="U"/>
    <s v="USD"/>
    <n v="248600"/>
    <n v="760320.00000000012"/>
    <n v="67600"/>
    <n v="0"/>
    <n v="827920.00000000012"/>
    <n v="0"/>
    <n v="0"/>
    <n v="0"/>
    <n v="0"/>
    <n v="0"/>
    <n v="1076520"/>
    <s v="USD"/>
    <n v="280918"/>
    <n v="1420997.6000000003"/>
    <s v="1-5 Years"/>
    <n v="248600"/>
    <n v="1076520"/>
    <n v="280918"/>
    <n v="1420997.6000000003"/>
    <n v="0.13"/>
    <n v="32318"/>
    <n v="827920"/>
    <n v="1"/>
    <n v="0"/>
    <n v="0"/>
    <n v="0"/>
  </r>
  <r>
    <s v="Employee 873"/>
    <x v="4"/>
    <s v="New York"/>
    <s v="United States of America"/>
    <s v="Americas"/>
    <d v="2018-07-09T00:00:00"/>
    <d v="2022-12-01T00:00:00"/>
    <s v="Investments Platform"/>
    <s v="B"/>
    <s v="J"/>
    <s v="USD"/>
    <n v="213840.00000000006"/>
    <n v="520520"/>
    <n v="0"/>
    <n v="0"/>
    <n v="520520"/>
    <n v="0"/>
    <n v="0"/>
    <n v="0"/>
    <n v="0"/>
    <n v="0"/>
    <n v="734360"/>
    <s v="USD"/>
    <n v="220255.20000000007"/>
    <n v="976646.00000000023"/>
    <s v="1-5 Years"/>
    <n v="213840.00000000006"/>
    <n v="734360"/>
    <n v="220255.20000000007"/>
    <n v="976646.00000000023"/>
    <n v="3.0000000000000047E-2"/>
    <n v="6415.2000000000116"/>
    <n v="520519.99999999994"/>
    <n v="1"/>
    <n v="0"/>
    <n v="0"/>
    <n v="0"/>
  </r>
  <r>
    <s v="Employee 874"/>
    <x v="4"/>
    <s v="New York"/>
    <s v="United States of America"/>
    <s v="Americas"/>
    <d v="2018-07-23T00:00:00"/>
    <d v="2022-12-01T00:00:00"/>
    <s v="Investments Platform"/>
    <s v="X"/>
    <s v="Y"/>
    <s v="USD"/>
    <n v="233310.00000000003"/>
    <n v="2719200"/>
    <n v="330750"/>
    <n v="0"/>
    <n v="3049950"/>
    <n v="0"/>
    <n v="0"/>
    <n v="0"/>
    <n v="0"/>
    <n v="444000.00000000006"/>
    <n v="3727260"/>
    <s v="USD"/>
    <n v="237976.20000000004"/>
    <n v="3249536.4000000004"/>
    <s v="1-5 Years"/>
    <n v="233310.00000000003"/>
    <n v="3727260"/>
    <n v="237976.20000000004"/>
    <n v="3249536.4000000004"/>
    <n v="2.0000000000000049E-2"/>
    <n v="4666.2000000000116"/>
    <n v="3493950"/>
    <n v="1"/>
    <n v="444000.00000000006"/>
    <n v="0"/>
    <n v="0"/>
  </r>
  <r>
    <s v="Employee 875"/>
    <x v="4"/>
    <s v="New York"/>
    <s v="United States of America"/>
    <s v="Americas"/>
    <d v="2018-07-23T00:00:00"/>
    <d v="2022-12-01T00:00:00"/>
    <s v="Corporate and Risk Platform"/>
    <s v="D"/>
    <s v="W"/>
    <s v="USD"/>
    <n v="244420.00000000003"/>
    <n v="718080.00000000012"/>
    <n v="0"/>
    <n v="0"/>
    <n v="718080.00000000012"/>
    <n v="0"/>
    <n v="0"/>
    <n v="0"/>
    <n v="0"/>
    <n v="330000"/>
    <n v="1292500"/>
    <s v="USD"/>
    <n v="268862.00000000006"/>
    <n v="1327612.0000000002"/>
    <s v="1-5 Years"/>
    <n v="244420.00000000003"/>
    <n v="1292500"/>
    <n v="268862.00000000006"/>
    <n v="1327612.0000000002"/>
    <n v="0.1000000000000001"/>
    <n v="24442.000000000029"/>
    <n v="1048080"/>
    <n v="1"/>
    <n v="330000"/>
    <n v="0"/>
    <n v="0"/>
  </r>
  <r>
    <s v="Employee 876"/>
    <x v="1"/>
    <s v="Wilmington"/>
    <s v="United States of America"/>
    <s v="Americas"/>
    <d v="2018-07-23T00:00:00"/>
    <d v="2022-12-01T00:00:00"/>
    <s v="Operating Platform"/>
    <s v="H"/>
    <s v="C"/>
    <s v="USD"/>
    <n v="89936.000000000015"/>
    <n v="5480.2000000000007"/>
    <n v="0"/>
    <n v="0"/>
    <n v="5480.2000000000007"/>
    <n v="0"/>
    <n v="0"/>
    <n v="0"/>
    <n v="0"/>
    <n v="0"/>
    <n v="95416.200000000012"/>
    <s v="USD"/>
    <n v="102527.04000000002"/>
    <n v="211301.50800000003"/>
    <s v="1-5 Years"/>
    <n v="89936.000000000015"/>
    <n v="95416.200000000012"/>
    <n v="102527.04000000002"/>
    <n v="211301.50800000003"/>
    <n v="0.14000000000000007"/>
    <n v="12591.040000000008"/>
    <n v="5480.1999999999971"/>
    <n v="1"/>
    <n v="0"/>
    <n v="0"/>
    <n v="0"/>
  </r>
  <r>
    <s v="Employee 877"/>
    <x v="0"/>
    <s v="New York"/>
    <s v="United States of America"/>
    <s v="Americas"/>
    <d v="2018-07-23T00:00:00"/>
    <d v="2022-12-01T00:00:00"/>
    <s v="Operating Platform"/>
    <s v="G"/>
    <s v="B"/>
    <s v="USD"/>
    <n v="213180.00000000006"/>
    <n v="120736.00000000001"/>
    <n v="0"/>
    <n v="0"/>
    <n v="120736.00000000001"/>
    <n v="0"/>
    <n v="0"/>
    <n v="0"/>
    <n v="0"/>
    <n v="0"/>
    <n v="333916.00000000006"/>
    <s v="USD"/>
    <n v="217443.60000000006"/>
    <n v="558037.92000000016"/>
    <s v="1-5 Years"/>
    <n v="213180.00000000006"/>
    <n v="333916.00000000006"/>
    <n v="217443.60000000006"/>
    <n v="558037.92000000016"/>
    <n v="2.0000000000000021E-2"/>
    <n v="4263.6000000000058"/>
    <n v="120736"/>
    <n v="1"/>
    <n v="0"/>
    <n v="0"/>
    <n v="0"/>
  </r>
  <r>
    <s v="Employee 878"/>
    <x v="3"/>
    <s v="New York"/>
    <s v="United States of America"/>
    <s v="Americas"/>
    <d v="2018-09-10T00:00:00"/>
    <d v="2022-12-01T00:00:00"/>
    <s v="Investments Platform"/>
    <s v="H"/>
    <s v="Y"/>
    <s v="USD"/>
    <n v="154440"/>
    <n v="49637.500000000007"/>
    <n v="0"/>
    <n v="0"/>
    <n v="49637.500000000007"/>
    <n v="0"/>
    <n v="0"/>
    <n v="0"/>
    <n v="0"/>
    <n v="0"/>
    <n v="204077.5"/>
    <s v="USD"/>
    <n v="174517.19999999998"/>
    <n v="405124.77500000002"/>
    <s v="1-5 Years"/>
    <n v="154440"/>
    <n v="204077.5"/>
    <n v="174517.19999999998"/>
    <n v="405124.77500000002"/>
    <n v="0.12999999999999989"/>
    <n v="20077.199999999983"/>
    <n v="49637.5"/>
    <n v="1"/>
    <n v="0"/>
    <n v="0"/>
    <n v="0"/>
  </r>
  <r>
    <s v="Employee 879"/>
    <x v="4"/>
    <s v="Princeton"/>
    <s v="United States of America"/>
    <s v="Americas"/>
    <d v="2018-07-23T00:00:00"/>
    <d v="2022-12-01T00:00:00"/>
    <s v="Investments Platform"/>
    <s v="L"/>
    <s v="S"/>
    <s v="USD"/>
    <n v="215050.00000000003"/>
    <n v="316635"/>
    <n v="39574.980000000003"/>
    <n v="0"/>
    <n v="356209.98"/>
    <n v="0"/>
    <n v="0"/>
    <n v="0"/>
    <n v="0"/>
    <n v="0"/>
    <n v="571259.98"/>
    <s v="USD"/>
    <n v="223652.00000000003"/>
    <n v="776604.39999999991"/>
    <s v="1-5 Years"/>
    <n v="215050.00000000003"/>
    <n v="571259.98"/>
    <n v="223652.00000000003"/>
    <n v="776604.39999999991"/>
    <n v="3.9999999999999994E-2"/>
    <n v="8602"/>
    <n v="356209.98"/>
    <n v="1"/>
    <n v="0"/>
    <n v="0"/>
    <n v="0"/>
  </r>
  <r>
    <s v="Employee 88"/>
    <x v="3"/>
    <s v="Princeton"/>
    <s v="United States of America"/>
    <s v="Americas"/>
    <d v="2003-06-09T00:00:00"/>
    <d v="2022-12-01T00:00:00"/>
    <s v="Corporate and Risk Platform"/>
    <s v="Z"/>
    <s v="T"/>
    <s v="USD"/>
    <n v="122197.68000000002"/>
    <n v="20680"/>
    <n v="0"/>
    <n v="0"/>
    <n v="20680"/>
    <n v="0"/>
    <n v="0"/>
    <n v="0"/>
    <n v="0"/>
    <n v="0"/>
    <n v="142877.68000000002"/>
    <s v="USD"/>
    <n v="130751.51760000004"/>
    <n v="283630.63520000008"/>
    <s v="&gt;5 Years"/>
    <n v="122197.68000000002"/>
    <n v="142877.68000000002"/>
    <n v="130751.51760000004"/>
    <n v="283630.63520000008"/>
    <n v="7.0000000000000104E-2"/>
    <n v="8553.8376000000135"/>
    <n v="20680"/>
    <n v="1"/>
    <n v="0"/>
    <n v="0"/>
    <n v="0"/>
  </r>
  <r>
    <s v="Employee 880"/>
    <x v="0"/>
    <s v="New York"/>
    <s v="United States of America"/>
    <s v="Americas"/>
    <d v="2018-11-12T00:00:00"/>
    <d v="2022-12-01T00:00:00"/>
    <s v="Corporate and Risk Platform"/>
    <s v="B"/>
    <s v="P"/>
    <s v="USD"/>
    <n v="186560"/>
    <n v="261360"/>
    <n v="0"/>
    <n v="0"/>
    <n v="261360"/>
    <n v="0"/>
    <n v="0"/>
    <n v="0"/>
    <n v="0"/>
    <n v="0"/>
    <n v="447920"/>
    <s v="USD"/>
    <n v="194022.39999999999"/>
    <n v="659859.19999999995"/>
    <s v="1-5 Years"/>
    <n v="186560"/>
    <n v="447920"/>
    <n v="194022.39999999999"/>
    <n v="659859.19999999995"/>
    <n v="3.9999999999999966E-2"/>
    <n v="7462.3999999999942"/>
    <n v="261360"/>
    <n v="1"/>
    <n v="0"/>
    <n v="0"/>
    <n v="0"/>
  </r>
  <r>
    <s v="Employee 881"/>
    <x v="3"/>
    <s v="New York"/>
    <s v="United States of America"/>
    <s v="Americas"/>
    <d v="2018-07-23T00:00:00"/>
    <d v="2022-12-01T00:00:00"/>
    <s v="Operating Platform"/>
    <s v="D"/>
    <s v="W"/>
    <s v="USD"/>
    <n v="164450"/>
    <n v="27456.000000000004"/>
    <n v="0"/>
    <n v="0"/>
    <n v="27456.000000000004"/>
    <n v="0"/>
    <n v="0"/>
    <n v="0"/>
    <n v="0"/>
    <n v="0"/>
    <n v="191906"/>
    <s v="USD"/>
    <n v="182539.50000000003"/>
    <n v="395555.16000000003"/>
    <s v="1-5 Years"/>
    <n v="164450"/>
    <n v="191906"/>
    <n v="182539.50000000003"/>
    <n v="395555.16000000003"/>
    <n v="0.11000000000000018"/>
    <n v="18089.500000000029"/>
    <n v="27456"/>
    <n v="1"/>
    <n v="0"/>
    <n v="0"/>
    <n v="0"/>
  </r>
  <r>
    <s v="Employee 882"/>
    <x v="3"/>
    <s v="Chicago"/>
    <s v="United States of America"/>
    <s v="Americas"/>
    <d v="2018-07-23T00:00:00"/>
    <d v="2022-12-01T00:00:00"/>
    <s v="Client Businesses Platform"/>
    <s v="K"/>
    <s v="G"/>
    <s v="USD"/>
    <n v="146520"/>
    <n v="56100"/>
    <n v="0"/>
    <n v="0"/>
    <n v="56100"/>
    <n v="0"/>
    <n v="0"/>
    <n v="0"/>
    <n v="0"/>
    <n v="0"/>
    <n v="202620"/>
    <s v="USD"/>
    <n v="150915.6"/>
    <n v="359614.19999999995"/>
    <s v="1-5 Years"/>
    <n v="146520"/>
    <n v="202620"/>
    <n v="150915.6"/>
    <n v="359614.19999999995"/>
    <n v="3.0000000000000041E-2"/>
    <n v="4395.6000000000058"/>
    <n v="56100"/>
    <n v="1"/>
    <n v="0"/>
    <n v="0"/>
    <n v="0"/>
  </r>
  <r>
    <s v="Employee 883"/>
    <x v="0"/>
    <s v="New York"/>
    <s v="United States of America"/>
    <s v="Americas"/>
    <d v="2018-07-23T00:00:00"/>
    <d v="2022-12-01T00:00:00"/>
    <s v="Operating Platform"/>
    <s v="M"/>
    <s v="B"/>
    <s v="USD"/>
    <n v="185845"/>
    <n v="80080"/>
    <n v="0"/>
    <n v="0"/>
    <n v="80080"/>
    <n v="0"/>
    <n v="0"/>
    <n v="0"/>
    <n v="0"/>
    <n v="0"/>
    <n v="265925"/>
    <s v="USD"/>
    <n v="193278.80000000002"/>
    <n v="469840.80000000005"/>
    <s v="1-5 Years"/>
    <n v="185845"/>
    <n v="265925"/>
    <n v="193278.80000000002"/>
    <n v="469840.80000000005"/>
    <n v="4.0000000000000091E-2"/>
    <n v="7433.8000000000175"/>
    <n v="80080"/>
    <n v="1"/>
    <n v="0"/>
    <n v="0"/>
    <n v="0"/>
  </r>
  <r>
    <s v="Employee 884"/>
    <x v="3"/>
    <s v="New York"/>
    <s v="United States of America"/>
    <s v="Americas"/>
    <d v="2018-07-23T00:00:00"/>
    <d v="2022-12-01T00:00:00"/>
    <s v="Operating Platform"/>
    <s v="J"/>
    <s v="J"/>
    <s v="USD"/>
    <n v="147207.5"/>
    <n v="42097.000000000007"/>
    <n v="0"/>
    <n v="0"/>
    <n v="42097.000000000007"/>
    <n v="0"/>
    <n v="0"/>
    <n v="0"/>
    <n v="0"/>
    <n v="0"/>
    <n v="189304.5"/>
    <s v="USD"/>
    <n v="150151.65"/>
    <n v="343242.23999999999"/>
    <s v="1-5 Years"/>
    <n v="147207.5"/>
    <n v="189304.5"/>
    <n v="150151.65"/>
    <n v="343242.23999999999"/>
    <n v="1.9999999999999959E-2"/>
    <n v="2944.1499999999942"/>
    <n v="42097"/>
    <n v="1"/>
    <n v="0"/>
    <n v="0"/>
    <n v="0"/>
  </r>
  <r>
    <s v="Employee 885"/>
    <x v="4"/>
    <s v="New York"/>
    <s v="United States of America"/>
    <s v="Americas"/>
    <d v="2018-07-23T00:00:00"/>
    <d v="2022-12-01T00:00:00"/>
    <s v="Client Businesses Platform"/>
    <s v="X"/>
    <s v="P"/>
    <s v="GBP"/>
    <n v="253000"/>
    <n v="626240"/>
    <n v="1000"/>
    <n v="500"/>
    <n v="627740"/>
    <n v="0"/>
    <n v="0"/>
    <n v="0"/>
    <n v="0"/>
    <n v="367330"/>
    <n v="1248070"/>
    <s v="GBP"/>
    <n v="270710"/>
    <n v="1482741.8"/>
    <s v="1-5 Years"/>
    <n v="336654.45001913718"/>
    <n v="1660744.3455944052"/>
    <n v="360220.26152047678"/>
    <n v="1973010.376282156"/>
    <n v="6.9999999999999993E-2"/>
    <n v="17710"/>
    <n v="1324089.895575268"/>
    <n v="1.3306500000756409"/>
    <n v="488787.66452778521"/>
    <n v="0"/>
    <n v="0"/>
  </r>
  <r>
    <s v="Employee 886"/>
    <x v="3"/>
    <s v="Sydney"/>
    <s v="Australia"/>
    <s v="Asia-Pacific"/>
    <d v="2018-07-23T00:00:00"/>
    <d v="2022-12-01T00:00:00"/>
    <s v="Operating Platform"/>
    <s v="A"/>
    <s v="A"/>
    <s v="USD"/>
    <n v="163350"/>
    <n v="39600"/>
    <n v="0"/>
    <n v="0"/>
    <n v="39600"/>
    <n v="0"/>
    <n v="0"/>
    <n v="0"/>
    <n v="0"/>
    <n v="0"/>
    <n v="202950"/>
    <s v="USD"/>
    <n v="169884"/>
    <n v="380952"/>
    <s v="1-5 Years"/>
    <n v="163350"/>
    <n v="202950"/>
    <n v="169884"/>
    <n v="380952"/>
    <n v="0.04"/>
    <n v="6534"/>
    <n v="39600"/>
    <n v="1"/>
    <n v="0"/>
    <n v="0"/>
    <n v="0"/>
  </r>
  <r>
    <s v="Employee 887"/>
    <x v="8"/>
    <s v="San Francisco"/>
    <s v="United States of America"/>
    <s v="Americas"/>
    <d v="2018-07-23T00:00:00"/>
    <d v="2022-12-01T00:00:00"/>
    <s v="Client Businesses Platform"/>
    <s v="K"/>
    <s v="W"/>
    <s v="USD"/>
    <n v="163240"/>
    <n v="22727.100000000002"/>
    <n v="0"/>
    <n v="0"/>
    <n v="22727.100000000002"/>
    <n v="0"/>
    <n v="0"/>
    <n v="0"/>
    <n v="0"/>
    <n v="0"/>
    <n v="185967.1"/>
    <s v="USD"/>
    <n v="179564"/>
    <n v="384127.81"/>
    <s v="1-5 Years"/>
    <n v="163240"/>
    <n v="185967.1"/>
    <n v="179564"/>
    <n v="384127.81"/>
    <n v="0.1"/>
    <n v="16324"/>
    <n v="22727.100000000006"/>
    <n v="1"/>
    <n v="0"/>
    <n v="0"/>
    <n v="0"/>
  </r>
  <r>
    <s v="Employee 888"/>
    <x v="4"/>
    <s v="New York"/>
    <s v="United States of America"/>
    <s v="Americas"/>
    <d v="2018-07-23T00:00:00"/>
    <d v="2022-12-01T00:00:00"/>
    <s v="Corporate and Risk Platform"/>
    <s v="H"/>
    <s v="N"/>
    <s v="USD"/>
    <n v="258940.00000000006"/>
    <n v="985710"/>
    <n v="0"/>
    <n v="0"/>
    <n v="985710"/>
    <n v="0"/>
    <n v="0"/>
    <n v="0"/>
    <n v="0"/>
    <n v="172500"/>
    <n v="1417150"/>
    <s v="USD"/>
    <n v="261529.40000000005"/>
    <n v="1518625.9000000001"/>
    <s v="1-5 Years"/>
    <n v="258940.00000000006"/>
    <n v="1417150"/>
    <n v="261529.40000000005"/>
    <n v="1518625.9000000001"/>
    <n v="9.9999999999999759E-3"/>
    <n v="2589.3999999999942"/>
    <n v="1158210"/>
    <n v="1"/>
    <n v="172500"/>
    <n v="0"/>
    <n v="0"/>
  </r>
  <r>
    <s v="Employee 889"/>
    <x v="3"/>
    <s v="New York"/>
    <s v="United States of America"/>
    <s v="Americas"/>
    <d v="2018-07-23T00:00:00"/>
    <d v="2022-12-01T00:00:00"/>
    <s v="Client Businesses Platform"/>
    <s v="Y"/>
    <s v="J"/>
    <s v="USD"/>
    <n v="144342"/>
    <n v="99110.000000000015"/>
    <n v="0"/>
    <n v="0"/>
    <n v="99110.000000000015"/>
    <n v="0"/>
    <n v="0"/>
    <n v="0"/>
    <n v="0"/>
    <n v="0"/>
    <n v="243452"/>
    <s v="USD"/>
    <n v="161663.04000000001"/>
    <n v="434329.28"/>
    <s v="1-5 Years"/>
    <n v="144342"/>
    <n v="243452"/>
    <n v="161663.04000000001"/>
    <n v="434329.28"/>
    <n v="0.12000000000000005"/>
    <n v="17321.040000000008"/>
    <n v="99110"/>
    <n v="1"/>
    <n v="0"/>
    <n v="0"/>
    <n v="0"/>
  </r>
  <r>
    <s v="Employee 89"/>
    <x v="1"/>
    <s v="Tokyo"/>
    <s v="Japan"/>
    <s v="Asia-Pacific"/>
    <d v="2005-05-02T00:00:00"/>
    <d v="2022-12-01T00:00:00"/>
    <s v="Operating Platform"/>
    <s v="X"/>
    <s v="E"/>
    <s v="JPY"/>
    <n v="11286000.000000002"/>
    <n v="1329900"/>
    <n v="0"/>
    <n v="0"/>
    <n v="1329900"/>
    <n v="0"/>
    <n v="0"/>
    <n v="0"/>
    <n v="0"/>
    <n v="0"/>
    <n v="12615900.000000002"/>
    <s v="JPY"/>
    <n v="12866040.000000004"/>
    <n v="27248166.000000007"/>
    <s v="&gt;5 Years"/>
    <n v="103879.60789728015"/>
    <n v="116120.3921027199"/>
    <n v="118422.75300289939"/>
    <n v="250800.00000000009"/>
    <n v="0.14000000000000024"/>
    <n v="1580040.0000000019"/>
    <n v="12240.784205439748"/>
    <n v="9.2042891987666256E-3"/>
    <n v="0"/>
    <n v="0"/>
    <n v="0"/>
  </r>
  <r>
    <s v="Employee 890"/>
    <x v="0"/>
    <s v="New York"/>
    <s v="United States of America"/>
    <s v="Americas"/>
    <d v="2018-07-23T00:00:00"/>
    <d v="2022-12-01T00:00:00"/>
    <s v="Client Businesses Platform"/>
    <s v="W"/>
    <s v="T"/>
    <s v="USD"/>
    <n v="142758"/>
    <n v="112112.00000000001"/>
    <n v="0"/>
    <n v="0"/>
    <n v="112112.00000000001"/>
    <n v="0"/>
    <n v="0"/>
    <n v="0"/>
    <n v="0"/>
    <n v="0"/>
    <n v="254870"/>
    <s v="USD"/>
    <n v="144185.57999999999"/>
    <n v="401604.27999999997"/>
    <s v="1-5 Years"/>
    <n v="142758"/>
    <n v="254870"/>
    <n v="144185.57999999999"/>
    <n v="401604.27999999997"/>
    <n v="9.99999999999991E-3"/>
    <n v="1427.5799999999872"/>
    <n v="112112"/>
    <n v="1"/>
    <n v="0"/>
    <n v="0"/>
    <n v="0"/>
  </r>
  <r>
    <s v="Employee 891"/>
    <x v="7"/>
    <s v="London"/>
    <s v="United Kingdom"/>
    <s v="EMEA"/>
    <d v="2018-07-11T00:00:00"/>
    <d v="2022-12-01T00:00:00"/>
    <s v="Regional Platform"/>
    <s v="C"/>
    <s v="E"/>
    <s v="GBP"/>
    <n v="37075.5"/>
    <n v="4268"/>
    <n v="0"/>
    <n v="0"/>
    <n v="4268"/>
    <n v="0"/>
    <n v="0"/>
    <n v="0"/>
    <n v="0"/>
    <n v="0"/>
    <n v="41343.5"/>
    <s v="GBP"/>
    <n v="40783.050000000003"/>
    <n v="86260.900000000009"/>
    <s v="1-5 Years"/>
    <n v="49334.514077804422"/>
    <n v="55013.728278127259"/>
    <n v="54267.965485584871"/>
    <n v="114783.06659152487"/>
    <n v="0.10000000000000013"/>
    <n v="3707.5500000000029"/>
    <n v="5679.2142003228364"/>
    <n v="1.3306500000756409"/>
    <n v="0"/>
    <n v="0"/>
    <n v="0"/>
  </r>
  <r>
    <s v="Employee 892"/>
    <x v="1"/>
    <s v="Wilmington"/>
    <s v="United States of America"/>
    <s v="Americas"/>
    <d v="2018-08-27T00:00:00"/>
    <d v="2022-12-01T00:00:00"/>
    <s v="Operating Platform"/>
    <s v="O"/>
    <s v="G"/>
    <s v="USD"/>
    <n v="89133.000000000015"/>
    <n v="4111.8"/>
    <n v="0"/>
    <n v="0"/>
    <n v="4111.8"/>
    <n v="0"/>
    <n v="0"/>
    <n v="0"/>
    <n v="0"/>
    <n v="0"/>
    <n v="93244.800000000017"/>
    <s v="USD"/>
    <n v="92698.320000000022"/>
    <n v="189672.91200000004"/>
    <s v="1-5 Years"/>
    <n v="89133.000000000015"/>
    <n v="93244.800000000017"/>
    <n v="92698.320000000022"/>
    <n v="189672.91200000004"/>
    <n v="4.000000000000007E-2"/>
    <n v="3565.320000000007"/>
    <n v="4111.8000000000029"/>
    <n v="1"/>
    <n v="0"/>
    <n v="0"/>
    <n v="0"/>
  </r>
  <r>
    <s v="Employee 893"/>
    <x v="0"/>
    <s v="London"/>
    <s v="United Kingdom"/>
    <s v="EMEA"/>
    <d v="2018-07-16T00:00:00"/>
    <d v="2022-12-01T00:00:00"/>
    <s v="Regional Platform"/>
    <s v="K"/>
    <s v="T"/>
    <s v="GBP"/>
    <n v="94160"/>
    <n v="63360"/>
    <n v="0"/>
    <n v="0"/>
    <n v="63360"/>
    <n v="0"/>
    <n v="0"/>
    <n v="0"/>
    <n v="0"/>
    <n v="0"/>
    <n v="157520"/>
    <s v="GBP"/>
    <n v="96984.8"/>
    <n v="259230.40000000002"/>
    <s v="1-5 Years"/>
    <n v="125294.00400712235"/>
    <n v="209603.98801191497"/>
    <n v="129052.82412733602"/>
    <n v="344944.93177960848"/>
    <n v="2.9999999999999995E-2"/>
    <n v="2824.8000000000029"/>
    <n v="84309.984004792626"/>
    <n v="1.3306500000756409"/>
    <n v="0"/>
    <n v="0"/>
    <n v="0"/>
  </r>
  <r>
    <s v="Employee 894"/>
    <x v="3"/>
    <s v="London"/>
    <s v="United Kingdom"/>
    <s v="EMEA"/>
    <d v="2018-07-16T00:00:00"/>
    <d v="2022-12-01T00:00:00"/>
    <s v="Client Businesses Platform"/>
    <s v="U"/>
    <s v="T"/>
    <s v="GBP"/>
    <n v="61439.400000000009"/>
    <n v="11484.000000000002"/>
    <n v="0"/>
    <n v="0"/>
    <n v="11484.000000000002"/>
    <n v="0"/>
    <n v="0"/>
    <n v="0"/>
    <n v="0"/>
    <n v="0"/>
    <n v="72923.400000000009"/>
    <s v="GBP"/>
    <n v="63896.97600000001"/>
    <n v="139737.31200000003"/>
    <s v="1-5 Years"/>
    <n v="81754.337614647346"/>
    <n v="97035.522215516001"/>
    <n v="85024.511119233241"/>
    <n v="185941.45422336992"/>
    <n v="4.0000000000000015E-2"/>
    <n v="2457.5760000000009"/>
    <n v="15281.184600868655"/>
    <n v="1.3306500000756409"/>
    <n v="0"/>
    <n v="0"/>
    <n v="0"/>
  </r>
  <r>
    <s v="Employee 895"/>
    <x v="4"/>
    <s v="New York"/>
    <s v="United States of America"/>
    <s v="Americas"/>
    <d v="2018-07-16T00:00:00"/>
    <d v="2022-12-01T00:00:00"/>
    <s v="Investments Platform"/>
    <s v="R"/>
    <s v="P"/>
    <s v="USD"/>
    <n v="237930.00000000003"/>
    <n v="593340"/>
    <n v="0"/>
    <n v="0"/>
    <n v="593340"/>
    <n v="0"/>
    <n v="0"/>
    <n v="0"/>
    <n v="0"/>
    <n v="0"/>
    <n v="831270"/>
    <s v="USD"/>
    <n v="249826.50000000003"/>
    <n v="1122660"/>
    <s v="1-5 Years"/>
    <n v="237930.00000000003"/>
    <n v="831270"/>
    <n v="249826.50000000003"/>
    <n v="1122660"/>
    <n v="4.9999999999999996E-2"/>
    <n v="11896.5"/>
    <n v="593340"/>
    <n v="1"/>
    <n v="0"/>
    <n v="0"/>
    <n v="0"/>
  </r>
  <r>
    <s v="Employee 896"/>
    <x v="3"/>
    <s v="New York"/>
    <s v="United States of America"/>
    <s v="Americas"/>
    <d v="2018-07-16T00:00:00"/>
    <d v="2022-12-01T00:00:00"/>
    <s v="Client Businesses Platform"/>
    <s v="H"/>
    <s v="Z"/>
    <s v="USD"/>
    <n v="188644.50000000003"/>
    <n v="57024.000000000007"/>
    <n v="0"/>
    <n v="0"/>
    <n v="57024.000000000007"/>
    <n v="0"/>
    <n v="0"/>
    <n v="0"/>
    <n v="0"/>
    <n v="0"/>
    <n v="245668.50000000003"/>
    <s v="USD"/>
    <n v="201849.61500000005"/>
    <n v="464714.91000000009"/>
    <s v="1-5 Years"/>
    <n v="188644.50000000003"/>
    <n v="245668.50000000003"/>
    <n v="201849.61500000005"/>
    <n v="464714.91000000009"/>
    <n v="7.000000000000009E-2"/>
    <n v="13205.11500000002"/>
    <n v="57024"/>
    <n v="1"/>
    <n v="0"/>
    <n v="0"/>
    <n v="0"/>
  </r>
  <r>
    <s v="Employee 897"/>
    <x v="0"/>
    <s v="London"/>
    <s v="United Kingdom"/>
    <s v="EMEA"/>
    <d v="2018-07-16T00:00:00"/>
    <d v="2022-12-01T00:00:00"/>
    <s v="Client Businesses Platform"/>
    <s v="J"/>
    <s v="R"/>
    <s v="GBP"/>
    <n v="96800.000000000015"/>
    <n v="75757"/>
    <n v="0"/>
    <n v="0"/>
    <n v="75757"/>
    <n v="0"/>
    <n v="0"/>
    <n v="0"/>
    <n v="0"/>
    <n v="0"/>
    <n v="172557"/>
    <s v="GBP"/>
    <n v="97768.000000000015"/>
    <n v="272050.57"/>
    <s v="1-5 Years"/>
    <n v="128806.92000732206"/>
    <n v="229612.97206305238"/>
    <n v="130094.98920739528"/>
    <n v="362004.09099107818"/>
    <n v="1.0000000000000021E-2"/>
    <n v="968"/>
    <n v="100806.05205573032"/>
    <n v="1.3306500000756409"/>
    <n v="0"/>
    <n v="0"/>
    <n v="0"/>
  </r>
  <r>
    <s v="Employee 898"/>
    <x v="7"/>
    <s v="Hong Kong"/>
    <s v="Hong Kong"/>
    <s v="Asia-Pacific"/>
    <d v="2018-07-30T00:00:00"/>
    <d v="2022-12-01T00:00:00"/>
    <s v="Client Businesses Platform"/>
    <s v="N"/>
    <s v="L"/>
    <s v="HKD"/>
    <n v="582120"/>
    <n v="160688.00000000003"/>
    <n v="0"/>
    <n v="0"/>
    <n v="160688.00000000003"/>
    <n v="0"/>
    <n v="0"/>
    <n v="29859"/>
    <n v="29859"/>
    <n v="0"/>
    <n v="772667"/>
    <s v="HKD"/>
    <n v="657795.6"/>
    <n v="1497168.6400000001"/>
    <s v="1-5 Years"/>
    <n v="74210.717541097518"/>
    <n v="98502.323387492594"/>
    <n v="83858.11082144019"/>
    <n v="190864.35624000055"/>
    <n v="0.12999999999999992"/>
    <n v="75675.599999999977"/>
    <n v="24291.605846395076"/>
    <n v="0.12748353868806692"/>
    <n v="0"/>
    <n v="0"/>
    <n v="0"/>
  </r>
  <r>
    <s v="Employee 899"/>
    <x v="3"/>
    <s v="London"/>
    <s v="United Kingdom"/>
    <s v="EMEA"/>
    <d v="2018-07-23T00:00:00"/>
    <d v="2022-12-01T00:00:00"/>
    <s v="Client Businesses Platform"/>
    <s v="E"/>
    <s v="E"/>
    <s v="GBP"/>
    <n v="99970.200000000026"/>
    <n v="82684.800000000003"/>
    <n v="0"/>
    <n v="0"/>
    <n v="82684.800000000003"/>
    <n v="0"/>
    <n v="0"/>
    <n v="0"/>
    <n v="0"/>
    <n v="0"/>
    <n v="182655.00000000003"/>
    <s v="GBP"/>
    <n v="110966.92200000004"/>
    <n v="313713.97200000007"/>
    <s v="1-5 Years"/>
    <n v="133025.34663756189"/>
    <n v="243049.87576381624"/>
    <n v="147658.1347676937"/>
    <n v="417443.49686552968"/>
    <n v="0.11000000000000003"/>
    <n v="10996.722000000009"/>
    <n v="110024.52912625435"/>
    <n v="1.3306500000756409"/>
    <n v="0"/>
    <n v="0"/>
    <n v="0"/>
  </r>
  <r>
    <s v="Employee 9"/>
    <x v="0"/>
    <s v="Wilmington"/>
    <s v="United States of America"/>
    <s v="Americas"/>
    <d v="2007-08-13T00:00:00"/>
    <d v="2022-12-01T00:00:00"/>
    <s v="Operating Platform"/>
    <s v="Z"/>
    <s v="A"/>
    <s v="USD"/>
    <n v="211299.00000000006"/>
    <n v="95095.000000000015"/>
    <n v="0"/>
    <n v="0"/>
    <n v="95095.000000000015"/>
    <n v="0"/>
    <n v="0"/>
    <n v="0"/>
    <n v="0"/>
    <n v="0"/>
    <n v="306394.00000000006"/>
    <s v="USD"/>
    <n v="238767.87000000005"/>
    <n v="584993.09000000008"/>
    <s v="&gt;5 Years"/>
    <n v="211299.00000000006"/>
    <n v="306394.00000000006"/>
    <n v="238767.87000000005"/>
    <n v="584993.09000000008"/>
    <n v="0.12999999999999995"/>
    <n v="27468.869999999995"/>
    <n v="95095"/>
    <n v="1"/>
    <n v="0"/>
    <n v="0"/>
    <n v="0"/>
  </r>
  <r>
    <s v="Employee 90"/>
    <x v="3"/>
    <s v="Princeton"/>
    <s v="United States of America"/>
    <s v="Americas"/>
    <d v="2005-06-13T00:00:00"/>
    <d v="2022-12-01T00:00:00"/>
    <s v="Corporate and Risk Platform"/>
    <s v="U"/>
    <s v="N"/>
    <s v="USD"/>
    <n v="157410"/>
    <n v="21235.5"/>
    <n v="0"/>
    <n v="0"/>
    <n v="21235.5"/>
    <n v="0"/>
    <n v="0"/>
    <n v="0"/>
    <n v="0"/>
    <n v="0"/>
    <n v="178645.5"/>
    <s v="USD"/>
    <n v="158984.1"/>
    <n v="339416.05499999999"/>
    <s v="&gt;5 Years"/>
    <n v="157410"/>
    <n v="178645.5"/>
    <n v="158984.1"/>
    <n v="339416.05499999999"/>
    <n v="1.0000000000000037E-2"/>
    <n v="1574.1000000000058"/>
    <n v="21235.5"/>
    <n v="1"/>
    <n v="0"/>
    <n v="0"/>
    <n v="0"/>
  </r>
  <r>
    <s v="Employee 900"/>
    <x v="3"/>
    <s v="Georgia"/>
    <s v="United States of America"/>
    <s v="Americas"/>
    <d v="2018-08-06T00:00:00"/>
    <d v="2022-12-01T00:00:00"/>
    <s v="Regional Platform"/>
    <s v="T"/>
    <s v="J"/>
    <s v="USD"/>
    <n v="135960"/>
    <n v="172738.50000000003"/>
    <n v="0"/>
    <n v="0"/>
    <n v="172738.50000000003"/>
    <n v="298843.51"/>
    <n v="0"/>
    <n v="0"/>
    <n v="298843.51"/>
    <n v="0"/>
    <n v="607542.01"/>
    <s v="USD"/>
    <n v="141398.39999999999"/>
    <n v="462444.84000000008"/>
    <s v="1-5 Years"/>
    <n v="135960"/>
    <n v="607542.01"/>
    <n v="141398.39999999999"/>
    <n v="462444.84000000008"/>
    <n v="3.9999999999999959E-2"/>
    <n v="5438.3999999999942"/>
    <n v="471582.01"/>
    <n v="1"/>
    <n v="0"/>
    <n v="298843.51"/>
    <n v="0"/>
  </r>
  <r>
    <s v="Employee 901"/>
    <x v="0"/>
    <s v="Texas"/>
    <s v="United States of America"/>
    <s v="Americas"/>
    <d v="2018-08-06T00:00:00"/>
    <d v="2022-12-01T00:00:00"/>
    <s v="Regional Platform"/>
    <s v="Q"/>
    <s v="J"/>
    <s v="USD"/>
    <n v="141240"/>
    <n v="372111.30000000005"/>
    <n v="0"/>
    <n v="0"/>
    <n v="372111.30000000005"/>
    <n v="374511.37999999995"/>
    <n v="0"/>
    <n v="0"/>
    <n v="374511.37999999995"/>
    <n v="0"/>
    <n v="887862.67999999993"/>
    <s v="USD"/>
    <n v="149714.4"/>
    <n v="693866.77800000005"/>
    <s v="1-5 Years"/>
    <n v="141240"/>
    <n v="887862.67999999993"/>
    <n v="149714.4"/>
    <n v="693866.77800000005"/>
    <n v="5.9999999999999956E-2"/>
    <n v="8474.3999999999942"/>
    <n v="746622.67999999993"/>
    <n v="1"/>
    <n v="0"/>
    <n v="374511.37999999995"/>
    <n v="0"/>
  </r>
  <r>
    <s v="Employee 902"/>
    <x v="0"/>
    <s v="New York"/>
    <s v="United States of America"/>
    <s v="Americas"/>
    <d v="2018-08-01T00:00:00"/>
    <d v="2022-12-01T00:00:00"/>
    <s v="Regional Platform"/>
    <s v="S"/>
    <s v="H"/>
    <s v="USD"/>
    <n v="213675.00000000006"/>
    <n v="701800.00000000012"/>
    <n v="0"/>
    <n v="0"/>
    <n v="701800.00000000012"/>
    <n v="0"/>
    <n v="0"/>
    <n v="0"/>
    <n v="0"/>
    <n v="0"/>
    <n v="915475.00000000023"/>
    <s v="USD"/>
    <n v="245726.25000000006"/>
    <n v="1298522.5000000002"/>
    <s v="1-5 Years"/>
    <n v="213675.00000000006"/>
    <n v="915475.00000000023"/>
    <n v="245726.25000000006"/>
    <n v="1298522.5000000002"/>
    <n v="0.14999999999999997"/>
    <n v="32051.25"/>
    <n v="701800.00000000023"/>
    <n v="1"/>
    <n v="0"/>
    <n v="0"/>
    <n v="0"/>
  </r>
  <r>
    <s v="Employee 903"/>
    <x v="2"/>
    <s v="Princeton"/>
    <s v="United States of America"/>
    <s v="Americas"/>
    <d v="2018-08-01T00:00:00"/>
    <d v="2022-12-01T00:00:00"/>
    <s v="Regional Platform"/>
    <s v="M"/>
    <s v="B"/>
    <s v="USD"/>
    <n v="82935.600000000006"/>
    <n v="21945.000000000004"/>
    <n v="0"/>
    <n v="0"/>
    <n v="21945.000000000004"/>
    <n v="0"/>
    <n v="816"/>
    <n v="0"/>
    <n v="816"/>
    <n v="0"/>
    <n v="105696.6"/>
    <s v="USD"/>
    <n v="85423.668000000005"/>
    <n v="193450.68600000002"/>
    <s v="1-5 Years"/>
    <n v="82935.600000000006"/>
    <n v="105696.6"/>
    <n v="85423.668000000005"/>
    <n v="193450.68600000002"/>
    <n v="2.9999999999999988E-2"/>
    <n v="2488.0679999999993"/>
    <n v="22761"/>
    <n v="1"/>
    <n v="0"/>
    <n v="0"/>
    <n v="816"/>
  </r>
  <r>
    <s v="Employee 904"/>
    <x v="0"/>
    <s v="London"/>
    <s v="United Kingdom"/>
    <s v="EMEA"/>
    <d v="2018-08-01T00:00:00"/>
    <d v="2022-12-01T00:00:00"/>
    <s v="Investments Platform"/>
    <s v="A"/>
    <s v="J"/>
    <s v="GBP"/>
    <n v="127050.00000000003"/>
    <n v="274560"/>
    <n v="0"/>
    <n v="0"/>
    <n v="274560"/>
    <n v="0"/>
    <n v="0"/>
    <n v="0"/>
    <n v="0"/>
    <n v="0"/>
    <n v="401610"/>
    <s v="GBP"/>
    <n v="138484.50000000003"/>
    <n v="576239.4"/>
    <s v="1-5 Years"/>
    <n v="169059.08250961022"/>
    <n v="534402.34653037821"/>
    <n v="184274.39993547514"/>
    <n v="766772.95765358733"/>
    <n v="9.0000000000000024E-2"/>
    <n v="11434.5"/>
    <n v="365343.26402076799"/>
    <n v="1.3306500000756409"/>
    <n v="0"/>
    <n v="0"/>
    <n v="0"/>
  </r>
  <r>
    <s v="Employee 905"/>
    <x v="0"/>
    <s v="London"/>
    <s v="United Kingdom"/>
    <s v="EMEA"/>
    <d v="2018-09-04T00:00:00"/>
    <d v="2022-12-01T00:00:00"/>
    <s v="Client Businesses Platform"/>
    <s v="H"/>
    <s v="Z"/>
    <s v="GBP"/>
    <n v="108680.00000000001"/>
    <n v="62524.000000000007"/>
    <n v="0"/>
    <n v="0"/>
    <n v="62524.000000000007"/>
    <n v="0"/>
    <n v="0"/>
    <n v="0"/>
    <n v="0"/>
    <n v="0"/>
    <n v="171204.00000000003"/>
    <s v="GBP"/>
    <n v="117374.40000000002"/>
    <n v="302274.72000000009"/>
    <s v="1-5 Years"/>
    <n v="144615.04200822068"/>
    <n v="227812.60261295008"/>
    <n v="156184.24536887833"/>
    <n v="402221.85619086446"/>
    <n v="7.9999999999999932E-2"/>
    <n v="8694.4000000000087"/>
    <n v="83197.560604729399"/>
    <n v="1.3306500000756409"/>
    <n v="0"/>
    <n v="0"/>
    <n v="0"/>
  </r>
  <r>
    <s v="Employee 906"/>
    <x v="0"/>
    <s v="Illinois"/>
    <s v="United States of America"/>
    <s v="Americas"/>
    <d v="2018-08-20T00:00:00"/>
    <d v="2022-12-01T00:00:00"/>
    <s v="Regional Platform"/>
    <s v="W"/>
    <s v="N"/>
    <s v="USD"/>
    <n v="151800"/>
    <n v="267876.40000000002"/>
    <n v="0"/>
    <n v="0"/>
    <n v="267876.40000000002"/>
    <n v="339975.36000000004"/>
    <n v="0"/>
    <n v="0"/>
    <n v="339975.36000000004"/>
    <n v="0"/>
    <n v="759651.76"/>
    <s v="USD"/>
    <n v="156354"/>
    <n v="588620.69200000004"/>
    <s v="1-5 Years"/>
    <n v="151800"/>
    <n v="759651.76"/>
    <n v="156354"/>
    <n v="588620.69200000004"/>
    <n v="0.03"/>
    <n v="4554"/>
    <n v="607851.76"/>
    <n v="1"/>
    <n v="0"/>
    <n v="339975.36000000004"/>
    <n v="0"/>
  </r>
  <r>
    <s v="Employee 907"/>
    <x v="0"/>
    <s v="Illinois"/>
    <s v="United States of America"/>
    <s v="Americas"/>
    <d v="2018-09-10T00:00:00"/>
    <d v="2022-12-01T00:00:00"/>
    <s v="Regional Platform"/>
    <s v="M"/>
    <s v="U"/>
    <s v="USD"/>
    <n v="155540"/>
    <n v="262262"/>
    <n v="0"/>
    <n v="0"/>
    <n v="262262"/>
    <n v="241722.81999999998"/>
    <n v="0"/>
    <n v="0"/>
    <n v="241722.81999999998"/>
    <n v="0"/>
    <n v="659524.81999999995"/>
    <s v="USD"/>
    <n v="175760.19999999998"/>
    <n v="647876.46"/>
    <s v="1-5 Years"/>
    <n v="155540"/>
    <n v="659524.81999999995"/>
    <n v="175760.19999999998"/>
    <n v="647876.46"/>
    <n v="0.12999999999999989"/>
    <n v="20220.199999999983"/>
    <n v="503984.81999999995"/>
    <n v="1"/>
    <n v="0"/>
    <n v="241722.81999999998"/>
    <n v="0"/>
  </r>
  <r>
    <s v="Employee 908"/>
    <x v="1"/>
    <s v="Princeton"/>
    <s v="United States of America"/>
    <s v="Americas"/>
    <d v="2018-08-20T00:00:00"/>
    <d v="2022-12-01T00:00:00"/>
    <s v="Operating Platform"/>
    <s v="W"/>
    <s v="E"/>
    <s v="USD"/>
    <n v="87120"/>
    <n v="5874.0000000000009"/>
    <n v="0"/>
    <n v="0"/>
    <n v="5874.0000000000009"/>
    <n v="0"/>
    <n v="0"/>
    <n v="0"/>
    <n v="0"/>
    <n v="0"/>
    <n v="92994"/>
    <s v="USD"/>
    <n v="98445.599999999991"/>
    <n v="203528.81999999998"/>
    <s v="1-5 Years"/>
    <n v="87120"/>
    <n v="92994"/>
    <n v="98445.599999999991"/>
    <n v="203528.81999999998"/>
    <n v="0.12999999999999989"/>
    <n v="11325.599999999991"/>
    <n v="5874"/>
    <n v="1"/>
    <n v="0"/>
    <n v="0"/>
    <n v="0"/>
  </r>
  <r>
    <s v="Employee 909"/>
    <x v="3"/>
    <s v="Princeton"/>
    <s v="United States of America"/>
    <s v="Americas"/>
    <d v="2018-09-22T00:00:00"/>
    <d v="2022-12-01T00:00:00"/>
    <s v="Regional Platform"/>
    <s v="F"/>
    <s v="Q"/>
    <s v="USD"/>
    <n v="140415.00000000003"/>
    <n v="69248.3"/>
    <n v="0"/>
    <n v="0"/>
    <n v="69248.3"/>
    <n v="0"/>
    <n v="0"/>
    <n v="0"/>
    <n v="0"/>
    <n v="0"/>
    <n v="209663.30000000005"/>
    <s v="USD"/>
    <n v="151648.20000000004"/>
    <n v="378084.56400000013"/>
    <s v="1-5 Years"/>
    <n v="140415.00000000003"/>
    <n v="209663.30000000005"/>
    <n v="151648.20000000004"/>
    <n v="378084.56400000013"/>
    <n v="8.0000000000000071E-2"/>
    <n v="11233.200000000012"/>
    <n v="69248.300000000017"/>
    <n v="1"/>
    <n v="0"/>
    <n v="0"/>
    <n v="0"/>
  </r>
  <r>
    <s v="Employee 91"/>
    <x v="1"/>
    <s v="Tokyo"/>
    <s v="Japan"/>
    <s v="Asia-Pacific"/>
    <d v="2005-06-20T00:00:00"/>
    <d v="2022-12-01T00:00:00"/>
    <s v="Operating Platform"/>
    <s v="I"/>
    <s v="U"/>
    <s v="JPY"/>
    <n v="10494000"/>
    <n v="1416800.0000000002"/>
    <n v="0"/>
    <n v="0"/>
    <n v="1416800.0000000002"/>
    <n v="0"/>
    <n v="0"/>
    <n v="0"/>
    <n v="0"/>
    <n v="0"/>
    <n v="11910800"/>
    <s v="JPY"/>
    <n v="11963160.000000002"/>
    <n v="25541472.000000004"/>
    <s v="&gt;5 Years"/>
    <n v="96589.810851856964"/>
    <n v="109630.44778866952"/>
    <n v="110112.38437111696"/>
    <n v="235091.09485020023"/>
    <n v="0.14000000000000024"/>
    <n v="1469160.0000000019"/>
    <n v="13040.63693681256"/>
    <n v="9.2042891987666256E-3"/>
    <n v="0"/>
    <n v="0"/>
    <n v="0"/>
  </r>
  <r>
    <s v="Employee 910"/>
    <x v="3"/>
    <s v="New York"/>
    <s v="United States of America"/>
    <s v="Americas"/>
    <d v="2018-09-22T00:00:00"/>
    <d v="2022-12-01T00:00:00"/>
    <s v="ETF and Index Investments Platform"/>
    <s v="U"/>
    <s v="Q"/>
    <s v="USD"/>
    <n v="188100.00000000003"/>
    <n v="175780.00000000003"/>
    <n v="0"/>
    <n v="0"/>
    <n v="175780.00000000003"/>
    <n v="0"/>
    <n v="0"/>
    <n v="0"/>
    <n v="0"/>
    <n v="0"/>
    <n v="363880.00000000006"/>
    <s v="USD"/>
    <n v="195624.00000000003"/>
    <n v="574059.20000000007"/>
    <s v="1-5 Years"/>
    <n v="188100.00000000003"/>
    <n v="363880.00000000006"/>
    <n v="195624.00000000003"/>
    <n v="574059.20000000007"/>
    <n v="3.9999999999999994E-2"/>
    <n v="7524"/>
    <n v="175780.00000000003"/>
    <n v="1"/>
    <n v="0"/>
    <n v="0"/>
    <n v="0"/>
  </r>
  <r>
    <s v="Employee 911"/>
    <x v="3"/>
    <s v="Wilmington"/>
    <s v="United States of America"/>
    <s v="Americas"/>
    <d v="2018-09-22T00:00:00"/>
    <d v="2022-12-01T00:00:00"/>
    <s v="Operating Platform"/>
    <s v="D"/>
    <s v="T"/>
    <s v="USD"/>
    <n v="109296.00000000003"/>
    <n v="31020"/>
    <n v="0"/>
    <n v="0"/>
    <n v="31020"/>
    <n v="0"/>
    <n v="0"/>
    <n v="0"/>
    <n v="0"/>
    <n v="0"/>
    <n v="140316.00000000003"/>
    <s v="USD"/>
    <n v="121318.56000000004"/>
    <n v="277069.32000000007"/>
    <s v="1-5 Years"/>
    <n v="109296.00000000003"/>
    <n v="140316.00000000003"/>
    <n v="121318.56000000004"/>
    <n v="277069.32000000007"/>
    <n v="0.11000000000000008"/>
    <n v="12022.560000000012"/>
    <n v="31020"/>
    <n v="1"/>
    <n v="0"/>
    <n v="0"/>
    <n v="0"/>
  </r>
  <r>
    <s v="Employee 912"/>
    <x v="3"/>
    <s v="Edinburgh"/>
    <s v="United Kingdom"/>
    <s v="EMEA"/>
    <d v="2018-09-22T00:00:00"/>
    <d v="2022-12-01T00:00:00"/>
    <s v="Client Businesses Platform"/>
    <s v="O"/>
    <s v="I"/>
    <s v="GBP"/>
    <n v="75790"/>
    <n v="24216.500000000004"/>
    <n v="0"/>
    <n v="0"/>
    <n v="24216.500000000004"/>
    <n v="0"/>
    <n v="0"/>
    <n v="0"/>
    <n v="0"/>
    <n v="0"/>
    <n v="100006.5"/>
    <s v="GBP"/>
    <n v="86400.6"/>
    <n v="200408.01"/>
    <s v="1-5 Years"/>
    <n v="100849.96350573283"/>
    <n v="133073.64923256458"/>
    <n v="114968.95839653542"/>
    <n v="266672.91852165904"/>
    <n v="0.14000000000000001"/>
    <n v="10610.600000000006"/>
    <n v="32223.685726831754"/>
    <n v="1.3306500000756409"/>
    <n v="0"/>
    <n v="0"/>
    <n v="0"/>
  </r>
  <r>
    <s v="Employee 913"/>
    <x v="3"/>
    <s v="New York"/>
    <s v="United States of America"/>
    <s v="Americas"/>
    <d v="2018-09-22T00:00:00"/>
    <d v="2022-12-01T00:00:00"/>
    <s v="Investments Platform"/>
    <s v="O"/>
    <s v="L"/>
    <s v="USD"/>
    <n v="169400"/>
    <n v="69355"/>
    <n v="0"/>
    <n v="0"/>
    <n v="69355"/>
    <n v="0"/>
    <n v="0"/>
    <n v="0"/>
    <n v="0"/>
    <n v="0"/>
    <n v="238755"/>
    <s v="USD"/>
    <n v="189728.00000000003"/>
    <n v="457133.60000000009"/>
    <s v="1-5 Years"/>
    <n v="169400"/>
    <n v="238755"/>
    <n v="189728.00000000003"/>
    <n v="457133.60000000009"/>
    <n v="0.12000000000000018"/>
    <n v="20328.000000000029"/>
    <n v="69355"/>
    <n v="1"/>
    <n v="0"/>
    <n v="0"/>
    <n v="0"/>
  </r>
  <r>
    <s v="Employee 914"/>
    <x v="7"/>
    <s v="New York"/>
    <s v="United States of America"/>
    <s v="Americas"/>
    <d v="2018-09-22T00:00:00"/>
    <d v="2022-12-01T00:00:00"/>
    <s v="Corporate and Risk Platform"/>
    <s v="Q"/>
    <s v="E"/>
    <s v="USD"/>
    <n v="94304.10000000002"/>
    <n v="4224"/>
    <n v="0"/>
    <n v="0"/>
    <n v="4224"/>
    <n v="0"/>
    <n v="21134"/>
    <n v="0"/>
    <n v="21134"/>
    <n v="0"/>
    <n v="119662.10000000002"/>
    <s v="USD"/>
    <n v="99019.305000000022"/>
    <n v="202473.81000000006"/>
    <s v="1-5 Years"/>
    <n v="94304.10000000002"/>
    <n v="119662.10000000002"/>
    <n v="99019.305000000022"/>
    <n v="202473.81000000006"/>
    <n v="5.000000000000001E-2"/>
    <n v="4715.2050000000017"/>
    <n v="25358"/>
    <n v="1"/>
    <n v="0"/>
    <n v="0"/>
    <n v="21134"/>
  </r>
  <r>
    <s v="Employee 915"/>
    <x v="0"/>
    <s v="New York"/>
    <s v="United States of America"/>
    <s v="Americas"/>
    <d v="2018-09-22T00:00:00"/>
    <d v="2022-12-01T00:00:00"/>
    <s v="Operating Platform"/>
    <s v="C"/>
    <s v="S"/>
    <s v="USD"/>
    <n v="85000"/>
    <n v="50000"/>
    <n v="1000"/>
    <n v="500"/>
    <n v="51500"/>
    <n v="3000"/>
    <n v="0"/>
    <n v="500"/>
    <n v="3500"/>
    <n v="15000"/>
    <n v="155000"/>
    <s v="USD"/>
    <n v="93500.000000000015"/>
    <n v="336050.00000000006"/>
    <s v="1-5 Years"/>
    <n v="85000"/>
    <n v="155000"/>
    <n v="93500.000000000015"/>
    <n v="336050.00000000006"/>
    <n v="0.10000000000000017"/>
    <n v="8500.0000000000146"/>
    <n v="70000"/>
    <n v="1"/>
    <n v="15000"/>
    <n v="3000"/>
    <n v="0"/>
  </r>
  <r>
    <s v="Employee 916"/>
    <x v="0"/>
    <s v="Singapore"/>
    <s v="Singapore"/>
    <s v="Asia-Pacific"/>
    <d v="2018-09-22T00:00:00"/>
    <d v="2022-12-01T00:00:00"/>
    <s v="Operating Platform"/>
    <s v="Y"/>
    <s v="K"/>
    <s v="SGD"/>
    <n v="241230.00000000003"/>
    <n v="149380"/>
    <n v="0"/>
    <n v="0"/>
    <n v="149380"/>
    <n v="0"/>
    <n v="0"/>
    <n v="0"/>
    <n v="0"/>
    <n v="0"/>
    <n v="390610"/>
    <s v="SGD"/>
    <n v="260528.40000000005"/>
    <n v="682387.20000000007"/>
    <s v="1-5 Years"/>
    <n v="180365.6211447157"/>
    <n v="292055.77778608544"/>
    <n v="194794.87083629298"/>
    <n v="510215.11084526527"/>
    <n v="8.0000000000000127E-2"/>
    <n v="19298.400000000023"/>
    <n v="111690.15664136974"/>
    <n v="0.74769150248607419"/>
    <n v="0"/>
    <n v="0"/>
    <n v="0"/>
  </r>
  <r>
    <s v="Employee 917"/>
    <x v="3"/>
    <s v="Gurgaon"/>
    <s v="India"/>
    <s v="Asia-Pacific"/>
    <d v="2018-09-24T00:00:00"/>
    <d v="2022-12-01T00:00:00"/>
    <s v="Operating Platform"/>
    <s v="L"/>
    <s v="G"/>
    <s v="INR"/>
    <n v="1479698"/>
    <n v="352352.00000000006"/>
    <n v="0"/>
    <n v="0"/>
    <n v="352352.00000000006"/>
    <n v="0"/>
    <n v="0"/>
    <n v="2100"/>
    <n v="2100"/>
    <n v="0"/>
    <n v="1834150"/>
    <s v="INR"/>
    <n v="1509291.96"/>
    <n v="3377982.96"/>
    <s v="1-5 Years"/>
    <n v="21927.136665061313"/>
    <n v="27179.639165709628"/>
    <n v="22365.679398362539"/>
    <n v="50057.169784759011"/>
    <n v="2.0000000000000021E-2"/>
    <n v="29593.959999999963"/>
    <n v="5252.5025006483156"/>
    <n v="1.4818656688771165E-2"/>
    <n v="0"/>
    <n v="0"/>
    <n v="0"/>
  </r>
  <r>
    <s v="Employee 918"/>
    <x v="4"/>
    <s v="New York"/>
    <s v="United States of America"/>
    <s v="Americas"/>
    <d v="2018-09-17T00:00:00"/>
    <d v="2022-12-01T00:00:00"/>
    <s v="Client Businesses Platform"/>
    <s v="R"/>
    <s v="V"/>
    <s v="USD"/>
    <n v="222200.00000000003"/>
    <n v="293260"/>
    <n v="0"/>
    <n v="0"/>
    <n v="293260"/>
    <n v="0"/>
    <n v="0"/>
    <n v="0"/>
    <n v="0"/>
    <n v="0"/>
    <n v="515460"/>
    <s v="USD"/>
    <n v="253308.00000000006"/>
    <n v="840932.40000000014"/>
    <s v="1-5 Years"/>
    <n v="222200.00000000003"/>
    <n v="515460"/>
    <n v="253308.00000000006"/>
    <n v="840932.40000000014"/>
    <n v="0.14000000000000012"/>
    <n v="31108.000000000029"/>
    <n v="293260"/>
    <n v="1"/>
    <n v="0"/>
    <n v="0"/>
    <n v="0"/>
  </r>
  <r>
    <s v="Employee 919"/>
    <x v="0"/>
    <s v="Seoul"/>
    <s v="Korea, Republic of"/>
    <s v="Asia-Pacific"/>
    <d v="2018-09-10T00:00:00"/>
    <d v="2022-12-01T00:00:00"/>
    <s v="Client Businesses Platform"/>
    <s v="M"/>
    <s v="F"/>
    <s v="KRW"/>
    <n v="251800780"/>
    <n v="72935500"/>
    <n v="0"/>
    <n v="0"/>
    <n v="72935500"/>
    <n v="0"/>
    <n v="0"/>
    <n v="0"/>
    <n v="0"/>
    <n v="0"/>
    <n v="324736280"/>
    <s v="KRW"/>
    <n v="264390819"/>
    <n v="605363913"/>
    <s v="1-5 Years"/>
    <n v="233592.26309198013"/>
    <n v="301253.56463657867"/>
    <n v="245271.87624657914"/>
    <n v="561588.11911498674"/>
    <n v="0.05"/>
    <n v="12590039"/>
    <n v="67661.301544598537"/>
    <n v="9.2768681293195411E-4"/>
    <n v="0"/>
    <n v="0"/>
    <n v="0"/>
  </r>
  <r>
    <s v="Employee 92"/>
    <x v="4"/>
    <s v="New York"/>
    <s v="United States of America"/>
    <s v="Americas"/>
    <d v="2005-06-27T00:00:00"/>
    <d v="2022-12-01T00:00:00"/>
    <s v="Investments Platform"/>
    <s v="J"/>
    <s v="C"/>
    <s v="USD"/>
    <n v="263340.00000000006"/>
    <n v="1189100"/>
    <n v="21000"/>
    <n v="0"/>
    <n v="1210100"/>
    <n v="0"/>
    <n v="0"/>
    <n v="0"/>
    <n v="0"/>
    <n v="270000"/>
    <n v="1743440"/>
    <s v="USD"/>
    <n v="281773.8000000001"/>
    <n v="1835884.6000000003"/>
    <s v="&gt;5 Years"/>
    <n v="263340.00000000006"/>
    <n v="1743440"/>
    <n v="281773.8000000001"/>
    <n v="1835884.6000000003"/>
    <n v="7.0000000000000159E-2"/>
    <n v="18433.800000000047"/>
    <n v="1480100"/>
    <n v="1"/>
    <n v="270000"/>
    <n v="0"/>
    <n v="0"/>
  </r>
  <r>
    <s v="Employee 920"/>
    <x v="0"/>
    <s v="Toronto"/>
    <s v="Canada"/>
    <s v="Americas"/>
    <d v="2018-09-17T00:00:00"/>
    <d v="2022-12-01T00:00:00"/>
    <s v="Client Businesses Platform"/>
    <s v="K"/>
    <s v="S"/>
    <s v="CAD"/>
    <n v="159885"/>
    <n v="450450.00000000006"/>
    <n v="0"/>
    <n v="0"/>
    <n v="450450.00000000006"/>
    <n v="0"/>
    <n v="0"/>
    <n v="0"/>
    <n v="0"/>
    <n v="0"/>
    <n v="610335"/>
    <s v="CAD"/>
    <n v="163082.70000000001"/>
    <n v="785624.40000000014"/>
    <s v="1-5 Years"/>
    <n v="123253.93154486587"/>
    <n v="470501.8501387604"/>
    <n v="125719.01017576319"/>
    <n v="605630.89731729892"/>
    <n v="2.0000000000000007E-2"/>
    <n v="3197.7000000000116"/>
    <n v="347247.91859389452"/>
    <n v="0.77089115016959608"/>
    <n v="0"/>
    <n v="0"/>
    <n v="0"/>
  </r>
  <r>
    <s v="Employee 921"/>
    <x v="0"/>
    <s v="Boston"/>
    <s v="United States of America"/>
    <s v="Americas"/>
    <d v="2018-09-22T00:00:00"/>
    <d v="2022-12-01T00:00:00"/>
    <s v="Regional Platform"/>
    <s v="D"/>
    <s v="O"/>
    <s v="USD"/>
    <n v="202125.00000000003"/>
    <n v="712800.00000000012"/>
    <n v="0"/>
    <n v="0"/>
    <n v="712800.00000000012"/>
    <n v="0"/>
    <n v="0"/>
    <n v="0"/>
    <n v="0"/>
    <n v="0"/>
    <n v="914925.00000000012"/>
    <s v="USD"/>
    <n v="224358.75000000006"/>
    <n v="1239925.5000000002"/>
    <s v="1-5 Years"/>
    <n v="202125.00000000003"/>
    <n v="914925.00000000012"/>
    <n v="224358.75000000006"/>
    <n v="1239925.5000000002"/>
    <n v="0.11000000000000013"/>
    <n v="22233.750000000029"/>
    <n v="712800.00000000012"/>
    <n v="1"/>
    <n v="0"/>
    <n v="0"/>
    <n v="0"/>
  </r>
  <r>
    <s v="Employee 922"/>
    <x v="3"/>
    <s v="Princeton"/>
    <s v="United States of America"/>
    <s v="Americas"/>
    <d v="2018-09-22T00:00:00"/>
    <d v="2022-12-01T00:00:00"/>
    <s v="Investments Platform"/>
    <s v="U"/>
    <s v="A"/>
    <s v="USD"/>
    <n v="145200"/>
    <n v="0"/>
    <n v="290749"/>
    <n v="0"/>
    <n v="290749"/>
    <n v="0"/>
    <n v="0"/>
    <n v="0"/>
    <n v="0"/>
    <n v="0"/>
    <n v="435949"/>
    <s v="USD"/>
    <n v="159720"/>
    <n v="319440"/>
    <s v="1-5 Years"/>
    <n v="145200"/>
    <n v="435949"/>
    <n v="159720"/>
    <n v="319440"/>
    <n v="0.1"/>
    <n v="14520"/>
    <n v="290749"/>
    <n v="1"/>
    <n v="0"/>
    <n v="0"/>
    <n v="0"/>
  </r>
  <r>
    <s v="Employee 923"/>
    <x v="1"/>
    <s v="Wilmington"/>
    <s v="United States of America"/>
    <s v="Americas"/>
    <d v="2018-09-22T00:00:00"/>
    <d v="2022-12-01T00:00:00"/>
    <s v="Operating Platform"/>
    <s v="E"/>
    <s v="G"/>
    <s v="USD"/>
    <n v="90288.000000000015"/>
    <n v="17424"/>
    <n v="0"/>
    <n v="0"/>
    <n v="17424"/>
    <n v="0"/>
    <n v="0"/>
    <n v="0"/>
    <n v="0"/>
    <n v="0"/>
    <n v="107712.00000000001"/>
    <s v="USD"/>
    <n v="98413.920000000027"/>
    <n v="215820.00000000006"/>
    <s v="1-5 Years"/>
    <n v="90288.000000000015"/>
    <n v="107712.00000000001"/>
    <n v="98413.920000000027"/>
    <n v="215820.00000000006"/>
    <n v="9.0000000000000122E-2"/>
    <n v="8125.9200000000128"/>
    <n v="17424"/>
    <n v="1"/>
    <n v="0"/>
    <n v="0"/>
    <n v="0"/>
  </r>
  <r>
    <s v="Employee 924"/>
    <x v="1"/>
    <s v="London"/>
    <s v="United Kingdom"/>
    <s v="EMEA"/>
    <d v="2018-09-22T00:00:00"/>
    <d v="2022-12-01T00:00:00"/>
    <s v="Operating Platform"/>
    <s v="Z"/>
    <s v="S"/>
    <s v="GBP"/>
    <n v="88211.200000000012"/>
    <n v="8002.5"/>
    <n v="0"/>
    <n v="0"/>
    <n v="8002.5"/>
    <n v="0"/>
    <n v="0"/>
    <n v="0"/>
    <n v="0"/>
    <n v="0"/>
    <n v="96213.700000000012"/>
    <s v="GBP"/>
    <n v="97914.432000000015"/>
    <n v="204711.63900000002"/>
    <s v="1-5 Years"/>
    <n v="117378.23328667239"/>
    <n v="128026.7599122777"/>
    <n v="130289.83894820636"/>
    <n v="272399.54245083459"/>
    <n v="0.11000000000000013"/>
    <n v="9703.2320000000036"/>
    <n v="10648.526625605315"/>
    <n v="1.3306500000756409"/>
    <n v="0"/>
    <n v="0"/>
    <n v="0"/>
  </r>
  <r>
    <s v="Employee 925"/>
    <x v="1"/>
    <s v="Princeton"/>
    <s v="United States of America"/>
    <s v="Americas"/>
    <d v="2018-09-24T00:00:00"/>
    <d v="2022-12-01T00:00:00"/>
    <s v="Operating Platform"/>
    <s v="S"/>
    <s v="R"/>
    <s v="USD"/>
    <n v="89034.000000000015"/>
    <n v="7425"/>
    <n v="0"/>
    <n v="0"/>
    <n v="7425"/>
    <n v="0"/>
    <n v="0"/>
    <n v="0"/>
    <n v="0"/>
    <n v="0"/>
    <n v="96459.000000000015"/>
    <s v="USD"/>
    <n v="91705.020000000019"/>
    <n v="191057.79000000004"/>
    <s v="1-5 Years"/>
    <n v="89034.000000000015"/>
    <n v="96459.000000000015"/>
    <n v="91705.020000000019"/>
    <n v="191057.79000000004"/>
    <n v="3.0000000000000041E-2"/>
    <n v="2671.0200000000041"/>
    <n v="7425"/>
    <n v="1"/>
    <n v="0"/>
    <n v="0"/>
    <n v="0"/>
  </r>
  <r>
    <s v="Employee 926"/>
    <x v="3"/>
    <s v="Wilmington"/>
    <s v="United States of America"/>
    <s v="Americas"/>
    <d v="2018-09-28T00:00:00"/>
    <d v="2022-12-01T00:00:00"/>
    <s v="Operating Platform"/>
    <s v="L"/>
    <s v="D"/>
    <s v="USD"/>
    <n v="123464"/>
    <n v="11880.000000000002"/>
    <n v="0"/>
    <n v="0"/>
    <n v="11880.000000000002"/>
    <n v="0"/>
    <n v="0"/>
    <n v="0"/>
    <n v="0"/>
    <n v="0"/>
    <n v="135344"/>
    <s v="USD"/>
    <n v="125933.28"/>
    <n v="263984.16000000003"/>
    <s v="1-5 Years"/>
    <n v="123464"/>
    <n v="135344"/>
    <n v="125933.28"/>
    <n v="263984.16000000003"/>
    <n v="1.999999999999999E-2"/>
    <n v="2469.2799999999988"/>
    <n v="11880"/>
    <n v="1"/>
    <n v="0"/>
    <n v="0"/>
    <n v="0"/>
  </r>
  <r>
    <s v="Employee 927"/>
    <x v="4"/>
    <s v="New York"/>
    <s v="United States of America"/>
    <s v="Americas"/>
    <d v="2018-10-22T00:00:00"/>
    <d v="2022-12-01T00:00:00"/>
    <s v="Investments Platform"/>
    <s v="X"/>
    <s v="J"/>
    <s v="USD"/>
    <n v="368225"/>
    <n v="2438095"/>
    <n v="0"/>
    <n v="0"/>
    <n v="2438095"/>
    <n v="0"/>
    <n v="0"/>
    <n v="0"/>
    <n v="0"/>
    <n v="800800.00000000012"/>
    <n v="3607120"/>
    <s v="USD"/>
    <n v="375589.5"/>
    <n v="3238035.9"/>
    <s v="1-5 Years"/>
    <n v="368225"/>
    <n v="3607120"/>
    <n v="375589.5"/>
    <n v="3238035.9"/>
    <n v="0.02"/>
    <n v="7364.5"/>
    <n v="3238895"/>
    <n v="1"/>
    <n v="800800.00000000012"/>
    <n v="0"/>
    <n v="0"/>
  </r>
  <r>
    <s v="Employee 928"/>
    <x v="3"/>
    <s v="New York"/>
    <s v="United States of America"/>
    <s v="Americas"/>
    <d v="2018-10-08T00:00:00"/>
    <d v="2022-12-01T00:00:00"/>
    <s v="Investments Platform"/>
    <s v="T"/>
    <s v="Q"/>
    <s v="USD"/>
    <n v="168226.30000000002"/>
    <n v="29700"/>
    <n v="0"/>
    <n v="0"/>
    <n v="29700"/>
    <n v="0"/>
    <n v="0"/>
    <n v="0"/>
    <n v="0"/>
    <n v="0"/>
    <n v="197926.30000000002"/>
    <s v="USD"/>
    <n v="180002.14100000003"/>
    <n v="391783.28200000012"/>
    <s v="1-5 Years"/>
    <n v="168226.30000000002"/>
    <n v="197926.30000000002"/>
    <n v="180002.14100000003"/>
    <n v="391783.28200000012"/>
    <n v="7.0000000000000076E-2"/>
    <n v="11775.841000000015"/>
    <n v="29700"/>
    <n v="1"/>
    <n v="0"/>
    <n v="0"/>
    <n v="0"/>
  </r>
  <r>
    <s v="Employee 929"/>
    <x v="0"/>
    <s v="Kentucky"/>
    <s v="United States of America"/>
    <s v="Americas"/>
    <d v="2018-10-08T00:00:00"/>
    <d v="2022-12-01T00:00:00"/>
    <s v="Regional Platform"/>
    <s v="Q"/>
    <s v="O"/>
    <s v="USD"/>
    <n v="111815.00000000003"/>
    <n v="0"/>
    <n v="0"/>
    <n v="0"/>
    <n v="0"/>
    <n v="0"/>
    <n v="0"/>
    <n v="0"/>
    <n v="0"/>
    <n v="0"/>
    <n v="111815.00000000003"/>
    <s v="USD"/>
    <n v="114051.30000000003"/>
    <n v="228102.60000000006"/>
    <s v="1-5 Years"/>
    <n v="111815.00000000003"/>
    <n v="111815.00000000003"/>
    <n v="114051.30000000003"/>
    <n v="228102.60000000006"/>
    <n v="2.0000000000000021E-2"/>
    <n v="2236.3000000000029"/>
    <n v="0"/>
    <n v="1"/>
    <n v="0"/>
    <n v="0"/>
    <n v="0"/>
  </r>
  <r>
    <s v="Employee 93"/>
    <x v="1"/>
    <s v="Tokyo"/>
    <s v="Japan"/>
    <s v="Asia-Pacific"/>
    <d v="2005-08-08T00:00:00"/>
    <d v="2022-12-01T00:00:00"/>
    <s v="Operating Platform"/>
    <s v="O"/>
    <s v="F"/>
    <s v="JPY"/>
    <n v="9761400"/>
    <n v="945120.00000000012"/>
    <n v="0"/>
    <n v="0"/>
    <n v="945120.00000000012"/>
    <n v="0"/>
    <n v="0"/>
    <n v="0"/>
    <n v="0"/>
    <n v="0"/>
    <n v="10706520"/>
    <s v="JPY"/>
    <n v="10151856"/>
    <n v="21286636.800000001"/>
    <s v="&gt;5 Years"/>
    <n v="89846.748584840534"/>
    <n v="98545.906392378849"/>
    <n v="93440.618528234161"/>
    <n v="195928.36117630819"/>
    <n v="4.0000000000000063E-2"/>
    <n v="390456"/>
    <n v="8699.157807538315"/>
    <n v="9.2042891987666256E-3"/>
    <n v="0"/>
    <n v="0"/>
    <n v="0"/>
  </r>
  <r>
    <s v="Employee 930"/>
    <x v="0"/>
    <s v="New York"/>
    <s v="United States of America"/>
    <s v="Americas"/>
    <d v="2018-10-15T00:00:00"/>
    <d v="2022-12-01T00:00:00"/>
    <s v="Operating Platform"/>
    <s v="W"/>
    <s v="B"/>
    <s v="USD"/>
    <n v="184905.60000000003"/>
    <n v="118910"/>
    <n v="0"/>
    <n v="0"/>
    <n v="118910"/>
    <n v="0"/>
    <n v="0"/>
    <n v="0"/>
    <n v="0"/>
    <n v="0"/>
    <n v="303815.60000000003"/>
    <s v="USD"/>
    <n v="192301.82400000005"/>
    <n v="508270.04800000018"/>
    <s v="1-5 Years"/>
    <n v="184905.60000000003"/>
    <n v="303815.60000000003"/>
    <n v="192301.82400000005"/>
    <n v="508270.04800000018"/>
    <n v="4.0000000000000084E-2"/>
    <n v="7396.2240000000165"/>
    <n v="118910"/>
    <n v="1"/>
    <n v="0"/>
    <n v="0"/>
    <n v="0"/>
  </r>
  <r>
    <s v="Employee 931"/>
    <x v="4"/>
    <s v="Tokyo"/>
    <s v="Japan"/>
    <s v="Asia-Pacific"/>
    <d v="2018-10-15T00:00:00"/>
    <d v="2022-12-01T00:00:00"/>
    <s v="Regional Platform"/>
    <s v="R"/>
    <s v="Z"/>
    <s v="JPY"/>
    <n v="33330000.000000004"/>
    <n v="73865000"/>
    <n v="0"/>
    <n v="0"/>
    <n v="73865000"/>
    <n v="0"/>
    <n v="0"/>
    <n v="0"/>
    <n v="0"/>
    <n v="89600000.000000015"/>
    <n v="196795000"/>
    <s v="JPY"/>
    <n v="35329800.000000007"/>
    <n v="148956500.00000003"/>
    <s v="1-5 Years"/>
    <n v="306778.95899489167"/>
    <n v="1811358.0928712781"/>
    <n v="325185.69653458521"/>
    <n v="1371038.7040360812"/>
    <n v="6.0000000000000123E-2"/>
    <n v="1999800.0000000037"/>
    <n v="1504579.1338763863"/>
    <n v="9.2042891987666256E-3"/>
    <n v="824704.31220948976"/>
    <n v="0"/>
    <n v="0"/>
  </r>
  <r>
    <s v="Employee 932"/>
    <x v="3"/>
    <s v="New York"/>
    <s v="United States of America"/>
    <s v="Americas"/>
    <d v="2018-10-15T00:00:00"/>
    <d v="2022-12-01T00:00:00"/>
    <s v="Operating Platform"/>
    <s v="X"/>
    <s v="Y"/>
    <s v="USD"/>
    <n v="137280"/>
    <n v="19129"/>
    <n v="0"/>
    <n v="0"/>
    <n v="19129"/>
    <n v="0"/>
    <n v="0"/>
    <n v="0"/>
    <n v="0"/>
    <n v="0"/>
    <n v="156409"/>
    <s v="USD"/>
    <n v="148262.40000000002"/>
    <n v="317184.12000000005"/>
    <s v="1-5 Years"/>
    <n v="137280"/>
    <n v="156409"/>
    <n v="148262.40000000002"/>
    <n v="317184.12000000005"/>
    <n v="8.0000000000000168E-2"/>
    <n v="10982.400000000023"/>
    <n v="19129"/>
    <n v="1"/>
    <n v="0"/>
    <n v="0"/>
    <n v="0"/>
  </r>
  <r>
    <s v="Employee 933"/>
    <x v="0"/>
    <s v="New York"/>
    <s v="United States of America"/>
    <s v="Americas"/>
    <d v="2018-11-12T00:00:00"/>
    <d v="2022-12-01T00:00:00"/>
    <s v="Operating Platform"/>
    <s v="Z"/>
    <s v="H"/>
    <s v="USD"/>
    <n v="214500.00000000003"/>
    <n v="88825.000000000015"/>
    <n v="0"/>
    <n v="0"/>
    <n v="88825.000000000015"/>
    <n v="0"/>
    <n v="0"/>
    <n v="0"/>
    <n v="0"/>
    <n v="0"/>
    <n v="303325.00000000006"/>
    <s v="USD"/>
    <n v="227370.00000000003"/>
    <n v="548894.50000000012"/>
    <s v="1-5 Years"/>
    <n v="214500.00000000003"/>
    <n v="303325.00000000006"/>
    <n v="227370.00000000003"/>
    <n v="548894.50000000012"/>
    <n v="5.9999999999999991E-2"/>
    <n v="12870"/>
    <n v="88825.000000000029"/>
    <n v="1"/>
    <n v="0"/>
    <n v="0"/>
    <n v="0"/>
  </r>
  <r>
    <s v="Employee 934"/>
    <x v="5"/>
    <s v="San Francisco"/>
    <s v="United States of America"/>
    <s v="Americas"/>
    <d v="2018-11-05T00:00:00"/>
    <d v="2022-12-01T00:00:00"/>
    <s v="Corporate and Risk Platform"/>
    <s v="T"/>
    <s v="M"/>
    <s v="USD"/>
    <n v="108978.43000000002"/>
    <n v="25872.000000000004"/>
    <n v="0"/>
    <n v="0"/>
    <n v="25872.000000000004"/>
    <n v="0"/>
    <n v="32"/>
    <n v="0"/>
    <n v="32"/>
    <n v="0"/>
    <n v="134882.43000000002"/>
    <s v="USD"/>
    <n v="112247.78290000002"/>
    <n v="251143.72580000004"/>
    <s v="1-5 Years"/>
    <n v="108978.43000000002"/>
    <n v="134882.43000000002"/>
    <n v="112247.78290000002"/>
    <n v="251143.72580000004"/>
    <n v="2.9999999999999975E-2"/>
    <n v="3269.352899999998"/>
    <n v="25904"/>
    <n v="1"/>
    <n v="0"/>
    <n v="0"/>
    <n v="32"/>
  </r>
  <r>
    <s v="Employee 935"/>
    <x v="0"/>
    <s v="New York"/>
    <s v="United States of America"/>
    <s v="Americas"/>
    <d v="2018-11-12T00:00:00"/>
    <d v="2022-12-01T00:00:00"/>
    <s v="Client Businesses Platform"/>
    <s v="M"/>
    <s v="U"/>
    <s v="USD"/>
    <n v="193834.08000000002"/>
    <n v="96624.000000000015"/>
    <n v="0"/>
    <n v="0"/>
    <n v="96624.000000000015"/>
    <n v="0"/>
    <n v="0"/>
    <n v="0"/>
    <n v="0"/>
    <n v="0"/>
    <n v="290458.08"/>
    <s v="USD"/>
    <n v="219032.5104"/>
    <n v="547250.14080000005"/>
    <s v="1-5 Years"/>
    <n v="193834.08000000002"/>
    <n v="290458.08"/>
    <n v="219032.5104"/>
    <n v="547250.14080000005"/>
    <n v="0.12999999999999989"/>
    <n v="25198.430399999983"/>
    <n v="96624"/>
    <n v="1"/>
    <n v="0"/>
    <n v="0"/>
    <n v="0"/>
  </r>
  <r>
    <s v="Employee 936"/>
    <x v="4"/>
    <s v="New York"/>
    <s v="United States of America"/>
    <s v="Americas"/>
    <d v="2018-11-12T00:00:00"/>
    <d v="2022-12-01T00:00:00"/>
    <s v="Corporate and Risk Platform"/>
    <s v="R"/>
    <s v="B"/>
    <s v="USD"/>
    <n v="251680.00000000003"/>
    <n v="177045.00000000003"/>
    <n v="0"/>
    <n v="0"/>
    <n v="177045.00000000003"/>
    <n v="0"/>
    <n v="0"/>
    <n v="0"/>
    <n v="0"/>
    <n v="0"/>
    <n v="428725.00000000006"/>
    <s v="USD"/>
    <n v="261747.20000000004"/>
    <n v="707621.20000000007"/>
    <s v="1-5 Years"/>
    <n v="251680.00000000003"/>
    <n v="428725.00000000006"/>
    <n v="261747.20000000004"/>
    <n v="707621.20000000007"/>
    <n v="4.0000000000000042E-2"/>
    <n v="10067.200000000012"/>
    <n v="177045.00000000003"/>
    <n v="1"/>
    <n v="0"/>
    <n v="0"/>
    <n v="0"/>
  </r>
  <r>
    <s v="Employee 937"/>
    <x v="0"/>
    <s v="Wilmington"/>
    <s v="United States of America"/>
    <s v="Americas"/>
    <d v="2018-11-12T00:00:00"/>
    <d v="2022-12-01T00:00:00"/>
    <s v="Operating Platform"/>
    <s v="L"/>
    <s v="C"/>
    <s v="USD"/>
    <n v="189255.00000000003"/>
    <n v="85173.000000000015"/>
    <n v="4360"/>
    <n v="0"/>
    <n v="89533.000000000015"/>
    <n v="0"/>
    <n v="0"/>
    <n v="0"/>
    <n v="0"/>
    <n v="0"/>
    <n v="278788.00000000006"/>
    <s v="USD"/>
    <n v="206287.95000000004"/>
    <n v="505414.47000000009"/>
    <s v="1-5 Years"/>
    <n v="189255.00000000003"/>
    <n v="278788.00000000006"/>
    <n v="206287.95000000004"/>
    <n v="505414.47000000009"/>
    <n v="9.0000000000000052E-2"/>
    <n v="17032.950000000012"/>
    <n v="89533.000000000029"/>
    <n v="1"/>
    <n v="0"/>
    <n v="0"/>
    <n v="0"/>
  </r>
  <r>
    <s v="Employee 938"/>
    <x v="2"/>
    <s v="San Francisco"/>
    <s v="United States of America"/>
    <s v="Americas"/>
    <d v="2018-11-19T00:00:00"/>
    <d v="2022-12-01T00:00:00"/>
    <s v="Operating Platform"/>
    <s v="H"/>
    <s v="B"/>
    <s v="USD"/>
    <n v="73341.400000000009"/>
    <n v="8624"/>
    <n v="0"/>
    <n v="0"/>
    <n v="8624"/>
    <n v="0"/>
    <n v="295"/>
    <n v="0"/>
    <n v="295"/>
    <n v="0"/>
    <n v="82260.400000000009"/>
    <s v="USD"/>
    <n v="80675.540000000023"/>
    <n v="170837.48000000004"/>
    <s v="1-5 Years"/>
    <n v="73341.400000000009"/>
    <n v="82260.400000000009"/>
    <n v="80675.540000000023"/>
    <n v="170837.48000000004"/>
    <n v="0.10000000000000017"/>
    <n v="7334.140000000014"/>
    <n v="8919"/>
    <n v="1"/>
    <n v="0"/>
    <n v="0"/>
    <n v="295"/>
  </r>
  <r>
    <s v="Employee 939"/>
    <x v="0"/>
    <s v="San Francisco"/>
    <s v="United States of America"/>
    <s v="Americas"/>
    <d v="2018-12-10T00:00:00"/>
    <d v="2022-12-01T00:00:00"/>
    <s v="Investments Platform"/>
    <s v="C"/>
    <s v="L"/>
    <s v="USD"/>
    <n v="198275.00000000003"/>
    <n v="70070"/>
    <n v="0"/>
    <n v="0"/>
    <n v="70070"/>
    <n v="0"/>
    <n v="0"/>
    <n v="0"/>
    <n v="0"/>
    <n v="0"/>
    <n v="268345"/>
    <s v="USD"/>
    <n v="214137.00000000006"/>
    <n v="503949.60000000015"/>
    <s v="1-5 Years"/>
    <n v="198275.00000000003"/>
    <n v="268345"/>
    <n v="214137.00000000006"/>
    <n v="503949.60000000015"/>
    <n v="8.000000000000014E-2"/>
    <n v="15862.000000000029"/>
    <n v="70069.999999999971"/>
    <n v="1"/>
    <n v="0"/>
    <n v="0"/>
    <n v="0"/>
  </r>
  <r>
    <s v="Employee 94"/>
    <x v="0"/>
    <s v="Frankfurt"/>
    <s v="Germany"/>
    <s v="EMEA"/>
    <d v="2003-07-21T00:00:00"/>
    <d v="2022-12-01T00:00:00"/>
    <s v="Regional Platform"/>
    <s v="W"/>
    <s v="B"/>
    <s v="EUR"/>
    <n v="154000.00000000003"/>
    <n v="35420"/>
    <n v="0"/>
    <n v="0"/>
    <n v="35420"/>
    <n v="0"/>
    <n v="0"/>
    <n v="0"/>
    <n v="0"/>
    <n v="0"/>
    <n v="189420.00000000003"/>
    <s v="EUR"/>
    <n v="175560.00000000006"/>
    <n v="391498.80000000016"/>
    <s v="&gt;5 Years"/>
    <n v="179764.19999540705"/>
    <n v="221109.96599435067"/>
    <n v="204931.18799476407"/>
    <n v="456996.54922832391"/>
    <n v="0.14000000000000018"/>
    <n v="21560.000000000029"/>
    <n v="41345.765998943622"/>
    <n v="1.1672999999701754"/>
    <n v="0"/>
    <n v="0"/>
    <n v="0"/>
  </r>
  <r>
    <s v="Employee 940"/>
    <x v="4"/>
    <s v="Edinburgh"/>
    <s v="United Kingdom"/>
    <s v="EMEA"/>
    <d v="2018-11-19T00:00:00"/>
    <d v="2022-12-01T00:00:00"/>
    <s v="Operating Platform"/>
    <s v="U"/>
    <s v="T"/>
    <s v="GBP"/>
    <n v="186560"/>
    <n v="132440"/>
    <n v="0"/>
    <n v="0"/>
    <n v="132440"/>
    <n v="0"/>
    <n v="0"/>
    <n v="0"/>
    <n v="0"/>
    <n v="0"/>
    <n v="319000"/>
    <s v="GBP"/>
    <n v="214543.99999999997"/>
    <n v="581393.99999999988"/>
    <s v="1-5 Years"/>
    <n v="248246.06401411159"/>
    <n v="424477.35002412944"/>
    <n v="285482.97361622826"/>
    <n v="773631.92614397698"/>
    <n v="0.14999999999999974"/>
    <n v="27983.999999999971"/>
    <n v="176231.28601001785"/>
    <n v="1.3306500000756409"/>
    <n v="0"/>
    <n v="0"/>
    <n v="0"/>
  </r>
  <r>
    <s v="Employee 941"/>
    <x v="0"/>
    <s v="London"/>
    <s v="United Kingdom"/>
    <s v="EMEA"/>
    <d v="2019-01-14T00:00:00"/>
    <d v="2022-12-01T00:00:00"/>
    <s v="Client Businesses Platform"/>
    <s v="A"/>
    <s v="Y"/>
    <s v="GBP"/>
    <n v="136620.00000000003"/>
    <n v="70950"/>
    <n v="0"/>
    <n v="0"/>
    <n v="70950"/>
    <n v="0"/>
    <n v="0"/>
    <n v="0"/>
    <n v="0"/>
    <n v="0"/>
    <n v="207570.00000000003"/>
    <s v="GBP"/>
    <n v="148915.80000000005"/>
    <n v="375167.10000000009"/>
    <s v="1-5 Years"/>
    <n v="181793.40301033409"/>
    <n v="276203.0205157008"/>
    <n v="198154.8092812642"/>
    <n v="499216.10164337809"/>
    <n v="9.0000000000000219E-2"/>
    <n v="12295.800000000017"/>
    <n v="94409.61750536671"/>
    <n v="1.3306500000756409"/>
    <n v="0"/>
    <n v="0"/>
    <n v="0"/>
  </r>
  <r>
    <s v="Employee 942"/>
    <x v="4"/>
    <s v="New York"/>
    <s v="United States of America"/>
    <s v="Americas"/>
    <d v="2019-01-14T00:00:00"/>
    <d v="2022-12-01T00:00:00"/>
    <s v="Client Businesses Platform"/>
    <s v="X"/>
    <s v="T"/>
    <s v="USD"/>
    <n v="372899.99999999994"/>
    <n v="1733978.4000000001"/>
    <n v="0"/>
    <n v="0"/>
    <n v="1733978.4000000001"/>
    <n v="0"/>
    <n v="0"/>
    <n v="0"/>
    <n v="0"/>
    <n v="1150000"/>
    <n v="3256878.4"/>
    <s v="USD"/>
    <n v="406460.99999999994"/>
    <n v="2702958.4559999998"/>
    <s v="1-5 Years"/>
    <n v="372899.99999999994"/>
    <n v="3256878.4"/>
    <n v="406460.99999999994"/>
    <n v="2702958.4559999998"/>
    <n v="9.0000000000000011E-2"/>
    <n v="33561"/>
    <n v="2883978.4"/>
    <n v="1"/>
    <n v="1150000"/>
    <n v="0"/>
    <n v="0"/>
  </r>
  <r>
    <s v="Employee 943"/>
    <x v="4"/>
    <s v="San Francisco"/>
    <s v="United States of America"/>
    <s v="Americas"/>
    <d v="2019-01-14T00:00:00"/>
    <d v="2022-12-01T00:00:00"/>
    <s v="ETF and Index Investments Platform"/>
    <s v="H"/>
    <s v="D"/>
    <s v="USD"/>
    <n v="275880.00000000006"/>
    <n v="934560.00000000012"/>
    <n v="0"/>
    <n v="0"/>
    <n v="934560.00000000012"/>
    <n v="0"/>
    <n v="0"/>
    <n v="0"/>
    <n v="0"/>
    <n v="550450"/>
    <n v="1760890.0000000002"/>
    <s v="USD"/>
    <n v="297950.40000000008"/>
    <n v="1605225.6000000006"/>
    <s v="1-5 Years"/>
    <n v="275880.00000000006"/>
    <n v="1760890.0000000002"/>
    <n v="297950.40000000008"/>
    <n v="1605225.6000000006"/>
    <n v="8.0000000000000071E-2"/>
    <n v="22070.400000000023"/>
    <n v="1485010.0000000002"/>
    <n v="1"/>
    <n v="550450"/>
    <n v="0"/>
    <n v="0"/>
  </r>
  <r>
    <s v="Employee 944"/>
    <x v="3"/>
    <s v="Edinburgh"/>
    <s v="United Kingdom"/>
    <s v="EMEA"/>
    <d v="2019-01-14T00:00:00"/>
    <d v="2022-12-01T00:00:00"/>
    <s v="Operating Platform"/>
    <s v="F"/>
    <s v="W"/>
    <s v="GBP"/>
    <n v="50820.000000000015"/>
    <n v="1900.8000000000002"/>
    <n v="0"/>
    <n v="0"/>
    <n v="1900.8000000000002"/>
    <n v="0"/>
    <n v="0"/>
    <n v="0"/>
    <n v="0"/>
    <n v="0"/>
    <n v="52720.800000000017"/>
    <s v="GBP"/>
    <n v="54885.60000000002"/>
    <n v="111824.06400000004"/>
    <s v="1-5 Years"/>
    <n v="67623.633003844094"/>
    <n v="70152.932523987867"/>
    <n v="73033.523644151632"/>
    <n v="148798.69077005854"/>
    <n v="8.0000000000000154E-2"/>
    <n v="4065.6000000000058"/>
    <n v="2529.2995201437734"/>
    <n v="1.3306500000756412"/>
    <n v="0"/>
    <n v="0"/>
    <n v="0"/>
  </r>
  <r>
    <s v="Employee 945"/>
    <x v="4"/>
    <s v="San Francisco"/>
    <s v="United States of America"/>
    <s v="Americas"/>
    <d v="2019-01-14T00:00:00"/>
    <d v="2022-12-01T00:00:00"/>
    <s v="Investments Platform"/>
    <s v="Z"/>
    <s v="A"/>
    <s v="USD"/>
    <n v="243595.00000000003"/>
    <n v="339020.00000000006"/>
    <n v="0"/>
    <n v="0"/>
    <n v="339020.00000000006"/>
    <n v="0"/>
    <n v="0"/>
    <n v="0"/>
    <n v="0"/>
    <n v="0"/>
    <n v="582615.00000000012"/>
    <s v="USD"/>
    <n v="246030.95000000004"/>
    <n v="834472.10000000021"/>
    <s v="1-5 Years"/>
    <n v="243595.00000000003"/>
    <n v="582615.00000000012"/>
    <n v="246030.95000000004"/>
    <n v="834472.10000000021"/>
    <n v="1.0000000000000047E-2"/>
    <n v="2435.9500000000116"/>
    <n v="339020.00000000012"/>
    <n v="1"/>
    <n v="0"/>
    <n v="0"/>
    <n v="0"/>
  </r>
  <r>
    <s v="Employee 946"/>
    <x v="4"/>
    <s v="San Francisco"/>
    <s v="United States of America"/>
    <s v="Americas"/>
    <d v="2019-01-14T00:00:00"/>
    <d v="2022-12-01T00:00:00"/>
    <s v="ETF and Index Investments Platform"/>
    <s v="J"/>
    <s v="F"/>
    <s v="USD"/>
    <n v="251680.00000000003"/>
    <n v="182160.00000000003"/>
    <n v="0"/>
    <n v="0"/>
    <n v="182160.00000000003"/>
    <n v="0"/>
    <n v="0"/>
    <n v="0"/>
    <n v="0"/>
    <n v="0"/>
    <n v="433840.00000000006"/>
    <s v="USD"/>
    <n v="279364.80000000005"/>
    <n v="760927.20000000019"/>
    <s v="1-5 Years"/>
    <n v="251680.00000000003"/>
    <n v="433840.00000000006"/>
    <n v="279364.80000000005"/>
    <n v="760927.20000000019"/>
    <n v="0.11000000000000006"/>
    <n v="27684.800000000017"/>
    <n v="182160.00000000003"/>
    <n v="1"/>
    <n v="0"/>
    <n v="0"/>
    <n v="0"/>
  </r>
  <r>
    <s v="Employee 947"/>
    <x v="5"/>
    <s v="San Francisco"/>
    <s v="United States of America"/>
    <s v="Americas"/>
    <d v="2019-01-14T00:00:00"/>
    <d v="2022-12-01T00:00:00"/>
    <s v="Corporate and Risk Platform"/>
    <s v="C"/>
    <s v="S"/>
    <s v="USD"/>
    <n v="116303.00000000003"/>
    <n v="36234"/>
    <n v="0"/>
    <n v="0"/>
    <n v="36234"/>
    <n v="0"/>
    <n v="0"/>
    <n v="0"/>
    <n v="0"/>
    <n v="0"/>
    <n v="152537.00000000003"/>
    <s v="USD"/>
    <n v="126770.27000000005"/>
    <n v="293035.60000000009"/>
    <s v="1-5 Years"/>
    <n v="116303.00000000003"/>
    <n v="152537.00000000003"/>
    <n v="126770.27000000005"/>
    <n v="293035.60000000009"/>
    <n v="9.0000000000000135E-2"/>
    <n v="10467.270000000019"/>
    <n v="36234"/>
    <n v="1"/>
    <n v="0"/>
    <n v="0"/>
    <n v="0"/>
  </r>
  <r>
    <s v="Employee 948"/>
    <x v="0"/>
    <s v="San Francisco"/>
    <s v="United States of America"/>
    <s v="Americas"/>
    <d v="2019-01-14T00:00:00"/>
    <d v="2022-12-01T00:00:00"/>
    <s v="Corporate and Risk Platform"/>
    <s v="E"/>
    <s v="K"/>
    <s v="USD"/>
    <n v="226600.00000000003"/>
    <n v="238854"/>
    <n v="0"/>
    <n v="0"/>
    <n v="238854"/>
    <n v="0"/>
    <n v="0"/>
    <n v="0"/>
    <n v="0"/>
    <n v="0"/>
    <n v="465454"/>
    <s v="USD"/>
    <n v="246994.00000000006"/>
    <n v="754338.8600000001"/>
    <s v="1-5 Years"/>
    <n v="226600.00000000003"/>
    <n v="465454"/>
    <n v="246994.00000000006"/>
    <n v="754338.8600000001"/>
    <n v="9.0000000000000122E-2"/>
    <n v="20394.000000000029"/>
    <n v="238853.99999999997"/>
    <n v="1"/>
    <n v="0"/>
    <n v="0"/>
    <n v="0"/>
  </r>
  <r>
    <s v="Employee 949"/>
    <x v="0"/>
    <s v="Edinburgh"/>
    <s v="United Kingdom"/>
    <s v="EMEA"/>
    <d v="2019-01-14T00:00:00"/>
    <d v="2022-12-01T00:00:00"/>
    <s v="Operating Platform"/>
    <s v="W"/>
    <s v="D"/>
    <s v="GBP"/>
    <n v="112734.60000000003"/>
    <n v="33957"/>
    <n v="0"/>
    <n v="0"/>
    <n v="33957"/>
    <n v="0"/>
    <n v="0"/>
    <n v="0"/>
    <n v="0"/>
    <n v="0"/>
    <n v="146691.60000000003"/>
    <s v="GBP"/>
    <n v="120626.02200000004"/>
    <n v="277586.0340000001"/>
    <s v="1-5 Years"/>
    <n v="150010.29549852741"/>
    <n v="195195.17755109593"/>
    <n v="160511.01618342433"/>
    <n v="369369.85616309702"/>
    <n v="7.0000000000000021E-2"/>
    <n v="7891.4220000000059"/>
    <n v="45184.882052568515"/>
    <n v="1.3306500000756412"/>
    <n v="0"/>
    <n v="0"/>
    <n v="0"/>
  </r>
  <r>
    <s v="Employee 95"/>
    <x v="1"/>
    <s v="Tokyo"/>
    <s v="Japan"/>
    <s v="Asia-Pacific"/>
    <d v="2005-08-22T00:00:00"/>
    <d v="2022-12-01T00:00:00"/>
    <s v="Client Businesses Platform"/>
    <s v="G"/>
    <s v="K"/>
    <s v="JPY"/>
    <n v="9773192"/>
    <n v="2459600"/>
    <n v="0"/>
    <n v="0"/>
    <n v="2459600"/>
    <n v="0"/>
    <n v="0"/>
    <n v="0"/>
    <n v="0"/>
    <n v="0"/>
    <n v="12232792"/>
    <s v="JPY"/>
    <n v="10848243.120000001"/>
    <n v="24426642.240000002"/>
    <s v="&gt;5 Years"/>
    <n v="89955.285563072393"/>
    <n v="112594.15527635878"/>
    <n v="99850.366975010373"/>
    <n v="224829.87933176864"/>
    <n v="0.11000000000000018"/>
    <n v="1075051.120000001"/>
    <n v="22638.869713286389"/>
    <n v="9.2042891987666256E-3"/>
    <n v="0"/>
    <n v="0"/>
    <n v="0"/>
  </r>
  <r>
    <s v="Employee 950"/>
    <x v="4"/>
    <s v="New York"/>
    <s v="United States of America"/>
    <s v="Americas"/>
    <d v="2019-01-14T00:00:00"/>
    <d v="2022-12-01T00:00:00"/>
    <s v="Client Businesses Platform"/>
    <s v="D"/>
    <s v="V"/>
    <s v="USD"/>
    <n v="278300"/>
    <n v="232760.00000000003"/>
    <n v="0"/>
    <n v="0"/>
    <n v="232760.00000000003"/>
    <n v="0"/>
    <n v="0"/>
    <n v="0"/>
    <n v="0"/>
    <n v="103000"/>
    <n v="614060"/>
    <s v="USD"/>
    <n v="314478.99999999994"/>
    <n v="891976.79999999981"/>
    <s v="1-5 Years"/>
    <n v="278300"/>
    <n v="614060"/>
    <n v="314478.99999999994"/>
    <n v="891976.79999999981"/>
    <n v="0.12999999999999978"/>
    <n v="36178.999999999942"/>
    <n v="335760"/>
    <n v="1"/>
    <n v="103000"/>
    <n v="0"/>
    <n v="0"/>
  </r>
  <r>
    <s v="Employee 951"/>
    <x v="4"/>
    <s v="San Francisco"/>
    <s v="United States of America"/>
    <s v="Americas"/>
    <d v="2019-01-14T00:00:00"/>
    <d v="2022-12-01T00:00:00"/>
    <s v="Client Businesses Platform"/>
    <s v="J"/>
    <s v="T"/>
    <s v="USD"/>
    <n v="275880.00000000006"/>
    <n v="888250.00000000012"/>
    <n v="0"/>
    <n v="0"/>
    <n v="888250.00000000012"/>
    <n v="0"/>
    <n v="0"/>
    <n v="0"/>
    <n v="0"/>
    <n v="285000.00000000006"/>
    <n v="1449130.0000000002"/>
    <s v="USD"/>
    <n v="295191.60000000009"/>
    <n v="1540810.7000000002"/>
    <s v="1-5 Years"/>
    <n v="275880.00000000006"/>
    <n v="1449130.0000000002"/>
    <n v="295191.60000000009"/>
    <n v="1540810.7000000002"/>
    <n v="7.0000000000000118E-2"/>
    <n v="19311.600000000035"/>
    <n v="1173250.0000000002"/>
    <n v="1"/>
    <n v="285000.00000000006"/>
    <n v="0"/>
    <n v="0"/>
  </r>
  <r>
    <s v="Employee 952"/>
    <x v="5"/>
    <s v="San Francisco"/>
    <s v="United States of America"/>
    <s v="Americas"/>
    <d v="2019-01-14T00:00:00"/>
    <d v="2022-12-01T00:00:00"/>
    <s v="ETF and Index Investments Platform"/>
    <s v="W"/>
    <s v="R"/>
    <s v="USD"/>
    <n v="104753.00000000001"/>
    <n v="45881.000000000007"/>
    <n v="0"/>
    <n v="0"/>
    <n v="45881.000000000007"/>
    <n v="0"/>
    <n v="9676"/>
    <n v="0"/>
    <n v="9676"/>
    <n v="0"/>
    <n v="160310.00000000003"/>
    <s v="USD"/>
    <n v="105800.53000000001"/>
    <n v="257940.87000000005"/>
    <s v="1-5 Years"/>
    <n v="104753.00000000001"/>
    <n v="160310.00000000003"/>
    <n v="105800.53000000001"/>
    <n v="257940.87000000005"/>
    <n v="9.9999999999999881E-3"/>
    <n v="1047.5299999999988"/>
    <n v="55557.000000000015"/>
    <n v="1"/>
    <n v="0"/>
    <n v="0"/>
    <n v="9676"/>
  </r>
  <r>
    <s v="Employee 953"/>
    <x v="4"/>
    <s v="Dublin"/>
    <s v="Ireland"/>
    <s v="EMEA"/>
    <d v="2019-01-14T00:00:00"/>
    <d v="2022-12-01T00:00:00"/>
    <s v="Client Businesses Platform"/>
    <s v="D"/>
    <s v="X"/>
    <s v="EUR"/>
    <n v="250800.00000000006"/>
    <n v="155954.70000000001"/>
    <n v="0"/>
    <n v="0"/>
    <n v="155954.70000000001"/>
    <n v="0"/>
    <n v="0"/>
    <n v="0"/>
    <n v="0"/>
    <n v="0"/>
    <n v="406754.70000000007"/>
    <s v="EUR"/>
    <n v="285912.00000000012"/>
    <n v="749612.35800000024"/>
    <s v="1-5 Years"/>
    <n v="292758.83999252005"/>
    <n v="474804.7612978688"/>
    <n v="333745.07759147295"/>
    <n v="875022.50547104341"/>
    <n v="0.14000000000000029"/>
    <n v="35112.000000000058"/>
    <n v="182045.92130534875"/>
    <n v="1.1672999999701754"/>
    <n v="0"/>
    <n v="0"/>
    <n v="0"/>
  </r>
  <r>
    <s v="Employee 954"/>
    <x v="3"/>
    <s v="New York"/>
    <s v="United States of America"/>
    <s v="Americas"/>
    <d v="2019-01-14T00:00:00"/>
    <d v="2022-12-01T00:00:00"/>
    <s v="Operating Platform"/>
    <s v="E"/>
    <s v="E"/>
    <s v="USD"/>
    <n v="97301.380000000019"/>
    <n v="18447"/>
    <n v="0"/>
    <n v="0"/>
    <n v="18447"/>
    <n v="0"/>
    <n v="0"/>
    <n v="0"/>
    <n v="0"/>
    <n v="0"/>
    <n v="115748.38000000002"/>
    <s v="USD"/>
    <n v="99247.40760000002"/>
    <n v="217310.75520000004"/>
    <s v="1-5 Years"/>
    <n v="97301.380000000019"/>
    <n v="115748.38000000002"/>
    <n v="99247.40760000002"/>
    <n v="217310.75520000004"/>
    <n v="2.0000000000000007E-2"/>
    <n v="1946.0276000000013"/>
    <n v="18447"/>
    <n v="1"/>
    <n v="0"/>
    <n v="0"/>
    <n v="0"/>
  </r>
  <r>
    <s v="Employee 955"/>
    <x v="4"/>
    <s v="New York"/>
    <s v="United States of America"/>
    <s v="Americas"/>
    <d v="2019-01-14T00:00:00"/>
    <d v="2022-12-01T00:00:00"/>
    <s v="Investments Platform"/>
    <s v="E"/>
    <s v="E"/>
    <s v="USD"/>
    <n v="237930.00000000003"/>
    <n v="527725"/>
    <n v="0"/>
    <n v="0"/>
    <n v="527725"/>
    <n v="0"/>
    <n v="0"/>
    <n v="0"/>
    <n v="0"/>
    <n v="0"/>
    <n v="765655"/>
    <s v="USD"/>
    <n v="264102.30000000005"/>
    <n v="1113979.3500000001"/>
    <s v="1-5 Years"/>
    <n v="237930.00000000003"/>
    <n v="765655"/>
    <n v="264102.30000000005"/>
    <n v="1113979.3500000001"/>
    <n v="0.11000000000000006"/>
    <n v="26172.300000000017"/>
    <n v="527725"/>
    <n v="1"/>
    <n v="0"/>
    <n v="0"/>
    <n v="0"/>
  </r>
  <r>
    <s v="Employee 956"/>
    <x v="0"/>
    <s v="New York"/>
    <s v="United States of America"/>
    <s v="Americas"/>
    <d v="2019-01-14T00:00:00"/>
    <d v="2022-12-01T00:00:00"/>
    <s v="Operating Platform"/>
    <s v="P"/>
    <s v="H"/>
    <s v="USD"/>
    <n v="180883.45"/>
    <n v="68992"/>
    <n v="0"/>
    <n v="0"/>
    <n v="68992"/>
    <n v="0"/>
    <n v="0"/>
    <n v="0"/>
    <n v="0"/>
    <n v="0"/>
    <n v="249875.45"/>
    <s v="USD"/>
    <n v="182692.28450000001"/>
    <n v="435066.489"/>
    <s v="1-5 Years"/>
    <n v="180883.45"/>
    <n v="249875.45"/>
    <n v="182692.28450000001"/>
    <n v="435066.489"/>
    <n v="9.9999999999999846E-3"/>
    <n v="1808.8344999999972"/>
    <n v="68992"/>
    <n v="1"/>
    <n v="0"/>
    <n v="0"/>
    <n v="0"/>
  </r>
  <r>
    <s v="Employee 957"/>
    <x v="4"/>
    <s v="New York"/>
    <s v="United States of America"/>
    <s v="Americas"/>
    <d v="2019-01-14T00:00:00"/>
    <d v="2022-12-01T00:00:00"/>
    <s v="Operating Platform"/>
    <s v="Q"/>
    <s v="G"/>
    <s v="USD"/>
    <n v="258940.00000000006"/>
    <n v="272250"/>
    <n v="0"/>
    <n v="0"/>
    <n v="272250"/>
    <n v="0"/>
    <n v="0"/>
    <n v="0"/>
    <n v="0"/>
    <n v="0"/>
    <n v="531190"/>
    <s v="USD"/>
    <n v="290012.8000000001"/>
    <n v="884945.60000000033"/>
    <s v="1-5 Years"/>
    <n v="258940.00000000006"/>
    <n v="531190"/>
    <n v="290012.8000000001"/>
    <n v="884945.60000000033"/>
    <n v="0.12000000000000015"/>
    <n v="31072.800000000047"/>
    <n v="272249.99999999994"/>
    <n v="1"/>
    <n v="0"/>
    <n v="0"/>
    <n v="0"/>
  </r>
  <r>
    <s v="Employee 958"/>
    <x v="3"/>
    <s v="New York"/>
    <s v="United States of America"/>
    <s v="Americas"/>
    <d v="2019-01-14T00:00:00"/>
    <d v="2022-12-01T00:00:00"/>
    <s v="Corporate and Risk Platform"/>
    <s v="R"/>
    <s v="J"/>
    <s v="USD"/>
    <n v="154069.30000000002"/>
    <n v="30855"/>
    <n v="0"/>
    <n v="0"/>
    <n v="30855"/>
    <n v="0"/>
    <n v="0"/>
    <n v="0"/>
    <n v="0"/>
    <n v="0"/>
    <n v="184924.30000000002"/>
    <s v="USD"/>
    <n v="171016.92300000004"/>
    <n v="376282.89600000007"/>
    <s v="1-5 Years"/>
    <n v="154069.30000000002"/>
    <n v="184924.30000000002"/>
    <n v="171016.92300000004"/>
    <n v="376282.89600000007"/>
    <n v="0.11000000000000013"/>
    <n v="16947.623000000021"/>
    <n v="30855"/>
    <n v="1"/>
    <n v="0"/>
    <n v="0"/>
    <n v="0"/>
  </r>
  <r>
    <s v="Employee 959"/>
    <x v="4"/>
    <s v="New York"/>
    <s v="United States of America"/>
    <s v="Americas"/>
    <d v="2019-01-14T00:00:00"/>
    <d v="2022-12-01T00:00:00"/>
    <s v="Operating Platform"/>
    <s v="Q"/>
    <s v="U"/>
    <s v="USD"/>
    <n v="297000"/>
    <n v="189200.00000000003"/>
    <n v="0"/>
    <n v="0"/>
    <n v="189200.00000000003"/>
    <n v="0"/>
    <n v="0"/>
    <n v="0"/>
    <n v="0"/>
    <n v="102000"/>
    <n v="588200"/>
    <s v="USD"/>
    <n v="317790"/>
    <n v="838024"/>
    <s v="1-5 Years"/>
    <n v="297000"/>
    <n v="588200"/>
    <n v="317790"/>
    <n v="838024"/>
    <n v="7.0000000000000007E-2"/>
    <n v="20790"/>
    <n v="291200"/>
    <n v="1"/>
    <n v="102000"/>
    <n v="0"/>
    <n v="0"/>
  </r>
  <r>
    <s v="Employee 96"/>
    <x v="0"/>
    <s v="Princeton"/>
    <s v="United States of America"/>
    <s v="Americas"/>
    <d v="2005-09-06T00:00:00"/>
    <d v="2022-12-01T00:00:00"/>
    <s v="Operating Platform"/>
    <s v="S"/>
    <s v="Y"/>
    <s v="USD"/>
    <n v="204050.00000000003"/>
    <n v="58250.500000000007"/>
    <n v="0"/>
    <n v="0"/>
    <n v="58250.500000000007"/>
    <n v="0"/>
    <n v="0"/>
    <n v="0"/>
    <n v="0"/>
    <n v="0"/>
    <n v="262300.50000000006"/>
    <s v="USD"/>
    <n v="212212.00000000003"/>
    <n v="485004.52"/>
    <s v="&gt;5 Years"/>
    <n v="204050.00000000003"/>
    <n v="262300.50000000006"/>
    <n v="212212.00000000003"/>
    <n v="485004.52"/>
    <n v="3.9999999999999994E-2"/>
    <n v="8162"/>
    <n v="58250.500000000029"/>
    <n v="1"/>
    <n v="0"/>
    <n v="0"/>
    <n v="0"/>
  </r>
  <r>
    <s v="Employee 960"/>
    <x v="4"/>
    <s v="Edinburgh"/>
    <s v="United Kingdom"/>
    <s v="EMEA"/>
    <d v="2019-01-14T00:00:00"/>
    <d v="2022-12-01T00:00:00"/>
    <s v="Corporate and Risk Platform"/>
    <s v="R"/>
    <s v="G"/>
    <s v="GBP"/>
    <n v="198879.99999999997"/>
    <n v="158449.5"/>
    <n v="0"/>
    <n v="0"/>
    <n v="158449.5"/>
    <n v="0"/>
    <n v="0"/>
    <n v="0"/>
    <n v="0"/>
    <n v="0"/>
    <n v="357329.5"/>
    <s v="GBP"/>
    <n v="216779.19999999998"/>
    <n v="606268.35499999998"/>
    <s v="1-5 Years"/>
    <n v="264639.67201504344"/>
    <n v="475480.49920202873"/>
    <n v="288457.24249639735"/>
    <n v="806730.98662660865"/>
    <n v="8.9999999999999983E-2"/>
    <n v="17899.200000000012"/>
    <n v="210840.82718698529"/>
    <n v="1.3306500000756409"/>
    <n v="0"/>
    <n v="0"/>
    <n v="0"/>
  </r>
  <r>
    <s v="Employee 961"/>
    <x v="3"/>
    <s v="San Francisco"/>
    <s v="United States of America"/>
    <s v="Americas"/>
    <d v="2019-01-14T00:00:00"/>
    <d v="2022-12-01T00:00:00"/>
    <s v="Operating Platform"/>
    <s v="O"/>
    <s v="Q"/>
    <s v="USD"/>
    <n v="138594.5"/>
    <n v="18139"/>
    <n v="0"/>
    <n v="0"/>
    <n v="18139"/>
    <n v="0"/>
    <n v="0"/>
    <n v="0"/>
    <n v="0"/>
    <n v="0"/>
    <n v="156733.5"/>
    <s v="USD"/>
    <n v="152453.95000000001"/>
    <n v="324860.80000000005"/>
    <s v="1-5 Years"/>
    <n v="138594.5"/>
    <n v="156733.5"/>
    <n v="152453.95000000001"/>
    <n v="324860.80000000005"/>
    <n v="0.10000000000000009"/>
    <n v="13859.450000000012"/>
    <n v="18139"/>
    <n v="1"/>
    <n v="0"/>
    <n v="0"/>
    <n v="0"/>
  </r>
  <r>
    <s v="Employee 962"/>
    <x v="0"/>
    <s v="San Francisco"/>
    <s v="United States of America"/>
    <s v="Americas"/>
    <d v="2019-01-14T00:00:00"/>
    <d v="2022-12-01T00:00:00"/>
    <s v="Operating Platform"/>
    <s v="B"/>
    <s v="U"/>
    <s v="USD"/>
    <n v="229878.00000000006"/>
    <n v="80454"/>
    <n v="0"/>
    <n v="0"/>
    <n v="80454"/>
    <n v="0"/>
    <n v="0"/>
    <n v="0"/>
    <n v="0"/>
    <n v="0"/>
    <n v="310332.00000000006"/>
    <s v="USD"/>
    <n v="245969.46000000008"/>
    <n v="578024.70000000019"/>
    <s v="1-5 Years"/>
    <n v="229878.00000000006"/>
    <n v="310332.00000000006"/>
    <n v="245969.46000000008"/>
    <n v="578024.70000000019"/>
    <n v="7.0000000000000076E-2"/>
    <n v="16091.460000000021"/>
    <n v="80454"/>
    <n v="1"/>
    <n v="0"/>
    <n v="0"/>
    <n v="0"/>
  </r>
  <r>
    <s v="Employee 963"/>
    <x v="1"/>
    <s v="London"/>
    <s v="United Kingdom"/>
    <s v="EMEA"/>
    <d v="2019-01-14T00:00:00"/>
    <d v="2022-12-01T00:00:00"/>
    <s v="Operating Platform"/>
    <s v="N"/>
    <s v="R"/>
    <s v="GBP"/>
    <n v="89815"/>
    <n v="6402.0000000000009"/>
    <n v="0"/>
    <n v="0"/>
    <n v="6402.0000000000009"/>
    <n v="0"/>
    <n v="0"/>
    <n v="0"/>
    <n v="0"/>
    <n v="0"/>
    <n v="96217"/>
    <s v="GBP"/>
    <n v="92509.45"/>
    <n v="191612.96"/>
    <s v="1-5 Years"/>
    <n v="119512.3297567937"/>
    <n v="128031.15105727794"/>
    <n v="123097.6996494975"/>
    <n v="254969.78523849379"/>
    <n v="2.9999999999999957E-2"/>
    <n v="2694.4499999999971"/>
    <n v="8518.8213004842401"/>
    <n v="1.3306500000756409"/>
    <n v="0"/>
    <n v="0"/>
    <n v="0"/>
  </r>
  <r>
    <s v="Employee 964"/>
    <x v="4"/>
    <s v="New York"/>
    <s v="United States of America"/>
    <s v="Americas"/>
    <d v="2018-12-27T00:00:00"/>
    <d v="2022-12-01T00:00:00"/>
    <s v="Regional Platform"/>
    <s v="S"/>
    <s v="Z"/>
    <s v="USD"/>
    <n v="372899.99999999994"/>
    <n v="1986875"/>
    <n v="0"/>
    <n v="0"/>
    <n v="1986875"/>
    <n v="0"/>
    <n v="0"/>
    <n v="0"/>
    <n v="0"/>
    <n v="980000.00000000012"/>
    <n v="3339775"/>
    <s v="USD"/>
    <n v="387815.99999999994"/>
    <n v="2841982"/>
    <s v="1-5 Years"/>
    <n v="372899.99999999994"/>
    <n v="3339775"/>
    <n v="387815.99999999994"/>
    <n v="2841982"/>
    <n v="4.0000000000000008E-2"/>
    <n v="14916"/>
    <n v="2966875"/>
    <n v="1"/>
    <n v="980000.00000000012"/>
    <n v="0"/>
    <n v="0"/>
  </r>
  <r>
    <s v="Employee 965"/>
    <x v="3"/>
    <s v="Seattle"/>
    <s v="United States of America"/>
    <s v="Americas"/>
    <d v="2019-01-07T00:00:00"/>
    <d v="2022-12-01T00:00:00"/>
    <s v="Operating Platform"/>
    <s v="K"/>
    <s v="X"/>
    <s v="USD"/>
    <n v="165462"/>
    <n v="9801"/>
    <n v="0"/>
    <n v="0"/>
    <n v="9801"/>
    <n v="0"/>
    <n v="0"/>
    <n v="0"/>
    <n v="0"/>
    <n v="0"/>
    <n v="175263"/>
    <s v="USD"/>
    <n v="172080.48"/>
    <n v="354354"/>
    <s v="1-5 Years"/>
    <n v="165462"/>
    <n v="175263"/>
    <n v="172080.48"/>
    <n v="354354"/>
    <n v="4.0000000000000063E-2"/>
    <n v="6618.4800000000105"/>
    <n v="9801"/>
    <n v="1"/>
    <n v="0"/>
    <n v="0"/>
    <n v="0"/>
  </r>
  <r>
    <s v="Employee 966"/>
    <x v="4"/>
    <s v="Edinburgh"/>
    <s v="United Kingdom"/>
    <s v="EMEA"/>
    <d v="2019-01-07T00:00:00"/>
    <d v="2022-12-01T00:00:00"/>
    <s v="Client Businesses Platform"/>
    <s v="A"/>
    <s v="M"/>
    <s v="GBP"/>
    <n v="129470.00000000003"/>
    <n v="90508.000000000015"/>
    <n v="0"/>
    <n v="0"/>
    <n v="90508.000000000015"/>
    <n v="0"/>
    <n v="0"/>
    <n v="0"/>
    <n v="0"/>
    <n v="76960"/>
    <n v="296938.00000000006"/>
    <s v="GBP"/>
    <n v="147595.80000000005"/>
    <n v="398370.72000000009"/>
    <s v="1-5 Years"/>
    <n v="172279.25550979326"/>
    <n v="395120.54972246074"/>
    <n v="196398.35128116436"/>
    <n v="530091.99859813321"/>
    <n v="0.14000000000000024"/>
    <n v="18125.800000000017"/>
    <n v="222841.29421266748"/>
    <n v="1.3306500000756409"/>
    <n v="102406.82400582133"/>
    <n v="0"/>
    <n v="0"/>
  </r>
  <r>
    <s v="Employee 967"/>
    <x v="3"/>
    <s v="Edinburgh"/>
    <s v="United Kingdom"/>
    <s v="EMEA"/>
    <d v="2019-01-07T00:00:00"/>
    <d v="2022-12-01T00:00:00"/>
    <s v="Operating Platform"/>
    <s v="W"/>
    <s v="C"/>
    <s v="GBP"/>
    <n v="66090.31"/>
    <n v="7407.4000000000015"/>
    <n v="0"/>
    <n v="0"/>
    <n v="7407.4000000000015"/>
    <n v="0"/>
    <n v="0"/>
    <n v="0"/>
    <n v="0"/>
    <n v="0"/>
    <n v="73497.709999999992"/>
    <s v="GBP"/>
    <n v="76003.856499999994"/>
    <n v="160526.223"/>
    <s v="1-5 Years"/>
    <n v="87943.071006499129"/>
    <n v="97799.727817059422"/>
    <n v="101134.531657474"/>
    <n v="213604.21864709235"/>
    <n v="0.15"/>
    <n v="9913.5464999999967"/>
    <n v="9856.6568105602928"/>
    <n v="1.3306500000756409"/>
    <n v="0"/>
    <n v="0"/>
    <n v="0"/>
  </r>
  <r>
    <s v="Employee 968"/>
    <x v="4"/>
    <s v="New York"/>
    <s v="United States of America"/>
    <s v="Americas"/>
    <d v="2019-01-14T00:00:00"/>
    <d v="2022-12-01T00:00:00"/>
    <s v="Investments Platform"/>
    <s v="C"/>
    <s v="W"/>
    <s v="USD"/>
    <n v="240240.00000000003"/>
    <n v="764720.00000000012"/>
    <n v="11200.000000000002"/>
    <n v="0"/>
    <n v="775920.00000000012"/>
    <n v="0"/>
    <n v="0"/>
    <n v="0"/>
    <n v="0"/>
    <n v="0"/>
    <n v="1016160.0000000001"/>
    <s v="USD"/>
    <n v="264264.00000000006"/>
    <n v="1369720.0000000002"/>
    <s v="1-5 Years"/>
    <n v="240240.00000000003"/>
    <n v="1016160.0000000001"/>
    <n v="264264.00000000006"/>
    <n v="1369720.0000000002"/>
    <n v="0.1000000000000001"/>
    <n v="24024.000000000029"/>
    <n v="775920.00000000012"/>
    <n v="1"/>
    <n v="0"/>
    <n v="0"/>
    <n v="0"/>
  </r>
  <r>
    <s v="Employee 969"/>
    <x v="0"/>
    <s v="New York"/>
    <s v="United States of America"/>
    <s v="Americas"/>
    <d v="2019-01-21T00:00:00"/>
    <d v="2022-12-01T00:00:00"/>
    <s v="Client Businesses Platform"/>
    <s v="N"/>
    <s v="Y"/>
    <s v="USD"/>
    <n v="199096.92000000004"/>
    <n v="110682.00000000001"/>
    <n v="0"/>
    <n v="0"/>
    <n v="110682.00000000001"/>
    <n v="0"/>
    <n v="0"/>
    <n v="0"/>
    <n v="0"/>
    <n v="0"/>
    <n v="309778.92000000004"/>
    <s v="USD"/>
    <n v="217015.64280000006"/>
    <n v="554674.66560000018"/>
    <s v="1-5 Years"/>
    <n v="199096.92000000004"/>
    <n v="309778.92000000004"/>
    <n v="217015.64280000006"/>
    <n v="554674.66560000018"/>
    <n v="9.0000000000000066E-2"/>
    <n v="17918.722800000018"/>
    <n v="110682"/>
    <n v="1"/>
    <n v="0"/>
    <n v="0"/>
    <n v="0"/>
  </r>
  <r>
    <s v="Employee 97"/>
    <x v="4"/>
    <s v="New York"/>
    <s v="United States of America"/>
    <s v="Americas"/>
    <d v="2005-09-19T00:00:00"/>
    <d v="2022-12-01T00:00:00"/>
    <s v="Operating Platform"/>
    <s v="E"/>
    <s v="F"/>
    <s v="USD"/>
    <n v="252450.00000000003"/>
    <n v="446215.00000000006"/>
    <n v="0"/>
    <n v="0"/>
    <n v="446215.00000000006"/>
    <n v="0"/>
    <n v="0"/>
    <n v="0"/>
    <n v="0"/>
    <n v="114999.99999999999"/>
    <n v="813665.00000000012"/>
    <s v="USD"/>
    <n v="277695.00000000006"/>
    <n v="1046226.5000000002"/>
    <s v="&gt;5 Years"/>
    <n v="252450.00000000003"/>
    <n v="813665.00000000012"/>
    <n v="277695.00000000006"/>
    <n v="1046226.5000000002"/>
    <n v="0.1000000000000001"/>
    <n v="25245.000000000029"/>
    <n v="561215.00000000012"/>
    <n v="1"/>
    <n v="114999.99999999999"/>
    <n v="0"/>
    <n v="0"/>
  </r>
  <r>
    <s v="Employee 970"/>
    <x v="4"/>
    <s v="New York"/>
    <s v="United States of America"/>
    <s v="Americas"/>
    <d v="2019-01-21T00:00:00"/>
    <d v="2022-12-01T00:00:00"/>
    <s v="ETF and Index Investments Platform"/>
    <s v="W"/>
    <s v="X"/>
    <s v="USD"/>
    <n v="268620.00000000006"/>
    <n v="544390"/>
    <n v="0"/>
    <n v="0"/>
    <n v="544390"/>
    <n v="0"/>
    <n v="0"/>
    <n v="0"/>
    <n v="0"/>
    <n v="0"/>
    <n v="813010"/>
    <s v="USD"/>
    <n v="282051.00000000006"/>
    <n v="1135711.5000000002"/>
    <s v="1-5 Years"/>
    <n v="268620.00000000006"/>
    <n v="813010"/>
    <n v="282051.00000000006"/>
    <n v="1135711.5000000002"/>
    <n v="4.9999999999999989E-2"/>
    <n v="13431"/>
    <n v="544390"/>
    <n v="1"/>
    <n v="0"/>
    <n v="0"/>
    <n v="0"/>
  </r>
  <r>
    <s v="Employee 971"/>
    <x v="4"/>
    <s v="New York"/>
    <s v="United States of America"/>
    <s v="Americas"/>
    <d v="2019-03-18T00:00:00"/>
    <d v="2022-12-01T00:00:00"/>
    <s v="Investments Platform"/>
    <s v="Y"/>
    <s v="X"/>
    <s v="USD"/>
    <n v="254100.00000000006"/>
    <n v="1470150.0000000002"/>
    <n v="1493500"/>
    <n v="0"/>
    <n v="2963650"/>
    <n v="0"/>
    <n v="0"/>
    <n v="0"/>
    <n v="0"/>
    <n v="270000"/>
    <n v="3487750"/>
    <s v="USD"/>
    <n v="287133.00000000006"/>
    <n v="2235535.5000000005"/>
    <s v="1-5 Years"/>
    <n v="254100.00000000006"/>
    <n v="3487750"/>
    <n v="287133.00000000006"/>
    <n v="2235535.5000000005"/>
    <n v="0.12999999999999998"/>
    <n v="33033"/>
    <n v="3233650"/>
    <n v="1"/>
    <n v="270000"/>
    <n v="0"/>
    <n v="0"/>
  </r>
  <r>
    <s v="Employee 972"/>
    <x v="4"/>
    <s v="New York"/>
    <s v="United States of America"/>
    <s v="Americas"/>
    <d v="2021-09-27T00:00:00"/>
    <d v="2022-12-01T00:00:00"/>
    <s v="Investments Platform"/>
    <s v="P"/>
    <s v="M"/>
    <s v="USD"/>
    <n v="305250"/>
    <n v="61017"/>
    <n v="0"/>
    <n v="0"/>
    <n v="61017"/>
    <n v="0"/>
    <n v="0"/>
    <n v="0"/>
    <n v="0"/>
    <n v="0"/>
    <n v="366267"/>
    <s v="USD"/>
    <n v="329670"/>
    <n v="725238.36"/>
    <s v="1-5 Years"/>
    <n v="305250"/>
    <n v="366267"/>
    <n v="329670"/>
    <n v="725238.36"/>
    <n v="0.08"/>
    <n v="24420"/>
    <n v="61017"/>
    <n v="1"/>
    <n v="0"/>
    <n v="0"/>
    <n v="0"/>
  </r>
  <r>
    <s v="Employee 973"/>
    <x v="4"/>
    <s v="London"/>
    <s v="United Kingdom"/>
    <s v="EMEA"/>
    <d v="2020-02-03T00:00:00"/>
    <d v="2022-12-01T00:00:00"/>
    <s v="Corporate and Risk Platform"/>
    <s v="R"/>
    <s v="S"/>
    <s v="GBP"/>
    <n v="200640.00000000003"/>
    <n v="343200"/>
    <n v="0"/>
    <n v="0"/>
    <n v="343200"/>
    <n v="0"/>
    <n v="0"/>
    <n v="0"/>
    <n v="0"/>
    <n v="0"/>
    <n v="543840"/>
    <s v="GBP"/>
    <n v="204652.80000000005"/>
    <n v="759369.60000000009"/>
    <s v="1-5 Years"/>
    <n v="266981.61601517664"/>
    <n v="723660.69604113651"/>
    <n v="272321.24833548017"/>
    <n v="1010455.1582974396"/>
    <n v="1.9999999999999983E-2"/>
    <n v="4012.8000000000175"/>
    <n v="456679.08002595988"/>
    <n v="1.3306500000756407"/>
    <n v="0"/>
    <n v="0"/>
    <n v="0"/>
  </r>
  <r>
    <s v="Employee 974"/>
    <x v="4"/>
    <s v="New York"/>
    <s v="United States of America"/>
    <s v="Americas"/>
    <d v="2019-03-11T00:00:00"/>
    <d v="2022-12-01T00:00:00"/>
    <s v="Client Businesses Platform"/>
    <s v="R"/>
    <s v="K"/>
    <s v="USD"/>
    <n v="346500"/>
    <n v="2048200.0000000002"/>
    <n v="0"/>
    <n v="0"/>
    <n v="2048200.0000000002"/>
    <n v="0"/>
    <n v="0"/>
    <n v="0"/>
    <n v="0"/>
    <n v="1026000.0000000001"/>
    <n v="3420700"/>
    <s v="USD"/>
    <n v="370755"/>
    <n v="2933084"/>
    <s v="1-5 Years"/>
    <n v="346500"/>
    <n v="3420700"/>
    <n v="370755"/>
    <n v="2933084"/>
    <n v="7.0000000000000007E-2"/>
    <n v="24255"/>
    <n v="3074200"/>
    <n v="1"/>
    <n v="1026000.0000000001"/>
    <n v="0"/>
    <n v="0"/>
  </r>
  <r>
    <s v="Employee 975"/>
    <x v="0"/>
    <s v="New York"/>
    <s v="United States of America"/>
    <s v="Americas"/>
    <d v="2019-03-11T00:00:00"/>
    <d v="2022-12-01T00:00:00"/>
    <s v="Operating Platform"/>
    <s v="U"/>
    <s v="N"/>
    <s v="USD"/>
    <n v="177760"/>
    <n v="25025.000000000004"/>
    <n v="0"/>
    <n v="0"/>
    <n v="25025.000000000004"/>
    <n v="0"/>
    <n v="0"/>
    <n v="0"/>
    <n v="0"/>
    <n v="0"/>
    <n v="202785"/>
    <s v="USD"/>
    <n v="188425.60000000001"/>
    <n v="403377.7"/>
    <s v="1-5 Years"/>
    <n v="177760"/>
    <n v="202785"/>
    <n v="188425.60000000001"/>
    <n v="403377.7"/>
    <n v="6.0000000000000032E-2"/>
    <n v="10665.600000000006"/>
    <n v="25025"/>
    <n v="1"/>
    <n v="0"/>
    <n v="0"/>
    <n v="0"/>
  </r>
  <r>
    <s v="Employee 976"/>
    <x v="1"/>
    <s v="Wilmington"/>
    <s v="United States of America"/>
    <s v="Americas"/>
    <d v="2019-03-11T00:00:00"/>
    <d v="2022-12-01T00:00:00"/>
    <s v="Operating Platform"/>
    <s v="Y"/>
    <s v="F"/>
    <s v="USD"/>
    <n v="87134.299999999988"/>
    <n v="9680"/>
    <n v="0"/>
    <n v="0"/>
    <n v="9680"/>
    <n v="0"/>
    <n v="0"/>
    <n v="0"/>
    <n v="0"/>
    <n v="0"/>
    <n v="96814.299999999988"/>
    <s v="USD"/>
    <n v="97590.415999999997"/>
    <n v="206022.432"/>
    <s v="1-5 Years"/>
    <n v="87134.299999999988"/>
    <n v="96814.299999999988"/>
    <n v="97590.415999999997"/>
    <n v="206022.432"/>
    <n v="0.12000000000000012"/>
    <n v="10456.116000000009"/>
    <n v="9680"/>
    <n v="1"/>
    <n v="0"/>
    <n v="0"/>
    <n v="0"/>
  </r>
  <r>
    <s v="Employee 977"/>
    <x v="1"/>
    <s v="Wilmington"/>
    <s v="United States of America"/>
    <s v="Americas"/>
    <d v="2019-04-01T00:00:00"/>
    <d v="2022-12-01T00:00:00"/>
    <s v="Operating Platform"/>
    <s v="P"/>
    <s v="I"/>
    <s v="USD"/>
    <n v="81620"/>
    <n v="10763.500000000002"/>
    <n v="0"/>
    <n v="0"/>
    <n v="10763.500000000002"/>
    <n v="0"/>
    <n v="0"/>
    <n v="0"/>
    <n v="0"/>
    <n v="0"/>
    <n v="92383.5"/>
    <s v="USD"/>
    <n v="84884.800000000003"/>
    <n v="180963.64"/>
    <s v="1-5 Years"/>
    <n v="81620"/>
    <n v="92383.5"/>
    <n v="84884.800000000003"/>
    <n v="180963.64"/>
    <n v="4.0000000000000036E-2"/>
    <n v="3264.8000000000029"/>
    <n v="10763.5"/>
    <n v="1"/>
    <n v="0"/>
    <n v="0"/>
    <n v="0"/>
  </r>
  <r>
    <s v="Employee 978"/>
    <x v="4"/>
    <s v="Edinburgh"/>
    <s v="United Kingdom"/>
    <s v="EMEA"/>
    <d v="2020-07-01T00:00:00"/>
    <d v="2022-12-01T00:00:00"/>
    <s v="Client Businesses Platform"/>
    <s v="N"/>
    <s v="J"/>
    <s v="GBP"/>
    <n v="181280"/>
    <n v="207207.00000000003"/>
    <n v="0"/>
    <n v="0"/>
    <n v="207207.00000000003"/>
    <n v="0"/>
    <n v="0"/>
    <n v="0"/>
    <n v="0"/>
    <n v="92000"/>
    <n v="480487"/>
    <s v="GBP"/>
    <n v="203033.60000000001"/>
    <n v="638139.04"/>
    <s v="1-5 Years"/>
    <n v="241220.2320137122"/>
    <n v="639360.02658634447"/>
    <n v="270166.65985535766"/>
    <n v="849139.71362426947"/>
    <n v="0.12"/>
    <n v="21753.600000000006"/>
    <n v="398139.79457263229"/>
    <n v="1.3306500000756409"/>
    <n v="122419.80000695896"/>
    <n v="0"/>
    <n v="0"/>
  </r>
  <r>
    <s v="Employee 979"/>
    <x v="4"/>
    <s v="New York"/>
    <s v="United States of America"/>
    <s v="Americas"/>
    <d v="2020-07-01T00:00:00"/>
    <d v="2022-12-01T00:00:00"/>
    <s v="Operating Platform"/>
    <s v="X"/>
    <s v="V"/>
    <s v="USD"/>
    <n v="376200.00000000006"/>
    <n v="1040325"/>
    <n v="0"/>
    <n v="0"/>
    <n v="1040325"/>
    <n v="0"/>
    <n v="0"/>
    <n v="0"/>
    <n v="0"/>
    <n v="360500"/>
    <n v="1777025"/>
    <s v="USD"/>
    <n v="417582.00000000012"/>
    <n v="1989924.7500000005"/>
    <s v="1-5 Years"/>
    <n v="376200.00000000006"/>
    <n v="1777025"/>
    <n v="417582.00000000012"/>
    <n v="1989924.7500000005"/>
    <n v="0.11000000000000014"/>
    <n v="41382.000000000058"/>
    <n v="1400825"/>
    <n v="1"/>
    <n v="360500"/>
    <n v="0"/>
    <n v="0"/>
  </r>
  <r>
    <s v="Employee 98"/>
    <x v="3"/>
    <s v="Princeton"/>
    <s v="United States of America"/>
    <s v="Americas"/>
    <d v="2005-11-14T00:00:00"/>
    <d v="2022-12-01T00:00:00"/>
    <s v="Operating Platform"/>
    <s v="S"/>
    <s v="H"/>
    <s v="USD"/>
    <n v="189557.49999999997"/>
    <n v="13156.000000000002"/>
    <n v="0"/>
    <n v="0"/>
    <n v="13156.000000000002"/>
    <n v="0"/>
    <n v="0"/>
    <n v="0"/>
    <n v="0"/>
    <n v="0"/>
    <n v="202713.49999999997"/>
    <s v="USD"/>
    <n v="195244.22499999998"/>
    <n v="404039.12999999995"/>
    <s v="&gt;5 Years"/>
    <n v="189557.49999999997"/>
    <n v="202713.49999999997"/>
    <n v="195244.22499999998"/>
    <n v="404039.12999999995"/>
    <n v="3.0000000000000034E-2"/>
    <n v="5686.7250000000058"/>
    <n v="13156"/>
    <n v="1"/>
    <n v="0"/>
    <n v="0"/>
    <n v="0"/>
  </r>
  <r>
    <s v="Employee 980"/>
    <x v="0"/>
    <s v="Wilmington"/>
    <s v="United States of America"/>
    <s v="Americas"/>
    <d v="2019-04-01T00:00:00"/>
    <d v="2022-12-01T00:00:00"/>
    <s v="Operating Platform"/>
    <s v="M"/>
    <s v="A"/>
    <s v="USD"/>
    <n v="170775"/>
    <n v="21560"/>
    <n v="0"/>
    <n v="0"/>
    <n v="21560"/>
    <n v="0"/>
    <n v="0"/>
    <n v="0"/>
    <n v="0"/>
    <n v="0"/>
    <n v="192335"/>
    <s v="USD"/>
    <n v="196391.24999999997"/>
    <n v="417576.49999999994"/>
    <s v="1-5 Years"/>
    <n v="170775"/>
    <n v="192335"/>
    <n v="196391.24999999997"/>
    <n v="417576.49999999994"/>
    <n v="0.14999999999999983"/>
    <n v="25616.249999999971"/>
    <n v="21560"/>
    <n v="1"/>
    <n v="0"/>
    <n v="0"/>
    <n v="0"/>
  </r>
  <r>
    <s v="Employee 981"/>
    <x v="0"/>
    <s v="Wilmington"/>
    <s v="United States of America"/>
    <s v="Americas"/>
    <d v="2019-04-08T00:00:00"/>
    <d v="2022-12-01T00:00:00"/>
    <s v="Operating Platform"/>
    <s v="F"/>
    <s v="U"/>
    <s v="USD"/>
    <n v="168300"/>
    <n v="58905"/>
    <n v="0"/>
    <n v="0"/>
    <n v="58905"/>
    <n v="0"/>
    <n v="0"/>
    <n v="0"/>
    <n v="0"/>
    <n v="0"/>
    <n v="227205"/>
    <s v="USD"/>
    <n v="176715"/>
    <n v="415280.25"/>
    <s v="1-5 Years"/>
    <n v="168300"/>
    <n v="227205"/>
    <n v="176715"/>
    <n v="415280.25"/>
    <n v="0.05"/>
    <n v="8415"/>
    <n v="58905"/>
    <n v="1"/>
    <n v="0"/>
    <n v="0"/>
    <n v="0"/>
  </r>
  <r>
    <s v="Employee 982"/>
    <x v="0"/>
    <s v="New York"/>
    <s v="United States of America"/>
    <s v="Americas"/>
    <d v="2019-04-08T00:00:00"/>
    <d v="2022-12-01T00:00:00"/>
    <s v="Corporate and Risk Platform"/>
    <s v="R"/>
    <s v="Y"/>
    <s v="USD"/>
    <n v="176612.7"/>
    <n v="37878.5"/>
    <n v="0"/>
    <n v="0"/>
    <n v="37878.5"/>
    <n v="0"/>
    <n v="0"/>
    <n v="0"/>
    <n v="0"/>
    <n v="0"/>
    <n v="214491.2"/>
    <s v="USD"/>
    <n v="196040.09700000004"/>
    <n v="434125.32900000009"/>
    <s v="1-5 Years"/>
    <n v="176612.7"/>
    <n v="214491.2"/>
    <n v="196040.09700000004"/>
    <n v="434125.32900000009"/>
    <n v="0.11000000000000014"/>
    <n v="19427.397000000026"/>
    <n v="37878.5"/>
    <n v="1"/>
    <n v="0"/>
    <n v="0"/>
    <n v="0"/>
  </r>
  <r>
    <s v="Employee 983"/>
    <x v="3"/>
    <s v="New York"/>
    <s v="United States of America"/>
    <s v="Americas"/>
    <d v="2019-04-08T00:00:00"/>
    <d v="2022-12-01T00:00:00"/>
    <s v="Investments Platform"/>
    <s v="N"/>
    <s v="F"/>
    <s v="USD"/>
    <n v="166650"/>
    <n v="129030"/>
    <n v="0"/>
    <n v="0"/>
    <n v="129030"/>
    <n v="0"/>
    <n v="0"/>
    <n v="0"/>
    <n v="0"/>
    <n v="0"/>
    <n v="295680"/>
    <s v="USD"/>
    <n v="171649.5"/>
    <n v="476199.9"/>
    <s v="1-5 Years"/>
    <n v="166650"/>
    <n v="295680"/>
    <n v="171649.5"/>
    <n v="476199.9"/>
    <n v="0.03"/>
    <n v="4999.5"/>
    <n v="129030"/>
    <n v="1"/>
    <n v="0"/>
    <n v="0"/>
    <n v="0"/>
  </r>
  <r>
    <s v="Employee 984"/>
    <x v="3"/>
    <s v="Philadelphia"/>
    <s v="United States of America"/>
    <s v="Americas"/>
    <d v="2019-04-15T00:00:00"/>
    <d v="2022-12-01T00:00:00"/>
    <s v="Investments Platform"/>
    <s v="M"/>
    <s v="C"/>
    <s v="USD"/>
    <n v="152625"/>
    <n v="39072"/>
    <n v="0"/>
    <n v="0"/>
    <n v="39072"/>
    <n v="0"/>
    <n v="0"/>
    <n v="0"/>
    <n v="0"/>
    <n v="0"/>
    <n v="191697"/>
    <s v="USD"/>
    <n v="163308.75"/>
    <n v="368424.54000000004"/>
    <s v="1-5 Years"/>
    <n v="152625"/>
    <n v="191697"/>
    <n v="163308.75"/>
    <n v="368424.54000000004"/>
    <n v="7.0000000000000007E-2"/>
    <n v="10683.75"/>
    <n v="39072"/>
    <n v="1"/>
    <n v="0"/>
    <n v="0"/>
    <n v="0"/>
  </r>
  <r>
    <s v="Employee 985"/>
    <x v="3"/>
    <s v="New York"/>
    <s v="United States of America"/>
    <s v="Americas"/>
    <d v="2019-04-22T00:00:00"/>
    <d v="2022-12-01T00:00:00"/>
    <s v="Corporate and Risk Platform"/>
    <s v="J"/>
    <s v="X"/>
    <s v="USD"/>
    <n v="265650.00000000006"/>
    <n v="204600"/>
    <n v="0"/>
    <n v="0"/>
    <n v="204600"/>
    <n v="0"/>
    <n v="0"/>
    <n v="0"/>
    <n v="0"/>
    <n v="0"/>
    <n v="470250.00000000006"/>
    <s v="USD"/>
    <n v="281589.00000000006"/>
    <n v="780054"/>
    <s v="1-5 Years"/>
    <n v="265650.00000000006"/>
    <n v="470250.00000000006"/>
    <n v="281589.00000000006"/>
    <n v="780054"/>
    <n v="5.9999999999999984E-2"/>
    <n v="15939"/>
    <n v="204600"/>
    <n v="1"/>
    <n v="0"/>
    <n v="0"/>
    <n v="0"/>
  </r>
  <r>
    <s v="Employee 986"/>
    <x v="0"/>
    <s v="Princeton"/>
    <s v="United States of America"/>
    <s v="Americas"/>
    <d v="2019-07-29T00:00:00"/>
    <d v="2022-12-01T00:00:00"/>
    <s v="Regional Platform"/>
    <s v="L"/>
    <s v="J"/>
    <s v="USD"/>
    <n v="194370.00000000003"/>
    <n v="188100.00000000003"/>
    <n v="0"/>
    <n v="0"/>
    <n v="188100.00000000003"/>
    <n v="0"/>
    <n v="0"/>
    <n v="0"/>
    <n v="0"/>
    <n v="0"/>
    <n v="382470.00000000006"/>
    <s v="USD"/>
    <n v="206032.20000000004"/>
    <n v="611450.40000000014"/>
    <s v="1-5 Years"/>
    <n v="194370.00000000003"/>
    <n v="382470.00000000006"/>
    <n v="206032.20000000004"/>
    <n v="611450.40000000014"/>
    <n v="6.0000000000000053E-2"/>
    <n v="11662.200000000012"/>
    <n v="188100.00000000003"/>
    <n v="1"/>
    <n v="0"/>
    <n v="0"/>
    <n v="0"/>
  </r>
  <r>
    <s v="Employee 987"/>
    <x v="1"/>
    <s v="Wilmington"/>
    <s v="United States of America"/>
    <s v="Americas"/>
    <d v="2019-05-30T00:00:00"/>
    <d v="2022-12-01T00:00:00"/>
    <s v="Operating Platform"/>
    <s v="Q"/>
    <s v="X"/>
    <s v="USD"/>
    <n v="80850"/>
    <n v="12728.100000000002"/>
    <n v="0"/>
    <n v="0"/>
    <n v="12728.100000000002"/>
    <n v="0"/>
    <n v="0"/>
    <n v="0"/>
    <n v="0"/>
    <n v="0"/>
    <n v="93578.1"/>
    <s v="USD"/>
    <n v="90552.000000000015"/>
    <n v="195359.47200000004"/>
    <s v="1-5 Years"/>
    <n v="80850"/>
    <n v="93578.1"/>
    <n v="90552.000000000015"/>
    <n v="195359.47200000004"/>
    <n v="0.12000000000000018"/>
    <n v="9702.0000000000146"/>
    <n v="12728.100000000006"/>
    <n v="1"/>
    <n v="0"/>
    <n v="0"/>
    <n v="0"/>
  </r>
  <r>
    <s v="Employee 988"/>
    <x v="0"/>
    <s v="London"/>
    <s v="United Kingdom"/>
    <s v="EMEA"/>
    <d v="2019-05-30T00:00:00"/>
    <d v="2022-12-01T00:00:00"/>
    <s v="Investments Platform"/>
    <s v="I"/>
    <s v="T"/>
    <s v="GBP"/>
    <n v="161828.70000000001"/>
    <n v="0"/>
    <n v="234920.38"/>
    <n v="0"/>
    <n v="234920.38"/>
    <n v="0"/>
    <n v="0"/>
    <n v="0"/>
    <n v="0"/>
    <n v="0"/>
    <n v="396749.08"/>
    <s v="GBP"/>
    <n v="182866.43099999998"/>
    <n v="365732.86199999996"/>
    <s v="1-5 Years"/>
    <n v="215337.3596672409"/>
    <n v="527934.1633320105"/>
    <n v="243331.21642398217"/>
    <n v="486662.43284796434"/>
    <n v="0.12999999999999978"/>
    <n v="21037.730999999971"/>
    <n v="312596.80366476963"/>
    <n v="1.3306500000756409"/>
    <n v="0"/>
    <n v="0"/>
    <n v="0"/>
  </r>
  <r>
    <s v="Employee 989"/>
    <x v="4"/>
    <s v="New York"/>
    <s v="United States of America"/>
    <s v="Americas"/>
    <d v="2019-06-06T00:00:00"/>
    <d v="2022-12-01T00:00:00"/>
    <s v="Operating Platform"/>
    <s v="C"/>
    <s v="K"/>
    <s v="USD"/>
    <n v="299750"/>
    <n v="396000.00000000006"/>
    <n v="0"/>
    <n v="0"/>
    <n v="396000.00000000006"/>
    <n v="0"/>
    <n v="0"/>
    <n v="0"/>
    <n v="0"/>
    <n v="110000.00000000001"/>
    <n v="805750"/>
    <s v="USD"/>
    <n v="332722.50000000006"/>
    <n v="1105005.0000000002"/>
    <s v="1-5 Years"/>
    <n v="299750"/>
    <n v="805750"/>
    <n v="332722.50000000006"/>
    <n v="1105005.0000000002"/>
    <n v="0.11000000000000019"/>
    <n v="32972.500000000058"/>
    <n v="506000"/>
    <n v="1"/>
    <n v="110000.00000000001"/>
    <n v="0"/>
    <n v="0"/>
  </r>
  <r>
    <s v="Employee 99"/>
    <x v="4"/>
    <s v="New York"/>
    <s v="United States of America"/>
    <s v="Americas"/>
    <d v="2006-01-16T00:00:00"/>
    <d v="2022-12-01T00:00:00"/>
    <s v="Investments Platform"/>
    <s v="F"/>
    <s v="K"/>
    <s v="USD"/>
    <n v="244860.00000000003"/>
    <n v="2445039.2999999998"/>
    <n v="0"/>
    <n v="0"/>
    <n v="2445039.2999999998"/>
    <n v="0"/>
    <n v="0"/>
    <n v="0"/>
    <n v="0"/>
    <n v="456000.00000000006"/>
    <n v="3145899.3"/>
    <s v="USD"/>
    <n v="279140.40000000008"/>
    <n v="3345625.602"/>
    <s v="&gt;5 Years"/>
    <n v="244860.00000000003"/>
    <n v="3145899.3"/>
    <n v="279140.40000000008"/>
    <n v="3345625.602"/>
    <n v="0.14000000000000021"/>
    <n v="34280.400000000052"/>
    <n v="2901039.3"/>
    <n v="1"/>
    <n v="456000.00000000006"/>
    <n v="0"/>
    <n v="0"/>
  </r>
  <r>
    <s v="Employee 990"/>
    <x v="4"/>
    <s v="London"/>
    <s v="United Kingdom"/>
    <s v="EMEA"/>
    <d v="2019-06-06T00:00:00"/>
    <d v="2022-12-01T00:00:00"/>
    <s v="Operating Platform"/>
    <s v="I"/>
    <s v="F"/>
    <s v="GBP"/>
    <n v="183040"/>
    <n v="121440.00000000001"/>
    <n v="0"/>
    <n v="0"/>
    <n v="121440.00000000001"/>
    <n v="0"/>
    <n v="0"/>
    <n v="0"/>
    <n v="0"/>
    <n v="0"/>
    <n v="304480"/>
    <s v="GBP"/>
    <n v="197683.20000000001"/>
    <n v="526521.60000000009"/>
    <s v="1-5 Years"/>
    <n v="243562.17601384531"/>
    <n v="405156.31202303118"/>
    <n v="263047.15009495296"/>
    <n v="700615.96707982675"/>
    <n v="8.0000000000000099E-2"/>
    <n v="14643.200000000012"/>
    <n v="161594.13600918587"/>
    <n v="1.3306500000756409"/>
    <n v="0"/>
    <n v="0"/>
    <n v="0"/>
  </r>
  <r>
    <s v="Employee 991"/>
    <x v="4"/>
    <s v="New York"/>
    <s v="United States of America"/>
    <s v="Americas"/>
    <d v="2019-05-30T00:00:00"/>
    <d v="2022-12-01T00:00:00"/>
    <s v="Corporate and Risk Platform"/>
    <s v="H"/>
    <s v="M"/>
    <s v="USD"/>
    <n v="222200.00000000003"/>
    <n v="1215500"/>
    <n v="0"/>
    <n v="0"/>
    <n v="1215500"/>
    <n v="0"/>
    <n v="0"/>
    <n v="0"/>
    <n v="0"/>
    <n v="451999.99999999994"/>
    <n v="1889700"/>
    <s v="USD"/>
    <n v="231088.00000000003"/>
    <n v="1726296"/>
    <s v="1-5 Years"/>
    <n v="222200.00000000003"/>
    <n v="1889700"/>
    <n v="231088.00000000003"/>
    <n v="1726296"/>
    <n v="3.9999999999999994E-2"/>
    <n v="8888"/>
    <n v="1667500"/>
    <n v="1"/>
    <n v="451999.99999999994"/>
    <n v="0"/>
    <n v="0"/>
  </r>
  <r>
    <s v="Employee 992"/>
    <x v="4"/>
    <s v="New York"/>
    <s v="United States of America"/>
    <s v="Americas"/>
    <d v="2019-05-30T00:00:00"/>
    <d v="2022-12-01T00:00:00"/>
    <s v="Operating Platform"/>
    <s v="Y"/>
    <s v="A"/>
    <s v="USD"/>
    <n v="251680.00000000003"/>
    <n v="208120.00000000003"/>
    <n v="0"/>
    <n v="0"/>
    <n v="208120.00000000003"/>
    <n v="0"/>
    <n v="0"/>
    <n v="0"/>
    <n v="0"/>
    <n v="0"/>
    <n v="459800.00000000006"/>
    <s v="USD"/>
    <n v="281881.60000000003"/>
    <n v="796857.60000000009"/>
    <s v="1-5 Years"/>
    <n v="251680.00000000003"/>
    <n v="459800.00000000006"/>
    <n v="281881.60000000003"/>
    <n v="796857.60000000009"/>
    <n v="0.12000000000000001"/>
    <n v="30201.600000000006"/>
    <n v="208120.00000000003"/>
    <n v="1"/>
    <n v="0"/>
    <n v="0"/>
    <n v="0"/>
  </r>
  <r>
    <s v="Employee 993"/>
    <x v="7"/>
    <s v="New York"/>
    <s v="United States of America"/>
    <s v="Americas"/>
    <d v="2019-05-30T00:00:00"/>
    <d v="2022-12-01T00:00:00"/>
    <s v="Corporate and Risk Platform"/>
    <s v="E"/>
    <s v="N"/>
    <s v="USD"/>
    <n v="113489.64000000003"/>
    <n v="15180"/>
    <n v="0"/>
    <n v="0"/>
    <n v="15180"/>
    <n v="0"/>
    <n v="3382"/>
    <n v="0"/>
    <n v="3382"/>
    <n v="0"/>
    <n v="132051.64000000001"/>
    <s v="USD"/>
    <n v="123703.70760000004"/>
    <n v="263953.61520000006"/>
    <s v="1-5 Years"/>
    <n v="113489.64000000003"/>
    <n v="132051.64000000001"/>
    <n v="123703.70760000004"/>
    <n v="263953.61520000006"/>
    <n v="9.0000000000000066E-2"/>
    <n v="10214.067600000009"/>
    <n v="18561.999999999985"/>
    <n v="1"/>
    <n v="0"/>
    <n v="0"/>
    <n v="3382"/>
  </r>
  <r>
    <s v="Employee 994"/>
    <x v="4"/>
    <s v="New York"/>
    <s v="United States of America"/>
    <s v="Americas"/>
    <d v="2019-05-30T00:00:00"/>
    <d v="2022-12-01T00:00:00"/>
    <s v="Client Businesses Platform"/>
    <s v="E"/>
    <s v="T"/>
    <s v="USD"/>
    <n v="228800.00000000003"/>
    <n v="213400.00000000003"/>
    <n v="0"/>
    <n v="0"/>
    <n v="213400.00000000003"/>
    <n v="0"/>
    <n v="0"/>
    <n v="0"/>
    <n v="0"/>
    <n v="0"/>
    <n v="442200.00000000006"/>
    <s v="USD"/>
    <n v="247104.00000000006"/>
    <n v="724680.00000000023"/>
    <s v="1-5 Years"/>
    <n v="228800.00000000003"/>
    <n v="442200.00000000006"/>
    <n v="247104.00000000006"/>
    <n v="724680.00000000023"/>
    <n v="8.0000000000000113E-2"/>
    <n v="18304.000000000029"/>
    <n v="213400.00000000003"/>
    <n v="1"/>
    <n v="0"/>
    <n v="0"/>
    <n v="0"/>
  </r>
  <r>
    <s v="Employee 995"/>
    <x v="5"/>
    <s v="New York"/>
    <s v="United States of America"/>
    <s v="Americas"/>
    <d v="2019-05-30T00:00:00"/>
    <d v="2022-12-01T00:00:00"/>
    <s v="Corporate and Risk Platform"/>
    <s v="V"/>
    <s v="M"/>
    <s v="USD"/>
    <n v="179850"/>
    <n v="106260.00000000001"/>
    <n v="0"/>
    <n v="0"/>
    <n v="106260.00000000001"/>
    <n v="0"/>
    <n v="0"/>
    <n v="0"/>
    <n v="0"/>
    <n v="0"/>
    <n v="286110"/>
    <s v="USD"/>
    <n v="197835.00000000003"/>
    <n v="512556.00000000012"/>
    <s v="1-5 Years"/>
    <n v="179850"/>
    <n v="286110"/>
    <n v="197835.00000000003"/>
    <n v="512556.00000000012"/>
    <n v="0.10000000000000016"/>
    <n v="17985.000000000029"/>
    <n v="106260"/>
    <n v="1"/>
    <n v="0"/>
    <n v="0"/>
    <n v="0"/>
  </r>
  <r>
    <s v="Employee 996"/>
    <x v="3"/>
    <s v="Edinburgh"/>
    <s v="United Kingdom"/>
    <s v="EMEA"/>
    <d v="2019-06-17T00:00:00"/>
    <d v="2022-12-01T00:00:00"/>
    <s v="Corporate and Risk Platform"/>
    <s v="W"/>
    <s v="U"/>
    <s v="GBP"/>
    <n v="67771"/>
    <n v="8642.6999999999989"/>
    <n v="0"/>
    <n v="0"/>
    <n v="8642.6999999999989"/>
    <n v="0"/>
    <n v="0"/>
    <n v="0"/>
    <n v="0"/>
    <n v="0"/>
    <n v="76413.7"/>
    <s v="GBP"/>
    <n v="69804.13"/>
    <n v="148510.24100000001"/>
    <s v="1-5 Years"/>
    <n v="90179.481155126268"/>
    <n v="101679.88991078"/>
    <n v="92884.865589780049"/>
    <n v="197615.15219788346"/>
    <n v="2.9999999999999919E-2"/>
    <n v="2033.1300000000047"/>
    <n v="11500.408755653727"/>
    <n v="1.3306500000756409"/>
    <n v="0"/>
    <n v="0"/>
    <n v="0"/>
  </r>
  <r>
    <s v="Employee 997"/>
    <x v="0"/>
    <s v="London"/>
    <s v="United Kingdom"/>
    <s v="EMEA"/>
    <d v="2019-06-06T00:00:00"/>
    <d v="2022-12-01T00:00:00"/>
    <s v="ETF and Index Investments Platform"/>
    <s v="D"/>
    <s v="N"/>
    <s v="GBP"/>
    <n v="129030.00000000001"/>
    <n v="91091.000000000015"/>
    <n v="0"/>
    <n v="0"/>
    <n v="91091.000000000015"/>
    <n v="0"/>
    <n v="0"/>
    <n v="0"/>
    <n v="0"/>
    <n v="0"/>
    <n v="220121.00000000003"/>
    <s v="GBP"/>
    <n v="132900.90000000002"/>
    <n v="359625.53"/>
    <s v="1-5 Years"/>
    <n v="171693.76950975996"/>
    <n v="292904.00866665022"/>
    <n v="176844.58259505278"/>
    <n v="478535.71152170247"/>
    <n v="3.0000000000000096E-2"/>
    <n v="3870.9000000000087"/>
    <n v="121210.23915689025"/>
    <n v="1.3306500000756409"/>
    <n v="0"/>
    <n v="0"/>
    <n v="0"/>
  </r>
  <r>
    <s v="Employee 998"/>
    <x v="0"/>
    <s v="Edinburgh"/>
    <s v="United Kingdom"/>
    <s v="EMEA"/>
    <d v="2019-05-30T00:00:00"/>
    <d v="2022-12-01T00:00:00"/>
    <s v="Operating Platform"/>
    <s v="M"/>
    <s v="B"/>
    <s v="GBP"/>
    <n v="93040.200000000012"/>
    <n v="39347"/>
    <n v="0"/>
    <n v="0"/>
    <n v="39347"/>
    <n v="0"/>
    <n v="0"/>
    <n v="0"/>
    <n v="0"/>
    <n v="0"/>
    <n v="132387.20000000001"/>
    <s v="GBP"/>
    <n v="96761.808000000019"/>
    <n v="234444.49600000004"/>
    <s v="1-5 Years"/>
    <n v="123803.94213703767"/>
    <n v="176161.0276900139"/>
    <n v="128756.09982251917"/>
    <n v="311963.56862013368"/>
    <n v="0.04"/>
    <n v="3721.6080000000075"/>
    <n v="52357.085552976234"/>
    <n v="1.3306500000756409"/>
    <n v="0"/>
    <n v="0"/>
    <n v="0"/>
  </r>
  <r>
    <s v="Employee 999"/>
    <x v="0"/>
    <s v="Edinburgh"/>
    <s v="United Kingdom"/>
    <s v="EMEA"/>
    <d v="2019-06-06T00:00:00"/>
    <d v="2022-12-01T00:00:00"/>
    <s v="Client Businesses Platform"/>
    <s v="O"/>
    <s v="K"/>
    <s v="GBP"/>
    <n v="127050.00000000001"/>
    <n v="40837.5"/>
    <n v="0"/>
    <n v="0"/>
    <n v="40837.5"/>
    <n v="0"/>
    <n v="0"/>
    <n v="0"/>
    <n v="0"/>
    <n v="0"/>
    <n v="167887.5"/>
    <s v="GBP"/>
    <n v="129591.00000000001"/>
    <n v="300836.25000000006"/>
    <s v="1-5 Years"/>
    <n v="169059.08250961019"/>
    <n v="223399.50188769918"/>
    <n v="172440.26415980241"/>
    <n v="400307.75608525559"/>
    <n v="2.0000000000000066E-2"/>
    <n v="2541"/>
    <n v="54340.419378088991"/>
    <n v="1.3306500000756409"/>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F76C09-38B7-4694-96D7-20B1987497F8}" name="PivotTable3" cacheId="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I73:J101" firstHeaderRow="1" firstDataRow="1" firstDataCol="1"/>
  <pivotFields count="34">
    <pivotField subtotalTop="0" showAll="0"/>
    <pivotField subtotalTop="0" showAll="0"/>
    <pivotField subtotalTop="0" showAll="0"/>
    <pivotField axis="axisRow" subtotalTop="0" showAll="0">
      <items count="28">
        <item x="4"/>
        <item x="23"/>
        <item x="24"/>
        <item x="5"/>
        <item x="22"/>
        <item x="16"/>
        <item x="15"/>
        <item x="10"/>
        <item x="6"/>
        <item x="3"/>
        <item x="19"/>
        <item x="12"/>
        <item x="7"/>
        <item x="13"/>
        <item x="11"/>
        <item x="1"/>
        <item x="21"/>
        <item x="18"/>
        <item x="8"/>
        <item x="9"/>
        <item x="14"/>
        <item x="26"/>
        <item x="17"/>
        <item x="25"/>
        <item x="20"/>
        <item x="0"/>
        <item x="2"/>
        <item t="default"/>
      </items>
    </pivotField>
    <pivotField subtotalTop="0" showAll="0"/>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numFmtId="165" subtotalTop="0" showAll="0"/>
    <pivotField numFmtId="165" subtotalTop="0" showAll="0"/>
    <pivotField numFmtId="165" subtotalTop="0" showAll="0"/>
    <pivotField numFmtId="9" subtotalTop="0" showAll="0"/>
    <pivotField numFmtId="165" subtotalTop="0" showAll="0"/>
    <pivotField numFmtId="3" subtotalTop="0" showAll="0"/>
    <pivotField dataField="1" numFmtId="4" subtotalTop="0" showAll="0"/>
  </pivotFields>
  <rowFields count="1">
    <field x="3"/>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Base Salary Ratio" fld="33" subtotal="average" baseField="3"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6BB313-EBA2-4AA9-920B-74F4A2D4CDF6}"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I59:K70" firstHeaderRow="0" firstDataRow="1" firstDataCol="1"/>
  <pivotFields count="33">
    <pivotField subtotalTop="0" showAll="0"/>
    <pivotField axis="axisRow" subtotalTop="0" showAll="0">
      <items count="11">
        <item x="7"/>
        <item x="6"/>
        <item x="1"/>
        <item x="0"/>
        <item x="9"/>
        <item x="5"/>
        <item x="8"/>
        <item x="4"/>
        <item x="2"/>
        <item x="3"/>
        <item t="default"/>
      </items>
    </pivotField>
    <pivotField subtotalTop="0" showAll="0"/>
    <pivotField subtotalTop="0" showAll="0"/>
    <pivotField subtotalTop="0" showAll="0"/>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dataField="1" numFmtId="165" subtotalTop="0" showAll="0"/>
    <pivotField numFmtId="165" subtotalTop="0" showAll="0"/>
    <pivotField numFmtId="165" subtotalTop="0" showAll="0"/>
    <pivotField numFmtId="9" subtotalTop="0" showAll="0"/>
    <pivotField numFmtId="165" subtotalTop="0" showAll="0"/>
    <pivotField dataField="1" numFmtId="3" subtotalTop="0"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2021 Variable Compensation" fld="32" subtotal="average" baseField="1" baseItem="0" numFmtId="3"/>
    <dataField name="Average of 2021 Total Compensation USD" fld="27" subtotal="average" baseField="1" baseItem="0" numFmtId="165"/>
  </dataField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9E0FF0-E7EA-48A6-B607-2DDE4F8B6E39}" name="TCbyLvl2Org"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D52:E59" firstHeaderRow="1" firstDataRow="1" firstDataCol="1"/>
  <pivotFields count="31">
    <pivotField subtotalTop="0" showAll="0"/>
    <pivotField subtotalTop="0" showAll="0" sortType="descending">
      <items count="11">
        <item x="7"/>
        <item x="6"/>
        <item x="1"/>
        <item x="0"/>
        <item x="9"/>
        <item x="5"/>
        <item x="8"/>
        <item x="4"/>
        <item x="2"/>
        <item x="3"/>
        <item t="default"/>
      </items>
      <autoSortScope>
        <pivotArea dataOnly="0" outline="0" fieldPosition="0">
          <references count="1">
            <reference field="4294967294" count="1" selected="0">
              <x v="0"/>
            </reference>
          </references>
        </pivotArea>
      </autoSortScope>
    </pivotField>
    <pivotField subtotalTop="0" showAll="0"/>
    <pivotField subtotalTop="0" showAll="0"/>
    <pivotField subtotalTop="0" showAll="0"/>
    <pivotField numFmtId="14" subtotalTop="0" showAll="0"/>
    <pivotField numFmtId="14" subtotalTop="0" showAll="0"/>
    <pivotField axis="axisRow" subtotalTop="0" showAll="0">
      <items count="7">
        <item x="0"/>
        <item x="3"/>
        <item x="5"/>
        <item x="2"/>
        <item x="1"/>
        <item x="4"/>
        <item t="default"/>
      </items>
    </pivotField>
    <pivotField subtotalTop="0" showAll="0">
      <items count="27">
        <item x="2"/>
        <item x="5"/>
        <item x="15"/>
        <item x="19"/>
        <item x="6"/>
        <item x="17"/>
        <item x="16"/>
        <item x="11"/>
        <item x="7"/>
        <item x="1"/>
        <item x="22"/>
        <item x="9"/>
        <item x="21"/>
        <item x="24"/>
        <item x="14"/>
        <item x="13"/>
        <item x="20"/>
        <item x="23"/>
        <item x="3"/>
        <item x="10"/>
        <item x="4"/>
        <item x="12"/>
        <item x="18"/>
        <item x="8"/>
        <item x="25"/>
        <item x="0"/>
        <item t="default"/>
      </items>
    </pivotField>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dataField="1" numFmtId="165" subtotalTop="0" showAll="0"/>
    <pivotField numFmtId="165" subtotalTop="0" showAll="0"/>
    <pivotField numFmtId="165" subtotalTop="0" showAll="0"/>
    <pivotField numFmtId="9" subtotalTop="0" showAll="0"/>
  </pivotFields>
  <rowFields count="1">
    <field x="7"/>
  </rowFields>
  <rowItems count="7">
    <i>
      <x/>
    </i>
    <i>
      <x v="1"/>
    </i>
    <i>
      <x v="2"/>
    </i>
    <i>
      <x v="3"/>
    </i>
    <i>
      <x v="4"/>
    </i>
    <i>
      <x v="5"/>
    </i>
    <i t="grand">
      <x/>
    </i>
  </rowItems>
  <colItems count="1">
    <i/>
  </colItems>
  <dataFields count="1">
    <dataField name="Average of 2021 Total Compensation USD" fld="27" subtotal="average" baseField="7" baseItem="2" numFmtId="165"/>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83FE7-0553-4DC1-A4C6-10CBC3272A63}" name="TCbyCountr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D16:E44" firstHeaderRow="1" firstDataRow="1" firstDataCol="1"/>
  <pivotFields count="31">
    <pivotField subtotalTop="0" showAll="0"/>
    <pivotField subtotalTop="0" showAll="0">
      <items count="11">
        <item x="7"/>
        <item x="6"/>
        <item x="1"/>
        <item x="0"/>
        <item x="9"/>
        <item x="5"/>
        <item x="8"/>
        <item x="4"/>
        <item x="2"/>
        <item x="3"/>
        <item t="default"/>
      </items>
    </pivotField>
    <pivotField subtotalTop="0" showAll="0"/>
    <pivotField axis="axisRow" subtotalTop="0" showAll="0" sortType="descending">
      <items count="28">
        <item x="4"/>
        <item x="23"/>
        <item x="24"/>
        <item x="5"/>
        <item x="22"/>
        <item x="16"/>
        <item x="15"/>
        <item x="10"/>
        <item x="6"/>
        <item x="3"/>
        <item x="19"/>
        <item x="12"/>
        <item x="7"/>
        <item x="13"/>
        <item x="11"/>
        <item x="1"/>
        <item x="21"/>
        <item x="18"/>
        <item x="8"/>
        <item x="9"/>
        <item x="14"/>
        <item x="26"/>
        <item x="17"/>
        <item x="25"/>
        <item x="20"/>
        <item x="0"/>
        <item x="2"/>
        <item t="default"/>
      </items>
      <autoSortScope>
        <pivotArea dataOnly="0" outline="0" fieldPosition="0">
          <references count="1">
            <reference field="4294967294" count="1" selected="0">
              <x v="0"/>
            </reference>
          </references>
        </pivotArea>
      </autoSortScope>
    </pivotField>
    <pivotField subtotalTop="0" showAll="0"/>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dataField="1" numFmtId="165" subtotalTop="0" showAll="0">
      <items count="1996">
        <item x="667"/>
        <item x="1731"/>
        <item x="1070"/>
        <item x="589"/>
        <item x="1904"/>
        <item x="1051"/>
        <item x="512"/>
        <item x="177"/>
        <item x="1547"/>
        <item x="955"/>
        <item x="357"/>
        <item x="1266"/>
        <item x="1769"/>
        <item x="319"/>
        <item x="1196"/>
        <item x="1043"/>
        <item x="1041"/>
        <item x="1229"/>
        <item x="1025"/>
        <item x="1197"/>
        <item x="1010"/>
        <item x="1427"/>
        <item x="975"/>
        <item x="1807"/>
        <item x="1875"/>
        <item x="980"/>
        <item x="890"/>
        <item x="982"/>
        <item x="1232"/>
        <item x="906"/>
        <item x="903"/>
        <item x="990"/>
        <item x="994"/>
        <item x="1284"/>
        <item x="391"/>
        <item x="1156"/>
        <item x="187"/>
        <item x="798"/>
        <item x="863"/>
        <item x="1609"/>
        <item x="854"/>
        <item x="258"/>
        <item x="827"/>
        <item x="859"/>
        <item x="43"/>
        <item x="1934"/>
        <item x="819"/>
        <item x="767"/>
        <item x="692"/>
        <item x="714"/>
        <item x="740"/>
        <item x="597"/>
        <item x="670"/>
        <item x="1679"/>
        <item x="839"/>
        <item x="750"/>
        <item x="649"/>
        <item x="1413"/>
        <item x="747"/>
        <item x="317"/>
        <item x="1243"/>
        <item x="1781"/>
        <item x="504"/>
        <item x="1124"/>
        <item x="1645"/>
        <item x="646"/>
        <item x="1776"/>
        <item x="116"/>
        <item x="638"/>
        <item x="1410"/>
        <item x="408"/>
        <item x="1927"/>
        <item x="1641"/>
        <item x="831"/>
        <item x="201"/>
        <item x="275"/>
        <item x="42"/>
        <item x="100"/>
        <item x="1827"/>
        <item x="810"/>
        <item x="1730"/>
        <item x="485"/>
        <item x="74"/>
        <item x="637"/>
        <item x="688"/>
        <item x="474"/>
        <item x="30"/>
        <item x="1833"/>
        <item x="350"/>
        <item x="393"/>
        <item x="471"/>
        <item x="974"/>
        <item x="1554"/>
        <item x="1574"/>
        <item x="1449"/>
        <item x="988"/>
        <item x="1788"/>
        <item x="1150"/>
        <item x="1747"/>
        <item x="1798"/>
        <item x="430"/>
        <item x="41"/>
        <item x="83"/>
        <item x="260"/>
        <item x="1970"/>
        <item x="210"/>
        <item x="1894"/>
        <item x="124"/>
        <item x="1876"/>
        <item x="462"/>
        <item x="1981"/>
        <item x="1451"/>
        <item x="1271"/>
        <item x="1858"/>
        <item x="1752"/>
        <item x="1734"/>
        <item x="1836"/>
        <item x="1913"/>
        <item x="1683"/>
        <item x="301"/>
        <item x="1969"/>
        <item x="1378"/>
        <item x="1389"/>
        <item x="627"/>
        <item x="328"/>
        <item x="1878"/>
        <item x="1844"/>
        <item x="1780"/>
        <item x="304"/>
        <item x="851"/>
        <item x="1959"/>
        <item x="1494"/>
        <item x="1721"/>
        <item x="1775"/>
        <item x="1712"/>
        <item x="898"/>
        <item x="552"/>
        <item x="1882"/>
        <item x="1918"/>
        <item x="91"/>
        <item x="1678"/>
        <item x="650"/>
        <item x="1437"/>
        <item x="603"/>
        <item x="1741"/>
        <item x="1246"/>
        <item x="559"/>
        <item x="1811"/>
        <item x="1581"/>
        <item x="3"/>
        <item x="887"/>
        <item x="1651"/>
        <item x="644"/>
        <item x="122"/>
        <item x="1991"/>
        <item x="361"/>
        <item x="1771"/>
        <item x="386"/>
        <item x="195"/>
        <item x="1742"/>
        <item x="329"/>
        <item x="1782"/>
        <item x="1705"/>
        <item x="255"/>
        <item x="1699"/>
        <item x="1327"/>
        <item x="832"/>
        <item x="1634"/>
        <item x="1639"/>
        <item x="235"/>
        <item x="1648"/>
        <item x="345"/>
        <item x="1713"/>
        <item x="371"/>
        <item x="1637"/>
        <item x="1703"/>
        <item x="1598"/>
        <item x="1673"/>
        <item x="1727"/>
        <item x="1889"/>
        <item x="414"/>
        <item x="1587"/>
        <item x="1642"/>
        <item x="153"/>
        <item x="1567"/>
        <item x="1112"/>
        <item x="519"/>
        <item x="272"/>
        <item x="1911"/>
        <item x="1616"/>
        <item x="1671"/>
        <item x="679"/>
        <item x="1239"/>
        <item x="1178"/>
        <item x="625"/>
        <item x="1430"/>
        <item x="1244"/>
        <item x="641"/>
        <item x="1533"/>
        <item x="1605"/>
        <item x="1584"/>
        <item x="186"/>
        <item x="1896"/>
        <item x="678"/>
        <item x="1216"/>
        <item x="651"/>
        <item x="1425"/>
        <item x="704"/>
        <item x="1393"/>
        <item x="916"/>
        <item x="335"/>
        <item x="1917"/>
        <item x="1347"/>
        <item x="57"/>
        <item x="1098"/>
        <item x="829"/>
        <item x="270"/>
        <item x="1940"/>
        <item x="1689"/>
        <item x="1623"/>
        <item x="1538"/>
        <item x="252"/>
        <item x="47"/>
        <item x="266"/>
        <item x="202"/>
        <item x="1757"/>
        <item x="1627"/>
        <item x="655"/>
        <item x="1300"/>
        <item x="599"/>
        <item x="1564"/>
        <item x="1728"/>
        <item x="1737"/>
        <item x="1606"/>
        <item x="95"/>
        <item x="1535"/>
        <item x="1945"/>
        <item x="1053"/>
        <item x="1186"/>
        <item x="1873"/>
        <item x="1603"/>
        <item x="814"/>
        <item x="481"/>
        <item x="1383"/>
        <item x="1200"/>
        <item x="16"/>
        <item x="166"/>
        <item x="918"/>
        <item x="11"/>
        <item x="1608"/>
        <item x="1751"/>
        <item x="860"/>
        <item x="243"/>
        <item x="1484"/>
        <item x="1901"/>
        <item x="1264"/>
        <item x="1319"/>
        <item x="1299"/>
        <item x="775"/>
        <item x="194"/>
        <item x="611"/>
        <item x="1177"/>
        <item x="279"/>
        <item x="1322"/>
        <item x="1294"/>
        <item x="1531"/>
        <item x="293"/>
        <item x="1373"/>
        <item x="1486"/>
        <item x="500"/>
        <item x="170"/>
        <item x="1704"/>
        <item x="1818"/>
        <item x="1387"/>
        <item x="1172"/>
        <item x="1231"/>
        <item x="248"/>
        <item x="1295"/>
        <item x="1558"/>
        <item x="1770"/>
        <item x="1611"/>
        <item x="25"/>
        <item x="830"/>
        <item x="1227"/>
        <item x="1074"/>
        <item x="1111"/>
        <item x="1722"/>
        <item x="1674"/>
        <item x="1236"/>
        <item x="1276"/>
        <item x="942"/>
        <item x="1523"/>
        <item x="1030"/>
        <item x="1434"/>
        <item x="1625"/>
        <item x="1680"/>
        <item x="1137"/>
        <item x="1349"/>
        <item x="1774"/>
        <item x="1482"/>
        <item x="1912"/>
        <item x="1955"/>
        <item x="861"/>
        <item x="180"/>
        <item x="1409"/>
        <item x="1379"/>
        <item x="1829"/>
        <item x="928"/>
        <item x="1293"/>
        <item x="742"/>
        <item x="18"/>
        <item x="1735"/>
        <item x="1397"/>
        <item x="1655"/>
        <item x="1123"/>
        <item x="1801"/>
        <item x="339"/>
        <item x="1487"/>
        <item x="1211"/>
        <item x="878"/>
        <item x="1416"/>
        <item x="343"/>
        <item x="1736"/>
        <item x="1772"/>
        <item x="1763"/>
        <item x="479"/>
        <item x="1099"/>
        <item x="1988"/>
        <item x="683"/>
        <item x="1317"/>
        <item x="1899"/>
        <item x="1052"/>
        <item x="1654"/>
        <item x="868"/>
        <item x="267"/>
        <item x="290"/>
        <item x="1338"/>
        <item x="556"/>
        <item x="1804"/>
        <item x="888"/>
        <item x="1418"/>
        <item x="1604"/>
        <item x="1037"/>
        <item x="1"/>
        <item x="1923"/>
        <item x="1695"/>
        <item x="1147"/>
        <item x="1914"/>
        <item x="835"/>
        <item x="910"/>
        <item x="1479"/>
        <item x="1817"/>
        <item x="578"/>
        <item x="1392"/>
        <item x="403"/>
        <item x="1452"/>
        <item x="1562"/>
        <item x="1142"/>
        <item x="1414"/>
        <item x="1548"/>
        <item x="1367"/>
        <item x="1356"/>
        <item x="1205"/>
        <item x="156"/>
        <item x="1541"/>
        <item x="1282"/>
        <item x="779"/>
        <item x="1684"/>
        <item x="1344"/>
        <item x="1432"/>
        <item x="1032"/>
        <item x="118"/>
        <item x="1000"/>
        <item x="363"/>
        <item x="842"/>
        <item x="1395"/>
        <item x="1390"/>
        <item x="190"/>
        <item x="907"/>
        <item x="608"/>
        <item x="1382"/>
        <item x="1898"/>
        <item x="1013"/>
        <item x="1476"/>
        <item x="852"/>
        <item x="1815"/>
        <item x="1336"/>
        <item x="1233"/>
        <item x="1469"/>
        <item x="600"/>
        <item x="933"/>
        <item x="1797"/>
        <item x="1862"/>
        <item x="1268"/>
        <item x="1088"/>
        <item x="204"/>
        <item x="1662"/>
        <item x="344"/>
        <item x="1527"/>
        <item x="1473"/>
        <item x="273"/>
        <item x="1297"/>
        <item x="1122"/>
        <item x="595"/>
        <item x="1636"/>
        <item x="1228"/>
        <item x="1281"/>
        <item x="1407"/>
        <item x="526"/>
        <item x="716"/>
        <item x="1575"/>
        <item x="1396"/>
        <item x="900"/>
        <item x="889"/>
        <item x="1283"/>
        <item x="1207"/>
        <item x="1058"/>
        <item x="1458"/>
        <item x="1015"/>
        <item x="1221"/>
        <item x="1477"/>
        <item x="165"/>
        <item x="531"/>
        <item x="1753"/>
        <item x="1351"/>
        <item x="1441"/>
        <item x="1682"/>
        <item x="1708"/>
        <item x="224"/>
        <item x="580"/>
        <item x="710"/>
        <item x="1624"/>
        <item x="1765"/>
        <item x="1433"/>
        <item x="1748"/>
        <item x="1808"/>
        <item x="991"/>
        <item x="330"/>
        <item x="1334"/>
        <item x="581"/>
        <item x="1937"/>
        <item x="1119"/>
        <item x="1307"/>
        <item x="997"/>
        <item x="416"/>
        <item x="970"/>
        <item x="113"/>
        <item x="579"/>
        <item x="1180"/>
        <item x="492"/>
        <item x="545"/>
        <item x="1388"/>
        <item x="1403"/>
        <item x="367"/>
        <item x="1424"/>
        <item x="1213"/>
        <item x="782"/>
        <item x="1321"/>
        <item x="1332"/>
        <item x="1902"/>
        <item x="957"/>
        <item x="905"/>
        <item x="354"/>
        <item x="1354"/>
        <item x="1412"/>
        <item x="681"/>
        <item x="1380"/>
        <item x="913"/>
        <item x="1277"/>
        <item x="1429"/>
        <item x="661"/>
        <item x="1160"/>
        <item x="1921"/>
        <item x="891"/>
        <item x="1629"/>
        <item x="1953"/>
        <item x="76"/>
        <item x="214"/>
        <item x="349"/>
        <item x="1470"/>
        <item x="342"/>
        <item x="1617"/>
        <item x="1046"/>
        <item x="445"/>
        <item x="636"/>
        <item x="1198"/>
        <item x="768"/>
        <item x="1420"/>
        <item x="1128"/>
        <item x="1514"/>
        <item x="34"/>
        <item x="127"/>
        <item x="1767"/>
        <item x="1467"/>
        <item x="1368"/>
        <item x="786"/>
        <item x="1796"/>
        <item x="1943"/>
        <item x="626"/>
        <item x="321"/>
        <item x="1003"/>
        <item x="605"/>
        <item x="1292"/>
        <item x="1690"/>
        <item x="1105"/>
        <item x="618"/>
        <item x="1632"/>
        <item x="284"/>
        <item x="1337"/>
        <item x="999"/>
        <item x="1404"/>
        <item x="105"/>
        <item x="108"/>
        <item x="1785"/>
        <item x="937"/>
        <item x="1720"/>
        <item x="1358"/>
        <item x="1263"/>
        <item x="1758"/>
        <item x="966"/>
        <item x="1466"/>
        <item x="489"/>
        <item x="1573"/>
        <item x="1065"/>
        <item x="1291"/>
        <item x="725"/>
        <item x="1419"/>
        <item x="979"/>
        <item x="689"/>
        <item x="1805"/>
        <item x="1118"/>
        <item x="1173"/>
        <item x="48"/>
        <item x="1601"/>
        <item x="946"/>
        <item x="1828"/>
        <item x="1042"/>
        <item x="455"/>
        <item x="1318"/>
        <item x="850"/>
        <item x="1372"/>
        <item x="1716"/>
        <item x="1068"/>
        <item x="1329"/>
        <item x="1663"/>
        <item x="943"/>
        <item x="1615"/>
        <item x="499"/>
        <item x="1640"/>
        <item x="1464"/>
        <item x="770"/>
        <item x="1480"/>
        <item x="1422"/>
        <item x="1647"/>
        <item x="568"/>
        <item x="763"/>
        <item x="254"/>
        <item x="764"/>
        <item x="1063"/>
        <item x="457"/>
        <item x="587"/>
        <item x="792"/>
        <item x="960"/>
        <item x="1398"/>
        <item x="1589"/>
        <item x="31"/>
        <item x="382"/>
        <item x="112"/>
        <item x="1436"/>
        <item x="1957"/>
        <item x="1314"/>
        <item x="40"/>
        <item x="269"/>
        <item x="1993"/>
        <item x="558"/>
        <item x="413"/>
        <item x="1014"/>
        <item x="1257"/>
        <item x="1709"/>
        <item x="478"/>
        <item x="1592"/>
        <item x="934"/>
        <item x="155"/>
        <item x="1126"/>
        <item x="617"/>
        <item x="1423"/>
        <item x="620"/>
        <item x="1066"/>
        <item x="1485"/>
        <item x="1806"/>
        <item x="1597"/>
        <item x="1885"/>
        <item x="239"/>
        <item x="1691"/>
        <item x="1621"/>
        <item x="1009"/>
        <item x="358"/>
        <item x="220"/>
        <item x="514"/>
        <item x="1415"/>
        <item x="1600"/>
        <item x="1555"/>
        <item x="417"/>
        <item x="449"/>
        <item x="1438"/>
        <item x="1544"/>
        <item x="1345"/>
        <item x="1577"/>
        <item x="1633"/>
        <item x="1443"/>
        <item x="1225"/>
        <item x="1121"/>
        <item x="286"/>
        <item x="527"/>
        <item x="616"/>
        <item x="639"/>
        <item x="717"/>
        <item x="1285"/>
        <item x="1417"/>
        <item x="450"/>
        <item x="1127"/>
        <item x="518"/>
        <item x="410"/>
        <item x="1363"/>
        <item x="1503"/>
        <item x="748"/>
        <item x="1406"/>
        <item x="1114"/>
        <item x="1686"/>
        <item x="788"/>
        <item x="772"/>
        <item x="217"/>
        <item x="320"/>
        <item x="1620"/>
        <item x="993"/>
        <item x="1435"/>
        <item x="1342"/>
        <item x="1525"/>
        <item x="950"/>
        <item x="1174"/>
        <item x="61"/>
        <item x="1549"/>
        <item x="467"/>
        <item x="1949"/>
        <item x="1455"/>
        <item x="1049"/>
        <item x="1143"/>
        <item x="1346"/>
        <item x="1681"/>
        <item x="1082"/>
        <item x="1870"/>
        <item x="781"/>
        <item x="1234"/>
        <item x="318"/>
        <item x="927"/>
        <item x="902"/>
        <item x="1613"/>
        <item x="645"/>
        <item x="935"/>
        <item x="443"/>
        <item x="1083"/>
        <item x="1079"/>
        <item x="1754"/>
        <item x="250"/>
        <item x="1033"/>
        <item x="693"/>
        <item x="1384"/>
        <item x="1725"/>
        <item x="1214"/>
        <item x="1867"/>
        <item x="1376"/>
        <item x="1510"/>
        <item x="1697"/>
        <item x="1471"/>
        <item x="1341"/>
        <item x="635"/>
        <item x="120"/>
        <item x="996"/>
        <item x="1542"/>
        <item x="1799"/>
        <item x="282"/>
        <item x="509"/>
        <item x="951"/>
        <item x="346"/>
        <item x="1245"/>
        <item x="572"/>
        <item x="1550"/>
        <item x="633"/>
        <item x="1183"/>
        <item x="439"/>
        <item x="1077"/>
        <item x="1311"/>
        <item x="1978"/>
        <item x="593"/>
        <item x="1536"/>
        <item x="1864"/>
        <item x="9"/>
        <item x="752"/>
        <item x="855"/>
        <item x="944"/>
        <item x="1489"/>
        <item x="1724"/>
        <item x="1974"/>
        <item x="612"/>
        <item x="1588"/>
        <item x="353"/>
        <item x="1561"/>
        <item x="940"/>
        <item x="1539"/>
        <item x="1400"/>
        <item x="1350"/>
        <item x="1223"/>
        <item x="1595"/>
        <item x="969"/>
        <item x="1939"/>
        <item x="858"/>
        <item x="1255"/>
        <item x="895"/>
        <item x="356"/>
        <item x="1370"/>
        <item x="332"/>
        <item x="989"/>
        <item x="463"/>
        <item x="1786"/>
        <item x="174"/>
        <item x="1819"/>
        <item x="1187"/>
        <item x="1064"/>
        <item x="706"/>
        <item x="1060"/>
        <item x="58"/>
        <item x="1916"/>
        <item x="615"/>
        <item x="521"/>
        <item x="1362"/>
        <item x="941"/>
        <item x="1040"/>
        <item x="1768"/>
        <item x="1504"/>
        <item x="1402"/>
        <item x="1326"/>
        <item x="787"/>
        <item x="1140"/>
        <item x="961"/>
        <item x="853"/>
        <item x="825"/>
        <item x="1141"/>
        <item x="14"/>
        <item x="1816"/>
        <item x="1507"/>
        <item x="1762"/>
        <item x="469"/>
        <item x="968"/>
        <item x="1744"/>
        <item x="1865"/>
        <item x="1973"/>
        <item x="1968"/>
        <item x="446"/>
        <item x="1869"/>
        <item x="1787"/>
        <item x="841"/>
        <item x="1743"/>
        <item x="1578"/>
        <item x="459"/>
        <item x="1072"/>
        <item x="1259"/>
        <item x="453"/>
        <item x="437"/>
        <item x="543"/>
        <item x="1860"/>
        <item x="133"/>
        <item x="1583"/>
        <item x="1391"/>
        <item x="1687"/>
        <item x="1411"/>
        <item x="687"/>
        <item x="276"/>
        <item x="1071"/>
        <item x="1729"/>
        <item x="1261"/>
        <item x="1711"/>
        <item x="296"/>
        <item x="1202"/>
        <item x="739"/>
        <item x="92"/>
        <item x="1745"/>
        <item x="236"/>
        <item x="1062"/>
        <item x="743"/>
        <item x="311"/>
        <item x="1465"/>
        <item x="1607"/>
        <item x="1698"/>
        <item x="1877"/>
        <item x="1895"/>
        <item x="1357"/>
        <item x="1442"/>
        <item x="780"/>
        <item x="1813"/>
        <item x="1313"/>
        <item x="1250"/>
        <item x="242"/>
        <item x="1301"/>
        <item x="13"/>
        <item x="249"/>
        <item x="846"/>
        <item x="708"/>
        <item x="130"/>
        <item x="498"/>
        <item x="487"/>
        <item x="1146"/>
        <item x="1552"/>
        <item x="1251"/>
        <item x="1696"/>
        <item x="77"/>
        <item x="123"/>
        <item x="280"/>
        <item x="1511"/>
        <item x="931"/>
        <item x="225"/>
        <item x="1685"/>
        <item x="1005"/>
        <item x="1976"/>
        <item x="1448"/>
        <item x="675"/>
        <item x="412"/>
        <item x="1761"/>
        <item x="953"/>
        <item x="1545"/>
        <item x="69"/>
        <item x="1826"/>
        <item x="448"/>
        <item x="1036"/>
        <item x="1516"/>
        <item x="1524"/>
        <item x="799"/>
        <item x="1298"/>
        <item x="938"/>
        <item x="1175"/>
        <item x="1840"/>
        <item x="967"/>
        <item x="295"/>
        <item x="241"/>
        <item x="173"/>
        <item x="1092"/>
        <item x="1394"/>
        <item x="815"/>
        <item x="1360"/>
        <item x="1199"/>
        <item x="26"/>
        <item x="1331"/>
        <item x="1929"/>
        <item x="253"/>
        <item x="251"/>
        <item x="1080"/>
        <item x="542"/>
        <item x="715"/>
        <item x="586"/>
        <item x="876"/>
        <item x="1144"/>
        <item x="538"/>
        <item x="1994"/>
        <item x="686"/>
        <item x="488"/>
        <item x="67"/>
        <item x="287"/>
        <item x="609"/>
        <item x="1260"/>
        <item x="1628"/>
        <item x="1116"/>
        <item x="822"/>
        <item x="1408"/>
        <item x="1256"/>
        <item x="1059"/>
        <item x="1035"/>
        <item x="1571"/>
        <item x="1019"/>
        <item x="947"/>
        <item x="1094"/>
        <item x="102"/>
        <item x="1975"/>
        <item x="986"/>
        <item x="1002"/>
        <item x="746"/>
        <item x="334"/>
        <item x="828"/>
        <item x="1670"/>
        <item x="1891"/>
        <item x="2"/>
        <item x="1532"/>
        <item x="849"/>
        <item x="68"/>
        <item x="383"/>
        <item x="574"/>
        <item x="700"/>
        <item x="1154"/>
        <item x="1217"/>
        <item x="1100"/>
        <item x="1881"/>
        <item x="482"/>
        <item x="1039"/>
        <item x="761"/>
        <item x="1287"/>
        <item x="857"/>
        <item x="182"/>
        <item x="298"/>
        <item x="769"/>
        <item x="959"/>
        <item x="1171"/>
        <item x="154"/>
        <item x="17"/>
        <item x="8"/>
        <item x="1328"/>
        <item x="372"/>
        <item x="1020"/>
        <item x="1665"/>
        <item x="465"/>
        <item x="1078"/>
        <item x="1353"/>
        <item x="508"/>
        <item x="958"/>
        <item x="591"/>
        <item x="5"/>
        <item x="4"/>
        <item x="216"/>
        <item x="29"/>
        <item x="473"/>
        <item x="718"/>
        <item x="1085"/>
        <item x="1224"/>
        <item x="1739"/>
        <item x="1374"/>
        <item x="208"/>
        <item x="791"/>
        <item x="899"/>
        <item x="32"/>
        <item x="1658"/>
        <item x="965"/>
        <item x="1305"/>
        <item x="1700"/>
        <item x="1242"/>
        <item x="456"/>
        <item x="736"/>
        <item x="1501"/>
        <item x="1900"/>
        <item x="594"/>
        <item x="963"/>
        <item x="1189"/>
        <item x="461"/>
        <item x="246"/>
        <item x="1288"/>
        <item x="1047"/>
        <item x="662"/>
        <item x="109"/>
        <item x="622"/>
        <item x="368"/>
        <item x="1131"/>
        <item x="1090"/>
        <item x="114"/>
        <item x="274"/>
        <item x="930"/>
        <item x="1883"/>
        <item x="971"/>
        <item x="1812"/>
        <item x="477"/>
        <item x="1027"/>
        <item x="818"/>
        <item x="1872"/>
        <item x="149"/>
        <item x="948"/>
        <item x="973"/>
        <item x="1496"/>
        <item x="773"/>
        <item x="1560"/>
        <item x="1157"/>
        <item x="1880"/>
        <item x="1272"/>
        <item x="268"/>
        <item x="111"/>
        <item x="673"/>
        <item x="816"/>
        <item x="1428"/>
        <item x="1188"/>
        <item x="107"/>
        <item x="379"/>
        <item x="1594"/>
        <item x="1715"/>
        <item x="945"/>
        <item x="1568"/>
        <item x="875"/>
        <item x="1203"/>
        <item x="1136"/>
        <item x="1947"/>
        <item x="1348"/>
        <item x="1139"/>
        <item x="1719"/>
        <item x="1800"/>
        <item x="1518"/>
        <item x="1461"/>
        <item x="327"/>
        <item x="614"/>
        <item x="117"/>
        <item x="1252"/>
        <item x="712"/>
        <item x="1694"/>
        <item x="447"/>
        <item x="265"/>
        <item x="36"/>
        <item x="523"/>
        <item x="365"/>
        <item x="1710"/>
        <item x="1515"/>
        <item x="1626"/>
        <item x="1237"/>
        <item x="98"/>
        <item x="1874"/>
        <item x="1707"/>
        <item x="1843"/>
        <item x="222"/>
        <item x="1164"/>
        <item x="1371"/>
        <item x="483"/>
        <item x="45"/>
        <item x="1766"/>
        <item x="44"/>
        <item x="985"/>
        <item x="804"/>
        <item x="981"/>
        <item x="316"/>
        <item x="1206"/>
        <item x="808"/>
        <item x="297"/>
        <item x="1702"/>
        <item x="669"/>
        <item x="1316"/>
        <item x="1951"/>
        <item x="871"/>
        <item x="1463"/>
        <item x="703"/>
        <item x="1275"/>
        <item x="121"/>
        <item x="576"/>
        <item x="470"/>
        <item x="60"/>
        <item x="1491"/>
        <item x="1688"/>
        <item x="66"/>
        <item x="261"/>
        <item x="790"/>
        <item x="1158"/>
        <item x="1226"/>
        <item x="423"/>
        <item x="221"/>
        <item x="885"/>
        <item x="1630"/>
        <item x="1017"/>
        <item x="1866"/>
        <item x="257"/>
        <item x="976"/>
        <item x="294"/>
        <item x="528"/>
        <item x="145"/>
        <item x="1928"/>
        <item x="1056"/>
        <item x="245"/>
        <item x="867"/>
        <item x="838"/>
        <item x="561"/>
        <item x="422"/>
        <item x="39"/>
        <item x="1031"/>
        <item x="263"/>
        <item x="1517"/>
        <item x="513"/>
        <item x="238"/>
        <item x="138"/>
        <item x="1138"/>
        <item x="1218"/>
        <item x="1191"/>
        <item x="1492"/>
        <item x="1193"/>
        <item x="1500"/>
        <item x="1096"/>
        <item x="1201"/>
        <item x="754"/>
        <item x="567"/>
        <item x="341"/>
        <item x="1312"/>
        <item x="129"/>
        <item x="796"/>
        <item x="452"/>
        <item x="1931"/>
        <item x="472"/>
        <item x="340"/>
        <item x="870"/>
        <item x="59"/>
        <item x="884"/>
        <item x="1258"/>
        <item x="954"/>
        <item x="355"/>
        <item x="227"/>
        <item x="1926"/>
        <item x="348"/>
        <item x="1508"/>
        <item x="1076"/>
        <item x="724"/>
        <item x="797"/>
        <item x="952"/>
        <item x="1101"/>
        <item x="1456"/>
        <item x="1582"/>
        <item x="1439"/>
        <item x="771"/>
        <item x="132"/>
        <item x="553"/>
        <item x="1493"/>
        <item x="175"/>
        <item x="1152"/>
        <item x="1499"/>
        <item x="80"/>
        <item x="396"/>
        <item x="1359"/>
        <item x="388"/>
        <item x="1543"/>
        <item x="823"/>
        <item x="1129"/>
        <item x="806"/>
        <item x="1084"/>
        <item x="1377"/>
        <item x="1990"/>
        <item x="984"/>
        <item x="147"/>
        <item x="405"/>
        <item x="783"/>
        <item x="992"/>
        <item x="1593"/>
        <item x="1165"/>
        <item x="171"/>
        <item x="1814"/>
        <item x="1148"/>
        <item x="87"/>
        <item x="1675"/>
        <item x="713"/>
        <item x="697"/>
        <item x="843"/>
        <item x="738"/>
        <item x="735"/>
        <item x="1718"/>
        <item x="1924"/>
        <item x="877"/>
        <item x="1746"/>
        <item x="584"/>
        <item x="163"/>
        <item x="535"/>
        <item x="1194"/>
        <item x="1509"/>
        <item x="1182"/>
        <item x="805"/>
        <item x="856"/>
        <item x="1903"/>
        <item x="1992"/>
        <item x="840"/>
        <item x="1381"/>
        <item x="309"/>
        <item x="78"/>
        <item x="672"/>
        <item x="1170"/>
        <item x="785"/>
        <item x="1569"/>
        <item x="1977"/>
        <item x="1204"/>
        <item x="1650"/>
        <item x="493"/>
        <item x="926"/>
        <item x="1512"/>
        <item x="1790"/>
        <item x="1556"/>
        <item x="0"/>
        <item x="211"/>
        <item x="914"/>
        <item x="1635"/>
        <item x="1653"/>
        <item x="506"/>
        <item x="1401"/>
        <item x="1906"/>
        <item x="212"/>
        <item x="1219"/>
        <item x="1421"/>
        <item x="909"/>
        <item x="313"/>
        <item x="1738"/>
        <item x="1726"/>
        <item x="619"/>
        <item x="749"/>
        <item x="256"/>
        <item x="1490"/>
        <item x="1115"/>
        <item x="1922"/>
        <item x="1919"/>
        <item x="575"/>
        <item x="1506"/>
        <item x="1537"/>
        <item x="96"/>
        <item x="72"/>
        <item x="1104"/>
        <item x="656"/>
        <item x="723"/>
        <item x="1884"/>
        <item x="730"/>
        <item x="1638"/>
        <item x="936"/>
        <item x="99"/>
        <item x="1566"/>
        <item x="886"/>
        <item x="1498"/>
        <item x="924"/>
        <item x="1961"/>
        <item x="1954"/>
        <item x="424"/>
        <item x="757"/>
        <item x="70"/>
        <item x="812"/>
        <item x="1453"/>
        <item x="1166"/>
        <item x="89"/>
        <item x="454"/>
        <item x="896"/>
        <item x="565"/>
        <item x="1179"/>
        <item x="110"/>
        <item x="1717"/>
        <item x="71"/>
        <item x="1021"/>
        <item x="894"/>
        <item x="38"/>
        <item x="35"/>
        <item x="920"/>
        <item x="1488"/>
        <item x="168"/>
        <item x="1181"/>
        <item x="433"/>
        <item x="516"/>
        <item x="1135"/>
        <item x="322"/>
        <item x="1693"/>
        <item x="338"/>
        <item x="1048"/>
        <item x="503"/>
        <item x="1553"/>
        <item x="1612"/>
        <item x="198"/>
        <item x="1519"/>
        <item x="610"/>
        <item x="1195"/>
        <item x="1502"/>
        <item x="820"/>
        <item x="191"/>
        <item x="1576"/>
        <item x="1652"/>
        <item x="908"/>
        <item x="577"/>
        <item x="1106"/>
        <item x="865"/>
        <item x="15"/>
        <item x="502"/>
        <item x="315"/>
        <item x="1209"/>
        <item x="1440"/>
        <item x="1657"/>
        <item x="1086"/>
        <item x="1022"/>
        <item x="883"/>
        <item x="732"/>
        <item x="407"/>
        <item x="1004"/>
        <item x="1803"/>
        <item x="1851"/>
        <item x="648"/>
        <item x="998"/>
        <item x="1859"/>
        <item x="582"/>
        <item x="1057"/>
        <item x="671"/>
        <item x="134"/>
        <item x="264"/>
        <item x="817"/>
        <item x="213"/>
        <item x="1454"/>
        <item x="659"/>
        <item x="554"/>
        <item x="756"/>
        <item x="813"/>
        <item x="1821"/>
        <item x="760"/>
        <item x="104"/>
        <item x="734"/>
        <item x="206"/>
        <item x="762"/>
        <item x="881"/>
        <item x="647"/>
        <item x="103"/>
        <item x="1006"/>
        <item x="1159"/>
        <item x="418"/>
        <item x="505"/>
        <item x="1831"/>
        <item x="1676"/>
        <item x="232"/>
        <item x="1789"/>
        <item x="75"/>
        <item x="676"/>
        <item x="306"/>
        <item x="1610"/>
        <item x="1007"/>
        <item x="1011"/>
        <item x="923"/>
        <item x="1045"/>
        <item x="234"/>
        <item x="421"/>
        <item x="137"/>
        <item x="1117"/>
        <item x="229"/>
        <item x="215"/>
        <item x="240"/>
        <item x="1565"/>
        <item x="1008"/>
        <item x="158"/>
        <item x="695"/>
        <item x="181"/>
        <item x="794"/>
        <item x="139"/>
        <item x="1238"/>
        <item x="634"/>
        <item x="458"/>
        <item x="1145"/>
        <item x="1073"/>
        <item x="550"/>
        <item x="539"/>
        <item x="157"/>
        <item x="1649"/>
        <item x="845"/>
        <item x="444"/>
        <item x="1365"/>
        <item x="20"/>
        <item x="949"/>
        <item x="1520"/>
        <item x="1110"/>
        <item x="722"/>
        <item x="1024"/>
        <item x="1897"/>
        <item x="205"/>
        <item x="331"/>
        <item x="1167"/>
        <item x="1965"/>
        <item x="978"/>
        <item x="515"/>
        <item x="628"/>
        <item x="475"/>
        <item x="1012"/>
        <item x="546"/>
        <item x="709"/>
        <item x="1666"/>
        <item x="281"/>
        <item x="1522"/>
        <item x="901"/>
        <item x="793"/>
        <item x="642"/>
        <item x="1740"/>
        <item x="1644"/>
        <item x="668"/>
        <item x="141"/>
        <item x="621"/>
        <item x="1669"/>
        <item x="555"/>
        <item x="751"/>
        <item x="1778"/>
        <item x="1132"/>
        <item x="824"/>
        <item x="525"/>
        <item x="228"/>
        <item x="1109"/>
        <item x="1304"/>
        <item x="1497"/>
        <item x="1296"/>
        <item x="1980"/>
        <item x="705"/>
        <item x="1546"/>
        <item x="674"/>
        <item x="596"/>
        <item x="677"/>
        <item x="1530"/>
        <item x="23"/>
        <item x="101"/>
        <item x="1756"/>
        <item x="1791"/>
        <item x="563"/>
        <item x="1235"/>
        <item x="1190"/>
        <item x="962"/>
        <item x="419"/>
        <item x="300"/>
        <item x="1614"/>
        <item x="549"/>
        <item x="1958"/>
        <item x="427"/>
        <item x="753"/>
        <item x="1656"/>
        <item x="1120"/>
        <item x="1168"/>
        <item x="530"/>
        <item x="1732"/>
        <item x="435"/>
        <item x="188"/>
        <item x="809"/>
        <item x="778"/>
        <item x="385"/>
        <item x="1677"/>
        <item x="551"/>
        <item x="1241"/>
        <item x="81"/>
        <item x="1619"/>
        <item x="654"/>
        <item x="184"/>
        <item x="698"/>
        <item x="369"/>
        <item x="1985"/>
        <item x="541"/>
        <item x="873"/>
        <item x="1153"/>
        <item x="1668"/>
        <item x="983"/>
        <item x="685"/>
        <item x="1103"/>
        <item x="82"/>
        <item x="837"/>
        <item x="1113"/>
        <item x="1309"/>
        <item x="1405"/>
        <item x="613"/>
        <item x="690"/>
        <item x="1659"/>
        <item x="325"/>
        <item x="657"/>
        <item x="460"/>
        <item x="370"/>
        <item x="1661"/>
        <item x="197"/>
        <item x="1108"/>
        <item x="1783"/>
        <item x="468"/>
        <item x="1930"/>
        <item x="84"/>
        <item x="1028"/>
        <item x="360"/>
        <item x="1399"/>
        <item x="939"/>
        <item x="1369"/>
        <item x="1925"/>
        <item x="1323"/>
        <item x="532"/>
        <item x="511"/>
        <item x="1936"/>
        <item x="1163"/>
        <item x="929"/>
        <item x="178"/>
        <item x="1361"/>
        <item x="1910"/>
        <item x="727"/>
        <item x="880"/>
        <item x="664"/>
        <item x="711"/>
        <item x="912"/>
        <item x="230"/>
        <item x="1989"/>
        <item x="696"/>
        <item x="1590"/>
        <item x="1513"/>
        <item x="592"/>
        <item x="1208"/>
        <item x="821"/>
        <item x="1863"/>
        <item x="702"/>
        <item x="1505"/>
        <item x="623"/>
        <item x="1459"/>
        <item x="1832"/>
        <item x="1795"/>
        <item x="987"/>
        <item x="701"/>
        <item x="164"/>
        <item x="88"/>
        <item x="729"/>
        <item x="517"/>
        <item x="606"/>
        <item x="1692"/>
        <item x="1987"/>
        <item x="1749"/>
        <item x="1450"/>
        <item x="640"/>
        <item x="1339"/>
        <item x="1247"/>
        <item x="882"/>
        <item x="1820"/>
        <item x="425"/>
        <item x="126"/>
        <item x="1133"/>
        <item x="1938"/>
        <item x="869"/>
        <item x="745"/>
        <item x="1979"/>
        <item x="1908"/>
        <item x="289"/>
        <item x="402"/>
        <item x="303"/>
        <item x="922"/>
        <item x="1095"/>
        <item x="218"/>
        <item x="1944"/>
        <item x="1952"/>
        <item x="660"/>
        <item x="302"/>
        <item x="244"/>
        <item x="631"/>
        <item x="604"/>
        <item x="1151"/>
        <item x="1335"/>
        <item x="643"/>
        <item x="237"/>
        <item x="497"/>
        <item x="1483"/>
        <item x="588"/>
        <item x="37"/>
        <item x="1340"/>
        <item x="1130"/>
        <item x="486"/>
        <item x="431"/>
        <item x="219"/>
        <item x="583"/>
        <item x="807"/>
        <item x="1280"/>
        <item x="658"/>
        <item x="1618"/>
        <item x="802"/>
        <item x="1664"/>
        <item x="540"/>
        <item x="652"/>
        <item x="1426"/>
        <item x="1460"/>
        <item x="1825"/>
        <item x="598"/>
        <item x="680"/>
        <item x="663"/>
        <item x="904"/>
        <item x="1667"/>
        <item x="1324"/>
        <item x="223"/>
        <item x="573"/>
        <item x="1643"/>
        <item x="682"/>
        <item x="1185"/>
        <item x="333"/>
        <item x="1273"/>
        <item x="1495"/>
        <item x="1773"/>
        <item x="1149"/>
        <item x="1563"/>
        <item x="1067"/>
        <item x="466"/>
        <item x="1905"/>
        <item x="1723"/>
        <item x="491"/>
        <item x="995"/>
        <item x="192"/>
        <item x="148"/>
        <item x="1310"/>
        <item x="1325"/>
        <item x="1792"/>
        <item x="1050"/>
        <item x="1472"/>
        <item x="1155"/>
        <item x="1982"/>
        <item x="731"/>
        <item x="401"/>
        <item x="54"/>
        <item x="1948"/>
        <item x="1249"/>
        <item x="537"/>
        <item x="179"/>
        <item x="207"/>
        <item x="434"/>
        <item x="1890"/>
        <item x="1044"/>
        <item x="1161"/>
        <item x="352"/>
        <item x="684"/>
        <item x="1810"/>
        <item x="49"/>
        <item x="1777"/>
        <item x="1265"/>
        <item x="159"/>
        <item x="766"/>
        <item x="571"/>
        <item x="1125"/>
        <item x="347"/>
        <item x="1579"/>
        <item x="977"/>
        <item x="1793"/>
        <item x="570"/>
        <item x="305"/>
        <item x="1215"/>
        <item x="897"/>
        <item x="1089"/>
        <item x="707"/>
        <item x="1220"/>
        <item x="1446"/>
        <item x="12"/>
        <item x="847"/>
        <item x="1162"/>
        <item x="494"/>
        <item x="1054"/>
        <item x="1750"/>
        <item x="921"/>
        <item x="741"/>
        <item x="721"/>
        <item x="7"/>
        <item x="1861"/>
        <item x="144"/>
        <item x="1586"/>
        <item x="1580"/>
        <item x="789"/>
        <item x="428"/>
        <item x="1134"/>
        <item x="337"/>
        <item x="1935"/>
        <item x="795"/>
        <item x="1222"/>
        <item x="362"/>
        <item x="161"/>
        <item x="1784"/>
        <item x="1061"/>
        <item x="510"/>
        <item x="1950"/>
        <item x="1055"/>
        <item x="169"/>
        <item x="140"/>
        <item x="1315"/>
        <item x="231"/>
        <item x="964"/>
        <item x="128"/>
        <item x="866"/>
        <item x="1847"/>
        <item x="151"/>
        <item x="1835"/>
        <item x="836"/>
        <item x="1097"/>
        <item x="63"/>
        <item x="374"/>
        <item x="1886"/>
        <item x="28"/>
        <item x="501"/>
        <item x="560"/>
        <item x="119"/>
        <item x="1941"/>
        <item x="562"/>
        <item x="292"/>
        <item x="442"/>
        <item x="1557"/>
        <item x="409"/>
        <item x="826"/>
        <item x="1018"/>
        <item x="566"/>
        <item x="1093"/>
        <item x="125"/>
        <item x="972"/>
        <item x="476"/>
        <item x="400"/>
        <item x="131"/>
        <item x="1320"/>
        <item x="1971"/>
        <item x="892"/>
        <item x="285"/>
        <item x="533"/>
        <item x="183"/>
        <item x="1107"/>
        <item x="51"/>
        <item x="932"/>
        <item x="874"/>
        <item x="22"/>
        <item x="65"/>
        <item x="464"/>
        <item x="1468"/>
        <item x="291"/>
        <item x="1596"/>
        <item x="1529"/>
        <item x="1893"/>
        <item x="451"/>
        <item x="872"/>
        <item x="1091"/>
        <item x="73"/>
        <item x="1184"/>
        <item x="56"/>
        <item x="484"/>
        <item x="564"/>
        <item x="590"/>
        <item x="1839"/>
        <item x="774"/>
        <item x="602"/>
        <item x="1475"/>
        <item x="1230"/>
        <item x="438"/>
        <item x="1279"/>
        <item x="1355"/>
        <item x="1286"/>
        <item x="53"/>
        <item x="1102"/>
        <item x="919"/>
        <item x="1838"/>
        <item x="167"/>
        <item x="1254"/>
        <item x="203"/>
        <item x="694"/>
        <item x="247"/>
        <item x="1457"/>
        <item x="744"/>
        <item x="1431"/>
        <item x="585"/>
        <item x="226"/>
        <item x="1966"/>
        <item x="336"/>
        <item x="1646"/>
        <item x="653"/>
        <item x="893"/>
        <item x="601"/>
        <item x="917"/>
        <item x="1855"/>
        <item x="172"/>
        <item x="1733"/>
        <item x="1262"/>
        <item x="441"/>
        <item x="1602"/>
        <item x="1016"/>
        <item x="377"/>
        <item x="86"/>
        <item x="1892"/>
        <item x="1540"/>
        <item x="115"/>
        <item x="209"/>
        <item x="1946"/>
        <item x="524"/>
        <item x="632"/>
        <item x="534"/>
        <item x="398"/>
        <item x="1672"/>
        <item x="6"/>
        <item x="630"/>
        <item x="862"/>
        <item x="547"/>
        <item x="392"/>
        <item x="1087"/>
        <item x="1385"/>
        <item x="1802"/>
        <item x="1794"/>
        <item x="737"/>
        <item x="1759"/>
        <item x="420"/>
        <item x="1983"/>
        <item x="1599"/>
        <item x="1963"/>
        <item x="323"/>
        <item x="1962"/>
        <item x="404"/>
        <item x="480"/>
        <item x="1879"/>
        <item x="803"/>
        <item x="1069"/>
        <item x="1212"/>
        <item x="90"/>
        <item x="1303"/>
        <item x="308"/>
        <item x="375"/>
        <item x="726"/>
        <item x="1375"/>
        <item x="784"/>
        <item x="278"/>
        <item x="1591"/>
        <item x="364"/>
        <item x="399"/>
        <item x="956"/>
        <item x="1887"/>
        <item x="314"/>
        <item x="507"/>
        <item x="436"/>
        <item x="1306"/>
        <item x="1909"/>
        <item x="1888"/>
        <item x="1701"/>
        <item x="801"/>
        <item x="307"/>
        <item x="1551"/>
        <item x="1169"/>
        <item x="1029"/>
        <item x="1631"/>
        <item x="326"/>
        <item x="395"/>
        <item x="24"/>
        <item x="160"/>
        <item x="394"/>
        <item x="193"/>
        <item x="1779"/>
        <item x="152"/>
        <item x="1853"/>
        <item x="259"/>
        <item x="196"/>
        <item x="10"/>
        <item x="1960"/>
        <item x="1038"/>
        <item x="1001"/>
        <item x="1290"/>
        <item x="536"/>
        <item x="719"/>
        <item x="55"/>
        <item x="1854"/>
        <item x="1343"/>
        <item x="495"/>
        <item x="1023"/>
        <item x="64"/>
        <item x="271"/>
        <item x="33"/>
        <item x="1075"/>
        <item x="607"/>
        <item x="359"/>
        <item x="1026"/>
        <item x="834"/>
        <item x="1302"/>
        <item x="1474"/>
        <item x="283"/>
        <item x="1462"/>
        <item x="490"/>
        <item x="1534"/>
        <item x="691"/>
        <item x="50"/>
        <item x="833"/>
        <item x="759"/>
        <item x="1660"/>
        <item x="21"/>
        <item x="277"/>
        <item x="1830"/>
        <item x="312"/>
        <item x="397"/>
        <item x="1481"/>
        <item x="52"/>
        <item x="1192"/>
        <item x="429"/>
        <item x="548"/>
        <item x="1366"/>
        <item x="406"/>
        <item x="1852"/>
        <item x="529"/>
        <item x="1478"/>
        <item x="93"/>
        <item x="720"/>
        <item x="1706"/>
        <item x="366"/>
        <item x="324"/>
        <item x="544"/>
        <item x="728"/>
        <item x="925"/>
        <item x="1857"/>
        <item x="378"/>
        <item x="176"/>
        <item x="1845"/>
        <item x="200"/>
        <item x="94"/>
        <item x="376"/>
        <item x="310"/>
        <item x="199"/>
        <item x="848"/>
        <item x="629"/>
        <item x="1846"/>
        <item x="1871"/>
        <item x="189"/>
        <item x="390"/>
        <item x="765"/>
        <item x="380"/>
        <item x="387"/>
        <item x="1942"/>
        <item x="1267"/>
        <item x="142"/>
        <item x="1837"/>
        <item x="1842"/>
        <item x="185"/>
        <item x="864"/>
        <item x="415"/>
        <item x="411"/>
        <item x="426"/>
        <item x="1622"/>
        <item x="1447"/>
        <item x="777"/>
        <item x="1253"/>
        <item x="665"/>
        <item x="85"/>
        <item x="384"/>
        <item x="381"/>
        <item x="1270"/>
        <item x="389"/>
        <item x="1445"/>
        <item x="143"/>
        <item x="135"/>
        <item x="1868"/>
        <item x="844"/>
        <item x="1274"/>
        <item x="1907"/>
        <item x="569"/>
        <item x="496"/>
        <item x="1933"/>
        <item x="1972"/>
        <item x="19"/>
        <item x="1920"/>
        <item x="758"/>
        <item x="1986"/>
        <item x="146"/>
        <item x="27"/>
        <item x="79"/>
        <item x="1444"/>
        <item x="1034"/>
        <item x="879"/>
        <item x="1850"/>
        <item x="162"/>
        <item x="1248"/>
        <item x="1764"/>
        <item x="1823"/>
        <item x="911"/>
        <item x="1176"/>
        <item x="1352"/>
        <item x="97"/>
        <item x="62"/>
        <item x="150"/>
        <item x="1824"/>
        <item x="46"/>
        <item x="915"/>
        <item x="800"/>
        <item x="1714"/>
        <item x="666"/>
        <item x="1760"/>
        <item x="733"/>
        <item x="432"/>
        <item x="776"/>
        <item x="1269"/>
        <item x="1240"/>
        <item x="288"/>
        <item x="755"/>
        <item x="1585"/>
        <item x="106"/>
        <item x="1841"/>
        <item x="1984"/>
        <item x="373"/>
        <item x="1559"/>
        <item x="1521"/>
        <item x="1755"/>
        <item x="1932"/>
        <item x="1572"/>
        <item x="1809"/>
        <item x="1956"/>
        <item x="1967"/>
        <item x="1964"/>
        <item x="557"/>
        <item x="1570"/>
        <item x="1915"/>
        <item x="699"/>
        <item x="1856"/>
        <item x="299"/>
        <item x="1081"/>
        <item x="520"/>
        <item x="1278"/>
        <item x="1386"/>
        <item x="1822"/>
        <item x="1834"/>
        <item x="136"/>
        <item x="351"/>
        <item x="1333"/>
        <item x="1289"/>
        <item x="1210"/>
        <item x="262"/>
        <item x="1330"/>
        <item x="1364"/>
        <item x="1308"/>
        <item x="522"/>
        <item x="1849"/>
        <item x="233"/>
        <item x="811"/>
        <item x="624"/>
        <item x="440"/>
        <item x="1848"/>
        <item x="1528"/>
        <item x="1526"/>
        <item t="default"/>
      </items>
    </pivotField>
    <pivotField numFmtId="165" subtotalTop="0" showAll="0"/>
    <pivotField numFmtId="165" subtotalTop="0" showAll="0"/>
    <pivotField numFmtId="9" subtotalTop="0" showAll="0"/>
  </pivotFields>
  <rowFields count="1">
    <field x="3"/>
  </rowFields>
  <rowItems count="28">
    <i>
      <x v="26"/>
    </i>
    <i>
      <x v="12"/>
    </i>
    <i>
      <x v="25"/>
    </i>
    <i>
      <x v="19"/>
    </i>
    <i>
      <x v="22"/>
    </i>
    <i>
      <x v="24"/>
    </i>
    <i>
      <x v="10"/>
    </i>
    <i>
      <x v="7"/>
    </i>
    <i>
      <x v="13"/>
    </i>
    <i>
      <x v="9"/>
    </i>
    <i>
      <x v="5"/>
    </i>
    <i>
      <x v="4"/>
    </i>
    <i>
      <x v="3"/>
    </i>
    <i>
      <x v="14"/>
    </i>
    <i>
      <x v="2"/>
    </i>
    <i>
      <x v="18"/>
    </i>
    <i>
      <x/>
    </i>
    <i>
      <x v="15"/>
    </i>
    <i>
      <x v="1"/>
    </i>
    <i>
      <x v="16"/>
    </i>
    <i>
      <x v="21"/>
    </i>
    <i>
      <x v="8"/>
    </i>
    <i>
      <x v="20"/>
    </i>
    <i>
      <x v="23"/>
    </i>
    <i>
      <x v="17"/>
    </i>
    <i>
      <x v="6"/>
    </i>
    <i>
      <x v="11"/>
    </i>
    <i t="grand">
      <x/>
    </i>
  </rowItems>
  <colItems count="1">
    <i/>
  </colItems>
  <dataFields count="1">
    <dataField name="Average of 2021 Total Compensation USD" fld="27" subtotal="average" baseField="3" baseItem="6"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727281-8532-4A91-858A-F9B4568D3908}" name="TotalCompensation"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35" firstHeaderRow="1" firstDataRow="1" firstDataCol="1"/>
  <pivotFields count="31">
    <pivotField subtotalTop="0" showAll="0"/>
    <pivotField axis="axisRow" subtotalTop="0" showAll="0">
      <items count="11">
        <item x="7"/>
        <item x="6"/>
        <item x="1"/>
        <item x="0"/>
        <item x="9"/>
        <item x="5"/>
        <item x="8"/>
        <item x="4"/>
        <item x="2"/>
        <item x="3"/>
        <item t="default"/>
      </items>
    </pivotField>
    <pivotField subtotalTop="0" showAll="0"/>
    <pivotField axis="axisRow" subtotalTop="0" showAll="0">
      <items count="28">
        <item x="4"/>
        <item x="23"/>
        <item x="24"/>
        <item x="5"/>
        <item x="22"/>
        <item x="16"/>
        <item x="15"/>
        <item x="10"/>
        <item x="6"/>
        <item sd="0" x="3"/>
        <item x="19"/>
        <item x="12"/>
        <item x="7"/>
        <item x="13"/>
        <item x="11"/>
        <item x="1"/>
        <item x="21"/>
        <item x="18"/>
        <item x="8"/>
        <item x="9"/>
        <item x="14"/>
        <item x="26"/>
        <item x="17"/>
        <item x="25"/>
        <item x="20"/>
        <item x="0"/>
        <item x="2"/>
        <item t="default"/>
      </items>
    </pivotField>
    <pivotField axis="axisRow" subtotalTop="0" showAll="0">
      <items count="4">
        <item x="2"/>
        <item x="1"/>
        <item x="0"/>
        <item t="default"/>
      </items>
    </pivotField>
    <pivotField numFmtId="14" subtotalTop="0" showAll="0"/>
    <pivotField numFmtId="14" subtotalTop="0" showAll="0"/>
    <pivotField axis="axisRow" subtotalTop="0" showAll="0">
      <items count="7">
        <item x="0"/>
        <item x="3"/>
        <item x="5"/>
        <item x="2"/>
        <item x="1"/>
        <item x="4"/>
        <item t="default"/>
      </items>
    </pivotField>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dataField="1" numFmtId="165" subtotalTop="0" showAll="0"/>
    <pivotField numFmtId="165" subtotalTop="0" showAll="0"/>
    <pivotField numFmtId="165" subtotalTop="0" showAll="0"/>
    <pivotField numFmtId="9" subtotalTop="0" showAll="0"/>
  </pivotFields>
  <rowFields count="4">
    <field x="1"/>
    <field x="3"/>
    <field x="4"/>
    <field x="7"/>
  </rowFields>
  <rowItems count="532">
    <i>
      <x/>
    </i>
    <i r="1">
      <x/>
    </i>
    <i r="2">
      <x v="1"/>
    </i>
    <i r="3">
      <x/>
    </i>
    <i t="default" r="2">
      <x v="1"/>
    </i>
    <i t="default" r="1">
      <x/>
    </i>
    <i r="1">
      <x v="9"/>
    </i>
    <i r="1">
      <x v="14"/>
    </i>
    <i r="2">
      <x v="2"/>
    </i>
    <i r="3">
      <x v="5"/>
    </i>
    <i t="default" r="2">
      <x v="2"/>
    </i>
    <i t="default" r="1">
      <x v="14"/>
    </i>
    <i r="1">
      <x v="15"/>
    </i>
    <i r="2">
      <x v="1"/>
    </i>
    <i r="3">
      <x/>
    </i>
    <i t="default" r="2">
      <x v="1"/>
    </i>
    <i t="default" r="1">
      <x v="15"/>
    </i>
    <i r="1">
      <x v="19"/>
    </i>
    <i r="2">
      <x v="1"/>
    </i>
    <i r="3">
      <x v="5"/>
    </i>
    <i t="default" r="2">
      <x v="1"/>
    </i>
    <i t="default" r="1">
      <x v="19"/>
    </i>
    <i r="1">
      <x v="25"/>
    </i>
    <i r="2">
      <x v="2"/>
    </i>
    <i r="3">
      <x/>
    </i>
    <i r="3">
      <x v="1"/>
    </i>
    <i r="3">
      <x v="2"/>
    </i>
    <i r="3">
      <x v="3"/>
    </i>
    <i r="3">
      <x v="4"/>
    </i>
    <i r="3">
      <x v="5"/>
    </i>
    <i t="default" r="2">
      <x v="2"/>
    </i>
    <i t="default" r="1">
      <x v="25"/>
    </i>
    <i r="1">
      <x v="26"/>
    </i>
    <i r="2">
      <x/>
    </i>
    <i r="3">
      <x/>
    </i>
    <i r="3">
      <x v="1"/>
    </i>
    <i r="3">
      <x v="2"/>
    </i>
    <i r="3">
      <x v="3"/>
    </i>
    <i r="3">
      <x v="4"/>
    </i>
    <i r="3">
      <x v="5"/>
    </i>
    <i t="default" r="2">
      <x/>
    </i>
    <i t="default" r="1">
      <x v="26"/>
    </i>
    <i t="default">
      <x/>
    </i>
    <i>
      <x v="1"/>
    </i>
    <i r="1">
      <x v="8"/>
    </i>
    <i r="2">
      <x v="2"/>
    </i>
    <i r="3">
      <x/>
    </i>
    <i r="3">
      <x v="2"/>
    </i>
    <i t="default" r="2">
      <x v="2"/>
    </i>
    <i t="default" r="1">
      <x v="8"/>
    </i>
    <i r="1">
      <x v="15"/>
    </i>
    <i r="2">
      <x v="1"/>
    </i>
    <i r="3">
      <x/>
    </i>
    <i r="3">
      <x v="4"/>
    </i>
    <i t="default" r="2">
      <x v="1"/>
    </i>
    <i t="default" r="1">
      <x v="15"/>
    </i>
    <i r="1">
      <x v="25"/>
    </i>
    <i r="2">
      <x v="2"/>
    </i>
    <i r="3">
      <x v="1"/>
    </i>
    <i r="3">
      <x v="3"/>
    </i>
    <i r="3">
      <x v="4"/>
    </i>
    <i t="default" r="2">
      <x v="2"/>
    </i>
    <i t="default" r="1">
      <x v="25"/>
    </i>
    <i r="1">
      <x v="26"/>
    </i>
    <i r="2">
      <x/>
    </i>
    <i r="3">
      <x/>
    </i>
    <i r="3">
      <x v="1"/>
    </i>
    <i r="3">
      <x v="3"/>
    </i>
    <i r="3">
      <x v="4"/>
    </i>
    <i t="default" r="2">
      <x/>
    </i>
    <i t="default" r="1">
      <x v="26"/>
    </i>
    <i t="default">
      <x v="1"/>
    </i>
    <i>
      <x v="2"/>
    </i>
    <i r="1">
      <x/>
    </i>
    <i r="2">
      <x v="1"/>
    </i>
    <i r="3">
      <x v="4"/>
    </i>
    <i t="default" r="2">
      <x v="1"/>
    </i>
    <i t="default" r="1">
      <x/>
    </i>
    <i r="1">
      <x v="2"/>
    </i>
    <i r="2">
      <x v="2"/>
    </i>
    <i r="3">
      <x v="5"/>
    </i>
    <i t="default" r="2">
      <x v="2"/>
    </i>
    <i t="default" r="1">
      <x v="2"/>
    </i>
    <i r="1">
      <x v="3"/>
    </i>
    <i r="2">
      <x/>
    </i>
    <i r="3">
      <x v="4"/>
    </i>
    <i t="default" r="2">
      <x/>
    </i>
    <i t="default" r="1">
      <x v="3"/>
    </i>
    <i r="1">
      <x v="8"/>
    </i>
    <i r="2">
      <x v="2"/>
    </i>
    <i r="3">
      <x v="2"/>
    </i>
    <i r="3">
      <x v="4"/>
    </i>
    <i t="default" r="2">
      <x v="2"/>
    </i>
    <i t="default" r="1">
      <x v="8"/>
    </i>
    <i r="1">
      <x v="11"/>
    </i>
    <i r="2">
      <x v="1"/>
    </i>
    <i r="3">
      <x v="4"/>
    </i>
    <i t="default" r="2">
      <x v="1"/>
    </i>
    <i t="default" r="1">
      <x v="11"/>
    </i>
    <i r="1">
      <x v="15"/>
    </i>
    <i r="2">
      <x v="1"/>
    </i>
    <i r="3">
      <x/>
    </i>
    <i r="3">
      <x v="1"/>
    </i>
    <i r="3">
      <x v="3"/>
    </i>
    <i r="3">
      <x v="4"/>
    </i>
    <i t="default" r="2">
      <x v="1"/>
    </i>
    <i t="default" r="1">
      <x v="15"/>
    </i>
    <i r="1">
      <x v="19"/>
    </i>
    <i r="2">
      <x v="1"/>
    </i>
    <i r="3">
      <x v="4"/>
    </i>
    <i t="default" r="2">
      <x v="1"/>
    </i>
    <i t="default" r="1">
      <x v="19"/>
    </i>
    <i r="1">
      <x v="25"/>
    </i>
    <i r="2">
      <x v="2"/>
    </i>
    <i r="3">
      <x/>
    </i>
    <i r="3">
      <x v="1"/>
    </i>
    <i r="3">
      <x v="3"/>
    </i>
    <i r="3">
      <x v="4"/>
    </i>
    <i t="default" r="2">
      <x v="2"/>
    </i>
    <i t="default" r="1">
      <x v="25"/>
    </i>
    <i r="1">
      <x v="26"/>
    </i>
    <i r="2">
      <x/>
    </i>
    <i r="3">
      <x/>
    </i>
    <i r="3">
      <x v="1"/>
    </i>
    <i r="3">
      <x v="2"/>
    </i>
    <i r="3">
      <x v="3"/>
    </i>
    <i r="3">
      <x v="4"/>
    </i>
    <i r="3">
      <x v="5"/>
    </i>
    <i t="default" r="2">
      <x/>
    </i>
    <i t="default" r="1">
      <x v="26"/>
    </i>
    <i t="default">
      <x v="2"/>
    </i>
    <i>
      <x v="3"/>
    </i>
    <i r="1">
      <x/>
    </i>
    <i r="2">
      <x v="1"/>
    </i>
    <i r="3">
      <x/>
    </i>
    <i r="3">
      <x v="1"/>
    </i>
    <i r="3">
      <x v="3"/>
    </i>
    <i r="3">
      <x v="4"/>
    </i>
    <i r="3">
      <x v="5"/>
    </i>
    <i t="default" r="2">
      <x v="1"/>
    </i>
    <i t="default" r="1">
      <x/>
    </i>
    <i r="1">
      <x v="1"/>
    </i>
    <i r="2">
      <x v="2"/>
    </i>
    <i r="3">
      <x v="5"/>
    </i>
    <i t="default" r="2">
      <x v="2"/>
    </i>
    <i t="default" r="1">
      <x v="1"/>
    </i>
    <i r="1">
      <x v="2"/>
    </i>
    <i r="2">
      <x v="2"/>
    </i>
    <i r="3">
      <x v="5"/>
    </i>
    <i t="default" r="2">
      <x v="2"/>
    </i>
    <i t="default" r="1">
      <x v="2"/>
    </i>
    <i r="1">
      <x v="3"/>
    </i>
    <i r="2">
      <x/>
    </i>
    <i r="3">
      <x/>
    </i>
    <i r="3">
      <x v="1"/>
    </i>
    <i r="3">
      <x v="2"/>
    </i>
    <i r="3">
      <x v="5"/>
    </i>
    <i t="default" r="2">
      <x/>
    </i>
    <i t="default" r="1">
      <x v="3"/>
    </i>
    <i r="1">
      <x v="4"/>
    </i>
    <i r="2">
      <x/>
    </i>
    <i r="3">
      <x v="5"/>
    </i>
    <i t="default" r="2">
      <x/>
    </i>
    <i t="default" r="1">
      <x v="4"/>
    </i>
    <i r="1">
      <x v="5"/>
    </i>
    <i r="2">
      <x/>
    </i>
    <i r="3">
      <x v="5"/>
    </i>
    <i t="default" r="2">
      <x/>
    </i>
    <i t="default" r="1">
      <x v="5"/>
    </i>
    <i r="1">
      <x v="6"/>
    </i>
    <i r="2">
      <x v="2"/>
    </i>
    <i r="3">
      <x v="4"/>
    </i>
    <i t="default" r="2">
      <x v="2"/>
    </i>
    <i t="default" r="1">
      <x v="6"/>
    </i>
    <i r="1">
      <x v="7"/>
    </i>
    <i r="2">
      <x v="2"/>
    </i>
    <i r="3">
      <x/>
    </i>
    <i t="default" r="2">
      <x v="2"/>
    </i>
    <i t="default" r="1">
      <x v="7"/>
    </i>
    <i r="1">
      <x v="8"/>
    </i>
    <i r="2">
      <x v="2"/>
    </i>
    <i r="3">
      <x/>
    </i>
    <i r="3">
      <x v="1"/>
    </i>
    <i r="3">
      <x v="5"/>
    </i>
    <i t="default" r="2">
      <x v="2"/>
    </i>
    <i t="default" r="1">
      <x v="8"/>
    </i>
    <i r="1">
      <x v="9"/>
    </i>
    <i r="1">
      <x v="10"/>
    </i>
    <i r="2">
      <x v="2"/>
    </i>
    <i r="3">
      <x v="4"/>
    </i>
    <i t="default" r="2">
      <x v="2"/>
    </i>
    <i t="default" r="1">
      <x v="10"/>
    </i>
    <i r="1">
      <x v="11"/>
    </i>
    <i r="2">
      <x v="1"/>
    </i>
    <i r="3">
      <x v="4"/>
    </i>
    <i r="3">
      <x v="5"/>
    </i>
    <i t="default" r="2">
      <x v="1"/>
    </i>
    <i t="default" r="1">
      <x v="11"/>
    </i>
    <i r="1">
      <x v="13"/>
    </i>
    <i r="2">
      <x v="2"/>
    </i>
    <i r="3">
      <x/>
    </i>
    <i t="default" r="2">
      <x v="2"/>
    </i>
    <i t="default" r="1">
      <x v="13"/>
    </i>
    <i r="1">
      <x v="14"/>
    </i>
    <i r="2">
      <x v="2"/>
    </i>
    <i r="3">
      <x/>
    </i>
    <i r="3">
      <x v="2"/>
    </i>
    <i t="default" r="2">
      <x v="2"/>
    </i>
    <i t="default" r="1">
      <x v="14"/>
    </i>
    <i r="1">
      <x v="15"/>
    </i>
    <i r="2">
      <x v="1"/>
    </i>
    <i r="3">
      <x/>
    </i>
    <i r="3">
      <x v="1"/>
    </i>
    <i r="3">
      <x v="2"/>
    </i>
    <i r="3">
      <x v="3"/>
    </i>
    <i r="3">
      <x v="5"/>
    </i>
    <i t="default" r="2">
      <x v="1"/>
    </i>
    <i t="default" r="1">
      <x v="15"/>
    </i>
    <i r="1">
      <x v="16"/>
    </i>
    <i r="2">
      <x v="1"/>
    </i>
    <i r="3">
      <x/>
    </i>
    <i r="3">
      <x v="1"/>
    </i>
    <i r="3">
      <x v="3"/>
    </i>
    <i r="3">
      <x v="4"/>
    </i>
    <i t="default" r="2">
      <x v="1"/>
    </i>
    <i t="default" r="1">
      <x v="16"/>
    </i>
    <i r="1">
      <x v="18"/>
    </i>
    <i r="2">
      <x v="2"/>
    </i>
    <i r="3">
      <x/>
    </i>
    <i t="default" r="2">
      <x v="2"/>
    </i>
    <i t="default" r="1">
      <x v="18"/>
    </i>
    <i r="1">
      <x v="19"/>
    </i>
    <i r="2">
      <x v="1"/>
    </i>
    <i r="3">
      <x/>
    </i>
    <i r="3">
      <x v="1"/>
    </i>
    <i r="3">
      <x v="3"/>
    </i>
    <i r="3">
      <x v="4"/>
    </i>
    <i r="3">
      <x v="5"/>
    </i>
    <i t="default" r="2">
      <x v="1"/>
    </i>
    <i t="default" r="1">
      <x v="19"/>
    </i>
    <i r="1">
      <x v="21"/>
    </i>
    <i r="2">
      <x/>
    </i>
    <i r="3">
      <x v="5"/>
    </i>
    <i t="default" r="2">
      <x/>
    </i>
    <i t="default" r="1">
      <x v="21"/>
    </i>
    <i r="1">
      <x v="22"/>
    </i>
    <i r="2">
      <x v="2"/>
    </i>
    <i r="3">
      <x v="5"/>
    </i>
    <i t="default" r="2">
      <x v="2"/>
    </i>
    <i t="default" r="1">
      <x v="22"/>
    </i>
    <i r="1">
      <x v="23"/>
    </i>
    <i r="2">
      <x v="1"/>
    </i>
    <i r="3">
      <x v="5"/>
    </i>
    <i t="default" r="2">
      <x v="1"/>
    </i>
    <i t="default" r="1">
      <x v="23"/>
    </i>
    <i r="1">
      <x v="24"/>
    </i>
    <i r="2">
      <x v="2"/>
    </i>
    <i r="3">
      <x/>
    </i>
    <i t="default" r="2">
      <x v="2"/>
    </i>
    <i t="default" r="1">
      <x v="24"/>
    </i>
    <i r="1">
      <x v="25"/>
    </i>
    <i r="2">
      <x v="2"/>
    </i>
    <i r="3">
      <x/>
    </i>
    <i r="3">
      <x v="1"/>
    </i>
    <i r="3">
      <x v="2"/>
    </i>
    <i r="3">
      <x v="3"/>
    </i>
    <i r="3">
      <x v="4"/>
    </i>
    <i r="3">
      <x v="5"/>
    </i>
    <i t="default" r="2">
      <x v="2"/>
    </i>
    <i t="default" r="1">
      <x v="25"/>
    </i>
    <i r="1">
      <x v="26"/>
    </i>
    <i r="2">
      <x/>
    </i>
    <i r="3">
      <x/>
    </i>
    <i r="3">
      <x v="1"/>
    </i>
    <i r="3">
      <x v="2"/>
    </i>
    <i r="3">
      <x v="3"/>
    </i>
    <i r="3">
      <x v="4"/>
    </i>
    <i r="3">
      <x v="5"/>
    </i>
    <i t="default" r="2">
      <x/>
    </i>
    <i t="default" r="1">
      <x v="26"/>
    </i>
    <i t="default">
      <x v="3"/>
    </i>
    <i>
      <x v="4"/>
    </i>
    <i r="1">
      <x v="9"/>
    </i>
    <i r="1">
      <x v="15"/>
    </i>
    <i r="2">
      <x v="1"/>
    </i>
    <i r="3">
      <x v="5"/>
    </i>
    <i t="default" r="2">
      <x v="1"/>
    </i>
    <i t="default" r="1">
      <x v="15"/>
    </i>
    <i t="default">
      <x v="4"/>
    </i>
    <i>
      <x v="5"/>
    </i>
    <i r="1">
      <x v="6"/>
    </i>
    <i r="2">
      <x v="2"/>
    </i>
    <i r="3">
      <x v="5"/>
    </i>
    <i t="default" r="2">
      <x v="2"/>
    </i>
    <i t="default" r="1">
      <x v="6"/>
    </i>
    <i r="1">
      <x v="9"/>
    </i>
    <i r="1">
      <x v="25"/>
    </i>
    <i r="2">
      <x v="2"/>
    </i>
    <i r="3">
      <x v="2"/>
    </i>
    <i r="3">
      <x v="3"/>
    </i>
    <i t="default" r="2">
      <x v="2"/>
    </i>
    <i t="default" r="1">
      <x v="25"/>
    </i>
    <i r="1">
      <x v="26"/>
    </i>
    <i r="2">
      <x/>
    </i>
    <i r="3">
      <x/>
    </i>
    <i r="3">
      <x v="1"/>
    </i>
    <i r="3">
      <x v="2"/>
    </i>
    <i r="3">
      <x v="3"/>
    </i>
    <i r="3">
      <x v="4"/>
    </i>
    <i t="default" r="2">
      <x/>
    </i>
    <i t="default" r="1">
      <x v="26"/>
    </i>
    <i t="default">
      <x v="5"/>
    </i>
    <i>
      <x v="6"/>
    </i>
    <i r="1">
      <x v="26"/>
    </i>
    <i r="2">
      <x/>
    </i>
    <i r="3">
      <x/>
    </i>
    <i t="default" r="2">
      <x/>
    </i>
    <i t="default" r="1">
      <x v="26"/>
    </i>
    <i t="default">
      <x v="6"/>
    </i>
    <i>
      <x v="7"/>
    </i>
    <i r="1">
      <x/>
    </i>
    <i r="2">
      <x v="1"/>
    </i>
    <i r="3">
      <x v="3"/>
    </i>
    <i t="default" r="2">
      <x v="1"/>
    </i>
    <i t="default" r="1">
      <x/>
    </i>
    <i r="1">
      <x v="3"/>
    </i>
    <i r="2">
      <x/>
    </i>
    <i r="3">
      <x/>
    </i>
    <i r="3">
      <x v="1"/>
    </i>
    <i r="3">
      <x v="2"/>
    </i>
    <i r="3">
      <x v="3"/>
    </i>
    <i r="3">
      <x v="5"/>
    </i>
    <i t="default" r="2">
      <x/>
    </i>
    <i t="default" r="1">
      <x v="3"/>
    </i>
    <i r="1">
      <x v="7"/>
    </i>
    <i r="2">
      <x v="2"/>
    </i>
    <i r="3">
      <x/>
    </i>
    <i t="default" r="2">
      <x v="2"/>
    </i>
    <i t="default" r="1">
      <x v="7"/>
    </i>
    <i r="1">
      <x v="8"/>
    </i>
    <i r="2">
      <x v="2"/>
    </i>
    <i r="3">
      <x v="2"/>
    </i>
    <i t="default" r="2">
      <x v="2"/>
    </i>
    <i t="default" r="1">
      <x v="8"/>
    </i>
    <i r="1">
      <x v="9"/>
    </i>
    <i r="1">
      <x v="12"/>
    </i>
    <i r="2">
      <x v="2"/>
    </i>
    <i r="3">
      <x/>
    </i>
    <i r="3">
      <x v="4"/>
    </i>
    <i t="default" r="2">
      <x v="2"/>
    </i>
    <i t="default" r="1">
      <x v="12"/>
    </i>
    <i r="1">
      <x v="13"/>
    </i>
    <i r="2">
      <x v="2"/>
    </i>
    <i r="3">
      <x v="2"/>
    </i>
    <i t="default" r="2">
      <x v="2"/>
    </i>
    <i t="default" r="1">
      <x v="13"/>
    </i>
    <i r="1">
      <x v="14"/>
    </i>
    <i r="2">
      <x v="2"/>
    </i>
    <i r="3">
      <x/>
    </i>
    <i t="default" r="2">
      <x v="2"/>
    </i>
    <i t="default" r="1">
      <x v="14"/>
    </i>
    <i r="1">
      <x v="15"/>
    </i>
    <i r="2">
      <x v="1"/>
    </i>
    <i r="3">
      <x/>
    </i>
    <i r="3">
      <x v="1"/>
    </i>
    <i r="3">
      <x v="2"/>
    </i>
    <i r="3">
      <x v="4"/>
    </i>
    <i r="3">
      <x v="5"/>
    </i>
    <i t="default" r="2">
      <x v="1"/>
    </i>
    <i t="default" r="1">
      <x v="15"/>
    </i>
    <i r="1">
      <x v="18"/>
    </i>
    <i r="2">
      <x v="2"/>
    </i>
    <i r="3">
      <x/>
    </i>
    <i t="default" r="2">
      <x v="2"/>
    </i>
    <i t="default" r="1">
      <x v="18"/>
    </i>
    <i r="1">
      <x v="19"/>
    </i>
    <i r="2">
      <x v="1"/>
    </i>
    <i r="3">
      <x v="3"/>
    </i>
    <i r="3">
      <x v="4"/>
    </i>
    <i t="default" r="2">
      <x v="1"/>
    </i>
    <i t="default" r="1">
      <x v="19"/>
    </i>
    <i r="1">
      <x v="22"/>
    </i>
    <i r="2">
      <x v="2"/>
    </i>
    <i r="3">
      <x/>
    </i>
    <i t="default" r="2">
      <x v="2"/>
    </i>
    <i t="default" r="1">
      <x v="22"/>
    </i>
    <i r="1">
      <x v="25"/>
    </i>
    <i r="2">
      <x v="2"/>
    </i>
    <i r="3">
      <x/>
    </i>
    <i r="3">
      <x v="1"/>
    </i>
    <i r="3">
      <x v="2"/>
    </i>
    <i r="3">
      <x v="3"/>
    </i>
    <i r="3">
      <x v="4"/>
    </i>
    <i r="3">
      <x v="5"/>
    </i>
    <i t="default" r="2">
      <x v="2"/>
    </i>
    <i t="default" r="1">
      <x v="25"/>
    </i>
    <i r="1">
      <x v="26"/>
    </i>
    <i r="2">
      <x/>
    </i>
    <i r="3">
      <x/>
    </i>
    <i r="3">
      <x v="1"/>
    </i>
    <i r="3">
      <x v="2"/>
    </i>
    <i r="3">
      <x v="3"/>
    </i>
    <i r="3">
      <x v="4"/>
    </i>
    <i r="3">
      <x v="5"/>
    </i>
    <i t="default" r="2">
      <x/>
    </i>
    <i t="default" r="1">
      <x v="26"/>
    </i>
    <i t="default">
      <x v="7"/>
    </i>
    <i>
      <x v="8"/>
    </i>
    <i r="1">
      <x v="25"/>
    </i>
    <i r="2">
      <x v="2"/>
    </i>
    <i r="3">
      <x v="4"/>
    </i>
    <i t="default" r="2">
      <x v="2"/>
    </i>
    <i t="default" r="1">
      <x v="25"/>
    </i>
    <i r="1">
      <x v="26"/>
    </i>
    <i r="2">
      <x/>
    </i>
    <i r="3">
      <x v="3"/>
    </i>
    <i r="3">
      <x v="4"/>
    </i>
    <i r="3">
      <x v="5"/>
    </i>
    <i t="default" r="2">
      <x/>
    </i>
    <i t="default" r="1">
      <x v="26"/>
    </i>
    <i t="default">
      <x v="8"/>
    </i>
    <i>
      <x v="9"/>
    </i>
    <i r="1">
      <x/>
    </i>
    <i r="2">
      <x v="1"/>
    </i>
    <i r="3">
      <x/>
    </i>
    <i r="3">
      <x v="1"/>
    </i>
    <i r="3">
      <x v="2"/>
    </i>
    <i r="3">
      <x v="3"/>
    </i>
    <i r="3">
      <x v="4"/>
    </i>
    <i r="3">
      <x v="5"/>
    </i>
    <i t="default" r="2">
      <x v="1"/>
    </i>
    <i t="default" r="1">
      <x/>
    </i>
    <i r="1">
      <x v="1"/>
    </i>
    <i r="2">
      <x v="2"/>
    </i>
    <i r="3">
      <x v="5"/>
    </i>
    <i t="default" r="2">
      <x v="2"/>
    </i>
    <i t="default" r="1">
      <x v="1"/>
    </i>
    <i r="1">
      <x v="3"/>
    </i>
    <i r="2">
      <x/>
    </i>
    <i r="3">
      <x/>
    </i>
    <i r="3">
      <x v="2"/>
    </i>
    <i r="3">
      <x v="4"/>
    </i>
    <i t="default" r="2">
      <x/>
    </i>
    <i t="default" r="1">
      <x v="3"/>
    </i>
    <i r="1">
      <x v="7"/>
    </i>
    <i r="2">
      <x v="2"/>
    </i>
    <i r="3">
      <x v="5"/>
    </i>
    <i t="default" r="2">
      <x v="2"/>
    </i>
    <i t="default" r="1">
      <x v="7"/>
    </i>
    <i r="1">
      <x v="8"/>
    </i>
    <i r="2">
      <x v="2"/>
    </i>
    <i r="3">
      <x/>
    </i>
    <i r="3">
      <x v="2"/>
    </i>
    <i r="3">
      <x v="4"/>
    </i>
    <i t="default" r="2">
      <x v="2"/>
    </i>
    <i t="default" r="1">
      <x v="8"/>
    </i>
    <i r="1">
      <x v="9"/>
    </i>
    <i r="1">
      <x v="11"/>
    </i>
    <i r="2">
      <x v="1"/>
    </i>
    <i r="3">
      <x/>
    </i>
    <i r="3">
      <x v="1"/>
    </i>
    <i r="3">
      <x v="4"/>
    </i>
    <i t="default" r="2">
      <x v="1"/>
    </i>
    <i t="default" r="1">
      <x v="11"/>
    </i>
    <i r="1">
      <x v="15"/>
    </i>
    <i r="2">
      <x v="1"/>
    </i>
    <i r="3">
      <x/>
    </i>
    <i r="3">
      <x v="1"/>
    </i>
    <i r="3">
      <x v="2"/>
    </i>
    <i r="3">
      <x v="3"/>
    </i>
    <i r="3">
      <x v="4"/>
    </i>
    <i r="3">
      <x v="5"/>
    </i>
    <i t="default" r="2">
      <x v="1"/>
    </i>
    <i t="default" r="1">
      <x v="15"/>
    </i>
    <i r="1">
      <x v="17"/>
    </i>
    <i r="2">
      <x/>
    </i>
    <i r="3">
      <x v="4"/>
    </i>
    <i t="default" r="2">
      <x/>
    </i>
    <i t="default" r="1">
      <x v="17"/>
    </i>
    <i r="1">
      <x v="18"/>
    </i>
    <i r="2">
      <x v="2"/>
    </i>
    <i r="3">
      <x/>
    </i>
    <i r="3">
      <x v="5"/>
    </i>
    <i t="default" r="2">
      <x v="2"/>
    </i>
    <i t="default" r="1">
      <x v="18"/>
    </i>
    <i r="1">
      <x v="19"/>
    </i>
    <i r="2">
      <x v="1"/>
    </i>
    <i r="3">
      <x/>
    </i>
    <i r="3">
      <x v="1"/>
    </i>
    <i r="3">
      <x v="3"/>
    </i>
    <i r="3">
      <x v="4"/>
    </i>
    <i r="3">
      <x v="5"/>
    </i>
    <i t="default" r="2">
      <x v="1"/>
    </i>
    <i t="default" r="1">
      <x v="19"/>
    </i>
    <i r="1">
      <x v="20"/>
    </i>
    <i r="2">
      <x v="2"/>
    </i>
    <i r="3">
      <x v="5"/>
    </i>
    <i t="default" r="2">
      <x v="2"/>
    </i>
    <i t="default" r="1">
      <x v="20"/>
    </i>
    <i r="1">
      <x v="22"/>
    </i>
    <i r="2">
      <x v="2"/>
    </i>
    <i r="3">
      <x/>
    </i>
    <i r="3">
      <x v="1"/>
    </i>
    <i t="default" r="2">
      <x v="2"/>
    </i>
    <i t="default" r="1">
      <x v="22"/>
    </i>
    <i r="1">
      <x v="23"/>
    </i>
    <i r="2">
      <x v="1"/>
    </i>
    <i r="3">
      <x v="1"/>
    </i>
    <i t="default" r="2">
      <x v="1"/>
    </i>
    <i t="default" r="1">
      <x v="23"/>
    </i>
    <i r="1">
      <x v="25"/>
    </i>
    <i r="2">
      <x v="2"/>
    </i>
    <i r="3">
      <x/>
    </i>
    <i r="3">
      <x v="1"/>
    </i>
    <i r="3">
      <x v="2"/>
    </i>
    <i r="3">
      <x v="3"/>
    </i>
    <i r="3">
      <x v="4"/>
    </i>
    <i r="3">
      <x v="5"/>
    </i>
    <i t="default" r="2">
      <x v="2"/>
    </i>
    <i t="default" r="1">
      <x v="25"/>
    </i>
    <i r="1">
      <x v="26"/>
    </i>
    <i r="2">
      <x/>
    </i>
    <i r="3">
      <x/>
    </i>
    <i r="3">
      <x v="1"/>
    </i>
    <i r="3">
      <x v="2"/>
    </i>
    <i r="3">
      <x v="3"/>
    </i>
    <i r="3">
      <x v="4"/>
    </i>
    <i r="3">
      <x v="5"/>
    </i>
    <i t="default" r="2">
      <x/>
    </i>
    <i t="default" r="1">
      <x v="26"/>
    </i>
    <i t="default">
      <x v="9"/>
    </i>
    <i t="grand">
      <x/>
    </i>
  </rowItems>
  <colItems count="1">
    <i/>
  </colItems>
  <dataFields count="1">
    <dataField name="Average of 2021 Total Compensation USD" fld="27" subtotal="average" baseField="7"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D8EDBE-0650-422A-8E31-CD218AF1A659}" name="TCbyTitl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3:E14" firstHeaderRow="1" firstDataRow="1" firstDataCol="1"/>
  <pivotFields count="31">
    <pivotField subtotalTop="0"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subtotalTop="0" showAll="0">
      <items count="11">
        <item x="7"/>
        <item x="6"/>
        <item x="1"/>
        <item x="0"/>
        <item x="9"/>
        <item x="5"/>
        <item x="8"/>
        <item x="4"/>
        <item x="2"/>
        <item x="3"/>
        <item t="default"/>
      </items>
    </pivotField>
    <pivotField subtotalTop="0" showAll="0"/>
    <pivotField subtotalTop="0" showAll="0"/>
    <pivotField subtotalTop="0" showAll="0"/>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dataField="1" numFmtId="165" subtotalTop="0" showAll="0"/>
    <pivotField numFmtId="165" subtotalTop="0" showAll="0"/>
    <pivotField numFmtId="165" subtotalTop="0" showAll="0"/>
    <pivotField numFmtId="9" subtotalTop="0" showAll="0"/>
  </pivotFields>
  <rowFields count="1">
    <field x="1"/>
  </rowFields>
  <rowItems count="11">
    <i>
      <x/>
    </i>
    <i>
      <x v="1"/>
    </i>
    <i>
      <x v="2"/>
    </i>
    <i>
      <x v="3"/>
    </i>
    <i>
      <x v="4"/>
    </i>
    <i>
      <x v="5"/>
    </i>
    <i>
      <x v="6"/>
    </i>
    <i>
      <x v="7"/>
    </i>
    <i>
      <x v="8"/>
    </i>
    <i>
      <x v="9"/>
    </i>
    <i t="grand">
      <x/>
    </i>
  </rowItems>
  <colItems count="1">
    <i/>
  </colItems>
  <dataFields count="1">
    <dataField name="Average of 2021 Total Compensation USD" fld="27" subtotal="average" baseField="1"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6174519-1ED7-4855-92CE-D1BE1A0A6ED8}" name="TCbyRegion"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46:E50" firstHeaderRow="1" firstDataRow="1" firstDataCol="1"/>
  <pivotFields count="31">
    <pivotField subtotalTop="0" showAll="0"/>
    <pivotField subtotalTop="0" showAll="0">
      <items count="11">
        <item x="7"/>
        <item x="6"/>
        <item x="1"/>
        <item x="0"/>
        <item x="9"/>
        <item x="5"/>
        <item x="8"/>
        <item x="4"/>
        <item x="2"/>
        <item x="3"/>
        <item t="default"/>
      </items>
    </pivotField>
    <pivotField subtotalTop="0" showAll="0"/>
    <pivotField subtotalTop="0" showAll="0"/>
    <pivotField axis="axisRow" subtotalTop="0" showAll="0">
      <items count="4">
        <item x="2"/>
        <item x="1"/>
        <item x="0"/>
        <item t="default"/>
      </items>
    </pivotField>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dataField="1" numFmtId="165" subtotalTop="0" showAll="0"/>
    <pivotField numFmtId="165" subtotalTop="0" showAll="0"/>
    <pivotField numFmtId="165" subtotalTop="0" showAll="0"/>
    <pivotField numFmtId="9" subtotalTop="0" showAll="0"/>
  </pivotFields>
  <rowFields count="1">
    <field x="4"/>
  </rowFields>
  <rowItems count="4">
    <i>
      <x/>
    </i>
    <i>
      <x v="1"/>
    </i>
    <i>
      <x v="2"/>
    </i>
    <i t="grand">
      <x/>
    </i>
  </rowItems>
  <colItems count="1">
    <i/>
  </colItems>
  <dataFields count="1">
    <dataField name="Average of 2021 Total Compensation USD" fld="27" subtotal="average" baseField="4" baseItem="2"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126D07-F557-4872-BE33-CECF6BAFB3D4}" name="PivotTable5" cacheId="3"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P72:T83" firstHeaderRow="0" firstDataRow="1" firstDataCol="1"/>
  <pivotFields count="37">
    <pivotField subtotalTop="0" showAll="0"/>
    <pivotField axis="axisRow" subtotalTop="0" showAll="0">
      <items count="11">
        <item x="7"/>
        <item x="6"/>
        <item x="1"/>
        <item x="0"/>
        <item x="9"/>
        <item x="5"/>
        <item x="8"/>
        <item x="4"/>
        <item x="2"/>
        <item x="3"/>
        <item t="default"/>
      </items>
    </pivotField>
    <pivotField subtotalTop="0" showAll="0"/>
    <pivotField subtotalTop="0" showAll="0"/>
    <pivotField subtotalTop="0" showAll="0"/>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dataField="1" numFmtId="165" subtotalTop="0" showAll="0"/>
    <pivotField numFmtId="165" subtotalTop="0" showAll="0"/>
    <pivotField numFmtId="165" subtotalTop="0" showAll="0"/>
    <pivotField numFmtId="9" subtotalTop="0" showAll="0"/>
    <pivotField numFmtId="165" subtotalTop="0" showAll="0"/>
    <pivotField numFmtId="3" subtotalTop="0" showAll="0"/>
    <pivotField numFmtId="4" subtotalTop="0" showAll="0"/>
    <pivotField dataField="1" numFmtId="3" subtotalTop="0" showAll="0"/>
    <pivotField dataField="1" numFmtId="3" subtotalTop="0" showAll="0"/>
    <pivotField dataField="1" numFmtId="3" subtotalTop="0" showAll="0"/>
  </pivotFields>
  <rowFields count="1">
    <field x="1"/>
  </rowFields>
  <rowItems count="11">
    <i>
      <x/>
    </i>
    <i>
      <x v="1"/>
    </i>
    <i>
      <x v="2"/>
    </i>
    <i>
      <x v="3"/>
    </i>
    <i>
      <x v="4"/>
    </i>
    <i>
      <x v="5"/>
    </i>
    <i>
      <x v="6"/>
    </i>
    <i>
      <x v="7"/>
    </i>
    <i>
      <x v="8"/>
    </i>
    <i>
      <x v="9"/>
    </i>
    <i t="grand">
      <x/>
    </i>
  </rowItems>
  <colFields count="1">
    <field x="-2"/>
  </colFields>
  <colItems count="4">
    <i>
      <x/>
    </i>
    <i i="1">
      <x v="1"/>
    </i>
    <i i="2">
      <x v="2"/>
    </i>
    <i i="3">
      <x v="3"/>
    </i>
  </colItems>
  <dataFields count="4">
    <dataField name="Total Compensation USD " fld="27" subtotal="average" baseField="1" baseItem="0" numFmtId="165"/>
    <dataField name="Equity Award USD " fld="34" subtotal="average" baseField="1" baseItem="0" numFmtId="3"/>
    <dataField name="Commisions USD " fld="35" subtotal="average" baseField="1" baseItem="0" numFmtId="3"/>
    <dataField name="Overtime USD " fld="36" subtotal="average" baseField="1" baseItem="0" numFmtId="3"/>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2"/>
          </reference>
        </references>
      </pivotArea>
    </chartFormat>
    <chartFormat chart="5"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2"/>
          </reference>
        </references>
      </pivotArea>
    </chartFormat>
    <chartFormat chart="6"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6489F0-E1D2-4E3D-8B20-1F6AC6CA7A84}"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I48:J55" firstHeaderRow="1" firstDataRow="1" firstDataCol="1" rowPageCount="1" colPageCount="1"/>
  <pivotFields count="31">
    <pivotField subtotalTop="0" showAll="0"/>
    <pivotField axis="axisPage" subtotalTop="0" showAll="0" sortType="descending">
      <items count="11">
        <item x="7"/>
        <item x="6"/>
        <item x="1"/>
        <item x="0"/>
        <item x="9"/>
        <item x="5"/>
        <item x="8"/>
        <item x="4"/>
        <item x="2"/>
        <item x="3"/>
        <item t="default"/>
      </items>
      <autoSortScope>
        <pivotArea dataOnly="0" outline="0" fieldPosition="0">
          <references count="1">
            <reference field="4294967294" count="1" selected="0">
              <x v="0"/>
            </reference>
          </references>
        </pivotArea>
      </autoSortScope>
    </pivotField>
    <pivotField subtotalTop="0" showAll="0"/>
    <pivotField subtotalTop="0" showAll="0"/>
    <pivotField subtotalTop="0" showAll="0"/>
    <pivotField numFmtId="14" subtotalTop="0" showAll="0"/>
    <pivotField numFmtId="14" subtotalTop="0" showAll="0"/>
    <pivotField axis="axisRow" subtotalTop="0" showAll="0">
      <items count="7">
        <item x="0"/>
        <item x="3"/>
        <item x="5"/>
        <item x="2"/>
        <item x="1"/>
        <item x="4"/>
        <item t="default"/>
      </items>
    </pivotField>
    <pivotField subtotalTop="0" showAll="0">
      <items count="27">
        <item x="2"/>
        <item x="5"/>
        <item x="15"/>
        <item x="19"/>
        <item x="6"/>
        <item x="17"/>
        <item x="16"/>
        <item x="11"/>
        <item x="7"/>
        <item x="1"/>
        <item x="22"/>
        <item x="9"/>
        <item x="21"/>
        <item x="24"/>
        <item x="14"/>
        <item x="13"/>
        <item x="20"/>
        <item x="23"/>
        <item x="3"/>
        <item x="10"/>
        <item x="4"/>
        <item x="12"/>
        <item x="18"/>
        <item x="8"/>
        <item x="25"/>
        <item x="0"/>
        <item t="default"/>
      </items>
    </pivotField>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dataField="1" numFmtId="165" subtotalTop="0" showAll="0"/>
    <pivotField numFmtId="165" subtotalTop="0" showAll="0"/>
    <pivotField numFmtId="165" subtotalTop="0" showAll="0"/>
    <pivotField numFmtId="9" subtotalTop="0" showAll="0"/>
  </pivotFields>
  <rowFields count="1">
    <field x="7"/>
  </rowFields>
  <rowItems count="7">
    <i>
      <x/>
    </i>
    <i>
      <x v="1"/>
    </i>
    <i>
      <x v="2"/>
    </i>
    <i>
      <x v="3"/>
    </i>
    <i>
      <x v="4"/>
    </i>
    <i>
      <x v="5"/>
    </i>
    <i t="grand">
      <x/>
    </i>
  </rowItems>
  <colItems count="1">
    <i/>
  </colItems>
  <pageFields count="1">
    <pageField fld="1" item="3" hier="-1"/>
  </pageFields>
  <dataFields count="1">
    <dataField name="Average of 2021 Total Compensation USD" fld="27" subtotal="average" baseField="7" baseItem="2" numFmtId="165"/>
  </dataFields>
  <chartFormats count="7">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655573-47D1-4F2F-83A5-883271545705}" name="ECbyTitle"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3:E14" firstHeaderRow="1" firstDataRow="1" firstDataCol="1"/>
  <pivotFields count="31">
    <pivotField dataField="1" subtotalTop="0" showAll="0"/>
    <pivotField axis="axisRow" subtotalTop="0" showAll="0">
      <items count="11">
        <item x="7"/>
        <item x="6"/>
        <item x="1"/>
        <item x="0"/>
        <item x="9"/>
        <item x="5"/>
        <item x="8"/>
        <item x="4"/>
        <item x="2"/>
        <item x="3"/>
        <item t="default"/>
      </items>
    </pivotField>
    <pivotField subtotalTop="0" showAll="0"/>
    <pivotField subtotalTop="0" showAll="0"/>
    <pivotField subtotalTop="0" showAll="0"/>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numFmtId="165" subtotalTop="0" showAll="0"/>
    <pivotField numFmtId="165" subtotalTop="0" showAll="0"/>
    <pivotField numFmtId="165" subtotalTop="0" showAll="0"/>
    <pivotField numFmtId="9" subtotalTop="0" showAll="0"/>
  </pivotFields>
  <rowFields count="1">
    <field x="1"/>
  </rowFields>
  <rowItems count="11">
    <i>
      <x/>
    </i>
    <i>
      <x v="1"/>
    </i>
    <i>
      <x v="2"/>
    </i>
    <i>
      <x v="3"/>
    </i>
    <i>
      <x v="4"/>
    </i>
    <i>
      <x v="5"/>
    </i>
    <i>
      <x v="6"/>
    </i>
    <i>
      <x v="7"/>
    </i>
    <i>
      <x v="8"/>
    </i>
    <i>
      <x v="9"/>
    </i>
    <i t="grand">
      <x/>
    </i>
  </rowItems>
  <colItems count="1">
    <i/>
  </colItems>
  <dataFields count="1">
    <dataField name="Count of Work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7BEEBE-817F-41C3-AEA7-00D926B81E0E}" name="EmployeeCount"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B572" firstHeaderRow="1" firstDataRow="1" firstDataCol="1"/>
  <pivotFields count="31">
    <pivotField dataField="1" subtotalTop="0" showAll="0"/>
    <pivotField axis="axisRow" subtotalTop="0" showAll="0">
      <items count="11">
        <item x="7"/>
        <item x="6"/>
        <item x="1"/>
        <item x="0"/>
        <item x="9"/>
        <item x="5"/>
        <item x="8"/>
        <item x="4"/>
        <item x="2"/>
        <item x="3"/>
        <item t="default"/>
      </items>
    </pivotField>
    <pivotField subtotalTop="0" showAll="0"/>
    <pivotField axis="axisRow" subtotalTop="0" showAll="0">
      <items count="28">
        <item x="4"/>
        <item x="23"/>
        <item x="24"/>
        <item x="5"/>
        <item x="22"/>
        <item x="16"/>
        <item x="15"/>
        <item x="10"/>
        <item x="6"/>
        <item x="3"/>
        <item x="19"/>
        <item x="12"/>
        <item x="7"/>
        <item x="13"/>
        <item x="11"/>
        <item x="1"/>
        <item x="21"/>
        <item x="18"/>
        <item x="8"/>
        <item x="9"/>
        <item x="14"/>
        <item x="26"/>
        <item x="17"/>
        <item x="25"/>
        <item x="20"/>
        <item x="0"/>
        <item x="2"/>
        <item t="default"/>
      </items>
    </pivotField>
    <pivotField axis="axisRow" subtotalTop="0" showAll="0">
      <items count="4">
        <item x="2"/>
        <item x="1"/>
        <item x="0"/>
        <item t="default"/>
      </items>
    </pivotField>
    <pivotField numFmtId="14" subtotalTop="0" showAll="0"/>
    <pivotField numFmtId="14" subtotalTop="0" showAll="0"/>
    <pivotField axis="axisRow" subtotalTop="0" showAll="0">
      <items count="7">
        <item x="0"/>
        <item x="3"/>
        <item x="5"/>
        <item x="2"/>
        <item x="1"/>
        <item x="4"/>
        <item t="default"/>
      </items>
    </pivotField>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numFmtId="165" subtotalTop="0" showAll="0"/>
    <pivotField numFmtId="165" subtotalTop="0" showAll="0"/>
    <pivotField numFmtId="165" subtotalTop="0" showAll="0"/>
    <pivotField numFmtId="9" subtotalTop="0" showAll="0"/>
  </pivotFields>
  <rowFields count="4">
    <field x="1"/>
    <field x="3"/>
    <field x="4"/>
    <field x="7"/>
  </rowFields>
  <rowItems count="569">
    <i>
      <x/>
    </i>
    <i r="1">
      <x/>
    </i>
    <i r="2">
      <x v="1"/>
    </i>
    <i r="3">
      <x/>
    </i>
    <i t="default" r="2">
      <x v="1"/>
    </i>
    <i t="default" r="1">
      <x/>
    </i>
    <i r="1">
      <x v="9"/>
    </i>
    <i r="2">
      <x v="1"/>
    </i>
    <i r="3">
      <x/>
    </i>
    <i r="3">
      <x v="1"/>
    </i>
    <i r="3">
      <x v="3"/>
    </i>
    <i t="default" r="2">
      <x v="1"/>
    </i>
    <i t="default" r="1">
      <x v="9"/>
    </i>
    <i r="1">
      <x v="14"/>
    </i>
    <i r="2">
      <x v="2"/>
    </i>
    <i r="3">
      <x v="5"/>
    </i>
    <i t="default" r="2">
      <x v="2"/>
    </i>
    <i t="default" r="1">
      <x v="14"/>
    </i>
    <i r="1">
      <x v="15"/>
    </i>
    <i r="2">
      <x v="1"/>
    </i>
    <i r="3">
      <x/>
    </i>
    <i t="default" r="2">
      <x v="1"/>
    </i>
    <i t="default" r="1">
      <x v="15"/>
    </i>
    <i r="1">
      <x v="19"/>
    </i>
    <i r="2">
      <x v="1"/>
    </i>
    <i r="3">
      <x v="5"/>
    </i>
    <i t="default" r="2">
      <x v="1"/>
    </i>
    <i t="default" r="1">
      <x v="19"/>
    </i>
    <i r="1">
      <x v="25"/>
    </i>
    <i r="2">
      <x v="2"/>
    </i>
    <i r="3">
      <x/>
    </i>
    <i r="3">
      <x v="1"/>
    </i>
    <i r="3">
      <x v="2"/>
    </i>
    <i r="3">
      <x v="3"/>
    </i>
    <i r="3">
      <x v="4"/>
    </i>
    <i r="3">
      <x v="5"/>
    </i>
    <i t="default" r="2">
      <x v="2"/>
    </i>
    <i t="default" r="1">
      <x v="25"/>
    </i>
    <i r="1">
      <x v="26"/>
    </i>
    <i r="2">
      <x/>
    </i>
    <i r="3">
      <x/>
    </i>
    <i r="3">
      <x v="1"/>
    </i>
    <i r="3">
      <x v="2"/>
    </i>
    <i r="3">
      <x v="3"/>
    </i>
    <i r="3">
      <x v="4"/>
    </i>
    <i r="3">
      <x v="5"/>
    </i>
    <i t="default" r="2">
      <x/>
    </i>
    <i t="default" r="1">
      <x v="26"/>
    </i>
    <i t="default">
      <x/>
    </i>
    <i>
      <x v="1"/>
    </i>
    <i r="1">
      <x v="8"/>
    </i>
    <i r="2">
      <x v="2"/>
    </i>
    <i r="3">
      <x/>
    </i>
    <i r="3">
      <x v="2"/>
    </i>
    <i t="default" r="2">
      <x v="2"/>
    </i>
    <i t="default" r="1">
      <x v="8"/>
    </i>
    <i r="1">
      <x v="15"/>
    </i>
    <i r="2">
      <x v="1"/>
    </i>
    <i r="3">
      <x/>
    </i>
    <i r="3">
      <x v="4"/>
    </i>
    <i t="default" r="2">
      <x v="1"/>
    </i>
    <i t="default" r="1">
      <x v="15"/>
    </i>
    <i r="1">
      <x v="25"/>
    </i>
    <i r="2">
      <x v="2"/>
    </i>
    <i r="3">
      <x v="1"/>
    </i>
    <i r="3">
      <x v="3"/>
    </i>
    <i r="3">
      <x v="4"/>
    </i>
    <i t="default" r="2">
      <x v="2"/>
    </i>
    <i t="default" r="1">
      <x v="25"/>
    </i>
    <i r="1">
      <x v="26"/>
    </i>
    <i r="2">
      <x/>
    </i>
    <i r="3">
      <x/>
    </i>
    <i r="3">
      <x v="1"/>
    </i>
    <i r="3">
      <x v="3"/>
    </i>
    <i r="3">
      <x v="4"/>
    </i>
    <i t="default" r="2">
      <x/>
    </i>
    <i t="default" r="1">
      <x v="26"/>
    </i>
    <i t="default">
      <x v="1"/>
    </i>
    <i>
      <x v="2"/>
    </i>
    <i r="1">
      <x/>
    </i>
    <i r="2">
      <x v="1"/>
    </i>
    <i r="3">
      <x v="4"/>
    </i>
    <i t="default" r="2">
      <x v="1"/>
    </i>
    <i t="default" r="1">
      <x/>
    </i>
    <i r="1">
      <x v="2"/>
    </i>
    <i r="2">
      <x v="2"/>
    </i>
    <i r="3">
      <x v="5"/>
    </i>
    <i t="default" r="2">
      <x v="2"/>
    </i>
    <i t="default" r="1">
      <x v="2"/>
    </i>
    <i r="1">
      <x v="3"/>
    </i>
    <i r="2">
      <x/>
    </i>
    <i r="3">
      <x v="4"/>
    </i>
    <i t="default" r="2">
      <x/>
    </i>
    <i t="default" r="1">
      <x v="3"/>
    </i>
    <i r="1">
      <x v="8"/>
    </i>
    <i r="2">
      <x v="2"/>
    </i>
    <i r="3">
      <x v="2"/>
    </i>
    <i r="3">
      <x v="4"/>
    </i>
    <i t="default" r="2">
      <x v="2"/>
    </i>
    <i t="default" r="1">
      <x v="8"/>
    </i>
    <i r="1">
      <x v="11"/>
    </i>
    <i r="2">
      <x v="1"/>
    </i>
    <i r="3">
      <x v="4"/>
    </i>
    <i t="default" r="2">
      <x v="1"/>
    </i>
    <i t="default" r="1">
      <x v="11"/>
    </i>
    <i r="1">
      <x v="15"/>
    </i>
    <i r="2">
      <x v="1"/>
    </i>
    <i r="3">
      <x/>
    </i>
    <i r="3">
      <x v="1"/>
    </i>
    <i r="3">
      <x v="3"/>
    </i>
    <i r="3">
      <x v="4"/>
    </i>
    <i t="default" r="2">
      <x v="1"/>
    </i>
    <i t="default" r="1">
      <x v="15"/>
    </i>
    <i r="1">
      <x v="19"/>
    </i>
    <i r="2">
      <x v="1"/>
    </i>
    <i r="3">
      <x v="4"/>
    </i>
    <i t="default" r="2">
      <x v="1"/>
    </i>
    <i t="default" r="1">
      <x v="19"/>
    </i>
    <i r="1">
      <x v="25"/>
    </i>
    <i r="2">
      <x v="2"/>
    </i>
    <i r="3">
      <x/>
    </i>
    <i r="3">
      <x v="1"/>
    </i>
    <i r="3">
      <x v="3"/>
    </i>
    <i r="3">
      <x v="4"/>
    </i>
    <i t="default" r="2">
      <x v="2"/>
    </i>
    <i t="default" r="1">
      <x v="25"/>
    </i>
    <i r="1">
      <x v="26"/>
    </i>
    <i r="2">
      <x/>
    </i>
    <i r="3">
      <x/>
    </i>
    <i r="3">
      <x v="1"/>
    </i>
    <i r="3">
      <x v="2"/>
    </i>
    <i r="3">
      <x v="3"/>
    </i>
    <i r="3">
      <x v="4"/>
    </i>
    <i r="3">
      <x v="5"/>
    </i>
    <i t="default" r="2">
      <x/>
    </i>
    <i t="default" r="1">
      <x v="26"/>
    </i>
    <i t="default">
      <x v="2"/>
    </i>
    <i>
      <x v="3"/>
    </i>
    <i r="1">
      <x/>
    </i>
    <i r="2">
      <x v="1"/>
    </i>
    <i r="3">
      <x/>
    </i>
    <i r="3">
      <x v="1"/>
    </i>
    <i r="3">
      <x v="3"/>
    </i>
    <i r="3">
      <x v="4"/>
    </i>
    <i r="3">
      <x v="5"/>
    </i>
    <i t="default" r="2">
      <x v="1"/>
    </i>
    <i t="default" r="1">
      <x/>
    </i>
    <i r="1">
      <x v="1"/>
    </i>
    <i r="2">
      <x v="2"/>
    </i>
    <i r="3">
      <x v="5"/>
    </i>
    <i t="default" r="2">
      <x v="2"/>
    </i>
    <i t="default" r="1">
      <x v="1"/>
    </i>
    <i r="1">
      <x v="2"/>
    </i>
    <i r="2">
      <x v="2"/>
    </i>
    <i r="3">
      <x v="5"/>
    </i>
    <i t="default" r="2">
      <x v="2"/>
    </i>
    <i t="default" r="1">
      <x v="2"/>
    </i>
    <i r="1">
      <x v="3"/>
    </i>
    <i r="2">
      <x/>
    </i>
    <i r="3">
      <x/>
    </i>
    <i r="3">
      <x v="1"/>
    </i>
    <i r="3">
      <x v="2"/>
    </i>
    <i r="3">
      <x v="5"/>
    </i>
    <i t="default" r="2">
      <x/>
    </i>
    <i t="default" r="1">
      <x v="3"/>
    </i>
    <i r="1">
      <x v="4"/>
    </i>
    <i r="2">
      <x/>
    </i>
    <i r="3">
      <x v="5"/>
    </i>
    <i t="default" r="2">
      <x/>
    </i>
    <i t="default" r="1">
      <x v="4"/>
    </i>
    <i r="1">
      <x v="5"/>
    </i>
    <i r="2">
      <x/>
    </i>
    <i r="3">
      <x v="5"/>
    </i>
    <i t="default" r="2">
      <x/>
    </i>
    <i t="default" r="1">
      <x v="5"/>
    </i>
    <i r="1">
      <x v="6"/>
    </i>
    <i r="2">
      <x v="2"/>
    </i>
    <i r="3">
      <x v="4"/>
    </i>
    <i t="default" r="2">
      <x v="2"/>
    </i>
    <i t="default" r="1">
      <x v="6"/>
    </i>
    <i r="1">
      <x v="7"/>
    </i>
    <i r="2">
      <x v="2"/>
    </i>
    <i r="3">
      <x/>
    </i>
    <i t="default" r="2">
      <x v="2"/>
    </i>
    <i t="default" r="1">
      <x v="7"/>
    </i>
    <i r="1">
      <x v="8"/>
    </i>
    <i r="2">
      <x v="2"/>
    </i>
    <i r="3">
      <x/>
    </i>
    <i r="3">
      <x v="1"/>
    </i>
    <i r="3">
      <x v="5"/>
    </i>
    <i t="default" r="2">
      <x v="2"/>
    </i>
    <i t="default" r="1">
      <x v="8"/>
    </i>
    <i r="1">
      <x v="9"/>
    </i>
    <i r="2">
      <x v="1"/>
    </i>
    <i r="3">
      <x v="1"/>
    </i>
    <i r="3">
      <x v="2"/>
    </i>
    <i r="3">
      <x v="3"/>
    </i>
    <i r="3">
      <x v="4"/>
    </i>
    <i r="3">
      <x v="5"/>
    </i>
    <i t="default" r="2">
      <x v="1"/>
    </i>
    <i t="default" r="1">
      <x v="9"/>
    </i>
    <i r="1">
      <x v="10"/>
    </i>
    <i r="2">
      <x v="2"/>
    </i>
    <i r="3">
      <x v="4"/>
    </i>
    <i t="default" r="2">
      <x v="2"/>
    </i>
    <i t="default" r="1">
      <x v="10"/>
    </i>
    <i r="1">
      <x v="11"/>
    </i>
    <i r="2">
      <x v="1"/>
    </i>
    <i r="3">
      <x v="4"/>
    </i>
    <i r="3">
      <x v="5"/>
    </i>
    <i t="default" r="2">
      <x v="1"/>
    </i>
    <i t="default" r="1">
      <x v="11"/>
    </i>
    <i r="1">
      <x v="13"/>
    </i>
    <i r="2">
      <x v="2"/>
    </i>
    <i r="3">
      <x/>
    </i>
    <i t="default" r="2">
      <x v="2"/>
    </i>
    <i t="default" r="1">
      <x v="13"/>
    </i>
    <i r="1">
      <x v="14"/>
    </i>
    <i r="2">
      <x v="2"/>
    </i>
    <i r="3">
      <x/>
    </i>
    <i r="3">
      <x v="2"/>
    </i>
    <i t="default" r="2">
      <x v="2"/>
    </i>
    <i t="default" r="1">
      <x v="14"/>
    </i>
    <i r="1">
      <x v="15"/>
    </i>
    <i r="2">
      <x v="1"/>
    </i>
    <i r="3">
      <x/>
    </i>
    <i r="3">
      <x v="1"/>
    </i>
    <i r="3">
      <x v="2"/>
    </i>
    <i r="3">
      <x v="3"/>
    </i>
    <i r="3">
      <x v="5"/>
    </i>
    <i t="default" r="2">
      <x v="1"/>
    </i>
    <i t="default" r="1">
      <x v="15"/>
    </i>
    <i r="1">
      <x v="16"/>
    </i>
    <i r="2">
      <x v="1"/>
    </i>
    <i r="3">
      <x/>
    </i>
    <i r="3">
      <x v="1"/>
    </i>
    <i r="3">
      <x v="3"/>
    </i>
    <i r="3">
      <x v="4"/>
    </i>
    <i t="default" r="2">
      <x v="1"/>
    </i>
    <i t="default" r="1">
      <x v="16"/>
    </i>
    <i r="1">
      <x v="18"/>
    </i>
    <i r="2">
      <x v="2"/>
    </i>
    <i r="3">
      <x/>
    </i>
    <i t="default" r="2">
      <x v="2"/>
    </i>
    <i t="default" r="1">
      <x v="18"/>
    </i>
    <i r="1">
      <x v="19"/>
    </i>
    <i r="2">
      <x v="1"/>
    </i>
    <i r="3">
      <x/>
    </i>
    <i r="3">
      <x v="1"/>
    </i>
    <i r="3">
      <x v="3"/>
    </i>
    <i r="3">
      <x v="4"/>
    </i>
    <i r="3">
      <x v="5"/>
    </i>
    <i t="default" r="2">
      <x v="1"/>
    </i>
    <i t="default" r="1">
      <x v="19"/>
    </i>
    <i r="1">
      <x v="21"/>
    </i>
    <i r="2">
      <x/>
    </i>
    <i r="3">
      <x v="5"/>
    </i>
    <i t="default" r="2">
      <x/>
    </i>
    <i t="default" r="1">
      <x v="21"/>
    </i>
    <i r="1">
      <x v="22"/>
    </i>
    <i r="2">
      <x v="2"/>
    </i>
    <i r="3">
      <x v="5"/>
    </i>
    <i t="default" r="2">
      <x v="2"/>
    </i>
    <i t="default" r="1">
      <x v="22"/>
    </i>
    <i r="1">
      <x v="23"/>
    </i>
    <i r="2">
      <x v="1"/>
    </i>
    <i r="3">
      <x v="5"/>
    </i>
    <i t="default" r="2">
      <x v="1"/>
    </i>
    <i t="default" r="1">
      <x v="23"/>
    </i>
    <i r="1">
      <x v="24"/>
    </i>
    <i r="2">
      <x v="2"/>
    </i>
    <i r="3">
      <x/>
    </i>
    <i t="default" r="2">
      <x v="2"/>
    </i>
    <i t="default" r="1">
      <x v="24"/>
    </i>
    <i r="1">
      <x v="25"/>
    </i>
    <i r="2">
      <x v="2"/>
    </i>
    <i r="3">
      <x/>
    </i>
    <i r="3">
      <x v="1"/>
    </i>
    <i r="3">
      <x v="2"/>
    </i>
    <i r="3">
      <x v="3"/>
    </i>
    <i r="3">
      <x v="4"/>
    </i>
    <i r="3">
      <x v="5"/>
    </i>
    <i t="default" r="2">
      <x v="2"/>
    </i>
    <i t="default" r="1">
      <x v="25"/>
    </i>
    <i r="1">
      <x v="26"/>
    </i>
    <i r="2">
      <x/>
    </i>
    <i r="3">
      <x/>
    </i>
    <i r="3">
      <x v="1"/>
    </i>
    <i r="3">
      <x v="2"/>
    </i>
    <i r="3">
      <x v="3"/>
    </i>
    <i r="3">
      <x v="4"/>
    </i>
    <i r="3">
      <x v="5"/>
    </i>
    <i t="default" r="2">
      <x/>
    </i>
    <i t="default" r="1">
      <x v="26"/>
    </i>
    <i t="default">
      <x v="3"/>
    </i>
    <i>
      <x v="4"/>
    </i>
    <i r="1">
      <x v="9"/>
    </i>
    <i r="2">
      <x v="1"/>
    </i>
    <i r="3">
      <x v="1"/>
    </i>
    <i t="default" r="2">
      <x v="1"/>
    </i>
    <i t="default" r="1">
      <x v="9"/>
    </i>
    <i r="1">
      <x v="15"/>
    </i>
    <i r="2">
      <x v="1"/>
    </i>
    <i r="3">
      <x v="5"/>
    </i>
    <i t="default" r="2">
      <x v="1"/>
    </i>
    <i t="default" r="1">
      <x v="15"/>
    </i>
    <i t="default">
      <x v="4"/>
    </i>
    <i>
      <x v="5"/>
    </i>
    <i r="1">
      <x v="6"/>
    </i>
    <i r="2">
      <x v="2"/>
    </i>
    <i r="3">
      <x v="5"/>
    </i>
    <i t="default" r="2">
      <x v="2"/>
    </i>
    <i t="default" r="1">
      <x v="6"/>
    </i>
    <i r="1">
      <x v="9"/>
    </i>
    <i r="2">
      <x v="1"/>
    </i>
    <i r="3">
      <x v="1"/>
    </i>
    <i t="default" r="2">
      <x v="1"/>
    </i>
    <i t="default" r="1">
      <x v="9"/>
    </i>
    <i r="1">
      <x v="25"/>
    </i>
    <i r="2">
      <x v="2"/>
    </i>
    <i r="3">
      <x v="2"/>
    </i>
    <i r="3">
      <x v="3"/>
    </i>
    <i t="default" r="2">
      <x v="2"/>
    </i>
    <i t="default" r="1">
      <x v="25"/>
    </i>
    <i r="1">
      <x v="26"/>
    </i>
    <i r="2">
      <x/>
    </i>
    <i r="3">
      <x/>
    </i>
    <i r="3">
      <x v="1"/>
    </i>
    <i r="3">
      <x v="2"/>
    </i>
    <i r="3">
      <x v="3"/>
    </i>
    <i r="3">
      <x v="4"/>
    </i>
    <i t="default" r="2">
      <x/>
    </i>
    <i t="default" r="1">
      <x v="26"/>
    </i>
    <i t="default">
      <x v="5"/>
    </i>
    <i>
      <x v="6"/>
    </i>
    <i r="1">
      <x v="26"/>
    </i>
    <i r="2">
      <x/>
    </i>
    <i r="3">
      <x/>
    </i>
    <i t="default" r="2">
      <x/>
    </i>
    <i t="default" r="1">
      <x v="26"/>
    </i>
    <i t="default">
      <x v="6"/>
    </i>
    <i>
      <x v="7"/>
    </i>
    <i r="1">
      <x/>
    </i>
    <i r="2">
      <x v="1"/>
    </i>
    <i r="3">
      <x v="3"/>
    </i>
    <i t="default" r="2">
      <x v="1"/>
    </i>
    <i t="default" r="1">
      <x/>
    </i>
    <i r="1">
      <x v="3"/>
    </i>
    <i r="2">
      <x/>
    </i>
    <i r="3">
      <x/>
    </i>
    <i r="3">
      <x v="1"/>
    </i>
    <i r="3">
      <x v="2"/>
    </i>
    <i r="3">
      <x v="3"/>
    </i>
    <i r="3">
      <x v="5"/>
    </i>
    <i t="default" r="2">
      <x/>
    </i>
    <i t="default" r="1">
      <x v="3"/>
    </i>
    <i r="1">
      <x v="7"/>
    </i>
    <i r="2">
      <x v="2"/>
    </i>
    <i r="3">
      <x/>
    </i>
    <i t="default" r="2">
      <x v="2"/>
    </i>
    <i t="default" r="1">
      <x v="7"/>
    </i>
    <i r="1">
      <x v="8"/>
    </i>
    <i r="2">
      <x v="2"/>
    </i>
    <i r="3">
      <x v="2"/>
    </i>
    <i t="default" r="2">
      <x v="2"/>
    </i>
    <i t="default" r="1">
      <x v="8"/>
    </i>
    <i r="1">
      <x v="9"/>
    </i>
    <i r="2">
      <x v="1"/>
    </i>
    <i r="3">
      <x/>
    </i>
    <i r="3">
      <x v="1"/>
    </i>
    <i r="3">
      <x v="3"/>
    </i>
    <i t="default" r="2">
      <x v="1"/>
    </i>
    <i t="default" r="1">
      <x v="9"/>
    </i>
    <i r="1">
      <x v="12"/>
    </i>
    <i r="2">
      <x v="2"/>
    </i>
    <i r="3">
      <x/>
    </i>
    <i r="3">
      <x v="4"/>
    </i>
    <i t="default" r="2">
      <x v="2"/>
    </i>
    <i t="default" r="1">
      <x v="12"/>
    </i>
    <i r="1">
      <x v="13"/>
    </i>
    <i r="2">
      <x v="2"/>
    </i>
    <i r="3">
      <x v="2"/>
    </i>
    <i t="default" r="2">
      <x v="2"/>
    </i>
    <i t="default" r="1">
      <x v="13"/>
    </i>
    <i r="1">
      <x v="14"/>
    </i>
    <i r="2">
      <x v="2"/>
    </i>
    <i r="3">
      <x/>
    </i>
    <i t="default" r="2">
      <x v="2"/>
    </i>
    <i t="default" r="1">
      <x v="14"/>
    </i>
    <i r="1">
      <x v="15"/>
    </i>
    <i r="2">
      <x v="1"/>
    </i>
    <i r="3">
      <x/>
    </i>
    <i r="3">
      <x v="1"/>
    </i>
    <i r="3">
      <x v="2"/>
    </i>
    <i r="3">
      <x v="4"/>
    </i>
    <i r="3">
      <x v="5"/>
    </i>
    <i t="default" r="2">
      <x v="1"/>
    </i>
    <i t="default" r="1">
      <x v="15"/>
    </i>
    <i r="1">
      <x v="18"/>
    </i>
    <i r="2">
      <x v="2"/>
    </i>
    <i r="3">
      <x/>
    </i>
    <i t="default" r="2">
      <x v="2"/>
    </i>
    <i t="default" r="1">
      <x v="18"/>
    </i>
    <i r="1">
      <x v="19"/>
    </i>
    <i r="2">
      <x v="1"/>
    </i>
    <i r="3">
      <x v="3"/>
    </i>
    <i r="3">
      <x v="4"/>
    </i>
    <i t="default" r="2">
      <x v="1"/>
    </i>
    <i t="default" r="1">
      <x v="19"/>
    </i>
    <i r="1">
      <x v="22"/>
    </i>
    <i r="2">
      <x v="2"/>
    </i>
    <i r="3">
      <x/>
    </i>
    <i t="default" r="2">
      <x v="2"/>
    </i>
    <i t="default" r="1">
      <x v="22"/>
    </i>
    <i r="1">
      <x v="25"/>
    </i>
    <i r="2">
      <x v="2"/>
    </i>
    <i r="3">
      <x/>
    </i>
    <i r="3">
      <x v="1"/>
    </i>
    <i r="3">
      <x v="2"/>
    </i>
    <i r="3">
      <x v="3"/>
    </i>
    <i r="3">
      <x v="4"/>
    </i>
    <i r="3">
      <x v="5"/>
    </i>
    <i t="default" r="2">
      <x v="2"/>
    </i>
    <i t="default" r="1">
      <x v="25"/>
    </i>
    <i r="1">
      <x v="26"/>
    </i>
    <i r="2">
      <x/>
    </i>
    <i r="3">
      <x/>
    </i>
    <i r="3">
      <x v="1"/>
    </i>
    <i r="3">
      <x v="2"/>
    </i>
    <i r="3">
      <x v="3"/>
    </i>
    <i r="3">
      <x v="4"/>
    </i>
    <i r="3">
      <x v="5"/>
    </i>
    <i t="default" r="2">
      <x/>
    </i>
    <i t="default" r="1">
      <x v="26"/>
    </i>
    <i t="default">
      <x v="7"/>
    </i>
    <i>
      <x v="8"/>
    </i>
    <i r="1">
      <x v="25"/>
    </i>
    <i r="2">
      <x v="2"/>
    </i>
    <i r="3">
      <x v="4"/>
    </i>
    <i t="default" r="2">
      <x v="2"/>
    </i>
    <i t="default" r="1">
      <x v="25"/>
    </i>
    <i r="1">
      <x v="26"/>
    </i>
    <i r="2">
      <x/>
    </i>
    <i r="3">
      <x v="3"/>
    </i>
    <i r="3">
      <x v="4"/>
    </i>
    <i r="3">
      <x v="5"/>
    </i>
    <i t="default" r="2">
      <x/>
    </i>
    <i t="default" r="1">
      <x v="26"/>
    </i>
    <i t="default">
      <x v="8"/>
    </i>
    <i>
      <x v="9"/>
    </i>
    <i r="1">
      <x/>
    </i>
    <i r="2">
      <x v="1"/>
    </i>
    <i r="3">
      <x/>
    </i>
    <i r="3">
      <x v="1"/>
    </i>
    <i r="3">
      <x v="2"/>
    </i>
    <i r="3">
      <x v="3"/>
    </i>
    <i r="3">
      <x v="4"/>
    </i>
    <i r="3">
      <x v="5"/>
    </i>
    <i t="default" r="2">
      <x v="1"/>
    </i>
    <i t="default" r="1">
      <x/>
    </i>
    <i r="1">
      <x v="1"/>
    </i>
    <i r="2">
      <x v="2"/>
    </i>
    <i r="3">
      <x v="5"/>
    </i>
    <i t="default" r="2">
      <x v="2"/>
    </i>
    <i t="default" r="1">
      <x v="1"/>
    </i>
    <i r="1">
      <x v="3"/>
    </i>
    <i r="2">
      <x/>
    </i>
    <i r="3">
      <x/>
    </i>
    <i r="3">
      <x v="2"/>
    </i>
    <i r="3">
      <x v="4"/>
    </i>
    <i t="default" r="2">
      <x/>
    </i>
    <i t="default" r="1">
      <x v="3"/>
    </i>
    <i r="1">
      <x v="7"/>
    </i>
    <i r="2">
      <x v="2"/>
    </i>
    <i r="3">
      <x v="5"/>
    </i>
    <i t="default" r="2">
      <x v="2"/>
    </i>
    <i t="default" r="1">
      <x v="7"/>
    </i>
    <i r="1">
      <x v="8"/>
    </i>
    <i r="2">
      <x v="2"/>
    </i>
    <i r="3">
      <x/>
    </i>
    <i r="3">
      <x v="2"/>
    </i>
    <i r="3">
      <x v="4"/>
    </i>
    <i t="default" r="2">
      <x v="2"/>
    </i>
    <i t="default" r="1">
      <x v="8"/>
    </i>
    <i r="1">
      <x v="9"/>
    </i>
    <i r="2">
      <x v="1"/>
    </i>
    <i r="3">
      <x/>
    </i>
    <i r="3">
      <x v="1"/>
    </i>
    <i r="3">
      <x v="2"/>
    </i>
    <i r="3">
      <x v="3"/>
    </i>
    <i r="3">
      <x v="4"/>
    </i>
    <i r="3">
      <x v="5"/>
    </i>
    <i t="default" r="2">
      <x v="1"/>
    </i>
    <i t="default" r="1">
      <x v="9"/>
    </i>
    <i r="1">
      <x v="11"/>
    </i>
    <i r="2">
      <x v="1"/>
    </i>
    <i r="3">
      <x/>
    </i>
    <i r="3">
      <x v="1"/>
    </i>
    <i r="3">
      <x v="4"/>
    </i>
    <i t="default" r="2">
      <x v="1"/>
    </i>
    <i t="default" r="1">
      <x v="11"/>
    </i>
    <i r="1">
      <x v="15"/>
    </i>
    <i r="2">
      <x v="1"/>
    </i>
    <i r="3">
      <x/>
    </i>
    <i r="3">
      <x v="1"/>
    </i>
    <i r="3">
      <x v="2"/>
    </i>
    <i r="3">
      <x v="3"/>
    </i>
    <i r="3">
      <x v="4"/>
    </i>
    <i r="3">
      <x v="5"/>
    </i>
    <i t="default" r="2">
      <x v="1"/>
    </i>
    <i t="default" r="1">
      <x v="15"/>
    </i>
    <i r="1">
      <x v="17"/>
    </i>
    <i r="2">
      <x/>
    </i>
    <i r="3">
      <x v="4"/>
    </i>
    <i t="default" r="2">
      <x/>
    </i>
    <i t="default" r="1">
      <x v="17"/>
    </i>
    <i r="1">
      <x v="18"/>
    </i>
    <i r="2">
      <x v="2"/>
    </i>
    <i r="3">
      <x/>
    </i>
    <i r="3">
      <x v="5"/>
    </i>
    <i t="default" r="2">
      <x v="2"/>
    </i>
    <i t="default" r="1">
      <x v="18"/>
    </i>
    <i r="1">
      <x v="19"/>
    </i>
    <i r="2">
      <x v="1"/>
    </i>
    <i r="3">
      <x/>
    </i>
    <i r="3">
      <x v="1"/>
    </i>
    <i r="3">
      <x v="3"/>
    </i>
    <i r="3">
      <x v="4"/>
    </i>
    <i r="3">
      <x v="5"/>
    </i>
    <i t="default" r="2">
      <x v="1"/>
    </i>
    <i t="default" r="1">
      <x v="19"/>
    </i>
    <i r="1">
      <x v="20"/>
    </i>
    <i r="2">
      <x v="2"/>
    </i>
    <i r="3">
      <x v="5"/>
    </i>
    <i t="default" r="2">
      <x v="2"/>
    </i>
    <i t="default" r="1">
      <x v="20"/>
    </i>
    <i r="1">
      <x v="22"/>
    </i>
    <i r="2">
      <x v="2"/>
    </i>
    <i r="3">
      <x/>
    </i>
    <i r="3">
      <x v="1"/>
    </i>
    <i t="default" r="2">
      <x v="2"/>
    </i>
    <i t="default" r="1">
      <x v="22"/>
    </i>
    <i r="1">
      <x v="23"/>
    </i>
    <i r="2">
      <x v="1"/>
    </i>
    <i r="3">
      <x v="1"/>
    </i>
    <i t="default" r="2">
      <x v="1"/>
    </i>
    <i t="default" r="1">
      <x v="23"/>
    </i>
    <i r="1">
      <x v="25"/>
    </i>
    <i r="2">
      <x v="2"/>
    </i>
    <i r="3">
      <x/>
    </i>
    <i r="3">
      <x v="1"/>
    </i>
    <i r="3">
      <x v="2"/>
    </i>
    <i r="3">
      <x v="3"/>
    </i>
    <i r="3">
      <x v="4"/>
    </i>
    <i r="3">
      <x v="5"/>
    </i>
    <i t="default" r="2">
      <x v="2"/>
    </i>
    <i t="default" r="1">
      <x v="25"/>
    </i>
    <i r="1">
      <x v="26"/>
    </i>
    <i r="2">
      <x/>
    </i>
    <i r="3">
      <x/>
    </i>
    <i r="3">
      <x v="1"/>
    </i>
    <i r="3">
      <x v="2"/>
    </i>
    <i r="3">
      <x v="3"/>
    </i>
    <i r="3">
      <x v="4"/>
    </i>
    <i r="3">
      <x v="5"/>
    </i>
    <i t="default" r="2">
      <x/>
    </i>
    <i t="default" r="1">
      <x v="26"/>
    </i>
    <i t="default">
      <x v="9"/>
    </i>
    <i t="grand">
      <x/>
    </i>
  </rowItems>
  <colItems count="1">
    <i/>
  </colItems>
  <dataFields count="1">
    <dataField name="Count of Work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5E647A1-006A-47FC-95E7-7032431E0C37}" name="ECbyLvl2Org"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D52:E59" firstHeaderRow="1" firstDataRow="1" firstDataCol="1"/>
  <pivotFields count="31">
    <pivotField dataField="1" subtotalTop="0" showAll="0"/>
    <pivotField subtotalTop="0" showAll="0">
      <items count="11">
        <item x="7"/>
        <item x="6"/>
        <item x="1"/>
        <item x="0"/>
        <item x="9"/>
        <item x="5"/>
        <item x="8"/>
        <item x="4"/>
        <item x="2"/>
        <item x="3"/>
        <item t="default"/>
      </items>
    </pivotField>
    <pivotField subtotalTop="0" showAll="0"/>
    <pivotField subtotalTop="0" showAll="0"/>
    <pivotField subtotalTop="0" showAll="0"/>
    <pivotField numFmtId="14" subtotalTop="0" showAll="0"/>
    <pivotField numFmtId="14" subtotalTop="0" showAll="0"/>
    <pivotField axis="axisRow" subtotalTop="0" showAll="0">
      <items count="7">
        <item x="0"/>
        <item x="3"/>
        <item x="5"/>
        <item x="2"/>
        <item x="1"/>
        <item x="4"/>
        <item t="default"/>
      </items>
    </pivotField>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numFmtId="165" subtotalTop="0" showAll="0"/>
    <pivotField numFmtId="165" subtotalTop="0" showAll="0"/>
    <pivotField numFmtId="165" subtotalTop="0" showAll="0"/>
    <pivotField numFmtId="9" subtotalTop="0" showAll="0"/>
  </pivotFields>
  <rowFields count="1">
    <field x="7"/>
  </rowFields>
  <rowItems count="7">
    <i>
      <x/>
    </i>
    <i>
      <x v="1"/>
    </i>
    <i>
      <x v="2"/>
    </i>
    <i>
      <x v="3"/>
    </i>
    <i>
      <x v="4"/>
    </i>
    <i>
      <x v="5"/>
    </i>
    <i t="grand">
      <x/>
    </i>
  </rowItems>
  <colItems count="1">
    <i/>
  </colItems>
  <dataFields count="1">
    <dataField name="Count of Worker" fld="0" subtotal="count" baseField="7" baseItem="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F7AAFA-9972-4B47-A6E4-3CB2E8AAD38D}" name="ECbyRegion"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46:E50" firstHeaderRow="1" firstDataRow="1" firstDataCol="1"/>
  <pivotFields count="31">
    <pivotField dataField="1" subtotalTop="0" showAll="0"/>
    <pivotField subtotalTop="0" showAll="0">
      <items count="11">
        <item x="7"/>
        <item x="6"/>
        <item x="1"/>
        <item x="0"/>
        <item x="9"/>
        <item x="5"/>
        <item x="8"/>
        <item x="4"/>
        <item x="2"/>
        <item x="3"/>
        <item t="default"/>
      </items>
    </pivotField>
    <pivotField subtotalTop="0" showAll="0"/>
    <pivotField subtotalTop="0" showAll="0"/>
    <pivotField axis="axisRow" subtotalTop="0" showAll="0">
      <items count="4">
        <item x="2"/>
        <item x="1"/>
        <item x="0"/>
        <item t="default"/>
      </items>
    </pivotField>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numFmtId="165" subtotalTop="0" showAll="0"/>
    <pivotField numFmtId="165" subtotalTop="0" showAll="0"/>
    <pivotField numFmtId="165" subtotalTop="0" showAll="0"/>
    <pivotField numFmtId="9" subtotalTop="0" showAll="0"/>
  </pivotFields>
  <rowFields count="1">
    <field x="4"/>
  </rowFields>
  <rowItems count="4">
    <i>
      <x/>
    </i>
    <i>
      <x v="1"/>
    </i>
    <i>
      <x v="2"/>
    </i>
    <i t="grand">
      <x/>
    </i>
  </rowItems>
  <colItems count="1">
    <i/>
  </colItems>
  <dataFields count="1">
    <dataField name="Count of Work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72F53C7-ABB8-4284-83FB-1E8E45B5E4C9}" name="ECbyCountry"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D16:E43" firstHeaderRow="1" firstDataRow="1" firstDataCol="1"/>
  <pivotFields count="31">
    <pivotField dataField="1" subtotalTop="0" showAll="0"/>
    <pivotField subtotalTop="0" showAll="0">
      <items count="11">
        <item x="7"/>
        <item x="6"/>
        <item x="1"/>
        <item x="0"/>
        <item x="9"/>
        <item x="5"/>
        <item x="8"/>
        <item x="4"/>
        <item x="2"/>
        <item x="3"/>
        <item t="default"/>
      </items>
    </pivotField>
    <pivotField subtotalTop="0" showAll="0"/>
    <pivotField axis="axisRow" subtotalTop="0" showAll="0">
      <items count="28">
        <item x="4"/>
        <item x="23"/>
        <item x="24"/>
        <item x="5"/>
        <item x="22"/>
        <item x="16"/>
        <item x="15"/>
        <item x="10"/>
        <item x="6"/>
        <item x="3"/>
        <item x="19"/>
        <item x="12"/>
        <item x="7"/>
        <item x="13"/>
        <item x="11"/>
        <item x="1"/>
        <item x="21"/>
        <item x="18"/>
        <item x="8"/>
        <item x="9"/>
        <item x="14"/>
        <item x="26"/>
        <item x="17"/>
        <item x="25"/>
        <item x="20"/>
        <item x="0"/>
        <item h="1" x="2"/>
        <item t="default"/>
      </items>
    </pivotField>
    <pivotField subtotalTop="0" showAll="0">
      <items count="4">
        <item x="2"/>
        <item x="1"/>
        <item x="0"/>
        <item t="default"/>
      </items>
    </pivotField>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subtotalTop="0" showAll="0"/>
    <pivotField numFmtId="3" subtotalTop="0" showAll="0"/>
    <pivotField numFmtId="3" subtotalTop="0" showAll="0"/>
    <pivotField subtotalTop="0" showAll="0"/>
    <pivotField numFmtId="165" subtotalTop="0" showAll="0"/>
    <pivotField numFmtId="165" subtotalTop="0" showAll="0"/>
    <pivotField numFmtId="165" subtotalTop="0" showAll="0"/>
    <pivotField numFmtId="165" subtotalTop="0" showAll="0"/>
    <pivotField numFmtId="9" subtotalTop="0" showAll="0"/>
  </pivotFields>
  <rowFields count="1">
    <field x="3"/>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Worker" fld="0" subtotal="count" baseField="0" baseItem="0"/>
  </dataFields>
  <chartFormats count="27">
    <chartFormat chart="17" format="28" series="1">
      <pivotArea type="data" outline="0" fieldPosition="0">
        <references count="1">
          <reference field="4294967294" count="1" selected="0">
            <x v="0"/>
          </reference>
        </references>
      </pivotArea>
    </chartFormat>
    <chartFormat chart="17" format="29">
      <pivotArea type="data" outline="0" fieldPosition="0">
        <references count="2">
          <reference field="4294967294" count="1" selected="0">
            <x v="0"/>
          </reference>
          <reference field="3" count="1" selected="0">
            <x v="0"/>
          </reference>
        </references>
      </pivotArea>
    </chartFormat>
    <chartFormat chart="17" format="30">
      <pivotArea type="data" outline="0" fieldPosition="0">
        <references count="2">
          <reference field="4294967294" count="1" selected="0">
            <x v="0"/>
          </reference>
          <reference field="3" count="1" selected="0">
            <x v="1"/>
          </reference>
        </references>
      </pivotArea>
    </chartFormat>
    <chartFormat chart="17" format="31">
      <pivotArea type="data" outline="0" fieldPosition="0">
        <references count="2">
          <reference field="4294967294" count="1" selected="0">
            <x v="0"/>
          </reference>
          <reference field="3" count="1" selected="0">
            <x v="2"/>
          </reference>
        </references>
      </pivotArea>
    </chartFormat>
    <chartFormat chart="17" format="32">
      <pivotArea type="data" outline="0" fieldPosition="0">
        <references count="2">
          <reference field="4294967294" count="1" selected="0">
            <x v="0"/>
          </reference>
          <reference field="3" count="1" selected="0">
            <x v="3"/>
          </reference>
        </references>
      </pivotArea>
    </chartFormat>
    <chartFormat chart="17" format="33">
      <pivotArea type="data" outline="0" fieldPosition="0">
        <references count="2">
          <reference field="4294967294" count="1" selected="0">
            <x v="0"/>
          </reference>
          <reference field="3" count="1" selected="0">
            <x v="4"/>
          </reference>
        </references>
      </pivotArea>
    </chartFormat>
    <chartFormat chart="17" format="34">
      <pivotArea type="data" outline="0" fieldPosition="0">
        <references count="2">
          <reference field="4294967294" count="1" selected="0">
            <x v="0"/>
          </reference>
          <reference field="3" count="1" selected="0">
            <x v="5"/>
          </reference>
        </references>
      </pivotArea>
    </chartFormat>
    <chartFormat chart="17" format="35">
      <pivotArea type="data" outline="0" fieldPosition="0">
        <references count="2">
          <reference field="4294967294" count="1" selected="0">
            <x v="0"/>
          </reference>
          <reference field="3" count="1" selected="0">
            <x v="6"/>
          </reference>
        </references>
      </pivotArea>
    </chartFormat>
    <chartFormat chart="17" format="36">
      <pivotArea type="data" outline="0" fieldPosition="0">
        <references count="2">
          <reference field="4294967294" count="1" selected="0">
            <x v="0"/>
          </reference>
          <reference field="3" count="1" selected="0">
            <x v="7"/>
          </reference>
        </references>
      </pivotArea>
    </chartFormat>
    <chartFormat chart="17" format="37">
      <pivotArea type="data" outline="0" fieldPosition="0">
        <references count="2">
          <reference field="4294967294" count="1" selected="0">
            <x v="0"/>
          </reference>
          <reference field="3" count="1" selected="0">
            <x v="8"/>
          </reference>
        </references>
      </pivotArea>
    </chartFormat>
    <chartFormat chart="17" format="38">
      <pivotArea type="data" outline="0" fieldPosition="0">
        <references count="2">
          <reference field="4294967294" count="1" selected="0">
            <x v="0"/>
          </reference>
          <reference field="3" count="1" selected="0">
            <x v="9"/>
          </reference>
        </references>
      </pivotArea>
    </chartFormat>
    <chartFormat chart="17" format="39">
      <pivotArea type="data" outline="0" fieldPosition="0">
        <references count="2">
          <reference field="4294967294" count="1" selected="0">
            <x v="0"/>
          </reference>
          <reference field="3" count="1" selected="0">
            <x v="10"/>
          </reference>
        </references>
      </pivotArea>
    </chartFormat>
    <chartFormat chart="17" format="40">
      <pivotArea type="data" outline="0" fieldPosition="0">
        <references count="2">
          <reference field="4294967294" count="1" selected="0">
            <x v="0"/>
          </reference>
          <reference field="3" count="1" selected="0">
            <x v="11"/>
          </reference>
        </references>
      </pivotArea>
    </chartFormat>
    <chartFormat chart="17" format="41">
      <pivotArea type="data" outline="0" fieldPosition="0">
        <references count="2">
          <reference field="4294967294" count="1" selected="0">
            <x v="0"/>
          </reference>
          <reference field="3" count="1" selected="0">
            <x v="12"/>
          </reference>
        </references>
      </pivotArea>
    </chartFormat>
    <chartFormat chart="17" format="42">
      <pivotArea type="data" outline="0" fieldPosition="0">
        <references count="2">
          <reference field="4294967294" count="1" selected="0">
            <x v="0"/>
          </reference>
          <reference field="3" count="1" selected="0">
            <x v="13"/>
          </reference>
        </references>
      </pivotArea>
    </chartFormat>
    <chartFormat chart="17" format="43">
      <pivotArea type="data" outline="0" fieldPosition="0">
        <references count="2">
          <reference field="4294967294" count="1" selected="0">
            <x v="0"/>
          </reference>
          <reference field="3" count="1" selected="0">
            <x v="14"/>
          </reference>
        </references>
      </pivotArea>
    </chartFormat>
    <chartFormat chart="17" format="44">
      <pivotArea type="data" outline="0" fieldPosition="0">
        <references count="2">
          <reference field="4294967294" count="1" selected="0">
            <x v="0"/>
          </reference>
          <reference field="3" count="1" selected="0">
            <x v="15"/>
          </reference>
        </references>
      </pivotArea>
    </chartFormat>
    <chartFormat chart="17" format="45">
      <pivotArea type="data" outline="0" fieldPosition="0">
        <references count="2">
          <reference field="4294967294" count="1" selected="0">
            <x v="0"/>
          </reference>
          <reference field="3" count="1" selected="0">
            <x v="16"/>
          </reference>
        </references>
      </pivotArea>
    </chartFormat>
    <chartFormat chart="17" format="46">
      <pivotArea type="data" outline="0" fieldPosition="0">
        <references count="2">
          <reference field="4294967294" count="1" selected="0">
            <x v="0"/>
          </reference>
          <reference field="3" count="1" selected="0">
            <x v="17"/>
          </reference>
        </references>
      </pivotArea>
    </chartFormat>
    <chartFormat chart="17" format="47">
      <pivotArea type="data" outline="0" fieldPosition="0">
        <references count="2">
          <reference field="4294967294" count="1" selected="0">
            <x v="0"/>
          </reference>
          <reference field="3" count="1" selected="0">
            <x v="18"/>
          </reference>
        </references>
      </pivotArea>
    </chartFormat>
    <chartFormat chart="17" format="48">
      <pivotArea type="data" outline="0" fieldPosition="0">
        <references count="2">
          <reference field="4294967294" count="1" selected="0">
            <x v="0"/>
          </reference>
          <reference field="3" count="1" selected="0">
            <x v="19"/>
          </reference>
        </references>
      </pivotArea>
    </chartFormat>
    <chartFormat chart="17" format="49">
      <pivotArea type="data" outline="0" fieldPosition="0">
        <references count="2">
          <reference field="4294967294" count="1" selected="0">
            <x v="0"/>
          </reference>
          <reference field="3" count="1" selected="0">
            <x v="20"/>
          </reference>
        </references>
      </pivotArea>
    </chartFormat>
    <chartFormat chart="17" format="50">
      <pivotArea type="data" outline="0" fieldPosition="0">
        <references count="2">
          <reference field="4294967294" count="1" selected="0">
            <x v="0"/>
          </reference>
          <reference field="3" count="1" selected="0">
            <x v="21"/>
          </reference>
        </references>
      </pivotArea>
    </chartFormat>
    <chartFormat chart="17" format="51">
      <pivotArea type="data" outline="0" fieldPosition="0">
        <references count="2">
          <reference field="4294967294" count="1" selected="0">
            <x v="0"/>
          </reference>
          <reference field="3" count="1" selected="0">
            <x v="22"/>
          </reference>
        </references>
      </pivotArea>
    </chartFormat>
    <chartFormat chart="17" format="52">
      <pivotArea type="data" outline="0" fieldPosition="0">
        <references count="2">
          <reference field="4294967294" count="1" selected="0">
            <x v="0"/>
          </reference>
          <reference field="3" count="1" selected="0">
            <x v="23"/>
          </reference>
        </references>
      </pivotArea>
    </chartFormat>
    <chartFormat chart="17" format="53">
      <pivotArea type="data" outline="0" fieldPosition="0">
        <references count="2">
          <reference field="4294967294" count="1" selected="0">
            <x v="0"/>
          </reference>
          <reference field="3" count="1" selected="0">
            <x v="24"/>
          </reference>
        </references>
      </pivotArea>
    </chartFormat>
    <chartFormat chart="17" format="54">
      <pivotArea type="data" outline="0" fieldPosition="0">
        <references count="2">
          <reference field="4294967294" count="1" selected="0">
            <x v="0"/>
          </reference>
          <reference field="3" count="1" selected="0">
            <x v="2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3CB217F-BF4D-44EE-ACB7-BE6217FA3402}" name="SMRegionalAnalysis"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14" firstHeaderRow="1" firstDataRow="1" firstDataCol="1" rowPageCount="1" colPageCount="1"/>
  <pivotFields count="31">
    <pivotField subtotalTop="0" showAll="0"/>
    <pivotField axis="axisRow" subtotalTop="0" showAll="0">
      <items count="11">
        <item h="1" x="7"/>
        <item h="1" x="6"/>
        <item h="1" x="1"/>
        <item x="0"/>
        <item h="1" x="9"/>
        <item h="1" x="5"/>
        <item h="1" x="8"/>
        <item x="4"/>
        <item h="1" x="2"/>
        <item h="1" x="3"/>
        <item t="default"/>
      </items>
    </pivotField>
    <pivotField subtotalTop="0" showAll="0"/>
    <pivotField subtotalTop="0" showAll="0"/>
    <pivotField axis="axisRow" subtotalTop="0" showAll="0">
      <items count="4">
        <item x="2"/>
        <item x="1"/>
        <item x="0"/>
        <item t="default"/>
      </items>
    </pivotField>
    <pivotField numFmtId="14" subtotalTop="0" showAll="0"/>
    <pivotField numFmtId="14" subtotalTop="0" showAll="0"/>
    <pivotField subtotalTop="0" showAll="0"/>
    <pivotField subtotalTop="0" showAll="0"/>
    <pivotField subtotalTop="0" showAll="0"/>
    <pivotField subtotalTop="0" showAll="0"/>
    <pivotField subtotalTop="0" showAll="0"/>
    <pivotField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numFmtId="3" subtotalTop="0" showAll="0"/>
    <pivotField dataField="1" numFmtId="3" subtotalTop="0" showAll="0"/>
    <pivotField subtotalTop="0" showAll="0"/>
    <pivotField numFmtId="3" subtotalTop="0" showAll="0"/>
    <pivotField numFmtId="3" subtotalTop="0" showAll="0"/>
    <pivotField axis="axisPage" subtotalTop="0" showAll="0">
      <items count="4">
        <item x="2"/>
        <item x="0"/>
        <item x="1"/>
        <item t="default"/>
      </items>
    </pivotField>
    <pivotField numFmtId="165" subtotalTop="0" showAll="0"/>
    <pivotField numFmtId="165" subtotalTop="0" showAll="0"/>
    <pivotField numFmtId="165" subtotalTop="0" showAll="0"/>
    <pivotField numFmtId="165" subtotalTop="0" showAll="0"/>
    <pivotField numFmtId="9" subtotalTop="0" showAll="0"/>
  </pivotFields>
  <rowFields count="2">
    <field x="1"/>
    <field x="4"/>
  </rowFields>
  <rowItems count="11">
    <i>
      <x v="3"/>
    </i>
    <i r="1">
      <x/>
    </i>
    <i r="1">
      <x v="1"/>
    </i>
    <i r="1">
      <x v="2"/>
    </i>
    <i t="default">
      <x v="3"/>
    </i>
    <i>
      <x v="7"/>
    </i>
    <i r="1">
      <x/>
    </i>
    <i r="1">
      <x v="1"/>
    </i>
    <i r="1">
      <x v="2"/>
    </i>
    <i t="default">
      <x v="7"/>
    </i>
    <i t="grand">
      <x/>
    </i>
  </rowItems>
  <colItems count="1">
    <i/>
  </colItems>
  <pageFields count="1">
    <pageField fld="25" item="1" hier="-1"/>
  </pageFields>
  <dataFields count="1">
    <dataField name="Sum of 2021 Total Compensation" fld="21"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tle" xr10:uid="{E133EE86-D9AF-4D5D-A50E-256B26F1E943}" sourceName="Title">
  <pivotTables>
    <pivotTable tabId="6" name="PivotTable1"/>
  </pivotTables>
  <data>
    <tabular pivotCacheId="219882802">
      <items count="10">
        <i x="7"/>
        <i x="6"/>
        <i x="1"/>
        <i x="0" s="1"/>
        <i x="9"/>
        <i x="5"/>
        <i x="8"/>
        <i x="4"/>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ngth_of_Service" xr10:uid="{7335336A-71B0-4060-8A1E-BA5F8FBDAC47}" sourceName="Length of Service">
  <pivotTables>
    <pivotTable tabId="8" name="SMRegionalAnalysis"/>
  </pivotTables>
  <data>
    <tabular pivotCacheId="219882802">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tle" xr10:uid="{69F02154-9492-431B-86A7-2ECF8B9881EB}" cache="Slicer_Title" caption="Title" style="Slicer Style 1 2 2" rowHeight="274320"/>
  <slicer name="Length of Service" xr10:uid="{0AF8F9B9-DFA9-46F5-906C-40234923D9D2}" cache="Slicer_Length_of_Service" caption="Length of Service" style="Slicer Style 1 2 2"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3BA1A0-C273-4998-94EF-C7531C2116AC}" name="Table1" displayName="Table1" ref="L73:M100" totalsRowShown="0" headerRowDxfId="4" dataDxfId="2" headerRowBorderDxfId="3">
  <autoFilter ref="L73:M100" xr:uid="{243BA1A0-C273-4998-94EF-C7531C2116AC}">
    <filterColumn colId="0" hiddenButton="1"/>
    <filterColumn colId="1" hiddenButton="1"/>
  </autoFilter>
  <tableColumns count="2">
    <tableColumn id="1" xr3:uid="{40795039-3835-4189-89CC-FF9BBD0B9117}" name="Country" dataDxfId="1"/>
    <tableColumn id="2" xr3:uid="{EDD493FB-C0C7-4583-9244-448C02723E5F}" name="Base Salary Ratio" dataDxfId="0"/>
  </tableColumns>
  <tableStyleInfo name="TableStyleLight9"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rinterSettings" Target="../printerSettings/printerSettings5.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rinterSettings" Target="../printerSettings/printerSettings6.bin"/><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B1CB6-9333-A846-A090-AA2F68E5E49F}">
  <sheetPr>
    <pageSetUpPr fitToPage="1"/>
  </sheetPr>
  <dimension ref="M2:AP80"/>
  <sheetViews>
    <sheetView tabSelected="1" zoomScale="55" zoomScaleNormal="55" workbookViewId="0">
      <selection activeCell="A23" sqref="A23"/>
    </sheetView>
  </sheetViews>
  <sheetFormatPr defaultColWidth="10.77734375" defaultRowHeight="14.4" x14ac:dyDescent="0.3"/>
  <cols>
    <col min="1" max="11" width="10.77734375" style="8"/>
    <col min="12" max="12" width="52" style="8" customWidth="1"/>
    <col min="13" max="16384" width="10.77734375" style="8"/>
  </cols>
  <sheetData>
    <row r="2" spans="13:42" ht="15" thickBot="1" x14ac:dyDescent="0.35"/>
    <row r="3" spans="13:42" ht="36.6" x14ac:dyDescent="0.7">
      <c r="M3" s="16" t="s">
        <v>16068</v>
      </c>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4"/>
    </row>
    <row r="4" spans="13:42" x14ac:dyDescent="0.3">
      <c r="M4" s="13"/>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12"/>
    </row>
    <row r="5" spans="13:42" x14ac:dyDescent="0.3">
      <c r="M5" s="13"/>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12"/>
    </row>
    <row r="6" spans="13:42" x14ac:dyDescent="0.3">
      <c r="M6" s="13"/>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12"/>
    </row>
    <row r="7" spans="13:42" x14ac:dyDescent="0.3">
      <c r="M7" s="13"/>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12"/>
    </row>
    <row r="8" spans="13:42" x14ac:dyDescent="0.3">
      <c r="M8" s="13"/>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12"/>
    </row>
    <row r="9" spans="13:42" x14ac:dyDescent="0.3">
      <c r="M9" s="13"/>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12"/>
    </row>
    <row r="10" spans="13:42" x14ac:dyDescent="0.3">
      <c r="M10" s="13"/>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12"/>
    </row>
    <row r="11" spans="13:42" x14ac:dyDescent="0.3">
      <c r="M11" s="13"/>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12"/>
    </row>
    <row r="12" spans="13:42" x14ac:dyDescent="0.3">
      <c r="M12" s="13"/>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12"/>
    </row>
    <row r="13" spans="13:42" x14ac:dyDescent="0.3">
      <c r="M13" s="13"/>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12"/>
    </row>
    <row r="14" spans="13:42" x14ac:dyDescent="0.3">
      <c r="M14" s="13"/>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12"/>
    </row>
    <row r="15" spans="13:42" x14ac:dyDescent="0.3">
      <c r="M15" s="13"/>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12"/>
    </row>
    <row r="16" spans="13:42" x14ac:dyDescent="0.3">
      <c r="M16" s="13"/>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12"/>
    </row>
    <row r="17" spans="13:42" x14ac:dyDescent="0.3">
      <c r="M17" s="13"/>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12"/>
    </row>
    <row r="18" spans="13:42" x14ac:dyDescent="0.3">
      <c r="M18" s="13"/>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12"/>
    </row>
    <row r="19" spans="13:42" x14ac:dyDescent="0.3">
      <c r="M19" s="13"/>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12"/>
    </row>
    <row r="20" spans="13:42" x14ac:dyDescent="0.3">
      <c r="M20" s="13"/>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12"/>
    </row>
    <row r="21" spans="13:42" x14ac:dyDescent="0.3">
      <c r="M21" s="13"/>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12"/>
    </row>
    <row r="22" spans="13:42" x14ac:dyDescent="0.3">
      <c r="M22" s="13"/>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12"/>
    </row>
    <row r="23" spans="13:42" x14ac:dyDescent="0.3">
      <c r="M23" s="13"/>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12"/>
    </row>
    <row r="24" spans="13:42" x14ac:dyDescent="0.3">
      <c r="M24" s="13"/>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12"/>
    </row>
    <row r="25" spans="13:42" x14ac:dyDescent="0.3">
      <c r="M25" s="13"/>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12"/>
    </row>
    <row r="26" spans="13:42" x14ac:dyDescent="0.3">
      <c r="M26" s="13"/>
      <c r="N26" s="39"/>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12"/>
    </row>
    <row r="27" spans="13:42" x14ac:dyDescent="0.3">
      <c r="M27" s="13"/>
      <c r="N27" s="39"/>
      <c r="O27" s="39"/>
      <c r="P27" s="39"/>
      <c r="Q27" s="39"/>
      <c r="R27" s="39"/>
      <c r="S27" s="39"/>
      <c r="T27" s="39"/>
      <c r="U27" s="39"/>
      <c r="V27" s="39"/>
      <c r="W27" s="39"/>
      <c r="X27" s="39"/>
      <c r="Y27" s="39"/>
      <c r="Z27" s="39"/>
      <c r="AA27" s="39"/>
      <c r="AB27" s="39"/>
      <c r="AC27" s="39"/>
      <c r="AD27" s="39"/>
      <c r="AE27" s="39"/>
      <c r="AF27" s="39"/>
      <c r="AG27" s="39"/>
      <c r="AH27" s="39"/>
      <c r="AI27" s="39"/>
      <c r="AJ27" s="39"/>
      <c r="AK27" s="39"/>
      <c r="AL27" s="39"/>
      <c r="AM27" s="39"/>
      <c r="AN27" s="39"/>
      <c r="AO27" s="39"/>
      <c r="AP27" s="12"/>
    </row>
    <row r="28" spans="13:42" x14ac:dyDescent="0.3">
      <c r="M28" s="13"/>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12"/>
    </row>
    <row r="29" spans="13:42" x14ac:dyDescent="0.3">
      <c r="M29" s="13"/>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12"/>
    </row>
    <row r="30" spans="13:42" x14ac:dyDescent="0.3">
      <c r="M30" s="13"/>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12"/>
    </row>
    <row r="31" spans="13:42" x14ac:dyDescent="0.3">
      <c r="M31" s="13"/>
      <c r="N31" s="39"/>
      <c r="O31" s="39"/>
      <c r="P31" s="39"/>
      <c r="Q31" s="39"/>
      <c r="R31" s="39"/>
      <c r="S31" s="39"/>
      <c r="T31" s="39"/>
      <c r="U31" s="39"/>
      <c r="V31" s="39"/>
      <c r="W31" s="39"/>
      <c r="X31" s="39"/>
      <c r="Y31" s="39"/>
      <c r="Z31" s="39"/>
      <c r="AA31" s="39"/>
      <c r="AB31" s="39"/>
      <c r="AC31" s="39"/>
      <c r="AD31" s="39"/>
      <c r="AE31" s="39"/>
      <c r="AF31" s="39"/>
      <c r="AG31" s="39"/>
      <c r="AH31" s="39"/>
      <c r="AI31" s="39"/>
      <c r="AJ31" s="39"/>
      <c r="AK31" s="39"/>
      <c r="AL31" s="39"/>
      <c r="AM31" s="39"/>
      <c r="AN31" s="39"/>
      <c r="AO31" s="39"/>
      <c r="AP31" s="12"/>
    </row>
    <row r="32" spans="13:42" x14ac:dyDescent="0.3">
      <c r="M32" s="13"/>
      <c r="N32" s="39"/>
      <c r="O32" s="39"/>
      <c r="P32" s="39"/>
      <c r="Q32" s="39"/>
      <c r="R32" s="39"/>
      <c r="S32" s="39"/>
      <c r="T32" s="39"/>
      <c r="U32" s="39"/>
      <c r="V32" s="39"/>
      <c r="W32" s="39"/>
      <c r="X32" s="39"/>
      <c r="Y32" s="39"/>
      <c r="Z32" s="39"/>
      <c r="AA32" s="39"/>
      <c r="AB32" s="39"/>
      <c r="AC32" s="39"/>
      <c r="AD32" s="39"/>
      <c r="AE32" s="39"/>
      <c r="AF32" s="39"/>
      <c r="AG32" s="39"/>
      <c r="AH32" s="39"/>
      <c r="AI32" s="39"/>
      <c r="AJ32" s="39"/>
      <c r="AK32" s="39"/>
      <c r="AL32" s="39"/>
      <c r="AM32" s="39"/>
      <c r="AN32" s="39"/>
      <c r="AO32" s="39"/>
      <c r="AP32" s="12"/>
    </row>
    <row r="33" spans="13:42" x14ac:dyDescent="0.3">
      <c r="M33" s="13"/>
      <c r="N33" s="39"/>
      <c r="O33" s="39"/>
      <c r="P33" s="39"/>
      <c r="Q33" s="39"/>
      <c r="R33" s="39"/>
      <c r="S33" s="39"/>
      <c r="T33" s="39"/>
      <c r="U33" s="39"/>
      <c r="V33" s="39"/>
      <c r="W33" s="39"/>
      <c r="X33" s="39"/>
      <c r="Y33" s="39"/>
      <c r="Z33" s="39"/>
      <c r="AA33" s="39"/>
      <c r="AB33" s="39"/>
      <c r="AC33" s="39"/>
      <c r="AD33" s="39"/>
      <c r="AE33" s="39"/>
      <c r="AF33" s="39"/>
      <c r="AG33" s="39"/>
      <c r="AH33" s="39"/>
      <c r="AI33" s="39"/>
      <c r="AJ33" s="39"/>
      <c r="AK33" s="39"/>
      <c r="AL33" s="39"/>
      <c r="AM33" s="39"/>
      <c r="AN33" s="39"/>
      <c r="AO33" s="39"/>
      <c r="AP33" s="12"/>
    </row>
    <row r="34" spans="13:42" x14ac:dyDescent="0.3">
      <c r="M34" s="13"/>
      <c r="N34" s="39"/>
      <c r="O34" s="39"/>
      <c r="P34" s="39"/>
      <c r="Q34" s="39"/>
      <c r="R34" s="39"/>
      <c r="S34" s="39"/>
      <c r="T34" s="39"/>
      <c r="U34" s="39"/>
      <c r="V34" s="39"/>
      <c r="W34" s="39"/>
      <c r="X34" s="39"/>
      <c r="Y34" s="39"/>
      <c r="Z34" s="39"/>
      <c r="AA34" s="39"/>
      <c r="AB34" s="39"/>
      <c r="AC34" s="39"/>
      <c r="AD34" s="39"/>
      <c r="AE34" s="39"/>
      <c r="AF34" s="39"/>
      <c r="AG34" s="39"/>
      <c r="AH34" s="39"/>
      <c r="AI34" s="39"/>
      <c r="AJ34" s="39"/>
      <c r="AK34" s="39"/>
      <c r="AL34" s="39"/>
      <c r="AM34" s="39"/>
      <c r="AN34" s="39"/>
      <c r="AO34" s="39"/>
      <c r="AP34" s="12"/>
    </row>
    <row r="35" spans="13:42" x14ac:dyDescent="0.3">
      <c r="M35" s="13"/>
      <c r="N35" s="39"/>
      <c r="O35" s="39"/>
      <c r="P35" s="39"/>
      <c r="Q35" s="39"/>
      <c r="R35" s="39"/>
      <c r="S35" s="39"/>
      <c r="T35" s="39"/>
      <c r="U35" s="39"/>
      <c r="V35" s="39"/>
      <c r="W35" s="39"/>
      <c r="X35" s="39"/>
      <c r="Y35" s="39"/>
      <c r="Z35" s="39"/>
      <c r="AA35" s="39"/>
      <c r="AB35" s="39"/>
      <c r="AC35" s="39"/>
      <c r="AD35" s="39"/>
      <c r="AE35" s="39"/>
      <c r="AF35" s="39"/>
      <c r="AG35" s="39"/>
      <c r="AH35" s="39"/>
      <c r="AI35" s="39"/>
      <c r="AJ35" s="39"/>
      <c r="AK35" s="39"/>
      <c r="AL35" s="39"/>
      <c r="AM35" s="39"/>
      <c r="AN35" s="39"/>
      <c r="AO35" s="39"/>
      <c r="AP35" s="12"/>
    </row>
    <row r="36" spans="13:42" x14ac:dyDescent="0.3">
      <c r="M36" s="13"/>
      <c r="N36" s="39"/>
      <c r="O36" s="39"/>
      <c r="P36" s="39"/>
      <c r="Q36" s="39"/>
      <c r="R36" s="39"/>
      <c r="S36" s="39"/>
      <c r="T36" s="39"/>
      <c r="U36" s="39"/>
      <c r="V36" s="39"/>
      <c r="W36" s="39"/>
      <c r="X36" s="39"/>
      <c r="Y36" s="39"/>
      <c r="Z36" s="39"/>
      <c r="AA36" s="39"/>
      <c r="AB36" s="39"/>
      <c r="AC36" s="39"/>
      <c r="AD36" s="39"/>
      <c r="AE36" s="39"/>
      <c r="AF36" s="39"/>
      <c r="AG36" s="39"/>
      <c r="AH36" s="39"/>
      <c r="AI36" s="39"/>
      <c r="AJ36" s="39"/>
      <c r="AK36" s="39"/>
      <c r="AL36" s="39"/>
      <c r="AM36" s="39"/>
      <c r="AN36" s="39"/>
      <c r="AO36" s="39"/>
      <c r="AP36" s="12"/>
    </row>
    <row r="37" spans="13:42" x14ac:dyDescent="0.3">
      <c r="M37" s="13"/>
      <c r="N37" s="39"/>
      <c r="O37" s="39"/>
      <c r="P37" s="39"/>
      <c r="Q37" s="39"/>
      <c r="R37" s="39"/>
      <c r="S37" s="39"/>
      <c r="T37" s="39"/>
      <c r="U37" s="39"/>
      <c r="V37" s="39"/>
      <c r="W37" s="39"/>
      <c r="X37" s="39"/>
      <c r="Y37" s="39"/>
      <c r="Z37" s="39"/>
      <c r="AA37" s="39"/>
      <c r="AB37" s="39"/>
      <c r="AC37" s="39"/>
      <c r="AD37" s="39"/>
      <c r="AE37" s="39"/>
      <c r="AF37" s="39"/>
      <c r="AG37" s="39"/>
      <c r="AH37" s="39"/>
      <c r="AI37" s="39"/>
      <c r="AJ37" s="39"/>
      <c r="AK37" s="39"/>
      <c r="AL37" s="39"/>
      <c r="AM37" s="39"/>
      <c r="AN37" s="39"/>
      <c r="AO37" s="39"/>
      <c r="AP37" s="12"/>
    </row>
    <row r="38" spans="13:42" x14ac:dyDescent="0.3">
      <c r="M38" s="13"/>
      <c r="N38" s="39"/>
      <c r="O38" s="39"/>
      <c r="P38" s="39"/>
      <c r="Q38" s="39"/>
      <c r="R38" s="39"/>
      <c r="S38" s="39"/>
      <c r="T38" s="39"/>
      <c r="U38" s="39"/>
      <c r="V38" s="39"/>
      <c r="W38" s="39"/>
      <c r="X38" s="39"/>
      <c r="Y38" s="39"/>
      <c r="Z38" s="39"/>
      <c r="AA38" s="39"/>
      <c r="AB38" s="39"/>
      <c r="AC38" s="39"/>
      <c r="AD38" s="39"/>
      <c r="AE38" s="39"/>
      <c r="AF38" s="39"/>
      <c r="AG38" s="39"/>
      <c r="AH38" s="39"/>
      <c r="AI38" s="39"/>
      <c r="AJ38" s="39"/>
      <c r="AK38" s="39"/>
      <c r="AL38" s="39"/>
      <c r="AM38" s="39"/>
      <c r="AN38" s="39"/>
      <c r="AO38" s="39"/>
      <c r="AP38" s="12"/>
    </row>
    <row r="39" spans="13:42" x14ac:dyDescent="0.3">
      <c r="M39" s="13"/>
      <c r="N39" s="39"/>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12"/>
    </row>
    <row r="40" spans="13:42" x14ac:dyDescent="0.3">
      <c r="M40" s="13"/>
      <c r="N40" s="39"/>
      <c r="O40" s="39"/>
      <c r="P40" s="39"/>
      <c r="Q40" s="39"/>
      <c r="R40" s="39"/>
      <c r="S40" s="39"/>
      <c r="T40" s="39"/>
      <c r="U40" s="39"/>
      <c r="V40" s="39"/>
      <c r="W40" s="39"/>
      <c r="X40" s="39"/>
      <c r="Y40" s="39"/>
      <c r="Z40" s="39"/>
      <c r="AA40" s="39"/>
      <c r="AB40" s="39"/>
      <c r="AC40" s="39"/>
      <c r="AD40" s="39"/>
      <c r="AE40" s="39"/>
      <c r="AF40" s="39"/>
      <c r="AG40" s="39"/>
      <c r="AH40" s="39"/>
      <c r="AI40" s="39"/>
      <c r="AJ40" s="39"/>
      <c r="AK40" s="39"/>
      <c r="AL40" s="39"/>
      <c r="AM40" s="39"/>
      <c r="AN40" s="39"/>
      <c r="AO40" s="39"/>
      <c r="AP40" s="12"/>
    </row>
    <row r="41" spans="13:42" x14ac:dyDescent="0.3">
      <c r="M41" s="13"/>
      <c r="N41" s="39"/>
      <c r="O41" s="39"/>
      <c r="P41" s="39"/>
      <c r="Q41" s="39"/>
      <c r="R41" s="39"/>
      <c r="S41" s="39"/>
      <c r="T41" s="39"/>
      <c r="U41" s="39"/>
      <c r="V41" s="39"/>
      <c r="W41" s="39"/>
      <c r="X41" s="39"/>
      <c r="Y41" s="39"/>
      <c r="Z41" s="39"/>
      <c r="AA41" s="39"/>
      <c r="AB41" s="39"/>
      <c r="AC41" s="39"/>
      <c r="AD41" s="39"/>
      <c r="AE41" s="39"/>
      <c r="AF41" s="39"/>
      <c r="AG41" s="39"/>
      <c r="AH41" s="39"/>
      <c r="AI41" s="39"/>
      <c r="AJ41" s="39"/>
      <c r="AK41" s="39"/>
      <c r="AL41" s="39"/>
      <c r="AM41" s="39"/>
      <c r="AN41" s="39"/>
      <c r="AO41" s="39"/>
      <c r="AP41" s="12"/>
    </row>
    <row r="42" spans="13:42" x14ac:dyDescent="0.3">
      <c r="M42" s="13"/>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12"/>
    </row>
    <row r="43" spans="13:42" x14ac:dyDescent="0.3">
      <c r="M43" s="13"/>
      <c r="N43" s="39"/>
      <c r="O43" s="39"/>
      <c r="P43" s="39"/>
      <c r="Q43" s="39"/>
      <c r="R43" s="39"/>
      <c r="S43" s="39"/>
      <c r="T43" s="39"/>
      <c r="U43" s="39"/>
      <c r="V43" s="39"/>
      <c r="W43" s="39"/>
      <c r="X43" s="39"/>
      <c r="Y43" s="39"/>
      <c r="Z43" s="39"/>
      <c r="AA43" s="39"/>
      <c r="AB43" s="39"/>
      <c r="AC43" s="39"/>
      <c r="AD43" s="39"/>
      <c r="AE43" s="39"/>
      <c r="AF43" s="39"/>
      <c r="AG43" s="39"/>
      <c r="AH43" s="39"/>
      <c r="AI43" s="39"/>
      <c r="AJ43" s="39"/>
      <c r="AK43" s="39"/>
      <c r="AL43" s="39"/>
      <c r="AM43" s="39"/>
      <c r="AN43" s="39"/>
      <c r="AO43" s="39"/>
      <c r="AP43" s="12"/>
    </row>
    <row r="44" spans="13:42" x14ac:dyDescent="0.3">
      <c r="M44" s="13"/>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12"/>
    </row>
    <row r="45" spans="13:42" x14ac:dyDescent="0.3">
      <c r="M45" s="13"/>
      <c r="N45" s="39"/>
      <c r="O45" s="39"/>
      <c r="P45" s="39"/>
      <c r="Q45" s="39"/>
      <c r="R45" s="39"/>
      <c r="S45" s="39"/>
      <c r="T45" s="39"/>
      <c r="U45" s="39"/>
      <c r="V45" s="39"/>
      <c r="W45" s="39"/>
      <c r="X45" s="39"/>
      <c r="Y45" s="39"/>
      <c r="Z45" s="39"/>
      <c r="AA45" s="39"/>
      <c r="AB45" s="39"/>
      <c r="AC45" s="39"/>
      <c r="AD45" s="39"/>
      <c r="AE45" s="39"/>
      <c r="AF45" s="39"/>
      <c r="AG45" s="39"/>
      <c r="AH45" s="39"/>
      <c r="AI45" s="39"/>
      <c r="AJ45" s="39"/>
      <c r="AK45" s="39"/>
      <c r="AL45" s="39"/>
      <c r="AM45" s="39"/>
      <c r="AN45" s="39"/>
      <c r="AO45" s="39"/>
      <c r="AP45" s="12"/>
    </row>
    <row r="46" spans="13:42" x14ac:dyDescent="0.3">
      <c r="M46" s="13"/>
      <c r="N46" s="39"/>
      <c r="O46" s="39"/>
      <c r="P46" s="39"/>
      <c r="Q46" s="39"/>
      <c r="R46" s="39"/>
      <c r="S46" s="39"/>
      <c r="T46" s="39"/>
      <c r="U46" s="39"/>
      <c r="V46" s="39"/>
      <c r="W46" s="39"/>
      <c r="X46" s="39"/>
      <c r="Y46" s="39"/>
      <c r="Z46" s="39"/>
      <c r="AA46" s="39"/>
      <c r="AB46" s="39"/>
      <c r="AC46" s="39"/>
      <c r="AD46" s="39"/>
      <c r="AE46" s="39"/>
      <c r="AF46" s="39"/>
      <c r="AG46" s="39"/>
      <c r="AH46" s="39"/>
      <c r="AI46" s="39"/>
      <c r="AJ46" s="39"/>
      <c r="AK46" s="39"/>
      <c r="AL46" s="39"/>
      <c r="AM46" s="39"/>
      <c r="AN46" s="39"/>
      <c r="AO46" s="39"/>
      <c r="AP46" s="12"/>
    </row>
    <row r="47" spans="13:42" x14ac:dyDescent="0.3">
      <c r="M47" s="13"/>
      <c r="N47" s="39"/>
      <c r="O47" s="39"/>
      <c r="P47" s="39"/>
      <c r="Q47" s="39"/>
      <c r="R47" s="39"/>
      <c r="S47" s="39"/>
      <c r="T47" s="39"/>
      <c r="U47" s="39"/>
      <c r="V47" s="39"/>
      <c r="W47" s="39"/>
      <c r="X47" s="39"/>
      <c r="Y47" s="39"/>
      <c r="Z47" s="39"/>
      <c r="AA47" s="39"/>
      <c r="AB47" s="39"/>
      <c r="AC47" s="39"/>
      <c r="AD47" s="39"/>
      <c r="AE47" s="39"/>
      <c r="AF47" s="39"/>
      <c r="AG47" s="39"/>
      <c r="AH47" s="39"/>
      <c r="AI47" s="39"/>
      <c r="AJ47" s="39"/>
      <c r="AK47" s="39"/>
      <c r="AL47" s="39"/>
      <c r="AM47" s="39"/>
      <c r="AN47" s="39"/>
      <c r="AO47" s="39"/>
      <c r="AP47" s="12"/>
    </row>
    <row r="48" spans="13:42" x14ac:dyDescent="0.3">
      <c r="M48" s="13"/>
      <c r="N48" s="39"/>
      <c r="O48" s="39"/>
      <c r="P48" s="39"/>
      <c r="Q48" s="39"/>
      <c r="R48" s="39"/>
      <c r="S48" s="39"/>
      <c r="T48" s="39"/>
      <c r="U48" s="39"/>
      <c r="V48" s="39"/>
      <c r="W48" s="39"/>
      <c r="X48" s="39"/>
      <c r="Y48" s="39"/>
      <c r="Z48" s="39"/>
      <c r="AA48" s="39"/>
      <c r="AB48" s="39"/>
      <c r="AC48" s="39"/>
      <c r="AD48" s="39"/>
      <c r="AE48" s="39"/>
      <c r="AF48" s="39"/>
      <c r="AG48" s="39"/>
      <c r="AH48" s="39"/>
      <c r="AI48" s="39"/>
      <c r="AJ48" s="39"/>
      <c r="AK48" s="39"/>
      <c r="AL48" s="39"/>
      <c r="AM48" s="39"/>
      <c r="AN48" s="39"/>
      <c r="AO48" s="39"/>
      <c r="AP48" s="12"/>
    </row>
    <row r="49" spans="13:42" x14ac:dyDescent="0.3">
      <c r="M49" s="13"/>
      <c r="N49" s="39"/>
      <c r="O49" s="39"/>
      <c r="P49" s="39"/>
      <c r="Q49" s="39"/>
      <c r="R49" s="39"/>
      <c r="S49" s="39"/>
      <c r="T49" s="39"/>
      <c r="U49" s="39"/>
      <c r="V49" s="39"/>
      <c r="W49" s="39"/>
      <c r="X49" s="39"/>
      <c r="Y49" s="39"/>
      <c r="Z49" s="39"/>
      <c r="AA49" s="39"/>
      <c r="AB49" s="39"/>
      <c r="AC49" s="39"/>
      <c r="AD49" s="39"/>
      <c r="AE49" s="39"/>
      <c r="AF49" s="39"/>
      <c r="AG49" s="39"/>
      <c r="AH49" s="39"/>
      <c r="AI49" s="39"/>
      <c r="AJ49" s="39"/>
      <c r="AK49" s="39"/>
      <c r="AL49" s="39"/>
      <c r="AM49" s="39"/>
      <c r="AN49" s="39"/>
      <c r="AO49" s="39"/>
      <c r="AP49" s="12"/>
    </row>
    <row r="50" spans="13:42" x14ac:dyDescent="0.3">
      <c r="M50" s="13"/>
      <c r="N50" s="39"/>
      <c r="O50" s="39"/>
      <c r="P50" s="39"/>
      <c r="Q50" s="39"/>
      <c r="R50" s="39"/>
      <c r="S50" s="39"/>
      <c r="T50" s="39"/>
      <c r="U50" s="39"/>
      <c r="V50" s="39"/>
      <c r="W50" s="39"/>
      <c r="X50" s="39"/>
      <c r="Y50" s="39"/>
      <c r="Z50" s="39"/>
      <c r="AA50" s="39"/>
      <c r="AB50" s="39"/>
      <c r="AC50" s="39"/>
      <c r="AD50" s="39"/>
      <c r="AE50" s="39"/>
      <c r="AF50" s="39"/>
      <c r="AG50" s="39"/>
      <c r="AH50" s="39"/>
      <c r="AI50" s="39"/>
      <c r="AJ50" s="39"/>
      <c r="AK50" s="39"/>
      <c r="AL50" s="39"/>
      <c r="AM50" s="39"/>
      <c r="AN50" s="39"/>
      <c r="AO50" s="39"/>
      <c r="AP50" s="12"/>
    </row>
    <row r="51" spans="13:42" x14ac:dyDescent="0.3">
      <c r="M51" s="13"/>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12"/>
    </row>
    <row r="52" spans="13:42" x14ac:dyDescent="0.3">
      <c r="M52" s="13"/>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12"/>
    </row>
    <row r="53" spans="13:42" x14ac:dyDescent="0.3">
      <c r="M53" s="13"/>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12"/>
    </row>
    <row r="54" spans="13:42" x14ac:dyDescent="0.3">
      <c r="M54" s="13"/>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12"/>
    </row>
    <row r="55" spans="13:42" x14ac:dyDescent="0.3">
      <c r="M55" s="13"/>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12"/>
    </row>
    <row r="56" spans="13:42" x14ac:dyDescent="0.3">
      <c r="M56" s="13"/>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12"/>
    </row>
    <row r="57" spans="13:42" x14ac:dyDescent="0.3">
      <c r="M57" s="13"/>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12"/>
    </row>
    <row r="58" spans="13:42" x14ac:dyDescent="0.3">
      <c r="M58" s="13"/>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12"/>
    </row>
    <row r="59" spans="13:42" x14ac:dyDescent="0.3">
      <c r="M59" s="13"/>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12"/>
    </row>
    <row r="60" spans="13:42" x14ac:dyDescent="0.3">
      <c r="M60" s="13"/>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12"/>
    </row>
    <row r="61" spans="13:42" x14ac:dyDescent="0.3">
      <c r="M61" s="13"/>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12"/>
    </row>
    <row r="62" spans="13:42" x14ac:dyDescent="0.3">
      <c r="M62" s="13"/>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12"/>
    </row>
    <row r="63" spans="13:42" x14ac:dyDescent="0.3">
      <c r="M63" s="13"/>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12"/>
    </row>
    <row r="64" spans="13:42" x14ac:dyDescent="0.3">
      <c r="M64" s="13"/>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12"/>
    </row>
    <row r="65" spans="13:42" x14ac:dyDescent="0.3">
      <c r="M65" s="13"/>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12"/>
    </row>
    <row r="66" spans="13:42" x14ac:dyDescent="0.3">
      <c r="M66" s="13"/>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12"/>
    </row>
    <row r="67" spans="13:42" x14ac:dyDescent="0.3">
      <c r="M67" s="13"/>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12"/>
    </row>
    <row r="68" spans="13:42" x14ac:dyDescent="0.3">
      <c r="M68" s="13"/>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12"/>
    </row>
    <row r="69" spans="13:42" x14ac:dyDescent="0.3">
      <c r="M69" s="13"/>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12"/>
    </row>
    <row r="70" spans="13:42" x14ac:dyDescent="0.3">
      <c r="M70" s="13"/>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12"/>
    </row>
    <row r="71" spans="13:42" x14ac:dyDescent="0.3">
      <c r="M71" s="13"/>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12"/>
    </row>
    <row r="72" spans="13:42" x14ac:dyDescent="0.3">
      <c r="M72" s="13"/>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12"/>
    </row>
    <row r="73" spans="13:42" x14ac:dyDescent="0.3">
      <c r="M73" s="13"/>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12"/>
    </row>
    <row r="74" spans="13:42" x14ac:dyDescent="0.3">
      <c r="M74" s="13"/>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12"/>
    </row>
    <row r="75" spans="13:42" x14ac:dyDescent="0.3">
      <c r="M75" s="13"/>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12"/>
    </row>
    <row r="76" spans="13:42" x14ac:dyDescent="0.3">
      <c r="M76" s="13"/>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12"/>
    </row>
    <row r="77" spans="13:42" x14ac:dyDescent="0.3">
      <c r="M77" s="13"/>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12"/>
    </row>
    <row r="78" spans="13:42" x14ac:dyDescent="0.3">
      <c r="M78" s="13"/>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12"/>
    </row>
    <row r="79" spans="13:42" x14ac:dyDescent="0.3">
      <c r="M79" s="13"/>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12"/>
    </row>
    <row r="80" spans="13:42" ht="15" thickBot="1" x14ac:dyDescent="0.35">
      <c r="M80" s="11"/>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9"/>
    </row>
  </sheetData>
  <pageMargins left="0.7" right="0.7" top="0.75" bottom="0.75" header="0.3" footer="0.3"/>
  <pageSetup scale="29" orientation="landscape" horizontalDpi="300" verticalDpi="300" r:id="rId1"/>
  <headerFooter>
    <oddHeader>&amp;C&amp;"Arial,Bold"&amp;26&amp;A&amp;R&amp;"Arial,Bold"&amp;26&amp;P</oddHeader>
  </headerFooter>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
  <sheetViews>
    <sheetView topLeftCell="A52" zoomScale="110" zoomScaleNormal="110" workbookViewId="0">
      <selection activeCell="B2" sqref="B2:B74"/>
    </sheetView>
  </sheetViews>
  <sheetFormatPr defaultColWidth="9.109375" defaultRowHeight="13.2" x14ac:dyDescent="0.25"/>
  <cols>
    <col min="1" max="1" width="3.33203125" style="17" customWidth="1"/>
    <col min="2" max="2" width="153.6640625" style="17" customWidth="1"/>
    <col min="3" max="16384" width="9.109375" style="17"/>
  </cols>
  <sheetData/>
  <pageMargins left="0.7" right="0.7" top="0.75" bottom="0.75" header="0.3" footer="0.3"/>
  <pageSetup scale="59" fitToHeight="0" orientation="portrait" horizontalDpi="1200" verticalDpi="1200" r:id="rId1"/>
  <headerFooter>
    <oddHeader>&amp;C&amp;"Arial,Bold"&amp;24&amp;A&amp;R&amp;"Arial,Bold"&amp;24&amp;P</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U2003"/>
  <sheetViews>
    <sheetView topLeftCell="AD1" zoomScale="70" zoomScaleNormal="70" workbookViewId="0">
      <pane ySplit="1" topLeftCell="A2" activePane="bottomLeft" state="frozen"/>
      <selection pane="bottomLeft" activeCell="AN26" sqref="AN26"/>
    </sheetView>
  </sheetViews>
  <sheetFormatPr defaultColWidth="14.6640625" defaultRowHeight="13.2" x14ac:dyDescent="0.25"/>
  <cols>
    <col min="1" max="1" width="13.6640625" bestFit="1" customWidth="1"/>
    <col min="2" max="2" width="20.6640625" bestFit="1" customWidth="1"/>
    <col min="3" max="3" width="15" bestFit="1" customWidth="1"/>
    <col min="4" max="4" width="23" customWidth="1"/>
    <col min="5" max="5" width="11" bestFit="1" customWidth="1"/>
    <col min="6" max="7" width="13.44140625" bestFit="1" customWidth="1"/>
    <col min="8" max="8" width="31.6640625" bestFit="1" customWidth="1"/>
    <col min="9" max="10" width="12.44140625" bestFit="1" customWidth="1"/>
    <col min="11" max="11" width="12.77734375" style="5" bestFit="1" customWidth="1"/>
    <col min="12" max="12" width="11.44140625" style="4" bestFit="1" customWidth="1"/>
    <col min="13" max="13" width="11.33203125" style="4" bestFit="1" customWidth="1"/>
    <col min="14" max="14" width="15" style="4" customWidth="1"/>
    <col min="15" max="15" width="12" style="4" bestFit="1" customWidth="1"/>
    <col min="16" max="16" width="11.33203125" style="4" bestFit="1" customWidth="1"/>
    <col min="17" max="17" width="15.6640625" style="4" customWidth="1"/>
    <col min="18" max="18" width="12.88671875" style="4" customWidth="1"/>
    <col min="19" max="19" width="13.77734375" style="4" bestFit="1" customWidth="1"/>
    <col min="20" max="21" width="12.6640625" style="4" bestFit="1" customWidth="1"/>
    <col min="22" max="22" width="16.44140625" style="4" customWidth="1"/>
    <col min="23" max="23" width="12.77734375" style="5" bestFit="1" customWidth="1"/>
    <col min="24" max="24" width="13.77734375" style="4" customWidth="1"/>
    <col min="25" max="25" width="15.77734375" style="4" customWidth="1"/>
    <col min="26" max="26" width="10.109375" bestFit="1" customWidth="1"/>
    <col min="27" max="27" width="13.5546875" bestFit="1" customWidth="1"/>
    <col min="28" max="28" width="16.33203125" customWidth="1"/>
    <col min="29" max="29" width="11.6640625" bestFit="1" customWidth="1"/>
    <col min="30" max="30" width="19.88671875" customWidth="1"/>
    <col min="31" max="31" width="17.77734375" bestFit="1" customWidth="1"/>
    <col min="32" max="32" width="17.77734375" customWidth="1"/>
    <col min="33" max="33" width="18.44140625" customWidth="1"/>
    <col min="34" max="38" width="16.6640625" customWidth="1"/>
    <col min="39" max="39" width="15.44140625" customWidth="1"/>
    <col min="46" max="46" width="17" customWidth="1"/>
    <col min="47" max="47" width="16.21875" customWidth="1"/>
  </cols>
  <sheetData>
    <row r="1" spans="1:47" s="6" customFormat="1" ht="78.599999999999994" thickBot="1" x14ac:dyDescent="0.3">
      <c r="A1" s="7" t="s">
        <v>0</v>
      </c>
      <c r="B1" s="7" t="s">
        <v>16018</v>
      </c>
      <c r="C1" s="7" t="s">
        <v>1</v>
      </c>
      <c r="D1" s="7" t="s">
        <v>2</v>
      </c>
      <c r="E1" s="7" t="s">
        <v>3</v>
      </c>
      <c r="F1" s="7" t="s">
        <v>4</v>
      </c>
      <c r="G1" s="7" t="s">
        <v>16061</v>
      </c>
      <c r="H1" s="7" t="s">
        <v>5</v>
      </c>
      <c r="I1" s="7" t="s">
        <v>6</v>
      </c>
      <c r="J1" s="7" t="s">
        <v>7</v>
      </c>
      <c r="K1" s="7" t="s">
        <v>16019</v>
      </c>
      <c r="L1" s="7" t="s">
        <v>16020</v>
      </c>
      <c r="M1" s="7" t="s">
        <v>16021</v>
      </c>
      <c r="N1" s="7" t="s">
        <v>16022</v>
      </c>
      <c r="O1" s="7" t="s">
        <v>16023</v>
      </c>
      <c r="P1" s="7" t="s">
        <v>16024</v>
      </c>
      <c r="Q1" s="7" t="s">
        <v>16025</v>
      </c>
      <c r="R1" s="7" t="s">
        <v>16026</v>
      </c>
      <c r="S1" s="7" t="s">
        <v>16027</v>
      </c>
      <c r="T1" s="7" t="s">
        <v>16028</v>
      </c>
      <c r="U1" s="7" t="s">
        <v>16029</v>
      </c>
      <c r="V1" s="7" t="s">
        <v>16030</v>
      </c>
      <c r="W1" s="7" t="s">
        <v>16031</v>
      </c>
      <c r="X1" s="7" t="s">
        <v>16059</v>
      </c>
      <c r="Y1" s="7" t="s">
        <v>16062</v>
      </c>
      <c r="Z1" s="7" t="s">
        <v>16058</v>
      </c>
      <c r="AA1" s="7" t="s">
        <v>16063</v>
      </c>
      <c r="AB1" s="7" t="s">
        <v>16064</v>
      </c>
      <c r="AC1" s="7" t="s">
        <v>16065</v>
      </c>
      <c r="AD1" s="7" t="s">
        <v>16066</v>
      </c>
      <c r="AE1" s="7" t="s">
        <v>16067</v>
      </c>
      <c r="AF1" s="7" t="s">
        <v>16117</v>
      </c>
      <c r="AG1" s="7" t="s">
        <v>16126</v>
      </c>
      <c r="AH1" s="7" t="s">
        <v>16128</v>
      </c>
      <c r="AI1" s="7" t="s">
        <v>16131</v>
      </c>
      <c r="AJ1" s="7" t="s">
        <v>16132</v>
      </c>
      <c r="AK1" s="7" t="s">
        <v>16133</v>
      </c>
      <c r="AL1" s="23"/>
      <c r="AM1" s="7" t="s">
        <v>16069</v>
      </c>
      <c r="AN1" s="7" t="s">
        <v>16070</v>
      </c>
      <c r="AO1" s="7" t="s">
        <v>16071</v>
      </c>
      <c r="AP1" s="7" t="s">
        <v>16118</v>
      </c>
      <c r="AQ1" s="7" t="s">
        <v>16119</v>
      </c>
      <c r="AR1" s="7" t="s">
        <v>16120</v>
      </c>
      <c r="AS1" s="7" t="s">
        <v>16121</v>
      </c>
      <c r="AT1" s="7" t="s">
        <v>16122</v>
      </c>
      <c r="AU1" s="7" t="s">
        <v>16123</v>
      </c>
    </row>
    <row r="2" spans="1:47" x14ac:dyDescent="0.25">
      <c r="A2" s="28" t="s">
        <v>14005</v>
      </c>
      <c r="B2" s="28" t="s">
        <v>8</v>
      </c>
      <c r="C2" s="28" t="s">
        <v>9</v>
      </c>
      <c r="D2" s="28" t="s">
        <v>10</v>
      </c>
      <c r="E2" s="28" t="s">
        <v>11</v>
      </c>
      <c r="F2" s="29">
        <v>34547</v>
      </c>
      <c r="G2" s="29">
        <v>44896</v>
      </c>
      <c r="H2" s="28" t="s">
        <v>12</v>
      </c>
      <c r="I2" s="28" t="s">
        <v>16032</v>
      </c>
      <c r="J2" s="28" t="s">
        <v>16033</v>
      </c>
      <c r="K2" s="28" t="s">
        <v>14</v>
      </c>
      <c r="L2" s="27">
        <v>132825.00000000003</v>
      </c>
      <c r="M2" s="27">
        <v>71808</v>
      </c>
      <c r="N2" s="27">
        <v>1000</v>
      </c>
      <c r="O2" s="27">
        <v>500</v>
      </c>
      <c r="P2" s="27">
        <f>M2+N2+O2</f>
        <v>73308</v>
      </c>
      <c r="Q2" s="27">
        <v>3000</v>
      </c>
      <c r="R2" s="27">
        <v>0</v>
      </c>
      <c r="S2" s="27">
        <v>500</v>
      </c>
      <c r="T2" s="27">
        <f t="shared" ref="T2:T65" si="0">+Q2+R2+S2</f>
        <v>3500</v>
      </c>
      <c r="U2" s="27">
        <v>15000</v>
      </c>
      <c r="V2" s="27">
        <f>L2+P2+T2+U2</f>
        <v>224633.00000000003</v>
      </c>
      <c r="W2" s="28" t="s">
        <v>13</v>
      </c>
      <c r="X2" s="27">
        <v>146107.50000000006</v>
      </c>
      <c r="Y2" s="27">
        <f>X2+AR2+AS2</f>
        <v>517861.30000000022</v>
      </c>
      <c r="Z2" s="4" t="str" cm="1">
        <f t="array" ref="Z2">_xlfn.IFS(YEARFRAC(F2,G2)&lt;1,"&lt;1 Year",YEARFRAC(F2,G2)&lt;=5,"1-5 Years",YEARFRAC(F2,G2)&gt;5,"&gt;5 Years")</f>
        <v>&gt;5 Years</v>
      </c>
      <c r="AA2" s="24">
        <f>L2*(_xlfn.XLOOKUP(K2,'FX rates'!$A$2:$A$38,'FX rates'!$B$2:$B$38))</f>
        <v>176743.58626004704</v>
      </c>
      <c r="AB2" s="24">
        <f>V2*(_xlfn.XLOOKUP(K2,'FX rates'!$A$2:$A$38,'FX rates'!$B$2:$B$38))</f>
        <v>298907.90146699146</v>
      </c>
      <c r="AC2" s="24">
        <f>X2*(_xlfn.XLOOKUP(W2,'FX rates'!$A$2:$A$38,'FX rates'!$B$2:$B$38))</f>
        <v>194417.94488605179</v>
      </c>
      <c r="AD2" s="24">
        <f>Y2*(_xlfn.XLOOKUP(W2,'FX rates'!$A$2:$A$38,'FX rates'!$B$2:$B$38))</f>
        <v>689092.13888417184</v>
      </c>
      <c r="AE2" s="30">
        <f>(AC2-AA2)/AA2</f>
        <v>0.10000000000000023</v>
      </c>
      <c r="AF2" s="31">
        <f>X2-L2</f>
        <v>13282.500000000029</v>
      </c>
      <c r="AG2" s="23">
        <f>AB2-AA2</f>
        <v>122164.31520694442</v>
      </c>
      <c r="AH2" s="35">
        <f t="shared" ref="AH2:AH65" si="1">AC2/X2</f>
        <v>1.3306500000756409</v>
      </c>
      <c r="AI2" s="23">
        <f>U2*(_xlfn.XLOOKUP(K2,'FX rates'!$A$2:$A$38,'FX rates'!$B$2:$B$38))</f>
        <v>19959.750001134613</v>
      </c>
      <c r="AJ2" s="23">
        <f>Q2*(_xlfn.XLOOKUP(K2,'FX rates'!$A$2:$A$38,'FX rates'!$B$2:$B$38))</f>
        <v>3991.9500002269228</v>
      </c>
      <c r="AK2" s="23">
        <f>R2*(_xlfn.XLOOKUP(K2,'FX rates'!$A$2:$A$38,'FX rates'!$B$2:$B$38))</f>
        <v>0</v>
      </c>
      <c r="AL2" s="23"/>
      <c r="AM2" s="4">
        <f>COUNTIFS($B$2:$B$2001,"Director",$N$2:$N$2001,"&gt;0")+COUNTIFS($B$2:$B$2001,"Managing Director",$N$2:$N$2001,"&gt;0")</f>
        <v>143</v>
      </c>
      <c r="AN2" s="4">
        <f>COUNTIFS($B$2:$B$2001,"Director",$P$2:$P$2001,"&gt;0")+COUNTIFS($B$2:$B$2001,"Managing Director",$P$2:$P$2001,"&gt;0")</f>
        <v>1067</v>
      </c>
      <c r="AO2" s="4">
        <f>COUNTIFS($R$2:$R$2001,"&gt;0")</f>
        <v>60</v>
      </c>
      <c r="AP2" s="32">
        <f t="shared" ref="AP2:AP65" si="2">M2/L2</f>
        <v>0.5406211180124223</v>
      </c>
      <c r="AQ2" s="32">
        <f t="shared" ref="AQ2:AQ65" si="3">O2/L2</f>
        <v>3.7643515904385461E-3</v>
      </c>
      <c r="AR2" s="24">
        <f>X2*(1+AP2)</f>
        <v>225096.30000000008</v>
      </c>
      <c r="AS2" s="24">
        <f>IF(AQ2&gt;0,X2*(1+AQ2),"0")</f>
        <v>146657.50000000006</v>
      </c>
      <c r="AT2" s="24">
        <f>AD2*(0.9)</f>
        <v>620182.92499575473</v>
      </c>
      <c r="AU2" s="24">
        <f>AD2-AT2</f>
        <v>68909.213888417115</v>
      </c>
    </row>
    <row r="3" spans="1:47" x14ac:dyDescent="0.25">
      <c r="A3" s="28" t="s">
        <v>14014</v>
      </c>
      <c r="B3" s="28" t="s">
        <v>105</v>
      </c>
      <c r="C3" s="28" t="s">
        <v>106</v>
      </c>
      <c r="D3" s="28" t="s">
        <v>107</v>
      </c>
      <c r="E3" s="28" t="s">
        <v>108</v>
      </c>
      <c r="F3" s="29">
        <v>34431</v>
      </c>
      <c r="G3" s="29">
        <v>44896</v>
      </c>
      <c r="H3" s="28" t="s">
        <v>109</v>
      </c>
      <c r="I3" s="28" t="s">
        <v>16044</v>
      </c>
      <c r="J3" s="28" t="s">
        <v>16045</v>
      </c>
      <c r="K3" s="28" t="s">
        <v>111</v>
      </c>
      <c r="L3" s="27">
        <v>12529836.000000004</v>
      </c>
      <c r="M3" s="27">
        <v>2096710</v>
      </c>
      <c r="N3" s="27">
        <v>0</v>
      </c>
      <c r="O3" s="27">
        <v>0</v>
      </c>
      <c r="P3" s="27">
        <f t="shared" ref="P3:P65" si="4">M3+N3+O3</f>
        <v>2096710</v>
      </c>
      <c r="Q3" s="27">
        <v>0</v>
      </c>
      <c r="R3" s="27">
        <v>0</v>
      </c>
      <c r="S3" s="27">
        <v>0</v>
      </c>
      <c r="T3" s="27">
        <f t="shared" si="0"/>
        <v>0</v>
      </c>
      <c r="U3" s="27">
        <v>0</v>
      </c>
      <c r="V3" s="27">
        <f t="shared" ref="V3:V65" si="5">L3+P3+T3+U3</f>
        <v>14626546.000000004</v>
      </c>
      <c r="W3" s="28" t="s">
        <v>112</v>
      </c>
      <c r="X3" s="27">
        <v>12655134.360000003</v>
      </c>
      <c r="Y3" s="27">
        <f t="shared" ref="Y3:Y66" si="6">X3+AR3+AS3</f>
        <v>27427945.820000008</v>
      </c>
      <c r="Z3" s="4" t="str" cm="1">
        <f t="array" ref="Z3">_xlfn.IFS(YEARFRAC(F3,G3)&lt;1,"&lt;1 Year",YEARFRAC(F3,G3)&lt;=5,"1-5 Years",YEARFRAC(F3,G3)&gt;5,"&gt;5 Years")</f>
        <v>&gt;5 Years</v>
      </c>
      <c r="AA3" s="24">
        <f>L3*(_xlfn.XLOOKUP(K3,'FX rates'!$A$2:$A$38,'FX rates'!$B$2:$B$38))</f>
        <v>115328.23415711726</v>
      </c>
      <c r="AB3" s="24">
        <f>V3*(_xlfn.XLOOKUP(K3,'FX rates'!$A$2:$A$38,'FX rates'!$B$2:$B$38))</f>
        <v>134626.95936306322</v>
      </c>
      <c r="AC3" s="24">
        <f>X3*(_xlfn.XLOOKUP(W3,'FX rates'!$A$2:$A$38,'FX rates'!$B$2:$B$38))</f>
        <v>116481.51649868842</v>
      </c>
      <c r="AD3" s="24">
        <f>Y3*(_xlfn.XLOOKUP(W3,'FX rates'!$A$2:$A$38,'FX rates'!$B$2:$B$38))</f>
        <v>252454.74545538228</v>
      </c>
      <c r="AE3" s="30">
        <f t="shared" ref="AE3:AE66" si="7">(AC3-AA3)/AA3</f>
        <v>9.9999999999998996E-3</v>
      </c>
      <c r="AF3" s="31">
        <f t="shared" ref="AF3:AF66" si="8">X3-L3</f>
        <v>125298.3599999994</v>
      </c>
      <c r="AG3" s="23">
        <f t="shared" ref="AG3:AG66" si="9">AB3-AA3</f>
        <v>19298.725205945957</v>
      </c>
      <c r="AH3" s="35">
        <f t="shared" si="1"/>
        <v>9.2042891987666256E-3</v>
      </c>
      <c r="AI3" s="23">
        <f>U3*(_xlfn.XLOOKUP(K3,'FX rates'!$A$2:$A$38,'FX rates'!$B$2:$B$38))</f>
        <v>0</v>
      </c>
      <c r="AJ3" s="23">
        <f>Q3*(_xlfn.XLOOKUP(K3,'FX rates'!$A$2:$A$38,'FX rates'!$B$2:$B$38))</f>
        <v>0</v>
      </c>
      <c r="AK3" s="23">
        <f>R3*(_xlfn.XLOOKUP(K3,'FX rates'!$A$2:$A$38,'FX rates'!$B$2:$B$38))</f>
        <v>0</v>
      </c>
      <c r="AM3" s="4"/>
      <c r="AN3" s="4"/>
      <c r="AO3" s="4"/>
      <c r="AP3" s="32">
        <f t="shared" si="2"/>
        <v>0.16733738574072313</v>
      </c>
      <c r="AQ3" s="32">
        <f t="shared" si="3"/>
        <v>0</v>
      </c>
      <c r="AR3" s="24">
        <f t="shared" ref="AR3:AR66" si="10">X3*(1+AP3)</f>
        <v>14772811.460000005</v>
      </c>
      <c r="AS3" s="24" t="str">
        <f t="shared" ref="AS3:AS66" si="11">IF(AQ3&gt;0,X3*(1+AQ3),"0")</f>
        <v>0</v>
      </c>
      <c r="AT3" s="24">
        <f t="shared" ref="AT3:AT66" si="12">AD3*(0.9)</f>
        <v>227209.27090984405</v>
      </c>
      <c r="AU3" s="24">
        <f t="shared" ref="AU3:AU66" si="13">AD3-AT3</f>
        <v>25245.474545538222</v>
      </c>
    </row>
    <row r="4" spans="1:47" x14ac:dyDescent="0.25">
      <c r="A4" s="28" t="s">
        <v>14104</v>
      </c>
      <c r="B4" s="28" t="s">
        <v>705</v>
      </c>
      <c r="C4" s="28" t="s">
        <v>706</v>
      </c>
      <c r="D4" s="28" t="s">
        <v>707</v>
      </c>
      <c r="E4" s="28" t="s">
        <v>708</v>
      </c>
      <c r="F4" s="29">
        <v>38740</v>
      </c>
      <c r="G4" s="29">
        <v>44896</v>
      </c>
      <c r="H4" s="28" t="s">
        <v>709</v>
      </c>
      <c r="I4" s="28" t="s">
        <v>16043</v>
      </c>
      <c r="J4" s="28" t="s">
        <v>16052</v>
      </c>
      <c r="K4" s="28" t="s">
        <v>710</v>
      </c>
      <c r="L4" s="27">
        <v>138637.40000000002</v>
      </c>
      <c r="M4" s="27">
        <v>32698.600000000002</v>
      </c>
      <c r="N4" s="27">
        <v>0</v>
      </c>
      <c r="O4" s="27">
        <v>0</v>
      </c>
      <c r="P4" s="27">
        <f t="shared" si="4"/>
        <v>32698.600000000002</v>
      </c>
      <c r="Q4" s="27">
        <v>0</v>
      </c>
      <c r="R4" s="27">
        <v>0</v>
      </c>
      <c r="S4" s="27">
        <v>0</v>
      </c>
      <c r="T4" s="27">
        <f t="shared" si="0"/>
        <v>0</v>
      </c>
      <c r="U4" s="27">
        <v>0</v>
      </c>
      <c r="V4" s="27">
        <f t="shared" si="5"/>
        <v>171336.00000000003</v>
      </c>
      <c r="W4" s="28" t="s">
        <v>711</v>
      </c>
      <c r="X4" s="27">
        <v>155273.88800000004</v>
      </c>
      <c r="Y4" s="27">
        <f t="shared" si="6"/>
        <v>347170.2080000001</v>
      </c>
      <c r="Z4" s="4" t="str" cm="1">
        <f t="array" ref="Z4">_xlfn.IFS(YEARFRAC(F4,G4)&lt;1,"&lt;1 Year",YEARFRAC(F4,G4)&lt;=5,"1-5 Years",YEARFRAC(F4,G4)&gt;5,"&gt;5 Years")</f>
        <v>&gt;5 Years</v>
      </c>
      <c r="AA4" s="24">
        <f>L4*(_xlfn.XLOOKUP(K4,'FX rates'!$A$2:$A$38,'FX rates'!$B$2:$B$38))</f>
        <v>184477.8563204867</v>
      </c>
      <c r="AB4" s="24">
        <f>V4*(_xlfn.XLOOKUP(K4,'FX rates'!$A$2:$A$38,'FX rates'!$B$2:$B$38))</f>
        <v>227988.24841296006</v>
      </c>
      <c r="AC4" s="24">
        <f>X4*(_xlfn.XLOOKUP(W4,'FX rates'!$A$2:$A$38,'FX rates'!$B$2:$B$38))</f>
        <v>206615.19907894512</v>
      </c>
      <c r="AD4" s="24">
        <f>Y4*(_xlfn.XLOOKUP(W4,'FX rates'!$A$2:$A$38,'FX rates'!$B$2:$B$38))</f>
        <v>461962.0373014604</v>
      </c>
      <c r="AE4" s="30">
        <f t="shared" si="7"/>
        <v>0.12000000000000013</v>
      </c>
      <c r="AF4" s="31">
        <f t="shared" si="8"/>
        <v>16636.488000000012</v>
      </c>
      <c r="AG4" s="23">
        <f t="shared" si="9"/>
        <v>43510.392092473368</v>
      </c>
      <c r="AH4" s="35">
        <f t="shared" si="1"/>
        <v>1.3306500000756409</v>
      </c>
      <c r="AI4" s="23">
        <f>U4*(_xlfn.XLOOKUP(K4,'FX rates'!$A$2:$A$38,'FX rates'!$B$2:$B$38))</f>
        <v>0</v>
      </c>
      <c r="AJ4" s="23">
        <f>Q4*(_xlfn.XLOOKUP(K4,'FX rates'!$A$2:$A$38,'FX rates'!$B$2:$B$38))</f>
        <v>0</v>
      </c>
      <c r="AK4" s="23">
        <f>R4*(_xlfn.XLOOKUP(K4,'FX rates'!$A$2:$A$38,'FX rates'!$B$2:$B$38))</f>
        <v>0</v>
      </c>
      <c r="AL4" s="40"/>
      <c r="AM4" s="4"/>
      <c r="AN4" s="4"/>
      <c r="AO4" s="4"/>
      <c r="AP4" s="32">
        <f t="shared" si="2"/>
        <v>0.23585699097069043</v>
      </c>
      <c r="AQ4" s="32">
        <f t="shared" si="3"/>
        <v>0</v>
      </c>
      <c r="AR4" s="24">
        <f t="shared" si="10"/>
        <v>191896.32000000004</v>
      </c>
      <c r="AS4" s="24" t="str">
        <f t="shared" si="11"/>
        <v>0</v>
      </c>
      <c r="AT4" s="24">
        <f t="shared" si="12"/>
        <v>415765.83357131435</v>
      </c>
      <c r="AU4" s="24">
        <f t="shared" si="13"/>
        <v>46196.203730146051</v>
      </c>
    </row>
    <row r="5" spans="1:47" x14ac:dyDescent="0.25">
      <c r="A5" s="28" t="s">
        <v>15004</v>
      </c>
      <c r="B5" s="28" t="s">
        <v>7003</v>
      </c>
      <c r="C5" s="28" t="s">
        <v>7004</v>
      </c>
      <c r="D5" s="28" t="s">
        <v>7005</v>
      </c>
      <c r="E5" s="28" t="s">
        <v>7006</v>
      </c>
      <c r="F5" s="29">
        <v>43622</v>
      </c>
      <c r="G5" s="29">
        <v>44896</v>
      </c>
      <c r="H5" s="28" t="s">
        <v>7007</v>
      </c>
      <c r="I5" s="28" t="s">
        <v>16041</v>
      </c>
      <c r="J5" s="28" t="s">
        <v>16046</v>
      </c>
      <c r="K5" s="28" t="s">
        <v>7008</v>
      </c>
      <c r="L5" s="27">
        <v>54439.000000000007</v>
      </c>
      <c r="M5" s="27">
        <v>8602</v>
      </c>
      <c r="N5" s="27">
        <v>0</v>
      </c>
      <c r="O5" s="27">
        <v>0</v>
      </c>
      <c r="P5" s="27">
        <f t="shared" si="4"/>
        <v>8602</v>
      </c>
      <c r="Q5" s="27">
        <v>0</v>
      </c>
      <c r="R5" s="27">
        <v>38370</v>
      </c>
      <c r="S5" s="27">
        <v>0</v>
      </c>
      <c r="T5" s="27">
        <f t="shared" si="0"/>
        <v>38370</v>
      </c>
      <c r="U5" s="27">
        <v>0</v>
      </c>
      <c r="V5" s="27">
        <f t="shared" si="5"/>
        <v>101411</v>
      </c>
      <c r="W5" s="28" t="s">
        <v>7009</v>
      </c>
      <c r="X5" s="27">
        <v>54983.390000000007</v>
      </c>
      <c r="Y5" s="27">
        <f t="shared" si="6"/>
        <v>118654.80000000002</v>
      </c>
      <c r="Z5" s="4" t="str" cm="1">
        <f t="array" ref="Z5">_xlfn.IFS(YEARFRAC(F5,G5)&lt;1,"&lt;1 Year",YEARFRAC(F5,G5)&lt;=5,"1-5 Years",YEARFRAC(F5,G5)&gt;5,"&gt;5 Years")</f>
        <v>1-5 Years</v>
      </c>
      <c r="AA5" s="24">
        <f>L5*(_xlfn.XLOOKUP(K5,'FX rates'!$A$2:$A$38,'FX rates'!$B$2:$B$38))</f>
        <v>54439.000000000007</v>
      </c>
      <c r="AB5" s="24">
        <f>V5*(_xlfn.XLOOKUP(K5,'FX rates'!$A$2:$A$38,'FX rates'!$B$2:$B$38))</f>
        <v>101411</v>
      </c>
      <c r="AC5" s="24">
        <f>X5*(_xlfn.XLOOKUP(W5,'FX rates'!$A$2:$A$38,'FX rates'!$B$2:$B$38))</f>
        <v>54983.390000000007</v>
      </c>
      <c r="AD5" s="24">
        <f>Y5*(_xlfn.XLOOKUP(W5,'FX rates'!$A$2:$A$38,'FX rates'!$B$2:$B$38))</f>
        <v>118654.80000000002</v>
      </c>
      <c r="AE5" s="30">
        <f t="shared" si="7"/>
        <v>9.9999999999999881E-3</v>
      </c>
      <c r="AF5" s="31">
        <f t="shared" si="8"/>
        <v>544.38999999999942</v>
      </c>
      <c r="AG5" s="23">
        <f t="shared" si="9"/>
        <v>46971.999999999993</v>
      </c>
      <c r="AH5" s="35">
        <f t="shared" si="1"/>
        <v>1</v>
      </c>
      <c r="AI5" s="23">
        <f>U5*(_xlfn.XLOOKUP(K5,'FX rates'!$A$2:$A$38,'FX rates'!$B$2:$B$38))</f>
        <v>0</v>
      </c>
      <c r="AJ5" s="23">
        <f>Q5*(_xlfn.XLOOKUP(K5,'FX rates'!$A$2:$A$38,'FX rates'!$B$2:$B$38))</f>
        <v>0</v>
      </c>
      <c r="AK5" s="23">
        <f>R5*(_xlfn.XLOOKUP(K5,'FX rates'!$A$2:$A$38,'FX rates'!$B$2:$B$38))</f>
        <v>38370</v>
      </c>
      <c r="AL5" s="18"/>
      <c r="AM5" s="4"/>
      <c r="AN5" s="4"/>
      <c r="AO5" s="4"/>
      <c r="AP5" s="32">
        <f t="shared" si="2"/>
        <v>0.15801171953930085</v>
      </c>
      <c r="AQ5" s="32">
        <f t="shared" si="3"/>
        <v>0</v>
      </c>
      <c r="AR5" s="24">
        <f t="shared" si="10"/>
        <v>63671.410000000011</v>
      </c>
      <c r="AS5" s="24" t="str">
        <f t="shared" si="11"/>
        <v>0</v>
      </c>
      <c r="AT5" s="24">
        <f t="shared" si="12"/>
        <v>106789.32000000002</v>
      </c>
      <c r="AU5" s="24">
        <f t="shared" si="13"/>
        <v>11865.479999999996</v>
      </c>
    </row>
    <row r="6" spans="1:47" x14ac:dyDescent="0.25">
      <c r="A6" s="28" t="s">
        <v>15005</v>
      </c>
      <c r="B6" s="28" t="s">
        <v>7010</v>
      </c>
      <c r="C6" s="28" t="s">
        <v>7011</v>
      </c>
      <c r="D6" s="28" t="s">
        <v>7012</v>
      </c>
      <c r="E6" s="28" t="s">
        <v>7013</v>
      </c>
      <c r="F6" s="29">
        <v>43622</v>
      </c>
      <c r="G6" s="29">
        <v>44896</v>
      </c>
      <c r="H6" s="28" t="s">
        <v>7014</v>
      </c>
      <c r="I6" s="28" t="s">
        <v>16047</v>
      </c>
      <c r="J6" s="28" t="s">
        <v>16037</v>
      </c>
      <c r="K6" s="28" t="s">
        <v>7015</v>
      </c>
      <c r="L6" s="27">
        <v>170775</v>
      </c>
      <c r="M6" s="27">
        <v>63360</v>
      </c>
      <c r="N6" s="27">
        <v>0</v>
      </c>
      <c r="O6" s="27">
        <v>0</v>
      </c>
      <c r="P6" s="27">
        <f t="shared" si="4"/>
        <v>63360</v>
      </c>
      <c r="Q6" s="27">
        <v>0</v>
      </c>
      <c r="R6" s="27">
        <v>0</v>
      </c>
      <c r="S6" s="27">
        <v>0</v>
      </c>
      <c r="T6" s="27">
        <f t="shared" si="0"/>
        <v>0</v>
      </c>
      <c r="U6" s="27">
        <v>0</v>
      </c>
      <c r="V6" s="27">
        <f t="shared" si="5"/>
        <v>234135</v>
      </c>
      <c r="W6" s="28" t="s">
        <v>7016</v>
      </c>
      <c r="X6" s="27">
        <v>172482.75</v>
      </c>
      <c r="Y6" s="27">
        <f t="shared" si="6"/>
        <v>408959.1</v>
      </c>
      <c r="Z6" s="4" t="str" cm="1">
        <f t="array" ref="Z6">_xlfn.IFS(YEARFRAC(F6,G6)&lt;1,"&lt;1 Year",YEARFRAC(F6,G6)&lt;=5,"1-5 Years",YEARFRAC(F6,G6)&gt;5,"&gt;5 Years")</f>
        <v>1-5 Years</v>
      </c>
      <c r="AA6" s="24">
        <f>L6*(_xlfn.XLOOKUP(K6,'FX rates'!$A$2:$A$38,'FX rates'!$B$2:$B$38))</f>
        <v>170775</v>
      </c>
      <c r="AB6" s="24">
        <f>V6*(_xlfn.XLOOKUP(K6,'FX rates'!$A$2:$A$38,'FX rates'!$B$2:$B$38))</f>
        <v>234135</v>
      </c>
      <c r="AC6" s="24">
        <f>X6*(_xlfn.XLOOKUP(W6,'FX rates'!$A$2:$A$38,'FX rates'!$B$2:$B$38))</f>
        <v>172482.75</v>
      </c>
      <c r="AD6" s="24">
        <f>Y6*(_xlfn.XLOOKUP(W6,'FX rates'!$A$2:$A$38,'FX rates'!$B$2:$B$38))</f>
        <v>408959.1</v>
      </c>
      <c r="AE6" s="30">
        <f t="shared" si="7"/>
        <v>0.01</v>
      </c>
      <c r="AF6" s="31">
        <f t="shared" si="8"/>
        <v>1707.75</v>
      </c>
      <c r="AG6" s="23">
        <f t="shared" si="9"/>
        <v>63360</v>
      </c>
      <c r="AH6" s="35">
        <f t="shared" si="1"/>
        <v>1</v>
      </c>
      <c r="AI6" s="23">
        <f>U6*(_xlfn.XLOOKUP(K6,'FX rates'!$A$2:$A$38,'FX rates'!$B$2:$B$38))</f>
        <v>0</v>
      </c>
      <c r="AJ6" s="23">
        <f>Q6*(_xlfn.XLOOKUP(K6,'FX rates'!$A$2:$A$38,'FX rates'!$B$2:$B$38))</f>
        <v>0</v>
      </c>
      <c r="AK6" s="23">
        <f>R6*(_xlfn.XLOOKUP(K6,'FX rates'!$A$2:$A$38,'FX rates'!$B$2:$B$38))</f>
        <v>0</v>
      </c>
      <c r="AM6" s="4"/>
      <c r="AN6" s="4"/>
      <c r="AO6" s="4"/>
      <c r="AP6" s="32">
        <f t="shared" si="2"/>
        <v>0.37101449275362319</v>
      </c>
      <c r="AQ6" s="32">
        <f t="shared" si="3"/>
        <v>0</v>
      </c>
      <c r="AR6" s="24">
        <f t="shared" si="10"/>
        <v>236476.35</v>
      </c>
      <c r="AS6" s="24" t="str">
        <f t="shared" si="11"/>
        <v>0</v>
      </c>
      <c r="AT6" s="24">
        <f t="shared" si="12"/>
        <v>368063.19</v>
      </c>
      <c r="AU6" s="24">
        <f t="shared" si="13"/>
        <v>40895.909999999974</v>
      </c>
    </row>
    <row r="7" spans="1:47" x14ac:dyDescent="0.25">
      <c r="A7" s="28" t="s">
        <v>15006</v>
      </c>
      <c r="B7" s="28" t="s">
        <v>7017</v>
      </c>
      <c r="C7" s="28" t="s">
        <v>7018</v>
      </c>
      <c r="D7" s="28" t="s">
        <v>7019</v>
      </c>
      <c r="E7" s="28" t="s">
        <v>7020</v>
      </c>
      <c r="F7" s="29">
        <v>43622</v>
      </c>
      <c r="G7" s="29">
        <v>44896</v>
      </c>
      <c r="H7" s="28" t="s">
        <v>7021</v>
      </c>
      <c r="I7" s="28" t="s">
        <v>16052</v>
      </c>
      <c r="J7" s="28" t="s">
        <v>16057</v>
      </c>
      <c r="K7" s="28" t="s">
        <v>7022</v>
      </c>
      <c r="L7" s="27">
        <v>161095</v>
      </c>
      <c r="M7" s="27">
        <v>72930</v>
      </c>
      <c r="N7" s="27">
        <v>0</v>
      </c>
      <c r="O7" s="27">
        <v>0</v>
      </c>
      <c r="P7" s="27">
        <f t="shared" si="4"/>
        <v>72930</v>
      </c>
      <c r="Q7" s="27">
        <v>0</v>
      </c>
      <c r="R7" s="27">
        <v>0</v>
      </c>
      <c r="S7" s="27">
        <v>0</v>
      </c>
      <c r="T7" s="27">
        <f t="shared" si="0"/>
        <v>0</v>
      </c>
      <c r="U7" s="27">
        <v>0</v>
      </c>
      <c r="V7" s="27">
        <f t="shared" si="5"/>
        <v>234025</v>
      </c>
      <c r="W7" s="28" t="s">
        <v>7023</v>
      </c>
      <c r="X7" s="27">
        <v>169149.75</v>
      </c>
      <c r="Y7" s="27">
        <f t="shared" si="6"/>
        <v>414876</v>
      </c>
      <c r="Z7" s="4" t="str" cm="1">
        <f t="array" ref="Z7">_xlfn.IFS(YEARFRAC(F7,G7)&lt;1,"&lt;1 Year",YEARFRAC(F7,G7)&lt;=5,"1-5 Years",YEARFRAC(F7,G7)&gt;5,"&gt;5 Years")</f>
        <v>1-5 Years</v>
      </c>
      <c r="AA7" s="24">
        <f>L7*(_xlfn.XLOOKUP(K7,'FX rates'!$A$2:$A$38,'FX rates'!$B$2:$B$38))</f>
        <v>161095</v>
      </c>
      <c r="AB7" s="24">
        <f>V7*(_xlfn.XLOOKUP(K7,'FX rates'!$A$2:$A$38,'FX rates'!$B$2:$B$38))</f>
        <v>234025</v>
      </c>
      <c r="AC7" s="24">
        <f>X7*(_xlfn.XLOOKUP(W7,'FX rates'!$A$2:$A$38,'FX rates'!$B$2:$B$38))</f>
        <v>169149.75</v>
      </c>
      <c r="AD7" s="24">
        <f>Y7*(_xlfn.XLOOKUP(W7,'FX rates'!$A$2:$A$38,'FX rates'!$B$2:$B$38))</f>
        <v>414876</v>
      </c>
      <c r="AE7" s="30">
        <f t="shared" si="7"/>
        <v>0.05</v>
      </c>
      <c r="AF7" s="31">
        <f t="shared" si="8"/>
        <v>8054.75</v>
      </c>
      <c r="AG7" s="23">
        <f t="shared" si="9"/>
        <v>72930</v>
      </c>
      <c r="AH7" s="35">
        <f t="shared" si="1"/>
        <v>1</v>
      </c>
      <c r="AI7" s="23">
        <f>U7*(_xlfn.XLOOKUP(K7,'FX rates'!$A$2:$A$38,'FX rates'!$B$2:$B$38))</f>
        <v>0</v>
      </c>
      <c r="AJ7" s="23">
        <f>Q7*(_xlfn.XLOOKUP(K7,'FX rates'!$A$2:$A$38,'FX rates'!$B$2:$B$38))</f>
        <v>0</v>
      </c>
      <c r="AK7" s="23">
        <f>R7*(_xlfn.XLOOKUP(K7,'FX rates'!$A$2:$A$38,'FX rates'!$B$2:$B$38))</f>
        <v>0</v>
      </c>
      <c r="AM7" s="4"/>
      <c r="AN7" s="4"/>
      <c r="AO7" s="4"/>
      <c r="AP7" s="32">
        <f t="shared" si="2"/>
        <v>0.45271423694093549</v>
      </c>
      <c r="AQ7" s="32">
        <f t="shared" si="3"/>
        <v>0</v>
      </c>
      <c r="AR7" s="24">
        <f t="shared" si="10"/>
        <v>245726.25000000003</v>
      </c>
      <c r="AS7" s="24" t="str">
        <f t="shared" si="11"/>
        <v>0</v>
      </c>
      <c r="AT7" s="24">
        <f t="shared" si="12"/>
        <v>373388.4</v>
      </c>
      <c r="AU7" s="24">
        <f t="shared" si="13"/>
        <v>41487.599999999977</v>
      </c>
    </row>
    <row r="8" spans="1:47" x14ac:dyDescent="0.25">
      <c r="A8" s="28" t="s">
        <v>15007</v>
      </c>
      <c r="B8" s="28" t="s">
        <v>7024</v>
      </c>
      <c r="C8" s="28" t="s">
        <v>7025</v>
      </c>
      <c r="D8" s="28" t="s">
        <v>7026</v>
      </c>
      <c r="E8" s="33" t="s">
        <v>18</v>
      </c>
      <c r="F8" s="29">
        <v>43615</v>
      </c>
      <c r="G8" s="29">
        <v>44896</v>
      </c>
      <c r="H8" s="28" t="s">
        <v>7027</v>
      </c>
      <c r="I8" s="28" t="s">
        <v>16040</v>
      </c>
      <c r="J8" s="4" t="s">
        <v>16034</v>
      </c>
      <c r="K8" s="28" t="s">
        <v>7028</v>
      </c>
      <c r="L8" s="27">
        <v>297000</v>
      </c>
      <c r="M8" s="27">
        <v>372680.00000000006</v>
      </c>
      <c r="N8" s="27">
        <v>0</v>
      </c>
      <c r="O8" s="27">
        <v>0</v>
      </c>
      <c r="P8" s="27">
        <f t="shared" si="4"/>
        <v>372680.00000000006</v>
      </c>
      <c r="Q8" s="27">
        <v>0</v>
      </c>
      <c r="R8" s="27">
        <v>0</v>
      </c>
      <c r="S8" s="27">
        <v>0</v>
      </c>
      <c r="T8" s="27">
        <f t="shared" si="0"/>
        <v>0</v>
      </c>
      <c r="U8" s="27">
        <v>106000</v>
      </c>
      <c r="V8" s="27">
        <f t="shared" si="5"/>
        <v>775680</v>
      </c>
      <c r="W8" s="28" t="s">
        <v>7029</v>
      </c>
      <c r="X8" s="27">
        <v>302940</v>
      </c>
      <c r="Y8" s="27">
        <f t="shared" si="6"/>
        <v>986013.60000000009</v>
      </c>
      <c r="Z8" s="4" t="str" cm="1">
        <f t="array" ref="Z8">_xlfn.IFS(YEARFRAC(F8,G8)&lt;1,"&lt;1 Year",YEARFRAC(F8,G8)&lt;=5,"1-5 Years",YEARFRAC(F8,G8)&gt;5,"&gt;5 Years")</f>
        <v>1-5 Years</v>
      </c>
      <c r="AA8" s="24">
        <f>L8*(_xlfn.XLOOKUP(K8,'FX rates'!$A$2:$A$38,'FX rates'!$B$2:$B$38))</f>
        <v>297000</v>
      </c>
      <c r="AB8" s="24">
        <f>V8*(_xlfn.XLOOKUP(K8,'FX rates'!$A$2:$A$38,'FX rates'!$B$2:$B$38))</f>
        <v>775680</v>
      </c>
      <c r="AC8" s="24">
        <f>X8*(_xlfn.XLOOKUP(W8,'FX rates'!$A$2:$A$38,'FX rates'!$B$2:$B$38))</f>
        <v>302940</v>
      </c>
      <c r="AD8" s="24">
        <f>Y8*(_xlfn.XLOOKUP(W8,'FX rates'!$A$2:$A$38,'FX rates'!$B$2:$B$38))</f>
        <v>986013.60000000009</v>
      </c>
      <c r="AE8" s="30">
        <f t="shared" si="7"/>
        <v>0.02</v>
      </c>
      <c r="AF8" s="31">
        <f t="shared" si="8"/>
        <v>5940</v>
      </c>
      <c r="AG8" s="23">
        <f t="shared" si="9"/>
        <v>478680</v>
      </c>
      <c r="AH8" s="35">
        <f t="shared" si="1"/>
        <v>1</v>
      </c>
      <c r="AI8" s="23">
        <f>U8*(_xlfn.XLOOKUP(K8,'FX rates'!$A$2:$A$38,'FX rates'!$B$2:$B$38))</f>
        <v>106000</v>
      </c>
      <c r="AJ8" s="23">
        <f>Q8*(_xlfn.XLOOKUP(K8,'FX rates'!$A$2:$A$38,'FX rates'!$B$2:$B$38))</f>
        <v>0</v>
      </c>
      <c r="AK8" s="23">
        <f>R8*(_xlfn.XLOOKUP(K8,'FX rates'!$A$2:$A$38,'FX rates'!$B$2:$B$38))</f>
        <v>0</v>
      </c>
      <c r="AM8" s="4"/>
      <c r="AN8" s="4"/>
      <c r="AO8" s="4"/>
      <c r="AP8" s="32">
        <f t="shared" si="2"/>
        <v>1.254814814814815</v>
      </c>
      <c r="AQ8" s="32">
        <f t="shared" si="3"/>
        <v>0</v>
      </c>
      <c r="AR8" s="24">
        <f t="shared" si="10"/>
        <v>683073.60000000009</v>
      </c>
      <c r="AS8" s="24" t="str">
        <f t="shared" si="11"/>
        <v>0</v>
      </c>
      <c r="AT8" s="24">
        <f t="shared" si="12"/>
        <v>887412.24000000011</v>
      </c>
      <c r="AU8" s="24">
        <f t="shared" si="13"/>
        <v>98601.359999999986</v>
      </c>
    </row>
    <row r="9" spans="1:47" x14ac:dyDescent="0.25">
      <c r="A9" s="28" t="s">
        <v>15008</v>
      </c>
      <c r="B9" s="28" t="s">
        <v>7030</v>
      </c>
      <c r="C9" s="28" t="s">
        <v>7031</v>
      </c>
      <c r="D9" s="28" t="s">
        <v>7032</v>
      </c>
      <c r="E9" s="28" t="s">
        <v>7033</v>
      </c>
      <c r="F9" s="29">
        <v>43615</v>
      </c>
      <c r="G9" s="29">
        <v>44896</v>
      </c>
      <c r="H9" s="28" t="s">
        <v>7034</v>
      </c>
      <c r="I9" s="28" t="s">
        <v>16032</v>
      </c>
      <c r="J9" s="28" t="s">
        <v>16045</v>
      </c>
      <c r="K9" s="28" t="s">
        <v>7035</v>
      </c>
      <c r="L9" s="27">
        <v>22572000.000000004</v>
      </c>
      <c r="M9" s="27">
        <v>39479000</v>
      </c>
      <c r="N9" s="27">
        <v>0</v>
      </c>
      <c r="O9" s="27">
        <v>0</v>
      </c>
      <c r="P9" s="27">
        <f t="shared" si="4"/>
        <v>39479000</v>
      </c>
      <c r="Q9" s="27">
        <v>0</v>
      </c>
      <c r="R9" s="27">
        <v>0</v>
      </c>
      <c r="S9" s="27">
        <v>0</v>
      </c>
      <c r="T9" s="27">
        <f t="shared" si="0"/>
        <v>0</v>
      </c>
      <c r="U9" s="27">
        <v>0</v>
      </c>
      <c r="V9" s="27">
        <f t="shared" si="5"/>
        <v>62051000</v>
      </c>
      <c r="W9" s="28" t="s">
        <v>7036</v>
      </c>
      <c r="X9" s="27">
        <v>23700600.000000004</v>
      </c>
      <c r="Y9" s="27">
        <f t="shared" si="6"/>
        <v>88854150.000000015</v>
      </c>
      <c r="Z9" s="4" t="str" cm="1">
        <f t="array" ref="Z9">_xlfn.IFS(YEARFRAC(F9,G9)&lt;1,"&lt;1 Year",YEARFRAC(F9,G9)&lt;=5,"1-5 Years",YEARFRAC(F9,G9)&gt;5,"&gt;5 Years")</f>
        <v>1-5 Years</v>
      </c>
      <c r="AA9" s="24">
        <f>L9*(_xlfn.XLOOKUP(K9,'FX rates'!$A$2:$A$38,'FX rates'!$B$2:$B$38))</f>
        <v>207759.2157945603</v>
      </c>
      <c r="AB9" s="24">
        <f>V9*(_xlfn.XLOOKUP(K9,'FX rates'!$A$2:$A$38,'FX rates'!$B$2:$B$38))</f>
        <v>571135.34907266789</v>
      </c>
      <c r="AC9" s="24">
        <f>X9*(_xlfn.XLOOKUP(W9,'FX rates'!$A$2:$A$38,'FX rates'!$B$2:$B$38))</f>
        <v>218147.17658428833</v>
      </c>
      <c r="AD9" s="24">
        <f>Y9*(_xlfn.XLOOKUP(W9,'FX rates'!$A$2:$A$38,'FX rates'!$B$2:$B$38))</f>
        <v>817839.29311058973</v>
      </c>
      <c r="AE9" s="30">
        <f t="shared" si="7"/>
        <v>5.0000000000000107E-2</v>
      </c>
      <c r="AF9" s="31">
        <f t="shared" si="8"/>
        <v>1128600</v>
      </c>
      <c r="AG9" s="23">
        <f t="shared" si="9"/>
        <v>363376.13327810762</v>
      </c>
      <c r="AH9" s="35">
        <f t="shared" si="1"/>
        <v>9.2042891987666256E-3</v>
      </c>
      <c r="AI9" s="23">
        <f>U9*(_xlfn.XLOOKUP(K9,'FX rates'!$A$2:$A$38,'FX rates'!$B$2:$B$38))</f>
        <v>0</v>
      </c>
      <c r="AJ9" s="23">
        <f>Q9*(_xlfn.XLOOKUP(K9,'FX rates'!$A$2:$A$38,'FX rates'!$B$2:$B$38))</f>
        <v>0</v>
      </c>
      <c r="AK9" s="23">
        <f>R9*(_xlfn.XLOOKUP(K9,'FX rates'!$A$2:$A$38,'FX rates'!$B$2:$B$38))</f>
        <v>0</v>
      </c>
      <c r="AM9" s="4"/>
      <c r="AN9" s="4"/>
      <c r="AO9" s="4"/>
      <c r="AP9" s="32">
        <f t="shared" si="2"/>
        <v>1.749025341130604</v>
      </c>
      <c r="AQ9" s="32">
        <f t="shared" si="3"/>
        <v>0</v>
      </c>
      <c r="AR9" s="24">
        <f t="shared" si="10"/>
        <v>65153550.000000007</v>
      </c>
      <c r="AS9" s="24" t="str">
        <f t="shared" si="11"/>
        <v>0</v>
      </c>
      <c r="AT9" s="24">
        <f t="shared" si="12"/>
        <v>736055.36379953078</v>
      </c>
      <c r="AU9" s="24">
        <f t="shared" si="13"/>
        <v>81783.92931105895</v>
      </c>
    </row>
    <row r="10" spans="1:47" x14ac:dyDescent="0.25">
      <c r="A10" s="28" t="s">
        <v>15009</v>
      </c>
      <c r="B10" s="28" t="s">
        <v>7037</v>
      </c>
      <c r="C10" s="28" t="s">
        <v>7038</v>
      </c>
      <c r="D10" s="28" t="s">
        <v>7039</v>
      </c>
      <c r="E10" s="28" t="s">
        <v>7040</v>
      </c>
      <c r="F10" s="29">
        <v>43622</v>
      </c>
      <c r="G10" s="29">
        <v>44896</v>
      </c>
      <c r="H10" s="28" t="s">
        <v>7041</v>
      </c>
      <c r="I10" s="28" t="s">
        <v>16054</v>
      </c>
      <c r="J10" s="28" t="s">
        <v>16033</v>
      </c>
      <c r="K10" s="28" t="s">
        <v>7042</v>
      </c>
      <c r="L10" s="27">
        <v>166650</v>
      </c>
      <c r="M10" s="27">
        <v>65450</v>
      </c>
      <c r="N10" s="27">
        <v>0</v>
      </c>
      <c r="O10" s="27">
        <v>0</v>
      </c>
      <c r="P10" s="27">
        <f t="shared" si="4"/>
        <v>65450</v>
      </c>
      <c r="Q10" s="27">
        <v>0</v>
      </c>
      <c r="R10" s="27">
        <v>0</v>
      </c>
      <c r="S10" s="27">
        <v>0</v>
      </c>
      <c r="T10" s="27">
        <f t="shared" si="0"/>
        <v>0</v>
      </c>
      <c r="U10" s="27">
        <v>0</v>
      </c>
      <c r="V10" s="27">
        <f t="shared" si="5"/>
        <v>232100</v>
      </c>
      <c r="W10" s="28" t="s">
        <v>7043</v>
      </c>
      <c r="X10" s="27">
        <v>173316</v>
      </c>
      <c r="Y10" s="27">
        <f t="shared" si="6"/>
        <v>414700</v>
      </c>
      <c r="Z10" s="4" t="str" cm="1">
        <f t="array" ref="Z10">_xlfn.IFS(YEARFRAC(F10,G10)&lt;1,"&lt;1 Year",YEARFRAC(F10,G10)&lt;=5,"1-5 Years",YEARFRAC(F10,G10)&gt;5,"&gt;5 Years")</f>
        <v>1-5 Years</v>
      </c>
      <c r="AA10" s="24">
        <f>L10*(_xlfn.XLOOKUP(K10,'FX rates'!$A$2:$A$38,'FX rates'!$B$2:$B$38))</f>
        <v>166650</v>
      </c>
      <c r="AB10" s="24">
        <f>V10*(_xlfn.XLOOKUP(K10,'FX rates'!$A$2:$A$38,'FX rates'!$B$2:$B$38))</f>
        <v>232100</v>
      </c>
      <c r="AC10" s="24">
        <f>X10*(_xlfn.XLOOKUP(W10,'FX rates'!$A$2:$A$38,'FX rates'!$B$2:$B$38))</f>
        <v>173316</v>
      </c>
      <c r="AD10" s="24">
        <f>Y10*(_xlfn.XLOOKUP(W10,'FX rates'!$A$2:$A$38,'FX rates'!$B$2:$B$38))</f>
        <v>414700</v>
      </c>
      <c r="AE10" s="30">
        <f t="shared" si="7"/>
        <v>0.04</v>
      </c>
      <c r="AF10" s="31">
        <f t="shared" si="8"/>
        <v>6666</v>
      </c>
      <c r="AG10" s="23">
        <f t="shared" si="9"/>
        <v>65450</v>
      </c>
      <c r="AH10" s="35">
        <f t="shared" si="1"/>
        <v>1</v>
      </c>
      <c r="AI10" s="23">
        <f>U10*(_xlfn.XLOOKUP(K10,'FX rates'!$A$2:$A$38,'FX rates'!$B$2:$B$38))</f>
        <v>0</v>
      </c>
      <c r="AJ10" s="23">
        <f>Q10*(_xlfn.XLOOKUP(K10,'FX rates'!$A$2:$A$38,'FX rates'!$B$2:$B$38))</f>
        <v>0</v>
      </c>
      <c r="AK10" s="23">
        <f>R10*(_xlfn.XLOOKUP(K10,'FX rates'!$A$2:$A$38,'FX rates'!$B$2:$B$38))</f>
        <v>0</v>
      </c>
      <c r="AM10" s="4"/>
      <c r="AN10" s="4"/>
      <c r="AO10" s="4"/>
      <c r="AP10" s="32">
        <f t="shared" si="2"/>
        <v>0.39273927392739272</v>
      </c>
      <c r="AQ10" s="32">
        <f t="shared" si="3"/>
        <v>0</v>
      </c>
      <c r="AR10" s="24">
        <f t="shared" si="10"/>
        <v>241384</v>
      </c>
      <c r="AS10" s="24" t="str">
        <f t="shared" si="11"/>
        <v>0</v>
      </c>
      <c r="AT10" s="24">
        <f t="shared" si="12"/>
        <v>373230</v>
      </c>
      <c r="AU10" s="24">
        <f t="shared" si="13"/>
        <v>41470</v>
      </c>
    </row>
    <row r="11" spans="1:47" x14ac:dyDescent="0.25">
      <c r="A11" s="28" t="s">
        <v>15010</v>
      </c>
      <c r="B11" s="28" t="s">
        <v>7044</v>
      </c>
      <c r="C11" s="28" t="s">
        <v>7045</v>
      </c>
      <c r="D11" s="28" t="s">
        <v>7046</v>
      </c>
      <c r="E11" s="28" t="s">
        <v>7047</v>
      </c>
      <c r="F11" s="29">
        <v>43622</v>
      </c>
      <c r="G11" s="29">
        <v>44896</v>
      </c>
      <c r="H11" s="28" t="s">
        <v>7048</v>
      </c>
      <c r="I11" s="28" t="s">
        <v>16051</v>
      </c>
      <c r="J11" s="28" t="s">
        <v>16036</v>
      </c>
      <c r="K11" s="28" t="s">
        <v>7049</v>
      </c>
      <c r="L11" s="27">
        <v>1266526.8</v>
      </c>
      <c r="M11" s="27">
        <v>239184.00000000003</v>
      </c>
      <c r="N11" s="27">
        <v>0</v>
      </c>
      <c r="O11" s="27">
        <v>0</v>
      </c>
      <c r="P11" s="27">
        <f t="shared" si="4"/>
        <v>239184.00000000003</v>
      </c>
      <c r="Q11" s="27">
        <v>0</v>
      </c>
      <c r="R11" s="27">
        <v>0</v>
      </c>
      <c r="S11" s="27">
        <v>0</v>
      </c>
      <c r="T11" s="27">
        <f t="shared" si="0"/>
        <v>0</v>
      </c>
      <c r="U11" s="27">
        <v>0</v>
      </c>
      <c r="V11" s="27">
        <f t="shared" si="5"/>
        <v>1505710.8</v>
      </c>
      <c r="W11" s="28" t="s">
        <v>7050</v>
      </c>
      <c r="X11" s="27">
        <v>1393179.4800000002</v>
      </c>
      <c r="Y11" s="27">
        <f t="shared" si="6"/>
        <v>3049461.3600000003</v>
      </c>
      <c r="Z11" s="4" t="str" cm="1">
        <f t="array" ref="Z11">_xlfn.IFS(YEARFRAC(F11,G11)&lt;1,"&lt;1 Year",YEARFRAC(F11,G11)&lt;=5,"1-5 Years",YEARFRAC(F11,G11)&gt;5,"&gt;5 Years")</f>
        <v>1-5 Years</v>
      </c>
      <c r="AA11" s="24">
        <f>L11*(_xlfn.XLOOKUP(K11,'FX rates'!$A$2:$A$38,'FX rates'!$B$2:$B$38))</f>
        <v>161461.31830727358</v>
      </c>
      <c r="AB11" s="24">
        <f>V11*(_xlfn.XLOOKUP(K11,'FX rates'!$A$2:$A$38,'FX rates'!$B$2:$B$38))</f>
        <v>191953.34102484019</v>
      </c>
      <c r="AC11" s="24">
        <f>X11*(_xlfn.XLOOKUP(W11,'FX rates'!$A$2:$A$38,'FX rates'!$B$2:$B$38))</f>
        <v>177607.45013800098</v>
      </c>
      <c r="AD11" s="24">
        <f>Y11*(_xlfn.XLOOKUP(W11,'FX rates'!$A$2:$A$38,'FX rates'!$B$2:$B$38))</f>
        <v>388756.12526532519</v>
      </c>
      <c r="AE11" s="30">
        <f t="shared" si="7"/>
        <v>0.1000000000000002</v>
      </c>
      <c r="AF11" s="31">
        <f t="shared" si="8"/>
        <v>126652.68000000017</v>
      </c>
      <c r="AG11" s="23">
        <f t="shared" si="9"/>
        <v>30492.022717566608</v>
      </c>
      <c r="AH11" s="35">
        <f t="shared" si="1"/>
        <v>0.12748353868806692</v>
      </c>
      <c r="AI11" s="23">
        <f>U11*(_xlfn.XLOOKUP(K11,'FX rates'!$A$2:$A$38,'FX rates'!$B$2:$B$38))</f>
        <v>0</v>
      </c>
      <c r="AJ11" s="23">
        <f>Q11*(_xlfn.XLOOKUP(K11,'FX rates'!$A$2:$A$38,'FX rates'!$B$2:$B$38))</f>
        <v>0</v>
      </c>
      <c r="AK11" s="23">
        <f>R11*(_xlfn.XLOOKUP(K11,'FX rates'!$A$2:$A$38,'FX rates'!$B$2:$B$38))</f>
        <v>0</v>
      </c>
      <c r="AM11" s="4"/>
      <c r="AN11" s="4"/>
      <c r="AO11" s="4"/>
      <c r="AP11" s="32">
        <f t="shared" si="2"/>
        <v>0.18885032673607854</v>
      </c>
      <c r="AQ11" s="32">
        <f t="shared" si="3"/>
        <v>0</v>
      </c>
      <c r="AR11" s="24">
        <f t="shared" si="10"/>
        <v>1656281.8800000004</v>
      </c>
      <c r="AS11" s="24" t="str">
        <f t="shared" si="11"/>
        <v>0</v>
      </c>
      <c r="AT11" s="24">
        <f t="shared" si="12"/>
        <v>349880.51273879269</v>
      </c>
      <c r="AU11" s="24">
        <f t="shared" si="13"/>
        <v>38875.612526532495</v>
      </c>
    </row>
    <row r="12" spans="1:47" x14ac:dyDescent="0.25">
      <c r="A12" s="28" t="s">
        <v>15011</v>
      </c>
      <c r="B12" s="28" t="s">
        <v>7051</v>
      </c>
      <c r="C12" s="28" t="s">
        <v>7052</v>
      </c>
      <c r="D12" s="28" t="s">
        <v>7053</v>
      </c>
      <c r="E12" s="28" t="s">
        <v>7054</v>
      </c>
      <c r="F12" s="29">
        <v>43615</v>
      </c>
      <c r="G12" s="29">
        <v>44896</v>
      </c>
      <c r="H12" s="28" t="s">
        <v>7055</v>
      </c>
      <c r="I12" s="28" t="s">
        <v>16043</v>
      </c>
      <c r="J12" s="28" t="s">
        <v>16051</v>
      </c>
      <c r="K12" s="28" t="s">
        <v>7056</v>
      </c>
      <c r="L12" s="27">
        <v>235400.00000000006</v>
      </c>
      <c r="M12" s="27">
        <v>445500.00000000006</v>
      </c>
      <c r="N12" s="27">
        <v>0</v>
      </c>
      <c r="O12" s="27">
        <v>0</v>
      </c>
      <c r="P12" s="27">
        <f t="shared" si="4"/>
        <v>445500.00000000006</v>
      </c>
      <c r="Q12" s="27">
        <v>0</v>
      </c>
      <c r="R12" s="27">
        <v>0</v>
      </c>
      <c r="S12" s="27">
        <v>0</v>
      </c>
      <c r="T12" s="27">
        <f t="shared" si="0"/>
        <v>0</v>
      </c>
      <c r="U12" s="27">
        <v>318000</v>
      </c>
      <c r="V12" s="27">
        <f t="shared" si="5"/>
        <v>998900.00000000012</v>
      </c>
      <c r="W12" s="28" t="s">
        <v>7057</v>
      </c>
      <c r="X12" s="27">
        <v>242462.00000000006</v>
      </c>
      <c r="Y12" s="27">
        <f t="shared" si="6"/>
        <v>943789.00000000023</v>
      </c>
      <c r="Z12" s="4" t="str" cm="1">
        <f t="array" ref="Z12">_xlfn.IFS(YEARFRAC(F12,G12)&lt;1,"&lt;1 Year",YEARFRAC(F12,G12)&lt;=5,"1-5 Years",YEARFRAC(F12,G12)&gt;5,"&gt;5 Years")</f>
        <v>1-5 Years</v>
      </c>
      <c r="AA12" s="24">
        <f>L12*(_xlfn.XLOOKUP(K12,'FX rates'!$A$2:$A$38,'FX rates'!$B$2:$B$38))</f>
        <v>235400.00000000006</v>
      </c>
      <c r="AB12" s="24">
        <f>V12*(_xlfn.XLOOKUP(K12,'FX rates'!$A$2:$A$38,'FX rates'!$B$2:$B$38))</f>
        <v>998900.00000000012</v>
      </c>
      <c r="AC12" s="24">
        <f>X12*(_xlfn.XLOOKUP(W12,'FX rates'!$A$2:$A$38,'FX rates'!$B$2:$B$38))</f>
        <v>242462.00000000006</v>
      </c>
      <c r="AD12" s="24">
        <f>Y12*(_xlfn.XLOOKUP(W12,'FX rates'!$A$2:$A$38,'FX rates'!$B$2:$B$38))</f>
        <v>943789.00000000023</v>
      </c>
      <c r="AE12" s="30">
        <f t="shared" si="7"/>
        <v>2.9999999999999992E-2</v>
      </c>
      <c r="AF12" s="31">
        <f t="shared" si="8"/>
        <v>7062</v>
      </c>
      <c r="AG12" s="23">
        <f t="shared" si="9"/>
        <v>763500</v>
      </c>
      <c r="AH12" s="35">
        <f t="shared" si="1"/>
        <v>1</v>
      </c>
      <c r="AI12" s="23">
        <f>U12*(_xlfn.XLOOKUP(K12,'FX rates'!$A$2:$A$38,'FX rates'!$B$2:$B$38))</f>
        <v>318000</v>
      </c>
      <c r="AJ12" s="23">
        <f>Q12*(_xlfn.XLOOKUP(K12,'FX rates'!$A$2:$A$38,'FX rates'!$B$2:$B$38))</f>
        <v>0</v>
      </c>
      <c r="AK12" s="23">
        <f>R12*(_xlfn.XLOOKUP(K12,'FX rates'!$A$2:$A$38,'FX rates'!$B$2:$B$38))</f>
        <v>0</v>
      </c>
      <c r="AM12" s="4"/>
      <c r="AN12" s="4"/>
      <c r="AO12" s="4"/>
      <c r="AP12" s="32">
        <f t="shared" si="2"/>
        <v>1.8925233644859811</v>
      </c>
      <c r="AQ12" s="32">
        <f t="shared" si="3"/>
        <v>0</v>
      </c>
      <c r="AR12" s="24">
        <f t="shared" si="10"/>
        <v>701327.00000000012</v>
      </c>
      <c r="AS12" s="24" t="str">
        <f t="shared" si="11"/>
        <v>0</v>
      </c>
      <c r="AT12" s="24">
        <f t="shared" si="12"/>
        <v>849410.10000000021</v>
      </c>
      <c r="AU12" s="24">
        <f t="shared" si="13"/>
        <v>94378.900000000023</v>
      </c>
    </row>
    <row r="13" spans="1:47" x14ac:dyDescent="0.25">
      <c r="A13" s="28" t="s">
        <v>15012</v>
      </c>
      <c r="B13" s="28" t="s">
        <v>7058</v>
      </c>
      <c r="C13" s="28" t="s">
        <v>7059</v>
      </c>
      <c r="D13" s="28" t="s">
        <v>7060</v>
      </c>
      <c r="E13" s="28" t="s">
        <v>7061</v>
      </c>
      <c r="F13" s="29">
        <v>43622</v>
      </c>
      <c r="G13" s="29">
        <v>44896</v>
      </c>
      <c r="H13" s="28" t="s">
        <v>7062</v>
      </c>
      <c r="I13" s="28" t="s">
        <v>16049</v>
      </c>
      <c r="J13" s="28" t="s">
        <v>16057</v>
      </c>
      <c r="K13" s="28" t="s">
        <v>7063</v>
      </c>
      <c r="L13" s="27">
        <v>76715.100000000006</v>
      </c>
      <c r="M13" s="27">
        <v>12487.2</v>
      </c>
      <c r="N13" s="27">
        <v>0</v>
      </c>
      <c r="O13" s="27">
        <v>0</v>
      </c>
      <c r="P13" s="27">
        <f t="shared" si="4"/>
        <v>12487.2</v>
      </c>
      <c r="Q13" s="27">
        <v>0</v>
      </c>
      <c r="R13" s="27">
        <v>0</v>
      </c>
      <c r="S13" s="27">
        <v>0</v>
      </c>
      <c r="T13" s="27">
        <f t="shared" si="0"/>
        <v>0</v>
      </c>
      <c r="U13" s="27">
        <v>0</v>
      </c>
      <c r="V13" s="27">
        <f t="shared" si="5"/>
        <v>89202.3</v>
      </c>
      <c r="W13" s="28" t="s">
        <v>7064</v>
      </c>
      <c r="X13" s="27">
        <v>85920.912000000011</v>
      </c>
      <c r="Y13" s="27">
        <f t="shared" si="6"/>
        <v>185827.48800000001</v>
      </c>
      <c r="Z13" s="4" t="str" cm="1">
        <f t="array" ref="Z13">_xlfn.IFS(YEARFRAC(F13,G13)&lt;1,"&lt;1 Year",YEARFRAC(F13,G13)&lt;=5,"1-5 Years",YEARFRAC(F13,G13)&gt;5,"&gt;5 Years")</f>
        <v>1-5 Years</v>
      </c>
      <c r="AA13" s="24">
        <f>L13*(_xlfn.XLOOKUP(K13,'FX rates'!$A$2:$A$38,'FX rates'!$B$2:$B$38))</f>
        <v>102080.94782080282</v>
      </c>
      <c r="AB13" s="24">
        <f>V13*(_xlfn.XLOOKUP(K13,'FX rates'!$A$2:$A$38,'FX rates'!$B$2:$B$38))</f>
        <v>118697.04050174735</v>
      </c>
      <c r="AC13" s="24">
        <f>X13*(_xlfn.XLOOKUP(W13,'FX rates'!$A$2:$A$38,'FX rates'!$B$2:$B$38))</f>
        <v>114330.66155929916</v>
      </c>
      <c r="AD13" s="24">
        <f>Y13*(_xlfn.XLOOKUP(W13,'FX rates'!$A$2:$A$38,'FX rates'!$B$2:$B$38))</f>
        <v>247271.34692125619</v>
      </c>
      <c r="AE13" s="30">
        <f t="shared" si="7"/>
        <v>0.12000000000000005</v>
      </c>
      <c r="AF13" s="31">
        <f t="shared" si="8"/>
        <v>9205.8120000000054</v>
      </c>
      <c r="AG13" s="23">
        <f t="shared" si="9"/>
        <v>16616.092680944537</v>
      </c>
      <c r="AH13" s="35">
        <f t="shared" si="1"/>
        <v>1.3306500000756409</v>
      </c>
      <c r="AI13" s="23">
        <f>U13*(_xlfn.XLOOKUP(K13,'FX rates'!$A$2:$A$38,'FX rates'!$B$2:$B$38))</f>
        <v>0</v>
      </c>
      <c r="AJ13" s="23">
        <f>Q13*(_xlfn.XLOOKUP(K13,'FX rates'!$A$2:$A$38,'FX rates'!$B$2:$B$38))</f>
        <v>0</v>
      </c>
      <c r="AK13" s="23">
        <f>R13*(_xlfn.XLOOKUP(K13,'FX rates'!$A$2:$A$38,'FX rates'!$B$2:$B$38))</f>
        <v>0</v>
      </c>
      <c r="AM13" s="4"/>
      <c r="AN13" s="4"/>
      <c r="AO13" s="4"/>
      <c r="AP13" s="32">
        <f t="shared" si="2"/>
        <v>0.16277369122897578</v>
      </c>
      <c r="AQ13" s="32">
        <f t="shared" si="3"/>
        <v>0</v>
      </c>
      <c r="AR13" s="24">
        <f t="shared" si="10"/>
        <v>99906.576000000015</v>
      </c>
      <c r="AS13" s="24" t="str">
        <f t="shared" si="11"/>
        <v>0</v>
      </c>
      <c r="AT13" s="24">
        <f t="shared" si="12"/>
        <v>222544.21222913059</v>
      </c>
      <c r="AU13" s="24">
        <f t="shared" si="13"/>
        <v>24727.134692125604</v>
      </c>
    </row>
    <row r="14" spans="1:47" x14ac:dyDescent="0.25">
      <c r="A14" s="28" t="s">
        <v>15013</v>
      </c>
      <c r="B14" s="28" t="s">
        <v>7065</v>
      </c>
      <c r="C14" s="28" t="s">
        <v>7066</v>
      </c>
      <c r="D14" s="28" t="s">
        <v>7067</v>
      </c>
      <c r="E14" s="28" t="s">
        <v>7068</v>
      </c>
      <c r="F14" s="29">
        <v>43622</v>
      </c>
      <c r="G14" s="29">
        <v>44896</v>
      </c>
      <c r="H14" s="28" t="s">
        <v>7069</v>
      </c>
      <c r="I14" s="28" t="s">
        <v>16057</v>
      </c>
      <c r="J14" s="28" t="s">
        <v>16037</v>
      </c>
      <c r="K14" s="28" t="s">
        <v>7070</v>
      </c>
      <c r="L14" s="27">
        <v>258940.00000000006</v>
      </c>
      <c r="M14" s="27">
        <v>303490</v>
      </c>
      <c r="N14" s="27">
        <v>0</v>
      </c>
      <c r="O14" s="27">
        <v>0</v>
      </c>
      <c r="P14" s="27">
        <f t="shared" si="4"/>
        <v>303490</v>
      </c>
      <c r="Q14" s="27">
        <v>0</v>
      </c>
      <c r="R14" s="27">
        <v>0</v>
      </c>
      <c r="S14" s="27">
        <v>0</v>
      </c>
      <c r="T14" s="27">
        <f t="shared" si="0"/>
        <v>0</v>
      </c>
      <c r="U14" s="27">
        <v>0</v>
      </c>
      <c r="V14" s="27">
        <f t="shared" si="5"/>
        <v>562430</v>
      </c>
      <c r="W14" s="28" t="s">
        <v>7071</v>
      </c>
      <c r="X14" s="27">
        <v>266708.20000000007</v>
      </c>
      <c r="Y14" s="27">
        <f t="shared" si="6"/>
        <v>846011.10000000021</v>
      </c>
      <c r="Z14" s="4" t="str" cm="1">
        <f t="array" ref="Z14">_xlfn.IFS(YEARFRAC(F14,G14)&lt;1,"&lt;1 Year",YEARFRAC(F14,G14)&lt;=5,"1-5 Years",YEARFRAC(F14,G14)&gt;5,"&gt;5 Years")</f>
        <v>1-5 Years</v>
      </c>
      <c r="AA14" s="24">
        <f>L14*(_xlfn.XLOOKUP(K14,'FX rates'!$A$2:$A$38,'FX rates'!$B$2:$B$38))</f>
        <v>258940.00000000006</v>
      </c>
      <c r="AB14" s="24">
        <f>V14*(_xlfn.XLOOKUP(K14,'FX rates'!$A$2:$A$38,'FX rates'!$B$2:$B$38))</f>
        <v>562430</v>
      </c>
      <c r="AC14" s="24">
        <f>X14*(_xlfn.XLOOKUP(W14,'FX rates'!$A$2:$A$38,'FX rates'!$B$2:$B$38))</f>
        <v>266708.20000000007</v>
      </c>
      <c r="AD14" s="24">
        <f>Y14*(_xlfn.XLOOKUP(W14,'FX rates'!$A$2:$A$38,'FX rates'!$B$2:$B$38))</f>
        <v>846011.10000000021</v>
      </c>
      <c r="AE14" s="30">
        <f t="shared" si="7"/>
        <v>3.0000000000000037E-2</v>
      </c>
      <c r="AF14" s="31">
        <f t="shared" si="8"/>
        <v>7768.2000000000116</v>
      </c>
      <c r="AG14" s="23">
        <f t="shared" si="9"/>
        <v>303489.99999999994</v>
      </c>
      <c r="AH14" s="35">
        <f t="shared" si="1"/>
        <v>1</v>
      </c>
      <c r="AI14" s="23">
        <f>U14*(_xlfn.XLOOKUP(K14,'FX rates'!$A$2:$A$38,'FX rates'!$B$2:$B$38))</f>
        <v>0</v>
      </c>
      <c r="AJ14" s="23">
        <f>Q14*(_xlfn.XLOOKUP(K14,'FX rates'!$A$2:$A$38,'FX rates'!$B$2:$B$38))</f>
        <v>0</v>
      </c>
      <c r="AK14" s="23">
        <f>R14*(_xlfn.XLOOKUP(K14,'FX rates'!$A$2:$A$38,'FX rates'!$B$2:$B$38))</f>
        <v>0</v>
      </c>
      <c r="AM14" s="4"/>
      <c r="AN14" s="4"/>
      <c r="AO14" s="4"/>
      <c r="AP14" s="32">
        <f t="shared" si="2"/>
        <v>1.1720475785896345</v>
      </c>
      <c r="AQ14" s="32">
        <f t="shared" si="3"/>
        <v>0</v>
      </c>
      <c r="AR14" s="24">
        <f t="shared" si="10"/>
        <v>579302.90000000014</v>
      </c>
      <c r="AS14" s="24" t="str">
        <f t="shared" si="11"/>
        <v>0</v>
      </c>
      <c r="AT14" s="24">
        <f t="shared" si="12"/>
        <v>761409.99000000022</v>
      </c>
      <c r="AU14" s="24">
        <f t="shared" si="13"/>
        <v>84601.109999999986</v>
      </c>
    </row>
    <row r="15" spans="1:47" x14ac:dyDescent="0.25">
      <c r="A15" s="28" t="s">
        <v>14105</v>
      </c>
      <c r="B15" s="28" t="s">
        <v>712</v>
      </c>
      <c r="C15" s="28" t="s">
        <v>713</v>
      </c>
      <c r="D15" s="28" t="s">
        <v>714</v>
      </c>
      <c r="E15" s="28" t="s">
        <v>715</v>
      </c>
      <c r="F15" s="29">
        <v>38852</v>
      </c>
      <c r="G15" s="29">
        <v>44896</v>
      </c>
      <c r="H15" s="28" t="s">
        <v>716</v>
      </c>
      <c r="I15" s="28" t="s">
        <v>16032</v>
      </c>
      <c r="J15" s="28" t="s">
        <v>16038</v>
      </c>
      <c r="K15" s="28" t="s">
        <v>717</v>
      </c>
      <c r="L15" s="27">
        <v>181500.00000000003</v>
      </c>
      <c r="M15" s="27">
        <v>29700</v>
      </c>
      <c r="N15" s="27">
        <v>0</v>
      </c>
      <c r="O15" s="27">
        <v>0</v>
      </c>
      <c r="P15" s="27">
        <f t="shared" si="4"/>
        <v>29700</v>
      </c>
      <c r="Q15" s="27">
        <v>0</v>
      </c>
      <c r="R15" s="27">
        <v>0</v>
      </c>
      <c r="S15" s="27">
        <v>0</v>
      </c>
      <c r="T15" s="27">
        <f t="shared" si="0"/>
        <v>0</v>
      </c>
      <c r="U15" s="27">
        <v>0</v>
      </c>
      <c r="V15" s="27">
        <f t="shared" si="5"/>
        <v>211200.00000000003</v>
      </c>
      <c r="W15" s="28" t="s">
        <v>718</v>
      </c>
      <c r="X15" s="27">
        <v>203280.00000000006</v>
      </c>
      <c r="Y15" s="27">
        <f t="shared" si="6"/>
        <v>439824.00000000012</v>
      </c>
      <c r="Z15" s="4" t="str" cm="1">
        <f t="array" ref="Z15">_xlfn.IFS(YEARFRAC(F15,G15)&lt;1,"&lt;1 Year",YEARFRAC(F15,G15)&lt;=5,"1-5 Years",YEARFRAC(F15,G15)&gt;5,"&gt;5 Years")</f>
        <v>&gt;5 Years</v>
      </c>
      <c r="AA15" s="24">
        <f>L15*(_xlfn.XLOOKUP(K15,'FX rates'!$A$2:$A$38,'FX rates'!$B$2:$B$38))</f>
        <v>181500.00000000003</v>
      </c>
      <c r="AB15" s="24">
        <f>V15*(_xlfn.XLOOKUP(K15,'FX rates'!$A$2:$A$38,'FX rates'!$B$2:$B$38))</f>
        <v>211200.00000000003</v>
      </c>
      <c r="AC15" s="24">
        <f>X15*(_xlfn.XLOOKUP(W15,'FX rates'!$A$2:$A$38,'FX rates'!$B$2:$B$38))</f>
        <v>203280.00000000006</v>
      </c>
      <c r="AD15" s="24">
        <f>Y15*(_xlfn.XLOOKUP(W15,'FX rates'!$A$2:$A$38,'FX rates'!$B$2:$B$38))</f>
        <v>439824.00000000012</v>
      </c>
      <c r="AE15" s="30">
        <f t="shared" si="7"/>
        <v>0.12000000000000013</v>
      </c>
      <c r="AF15" s="31">
        <f t="shared" si="8"/>
        <v>21780.000000000029</v>
      </c>
      <c r="AG15" s="23">
        <f t="shared" si="9"/>
        <v>29700</v>
      </c>
      <c r="AH15" s="35">
        <f t="shared" si="1"/>
        <v>1</v>
      </c>
      <c r="AI15" s="23">
        <f>U15*(_xlfn.XLOOKUP(K15,'FX rates'!$A$2:$A$38,'FX rates'!$B$2:$B$38))</f>
        <v>0</v>
      </c>
      <c r="AJ15" s="23">
        <f>Q15*(_xlfn.XLOOKUP(K15,'FX rates'!$A$2:$A$38,'FX rates'!$B$2:$B$38))</f>
        <v>0</v>
      </c>
      <c r="AK15" s="23">
        <f>R15*(_xlfn.XLOOKUP(K15,'FX rates'!$A$2:$A$38,'FX rates'!$B$2:$B$38))</f>
        <v>0</v>
      </c>
      <c r="AM15" s="4"/>
      <c r="AN15" s="4"/>
      <c r="AO15" s="4"/>
      <c r="AP15" s="32">
        <f t="shared" si="2"/>
        <v>0.16363636363636361</v>
      </c>
      <c r="AQ15" s="32">
        <f t="shared" si="3"/>
        <v>0</v>
      </c>
      <c r="AR15" s="24">
        <f t="shared" si="10"/>
        <v>236544.00000000006</v>
      </c>
      <c r="AS15" s="24" t="str">
        <f t="shared" si="11"/>
        <v>0</v>
      </c>
      <c r="AT15" s="24">
        <f t="shared" si="12"/>
        <v>395841.60000000009</v>
      </c>
      <c r="AU15" s="24">
        <f t="shared" si="13"/>
        <v>43982.400000000023</v>
      </c>
    </row>
    <row r="16" spans="1:47" x14ac:dyDescent="0.25">
      <c r="A16" s="28" t="s">
        <v>15014</v>
      </c>
      <c r="B16" s="28" t="s">
        <v>7072</v>
      </c>
      <c r="C16" s="28" t="s">
        <v>7073</v>
      </c>
      <c r="D16" s="28" t="s">
        <v>7074</v>
      </c>
      <c r="E16" s="28" t="s">
        <v>7075</v>
      </c>
      <c r="F16" s="29">
        <v>43622</v>
      </c>
      <c r="G16" s="29">
        <v>44896</v>
      </c>
      <c r="H16" s="28" t="s">
        <v>7076</v>
      </c>
      <c r="I16" s="28" t="s">
        <v>16054</v>
      </c>
      <c r="J16" s="28" t="s">
        <v>16047</v>
      </c>
      <c r="K16" s="28" t="s">
        <v>7077</v>
      </c>
      <c r="L16" s="27">
        <v>123585.00000000003</v>
      </c>
      <c r="M16" s="27">
        <v>77137.500000000015</v>
      </c>
      <c r="N16" s="27">
        <v>0</v>
      </c>
      <c r="O16" s="27">
        <v>0</v>
      </c>
      <c r="P16" s="27">
        <f t="shared" si="4"/>
        <v>77137.500000000015</v>
      </c>
      <c r="Q16" s="27">
        <v>0</v>
      </c>
      <c r="R16" s="27">
        <v>0</v>
      </c>
      <c r="S16" s="27">
        <v>0</v>
      </c>
      <c r="T16" s="27">
        <f t="shared" si="0"/>
        <v>0</v>
      </c>
      <c r="U16" s="27">
        <v>0</v>
      </c>
      <c r="V16" s="27">
        <f t="shared" si="5"/>
        <v>200722.50000000006</v>
      </c>
      <c r="W16" s="28" t="s">
        <v>7078</v>
      </c>
      <c r="X16" s="27">
        <v>133471.80000000005</v>
      </c>
      <c r="Y16" s="27">
        <f t="shared" si="6"/>
        <v>350252.10000000009</v>
      </c>
      <c r="Z16" s="4" t="str" cm="1">
        <f t="array" ref="Z16">_xlfn.IFS(YEARFRAC(F16,G16)&lt;1,"&lt;1 Year",YEARFRAC(F16,G16)&lt;=5,"1-5 Years",YEARFRAC(F16,G16)&gt;5,"&gt;5 Years")</f>
        <v>1-5 Years</v>
      </c>
      <c r="AA16" s="24">
        <f>L16*(_xlfn.XLOOKUP(K16,'FX rates'!$A$2:$A$38,'FX rates'!$B$2:$B$38))</f>
        <v>123585.00000000003</v>
      </c>
      <c r="AB16" s="24">
        <f>V16*(_xlfn.XLOOKUP(K16,'FX rates'!$A$2:$A$38,'FX rates'!$B$2:$B$38))</f>
        <v>200722.50000000006</v>
      </c>
      <c r="AC16" s="24">
        <f>X16*(_xlfn.XLOOKUP(W16,'FX rates'!$A$2:$A$38,'FX rates'!$B$2:$B$38))</f>
        <v>133471.80000000005</v>
      </c>
      <c r="AD16" s="24">
        <f>Y16*(_xlfn.XLOOKUP(W16,'FX rates'!$A$2:$A$38,'FX rates'!$B$2:$B$38))</f>
        <v>350252.10000000009</v>
      </c>
      <c r="AE16" s="30">
        <f t="shared" si="7"/>
        <v>8.0000000000000127E-2</v>
      </c>
      <c r="AF16" s="31">
        <f t="shared" si="8"/>
        <v>9886.8000000000175</v>
      </c>
      <c r="AG16" s="23">
        <f t="shared" si="9"/>
        <v>77137.500000000029</v>
      </c>
      <c r="AH16" s="35">
        <f t="shared" si="1"/>
        <v>1</v>
      </c>
      <c r="AI16" s="23">
        <f>U16*(_xlfn.XLOOKUP(K16,'FX rates'!$A$2:$A$38,'FX rates'!$B$2:$B$38))</f>
        <v>0</v>
      </c>
      <c r="AJ16" s="23">
        <f>Q16*(_xlfn.XLOOKUP(K16,'FX rates'!$A$2:$A$38,'FX rates'!$B$2:$B$38))</f>
        <v>0</v>
      </c>
      <c r="AK16" s="23">
        <f>R16*(_xlfn.XLOOKUP(K16,'FX rates'!$A$2:$A$38,'FX rates'!$B$2:$B$38))</f>
        <v>0</v>
      </c>
      <c r="AM16" s="4"/>
      <c r="AN16" s="4"/>
      <c r="AO16" s="4"/>
      <c r="AP16" s="32">
        <f t="shared" si="2"/>
        <v>0.62416555407209606</v>
      </c>
      <c r="AQ16" s="32">
        <f t="shared" si="3"/>
        <v>0</v>
      </c>
      <c r="AR16" s="24">
        <f t="shared" si="10"/>
        <v>216780.30000000008</v>
      </c>
      <c r="AS16" s="24" t="str">
        <f t="shared" si="11"/>
        <v>0</v>
      </c>
      <c r="AT16" s="24">
        <f t="shared" si="12"/>
        <v>315226.89000000007</v>
      </c>
      <c r="AU16" s="24">
        <f t="shared" si="13"/>
        <v>35025.210000000021</v>
      </c>
    </row>
    <row r="17" spans="1:47" x14ac:dyDescent="0.25">
      <c r="A17" s="28" t="s">
        <v>15015</v>
      </c>
      <c r="B17" s="28" t="s">
        <v>7079</v>
      </c>
      <c r="C17" s="28" t="s">
        <v>7080</v>
      </c>
      <c r="D17" s="28" t="s">
        <v>7081</v>
      </c>
      <c r="E17" s="28" t="s">
        <v>7082</v>
      </c>
      <c r="F17" s="29">
        <v>43584</v>
      </c>
      <c r="G17" s="29">
        <v>44896</v>
      </c>
      <c r="H17" s="28" t="s">
        <v>7083</v>
      </c>
      <c r="I17" s="28" t="s">
        <v>16044</v>
      </c>
      <c r="J17" s="28" t="s">
        <v>16036</v>
      </c>
      <c r="K17" s="28" t="s">
        <v>7084</v>
      </c>
      <c r="L17" s="27">
        <v>229515.00000000006</v>
      </c>
      <c r="M17" s="27">
        <v>99330.000000000015</v>
      </c>
      <c r="N17" s="27">
        <v>0</v>
      </c>
      <c r="O17" s="27">
        <v>0</v>
      </c>
      <c r="P17" s="27">
        <f t="shared" si="4"/>
        <v>99330.000000000015</v>
      </c>
      <c r="Q17" s="27">
        <v>0</v>
      </c>
      <c r="R17" s="27">
        <v>0</v>
      </c>
      <c r="S17" s="27">
        <v>0</v>
      </c>
      <c r="T17" s="27">
        <f t="shared" si="0"/>
        <v>0</v>
      </c>
      <c r="U17" s="27">
        <v>0</v>
      </c>
      <c r="V17" s="27">
        <f t="shared" si="5"/>
        <v>328845.00000000006</v>
      </c>
      <c r="W17" s="28" t="s">
        <v>7085</v>
      </c>
      <c r="X17" s="27">
        <v>247876.20000000007</v>
      </c>
      <c r="Y17" s="27">
        <f t="shared" si="6"/>
        <v>603028.80000000016</v>
      </c>
      <c r="Z17" s="4" t="str" cm="1">
        <f t="array" ref="Z17">_xlfn.IFS(YEARFRAC(F17,G17)&lt;1,"&lt;1 Year",YEARFRAC(F17,G17)&lt;=5,"1-5 Years",YEARFRAC(F17,G17)&gt;5,"&gt;5 Years")</f>
        <v>1-5 Years</v>
      </c>
      <c r="AA17" s="24">
        <f>L17*(_xlfn.XLOOKUP(K17,'FX rates'!$A$2:$A$38,'FX rates'!$B$2:$B$38))</f>
        <v>229515.00000000006</v>
      </c>
      <c r="AB17" s="24">
        <f>V17*(_xlfn.XLOOKUP(K17,'FX rates'!$A$2:$A$38,'FX rates'!$B$2:$B$38))</f>
        <v>328845.00000000006</v>
      </c>
      <c r="AC17" s="24">
        <f>X17*(_xlfn.XLOOKUP(W17,'FX rates'!$A$2:$A$38,'FX rates'!$B$2:$B$38))</f>
        <v>247876.20000000007</v>
      </c>
      <c r="AD17" s="24">
        <f>Y17*(_xlfn.XLOOKUP(W17,'FX rates'!$A$2:$A$38,'FX rates'!$B$2:$B$38))</f>
        <v>603028.80000000016</v>
      </c>
      <c r="AE17" s="30">
        <f t="shared" si="7"/>
        <v>8.0000000000000029E-2</v>
      </c>
      <c r="AF17" s="31">
        <f t="shared" si="8"/>
        <v>18361.200000000012</v>
      </c>
      <c r="AG17" s="23">
        <f t="shared" si="9"/>
        <v>99330</v>
      </c>
      <c r="AH17" s="35">
        <f t="shared" si="1"/>
        <v>1</v>
      </c>
      <c r="AI17" s="23">
        <f>U17*(_xlfn.XLOOKUP(K17,'FX rates'!$A$2:$A$38,'FX rates'!$B$2:$B$38))</f>
        <v>0</v>
      </c>
      <c r="AJ17" s="23">
        <f>Q17*(_xlfn.XLOOKUP(K17,'FX rates'!$A$2:$A$38,'FX rates'!$B$2:$B$38))</f>
        <v>0</v>
      </c>
      <c r="AK17" s="23">
        <f>R17*(_xlfn.XLOOKUP(K17,'FX rates'!$A$2:$A$38,'FX rates'!$B$2:$B$38))</f>
        <v>0</v>
      </c>
      <c r="AM17" s="4"/>
      <c r="AN17" s="4"/>
      <c r="AO17" s="4"/>
      <c r="AP17" s="32">
        <f t="shared" si="2"/>
        <v>0.43278217109992806</v>
      </c>
      <c r="AQ17" s="32">
        <f t="shared" si="3"/>
        <v>0</v>
      </c>
      <c r="AR17" s="24">
        <f t="shared" si="10"/>
        <v>355152.60000000009</v>
      </c>
      <c r="AS17" s="24" t="str">
        <f t="shared" si="11"/>
        <v>0</v>
      </c>
      <c r="AT17" s="24">
        <f t="shared" si="12"/>
        <v>542725.92000000016</v>
      </c>
      <c r="AU17" s="24">
        <f t="shared" si="13"/>
        <v>60302.880000000005</v>
      </c>
    </row>
    <row r="18" spans="1:47" x14ac:dyDescent="0.25">
      <c r="A18" s="28" t="s">
        <v>15016</v>
      </c>
      <c r="B18" s="28" t="s">
        <v>7086</v>
      </c>
      <c r="C18" s="28" t="s">
        <v>7087</v>
      </c>
      <c r="D18" s="28" t="s">
        <v>7088</v>
      </c>
      <c r="E18" s="28" t="s">
        <v>7089</v>
      </c>
      <c r="F18" s="29">
        <v>43622</v>
      </c>
      <c r="G18" s="29">
        <v>44896</v>
      </c>
      <c r="H18" s="28" t="s">
        <v>7090</v>
      </c>
      <c r="I18" s="28" t="s">
        <v>16051</v>
      </c>
      <c r="J18" s="28" t="s">
        <v>16036</v>
      </c>
      <c r="K18" s="28" t="s">
        <v>7091</v>
      </c>
      <c r="L18" s="27">
        <v>88275</v>
      </c>
      <c r="M18" s="4">
        <v>0</v>
      </c>
      <c r="N18" s="27">
        <v>0</v>
      </c>
      <c r="O18" s="27">
        <v>0</v>
      </c>
      <c r="P18" s="27">
        <f t="shared" si="4"/>
        <v>0</v>
      </c>
      <c r="Q18" s="27">
        <v>0</v>
      </c>
      <c r="R18" s="27">
        <v>0</v>
      </c>
      <c r="S18" s="27">
        <v>0</v>
      </c>
      <c r="T18" s="27">
        <f t="shared" si="0"/>
        <v>0</v>
      </c>
      <c r="U18" s="27">
        <v>0</v>
      </c>
      <c r="V18" s="27">
        <f t="shared" si="5"/>
        <v>88275</v>
      </c>
      <c r="W18" s="28" t="s">
        <v>7092</v>
      </c>
      <c r="X18" s="27">
        <v>95337</v>
      </c>
      <c r="Y18" s="27">
        <f t="shared" si="6"/>
        <v>190674</v>
      </c>
      <c r="Z18" s="4" t="str" cm="1">
        <f t="array" ref="Z18">_xlfn.IFS(YEARFRAC(F18,G18)&lt;1,"&lt;1 Year",YEARFRAC(F18,G18)&lt;=5,"1-5 Years",YEARFRAC(F18,G18)&gt;5,"&gt;5 Years")</f>
        <v>1-5 Years</v>
      </c>
      <c r="AA18" s="24">
        <f>L18*(_xlfn.XLOOKUP(K18,'FX rates'!$A$2:$A$38,'FX rates'!$B$2:$B$38))</f>
        <v>117463.12875667721</v>
      </c>
      <c r="AB18" s="24">
        <f>V18*(_xlfn.XLOOKUP(K18,'FX rates'!$A$2:$A$38,'FX rates'!$B$2:$B$38))</f>
        <v>117463.12875667721</v>
      </c>
      <c r="AC18" s="24">
        <f>X18*(_xlfn.XLOOKUP(W18,'FX rates'!$A$2:$A$38,'FX rates'!$B$2:$B$38))</f>
        <v>126860.17905721138</v>
      </c>
      <c r="AD18" s="24">
        <f>Y18*(_xlfn.XLOOKUP(W18,'FX rates'!$A$2:$A$38,'FX rates'!$B$2:$B$38))</f>
        <v>253720.35811442276</v>
      </c>
      <c r="AE18" s="30">
        <f t="shared" si="7"/>
        <v>7.9999999999999974E-2</v>
      </c>
      <c r="AF18" s="31">
        <f t="shared" si="8"/>
        <v>7062</v>
      </c>
      <c r="AG18" s="23">
        <f t="shared" si="9"/>
        <v>0</v>
      </c>
      <c r="AH18" s="35">
        <f t="shared" si="1"/>
        <v>1.3306500000756409</v>
      </c>
      <c r="AI18" s="23">
        <f>U18*(_xlfn.XLOOKUP(K18,'FX rates'!$A$2:$A$38,'FX rates'!$B$2:$B$38))</f>
        <v>0</v>
      </c>
      <c r="AJ18" s="23">
        <f>Q18*(_xlfn.XLOOKUP(K18,'FX rates'!$A$2:$A$38,'FX rates'!$B$2:$B$38))</f>
        <v>0</v>
      </c>
      <c r="AK18" s="23">
        <f>R18*(_xlfn.XLOOKUP(K18,'FX rates'!$A$2:$A$38,'FX rates'!$B$2:$B$38))</f>
        <v>0</v>
      </c>
      <c r="AM18" s="4"/>
      <c r="AN18" s="4"/>
      <c r="AO18" s="4"/>
      <c r="AP18" s="32">
        <f t="shared" si="2"/>
        <v>0</v>
      </c>
      <c r="AQ18" s="32">
        <f t="shared" si="3"/>
        <v>0</v>
      </c>
      <c r="AR18" s="24">
        <f t="shared" si="10"/>
        <v>95337</v>
      </c>
      <c r="AS18" s="24" t="str">
        <f t="shared" si="11"/>
        <v>0</v>
      </c>
      <c r="AT18" s="24">
        <f t="shared" si="12"/>
        <v>228348.32230298049</v>
      </c>
      <c r="AU18" s="24">
        <f t="shared" si="13"/>
        <v>25372.035811442271</v>
      </c>
    </row>
    <row r="19" spans="1:47" x14ac:dyDescent="0.25">
      <c r="A19" s="28" t="s">
        <v>15017</v>
      </c>
      <c r="B19" s="28" t="s">
        <v>7093</v>
      </c>
      <c r="C19" s="28" t="s">
        <v>7094</v>
      </c>
      <c r="D19" s="28" t="s">
        <v>7095</v>
      </c>
      <c r="E19" s="28" t="s">
        <v>7096</v>
      </c>
      <c r="F19" s="29">
        <v>43598</v>
      </c>
      <c r="G19" s="29">
        <v>44896</v>
      </c>
      <c r="H19" s="28" t="s">
        <v>7097</v>
      </c>
      <c r="I19" s="28" t="s">
        <v>16051</v>
      </c>
      <c r="J19" s="4" t="s">
        <v>16045</v>
      </c>
      <c r="K19" s="28" t="s">
        <v>7098</v>
      </c>
      <c r="L19" s="27">
        <v>141680.00000000003</v>
      </c>
      <c r="M19" s="27">
        <v>32736</v>
      </c>
      <c r="N19" s="27">
        <v>0</v>
      </c>
      <c r="O19" s="27">
        <v>0</v>
      </c>
      <c r="P19" s="27">
        <f t="shared" si="4"/>
        <v>32736</v>
      </c>
      <c r="Q19" s="27">
        <v>0</v>
      </c>
      <c r="R19" s="27">
        <v>0</v>
      </c>
      <c r="S19" s="27">
        <v>0</v>
      </c>
      <c r="T19" s="27">
        <f t="shared" si="0"/>
        <v>0</v>
      </c>
      <c r="U19" s="27">
        <v>0</v>
      </c>
      <c r="V19" s="27">
        <f t="shared" si="5"/>
        <v>174416.00000000003</v>
      </c>
      <c r="W19" s="28" t="s">
        <v>7099</v>
      </c>
      <c r="X19" s="27">
        <v>145930.40000000002</v>
      </c>
      <c r="Y19" s="27">
        <f t="shared" si="6"/>
        <v>325578.88</v>
      </c>
      <c r="Z19" s="4" t="str" cm="1">
        <f t="array" ref="Z19">_xlfn.IFS(YEARFRAC(F19,G19)&lt;1,"&lt;1 Year",YEARFRAC(F19,G19)&lt;=5,"1-5 Years",YEARFRAC(F19,G19)&gt;5,"&gt;5 Years")</f>
        <v>1-5 Years</v>
      </c>
      <c r="AA19" s="24">
        <f>L19*(_xlfn.XLOOKUP(K19,'FX rates'!$A$2:$A$38,'FX rates'!$B$2:$B$38))</f>
        <v>188526.49201071684</v>
      </c>
      <c r="AB19" s="24">
        <f>V19*(_xlfn.XLOOKUP(K19,'FX rates'!$A$2:$A$38,'FX rates'!$B$2:$B$38))</f>
        <v>232086.65041319304</v>
      </c>
      <c r="AC19" s="24">
        <f>X19*(_xlfn.XLOOKUP(W19,'FX rates'!$A$2:$A$38,'FX rates'!$B$2:$B$38))</f>
        <v>194182.28677103834</v>
      </c>
      <c r="AD19" s="24">
        <f>Y19*(_xlfn.XLOOKUP(W19,'FX rates'!$A$2:$A$38,'FX rates'!$B$2:$B$38))</f>
        <v>433231.5366966271</v>
      </c>
      <c r="AE19" s="30">
        <f t="shared" si="7"/>
        <v>2.9999999999999971E-2</v>
      </c>
      <c r="AF19" s="31">
        <f t="shared" si="8"/>
        <v>4250.3999999999942</v>
      </c>
      <c r="AG19" s="23">
        <f t="shared" si="9"/>
        <v>43560.158402476198</v>
      </c>
      <c r="AH19" s="35">
        <f t="shared" si="1"/>
        <v>1.3306500000756409</v>
      </c>
      <c r="AI19" s="23">
        <f>U19*(_xlfn.XLOOKUP(K19,'FX rates'!$A$2:$A$38,'FX rates'!$B$2:$B$38))</f>
        <v>0</v>
      </c>
      <c r="AJ19" s="23">
        <f>Q19*(_xlfn.XLOOKUP(K19,'FX rates'!$A$2:$A$38,'FX rates'!$B$2:$B$38))</f>
        <v>0</v>
      </c>
      <c r="AK19" s="23">
        <f>R19*(_xlfn.XLOOKUP(K19,'FX rates'!$A$2:$A$38,'FX rates'!$B$2:$B$38))</f>
        <v>0</v>
      </c>
      <c r="AM19" s="4"/>
      <c r="AN19" s="4"/>
      <c r="AO19" s="4"/>
      <c r="AP19" s="32">
        <f t="shared" si="2"/>
        <v>0.23105590062111797</v>
      </c>
      <c r="AQ19" s="32">
        <f t="shared" si="3"/>
        <v>0</v>
      </c>
      <c r="AR19" s="24">
        <f t="shared" si="10"/>
        <v>179648.48</v>
      </c>
      <c r="AS19" s="24" t="str">
        <f t="shared" si="11"/>
        <v>0</v>
      </c>
      <c r="AT19" s="24">
        <f t="shared" si="12"/>
        <v>389908.38302696438</v>
      </c>
      <c r="AU19" s="24">
        <f t="shared" si="13"/>
        <v>43323.153669662715</v>
      </c>
    </row>
    <row r="20" spans="1:47" x14ac:dyDescent="0.25">
      <c r="A20" s="28" t="s">
        <v>15018</v>
      </c>
      <c r="B20" s="28" t="s">
        <v>7100</v>
      </c>
      <c r="C20" s="28" t="s">
        <v>7101</v>
      </c>
      <c r="D20" s="28" t="s">
        <v>7102</v>
      </c>
      <c r="E20" s="28" t="s">
        <v>7103</v>
      </c>
      <c r="F20" s="29">
        <v>43598</v>
      </c>
      <c r="G20" s="29">
        <v>44896</v>
      </c>
      <c r="H20" s="28" t="s">
        <v>7104</v>
      </c>
      <c r="I20" s="28" t="s">
        <v>16057</v>
      </c>
      <c r="J20" s="28" t="s">
        <v>16040</v>
      </c>
      <c r="K20" s="28" t="s">
        <v>7105</v>
      </c>
      <c r="L20" s="27">
        <v>124630.00000000001</v>
      </c>
      <c r="M20" s="27">
        <v>5060</v>
      </c>
      <c r="N20" s="27">
        <v>0</v>
      </c>
      <c r="O20" s="27">
        <v>0</v>
      </c>
      <c r="P20" s="27">
        <f t="shared" si="4"/>
        <v>5060</v>
      </c>
      <c r="Q20" s="27">
        <v>0</v>
      </c>
      <c r="R20" s="27">
        <v>0</v>
      </c>
      <c r="S20" s="27">
        <v>0</v>
      </c>
      <c r="T20" s="27">
        <f t="shared" si="0"/>
        <v>0</v>
      </c>
      <c r="U20" s="27">
        <v>0</v>
      </c>
      <c r="V20" s="27">
        <f t="shared" si="5"/>
        <v>129690.00000000001</v>
      </c>
      <c r="W20" s="28" t="s">
        <v>7106</v>
      </c>
      <c r="X20" s="27">
        <v>138339.30000000002</v>
      </c>
      <c r="Y20" s="27">
        <f t="shared" si="6"/>
        <v>282295.20000000007</v>
      </c>
      <c r="Z20" s="4" t="str" cm="1">
        <f t="array" ref="Z20">_xlfn.IFS(YEARFRAC(F20,G20)&lt;1,"&lt;1 Year",YEARFRAC(F20,G20)&lt;=5,"1-5 Years",YEARFRAC(F20,G20)&gt;5,"&gt;5 Years")</f>
        <v>1-5 Years</v>
      </c>
      <c r="AA20" s="24">
        <f>L20*(_xlfn.XLOOKUP(K20,'FX rates'!$A$2:$A$38,'FX rates'!$B$2:$B$38))</f>
        <v>124630.00000000001</v>
      </c>
      <c r="AB20" s="24">
        <f>V20*(_xlfn.XLOOKUP(K20,'FX rates'!$A$2:$A$38,'FX rates'!$B$2:$B$38))</f>
        <v>129690.00000000001</v>
      </c>
      <c r="AC20" s="24">
        <f>X20*(_xlfn.XLOOKUP(W20,'FX rates'!$A$2:$A$38,'FX rates'!$B$2:$B$38))</f>
        <v>138339.30000000002</v>
      </c>
      <c r="AD20" s="24">
        <f>Y20*(_xlfn.XLOOKUP(W20,'FX rates'!$A$2:$A$38,'FX rates'!$B$2:$B$38))</f>
        <v>282295.20000000007</v>
      </c>
      <c r="AE20" s="30">
        <f t="shared" si="7"/>
        <v>0.11000000000000001</v>
      </c>
      <c r="AF20" s="31">
        <f t="shared" si="8"/>
        <v>13709.300000000003</v>
      </c>
      <c r="AG20" s="23">
        <f t="shared" si="9"/>
        <v>5060</v>
      </c>
      <c r="AH20" s="35">
        <f>AC20/X20</f>
        <v>1</v>
      </c>
      <c r="AI20" s="23">
        <f>U20*(_xlfn.XLOOKUP(K20,'FX rates'!$A$2:$A$38,'FX rates'!$B$2:$B$38))</f>
        <v>0</v>
      </c>
      <c r="AJ20" s="23">
        <f>Q20*(_xlfn.XLOOKUP(K20,'FX rates'!$A$2:$A$38,'FX rates'!$B$2:$B$38))</f>
        <v>0</v>
      </c>
      <c r="AK20" s="23">
        <f>R20*(_xlfn.XLOOKUP(K20,'FX rates'!$A$2:$A$38,'FX rates'!$B$2:$B$38))</f>
        <v>0</v>
      </c>
      <c r="AM20" s="4"/>
      <c r="AN20" s="4"/>
      <c r="AO20" s="4"/>
      <c r="AP20" s="32">
        <f t="shared" si="2"/>
        <v>4.0600176522506616E-2</v>
      </c>
      <c r="AQ20" s="32">
        <f t="shared" si="3"/>
        <v>0</v>
      </c>
      <c r="AR20" s="24">
        <f t="shared" si="10"/>
        <v>143955.90000000002</v>
      </c>
      <c r="AS20" s="24" t="str">
        <f t="shared" si="11"/>
        <v>0</v>
      </c>
      <c r="AT20" s="24">
        <f t="shared" si="12"/>
        <v>254065.68000000008</v>
      </c>
      <c r="AU20" s="24">
        <f t="shared" si="13"/>
        <v>28229.51999999999</v>
      </c>
    </row>
    <row r="21" spans="1:47" x14ac:dyDescent="0.25">
      <c r="A21" s="28" t="s">
        <v>15019</v>
      </c>
      <c r="B21" s="28" t="s">
        <v>7107</v>
      </c>
      <c r="C21" s="28" t="s">
        <v>7108</v>
      </c>
      <c r="D21" s="28" t="s">
        <v>7109</v>
      </c>
      <c r="E21" s="28" t="s">
        <v>7110</v>
      </c>
      <c r="F21" s="29">
        <v>43598</v>
      </c>
      <c r="G21" s="29">
        <v>44896</v>
      </c>
      <c r="H21" s="28" t="s">
        <v>7111</v>
      </c>
      <c r="I21" s="28" t="s">
        <v>16051</v>
      </c>
      <c r="J21" s="28" t="s">
        <v>16048</v>
      </c>
      <c r="K21" s="28" t="s">
        <v>7112</v>
      </c>
      <c r="L21" s="27">
        <v>171416.19</v>
      </c>
      <c r="M21" s="27">
        <v>888030.00000000012</v>
      </c>
      <c r="N21" s="27">
        <v>0</v>
      </c>
      <c r="O21" s="27">
        <v>0</v>
      </c>
      <c r="P21" s="27">
        <f t="shared" si="4"/>
        <v>888030.00000000012</v>
      </c>
      <c r="Q21" s="27">
        <v>0</v>
      </c>
      <c r="R21" s="27">
        <v>0</v>
      </c>
      <c r="S21" s="27">
        <v>0</v>
      </c>
      <c r="T21" s="27">
        <f t="shared" si="0"/>
        <v>0</v>
      </c>
      <c r="U21" s="27">
        <v>299750</v>
      </c>
      <c r="V21" s="27">
        <f t="shared" si="5"/>
        <v>1359196.1900000002</v>
      </c>
      <c r="W21" s="28" t="s">
        <v>7113</v>
      </c>
      <c r="X21" s="27">
        <v>195414.45660000003</v>
      </c>
      <c r="Y21" s="27">
        <f t="shared" si="6"/>
        <v>1403183.1132000005</v>
      </c>
      <c r="Z21" s="4" t="str" cm="1">
        <f t="array" ref="Z21">_xlfn.IFS(YEARFRAC(F21,G21)&lt;1,"&lt;1 Year",YEARFRAC(F21,G21)&lt;=5,"1-5 Years",YEARFRAC(F21,G21)&gt;5,"&gt;5 Years")</f>
        <v>1-5 Years</v>
      </c>
      <c r="AA21" s="24">
        <f>L21*(_xlfn.XLOOKUP(K21,'FX rates'!$A$2:$A$38,'FX rates'!$B$2:$B$38))</f>
        <v>228094.95323646607</v>
      </c>
      <c r="AB21" s="24">
        <f>V21*(_xlfn.XLOOKUP(K21,'FX rates'!$A$2:$A$38,'FX rates'!$B$2:$B$38))</f>
        <v>1808614.4103263111</v>
      </c>
      <c r="AC21" s="24">
        <f>X21*(_xlfn.XLOOKUP(W21,'FX rates'!$A$2:$A$38,'FX rates'!$B$2:$B$38))</f>
        <v>260028.24668957139</v>
      </c>
      <c r="AD21" s="24">
        <f>Y21*(_xlfn.XLOOKUP(W21,'FX rates'!$A$2:$A$38,'FX rates'!$B$2:$B$38))</f>
        <v>1867145.6096857188</v>
      </c>
      <c r="AE21" s="30">
        <f t="shared" si="7"/>
        <v>0.14000000000000029</v>
      </c>
      <c r="AF21" s="31">
        <f t="shared" si="8"/>
        <v>23998.266600000032</v>
      </c>
      <c r="AG21" s="23">
        <f t="shared" si="9"/>
        <v>1580519.4570898451</v>
      </c>
      <c r="AH21" s="35">
        <f t="shared" si="1"/>
        <v>1.3306500000756409</v>
      </c>
      <c r="AI21" s="23">
        <f>U21*(_xlfn.XLOOKUP(K21,'FX rates'!$A$2:$A$38,'FX rates'!$B$2:$B$38))</f>
        <v>398862.33752267336</v>
      </c>
      <c r="AJ21" s="23">
        <f>Q21*(_xlfn.XLOOKUP(K21,'FX rates'!$A$2:$A$38,'FX rates'!$B$2:$B$38))</f>
        <v>0</v>
      </c>
      <c r="AK21" s="23">
        <f>R21*(_xlfn.XLOOKUP(K21,'FX rates'!$A$2:$A$38,'FX rates'!$B$2:$B$38))</f>
        <v>0</v>
      </c>
      <c r="AM21" s="4"/>
      <c r="AN21" s="4"/>
      <c r="AO21" s="4"/>
      <c r="AP21" s="32">
        <f t="shared" si="2"/>
        <v>5.1805491651634545</v>
      </c>
      <c r="AQ21" s="32">
        <f t="shared" si="3"/>
        <v>0</v>
      </c>
      <c r="AR21" s="24">
        <f t="shared" si="10"/>
        <v>1207768.6566000003</v>
      </c>
      <c r="AS21" s="24" t="str">
        <f t="shared" si="11"/>
        <v>0</v>
      </c>
      <c r="AT21" s="24">
        <f t="shared" si="12"/>
        <v>1680431.048717147</v>
      </c>
      <c r="AU21" s="24">
        <f t="shared" si="13"/>
        <v>186714.56096857181</v>
      </c>
    </row>
    <row r="22" spans="1:47" x14ac:dyDescent="0.25">
      <c r="A22" s="28" t="s">
        <v>15020</v>
      </c>
      <c r="B22" s="28" t="s">
        <v>7114</v>
      </c>
      <c r="C22" s="28" t="s">
        <v>7115</v>
      </c>
      <c r="D22" s="28" t="s">
        <v>7116</v>
      </c>
      <c r="E22" s="28" t="s">
        <v>7117</v>
      </c>
      <c r="F22" s="29">
        <v>43598</v>
      </c>
      <c r="G22" s="29">
        <v>44896</v>
      </c>
      <c r="H22" s="28" t="s">
        <v>7118</v>
      </c>
      <c r="I22" s="28" t="s">
        <v>16037</v>
      </c>
      <c r="J22" s="28" t="s">
        <v>16046</v>
      </c>
      <c r="K22" s="28" t="s">
        <v>7119</v>
      </c>
      <c r="L22" s="27">
        <v>169400</v>
      </c>
      <c r="M22" s="27">
        <v>101816.00000000001</v>
      </c>
      <c r="N22" s="27">
        <v>0</v>
      </c>
      <c r="O22" s="27">
        <v>0</v>
      </c>
      <c r="P22" s="27">
        <f t="shared" si="4"/>
        <v>101816.00000000001</v>
      </c>
      <c r="Q22" s="27">
        <v>0</v>
      </c>
      <c r="R22" s="27">
        <v>0</v>
      </c>
      <c r="S22" s="27">
        <v>0</v>
      </c>
      <c r="T22" s="27">
        <f t="shared" si="0"/>
        <v>0</v>
      </c>
      <c r="U22" s="27">
        <v>0</v>
      </c>
      <c r="V22" s="27">
        <f t="shared" si="5"/>
        <v>271216</v>
      </c>
      <c r="W22" s="28" t="s">
        <v>7120</v>
      </c>
      <c r="X22" s="27">
        <v>171094</v>
      </c>
      <c r="Y22" s="27">
        <f t="shared" si="6"/>
        <v>445022.16000000003</v>
      </c>
      <c r="Z22" s="4" t="str" cm="1">
        <f t="array" ref="Z22">_xlfn.IFS(YEARFRAC(F22,G22)&lt;1,"&lt;1 Year",YEARFRAC(F22,G22)&lt;=5,"1-5 Years",YEARFRAC(F22,G22)&gt;5,"&gt;5 Years")</f>
        <v>1-5 Years</v>
      </c>
      <c r="AA22" s="24">
        <f>L22*(_xlfn.XLOOKUP(K22,'FX rates'!$A$2:$A$38,'FX rates'!$B$2:$B$38))</f>
        <v>225412.11001281359</v>
      </c>
      <c r="AB22" s="24">
        <f>V22*(_xlfn.XLOOKUP(K22,'FX rates'!$A$2:$A$38,'FX rates'!$B$2:$B$38))</f>
        <v>360893.57042051503</v>
      </c>
      <c r="AC22" s="24">
        <f>X22*(_xlfn.XLOOKUP(W22,'FX rates'!$A$2:$A$38,'FX rates'!$B$2:$B$38))</f>
        <v>227666.23111294172</v>
      </c>
      <c r="AD22" s="24">
        <f>Y22*(_xlfn.XLOOKUP(W22,'FX rates'!$A$2:$A$38,'FX rates'!$B$2:$B$38))</f>
        <v>592168.73723766196</v>
      </c>
      <c r="AE22" s="30">
        <f t="shared" si="7"/>
        <v>9.9999999999999898E-3</v>
      </c>
      <c r="AF22" s="31">
        <f t="shared" si="8"/>
        <v>1694</v>
      </c>
      <c r="AG22" s="23">
        <f t="shared" si="9"/>
        <v>135481.46040770144</v>
      </c>
      <c r="AH22" s="35">
        <f t="shared" si="1"/>
        <v>1.3306500000756409</v>
      </c>
      <c r="AI22" s="23">
        <f>U22*(_xlfn.XLOOKUP(K22,'FX rates'!$A$2:$A$38,'FX rates'!$B$2:$B$38))</f>
        <v>0</v>
      </c>
      <c r="AJ22" s="23">
        <f>Q22*(_xlfn.XLOOKUP(K22,'FX rates'!$A$2:$A$38,'FX rates'!$B$2:$B$38))</f>
        <v>0</v>
      </c>
      <c r="AK22" s="23">
        <f>R22*(_xlfn.XLOOKUP(K22,'FX rates'!$A$2:$A$38,'FX rates'!$B$2:$B$38))</f>
        <v>0</v>
      </c>
      <c r="AM22" s="4"/>
      <c r="AN22" s="4"/>
      <c r="AO22" s="4"/>
      <c r="AP22" s="32">
        <f t="shared" si="2"/>
        <v>0.60103896103896115</v>
      </c>
      <c r="AQ22" s="32">
        <f t="shared" si="3"/>
        <v>0</v>
      </c>
      <c r="AR22" s="24">
        <f t="shared" si="10"/>
        <v>273928.16000000003</v>
      </c>
      <c r="AS22" s="24" t="str">
        <f t="shared" si="11"/>
        <v>0</v>
      </c>
      <c r="AT22" s="24">
        <f t="shared" si="12"/>
        <v>532951.86351389578</v>
      </c>
      <c r="AU22" s="24">
        <f t="shared" si="13"/>
        <v>59216.873723766184</v>
      </c>
    </row>
    <row r="23" spans="1:47" x14ac:dyDescent="0.25">
      <c r="A23" s="28" t="s">
        <v>15021</v>
      </c>
      <c r="B23" s="28" t="s">
        <v>7121</v>
      </c>
      <c r="C23" s="28" t="s">
        <v>7122</v>
      </c>
      <c r="D23" s="28" t="s">
        <v>7123</v>
      </c>
      <c r="E23" s="28" t="s">
        <v>7124</v>
      </c>
      <c r="F23" s="29">
        <v>43598</v>
      </c>
      <c r="G23" s="29">
        <v>44896</v>
      </c>
      <c r="H23" s="28" t="s">
        <v>7125</v>
      </c>
      <c r="I23" s="28" t="s">
        <v>16034</v>
      </c>
      <c r="J23" s="4" t="s">
        <v>16054</v>
      </c>
      <c r="K23" s="28" t="s">
        <v>7126</v>
      </c>
      <c r="L23" s="27">
        <v>253055.00000000006</v>
      </c>
      <c r="M23" s="27">
        <v>772365</v>
      </c>
      <c r="N23" s="27">
        <v>0</v>
      </c>
      <c r="O23" s="27">
        <v>0</v>
      </c>
      <c r="P23" s="27">
        <f t="shared" si="4"/>
        <v>772365</v>
      </c>
      <c r="Q23" s="27">
        <v>0</v>
      </c>
      <c r="R23" s="27">
        <v>0</v>
      </c>
      <c r="S23" s="27">
        <v>0</v>
      </c>
      <c r="T23" s="27">
        <f t="shared" si="0"/>
        <v>0</v>
      </c>
      <c r="U23" s="27">
        <v>160500</v>
      </c>
      <c r="V23" s="27">
        <f t="shared" si="5"/>
        <v>1185920</v>
      </c>
      <c r="W23" s="28" t="s">
        <v>7127</v>
      </c>
      <c r="X23" s="27">
        <v>273299.40000000008</v>
      </c>
      <c r="Y23" s="27">
        <f t="shared" si="6"/>
        <v>1380753.0000000002</v>
      </c>
      <c r="Z23" s="4" t="str" cm="1">
        <f t="array" ref="Z23">_xlfn.IFS(YEARFRAC(F23,G23)&lt;1,"&lt;1 Year",YEARFRAC(F23,G23)&lt;=5,"1-5 Years",YEARFRAC(F23,G23)&gt;5,"&gt;5 Years")</f>
        <v>1-5 Years</v>
      </c>
      <c r="AA23" s="24">
        <f>L23*(_xlfn.XLOOKUP(K23,'FX rates'!$A$2:$A$38,'FX rates'!$B$2:$B$38))</f>
        <v>253055.00000000006</v>
      </c>
      <c r="AB23" s="24">
        <f>V23*(_xlfn.XLOOKUP(K23,'FX rates'!$A$2:$A$38,'FX rates'!$B$2:$B$38))</f>
        <v>1185920</v>
      </c>
      <c r="AC23" s="24">
        <f>X23*(_xlfn.XLOOKUP(W23,'FX rates'!$A$2:$A$38,'FX rates'!$B$2:$B$38))</f>
        <v>273299.40000000008</v>
      </c>
      <c r="AD23" s="24">
        <f>Y23*(_xlfn.XLOOKUP(W23,'FX rates'!$A$2:$A$38,'FX rates'!$B$2:$B$38))</f>
        <v>1380753.0000000002</v>
      </c>
      <c r="AE23" s="30">
        <f t="shared" si="7"/>
        <v>8.0000000000000071E-2</v>
      </c>
      <c r="AF23" s="31">
        <f t="shared" si="8"/>
        <v>20244.400000000023</v>
      </c>
      <c r="AG23" s="23">
        <f t="shared" si="9"/>
        <v>932865</v>
      </c>
      <c r="AH23" s="35">
        <f t="shared" si="1"/>
        <v>1</v>
      </c>
      <c r="AI23" s="23">
        <f>U23*(_xlfn.XLOOKUP(K23,'FX rates'!$A$2:$A$38,'FX rates'!$B$2:$B$38))</f>
        <v>160500</v>
      </c>
      <c r="AJ23" s="23">
        <f>Q23*(_xlfn.XLOOKUP(K23,'FX rates'!$A$2:$A$38,'FX rates'!$B$2:$B$38))</f>
        <v>0</v>
      </c>
      <c r="AK23" s="23">
        <f>R23*(_xlfn.XLOOKUP(K23,'FX rates'!$A$2:$A$38,'FX rates'!$B$2:$B$38))</f>
        <v>0</v>
      </c>
      <c r="AM23" s="4"/>
      <c r="AN23" s="4"/>
      <c r="AO23" s="4"/>
      <c r="AP23" s="32">
        <f t="shared" si="2"/>
        <v>3.052162573353618</v>
      </c>
      <c r="AQ23" s="32">
        <f t="shared" si="3"/>
        <v>0</v>
      </c>
      <c r="AR23" s="24">
        <f t="shared" si="10"/>
        <v>1107453.6000000001</v>
      </c>
      <c r="AS23" s="24" t="str">
        <f t="shared" si="11"/>
        <v>0</v>
      </c>
      <c r="AT23" s="24">
        <f t="shared" si="12"/>
        <v>1242677.7000000002</v>
      </c>
      <c r="AU23" s="24">
        <f t="shared" si="13"/>
        <v>138075.30000000005</v>
      </c>
    </row>
    <row r="24" spans="1:47" x14ac:dyDescent="0.25">
      <c r="A24" s="28" t="s">
        <v>15022</v>
      </c>
      <c r="B24" s="28" t="s">
        <v>7128</v>
      </c>
      <c r="C24" s="28" t="s">
        <v>7129</v>
      </c>
      <c r="D24" s="28" t="s">
        <v>7130</v>
      </c>
      <c r="E24" s="28" t="s">
        <v>7131</v>
      </c>
      <c r="F24" s="29">
        <v>43605</v>
      </c>
      <c r="G24" s="29">
        <v>44896</v>
      </c>
      <c r="H24" s="28" t="s">
        <v>7132</v>
      </c>
      <c r="I24" s="28" t="s">
        <v>16048</v>
      </c>
      <c r="J24" s="28" t="s">
        <v>16044</v>
      </c>
      <c r="K24" s="28" t="s">
        <v>7133</v>
      </c>
      <c r="L24" s="27">
        <v>248050.00000000006</v>
      </c>
      <c r="M24" s="27">
        <v>401390.00000000006</v>
      </c>
      <c r="N24" s="27">
        <v>0</v>
      </c>
      <c r="O24" s="27">
        <v>0</v>
      </c>
      <c r="P24" s="27">
        <f t="shared" si="4"/>
        <v>401390.00000000006</v>
      </c>
      <c r="Q24" s="27">
        <v>0</v>
      </c>
      <c r="R24" s="27">
        <v>0</v>
      </c>
      <c r="S24" s="27">
        <v>0</v>
      </c>
      <c r="T24" s="27">
        <f t="shared" si="0"/>
        <v>0</v>
      </c>
      <c r="U24" s="27">
        <v>0</v>
      </c>
      <c r="V24" s="27">
        <f t="shared" si="5"/>
        <v>649440.00000000012</v>
      </c>
      <c r="W24" s="28" t="s">
        <v>7134</v>
      </c>
      <c r="X24" s="27">
        <v>282777.00000000012</v>
      </c>
      <c r="Y24" s="27">
        <f t="shared" si="6"/>
        <v>1023138.6000000004</v>
      </c>
      <c r="Z24" s="4" t="str" cm="1">
        <f t="array" ref="Z24">_xlfn.IFS(YEARFRAC(F24,G24)&lt;1,"&lt;1 Year",YEARFRAC(F24,G24)&lt;=5,"1-5 Years",YEARFRAC(F24,G24)&gt;5,"&gt;5 Years")</f>
        <v>1-5 Years</v>
      </c>
      <c r="AA24" s="24">
        <f>L24*(_xlfn.XLOOKUP(K24,'FX rates'!$A$2:$A$38,'FX rates'!$B$2:$B$38))</f>
        <v>248050.00000000006</v>
      </c>
      <c r="AB24" s="24">
        <f>V24*(_xlfn.XLOOKUP(K24,'FX rates'!$A$2:$A$38,'FX rates'!$B$2:$B$38))</f>
        <v>649440.00000000012</v>
      </c>
      <c r="AC24" s="24">
        <f>X24*(_xlfn.XLOOKUP(W24,'FX rates'!$A$2:$A$38,'FX rates'!$B$2:$B$38))</f>
        <v>282777.00000000012</v>
      </c>
      <c r="AD24" s="24">
        <f>Y24*(_xlfn.XLOOKUP(W24,'FX rates'!$A$2:$A$38,'FX rates'!$B$2:$B$38))</f>
        <v>1023138.6000000004</v>
      </c>
      <c r="AE24" s="30">
        <f t="shared" si="7"/>
        <v>0.14000000000000021</v>
      </c>
      <c r="AF24" s="31">
        <f t="shared" si="8"/>
        <v>34727.000000000058</v>
      </c>
      <c r="AG24" s="23">
        <f t="shared" si="9"/>
        <v>401390.00000000006</v>
      </c>
      <c r="AH24" s="35">
        <f t="shared" si="1"/>
        <v>1</v>
      </c>
      <c r="AI24" s="23">
        <f>U24*(_xlfn.XLOOKUP(K24,'FX rates'!$A$2:$A$38,'FX rates'!$B$2:$B$38))</f>
        <v>0</v>
      </c>
      <c r="AJ24" s="23">
        <f>Q24*(_xlfn.XLOOKUP(K24,'FX rates'!$A$2:$A$38,'FX rates'!$B$2:$B$38))</f>
        <v>0</v>
      </c>
      <c r="AK24" s="23">
        <f>R24*(_xlfn.XLOOKUP(K24,'FX rates'!$A$2:$A$38,'FX rates'!$B$2:$B$38))</f>
        <v>0</v>
      </c>
      <c r="AM24" s="4"/>
      <c r="AN24" s="4"/>
      <c r="AO24" s="4"/>
      <c r="AP24" s="32">
        <f t="shared" si="2"/>
        <v>1.6181818181818179</v>
      </c>
      <c r="AQ24" s="32">
        <f t="shared" si="3"/>
        <v>0</v>
      </c>
      <c r="AR24" s="24">
        <f t="shared" si="10"/>
        <v>740361.60000000033</v>
      </c>
      <c r="AS24" s="24" t="str">
        <f t="shared" si="11"/>
        <v>0</v>
      </c>
      <c r="AT24" s="24">
        <f t="shared" si="12"/>
        <v>920824.74000000046</v>
      </c>
      <c r="AU24" s="24">
        <f t="shared" si="13"/>
        <v>102313.85999999999</v>
      </c>
    </row>
    <row r="25" spans="1:47" x14ac:dyDescent="0.25">
      <c r="A25" s="28" t="s">
        <v>15023</v>
      </c>
      <c r="B25" s="28" t="s">
        <v>7135</v>
      </c>
      <c r="C25" s="28" t="s">
        <v>7136</v>
      </c>
      <c r="D25" s="28" t="s">
        <v>7137</v>
      </c>
      <c r="E25" s="28" t="s">
        <v>7138</v>
      </c>
      <c r="F25" s="29">
        <v>43626</v>
      </c>
      <c r="G25" s="29">
        <v>44896</v>
      </c>
      <c r="H25" s="28" t="s">
        <v>7139</v>
      </c>
      <c r="I25" s="28" t="s">
        <v>16055</v>
      </c>
      <c r="J25" s="28" t="s">
        <v>16035</v>
      </c>
      <c r="K25" s="28" t="s">
        <v>7140</v>
      </c>
      <c r="L25" s="27">
        <v>146674</v>
      </c>
      <c r="M25" s="27">
        <v>145145</v>
      </c>
      <c r="N25" s="27">
        <v>0</v>
      </c>
      <c r="O25" s="27">
        <v>0</v>
      </c>
      <c r="P25" s="27">
        <f t="shared" si="4"/>
        <v>145145</v>
      </c>
      <c r="Q25" s="27">
        <v>0</v>
      </c>
      <c r="R25" s="27">
        <v>0</v>
      </c>
      <c r="S25" s="27">
        <v>0</v>
      </c>
      <c r="T25" s="27">
        <f t="shared" si="0"/>
        <v>0</v>
      </c>
      <c r="U25" s="27">
        <v>0</v>
      </c>
      <c r="V25" s="27">
        <f t="shared" si="5"/>
        <v>291819</v>
      </c>
      <c r="W25" s="28" t="s">
        <v>7141</v>
      </c>
      <c r="X25" s="27">
        <v>165741.62</v>
      </c>
      <c r="Y25" s="27">
        <f t="shared" si="6"/>
        <v>495497.08999999997</v>
      </c>
      <c r="Z25" s="4" t="str" cm="1">
        <f t="array" ref="Z25">_xlfn.IFS(YEARFRAC(F25,G25)&lt;1,"&lt;1 Year",YEARFRAC(F25,G25)&lt;=5,"1-5 Years",YEARFRAC(F25,G25)&gt;5,"&gt;5 Years")</f>
        <v>1-5 Years</v>
      </c>
      <c r="AA25" s="24">
        <f>L25*(_xlfn.XLOOKUP(K25,'FX rates'!$A$2:$A$38,'FX rates'!$B$2:$B$38))</f>
        <v>195171.75811109456</v>
      </c>
      <c r="AB25" s="24">
        <f>V25*(_xlfn.XLOOKUP(K25,'FX rates'!$A$2:$A$38,'FX rates'!$B$2:$B$38))</f>
        <v>388308.95237207349</v>
      </c>
      <c r="AC25" s="24">
        <f>X25*(_xlfn.XLOOKUP(W25,'FX rates'!$A$2:$A$38,'FX rates'!$B$2:$B$38))</f>
        <v>220544.08666553686</v>
      </c>
      <c r="AD25" s="24">
        <f>Y25*(_xlfn.XLOOKUP(W25,'FX rates'!$A$2:$A$38,'FX rates'!$B$2:$B$38))</f>
        <v>659333.20284597983</v>
      </c>
      <c r="AE25" s="30">
        <f t="shared" si="7"/>
        <v>0.13000000000000003</v>
      </c>
      <c r="AF25" s="31">
        <f t="shared" si="8"/>
        <v>19067.619999999995</v>
      </c>
      <c r="AG25" s="23">
        <f t="shared" si="9"/>
        <v>193137.19426097893</v>
      </c>
      <c r="AH25" s="35">
        <f t="shared" si="1"/>
        <v>1.3306500000756409</v>
      </c>
      <c r="AI25" s="23">
        <f>U25*(_xlfn.XLOOKUP(K25,'FX rates'!$A$2:$A$38,'FX rates'!$B$2:$B$38))</f>
        <v>0</v>
      </c>
      <c r="AJ25" s="23">
        <f>Q25*(_xlfn.XLOOKUP(K25,'FX rates'!$A$2:$A$38,'FX rates'!$B$2:$B$38))</f>
        <v>0</v>
      </c>
      <c r="AK25" s="23">
        <f>R25*(_xlfn.XLOOKUP(K25,'FX rates'!$A$2:$A$38,'FX rates'!$B$2:$B$38))</f>
        <v>0</v>
      </c>
      <c r="AM25" s="4"/>
      <c r="AN25" s="4"/>
      <c r="AO25" s="4"/>
      <c r="AP25" s="32">
        <f t="shared" si="2"/>
        <v>0.98957552122393877</v>
      </c>
      <c r="AQ25" s="32">
        <f t="shared" si="3"/>
        <v>0</v>
      </c>
      <c r="AR25" s="24">
        <f t="shared" si="10"/>
        <v>329755.46999999997</v>
      </c>
      <c r="AS25" s="24" t="str">
        <f t="shared" si="11"/>
        <v>0</v>
      </c>
      <c r="AT25" s="24">
        <f t="shared" si="12"/>
        <v>593399.88256138191</v>
      </c>
      <c r="AU25" s="24">
        <f t="shared" si="13"/>
        <v>65933.320284597925</v>
      </c>
    </row>
    <row r="26" spans="1:47" x14ac:dyDescent="0.25">
      <c r="A26" s="28" t="s">
        <v>14106</v>
      </c>
      <c r="B26" s="28" t="s">
        <v>719</v>
      </c>
      <c r="C26" s="28" t="s">
        <v>720</v>
      </c>
      <c r="D26" s="28" t="s">
        <v>721</v>
      </c>
      <c r="E26" s="28" t="s">
        <v>722</v>
      </c>
      <c r="F26" s="29">
        <v>40148</v>
      </c>
      <c r="G26" s="29">
        <v>44896</v>
      </c>
      <c r="H26" s="28" t="s">
        <v>723</v>
      </c>
      <c r="I26" s="28" t="s">
        <v>16040</v>
      </c>
      <c r="J26" s="28" t="s">
        <v>16048</v>
      </c>
      <c r="K26" s="28" t="s">
        <v>724</v>
      </c>
      <c r="L26" s="27">
        <v>264825.00000000006</v>
      </c>
      <c r="M26" s="27">
        <v>584100</v>
      </c>
      <c r="N26" s="27">
        <v>0</v>
      </c>
      <c r="O26" s="27">
        <v>0</v>
      </c>
      <c r="P26" s="27">
        <f t="shared" si="4"/>
        <v>584100</v>
      </c>
      <c r="Q26" s="27">
        <v>0</v>
      </c>
      <c r="R26" s="27">
        <v>0</v>
      </c>
      <c r="S26" s="27">
        <v>0</v>
      </c>
      <c r="T26" s="27">
        <f t="shared" si="0"/>
        <v>0</v>
      </c>
      <c r="U26" s="27">
        <v>111000.00000000001</v>
      </c>
      <c r="V26" s="27">
        <f t="shared" si="5"/>
        <v>959925</v>
      </c>
      <c r="W26" s="28" t="s">
        <v>725</v>
      </c>
      <c r="X26" s="27">
        <v>270121.50000000006</v>
      </c>
      <c r="Y26" s="27">
        <f t="shared" si="6"/>
        <v>1136025</v>
      </c>
      <c r="Z26" s="4" t="str" cm="1">
        <f t="array" ref="Z26">_xlfn.IFS(YEARFRAC(F26,G26)&lt;1,"&lt;1 Year",YEARFRAC(F26,G26)&lt;=5,"1-5 Years",YEARFRAC(F26,G26)&gt;5,"&gt;5 Years")</f>
        <v>&gt;5 Years</v>
      </c>
      <c r="AA26" s="24">
        <f>L26*(_xlfn.XLOOKUP(K26,'FX rates'!$A$2:$A$38,'FX rates'!$B$2:$B$38))</f>
        <v>264825.00000000006</v>
      </c>
      <c r="AB26" s="24">
        <f>V26*(_xlfn.XLOOKUP(K26,'FX rates'!$A$2:$A$38,'FX rates'!$B$2:$B$38))</f>
        <v>959925</v>
      </c>
      <c r="AC26" s="24">
        <f>X26*(_xlfn.XLOOKUP(W26,'FX rates'!$A$2:$A$38,'FX rates'!$B$2:$B$38))</f>
        <v>270121.50000000006</v>
      </c>
      <c r="AD26" s="24">
        <f>Y26*(_xlfn.XLOOKUP(W26,'FX rates'!$A$2:$A$38,'FX rates'!$B$2:$B$38))</f>
        <v>1136025</v>
      </c>
      <c r="AE26" s="30">
        <f t="shared" si="7"/>
        <v>1.9999999999999997E-2</v>
      </c>
      <c r="AF26" s="31">
        <f t="shared" si="8"/>
        <v>5296.5</v>
      </c>
      <c r="AG26" s="23">
        <f t="shared" si="9"/>
        <v>695100</v>
      </c>
      <c r="AH26" s="35">
        <f t="shared" si="1"/>
        <v>1</v>
      </c>
      <c r="AI26" s="23">
        <f>U26*(_xlfn.XLOOKUP(K26,'FX rates'!$A$2:$A$38,'FX rates'!$B$2:$B$38))</f>
        <v>111000.00000000001</v>
      </c>
      <c r="AJ26" s="23">
        <f>Q26*(_xlfn.XLOOKUP(K26,'FX rates'!$A$2:$A$38,'FX rates'!$B$2:$B$38))</f>
        <v>0</v>
      </c>
      <c r="AK26" s="23">
        <f>R26*(_xlfn.XLOOKUP(K26,'FX rates'!$A$2:$A$38,'FX rates'!$B$2:$B$38))</f>
        <v>0</v>
      </c>
      <c r="AM26" s="4"/>
      <c r="AN26" s="4"/>
      <c r="AO26" s="4"/>
      <c r="AP26" s="32">
        <f t="shared" si="2"/>
        <v>2.2056074766355134</v>
      </c>
      <c r="AQ26" s="32">
        <f t="shared" si="3"/>
        <v>0</v>
      </c>
      <c r="AR26" s="24">
        <f t="shared" si="10"/>
        <v>865903.5</v>
      </c>
      <c r="AS26" s="24" t="str">
        <f t="shared" si="11"/>
        <v>0</v>
      </c>
      <c r="AT26" s="24">
        <f t="shared" si="12"/>
        <v>1022422.5</v>
      </c>
      <c r="AU26" s="24">
        <f t="shared" si="13"/>
        <v>113602.5</v>
      </c>
    </row>
    <row r="27" spans="1:47" x14ac:dyDescent="0.25">
      <c r="A27" s="28" t="s">
        <v>15024</v>
      </c>
      <c r="B27" s="28" t="s">
        <v>7142</v>
      </c>
      <c r="C27" s="28" t="s">
        <v>7143</v>
      </c>
      <c r="D27" s="28" t="s">
        <v>7144</v>
      </c>
      <c r="E27" s="28" t="s">
        <v>7145</v>
      </c>
      <c r="F27" s="29">
        <v>43794</v>
      </c>
      <c r="G27" s="29">
        <v>44896</v>
      </c>
      <c r="H27" s="28" t="s">
        <v>7146</v>
      </c>
      <c r="I27" s="28" t="s">
        <v>16042</v>
      </c>
      <c r="J27" s="28" t="s">
        <v>16040</v>
      </c>
      <c r="K27" s="28" t="s">
        <v>7147</v>
      </c>
      <c r="L27" s="27">
        <v>77985.819999999992</v>
      </c>
      <c r="M27" s="27">
        <v>16236</v>
      </c>
      <c r="N27" s="27">
        <v>0</v>
      </c>
      <c r="O27" s="27">
        <v>0</v>
      </c>
      <c r="P27" s="27">
        <f t="shared" si="4"/>
        <v>16236</v>
      </c>
      <c r="Q27" s="27">
        <v>0</v>
      </c>
      <c r="R27" s="27">
        <v>0</v>
      </c>
      <c r="S27" s="27">
        <v>0</v>
      </c>
      <c r="T27" s="27">
        <f t="shared" si="0"/>
        <v>0</v>
      </c>
      <c r="U27" s="27">
        <v>0</v>
      </c>
      <c r="V27" s="27">
        <f t="shared" si="5"/>
        <v>94221.819999999992</v>
      </c>
      <c r="W27" s="28" t="s">
        <v>7148</v>
      </c>
      <c r="X27" s="27">
        <v>88123.97659999998</v>
      </c>
      <c r="Y27" s="27">
        <f t="shared" si="6"/>
        <v>194594.63319999995</v>
      </c>
      <c r="Z27" s="4" t="str" cm="1">
        <f t="array" ref="Z27">_xlfn.IFS(YEARFRAC(F27,G27)&lt;1,"&lt;1 Year",YEARFRAC(F27,G27)&lt;=5,"1-5 Years",YEARFRAC(F27,G27)&gt;5,"&gt;5 Years")</f>
        <v>1-5 Years</v>
      </c>
      <c r="AA27" s="24">
        <f>L27*(_xlfn.XLOOKUP(K27,'FX rates'!$A$2:$A$38,'FX rates'!$B$2:$B$38))</f>
        <v>103771.83138889891</v>
      </c>
      <c r="AB27" s="24">
        <f>V27*(_xlfn.XLOOKUP(K27,'FX rates'!$A$2:$A$38,'FX rates'!$B$2:$B$38))</f>
        <v>125376.26479012701</v>
      </c>
      <c r="AC27" s="24">
        <f>X27*(_xlfn.XLOOKUP(W27,'FX rates'!$A$2:$A$38,'FX rates'!$B$2:$B$38))</f>
        <v>117262.16946945575</v>
      </c>
      <c r="AD27" s="24">
        <f>Y27*(_xlfn.XLOOKUP(W27,'FX rates'!$A$2:$A$38,'FX rates'!$B$2:$B$38))</f>
        <v>258937.34868229926</v>
      </c>
      <c r="AE27" s="30">
        <f t="shared" si="7"/>
        <v>0.12999999999999987</v>
      </c>
      <c r="AF27" s="31">
        <f t="shared" si="8"/>
        <v>10138.156599999988</v>
      </c>
      <c r="AG27" s="23">
        <f t="shared" si="9"/>
        <v>21604.433401228103</v>
      </c>
      <c r="AH27" s="35">
        <f t="shared" si="1"/>
        <v>1.3306500000756409</v>
      </c>
      <c r="AI27" s="23">
        <f>U27*(_xlfn.XLOOKUP(K27,'FX rates'!$A$2:$A$38,'FX rates'!$B$2:$B$38))</f>
        <v>0</v>
      </c>
      <c r="AJ27" s="23">
        <f>Q27*(_xlfn.XLOOKUP(K27,'FX rates'!$A$2:$A$38,'FX rates'!$B$2:$B$38))</f>
        <v>0</v>
      </c>
      <c r="AK27" s="23">
        <f>R27*(_xlfn.XLOOKUP(K27,'FX rates'!$A$2:$A$38,'FX rates'!$B$2:$B$38))</f>
        <v>0</v>
      </c>
      <c r="AM27" s="4"/>
      <c r="AN27" s="4"/>
      <c r="AO27" s="4"/>
      <c r="AP27" s="32">
        <f t="shared" si="2"/>
        <v>0.20819169433622678</v>
      </c>
      <c r="AQ27" s="32">
        <f t="shared" si="3"/>
        <v>0</v>
      </c>
      <c r="AR27" s="24">
        <f t="shared" si="10"/>
        <v>106470.65659999997</v>
      </c>
      <c r="AS27" s="24" t="str">
        <f t="shared" si="11"/>
        <v>0</v>
      </c>
      <c r="AT27" s="24">
        <f t="shared" si="12"/>
        <v>233043.61381406934</v>
      </c>
      <c r="AU27" s="24">
        <f t="shared" si="13"/>
        <v>25893.73486822992</v>
      </c>
    </row>
    <row r="28" spans="1:47" x14ac:dyDescent="0.25">
      <c r="A28" s="28" t="s">
        <v>15025</v>
      </c>
      <c r="B28" s="28" t="s">
        <v>7149</v>
      </c>
      <c r="C28" s="28" t="s">
        <v>7150</v>
      </c>
      <c r="D28" s="28" t="s">
        <v>7151</v>
      </c>
      <c r="E28" s="28" t="s">
        <v>7152</v>
      </c>
      <c r="F28" s="29">
        <v>43871</v>
      </c>
      <c r="G28" s="29">
        <v>44896</v>
      </c>
      <c r="H28" s="28" t="s">
        <v>7153</v>
      </c>
      <c r="I28" s="28" t="s">
        <v>16047</v>
      </c>
      <c r="J28" s="28" t="s">
        <v>16033</v>
      </c>
      <c r="K28" s="28" t="s">
        <v>7154</v>
      </c>
      <c r="L28" s="27">
        <v>112384.80000000002</v>
      </c>
      <c r="M28" s="27">
        <v>53457.8</v>
      </c>
      <c r="N28" s="27">
        <v>0</v>
      </c>
      <c r="O28" s="27">
        <v>0</v>
      </c>
      <c r="P28" s="27">
        <f t="shared" si="4"/>
        <v>53457.8</v>
      </c>
      <c r="Q28" s="27">
        <v>0</v>
      </c>
      <c r="R28" s="27">
        <v>0</v>
      </c>
      <c r="S28" s="27">
        <v>0</v>
      </c>
      <c r="T28" s="27">
        <f t="shared" si="0"/>
        <v>0</v>
      </c>
      <c r="U28" s="27">
        <v>0</v>
      </c>
      <c r="V28" s="27">
        <f t="shared" si="5"/>
        <v>165842.60000000003</v>
      </c>
      <c r="W28" s="28" t="s">
        <v>7155</v>
      </c>
      <c r="X28" s="27">
        <v>120251.73600000002</v>
      </c>
      <c r="Y28" s="27">
        <f t="shared" si="6"/>
        <v>297703.31800000003</v>
      </c>
      <c r="Z28" s="4" t="str" cm="1">
        <f t="array" ref="Z28">_xlfn.IFS(YEARFRAC(F28,G28)&lt;1,"&lt;1 Year",YEARFRAC(F28,G28)&lt;=5,"1-5 Years",YEARFRAC(F28,G28)&gt;5,"&gt;5 Years")</f>
        <v>1-5 Years</v>
      </c>
      <c r="AA28" s="24">
        <f>L28*(_xlfn.XLOOKUP(K28,'FX rates'!$A$2:$A$38,'FX rates'!$B$2:$B$38))</f>
        <v>149544.83412850092</v>
      </c>
      <c r="AB28" s="24">
        <f>V28*(_xlfn.XLOOKUP(K28,'FX rates'!$A$2:$A$38,'FX rates'!$B$2:$B$38))</f>
        <v>220678.45570254454</v>
      </c>
      <c r="AC28" s="24">
        <f>X28*(_xlfn.XLOOKUP(W28,'FX rates'!$A$2:$A$38,'FX rates'!$B$2:$B$38))</f>
        <v>160012.97251749597</v>
      </c>
      <c r="AD28" s="24">
        <f>Y28*(_xlfn.XLOOKUP(W28,'FX rates'!$A$2:$A$38,'FX rates'!$B$2:$B$38))</f>
        <v>396138.92011921859</v>
      </c>
      <c r="AE28" s="30">
        <f t="shared" si="7"/>
        <v>6.999999999999991E-2</v>
      </c>
      <c r="AF28" s="31">
        <f t="shared" si="8"/>
        <v>7866.9360000000015</v>
      </c>
      <c r="AG28" s="23">
        <f t="shared" si="9"/>
        <v>71133.621574043616</v>
      </c>
      <c r="AH28" s="35">
        <f t="shared" si="1"/>
        <v>1.3306500000756409</v>
      </c>
      <c r="AI28" s="23">
        <f>U28*(_xlfn.XLOOKUP(K28,'FX rates'!$A$2:$A$38,'FX rates'!$B$2:$B$38))</f>
        <v>0</v>
      </c>
      <c r="AJ28" s="23">
        <f>Q28*(_xlfn.XLOOKUP(K28,'FX rates'!$A$2:$A$38,'FX rates'!$B$2:$B$38))</f>
        <v>0</v>
      </c>
      <c r="AK28" s="23">
        <f>R28*(_xlfn.XLOOKUP(K28,'FX rates'!$A$2:$A$38,'FX rates'!$B$2:$B$38))</f>
        <v>0</v>
      </c>
      <c r="AM28" s="4"/>
      <c r="AN28" s="4"/>
      <c r="AO28" s="4"/>
      <c r="AP28" s="32">
        <f t="shared" si="2"/>
        <v>0.47566752799310935</v>
      </c>
      <c r="AQ28" s="32">
        <f t="shared" si="3"/>
        <v>0</v>
      </c>
      <c r="AR28" s="24">
        <f t="shared" si="10"/>
        <v>177451.58200000002</v>
      </c>
      <c r="AS28" s="24" t="str">
        <f t="shared" si="11"/>
        <v>0</v>
      </c>
      <c r="AT28" s="24">
        <f t="shared" si="12"/>
        <v>356525.02810729673</v>
      </c>
      <c r="AU28" s="24">
        <f t="shared" si="13"/>
        <v>39613.892011921853</v>
      </c>
    </row>
    <row r="29" spans="1:47" x14ac:dyDescent="0.25">
      <c r="A29" s="28" t="s">
        <v>15026</v>
      </c>
      <c r="B29" s="28" t="s">
        <v>7156</v>
      </c>
      <c r="C29" s="28" t="s">
        <v>7157</v>
      </c>
      <c r="D29" s="28" t="s">
        <v>7158</v>
      </c>
      <c r="E29" s="28" t="s">
        <v>7159</v>
      </c>
      <c r="F29" s="29">
        <v>43640</v>
      </c>
      <c r="G29" s="29">
        <v>44896</v>
      </c>
      <c r="H29" s="28" t="s">
        <v>7160</v>
      </c>
      <c r="I29" s="28" t="s">
        <v>16045</v>
      </c>
      <c r="J29" s="28" t="s">
        <v>16033</v>
      </c>
      <c r="K29" s="28" t="s">
        <v>7161</v>
      </c>
      <c r="L29" s="27">
        <v>280500</v>
      </c>
      <c r="M29" s="27">
        <v>1078000</v>
      </c>
      <c r="N29" s="27">
        <v>0</v>
      </c>
      <c r="O29" s="27">
        <v>0</v>
      </c>
      <c r="P29" s="27">
        <f t="shared" si="4"/>
        <v>1078000</v>
      </c>
      <c r="Q29" s="27">
        <v>0</v>
      </c>
      <c r="R29" s="27">
        <v>0</v>
      </c>
      <c r="S29" s="27">
        <v>0</v>
      </c>
      <c r="T29" s="27">
        <f t="shared" si="0"/>
        <v>0</v>
      </c>
      <c r="U29" s="27">
        <v>545000</v>
      </c>
      <c r="V29" s="27">
        <f t="shared" si="5"/>
        <v>1903500</v>
      </c>
      <c r="W29" s="28" t="s">
        <v>7162</v>
      </c>
      <c r="X29" s="27">
        <v>291720</v>
      </c>
      <c r="Y29" s="27">
        <f t="shared" si="6"/>
        <v>1704560.0000000002</v>
      </c>
      <c r="Z29" s="4" t="str" cm="1">
        <f t="array" ref="Z29">_xlfn.IFS(YEARFRAC(F29,G29)&lt;1,"&lt;1 Year",YEARFRAC(F29,G29)&lt;=5,"1-5 Years",YEARFRAC(F29,G29)&gt;5,"&gt;5 Years")</f>
        <v>1-5 Years</v>
      </c>
      <c r="AA29" s="24">
        <f>L29*(_xlfn.XLOOKUP(K29,'FX rates'!$A$2:$A$38,'FX rates'!$B$2:$B$38))</f>
        <v>280500</v>
      </c>
      <c r="AB29" s="24">
        <f>V29*(_xlfn.XLOOKUP(K29,'FX rates'!$A$2:$A$38,'FX rates'!$B$2:$B$38))</f>
        <v>1903500</v>
      </c>
      <c r="AC29" s="24">
        <f>X29*(_xlfn.XLOOKUP(W29,'FX rates'!$A$2:$A$38,'FX rates'!$B$2:$B$38))</f>
        <v>291720</v>
      </c>
      <c r="AD29" s="24">
        <f>Y29*(_xlfn.XLOOKUP(W29,'FX rates'!$A$2:$A$38,'FX rates'!$B$2:$B$38))</f>
        <v>1704560.0000000002</v>
      </c>
      <c r="AE29" s="30">
        <f t="shared" si="7"/>
        <v>0.04</v>
      </c>
      <c r="AF29" s="31">
        <f t="shared" si="8"/>
        <v>11220</v>
      </c>
      <c r="AG29" s="23">
        <f t="shared" si="9"/>
        <v>1623000</v>
      </c>
      <c r="AH29" s="35">
        <f t="shared" si="1"/>
        <v>1</v>
      </c>
      <c r="AI29" s="23">
        <f>U29*(_xlfn.XLOOKUP(K29,'FX rates'!$A$2:$A$38,'FX rates'!$B$2:$B$38))</f>
        <v>545000</v>
      </c>
      <c r="AJ29" s="23">
        <f>Q29*(_xlfn.XLOOKUP(K29,'FX rates'!$A$2:$A$38,'FX rates'!$B$2:$B$38))</f>
        <v>0</v>
      </c>
      <c r="AK29" s="23">
        <f>R29*(_xlfn.XLOOKUP(K29,'FX rates'!$A$2:$A$38,'FX rates'!$B$2:$B$38))</f>
        <v>0</v>
      </c>
      <c r="AM29" s="4"/>
      <c r="AN29" s="4"/>
      <c r="AO29" s="4"/>
      <c r="AP29" s="32">
        <f t="shared" si="2"/>
        <v>3.8431372549019609</v>
      </c>
      <c r="AQ29" s="32">
        <f t="shared" si="3"/>
        <v>0</v>
      </c>
      <c r="AR29" s="24">
        <f t="shared" si="10"/>
        <v>1412840.0000000002</v>
      </c>
      <c r="AS29" s="24" t="str">
        <f t="shared" si="11"/>
        <v>0</v>
      </c>
      <c r="AT29" s="24">
        <f t="shared" si="12"/>
        <v>1534104.0000000002</v>
      </c>
      <c r="AU29" s="24">
        <f t="shared" si="13"/>
        <v>170456</v>
      </c>
    </row>
    <row r="30" spans="1:47" x14ac:dyDescent="0.25">
      <c r="A30" s="28" t="s">
        <v>15027</v>
      </c>
      <c r="B30" s="28" t="s">
        <v>7163</v>
      </c>
      <c r="C30" s="28" t="s">
        <v>7164</v>
      </c>
      <c r="D30" s="28" t="s">
        <v>7165</v>
      </c>
      <c r="E30" s="28" t="s">
        <v>7166</v>
      </c>
      <c r="F30" s="29">
        <v>43640</v>
      </c>
      <c r="G30" s="29">
        <v>44896</v>
      </c>
      <c r="H30" s="28" t="s">
        <v>7167</v>
      </c>
      <c r="I30" s="28" t="s">
        <v>16050</v>
      </c>
      <c r="J30" s="28" t="s">
        <v>16056</v>
      </c>
      <c r="K30" s="28" t="s">
        <v>7168</v>
      </c>
      <c r="L30" s="27">
        <v>299750</v>
      </c>
      <c r="M30" s="27">
        <v>504243.3</v>
      </c>
      <c r="N30" s="27">
        <v>0</v>
      </c>
      <c r="O30" s="27">
        <v>0</v>
      </c>
      <c r="P30" s="27">
        <f t="shared" si="4"/>
        <v>504243.3</v>
      </c>
      <c r="Q30" s="27">
        <v>0</v>
      </c>
      <c r="R30" s="27">
        <v>0</v>
      </c>
      <c r="S30" s="27">
        <v>0</v>
      </c>
      <c r="T30" s="27">
        <f t="shared" si="0"/>
        <v>0</v>
      </c>
      <c r="U30" s="27">
        <v>0</v>
      </c>
      <c r="V30" s="27">
        <f t="shared" si="5"/>
        <v>803993.3</v>
      </c>
      <c r="W30" s="28" t="s">
        <v>7169</v>
      </c>
      <c r="X30" s="27">
        <v>326727.5</v>
      </c>
      <c r="Y30" s="27">
        <f t="shared" si="6"/>
        <v>1203080.1970000002</v>
      </c>
      <c r="Z30" s="4" t="str" cm="1">
        <f t="array" ref="Z30">_xlfn.IFS(YEARFRAC(F30,G30)&lt;1,"&lt;1 Year",YEARFRAC(F30,G30)&lt;=5,"1-5 Years",YEARFRAC(F30,G30)&gt;5,"&gt;5 Years")</f>
        <v>1-5 Years</v>
      </c>
      <c r="AA30" s="24">
        <f>L30*(_xlfn.XLOOKUP(K30,'FX rates'!$A$2:$A$38,'FX rates'!$B$2:$B$38))</f>
        <v>226805.83750798923</v>
      </c>
      <c r="AB30" s="24">
        <f>V30*(_xlfn.XLOOKUP(K30,'FX rates'!$A$2:$A$38,'FX rates'!$B$2:$B$38))</f>
        <v>608341.53046642884</v>
      </c>
      <c r="AC30" s="24">
        <f>X30*(_xlfn.XLOOKUP(W30,'FX rates'!$A$2:$A$38,'FX rates'!$B$2:$B$38))</f>
        <v>247218.36288370827</v>
      </c>
      <c r="AD30" s="24">
        <f>Y30*(_xlfn.XLOOKUP(W30,'FX rates'!$A$2:$A$38,'FX rates'!$B$2:$B$38))</f>
        <v>910310.63109211577</v>
      </c>
      <c r="AE30" s="30">
        <f t="shared" si="7"/>
        <v>9.0000000000000024E-2</v>
      </c>
      <c r="AF30" s="31">
        <f t="shared" si="8"/>
        <v>26977.5</v>
      </c>
      <c r="AG30" s="23">
        <f t="shared" si="9"/>
        <v>381535.69295843958</v>
      </c>
      <c r="AH30" s="35">
        <f t="shared" si="1"/>
        <v>0.75665000002665295</v>
      </c>
      <c r="AI30" s="23">
        <f>U30*(_xlfn.XLOOKUP(K30,'FX rates'!$A$2:$A$38,'FX rates'!$B$2:$B$38))</f>
        <v>0</v>
      </c>
      <c r="AJ30" s="23">
        <f>Q30*(_xlfn.XLOOKUP(K30,'FX rates'!$A$2:$A$38,'FX rates'!$B$2:$B$38))</f>
        <v>0</v>
      </c>
      <c r="AK30" s="23">
        <f>R30*(_xlfn.XLOOKUP(K30,'FX rates'!$A$2:$A$38,'FX rates'!$B$2:$B$38))</f>
        <v>0</v>
      </c>
      <c r="AM30" s="4"/>
      <c r="AN30" s="4"/>
      <c r="AO30" s="4"/>
      <c r="AP30" s="32">
        <f t="shared" si="2"/>
        <v>1.6822128440366972</v>
      </c>
      <c r="AQ30" s="32">
        <f t="shared" si="3"/>
        <v>0</v>
      </c>
      <c r="AR30" s="24">
        <f t="shared" si="10"/>
        <v>876352.69700000004</v>
      </c>
      <c r="AS30" s="24" t="str">
        <f t="shared" si="11"/>
        <v>0</v>
      </c>
      <c r="AT30" s="24">
        <f t="shared" si="12"/>
        <v>819279.56798290426</v>
      </c>
      <c r="AU30" s="24">
        <f t="shared" si="13"/>
        <v>91031.063109211507</v>
      </c>
    </row>
    <row r="31" spans="1:47" x14ac:dyDescent="0.25">
      <c r="A31" s="28" t="s">
        <v>15028</v>
      </c>
      <c r="B31" s="28" t="s">
        <v>7170</v>
      </c>
      <c r="C31" s="28" t="s">
        <v>7171</v>
      </c>
      <c r="D31" s="28" t="s">
        <v>7172</v>
      </c>
      <c r="E31" s="28" t="s">
        <v>7173</v>
      </c>
      <c r="F31" s="29">
        <v>43640</v>
      </c>
      <c r="G31" s="29">
        <v>44896</v>
      </c>
      <c r="H31" s="28" t="s">
        <v>7174</v>
      </c>
      <c r="I31" s="28" t="s">
        <v>16034</v>
      </c>
      <c r="J31" s="28" t="s">
        <v>16051</v>
      </c>
      <c r="K31" s="28" t="s">
        <v>7175</v>
      </c>
      <c r="L31" s="27">
        <v>133100.00000000003</v>
      </c>
      <c r="M31" s="27">
        <v>43043.000000000007</v>
      </c>
      <c r="N31" s="27">
        <v>0</v>
      </c>
      <c r="O31" s="27">
        <v>0</v>
      </c>
      <c r="P31" s="27">
        <f t="shared" si="4"/>
        <v>43043.000000000007</v>
      </c>
      <c r="Q31" s="27">
        <v>0</v>
      </c>
      <c r="R31" s="27">
        <v>0</v>
      </c>
      <c r="S31" s="27">
        <v>0</v>
      </c>
      <c r="T31" s="27">
        <f t="shared" si="0"/>
        <v>0</v>
      </c>
      <c r="U31" s="27">
        <v>0</v>
      </c>
      <c r="V31" s="27">
        <f t="shared" si="5"/>
        <v>176143.00000000003</v>
      </c>
      <c r="W31" s="28" t="s">
        <v>7176</v>
      </c>
      <c r="X31" s="27">
        <v>138424.00000000003</v>
      </c>
      <c r="Y31" s="27">
        <f t="shared" si="6"/>
        <v>321612.72000000009</v>
      </c>
      <c r="Z31" s="4" t="str" cm="1">
        <f t="array" ref="Z31">_xlfn.IFS(YEARFRAC(F31,G31)&lt;1,"&lt;1 Year",YEARFRAC(F31,G31)&lt;=5,"1-5 Years",YEARFRAC(F31,G31)&gt;5,"&gt;5 Years")</f>
        <v>1-5 Years</v>
      </c>
      <c r="AA31" s="24">
        <f>L31*(_xlfn.XLOOKUP(K31,'FX rates'!$A$2:$A$38,'FX rates'!$B$2:$B$38))</f>
        <v>177109.51501006784</v>
      </c>
      <c r="AB31" s="24">
        <f>V31*(_xlfn.XLOOKUP(K31,'FX rates'!$A$2:$A$38,'FX rates'!$B$2:$B$38))</f>
        <v>234384.68296332366</v>
      </c>
      <c r="AC31" s="24">
        <f>X31*(_xlfn.XLOOKUP(W31,'FX rates'!$A$2:$A$38,'FX rates'!$B$2:$B$38))</f>
        <v>184193.89561047056</v>
      </c>
      <c r="AD31" s="24">
        <f>Y31*(_xlfn.XLOOKUP(W31,'FX rates'!$A$2:$A$38,'FX rates'!$B$2:$B$38))</f>
        <v>427953.96589232719</v>
      </c>
      <c r="AE31" s="30">
        <f t="shared" si="7"/>
        <v>0.04</v>
      </c>
      <c r="AF31" s="31">
        <f t="shared" si="8"/>
        <v>5324</v>
      </c>
      <c r="AG31" s="23">
        <f t="shared" si="9"/>
        <v>57275.167953255819</v>
      </c>
      <c r="AH31" s="35">
        <f t="shared" si="1"/>
        <v>1.3306500000756409</v>
      </c>
      <c r="AI31" s="23">
        <f>U31*(_xlfn.XLOOKUP(K31,'FX rates'!$A$2:$A$38,'FX rates'!$B$2:$B$38))</f>
        <v>0</v>
      </c>
      <c r="AJ31" s="23">
        <f>Q31*(_xlfn.XLOOKUP(K31,'FX rates'!$A$2:$A$38,'FX rates'!$B$2:$B$38))</f>
        <v>0</v>
      </c>
      <c r="AK31" s="23">
        <f>R31*(_xlfn.XLOOKUP(K31,'FX rates'!$A$2:$A$38,'FX rates'!$B$2:$B$38))</f>
        <v>0</v>
      </c>
      <c r="AM31" s="4"/>
      <c r="AN31" s="4"/>
      <c r="AO31" s="4"/>
      <c r="AP31" s="32">
        <f t="shared" si="2"/>
        <v>0.32338842975206611</v>
      </c>
      <c r="AQ31" s="32">
        <f t="shared" si="3"/>
        <v>0</v>
      </c>
      <c r="AR31" s="24">
        <f t="shared" si="10"/>
        <v>183188.72000000006</v>
      </c>
      <c r="AS31" s="24" t="str">
        <f t="shared" si="11"/>
        <v>0</v>
      </c>
      <c r="AT31" s="24">
        <f t="shared" si="12"/>
        <v>385158.56930309447</v>
      </c>
      <c r="AU31" s="24">
        <f t="shared" si="13"/>
        <v>42795.396589232725</v>
      </c>
    </row>
    <row r="32" spans="1:47" x14ac:dyDescent="0.25">
      <c r="A32" s="28" t="s">
        <v>15029</v>
      </c>
      <c r="B32" s="28" t="s">
        <v>5613</v>
      </c>
      <c r="C32" s="28" t="s">
        <v>5614</v>
      </c>
      <c r="D32" s="28" t="s">
        <v>5615</v>
      </c>
      <c r="E32" s="28" t="s">
        <v>5616</v>
      </c>
      <c r="F32" s="29">
        <v>43640</v>
      </c>
      <c r="G32" s="29">
        <v>44896</v>
      </c>
      <c r="H32" s="28" t="s">
        <v>5617</v>
      </c>
      <c r="I32" s="28" t="s">
        <v>16046</v>
      </c>
      <c r="J32" s="28" t="s">
        <v>16045</v>
      </c>
      <c r="K32" s="28" t="s">
        <v>5618</v>
      </c>
      <c r="L32" s="27">
        <v>77614.460000000006</v>
      </c>
      <c r="M32" s="27">
        <v>8804.4</v>
      </c>
      <c r="N32" s="27">
        <v>0</v>
      </c>
      <c r="O32" s="27">
        <v>0</v>
      </c>
      <c r="P32" s="27">
        <f t="shared" si="4"/>
        <v>8804.4</v>
      </c>
      <c r="Q32" s="27">
        <v>0</v>
      </c>
      <c r="R32" s="27">
        <v>0</v>
      </c>
      <c r="S32" s="27">
        <v>0</v>
      </c>
      <c r="T32" s="27">
        <f t="shared" si="0"/>
        <v>0</v>
      </c>
      <c r="U32" s="27">
        <v>0</v>
      </c>
      <c r="V32" s="27">
        <f t="shared" si="5"/>
        <v>86418.86</v>
      </c>
      <c r="W32" s="28" t="s">
        <v>5619</v>
      </c>
      <c r="X32" s="27">
        <v>83823.616800000018</v>
      </c>
      <c r="Y32" s="27">
        <f t="shared" si="6"/>
        <v>177155.98560000001</v>
      </c>
      <c r="Z32" s="4" t="str" cm="1">
        <f t="array" ref="Z32">_xlfn.IFS(YEARFRAC(F32,G32)&lt;1,"&lt;1 Year",YEARFRAC(F32,G32)&lt;=5,"1-5 Years",YEARFRAC(F32,G32)&gt;5,"&gt;5 Years")</f>
        <v>1-5 Years</v>
      </c>
      <c r="AA32" s="24">
        <f>L32*(_xlfn.XLOOKUP(K32,'FX rates'!$A$2:$A$38,'FX rates'!$B$2:$B$38))</f>
        <v>77614.460000000006</v>
      </c>
      <c r="AB32" s="24">
        <f>V32*(_xlfn.XLOOKUP(K32,'FX rates'!$A$2:$A$38,'FX rates'!$B$2:$B$38))</f>
        <v>86418.86</v>
      </c>
      <c r="AC32" s="24">
        <f>X32*(_xlfn.XLOOKUP(W32,'FX rates'!$A$2:$A$38,'FX rates'!$B$2:$B$38))</f>
        <v>83823.616800000018</v>
      </c>
      <c r="AD32" s="24">
        <f>Y32*(_xlfn.XLOOKUP(W32,'FX rates'!$A$2:$A$38,'FX rates'!$B$2:$B$38))</f>
        <v>177155.98560000001</v>
      </c>
      <c r="AE32" s="30">
        <f t="shared" si="7"/>
        <v>8.000000000000014E-2</v>
      </c>
      <c r="AF32" s="31">
        <f t="shared" si="8"/>
        <v>6209.1568000000116</v>
      </c>
      <c r="AG32" s="23">
        <f t="shared" si="9"/>
        <v>8804.3999999999942</v>
      </c>
      <c r="AH32" s="35">
        <f t="shared" si="1"/>
        <v>1</v>
      </c>
      <c r="AI32" s="23">
        <f>U32*(_xlfn.XLOOKUP(K32,'FX rates'!$A$2:$A$38,'FX rates'!$B$2:$B$38))</f>
        <v>0</v>
      </c>
      <c r="AJ32" s="23">
        <f>Q32*(_xlfn.XLOOKUP(K32,'FX rates'!$A$2:$A$38,'FX rates'!$B$2:$B$38))</f>
        <v>0</v>
      </c>
      <c r="AK32" s="23">
        <f>R32*(_xlfn.XLOOKUP(K32,'FX rates'!$A$2:$A$38,'FX rates'!$B$2:$B$38))</f>
        <v>0</v>
      </c>
      <c r="AM32" s="4"/>
      <c r="AN32" s="4"/>
      <c r="AO32" s="4"/>
      <c r="AP32" s="32">
        <f t="shared" si="2"/>
        <v>0.11343762489618557</v>
      </c>
      <c r="AQ32" s="32">
        <f t="shared" si="3"/>
        <v>0</v>
      </c>
      <c r="AR32" s="24">
        <f t="shared" si="10"/>
        <v>93332.368800000011</v>
      </c>
      <c r="AS32" s="24" t="str">
        <f t="shared" si="11"/>
        <v>0</v>
      </c>
      <c r="AT32" s="24">
        <f t="shared" si="12"/>
        <v>159440.38704000003</v>
      </c>
      <c r="AU32" s="24">
        <f t="shared" si="13"/>
        <v>17715.598559999984</v>
      </c>
    </row>
    <row r="33" spans="1:47" x14ac:dyDescent="0.25">
      <c r="A33" s="28" t="s">
        <v>15030</v>
      </c>
      <c r="B33" s="28" t="s">
        <v>7184</v>
      </c>
      <c r="C33" s="28" t="s">
        <v>7185</v>
      </c>
      <c r="D33" s="28" t="s">
        <v>7186</v>
      </c>
      <c r="E33" s="28" t="s">
        <v>7187</v>
      </c>
      <c r="F33" s="29">
        <v>43640</v>
      </c>
      <c r="G33" s="29">
        <v>44896</v>
      </c>
      <c r="H33" s="28" t="s">
        <v>7188</v>
      </c>
      <c r="I33" s="28" t="s">
        <v>16044</v>
      </c>
      <c r="J33" s="28" t="s">
        <v>16056</v>
      </c>
      <c r="K33" s="28" t="s">
        <v>7189</v>
      </c>
      <c r="L33" s="27">
        <v>142417</v>
      </c>
      <c r="M33" s="27">
        <v>32340</v>
      </c>
      <c r="N33" s="27">
        <v>0</v>
      </c>
      <c r="O33" s="27">
        <v>0</v>
      </c>
      <c r="P33" s="27">
        <f t="shared" si="4"/>
        <v>32340</v>
      </c>
      <c r="Q33" s="27">
        <v>0</v>
      </c>
      <c r="R33" s="27">
        <v>0</v>
      </c>
      <c r="S33" s="27">
        <v>0</v>
      </c>
      <c r="T33" s="27">
        <f t="shared" si="0"/>
        <v>0</v>
      </c>
      <c r="U33" s="27">
        <v>0</v>
      </c>
      <c r="V33" s="27">
        <f t="shared" si="5"/>
        <v>174757</v>
      </c>
      <c r="W33" s="28" t="s">
        <v>7190</v>
      </c>
      <c r="X33" s="27">
        <v>153810.36000000002</v>
      </c>
      <c r="Y33" s="27">
        <f t="shared" si="6"/>
        <v>342547.92000000004</v>
      </c>
      <c r="Z33" s="4" t="str" cm="1">
        <f t="array" ref="Z33">_xlfn.IFS(YEARFRAC(F33,G33)&lt;1,"&lt;1 Year",YEARFRAC(F33,G33)&lt;=5,"1-5 Years",YEARFRAC(F33,G33)&gt;5,"&gt;5 Years")</f>
        <v>1-5 Years</v>
      </c>
      <c r="AA33" s="24">
        <f>L33*(_xlfn.XLOOKUP(K33,'FX rates'!$A$2:$A$38,'FX rates'!$B$2:$B$38))</f>
        <v>142417</v>
      </c>
      <c r="AB33" s="24">
        <f>V33*(_xlfn.XLOOKUP(K33,'FX rates'!$A$2:$A$38,'FX rates'!$B$2:$B$38))</f>
        <v>174757</v>
      </c>
      <c r="AC33" s="24">
        <f>X33*(_xlfn.XLOOKUP(W33,'FX rates'!$A$2:$A$38,'FX rates'!$B$2:$B$38))</f>
        <v>153810.36000000002</v>
      </c>
      <c r="AD33" s="24">
        <f>Y33*(_xlfn.XLOOKUP(W33,'FX rates'!$A$2:$A$38,'FX rates'!$B$2:$B$38))</f>
        <v>342547.92000000004</v>
      </c>
      <c r="AE33" s="30">
        <f t="shared" si="7"/>
        <v>8.0000000000000113E-2</v>
      </c>
      <c r="AF33" s="31">
        <f t="shared" si="8"/>
        <v>11393.360000000015</v>
      </c>
      <c r="AG33" s="23">
        <f t="shared" si="9"/>
        <v>32340</v>
      </c>
      <c r="AH33" s="35">
        <f t="shared" si="1"/>
        <v>1</v>
      </c>
      <c r="AI33" s="23">
        <f>U33*(_xlfn.XLOOKUP(K33,'FX rates'!$A$2:$A$38,'FX rates'!$B$2:$B$38))</f>
        <v>0</v>
      </c>
      <c r="AJ33" s="23">
        <f>Q33*(_xlfn.XLOOKUP(K33,'FX rates'!$A$2:$A$38,'FX rates'!$B$2:$B$38))</f>
        <v>0</v>
      </c>
      <c r="AK33" s="23">
        <f>R33*(_xlfn.XLOOKUP(K33,'FX rates'!$A$2:$A$38,'FX rates'!$B$2:$B$38))</f>
        <v>0</v>
      </c>
      <c r="AM33" s="4"/>
      <c r="AN33" s="4"/>
      <c r="AO33" s="4"/>
      <c r="AP33" s="32">
        <f t="shared" si="2"/>
        <v>0.22707963234726192</v>
      </c>
      <c r="AQ33" s="32">
        <f t="shared" si="3"/>
        <v>0</v>
      </c>
      <c r="AR33" s="24">
        <f t="shared" si="10"/>
        <v>188737.56000000003</v>
      </c>
      <c r="AS33" s="24" t="str">
        <f t="shared" si="11"/>
        <v>0</v>
      </c>
      <c r="AT33" s="24">
        <f t="shared" si="12"/>
        <v>308293.12800000003</v>
      </c>
      <c r="AU33" s="24">
        <f t="shared" si="13"/>
        <v>34254.792000000016</v>
      </c>
    </row>
    <row r="34" spans="1:47" x14ac:dyDescent="0.25">
      <c r="A34" s="28" t="s">
        <v>15031</v>
      </c>
      <c r="B34" s="28" t="s">
        <v>7191</v>
      </c>
      <c r="C34" s="28" t="s">
        <v>7192</v>
      </c>
      <c r="D34" s="28" t="s">
        <v>7193</v>
      </c>
      <c r="E34" s="28" t="s">
        <v>7194</v>
      </c>
      <c r="F34" s="29">
        <v>43640</v>
      </c>
      <c r="G34" s="29">
        <v>44896</v>
      </c>
      <c r="H34" s="28" t="s">
        <v>7195</v>
      </c>
      <c r="I34" s="28" t="s">
        <v>16033</v>
      </c>
      <c r="J34" s="28" t="s">
        <v>16049</v>
      </c>
      <c r="K34" s="28" t="s">
        <v>7196</v>
      </c>
      <c r="L34" s="27">
        <v>127765.00000000001</v>
      </c>
      <c r="M34" s="27">
        <v>50336.000000000007</v>
      </c>
      <c r="N34" s="27">
        <v>0</v>
      </c>
      <c r="O34" s="27">
        <v>0</v>
      </c>
      <c r="P34" s="27">
        <f t="shared" si="4"/>
        <v>50336.000000000007</v>
      </c>
      <c r="Q34" s="27">
        <v>0</v>
      </c>
      <c r="R34" s="27">
        <v>0</v>
      </c>
      <c r="S34" s="27">
        <v>0</v>
      </c>
      <c r="T34" s="27">
        <f t="shared" si="0"/>
        <v>0</v>
      </c>
      <c r="U34" s="27">
        <v>0</v>
      </c>
      <c r="V34" s="27">
        <f t="shared" si="5"/>
        <v>178101.00000000003</v>
      </c>
      <c r="W34" s="28" t="s">
        <v>7197</v>
      </c>
      <c r="X34" s="27">
        <v>144374.45000000001</v>
      </c>
      <c r="Y34" s="27">
        <f t="shared" si="6"/>
        <v>345628.58000000007</v>
      </c>
      <c r="Z34" s="4" t="str" cm="1">
        <f t="array" ref="Z34">_xlfn.IFS(YEARFRAC(F34,G34)&lt;1,"&lt;1 Year",YEARFRAC(F34,G34)&lt;=5,"1-5 Years",YEARFRAC(F34,G34)&gt;5,"&gt;5 Years")</f>
        <v>1-5 Years</v>
      </c>
      <c r="AA34" s="24">
        <f>L34*(_xlfn.XLOOKUP(K34,'FX rates'!$A$2:$A$38,'FX rates'!$B$2:$B$38))</f>
        <v>170010.49725966429</v>
      </c>
      <c r="AB34" s="24">
        <f>V34*(_xlfn.XLOOKUP(K34,'FX rates'!$A$2:$A$38,'FX rates'!$B$2:$B$38))</f>
        <v>236990.09566347176</v>
      </c>
      <c r="AC34" s="24">
        <f>X34*(_xlfn.XLOOKUP(W34,'FX rates'!$A$2:$A$38,'FX rates'!$B$2:$B$38))</f>
        <v>192111.86190342062</v>
      </c>
      <c r="AD34" s="24">
        <f>Y34*(_xlfn.XLOOKUP(W34,'FX rates'!$A$2:$A$38,'FX rates'!$B$2:$B$38))</f>
        <v>459910.67000314378</v>
      </c>
      <c r="AE34" s="30">
        <f t="shared" si="7"/>
        <v>0.12999999999999984</v>
      </c>
      <c r="AF34" s="31">
        <f t="shared" si="8"/>
        <v>16609.449999999997</v>
      </c>
      <c r="AG34" s="23">
        <f t="shared" si="9"/>
        <v>66979.598403807468</v>
      </c>
      <c r="AH34" s="35">
        <f t="shared" si="1"/>
        <v>1.3306500000756409</v>
      </c>
      <c r="AI34" s="23">
        <f>U34*(_xlfn.XLOOKUP(K34,'FX rates'!$A$2:$A$38,'FX rates'!$B$2:$B$38))</f>
        <v>0</v>
      </c>
      <c r="AJ34" s="23">
        <f>Q34*(_xlfn.XLOOKUP(K34,'FX rates'!$A$2:$A$38,'FX rates'!$B$2:$B$38))</f>
        <v>0</v>
      </c>
      <c r="AK34" s="23">
        <f>R34*(_xlfn.XLOOKUP(K34,'FX rates'!$A$2:$A$38,'FX rates'!$B$2:$B$38))</f>
        <v>0</v>
      </c>
      <c r="AM34" s="4"/>
      <c r="AN34" s="4"/>
      <c r="AO34" s="4"/>
      <c r="AP34" s="32">
        <f t="shared" si="2"/>
        <v>0.39397331037451572</v>
      </c>
      <c r="AQ34" s="32">
        <f t="shared" si="3"/>
        <v>0</v>
      </c>
      <c r="AR34" s="24">
        <f t="shared" si="10"/>
        <v>201254.13000000003</v>
      </c>
      <c r="AS34" s="24" t="str">
        <f t="shared" si="11"/>
        <v>0</v>
      </c>
      <c r="AT34" s="24">
        <f t="shared" si="12"/>
        <v>413919.60300282942</v>
      </c>
      <c r="AU34" s="24">
        <f t="shared" si="13"/>
        <v>45991.06700031436</v>
      </c>
    </row>
    <row r="35" spans="1:47" x14ac:dyDescent="0.25">
      <c r="A35" s="28" t="s">
        <v>15032</v>
      </c>
      <c r="B35" s="28" t="s">
        <v>7198</v>
      </c>
      <c r="C35" s="28" t="s">
        <v>7199</v>
      </c>
      <c r="D35" s="28" t="s">
        <v>7200</v>
      </c>
      <c r="E35" s="28" t="s">
        <v>7201</v>
      </c>
      <c r="F35" s="29">
        <v>43640</v>
      </c>
      <c r="G35" s="29">
        <v>44896</v>
      </c>
      <c r="H35" s="28" t="s">
        <v>7202</v>
      </c>
      <c r="I35" s="28" t="s">
        <v>16036</v>
      </c>
      <c r="J35" s="28" t="s">
        <v>16039</v>
      </c>
      <c r="K35" s="28" t="s">
        <v>7203</v>
      </c>
      <c r="L35" s="27">
        <v>373119.76680000004</v>
      </c>
      <c r="M35" s="27">
        <v>667920.00000000012</v>
      </c>
      <c r="N35" s="27">
        <v>0</v>
      </c>
      <c r="O35" s="27">
        <v>0</v>
      </c>
      <c r="P35" s="27">
        <f t="shared" si="4"/>
        <v>667920.00000000012</v>
      </c>
      <c r="Q35" s="27">
        <v>0</v>
      </c>
      <c r="R35" s="27">
        <v>0</v>
      </c>
      <c r="S35" s="27">
        <v>0</v>
      </c>
      <c r="T35" s="27">
        <f t="shared" si="0"/>
        <v>0</v>
      </c>
      <c r="U35" s="27">
        <v>416000</v>
      </c>
      <c r="V35" s="27">
        <f t="shared" si="5"/>
        <v>1457039.7668000001</v>
      </c>
      <c r="W35" s="28" t="s">
        <v>7204</v>
      </c>
      <c r="X35" s="27">
        <v>406700.54581200005</v>
      </c>
      <c r="Y35" s="27">
        <f t="shared" si="6"/>
        <v>1541433.8916240004</v>
      </c>
      <c r="Z35" s="4" t="str" cm="1">
        <f t="array" ref="Z35">_xlfn.IFS(YEARFRAC(F35,G35)&lt;1,"&lt;1 Year",YEARFRAC(F35,G35)&lt;=5,"1-5 Years",YEARFRAC(F35,G35)&gt;5,"&gt;5 Years")</f>
        <v>1-5 Years</v>
      </c>
      <c r="AA35" s="24">
        <f>L35*(_xlfn.XLOOKUP(K35,'FX rates'!$A$2:$A$38,'FX rates'!$B$2:$B$38))</f>
        <v>282321.07155916479</v>
      </c>
      <c r="AB35" s="24">
        <f>V35*(_xlfn.XLOOKUP(K35,'FX rates'!$A$2:$A$38,'FX rates'!$B$2:$B$38))</f>
        <v>1102469.1395880545</v>
      </c>
      <c r="AC35" s="24">
        <f>X35*(_xlfn.XLOOKUP(W35,'FX rates'!$A$2:$A$38,'FX rates'!$B$2:$B$38))</f>
        <v>307729.96799948963</v>
      </c>
      <c r="AD35" s="24">
        <f>Y35*(_xlfn.XLOOKUP(W35,'FX rates'!$A$2:$A$38,'FX rates'!$B$2:$B$38))</f>
        <v>1166325.9541383837</v>
      </c>
      <c r="AE35" s="30">
        <f t="shared" si="7"/>
        <v>9.0000000000000024E-2</v>
      </c>
      <c r="AF35" s="31">
        <f t="shared" si="8"/>
        <v>33580.779012000014</v>
      </c>
      <c r="AG35" s="23">
        <f t="shared" si="9"/>
        <v>820148.06802888971</v>
      </c>
      <c r="AH35" s="35">
        <f t="shared" si="1"/>
        <v>0.75665000002665295</v>
      </c>
      <c r="AI35" s="23">
        <f>U35*(_xlfn.XLOOKUP(K35,'FX rates'!$A$2:$A$38,'FX rates'!$B$2:$B$38))</f>
        <v>314766.40001108765</v>
      </c>
      <c r="AJ35" s="23">
        <f>Q35*(_xlfn.XLOOKUP(K35,'FX rates'!$A$2:$A$38,'FX rates'!$B$2:$B$38))</f>
        <v>0</v>
      </c>
      <c r="AK35" s="23">
        <f>R35*(_xlfn.XLOOKUP(K35,'FX rates'!$A$2:$A$38,'FX rates'!$B$2:$B$38))</f>
        <v>0</v>
      </c>
      <c r="AM35" s="4"/>
      <c r="AN35" s="4"/>
      <c r="AO35" s="4"/>
      <c r="AP35" s="32">
        <f t="shared" si="2"/>
        <v>1.7900954584323032</v>
      </c>
      <c r="AQ35" s="32">
        <f t="shared" si="3"/>
        <v>0</v>
      </c>
      <c r="AR35" s="24">
        <f t="shared" si="10"/>
        <v>1134733.3458120003</v>
      </c>
      <c r="AS35" s="24" t="str">
        <f t="shared" si="11"/>
        <v>0</v>
      </c>
      <c r="AT35" s="24">
        <f t="shared" si="12"/>
        <v>1049693.3587245455</v>
      </c>
      <c r="AU35" s="24">
        <f t="shared" si="13"/>
        <v>116632.59541383828</v>
      </c>
    </row>
    <row r="36" spans="1:47" x14ac:dyDescent="0.25">
      <c r="A36" s="28" t="s">
        <v>15033</v>
      </c>
      <c r="B36" s="28" t="s">
        <v>7205</v>
      </c>
      <c r="C36" s="28" t="s">
        <v>7206</v>
      </c>
      <c r="D36" s="28" t="s">
        <v>7207</v>
      </c>
      <c r="E36" s="28" t="s">
        <v>7208</v>
      </c>
      <c r="F36" s="29">
        <v>43640</v>
      </c>
      <c r="G36" s="29">
        <v>44896</v>
      </c>
      <c r="H36" s="28" t="s">
        <v>7209</v>
      </c>
      <c r="I36" s="28" t="s">
        <v>16047</v>
      </c>
      <c r="J36" s="28" t="s">
        <v>16057</v>
      </c>
      <c r="K36" s="28" t="s">
        <v>7210</v>
      </c>
      <c r="L36" s="27">
        <v>191014.99999999997</v>
      </c>
      <c r="M36" s="27">
        <v>19360</v>
      </c>
      <c r="N36" s="27">
        <v>0</v>
      </c>
      <c r="O36" s="27">
        <v>0</v>
      </c>
      <c r="P36" s="27">
        <f t="shared" si="4"/>
        <v>19360</v>
      </c>
      <c r="Q36" s="27">
        <v>0</v>
      </c>
      <c r="R36" s="27">
        <v>0</v>
      </c>
      <c r="S36" s="27">
        <v>0</v>
      </c>
      <c r="T36" s="27">
        <f t="shared" si="0"/>
        <v>0</v>
      </c>
      <c r="U36" s="27">
        <v>0</v>
      </c>
      <c r="V36" s="27">
        <f t="shared" si="5"/>
        <v>210374.99999999997</v>
      </c>
      <c r="W36" s="28" t="s">
        <v>7211</v>
      </c>
      <c r="X36" s="27">
        <v>210116.49999999997</v>
      </c>
      <c r="Y36" s="27">
        <f t="shared" si="6"/>
        <v>441528.99999999988</v>
      </c>
      <c r="Z36" s="4" t="str" cm="1">
        <f t="array" ref="Z36">_xlfn.IFS(YEARFRAC(F36,G36)&lt;1,"&lt;1 Year",YEARFRAC(F36,G36)&lt;=5,"1-5 Years",YEARFRAC(F36,G36)&gt;5,"&gt;5 Years")</f>
        <v>1-5 Years</v>
      </c>
      <c r="AA36" s="24">
        <f>L36*(_xlfn.XLOOKUP(K36,'FX rates'!$A$2:$A$38,'FX rates'!$B$2:$B$38))</f>
        <v>144531.49975509109</v>
      </c>
      <c r="AB36" s="24">
        <f>V36*(_xlfn.XLOOKUP(K36,'FX rates'!$A$2:$A$38,'FX rates'!$B$2:$B$38))</f>
        <v>159180.24375560708</v>
      </c>
      <c r="AC36" s="24">
        <f>X36*(_xlfn.XLOOKUP(W36,'FX rates'!$A$2:$A$38,'FX rates'!$B$2:$B$38))</f>
        <v>158984.64973060021</v>
      </c>
      <c r="AD36" s="24">
        <f>Y36*(_xlfn.XLOOKUP(W36,'FX rates'!$A$2:$A$38,'FX rates'!$B$2:$B$38))</f>
        <v>334082.91786176799</v>
      </c>
      <c r="AE36" s="30">
        <f t="shared" si="7"/>
        <v>0.10000000000000007</v>
      </c>
      <c r="AF36" s="31">
        <f t="shared" si="8"/>
        <v>19101.5</v>
      </c>
      <c r="AG36" s="23">
        <f t="shared" si="9"/>
        <v>14648.744000515988</v>
      </c>
      <c r="AH36" s="35">
        <f t="shared" si="1"/>
        <v>0.75665000002665295</v>
      </c>
      <c r="AI36" s="23">
        <f>U36*(_xlfn.XLOOKUP(K36,'FX rates'!$A$2:$A$38,'FX rates'!$B$2:$B$38))</f>
        <v>0</v>
      </c>
      <c r="AJ36" s="23">
        <f>Q36*(_xlfn.XLOOKUP(K36,'FX rates'!$A$2:$A$38,'FX rates'!$B$2:$B$38))</f>
        <v>0</v>
      </c>
      <c r="AK36" s="23">
        <f>R36*(_xlfn.XLOOKUP(K36,'FX rates'!$A$2:$A$38,'FX rates'!$B$2:$B$38))</f>
        <v>0</v>
      </c>
      <c r="AM36" s="4"/>
      <c r="AN36" s="4"/>
      <c r="AO36" s="4"/>
      <c r="AP36" s="32">
        <f t="shared" si="2"/>
        <v>0.10135329686150304</v>
      </c>
      <c r="AQ36" s="32">
        <f t="shared" si="3"/>
        <v>0</v>
      </c>
      <c r="AR36" s="24">
        <f t="shared" si="10"/>
        <v>231412.49999999994</v>
      </c>
      <c r="AS36" s="24" t="str">
        <f t="shared" si="11"/>
        <v>0</v>
      </c>
      <c r="AT36" s="24">
        <f t="shared" si="12"/>
        <v>300674.62607559119</v>
      </c>
      <c r="AU36" s="24">
        <f t="shared" si="13"/>
        <v>33408.291786176793</v>
      </c>
    </row>
    <row r="37" spans="1:47" x14ac:dyDescent="0.25">
      <c r="A37" s="28" t="s">
        <v>14107</v>
      </c>
      <c r="B37" s="28" t="s">
        <v>726</v>
      </c>
      <c r="C37" s="28" t="s">
        <v>727</v>
      </c>
      <c r="D37" s="28" t="s">
        <v>728</v>
      </c>
      <c r="E37" s="28" t="s">
        <v>729</v>
      </c>
      <c r="F37" s="29">
        <v>38869</v>
      </c>
      <c r="G37" s="29">
        <v>44896</v>
      </c>
      <c r="H37" s="28" t="s">
        <v>730</v>
      </c>
      <c r="I37" s="28" t="s">
        <v>16041</v>
      </c>
      <c r="J37" s="28" t="s">
        <v>16046</v>
      </c>
      <c r="K37" s="28" t="s">
        <v>731</v>
      </c>
      <c r="L37" s="27">
        <v>173937.5</v>
      </c>
      <c r="M37" s="27">
        <v>144210</v>
      </c>
      <c r="N37" s="27">
        <v>0</v>
      </c>
      <c r="O37" s="27">
        <v>0</v>
      </c>
      <c r="P37" s="27">
        <f t="shared" si="4"/>
        <v>144210</v>
      </c>
      <c r="Q37" s="27">
        <v>0</v>
      </c>
      <c r="R37" s="27">
        <v>0</v>
      </c>
      <c r="S37" s="27">
        <v>0</v>
      </c>
      <c r="T37" s="27">
        <f t="shared" si="0"/>
        <v>0</v>
      </c>
      <c r="U37" s="27">
        <v>0</v>
      </c>
      <c r="V37" s="27">
        <f t="shared" si="5"/>
        <v>318147.5</v>
      </c>
      <c r="W37" s="28" t="s">
        <v>732</v>
      </c>
      <c r="X37" s="27">
        <v>177416.25</v>
      </c>
      <c r="Y37" s="27">
        <f t="shared" si="6"/>
        <v>501926.7</v>
      </c>
      <c r="Z37" s="4" t="str" cm="1">
        <f t="array" ref="Z37">_xlfn.IFS(YEARFRAC(F37,G37)&lt;1,"&lt;1 Year",YEARFRAC(F37,G37)&lt;=5,"1-5 Years",YEARFRAC(F37,G37)&gt;5,"&gt;5 Years")</f>
        <v>&gt;5 Years</v>
      </c>
      <c r="AA37" s="24">
        <f>L37*(_xlfn.XLOOKUP(K37,'FX rates'!$A$2:$A$38,'FX rates'!$B$2:$B$38))</f>
        <v>173937.5</v>
      </c>
      <c r="AB37" s="24">
        <f>V37*(_xlfn.XLOOKUP(K37,'FX rates'!$A$2:$A$38,'FX rates'!$B$2:$B$38))</f>
        <v>318147.5</v>
      </c>
      <c r="AC37" s="24">
        <f>X37*(_xlfn.XLOOKUP(W37,'FX rates'!$A$2:$A$38,'FX rates'!$B$2:$B$38))</f>
        <v>177416.25</v>
      </c>
      <c r="AD37" s="24">
        <f>Y37*(_xlfn.XLOOKUP(W37,'FX rates'!$A$2:$A$38,'FX rates'!$B$2:$B$38))</f>
        <v>501926.7</v>
      </c>
      <c r="AE37" s="30">
        <f t="shared" si="7"/>
        <v>0.02</v>
      </c>
      <c r="AF37" s="31">
        <f t="shared" si="8"/>
        <v>3478.75</v>
      </c>
      <c r="AG37" s="23">
        <f t="shared" si="9"/>
        <v>144210</v>
      </c>
      <c r="AH37" s="35">
        <f t="shared" si="1"/>
        <v>1</v>
      </c>
      <c r="AI37" s="23">
        <f>U37*(_xlfn.XLOOKUP(K37,'FX rates'!$A$2:$A$38,'FX rates'!$B$2:$B$38))</f>
        <v>0</v>
      </c>
      <c r="AJ37" s="23">
        <f>Q37*(_xlfn.XLOOKUP(K37,'FX rates'!$A$2:$A$38,'FX rates'!$B$2:$B$38))</f>
        <v>0</v>
      </c>
      <c r="AK37" s="23">
        <f>R37*(_xlfn.XLOOKUP(K37,'FX rates'!$A$2:$A$38,'FX rates'!$B$2:$B$38))</f>
        <v>0</v>
      </c>
      <c r="AM37" s="4"/>
      <c r="AN37" s="4"/>
      <c r="AO37" s="4"/>
      <c r="AP37" s="32">
        <f t="shared" si="2"/>
        <v>0.8290909090909091</v>
      </c>
      <c r="AQ37" s="32">
        <f t="shared" si="3"/>
        <v>0</v>
      </c>
      <c r="AR37" s="24">
        <f t="shared" si="10"/>
        <v>324510.45</v>
      </c>
      <c r="AS37" s="24" t="str">
        <f t="shared" si="11"/>
        <v>0</v>
      </c>
      <c r="AT37" s="24">
        <f t="shared" si="12"/>
        <v>451734.03</v>
      </c>
      <c r="AU37" s="24">
        <f t="shared" si="13"/>
        <v>50192.669999999984</v>
      </c>
    </row>
    <row r="38" spans="1:47" x14ac:dyDescent="0.25">
      <c r="A38" s="28" t="s">
        <v>15034</v>
      </c>
      <c r="B38" s="28" t="s">
        <v>7212</v>
      </c>
      <c r="C38" s="28" t="s">
        <v>7213</v>
      </c>
      <c r="D38" s="28" t="s">
        <v>7214</v>
      </c>
      <c r="E38" s="28" t="s">
        <v>7215</v>
      </c>
      <c r="F38" s="29">
        <v>43640</v>
      </c>
      <c r="G38" s="29">
        <v>44896</v>
      </c>
      <c r="H38" s="28" t="s">
        <v>7216</v>
      </c>
      <c r="I38" s="28" t="s">
        <v>16033</v>
      </c>
      <c r="J38" s="28" t="s">
        <v>16035</v>
      </c>
      <c r="K38" s="28" t="s">
        <v>7217</v>
      </c>
      <c r="L38" s="27">
        <v>220016.50000000006</v>
      </c>
      <c r="M38" s="27">
        <v>115130.40000000001</v>
      </c>
      <c r="N38" s="27">
        <v>0</v>
      </c>
      <c r="O38" s="27">
        <v>0</v>
      </c>
      <c r="P38" s="27">
        <f t="shared" si="4"/>
        <v>115130.40000000001</v>
      </c>
      <c r="Q38" s="27">
        <v>0</v>
      </c>
      <c r="R38" s="27">
        <v>0</v>
      </c>
      <c r="S38" s="27">
        <v>0</v>
      </c>
      <c r="T38" s="27">
        <f t="shared" si="0"/>
        <v>0</v>
      </c>
      <c r="U38" s="27">
        <v>0</v>
      </c>
      <c r="V38" s="27">
        <f t="shared" si="5"/>
        <v>335146.90000000008</v>
      </c>
      <c r="W38" s="28" t="s">
        <v>7218</v>
      </c>
      <c r="X38" s="27">
        <v>248618.64500000005</v>
      </c>
      <c r="Y38" s="27">
        <f t="shared" si="6"/>
        <v>627334.64200000011</v>
      </c>
      <c r="Z38" s="4" t="str" cm="1">
        <f t="array" ref="Z38">_xlfn.IFS(YEARFRAC(F38,G38)&lt;1,"&lt;1 Year",YEARFRAC(F38,G38)&lt;=5,"1-5 Years",YEARFRAC(F38,G38)&gt;5,"&gt;5 Years")</f>
        <v>1-5 Years</v>
      </c>
      <c r="AA38" s="24">
        <f>L38*(_xlfn.XLOOKUP(K38,'FX rates'!$A$2:$A$38,'FX rates'!$B$2:$B$38))</f>
        <v>166475.48473086412</v>
      </c>
      <c r="AB38" s="24">
        <f>V38*(_xlfn.XLOOKUP(K38,'FX rates'!$A$2:$A$38,'FX rates'!$B$2:$B$38))</f>
        <v>253588.90189393272</v>
      </c>
      <c r="AC38" s="24">
        <f>X38*(_xlfn.XLOOKUP(W38,'FX rates'!$A$2:$A$38,'FX rates'!$B$2:$B$38))</f>
        <v>188117.29774587645</v>
      </c>
      <c r="AD38" s="24">
        <f>Y38*(_xlfn.XLOOKUP(W38,'FX rates'!$A$2:$A$38,'FX rates'!$B$2:$B$38))</f>
        <v>474672.75688602042</v>
      </c>
      <c r="AE38" s="30">
        <f t="shared" si="7"/>
        <v>0.12999999999999998</v>
      </c>
      <c r="AF38" s="31">
        <f t="shared" si="8"/>
        <v>28602.14499999999</v>
      </c>
      <c r="AG38" s="23">
        <f t="shared" si="9"/>
        <v>87113.417163068603</v>
      </c>
      <c r="AH38" s="35">
        <f t="shared" si="1"/>
        <v>0.75665000002665295</v>
      </c>
      <c r="AI38" s="23">
        <f>U38*(_xlfn.XLOOKUP(K38,'FX rates'!$A$2:$A$38,'FX rates'!$B$2:$B$38))</f>
        <v>0</v>
      </c>
      <c r="AJ38" s="23">
        <f>Q38*(_xlfn.XLOOKUP(K38,'FX rates'!$A$2:$A$38,'FX rates'!$B$2:$B$38))</f>
        <v>0</v>
      </c>
      <c r="AK38" s="23">
        <f>R38*(_xlfn.XLOOKUP(K38,'FX rates'!$A$2:$A$38,'FX rates'!$B$2:$B$38))</f>
        <v>0</v>
      </c>
      <c r="AM38" s="4"/>
      <c r="AN38" s="4"/>
      <c r="AO38" s="4"/>
      <c r="AP38" s="32">
        <f t="shared" si="2"/>
        <v>0.52328075394345419</v>
      </c>
      <c r="AQ38" s="32">
        <f t="shared" si="3"/>
        <v>0</v>
      </c>
      <c r="AR38" s="24">
        <f t="shared" si="10"/>
        <v>378715.99700000003</v>
      </c>
      <c r="AS38" s="24" t="str">
        <f t="shared" si="11"/>
        <v>0</v>
      </c>
      <c r="AT38" s="24">
        <f t="shared" si="12"/>
        <v>427205.48119741841</v>
      </c>
      <c r="AU38" s="24">
        <f t="shared" si="13"/>
        <v>47467.275688602007</v>
      </c>
    </row>
    <row r="39" spans="1:47" x14ac:dyDescent="0.25">
      <c r="A39" s="28" t="s">
        <v>15035</v>
      </c>
      <c r="B39" s="28" t="s">
        <v>7219</v>
      </c>
      <c r="C39" s="28" t="s">
        <v>7220</v>
      </c>
      <c r="D39" s="28" t="s">
        <v>7221</v>
      </c>
      <c r="E39" s="28" t="s">
        <v>7222</v>
      </c>
      <c r="F39" s="29">
        <v>43640</v>
      </c>
      <c r="G39" s="29">
        <v>44896</v>
      </c>
      <c r="H39" s="28" t="s">
        <v>7223</v>
      </c>
      <c r="I39" s="28" t="s">
        <v>16034</v>
      </c>
      <c r="J39" s="28" t="s">
        <v>16043</v>
      </c>
      <c r="K39" s="28" t="s">
        <v>7224</v>
      </c>
      <c r="L39" s="27">
        <v>28875000.000000004</v>
      </c>
      <c r="M39" s="27">
        <v>23650000.000000004</v>
      </c>
      <c r="N39" s="27">
        <v>0</v>
      </c>
      <c r="O39" s="27">
        <v>0</v>
      </c>
      <c r="P39" s="27">
        <f t="shared" si="4"/>
        <v>23650000.000000004</v>
      </c>
      <c r="Q39" s="27">
        <v>0</v>
      </c>
      <c r="R39" s="27">
        <v>0</v>
      </c>
      <c r="S39" s="27">
        <v>0</v>
      </c>
      <c r="T39" s="27">
        <f t="shared" si="0"/>
        <v>0</v>
      </c>
      <c r="U39" s="27">
        <v>0</v>
      </c>
      <c r="V39" s="27">
        <f t="shared" si="5"/>
        <v>52525000.000000007</v>
      </c>
      <c r="W39" s="28" t="s">
        <v>7225</v>
      </c>
      <c r="X39" s="27">
        <v>32340000.000000007</v>
      </c>
      <c r="Y39" s="27">
        <f t="shared" si="6"/>
        <v>91168000.00000003</v>
      </c>
      <c r="Z39" s="4" t="str" cm="1">
        <f t="array" ref="Z39">_xlfn.IFS(YEARFRAC(F39,G39)&lt;1,"&lt;1 Year",YEARFRAC(F39,G39)&lt;=5,"1-5 Years",YEARFRAC(F39,G39)&gt;5,"&gt;5 Years")</f>
        <v>1-5 Years</v>
      </c>
      <c r="AA39" s="24">
        <f>L39*(_xlfn.XLOOKUP(K39,'FX rates'!$A$2:$A$38,'FX rates'!$B$2:$B$38))</f>
        <v>265773.85061438632</v>
      </c>
      <c r="AB39" s="24">
        <f>V39*(_xlfn.XLOOKUP(K39,'FX rates'!$A$2:$A$38,'FX rates'!$B$2:$B$38))</f>
        <v>483455.29016521707</v>
      </c>
      <c r="AC39" s="24">
        <f>X39*(_xlfn.XLOOKUP(W39,'FX rates'!$A$2:$A$38,'FX rates'!$B$2:$B$38))</f>
        <v>297666.71268811275</v>
      </c>
      <c r="AD39" s="24">
        <f>Y39*(_xlfn.XLOOKUP(W39,'FX rates'!$A$2:$A$38,'FX rates'!$B$2:$B$38))</f>
        <v>839136.63767315599</v>
      </c>
      <c r="AE39" s="30">
        <f t="shared" si="7"/>
        <v>0.12000000000000026</v>
      </c>
      <c r="AF39" s="31">
        <f t="shared" si="8"/>
        <v>3465000.0000000037</v>
      </c>
      <c r="AG39" s="23">
        <f t="shared" si="9"/>
        <v>217681.43955083075</v>
      </c>
      <c r="AH39" s="35">
        <f t="shared" si="1"/>
        <v>9.2042891987666256E-3</v>
      </c>
      <c r="AI39" s="23">
        <f>U39*(_xlfn.XLOOKUP(K39,'FX rates'!$A$2:$A$38,'FX rates'!$B$2:$B$38))</f>
        <v>0</v>
      </c>
      <c r="AJ39" s="23">
        <f>Q39*(_xlfn.XLOOKUP(K39,'FX rates'!$A$2:$A$38,'FX rates'!$B$2:$B$38))</f>
        <v>0</v>
      </c>
      <c r="AK39" s="23">
        <f>R39*(_xlfn.XLOOKUP(K39,'FX rates'!$A$2:$A$38,'FX rates'!$B$2:$B$38))</f>
        <v>0</v>
      </c>
      <c r="AM39" s="4"/>
      <c r="AN39" s="4"/>
      <c r="AO39" s="4"/>
      <c r="AP39" s="32">
        <f t="shared" si="2"/>
        <v>0.81904761904761902</v>
      </c>
      <c r="AQ39" s="32">
        <f t="shared" si="3"/>
        <v>0</v>
      </c>
      <c r="AR39" s="24">
        <f t="shared" si="10"/>
        <v>58828000.000000015</v>
      </c>
      <c r="AS39" s="24" t="str">
        <f t="shared" si="11"/>
        <v>0</v>
      </c>
      <c r="AT39" s="24">
        <f t="shared" si="12"/>
        <v>755222.97390584042</v>
      </c>
      <c r="AU39" s="24">
        <f t="shared" si="13"/>
        <v>83913.663767315564</v>
      </c>
    </row>
    <row r="40" spans="1:47" x14ac:dyDescent="0.25">
      <c r="A40" s="28" t="s">
        <v>15036</v>
      </c>
      <c r="B40" s="28" t="s">
        <v>7226</v>
      </c>
      <c r="C40" s="28" t="s">
        <v>7227</v>
      </c>
      <c r="D40" s="28" t="s">
        <v>7228</v>
      </c>
      <c r="E40" s="28" t="s">
        <v>7229</v>
      </c>
      <c r="F40" s="29">
        <v>43626</v>
      </c>
      <c r="G40" s="29">
        <v>44896</v>
      </c>
      <c r="H40" s="28" t="s">
        <v>7230</v>
      </c>
      <c r="I40" s="28" t="s">
        <v>16048</v>
      </c>
      <c r="J40" s="28" t="s">
        <v>16033</v>
      </c>
      <c r="K40" s="28" t="s">
        <v>7231</v>
      </c>
      <c r="L40" s="27">
        <v>137280</v>
      </c>
      <c r="M40" s="27">
        <v>101365.00000000001</v>
      </c>
      <c r="N40" s="27">
        <v>0</v>
      </c>
      <c r="O40" s="27">
        <v>0</v>
      </c>
      <c r="P40" s="27">
        <f t="shared" si="4"/>
        <v>101365.00000000001</v>
      </c>
      <c r="Q40" s="27">
        <v>0</v>
      </c>
      <c r="R40" s="27">
        <v>0</v>
      </c>
      <c r="S40" s="27">
        <v>0</v>
      </c>
      <c r="T40" s="27">
        <f t="shared" si="0"/>
        <v>0</v>
      </c>
      <c r="U40" s="27">
        <v>0</v>
      </c>
      <c r="V40" s="27">
        <f t="shared" si="5"/>
        <v>238645</v>
      </c>
      <c r="W40" s="28" t="s">
        <v>7232</v>
      </c>
      <c r="X40" s="27">
        <v>149635.20000000001</v>
      </c>
      <c r="Y40" s="27">
        <f t="shared" si="6"/>
        <v>409758.25000000006</v>
      </c>
      <c r="Z40" s="4" t="str" cm="1">
        <f t="array" ref="Z40">_xlfn.IFS(YEARFRAC(F40,G40)&lt;1,"&lt;1 Year",YEARFRAC(F40,G40)&lt;=5,"1-5 Years",YEARFRAC(F40,G40)&gt;5,"&gt;5 Years")</f>
        <v>1-5 Years</v>
      </c>
      <c r="AA40" s="24">
        <f>L40*(_xlfn.XLOOKUP(K40,'FX rates'!$A$2:$A$38,'FX rates'!$B$2:$B$38))</f>
        <v>182671.632010384</v>
      </c>
      <c r="AB40" s="24">
        <f>V40*(_xlfn.XLOOKUP(K40,'FX rates'!$A$2:$A$38,'FX rates'!$B$2:$B$38))</f>
        <v>317552.96926805133</v>
      </c>
      <c r="AC40" s="24">
        <f>X40*(_xlfn.XLOOKUP(W40,'FX rates'!$A$2:$A$38,'FX rates'!$B$2:$B$38))</f>
        <v>199112.07889131855</v>
      </c>
      <c r="AD40" s="24">
        <f>Y40*(_xlfn.XLOOKUP(W40,'FX rates'!$A$2:$A$38,'FX rates'!$B$2:$B$38))</f>
        <v>545244.81539349456</v>
      </c>
      <c r="AE40" s="30">
        <f t="shared" si="7"/>
        <v>8.9999999999999983E-2</v>
      </c>
      <c r="AF40" s="31">
        <f t="shared" si="8"/>
        <v>12355.200000000012</v>
      </c>
      <c r="AG40" s="23">
        <f t="shared" si="9"/>
        <v>134881.33725766733</v>
      </c>
      <c r="AH40" s="35">
        <f t="shared" si="1"/>
        <v>1.3306500000756409</v>
      </c>
      <c r="AI40" s="23">
        <f>U40*(_xlfn.XLOOKUP(K40,'FX rates'!$A$2:$A$38,'FX rates'!$B$2:$B$38))</f>
        <v>0</v>
      </c>
      <c r="AJ40" s="23">
        <f>Q40*(_xlfn.XLOOKUP(K40,'FX rates'!$A$2:$A$38,'FX rates'!$B$2:$B$38))</f>
        <v>0</v>
      </c>
      <c r="AK40" s="23">
        <f>R40*(_xlfn.XLOOKUP(K40,'FX rates'!$A$2:$A$38,'FX rates'!$B$2:$B$38))</f>
        <v>0</v>
      </c>
      <c r="AM40" s="4"/>
      <c r="AN40" s="4"/>
      <c r="AO40" s="4"/>
      <c r="AP40" s="32">
        <f t="shared" si="2"/>
        <v>0.73838141025641035</v>
      </c>
      <c r="AQ40" s="32">
        <f t="shared" si="3"/>
        <v>0</v>
      </c>
      <c r="AR40" s="24">
        <f t="shared" si="10"/>
        <v>260123.05000000005</v>
      </c>
      <c r="AS40" s="24" t="str">
        <f t="shared" si="11"/>
        <v>0</v>
      </c>
      <c r="AT40" s="24">
        <f t="shared" si="12"/>
        <v>490720.33385414514</v>
      </c>
      <c r="AU40" s="24">
        <f t="shared" si="13"/>
        <v>54524.481539349421</v>
      </c>
    </row>
    <row r="41" spans="1:47" x14ac:dyDescent="0.25">
      <c r="A41" s="28" t="s">
        <v>15037</v>
      </c>
      <c r="B41" s="28" t="s">
        <v>7233</v>
      </c>
      <c r="C41" s="28" t="s">
        <v>7234</v>
      </c>
      <c r="D41" s="28" t="s">
        <v>7235</v>
      </c>
      <c r="E41" s="28" t="s">
        <v>7236</v>
      </c>
      <c r="F41" s="29">
        <v>43626</v>
      </c>
      <c r="G41" s="29">
        <v>44896</v>
      </c>
      <c r="H41" s="28" t="s">
        <v>7237</v>
      </c>
      <c r="I41" s="28" t="s">
        <v>16050</v>
      </c>
      <c r="J41" s="28" t="s">
        <v>16045</v>
      </c>
      <c r="K41" s="28" t="s">
        <v>7238</v>
      </c>
      <c r="L41" s="27">
        <v>169950</v>
      </c>
      <c r="M41" s="27">
        <v>99330.000000000015</v>
      </c>
      <c r="N41" s="27">
        <v>0</v>
      </c>
      <c r="O41" s="27">
        <v>0</v>
      </c>
      <c r="P41" s="27">
        <f t="shared" si="4"/>
        <v>99330.000000000015</v>
      </c>
      <c r="Q41" s="27">
        <v>0</v>
      </c>
      <c r="R41" s="27">
        <v>0</v>
      </c>
      <c r="S41" s="27">
        <v>0</v>
      </c>
      <c r="T41" s="27">
        <f t="shared" si="0"/>
        <v>0</v>
      </c>
      <c r="U41" s="27">
        <v>0</v>
      </c>
      <c r="V41" s="27">
        <f t="shared" si="5"/>
        <v>269280</v>
      </c>
      <c r="W41" s="28" t="s">
        <v>7239</v>
      </c>
      <c r="X41" s="27">
        <v>190344.00000000003</v>
      </c>
      <c r="Y41" s="27">
        <f t="shared" si="6"/>
        <v>491937.60000000009</v>
      </c>
      <c r="Z41" s="4" t="str" cm="1">
        <f t="array" ref="Z41">_xlfn.IFS(YEARFRAC(F41,G41)&lt;1,"&lt;1 Year",YEARFRAC(F41,G41)&lt;=5,"1-5 Years",YEARFRAC(F41,G41)&gt;5,"&gt;5 Years")</f>
        <v>1-5 Years</v>
      </c>
      <c r="AA41" s="24">
        <f>L41*(_xlfn.XLOOKUP(K41,'FX rates'!$A$2:$A$38,'FX rates'!$B$2:$B$38))</f>
        <v>169950</v>
      </c>
      <c r="AB41" s="24">
        <f>V41*(_xlfn.XLOOKUP(K41,'FX rates'!$A$2:$A$38,'FX rates'!$B$2:$B$38))</f>
        <v>269280</v>
      </c>
      <c r="AC41" s="24">
        <f>X41*(_xlfn.XLOOKUP(W41,'FX rates'!$A$2:$A$38,'FX rates'!$B$2:$B$38))</f>
        <v>190344.00000000003</v>
      </c>
      <c r="AD41" s="24">
        <f>Y41*(_xlfn.XLOOKUP(W41,'FX rates'!$A$2:$A$38,'FX rates'!$B$2:$B$38))</f>
        <v>491937.60000000009</v>
      </c>
      <c r="AE41" s="30">
        <f t="shared" si="7"/>
        <v>0.12000000000000018</v>
      </c>
      <c r="AF41" s="31">
        <f t="shared" si="8"/>
        <v>20394.000000000029</v>
      </c>
      <c r="AG41" s="23">
        <f t="shared" si="9"/>
        <v>99330</v>
      </c>
      <c r="AH41" s="35">
        <f t="shared" si="1"/>
        <v>1</v>
      </c>
      <c r="AI41" s="23">
        <f>U41*(_xlfn.XLOOKUP(K41,'FX rates'!$A$2:$A$38,'FX rates'!$B$2:$B$38))</f>
        <v>0</v>
      </c>
      <c r="AJ41" s="23">
        <f>Q41*(_xlfn.XLOOKUP(K41,'FX rates'!$A$2:$A$38,'FX rates'!$B$2:$B$38))</f>
        <v>0</v>
      </c>
      <c r="AK41" s="23">
        <f>R41*(_xlfn.XLOOKUP(K41,'FX rates'!$A$2:$A$38,'FX rates'!$B$2:$B$38))</f>
        <v>0</v>
      </c>
      <c r="AM41" s="4"/>
      <c r="AN41" s="4"/>
      <c r="AO41" s="4"/>
      <c r="AP41" s="32">
        <f t="shared" si="2"/>
        <v>0.58446601941747578</v>
      </c>
      <c r="AQ41" s="32">
        <f t="shared" si="3"/>
        <v>0</v>
      </c>
      <c r="AR41" s="24">
        <f t="shared" si="10"/>
        <v>301593.60000000003</v>
      </c>
      <c r="AS41" s="24" t="str">
        <f t="shared" si="11"/>
        <v>0</v>
      </c>
      <c r="AT41" s="24">
        <f t="shared" si="12"/>
        <v>442743.84000000008</v>
      </c>
      <c r="AU41" s="24">
        <f t="shared" si="13"/>
        <v>49193.760000000009</v>
      </c>
    </row>
    <row r="42" spans="1:47" x14ac:dyDescent="0.25">
      <c r="A42" s="28" t="s">
        <v>15038</v>
      </c>
      <c r="B42" s="28" t="s">
        <v>7240</v>
      </c>
      <c r="C42" s="28" t="s">
        <v>7241</v>
      </c>
      <c r="D42" s="28" t="s">
        <v>7242</v>
      </c>
      <c r="E42" s="28" t="s">
        <v>7243</v>
      </c>
      <c r="F42" s="29">
        <v>43640</v>
      </c>
      <c r="G42" s="29">
        <v>44896</v>
      </c>
      <c r="H42" s="28" t="s">
        <v>7244</v>
      </c>
      <c r="I42" s="28" t="s">
        <v>16042</v>
      </c>
      <c r="J42" s="28" t="s">
        <v>16040</v>
      </c>
      <c r="K42" s="28" t="s">
        <v>7245</v>
      </c>
      <c r="L42" s="27">
        <v>15949626.000000004</v>
      </c>
      <c r="M42" s="27">
        <v>3125265</v>
      </c>
      <c r="N42" s="27">
        <v>0</v>
      </c>
      <c r="O42" s="27">
        <v>0</v>
      </c>
      <c r="P42" s="27">
        <f t="shared" si="4"/>
        <v>3125265</v>
      </c>
      <c r="Q42" s="27">
        <v>0</v>
      </c>
      <c r="R42" s="27">
        <v>0</v>
      </c>
      <c r="S42" s="27">
        <v>0</v>
      </c>
      <c r="T42" s="27">
        <f t="shared" si="0"/>
        <v>0</v>
      </c>
      <c r="U42" s="27">
        <v>0</v>
      </c>
      <c r="V42" s="27">
        <f t="shared" si="5"/>
        <v>19074891.000000004</v>
      </c>
      <c r="W42" s="28" t="s">
        <v>7246</v>
      </c>
      <c r="X42" s="27">
        <v>16109122.260000004</v>
      </c>
      <c r="Y42" s="27">
        <f t="shared" si="6"/>
        <v>35374762.170000002</v>
      </c>
      <c r="Z42" s="4" t="str" cm="1">
        <f t="array" ref="Z42">_xlfn.IFS(YEARFRAC(F42,G42)&lt;1,"&lt;1 Year",YEARFRAC(F42,G42)&lt;=5,"1-5 Years",YEARFRAC(F42,G42)&gt;5,"&gt;5 Years")</f>
        <v>1-5 Years</v>
      </c>
      <c r="AA42" s="24">
        <f>L42*(_xlfn.XLOOKUP(K42,'FX rates'!$A$2:$A$38,'FX rates'!$B$2:$B$38))</f>
        <v>146804.97031616737</v>
      </c>
      <c r="AB42" s="24">
        <f>V42*(_xlfn.XLOOKUP(K42,'FX rates'!$A$2:$A$38,'FX rates'!$B$2:$B$38))</f>
        <v>175570.81319895075</v>
      </c>
      <c r="AC42" s="24">
        <f>X42*(_xlfn.XLOOKUP(W42,'FX rates'!$A$2:$A$38,'FX rates'!$B$2:$B$38))</f>
        <v>148273.02001932904</v>
      </c>
      <c r="AD42" s="24">
        <f>Y42*(_xlfn.XLOOKUP(W42,'FX rates'!$A$2:$A$38,'FX rates'!$B$2:$B$38))</f>
        <v>325599.54135026928</v>
      </c>
      <c r="AE42" s="30">
        <f t="shared" si="7"/>
        <v>9.9999999999999655E-3</v>
      </c>
      <c r="AF42" s="31">
        <f t="shared" si="8"/>
        <v>159496.25999999978</v>
      </c>
      <c r="AG42" s="23">
        <f t="shared" si="9"/>
        <v>28765.842882783385</v>
      </c>
      <c r="AH42" s="35">
        <f t="shared" si="1"/>
        <v>9.2042891987666256E-3</v>
      </c>
      <c r="AI42" s="23">
        <f>U42*(_xlfn.XLOOKUP(K42,'FX rates'!$A$2:$A$38,'FX rates'!$B$2:$B$38))</f>
        <v>0</v>
      </c>
      <c r="AJ42" s="23">
        <f>Q42*(_xlfn.XLOOKUP(K42,'FX rates'!$A$2:$A$38,'FX rates'!$B$2:$B$38))</f>
        <v>0</v>
      </c>
      <c r="AK42" s="23">
        <f>R42*(_xlfn.XLOOKUP(K42,'FX rates'!$A$2:$A$38,'FX rates'!$B$2:$B$38))</f>
        <v>0</v>
      </c>
      <c r="AM42" s="4"/>
      <c r="AN42" s="4"/>
      <c r="AO42" s="4"/>
      <c r="AP42" s="32">
        <f t="shared" si="2"/>
        <v>0.19594597390559498</v>
      </c>
      <c r="AQ42" s="32">
        <f t="shared" si="3"/>
        <v>0</v>
      </c>
      <c r="AR42" s="24">
        <f t="shared" si="10"/>
        <v>19265639.91</v>
      </c>
      <c r="AS42" s="24" t="str">
        <f t="shared" si="11"/>
        <v>0</v>
      </c>
      <c r="AT42" s="24">
        <f t="shared" si="12"/>
        <v>293039.58721524238</v>
      </c>
      <c r="AU42" s="24">
        <f t="shared" si="13"/>
        <v>32559.954135026899</v>
      </c>
    </row>
    <row r="43" spans="1:47" x14ac:dyDescent="0.25">
      <c r="A43" s="28" t="s">
        <v>15039</v>
      </c>
      <c r="B43" s="28" t="s">
        <v>1804</v>
      </c>
      <c r="C43" s="28" t="s">
        <v>1805</v>
      </c>
      <c r="D43" s="28" t="s">
        <v>1806</v>
      </c>
      <c r="E43" s="28" t="s">
        <v>1807</v>
      </c>
      <c r="F43" s="29">
        <v>43619</v>
      </c>
      <c r="G43" s="29">
        <v>44896</v>
      </c>
      <c r="H43" s="28" t="s">
        <v>1808</v>
      </c>
      <c r="I43" s="28" t="s">
        <v>16055</v>
      </c>
      <c r="J43" s="28" t="s">
        <v>16056</v>
      </c>
      <c r="K43" s="28" t="s">
        <v>1809</v>
      </c>
      <c r="L43" s="27">
        <v>87285</v>
      </c>
      <c r="M43" s="27">
        <v>4180</v>
      </c>
      <c r="N43" s="27">
        <v>0</v>
      </c>
      <c r="O43" s="27">
        <v>0</v>
      </c>
      <c r="P43" s="27">
        <f t="shared" si="4"/>
        <v>4180</v>
      </c>
      <c r="Q43" s="27">
        <v>0</v>
      </c>
      <c r="R43" s="27">
        <v>0</v>
      </c>
      <c r="S43" s="27">
        <v>0</v>
      </c>
      <c r="T43" s="27">
        <f t="shared" si="0"/>
        <v>0</v>
      </c>
      <c r="U43" s="27">
        <v>0</v>
      </c>
      <c r="V43" s="27">
        <f t="shared" si="5"/>
        <v>91465</v>
      </c>
      <c r="W43" s="28" t="s">
        <v>1810</v>
      </c>
      <c r="X43" s="27">
        <v>97759.200000000012</v>
      </c>
      <c r="Y43" s="27">
        <f t="shared" si="6"/>
        <v>200200.00000000003</v>
      </c>
      <c r="Z43" s="4" t="str" cm="1">
        <f t="array" ref="Z43">_xlfn.IFS(YEARFRAC(F43,G43)&lt;1,"&lt;1 Year",YEARFRAC(F43,G43)&lt;=5,"1-5 Years",YEARFRAC(F43,G43)&gt;5,"&gt;5 Years")</f>
        <v>1-5 Years</v>
      </c>
      <c r="AA43" s="24">
        <f>L43*(_xlfn.XLOOKUP(K43,'FX rates'!$A$2:$A$38,'FX rates'!$B$2:$B$38))</f>
        <v>87285</v>
      </c>
      <c r="AB43" s="24">
        <f>V43*(_xlfn.XLOOKUP(K43,'FX rates'!$A$2:$A$38,'FX rates'!$B$2:$B$38))</f>
        <v>91465</v>
      </c>
      <c r="AC43" s="24">
        <f>X43*(_xlfn.XLOOKUP(W43,'FX rates'!$A$2:$A$38,'FX rates'!$B$2:$B$38))</f>
        <v>97759.200000000012</v>
      </c>
      <c r="AD43" s="24">
        <f>Y43*(_xlfn.XLOOKUP(W43,'FX rates'!$A$2:$A$38,'FX rates'!$B$2:$B$38))</f>
        <v>200200.00000000003</v>
      </c>
      <c r="AE43" s="30">
        <f t="shared" si="7"/>
        <v>0.12000000000000013</v>
      </c>
      <c r="AF43" s="31">
        <f t="shared" si="8"/>
        <v>10474.200000000012</v>
      </c>
      <c r="AG43" s="23">
        <f t="shared" si="9"/>
        <v>4180</v>
      </c>
      <c r="AH43" s="35">
        <f t="shared" si="1"/>
        <v>1</v>
      </c>
      <c r="AI43" s="23">
        <f>U43*(_xlfn.XLOOKUP(K43,'FX rates'!$A$2:$A$38,'FX rates'!$B$2:$B$38))</f>
        <v>0</v>
      </c>
      <c r="AJ43" s="23">
        <f>Q43*(_xlfn.XLOOKUP(K43,'FX rates'!$A$2:$A$38,'FX rates'!$B$2:$B$38))</f>
        <v>0</v>
      </c>
      <c r="AK43" s="23">
        <f>R43*(_xlfn.XLOOKUP(K43,'FX rates'!$A$2:$A$38,'FX rates'!$B$2:$B$38))</f>
        <v>0</v>
      </c>
      <c r="AM43" s="4"/>
      <c r="AN43" s="4"/>
      <c r="AO43" s="4"/>
      <c r="AP43" s="32">
        <f t="shared" si="2"/>
        <v>4.7889098928796468E-2</v>
      </c>
      <c r="AQ43" s="32">
        <f t="shared" si="3"/>
        <v>0</v>
      </c>
      <c r="AR43" s="24">
        <f t="shared" si="10"/>
        <v>102440.80000000002</v>
      </c>
      <c r="AS43" s="24" t="str">
        <f t="shared" si="11"/>
        <v>0</v>
      </c>
      <c r="AT43" s="24">
        <f t="shared" si="12"/>
        <v>180180.00000000003</v>
      </c>
      <c r="AU43" s="24">
        <f t="shared" si="13"/>
        <v>20020</v>
      </c>
    </row>
    <row r="44" spans="1:47" x14ac:dyDescent="0.25">
      <c r="A44" s="28" t="s">
        <v>15040</v>
      </c>
      <c r="B44" s="28" t="s">
        <v>3449</v>
      </c>
      <c r="C44" s="28" t="s">
        <v>3450</v>
      </c>
      <c r="D44" s="28" t="s">
        <v>3451</v>
      </c>
      <c r="E44" s="28" t="s">
        <v>3452</v>
      </c>
      <c r="F44" s="29">
        <v>43619</v>
      </c>
      <c r="G44" s="29">
        <v>44896</v>
      </c>
      <c r="H44" s="28" t="s">
        <v>3453</v>
      </c>
      <c r="I44" s="28" t="s">
        <v>16053</v>
      </c>
      <c r="J44" s="28" t="s">
        <v>16050</v>
      </c>
      <c r="K44" s="28" t="s">
        <v>3454</v>
      </c>
      <c r="L44" s="27">
        <v>75911</v>
      </c>
      <c r="M44" s="27">
        <v>7623</v>
      </c>
      <c r="N44" s="27">
        <v>0</v>
      </c>
      <c r="O44" s="27">
        <v>0</v>
      </c>
      <c r="P44" s="27">
        <f t="shared" si="4"/>
        <v>7623</v>
      </c>
      <c r="Q44" s="27">
        <v>0</v>
      </c>
      <c r="R44" s="27">
        <v>0</v>
      </c>
      <c r="S44" s="27">
        <v>0</v>
      </c>
      <c r="T44" s="27">
        <f t="shared" si="0"/>
        <v>0</v>
      </c>
      <c r="U44" s="27">
        <v>0</v>
      </c>
      <c r="V44" s="27">
        <f t="shared" si="5"/>
        <v>83534</v>
      </c>
      <c r="W44" s="28" t="s">
        <v>3455</v>
      </c>
      <c r="X44" s="27">
        <v>81224.77</v>
      </c>
      <c r="Y44" s="27">
        <f t="shared" si="6"/>
        <v>170606.15000000002</v>
      </c>
      <c r="Z44" s="4" t="str" cm="1">
        <f t="array" ref="Z44">_xlfn.IFS(YEARFRAC(F44,G44)&lt;1,"&lt;1 Year",YEARFRAC(F44,G44)&lt;=5,"1-5 Years",YEARFRAC(F44,G44)&gt;5,"&gt;5 Years")</f>
        <v>1-5 Years</v>
      </c>
      <c r="AA44" s="24">
        <f>L44*(_xlfn.XLOOKUP(K44,'FX rates'!$A$2:$A$38,'FX rates'!$B$2:$B$38))</f>
        <v>75911</v>
      </c>
      <c r="AB44" s="24">
        <f>V44*(_xlfn.XLOOKUP(K44,'FX rates'!$A$2:$A$38,'FX rates'!$B$2:$B$38))</f>
        <v>83534</v>
      </c>
      <c r="AC44" s="24">
        <f>X44*(_xlfn.XLOOKUP(W44,'FX rates'!$A$2:$A$38,'FX rates'!$B$2:$B$38))</f>
        <v>81224.77</v>
      </c>
      <c r="AD44" s="24">
        <f>Y44*(_xlfn.XLOOKUP(W44,'FX rates'!$A$2:$A$38,'FX rates'!$B$2:$B$38))</f>
        <v>170606.15000000002</v>
      </c>
      <c r="AE44" s="30">
        <f t="shared" si="7"/>
        <v>7.0000000000000048E-2</v>
      </c>
      <c r="AF44" s="31">
        <f t="shared" si="8"/>
        <v>5313.7700000000041</v>
      </c>
      <c r="AG44" s="23">
        <f t="shared" si="9"/>
        <v>7623</v>
      </c>
      <c r="AH44" s="35">
        <f t="shared" si="1"/>
        <v>1</v>
      </c>
      <c r="AI44" s="23">
        <f>U44*(_xlfn.XLOOKUP(K44,'FX rates'!$A$2:$A$38,'FX rates'!$B$2:$B$38))</f>
        <v>0</v>
      </c>
      <c r="AJ44" s="23">
        <f>Q44*(_xlfn.XLOOKUP(K44,'FX rates'!$A$2:$A$38,'FX rates'!$B$2:$B$38))</f>
        <v>0</v>
      </c>
      <c r="AK44" s="23">
        <f>R44*(_xlfn.XLOOKUP(K44,'FX rates'!$A$2:$A$38,'FX rates'!$B$2:$B$38))</f>
        <v>0</v>
      </c>
      <c r="AM44" s="4"/>
      <c r="AN44" s="4"/>
      <c r="AO44" s="4"/>
      <c r="AP44" s="32">
        <f t="shared" si="2"/>
        <v>0.10042022895232575</v>
      </c>
      <c r="AQ44" s="32">
        <f t="shared" si="3"/>
        <v>0</v>
      </c>
      <c r="AR44" s="24">
        <f t="shared" si="10"/>
        <v>89381.38</v>
      </c>
      <c r="AS44" s="24" t="str">
        <f t="shared" si="11"/>
        <v>0</v>
      </c>
      <c r="AT44" s="24">
        <f t="shared" si="12"/>
        <v>153545.53500000003</v>
      </c>
      <c r="AU44" s="24">
        <f t="shared" si="13"/>
        <v>17060.614999999991</v>
      </c>
    </row>
    <row r="45" spans="1:47" x14ac:dyDescent="0.25">
      <c r="A45" s="28" t="s">
        <v>15041</v>
      </c>
      <c r="B45" s="28" t="s">
        <v>11356</v>
      </c>
      <c r="C45" s="28" t="s">
        <v>11357</v>
      </c>
      <c r="D45" s="28" t="s">
        <v>11358</v>
      </c>
      <c r="E45" s="28" t="s">
        <v>11359</v>
      </c>
      <c r="F45" s="29">
        <v>43619</v>
      </c>
      <c r="G45" s="29">
        <v>44896</v>
      </c>
      <c r="H45" s="28" t="s">
        <v>11360</v>
      </c>
      <c r="I45" s="28" t="s">
        <v>16048</v>
      </c>
      <c r="J45" s="28" t="s">
        <v>16053</v>
      </c>
      <c r="K45" s="28" t="s">
        <v>11361</v>
      </c>
      <c r="L45" s="27">
        <v>81866.400000000009</v>
      </c>
      <c r="M45" s="27">
        <v>8778</v>
      </c>
      <c r="N45" s="27">
        <v>0</v>
      </c>
      <c r="O45" s="27">
        <v>0</v>
      </c>
      <c r="P45" s="27">
        <f t="shared" si="4"/>
        <v>8778</v>
      </c>
      <c r="Q45" s="27">
        <v>0</v>
      </c>
      <c r="R45" s="27">
        <v>0</v>
      </c>
      <c r="S45" s="27">
        <v>0</v>
      </c>
      <c r="T45" s="27">
        <f t="shared" si="0"/>
        <v>0</v>
      </c>
      <c r="U45" s="27">
        <v>0</v>
      </c>
      <c r="V45" s="27">
        <f t="shared" si="5"/>
        <v>90644.400000000009</v>
      </c>
      <c r="W45" s="28" t="s">
        <v>11362</v>
      </c>
      <c r="X45" s="27">
        <v>90053.040000000023</v>
      </c>
      <c r="Y45" s="27">
        <f t="shared" si="6"/>
        <v>189761.88000000006</v>
      </c>
      <c r="Z45" s="4" t="str" cm="1">
        <f t="array" ref="Z45">_xlfn.IFS(YEARFRAC(F45,G45)&lt;1,"&lt;1 Year",YEARFRAC(F45,G45)&lt;=5,"1-5 Years",YEARFRAC(F45,G45)&gt;5,"&gt;5 Years")</f>
        <v>1-5 Years</v>
      </c>
      <c r="AA45" s="24">
        <f>L45*(_xlfn.XLOOKUP(K45,'FX rates'!$A$2:$A$38,'FX rates'!$B$2:$B$38))</f>
        <v>63110.08325624423</v>
      </c>
      <c r="AB45" s="24">
        <f>V45*(_xlfn.XLOOKUP(K45,'FX rates'!$A$2:$A$38,'FX rates'!$B$2:$B$38))</f>
        <v>69876.965772432945</v>
      </c>
      <c r="AC45" s="24">
        <f>X45*(_xlfn.XLOOKUP(W45,'FX rates'!$A$2:$A$38,'FX rates'!$B$2:$B$38))</f>
        <v>69421.091581868663</v>
      </c>
      <c r="AD45" s="24">
        <f>Y45*(_xlfn.XLOOKUP(W45,'FX rates'!$A$2:$A$38,'FX rates'!$B$2:$B$38))</f>
        <v>146285.75393154492</v>
      </c>
      <c r="AE45" s="30">
        <f t="shared" si="7"/>
        <v>0.10000000000000014</v>
      </c>
      <c r="AF45" s="31">
        <f t="shared" si="8"/>
        <v>8186.640000000014</v>
      </c>
      <c r="AG45" s="23">
        <f t="shared" si="9"/>
        <v>6766.8825161887144</v>
      </c>
      <c r="AH45" s="35">
        <f t="shared" si="1"/>
        <v>0.77089115016959608</v>
      </c>
      <c r="AI45" s="23">
        <f>U45*(_xlfn.XLOOKUP(K45,'FX rates'!$A$2:$A$38,'FX rates'!$B$2:$B$38))</f>
        <v>0</v>
      </c>
      <c r="AJ45" s="23">
        <f>Q45*(_xlfn.XLOOKUP(K45,'FX rates'!$A$2:$A$38,'FX rates'!$B$2:$B$38))</f>
        <v>0</v>
      </c>
      <c r="AK45" s="23">
        <f>R45*(_xlfn.XLOOKUP(K45,'FX rates'!$A$2:$A$38,'FX rates'!$B$2:$B$38))</f>
        <v>0</v>
      </c>
      <c r="AM45" s="4"/>
      <c r="AN45" s="4"/>
      <c r="AO45" s="4"/>
      <c r="AP45" s="32">
        <f t="shared" si="2"/>
        <v>0.10722347629796838</v>
      </c>
      <c r="AQ45" s="32">
        <f t="shared" si="3"/>
        <v>0</v>
      </c>
      <c r="AR45" s="24">
        <f t="shared" si="10"/>
        <v>99708.840000000026</v>
      </c>
      <c r="AS45" s="24" t="str">
        <f t="shared" si="11"/>
        <v>0</v>
      </c>
      <c r="AT45" s="24">
        <f t="shared" si="12"/>
        <v>131657.17853839044</v>
      </c>
      <c r="AU45" s="24">
        <f t="shared" si="13"/>
        <v>14628.57539315449</v>
      </c>
    </row>
    <row r="46" spans="1:47" x14ac:dyDescent="0.25">
      <c r="A46" s="28" t="s">
        <v>15042</v>
      </c>
      <c r="B46" s="28" t="s">
        <v>7268</v>
      </c>
      <c r="C46" s="28" t="s">
        <v>7269</v>
      </c>
      <c r="D46" s="28" t="s">
        <v>7270</v>
      </c>
      <c r="E46" s="28" t="s">
        <v>7271</v>
      </c>
      <c r="F46" s="29">
        <v>43627</v>
      </c>
      <c r="G46" s="29">
        <v>44896</v>
      </c>
      <c r="H46" s="28" t="s">
        <v>7272</v>
      </c>
      <c r="I46" s="28" t="s">
        <v>16054</v>
      </c>
      <c r="J46" s="28" t="s">
        <v>16054</v>
      </c>
      <c r="K46" s="28" t="s">
        <v>7273</v>
      </c>
      <c r="L46" s="27">
        <v>134090.00000000003</v>
      </c>
      <c r="M46" s="27">
        <v>60060</v>
      </c>
      <c r="N46" s="27">
        <v>0</v>
      </c>
      <c r="O46" s="27">
        <v>0</v>
      </c>
      <c r="P46" s="27">
        <f t="shared" si="4"/>
        <v>60060</v>
      </c>
      <c r="Q46" s="27">
        <v>0</v>
      </c>
      <c r="R46" s="27">
        <v>0</v>
      </c>
      <c r="S46" s="27">
        <v>0</v>
      </c>
      <c r="T46" s="27">
        <f t="shared" si="0"/>
        <v>0</v>
      </c>
      <c r="U46" s="27">
        <v>0</v>
      </c>
      <c r="V46" s="27">
        <f t="shared" si="5"/>
        <v>194150.00000000003</v>
      </c>
      <c r="W46" s="28" t="s">
        <v>7274</v>
      </c>
      <c r="X46" s="27">
        <v>135430.90000000002</v>
      </c>
      <c r="Y46" s="27">
        <f t="shared" si="6"/>
        <v>331522.40000000002</v>
      </c>
      <c r="Z46" s="4" t="str" cm="1">
        <f t="array" ref="Z46">_xlfn.IFS(YEARFRAC(F46,G46)&lt;1,"&lt;1 Year",YEARFRAC(F46,G46)&lt;=5,"1-5 Years",YEARFRAC(F46,G46)&gt;5,"&gt;5 Years")</f>
        <v>1-5 Years</v>
      </c>
      <c r="AA46" s="24">
        <f>L46*(_xlfn.XLOOKUP(K46,'FX rates'!$A$2:$A$38,'FX rates'!$B$2:$B$38))</f>
        <v>178426.85851014275</v>
      </c>
      <c r="AB46" s="24">
        <f>V46*(_xlfn.XLOOKUP(K46,'FX rates'!$A$2:$A$38,'FX rates'!$B$2:$B$38))</f>
        <v>258345.69751468571</v>
      </c>
      <c r="AC46" s="24">
        <f>X46*(_xlfn.XLOOKUP(W46,'FX rates'!$A$2:$A$38,'FX rates'!$B$2:$B$38))</f>
        <v>180211.12709524416</v>
      </c>
      <c r="AD46" s="24">
        <f>Y46*(_xlfn.XLOOKUP(W46,'FX rates'!$A$2:$A$38,'FX rates'!$B$2:$B$38))</f>
        <v>441140.28158507671</v>
      </c>
      <c r="AE46" s="30">
        <f t="shared" si="7"/>
        <v>9.9999999999999031E-3</v>
      </c>
      <c r="AF46" s="31">
        <f t="shared" si="8"/>
        <v>1340.8999999999942</v>
      </c>
      <c r="AG46" s="23">
        <f t="shared" si="9"/>
        <v>79918.83900454297</v>
      </c>
      <c r="AH46" s="35">
        <f t="shared" si="1"/>
        <v>1.3306500000756409</v>
      </c>
      <c r="AI46" s="23">
        <f>U46*(_xlfn.XLOOKUP(K46,'FX rates'!$A$2:$A$38,'FX rates'!$B$2:$B$38))</f>
        <v>0</v>
      </c>
      <c r="AJ46" s="23">
        <f>Q46*(_xlfn.XLOOKUP(K46,'FX rates'!$A$2:$A$38,'FX rates'!$B$2:$B$38))</f>
        <v>0</v>
      </c>
      <c r="AK46" s="23">
        <f>R46*(_xlfn.XLOOKUP(K46,'FX rates'!$A$2:$A$38,'FX rates'!$B$2:$B$38))</f>
        <v>0</v>
      </c>
      <c r="AM46" s="4"/>
      <c r="AN46" s="4"/>
      <c r="AO46" s="4"/>
      <c r="AP46" s="32">
        <f t="shared" si="2"/>
        <v>0.44790812141099251</v>
      </c>
      <c r="AQ46" s="32">
        <f t="shared" si="3"/>
        <v>0</v>
      </c>
      <c r="AR46" s="24">
        <f t="shared" si="10"/>
        <v>196091.50000000003</v>
      </c>
      <c r="AS46" s="24" t="str">
        <f t="shared" si="11"/>
        <v>0</v>
      </c>
      <c r="AT46" s="24">
        <f t="shared" si="12"/>
        <v>397026.25342656905</v>
      </c>
      <c r="AU46" s="24">
        <f t="shared" si="13"/>
        <v>44114.028158507659</v>
      </c>
    </row>
    <row r="47" spans="1:47" x14ac:dyDescent="0.25">
      <c r="A47" s="28" t="s">
        <v>15043</v>
      </c>
      <c r="B47" s="28" t="s">
        <v>7275</v>
      </c>
      <c r="C47" s="28" t="s">
        <v>7276</v>
      </c>
      <c r="D47" s="28" t="s">
        <v>7277</v>
      </c>
      <c r="E47" s="28" t="s">
        <v>7278</v>
      </c>
      <c r="F47" s="29">
        <v>43626</v>
      </c>
      <c r="G47" s="29">
        <v>44896</v>
      </c>
      <c r="H47" s="28" t="s">
        <v>7279</v>
      </c>
      <c r="I47" s="28" t="s">
        <v>16039</v>
      </c>
      <c r="J47" s="28" t="s">
        <v>16052</v>
      </c>
      <c r="K47" s="28" t="s">
        <v>7280</v>
      </c>
      <c r="L47" s="27">
        <v>21780000</v>
      </c>
      <c r="M47" s="27">
        <v>6237000.0000000009</v>
      </c>
      <c r="N47" s="27">
        <v>0</v>
      </c>
      <c r="O47" s="27">
        <v>0</v>
      </c>
      <c r="P47" s="27">
        <f t="shared" si="4"/>
        <v>6237000.0000000009</v>
      </c>
      <c r="Q47" s="27">
        <v>0</v>
      </c>
      <c r="R47" s="27">
        <v>0</v>
      </c>
      <c r="S47" s="27">
        <v>0</v>
      </c>
      <c r="T47" s="27">
        <f t="shared" si="0"/>
        <v>0</v>
      </c>
      <c r="U47" s="27">
        <v>0</v>
      </c>
      <c r="V47" s="27">
        <f t="shared" si="5"/>
        <v>28017000</v>
      </c>
      <c r="W47" s="28" t="s">
        <v>7281</v>
      </c>
      <c r="X47" s="27">
        <v>22869000</v>
      </c>
      <c r="Y47" s="27">
        <f t="shared" si="6"/>
        <v>52286850</v>
      </c>
      <c r="Z47" s="4" t="str" cm="1">
        <f t="array" ref="Z47">_xlfn.IFS(YEARFRAC(F47,G47)&lt;1,"&lt;1 Year",YEARFRAC(F47,G47)&lt;=5,"1-5 Years",YEARFRAC(F47,G47)&gt;5,"&gt;5 Years")</f>
        <v>1-5 Years</v>
      </c>
      <c r="AA47" s="24">
        <f>L47*(_xlfn.XLOOKUP(K47,'FX rates'!$A$2:$A$38,'FX rates'!$B$2:$B$38))</f>
        <v>200469.41874913711</v>
      </c>
      <c r="AB47" s="24">
        <f>V47*(_xlfn.XLOOKUP(K47,'FX rates'!$A$2:$A$38,'FX rates'!$B$2:$B$38))</f>
        <v>257876.57048184454</v>
      </c>
      <c r="AC47" s="24">
        <f>X47*(_xlfn.XLOOKUP(W47,'FX rates'!$A$2:$A$38,'FX rates'!$B$2:$B$38))</f>
        <v>210492.88968659396</v>
      </c>
      <c r="AD47" s="24">
        <f>Y47*(_xlfn.XLOOKUP(W47,'FX rates'!$A$2:$A$38,'FX rates'!$B$2:$B$38))</f>
        <v>481263.28869253071</v>
      </c>
      <c r="AE47" s="30">
        <f t="shared" si="7"/>
        <v>4.9999999999999961E-2</v>
      </c>
      <c r="AF47" s="31">
        <f t="shared" si="8"/>
        <v>1089000</v>
      </c>
      <c r="AG47" s="23">
        <f t="shared" si="9"/>
        <v>57407.151732707425</v>
      </c>
      <c r="AH47" s="35">
        <f t="shared" si="1"/>
        <v>9.2042891987666256E-3</v>
      </c>
      <c r="AI47" s="23">
        <f>U47*(_xlfn.XLOOKUP(K47,'FX rates'!$A$2:$A$38,'FX rates'!$B$2:$B$38))</f>
        <v>0</v>
      </c>
      <c r="AJ47" s="23">
        <f>Q47*(_xlfn.XLOOKUP(K47,'FX rates'!$A$2:$A$38,'FX rates'!$B$2:$B$38))</f>
        <v>0</v>
      </c>
      <c r="AK47" s="23">
        <f>R47*(_xlfn.XLOOKUP(K47,'FX rates'!$A$2:$A$38,'FX rates'!$B$2:$B$38))</f>
        <v>0</v>
      </c>
      <c r="AM47" s="4"/>
      <c r="AN47" s="4"/>
      <c r="AO47" s="4"/>
      <c r="AP47" s="32">
        <f t="shared" si="2"/>
        <v>0.28636363636363643</v>
      </c>
      <c r="AQ47" s="32">
        <f t="shared" si="3"/>
        <v>0</v>
      </c>
      <c r="AR47" s="24">
        <f t="shared" si="10"/>
        <v>29417850</v>
      </c>
      <c r="AS47" s="24" t="str">
        <f t="shared" si="11"/>
        <v>0</v>
      </c>
      <c r="AT47" s="24">
        <f t="shared" si="12"/>
        <v>433136.95982327766</v>
      </c>
      <c r="AU47" s="24">
        <f t="shared" si="13"/>
        <v>48126.328869253048</v>
      </c>
    </row>
    <row r="48" spans="1:47" x14ac:dyDescent="0.25">
      <c r="A48" s="28" t="s">
        <v>14108</v>
      </c>
      <c r="B48" s="28" t="s">
        <v>733</v>
      </c>
      <c r="C48" s="28" t="s">
        <v>734</v>
      </c>
      <c r="D48" s="28" t="s">
        <v>735</v>
      </c>
      <c r="E48" s="28" t="s">
        <v>736</v>
      </c>
      <c r="F48" s="29">
        <v>37991</v>
      </c>
      <c r="G48" s="29">
        <v>44896</v>
      </c>
      <c r="H48" s="28" t="s">
        <v>737</v>
      </c>
      <c r="I48" s="28" t="s">
        <v>16045</v>
      </c>
      <c r="J48" s="28" t="s">
        <v>16039</v>
      </c>
      <c r="K48" s="28" t="s">
        <v>738</v>
      </c>
      <c r="L48" s="27">
        <v>349800</v>
      </c>
      <c r="M48" s="27">
        <v>1386000.0000000002</v>
      </c>
      <c r="N48" s="27">
        <v>0</v>
      </c>
      <c r="O48" s="27">
        <v>0</v>
      </c>
      <c r="P48" s="27">
        <f t="shared" si="4"/>
        <v>1386000.0000000002</v>
      </c>
      <c r="Q48" s="27">
        <v>0</v>
      </c>
      <c r="R48" s="27">
        <v>0</v>
      </c>
      <c r="S48" s="27">
        <v>0</v>
      </c>
      <c r="T48" s="27">
        <f t="shared" si="0"/>
        <v>0</v>
      </c>
      <c r="U48" s="27">
        <v>765000</v>
      </c>
      <c r="V48" s="27">
        <f t="shared" si="5"/>
        <v>2500800</v>
      </c>
      <c r="W48" s="28" t="s">
        <v>739</v>
      </c>
      <c r="X48" s="27">
        <v>353298</v>
      </c>
      <c r="Y48" s="27">
        <f t="shared" si="6"/>
        <v>2106456</v>
      </c>
      <c r="Z48" s="4" t="str" cm="1">
        <f t="array" ref="Z48">_xlfn.IFS(YEARFRAC(F48,G48)&lt;1,"&lt;1 Year",YEARFRAC(F48,G48)&lt;=5,"1-5 Years",YEARFRAC(F48,G48)&gt;5,"&gt;5 Years")</f>
        <v>&gt;5 Years</v>
      </c>
      <c r="AA48" s="24">
        <f>L48*(_xlfn.XLOOKUP(K48,'FX rates'!$A$2:$A$38,'FX rates'!$B$2:$B$38))</f>
        <v>349800</v>
      </c>
      <c r="AB48" s="24">
        <f>V48*(_xlfn.XLOOKUP(K48,'FX rates'!$A$2:$A$38,'FX rates'!$B$2:$B$38))</f>
        <v>2500800</v>
      </c>
      <c r="AC48" s="24">
        <f>X48*(_xlfn.XLOOKUP(W48,'FX rates'!$A$2:$A$38,'FX rates'!$B$2:$B$38))</f>
        <v>353298</v>
      </c>
      <c r="AD48" s="24">
        <f>Y48*(_xlfn.XLOOKUP(W48,'FX rates'!$A$2:$A$38,'FX rates'!$B$2:$B$38))</f>
        <v>2106456</v>
      </c>
      <c r="AE48" s="30">
        <f t="shared" si="7"/>
        <v>0.01</v>
      </c>
      <c r="AF48" s="31">
        <f t="shared" si="8"/>
        <v>3498</v>
      </c>
      <c r="AG48" s="23">
        <f t="shared" si="9"/>
        <v>2151000</v>
      </c>
      <c r="AH48" s="35">
        <f t="shared" si="1"/>
        <v>1</v>
      </c>
      <c r="AI48" s="23">
        <f>U48*(_xlfn.XLOOKUP(K48,'FX rates'!$A$2:$A$38,'FX rates'!$B$2:$B$38))</f>
        <v>765000</v>
      </c>
      <c r="AJ48" s="23">
        <f>Q48*(_xlfn.XLOOKUP(K48,'FX rates'!$A$2:$A$38,'FX rates'!$B$2:$B$38))</f>
        <v>0</v>
      </c>
      <c r="AK48" s="23">
        <f>R48*(_xlfn.XLOOKUP(K48,'FX rates'!$A$2:$A$38,'FX rates'!$B$2:$B$38))</f>
        <v>0</v>
      </c>
      <c r="AM48" s="4"/>
      <c r="AN48" s="4"/>
      <c r="AO48" s="4"/>
      <c r="AP48" s="32">
        <f t="shared" si="2"/>
        <v>3.9622641509433967</v>
      </c>
      <c r="AQ48" s="32">
        <f t="shared" si="3"/>
        <v>0</v>
      </c>
      <c r="AR48" s="24">
        <f t="shared" si="10"/>
        <v>1753158.0000000002</v>
      </c>
      <c r="AS48" s="24" t="str">
        <f t="shared" si="11"/>
        <v>0</v>
      </c>
      <c r="AT48" s="24">
        <f t="shared" si="12"/>
        <v>1895810.4000000001</v>
      </c>
      <c r="AU48" s="24">
        <f t="shared" si="13"/>
        <v>210645.59999999986</v>
      </c>
    </row>
    <row r="49" spans="1:47" x14ac:dyDescent="0.25">
      <c r="A49" s="28" t="s">
        <v>15044</v>
      </c>
      <c r="B49" s="28" t="s">
        <v>10760</v>
      </c>
      <c r="C49" s="28" t="s">
        <v>10761</v>
      </c>
      <c r="D49" s="28" t="s">
        <v>10762</v>
      </c>
      <c r="E49" s="28" t="s">
        <v>10763</v>
      </c>
      <c r="F49" s="29">
        <v>43626</v>
      </c>
      <c r="G49" s="29">
        <v>44896</v>
      </c>
      <c r="H49" s="28" t="s">
        <v>10764</v>
      </c>
      <c r="I49" s="28" t="s">
        <v>16053</v>
      </c>
      <c r="J49" s="28" t="s">
        <v>16040</v>
      </c>
      <c r="K49" s="28" t="s">
        <v>10765</v>
      </c>
      <c r="L49" s="27">
        <v>79074.05</v>
      </c>
      <c r="M49" s="27">
        <v>5913.6</v>
      </c>
      <c r="N49" s="27">
        <v>0</v>
      </c>
      <c r="O49" s="27">
        <v>0</v>
      </c>
      <c r="P49" s="27">
        <f t="shared" si="4"/>
        <v>5913.6</v>
      </c>
      <c r="Q49" s="27">
        <v>0</v>
      </c>
      <c r="R49" s="27">
        <v>0</v>
      </c>
      <c r="S49" s="27">
        <v>0</v>
      </c>
      <c r="T49" s="27">
        <f t="shared" si="0"/>
        <v>0</v>
      </c>
      <c r="U49" s="27">
        <v>0</v>
      </c>
      <c r="V49" s="27">
        <f t="shared" si="5"/>
        <v>84987.650000000009</v>
      </c>
      <c r="W49" s="28" t="s">
        <v>10766</v>
      </c>
      <c r="X49" s="27">
        <v>86981.455000000016</v>
      </c>
      <c r="Y49" s="27">
        <f t="shared" si="6"/>
        <v>180467.87000000002</v>
      </c>
      <c r="Z49" s="4" t="str" cm="1">
        <f t="array" ref="Z49">_xlfn.IFS(YEARFRAC(F49,G49)&lt;1,"&lt;1 Year",YEARFRAC(F49,G49)&lt;=5,"1-5 Years",YEARFRAC(F49,G49)&gt;5,"&gt;5 Years")</f>
        <v>1-5 Years</v>
      </c>
      <c r="AA49" s="24">
        <f>L49*(_xlfn.XLOOKUP(K49,'FX rates'!$A$2:$A$38,'FX rates'!$B$2:$B$38))</f>
        <v>105219.88463848124</v>
      </c>
      <c r="AB49" s="24">
        <f>V49*(_xlfn.XLOOKUP(K49,'FX rates'!$A$2:$A$38,'FX rates'!$B$2:$B$38))</f>
        <v>113088.81647892855</v>
      </c>
      <c r="AC49" s="24">
        <f>X49*(_xlfn.XLOOKUP(W49,'FX rates'!$A$2:$A$38,'FX rates'!$B$2:$B$38))</f>
        <v>115741.87310232938</v>
      </c>
      <c r="AD49" s="24">
        <f>Y49*(_xlfn.XLOOKUP(W49,'FX rates'!$A$2:$A$38,'FX rates'!$B$2:$B$38))</f>
        <v>240139.57122915078</v>
      </c>
      <c r="AE49" s="30">
        <f t="shared" si="7"/>
        <v>0.10000000000000021</v>
      </c>
      <c r="AF49" s="31">
        <f t="shared" si="8"/>
        <v>7907.4050000000134</v>
      </c>
      <c r="AG49" s="23">
        <f t="shared" si="9"/>
        <v>7868.9318404473161</v>
      </c>
      <c r="AH49" s="35">
        <f t="shared" si="1"/>
        <v>1.3306500000756409</v>
      </c>
      <c r="AI49" s="23">
        <f>U49*(_xlfn.XLOOKUP(K49,'FX rates'!$A$2:$A$38,'FX rates'!$B$2:$B$38))</f>
        <v>0</v>
      </c>
      <c r="AJ49" s="23">
        <f>Q49*(_xlfn.XLOOKUP(K49,'FX rates'!$A$2:$A$38,'FX rates'!$B$2:$B$38))</f>
        <v>0</v>
      </c>
      <c r="AK49" s="23">
        <f>R49*(_xlfn.XLOOKUP(K49,'FX rates'!$A$2:$A$38,'FX rates'!$B$2:$B$38))</f>
        <v>0</v>
      </c>
      <c r="AM49" s="4"/>
      <c r="AN49" s="4"/>
      <c r="AO49" s="4"/>
      <c r="AP49" s="32">
        <f t="shared" si="2"/>
        <v>7.4785596538940402E-2</v>
      </c>
      <c r="AQ49" s="32">
        <f t="shared" si="3"/>
        <v>0</v>
      </c>
      <c r="AR49" s="24">
        <f t="shared" si="10"/>
        <v>93486.415000000008</v>
      </c>
      <c r="AS49" s="24" t="str">
        <f t="shared" si="11"/>
        <v>0</v>
      </c>
      <c r="AT49" s="24">
        <f t="shared" si="12"/>
        <v>216125.61410623571</v>
      </c>
      <c r="AU49" s="24">
        <f t="shared" si="13"/>
        <v>24013.957122915075</v>
      </c>
    </row>
    <row r="50" spans="1:47" x14ac:dyDescent="0.25">
      <c r="A50" s="28" t="s">
        <v>15045</v>
      </c>
      <c r="B50" s="28" t="s">
        <v>7289</v>
      </c>
      <c r="C50" s="28" t="s">
        <v>7290</v>
      </c>
      <c r="D50" s="28" t="s">
        <v>7291</v>
      </c>
      <c r="E50" s="28" t="s">
        <v>7292</v>
      </c>
      <c r="F50" s="29">
        <v>43626</v>
      </c>
      <c r="G50" s="29">
        <v>44896</v>
      </c>
      <c r="H50" s="28" t="s">
        <v>7293</v>
      </c>
      <c r="I50" s="28" t="s">
        <v>16036</v>
      </c>
      <c r="J50" s="28" t="s">
        <v>16037</v>
      </c>
      <c r="K50" s="28" t="s">
        <v>7294</v>
      </c>
      <c r="L50" s="27">
        <v>105930.00000000001</v>
      </c>
      <c r="M50" s="27">
        <v>20460</v>
      </c>
      <c r="N50" s="27">
        <v>0</v>
      </c>
      <c r="O50" s="27">
        <v>0</v>
      </c>
      <c r="P50" s="27">
        <f t="shared" si="4"/>
        <v>20460</v>
      </c>
      <c r="Q50" s="27">
        <v>0</v>
      </c>
      <c r="R50" s="27">
        <v>0</v>
      </c>
      <c r="S50" s="27">
        <v>0</v>
      </c>
      <c r="T50" s="27">
        <f t="shared" si="0"/>
        <v>0</v>
      </c>
      <c r="U50" s="27">
        <v>0</v>
      </c>
      <c r="V50" s="27">
        <f t="shared" si="5"/>
        <v>126390.00000000001</v>
      </c>
      <c r="W50" s="28" t="s">
        <v>7295</v>
      </c>
      <c r="X50" s="27">
        <v>108048.60000000002</v>
      </c>
      <c r="Y50" s="27">
        <f t="shared" si="6"/>
        <v>236966.40000000005</v>
      </c>
      <c r="Z50" s="4" t="str" cm="1">
        <f t="array" ref="Z50">_xlfn.IFS(YEARFRAC(F50,G50)&lt;1,"&lt;1 Year",YEARFRAC(F50,G50)&lt;=5,"1-5 Years",YEARFRAC(F50,G50)&gt;5,"&gt;5 Years")</f>
        <v>1-5 Years</v>
      </c>
      <c r="AA50" s="24">
        <f>L50*(_xlfn.XLOOKUP(K50,'FX rates'!$A$2:$A$38,'FX rates'!$B$2:$B$38))</f>
        <v>140955.75450801267</v>
      </c>
      <c r="AB50" s="24">
        <f>V50*(_xlfn.XLOOKUP(K50,'FX rates'!$A$2:$A$38,'FX rates'!$B$2:$B$38))</f>
        <v>168180.85350956029</v>
      </c>
      <c r="AC50" s="24">
        <f>X50*(_xlfn.XLOOKUP(W50,'FX rates'!$A$2:$A$38,'FX rates'!$B$2:$B$38))</f>
        <v>143774.86959817293</v>
      </c>
      <c r="AD50" s="24">
        <f>Y50*(_xlfn.XLOOKUP(W50,'FX rates'!$A$2:$A$38,'FX rates'!$B$2:$B$38))</f>
        <v>315319.34017792443</v>
      </c>
      <c r="AE50" s="30">
        <f t="shared" si="7"/>
        <v>1.999999999999999E-2</v>
      </c>
      <c r="AF50" s="31">
        <f t="shared" si="8"/>
        <v>2118.6000000000058</v>
      </c>
      <c r="AG50" s="23">
        <f t="shared" si="9"/>
        <v>27225.099001547613</v>
      </c>
      <c r="AH50" s="35">
        <f t="shared" si="1"/>
        <v>1.3306500000756409</v>
      </c>
      <c r="AI50" s="23">
        <f>U50*(_xlfn.XLOOKUP(K50,'FX rates'!$A$2:$A$38,'FX rates'!$B$2:$B$38))</f>
        <v>0</v>
      </c>
      <c r="AJ50" s="23">
        <f>Q50*(_xlfn.XLOOKUP(K50,'FX rates'!$A$2:$A$38,'FX rates'!$B$2:$B$38))</f>
        <v>0</v>
      </c>
      <c r="AK50" s="23">
        <f>R50*(_xlfn.XLOOKUP(K50,'FX rates'!$A$2:$A$38,'FX rates'!$B$2:$B$38))</f>
        <v>0</v>
      </c>
      <c r="AM50" s="4"/>
      <c r="AN50" s="4"/>
      <c r="AO50" s="4"/>
      <c r="AP50" s="32">
        <f t="shared" si="2"/>
        <v>0.19314641744548283</v>
      </c>
      <c r="AQ50" s="32">
        <f t="shared" si="3"/>
        <v>0</v>
      </c>
      <c r="AR50" s="24">
        <f t="shared" si="10"/>
        <v>128917.80000000003</v>
      </c>
      <c r="AS50" s="24" t="str">
        <f t="shared" si="11"/>
        <v>0</v>
      </c>
      <c r="AT50" s="24">
        <f t="shared" si="12"/>
        <v>283787.40616013197</v>
      </c>
      <c r="AU50" s="24">
        <f t="shared" si="13"/>
        <v>31531.934017792461</v>
      </c>
    </row>
    <row r="51" spans="1:47" x14ac:dyDescent="0.25">
      <c r="A51" s="28" t="s">
        <v>15046</v>
      </c>
      <c r="B51" s="28" t="s">
        <v>7296</v>
      </c>
      <c r="C51" s="28" t="s">
        <v>7297</v>
      </c>
      <c r="D51" s="28" t="s">
        <v>7298</v>
      </c>
      <c r="E51" s="28" t="s">
        <v>7299</v>
      </c>
      <c r="F51" s="29">
        <v>43675</v>
      </c>
      <c r="G51" s="29">
        <v>44896</v>
      </c>
      <c r="H51" s="28" t="s">
        <v>7300</v>
      </c>
      <c r="I51" s="28" t="s">
        <v>16055</v>
      </c>
      <c r="J51" s="28" t="s">
        <v>16057</v>
      </c>
      <c r="K51" s="28" t="s">
        <v>7301</v>
      </c>
      <c r="L51" s="27">
        <v>305250</v>
      </c>
      <c r="M51" s="27">
        <v>239250</v>
      </c>
      <c r="N51" s="27">
        <v>0</v>
      </c>
      <c r="O51" s="27">
        <v>0</v>
      </c>
      <c r="P51" s="27">
        <f t="shared" si="4"/>
        <v>239250</v>
      </c>
      <c r="Q51" s="27">
        <v>0</v>
      </c>
      <c r="R51" s="27">
        <v>0</v>
      </c>
      <c r="S51" s="27">
        <v>0</v>
      </c>
      <c r="T51" s="27">
        <f t="shared" si="0"/>
        <v>0</v>
      </c>
      <c r="U51" s="27">
        <v>0</v>
      </c>
      <c r="V51" s="27">
        <f t="shared" si="5"/>
        <v>544500</v>
      </c>
      <c r="W51" s="28" t="s">
        <v>7302</v>
      </c>
      <c r="X51" s="27">
        <v>323565</v>
      </c>
      <c r="Y51" s="27">
        <f t="shared" si="6"/>
        <v>900735</v>
      </c>
      <c r="Z51" s="4" t="str" cm="1">
        <f t="array" ref="Z51">_xlfn.IFS(YEARFRAC(F51,G51)&lt;1,"&lt;1 Year",YEARFRAC(F51,G51)&lt;=5,"1-5 Years",YEARFRAC(F51,G51)&gt;5,"&gt;5 Years")</f>
        <v>1-5 Years</v>
      </c>
      <c r="AA51" s="24">
        <f>L51*(_xlfn.XLOOKUP(K51,'FX rates'!$A$2:$A$38,'FX rates'!$B$2:$B$38))</f>
        <v>305250</v>
      </c>
      <c r="AB51" s="24">
        <f>V51*(_xlfn.XLOOKUP(K51,'FX rates'!$A$2:$A$38,'FX rates'!$B$2:$B$38))</f>
        <v>544500</v>
      </c>
      <c r="AC51" s="24">
        <f>X51*(_xlfn.XLOOKUP(W51,'FX rates'!$A$2:$A$38,'FX rates'!$B$2:$B$38))</f>
        <v>323565</v>
      </c>
      <c r="AD51" s="24">
        <f>Y51*(_xlfn.XLOOKUP(W51,'FX rates'!$A$2:$A$38,'FX rates'!$B$2:$B$38))</f>
        <v>900735</v>
      </c>
      <c r="AE51" s="30">
        <f t="shared" si="7"/>
        <v>0.06</v>
      </c>
      <c r="AF51" s="31">
        <f t="shared" si="8"/>
        <v>18315</v>
      </c>
      <c r="AG51" s="23">
        <f t="shared" si="9"/>
        <v>239250</v>
      </c>
      <c r="AH51" s="35">
        <f t="shared" si="1"/>
        <v>1</v>
      </c>
      <c r="AI51" s="23">
        <f>U51*(_xlfn.XLOOKUP(K51,'FX rates'!$A$2:$A$38,'FX rates'!$B$2:$B$38))</f>
        <v>0</v>
      </c>
      <c r="AJ51" s="23">
        <f>Q51*(_xlfn.XLOOKUP(K51,'FX rates'!$A$2:$A$38,'FX rates'!$B$2:$B$38))</f>
        <v>0</v>
      </c>
      <c r="AK51" s="23">
        <f>R51*(_xlfn.XLOOKUP(K51,'FX rates'!$A$2:$A$38,'FX rates'!$B$2:$B$38))</f>
        <v>0</v>
      </c>
      <c r="AM51" s="4"/>
      <c r="AN51" s="4"/>
      <c r="AO51" s="4"/>
      <c r="AP51" s="32">
        <f t="shared" si="2"/>
        <v>0.78378378378378377</v>
      </c>
      <c r="AQ51" s="32">
        <f t="shared" si="3"/>
        <v>0</v>
      </c>
      <c r="AR51" s="24">
        <f t="shared" si="10"/>
        <v>577170</v>
      </c>
      <c r="AS51" s="24" t="str">
        <f t="shared" si="11"/>
        <v>0</v>
      </c>
      <c r="AT51" s="24">
        <f t="shared" si="12"/>
        <v>810661.5</v>
      </c>
      <c r="AU51" s="24">
        <f t="shared" si="13"/>
        <v>90073.5</v>
      </c>
    </row>
    <row r="52" spans="1:47" x14ac:dyDescent="0.25">
      <c r="A52" s="28" t="s">
        <v>15047</v>
      </c>
      <c r="B52" s="28" t="s">
        <v>7303</v>
      </c>
      <c r="C52" s="28" t="s">
        <v>7304</v>
      </c>
      <c r="D52" s="28" t="s">
        <v>7305</v>
      </c>
      <c r="E52" s="28" t="s">
        <v>7306</v>
      </c>
      <c r="F52" s="29">
        <v>43675</v>
      </c>
      <c r="G52" s="29">
        <v>44896</v>
      </c>
      <c r="H52" s="28" t="s">
        <v>7307</v>
      </c>
      <c r="I52" s="28" t="s">
        <v>16038</v>
      </c>
      <c r="J52" s="4" t="s">
        <v>16057</v>
      </c>
      <c r="K52" s="28" t="s">
        <v>7308</v>
      </c>
      <c r="L52" s="27">
        <v>271040.00000000006</v>
      </c>
      <c r="M52" s="27">
        <v>623700</v>
      </c>
      <c r="N52" s="27">
        <v>0</v>
      </c>
      <c r="O52" s="27">
        <v>0</v>
      </c>
      <c r="P52" s="27">
        <f t="shared" si="4"/>
        <v>623700</v>
      </c>
      <c r="Q52" s="27">
        <v>0</v>
      </c>
      <c r="R52" s="27">
        <v>0</v>
      </c>
      <c r="S52" s="27">
        <v>0</v>
      </c>
      <c r="T52" s="27">
        <f t="shared" si="0"/>
        <v>0</v>
      </c>
      <c r="U52" s="27">
        <v>252500</v>
      </c>
      <c r="V52" s="27">
        <f t="shared" si="5"/>
        <v>1147240</v>
      </c>
      <c r="W52" s="28" t="s">
        <v>7309</v>
      </c>
      <c r="X52" s="27">
        <v>311696.00000000006</v>
      </c>
      <c r="Y52" s="27">
        <f t="shared" si="6"/>
        <v>1340647.0000000002</v>
      </c>
      <c r="Z52" s="4" t="str" cm="1">
        <f t="array" ref="Z52">_xlfn.IFS(YEARFRAC(F52,G52)&lt;1,"&lt;1 Year",YEARFRAC(F52,G52)&lt;=5,"1-5 Years",YEARFRAC(F52,G52)&gt;5,"&gt;5 Years")</f>
        <v>1-5 Years</v>
      </c>
      <c r="AA52" s="24">
        <f>L52*(_xlfn.XLOOKUP(K52,'FX rates'!$A$2:$A$38,'FX rates'!$B$2:$B$38))</f>
        <v>271040.00000000006</v>
      </c>
      <c r="AB52" s="24">
        <f>V52*(_xlfn.XLOOKUP(K52,'FX rates'!$A$2:$A$38,'FX rates'!$B$2:$B$38))</f>
        <v>1147240</v>
      </c>
      <c r="AC52" s="24">
        <f>X52*(_xlfn.XLOOKUP(W52,'FX rates'!$A$2:$A$38,'FX rates'!$B$2:$B$38))</f>
        <v>311696.00000000006</v>
      </c>
      <c r="AD52" s="24">
        <f>Y52*(_xlfn.XLOOKUP(W52,'FX rates'!$A$2:$A$38,'FX rates'!$B$2:$B$38))</f>
        <v>1340647.0000000002</v>
      </c>
      <c r="AE52" s="30">
        <f t="shared" si="7"/>
        <v>0.14999999999999997</v>
      </c>
      <c r="AF52" s="31">
        <f t="shared" si="8"/>
        <v>40656</v>
      </c>
      <c r="AG52" s="23">
        <f t="shared" si="9"/>
        <v>876200</v>
      </c>
      <c r="AH52" s="35">
        <f t="shared" si="1"/>
        <v>1</v>
      </c>
      <c r="AI52" s="23">
        <f>U52*(_xlfn.XLOOKUP(K52,'FX rates'!$A$2:$A$38,'FX rates'!$B$2:$B$38))</f>
        <v>252500</v>
      </c>
      <c r="AJ52" s="23">
        <f>Q52*(_xlfn.XLOOKUP(K52,'FX rates'!$A$2:$A$38,'FX rates'!$B$2:$B$38))</f>
        <v>0</v>
      </c>
      <c r="AK52" s="23">
        <f>R52*(_xlfn.XLOOKUP(K52,'FX rates'!$A$2:$A$38,'FX rates'!$B$2:$B$38))</f>
        <v>0</v>
      </c>
      <c r="AM52" s="4"/>
      <c r="AN52" s="4"/>
      <c r="AO52" s="4"/>
      <c r="AP52" s="32">
        <f t="shared" si="2"/>
        <v>2.3011363636363633</v>
      </c>
      <c r="AQ52" s="32">
        <f t="shared" si="3"/>
        <v>0</v>
      </c>
      <c r="AR52" s="24">
        <f t="shared" si="10"/>
        <v>1028951.0000000001</v>
      </c>
      <c r="AS52" s="24" t="str">
        <f t="shared" si="11"/>
        <v>0</v>
      </c>
      <c r="AT52" s="24">
        <f t="shared" si="12"/>
        <v>1206582.3000000003</v>
      </c>
      <c r="AU52" s="24">
        <f t="shared" si="13"/>
        <v>134064.69999999995</v>
      </c>
    </row>
    <row r="53" spans="1:47" x14ac:dyDescent="0.25">
      <c r="A53" s="28" t="s">
        <v>15048</v>
      </c>
      <c r="B53" s="28" t="s">
        <v>7310</v>
      </c>
      <c r="C53" s="28" t="s">
        <v>7311</v>
      </c>
      <c r="D53" s="28" t="s">
        <v>7312</v>
      </c>
      <c r="E53" s="28" t="s">
        <v>7313</v>
      </c>
      <c r="F53" s="29">
        <v>43675</v>
      </c>
      <c r="G53" s="29">
        <v>44896</v>
      </c>
      <c r="H53" s="28" t="s">
        <v>7314</v>
      </c>
      <c r="I53" s="28" t="s">
        <v>16050</v>
      </c>
      <c r="J53" s="28" t="s">
        <v>16046</v>
      </c>
      <c r="K53" s="28" t="s">
        <v>7315</v>
      </c>
      <c r="L53" s="27">
        <v>275880.00000000006</v>
      </c>
      <c r="M53" s="27">
        <v>371910.00000000006</v>
      </c>
      <c r="N53" s="27">
        <v>0</v>
      </c>
      <c r="O53" s="27">
        <v>0</v>
      </c>
      <c r="P53" s="27">
        <f t="shared" si="4"/>
        <v>371910.00000000006</v>
      </c>
      <c r="Q53" s="27">
        <v>0</v>
      </c>
      <c r="R53" s="27">
        <v>0</v>
      </c>
      <c r="S53" s="27">
        <v>0</v>
      </c>
      <c r="T53" s="27">
        <f t="shared" si="0"/>
        <v>0</v>
      </c>
      <c r="U53" s="27">
        <v>0</v>
      </c>
      <c r="V53" s="27">
        <f t="shared" si="5"/>
        <v>647790.00000000012</v>
      </c>
      <c r="W53" s="28" t="s">
        <v>7316</v>
      </c>
      <c r="X53" s="27">
        <v>314503.20000000013</v>
      </c>
      <c r="Y53" s="27">
        <f t="shared" si="6"/>
        <v>1052983.8000000005</v>
      </c>
      <c r="Z53" s="4" t="str" cm="1">
        <f t="array" ref="Z53">_xlfn.IFS(YEARFRAC(F53,G53)&lt;1,"&lt;1 Year",YEARFRAC(F53,G53)&lt;=5,"1-5 Years",YEARFRAC(F53,G53)&gt;5,"&gt;5 Years")</f>
        <v>1-5 Years</v>
      </c>
      <c r="AA53" s="24">
        <f>L53*(_xlfn.XLOOKUP(K53,'FX rates'!$A$2:$A$38,'FX rates'!$B$2:$B$38))</f>
        <v>275880.00000000006</v>
      </c>
      <c r="AB53" s="24">
        <f>V53*(_xlfn.XLOOKUP(K53,'FX rates'!$A$2:$A$38,'FX rates'!$B$2:$B$38))</f>
        <v>647790.00000000012</v>
      </c>
      <c r="AC53" s="24">
        <f>X53*(_xlfn.XLOOKUP(W53,'FX rates'!$A$2:$A$38,'FX rates'!$B$2:$B$38))</f>
        <v>314503.20000000013</v>
      </c>
      <c r="AD53" s="24">
        <f>Y53*(_xlfn.XLOOKUP(W53,'FX rates'!$A$2:$A$38,'FX rates'!$B$2:$B$38))</f>
        <v>1052983.8000000005</v>
      </c>
      <c r="AE53" s="30">
        <f t="shared" si="7"/>
        <v>0.14000000000000024</v>
      </c>
      <c r="AF53" s="31">
        <f t="shared" si="8"/>
        <v>38623.20000000007</v>
      </c>
      <c r="AG53" s="23">
        <f t="shared" si="9"/>
        <v>371910.00000000006</v>
      </c>
      <c r="AH53" s="35">
        <f t="shared" si="1"/>
        <v>1</v>
      </c>
      <c r="AI53" s="23">
        <f>U53*(_xlfn.XLOOKUP(K53,'FX rates'!$A$2:$A$38,'FX rates'!$B$2:$B$38))</f>
        <v>0</v>
      </c>
      <c r="AJ53" s="23">
        <f>Q53*(_xlfn.XLOOKUP(K53,'FX rates'!$A$2:$A$38,'FX rates'!$B$2:$B$38))</f>
        <v>0</v>
      </c>
      <c r="AK53" s="23">
        <f>R53*(_xlfn.XLOOKUP(K53,'FX rates'!$A$2:$A$38,'FX rates'!$B$2:$B$38))</f>
        <v>0</v>
      </c>
      <c r="AM53" s="4"/>
      <c r="AN53" s="4"/>
      <c r="AO53" s="4"/>
      <c r="AP53" s="32">
        <f t="shared" si="2"/>
        <v>1.3480861244019138</v>
      </c>
      <c r="AQ53" s="32">
        <f t="shared" si="3"/>
        <v>0</v>
      </c>
      <c r="AR53" s="24">
        <f t="shared" si="10"/>
        <v>738480.60000000033</v>
      </c>
      <c r="AS53" s="24" t="str">
        <f t="shared" si="11"/>
        <v>0</v>
      </c>
      <c r="AT53" s="24">
        <f t="shared" si="12"/>
        <v>947685.42000000051</v>
      </c>
      <c r="AU53" s="24">
        <f t="shared" si="13"/>
        <v>105298.38</v>
      </c>
    </row>
    <row r="54" spans="1:47" x14ac:dyDescent="0.25">
      <c r="A54" s="28" t="s">
        <v>15049</v>
      </c>
      <c r="B54" s="28" t="s">
        <v>7317</v>
      </c>
      <c r="C54" s="28" t="s">
        <v>7318</v>
      </c>
      <c r="D54" s="28" t="s">
        <v>7319</v>
      </c>
      <c r="E54" s="28" t="s">
        <v>7320</v>
      </c>
      <c r="F54" s="29">
        <v>43675</v>
      </c>
      <c r="G54" s="29">
        <v>44896</v>
      </c>
      <c r="H54" s="28" t="s">
        <v>7321</v>
      </c>
      <c r="I54" s="28" t="s">
        <v>16041</v>
      </c>
      <c r="J54" s="28" t="s">
        <v>16033</v>
      </c>
      <c r="K54" s="28" t="s">
        <v>7322</v>
      </c>
      <c r="L54" s="27">
        <v>254100.00000000003</v>
      </c>
      <c r="M54" s="27">
        <v>743820.00000000012</v>
      </c>
      <c r="N54" s="27">
        <v>0</v>
      </c>
      <c r="O54" s="27">
        <v>0</v>
      </c>
      <c r="P54" s="27">
        <f t="shared" si="4"/>
        <v>743820.00000000012</v>
      </c>
      <c r="Q54" s="27">
        <v>0</v>
      </c>
      <c r="R54" s="27">
        <v>0</v>
      </c>
      <c r="S54" s="27">
        <v>0</v>
      </c>
      <c r="T54" s="27">
        <f t="shared" si="0"/>
        <v>0</v>
      </c>
      <c r="U54" s="27">
        <v>212000</v>
      </c>
      <c r="V54" s="27">
        <f t="shared" si="5"/>
        <v>1209920</v>
      </c>
      <c r="W54" s="28" t="s">
        <v>7323</v>
      </c>
      <c r="X54" s="27">
        <v>289674.00000000006</v>
      </c>
      <c r="Y54" s="27">
        <f t="shared" si="6"/>
        <v>1427302.8000000003</v>
      </c>
      <c r="Z54" s="4" t="str" cm="1">
        <f t="array" ref="Z54">_xlfn.IFS(YEARFRAC(F54,G54)&lt;1,"&lt;1 Year",YEARFRAC(F54,G54)&lt;=5,"1-5 Years",YEARFRAC(F54,G54)&gt;5,"&gt;5 Years")</f>
        <v>1-5 Years</v>
      </c>
      <c r="AA54" s="24">
        <f>L54*(_xlfn.XLOOKUP(K54,'FX rates'!$A$2:$A$38,'FX rates'!$B$2:$B$38))</f>
        <v>254100.00000000003</v>
      </c>
      <c r="AB54" s="24">
        <f>V54*(_xlfn.XLOOKUP(K54,'FX rates'!$A$2:$A$38,'FX rates'!$B$2:$B$38))</f>
        <v>1209920</v>
      </c>
      <c r="AC54" s="24">
        <f>X54*(_xlfn.XLOOKUP(W54,'FX rates'!$A$2:$A$38,'FX rates'!$B$2:$B$38))</f>
        <v>289674.00000000006</v>
      </c>
      <c r="AD54" s="24">
        <f>Y54*(_xlfn.XLOOKUP(W54,'FX rates'!$A$2:$A$38,'FX rates'!$B$2:$B$38))</f>
        <v>1427302.8000000003</v>
      </c>
      <c r="AE54" s="30">
        <f t="shared" si="7"/>
        <v>0.1400000000000001</v>
      </c>
      <c r="AF54" s="31">
        <f t="shared" si="8"/>
        <v>35574.000000000029</v>
      </c>
      <c r="AG54" s="23">
        <f t="shared" si="9"/>
        <v>955820</v>
      </c>
      <c r="AH54" s="35">
        <f t="shared" si="1"/>
        <v>1</v>
      </c>
      <c r="AI54" s="23">
        <f>U54*(_xlfn.XLOOKUP(K54,'FX rates'!$A$2:$A$38,'FX rates'!$B$2:$B$38))</f>
        <v>212000</v>
      </c>
      <c r="AJ54" s="23">
        <f>Q54*(_xlfn.XLOOKUP(K54,'FX rates'!$A$2:$A$38,'FX rates'!$B$2:$B$38))</f>
        <v>0</v>
      </c>
      <c r="AK54" s="23">
        <f>R54*(_xlfn.XLOOKUP(K54,'FX rates'!$A$2:$A$38,'FX rates'!$B$2:$B$38))</f>
        <v>0</v>
      </c>
      <c r="AM54" s="4"/>
      <c r="AN54" s="4"/>
      <c r="AO54" s="4"/>
      <c r="AP54" s="32">
        <f t="shared" si="2"/>
        <v>2.9272727272727272</v>
      </c>
      <c r="AQ54" s="32">
        <f t="shared" si="3"/>
        <v>0</v>
      </c>
      <c r="AR54" s="24">
        <f t="shared" si="10"/>
        <v>1137628.8000000003</v>
      </c>
      <c r="AS54" s="24" t="str">
        <f t="shared" si="11"/>
        <v>0</v>
      </c>
      <c r="AT54" s="24">
        <f t="shared" si="12"/>
        <v>1284572.5200000003</v>
      </c>
      <c r="AU54" s="24">
        <f t="shared" si="13"/>
        <v>142730.28000000003</v>
      </c>
    </row>
    <row r="55" spans="1:47" x14ac:dyDescent="0.25">
      <c r="A55" s="28" t="s">
        <v>15050</v>
      </c>
      <c r="B55" s="28" t="s">
        <v>7324</v>
      </c>
      <c r="C55" s="28" t="s">
        <v>7325</v>
      </c>
      <c r="D55" s="28" t="s">
        <v>7326</v>
      </c>
      <c r="E55" s="28" t="s">
        <v>7327</v>
      </c>
      <c r="F55" s="29">
        <v>43682</v>
      </c>
      <c r="G55" s="29">
        <v>44896</v>
      </c>
      <c r="H55" s="28" t="s">
        <v>7328</v>
      </c>
      <c r="I55" s="28" t="s">
        <v>16042</v>
      </c>
      <c r="J55" s="28" t="s">
        <v>16034</v>
      </c>
      <c r="K55" s="28" t="s">
        <v>7329</v>
      </c>
      <c r="L55" s="27">
        <v>275880.00000000006</v>
      </c>
      <c r="M55" s="27">
        <v>424710.00000000006</v>
      </c>
      <c r="N55" s="27">
        <v>0</v>
      </c>
      <c r="O55" s="27">
        <v>0</v>
      </c>
      <c r="P55" s="27">
        <f t="shared" si="4"/>
        <v>424710.00000000006</v>
      </c>
      <c r="Q55" s="27">
        <v>0</v>
      </c>
      <c r="R55" s="27">
        <v>0</v>
      </c>
      <c r="S55" s="27">
        <v>0</v>
      </c>
      <c r="T55" s="27">
        <f t="shared" si="0"/>
        <v>0</v>
      </c>
      <c r="U55" s="27">
        <v>0</v>
      </c>
      <c r="V55" s="27">
        <f t="shared" si="5"/>
        <v>700590.00000000012</v>
      </c>
      <c r="W55" s="28" t="s">
        <v>7330</v>
      </c>
      <c r="X55" s="27">
        <v>278638.80000000005</v>
      </c>
      <c r="Y55" s="27">
        <f t="shared" si="6"/>
        <v>986234.70000000007</v>
      </c>
      <c r="Z55" s="4" t="str" cm="1">
        <f t="array" ref="Z55">_xlfn.IFS(YEARFRAC(F55,G55)&lt;1,"&lt;1 Year",YEARFRAC(F55,G55)&lt;=5,"1-5 Years",YEARFRAC(F55,G55)&gt;5,"&gt;5 Years")</f>
        <v>1-5 Years</v>
      </c>
      <c r="AA55" s="24">
        <f>L55*(_xlfn.XLOOKUP(K55,'FX rates'!$A$2:$A$38,'FX rates'!$B$2:$B$38))</f>
        <v>275880.00000000006</v>
      </c>
      <c r="AB55" s="24">
        <f>V55*(_xlfn.XLOOKUP(K55,'FX rates'!$A$2:$A$38,'FX rates'!$B$2:$B$38))</f>
        <v>700590.00000000012</v>
      </c>
      <c r="AC55" s="24">
        <f>X55*(_xlfn.XLOOKUP(W55,'FX rates'!$A$2:$A$38,'FX rates'!$B$2:$B$38))</f>
        <v>278638.80000000005</v>
      </c>
      <c r="AD55" s="24">
        <f>Y55*(_xlfn.XLOOKUP(W55,'FX rates'!$A$2:$A$38,'FX rates'!$B$2:$B$38))</f>
        <v>986234.70000000007</v>
      </c>
      <c r="AE55" s="30">
        <f t="shared" si="7"/>
        <v>9.9999999999999551E-3</v>
      </c>
      <c r="AF55" s="31">
        <f t="shared" si="8"/>
        <v>2758.7999999999884</v>
      </c>
      <c r="AG55" s="23">
        <f t="shared" si="9"/>
        <v>424710.00000000006</v>
      </c>
      <c r="AH55" s="35">
        <f t="shared" si="1"/>
        <v>1</v>
      </c>
      <c r="AI55" s="23">
        <f>U55*(_xlfn.XLOOKUP(K55,'FX rates'!$A$2:$A$38,'FX rates'!$B$2:$B$38))</f>
        <v>0</v>
      </c>
      <c r="AJ55" s="23">
        <f>Q55*(_xlfn.XLOOKUP(K55,'FX rates'!$A$2:$A$38,'FX rates'!$B$2:$B$38))</f>
        <v>0</v>
      </c>
      <c r="AK55" s="23">
        <f>R55*(_xlfn.XLOOKUP(K55,'FX rates'!$A$2:$A$38,'FX rates'!$B$2:$B$38))</f>
        <v>0</v>
      </c>
      <c r="AM55" s="4"/>
      <c r="AN55" s="4"/>
      <c r="AO55" s="4"/>
      <c r="AP55" s="32">
        <f t="shared" si="2"/>
        <v>1.5394736842105261</v>
      </c>
      <c r="AQ55" s="32">
        <f t="shared" si="3"/>
        <v>0</v>
      </c>
      <c r="AR55" s="24">
        <f t="shared" si="10"/>
        <v>707595.9</v>
      </c>
      <c r="AS55" s="24" t="str">
        <f t="shared" si="11"/>
        <v>0</v>
      </c>
      <c r="AT55" s="24">
        <f t="shared" si="12"/>
        <v>887611.2300000001</v>
      </c>
      <c r="AU55" s="24">
        <f t="shared" si="13"/>
        <v>98623.469999999972</v>
      </c>
    </row>
    <row r="56" spans="1:47" x14ac:dyDescent="0.25">
      <c r="A56" s="28" t="s">
        <v>15051</v>
      </c>
      <c r="B56" s="28" t="s">
        <v>7331</v>
      </c>
      <c r="C56" s="28" t="s">
        <v>7332</v>
      </c>
      <c r="D56" s="28" t="s">
        <v>7333</v>
      </c>
      <c r="E56" s="28" t="s">
        <v>7334</v>
      </c>
      <c r="F56" s="29">
        <v>43703</v>
      </c>
      <c r="G56" s="29">
        <v>44896</v>
      </c>
      <c r="H56" s="28" t="s">
        <v>7335</v>
      </c>
      <c r="I56" s="28" t="s">
        <v>16051</v>
      </c>
      <c r="J56" s="28" t="s">
        <v>16044</v>
      </c>
      <c r="K56" s="28" t="s">
        <v>7336</v>
      </c>
      <c r="L56" s="27">
        <v>219780.00000000006</v>
      </c>
      <c r="M56" s="27">
        <v>311025</v>
      </c>
      <c r="N56" s="27">
        <v>0</v>
      </c>
      <c r="O56" s="27">
        <v>0</v>
      </c>
      <c r="P56" s="27">
        <f t="shared" si="4"/>
        <v>311025</v>
      </c>
      <c r="Q56" s="27">
        <v>0</v>
      </c>
      <c r="R56" s="27">
        <v>0</v>
      </c>
      <c r="S56" s="27">
        <v>0</v>
      </c>
      <c r="T56" s="27">
        <f t="shared" si="0"/>
        <v>0</v>
      </c>
      <c r="U56" s="27">
        <v>0</v>
      </c>
      <c r="V56" s="27">
        <f t="shared" si="5"/>
        <v>530805</v>
      </c>
      <c r="W56" s="28" t="s">
        <v>7337</v>
      </c>
      <c r="X56" s="27">
        <v>235164.60000000006</v>
      </c>
      <c r="Y56" s="27">
        <f t="shared" si="6"/>
        <v>803125.95000000019</v>
      </c>
      <c r="Z56" s="4" t="str" cm="1">
        <f t="array" ref="Z56">_xlfn.IFS(YEARFRAC(F56,G56)&lt;1,"&lt;1 Year",YEARFRAC(F56,G56)&lt;=5,"1-5 Years",YEARFRAC(F56,G56)&gt;5,"&gt;5 Years")</f>
        <v>1-5 Years</v>
      </c>
      <c r="AA56" s="24">
        <f>L56*(_xlfn.XLOOKUP(K56,'FX rates'!$A$2:$A$38,'FX rates'!$B$2:$B$38))</f>
        <v>219780.00000000006</v>
      </c>
      <c r="AB56" s="24">
        <f>V56*(_xlfn.XLOOKUP(K56,'FX rates'!$A$2:$A$38,'FX rates'!$B$2:$B$38))</f>
        <v>530805</v>
      </c>
      <c r="AC56" s="24">
        <f>X56*(_xlfn.XLOOKUP(W56,'FX rates'!$A$2:$A$38,'FX rates'!$B$2:$B$38))</f>
        <v>235164.60000000006</v>
      </c>
      <c r="AD56" s="24">
        <f>Y56*(_xlfn.XLOOKUP(W56,'FX rates'!$A$2:$A$38,'FX rates'!$B$2:$B$38))</f>
        <v>803125.95000000019</v>
      </c>
      <c r="AE56" s="30">
        <f t="shared" si="7"/>
        <v>7.0000000000000007E-2</v>
      </c>
      <c r="AF56" s="31">
        <f t="shared" si="8"/>
        <v>15384.600000000006</v>
      </c>
      <c r="AG56" s="23">
        <f t="shared" si="9"/>
        <v>311024.99999999994</v>
      </c>
      <c r="AH56" s="35">
        <f t="shared" si="1"/>
        <v>1</v>
      </c>
      <c r="AI56" s="23">
        <f>U56*(_xlfn.XLOOKUP(K56,'FX rates'!$A$2:$A$38,'FX rates'!$B$2:$B$38))</f>
        <v>0</v>
      </c>
      <c r="AJ56" s="23">
        <f>Q56*(_xlfn.XLOOKUP(K56,'FX rates'!$A$2:$A$38,'FX rates'!$B$2:$B$38))</f>
        <v>0</v>
      </c>
      <c r="AK56" s="23">
        <f>R56*(_xlfn.XLOOKUP(K56,'FX rates'!$A$2:$A$38,'FX rates'!$B$2:$B$38))</f>
        <v>0</v>
      </c>
      <c r="AM56" s="4"/>
      <c r="AN56" s="4"/>
      <c r="AO56" s="4"/>
      <c r="AP56" s="32">
        <f t="shared" si="2"/>
        <v>1.4151651651651649</v>
      </c>
      <c r="AQ56" s="32">
        <f t="shared" si="3"/>
        <v>0</v>
      </c>
      <c r="AR56" s="24">
        <f t="shared" si="10"/>
        <v>567961.35000000009</v>
      </c>
      <c r="AS56" s="24" t="str">
        <f t="shared" si="11"/>
        <v>0</v>
      </c>
      <c r="AT56" s="24">
        <f t="shared" si="12"/>
        <v>722813.35500000021</v>
      </c>
      <c r="AU56" s="24">
        <f t="shared" si="13"/>
        <v>80312.594999999972</v>
      </c>
    </row>
    <row r="57" spans="1:47" x14ac:dyDescent="0.25">
      <c r="A57" s="28" t="s">
        <v>15052</v>
      </c>
      <c r="B57" s="28" t="s">
        <v>7338</v>
      </c>
      <c r="C57" s="28" t="s">
        <v>7339</v>
      </c>
      <c r="D57" s="28" t="s">
        <v>7340</v>
      </c>
      <c r="E57" s="28" t="s">
        <v>7341</v>
      </c>
      <c r="F57" s="29">
        <v>43675</v>
      </c>
      <c r="G57" s="29">
        <v>44896</v>
      </c>
      <c r="H57" s="28" t="s">
        <v>7342</v>
      </c>
      <c r="I57" s="28" t="s">
        <v>16056</v>
      </c>
      <c r="J57" s="4" t="s">
        <v>16032</v>
      </c>
      <c r="K57" s="28" t="s">
        <v>7343</v>
      </c>
      <c r="L57" s="27">
        <v>275880.00000000006</v>
      </c>
      <c r="M57" s="27">
        <v>680680.00000000012</v>
      </c>
      <c r="N57" s="27">
        <v>0</v>
      </c>
      <c r="O57" s="27">
        <v>0</v>
      </c>
      <c r="P57" s="27">
        <f t="shared" si="4"/>
        <v>680680.00000000012</v>
      </c>
      <c r="Q57" s="27">
        <v>0</v>
      </c>
      <c r="R57" s="27">
        <v>0</v>
      </c>
      <c r="S57" s="27">
        <v>0</v>
      </c>
      <c r="T57" s="27">
        <f t="shared" si="0"/>
        <v>0</v>
      </c>
      <c r="U57" s="27">
        <v>111000.00000000001</v>
      </c>
      <c r="V57" s="27">
        <f t="shared" si="5"/>
        <v>1067560.0000000002</v>
      </c>
      <c r="W57" s="28" t="s">
        <v>7344</v>
      </c>
      <c r="X57" s="27">
        <v>289674.00000000006</v>
      </c>
      <c r="Y57" s="27">
        <f t="shared" si="6"/>
        <v>1294062.0000000002</v>
      </c>
      <c r="Z57" s="4" t="str" cm="1">
        <f t="array" ref="Z57">_xlfn.IFS(YEARFRAC(F57,G57)&lt;1,"&lt;1 Year",YEARFRAC(F57,G57)&lt;=5,"1-5 Years",YEARFRAC(F57,G57)&gt;5,"&gt;5 Years")</f>
        <v>1-5 Years</v>
      </c>
      <c r="AA57" s="24">
        <f>L57*(_xlfn.XLOOKUP(K57,'FX rates'!$A$2:$A$38,'FX rates'!$B$2:$B$38))</f>
        <v>275880.00000000006</v>
      </c>
      <c r="AB57" s="24">
        <f>V57*(_xlfn.XLOOKUP(K57,'FX rates'!$A$2:$A$38,'FX rates'!$B$2:$B$38))</f>
        <v>1067560.0000000002</v>
      </c>
      <c r="AC57" s="24">
        <f>X57*(_xlfn.XLOOKUP(W57,'FX rates'!$A$2:$A$38,'FX rates'!$B$2:$B$38))</f>
        <v>289674.00000000006</v>
      </c>
      <c r="AD57" s="24">
        <f>Y57*(_xlfn.XLOOKUP(W57,'FX rates'!$A$2:$A$38,'FX rates'!$B$2:$B$38))</f>
        <v>1294062.0000000002</v>
      </c>
      <c r="AE57" s="30">
        <f t="shared" si="7"/>
        <v>4.9999999999999989E-2</v>
      </c>
      <c r="AF57" s="31">
        <f t="shared" si="8"/>
        <v>13794</v>
      </c>
      <c r="AG57" s="23">
        <f t="shared" si="9"/>
        <v>791680.00000000023</v>
      </c>
      <c r="AH57" s="35">
        <f t="shared" si="1"/>
        <v>1</v>
      </c>
      <c r="AI57" s="23">
        <f>U57*(_xlfn.XLOOKUP(K57,'FX rates'!$A$2:$A$38,'FX rates'!$B$2:$B$38))</f>
        <v>111000.00000000001</v>
      </c>
      <c r="AJ57" s="23">
        <f>Q57*(_xlfn.XLOOKUP(K57,'FX rates'!$A$2:$A$38,'FX rates'!$B$2:$B$38))</f>
        <v>0</v>
      </c>
      <c r="AK57" s="23">
        <f>R57*(_xlfn.XLOOKUP(K57,'FX rates'!$A$2:$A$38,'FX rates'!$B$2:$B$38))</f>
        <v>0</v>
      </c>
      <c r="AM57" s="4"/>
      <c r="AN57" s="4"/>
      <c r="AO57" s="4"/>
      <c r="AP57" s="32">
        <f t="shared" si="2"/>
        <v>2.467304625199362</v>
      </c>
      <c r="AQ57" s="32">
        <f t="shared" si="3"/>
        <v>0</v>
      </c>
      <c r="AR57" s="24">
        <f t="shared" si="10"/>
        <v>1004388.0000000002</v>
      </c>
      <c r="AS57" s="24" t="str">
        <f t="shared" si="11"/>
        <v>0</v>
      </c>
      <c r="AT57" s="24">
        <f t="shared" si="12"/>
        <v>1164655.8000000003</v>
      </c>
      <c r="AU57" s="24">
        <f t="shared" si="13"/>
        <v>129406.19999999995</v>
      </c>
    </row>
    <row r="58" spans="1:47" x14ac:dyDescent="0.25">
      <c r="A58" s="28" t="s">
        <v>15053</v>
      </c>
      <c r="B58" s="28" t="s">
        <v>7345</v>
      </c>
      <c r="C58" s="28" t="s">
        <v>7346</v>
      </c>
      <c r="D58" s="28" t="s">
        <v>7347</v>
      </c>
      <c r="E58" s="28" t="s">
        <v>7348</v>
      </c>
      <c r="F58" s="29">
        <v>43675</v>
      </c>
      <c r="G58" s="29">
        <v>44896</v>
      </c>
      <c r="H58" s="28" t="s">
        <v>7349</v>
      </c>
      <c r="I58" s="28" t="s">
        <v>16056</v>
      </c>
      <c r="J58" s="28" t="s">
        <v>16055</v>
      </c>
      <c r="K58" s="28" t="s">
        <v>7350</v>
      </c>
      <c r="L58" s="27">
        <v>226600.00000000003</v>
      </c>
      <c r="M58" s="27">
        <v>444125.00000000006</v>
      </c>
      <c r="N58" s="27">
        <v>0</v>
      </c>
      <c r="O58" s="27">
        <v>0</v>
      </c>
      <c r="P58" s="27">
        <f t="shared" si="4"/>
        <v>444125.00000000006</v>
      </c>
      <c r="Q58" s="27">
        <v>0</v>
      </c>
      <c r="R58" s="27">
        <v>0</v>
      </c>
      <c r="S58" s="27">
        <v>0</v>
      </c>
      <c r="T58" s="27">
        <f t="shared" si="0"/>
        <v>0</v>
      </c>
      <c r="U58" s="27">
        <v>0</v>
      </c>
      <c r="V58" s="27">
        <f t="shared" si="5"/>
        <v>670725.00000000012</v>
      </c>
      <c r="W58" s="28" t="s">
        <v>7351</v>
      </c>
      <c r="X58" s="27">
        <v>249260.00000000006</v>
      </c>
      <c r="Y58" s="27">
        <f t="shared" si="6"/>
        <v>987057.50000000023</v>
      </c>
      <c r="Z58" s="4" t="str" cm="1">
        <f t="array" ref="Z58">_xlfn.IFS(YEARFRAC(F58,G58)&lt;1,"&lt;1 Year",YEARFRAC(F58,G58)&lt;=5,"1-5 Years",YEARFRAC(F58,G58)&gt;5,"&gt;5 Years")</f>
        <v>1-5 Years</v>
      </c>
      <c r="AA58" s="24">
        <f>L58*(_xlfn.XLOOKUP(K58,'FX rates'!$A$2:$A$38,'FX rates'!$B$2:$B$38))</f>
        <v>226600.00000000003</v>
      </c>
      <c r="AB58" s="24">
        <f>V58*(_xlfn.XLOOKUP(K58,'FX rates'!$A$2:$A$38,'FX rates'!$B$2:$B$38))</f>
        <v>670725.00000000012</v>
      </c>
      <c r="AC58" s="24">
        <f>X58*(_xlfn.XLOOKUP(W58,'FX rates'!$A$2:$A$38,'FX rates'!$B$2:$B$38))</f>
        <v>249260.00000000006</v>
      </c>
      <c r="AD58" s="24">
        <f>Y58*(_xlfn.XLOOKUP(W58,'FX rates'!$A$2:$A$38,'FX rates'!$B$2:$B$38))</f>
        <v>987057.50000000023</v>
      </c>
      <c r="AE58" s="30">
        <f t="shared" si="7"/>
        <v>0.10000000000000012</v>
      </c>
      <c r="AF58" s="31">
        <f t="shared" si="8"/>
        <v>22660.000000000029</v>
      </c>
      <c r="AG58" s="23">
        <f t="shared" si="9"/>
        <v>444125.00000000012</v>
      </c>
      <c r="AH58" s="35">
        <f t="shared" si="1"/>
        <v>1</v>
      </c>
      <c r="AI58" s="23">
        <f>U58*(_xlfn.XLOOKUP(K58,'FX rates'!$A$2:$A$38,'FX rates'!$B$2:$B$38))</f>
        <v>0</v>
      </c>
      <c r="AJ58" s="23">
        <f>Q58*(_xlfn.XLOOKUP(K58,'FX rates'!$A$2:$A$38,'FX rates'!$B$2:$B$38))</f>
        <v>0</v>
      </c>
      <c r="AK58" s="23">
        <f>R58*(_xlfn.XLOOKUP(K58,'FX rates'!$A$2:$A$38,'FX rates'!$B$2:$B$38))</f>
        <v>0</v>
      </c>
      <c r="AM58" s="4"/>
      <c r="AN58" s="4"/>
      <c r="AO58" s="4"/>
      <c r="AP58" s="32">
        <f t="shared" si="2"/>
        <v>1.9599514563106797</v>
      </c>
      <c r="AQ58" s="32">
        <f t="shared" si="3"/>
        <v>0</v>
      </c>
      <c r="AR58" s="24">
        <f t="shared" si="10"/>
        <v>737797.50000000023</v>
      </c>
      <c r="AS58" s="24" t="str">
        <f t="shared" si="11"/>
        <v>0</v>
      </c>
      <c r="AT58" s="24">
        <f t="shared" si="12"/>
        <v>888351.75000000023</v>
      </c>
      <c r="AU58" s="24">
        <f t="shared" si="13"/>
        <v>98705.75</v>
      </c>
    </row>
    <row r="59" spans="1:47" x14ac:dyDescent="0.25">
      <c r="A59" s="28" t="s">
        <v>14109</v>
      </c>
      <c r="B59" s="28" t="s">
        <v>8262</v>
      </c>
      <c r="C59" s="28" t="s">
        <v>8263</v>
      </c>
      <c r="D59" s="28" t="s">
        <v>8264</v>
      </c>
      <c r="E59" s="28" t="s">
        <v>8265</v>
      </c>
      <c r="F59" s="29">
        <v>38894</v>
      </c>
      <c r="G59" s="29">
        <v>44896</v>
      </c>
      <c r="H59" s="28" t="s">
        <v>8266</v>
      </c>
      <c r="I59" s="28" t="s">
        <v>16046</v>
      </c>
      <c r="J59" s="28" t="s">
        <v>16032</v>
      </c>
      <c r="K59" s="28" t="s">
        <v>8267</v>
      </c>
      <c r="L59" s="27">
        <v>10565499.999999998</v>
      </c>
      <c r="M59" s="27">
        <v>1608200.0000000002</v>
      </c>
      <c r="N59" s="27">
        <v>0</v>
      </c>
      <c r="O59" s="27">
        <v>0</v>
      </c>
      <c r="P59" s="27">
        <f t="shared" si="4"/>
        <v>1608200.0000000002</v>
      </c>
      <c r="Q59" s="27">
        <v>0</v>
      </c>
      <c r="R59" s="27">
        <v>0</v>
      </c>
      <c r="S59" s="27">
        <v>0</v>
      </c>
      <c r="T59" s="27">
        <f t="shared" si="0"/>
        <v>0</v>
      </c>
      <c r="U59" s="27">
        <v>0</v>
      </c>
      <c r="V59" s="27">
        <f t="shared" si="5"/>
        <v>12173699.999999998</v>
      </c>
      <c r="W59" s="28" t="s">
        <v>8268</v>
      </c>
      <c r="X59" s="27">
        <v>11410739.999999998</v>
      </c>
      <c r="Y59" s="27">
        <f t="shared" si="6"/>
        <v>24558335.999999996</v>
      </c>
      <c r="Z59" s="4" t="str" cm="1">
        <f t="array" ref="Z59">_xlfn.IFS(YEARFRAC(F59,G59)&lt;1,"&lt;1 Year",YEARFRAC(F59,G59)&lt;=5,"1-5 Years",YEARFRAC(F59,G59)&gt;5,"&gt;5 Years")</f>
        <v>&gt;5 Years</v>
      </c>
      <c r="AA59" s="24">
        <f>L59*(_xlfn.XLOOKUP(K59,'FX rates'!$A$2:$A$38,'FX rates'!$B$2:$B$38))</f>
        <v>97247.91752956876</v>
      </c>
      <c r="AB59" s="24">
        <f>V59*(_xlfn.XLOOKUP(K59,'FX rates'!$A$2:$A$38,'FX rates'!$B$2:$B$38))</f>
        <v>112050.25541902526</v>
      </c>
      <c r="AC59" s="24">
        <f>X59*(_xlfn.XLOOKUP(W59,'FX rates'!$A$2:$A$38,'FX rates'!$B$2:$B$38))</f>
        <v>105027.75093193426</v>
      </c>
      <c r="AD59" s="24">
        <f>Y59*(_xlfn.XLOOKUP(W59,'FX rates'!$A$2:$A$38,'FX rates'!$B$2:$B$38))</f>
        <v>226042.02678448154</v>
      </c>
      <c r="AE59" s="30">
        <f t="shared" si="7"/>
        <v>8.0000000000000029E-2</v>
      </c>
      <c r="AF59" s="31">
        <f t="shared" si="8"/>
        <v>845240</v>
      </c>
      <c r="AG59" s="23">
        <f t="shared" si="9"/>
        <v>14802.337889456496</v>
      </c>
      <c r="AH59" s="35">
        <f t="shared" si="1"/>
        <v>9.2042891987666256E-3</v>
      </c>
      <c r="AI59" s="23">
        <f>U59*(_xlfn.XLOOKUP(K59,'FX rates'!$A$2:$A$38,'FX rates'!$B$2:$B$38))</f>
        <v>0</v>
      </c>
      <c r="AJ59" s="23">
        <f>Q59*(_xlfn.XLOOKUP(K59,'FX rates'!$A$2:$A$38,'FX rates'!$B$2:$B$38))</f>
        <v>0</v>
      </c>
      <c r="AK59" s="23">
        <f>R59*(_xlfn.XLOOKUP(K59,'FX rates'!$A$2:$A$38,'FX rates'!$B$2:$B$38))</f>
        <v>0</v>
      </c>
      <c r="AM59" s="4"/>
      <c r="AN59" s="4"/>
      <c r="AO59" s="4"/>
      <c r="AP59" s="32">
        <f t="shared" si="2"/>
        <v>0.15221238938053103</v>
      </c>
      <c r="AQ59" s="32">
        <f t="shared" si="3"/>
        <v>0</v>
      </c>
      <c r="AR59" s="24">
        <f t="shared" si="10"/>
        <v>13147595.999999998</v>
      </c>
      <c r="AS59" s="24" t="str">
        <f t="shared" si="11"/>
        <v>0</v>
      </c>
      <c r="AT59" s="24">
        <f t="shared" si="12"/>
        <v>203437.8241060334</v>
      </c>
      <c r="AU59" s="24">
        <f t="shared" si="13"/>
        <v>22604.202678448142</v>
      </c>
    </row>
    <row r="60" spans="1:47" x14ac:dyDescent="0.25">
      <c r="A60" s="28" t="s">
        <v>15054</v>
      </c>
      <c r="B60" s="28" t="s">
        <v>7352</v>
      </c>
      <c r="C60" s="28" t="s">
        <v>7353</v>
      </c>
      <c r="D60" s="28" t="s">
        <v>7354</v>
      </c>
      <c r="E60" s="28" t="s">
        <v>7355</v>
      </c>
      <c r="F60" s="29">
        <v>43675</v>
      </c>
      <c r="G60" s="29">
        <v>44896</v>
      </c>
      <c r="H60" s="28" t="s">
        <v>7356</v>
      </c>
      <c r="I60" s="28" t="s">
        <v>16052</v>
      </c>
      <c r="J60" s="28" t="s">
        <v>16057</v>
      </c>
      <c r="K60" s="28" t="s">
        <v>7357</v>
      </c>
      <c r="L60" s="27">
        <v>160325</v>
      </c>
      <c r="M60" s="27">
        <v>37323</v>
      </c>
      <c r="N60" s="27">
        <v>0</v>
      </c>
      <c r="O60" s="27">
        <v>0</v>
      </c>
      <c r="P60" s="27">
        <f t="shared" si="4"/>
        <v>37323</v>
      </c>
      <c r="Q60" s="27">
        <v>0</v>
      </c>
      <c r="R60" s="27">
        <v>0</v>
      </c>
      <c r="S60" s="27">
        <v>0</v>
      </c>
      <c r="T60" s="27">
        <f t="shared" si="0"/>
        <v>0</v>
      </c>
      <c r="U60" s="27">
        <v>0</v>
      </c>
      <c r="V60" s="27">
        <f t="shared" si="5"/>
        <v>197648</v>
      </c>
      <c r="W60" s="28" t="s">
        <v>7358</v>
      </c>
      <c r="X60" s="27">
        <v>177960.75000000003</v>
      </c>
      <c r="Y60" s="27">
        <f t="shared" si="6"/>
        <v>397350.03</v>
      </c>
      <c r="Z60" s="4" t="str" cm="1">
        <f t="array" ref="Z60">_xlfn.IFS(YEARFRAC(F60,G60)&lt;1,"&lt;1 Year",YEARFRAC(F60,G60)&lt;=5,"1-5 Years",YEARFRAC(F60,G60)&gt;5,"&gt;5 Years")</f>
        <v>1-5 Years</v>
      </c>
      <c r="AA60" s="24">
        <f>L60*(_xlfn.XLOOKUP(K60,'FX rates'!$A$2:$A$38,'FX rates'!$B$2:$B$38))</f>
        <v>160325</v>
      </c>
      <c r="AB60" s="24">
        <f>V60*(_xlfn.XLOOKUP(K60,'FX rates'!$A$2:$A$38,'FX rates'!$B$2:$B$38))</f>
        <v>197648</v>
      </c>
      <c r="AC60" s="24">
        <f>X60*(_xlfn.XLOOKUP(W60,'FX rates'!$A$2:$A$38,'FX rates'!$B$2:$B$38))</f>
        <v>177960.75000000003</v>
      </c>
      <c r="AD60" s="24">
        <f>Y60*(_xlfn.XLOOKUP(W60,'FX rates'!$A$2:$A$38,'FX rates'!$B$2:$B$38))</f>
        <v>397350.03</v>
      </c>
      <c r="AE60" s="30">
        <f t="shared" si="7"/>
        <v>0.11000000000000018</v>
      </c>
      <c r="AF60" s="31">
        <f t="shared" si="8"/>
        <v>17635.750000000029</v>
      </c>
      <c r="AG60" s="23">
        <f t="shared" si="9"/>
        <v>37323</v>
      </c>
      <c r="AH60" s="35">
        <f t="shared" si="1"/>
        <v>1</v>
      </c>
      <c r="AI60" s="23">
        <f>U60*(_xlfn.XLOOKUP(K60,'FX rates'!$A$2:$A$38,'FX rates'!$B$2:$B$38))</f>
        <v>0</v>
      </c>
      <c r="AJ60" s="23">
        <f>Q60*(_xlfn.XLOOKUP(K60,'FX rates'!$A$2:$A$38,'FX rates'!$B$2:$B$38))</f>
        <v>0</v>
      </c>
      <c r="AK60" s="23">
        <f>R60*(_xlfn.XLOOKUP(K60,'FX rates'!$A$2:$A$38,'FX rates'!$B$2:$B$38))</f>
        <v>0</v>
      </c>
      <c r="AM60" s="4"/>
      <c r="AN60" s="4"/>
      <c r="AO60" s="4"/>
      <c r="AP60" s="32">
        <f t="shared" si="2"/>
        <v>0.23279588336192109</v>
      </c>
      <c r="AQ60" s="32">
        <f t="shared" si="3"/>
        <v>0</v>
      </c>
      <c r="AR60" s="24">
        <f t="shared" si="10"/>
        <v>219389.28000000003</v>
      </c>
      <c r="AS60" s="24" t="str">
        <f t="shared" si="11"/>
        <v>0</v>
      </c>
      <c r="AT60" s="24">
        <f t="shared" si="12"/>
        <v>357615.02700000006</v>
      </c>
      <c r="AU60" s="24">
        <f t="shared" si="13"/>
        <v>39735.002999999968</v>
      </c>
    </row>
    <row r="61" spans="1:47" x14ac:dyDescent="0.25">
      <c r="A61" s="28" t="s">
        <v>15055</v>
      </c>
      <c r="B61" s="28" t="s">
        <v>7359</v>
      </c>
      <c r="C61" s="28" t="s">
        <v>7360</v>
      </c>
      <c r="D61" s="28" t="s">
        <v>7361</v>
      </c>
      <c r="E61" s="28" t="s">
        <v>7362</v>
      </c>
      <c r="F61" s="29">
        <v>43675</v>
      </c>
      <c r="G61" s="29">
        <v>44896</v>
      </c>
      <c r="H61" s="28" t="s">
        <v>7363</v>
      </c>
      <c r="I61" s="28" t="s">
        <v>16041</v>
      </c>
      <c r="J61" s="28" t="s">
        <v>16054</v>
      </c>
      <c r="K61" s="28" t="s">
        <v>7364</v>
      </c>
      <c r="L61" s="27">
        <v>196350.00000000003</v>
      </c>
      <c r="M61" s="27">
        <v>80256</v>
      </c>
      <c r="N61" s="27">
        <v>0</v>
      </c>
      <c r="O61" s="27">
        <v>0</v>
      </c>
      <c r="P61" s="27">
        <f t="shared" si="4"/>
        <v>80256</v>
      </c>
      <c r="Q61" s="27">
        <v>0</v>
      </c>
      <c r="R61" s="27">
        <v>0</v>
      </c>
      <c r="S61" s="27">
        <v>0</v>
      </c>
      <c r="T61" s="27">
        <f t="shared" si="0"/>
        <v>0</v>
      </c>
      <c r="U61" s="27">
        <v>0</v>
      </c>
      <c r="V61" s="27">
        <f t="shared" si="5"/>
        <v>276606</v>
      </c>
      <c r="W61" s="28" t="s">
        <v>7365</v>
      </c>
      <c r="X61" s="27">
        <v>212058.00000000006</v>
      </c>
      <c r="Y61" s="27">
        <f t="shared" si="6"/>
        <v>510792.4800000001</v>
      </c>
      <c r="Z61" s="4" t="str" cm="1">
        <f t="array" ref="Z61">_xlfn.IFS(YEARFRAC(F61,G61)&lt;1,"&lt;1 Year",YEARFRAC(F61,G61)&lt;=5,"1-5 Years",YEARFRAC(F61,G61)&gt;5,"&gt;5 Years")</f>
        <v>1-5 Years</v>
      </c>
      <c r="AA61" s="24">
        <f>L61*(_xlfn.XLOOKUP(K61,'FX rates'!$A$2:$A$38,'FX rates'!$B$2:$B$38))</f>
        <v>196350.00000000003</v>
      </c>
      <c r="AB61" s="24">
        <f>V61*(_xlfn.XLOOKUP(K61,'FX rates'!$A$2:$A$38,'FX rates'!$B$2:$B$38))</f>
        <v>276606</v>
      </c>
      <c r="AC61" s="24">
        <f>X61*(_xlfn.XLOOKUP(W61,'FX rates'!$A$2:$A$38,'FX rates'!$B$2:$B$38))</f>
        <v>212058.00000000006</v>
      </c>
      <c r="AD61" s="24">
        <f>Y61*(_xlfn.XLOOKUP(W61,'FX rates'!$A$2:$A$38,'FX rates'!$B$2:$B$38))</f>
        <v>510792.4800000001</v>
      </c>
      <c r="AE61" s="30">
        <f t="shared" si="7"/>
        <v>8.000000000000014E-2</v>
      </c>
      <c r="AF61" s="31">
        <f t="shared" si="8"/>
        <v>15708.000000000029</v>
      </c>
      <c r="AG61" s="23">
        <f t="shared" si="9"/>
        <v>80255.999999999971</v>
      </c>
      <c r="AH61" s="35">
        <f t="shared" si="1"/>
        <v>1</v>
      </c>
      <c r="AI61" s="23">
        <f>U61*(_xlfn.XLOOKUP(K61,'FX rates'!$A$2:$A$38,'FX rates'!$B$2:$B$38))</f>
        <v>0</v>
      </c>
      <c r="AJ61" s="23">
        <f>Q61*(_xlfn.XLOOKUP(K61,'FX rates'!$A$2:$A$38,'FX rates'!$B$2:$B$38))</f>
        <v>0</v>
      </c>
      <c r="AK61" s="23">
        <f>R61*(_xlfn.XLOOKUP(K61,'FX rates'!$A$2:$A$38,'FX rates'!$B$2:$B$38))</f>
        <v>0</v>
      </c>
      <c r="AM61" s="4"/>
      <c r="AN61" s="4"/>
      <c r="AO61" s="4"/>
      <c r="AP61" s="32">
        <f t="shared" si="2"/>
        <v>0.40873949579831925</v>
      </c>
      <c r="AQ61" s="32">
        <f t="shared" si="3"/>
        <v>0</v>
      </c>
      <c r="AR61" s="24">
        <f t="shared" si="10"/>
        <v>298734.48000000004</v>
      </c>
      <c r="AS61" s="24" t="str">
        <f t="shared" si="11"/>
        <v>0</v>
      </c>
      <c r="AT61" s="24">
        <f t="shared" si="12"/>
        <v>459713.23200000008</v>
      </c>
      <c r="AU61" s="24">
        <f t="shared" si="13"/>
        <v>51079.248000000021</v>
      </c>
    </row>
    <row r="62" spans="1:47" x14ac:dyDescent="0.25">
      <c r="A62" s="28" t="s">
        <v>15056</v>
      </c>
      <c r="B62" s="28" t="s">
        <v>7366</v>
      </c>
      <c r="C62" s="28" t="s">
        <v>7367</v>
      </c>
      <c r="D62" s="28" t="s">
        <v>7368</v>
      </c>
      <c r="E62" s="28" t="s">
        <v>7369</v>
      </c>
      <c r="F62" s="29">
        <v>43640</v>
      </c>
      <c r="G62" s="29">
        <v>44896</v>
      </c>
      <c r="H62" s="28" t="s">
        <v>7370</v>
      </c>
      <c r="I62" s="28" t="s">
        <v>16045</v>
      </c>
      <c r="J62" s="28" t="s">
        <v>16036</v>
      </c>
      <c r="K62" s="28" t="s">
        <v>7371</v>
      </c>
      <c r="L62" s="27">
        <v>209984.94000000003</v>
      </c>
      <c r="M62" s="27">
        <v>53768.000000000007</v>
      </c>
      <c r="N62" s="27">
        <v>0</v>
      </c>
      <c r="O62" s="27">
        <v>0</v>
      </c>
      <c r="P62" s="27">
        <f t="shared" si="4"/>
        <v>53768.000000000007</v>
      </c>
      <c r="Q62" s="27">
        <v>0</v>
      </c>
      <c r="R62" s="27">
        <v>0</v>
      </c>
      <c r="S62" s="27">
        <v>0</v>
      </c>
      <c r="T62" s="27">
        <f t="shared" si="0"/>
        <v>0</v>
      </c>
      <c r="U62" s="27">
        <v>0</v>
      </c>
      <c r="V62" s="27">
        <f t="shared" si="5"/>
        <v>263752.94000000006</v>
      </c>
      <c r="W62" s="28" t="s">
        <v>7372</v>
      </c>
      <c r="X62" s="27">
        <v>222584.03640000004</v>
      </c>
      <c r="Y62" s="27">
        <f t="shared" si="6"/>
        <v>502162.1528000001</v>
      </c>
      <c r="Z62" s="4" t="str" cm="1">
        <f t="array" ref="Z62">_xlfn.IFS(YEARFRAC(F62,G62)&lt;1,"&lt;1 Year",YEARFRAC(F62,G62)&lt;=5,"1-5 Years",YEARFRAC(F62,G62)&gt;5,"&gt;5 Years")</f>
        <v>1-5 Years</v>
      </c>
      <c r="AA62" s="24">
        <f>L62*(_xlfn.XLOOKUP(K62,'FX rates'!$A$2:$A$38,'FX rates'!$B$2:$B$38))</f>
        <v>209984.94000000003</v>
      </c>
      <c r="AB62" s="24">
        <f>V62*(_xlfn.XLOOKUP(K62,'FX rates'!$A$2:$A$38,'FX rates'!$B$2:$B$38))</f>
        <v>263752.94000000006</v>
      </c>
      <c r="AC62" s="24">
        <f>X62*(_xlfn.XLOOKUP(W62,'FX rates'!$A$2:$A$38,'FX rates'!$B$2:$B$38))</f>
        <v>222584.03640000004</v>
      </c>
      <c r="AD62" s="24">
        <f>Y62*(_xlfn.XLOOKUP(W62,'FX rates'!$A$2:$A$38,'FX rates'!$B$2:$B$38))</f>
        <v>502162.1528000001</v>
      </c>
      <c r="AE62" s="30">
        <f t="shared" si="7"/>
        <v>6.0000000000000039E-2</v>
      </c>
      <c r="AF62" s="31">
        <f t="shared" si="8"/>
        <v>12599.096400000009</v>
      </c>
      <c r="AG62" s="23">
        <f t="shared" si="9"/>
        <v>53768.000000000029</v>
      </c>
      <c r="AH62" s="35">
        <f t="shared" si="1"/>
        <v>1</v>
      </c>
      <c r="AI62" s="23">
        <f>U62*(_xlfn.XLOOKUP(K62,'FX rates'!$A$2:$A$38,'FX rates'!$B$2:$B$38))</f>
        <v>0</v>
      </c>
      <c r="AJ62" s="23">
        <f>Q62*(_xlfn.XLOOKUP(K62,'FX rates'!$A$2:$A$38,'FX rates'!$B$2:$B$38))</f>
        <v>0</v>
      </c>
      <c r="AK62" s="23">
        <f>R62*(_xlfn.XLOOKUP(K62,'FX rates'!$A$2:$A$38,'FX rates'!$B$2:$B$38))</f>
        <v>0</v>
      </c>
      <c r="AM62" s="4"/>
      <c r="AN62" s="4"/>
      <c r="AO62" s="4"/>
      <c r="AP62" s="32">
        <f t="shared" si="2"/>
        <v>0.25605645814409356</v>
      </c>
      <c r="AQ62" s="32">
        <f t="shared" si="3"/>
        <v>0</v>
      </c>
      <c r="AR62" s="24">
        <f t="shared" si="10"/>
        <v>279578.11640000006</v>
      </c>
      <c r="AS62" s="24" t="str">
        <f t="shared" si="11"/>
        <v>0</v>
      </c>
      <c r="AT62" s="24">
        <f t="shared" si="12"/>
        <v>451945.93752000009</v>
      </c>
      <c r="AU62" s="24">
        <f t="shared" si="13"/>
        <v>50216.215280000004</v>
      </c>
    </row>
    <row r="63" spans="1:47" x14ac:dyDescent="0.25">
      <c r="A63" s="28" t="s">
        <v>15057</v>
      </c>
      <c r="B63" s="28" t="s">
        <v>7373</v>
      </c>
      <c r="C63" s="28" t="s">
        <v>7374</v>
      </c>
      <c r="D63" s="28" t="s">
        <v>7375</v>
      </c>
      <c r="E63" s="28" t="s">
        <v>7376</v>
      </c>
      <c r="F63" s="29">
        <v>43675</v>
      </c>
      <c r="G63" s="29">
        <v>44896</v>
      </c>
      <c r="H63" s="28" t="s">
        <v>7377</v>
      </c>
      <c r="I63" s="28" t="s">
        <v>16040</v>
      </c>
      <c r="J63" s="28" t="s">
        <v>16055</v>
      </c>
      <c r="K63" s="28" t="s">
        <v>7378</v>
      </c>
      <c r="L63" s="27">
        <v>138591.75000000003</v>
      </c>
      <c r="M63" s="27">
        <v>45817.200000000004</v>
      </c>
      <c r="N63" s="27">
        <v>0</v>
      </c>
      <c r="O63" s="27">
        <v>0</v>
      </c>
      <c r="P63" s="27">
        <f t="shared" si="4"/>
        <v>45817.200000000004</v>
      </c>
      <c r="Q63" s="27">
        <v>0</v>
      </c>
      <c r="R63" s="27">
        <v>0</v>
      </c>
      <c r="S63" s="27">
        <v>0</v>
      </c>
      <c r="T63" s="27">
        <f t="shared" si="0"/>
        <v>0</v>
      </c>
      <c r="U63" s="27">
        <v>0</v>
      </c>
      <c r="V63" s="27">
        <f t="shared" si="5"/>
        <v>184408.95000000004</v>
      </c>
      <c r="W63" s="28" t="s">
        <v>7379</v>
      </c>
      <c r="X63" s="27">
        <v>157994.59500000006</v>
      </c>
      <c r="Y63" s="27">
        <f t="shared" si="6"/>
        <v>368220.79800000013</v>
      </c>
      <c r="Z63" s="4" t="str" cm="1">
        <f t="array" ref="Z63">_xlfn.IFS(YEARFRAC(F63,G63)&lt;1,"&lt;1 Year",YEARFRAC(F63,G63)&lt;=5,"1-5 Years",YEARFRAC(F63,G63)&gt;5,"&gt;5 Years")</f>
        <v>1-5 Years</v>
      </c>
      <c r="AA63" s="24">
        <f>L63*(_xlfn.XLOOKUP(K63,'FX rates'!$A$2:$A$38,'FX rates'!$B$2:$B$38))</f>
        <v>138591.75000000003</v>
      </c>
      <c r="AB63" s="24">
        <f>V63*(_xlfn.XLOOKUP(K63,'FX rates'!$A$2:$A$38,'FX rates'!$B$2:$B$38))</f>
        <v>184408.95000000004</v>
      </c>
      <c r="AC63" s="24">
        <f>X63*(_xlfn.XLOOKUP(W63,'FX rates'!$A$2:$A$38,'FX rates'!$B$2:$B$38))</f>
        <v>157994.59500000006</v>
      </c>
      <c r="AD63" s="24">
        <f>Y63*(_xlfn.XLOOKUP(W63,'FX rates'!$A$2:$A$38,'FX rates'!$B$2:$B$38))</f>
        <v>368220.79800000013</v>
      </c>
      <c r="AE63" s="30">
        <f t="shared" si="7"/>
        <v>0.14000000000000018</v>
      </c>
      <c r="AF63" s="31">
        <f t="shared" si="8"/>
        <v>19402.84500000003</v>
      </c>
      <c r="AG63" s="23">
        <f t="shared" si="9"/>
        <v>45817.200000000012</v>
      </c>
      <c r="AH63" s="35">
        <f t="shared" si="1"/>
        <v>1</v>
      </c>
      <c r="AI63" s="23">
        <f>U63*(_xlfn.XLOOKUP(K63,'FX rates'!$A$2:$A$38,'FX rates'!$B$2:$B$38))</f>
        <v>0</v>
      </c>
      <c r="AJ63" s="23">
        <f>Q63*(_xlfn.XLOOKUP(K63,'FX rates'!$A$2:$A$38,'FX rates'!$B$2:$B$38))</f>
        <v>0</v>
      </c>
      <c r="AK63" s="23">
        <f>R63*(_xlfn.XLOOKUP(K63,'FX rates'!$A$2:$A$38,'FX rates'!$B$2:$B$38))</f>
        <v>0</v>
      </c>
      <c r="AM63" s="4"/>
      <c r="AN63" s="4"/>
      <c r="AO63" s="4"/>
      <c r="AP63" s="32">
        <f t="shared" si="2"/>
        <v>0.33059110661348884</v>
      </c>
      <c r="AQ63" s="32">
        <f t="shared" si="3"/>
        <v>0</v>
      </c>
      <c r="AR63" s="24">
        <f t="shared" si="10"/>
        <v>210226.20300000007</v>
      </c>
      <c r="AS63" s="24" t="str">
        <f t="shared" si="11"/>
        <v>0</v>
      </c>
      <c r="AT63" s="24">
        <f t="shared" si="12"/>
        <v>331398.71820000012</v>
      </c>
      <c r="AU63" s="24">
        <f t="shared" si="13"/>
        <v>36822.079800000007</v>
      </c>
    </row>
    <row r="64" spans="1:47" x14ac:dyDescent="0.25">
      <c r="A64" s="28" t="s">
        <v>15058</v>
      </c>
      <c r="B64" s="28" t="s">
        <v>7380</v>
      </c>
      <c r="C64" s="28" t="s">
        <v>7381</v>
      </c>
      <c r="D64" s="28" t="s">
        <v>7382</v>
      </c>
      <c r="E64" s="28" t="s">
        <v>7383</v>
      </c>
      <c r="F64" s="29">
        <v>43717</v>
      </c>
      <c r="G64" s="29">
        <v>44896</v>
      </c>
      <c r="H64" s="28" t="s">
        <v>7384</v>
      </c>
      <c r="I64" s="28" t="s">
        <v>16048</v>
      </c>
      <c r="J64" s="28" t="s">
        <v>16054</v>
      </c>
      <c r="K64" s="28" t="s">
        <v>7385</v>
      </c>
      <c r="L64" s="27">
        <v>249480.00000000006</v>
      </c>
      <c r="M64" s="27">
        <v>1112925</v>
      </c>
      <c r="N64" s="27">
        <v>840000</v>
      </c>
      <c r="O64" s="27">
        <v>0</v>
      </c>
      <c r="P64" s="27">
        <f t="shared" si="4"/>
        <v>1952925</v>
      </c>
      <c r="Q64" s="27">
        <v>0</v>
      </c>
      <c r="R64" s="27">
        <v>0</v>
      </c>
      <c r="S64" s="27">
        <v>0</v>
      </c>
      <c r="T64" s="27">
        <f t="shared" si="0"/>
        <v>0</v>
      </c>
      <c r="U64" s="27">
        <v>202000</v>
      </c>
      <c r="V64" s="27">
        <f t="shared" si="5"/>
        <v>2404405</v>
      </c>
      <c r="W64" s="28" t="s">
        <v>7386</v>
      </c>
      <c r="X64" s="27">
        <v>259459.20000000007</v>
      </c>
      <c r="Y64" s="27">
        <f t="shared" si="6"/>
        <v>1676360.4000000004</v>
      </c>
      <c r="Z64" s="4" t="str" cm="1">
        <f t="array" ref="Z64">_xlfn.IFS(YEARFRAC(F64,G64)&lt;1,"&lt;1 Year",YEARFRAC(F64,G64)&lt;=5,"1-5 Years",YEARFRAC(F64,G64)&gt;5,"&gt;5 Years")</f>
        <v>1-5 Years</v>
      </c>
      <c r="AA64" s="24">
        <f>L64*(_xlfn.XLOOKUP(K64,'FX rates'!$A$2:$A$38,'FX rates'!$B$2:$B$38))</f>
        <v>249480.00000000006</v>
      </c>
      <c r="AB64" s="24">
        <f>V64*(_xlfn.XLOOKUP(K64,'FX rates'!$A$2:$A$38,'FX rates'!$B$2:$B$38))</f>
        <v>2404405</v>
      </c>
      <c r="AC64" s="24">
        <f>X64*(_xlfn.XLOOKUP(W64,'FX rates'!$A$2:$A$38,'FX rates'!$B$2:$B$38))</f>
        <v>259459.20000000007</v>
      </c>
      <c r="AD64" s="24">
        <f>Y64*(_xlfn.XLOOKUP(W64,'FX rates'!$A$2:$A$38,'FX rates'!$B$2:$B$38))</f>
        <v>1676360.4000000004</v>
      </c>
      <c r="AE64" s="30">
        <f t="shared" si="7"/>
        <v>4.0000000000000036E-2</v>
      </c>
      <c r="AF64" s="31">
        <f t="shared" si="8"/>
        <v>9979.2000000000116</v>
      </c>
      <c r="AG64" s="23">
        <f t="shared" si="9"/>
        <v>2154925</v>
      </c>
      <c r="AH64" s="35">
        <f t="shared" si="1"/>
        <v>1</v>
      </c>
      <c r="AI64" s="23">
        <f>U64*(_xlfn.XLOOKUP(K64,'FX rates'!$A$2:$A$38,'FX rates'!$B$2:$B$38))</f>
        <v>202000</v>
      </c>
      <c r="AJ64" s="23">
        <f>Q64*(_xlfn.XLOOKUP(K64,'FX rates'!$A$2:$A$38,'FX rates'!$B$2:$B$38))</f>
        <v>0</v>
      </c>
      <c r="AK64" s="23">
        <f>R64*(_xlfn.XLOOKUP(K64,'FX rates'!$A$2:$A$38,'FX rates'!$B$2:$B$38))</f>
        <v>0</v>
      </c>
      <c r="AM64" s="4"/>
      <c r="AN64" s="4"/>
      <c r="AO64" s="4"/>
      <c r="AP64" s="32">
        <f t="shared" si="2"/>
        <v>4.4609788359788354</v>
      </c>
      <c r="AQ64" s="32">
        <f t="shared" si="3"/>
        <v>0</v>
      </c>
      <c r="AR64" s="24">
        <f t="shared" si="10"/>
        <v>1416901.2000000002</v>
      </c>
      <c r="AS64" s="24" t="str">
        <f t="shared" si="11"/>
        <v>0</v>
      </c>
      <c r="AT64" s="24">
        <f t="shared" si="12"/>
        <v>1508724.3600000003</v>
      </c>
      <c r="AU64" s="24">
        <f t="shared" si="13"/>
        <v>167636.04000000004</v>
      </c>
    </row>
    <row r="65" spans="1:47" x14ac:dyDescent="0.25">
      <c r="A65" s="28" t="s">
        <v>15059</v>
      </c>
      <c r="B65" s="28" t="s">
        <v>7387</v>
      </c>
      <c r="C65" s="28" t="s">
        <v>7388</v>
      </c>
      <c r="D65" s="28" t="s">
        <v>7389</v>
      </c>
      <c r="E65" s="28" t="s">
        <v>7390</v>
      </c>
      <c r="F65" s="29">
        <v>43633</v>
      </c>
      <c r="G65" s="29">
        <v>44896</v>
      </c>
      <c r="H65" s="28" t="s">
        <v>7391</v>
      </c>
      <c r="I65" s="28" t="s">
        <v>16053</v>
      </c>
      <c r="J65" s="4" t="s">
        <v>16041</v>
      </c>
      <c r="K65" s="28" t="s">
        <v>7392</v>
      </c>
      <c r="L65" s="27">
        <v>246840.00000000003</v>
      </c>
      <c r="M65" s="27">
        <v>242550.00000000003</v>
      </c>
      <c r="N65" s="27">
        <v>0</v>
      </c>
      <c r="O65" s="27">
        <v>0</v>
      </c>
      <c r="P65" s="27">
        <f t="shared" si="4"/>
        <v>242550.00000000003</v>
      </c>
      <c r="Q65" s="27">
        <v>0</v>
      </c>
      <c r="R65" s="27">
        <v>0</v>
      </c>
      <c r="S65" s="27">
        <v>0</v>
      </c>
      <c r="T65" s="27">
        <f t="shared" si="0"/>
        <v>0</v>
      </c>
      <c r="U65" s="27">
        <v>114999.99999999999</v>
      </c>
      <c r="V65" s="27">
        <f t="shared" si="5"/>
        <v>604390</v>
      </c>
      <c r="W65" s="28" t="s">
        <v>7393</v>
      </c>
      <c r="X65" s="27">
        <v>281397.60000000003</v>
      </c>
      <c r="Y65" s="27">
        <f t="shared" si="6"/>
        <v>839302.20000000019</v>
      </c>
      <c r="Z65" s="4" t="str" cm="1">
        <f t="array" ref="Z65">_xlfn.IFS(YEARFRAC(F65,G65)&lt;1,"&lt;1 Year",YEARFRAC(F65,G65)&lt;=5,"1-5 Years",YEARFRAC(F65,G65)&gt;5,"&gt;5 Years")</f>
        <v>1-5 Years</v>
      </c>
      <c r="AA65" s="24">
        <f>L65*(_xlfn.XLOOKUP(K65,'FX rates'!$A$2:$A$38,'FX rates'!$B$2:$B$38))</f>
        <v>246840.00000000003</v>
      </c>
      <c r="AB65" s="24">
        <f>V65*(_xlfn.XLOOKUP(K65,'FX rates'!$A$2:$A$38,'FX rates'!$B$2:$B$38))</f>
        <v>604390</v>
      </c>
      <c r="AC65" s="24">
        <f>X65*(_xlfn.XLOOKUP(W65,'FX rates'!$A$2:$A$38,'FX rates'!$B$2:$B$38))</f>
        <v>281397.60000000003</v>
      </c>
      <c r="AD65" s="24">
        <f>Y65*(_xlfn.XLOOKUP(W65,'FX rates'!$A$2:$A$38,'FX rates'!$B$2:$B$38))</f>
        <v>839302.20000000019</v>
      </c>
      <c r="AE65" s="30">
        <f t="shared" si="7"/>
        <v>0.14000000000000001</v>
      </c>
      <c r="AF65" s="31">
        <f t="shared" si="8"/>
        <v>34557.600000000006</v>
      </c>
      <c r="AG65" s="23">
        <f t="shared" si="9"/>
        <v>357550</v>
      </c>
      <c r="AH65" s="35">
        <f t="shared" si="1"/>
        <v>1</v>
      </c>
      <c r="AI65" s="23">
        <f>U65*(_xlfn.XLOOKUP(K65,'FX rates'!$A$2:$A$38,'FX rates'!$B$2:$B$38))</f>
        <v>114999.99999999999</v>
      </c>
      <c r="AJ65" s="23">
        <f>Q65*(_xlfn.XLOOKUP(K65,'FX rates'!$A$2:$A$38,'FX rates'!$B$2:$B$38))</f>
        <v>0</v>
      </c>
      <c r="AK65" s="23">
        <f>R65*(_xlfn.XLOOKUP(K65,'FX rates'!$A$2:$A$38,'FX rates'!$B$2:$B$38))</f>
        <v>0</v>
      </c>
      <c r="AM65" s="4"/>
      <c r="AN65" s="4"/>
      <c r="AO65" s="4"/>
      <c r="AP65" s="32">
        <f t="shared" si="2"/>
        <v>0.98262032085561501</v>
      </c>
      <c r="AQ65" s="32">
        <f t="shared" si="3"/>
        <v>0</v>
      </c>
      <c r="AR65" s="24">
        <f t="shared" si="10"/>
        <v>557904.60000000009</v>
      </c>
      <c r="AS65" s="24" t="str">
        <f t="shared" si="11"/>
        <v>0</v>
      </c>
      <c r="AT65" s="24">
        <f t="shared" si="12"/>
        <v>755371.98000000021</v>
      </c>
      <c r="AU65" s="24">
        <f t="shared" si="13"/>
        <v>83930.219999999972</v>
      </c>
    </row>
    <row r="66" spans="1:47" x14ac:dyDescent="0.25">
      <c r="A66" s="28" t="s">
        <v>15060</v>
      </c>
      <c r="B66" s="28" t="s">
        <v>7394</v>
      </c>
      <c r="C66" s="28" t="s">
        <v>7395</v>
      </c>
      <c r="D66" s="28" t="s">
        <v>7396</v>
      </c>
      <c r="E66" s="28" t="s">
        <v>7397</v>
      </c>
      <c r="F66" s="29">
        <v>43640</v>
      </c>
      <c r="G66" s="29">
        <v>44896</v>
      </c>
      <c r="H66" s="28" t="s">
        <v>7398</v>
      </c>
      <c r="I66" s="28" t="s">
        <v>16038</v>
      </c>
      <c r="J66" s="28" t="s">
        <v>16040</v>
      </c>
      <c r="K66" s="28" t="s">
        <v>7399</v>
      </c>
      <c r="L66" s="27">
        <v>316250</v>
      </c>
      <c r="M66" s="27">
        <v>528000</v>
      </c>
      <c r="N66" s="27">
        <v>0</v>
      </c>
      <c r="O66" s="27">
        <v>0</v>
      </c>
      <c r="P66" s="27">
        <f t="shared" ref="P66:P129" si="14">M66+N66+O66</f>
        <v>528000</v>
      </c>
      <c r="Q66" s="27">
        <v>0</v>
      </c>
      <c r="R66" s="27">
        <v>0</v>
      </c>
      <c r="S66" s="27">
        <v>0</v>
      </c>
      <c r="T66" s="27">
        <f t="shared" ref="T66:T129" si="15">+Q66+R66+S66</f>
        <v>0</v>
      </c>
      <c r="U66" s="27">
        <v>257500</v>
      </c>
      <c r="V66" s="27">
        <f t="shared" ref="V66:V129" si="16">L66+P66+T66+U66</f>
        <v>1101750</v>
      </c>
      <c r="W66" s="28" t="s">
        <v>7400</v>
      </c>
      <c r="X66" s="27">
        <v>325737.5</v>
      </c>
      <c r="Y66" s="27">
        <f t="shared" si="6"/>
        <v>1195315</v>
      </c>
      <c r="Z66" s="4" t="str" cm="1">
        <f t="array" ref="Z66">_xlfn.IFS(YEARFRAC(F66,G66)&lt;1,"&lt;1 Year",YEARFRAC(F66,G66)&lt;=5,"1-5 Years",YEARFRAC(F66,G66)&gt;5,"&gt;5 Years")</f>
        <v>1-5 Years</v>
      </c>
      <c r="AA66" s="24">
        <f>L66*(_xlfn.XLOOKUP(K66,'FX rates'!$A$2:$A$38,'FX rates'!$B$2:$B$38))</f>
        <v>316250</v>
      </c>
      <c r="AB66" s="24">
        <f>V66*(_xlfn.XLOOKUP(K66,'FX rates'!$A$2:$A$38,'FX rates'!$B$2:$B$38))</f>
        <v>1101750</v>
      </c>
      <c r="AC66" s="24">
        <f>X66*(_xlfn.XLOOKUP(W66,'FX rates'!$A$2:$A$38,'FX rates'!$B$2:$B$38))</f>
        <v>325737.5</v>
      </c>
      <c r="AD66" s="24">
        <f>Y66*(_xlfn.XLOOKUP(W66,'FX rates'!$A$2:$A$38,'FX rates'!$B$2:$B$38))</f>
        <v>1195315</v>
      </c>
      <c r="AE66" s="30">
        <f t="shared" si="7"/>
        <v>0.03</v>
      </c>
      <c r="AF66" s="31">
        <f t="shared" si="8"/>
        <v>9487.5</v>
      </c>
      <c r="AG66" s="23">
        <f t="shared" si="9"/>
        <v>785500</v>
      </c>
      <c r="AH66" s="35">
        <f t="shared" ref="AH66:AH129" si="17">AC66/X66</f>
        <v>1</v>
      </c>
      <c r="AI66" s="23">
        <f>U66*(_xlfn.XLOOKUP(K66,'FX rates'!$A$2:$A$38,'FX rates'!$B$2:$B$38))</f>
        <v>257500</v>
      </c>
      <c r="AJ66" s="23">
        <f>Q66*(_xlfn.XLOOKUP(K66,'FX rates'!$A$2:$A$38,'FX rates'!$B$2:$B$38))</f>
        <v>0</v>
      </c>
      <c r="AK66" s="23">
        <f>R66*(_xlfn.XLOOKUP(K66,'FX rates'!$A$2:$A$38,'FX rates'!$B$2:$B$38))</f>
        <v>0</v>
      </c>
      <c r="AM66" s="4"/>
      <c r="AN66" s="4"/>
      <c r="AO66" s="4"/>
      <c r="AP66" s="32">
        <f t="shared" ref="AP66:AP129" si="18">M66/L66</f>
        <v>1.6695652173913043</v>
      </c>
      <c r="AQ66" s="32">
        <f t="shared" ref="AQ66:AQ129" si="19">O66/L66</f>
        <v>0</v>
      </c>
      <c r="AR66" s="24">
        <f t="shared" si="10"/>
        <v>869577.5</v>
      </c>
      <c r="AS66" s="24" t="str">
        <f t="shared" si="11"/>
        <v>0</v>
      </c>
      <c r="AT66" s="24">
        <f t="shared" si="12"/>
        <v>1075783.5</v>
      </c>
      <c r="AU66" s="24">
        <f t="shared" si="13"/>
        <v>119531.5</v>
      </c>
    </row>
    <row r="67" spans="1:47" x14ac:dyDescent="0.25">
      <c r="A67" s="28" t="s">
        <v>15061</v>
      </c>
      <c r="B67" s="28" t="s">
        <v>7401</v>
      </c>
      <c r="C67" s="28" t="s">
        <v>7402</v>
      </c>
      <c r="D67" s="28" t="s">
        <v>7403</v>
      </c>
      <c r="E67" s="28" t="s">
        <v>7404</v>
      </c>
      <c r="F67" s="29">
        <v>43640</v>
      </c>
      <c r="G67" s="29">
        <v>44896</v>
      </c>
      <c r="H67" s="28" t="s">
        <v>7405</v>
      </c>
      <c r="I67" s="28" t="s">
        <v>16032</v>
      </c>
      <c r="J67" s="28" t="s">
        <v>16039</v>
      </c>
      <c r="K67" s="28" t="s">
        <v>7406</v>
      </c>
      <c r="L67" s="27">
        <v>308000.00000000006</v>
      </c>
      <c r="M67" s="27">
        <v>341550.00000000006</v>
      </c>
      <c r="N67" s="27">
        <v>0</v>
      </c>
      <c r="O67" s="27">
        <v>0</v>
      </c>
      <c r="P67" s="27">
        <f t="shared" si="14"/>
        <v>341550.00000000006</v>
      </c>
      <c r="Q67" s="27">
        <v>0</v>
      </c>
      <c r="R67" s="27">
        <v>0</v>
      </c>
      <c r="S67" s="27">
        <v>0</v>
      </c>
      <c r="T67" s="27">
        <f t="shared" si="15"/>
        <v>0</v>
      </c>
      <c r="U67" s="27">
        <v>0</v>
      </c>
      <c r="V67" s="27">
        <f t="shared" si="16"/>
        <v>649550.00000000012</v>
      </c>
      <c r="W67" s="28" t="s">
        <v>7407</v>
      </c>
      <c r="X67" s="27">
        <v>329560.00000000006</v>
      </c>
      <c r="Y67" s="27">
        <f t="shared" ref="Y67:Y130" si="20">X67+AR67+AS67</f>
        <v>1024578.5000000002</v>
      </c>
      <c r="Z67" s="4" t="str" cm="1">
        <f t="array" ref="Z67">_xlfn.IFS(YEARFRAC(F67,G67)&lt;1,"&lt;1 Year",YEARFRAC(F67,G67)&lt;=5,"1-5 Years",YEARFRAC(F67,G67)&gt;5,"&gt;5 Years")</f>
        <v>1-5 Years</v>
      </c>
      <c r="AA67" s="24">
        <f>L67*(_xlfn.XLOOKUP(K67,'FX rates'!$A$2:$A$38,'FX rates'!$B$2:$B$38))</f>
        <v>308000.00000000006</v>
      </c>
      <c r="AB67" s="24">
        <f>V67*(_xlfn.XLOOKUP(K67,'FX rates'!$A$2:$A$38,'FX rates'!$B$2:$B$38))</f>
        <v>649550.00000000012</v>
      </c>
      <c r="AC67" s="24">
        <f>X67*(_xlfn.XLOOKUP(W67,'FX rates'!$A$2:$A$38,'FX rates'!$B$2:$B$38))</f>
        <v>329560.00000000006</v>
      </c>
      <c r="AD67" s="24">
        <f>Y67*(_xlfn.XLOOKUP(W67,'FX rates'!$A$2:$A$38,'FX rates'!$B$2:$B$38))</f>
        <v>1024578.5000000002</v>
      </c>
      <c r="AE67" s="30">
        <f t="shared" ref="AE67:AE130" si="21">(AC67-AA67)/AA67</f>
        <v>6.9999999999999993E-2</v>
      </c>
      <c r="AF67" s="31">
        <f t="shared" ref="AF67:AF130" si="22">X67-L67</f>
        <v>21560</v>
      </c>
      <c r="AG67" s="23">
        <f t="shared" ref="AG67:AG130" si="23">AB67-AA67</f>
        <v>341550.00000000006</v>
      </c>
      <c r="AH67" s="35">
        <f t="shared" si="17"/>
        <v>1</v>
      </c>
      <c r="AI67" s="23">
        <f>U67*(_xlfn.XLOOKUP(K67,'FX rates'!$A$2:$A$38,'FX rates'!$B$2:$B$38))</f>
        <v>0</v>
      </c>
      <c r="AJ67" s="23">
        <f>Q67*(_xlfn.XLOOKUP(K67,'FX rates'!$A$2:$A$38,'FX rates'!$B$2:$B$38))</f>
        <v>0</v>
      </c>
      <c r="AK67" s="23">
        <f>R67*(_xlfn.XLOOKUP(K67,'FX rates'!$A$2:$A$38,'FX rates'!$B$2:$B$38))</f>
        <v>0</v>
      </c>
      <c r="AM67" s="4"/>
      <c r="AN67" s="4"/>
      <c r="AO67" s="4"/>
      <c r="AP67" s="32">
        <f t="shared" si="18"/>
        <v>1.1089285714285715</v>
      </c>
      <c r="AQ67" s="32">
        <f t="shared" si="19"/>
        <v>0</v>
      </c>
      <c r="AR67" s="24">
        <f t="shared" ref="AR67:AR130" si="24">X67*(1+AP67)</f>
        <v>695018.50000000023</v>
      </c>
      <c r="AS67" s="24" t="str">
        <f t="shared" ref="AS67:AS130" si="25">IF(AQ67&gt;0,X67*(1+AQ67),"0")</f>
        <v>0</v>
      </c>
      <c r="AT67" s="24">
        <f t="shared" ref="AT67:AT130" si="26">AD67*(0.9)</f>
        <v>922120.65000000026</v>
      </c>
      <c r="AU67" s="24">
        <f t="shared" ref="AU67:AU130" si="27">AD67-AT67</f>
        <v>102457.84999999998</v>
      </c>
    </row>
    <row r="68" spans="1:47" x14ac:dyDescent="0.25">
      <c r="A68" s="28" t="s">
        <v>15062</v>
      </c>
      <c r="B68" s="28" t="s">
        <v>7408</v>
      </c>
      <c r="C68" s="28" t="s">
        <v>7409</v>
      </c>
      <c r="D68" s="28" t="s">
        <v>7410</v>
      </c>
      <c r="E68" s="28" t="s">
        <v>7411</v>
      </c>
      <c r="F68" s="29">
        <v>43595</v>
      </c>
      <c r="G68" s="29">
        <v>44896</v>
      </c>
      <c r="H68" s="28" t="s">
        <v>7412</v>
      </c>
      <c r="I68" s="28" t="s">
        <v>16046</v>
      </c>
      <c r="J68" s="28" t="s">
        <v>16047</v>
      </c>
      <c r="K68" s="28" t="s">
        <v>7413</v>
      </c>
      <c r="L68" s="27">
        <v>171820</v>
      </c>
      <c r="M68" s="27">
        <v>92543.000000000015</v>
      </c>
      <c r="N68" s="27">
        <v>0</v>
      </c>
      <c r="O68" s="27">
        <v>0</v>
      </c>
      <c r="P68" s="27">
        <f t="shared" si="14"/>
        <v>92543.000000000015</v>
      </c>
      <c r="Q68" s="27">
        <v>0</v>
      </c>
      <c r="R68" s="27">
        <v>0</v>
      </c>
      <c r="S68" s="27">
        <v>0</v>
      </c>
      <c r="T68" s="27">
        <f t="shared" si="15"/>
        <v>0</v>
      </c>
      <c r="U68" s="27">
        <v>0</v>
      </c>
      <c r="V68" s="27">
        <f t="shared" si="16"/>
        <v>264363</v>
      </c>
      <c r="W68" s="28" t="s">
        <v>7414</v>
      </c>
      <c r="X68" s="27">
        <v>187283.80000000002</v>
      </c>
      <c r="Y68" s="27">
        <f t="shared" si="20"/>
        <v>475439.47000000009</v>
      </c>
      <c r="Z68" s="4" t="str" cm="1">
        <f t="array" ref="Z68">_xlfn.IFS(YEARFRAC(F68,G68)&lt;1,"&lt;1 Year",YEARFRAC(F68,G68)&lt;=5,"1-5 Years",YEARFRAC(F68,G68)&gt;5,"&gt;5 Years")</f>
        <v>1-5 Years</v>
      </c>
      <c r="AA68" s="24">
        <f>L68*(_xlfn.XLOOKUP(K68,'FX rates'!$A$2:$A$38,'FX rates'!$B$2:$B$38))</f>
        <v>171820</v>
      </c>
      <c r="AB68" s="24">
        <f>V68*(_xlfn.XLOOKUP(K68,'FX rates'!$A$2:$A$38,'FX rates'!$B$2:$B$38))</f>
        <v>264363</v>
      </c>
      <c r="AC68" s="24">
        <f>X68*(_xlfn.XLOOKUP(W68,'FX rates'!$A$2:$A$38,'FX rates'!$B$2:$B$38))</f>
        <v>187283.80000000002</v>
      </c>
      <c r="AD68" s="24">
        <f>Y68*(_xlfn.XLOOKUP(W68,'FX rates'!$A$2:$A$38,'FX rates'!$B$2:$B$38))</f>
        <v>475439.47000000009</v>
      </c>
      <c r="AE68" s="30">
        <f t="shared" si="21"/>
        <v>9.0000000000000108E-2</v>
      </c>
      <c r="AF68" s="31">
        <f t="shared" si="22"/>
        <v>15463.800000000017</v>
      </c>
      <c r="AG68" s="23">
        <f t="shared" si="23"/>
        <v>92543</v>
      </c>
      <c r="AH68" s="35">
        <f t="shared" si="17"/>
        <v>1</v>
      </c>
      <c r="AI68" s="23">
        <f>U68*(_xlfn.XLOOKUP(K68,'FX rates'!$A$2:$A$38,'FX rates'!$B$2:$B$38))</f>
        <v>0</v>
      </c>
      <c r="AJ68" s="23">
        <f>Q68*(_xlfn.XLOOKUP(K68,'FX rates'!$A$2:$A$38,'FX rates'!$B$2:$B$38))</f>
        <v>0</v>
      </c>
      <c r="AK68" s="23">
        <f>R68*(_xlfn.XLOOKUP(K68,'FX rates'!$A$2:$A$38,'FX rates'!$B$2:$B$38))</f>
        <v>0</v>
      </c>
      <c r="AM68" s="4"/>
      <c r="AN68" s="4"/>
      <c r="AO68" s="4"/>
      <c r="AP68" s="32">
        <f t="shared" si="18"/>
        <v>0.53860435339308588</v>
      </c>
      <c r="AQ68" s="32">
        <f t="shared" si="19"/>
        <v>0</v>
      </c>
      <c r="AR68" s="24">
        <f t="shared" si="24"/>
        <v>288155.67000000004</v>
      </c>
      <c r="AS68" s="24" t="str">
        <f t="shared" si="25"/>
        <v>0</v>
      </c>
      <c r="AT68" s="24">
        <f t="shared" si="26"/>
        <v>427895.5230000001</v>
      </c>
      <c r="AU68" s="24">
        <f t="shared" si="27"/>
        <v>47543.946999999986</v>
      </c>
    </row>
    <row r="69" spans="1:47" x14ac:dyDescent="0.25">
      <c r="A69" s="28" t="s">
        <v>15063</v>
      </c>
      <c r="B69" s="28" t="s">
        <v>7415</v>
      </c>
      <c r="C69" s="28" t="s">
        <v>7416</v>
      </c>
      <c r="D69" s="28" t="s">
        <v>7417</v>
      </c>
      <c r="E69" s="28" t="s">
        <v>7418</v>
      </c>
      <c r="F69" s="29">
        <v>43595</v>
      </c>
      <c r="G69" s="29">
        <v>44896</v>
      </c>
      <c r="H69" s="28" t="s">
        <v>7419</v>
      </c>
      <c r="I69" s="28" t="s">
        <v>16037</v>
      </c>
      <c r="J69" s="28" t="s">
        <v>16039</v>
      </c>
      <c r="K69" s="28" t="s">
        <v>7420</v>
      </c>
      <c r="L69" s="27">
        <v>180180</v>
      </c>
      <c r="M69" s="27">
        <v>43516.000000000007</v>
      </c>
      <c r="N69" s="27">
        <v>0</v>
      </c>
      <c r="O69" s="27">
        <v>0</v>
      </c>
      <c r="P69" s="27">
        <f t="shared" si="14"/>
        <v>43516.000000000007</v>
      </c>
      <c r="Q69" s="27">
        <v>0</v>
      </c>
      <c r="R69" s="27">
        <v>0</v>
      </c>
      <c r="S69" s="27">
        <v>0</v>
      </c>
      <c r="T69" s="27">
        <f t="shared" si="15"/>
        <v>0</v>
      </c>
      <c r="U69" s="27">
        <v>0</v>
      </c>
      <c r="V69" s="27">
        <f t="shared" si="16"/>
        <v>223696</v>
      </c>
      <c r="W69" s="28" t="s">
        <v>7421</v>
      </c>
      <c r="X69" s="27">
        <v>199999.80000000002</v>
      </c>
      <c r="Y69" s="27">
        <f t="shared" si="20"/>
        <v>448302.36000000004</v>
      </c>
      <c r="Z69" s="4" t="str" cm="1">
        <f t="array" ref="Z69">_xlfn.IFS(YEARFRAC(F69,G69)&lt;1,"&lt;1 Year",YEARFRAC(F69,G69)&lt;=5,"1-5 Years",YEARFRAC(F69,G69)&gt;5,"&gt;5 Years")</f>
        <v>1-5 Years</v>
      </c>
      <c r="AA69" s="24">
        <f>L69*(_xlfn.XLOOKUP(K69,'FX rates'!$A$2:$A$38,'FX rates'!$B$2:$B$38))</f>
        <v>180180</v>
      </c>
      <c r="AB69" s="24">
        <f>V69*(_xlfn.XLOOKUP(K69,'FX rates'!$A$2:$A$38,'FX rates'!$B$2:$B$38))</f>
        <v>223696</v>
      </c>
      <c r="AC69" s="24">
        <f>X69*(_xlfn.XLOOKUP(W69,'FX rates'!$A$2:$A$38,'FX rates'!$B$2:$B$38))</f>
        <v>199999.80000000002</v>
      </c>
      <c r="AD69" s="24">
        <f>Y69*(_xlfn.XLOOKUP(W69,'FX rates'!$A$2:$A$38,'FX rates'!$B$2:$B$38))</f>
        <v>448302.36000000004</v>
      </c>
      <c r="AE69" s="30">
        <f t="shared" si="21"/>
        <v>0.1100000000000001</v>
      </c>
      <c r="AF69" s="31">
        <f t="shared" si="22"/>
        <v>19819.800000000017</v>
      </c>
      <c r="AG69" s="23">
        <f t="shared" si="23"/>
        <v>43516</v>
      </c>
      <c r="AH69" s="35">
        <f t="shared" si="17"/>
        <v>1</v>
      </c>
      <c r="AI69" s="23">
        <f>U69*(_xlfn.XLOOKUP(K69,'FX rates'!$A$2:$A$38,'FX rates'!$B$2:$B$38))</f>
        <v>0</v>
      </c>
      <c r="AJ69" s="23">
        <f>Q69*(_xlfn.XLOOKUP(K69,'FX rates'!$A$2:$A$38,'FX rates'!$B$2:$B$38))</f>
        <v>0</v>
      </c>
      <c r="AK69" s="23">
        <f>R69*(_xlfn.XLOOKUP(K69,'FX rates'!$A$2:$A$38,'FX rates'!$B$2:$B$38))</f>
        <v>0</v>
      </c>
      <c r="AM69" s="4"/>
      <c r="AN69" s="4"/>
      <c r="AO69" s="4"/>
      <c r="AP69" s="32">
        <f t="shared" si="18"/>
        <v>0.24151404151404154</v>
      </c>
      <c r="AQ69" s="32">
        <f t="shared" si="19"/>
        <v>0</v>
      </c>
      <c r="AR69" s="24">
        <f t="shared" si="24"/>
        <v>248302.56000000003</v>
      </c>
      <c r="AS69" s="24" t="str">
        <f t="shared" si="25"/>
        <v>0</v>
      </c>
      <c r="AT69" s="24">
        <f t="shared" si="26"/>
        <v>403472.12400000007</v>
      </c>
      <c r="AU69" s="24">
        <f t="shared" si="27"/>
        <v>44830.235999999975</v>
      </c>
    </row>
    <row r="70" spans="1:47" x14ac:dyDescent="0.25">
      <c r="A70" s="28" t="s">
        <v>14110</v>
      </c>
      <c r="B70" s="28" t="s">
        <v>747</v>
      </c>
      <c r="C70" s="28" t="s">
        <v>748</v>
      </c>
      <c r="D70" s="28" t="s">
        <v>749</v>
      </c>
      <c r="E70" s="28" t="s">
        <v>750</v>
      </c>
      <c r="F70" s="29">
        <v>38908</v>
      </c>
      <c r="G70" s="29">
        <v>44896</v>
      </c>
      <c r="H70" s="28" t="s">
        <v>751</v>
      </c>
      <c r="I70" s="28" t="s">
        <v>16051</v>
      </c>
      <c r="J70" s="28" t="s">
        <v>16036</v>
      </c>
      <c r="K70" s="28" t="s">
        <v>752</v>
      </c>
      <c r="L70" s="27">
        <v>16637500.000000004</v>
      </c>
      <c r="M70" s="27">
        <v>8151000</v>
      </c>
      <c r="N70" s="27">
        <v>0</v>
      </c>
      <c r="O70" s="27">
        <v>0</v>
      </c>
      <c r="P70" s="27">
        <f t="shared" si="14"/>
        <v>8151000</v>
      </c>
      <c r="Q70" s="27">
        <v>0</v>
      </c>
      <c r="R70" s="27">
        <v>0</v>
      </c>
      <c r="S70" s="27">
        <v>0</v>
      </c>
      <c r="T70" s="27">
        <f t="shared" si="15"/>
        <v>0</v>
      </c>
      <c r="U70" s="27">
        <v>0</v>
      </c>
      <c r="V70" s="27">
        <f t="shared" si="16"/>
        <v>24788500.000000004</v>
      </c>
      <c r="W70" s="28" t="s">
        <v>753</v>
      </c>
      <c r="X70" s="27">
        <v>17968500.000000004</v>
      </c>
      <c r="Y70" s="27">
        <f t="shared" si="20"/>
        <v>44740080.000000007</v>
      </c>
      <c r="Z70" s="4" t="str" cm="1">
        <f t="array" ref="Z70">_xlfn.IFS(YEARFRAC(F70,G70)&lt;1,"&lt;1 Year",YEARFRAC(F70,G70)&lt;=5,"1-5 Years",YEARFRAC(F70,G70)&gt;5,"&gt;5 Years")</f>
        <v>&gt;5 Years</v>
      </c>
      <c r="AA70" s="24">
        <f>L70*(_xlfn.XLOOKUP(K70,'FX rates'!$A$2:$A$38,'FX rates'!$B$2:$B$38))</f>
        <v>153136.36154447976</v>
      </c>
      <c r="AB70" s="24">
        <f>V70*(_xlfn.XLOOKUP(K70,'FX rates'!$A$2:$A$38,'FX rates'!$B$2:$B$38))</f>
        <v>228160.52280362655</v>
      </c>
      <c r="AC70" s="24">
        <f>X70*(_xlfn.XLOOKUP(W70,'FX rates'!$A$2:$A$38,'FX rates'!$B$2:$B$38))</f>
        <v>165387.27046803816</v>
      </c>
      <c r="AD70" s="24">
        <f>Y70*(_xlfn.XLOOKUP(W70,'FX rates'!$A$2:$A$38,'FX rates'!$B$2:$B$38))</f>
        <v>411800.63509595481</v>
      </c>
      <c r="AE70" s="30">
        <f t="shared" si="21"/>
        <v>8.0000000000000099E-2</v>
      </c>
      <c r="AF70" s="31">
        <f t="shared" si="22"/>
        <v>1331000</v>
      </c>
      <c r="AG70" s="23">
        <f t="shared" si="23"/>
        <v>75024.161259146786</v>
      </c>
      <c r="AH70" s="35">
        <f t="shared" si="17"/>
        <v>9.2042891987666256E-3</v>
      </c>
      <c r="AI70" s="23">
        <f>U70*(_xlfn.XLOOKUP(K70,'FX rates'!$A$2:$A$38,'FX rates'!$B$2:$B$38))</f>
        <v>0</v>
      </c>
      <c r="AJ70" s="23">
        <f>Q70*(_xlfn.XLOOKUP(K70,'FX rates'!$A$2:$A$38,'FX rates'!$B$2:$B$38))</f>
        <v>0</v>
      </c>
      <c r="AK70" s="23">
        <f>R70*(_xlfn.XLOOKUP(K70,'FX rates'!$A$2:$A$38,'FX rates'!$B$2:$B$38))</f>
        <v>0</v>
      </c>
      <c r="AM70" s="4"/>
      <c r="AN70" s="4"/>
      <c r="AO70" s="4"/>
      <c r="AP70" s="32">
        <f t="shared" si="18"/>
        <v>0.48991735537190073</v>
      </c>
      <c r="AQ70" s="32">
        <f t="shared" si="19"/>
        <v>0</v>
      </c>
      <c r="AR70" s="24">
        <f t="shared" si="24"/>
        <v>26771580.000000004</v>
      </c>
      <c r="AS70" s="24" t="str">
        <f t="shared" si="25"/>
        <v>0</v>
      </c>
      <c r="AT70" s="24">
        <f t="shared" si="26"/>
        <v>370620.57158635935</v>
      </c>
      <c r="AU70" s="24">
        <f t="shared" si="27"/>
        <v>41180.063509595464</v>
      </c>
    </row>
    <row r="71" spans="1:47" x14ac:dyDescent="0.25">
      <c r="A71" s="28" t="s">
        <v>15064</v>
      </c>
      <c r="B71" s="28" t="s">
        <v>7422</v>
      </c>
      <c r="C71" s="28" t="s">
        <v>7423</v>
      </c>
      <c r="D71" s="28" t="s">
        <v>7424</v>
      </c>
      <c r="E71" s="28" t="s">
        <v>7425</v>
      </c>
      <c r="F71" s="29">
        <v>43595</v>
      </c>
      <c r="G71" s="29">
        <v>44896</v>
      </c>
      <c r="H71" s="28" t="s">
        <v>7426</v>
      </c>
      <c r="I71" s="28" t="s">
        <v>16055</v>
      </c>
      <c r="J71" s="28" t="s">
        <v>16041</v>
      </c>
      <c r="K71" s="28" t="s">
        <v>7427</v>
      </c>
      <c r="L71" s="27">
        <v>170665</v>
      </c>
      <c r="M71" s="27">
        <v>40480</v>
      </c>
      <c r="N71" s="27">
        <v>0</v>
      </c>
      <c r="O71" s="27">
        <v>0</v>
      </c>
      <c r="P71" s="27">
        <f t="shared" si="14"/>
        <v>40480</v>
      </c>
      <c r="Q71" s="27">
        <v>0</v>
      </c>
      <c r="R71" s="27">
        <v>5288</v>
      </c>
      <c r="S71" s="27">
        <v>0</v>
      </c>
      <c r="T71" s="27">
        <f t="shared" si="15"/>
        <v>5288</v>
      </c>
      <c r="U71" s="27">
        <v>0</v>
      </c>
      <c r="V71" s="27">
        <f t="shared" si="16"/>
        <v>216433</v>
      </c>
      <c r="W71" s="28" t="s">
        <v>7428</v>
      </c>
      <c r="X71" s="27">
        <v>175784.95</v>
      </c>
      <c r="Y71" s="27">
        <f t="shared" si="20"/>
        <v>393264.30000000005</v>
      </c>
      <c r="Z71" s="4" t="str" cm="1">
        <f t="array" ref="Z71">_xlfn.IFS(YEARFRAC(F71,G71)&lt;1,"&lt;1 Year",YEARFRAC(F71,G71)&lt;=5,"1-5 Years",YEARFRAC(F71,G71)&gt;5,"&gt;5 Years")</f>
        <v>1-5 Years</v>
      </c>
      <c r="AA71" s="24">
        <f>L71*(_xlfn.XLOOKUP(K71,'FX rates'!$A$2:$A$38,'FX rates'!$B$2:$B$38))</f>
        <v>170665</v>
      </c>
      <c r="AB71" s="24">
        <f>V71*(_xlfn.XLOOKUP(K71,'FX rates'!$A$2:$A$38,'FX rates'!$B$2:$B$38))</f>
        <v>216433</v>
      </c>
      <c r="AC71" s="24">
        <f>X71*(_xlfn.XLOOKUP(W71,'FX rates'!$A$2:$A$38,'FX rates'!$B$2:$B$38))</f>
        <v>175784.95</v>
      </c>
      <c r="AD71" s="24">
        <f>Y71*(_xlfn.XLOOKUP(W71,'FX rates'!$A$2:$A$38,'FX rates'!$B$2:$B$38))</f>
        <v>393264.30000000005</v>
      </c>
      <c r="AE71" s="30">
        <f t="shared" si="21"/>
        <v>3.0000000000000068E-2</v>
      </c>
      <c r="AF71" s="31">
        <f t="shared" si="22"/>
        <v>5119.9500000000116</v>
      </c>
      <c r="AG71" s="23">
        <f t="shared" si="23"/>
        <v>45768</v>
      </c>
      <c r="AH71" s="35">
        <f t="shared" si="17"/>
        <v>1</v>
      </c>
      <c r="AI71" s="23">
        <f>U71*(_xlfn.XLOOKUP(K71,'FX rates'!$A$2:$A$38,'FX rates'!$B$2:$B$38))</f>
        <v>0</v>
      </c>
      <c r="AJ71" s="23">
        <f>Q71*(_xlfn.XLOOKUP(K71,'FX rates'!$A$2:$A$38,'FX rates'!$B$2:$B$38))</f>
        <v>0</v>
      </c>
      <c r="AK71" s="23">
        <f>R71*(_xlfn.XLOOKUP(K71,'FX rates'!$A$2:$A$38,'FX rates'!$B$2:$B$38))</f>
        <v>5288</v>
      </c>
      <c r="AM71" s="4"/>
      <c r="AN71" s="4"/>
      <c r="AO71" s="4"/>
      <c r="AP71" s="32">
        <f t="shared" si="18"/>
        <v>0.23718981630679986</v>
      </c>
      <c r="AQ71" s="32">
        <f t="shared" si="19"/>
        <v>0</v>
      </c>
      <c r="AR71" s="24">
        <f t="shared" si="24"/>
        <v>217479.35</v>
      </c>
      <c r="AS71" s="24" t="str">
        <f t="shared" si="25"/>
        <v>0</v>
      </c>
      <c r="AT71" s="24">
        <f t="shared" si="26"/>
        <v>353937.87000000005</v>
      </c>
      <c r="AU71" s="24">
        <f t="shared" si="27"/>
        <v>39326.429999999993</v>
      </c>
    </row>
    <row r="72" spans="1:47" x14ac:dyDescent="0.25">
      <c r="A72" s="28" t="s">
        <v>15065</v>
      </c>
      <c r="B72" s="28" t="s">
        <v>7429</v>
      </c>
      <c r="C72" s="28" t="s">
        <v>7430</v>
      </c>
      <c r="D72" s="28" t="s">
        <v>7431</v>
      </c>
      <c r="E72" s="28" t="s">
        <v>7432</v>
      </c>
      <c r="F72" s="29">
        <v>43595</v>
      </c>
      <c r="G72" s="29">
        <v>44896</v>
      </c>
      <c r="H72" s="28" t="s">
        <v>7433</v>
      </c>
      <c r="I72" s="28" t="s">
        <v>16036</v>
      </c>
      <c r="J72" s="28" t="s">
        <v>16056</v>
      </c>
      <c r="K72" s="28" t="s">
        <v>7434</v>
      </c>
      <c r="L72" s="27">
        <v>188760.00000000003</v>
      </c>
      <c r="M72" s="27">
        <v>122496.00000000001</v>
      </c>
      <c r="N72" s="27">
        <v>0</v>
      </c>
      <c r="O72" s="27">
        <v>0</v>
      </c>
      <c r="P72" s="27">
        <f t="shared" si="14"/>
        <v>122496.00000000001</v>
      </c>
      <c r="Q72" s="27">
        <v>0</v>
      </c>
      <c r="R72" s="27">
        <v>0</v>
      </c>
      <c r="S72" s="27">
        <v>0</v>
      </c>
      <c r="T72" s="27">
        <f t="shared" si="15"/>
        <v>0</v>
      </c>
      <c r="U72" s="27">
        <v>0</v>
      </c>
      <c r="V72" s="27">
        <f t="shared" si="16"/>
        <v>311256.00000000006</v>
      </c>
      <c r="W72" s="28" t="s">
        <v>7435</v>
      </c>
      <c r="X72" s="27">
        <v>196310.40000000002</v>
      </c>
      <c r="Y72" s="27">
        <f t="shared" si="20"/>
        <v>520016.64000000001</v>
      </c>
      <c r="Z72" s="4" t="str" cm="1">
        <f t="array" ref="Z72">_xlfn.IFS(YEARFRAC(F72,G72)&lt;1,"&lt;1 Year",YEARFRAC(F72,G72)&lt;=5,"1-5 Years",YEARFRAC(F72,G72)&gt;5,"&gt;5 Years")</f>
        <v>1-5 Years</v>
      </c>
      <c r="AA72" s="24">
        <f>L72*(_xlfn.XLOOKUP(K72,'FX rates'!$A$2:$A$38,'FX rates'!$B$2:$B$38))</f>
        <v>188760.00000000003</v>
      </c>
      <c r="AB72" s="24">
        <f>V72*(_xlfn.XLOOKUP(K72,'FX rates'!$A$2:$A$38,'FX rates'!$B$2:$B$38))</f>
        <v>311256.00000000006</v>
      </c>
      <c r="AC72" s="24">
        <f>X72*(_xlfn.XLOOKUP(W72,'FX rates'!$A$2:$A$38,'FX rates'!$B$2:$B$38))</f>
        <v>196310.40000000002</v>
      </c>
      <c r="AD72" s="24">
        <f>Y72*(_xlfn.XLOOKUP(W72,'FX rates'!$A$2:$A$38,'FX rates'!$B$2:$B$38))</f>
        <v>520016.64000000001</v>
      </c>
      <c r="AE72" s="30">
        <f t="shared" si="21"/>
        <v>3.9999999999999966E-2</v>
      </c>
      <c r="AF72" s="31">
        <f t="shared" si="22"/>
        <v>7550.3999999999942</v>
      </c>
      <c r="AG72" s="23">
        <f t="shared" si="23"/>
        <v>122496.00000000003</v>
      </c>
      <c r="AH72" s="35">
        <f t="shared" si="17"/>
        <v>1</v>
      </c>
      <c r="AI72" s="23">
        <f>U72*(_xlfn.XLOOKUP(K72,'FX rates'!$A$2:$A$38,'FX rates'!$B$2:$B$38))</f>
        <v>0</v>
      </c>
      <c r="AJ72" s="23">
        <f>Q72*(_xlfn.XLOOKUP(K72,'FX rates'!$A$2:$A$38,'FX rates'!$B$2:$B$38))</f>
        <v>0</v>
      </c>
      <c r="AK72" s="23">
        <f>R72*(_xlfn.XLOOKUP(K72,'FX rates'!$A$2:$A$38,'FX rates'!$B$2:$B$38))</f>
        <v>0</v>
      </c>
      <c r="AM72" s="4"/>
      <c r="AN72" s="4"/>
      <c r="AO72" s="4"/>
      <c r="AP72" s="32">
        <f t="shared" si="18"/>
        <v>0.64895104895104894</v>
      </c>
      <c r="AQ72" s="32">
        <f t="shared" si="19"/>
        <v>0</v>
      </c>
      <c r="AR72" s="24">
        <f t="shared" si="24"/>
        <v>323706.23999999999</v>
      </c>
      <c r="AS72" s="24" t="str">
        <f t="shared" si="25"/>
        <v>0</v>
      </c>
      <c r="AT72" s="24">
        <f t="shared" si="26"/>
        <v>468014.97600000002</v>
      </c>
      <c r="AU72" s="24">
        <f t="shared" si="27"/>
        <v>52001.66399999999</v>
      </c>
    </row>
    <row r="73" spans="1:47" x14ac:dyDescent="0.25">
      <c r="A73" s="28" t="s">
        <v>15066</v>
      </c>
      <c r="B73" s="28" t="s">
        <v>7436</v>
      </c>
      <c r="C73" s="28" t="s">
        <v>7437</v>
      </c>
      <c r="D73" s="28" t="s">
        <v>7438</v>
      </c>
      <c r="E73" s="28" t="s">
        <v>7439</v>
      </c>
      <c r="F73" s="29">
        <v>43595</v>
      </c>
      <c r="G73" s="29">
        <v>44896</v>
      </c>
      <c r="H73" s="28" t="s">
        <v>7440</v>
      </c>
      <c r="I73" s="28" t="s">
        <v>16040</v>
      </c>
      <c r="J73" s="28" t="s">
        <v>16053</v>
      </c>
      <c r="K73" s="28" t="s">
        <v>7441</v>
      </c>
      <c r="L73" s="27">
        <v>198220.00000000003</v>
      </c>
      <c r="M73" s="27">
        <v>118800</v>
      </c>
      <c r="N73" s="27">
        <v>0</v>
      </c>
      <c r="O73" s="27">
        <v>0</v>
      </c>
      <c r="P73" s="27">
        <f t="shared" si="14"/>
        <v>118800</v>
      </c>
      <c r="Q73" s="27">
        <v>0</v>
      </c>
      <c r="R73" s="27">
        <v>0</v>
      </c>
      <c r="S73" s="27">
        <v>0</v>
      </c>
      <c r="T73" s="27">
        <f t="shared" si="15"/>
        <v>0</v>
      </c>
      <c r="U73" s="27">
        <v>0</v>
      </c>
      <c r="V73" s="27">
        <f t="shared" si="16"/>
        <v>317020</v>
      </c>
      <c r="W73" s="28" t="s">
        <v>7442</v>
      </c>
      <c r="X73" s="27">
        <v>204166.60000000003</v>
      </c>
      <c r="Y73" s="27">
        <f t="shared" si="20"/>
        <v>530697.20000000007</v>
      </c>
      <c r="Z73" s="4" t="str" cm="1">
        <f t="array" ref="Z73">_xlfn.IFS(YEARFRAC(F73,G73)&lt;1,"&lt;1 Year",YEARFRAC(F73,G73)&lt;=5,"1-5 Years",YEARFRAC(F73,G73)&gt;5,"&gt;5 Years")</f>
        <v>1-5 Years</v>
      </c>
      <c r="AA73" s="24">
        <f>L73*(_xlfn.XLOOKUP(K73,'FX rates'!$A$2:$A$38,'FX rates'!$B$2:$B$38))</f>
        <v>198220.00000000003</v>
      </c>
      <c r="AB73" s="24">
        <f>V73*(_xlfn.XLOOKUP(K73,'FX rates'!$A$2:$A$38,'FX rates'!$B$2:$B$38))</f>
        <v>317020</v>
      </c>
      <c r="AC73" s="24">
        <f>X73*(_xlfn.XLOOKUP(W73,'FX rates'!$A$2:$A$38,'FX rates'!$B$2:$B$38))</f>
        <v>204166.60000000003</v>
      </c>
      <c r="AD73" s="24">
        <f>Y73*(_xlfn.XLOOKUP(W73,'FX rates'!$A$2:$A$38,'FX rates'!$B$2:$B$38))</f>
        <v>530697.20000000007</v>
      </c>
      <c r="AE73" s="30">
        <f t="shared" si="21"/>
        <v>3.0000000000000027E-2</v>
      </c>
      <c r="AF73" s="31">
        <f t="shared" si="22"/>
        <v>5946.6000000000058</v>
      </c>
      <c r="AG73" s="23">
        <f t="shared" si="23"/>
        <v>118799.99999999997</v>
      </c>
      <c r="AH73" s="35">
        <f t="shared" si="17"/>
        <v>1</v>
      </c>
      <c r="AI73" s="23">
        <f>U73*(_xlfn.XLOOKUP(K73,'FX rates'!$A$2:$A$38,'FX rates'!$B$2:$B$38))</f>
        <v>0</v>
      </c>
      <c r="AJ73" s="23">
        <f>Q73*(_xlfn.XLOOKUP(K73,'FX rates'!$A$2:$A$38,'FX rates'!$B$2:$B$38))</f>
        <v>0</v>
      </c>
      <c r="AK73" s="23">
        <f>R73*(_xlfn.XLOOKUP(K73,'FX rates'!$A$2:$A$38,'FX rates'!$B$2:$B$38))</f>
        <v>0</v>
      </c>
      <c r="AM73" s="4"/>
      <c r="AN73" s="4"/>
      <c r="AO73" s="4"/>
      <c r="AP73" s="32">
        <f t="shared" si="18"/>
        <v>0.59933407325194221</v>
      </c>
      <c r="AQ73" s="32">
        <f t="shared" si="19"/>
        <v>0</v>
      </c>
      <c r="AR73" s="24">
        <f t="shared" si="24"/>
        <v>326530.60000000003</v>
      </c>
      <c r="AS73" s="24" t="str">
        <f t="shared" si="25"/>
        <v>0</v>
      </c>
      <c r="AT73" s="24">
        <f t="shared" si="26"/>
        <v>477627.4800000001</v>
      </c>
      <c r="AU73" s="24">
        <f t="shared" si="27"/>
        <v>53069.719999999972</v>
      </c>
    </row>
    <row r="74" spans="1:47" x14ac:dyDescent="0.25">
      <c r="A74" s="28" t="s">
        <v>15067</v>
      </c>
      <c r="B74" s="28" t="s">
        <v>7443</v>
      </c>
      <c r="C74" s="28" t="s">
        <v>7444</v>
      </c>
      <c r="D74" s="28" t="s">
        <v>7445</v>
      </c>
      <c r="E74" s="28" t="s">
        <v>7446</v>
      </c>
      <c r="F74" s="29">
        <v>43595</v>
      </c>
      <c r="G74" s="29">
        <v>44896</v>
      </c>
      <c r="H74" s="28" t="s">
        <v>7447</v>
      </c>
      <c r="I74" s="28" t="s">
        <v>16049</v>
      </c>
      <c r="J74" s="28" t="s">
        <v>16042</v>
      </c>
      <c r="K74" s="28" t="s">
        <v>7448</v>
      </c>
      <c r="L74" s="27">
        <v>225720.00000000006</v>
      </c>
      <c r="M74" s="27">
        <v>79420</v>
      </c>
      <c r="N74" s="27">
        <v>0</v>
      </c>
      <c r="O74" s="27">
        <v>0</v>
      </c>
      <c r="P74" s="27">
        <f t="shared" si="14"/>
        <v>79420</v>
      </c>
      <c r="Q74" s="27">
        <v>0</v>
      </c>
      <c r="R74" s="27">
        <v>0</v>
      </c>
      <c r="S74" s="27">
        <v>0</v>
      </c>
      <c r="T74" s="27">
        <f t="shared" si="15"/>
        <v>0</v>
      </c>
      <c r="U74" s="27">
        <v>0</v>
      </c>
      <c r="V74" s="27">
        <f t="shared" si="16"/>
        <v>305140.00000000006</v>
      </c>
      <c r="W74" s="28" t="s">
        <v>7449</v>
      </c>
      <c r="X74" s="27">
        <v>241520.40000000008</v>
      </c>
      <c r="Y74" s="27">
        <f t="shared" si="20"/>
        <v>568020.20000000019</v>
      </c>
      <c r="Z74" s="4" t="str" cm="1">
        <f t="array" ref="Z74">_xlfn.IFS(YEARFRAC(F74,G74)&lt;1,"&lt;1 Year",YEARFRAC(F74,G74)&lt;=5,"1-5 Years",YEARFRAC(F74,G74)&gt;5,"&gt;5 Years")</f>
        <v>1-5 Years</v>
      </c>
      <c r="AA74" s="24">
        <f>L74*(_xlfn.XLOOKUP(K74,'FX rates'!$A$2:$A$38,'FX rates'!$B$2:$B$38))</f>
        <v>225720.00000000006</v>
      </c>
      <c r="AB74" s="24">
        <f>V74*(_xlfn.XLOOKUP(K74,'FX rates'!$A$2:$A$38,'FX rates'!$B$2:$B$38))</f>
        <v>305140.00000000006</v>
      </c>
      <c r="AC74" s="24">
        <f>X74*(_xlfn.XLOOKUP(W74,'FX rates'!$A$2:$A$38,'FX rates'!$B$2:$B$38))</f>
        <v>241520.40000000008</v>
      </c>
      <c r="AD74" s="24">
        <f>Y74*(_xlfn.XLOOKUP(W74,'FX rates'!$A$2:$A$38,'FX rates'!$B$2:$B$38))</f>
        <v>568020.20000000019</v>
      </c>
      <c r="AE74" s="30">
        <f t="shared" si="21"/>
        <v>7.000000000000009E-2</v>
      </c>
      <c r="AF74" s="31">
        <f t="shared" si="22"/>
        <v>15800.400000000023</v>
      </c>
      <c r="AG74" s="23">
        <f t="shared" si="23"/>
        <v>79420</v>
      </c>
      <c r="AH74" s="35">
        <f t="shared" si="17"/>
        <v>1</v>
      </c>
      <c r="AI74" s="23">
        <f>U74*(_xlfn.XLOOKUP(K74,'FX rates'!$A$2:$A$38,'FX rates'!$B$2:$B$38))</f>
        <v>0</v>
      </c>
      <c r="AJ74" s="23">
        <f>Q74*(_xlfn.XLOOKUP(K74,'FX rates'!$A$2:$A$38,'FX rates'!$B$2:$B$38))</f>
        <v>0</v>
      </c>
      <c r="AK74" s="23">
        <f>R74*(_xlfn.XLOOKUP(K74,'FX rates'!$A$2:$A$38,'FX rates'!$B$2:$B$38))</f>
        <v>0</v>
      </c>
      <c r="AM74" s="4"/>
      <c r="AN74" s="4"/>
      <c r="AO74" s="4"/>
      <c r="AP74" s="32">
        <f t="shared" si="18"/>
        <v>0.35185185185185175</v>
      </c>
      <c r="AQ74" s="32">
        <f t="shared" si="19"/>
        <v>0</v>
      </c>
      <c r="AR74" s="24">
        <f t="shared" si="24"/>
        <v>326499.80000000005</v>
      </c>
      <c r="AS74" s="24" t="str">
        <f t="shared" si="25"/>
        <v>0</v>
      </c>
      <c r="AT74" s="24">
        <f t="shared" si="26"/>
        <v>511218.18000000017</v>
      </c>
      <c r="AU74" s="24">
        <f t="shared" si="27"/>
        <v>56802.020000000019</v>
      </c>
    </row>
    <row r="75" spans="1:47" x14ac:dyDescent="0.25">
      <c r="A75" s="28" t="s">
        <v>15068</v>
      </c>
      <c r="B75" s="28" t="s">
        <v>7450</v>
      </c>
      <c r="C75" s="28" t="s">
        <v>7451</v>
      </c>
      <c r="D75" s="28" t="s">
        <v>7452</v>
      </c>
      <c r="E75" s="28" t="s">
        <v>7453</v>
      </c>
      <c r="F75" s="29">
        <v>43595</v>
      </c>
      <c r="G75" s="29">
        <v>44896</v>
      </c>
      <c r="H75" s="28" t="s">
        <v>7454</v>
      </c>
      <c r="I75" s="28" t="s">
        <v>16040</v>
      </c>
      <c r="J75" s="28" t="s">
        <v>16051</v>
      </c>
      <c r="K75" s="28" t="s">
        <v>7455</v>
      </c>
      <c r="L75" s="27">
        <v>207570.00000000003</v>
      </c>
      <c r="M75" s="27">
        <v>459800.00000000006</v>
      </c>
      <c r="N75" s="27">
        <v>0</v>
      </c>
      <c r="O75" s="27">
        <v>0</v>
      </c>
      <c r="P75" s="27">
        <f t="shared" si="14"/>
        <v>459800.00000000006</v>
      </c>
      <c r="Q75" s="27">
        <v>0</v>
      </c>
      <c r="R75" s="27">
        <v>0</v>
      </c>
      <c r="S75" s="27">
        <v>0</v>
      </c>
      <c r="T75" s="27">
        <f t="shared" si="15"/>
        <v>0</v>
      </c>
      <c r="U75" s="27">
        <v>0</v>
      </c>
      <c r="V75" s="27">
        <f t="shared" si="16"/>
        <v>667370.00000000012</v>
      </c>
      <c r="W75" s="28" t="s">
        <v>7456</v>
      </c>
      <c r="X75" s="27">
        <v>230402.70000000004</v>
      </c>
      <c r="Y75" s="27">
        <f t="shared" si="20"/>
        <v>971183.40000000014</v>
      </c>
      <c r="Z75" s="4" t="str" cm="1">
        <f t="array" ref="Z75">_xlfn.IFS(YEARFRAC(F75,G75)&lt;1,"&lt;1 Year",YEARFRAC(F75,G75)&lt;=5,"1-5 Years",YEARFRAC(F75,G75)&gt;5,"&gt;5 Years")</f>
        <v>1-5 Years</v>
      </c>
      <c r="AA75" s="24">
        <f>L75*(_xlfn.XLOOKUP(K75,'FX rates'!$A$2:$A$38,'FX rates'!$B$2:$B$38))</f>
        <v>207570.00000000003</v>
      </c>
      <c r="AB75" s="24">
        <f>V75*(_xlfn.XLOOKUP(K75,'FX rates'!$A$2:$A$38,'FX rates'!$B$2:$B$38))</f>
        <v>667370.00000000012</v>
      </c>
      <c r="AC75" s="24">
        <f>X75*(_xlfn.XLOOKUP(W75,'FX rates'!$A$2:$A$38,'FX rates'!$B$2:$B$38))</f>
        <v>230402.70000000004</v>
      </c>
      <c r="AD75" s="24">
        <f>Y75*(_xlfn.XLOOKUP(W75,'FX rates'!$A$2:$A$38,'FX rates'!$B$2:$B$38))</f>
        <v>971183.40000000014</v>
      </c>
      <c r="AE75" s="30">
        <f t="shared" si="21"/>
        <v>0.11000000000000004</v>
      </c>
      <c r="AF75" s="31">
        <f t="shared" si="22"/>
        <v>22832.700000000012</v>
      </c>
      <c r="AG75" s="23">
        <f t="shared" si="23"/>
        <v>459800.00000000012</v>
      </c>
      <c r="AH75" s="35">
        <f t="shared" si="17"/>
        <v>1</v>
      </c>
      <c r="AI75" s="23">
        <f>U75*(_xlfn.XLOOKUP(K75,'FX rates'!$A$2:$A$38,'FX rates'!$B$2:$B$38))</f>
        <v>0</v>
      </c>
      <c r="AJ75" s="23">
        <f>Q75*(_xlfn.XLOOKUP(K75,'FX rates'!$A$2:$A$38,'FX rates'!$B$2:$B$38))</f>
        <v>0</v>
      </c>
      <c r="AK75" s="23">
        <f>R75*(_xlfn.XLOOKUP(K75,'FX rates'!$A$2:$A$38,'FX rates'!$B$2:$B$38))</f>
        <v>0</v>
      </c>
      <c r="AM75" s="4"/>
      <c r="AN75" s="4"/>
      <c r="AO75" s="4"/>
      <c r="AP75" s="32">
        <f t="shared" si="18"/>
        <v>2.2151563328033914</v>
      </c>
      <c r="AQ75" s="32">
        <f t="shared" si="19"/>
        <v>0</v>
      </c>
      <c r="AR75" s="24">
        <f t="shared" si="24"/>
        <v>740780.70000000007</v>
      </c>
      <c r="AS75" s="24" t="str">
        <f t="shared" si="25"/>
        <v>0</v>
      </c>
      <c r="AT75" s="24">
        <f t="shared" si="26"/>
        <v>874065.06000000017</v>
      </c>
      <c r="AU75" s="24">
        <f t="shared" si="27"/>
        <v>97118.339999999967</v>
      </c>
    </row>
    <row r="76" spans="1:47" x14ac:dyDescent="0.25">
      <c r="A76" s="28" t="s">
        <v>15069</v>
      </c>
      <c r="B76" s="28" t="s">
        <v>1888</v>
      </c>
      <c r="C76" s="28" t="s">
        <v>1889</v>
      </c>
      <c r="D76" s="28" t="s">
        <v>1890</v>
      </c>
      <c r="E76" s="28" t="s">
        <v>1891</v>
      </c>
      <c r="F76" s="29">
        <v>43595</v>
      </c>
      <c r="G76" s="29">
        <v>44896</v>
      </c>
      <c r="H76" s="28" t="s">
        <v>1892</v>
      </c>
      <c r="I76" s="28" t="s">
        <v>16046</v>
      </c>
      <c r="J76" s="28" t="s">
        <v>16033</v>
      </c>
      <c r="K76" s="28" t="s">
        <v>1893</v>
      </c>
      <c r="L76" s="27">
        <v>73861.259999999995</v>
      </c>
      <c r="M76" s="27">
        <v>11737.000000000002</v>
      </c>
      <c r="N76" s="27">
        <v>0</v>
      </c>
      <c r="O76" s="27">
        <v>0</v>
      </c>
      <c r="P76" s="27">
        <f t="shared" si="14"/>
        <v>11737.000000000002</v>
      </c>
      <c r="Q76" s="27">
        <v>0</v>
      </c>
      <c r="R76" s="27">
        <v>0</v>
      </c>
      <c r="S76" s="27">
        <v>0</v>
      </c>
      <c r="T76" s="27">
        <f t="shared" si="15"/>
        <v>0</v>
      </c>
      <c r="U76" s="27">
        <v>0</v>
      </c>
      <c r="V76" s="27">
        <f t="shared" si="16"/>
        <v>85598.26</v>
      </c>
      <c r="W76" s="28" t="s">
        <v>1894</v>
      </c>
      <c r="X76" s="27">
        <v>79770.160799999998</v>
      </c>
      <c r="Y76" s="27">
        <f t="shared" si="20"/>
        <v>172216.28159999999</v>
      </c>
      <c r="Z76" s="4" t="str" cm="1">
        <f t="array" ref="Z76">_xlfn.IFS(YEARFRAC(F76,G76)&lt;1,"&lt;1 Year",YEARFRAC(F76,G76)&lt;=5,"1-5 Years",YEARFRAC(F76,G76)&gt;5,"&gt;5 Years")</f>
        <v>1-5 Years</v>
      </c>
      <c r="AA76" s="24">
        <f>L76*(_xlfn.XLOOKUP(K76,'FX rates'!$A$2:$A$38,'FX rates'!$B$2:$B$38))</f>
        <v>73861.259999999995</v>
      </c>
      <c r="AB76" s="24">
        <f>V76*(_xlfn.XLOOKUP(K76,'FX rates'!$A$2:$A$38,'FX rates'!$B$2:$B$38))</f>
        <v>85598.26</v>
      </c>
      <c r="AC76" s="24">
        <f>X76*(_xlfn.XLOOKUP(W76,'FX rates'!$A$2:$A$38,'FX rates'!$B$2:$B$38))</f>
        <v>79770.160799999998</v>
      </c>
      <c r="AD76" s="24">
        <f>Y76*(_xlfn.XLOOKUP(W76,'FX rates'!$A$2:$A$38,'FX rates'!$B$2:$B$38))</f>
        <v>172216.28159999999</v>
      </c>
      <c r="AE76" s="30">
        <f t="shared" si="21"/>
        <v>8.0000000000000043E-2</v>
      </c>
      <c r="AF76" s="31">
        <f t="shared" si="22"/>
        <v>5908.9008000000031</v>
      </c>
      <c r="AG76" s="23">
        <f t="shared" si="23"/>
        <v>11737</v>
      </c>
      <c r="AH76" s="35">
        <f t="shared" si="17"/>
        <v>1</v>
      </c>
      <c r="AI76" s="23">
        <f>U76*(_xlfn.XLOOKUP(K76,'FX rates'!$A$2:$A$38,'FX rates'!$B$2:$B$38))</f>
        <v>0</v>
      </c>
      <c r="AJ76" s="23">
        <f>Q76*(_xlfn.XLOOKUP(K76,'FX rates'!$A$2:$A$38,'FX rates'!$B$2:$B$38))</f>
        <v>0</v>
      </c>
      <c r="AK76" s="23">
        <f>R76*(_xlfn.XLOOKUP(K76,'FX rates'!$A$2:$A$38,'FX rates'!$B$2:$B$38))</f>
        <v>0</v>
      </c>
      <c r="AM76" s="4"/>
      <c r="AN76" s="4"/>
      <c r="AO76" s="4"/>
      <c r="AP76" s="32">
        <f t="shared" si="18"/>
        <v>0.1589060354507898</v>
      </c>
      <c r="AQ76" s="32">
        <f t="shared" si="19"/>
        <v>0</v>
      </c>
      <c r="AR76" s="24">
        <f t="shared" si="24"/>
        <v>92446.120800000004</v>
      </c>
      <c r="AS76" s="24" t="str">
        <f t="shared" si="25"/>
        <v>0</v>
      </c>
      <c r="AT76" s="24">
        <f t="shared" si="26"/>
        <v>154994.65343999999</v>
      </c>
      <c r="AU76" s="24">
        <f t="shared" si="27"/>
        <v>17221.628159999993</v>
      </c>
    </row>
    <row r="77" spans="1:47" x14ac:dyDescent="0.25">
      <c r="A77" s="28" t="s">
        <v>15070</v>
      </c>
      <c r="B77" s="28" t="s">
        <v>7464</v>
      </c>
      <c r="C77" s="28" t="s">
        <v>7465</v>
      </c>
      <c r="D77" s="28" t="s">
        <v>7466</v>
      </c>
      <c r="E77" s="28" t="s">
        <v>7467</v>
      </c>
      <c r="F77" s="29">
        <v>43595</v>
      </c>
      <c r="G77" s="29">
        <v>44896</v>
      </c>
      <c r="H77" s="28" t="s">
        <v>7468</v>
      </c>
      <c r="I77" s="28" t="s">
        <v>16050</v>
      </c>
      <c r="J77" s="28" t="s">
        <v>16056</v>
      </c>
      <c r="K77" s="28" t="s">
        <v>7469</v>
      </c>
      <c r="L77" s="27">
        <v>194425.00000000003</v>
      </c>
      <c r="M77" s="27">
        <v>151943</v>
      </c>
      <c r="N77" s="27">
        <v>0</v>
      </c>
      <c r="O77" s="27">
        <v>0</v>
      </c>
      <c r="P77" s="27">
        <f t="shared" si="14"/>
        <v>151943</v>
      </c>
      <c r="Q77" s="27">
        <v>0</v>
      </c>
      <c r="R77" s="27">
        <v>0</v>
      </c>
      <c r="S77" s="27">
        <v>0</v>
      </c>
      <c r="T77" s="27">
        <f t="shared" si="15"/>
        <v>0</v>
      </c>
      <c r="U77" s="27">
        <v>0</v>
      </c>
      <c r="V77" s="27">
        <f t="shared" si="16"/>
        <v>346368</v>
      </c>
      <c r="W77" s="28" t="s">
        <v>7470</v>
      </c>
      <c r="X77" s="27">
        <v>223588.75000000003</v>
      </c>
      <c r="Y77" s="27">
        <f t="shared" si="20"/>
        <v>621911.95000000007</v>
      </c>
      <c r="Z77" s="4" t="str" cm="1">
        <f t="array" ref="Z77">_xlfn.IFS(YEARFRAC(F77,G77)&lt;1,"&lt;1 Year",YEARFRAC(F77,G77)&lt;=5,"1-5 Years",YEARFRAC(F77,G77)&gt;5,"&gt;5 Years")</f>
        <v>1-5 Years</v>
      </c>
      <c r="AA77" s="24">
        <f>L77*(_xlfn.XLOOKUP(K77,'FX rates'!$A$2:$A$38,'FX rates'!$B$2:$B$38))</f>
        <v>194425.00000000003</v>
      </c>
      <c r="AB77" s="24">
        <f>V77*(_xlfn.XLOOKUP(K77,'FX rates'!$A$2:$A$38,'FX rates'!$B$2:$B$38))</f>
        <v>346368</v>
      </c>
      <c r="AC77" s="24">
        <f>X77*(_xlfn.XLOOKUP(W77,'FX rates'!$A$2:$A$38,'FX rates'!$B$2:$B$38))</f>
        <v>223588.75000000003</v>
      </c>
      <c r="AD77" s="24">
        <f>Y77*(_xlfn.XLOOKUP(W77,'FX rates'!$A$2:$A$38,'FX rates'!$B$2:$B$38))</f>
        <v>621911.95000000007</v>
      </c>
      <c r="AE77" s="30">
        <f t="shared" si="21"/>
        <v>0.14999999999999997</v>
      </c>
      <c r="AF77" s="31">
        <f t="shared" si="22"/>
        <v>29163.75</v>
      </c>
      <c r="AG77" s="23">
        <f t="shared" si="23"/>
        <v>151942.99999999997</v>
      </c>
      <c r="AH77" s="35">
        <f t="shared" si="17"/>
        <v>1</v>
      </c>
      <c r="AI77" s="23">
        <f>U77*(_xlfn.XLOOKUP(K77,'FX rates'!$A$2:$A$38,'FX rates'!$B$2:$B$38))</f>
        <v>0</v>
      </c>
      <c r="AJ77" s="23">
        <f>Q77*(_xlfn.XLOOKUP(K77,'FX rates'!$A$2:$A$38,'FX rates'!$B$2:$B$38))</f>
        <v>0</v>
      </c>
      <c r="AK77" s="23">
        <f>R77*(_xlfn.XLOOKUP(K77,'FX rates'!$A$2:$A$38,'FX rates'!$B$2:$B$38))</f>
        <v>0</v>
      </c>
      <c r="AM77" s="4"/>
      <c r="AN77" s="4"/>
      <c r="AO77" s="4"/>
      <c r="AP77" s="32">
        <f t="shared" si="18"/>
        <v>0.78149929278642138</v>
      </c>
      <c r="AQ77" s="32">
        <f t="shared" si="19"/>
        <v>0</v>
      </c>
      <c r="AR77" s="24">
        <f t="shared" si="24"/>
        <v>398323.20000000007</v>
      </c>
      <c r="AS77" s="24" t="str">
        <f t="shared" si="25"/>
        <v>0</v>
      </c>
      <c r="AT77" s="24">
        <f t="shared" si="26"/>
        <v>559720.75500000012</v>
      </c>
      <c r="AU77" s="24">
        <f t="shared" si="27"/>
        <v>62191.194999999949</v>
      </c>
    </row>
    <row r="78" spans="1:47" x14ac:dyDescent="0.25">
      <c r="A78" s="28" t="s">
        <v>15071</v>
      </c>
      <c r="B78" s="28" t="s">
        <v>1972</v>
      </c>
      <c r="C78" s="28" t="s">
        <v>1973</v>
      </c>
      <c r="D78" s="28" t="s">
        <v>1974</v>
      </c>
      <c r="E78" s="28" t="s">
        <v>1975</v>
      </c>
      <c r="F78" s="29">
        <v>43595</v>
      </c>
      <c r="G78" s="29">
        <v>44896</v>
      </c>
      <c r="H78" s="28" t="s">
        <v>1976</v>
      </c>
      <c r="I78" s="28" t="s">
        <v>16051</v>
      </c>
      <c r="J78" s="28" t="s">
        <v>16042</v>
      </c>
      <c r="K78" s="28" t="s">
        <v>1977</v>
      </c>
      <c r="L78" s="27">
        <v>75790</v>
      </c>
      <c r="M78" s="27">
        <v>42240</v>
      </c>
      <c r="N78" s="27">
        <v>0</v>
      </c>
      <c r="O78" s="27">
        <v>0</v>
      </c>
      <c r="P78" s="27">
        <f t="shared" si="14"/>
        <v>42240</v>
      </c>
      <c r="Q78" s="27">
        <v>0</v>
      </c>
      <c r="R78" s="27">
        <v>0</v>
      </c>
      <c r="S78" s="27">
        <v>0</v>
      </c>
      <c r="T78" s="27">
        <f t="shared" si="15"/>
        <v>0</v>
      </c>
      <c r="U78" s="27">
        <v>0</v>
      </c>
      <c r="V78" s="27">
        <f t="shared" si="16"/>
        <v>118030</v>
      </c>
      <c r="W78" s="28" t="s">
        <v>1978</v>
      </c>
      <c r="X78" s="27">
        <v>78821.600000000006</v>
      </c>
      <c r="Y78" s="27">
        <f t="shared" si="20"/>
        <v>201572.80000000002</v>
      </c>
      <c r="Z78" s="4" t="str" cm="1">
        <f t="array" ref="Z78">_xlfn.IFS(YEARFRAC(F78,G78)&lt;1,"&lt;1 Year",YEARFRAC(F78,G78)&lt;=5,"1-5 Years",YEARFRAC(F78,G78)&gt;5,"&gt;5 Years")</f>
        <v>1-5 Years</v>
      </c>
      <c r="AA78" s="24">
        <f>L78*(_xlfn.XLOOKUP(K78,'FX rates'!$A$2:$A$38,'FX rates'!$B$2:$B$38))</f>
        <v>100849.96350573283</v>
      </c>
      <c r="AB78" s="24">
        <f>V78*(_xlfn.XLOOKUP(K78,'FX rates'!$A$2:$A$38,'FX rates'!$B$2:$B$38))</f>
        <v>157056.61950892789</v>
      </c>
      <c r="AC78" s="24">
        <f>X78*(_xlfn.XLOOKUP(W78,'FX rates'!$A$2:$A$38,'FX rates'!$B$2:$B$38))</f>
        <v>104883.96204596215</v>
      </c>
      <c r="AD78" s="24">
        <f>Y78*(_xlfn.XLOOKUP(W78,'FX rates'!$A$2:$A$38,'FX rates'!$B$2:$B$38))</f>
        <v>268222.84633524716</v>
      </c>
      <c r="AE78" s="30">
        <f t="shared" si="21"/>
        <v>4.0000000000000112E-2</v>
      </c>
      <c r="AF78" s="31">
        <f t="shared" si="22"/>
        <v>3031.6000000000058</v>
      </c>
      <c r="AG78" s="23">
        <f t="shared" si="23"/>
        <v>56206.656003195065</v>
      </c>
      <c r="AH78" s="35">
        <f t="shared" si="17"/>
        <v>1.3306500000756409</v>
      </c>
      <c r="AI78" s="23">
        <f>U78*(_xlfn.XLOOKUP(K78,'FX rates'!$A$2:$A$38,'FX rates'!$B$2:$B$38))</f>
        <v>0</v>
      </c>
      <c r="AJ78" s="23">
        <f>Q78*(_xlfn.XLOOKUP(K78,'FX rates'!$A$2:$A$38,'FX rates'!$B$2:$B$38))</f>
        <v>0</v>
      </c>
      <c r="AK78" s="23">
        <f>R78*(_xlfn.XLOOKUP(K78,'FX rates'!$A$2:$A$38,'FX rates'!$B$2:$B$38))</f>
        <v>0</v>
      </c>
      <c r="AM78" s="4"/>
      <c r="AN78" s="4"/>
      <c r="AO78" s="4"/>
      <c r="AP78" s="32">
        <f t="shared" si="18"/>
        <v>0.55732946298984032</v>
      </c>
      <c r="AQ78" s="32">
        <f t="shared" si="19"/>
        <v>0</v>
      </c>
      <c r="AR78" s="24">
        <f t="shared" si="24"/>
        <v>122751.20000000001</v>
      </c>
      <c r="AS78" s="24" t="str">
        <f t="shared" si="25"/>
        <v>0</v>
      </c>
      <c r="AT78" s="24">
        <f t="shared" si="26"/>
        <v>241400.56170172244</v>
      </c>
      <c r="AU78" s="24">
        <f t="shared" si="27"/>
        <v>26822.284633524716</v>
      </c>
    </row>
    <row r="79" spans="1:47" x14ac:dyDescent="0.25">
      <c r="A79" s="28" t="s">
        <v>15072</v>
      </c>
      <c r="B79" s="28" t="s">
        <v>7478</v>
      </c>
      <c r="C79" s="28" t="s">
        <v>7479</v>
      </c>
      <c r="D79" s="28" t="s">
        <v>7480</v>
      </c>
      <c r="E79" s="28" t="s">
        <v>7481</v>
      </c>
      <c r="F79" s="29">
        <v>43595</v>
      </c>
      <c r="G79" s="29">
        <v>44896</v>
      </c>
      <c r="H79" s="28" t="s">
        <v>7482</v>
      </c>
      <c r="I79" s="28" t="s">
        <v>16056</v>
      </c>
      <c r="J79" s="4" t="s">
        <v>16049</v>
      </c>
      <c r="K79" s="28" t="s">
        <v>7483</v>
      </c>
      <c r="L79" s="27">
        <v>213180.00000000003</v>
      </c>
      <c r="M79" s="4">
        <v>0</v>
      </c>
      <c r="N79" s="27">
        <v>0</v>
      </c>
      <c r="O79" s="27">
        <v>0</v>
      </c>
      <c r="P79" s="27">
        <f t="shared" si="14"/>
        <v>0</v>
      </c>
      <c r="Q79" s="27">
        <v>0</v>
      </c>
      <c r="R79" s="27">
        <v>0</v>
      </c>
      <c r="S79" s="27">
        <v>0</v>
      </c>
      <c r="T79" s="27">
        <f t="shared" si="15"/>
        <v>0</v>
      </c>
      <c r="U79" s="27">
        <v>0</v>
      </c>
      <c r="V79" s="27">
        <f t="shared" si="16"/>
        <v>213180.00000000003</v>
      </c>
      <c r="W79" s="28" t="s">
        <v>7484</v>
      </c>
      <c r="X79" s="27">
        <v>225970.80000000005</v>
      </c>
      <c r="Y79" s="27">
        <f t="shared" si="20"/>
        <v>451941.60000000009</v>
      </c>
      <c r="Z79" s="4" t="str" cm="1">
        <f t="array" ref="Z79">_xlfn.IFS(YEARFRAC(F79,G79)&lt;1,"&lt;1 Year",YEARFRAC(F79,G79)&lt;=5,"1-5 Years",YEARFRAC(F79,G79)&gt;5,"&gt;5 Years")</f>
        <v>1-5 Years</v>
      </c>
      <c r="AA79" s="24">
        <f>L79*(_xlfn.XLOOKUP(K79,'FX rates'!$A$2:$A$38,'FX rates'!$B$2:$B$38))</f>
        <v>213180.00000000003</v>
      </c>
      <c r="AB79" s="24">
        <f>V79*(_xlfn.XLOOKUP(K79,'FX rates'!$A$2:$A$38,'FX rates'!$B$2:$B$38))</f>
        <v>213180.00000000003</v>
      </c>
      <c r="AC79" s="24">
        <f>X79*(_xlfn.XLOOKUP(W79,'FX rates'!$A$2:$A$38,'FX rates'!$B$2:$B$38))</f>
        <v>225970.80000000005</v>
      </c>
      <c r="AD79" s="24">
        <f>Y79*(_xlfn.XLOOKUP(W79,'FX rates'!$A$2:$A$38,'FX rates'!$B$2:$B$38))</f>
        <v>451941.60000000009</v>
      </c>
      <c r="AE79" s="30">
        <f t="shared" si="21"/>
        <v>6.0000000000000074E-2</v>
      </c>
      <c r="AF79" s="31">
        <f t="shared" si="22"/>
        <v>12790.800000000017</v>
      </c>
      <c r="AG79" s="23">
        <f t="shared" si="23"/>
        <v>0</v>
      </c>
      <c r="AH79" s="35">
        <f t="shared" si="17"/>
        <v>1</v>
      </c>
      <c r="AI79" s="23">
        <f>U79*(_xlfn.XLOOKUP(K79,'FX rates'!$A$2:$A$38,'FX rates'!$B$2:$B$38))</f>
        <v>0</v>
      </c>
      <c r="AJ79" s="23">
        <f>Q79*(_xlfn.XLOOKUP(K79,'FX rates'!$A$2:$A$38,'FX rates'!$B$2:$B$38))</f>
        <v>0</v>
      </c>
      <c r="AK79" s="23">
        <f>R79*(_xlfn.XLOOKUP(K79,'FX rates'!$A$2:$A$38,'FX rates'!$B$2:$B$38))</f>
        <v>0</v>
      </c>
      <c r="AM79" s="4"/>
      <c r="AN79" s="4"/>
      <c r="AO79" s="4"/>
      <c r="AP79" s="32">
        <f t="shared" si="18"/>
        <v>0</v>
      </c>
      <c r="AQ79" s="32">
        <f t="shared" si="19"/>
        <v>0</v>
      </c>
      <c r="AR79" s="24">
        <f t="shared" si="24"/>
        <v>225970.80000000005</v>
      </c>
      <c r="AS79" s="24" t="str">
        <f t="shared" si="25"/>
        <v>0</v>
      </c>
      <c r="AT79" s="24">
        <f t="shared" si="26"/>
        <v>406747.44000000012</v>
      </c>
      <c r="AU79" s="24">
        <f t="shared" si="27"/>
        <v>45194.159999999974</v>
      </c>
    </row>
    <row r="80" spans="1:47" x14ac:dyDescent="0.25">
      <c r="A80" s="28" t="s">
        <v>15073</v>
      </c>
      <c r="B80" s="28" t="s">
        <v>7485</v>
      </c>
      <c r="C80" s="28" t="s">
        <v>7486</v>
      </c>
      <c r="D80" s="28" t="s">
        <v>7487</v>
      </c>
      <c r="E80" s="28" t="s">
        <v>7488</v>
      </c>
      <c r="F80" s="29">
        <v>43595</v>
      </c>
      <c r="G80" s="29">
        <v>44896</v>
      </c>
      <c r="H80" s="28" t="s">
        <v>7489</v>
      </c>
      <c r="I80" s="28" t="s">
        <v>16042</v>
      </c>
      <c r="J80" s="28" t="s">
        <v>16035</v>
      </c>
      <c r="K80" s="28" t="s">
        <v>7490</v>
      </c>
      <c r="L80" s="27">
        <v>205700.00000000006</v>
      </c>
      <c r="M80" s="27">
        <v>88825.000000000015</v>
      </c>
      <c r="N80" s="27">
        <v>0</v>
      </c>
      <c r="O80" s="27">
        <v>0</v>
      </c>
      <c r="P80" s="27">
        <f t="shared" si="14"/>
        <v>88825.000000000015</v>
      </c>
      <c r="Q80" s="27">
        <v>0</v>
      </c>
      <c r="R80" s="27">
        <v>0</v>
      </c>
      <c r="S80" s="27">
        <v>0</v>
      </c>
      <c r="T80" s="27">
        <f t="shared" si="15"/>
        <v>0</v>
      </c>
      <c r="U80" s="27">
        <v>0</v>
      </c>
      <c r="V80" s="27">
        <f t="shared" si="16"/>
        <v>294525.00000000006</v>
      </c>
      <c r="W80" s="28" t="s">
        <v>7491</v>
      </c>
      <c r="X80" s="27">
        <v>220099.00000000009</v>
      </c>
      <c r="Y80" s="27">
        <f t="shared" si="20"/>
        <v>535240.75000000023</v>
      </c>
      <c r="Z80" s="4" t="str" cm="1">
        <f t="array" ref="Z80">_xlfn.IFS(YEARFRAC(F80,G80)&lt;1,"&lt;1 Year",YEARFRAC(F80,G80)&lt;=5,"1-5 Years",YEARFRAC(F80,G80)&gt;5,"&gt;5 Years")</f>
        <v>1-5 Years</v>
      </c>
      <c r="AA80" s="24">
        <f>L80*(_xlfn.XLOOKUP(K80,'FX rates'!$A$2:$A$38,'FX rates'!$B$2:$B$38))</f>
        <v>205700.00000000006</v>
      </c>
      <c r="AB80" s="24">
        <f>V80*(_xlfn.XLOOKUP(K80,'FX rates'!$A$2:$A$38,'FX rates'!$B$2:$B$38))</f>
        <v>294525.00000000006</v>
      </c>
      <c r="AC80" s="24">
        <f>X80*(_xlfn.XLOOKUP(W80,'FX rates'!$A$2:$A$38,'FX rates'!$B$2:$B$38))</f>
        <v>220099.00000000009</v>
      </c>
      <c r="AD80" s="24">
        <f>Y80*(_xlfn.XLOOKUP(W80,'FX rates'!$A$2:$A$38,'FX rates'!$B$2:$B$38))</f>
        <v>535240.75000000023</v>
      </c>
      <c r="AE80" s="30">
        <f t="shared" si="21"/>
        <v>7.0000000000000118E-2</v>
      </c>
      <c r="AF80" s="31">
        <f t="shared" si="22"/>
        <v>14399.000000000029</v>
      </c>
      <c r="AG80" s="23">
        <f t="shared" si="23"/>
        <v>88825</v>
      </c>
      <c r="AH80" s="35">
        <f t="shared" si="17"/>
        <v>1</v>
      </c>
      <c r="AI80" s="23">
        <f>U80*(_xlfn.XLOOKUP(K80,'FX rates'!$A$2:$A$38,'FX rates'!$B$2:$B$38))</f>
        <v>0</v>
      </c>
      <c r="AJ80" s="23">
        <f>Q80*(_xlfn.XLOOKUP(K80,'FX rates'!$A$2:$A$38,'FX rates'!$B$2:$B$38))</f>
        <v>0</v>
      </c>
      <c r="AK80" s="23">
        <f>R80*(_xlfn.XLOOKUP(K80,'FX rates'!$A$2:$A$38,'FX rates'!$B$2:$B$38))</f>
        <v>0</v>
      </c>
      <c r="AM80" s="4"/>
      <c r="AN80" s="4"/>
      <c r="AO80" s="4"/>
      <c r="AP80" s="32">
        <f t="shared" si="18"/>
        <v>0.43181818181818177</v>
      </c>
      <c r="AQ80" s="32">
        <f t="shared" si="19"/>
        <v>0</v>
      </c>
      <c r="AR80" s="24">
        <f t="shared" si="24"/>
        <v>315141.75000000012</v>
      </c>
      <c r="AS80" s="24" t="str">
        <f t="shared" si="25"/>
        <v>0</v>
      </c>
      <c r="AT80" s="24">
        <f t="shared" si="26"/>
        <v>481716.67500000022</v>
      </c>
      <c r="AU80" s="24">
        <f t="shared" si="27"/>
        <v>53524.075000000012</v>
      </c>
    </row>
    <row r="81" spans="1:47" x14ac:dyDescent="0.25">
      <c r="A81" s="28" t="s">
        <v>14111</v>
      </c>
      <c r="B81" s="28" t="s">
        <v>754</v>
      </c>
      <c r="C81" s="28" t="s">
        <v>755</v>
      </c>
      <c r="D81" s="28" t="s">
        <v>756</v>
      </c>
      <c r="E81" s="28" t="s">
        <v>757</v>
      </c>
      <c r="F81" s="29">
        <v>38915</v>
      </c>
      <c r="G81" s="29">
        <v>44896</v>
      </c>
      <c r="H81" s="28" t="s">
        <v>758</v>
      </c>
      <c r="I81" s="28" t="s">
        <v>16053</v>
      </c>
      <c r="J81" s="28" t="s">
        <v>16046</v>
      </c>
      <c r="K81" s="28" t="s">
        <v>759</v>
      </c>
      <c r="L81" s="27">
        <v>336600</v>
      </c>
      <c r="M81" s="27">
        <v>1239700</v>
      </c>
      <c r="N81" s="27">
        <v>0</v>
      </c>
      <c r="O81" s="27">
        <v>0</v>
      </c>
      <c r="P81" s="27">
        <f t="shared" si="14"/>
        <v>1239700</v>
      </c>
      <c r="Q81" s="27">
        <v>0</v>
      </c>
      <c r="R81" s="27">
        <v>0</v>
      </c>
      <c r="S81" s="27">
        <v>0</v>
      </c>
      <c r="T81" s="27">
        <f t="shared" si="15"/>
        <v>0</v>
      </c>
      <c r="U81" s="27">
        <v>333000.00000000006</v>
      </c>
      <c r="V81" s="27">
        <f t="shared" si="16"/>
        <v>1909300</v>
      </c>
      <c r="W81" s="28" t="s">
        <v>760</v>
      </c>
      <c r="X81" s="27">
        <v>339966</v>
      </c>
      <c r="Y81" s="27">
        <f t="shared" si="20"/>
        <v>1932028.9999999998</v>
      </c>
      <c r="Z81" s="4" t="str" cm="1">
        <f t="array" ref="Z81">_xlfn.IFS(YEARFRAC(F81,G81)&lt;1,"&lt;1 Year",YEARFRAC(F81,G81)&lt;=5,"1-5 Years",YEARFRAC(F81,G81)&gt;5,"&gt;5 Years")</f>
        <v>&gt;5 Years</v>
      </c>
      <c r="AA81" s="24">
        <f>L81*(_xlfn.XLOOKUP(K81,'FX rates'!$A$2:$A$38,'FX rates'!$B$2:$B$38))</f>
        <v>336600</v>
      </c>
      <c r="AB81" s="24">
        <f>V81*(_xlfn.XLOOKUP(K81,'FX rates'!$A$2:$A$38,'FX rates'!$B$2:$B$38))</f>
        <v>1909300</v>
      </c>
      <c r="AC81" s="24">
        <f>X81*(_xlfn.XLOOKUP(W81,'FX rates'!$A$2:$A$38,'FX rates'!$B$2:$B$38))</f>
        <v>339966</v>
      </c>
      <c r="AD81" s="24">
        <f>Y81*(_xlfn.XLOOKUP(W81,'FX rates'!$A$2:$A$38,'FX rates'!$B$2:$B$38))</f>
        <v>1932028.9999999998</v>
      </c>
      <c r="AE81" s="30">
        <f t="shared" si="21"/>
        <v>0.01</v>
      </c>
      <c r="AF81" s="31">
        <f t="shared" si="22"/>
        <v>3366</v>
      </c>
      <c r="AG81" s="23">
        <f t="shared" si="23"/>
        <v>1572700</v>
      </c>
      <c r="AH81" s="35">
        <f t="shared" si="17"/>
        <v>1</v>
      </c>
      <c r="AI81" s="23">
        <f>U81*(_xlfn.XLOOKUP(K81,'FX rates'!$A$2:$A$38,'FX rates'!$B$2:$B$38))</f>
        <v>333000.00000000006</v>
      </c>
      <c r="AJ81" s="23">
        <f>Q81*(_xlfn.XLOOKUP(K81,'FX rates'!$A$2:$A$38,'FX rates'!$B$2:$B$38))</f>
        <v>0</v>
      </c>
      <c r="AK81" s="23">
        <f>R81*(_xlfn.XLOOKUP(K81,'FX rates'!$A$2:$A$38,'FX rates'!$B$2:$B$38))</f>
        <v>0</v>
      </c>
      <c r="AM81" s="4"/>
      <c r="AN81" s="4"/>
      <c r="AO81" s="4"/>
      <c r="AP81" s="32">
        <f t="shared" si="18"/>
        <v>3.6830065359477122</v>
      </c>
      <c r="AQ81" s="32">
        <f t="shared" si="19"/>
        <v>0</v>
      </c>
      <c r="AR81" s="24">
        <f t="shared" si="24"/>
        <v>1592062.9999999998</v>
      </c>
      <c r="AS81" s="24" t="str">
        <f t="shared" si="25"/>
        <v>0</v>
      </c>
      <c r="AT81" s="24">
        <f t="shared" si="26"/>
        <v>1738826.0999999999</v>
      </c>
      <c r="AU81" s="24">
        <f t="shared" si="27"/>
        <v>193202.89999999991</v>
      </c>
    </row>
    <row r="82" spans="1:47" x14ac:dyDescent="0.25">
      <c r="A82" s="28" t="s">
        <v>15074</v>
      </c>
      <c r="B82" s="28" t="s">
        <v>7492</v>
      </c>
      <c r="C82" s="28" t="s">
        <v>7493</v>
      </c>
      <c r="D82" s="28" t="s">
        <v>7494</v>
      </c>
      <c r="E82" s="28" t="s">
        <v>7495</v>
      </c>
      <c r="F82" s="29">
        <v>43595</v>
      </c>
      <c r="G82" s="29">
        <v>44896</v>
      </c>
      <c r="H82" s="28" t="s">
        <v>7496</v>
      </c>
      <c r="I82" s="28" t="s">
        <v>16046</v>
      </c>
      <c r="J82" s="28" t="s">
        <v>16032</v>
      </c>
      <c r="K82" s="28" t="s">
        <v>7497</v>
      </c>
      <c r="L82" s="27">
        <v>198220.00000000003</v>
      </c>
      <c r="M82" s="27">
        <v>84942</v>
      </c>
      <c r="N82" s="27">
        <v>0</v>
      </c>
      <c r="O82" s="27">
        <v>0</v>
      </c>
      <c r="P82" s="27">
        <f t="shared" si="14"/>
        <v>84942</v>
      </c>
      <c r="Q82" s="27">
        <v>0</v>
      </c>
      <c r="R82" s="27">
        <v>0</v>
      </c>
      <c r="S82" s="27">
        <v>0</v>
      </c>
      <c r="T82" s="27">
        <f t="shared" si="15"/>
        <v>0</v>
      </c>
      <c r="U82" s="27">
        <v>0</v>
      </c>
      <c r="V82" s="27">
        <f t="shared" si="16"/>
        <v>283162</v>
      </c>
      <c r="W82" s="28" t="s">
        <v>7498</v>
      </c>
      <c r="X82" s="27">
        <v>222006.40000000005</v>
      </c>
      <c r="Y82" s="27">
        <f t="shared" si="20"/>
        <v>539147.84000000008</v>
      </c>
      <c r="Z82" s="4" t="str" cm="1">
        <f t="array" ref="Z82">_xlfn.IFS(YEARFRAC(F82,G82)&lt;1,"&lt;1 Year",YEARFRAC(F82,G82)&lt;=5,"1-5 Years",YEARFRAC(F82,G82)&gt;5,"&gt;5 Years")</f>
        <v>1-5 Years</v>
      </c>
      <c r="AA82" s="24">
        <f>L82*(_xlfn.XLOOKUP(K82,'FX rates'!$A$2:$A$38,'FX rates'!$B$2:$B$38))</f>
        <v>198220.00000000003</v>
      </c>
      <c r="AB82" s="24">
        <f>V82*(_xlfn.XLOOKUP(K82,'FX rates'!$A$2:$A$38,'FX rates'!$B$2:$B$38))</f>
        <v>283162</v>
      </c>
      <c r="AC82" s="24">
        <f>X82*(_xlfn.XLOOKUP(W82,'FX rates'!$A$2:$A$38,'FX rates'!$B$2:$B$38))</f>
        <v>222006.40000000005</v>
      </c>
      <c r="AD82" s="24">
        <f>Y82*(_xlfn.XLOOKUP(W82,'FX rates'!$A$2:$A$38,'FX rates'!$B$2:$B$38))</f>
        <v>539147.84000000008</v>
      </c>
      <c r="AE82" s="30">
        <f t="shared" si="21"/>
        <v>0.12000000000000011</v>
      </c>
      <c r="AF82" s="31">
        <f t="shared" si="22"/>
        <v>23786.400000000023</v>
      </c>
      <c r="AG82" s="23">
        <f t="shared" si="23"/>
        <v>84941.999999999971</v>
      </c>
      <c r="AH82" s="35">
        <f t="shared" si="17"/>
        <v>1</v>
      </c>
      <c r="AI82" s="23">
        <f>U82*(_xlfn.XLOOKUP(K82,'FX rates'!$A$2:$A$38,'FX rates'!$B$2:$B$38))</f>
        <v>0</v>
      </c>
      <c r="AJ82" s="23">
        <f>Q82*(_xlfn.XLOOKUP(K82,'FX rates'!$A$2:$A$38,'FX rates'!$B$2:$B$38))</f>
        <v>0</v>
      </c>
      <c r="AK82" s="23">
        <f>R82*(_xlfn.XLOOKUP(K82,'FX rates'!$A$2:$A$38,'FX rates'!$B$2:$B$38))</f>
        <v>0</v>
      </c>
      <c r="AM82" s="4"/>
      <c r="AN82" s="4"/>
      <c r="AO82" s="4"/>
      <c r="AP82" s="32">
        <f t="shared" si="18"/>
        <v>0.42852386237513868</v>
      </c>
      <c r="AQ82" s="32">
        <f t="shared" si="19"/>
        <v>0</v>
      </c>
      <c r="AR82" s="24">
        <f t="shared" si="24"/>
        <v>317141.44000000006</v>
      </c>
      <c r="AS82" s="24" t="str">
        <f t="shared" si="25"/>
        <v>0</v>
      </c>
      <c r="AT82" s="24">
        <f t="shared" si="26"/>
        <v>485233.0560000001</v>
      </c>
      <c r="AU82" s="24">
        <f t="shared" si="27"/>
        <v>53914.783999999985</v>
      </c>
    </row>
    <row r="83" spans="1:47" x14ac:dyDescent="0.25">
      <c r="A83" s="28" t="s">
        <v>15075</v>
      </c>
      <c r="B83" s="28" t="s">
        <v>7499</v>
      </c>
      <c r="C83" s="28" t="s">
        <v>7500</v>
      </c>
      <c r="D83" s="28" t="s">
        <v>7501</v>
      </c>
      <c r="E83" s="28" t="s">
        <v>7502</v>
      </c>
      <c r="F83" s="29">
        <v>43595</v>
      </c>
      <c r="G83" s="29">
        <v>44896</v>
      </c>
      <c r="H83" s="28" t="s">
        <v>7503</v>
      </c>
      <c r="I83" s="28" t="s">
        <v>16038</v>
      </c>
      <c r="J83" s="28" t="s">
        <v>16052</v>
      </c>
      <c r="K83" s="28" t="s">
        <v>7504</v>
      </c>
      <c r="L83" s="27">
        <v>233805.00000000006</v>
      </c>
      <c r="M83" s="27">
        <v>169092.00000000003</v>
      </c>
      <c r="N83" s="27">
        <v>0</v>
      </c>
      <c r="O83" s="27">
        <v>0</v>
      </c>
      <c r="P83" s="27">
        <f t="shared" si="14"/>
        <v>169092.00000000003</v>
      </c>
      <c r="Q83" s="27">
        <v>0</v>
      </c>
      <c r="R83" s="27">
        <v>0</v>
      </c>
      <c r="S83" s="27">
        <v>0</v>
      </c>
      <c r="T83" s="27">
        <f t="shared" si="15"/>
        <v>0</v>
      </c>
      <c r="U83" s="27">
        <v>0</v>
      </c>
      <c r="V83" s="27">
        <f t="shared" si="16"/>
        <v>402897.00000000012</v>
      </c>
      <c r="W83" s="28" t="s">
        <v>7505</v>
      </c>
      <c r="X83" s="27">
        <v>252509.40000000008</v>
      </c>
      <c r="Y83" s="27">
        <f t="shared" si="20"/>
        <v>687638.16000000015</v>
      </c>
      <c r="Z83" s="4" t="str" cm="1">
        <f t="array" ref="Z83">_xlfn.IFS(YEARFRAC(F83,G83)&lt;1,"&lt;1 Year",YEARFRAC(F83,G83)&lt;=5,"1-5 Years",YEARFRAC(F83,G83)&gt;5,"&gt;5 Years")</f>
        <v>1-5 Years</v>
      </c>
      <c r="AA83" s="24">
        <f>L83*(_xlfn.XLOOKUP(K83,'FX rates'!$A$2:$A$38,'FX rates'!$B$2:$B$38))</f>
        <v>233805.00000000006</v>
      </c>
      <c r="AB83" s="24">
        <f>V83*(_xlfn.XLOOKUP(K83,'FX rates'!$A$2:$A$38,'FX rates'!$B$2:$B$38))</f>
        <v>402897.00000000012</v>
      </c>
      <c r="AC83" s="24">
        <f>X83*(_xlfn.XLOOKUP(W83,'FX rates'!$A$2:$A$38,'FX rates'!$B$2:$B$38))</f>
        <v>252509.40000000008</v>
      </c>
      <c r="AD83" s="24">
        <f>Y83*(_xlfn.XLOOKUP(W83,'FX rates'!$A$2:$A$38,'FX rates'!$B$2:$B$38))</f>
        <v>687638.16000000015</v>
      </c>
      <c r="AE83" s="30">
        <f t="shared" si="21"/>
        <v>8.0000000000000085E-2</v>
      </c>
      <c r="AF83" s="31">
        <f t="shared" si="22"/>
        <v>18704.400000000023</v>
      </c>
      <c r="AG83" s="23">
        <f t="shared" si="23"/>
        <v>169092.00000000006</v>
      </c>
      <c r="AH83" s="35">
        <f t="shared" si="17"/>
        <v>1</v>
      </c>
      <c r="AI83" s="23">
        <f>U83*(_xlfn.XLOOKUP(K83,'FX rates'!$A$2:$A$38,'FX rates'!$B$2:$B$38))</f>
        <v>0</v>
      </c>
      <c r="AJ83" s="23">
        <f>Q83*(_xlfn.XLOOKUP(K83,'FX rates'!$A$2:$A$38,'FX rates'!$B$2:$B$38))</f>
        <v>0</v>
      </c>
      <c r="AK83" s="23">
        <f>R83*(_xlfn.XLOOKUP(K83,'FX rates'!$A$2:$A$38,'FX rates'!$B$2:$B$38))</f>
        <v>0</v>
      </c>
      <c r="AM83" s="4"/>
      <c r="AN83" s="4"/>
      <c r="AO83" s="4"/>
      <c r="AP83" s="32">
        <f t="shared" si="18"/>
        <v>0.72321806633733232</v>
      </c>
      <c r="AQ83" s="32">
        <f t="shared" si="19"/>
        <v>0</v>
      </c>
      <c r="AR83" s="24">
        <f t="shared" si="24"/>
        <v>435128.76000000007</v>
      </c>
      <c r="AS83" s="24" t="str">
        <f t="shared" si="25"/>
        <v>0</v>
      </c>
      <c r="AT83" s="24">
        <f t="shared" si="26"/>
        <v>618874.34400000016</v>
      </c>
      <c r="AU83" s="24">
        <f t="shared" si="27"/>
        <v>68763.815999999992</v>
      </c>
    </row>
    <row r="84" spans="1:47" x14ac:dyDescent="0.25">
      <c r="A84" s="28" t="s">
        <v>15076</v>
      </c>
      <c r="B84" s="28" t="s">
        <v>7506</v>
      </c>
      <c r="C84" s="28" t="s">
        <v>7507</v>
      </c>
      <c r="D84" s="28" t="s">
        <v>7508</v>
      </c>
      <c r="E84" s="28" t="s">
        <v>7509</v>
      </c>
      <c r="F84" s="29">
        <v>43595</v>
      </c>
      <c r="G84" s="29">
        <v>44896</v>
      </c>
      <c r="H84" s="28" t="s">
        <v>7510</v>
      </c>
      <c r="I84" s="28" t="s">
        <v>16052</v>
      </c>
      <c r="J84" s="28" t="s">
        <v>16041</v>
      </c>
      <c r="K84" s="28" t="s">
        <v>7511</v>
      </c>
      <c r="L84" s="27">
        <v>246840.00000000003</v>
      </c>
      <c r="M84" s="27">
        <v>165330.00000000003</v>
      </c>
      <c r="N84" s="27">
        <v>0</v>
      </c>
      <c r="O84" s="27">
        <v>0</v>
      </c>
      <c r="P84" s="27">
        <f t="shared" si="14"/>
        <v>165330.00000000003</v>
      </c>
      <c r="Q84" s="27">
        <v>0</v>
      </c>
      <c r="R84" s="27">
        <v>0</v>
      </c>
      <c r="S84" s="27">
        <v>0</v>
      </c>
      <c r="T84" s="27">
        <f t="shared" si="15"/>
        <v>0</v>
      </c>
      <c r="U84" s="27">
        <v>0</v>
      </c>
      <c r="V84" s="27">
        <f t="shared" si="16"/>
        <v>412170.00000000006</v>
      </c>
      <c r="W84" s="28" t="s">
        <v>7512</v>
      </c>
      <c r="X84" s="27">
        <v>249308.40000000002</v>
      </c>
      <c r="Y84" s="27">
        <f t="shared" si="20"/>
        <v>665600.10000000009</v>
      </c>
      <c r="Z84" s="4" t="str" cm="1">
        <f t="array" ref="Z84">_xlfn.IFS(YEARFRAC(F84,G84)&lt;1,"&lt;1 Year",YEARFRAC(F84,G84)&lt;=5,"1-5 Years",YEARFRAC(F84,G84)&gt;5,"&gt;5 Years")</f>
        <v>1-5 Years</v>
      </c>
      <c r="AA84" s="24">
        <f>L84*(_xlfn.XLOOKUP(K84,'FX rates'!$A$2:$A$38,'FX rates'!$B$2:$B$38))</f>
        <v>246840.00000000003</v>
      </c>
      <c r="AB84" s="24">
        <f>V84*(_xlfn.XLOOKUP(K84,'FX rates'!$A$2:$A$38,'FX rates'!$B$2:$B$38))</f>
        <v>412170.00000000006</v>
      </c>
      <c r="AC84" s="24">
        <f>X84*(_xlfn.XLOOKUP(W84,'FX rates'!$A$2:$A$38,'FX rates'!$B$2:$B$38))</f>
        <v>249308.40000000002</v>
      </c>
      <c r="AD84" s="24">
        <f>Y84*(_xlfn.XLOOKUP(W84,'FX rates'!$A$2:$A$38,'FX rates'!$B$2:$B$38))</f>
        <v>665600.10000000009</v>
      </c>
      <c r="AE84" s="30">
        <f t="shared" si="21"/>
        <v>9.9999999999999759E-3</v>
      </c>
      <c r="AF84" s="31">
        <f t="shared" si="22"/>
        <v>2468.3999999999942</v>
      </c>
      <c r="AG84" s="23">
        <f t="shared" si="23"/>
        <v>165330.00000000003</v>
      </c>
      <c r="AH84" s="35">
        <f t="shared" si="17"/>
        <v>1</v>
      </c>
      <c r="AI84" s="23">
        <f>U84*(_xlfn.XLOOKUP(K84,'FX rates'!$A$2:$A$38,'FX rates'!$B$2:$B$38))</f>
        <v>0</v>
      </c>
      <c r="AJ84" s="23">
        <f>Q84*(_xlfn.XLOOKUP(K84,'FX rates'!$A$2:$A$38,'FX rates'!$B$2:$B$38))</f>
        <v>0</v>
      </c>
      <c r="AK84" s="23">
        <f>R84*(_xlfn.XLOOKUP(K84,'FX rates'!$A$2:$A$38,'FX rates'!$B$2:$B$38))</f>
        <v>0</v>
      </c>
      <c r="AM84" s="4"/>
      <c r="AN84" s="4"/>
      <c r="AO84" s="4"/>
      <c r="AP84" s="32">
        <f t="shared" si="18"/>
        <v>0.6697860962566845</v>
      </c>
      <c r="AQ84" s="32">
        <f t="shared" si="19"/>
        <v>0</v>
      </c>
      <c r="AR84" s="24">
        <f t="shared" si="24"/>
        <v>416291.70000000007</v>
      </c>
      <c r="AS84" s="24" t="str">
        <f t="shared" si="25"/>
        <v>0</v>
      </c>
      <c r="AT84" s="24">
        <f t="shared" si="26"/>
        <v>599040.09000000008</v>
      </c>
      <c r="AU84" s="24">
        <f t="shared" si="27"/>
        <v>66560.010000000009</v>
      </c>
    </row>
    <row r="85" spans="1:47" x14ac:dyDescent="0.25">
      <c r="A85" s="28" t="s">
        <v>15077</v>
      </c>
      <c r="B85" s="28" t="s">
        <v>2064</v>
      </c>
      <c r="C85" s="28" t="s">
        <v>2065</v>
      </c>
      <c r="D85" s="28" t="s">
        <v>2066</v>
      </c>
      <c r="E85" s="28" t="s">
        <v>2067</v>
      </c>
      <c r="F85" s="29">
        <v>43595</v>
      </c>
      <c r="G85" s="29">
        <v>44896</v>
      </c>
      <c r="H85" s="28" t="s">
        <v>2068</v>
      </c>
      <c r="I85" s="28" t="s">
        <v>16042</v>
      </c>
      <c r="J85" s="28" t="s">
        <v>16042</v>
      </c>
      <c r="K85" s="28" t="s">
        <v>2069</v>
      </c>
      <c r="L85" s="27">
        <v>78650</v>
      </c>
      <c r="M85" s="27">
        <v>13156.000000000002</v>
      </c>
      <c r="N85" s="27">
        <v>0</v>
      </c>
      <c r="O85" s="27">
        <v>0</v>
      </c>
      <c r="P85" s="27">
        <f t="shared" si="14"/>
        <v>13156.000000000002</v>
      </c>
      <c r="Q85" s="27">
        <v>0</v>
      </c>
      <c r="R85" s="27">
        <v>0</v>
      </c>
      <c r="S85" s="27">
        <v>0</v>
      </c>
      <c r="T85" s="27">
        <f t="shared" si="15"/>
        <v>0</v>
      </c>
      <c r="U85" s="27">
        <v>0</v>
      </c>
      <c r="V85" s="27">
        <f t="shared" si="16"/>
        <v>91806</v>
      </c>
      <c r="W85" s="28" t="s">
        <v>2070</v>
      </c>
      <c r="X85" s="27">
        <v>88088.000000000015</v>
      </c>
      <c r="Y85" s="27">
        <f t="shared" si="20"/>
        <v>190910.72000000003</v>
      </c>
      <c r="Z85" s="4" t="str" cm="1">
        <f t="array" ref="Z85">_xlfn.IFS(YEARFRAC(F85,G85)&lt;1,"&lt;1 Year",YEARFRAC(F85,G85)&lt;=5,"1-5 Years",YEARFRAC(F85,G85)&gt;5,"&gt;5 Years")</f>
        <v>1-5 Years</v>
      </c>
      <c r="AA85" s="24">
        <f>L85*(_xlfn.XLOOKUP(K85,'FX rates'!$A$2:$A$38,'FX rates'!$B$2:$B$38))</f>
        <v>78650</v>
      </c>
      <c r="AB85" s="24">
        <f>V85*(_xlfn.XLOOKUP(K85,'FX rates'!$A$2:$A$38,'FX rates'!$B$2:$B$38))</f>
        <v>91806</v>
      </c>
      <c r="AC85" s="24">
        <f>X85*(_xlfn.XLOOKUP(W85,'FX rates'!$A$2:$A$38,'FX rates'!$B$2:$B$38))</f>
        <v>88088.000000000015</v>
      </c>
      <c r="AD85" s="24">
        <f>Y85*(_xlfn.XLOOKUP(W85,'FX rates'!$A$2:$A$38,'FX rates'!$B$2:$B$38))</f>
        <v>190910.72000000003</v>
      </c>
      <c r="AE85" s="30">
        <f t="shared" si="21"/>
        <v>0.12000000000000019</v>
      </c>
      <c r="AF85" s="31">
        <f t="shared" si="22"/>
        <v>9438.0000000000146</v>
      </c>
      <c r="AG85" s="23">
        <f t="shared" si="23"/>
        <v>13156</v>
      </c>
      <c r="AH85" s="35">
        <f t="shared" si="17"/>
        <v>1</v>
      </c>
      <c r="AI85" s="23">
        <f>U85*(_xlfn.XLOOKUP(K85,'FX rates'!$A$2:$A$38,'FX rates'!$B$2:$B$38))</f>
        <v>0</v>
      </c>
      <c r="AJ85" s="23">
        <f>Q85*(_xlfn.XLOOKUP(K85,'FX rates'!$A$2:$A$38,'FX rates'!$B$2:$B$38))</f>
        <v>0</v>
      </c>
      <c r="AK85" s="23">
        <f>R85*(_xlfn.XLOOKUP(K85,'FX rates'!$A$2:$A$38,'FX rates'!$B$2:$B$38))</f>
        <v>0</v>
      </c>
      <c r="AM85" s="4"/>
      <c r="AN85" s="4"/>
      <c r="AO85" s="4"/>
      <c r="AP85" s="32">
        <f t="shared" si="18"/>
        <v>0.1672727272727273</v>
      </c>
      <c r="AQ85" s="32">
        <f t="shared" si="19"/>
        <v>0</v>
      </c>
      <c r="AR85" s="24">
        <f t="shared" si="24"/>
        <v>102822.72000000002</v>
      </c>
      <c r="AS85" s="24" t="str">
        <f t="shared" si="25"/>
        <v>0</v>
      </c>
      <c r="AT85" s="24">
        <f t="shared" si="26"/>
        <v>171819.64800000004</v>
      </c>
      <c r="AU85" s="24">
        <f t="shared" si="27"/>
        <v>19091.071999999986</v>
      </c>
    </row>
    <row r="86" spans="1:47" x14ac:dyDescent="0.25">
      <c r="A86" s="28" t="s">
        <v>15078</v>
      </c>
      <c r="B86" s="28" t="s">
        <v>7520</v>
      </c>
      <c r="C86" s="28" t="s">
        <v>7521</v>
      </c>
      <c r="D86" s="28" t="s">
        <v>7522</v>
      </c>
      <c r="E86" s="28" t="s">
        <v>7523</v>
      </c>
      <c r="F86" s="29">
        <v>43595</v>
      </c>
      <c r="G86" s="29">
        <v>44896</v>
      </c>
      <c r="H86" s="28" t="s">
        <v>7524</v>
      </c>
      <c r="I86" s="28" t="s">
        <v>16035</v>
      </c>
      <c r="J86" s="28" t="s">
        <v>16056</v>
      </c>
      <c r="K86" s="28" t="s">
        <v>7525</v>
      </c>
      <c r="L86" s="27">
        <v>253000</v>
      </c>
      <c r="M86" s="27">
        <v>172304.00000000003</v>
      </c>
      <c r="N86" s="27">
        <v>0</v>
      </c>
      <c r="O86" s="27">
        <v>0</v>
      </c>
      <c r="P86" s="27">
        <f t="shared" si="14"/>
        <v>172304.00000000003</v>
      </c>
      <c r="Q86" s="27">
        <v>0</v>
      </c>
      <c r="R86" s="27">
        <v>0</v>
      </c>
      <c r="S86" s="27">
        <v>0</v>
      </c>
      <c r="T86" s="27">
        <f t="shared" si="15"/>
        <v>0</v>
      </c>
      <c r="U86" s="27">
        <v>0</v>
      </c>
      <c r="V86" s="27">
        <f t="shared" si="16"/>
        <v>425304</v>
      </c>
      <c r="W86" s="28" t="s">
        <v>7526</v>
      </c>
      <c r="X86" s="27">
        <v>260590</v>
      </c>
      <c r="Y86" s="27">
        <f t="shared" si="20"/>
        <v>698653.12</v>
      </c>
      <c r="Z86" s="4" t="str" cm="1">
        <f t="array" ref="Z86">_xlfn.IFS(YEARFRAC(F86,G86)&lt;1,"&lt;1 Year",YEARFRAC(F86,G86)&lt;=5,"1-5 Years",YEARFRAC(F86,G86)&gt;5,"&gt;5 Years")</f>
        <v>1-5 Years</v>
      </c>
      <c r="AA86" s="24">
        <f>L86*(_xlfn.XLOOKUP(K86,'FX rates'!$A$2:$A$38,'FX rates'!$B$2:$B$38))</f>
        <v>253000</v>
      </c>
      <c r="AB86" s="24">
        <f>V86*(_xlfn.XLOOKUP(K86,'FX rates'!$A$2:$A$38,'FX rates'!$B$2:$B$38))</f>
        <v>425304</v>
      </c>
      <c r="AC86" s="24">
        <f>X86*(_xlfn.XLOOKUP(W86,'FX rates'!$A$2:$A$38,'FX rates'!$B$2:$B$38))</f>
        <v>260590</v>
      </c>
      <c r="AD86" s="24">
        <f>Y86*(_xlfn.XLOOKUP(W86,'FX rates'!$A$2:$A$38,'FX rates'!$B$2:$B$38))</f>
        <v>698653.12</v>
      </c>
      <c r="AE86" s="30">
        <f t="shared" si="21"/>
        <v>0.03</v>
      </c>
      <c r="AF86" s="31">
        <f t="shared" si="22"/>
        <v>7590</v>
      </c>
      <c r="AG86" s="23">
        <f t="shared" si="23"/>
        <v>172304</v>
      </c>
      <c r="AH86" s="35">
        <f t="shared" si="17"/>
        <v>1</v>
      </c>
      <c r="AI86" s="23">
        <f>U86*(_xlfn.XLOOKUP(K86,'FX rates'!$A$2:$A$38,'FX rates'!$B$2:$B$38))</f>
        <v>0</v>
      </c>
      <c r="AJ86" s="23">
        <f>Q86*(_xlfn.XLOOKUP(K86,'FX rates'!$A$2:$A$38,'FX rates'!$B$2:$B$38))</f>
        <v>0</v>
      </c>
      <c r="AK86" s="23">
        <f>R86*(_xlfn.XLOOKUP(K86,'FX rates'!$A$2:$A$38,'FX rates'!$B$2:$B$38))</f>
        <v>0</v>
      </c>
      <c r="AM86" s="4"/>
      <c r="AN86" s="4"/>
      <c r="AO86" s="4"/>
      <c r="AP86" s="32">
        <f t="shared" si="18"/>
        <v>0.68104347826086964</v>
      </c>
      <c r="AQ86" s="32">
        <f t="shared" si="19"/>
        <v>0</v>
      </c>
      <c r="AR86" s="24">
        <f t="shared" si="24"/>
        <v>438063.12</v>
      </c>
      <c r="AS86" s="24" t="str">
        <f t="shared" si="25"/>
        <v>0</v>
      </c>
      <c r="AT86" s="24">
        <f t="shared" si="26"/>
        <v>628787.80799999996</v>
      </c>
      <c r="AU86" s="24">
        <f t="shared" si="27"/>
        <v>69865.312000000034</v>
      </c>
    </row>
    <row r="87" spans="1:47" x14ac:dyDescent="0.25">
      <c r="A87" s="28" t="s">
        <v>15079</v>
      </c>
      <c r="B87" s="28" t="s">
        <v>7527</v>
      </c>
      <c r="C87" s="28" t="s">
        <v>7528</v>
      </c>
      <c r="D87" s="28" t="s">
        <v>7529</v>
      </c>
      <c r="E87" s="28" t="s">
        <v>7530</v>
      </c>
      <c r="F87" s="29">
        <v>43595</v>
      </c>
      <c r="G87" s="29">
        <v>44896</v>
      </c>
      <c r="H87" s="28" t="s">
        <v>7531</v>
      </c>
      <c r="I87" s="28" t="s">
        <v>16042</v>
      </c>
      <c r="J87" s="4" t="s">
        <v>16043</v>
      </c>
      <c r="K87" s="28" t="s">
        <v>7532</v>
      </c>
      <c r="L87" s="27">
        <v>299145</v>
      </c>
      <c r="M87" s="27">
        <v>1122000</v>
      </c>
      <c r="N87" s="27">
        <v>0</v>
      </c>
      <c r="O87" s="27">
        <v>0</v>
      </c>
      <c r="P87" s="27">
        <f t="shared" si="14"/>
        <v>1122000</v>
      </c>
      <c r="Q87" s="27">
        <v>0</v>
      </c>
      <c r="R87" s="27">
        <v>0</v>
      </c>
      <c r="S87" s="27">
        <v>0</v>
      </c>
      <c r="T87" s="27">
        <f t="shared" si="15"/>
        <v>0</v>
      </c>
      <c r="U87" s="27">
        <v>174400</v>
      </c>
      <c r="V87" s="27">
        <f t="shared" si="16"/>
        <v>1595545</v>
      </c>
      <c r="W87" s="28" t="s">
        <v>7533</v>
      </c>
      <c r="X87" s="27">
        <v>323076.60000000003</v>
      </c>
      <c r="Y87" s="27">
        <f t="shared" si="20"/>
        <v>1857913.2000000004</v>
      </c>
      <c r="Z87" s="4" t="str" cm="1">
        <f t="array" ref="Z87">_xlfn.IFS(YEARFRAC(F87,G87)&lt;1,"&lt;1 Year",YEARFRAC(F87,G87)&lt;=5,"1-5 Years",YEARFRAC(F87,G87)&gt;5,"&gt;5 Years")</f>
        <v>1-5 Years</v>
      </c>
      <c r="AA87" s="24">
        <f>L87*(_xlfn.XLOOKUP(K87,'FX rates'!$A$2:$A$38,'FX rates'!$B$2:$B$38))</f>
        <v>299145</v>
      </c>
      <c r="AB87" s="24">
        <f>V87*(_xlfn.XLOOKUP(K87,'FX rates'!$A$2:$A$38,'FX rates'!$B$2:$B$38))</f>
        <v>1595545</v>
      </c>
      <c r="AC87" s="24">
        <f>X87*(_xlfn.XLOOKUP(W87,'FX rates'!$A$2:$A$38,'FX rates'!$B$2:$B$38))</f>
        <v>323076.60000000003</v>
      </c>
      <c r="AD87" s="24">
        <f>Y87*(_xlfn.XLOOKUP(W87,'FX rates'!$A$2:$A$38,'FX rates'!$B$2:$B$38))</f>
        <v>1857913.2000000004</v>
      </c>
      <c r="AE87" s="30">
        <f t="shared" si="21"/>
        <v>8.0000000000000113E-2</v>
      </c>
      <c r="AF87" s="31">
        <f t="shared" si="22"/>
        <v>23931.600000000035</v>
      </c>
      <c r="AG87" s="23">
        <f t="shared" si="23"/>
        <v>1296400</v>
      </c>
      <c r="AH87" s="35">
        <f t="shared" si="17"/>
        <v>1</v>
      </c>
      <c r="AI87" s="23">
        <f>U87*(_xlfn.XLOOKUP(K87,'FX rates'!$A$2:$A$38,'FX rates'!$B$2:$B$38))</f>
        <v>174400</v>
      </c>
      <c r="AJ87" s="23">
        <f>Q87*(_xlfn.XLOOKUP(K87,'FX rates'!$A$2:$A$38,'FX rates'!$B$2:$B$38))</f>
        <v>0</v>
      </c>
      <c r="AK87" s="23">
        <f>R87*(_xlfn.XLOOKUP(K87,'FX rates'!$A$2:$A$38,'FX rates'!$B$2:$B$38))</f>
        <v>0</v>
      </c>
      <c r="AM87" s="4"/>
      <c r="AN87" s="4"/>
      <c r="AO87" s="4"/>
      <c r="AP87" s="32">
        <f t="shared" si="18"/>
        <v>3.7506894649751792</v>
      </c>
      <c r="AQ87" s="32">
        <f t="shared" si="19"/>
        <v>0</v>
      </c>
      <c r="AR87" s="24">
        <f t="shared" si="24"/>
        <v>1534836.6000000003</v>
      </c>
      <c r="AS87" s="24" t="str">
        <f t="shared" si="25"/>
        <v>0</v>
      </c>
      <c r="AT87" s="24">
        <f t="shared" si="26"/>
        <v>1672121.8800000004</v>
      </c>
      <c r="AU87" s="24">
        <f t="shared" si="27"/>
        <v>185791.32000000007</v>
      </c>
    </row>
    <row r="88" spans="1:47" x14ac:dyDescent="0.25">
      <c r="A88" s="28" t="s">
        <v>15080</v>
      </c>
      <c r="B88" s="28" t="s">
        <v>7534</v>
      </c>
      <c r="C88" s="28" t="s">
        <v>7535</v>
      </c>
      <c r="D88" s="28" t="s">
        <v>7536</v>
      </c>
      <c r="E88" s="28" t="s">
        <v>7537</v>
      </c>
      <c r="F88" s="29">
        <v>43595</v>
      </c>
      <c r="G88" s="29">
        <v>44896</v>
      </c>
      <c r="H88" s="28" t="s">
        <v>7538</v>
      </c>
      <c r="I88" s="28" t="s">
        <v>16036</v>
      </c>
      <c r="J88" s="28" t="s">
        <v>16053</v>
      </c>
      <c r="K88" s="28" t="s">
        <v>7539</v>
      </c>
      <c r="L88" s="27">
        <v>190740.00000000003</v>
      </c>
      <c r="M88" s="27">
        <v>567820</v>
      </c>
      <c r="N88" s="27">
        <v>0</v>
      </c>
      <c r="O88" s="27">
        <v>0</v>
      </c>
      <c r="P88" s="27">
        <f t="shared" si="14"/>
        <v>567820</v>
      </c>
      <c r="Q88" s="27">
        <v>0</v>
      </c>
      <c r="R88" s="27">
        <v>0</v>
      </c>
      <c r="S88" s="27">
        <v>0</v>
      </c>
      <c r="T88" s="27">
        <f t="shared" si="15"/>
        <v>0</v>
      </c>
      <c r="U88" s="27">
        <v>0</v>
      </c>
      <c r="V88" s="27">
        <f t="shared" si="16"/>
        <v>758560</v>
      </c>
      <c r="W88" s="28" t="s">
        <v>7540</v>
      </c>
      <c r="X88" s="27">
        <v>211721.40000000005</v>
      </c>
      <c r="Y88" s="27">
        <f t="shared" si="20"/>
        <v>1053723.0000000002</v>
      </c>
      <c r="Z88" s="4" t="str" cm="1">
        <f t="array" ref="Z88">_xlfn.IFS(YEARFRAC(F88,G88)&lt;1,"&lt;1 Year",YEARFRAC(F88,G88)&lt;=5,"1-5 Years",YEARFRAC(F88,G88)&gt;5,"&gt;5 Years")</f>
        <v>1-5 Years</v>
      </c>
      <c r="AA88" s="24">
        <f>L88*(_xlfn.XLOOKUP(K88,'FX rates'!$A$2:$A$38,'FX rates'!$B$2:$B$38))</f>
        <v>190740.00000000003</v>
      </c>
      <c r="AB88" s="24">
        <f>V88*(_xlfn.XLOOKUP(K88,'FX rates'!$A$2:$A$38,'FX rates'!$B$2:$B$38))</f>
        <v>758560</v>
      </c>
      <c r="AC88" s="24">
        <f>X88*(_xlfn.XLOOKUP(W88,'FX rates'!$A$2:$A$38,'FX rates'!$B$2:$B$38))</f>
        <v>211721.40000000005</v>
      </c>
      <c r="AD88" s="24">
        <f>Y88*(_xlfn.XLOOKUP(W88,'FX rates'!$A$2:$A$38,'FX rates'!$B$2:$B$38))</f>
        <v>1053723.0000000002</v>
      </c>
      <c r="AE88" s="30">
        <f t="shared" si="21"/>
        <v>0.11000000000000011</v>
      </c>
      <c r="AF88" s="31">
        <f t="shared" si="22"/>
        <v>20981.400000000023</v>
      </c>
      <c r="AG88" s="23">
        <f t="shared" si="23"/>
        <v>567820</v>
      </c>
      <c r="AH88" s="35">
        <f t="shared" si="17"/>
        <v>1</v>
      </c>
      <c r="AI88" s="23">
        <f>U88*(_xlfn.XLOOKUP(K88,'FX rates'!$A$2:$A$38,'FX rates'!$B$2:$B$38))</f>
        <v>0</v>
      </c>
      <c r="AJ88" s="23">
        <f>Q88*(_xlfn.XLOOKUP(K88,'FX rates'!$A$2:$A$38,'FX rates'!$B$2:$B$38))</f>
        <v>0</v>
      </c>
      <c r="AK88" s="23">
        <f>R88*(_xlfn.XLOOKUP(K88,'FX rates'!$A$2:$A$38,'FX rates'!$B$2:$B$38))</f>
        <v>0</v>
      </c>
      <c r="AM88" s="4"/>
      <c r="AN88" s="4"/>
      <c r="AO88" s="4"/>
      <c r="AP88" s="32">
        <f t="shared" si="18"/>
        <v>2.9769319492502877</v>
      </c>
      <c r="AQ88" s="32">
        <f t="shared" si="19"/>
        <v>0</v>
      </c>
      <c r="AR88" s="24">
        <f t="shared" si="24"/>
        <v>842001.60000000009</v>
      </c>
      <c r="AS88" s="24" t="str">
        <f t="shared" si="25"/>
        <v>0</v>
      </c>
      <c r="AT88" s="24">
        <f t="shared" si="26"/>
        <v>948350.70000000019</v>
      </c>
      <c r="AU88" s="24">
        <f t="shared" si="27"/>
        <v>105372.30000000005</v>
      </c>
    </row>
    <row r="89" spans="1:47" x14ac:dyDescent="0.25">
      <c r="A89" s="28" t="s">
        <v>15081</v>
      </c>
      <c r="B89" s="28" t="s">
        <v>7541</v>
      </c>
      <c r="C89" s="28" t="s">
        <v>7542</v>
      </c>
      <c r="D89" s="28" t="s">
        <v>7543</v>
      </c>
      <c r="E89" s="28" t="s">
        <v>7544</v>
      </c>
      <c r="F89" s="29">
        <v>43595</v>
      </c>
      <c r="G89" s="29">
        <v>44896</v>
      </c>
      <c r="H89" s="28" t="s">
        <v>7545</v>
      </c>
      <c r="I89" s="28" t="s">
        <v>16051</v>
      </c>
      <c r="J89" s="28" t="s">
        <v>16049</v>
      </c>
      <c r="K89" s="28" t="s">
        <v>7546</v>
      </c>
      <c r="L89" s="27">
        <v>186718.40000000002</v>
      </c>
      <c r="M89" s="27">
        <v>102366.00000000001</v>
      </c>
      <c r="N89" s="27">
        <v>0</v>
      </c>
      <c r="O89" s="27">
        <v>0</v>
      </c>
      <c r="P89" s="27">
        <f t="shared" si="14"/>
        <v>102366.00000000001</v>
      </c>
      <c r="Q89" s="27">
        <v>0</v>
      </c>
      <c r="R89" s="27">
        <v>0</v>
      </c>
      <c r="S89" s="27">
        <v>0</v>
      </c>
      <c r="T89" s="27">
        <f t="shared" si="15"/>
        <v>0</v>
      </c>
      <c r="U89" s="27">
        <v>0</v>
      </c>
      <c r="V89" s="27">
        <f t="shared" si="16"/>
        <v>289084.40000000002</v>
      </c>
      <c r="W89" s="28" t="s">
        <v>7547</v>
      </c>
      <c r="X89" s="27">
        <v>212858.97600000005</v>
      </c>
      <c r="Y89" s="27">
        <f t="shared" si="20"/>
        <v>542415.19200000016</v>
      </c>
      <c r="Z89" s="4" t="str" cm="1">
        <f t="array" ref="Z89">_xlfn.IFS(YEARFRAC(F89,G89)&lt;1,"&lt;1 Year",YEARFRAC(F89,G89)&lt;=5,"1-5 Years",YEARFRAC(F89,G89)&gt;5,"&gt;5 Years")</f>
        <v>1-5 Years</v>
      </c>
      <c r="AA89" s="24">
        <f>L89*(_xlfn.XLOOKUP(K89,'FX rates'!$A$2:$A$38,'FX rates'!$B$2:$B$38))</f>
        <v>186718.40000000002</v>
      </c>
      <c r="AB89" s="24">
        <f>V89*(_xlfn.XLOOKUP(K89,'FX rates'!$A$2:$A$38,'FX rates'!$B$2:$B$38))</f>
        <v>289084.40000000002</v>
      </c>
      <c r="AC89" s="24">
        <f>X89*(_xlfn.XLOOKUP(W89,'FX rates'!$A$2:$A$38,'FX rates'!$B$2:$B$38))</f>
        <v>212858.97600000005</v>
      </c>
      <c r="AD89" s="24">
        <f>Y89*(_xlfn.XLOOKUP(W89,'FX rates'!$A$2:$A$38,'FX rates'!$B$2:$B$38))</f>
        <v>542415.19200000016</v>
      </c>
      <c r="AE89" s="30">
        <f t="shared" si="21"/>
        <v>0.14000000000000015</v>
      </c>
      <c r="AF89" s="31">
        <f t="shared" si="22"/>
        <v>26140.57600000003</v>
      </c>
      <c r="AG89" s="23">
        <f t="shared" si="23"/>
        <v>102366</v>
      </c>
      <c r="AH89" s="35">
        <f t="shared" si="17"/>
        <v>1</v>
      </c>
      <c r="AI89" s="23">
        <f>U89*(_xlfn.XLOOKUP(K89,'FX rates'!$A$2:$A$38,'FX rates'!$B$2:$B$38))</f>
        <v>0</v>
      </c>
      <c r="AJ89" s="23">
        <f>Q89*(_xlfn.XLOOKUP(K89,'FX rates'!$A$2:$A$38,'FX rates'!$B$2:$B$38))</f>
        <v>0</v>
      </c>
      <c r="AK89" s="23">
        <f>R89*(_xlfn.XLOOKUP(K89,'FX rates'!$A$2:$A$38,'FX rates'!$B$2:$B$38))</f>
        <v>0</v>
      </c>
      <c r="AM89" s="4"/>
      <c r="AN89" s="4"/>
      <c r="AO89" s="4"/>
      <c r="AP89" s="32">
        <f t="shared" si="18"/>
        <v>0.54823734564991988</v>
      </c>
      <c r="AQ89" s="32">
        <f t="shared" si="19"/>
        <v>0</v>
      </c>
      <c r="AR89" s="24">
        <f t="shared" si="24"/>
        <v>329556.21600000007</v>
      </c>
      <c r="AS89" s="24" t="str">
        <f t="shared" si="25"/>
        <v>0</v>
      </c>
      <c r="AT89" s="24">
        <f t="shared" si="26"/>
        <v>488173.67280000017</v>
      </c>
      <c r="AU89" s="24">
        <f t="shared" si="27"/>
        <v>54241.519199999981</v>
      </c>
    </row>
    <row r="90" spans="1:47" x14ac:dyDescent="0.25">
      <c r="A90" s="28" t="s">
        <v>15082</v>
      </c>
      <c r="B90" s="28" t="s">
        <v>7548</v>
      </c>
      <c r="C90" s="28" t="s">
        <v>7549</v>
      </c>
      <c r="D90" s="28" t="s">
        <v>7550</v>
      </c>
      <c r="E90" s="28" t="s">
        <v>7551</v>
      </c>
      <c r="F90" s="29">
        <v>43595</v>
      </c>
      <c r="G90" s="29">
        <v>44896</v>
      </c>
      <c r="H90" s="28" t="s">
        <v>7552</v>
      </c>
      <c r="I90" s="28" t="s">
        <v>16053</v>
      </c>
      <c r="J90" s="28" t="s">
        <v>16032</v>
      </c>
      <c r="K90" s="28" t="s">
        <v>7553</v>
      </c>
      <c r="L90" s="27">
        <v>1732500.0000000002</v>
      </c>
      <c r="M90" s="27">
        <v>1837614.9000000001</v>
      </c>
      <c r="N90" s="27">
        <v>0</v>
      </c>
      <c r="O90" s="27">
        <v>0</v>
      </c>
      <c r="P90" s="27">
        <f t="shared" si="14"/>
        <v>1837614.9000000001</v>
      </c>
      <c r="Q90" s="27">
        <v>0</v>
      </c>
      <c r="R90" s="27">
        <v>0</v>
      </c>
      <c r="S90" s="27">
        <v>0</v>
      </c>
      <c r="T90" s="27">
        <f t="shared" si="15"/>
        <v>0</v>
      </c>
      <c r="U90" s="27">
        <v>0</v>
      </c>
      <c r="V90" s="27">
        <f t="shared" si="16"/>
        <v>3570114.9000000004</v>
      </c>
      <c r="W90" s="28" t="s">
        <v>7554</v>
      </c>
      <c r="X90" s="27">
        <v>1975050.0000000005</v>
      </c>
      <c r="Y90" s="27">
        <f t="shared" si="20"/>
        <v>6044980.9860000014</v>
      </c>
      <c r="Z90" s="4" t="str" cm="1">
        <f t="array" ref="Z90">_xlfn.IFS(YEARFRAC(F90,G90)&lt;1,"&lt;1 Year",YEARFRAC(F90,G90)&lt;=5,"1-5 Years",YEARFRAC(F90,G90)&gt;5,"&gt;5 Years")</f>
        <v>1-5 Years</v>
      </c>
      <c r="AA90" s="24">
        <f>L90*(_xlfn.XLOOKUP(K90,'FX rates'!$A$2:$A$38,'FX rates'!$B$2:$B$38))</f>
        <v>220865.23077707595</v>
      </c>
      <c r="AB90" s="24">
        <f>V90*(_xlfn.XLOOKUP(K90,'FX rates'!$A$2:$A$38,'FX rates'!$B$2:$B$38))</f>
        <v>455130.88097499422</v>
      </c>
      <c r="AC90" s="24">
        <f>X90*(_xlfn.XLOOKUP(W90,'FX rates'!$A$2:$A$38,'FX rates'!$B$2:$B$38))</f>
        <v>251786.36308586661</v>
      </c>
      <c r="AD90" s="24">
        <f>Y90*(_xlfn.XLOOKUP(W90,'FX rates'!$A$2:$A$38,'FX rates'!$B$2:$B$38))</f>
        <v>770635.56739736011</v>
      </c>
      <c r="AE90" s="30">
        <f t="shared" si="21"/>
        <v>0.14000000000000015</v>
      </c>
      <c r="AF90" s="31">
        <f t="shared" si="22"/>
        <v>242550.00000000023</v>
      </c>
      <c r="AG90" s="23">
        <f t="shared" si="23"/>
        <v>234265.65019791826</v>
      </c>
      <c r="AH90" s="35">
        <f t="shared" si="17"/>
        <v>0.12748353868806692</v>
      </c>
      <c r="AI90" s="23">
        <f>U90*(_xlfn.XLOOKUP(K90,'FX rates'!$A$2:$A$38,'FX rates'!$B$2:$B$38))</f>
        <v>0</v>
      </c>
      <c r="AJ90" s="23">
        <f>Q90*(_xlfn.XLOOKUP(K90,'FX rates'!$A$2:$A$38,'FX rates'!$B$2:$B$38))</f>
        <v>0</v>
      </c>
      <c r="AK90" s="23">
        <f>R90*(_xlfn.XLOOKUP(K90,'FX rates'!$A$2:$A$38,'FX rates'!$B$2:$B$38))</f>
        <v>0</v>
      </c>
      <c r="AM90" s="4"/>
      <c r="AN90" s="4"/>
      <c r="AO90" s="4"/>
      <c r="AP90" s="32">
        <f t="shared" si="18"/>
        <v>1.0606723809523808</v>
      </c>
      <c r="AQ90" s="32">
        <f t="shared" si="19"/>
        <v>0</v>
      </c>
      <c r="AR90" s="24">
        <f t="shared" si="24"/>
        <v>4069930.986000001</v>
      </c>
      <c r="AS90" s="24" t="str">
        <f t="shared" si="25"/>
        <v>0</v>
      </c>
      <c r="AT90" s="24">
        <f t="shared" si="26"/>
        <v>693572.01065762411</v>
      </c>
      <c r="AU90" s="24">
        <f t="shared" si="27"/>
        <v>77063.556739735999</v>
      </c>
    </row>
    <row r="91" spans="1:47" x14ac:dyDescent="0.25">
      <c r="A91" s="28" t="s">
        <v>15083</v>
      </c>
      <c r="B91" s="28" t="s">
        <v>7555</v>
      </c>
      <c r="C91" s="28" t="s">
        <v>7556</v>
      </c>
      <c r="D91" s="28" t="s">
        <v>7557</v>
      </c>
      <c r="E91" s="28" t="s">
        <v>7558</v>
      </c>
      <c r="F91" s="29">
        <v>43595</v>
      </c>
      <c r="G91" s="29">
        <v>44896</v>
      </c>
      <c r="H91" s="28" t="s">
        <v>7559</v>
      </c>
      <c r="I91" s="28" t="s">
        <v>16055</v>
      </c>
      <c r="J91" s="28" t="s">
        <v>16040</v>
      </c>
      <c r="K91" s="28" t="s">
        <v>7560</v>
      </c>
      <c r="L91" s="27">
        <v>171649.5</v>
      </c>
      <c r="M91" s="27">
        <v>141347.79999999999</v>
      </c>
      <c r="N91" s="27">
        <v>0</v>
      </c>
      <c r="O91" s="27">
        <v>0</v>
      </c>
      <c r="P91" s="27">
        <f t="shared" si="14"/>
        <v>141347.79999999999</v>
      </c>
      <c r="Q91" s="27">
        <v>0</v>
      </c>
      <c r="R91" s="27">
        <v>0</v>
      </c>
      <c r="S91" s="27">
        <v>0</v>
      </c>
      <c r="T91" s="27">
        <f t="shared" si="15"/>
        <v>0</v>
      </c>
      <c r="U91" s="27">
        <v>0</v>
      </c>
      <c r="V91" s="27">
        <f t="shared" si="16"/>
        <v>312997.3</v>
      </c>
      <c r="W91" s="28" t="s">
        <v>7561</v>
      </c>
      <c r="X91" s="27">
        <v>187097.95500000002</v>
      </c>
      <c r="Y91" s="27">
        <f t="shared" si="20"/>
        <v>528265.0120000001</v>
      </c>
      <c r="Z91" s="4" t="str" cm="1">
        <f t="array" ref="Z91">_xlfn.IFS(YEARFRAC(F91,G91)&lt;1,"&lt;1 Year",YEARFRAC(F91,G91)&lt;=5,"1-5 Years",YEARFRAC(F91,G91)&gt;5,"&gt;5 Years")</f>
        <v>1-5 Years</v>
      </c>
      <c r="AA91" s="24">
        <f>L91*(_xlfn.XLOOKUP(K91,'FX rates'!$A$2:$A$38,'FX rates'!$B$2:$B$38))</f>
        <v>171649.5</v>
      </c>
      <c r="AB91" s="24">
        <f>V91*(_xlfn.XLOOKUP(K91,'FX rates'!$A$2:$A$38,'FX rates'!$B$2:$B$38))</f>
        <v>312997.3</v>
      </c>
      <c r="AC91" s="24">
        <f>X91*(_xlfn.XLOOKUP(W91,'FX rates'!$A$2:$A$38,'FX rates'!$B$2:$B$38))</f>
        <v>187097.95500000002</v>
      </c>
      <c r="AD91" s="24">
        <f>Y91*(_xlfn.XLOOKUP(W91,'FX rates'!$A$2:$A$38,'FX rates'!$B$2:$B$38))</f>
        <v>528265.0120000001</v>
      </c>
      <c r="AE91" s="30">
        <f t="shared" si="21"/>
        <v>9.0000000000000094E-2</v>
      </c>
      <c r="AF91" s="31">
        <f t="shared" si="22"/>
        <v>15448.455000000016</v>
      </c>
      <c r="AG91" s="23">
        <f t="shared" si="23"/>
        <v>141347.79999999999</v>
      </c>
      <c r="AH91" s="35">
        <f t="shared" si="17"/>
        <v>1</v>
      </c>
      <c r="AI91" s="23">
        <f>U91*(_xlfn.XLOOKUP(K91,'FX rates'!$A$2:$A$38,'FX rates'!$B$2:$B$38))</f>
        <v>0</v>
      </c>
      <c r="AJ91" s="23">
        <f>Q91*(_xlfn.XLOOKUP(K91,'FX rates'!$A$2:$A$38,'FX rates'!$B$2:$B$38))</f>
        <v>0</v>
      </c>
      <c r="AK91" s="23">
        <f>R91*(_xlfn.XLOOKUP(K91,'FX rates'!$A$2:$A$38,'FX rates'!$B$2:$B$38))</f>
        <v>0</v>
      </c>
      <c r="AM91" s="4"/>
      <c r="AN91" s="4"/>
      <c r="AO91" s="4"/>
      <c r="AP91" s="32">
        <f t="shared" si="18"/>
        <v>0.82346758947739429</v>
      </c>
      <c r="AQ91" s="32">
        <f t="shared" si="19"/>
        <v>0</v>
      </c>
      <c r="AR91" s="24">
        <f t="shared" si="24"/>
        <v>341167.05700000003</v>
      </c>
      <c r="AS91" s="24" t="str">
        <f t="shared" si="25"/>
        <v>0</v>
      </c>
      <c r="AT91" s="24">
        <f t="shared" si="26"/>
        <v>475438.51080000011</v>
      </c>
      <c r="AU91" s="24">
        <f t="shared" si="27"/>
        <v>52826.501199999999</v>
      </c>
    </row>
    <row r="92" spans="1:47" x14ac:dyDescent="0.25">
      <c r="A92" s="28" t="s">
        <v>14112</v>
      </c>
      <c r="B92" s="28" t="s">
        <v>761</v>
      </c>
      <c r="C92" s="28" t="s">
        <v>762</v>
      </c>
      <c r="D92" s="28" t="s">
        <v>763</v>
      </c>
      <c r="E92" s="28" t="s">
        <v>764</v>
      </c>
      <c r="F92" s="29">
        <v>38929</v>
      </c>
      <c r="G92" s="29">
        <v>44896</v>
      </c>
      <c r="H92" s="28" t="s">
        <v>765</v>
      </c>
      <c r="I92" s="28" t="s">
        <v>16050</v>
      </c>
      <c r="J92" s="28" t="s">
        <v>16043</v>
      </c>
      <c r="K92" s="28" t="s">
        <v>766</v>
      </c>
      <c r="L92" s="27">
        <v>254100.00000000003</v>
      </c>
      <c r="M92" s="27">
        <v>595320</v>
      </c>
      <c r="N92" s="27">
        <v>0</v>
      </c>
      <c r="O92" s="27">
        <v>0</v>
      </c>
      <c r="P92" s="27">
        <f t="shared" si="14"/>
        <v>595320</v>
      </c>
      <c r="Q92" s="27">
        <v>0</v>
      </c>
      <c r="R92" s="27">
        <v>0</v>
      </c>
      <c r="S92" s="27">
        <v>0</v>
      </c>
      <c r="T92" s="27">
        <f t="shared" si="15"/>
        <v>0</v>
      </c>
      <c r="U92" s="27">
        <v>0</v>
      </c>
      <c r="V92" s="27">
        <f t="shared" si="16"/>
        <v>849420</v>
      </c>
      <c r="W92" s="28" t="s">
        <v>767</v>
      </c>
      <c r="X92" s="27">
        <v>261723.00000000003</v>
      </c>
      <c r="Y92" s="27">
        <f t="shared" si="20"/>
        <v>1136625.6000000001</v>
      </c>
      <c r="Z92" s="4" t="str" cm="1">
        <f t="array" ref="Z92">_xlfn.IFS(YEARFRAC(F92,G92)&lt;1,"&lt;1 Year",YEARFRAC(F92,G92)&lt;=5,"1-5 Years",YEARFRAC(F92,G92)&gt;5,"&gt;5 Years")</f>
        <v>&gt;5 Years</v>
      </c>
      <c r="AA92" s="24">
        <f>L92*(_xlfn.XLOOKUP(K92,'FX rates'!$A$2:$A$38,'FX rates'!$B$2:$B$38))</f>
        <v>254100.00000000003</v>
      </c>
      <c r="AB92" s="24">
        <f>V92*(_xlfn.XLOOKUP(K92,'FX rates'!$A$2:$A$38,'FX rates'!$B$2:$B$38))</f>
        <v>849420</v>
      </c>
      <c r="AC92" s="24">
        <f>X92*(_xlfn.XLOOKUP(W92,'FX rates'!$A$2:$A$38,'FX rates'!$B$2:$B$38))</f>
        <v>261723.00000000003</v>
      </c>
      <c r="AD92" s="24">
        <f>Y92*(_xlfn.XLOOKUP(W92,'FX rates'!$A$2:$A$38,'FX rates'!$B$2:$B$38))</f>
        <v>1136625.6000000001</v>
      </c>
      <c r="AE92" s="30">
        <f t="shared" si="21"/>
        <v>2.9999999999999995E-2</v>
      </c>
      <c r="AF92" s="31">
        <f t="shared" si="22"/>
        <v>7623</v>
      </c>
      <c r="AG92" s="23">
        <f t="shared" si="23"/>
        <v>595320</v>
      </c>
      <c r="AH92" s="35">
        <f t="shared" si="17"/>
        <v>1</v>
      </c>
      <c r="AI92" s="23">
        <f>U92*(_xlfn.XLOOKUP(K92,'FX rates'!$A$2:$A$38,'FX rates'!$B$2:$B$38))</f>
        <v>0</v>
      </c>
      <c r="AJ92" s="23">
        <f>Q92*(_xlfn.XLOOKUP(K92,'FX rates'!$A$2:$A$38,'FX rates'!$B$2:$B$38))</f>
        <v>0</v>
      </c>
      <c r="AK92" s="23">
        <f>R92*(_xlfn.XLOOKUP(K92,'FX rates'!$A$2:$A$38,'FX rates'!$B$2:$B$38))</f>
        <v>0</v>
      </c>
      <c r="AM92" s="4"/>
      <c r="AN92" s="4"/>
      <c r="AO92" s="4"/>
      <c r="AP92" s="32">
        <f t="shared" si="18"/>
        <v>2.3428571428571425</v>
      </c>
      <c r="AQ92" s="32">
        <f t="shared" si="19"/>
        <v>0</v>
      </c>
      <c r="AR92" s="24">
        <f t="shared" si="24"/>
        <v>874902.6</v>
      </c>
      <c r="AS92" s="24" t="str">
        <f t="shared" si="25"/>
        <v>0</v>
      </c>
      <c r="AT92" s="24">
        <f t="shared" si="26"/>
        <v>1022963.0400000002</v>
      </c>
      <c r="AU92" s="24">
        <f t="shared" si="27"/>
        <v>113662.55999999994</v>
      </c>
    </row>
    <row r="93" spans="1:47" x14ac:dyDescent="0.25">
      <c r="A93" s="28" t="s">
        <v>15084</v>
      </c>
      <c r="B93" s="28" t="s">
        <v>3217</v>
      </c>
      <c r="C93" s="28" t="s">
        <v>3218</v>
      </c>
      <c r="D93" s="28" t="s">
        <v>3219</v>
      </c>
      <c r="E93" s="28" t="s">
        <v>3220</v>
      </c>
      <c r="F93" s="29">
        <v>43595</v>
      </c>
      <c r="G93" s="29">
        <v>44896</v>
      </c>
      <c r="H93" s="28" t="s">
        <v>3221</v>
      </c>
      <c r="I93" s="28" t="s">
        <v>16042</v>
      </c>
      <c r="J93" s="28" t="s">
        <v>16036</v>
      </c>
      <c r="K93" s="28" t="s">
        <v>3222</v>
      </c>
      <c r="L93" s="27">
        <v>73645</v>
      </c>
      <c r="M93" s="27">
        <v>10890</v>
      </c>
      <c r="N93" s="27">
        <v>0</v>
      </c>
      <c r="O93" s="27">
        <v>0</v>
      </c>
      <c r="P93" s="27">
        <f t="shared" si="14"/>
        <v>10890</v>
      </c>
      <c r="Q93" s="27">
        <v>0</v>
      </c>
      <c r="R93" s="27">
        <v>0</v>
      </c>
      <c r="S93" s="27">
        <v>0</v>
      </c>
      <c r="T93" s="27">
        <f t="shared" si="15"/>
        <v>0</v>
      </c>
      <c r="U93" s="27">
        <v>0</v>
      </c>
      <c r="V93" s="27">
        <f t="shared" si="16"/>
        <v>84535</v>
      </c>
      <c r="W93" s="28" t="s">
        <v>3223</v>
      </c>
      <c r="X93" s="27">
        <v>79536.600000000006</v>
      </c>
      <c r="Y93" s="27">
        <f t="shared" si="20"/>
        <v>170834.40000000002</v>
      </c>
      <c r="Z93" s="4" t="str" cm="1">
        <f t="array" ref="Z93">_xlfn.IFS(YEARFRAC(F93,G93)&lt;1,"&lt;1 Year",YEARFRAC(F93,G93)&lt;=5,"1-5 Years",YEARFRAC(F93,G93)&gt;5,"&gt;5 Years")</f>
        <v>1-5 Years</v>
      </c>
      <c r="AA93" s="24">
        <f>L93*(_xlfn.XLOOKUP(K93,'FX rates'!$A$2:$A$38,'FX rates'!$B$2:$B$38))</f>
        <v>85965.808497803562</v>
      </c>
      <c r="AB93" s="24">
        <f>V93*(_xlfn.XLOOKUP(K93,'FX rates'!$A$2:$A$38,'FX rates'!$B$2:$B$38))</f>
        <v>98677.705497478775</v>
      </c>
      <c r="AC93" s="24">
        <f>X93*(_xlfn.XLOOKUP(W93,'FX rates'!$A$2:$A$38,'FX rates'!$B$2:$B$38))</f>
        <v>92843.073177627855</v>
      </c>
      <c r="AD93" s="24">
        <f>Y93*(_xlfn.XLOOKUP(W93,'FX rates'!$A$2:$A$38,'FX rates'!$B$2:$B$38))</f>
        <v>199414.99511490497</v>
      </c>
      <c r="AE93" s="30">
        <f t="shared" si="21"/>
        <v>8.0000000000000099E-2</v>
      </c>
      <c r="AF93" s="31">
        <f t="shared" si="22"/>
        <v>5891.6000000000058</v>
      </c>
      <c r="AG93" s="23">
        <f t="shared" si="23"/>
        <v>12711.896999675213</v>
      </c>
      <c r="AH93" s="35">
        <f t="shared" si="17"/>
        <v>1.1672999999701754</v>
      </c>
      <c r="AI93" s="23">
        <f>U93*(_xlfn.XLOOKUP(K93,'FX rates'!$A$2:$A$38,'FX rates'!$B$2:$B$38))</f>
        <v>0</v>
      </c>
      <c r="AJ93" s="23">
        <f>Q93*(_xlfn.XLOOKUP(K93,'FX rates'!$A$2:$A$38,'FX rates'!$B$2:$B$38))</f>
        <v>0</v>
      </c>
      <c r="AK93" s="23">
        <f>R93*(_xlfn.XLOOKUP(K93,'FX rates'!$A$2:$A$38,'FX rates'!$B$2:$B$38))</f>
        <v>0</v>
      </c>
      <c r="AM93" s="4"/>
      <c r="AN93" s="4"/>
      <c r="AO93" s="4"/>
      <c r="AP93" s="32">
        <f t="shared" si="18"/>
        <v>0.14787154592979837</v>
      </c>
      <c r="AQ93" s="32">
        <f t="shared" si="19"/>
        <v>0</v>
      </c>
      <c r="AR93" s="24">
        <f t="shared" si="24"/>
        <v>91297.8</v>
      </c>
      <c r="AS93" s="24" t="str">
        <f t="shared" si="25"/>
        <v>0</v>
      </c>
      <c r="AT93" s="24">
        <f t="shared" si="26"/>
        <v>179473.49560341449</v>
      </c>
      <c r="AU93" s="24">
        <f t="shared" si="27"/>
        <v>19941.499511490489</v>
      </c>
    </row>
    <row r="94" spans="1:47" x14ac:dyDescent="0.25">
      <c r="A94" s="28" t="s">
        <v>15085</v>
      </c>
      <c r="B94" s="28" t="s">
        <v>7569</v>
      </c>
      <c r="C94" s="28" t="s">
        <v>7570</v>
      </c>
      <c r="D94" s="28" t="s">
        <v>7571</v>
      </c>
      <c r="E94" s="28" t="s">
        <v>7572</v>
      </c>
      <c r="F94" s="29">
        <v>43595</v>
      </c>
      <c r="G94" s="29">
        <v>44896</v>
      </c>
      <c r="H94" s="28" t="s">
        <v>7573</v>
      </c>
      <c r="I94" s="28" t="s">
        <v>16039</v>
      </c>
      <c r="J94" s="28" t="s">
        <v>16051</v>
      </c>
      <c r="K94" s="28" t="s">
        <v>7574</v>
      </c>
      <c r="L94" s="27">
        <v>158620</v>
      </c>
      <c r="M94" s="27">
        <v>49192.000000000007</v>
      </c>
      <c r="N94" s="27">
        <v>0</v>
      </c>
      <c r="O94" s="27">
        <v>0</v>
      </c>
      <c r="P94" s="27">
        <f t="shared" si="14"/>
        <v>49192.000000000007</v>
      </c>
      <c r="Q94" s="27">
        <v>0</v>
      </c>
      <c r="R94" s="27">
        <v>0</v>
      </c>
      <c r="S94" s="27">
        <v>0</v>
      </c>
      <c r="T94" s="27">
        <f t="shared" si="15"/>
        <v>0</v>
      </c>
      <c r="U94" s="27">
        <v>0</v>
      </c>
      <c r="V94" s="27">
        <f t="shared" si="16"/>
        <v>207812</v>
      </c>
      <c r="W94" s="28" t="s">
        <v>7575</v>
      </c>
      <c r="X94" s="27">
        <v>182413</v>
      </c>
      <c r="Y94" s="27">
        <f t="shared" si="20"/>
        <v>421396.8</v>
      </c>
      <c r="Z94" s="4" t="str" cm="1">
        <f t="array" ref="Z94">_xlfn.IFS(YEARFRAC(F94,G94)&lt;1,"&lt;1 Year",YEARFRAC(F94,G94)&lt;=5,"1-5 Years",YEARFRAC(F94,G94)&gt;5,"&gt;5 Years")</f>
        <v>1-5 Years</v>
      </c>
      <c r="AA94" s="24">
        <f>L94*(_xlfn.XLOOKUP(K94,'FX rates'!$A$2:$A$38,'FX rates'!$B$2:$B$38))</f>
        <v>158620</v>
      </c>
      <c r="AB94" s="24">
        <f>V94*(_xlfn.XLOOKUP(K94,'FX rates'!$A$2:$A$38,'FX rates'!$B$2:$B$38))</f>
        <v>207812</v>
      </c>
      <c r="AC94" s="24">
        <f>X94*(_xlfn.XLOOKUP(W94,'FX rates'!$A$2:$A$38,'FX rates'!$B$2:$B$38))</f>
        <v>182413</v>
      </c>
      <c r="AD94" s="24">
        <f>Y94*(_xlfn.XLOOKUP(W94,'FX rates'!$A$2:$A$38,'FX rates'!$B$2:$B$38))</f>
        <v>421396.8</v>
      </c>
      <c r="AE94" s="30">
        <f t="shared" si="21"/>
        <v>0.15</v>
      </c>
      <c r="AF94" s="31">
        <f t="shared" si="22"/>
        <v>23793</v>
      </c>
      <c r="AG94" s="23">
        <f t="shared" si="23"/>
        <v>49192</v>
      </c>
      <c r="AH94" s="35">
        <f t="shared" si="17"/>
        <v>1</v>
      </c>
      <c r="AI94" s="23">
        <f>U94*(_xlfn.XLOOKUP(K94,'FX rates'!$A$2:$A$38,'FX rates'!$B$2:$B$38))</f>
        <v>0</v>
      </c>
      <c r="AJ94" s="23">
        <f>Q94*(_xlfn.XLOOKUP(K94,'FX rates'!$A$2:$A$38,'FX rates'!$B$2:$B$38))</f>
        <v>0</v>
      </c>
      <c r="AK94" s="23">
        <f>R94*(_xlfn.XLOOKUP(K94,'FX rates'!$A$2:$A$38,'FX rates'!$B$2:$B$38))</f>
        <v>0</v>
      </c>
      <c r="AM94" s="4"/>
      <c r="AN94" s="4"/>
      <c r="AO94" s="4"/>
      <c r="AP94" s="32">
        <f t="shared" si="18"/>
        <v>0.31012482662968105</v>
      </c>
      <c r="AQ94" s="32">
        <f t="shared" si="19"/>
        <v>0</v>
      </c>
      <c r="AR94" s="24">
        <f t="shared" si="24"/>
        <v>238983.8</v>
      </c>
      <c r="AS94" s="24" t="str">
        <f t="shared" si="25"/>
        <v>0</v>
      </c>
      <c r="AT94" s="24">
        <f t="shared" si="26"/>
        <v>379257.12</v>
      </c>
      <c r="AU94" s="24">
        <f t="shared" si="27"/>
        <v>42139.679999999993</v>
      </c>
    </row>
    <row r="95" spans="1:47" x14ac:dyDescent="0.25">
      <c r="A95" s="28" t="s">
        <v>15086</v>
      </c>
      <c r="B95" s="28" t="s">
        <v>7576</v>
      </c>
      <c r="C95" s="28" t="s">
        <v>7577</v>
      </c>
      <c r="D95" s="28" t="s">
        <v>7578</v>
      </c>
      <c r="E95" s="28" t="s">
        <v>7579</v>
      </c>
      <c r="F95" s="29">
        <v>43595</v>
      </c>
      <c r="G95" s="29">
        <v>44896</v>
      </c>
      <c r="H95" s="28" t="s">
        <v>7580</v>
      </c>
      <c r="I95" s="28" t="s">
        <v>16037</v>
      </c>
      <c r="J95" s="28" t="s">
        <v>16043</v>
      </c>
      <c r="K95" s="28" t="s">
        <v>7581</v>
      </c>
      <c r="L95" s="27">
        <v>258940.00000000006</v>
      </c>
      <c r="M95" s="27">
        <v>880275.00000000012</v>
      </c>
      <c r="N95" s="27">
        <v>0</v>
      </c>
      <c r="O95" s="27">
        <v>0</v>
      </c>
      <c r="P95" s="27">
        <f t="shared" si="14"/>
        <v>880275.00000000012</v>
      </c>
      <c r="Q95" s="27">
        <v>0</v>
      </c>
      <c r="R95" s="27">
        <v>0</v>
      </c>
      <c r="S95" s="27">
        <v>0</v>
      </c>
      <c r="T95" s="27">
        <f t="shared" si="15"/>
        <v>0</v>
      </c>
      <c r="U95" s="27">
        <v>105000</v>
      </c>
      <c r="V95" s="27">
        <f t="shared" si="16"/>
        <v>1244215.0000000002</v>
      </c>
      <c r="W95" s="28" t="s">
        <v>7582</v>
      </c>
      <c r="X95" s="27">
        <v>287423.40000000008</v>
      </c>
      <c r="Y95" s="27">
        <f t="shared" si="20"/>
        <v>1551952.0500000005</v>
      </c>
      <c r="Z95" s="4" t="str" cm="1">
        <f t="array" ref="Z95">_xlfn.IFS(YEARFRAC(F95,G95)&lt;1,"&lt;1 Year",YEARFRAC(F95,G95)&lt;=5,"1-5 Years",YEARFRAC(F95,G95)&gt;5,"&gt;5 Years")</f>
        <v>1-5 Years</v>
      </c>
      <c r="AA95" s="24">
        <f>L95*(_xlfn.XLOOKUP(K95,'FX rates'!$A$2:$A$38,'FX rates'!$B$2:$B$38))</f>
        <v>258940.00000000006</v>
      </c>
      <c r="AB95" s="24">
        <f>V95*(_xlfn.XLOOKUP(K95,'FX rates'!$A$2:$A$38,'FX rates'!$B$2:$B$38))</f>
        <v>1244215.0000000002</v>
      </c>
      <c r="AC95" s="24">
        <f>X95*(_xlfn.XLOOKUP(W95,'FX rates'!$A$2:$A$38,'FX rates'!$B$2:$B$38))</f>
        <v>287423.40000000008</v>
      </c>
      <c r="AD95" s="24">
        <f>Y95*(_xlfn.XLOOKUP(W95,'FX rates'!$A$2:$A$38,'FX rates'!$B$2:$B$38))</f>
        <v>1551952.0500000005</v>
      </c>
      <c r="AE95" s="30">
        <f t="shared" si="21"/>
        <v>0.11000000000000007</v>
      </c>
      <c r="AF95" s="31">
        <f t="shared" si="22"/>
        <v>28483.400000000023</v>
      </c>
      <c r="AG95" s="23">
        <f t="shared" si="23"/>
        <v>985275.00000000023</v>
      </c>
      <c r="AH95" s="35">
        <f t="shared" si="17"/>
        <v>1</v>
      </c>
      <c r="AI95" s="23">
        <f>U95*(_xlfn.XLOOKUP(K95,'FX rates'!$A$2:$A$38,'FX rates'!$B$2:$B$38))</f>
        <v>105000</v>
      </c>
      <c r="AJ95" s="23">
        <f>Q95*(_xlfn.XLOOKUP(K95,'FX rates'!$A$2:$A$38,'FX rates'!$B$2:$B$38))</f>
        <v>0</v>
      </c>
      <c r="AK95" s="23">
        <f>R95*(_xlfn.XLOOKUP(K95,'FX rates'!$A$2:$A$38,'FX rates'!$B$2:$B$38))</f>
        <v>0</v>
      </c>
      <c r="AM95" s="4"/>
      <c r="AN95" s="4"/>
      <c r="AO95" s="4"/>
      <c r="AP95" s="32">
        <f t="shared" si="18"/>
        <v>3.3995327102803734</v>
      </c>
      <c r="AQ95" s="32">
        <f t="shared" si="19"/>
        <v>0</v>
      </c>
      <c r="AR95" s="24">
        <f t="shared" si="24"/>
        <v>1264528.6500000004</v>
      </c>
      <c r="AS95" s="24" t="str">
        <f t="shared" si="25"/>
        <v>0</v>
      </c>
      <c r="AT95" s="24">
        <f t="shared" si="26"/>
        <v>1396756.8450000004</v>
      </c>
      <c r="AU95" s="24">
        <f t="shared" si="27"/>
        <v>155195.20500000007</v>
      </c>
    </row>
    <row r="96" spans="1:47" x14ac:dyDescent="0.25">
      <c r="A96" s="28" t="s">
        <v>15087</v>
      </c>
      <c r="B96" s="28" t="s">
        <v>7583</v>
      </c>
      <c r="C96" s="28" t="s">
        <v>7584</v>
      </c>
      <c r="D96" s="28" t="s">
        <v>7585</v>
      </c>
      <c r="E96" s="28" t="s">
        <v>7586</v>
      </c>
      <c r="F96" s="29">
        <v>43595</v>
      </c>
      <c r="G96" s="29">
        <v>44896</v>
      </c>
      <c r="H96" s="28" t="s">
        <v>7587</v>
      </c>
      <c r="I96" s="28" t="s">
        <v>16052</v>
      </c>
      <c r="J96" s="28" t="s">
        <v>16056</v>
      </c>
      <c r="K96" s="28" t="s">
        <v>7588</v>
      </c>
      <c r="L96" s="27">
        <v>242550.00000000003</v>
      </c>
      <c r="M96" s="27">
        <v>1125850</v>
      </c>
      <c r="N96" s="27">
        <v>0</v>
      </c>
      <c r="O96" s="27">
        <v>0</v>
      </c>
      <c r="P96" s="27">
        <f t="shared" si="14"/>
        <v>1125850</v>
      </c>
      <c r="Q96" s="27">
        <v>0</v>
      </c>
      <c r="R96" s="27">
        <v>0</v>
      </c>
      <c r="S96" s="27">
        <v>0</v>
      </c>
      <c r="T96" s="27">
        <f t="shared" si="15"/>
        <v>0</v>
      </c>
      <c r="U96" s="27">
        <v>0</v>
      </c>
      <c r="V96" s="27">
        <f t="shared" si="16"/>
        <v>1368400</v>
      </c>
      <c r="W96" s="28" t="s">
        <v>7589</v>
      </c>
      <c r="X96" s="27">
        <v>257103.00000000006</v>
      </c>
      <c r="Y96" s="27">
        <f t="shared" si="20"/>
        <v>1707607.0000000002</v>
      </c>
      <c r="Z96" s="4" t="str" cm="1">
        <f t="array" ref="Z96">_xlfn.IFS(YEARFRAC(F96,G96)&lt;1,"&lt;1 Year",YEARFRAC(F96,G96)&lt;=5,"1-5 Years",YEARFRAC(F96,G96)&gt;5,"&gt;5 Years")</f>
        <v>1-5 Years</v>
      </c>
      <c r="AA96" s="24">
        <f>L96*(_xlfn.XLOOKUP(K96,'FX rates'!$A$2:$A$38,'FX rates'!$B$2:$B$38))</f>
        <v>242550.00000000003</v>
      </c>
      <c r="AB96" s="24">
        <f>V96*(_xlfn.XLOOKUP(K96,'FX rates'!$A$2:$A$38,'FX rates'!$B$2:$B$38))</f>
        <v>1368400</v>
      </c>
      <c r="AC96" s="24">
        <f>X96*(_xlfn.XLOOKUP(W96,'FX rates'!$A$2:$A$38,'FX rates'!$B$2:$B$38))</f>
        <v>257103.00000000006</v>
      </c>
      <c r="AD96" s="24">
        <f>Y96*(_xlfn.XLOOKUP(W96,'FX rates'!$A$2:$A$38,'FX rates'!$B$2:$B$38))</f>
        <v>1707607.0000000002</v>
      </c>
      <c r="AE96" s="30">
        <f t="shared" si="21"/>
        <v>6.0000000000000116E-2</v>
      </c>
      <c r="AF96" s="31">
        <f t="shared" si="22"/>
        <v>14553.000000000029</v>
      </c>
      <c r="AG96" s="23">
        <f t="shared" si="23"/>
        <v>1125850</v>
      </c>
      <c r="AH96" s="35">
        <f t="shared" si="17"/>
        <v>1</v>
      </c>
      <c r="AI96" s="23">
        <f>U96*(_xlfn.XLOOKUP(K96,'FX rates'!$A$2:$A$38,'FX rates'!$B$2:$B$38))</f>
        <v>0</v>
      </c>
      <c r="AJ96" s="23">
        <f>Q96*(_xlfn.XLOOKUP(K96,'FX rates'!$A$2:$A$38,'FX rates'!$B$2:$B$38))</f>
        <v>0</v>
      </c>
      <c r="AK96" s="23">
        <f>R96*(_xlfn.XLOOKUP(K96,'FX rates'!$A$2:$A$38,'FX rates'!$B$2:$B$38))</f>
        <v>0</v>
      </c>
      <c r="AM96" s="4"/>
      <c r="AN96" s="4"/>
      <c r="AO96" s="4"/>
      <c r="AP96" s="32">
        <f t="shared" si="18"/>
        <v>4.64172335600907</v>
      </c>
      <c r="AQ96" s="32">
        <f t="shared" si="19"/>
        <v>0</v>
      </c>
      <c r="AR96" s="24">
        <f t="shared" si="24"/>
        <v>1450504.0000000002</v>
      </c>
      <c r="AS96" s="24" t="str">
        <f t="shared" si="25"/>
        <v>0</v>
      </c>
      <c r="AT96" s="24">
        <f t="shared" si="26"/>
        <v>1536846.3000000003</v>
      </c>
      <c r="AU96" s="24">
        <f t="shared" si="27"/>
        <v>170760.69999999995</v>
      </c>
    </row>
    <row r="97" spans="1:47" x14ac:dyDescent="0.25">
      <c r="A97" s="28" t="s">
        <v>15088</v>
      </c>
      <c r="B97" s="28" t="s">
        <v>7590</v>
      </c>
      <c r="C97" s="28" t="s">
        <v>7591</v>
      </c>
      <c r="D97" s="28" t="s">
        <v>7592</v>
      </c>
      <c r="E97" s="28" t="s">
        <v>7593</v>
      </c>
      <c r="F97" s="29">
        <v>43595</v>
      </c>
      <c r="G97" s="29">
        <v>44896</v>
      </c>
      <c r="H97" s="28" t="s">
        <v>7594</v>
      </c>
      <c r="I97" s="28" t="s">
        <v>16044</v>
      </c>
      <c r="J97" s="28" t="s">
        <v>16055</v>
      </c>
      <c r="K97" s="28" t="s">
        <v>7595</v>
      </c>
      <c r="L97" s="27">
        <v>101574.00000000001</v>
      </c>
      <c r="M97" s="27">
        <v>9460</v>
      </c>
      <c r="N97" s="27">
        <v>0</v>
      </c>
      <c r="O97" s="27">
        <v>0</v>
      </c>
      <c r="P97" s="27">
        <f t="shared" si="14"/>
        <v>9460</v>
      </c>
      <c r="Q97" s="27">
        <v>0</v>
      </c>
      <c r="R97" s="27">
        <v>4153</v>
      </c>
      <c r="S97" s="27">
        <v>0</v>
      </c>
      <c r="T97" s="27">
        <f t="shared" si="15"/>
        <v>4153</v>
      </c>
      <c r="U97" s="27">
        <v>0</v>
      </c>
      <c r="V97" s="27">
        <f t="shared" si="16"/>
        <v>115187.00000000001</v>
      </c>
      <c r="W97" s="28" t="s">
        <v>7596</v>
      </c>
      <c r="X97" s="27">
        <v>107668.44000000002</v>
      </c>
      <c r="Y97" s="27">
        <f t="shared" si="20"/>
        <v>225364.48000000004</v>
      </c>
      <c r="Z97" s="4" t="str" cm="1">
        <f t="array" ref="Z97">_xlfn.IFS(YEARFRAC(F97,G97)&lt;1,"&lt;1 Year",YEARFRAC(F97,G97)&lt;=5,"1-5 Years",YEARFRAC(F97,G97)&gt;5,"&gt;5 Years")</f>
        <v>1-5 Years</v>
      </c>
      <c r="AA97" s="24">
        <f>L97*(_xlfn.XLOOKUP(K97,'FX rates'!$A$2:$A$38,'FX rates'!$B$2:$B$38))</f>
        <v>101574.00000000001</v>
      </c>
      <c r="AB97" s="24">
        <f>V97*(_xlfn.XLOOKUP(K97,'FX rates'!$A$2:$A$38,'FX rates'!$B$2:$B$38))</f>
        <v>115187.00000000001</v>
      </c>
      <c r="AC97" s="24">
        <f>X97*(_xlfn.XLOOKUP(W97,'FX rates'!$A$2:$A$38,'FX rates'!$B$2:$B$38))</f>
        <v>107668.44000000002</v>
      </c>
      <c r="AD97" s="24">
        <f>Y97*(_xlfn.XLOOKUP(W97,'FX rates'!$A$2:$A$38,'FX rates'!$B$2:$B$38))</f>
        <v>225364.48000000004</v>
      </c>
      <c r="AE97" s="30">
        <f t="shared" si="21"/>
        <v>6.0000000000000012E-2</v>
      </c>
      <c r="AF97" s="31">
        <f t="shared" si="22"/>
        <v>6094.4400000000023</v>
      </c>
      <c r="AG97" s="23">
        <f t="shared" si="23"/>
        <v>13613</v>
      </c>
      <c r="AH97" s="35">
        <f t="shared" si="17"/>
        <v>1</v>
      </c>
      <c r="AI97" s="23">
        <f>U97*(_xlfn.XLOOKUP(K97,'FX rates'!$A$2:$A$38,'FX rates'!$B$2:$B$38))</f>
        <v>0</v>
      </c>
      <c r="AJ97" s="23">
        <f>Q97*(_xlfn.XLOOKUP(K97,'FX rates'!$A$2:$A$38,'FX rates'!$B$2:$B$38))</f>
        <v>0</v>
      </c>
      <c r="AK97" s="23">
        <f>R97*(_xlfn.XLOOKUP(K97,'FX rates'!$A$2:$A$38,'FX rates'!$B$2:$B$38))</f>
        <v>4153</v>
      </c>
      <c r="AM97" s="4"/>
      <c r="AN97" s="4"/>
      <c r="AO97" s="4"/>
      <c r="AP97" s="32">
        <f t="shared" si="18"/>
        <v>9.3134069742256867E-2</v>
      </c>
      <c r="AQ97" s="32">
        <f t="shared" si="19"/>
        <v>0</v>
      </c>
      <c r="AR97" s="24">
        <f t="shared" si="24"/>
        <v>117696.04000000002</v>
      </c>
      <c r="AS97" s="24" t="str">
        <f t="shared" si="25"/>
        <v>0</v>
      </c>
      <c r="AT97" s="24">
        <f t="shared" si="26"/>
        <v>202828.03200000004</v>
      </c>
      <c r="AU97" s="24">
        <f t="shared" si="27"/>
        <v>22536.448000000004</v>
      </c>
    </row>
    <row r="98" spans="1:47" x14ac:dyDescent="0.25">
      <c r="A98" s="28" t="s">
        <v>15089</v>
      </c>
      <c r="B98" s="28" t="s">
        <v>7597</v>
      </c>
      <c r="C98" s="28" t="s">
        <v>7598</v>
      </c>
      <c r="D98" s="28" t="s">
        <v>7599</v>
      </c>
      <c r="E98" s="28" t="s">
        <v>7600</v>
      </c>
      <c r="F98" s="29">
        <v>43595</v>
      </c>
      <c r="G98" s="29">
        <v>44896</v>
      </c>
      <c r="H98" s="28" t="s">
        <v>7601</v>
      </c>
      <c r="I98" s="28" t="s">
        <v>16046</v>
      </c>
      <c r="J98" s="4" t="s">
        <v>16057</v>
      </c>
      <c r="K98" s="28" t="s">
        <v>7602</v>
      </c>
      <c r="L98" s="27">
        <v>211810.50000000006</v>
      </c>
      <c r="M98" s="27">
        <v>93109.500000000015</v>
      </c>
      <c r="N98" s="27">
        <v>0</v>
      </c>
      <c r="O98" s="27">
        <v>0</v>
      </c>
      <c r="P98" s="27">
        <f t="shared" si="14"/>
        <v>93109.500000000015</v>
      </c>
      <c r="Q98" s="27">
        <v>0</v>
      </c>
      <c r="R98" s="27">
        <v>0</v>
      </c>
      <c r="S98" s="27">
        <v>0</v>
      </c>
      <c r="T98" s="27">
        <f t="shared" si="15"/>
        <v>0</v>
      </c>
      <c r="U98" s="27">
        <v>0</v>
      </c>
      <c r="V98" s="27">
        <f t="shared" si="16"/>
        <v>304920.00000000006</v>
      </c>
      <c r="W98" s="28" t="s">
        <v>7603</v>
      </c>
      <c r="X98" s="27">
        <v>232991.55000000008</v>
      </c>
      <c r="Y98" s="27">
        <f t="shared" si="20"/>
        <v>568403.55000000016</v>
      </c>
      <c r="Z98" s="4" t="str" cm="1">
        <f t="array" ref="Z98">_xlfn.IFS(YEARFRAC(F98,G98)&lt;1,"&lt;1 Year",YEARFRAC(F98,G98)&lt;=5,"1-5 Years",YEARFRAC(F98,G98)&gt;5,"&gt;5 Years")</f>
        <v>1-5 Years</v>
      </c>
      <c r="AA98" s="24">
        <f>L98*(_xlfn.XLOOKUP(K98,'FX rates'!$A$2:$A$38,'FX rates'!$B$2:$B$38))</f>
        <v>211810.50000000006</v>
      </c>
      <c r="AB98" s="24">
        <f>V98*(_xlfn.XLOOKUP(K98,'FX rates'!$A$2:$A$38,'FX rates'!$B$2:$B$38))</f>
        <v>304920.00000000006</v>
      </c>
      <c r="AC98" s="24">
        <f>X98*(_xlfn.XLOOKUP(W98,'FX rates'!$A$2:$A$38,'FX rates'!$B$2:$B$38))</f>
        <v>232991.55000000008</v>
      </c>
      <c r="AD98" s="24">
        <f>Y98*(_xlfn.XLOOKUP(W98,'FX rates'!$A$2:$A$38,'FX rates'!$B$2:$B$38))</f>
        <v>568403.55000000016</v>
      </c>
      <c r="AE98" s="30">
        <f t="shared" si="21"/>
        <v>0.10000000000000006</v>
      </c>
      <c r="AF98" s="31">
        <f t="shared" si="22"/>
        <v>21181.050000000017</v>
      </c>
      <c r="AG98" s="23">
        <f t="shared" si="23"/>
        <v>93109.5</v>
      </c>
      <c r="AH98" s="35">
        <f t="shared" si="17"/>
        <v>1</v>
      </c>
      <c r="AI98" s="23">
        <f>U98*(_xlfn.XLOOKUP(K98,'FX rates'!$A$2:$A$38,'FX rates'!$B$2:$B$38))</f>
        <v>0</v>
      </c>
      <c r="AJ98" s="23">
        <f>Q98*(_xlfn.XLOOKUP(K98,'FX rates'!$A$2:$A$38,'FX rates'!$B$2:$B$38))</f>
        <v>0</v>
      </c>
      <c r="AK98" s="23">
        <f>R98*(_xlfn.XLOOKUP(K98,'FX rates'!$A$2:$A$38,'FX rates'!$B$2:$B$38))</f>
        <v>0</v>
      </c>
      <c r="AM98" s="4"/>
      <c r="AN98" s="4"/>
      <c r="AO98" s="4"/>
      <c r="AP98" s="32">
        <f t="shared" si="18"/>
        <v>0.43958868894601538</v>
      </c>
      <c r="AQ98" s="32">
        <f t="shared" si="19"/>
        <v>0</v>
      </c>
      <c r="AR98" s="24">
        <f t="shared" si="24"/>
        <v>335412.00000000012</v>
      </c>
      <c r="AS98" s="24" t="str">
        <f t="shared" si="25"/>
        <v>0</v>
      </c>
      <c r="AT98" s="24">
        <f t="shared" si="26"/>
        <v>511563.19500000018</v>
      </c>
      <c r="AU98" s="24">
        <f t="shared" si="27"/>
        <v>56840.354999999981</v>
      </c>
    </row>
    <row r="99" spans="1:47" x14ac:dyDescent="0.25">
      <c r="A99" s="28" t="s">
        <v>15090</v>
      </c>
      <c r="B99" s="28" t="s">
        <v>7604</v>
      </c>
      <c r="C99" s="28" t="s">
        <v>7605</v>
      </c>
      <c r="D99" s="28" t="s">
        <v>7606</v>
      </c>
      <c r="E99" s="28" t="s">
        <v>7607</v>
      </c>
      <c r="F99" s="29">
        <v>43595</v>
      </c>
      <c r="G99" s="29">
        <v>44896</v>
      </c>
      <c r="H99" s="28" t="s">
        <v>7608</v>
      </c>
      <c r="I99" s="28" t="s">
        <v>16037</v>
      </c>
      <c r="J99" s="28" t="s">
        <v>16042</v>
      </c>
      <c r="K99" s="28" t="s">
        <v>7609</v>
      </c>
      <c r="L99" s="27">
        <v>254100.00000000003</v>
      </c>
      <c r="M99" s="4">
        <v>0</v>
      </c>
      <c r="N99" s="27">
        <v>1854000</v>
      </c>
      <c r="O99" s="27">
        <v>0</v>
      </c>
      <c r="P99" s="27">
        <f t="shared" si="14"/>
        <v>1854000</v>
      </c>
      <c r="Q99" s="27">
        <v>0</v>
      </c>
      <c r="R99" s="27">
        <v>0</v>
      </c>
      <c r="S99" s="27">
        <v>0</v>
      </c>
      <c r="T99" s="27">
        <f t="shared" si="15"/>
        <v>0</v>
      </c>
      <c r="U99" s="27">
        <v>218000.00000000003</v>
      </c>
      <c r="V99" s="27">
        <f t="shared" si="16"/>
        <v>2326100</v>
      </c>
      <c r="W99" s="28" t="s">
        <v>7610</v>
      </c>
      <c r="X99" s="27">
        <v>274428.00000000006</v>
      </c>
      <c r="Y99" s="27">
        <f t="shared" si="20"/>
        <v>548856.00000000012</v>
      </c>
      <c r="Z99" s="4" t="str" cm="1">
        <f t="array" ref="Z99">_xlfn.IFS(YEARFRAC(F99,G99)&lt;1,"&lt;1 Year",YEARFRAC(F99,G99)&lt;=5,"1-5 Years",YEARFRAC(F99,G99)&gt;5,"&gt;5 Years")</f>
        <v>1-5 Years</v>
      </c>
      <c r="AA99" s="24">
        <f>L99*(_xlfn.XLOOKUP(K99,'FX rates'!$A$2:$A$38,'FX rates'!$B$2:$B$38))</f>
        <v>254100.00000000003</v>
      </c>
      <c r="AB99" s="24">
        <f>V99*(_xlfn.XLOOKUP(K99,'FX rates'!$A$2:$A$38,'FX rates'!$B$2:$B$38))</f>
        <v>2326100</v>
      </c>
      <c r="AC99" s="24">
        <f>X99*(_xlfn.XLOOKUP(W99,'FX rates'!$A$2:$A$38,'FX rates'!$B$2:$B$38))</f>
        <v>274428.00000000006</v>
      </c>
      <c r="AD99" s="24">
        <f>Y99*(_xlfn.XLOOKUP(W99,'FX rates'!$A$2:$A$38,'FX rates'!$B$2:$B$38))</f>
        <v>548856.00000000012</v>
      </c>
      <c r="AE99" s="30">
        <f t="shared" si="21"/>
        <v>8.0000000000000099E-2</v>
      </c>
      <c r="AF99" s="31">
        <f t="shared" si="22"/>
        <v>20328.000000000029</v>
      </c>
      <c r="AG99" s="23">
        <f t="shared" si="23"/>
        <v>2072000</v>
      </c>
      <c r="AH99" s="35">
        <f t="shared" si="17"/>
        <v>1</v>
      </c>
      <c r="AI99" s="23">
        <f>U99*(_xlfn.XLOOKUP(K99,'FX rates'!$A$2:$A$38,'FX rates'!$B$2:$B$38))</f>
        <v>218000.00000000003</v>
      </c>
      <c r="AJ99" s="23">
        <f>Q99*(_xlfn.XLOOKUP(K99,'FX rates'!$A$2:$A$38,'FX rates'!$B$2:$B$38))</f>
        <v>0</v>
      </c>
      <c r="AK99" s="23">
        <f>R99*(_xlfn.XLOOKUP(K99,'FX rates'!$A$2:$A$38,'FX rates'!$B$2:$B$38))</f>
        <v>0</v>
      </c>
      <c r="AM99" s="4"/>
      <c r="AN99" s="4"/>
      <c r="AO99" s="4"/>
      <c r="AP99" s="32">
        <f t="shared" si="18"/>
        <v>0</v>
      </c>
      <c r="AQ99" s="32">
        <f t="shared" si="19"/>
        <v>0</v>
      </c>
      <c r="AR99" s="24">
        <f t="shared" si="24"/>
        <v>274428.00000000006</v>
      </c>
      <c r="AS99" s="24" t="str">
        <f t="shared" si="25"/>
        <v>0</v>
      </c>
      <c r="AT99" s="24">
        <f t="shared" si="26"/>
        <v>493970.40000000014</v>
      </c>
      <c r="AU99" s="24">
        <f t="shared" si="27"/>
        <v>54885.599999999977</v>
      </c>
    </row>
    <row r="100" spans="1:47" x14ac:dyDescent="0.25">
      <c r="A100" s="28" t="s">
        <v>15091</v>
      </c>
      <c r="B100" s="28" t="s">
        <v>7611</v>
      </c>
      <c r="C100" s="28" t="s">
        <v>7612</v>
      </c>
      <c r="D100" s="28" t="s">
        <v>7613</v>
      </c>
      <c r="E100" s="28" t="s">
        <v>7614</v>
      </c>
      <c r="F100" s="29">
        <v>43595</v>
      </c>
      <c r="G100" s="29">
        <v>44896</v>
      </c>
      <c r="H100" s="28" t="s">
        <v>7615</v>
      </c>
      <c r="I100" s="28" t="s">
        <v>16042</v>
      </c>
      <c r="J100" s="28" t="s">
        <v>16035</v>
      </c>
      <c r="K100" s="28" t="s">
        <v>7616</v>
      </c>
      <c r="L100" s="27">
        <v>169312</v>
      </c>
      <c r="M100" s="27">
        <v>85140.000000000015</v>
      </c>
      <c r="N100" s="27">
        <v>0</v>
      </c>
      <c r="O100" s="27">
        <v>0</v>
      </c>
      <c r="P100" s="27">
        <f t="shared" si="14"/>
        <v>85140.000000000015</v>
      </c>
      <c r="Q100" s="27">
        <v>0</v>
      </c>
      <c r="R100" s="27">
        <v>0</v>
      </c>
      <c r="S100" s="27">
        <v>0</v>
      </c>
      <c r="T100" s="27">
        <f t="shared" si="15"/>
        <v>0</v>
      </c>
      <c r="U100" s="27">
        <v>0</v>
      </c>
      <c r="V100" s="27">
        <f t="shared" si="16"/>
        <v>254452</v>
      </c>
      <c r="W100" s="28" t="s">
        <v>7617</v>
      </c>
      <c r="X100" s="27">
        <v>193015.68000000002</v>
      </c>
      <c r="Y100" s="27">
        <f t="shared" si="20"/>
        <v>483090.96000000008</v>
      </c>
      <c r="Z100" s="4" t="str" cm="1">
        <f t="array" ref="Z100">_xlfn.IFS(YEARFRAC(F100,G100)&lt;1,"&lt;1 Year",YEARFRAC(F100,G100)&lt;=5,"1-5 Years",YEARFRAC(F100,G100)&gt;5,"&gt;5 Years")</f>
        <v>1-5 Years</v>
      </c>
      <c r="AA100" s="24">
        <f>L100*(_xlfn.XLOOKUP(K100,'FX rates'!$A$2:$A$38,'FX rates'!$B$2:$B$38))</f>
        <v>169312</v>
      </c>
      <c r="AB100" s="24">
        <f>V100*(_xlfn.XLOOKUP(K100,'FX rates'!$A$2:$A$38,'FX rates'!$B$2:$B$38))</f>
        <v>254452</v>
      </c>
      <c r="AC100" s="24">
        <f>X100*(_xlfn.XLOOKUP(W100,'FX rates'!$A$2:$A$38,'FX rates'!$B$2:$B$38))</f>
        <v>193015.68000000002</v>
      </c>
      <c r="AD100" s="24">
        <f>Y100*(_xlfn.XLOOKUP(W100,'FX rates'!$A$2:$A$38,'FX rates'!$B$2:$B$38))</f>
        <v>483090.96000000008</v>
      </c>
      <c r="AE100" s="30">
        <f t="shared" si="21"/>
        <v>0.14000000000000012</v>
      </c>
      <c r="AF100" s="31">
        <f t="shared" si="22"/>
        <v>23703.680000000022</v>
      </c>
      <c r="AG100" s="23">
        <f t="shared" si="23"/>
        <v>85140</v>
      </c>
      <c r="AH100" s="35">
        <f t="shared" si="17"/>
        <v>1</v>
      </c>
      <c r="AI100" s="23">
        <f>U100*(_xlfn.XLOOKUP(K100,'FX rates'!$A$2:$A$38,'FX rates'!$B$2:$B$38))</f>
        <v>0</v>
      </c>
      <c r="AJ100" s="23">
        <f>Q100*(_xlfn.XLOOKUP(K100,'FX rates'!$A$2:$A$38,'FX rates'!$B$2:$B$38))</f>
        <v>0</v>
      </c>
      <c r="AK100" s="23">
        <f>R100*(_xlfn.XLOOKUP(K100,'FX rates'!$A$2:$A$38,'FX rates'!$B$2:$B$38))</f>
        <v>0</v>
      </c>
      <c r="AM100" s="4"/>
      <c r="AN100" s="4"/>
      <c r="AO100" s="4"/>
      <c r="AP100" s="32">
        <f t="shared" si="18"/>
        <v>0.50285862785862789</v>
      </c>
      <c r="AQ100" s="32">
        <f t="shared" si="19"/>
        <v>0</v>
      </c>
      <c r="AR100" s="24">
        <f t="shared" si="24"/>
        <v>290075.28000000009</v>
      </c>
      <c r="AS100" s="24" t="str">
        <f t="shared" si="25"/>
        <v>0</v>
      </c>
      <c r="AT100" s="24">
        <f t="shared" si="26"/>
        <v>434781.86400000006</v>
      </c>
      <c r="AU100" s="24">
        <f t="shared" si="27"/>
        <v>48309.09600000002</v>
      </c>
    </row>
    <row r="101" spans="1:47" x14ac:dyDescent="0.25">
      <c r="A101" s="28" t="s">
        <v>15092</v>
      </c>
      <c r="B101" s="28" t="s">
        <v>7618</v>
      </c>
      <c r="C101" s="28" t="s">
        <v>7619</v>
      </c>
      <c r="D101" s="28" t="s">
        <v>7620</v>
      </c>
      <c r="E101" s="28" t="s">
        <v>7621</v>
      </c>
      <c r="F101" s="29">
        <v>43595</v>
      </c>
      <c r="G101" s="29">
        <v>44896</v>
      </c>
      <c r="H101" s="28" t="s">
        <v>7622</v>
      </c>
      <c r="I101" s="28" t="s">
        <v>16057</v>
      </c>
      <c r="J101" s="28" t="s">
        <v>16041</v>
      </c>
      <c r="K101" s="28" t="s">
        <v>7623</v>
      </c>
      <c r="L101" s="27">
        <v>215270.00000000003</v>
      </c>
      <c r="M101" s="27">
        <v>93093.000000000015</v>
      </c>
      <c r="N101" s="27">
        <v>0</v>
      </c>
      <c r="O101" s="27">
        <v>0</v>
      </c>
      <c r="P101" s="27">
        <f t="shared" si="14"/>
        <v>93093.000000000015</v>
      </c>
      <c r="Q101" s="27">
        <v>0</v>
      </c>
      <c r="R101" s="27">
        <v>0</v>
      </c>
      <c r="S101" s="27">
        <v>0</v>
      </c>
      <c r="T101" s="27">
        <f t="shared" si="15"/>
        <v>0</v>
      </c>
      <c r="U101" s="27">
        <v>0</v>
      </c>
      <c r="V101" s="27">
        <f t="shared" si="16"/>
        <v>308363.00000000006</v>
      </c>
      <c r="W101" s="28" t="s">
        <v>7624</v>
      </c>
      <c r="X101" s="27">
        <v>243255.1</v>
      </c>
      <c r="Y101" s="27">
        <f t="shared" si="20"/>
        <v>591705.29</v>
      </c>
      <c r="Z101" s="4" t="str" cm="1">
        <f t="array" ref="Z101">_xlfn.IFS(YEARFRAC(F101,G101)&lt;1,"&lt;1 Year",YEARFRAC(F101,G101)&lt;=5,"1-5 Years",YEARFRAC(F101,G101)&gt;5,"&gt;5 Years")</f>
        <v>1-5 Years</v>
      </c>
      <c r="AA101" s="24">
        <f>L101*(_xlfn.XLOOKUP(K101,'FX rates'!$A$2:$A$38,'FX rates'!$B$2:$B$38))</f>
        <v>215270.00000000003</v>
      </c>
      <c r="AB101" s="24">
        <f>V101*(_xlfn.XLOOKUP(K101,'FX rates'!$A$2:$A$38,'FX rates'!$B$2:$B$38))</f>
        <v>308363.00000000006</v>
      </c>
      <c r="AC101" s="24">
        <f>X101*(_xlfn.XLOOKUP(W101,'FX rates'!$A$2:$A$38,'FX rates'!$B$2:$B$38))</f>
        <v>243255.1</v>
      </c>
      <c r="AD101" s="24">
        <f>Y101*(_xlfn.XLOOKUP(W101,'FX rates'!$A$2:$A$38,'FX rates'!$B$2:$B$38))</f>
        <v>591705.29</v>
      </c>
      <c r="AE101" s="30">
        <f t="shared" si="21"/>
        <v>0.12999999999999987</v>
      </c>
      <c r="AF101" s="31">
        <f t="shared" si="22"/>
        <v>27985.099999999977</v>
      </c>
      <c r="AG101" s="23">
        <f t="shared" si="23"/>
        <v>93093.000000000029</v>
      </c>
      <c r="AH101" s="35">
        <f t="shared" si="17"/>
        <v>1</v>
      </c>
      <c r="AI101" s="23">
        <f>U101*(_xlfn.XLOOKUP(K101,'FX rates'!$A$2:$A$38,'FX rates'!$B$2:$B$38))</f>
        <v>0</v>
      </c>
      <c r="AJ101" s="23">
        <f>Q101*(_xlfn.XLOOKUP(K101,'FX rates'!$A$2:$A$38,'FX rates'!$B$2:$B$38))</f>
        <v>0</v>
      </c>
      <c r="AK101" s="23">
        <f>R101*(_xlfn.XLOOKUP(K101,'FX rates'!$A$2:$A$38,'FX rates'!$B$2:$B$38))</f>
        <v>0</v>
      </c>
      <c r="AM101" s="4"/>
      <c r="AN101" s="4"/>
      <c r="AO101" s="4"/>
      <c r="AP101" s="32">
        <f t="shared" si="18"/>
        <v>0.43244762391415431</v>
      </c>
      <c r="AQ101" s="32">
        <f t="shared" si="19"/>
        <v>0</v>
      </c>
      <c r="AR101" s="24">
        <f t="shared" si="24"/>
        <v>348450.19</v>
      </c>
      <c r="AS101" s="24" t="str">
        <f t="shared" si="25"/>
        <v>0</v>
      </c>
      <c r="AT101" s="24">
        <f t="shared" si="26"/>
        <v>532534.76100000006</v>
      </c>
      <c r="AU101" s="24">
        <f t="shared" si="27"/>
        <v>59170.52899999998</v>
      </c>
    </row>
    <row r="102" spans="1:47" x14ac:dyDescent="0.25">
      <c r="A102" s="28" t="s">
        <v>15093</v>
      </c>
      <c r="B102" s="28" t="s">
        <v>3456</v>
      </c>
      <c r="C102" s="28" t="s">
        <v>3457</v>
      </c>
      <c r="D102" s="28" t="s">
        <v>3458</v>
      </c>
      <c r="E102" s="28" t="s">
        <v>3459</v>
      </c>
      <c r="F102" s="29">
        <v>43595</v>
      </c>
      <c r="G102" s="29">
        <v>44896</v>
      </c>
      <c r="H102" s="28" t="s">
        <v>3460</v>
      </c>
      <c r="I102" s="28" t="s">
        <v>16037</v>
      </c>
      <c r="J102" s="28" t="s">
        <v>16056</v>
      </c>
      <c r="K102" s="28" t="s">
        <v>3461</v>
      </c>
      <c r="L102" s="27">
        <v>75075</v>
      </c>
      <c r="M102" s="27">
        <v>8673.5</v>
      </c>
      <c r="N102" s="27">
        <v>0</v>
      </c>
      <c r="O102" s="27">
        <v>0</v>
      </c>
      <c r="P102" s="27">
        <f t="shared" si="14"/>
        <v>8673.5</v>
      </c>
      <c r="Q102" s="27">
        <v>0</v>
      </c>
      <c r="R102" s="27">
        <v>0</v>
      </c>
      <c r="S102" s="27">
        <v>0</v>
      </c>
      <c r="T102" s="27">
        <f t="shared" si="15"/>
        <v>0</v>
      </c>
      <c r="U102" s="27">
        <v>0</v>
      </c>
      <c r="V102" s="27">
        <f t="shared" si="16"/>
        <v>83748.5</v>
      </c>
      <c r="W102" s="28" t="s">
        <v>3462</v>
      </c>
      <c r="X102" s="27">
        <v>80330.25</v>
      </c>
      <c r="Y102" s="27">
        <f t="shared" si="20"/>
        <v>169941.14499999999</v>
      </c>
      <c r="Z102" s="4" t="str" cm="1">
        <f t="array" ref="Z102">_xlfn.IFS(YEARFRAC(F102,G102)&lt;1,"&lt;1 Year",YEARFRAC(F102,G102)&lt;=5,"1-5 Years",YEARFRAC(F102,G102)&gt;5,"&gt;5 Years")</f>
        <v>1-5 Years</v>
      </c>
      <c r="AA102" s="24">
        <f>L102*(_xlfn.XLOOKUP(K102,'FX rates'!$A$2:$A$38,'FX rates'!$B$2:$B$38))</f>
        <v>75075</v>
      </c>
      <c r="AB102" s="24">
        <f>V102*(_xlfn.XLOOKUP(K102,'FX rates'!$A$2:$A$38,'FX rates'!$B$2:$B$38))</f>
        <v>83748.5</v>
      </c>
      <c r="AC102" s="24">
        <f>X102*(_xlfn.XLOOKUP(W102,'FX rates'!$A$2:$A$38,'FX rates'!$B$2:$B$38))</f>
        <v>80330.25</v>
      </c>
      <c r="AD102" s="24">
        <f>Y102*(_xlfn.XLOOKUP(W102,'FX rates'!$A$2:$A$38,'FX rates'!$B$2:$B$38))</f>
        <v>169941.14499999999</v>
      </c>
      <c r="AE102" s="30">
        <f t="shared" si="21"/>
        <v>7.0000000000000007E-2</v>
      </c>
      <c r="AF102" s="31">
        <f t="shared" si="22"/>
        <v>5255.25</v>
      </c>
      <c r="AG102" s="23">
        <f t="shared" si="23"/>
        <v>8673.5</v>
      </c>
      <c r="AH102" s="35">
        <f t="shared" si="17"/>
        <v>1</v>
      </c>
      <c r="AI102" s="23">
        <f>U102*(_xlfn.XLOOKUP(K102,'FX rates'!$A$2:$A$38,'FX rates'!$B$2:$B$38))</f>
        <v>0</v>
      </c>
      <c r="AJ102" s="23">
        <f>Q102*(_xlfn.XLOOKUP(K102,'FX rates'!$A$2:$A$38,'FX rates'!$B$2:$B$38))</f>
        <v>0</v>
      </c>
      <c r="AK102" s="23">
        <f>R102*(_xlfn.XLOOKUP(K102,'FX rates'!$A$2:$A$38,'FX rates'!$B$2:$B$38))</f>
        <v>0</v>
      </c>
      <c r="AM102" s="4"/>
      <c r="AN102" s="4"/>
      <c r="AO102" s="4"/>
      <c r="AP102" s="32">
        <f t="shared" si="18"/>
        <v>0.11553113553113553</v>
      </c>
      <c r="AQ102" s="32">
        <f t="shared" si="19"/>
        <v>0</v>
      </c>
      <c r="AR102" s="24">
        <f t="shared" si="24"/>
        <v>89610.89499999999</v>
      </c>
      <c r="AS102" s="24" t="str">
        <f t="shared" si="25"/>
        <v>0</v>
      </c>
      <c r="AT102" s="24">
        <f t="shared" si="26"/>
        <v>152947.03049999999</v>
      </c>
      <c r="AU102" s="24">
        <f t="shared" si="27"/>
        <v>16994.114499999996</v>
      </c>
    </row>
    <row r="103" spans="1:47" x14ac:dyDescent="0.25">
      <c r="A103" s="28" t="s">
        <v>14113</v>
      </c>
      <c r="B103" s="28" t="s">
        <v>768</v>
      </c>
      <c r="C103" s="28" t="s">
        <v>769</v>
      </c>
      <c r="D103" s="28" t="s">
        <v>770</v>
      </c>
      <c r="E103" s="28" t="s">
        <v>771</v>
      </c>
      <c r="F103" s="29">
        <v>38971</v>
      </c>
      <c r="G103" s="29">
        <v>44896</v>
      </c>
      <c r="H103" s="28" t="s">
        <v>772</v>
      </c>
      <c r="I103" s="28" t="s">
        <v>16048</v>
      </c>
      <c r="J103" s="28" t="s">
        <v>16048</v>
      </c>
      <c r="K103" s="28" t="s">
        <v>773</v>
      </c>
      <c r="L103" s="27">
        <v>249975.00000000003</v>
      </c>
      <c r="M103" s="27">
        <v>263650.2</v>
      </c>
      <c r="N103" s="27">
        <v>0</v>
      </c>
      <c r="O103" s="27">
        <v>0</v>
      </c>
      <c r="P103" s="27">
        <f t="shared" si="14"/>
        <v>263650.2</v>
      </c>
      <c r="Q103" s="27">
        <v>0</v>
      </c>
      <c r="R103" s="27">
        <v>0</v>
      </c>
      <c r="S103" s="27">
        <v>0</v>
      </c>
      <c r="T103" s="27">
        <f t="shared" si="15"/>
        <v>0</v>
      </c>
      <c r="U103" s="27">
        <v>0</v>
      </c>
      <c r="V103" s="27">
        <f t="shared" si="16"/>
        <v>513625.20000000007</v>
      </c>
      <c r="W103" s="28" t="s">
        <v>774</v>
      </c>
      <c r="X103" s="27">
        <v>279972.00000000006</v>
      </c>
      <c r="Y103" s="27">
        <f t="shared" si="20"/>
        <v>855232.22400000016</v>
      </c>
      <c r="Z103" s="4" t="str" cm="1">
        <f t="array" ref="Z103">_xlfn.IFS(YEARFRAC(F103,G103)&lt;1,"&lt;1 Year",YEARFRAC(F103,G103)&lt;=5,"1-5 Years",YEARFRAC(F103,G103)&gt;5,"&gt;5 Years")</f>
        <v>&gt;5 Years</v>
      </c>
      <c r="AA103" s="24">
        <f>L103*(_xlfn.XLOOKUP(K103,'FX rates'!$A$2:$A$38,'FX rates'!$B$2:$B$38))</f>
        <v>189143.58375666259</v>
      </c>
      <c r="AB103" s="24">
        <f>V103*(_xlfn.XLOOKUP(K103,'FX rates'!$A$2:$A$38,'FX rates'!$B$2:$B$38))</f>
        <v>388634.50759368966</v>
      </c>
      <c r="AC103" s="24">
        <f>X103*(_xlfn.XLOOKUP(W103,'FX rates'!$A$2:$A$38,'FX rates'!$B$2:$B$38))</f>
        <v>211840.81380746211</v>
      </c>
      <c r="AD103" s="24">
        <f>Y103*(_xlfn.XLOOKUP(W103,'FX rates'!$A$2:$A$38,'FX rates'!$B$2:$B$38))</f>
        <v>647111.46231239464</v>
      </c>
      <c r="AE103" s="30">
        <f t="shared" si="21"/>
        <v>0.12000000000000008</v>
      </c>
      <c r="AF103" s="31">
        <f t="shared" si="22"/>
        <v>29997.000000000029</v>
      </c>
      <c r="AG103" s="23">
        <f t="shared" si="23"/>
        <v>199490.92383702708</v>
      </c>
      <c r="AH103" s="35">
        <f t="shared" si="17"/>
        <v>0.75665000002665295</v>
      </c>
      <c r="AI103" s="23">
        <f>U103*(_xlfn.XLOOKUP(K103,'FX rates'!$A$2:$A$38,'FX rates'!$B$2:$B$38))</f>
        <v>0</v>
      </c>
      <c r="AJ103" s="23">
        <f>Q103*(_xlfn.XLOOKUP(K103,'FX rates'!$A$2:$A$38,'FX rates'!$B$2:$B$38))</f>
        <v>0</v>
      </c>
      <c r="AK103" s="23">
        <f>R103*(_xlfn.XLOOKUP(K103,'FX rates'!$A$2:$A$38,'FX rates'!$B$2:$B$38))</f>
        <v>0</v>
      </c>
      <c r="AM103" s="4"/>
      <c r="AN103" s="4"/>
      <c r="AO103" s="4"/>
      <c r="AP103" s="32">
        <f t="shared" si="18"/>
        <v>1.0547062706270627</v>
      </c>
      <c r="AQ103" s="32">
        <f t="shared" si="19"/>
        <v>0</v>
      </c>
      <c r="AR103" s="24">
        <f t="shared" si="24"/>
        <v>575260.22400000005</v>
      </c>
      <c r="AS103" s="24" t="str">
        <f t="shared" si="25"/>
        <v>0</v>
      </c>
      <c r="AT103" s="24">
        <f t="shared" si="26"/>
        <v>582400.31608115521</v>
      </c>
      <c r="AU103" s="24">
        <f t="shared" si="27"/>
        <v>64711.146231239429</v>
      </c>
    </row>
    <row r="104" spans="1:47" x14ac:dyDescent="0.25">
      <c r="A104" s="28" t="s">
        <v>15094</v>
      </c>
      <c r="B104" s="28" t="s">
        <v>7632</v>
      </c>
      <c r="C104" s="28" t="s">
        <v>7633</v>
      </c>
      <c r="D104" s="28" t="s">
        <v>7634</v>
      </c>
      <c r="E104" s="28" t="s">
        <v>7635</v>
      </c>
      <c r="F104" s="29">
        <v>43595</v>
      </c>
      <c r="G104" s="29">
        <v>44896</v>
      </c>
      <c r="H104" s="28" t="s">
        <v>7636</v>
      </c>
      <c r="I104" s="28" t="s">
        <v>16054</v>
      </c>
      <c r="J104" s="28" t="s">
        <v>16046</v>
      </c>
      <c r="K104" s="28" t="s">
        <v>7637</v>
      </c>
      <c r="L104" s="27">
        <v>172260</v>
      </c>
      <c r="M104" s="27">
        <v>54802.000000000007</v>
      </c>
      <c r="N104" s="27">
        <v>0</v>
      </c>
      <c r="O104" s="27">
        <v>0</v>
      </c>
      <c r="P104" s="27">
        <f t="shared" si="14"/>
        <v>54802.000000000007</v>
      </c>
      <c r="Q104" s="27">
        <v>0</v>
      </c>
      <c r="R104" s="27">
        <v>0</v>
      </c>
      <c r="S104" s="27">
        <v>0</v>
      </c>
      <c r="T104" s="27">
        <f t="shared" si="15"/>
        <v>0</v>
      </c>
      <c r="U104" s="27">
        <v>0</v>
      </c>
      <c r="V104" s="27">
        <f t="shared" si="16"/>
        <v>227062</v>
      </c>
      <c r="W104" s="28" t="s">
        <v>7638</v>
      </c>
      <c r="X104" s="27">
        <v>191208.6</v>
      </c>
      <c r="Y104" s="27">
        <f t="shared" si="20"/>
        <v>443247.42000000004</v>
      </c>
      <c r="Z104" s="4" t="str" cm="1">
        <f t="array" ref="Z104">_xlfn.IFS(YEARFRAC(F104,G104)&lt;1,"&lt;1 Year",YEARFRAC(F104,G104)&lt;=5,"1-5 Years",YEARFRAC(F104,G104)&gt;5,"&gt;5 Years")</f>
        <v>1-5 Years</v>
      </c>
      <c r="AA104" s="24">
        <f>L104*(_xlfn.XLOOKUP(K104,'FX rates'!$A$2:$A$38,'FX rates'!$B$2:$B$38))</f>
        <v>172260</v>
      </c>
      <c r="AB104" s="24">
        <f>V104*(_xlfn.XLOOKUP(K104,'FX rates'!$A$2:$A$38,'FX rates'!$B$2:$B$38))</f>
        <v>227062</v>
      </c>
      <c r="AC104" s="24">
        <f>X104*(_xlfn.XLOOKUP(W104,'FX rates'!$A$2:$A$38,'FX rates'!$B$2:$B$38))</f>
        <v>191208.6</v>
      </c>
      <c r="AD104" s="24">
        <f>Y104*(_xlfn.XLOOKUP(W104,'FX rates'!$A$2:$A$38,'FX rates'!$B$2:$B$38))</f>
        <v>443247.42000000004</v>
      </c>
      <c r="AE104" s="30">
        <f t="shared" si="21"/>
        <v>0.11000000000000003</v>
      </c>
      <c r="AF104" s="31">
        <f t="shared" si="22"/>
        <v>18948.600000000006</v>
      </c>
      <c r="AG104" s="23">
        <f t="shared" si="23"/>
        <v>54802</v>
      </c>
      <c r="AH104" s="35">
        <f t="shared" si="17"/>
        <v>1</v>
      </c>
      <c r="AI104" s="23">
        <f>U104*(_xlfn.XLOOKUP(K104,'FX rates'!$A$2:$A$38,'FX rates'!$B$2:$B$38))</f>
        <v>0</v>
      </c>
      <c r="AJ104" s="23">
        <f>Q104*(_xlfn.XLOOKUP(K104,'FX rates'!$A$2:$A$38,'FX rates'!$B$2:$B$38))</f>
        <v>0</v>
      </c>
      <c r="AK104" s="23">
        <f>R104*(_xlfn.XLOOKUP(K104,'FX rates'!$A$2:$A$38,'FX rates'!$B$2:$B$38))</f>
        <v>0</v>
      </c>
      <c r="AM104" s="4"/>
      <c r="AN104" s="4"/>
      <c r="AO104" s="4"/>
      <c r="AP104" s="32">
        <f t="shared" si="18"/>
        <v>0.31813537675606646</v>
      </c>
      <c r="AQ104" s="32">
        <f t="shared" si="19"/>
        <v>0</v>
      </c>
      <c r="AR104" s="24">
        <f t="shared" si="24"/>
        <v>252038.82</v>
      </c>
      <c r="AS104" s="24" t="str">
        <f t="shared" si="25"/>
        <v>0</v>
      </c>
      <c r="AT104" s="24">
        <f t="shared" si="26"/>
        <v>398922.67800000007</v>
      </c>
      <c r="AU104" s="24">
        <f t="shared" si="27"/>
        <v>44324.741999999969</v>
      </c>
    </row>
    <row r="105" spans="1:47" x14ac:dyDescent="0.25">
      <c r="A105" s="28" t="s">
        <v>15095</v>
      </c>
      <c r="B105" s="28" t="s">
        <v>7639</v>
      </c>
      <c r="C105" s="28" t="s">
        <v>7640</v>
      </c>
      <c r="D105" s="28" t="s">
        <v>7641</v>
      </c>
      <c r="E105" s="28" t="s">
        <v>7642</v>
      </c>
      <c r="F105" s="29">
        <v>43595</v>
      </c>
      <c r="G105" s="29">
        <v>44896</v>
      </c>
      <c r="H105" s="28" t="s">
        <v>7643</v>
      </c>
      <c r="I105" s="28" t="s">
        <v>16040</v>
      </c>
      <c r="J105" s="28" t="s">
        <v>16041</v>
      </c>
      <c r="K105" s="28" t="s">
        <v>7644</v>
      </c>
      <c r="L105" s="27">
        <v>217745.00000000006</v>
      </c>
      <c r="M105" s="27">
        <v>124080</v>
      </c>
      <c r="N105" s="27">
        <v>0</v>
      </c>
      <c r="O105" s="27">
        <v>0</v>
      </c>
      <c r="P105" s="27">
        <f t="shared" si="14"/>
        <v>124080</v>
      </c>
      <c r="Q105" s="27">
        <v>0</v>
      </c>
      <c r="R105" s="27">
        <v>0</v>
      </c>
      <c r="S105" s="27">
        <v>0</v>
      </c>
      <c r="T105" s="27">
        <f t="shared" si="15"/>
        <v>0</v>
      </c>
      <c r="U105" s="27">
        <v>0</v>
      </c>
      <c r="V105" s="27">
        <f t="shared" si="16"/>
        <v>341825.00000000006</v>
      </c>
      <c r="W105" s="28" t="s">
        <v>7645</v>
      </c>
      <c r="X105" s="27">
        <v>219922.45000000007</v>
      </c>
      <c r="Y105" s="27">
        <f t="shared" si="20"/>
        <v>565165.70000000019</v>
      </c>
      <c r="Z105" s="4" t="str" cm="1">
        <f t="array" ref="Z105">_xlfn.IFS(YEARFRAC(F105,G105)&lt;1,"&lt;1 Year",YEARFRAC(F105,G105)&lt;=5,"1-5 Years",YEARFRAC(F105,G105)&gt;5,"&gt;5 Years")</f>
        <v>1-5 Years</v>
      </c>
      <c r="AA105" s="24">
        <f>L105*(_xlfn.XLOOKUP(K105,'FX rates'!$A$2:$A$38,'FX rates'!$B$2:$B$38))</f>
        <v>217745.00000000006</v>
      </c>
      <c r="AB105" s="24">
        <f>V105*(_xlfn.XLOOKUP(K105,'FX rates'!$A$2:$A$38,'FX rates'!$B$2:$B$38))</f>
        <v>341825.00000000006</v>
      </c>
      <c r="AC105" s="24">
        <f>X105*(_xlfn.XLOOKUP(W105,'FX rates'!$A$2:$A$38,'FX rates'!$B$2:$B$38))</f>
        <v>219922.45000000007</v>
      </c>
      <c r="AD105" s="24">
        <f>Y105*(_xlfn.XLOOKUP(W105,'FX rates'!$A$2:$A$38,'FX rates'!$B$2:$B$38))</f>
        <v>565165.70000000019</v>
      </c>
      <c r="AE105" s="30">
        <f t="shared" si="21"/>
        <v>1.0000000000000051E-2</v>
      </c>
      <c r="AF105" s="31">
        <f t="shared" si="22"/>
        <v>2177.4500000000116</v>
      </c>
      <c r="AG105" s="23">
        <f t="shared" si="23"/>
        <v>124080</v>
      </c>
      <c r="AH105" s="35">
        <f t="shared" si="17"/>
        <v>1</v>
      </c>
      <c r="AI105" s="23">
        <f>U105*(_xlfn.XLOOKUP(K105,'FX rates'!$A$2:$A$38,'FX rates'!$B$2:$B$38))</f>
        <v>0</v>
      </c>
      <c r="AJ105" s="23">
        <f>Q105*(_xlfn.XLOOKUP(K105,'FX rates'!$A$2:$A$38,'FX rates'!$B$2:$B$38))</f>
        <v>0</v>
      </c>
      <c r="AK105" s="23">
        <f>R105*(_xlfn.XLOOKUP(K105,'FX rates'!$A$2:$A$38,'FX rates'!$B$2:$B$38))</f>
        <v>0</v>
      </c>
      <c r="AM105" s="4"/>
      <c r="AN105" s="4"/>
      <c r="AO105" s="4"/>
      <c r="AP105" s="32">
        <f t="shared" si="18"/>
        <v>0.56984086890628927</v>
      </c>
      <c r="AQ105" s="32">
        <f t="shared" si="19"/>
        <v>0</v>
      </c>
      <c r="AR105" s="24">
        <f t="shared" si="24"/>
        <v>345243.25000000006</v>
      </c>
      <c r="AS105" s="24" t="str">
        <f t="shared" si="25"/>
        <v>0</v>
      </c>
      <c r="AT105" s="24">
        <f t="shared" si="26"/>
        <v>508649.13000000018</v>
      </c>
      <c r="AU105" s="24">
        <f t="shared" si="27"/>
        <v>56516.570000000007</v>
      </c>
    </row>
    <row r="106" spans="1:47" x14ac:dyDescent="0.25">
      <c r="A106" s="28" t="s">
        <v>15096</v>
      </c>
      <c r="B106" s="28" t="s">
        <v>7646</v>
      </c>
      <c r="C106" s="28" t="s">
        <v>7647</v>
      </c>
      <c r="D106" s="28" t="s">
        <v>7648</v>
      </c>
      <c r="E106" s="28" t="s">
        <v>7649</v>
      </c>
      <c r="F106" s="29">
        <v>43595</v>
      </c>
      <c r="G106" s="29">
        <v>44896</v>
      </c>
      <c r="H106" s="28" t="s">
        <v>7650</v>
      </c>
      <c r="I106" s="28" t="s">
        <v>16054</v>
      </c>
      <c r="J106" s="28" t="s">
        <v>16048</v>
      </c>
      <c r="K106" s="28" t="s">
        <v>7651</v>
      </c>
      <c r="L106" s="27">
        <v>202479.20000000004</v>
      </c>
      <c r="M106" s="27">
        <v>137280</v>
      </c>
      <c r="N106" s="27">
        <v>0</v>
      </c>
      <c r="O106" s="27">
        <v>0</v>
      </c>
      <c r="P106" s="27">
        <f t="shared" si="14"/>
        <v>137280</v>
      </c>
      <c r="Q106" s="27">
        <v>0</v>
      </c>
      <c r="R106" s="27">
        <v>0</v>
      </c>
      <c r="S106" s="27">
        <v>0</v>
      </c>
      <c r="T106" s="27">
        <f t="shared" si="15"/>
        <v>0</v>
      </c>
      <c r="U106" s="27">
        <v>0</v>
      </c>
      <c r="V106" s="27">
        <f t="shared" si="16"/>
        <v>339759.20000000007</v>
      </c>
      <c r="W106" s="28" t="s">
        <v>7652</v>
      </c>
      <c r="X106" s="27">
        <v>224751.91200000007</v>
      </c>
      <c r="Y106" s="27">
        <f t="shared" si="20"/>
        <v>601884.62400000007</v>
      </c>
      <c r="Z106" s="4" t="str" cm="1">
        <f t="array" ref="Z106">_xlfn.IFS(YEARFRAC(F106,G106)&lt;1,"&lt;1 Year",YEARFRAC(F106,G106)&lt;=5,"1-5 Years",YEARFRAC(F106,G106)&gt;5,"&gt;5 Years")</f>
        <v>1-5 Years</v>
      </c>
      <c r="AA106" s="24">
        <f>L106*(_xlfn.XLOOKUP(K106,'FX rates'!$A$2:$A$38,'FX rates'!$B$2:$B$38))</f>
        <v>202479.20000000004</v>
      </c>
      <c r="AB106" s="24">
        <f>V106*(_xlfn.XLOOKUP(K106,'FX rates'!$A$2:$A$38,'FX rates'!$B$2:$B$38))</f>
        <v>339759.20000000007</v>
      </c>
      <c r="AC106" s="24">
        <f>X106*(_xlfn.XLOOKUP(W106,'FX rates'!$A$2:$A$38,'FX rates'!$B$2:$B$38))</f>
        <v>224751.91200000007</v>
      </c>
      <c r="AD106" s="24">
        <f>Y106*(_xlfn.XLOOKUP(W106,'FX rates'!$A$2:$A$38,'FX rates'!$B$2:$B$38))</f>
        <v>601884.62400000007</v>
      </c>
      <c r="AE106" s="30">
        <f t="shared" si="21"/>
        <v>0.11000000000000013</v>
      </c>
      <c r="AF106" s="31">
        <f t="shared" si="22"/>
        <v>22272.712000000029</v>
      </c>
      <c r="AG106" s="23">
        <f t="shared" si="23"/>
        <v>137280.00000000003</v>
      </c>
      <c r="AH106" s="35">
        <f t="shared" si="17"/>
        <v>1</v>
      </c>
      <c r="AI106" s="23">
        <f>U106*(_xlfn.XLOOKUP(K106,'FX rates'!$A$2:$A$38,'FX rates'!$B$2:$B$38))</f>
        <v>0</v>
      </c>
      <c r="AJ106" s="23">
        <f>Q106*(_xlfn.XLOOKUP(K106,'FX rates'!$A$2:$A$38,'FX rates'!$B$2:$B$38))</f>
        <v>0</v>
      </c>
      <c r="AK106" s="23">
        <f>R106*(_xlfn.XLOOKUP(K106,'FX rates'!$A$2:$A$38,'FX rates'!$B$2:$B$38))</f>
        <v>0</v>
      </c>
      <c r="AM106" s="4"/>
      <c r="AN106" s="4"/>
      <c r="AO106" s="4"/>
      <c r="AP106" s="32">
        <f t="shared" si="18"/>
        <v>0.67799556695206209</v>
      </c>
      <c r="AQ106" s="32">
        <f t="shared" si="19"/>
        <v>0</v>
      </c>
      <c r="AR106" s="24">
        <f t="shared" si="24"/>
        <v>377132.71200000006</v>
      </c>
      <c r="AS106" s="24" t="str">
        <f t="shared" si="25"/>
        <v>0</v>
      </c>
      <c r="AT106" s="24">
        <f t="shared" si="26"/>
        <v>541696.16160000011</v>
      </c>
      <c r="AU106" s="24">
        <f t="shared" si="27"/>
        <v>60188.46239999996</v>
      </c>
    </row>
    <row r="107" spans="1:47" x14ac:dyDescent="0.25">
      <c r="A107" s="28" t="s">
        <v>15097</v>
      </c>
      <c r="B107" s="28" t="s">
        <v>7653</v>
      </c>
      <c r="C107" s="28" t="s">
        <v>7654</v>
      </c>
      <c r="D107" s="28" t="s">
        <v>7655</v>
      </c>
      <c r="E107" s="28" t="s">
        <v>7656</v>
      </c>
      <c r="F107" s="29">
        <v>43595</v>
      </c>
      <c r="G107" s="29">
        <v>44896</v>
      </c>
      <c r="H107" s="28" t="s">
        <v>7657</v>
      </c>
      <c r="I107" s="28" t="s">
        <v>16039</v>
      </c>
      <c r="J107" s="28" t="s">
        <v>16048</v>
      </c>
      <c r="K107" s="28" t="s">
        <v>7658</v>
      </c>
      <c r="L107" s="27">
        <v>100045.00000000001</v>
      </c>
      <c r="M107" s="27">
        <v>63382</v>
      </c>
      <c r="N107" s="27">
        <v>0</v>
      </c>
      <c r="O107" s="27">
        <v>0</v>
      </c>
      <c r="P107" s="27">
        <f t="shared" si="14"/>
        <v>63382</v>
      </c>
      <c r="Q107" s="27">
        <v>0</v>
      </c>
      <c r="R107" s="27">
        <v>766</v>
      </c>
      <c r="S107" s="27">
        <v>0</v>
      </c>
      <c r="T107" s="27">
        <f t="shared" si="15"/>
        <v>766</v>
      </c>
      <c r="U107" s="27">
        <v>0</v>
      </c>
      <c r="V107" s="27">
        <f t="shared" si="16"/>
        <v>164193</v>
      </c>
      <c r="W107" s="28" t="s">
        <v>7659</v>
      </c>
      <c r="X107" s="27">
        <v>101045.45000000001</v>
      </c>
      <c r="Y107" s="27">
        <f t="shared" si="20"/>
        <v>266106.72000000003</v>
      </c>
      <c r="Z107" s="4" t="str" cm="1">
        <f t="array" ref="Z107">_xlfn.IFS(YEARFRAC(F107,G107)&lt;1,"&lt;1 Year",YEARFRAC(F107,G107)&lt;=5,"1-5 Years",YEARFRAC(F107,G107)&gt;5,"&gt;5 Years")</f>
        <v>1-5 Years</v>
      </c>
      <c r="AA107" s="24">
        <f>L107*(_xlfn.XLOOKUP(K107,'FX rates'!$A$2:$A$38,'FX rates'!$B$2:$B$38))</f>
        <v>100045.00000000001</v>
      </c>
      <c r="AB107" s="24">
        <f>V107*(_xlfn.XLOOKUP(K107,'FX rates'!$A$2:$A$38,'FX rates'!$B$2:$B$38))</f>
        <v>164193</v>
      </c>
      <c r="AC107" s="24">
        <f>X107*(_xlfn.XLOOKUP(W107,'FX rates'!$A$2:$A$38,'FX rates'!$B$2:$B$38))</f>
        <v>101045.45000000001</v>
      </c>
      <c r="AD107" s="24">
        <f>Y107*(_xlfn.XLOOKUP(W107,'FX rates'!$A$2:$A$38,'FX rates'!$B$2:$B$38))</f>
        <v>266106.72000000003</v>
      </c>
      <c r="AE107" s="30">
        <f t="shared" si="21"/>
        <v>9.999999999999969E-3</v>
      </c>
      <c r="AF107" s="31">
        <f t="shared" si="22"/>
        <v>1000.4499999999971</v>
      </c>
      <c r="AG107" s="23">
        <f t="shared" si="23"/>
        <v>64147.999999999985</v>
      </c>
      <c r="AH107" s="35">
        <f t="shared" si="17"/>
        <v>1</v>
      </c>
      <c r="AI107" s="23">
        <f>U107*(_xlfn.XLOOKUP(K107,'FX rates'!$A$2:$A$38,'FX rates'!$B$2:$B$38))</f>
        <v>0</v>
      </c>
      <c r="AJ107" s="23">
        <f>Q107*(_xlfn.XLOOKUP(K107,'FX rates'!$A$2:$A$38,'FX rates'!$B$2:$B$38))</f>
        <v>0</v>
      </c>
      <c r="AK107" s="23">
        <f>R107*(_xlfn.XLOOKUP(K107,'FX rates'!$A$2:$A$38,'FX rates'!$B$2:$B$38))</f>
        <v>766</v>
      </c>
      <c r="AM107" s="4"/>
      <c r="AN107" s="4"/>
      <c r="AO107" s="4"/>
      <c r="AP107" s="32">
        <f t="shared" si="18"/>
        <v>0.63353490929081901</v>
      </c>
      <c r="AQ107" s="32">
        <f t="shared" si="19"/>
        <v>0</v>
      </c>
      <c r="AR107" s="24">
        <f t="shared" si="24"/>
        <v>165061.27000000002</v>
      </c>
      <c r="AS107" s="24" t="str">
        <f t="shared" si="25"/>
        <v>0</v>
      </c>
      <c r="AT107" s="24">
        <f t="shared" si="26"/>
        <v>239496.04800000004</v>
      </c>
      <c r="AU107" s="24">
        <f t="shared" si="27"/>
        <v>26610.671999999991</v>
      </c>
    </row>
    <row r="108" spans="1:47" x14ac:dyDescent="0.25">
      <c r="A108" s="28" t="s">
        <v>15098</v>
      </c>
      <c r="B108" s="28" t="s">
        <v>7660</v>
      </c>
      <c r="C108" s="28" t="s">
        <v>7661</v>
      </c>
      <c r="D108" s="28" t="s">
        <v>7662</v>
      </c>
      <c r="E108" s="28" t="s">
        <v>7663</v>
      </c>
      <c r="F108" s="29">
        <v>43595</v>
      </c>
      <c r="G108" s="29">
        <v>44896</v>
      </c>
      <c r="H108" s="28" t="s">
        <v>7664</v>
      </c>
      <c r="I108" s="28" t="s">
        <v>16036</v>
      </c>
      <c r="J108" s="28" t="s">
        <v>16042</v>
      </c>
      <c r="K108" s="28" t="s">
        <v>7665</v>
      </c>
      <c r="L108" s="27">
        <v>277200.00000000006</v>
      </c>
      <c r="M108" s="27">
        <v>1637416.0000000002</v>
      </c>
      <c r="N108" s="27">
        <v>0</v>
      </c>
      <c r="O108" s="27">
        <v>0</v>
      </c>
      <c r="P108" s="27">
        <f t="shared" si="14"/>
        <v>1637416.0000000002</v>
      </c>
      <c r="Q108" s="27">
        <v>0</v>
      </c>
      <c r="R108" s="27">
        <v>0</v>
      </c>
      <c r="S108" s="27">
        <v>0</v>
      </c>
      <c r="T108" s="27">
        <f t="shared" si="15"/>
        <v>0</v>
      </c>
      <c r="U108" s="27">
        <v>1150000</v>
      </c>
      <c r="V108" s="27">
        <f t="shared" si="16"/>
        <v>3064616</v>
      </c>
      <c r="W108" s="28" t="s">
        <v>7666</v>
      </c>
      <c r="X108" s="27">
        <v>310464.00000000012</v>
      </c>
      <c r="Y108" s="27">
        <f t="shared" si="20"/>
        <v>2454833.9200000009</v>
      </c>
      <c r="Z108" s="4" t="str" cm="1">
        <f t="array" ref="Z108">_xlfn.IFS(YEARFRAC(F108,G108)&lt;1,"&lt;1 Year",YEARFRAC(F108,G108)&lt;=5,"1-5 Years",YEARFRAC(F108,G108)&gt;5,"&gt;5 Years")</f>
        <v>1-5 Years</v>
      </c>
      <c r="AA108" s="24">
        <f>L108*(_xlfn.XLOOKUP(K108,'FX rates'!$A$2:$A$38,'FX rates'!$B$2:$B$38))</f>
        <v>277200.00000000006</v>
      </c>
      <c r="AB108" s="24">
        <f>V108*(_xlfn.XLOOKUP(K108,'FX rates'!$A$2:$A$38,'FX rates'!$B$2:$B$38))</f>
        <v>3064616</v>
      </c>
      <c r="AC108" s="24">
        <f>X108*(_xlfn.XLOOKUP(W108,'FX rates'!$A$2:$A$38,'FX rates'!$B$2:$B$38))</f>
        <v>310464.00000000012</v>
      </c>
      <c r="AD108" s="24">
        <f>Y108*(_xlfn.XLOOKUP(W108,'FX rates'!$A$2:$A$38,'FX rates'!$B$2:$B$38))</f>
        <v>2454833.9200000009</v>
      </c>
      <c r="AE108" s="30">
        <f t="shared" si="21"/>
        <v>0.12000000000000019</v>
      </c>
      <c r="AF108" s="31">
        <f t="shared" si="22"/>
        <v>33264.000000000058</v>
      </c>
      <c r="AG108" s="23">
        <f t="shared" si="23"/>
        <v>2787416</v>
      </c>
      <c r="AH108" s="35">
        <f t="shared" si="17"/>
        <v>1</v>
      </c>
      <c r="AI108" s="23">
        <f>U108*(_xlfn.XLOOKUP(K108,'FX rates'!$A$2:$A$38,'FX rates'!$B$2:$B$38))</f>
        <v>1150000</v>
      </c>
      <c r="AJ108" s="23">
        <f>Q108*(_xlfn.XLOOKUP(K108,'FX rates'!$A$2:$A$38,'FX rates'!$B$2:$B$38))</f>
        <v>0</v>
      </c>
      <c r="AK108" s="23">
        <f>R108*(_xlfn.XLOOKUP(K108,'FX rates'!$A$2:$A$38,'FX rates'!$B$2:$B$38))</f>
        <v>0</v>
      </c>
      <c r="AM108" s="4"/>
      <c r="AN108" s="4"/>
      <c r="AO108" s="4"/>
      <c r="AP108" s="32">
        <f t="shared" si="18"/>
        <v>5.9069841269841268</v>
      </c>
      <c r="AQ108" s="32">
        <f t="shared" si="19"/>
        <v>0</v>
      </c>
      <c r="AR108" s="24">
        <f t="shared" si="24"/>
        <v>2144369.9200000009</v>
      </c>
      <c r="AS108" s="24" t="str">
        <f t="shared" si="25"/>
        <v>0</v>
      </c>
      <c r="AT108" s="24">
        <f t="shared" si="26"/>
        <v>2209350.5280000009</v>
      </c>
      <c r="AU108" s="24">
        <f t="shared" si="27"/>
        <v>245483.39199999999</v>
      </c>
    </row>
    <row r="109" spans="1:47" x14ac:dyDescent="0.25">
      <c r="A109" s="28" t="s">
        <v>15099</v>
      </c>
      <c r="B109" s="28" t="s">
        <v>7667</v>
      </c>
      <c r="C109" s="28" t="s">
        <v>7668</v>
      </c>
      <c r="D109" s="28" t="s">
        <v>7669</v>
      </c>
      <c r="E109" s="28" t="s">
        <v>7670</v>
      </c>
      <c r="F109" s="29">
        <v>43595</v>
      </c>
      <c r="G109" s="29">
        <v>44896</v>
      </c>
      <c r="H109" s="28" t="s">
        <v>7671</v>
      </c>
      <c r="I109" s="28" t="s">
        <v>16042</v>
      </c>
      <c r="J109" s="28" t="s">
        <v>16039</v>
      </c>
      <c r="K109" s="28" t="s">
        <v>7672</v>
      </c>
      <c r="L109" s="27">
        <v>180641.34000000003</v>
      </c>
      <c r="M109" s="27">
        <v>66880</v>
      </c>
      <c r="N109" s="27">
        <v>0</v>
      </c>
      <c r="O109" s="27">
        <v>0</v>
      </c>
      <c r="P109" s="27">
        <f t="shared" si="14"/>
        <v>66880</v>
      </c>
      <c r="Q109" s="27">
        <v>0</v>
      </c>
      <c r="R109" s="27">
        <v>0</v>
      </c>
      <c r="S109" s="27">
        <v>0</v>
      </c>
      <c r="T109" s="27">
        <f t="shared" si="15"/>
        <v>0</v>
      </c>
      <c r="U109" s="27">
        <v>0</v>
      </c>
      <c r="V109" s="27">
        <f t="shared" si="16"/>
        <v>247521.34000000003</v>
      </c>
      <c r="W109" s="28" t="s">
        <v>7673</v>
      </c>
      <c r="X109" s="27">
        <v>207737.54100000003</v>
      </c>
      <c r="Y109" s="27">
        <f t="shared" si="20"/>
        <v>492387.08200000005</v>
      </c>
      <c r="Z109" s="4" t="str" cm="1">
        <f t="array" ref="Z109">_xlfn.IFS(YEARFRAC(F109,G109)&lt;1,"&lt;1 Year",YEARFRAC(F109,G109)&lt;=5,"1-5 Years",YEARFRAC(F109,G109)&gt;5,"&gt;5 Years")</f>
        <v>1-5 Years</v>
      </c>
      <c r="AA109" s="24">
        <f>L109*(_xlfn.XLOOKUP(K109,'FX rates'!$A$2:$A$38,'FX rates'!$B$2:$B$38))</f>
        <v>180641.34000000003</v>
      </c>
      <c r="AB109" s="24">
        <f>V109*(_xlfn.XLOOKUP(K109,'FX rates'!$A$2:$A$38,'FX rates'!$B$2:$B$38))</f>
        <v>247521.34000000003</v>
      </c>
      <c r="AC109" s="24">
        <f>X109*(_xlfn.XLOOKUP(W109,'FX rates'!$A$2:$A$38,'FX rates'!$B$2:$B$38))</f>
        <v>207737.54100000003</v>
      </c>
      <c r="AD109" s="24">
        <f>Y109*(_xlfn.XLOOKUP(W109,'FX rates'!$A$2:$A$38,'FX rates'!$B$2:$B$38))</f>
        <v>492387.08200000005</v>
      </c>
      <c r="AE109" s="30">
        <f t="shared" si="21"/>
        <v>0.15</v>
      </c>
      <c r="AF109" s="31">
        <f t="shared" si="22"/>
        <v>27096.201000000001</v>
      </c>
      <c r="AG109" s="23">
        <f t="shared" si="23"/>
        <v>66880</v>
      </c>
      <c r="AH109" s="35">
        <f t="shared" si="17"/>
        <v>1</v>
      </c>
      <c r="AI109" s="23">
        <f>U109*(_xlfn.XLOOKUP(K109,'FX rates'!$A$2:$A$38,'FX rates'!$B$2:$B$38))</f>
        <v>0</v>
      </c>
      <c r="AJ109" s="23">
        <f>Q109*(_xlfn.XLOOKUP(K109,'FX rates'!$A$2:$A$38,'FX rates'!$B$2:$B$38))</f>
        <v>0</v>
      </c>
      <c r="AK109" s="23">
        <f>R109*(_xlfn.XLOOKUP(K109,'FX rates'!$A$2:$A$38,'FX rates'!$B$2:$B$38))</f>
        <v>0</v>
      </c>
      <c r="AM109" s="4"/>
      <c r="AN109" s="4"/>
      <c r="AO109" s="4"/>
      <c r="AP109" s="32">
        <f t="shared" si="18"/>
        <v>0.37023640325077301</v>
      </c>
      <c r="AQ109" s="32">
        <f t="shared" si="19"/>
        <v>0</v>
      </c>
      <c r="AR109" s="24">
        <f t="shared" si="24"/>
        <v>284649.54100000003</v>
      </c>
      <c r="AS109" s="24" t="str">
        <f t="shared" si="25"/>
        <v>0</v>
      </c>
      <c r="AT109" s="24">
        <f t="shared" si="26"/>
        <v>443148.37380000006</v>
      </c>
      <c r="AU109" s="24">
        <f t="shared" si="27"/>
        <v>49238.708199999994</v>
      </c>
    </row>
    <row r="110" spans="1:47" x14ac:dyDescent="0.25">
      <c r="A110" s="28" t="s">
        <v>15100</v>
      </c>
      <c r="B110" s="28" t="s">
        <v>7674</v>
      </c>
      <c r="C110" s="28" t="s">
        <v>7675</v>
      </c>
      <c r="D110" s="28" t="s">
        <v>7676</v>
      </c>
      <c r="E110" s="28" t="s">
        <v>7677</v>
      </c>
      <c r="F110" s="29">
        <v>43595</v>
      </c>
      <c r="G110" s="29">
        <v>44896</v>
      </c>
      <c r="H110" s="28" t="s">
        <v>7678</v>
      </c>
      <c r="I110" s="28" t="s">
        <v>16036</v>
      </c>
      <c r="J110" s="28" t="s">
        <v>16046</v>
      </c>
      <c r="K110" s="28" t="s">
        <v>7679</v>
      </c>
      <c r="L110" s="27">
        <v>143154</v>
      </c>
      <c r="M110" s="27">
        <v>21300.400000000001</v>
      </c>
      <c r="N110" s="27">
        <v>0</v>
      </c>
      <c r="O110" s="27">
        <v>0</v>
      </c>
      <c r="P110" s="27">
        <f t="shared" si="14"/>
        <v>21300.400000000001</v>
      </c>
      <c r="Q110" s="27">
        <v>0</v>
      </c>
      <c r="R110" s="27">
        <v>0</v>
      </c>
      <c r="S110" s="27">
        <v>0</v>
      </c>
      <c r="T110" s="27">
        <f t="shared" si="15"/>
        <v>0</v>
      </c>
      <c r="U110" s="27">
        <v>0</v>
      </c>
      <c r="V110" s="27">
        <f t="shared" si="16"/>
        <v>164454.39999999999</v>
      </c>
      <c r="W110" s="28" t="s">
        <v>7680</v>
      </c>
      <c r="X110" s="27">
        <v>161764.01999999999</v>
      </c>
      <c r="Y110" s="27">
        <f t="shared" si="20"/>
        <v>347597.49199999997</v>
      </c>
      <c r="Z110" s="4" t="str" cm="1">
        <f t="array" ref="Z110">_xlfn.IFS(YEARFRAC(F110,G110)&lt;1,"&lt;1 Year",YEARFRAC(F110,G110)&lt;=5,"1-5 Years",YEARFRAC(F110,G110)&gt;5,"&gt;5 Years")</f>
        <v>1-5 Years</v>
      </c>
      <c r="AA110" s="24">
        <f>L110*(_xlfn.XLOOKUP(K110,'FX rates'!$A$2:$A$38,'FX rates'!$B$2:$B$38))</f>
        <v>143154</v>
      </c>
      <c r="AB110" s="24">
        <f>V110*(_xlfn.XLOOKUP(K110,'FX rates'!$A$2:$A$38,'FX rates'!$B$2:$B$38))</f>
        <v>164454.39999999999</v>
      </c>
      <c r="AC110" s="24">
        <f>X110*(_xlfn.XLOOKUP(W110,'FX rates'!$A$2:$A$38,'FX rates'!$B$2:$B$38))</f>
        <v>161764.01999999999</v>
      </c>
      <c r="AD110" s="24">
        <f>Y110*(_xlfn.XLOOKUP(W110,'FX rates'!$A$2:$A$38,'FX rates'!$B$2:$B$38))</f>
        <v>347597.49199999997</v>
      </c>
      <c r="AE110" s="30">
        <f t="shared" si="21"/>
        <v>0.12999999999999992</v>
      </c>
      <c r="AF110" s="31">
        <f t="shared" si="22"/>
        <v>18610.01999999999</v>
      </c>
      <c r="AG110" s="23">
        <f t="shared" si="23"/>
        <v>21300.399999999994</v>
      </c>
      <c r="AH110" s="35">
        <f t="shared" si="17"/>
        <v>1</v>
      </c>
      <c r="AI110" s="23">
        <f>U110*(_xlfn.XLOOKUP(K110,'FX rates'!$A$2:$A$38,'FX rates'!$B$2:$B$38))</f>
        <v>0</v>
      </c>
      <c r="AJ110" s="23">
        <f>Q110*(_xlfn.XLOOKUP(K110,'FX rates'!$A$2:$A$38,'FX rates'!$B$2:$B$38))</f>
        <v>0</v>
      </c>
      <c r="AK110" s="23">
        <f>R110*(_xlfn.XLOOKUP(K110,'FX rates'!$A$2:$A$38,'FX rates'!$B$2:$B$38))</f>
        <v>0</v>
      </c>
      <c r="AM110" s="4"/>
      <c r="AN110" s="4"/>
      <c r="AO110" s="4"/>
      <c r="AP110" s="32">
        <f t="shared" si="18"/>
        <v>0.14879360688489321</v>
      </c>
      <c r="AQ110" s="32">
        <f t="shared" si="19"/>
        <v>0</v>
      </c>
      <c r="AR110" s="24">
        <f t="shared" si="24"/>
        <v>185833.47199999998</v>
      </c>
      <c r="AS110" s="24" t="str">
        <f t="shared" si="25"/>
        <v>0</v>
      </c>
      <c r="AT110" s="24">
        <f t="shared" si="26"/>
        <v>312837.74280000001</v>
      </c>
      <c r="AU110" s="24">
        <f t="shared" si="27"/>
        <v>34759.749199999962</v>
      </c>
    </row>
    <row r="111" spans="1:47" x14ac:dyDescent="0.25">
      <c r="A111" s="28" t="s">
        <v>15101</v>
      </c>
      <c r="B111" s="28" t="s">
        <v>7681</v>
      </c>
      <c r="C111" s="28" t="s">
        <v>7682</v>
      </c>
      <c r="D111" s="28" t="s">
        <v>7683</v>
      </c>
      <c r="E111" s="28" t="s">
        <v>7684</v>
      </c>
      <c r="F111" s="29">
        <v>43595</v>
      </c>
      <c r="G111" s="29">
        <v>44896</v>
      </c>
      <c r="H111" s="28" t="s">
        <v>7685</v>
      </c>
      <c r="I111" s="28" t="s">
        <v>16037</v>
      </c>
      <c r="J111" s="28" t="s">
        <v>16051</v>
      </c>
      <c r="K111" s="28" t="s">
        <v>7686</v>
      </c>
      <c r="L111" s="27">
        <v>163240</v>
      </c>
      <c r="M111" s="27">
        <v>77550</v>
      </c>
      <c r="N111" s="27">
        <v>0</v>
      </c>
      <c r="O111" s="27">
        <v>0</v>
      </c>
      <c r="P111" s="27">
        <f t="shared" si="14"/>
        <v>77550</v>
      </c>
      <c r="Q111" s="27">
        <v>0</v>
      </c>
      <c r="R111" s="27">
        <v>0</v>
      </c>
      <c r="S111" s="27">
        <v>0</v>
      </c>
      <c r="T111" s="27">
        <f t="shared" si="15"/>
        <v>0</v>
      </c>
      <c r="U111" s="27">
        <v>0</v>
      </c>
      <c r="V111" s="27">
        <f t="shared" si="16"/>
        <v>240790</v>
      </c>
      <c r="W111" s="28" t="s">
        <v>7687</v>
      </c>
      <c r="X111" s="27">
        <v>173034.4</v>
      </c>
      <c r="Y111" s="27">
        <f t="shared" si="20"/>
        <v>428271.79999999993</v>
      </c>
      <c r="Z111" s="4" t="str" cm="1">
        <f t="array" ref="Z111">_xlfn.IFS(YEARFRAC(F111,G111)&lt;1,"&lt;1 Year",YEARFRAC(F111,G111)&lt;=5,"1-5 Years",YEARFRAC(F111,G111)&gt;5,"&gt;5 Years")</f>
        <v>1-5 Years</v>
      </c>
      <c r="AA111" s="24">
        <f>L111*(_xlfn.XLOOKUP(K111,'FX rates'!$A$2:$A$38,'FX rates'!$B$2:$B$38))</f>
        <v>163240</v>
      </c>
      <c r="AB111" s="24">
        <f>V111*(_xlfn.XLOOKUP(K111,'FX rates'!$A$2:$A$38,'FX rates'!$B$2:$B$38))</f>
        <v>240790</v>
      </c>
      <c r="AC111" s="24">
        <f>X111*(_xlfn.XLOOKUP(W111,'FX rates'!$A$2:$A$38,'FX rates'!$B$2:$B$38))</f>
        <v>173034.4</v>
      </c>
      <c r="AD111" s="24">
        <f>Y111*(_xlfn.XLOOKUP(W111,'FX rates'!$A$2:$A$38,'FX rates'!$B$2:$B$38))</f>
        <v>428271.79999999993</v>
      </c>
      <c r="AE111" s="30">
        <f t="shared" si="21"/>
        <v>5.9999999999999963E-2</v>
      </c>
      <c r="AF111" s="31">
        <f t="shared" si="22"/>
        <v>9794.3999999999942</v>
      </c>
      <c r="AG111" s="23">
        <f t="shared" si="23"/>
        <v>77550</v>
      </c>
      <c r="AH111" s="35">
        <f t="shared" si="17"/>
        <v>1</v>
      </c>
      <c r="AI111" s="23">
        <f>U111*(_xlfn.XLOOKUP(K111,'FX rates'!$A$2:$A$38,'FX rates'!$B$2:$B$38))</f>
        <v>0</v>
      </c>
      <c r="AJ111" s="23">
        <f>Q111*(_xlfn.XLOOKUP(K111,'FX rates'!$A$2:$A$38,'FX rates'!$B$2:$B$38))</f>
        <v>0</v>
      </c>
      <c r="AK111" s="23">
        <f>R111*(_xlfn.XLOOKUP(K111,'FX rates'!$A$2:$A$38,'FX rates'!$B$2:$B$38))</f>
        <v>0</v>
      </c>
      <c r="AM111" s="4"/>
      <c r="AN111" s="4"/>
      <c r="AO111" s="4"/>
      <c r="AP111" s="32">
        <f t="shared" si="18"/>
        <v>0.47506738544474392</v>
      </c>
      <c r="AQ111" s="32">
        <f t="shared" si="19"/>
        <v>0</v>
      </c>
      <c r="AR111" s="24">
        <f t="shared" si="24"/>
        <v>255237.39999999997</v>
      </c>
      <c r="AS111" s="24" t="str">
        <f t="shared" si="25"/>
        <v>0</v>
      </c>
      <c r="AT111" s="24">
        <f t="shared" si="26"/>
        <v>385444.61999999994</v>
      </c>
      <c r="AU111" s="24">
        <f t="shared" si="27"/>
        <v>42827.179999999993</v>
      </c>
    </row>
    <row r="112" spans="1:47" x14ac:dyDescent="0.25">
      <c r="A112" s="28" t="s">
        <v>15102</v>
      </c>
      <c r="B112" s="28" t="s">
        <v>7688</v>
      </c>
      <c r="C112" s="28" t="s">
        <v>7689</v>
      </c>
      <c r="D112" s="28" t="s">
        <v>7690</v>
      </c>
      <c r="E112" s="28" t="s">
        <v>7691</v>
      </c>
      <c r="F112" s="29">
        <v>43595</v>
      </c>
      <c r="G112" s="29">
        <v>44896</v>
      </c>
      <c r="H112" s="28" t="s">
        <v>7692</v>
      </c>
      <c r="I112" s="28" t="s">
        <v>16037</v>
      </c>
      <c r="J112" s="28" t="s">
        <v>16044</v>
      </c>
      <c r="K112" s="28" t="s">
        <v>7693</v>
      </c>
      <c r="L112" s="27">
        <v>244530.00000000006</v>
      </c>
      <c r="M112" s="27">
        <v>70488</v>
      </c>
      <c r="N112" s="27">
        <v>0</v>
      </c>
      <c r="O112" s="27">
        <v>0</v>
      </c>
      <c r="P112" s="27">
        <f t="shared" si="14"/>
        <v>70488</v>
      </c>
      <c r="Q112" s="27">
        <v>0</v>
      </c>
      <c r="R112" s="27">
        <v>0</v>
      </c>
      <c r="S112" s="27">
        <v>0</v>
      </c>
      <c r="T112" s="27">
        <f t="shared" si="15"/>
        <v>0</v>
      </c>
      <c r="U112" s="27">
        <v>0</v>
      </c>
      <c r="V112" s="27">
        <f t="shared" si="16"/>
        <v>315018.00000000006</v>
      </c>
      <c r="W112" s="28" t="s">
        <v>7694</v>
      </c>
      <c r="X112" s="27">
        <v>276318.90000000002</v>
      </c>
      <c r="Y112" s="27">
        <f t="shared" si="20"/>
        <v>632289.24</v>
      </c>
      <c r="Z112" s="4" t="str" cm="1">
        <f t="array" ref="Z112">_xlfn.IFS(YEARFRAC(F112,G112)&lt;1,"&lt;1 Year",YEARFRAC(F112,G112)&lt;=5,"1-5 Years",YEARFRAC(F112,G112)&gt;5,"&gt;5 Years")</f>
        <v>1-5 Years</v>
      </c>
      <c r="AA112" s="24">
        <f>L112*(_xlfn.XLOOKUP(K112,'FX rates'!$A$2:$A$38,'FX rates'!$B$2:$B$38))</f>
        <v>244530.00000000006</v>
      </c>
      <c r="AB112" s="24">
        <f>V112*(_xlfn.XLOOKUP(K112,'FX rates'!$A$2:$A$38,'FX rates'!$B$2:$B$38))</f>
        <v>315018.00000000006</v>
      </c>
      <c r="AC112" s="24">
        <f>X112*(_xlfn.XLOOKUP(W112,'FX rates'!$A$2:$A$38,'FX rates'!$B$2:$B$38))</f>
        <v>276318.90000000002</v>
      </c>
      <c r="AD112" s="24">
        <f>Y112*(_xlfn.XLOOKUP(W112,'FX rates'!$A$2:$A$38,'FX rates'!$B$2:$B$38))</f>
        <v>632289.24</v>
      </c>
      <c r="AE112" s="30">
        <f t="shared" si="21"/>
        <v>0.12999999999999984</v>
      </c>
      <c r="AF112" s="31">
        <f t="shared" si="22"/>
        <v>31788.899999999965</v>
      </c>
      <c r="AG112" s="23">
        <f t="shared" si="23"/>
        <v>70488</v>
      </c>
      <c r="AH112" s="35">
        <f t="shared" si="17"/>
        <v>1</v>
      </c>
      <c r="AI112" s="23">
        <f>U112*(_xlfn.XLOOKUP(K112,'FX rates'!$A$2:$A$38,'FX rates'!$B$2:$B$38))</f>
        <v>0</v>
      </c>
      <c r="AJ112" s="23">
        <f>Q112*(_xlfn.XLOOKUP(K112,'FX rates'!$A$2:$A$38,'FX rates'!$B$2:$B$38))</f>
        <v>0</v>
      </c>
      <c r="AK112" s="23">
        <f>R112*(_xlfn.XLOOKUP(K112,'FX rates'!$A$2:$A$38,'FX rates'!$B$2:$B$38))</f>
        <v>0</v>
      </c>
      <c r="AM112" s="4"/>
      <c r="AN112" s="4"/>
      <c r="AO112" s="4"/>
      <c r="AP112" s="32">
        <f t="shared" si="18"/>
        <v>0.28825910931174081</v>
      </c>
      <c r="AQ112" s="32">
        <f t="shared" si="19"/>
        <v>0</v>
      </c>
      <c r="AR112" s="24">
        <f t="shared" si="24"/>
        <v>355970.34</v>
      </c>
      <c r="AS112" s="24" t="str">
        <f t="shared" si="25"/>
        <v>0</v>
      </c>
      <c r="AT112" s="24">
        <f t="shared" si="26"/>
        <v>569060.31599999999</v>
      </c>
      <c r="AU112" s="24">
        <f t="shared" si="27"/>
        <v>63228.923999999999</v>
      </c>
    </row>
    <row r="113" spans="1:47" x14ac:dyDescent="0.25">
      <c r="A113" s="28" t="s">
        <v>15103</v>
      </c>
      <c r="B113" s="28" t="s">
        <v>7695</v>
      </c>
      <c r="C113" s="28" t="s">
        <v>7696</v>
      </c>
      <c r="D113" s="28" t="s">
        <v>7697</v>
      </c>
      <c r="E113" s="28" t="s">
        <v>7698</v>
      </c>
      <c r="F113" s="29">
        <v>43595</v>
      </c>
      <c r="G113" s="29">
        <v>44896</v>
      </c>
      <c r="H113" s="28" t="s">
        <v>7699</v>
      </c>
      <c r="I113" s="28" t="s">
        <v>16051</v>
      </c>
      <c r="J113" s="4" t="s">
        <v>16054</v>
      </c>
      <c r="K113" s="28" t="s">
        <v>7700</v>
      </c>
      <c r="L113" s="27">
        <v>192390.00000000003</v>
      </c>
      <c r="M113" s="27">
        <v>53845.000000000007</v>
      </c>
      <c r="N113" s="27">
        <v>0</v>
      </c>
      <c r="O113" s="27">
        <v>0</v>
      </c>
      <c r="P113" s="27">
        <f t="shared" si="14"/>
        <v>53845.000000000007</v>
      </c>
      <c r="Q113" s="27">
        <v>0</v>
      </c>
      <c r="R113" s="27">
        <v>0</v>
      </c>
      <c r="S113" s="27">
        <v>0</v>
      </c>
      <c r="T113" s="27">
        <f t="shared" si="15"/>
        <v>0</v>
      </c>
      <c r="U113" s="27">
        <v>0</v>
      </c>
      <c r="V113" s="27">
        <f t="shared" si="16"/>
        <v>246235.00000000003</v>
      </c>
      <c r="W113" s="28" t="s">
        <v>7701</v>
      </c>
      <c r="X113" s="27">
        <v>198161.70000000004</v>
      </c>
      <c r="Y113" s="27">
        <f t="shared" si="20"/>
        <v>451783.75000000012</v>
      </c>
      <c r="Z113" s="4" t="str" cm="1">
        <f t="array" ref="Z113">_xlfn.IFS(YEARFRAC(F113,G113)&lt;1,"&lt;1 Year",YEARFRAC(F113,G113)&lt;=5,"1-5 Years",YEARFRAC(F113,G113)&gt;5,"&gt;5 Years")</f>
        <v>1-5 Years</v>
      </c>
      <c r="AA113" s="24">
        <f>L113*(_xlfn.XLOOKUP(K113,'FX rates'!$A$2:$A$38,'FX rates'!$B$2:$B$38))</f>
        <v>192390.00000000003</v>
      </c>
      <c r="AB113" s="24">
        <f>V113*(_xlfn.XLOOKUP(K113,'FX rates'!$A$2:$A$38,'FX rates'!$B$2:$B$38))</f>
        <v>246235.00000000003</v>
      </c>
      <c r="AC113" s="24">
        <f>X113*(_xlfn.XLOOKUP(W113,'FX rates'!$A$2:$A$38,'FX rates'!$B$2:$B$38))</f>
        <v>198161.70000000004</v>
      </c>
      <c r="AD113" s="24">
        <f>Y113*(_xlfn.XLOOKUP(W113,'FX rates'!$A$2:$A$38,'FX rates'!$B$2:$B$38))</f>
        <v>451783.75000000012</v>
      </c>
      <c r="AE113" s="30">
        <f t="shared" si="21"/>
        <v>3.0000000000000054E-2</v>
      </c>
      <c r="AF113" s="31">
        <f t="shared" si="22"/>
        <v>5771.7000000000116</v>
      </c>
      <c r="AG113" s="23">
        <f t="shared" si="23"/>
        <v>53845</v>
      </c>
      <c r="AH113" s="35">
        <f t="shared" si="17"/>
        <v>1</v>
      </c>
      <c r="AI113" s="23">
        <f>U113*(_xlfn.XLOOKUP(K113,'FX rates'!$A$2:$A$38,'FX rates'!$B$2:$B$38))</f>
        <v>0</v>
      </c>
      <c r="AJ113" s="23">
        <f>Q113*(_xlfn.XLOOKUP(K113,'FX rates'!$A$2:$A$38,'FX rates'!$B$2:$B$38))</f>
        <v>0</v>
      </c>
      <c r="AK113" s="23">
        <f>R113*(_xlfn.XLOOKUP(K113,'FX rates'!$A$2:$A$38,'FX rates'!$B$2:$B$38))</f>
        <v>0</v>
      </c>
      <c r="AM113" s="4"/>
      <c r="AN113" s="4"/>
      <c r="AO113" s="4"/>
      <c r="AP113" s="32">
        <f t="shared" si="18"/>
        <v>0.27987421383647798</v>
      </c>
      <c r="AQ113" s="32">
        <f t="shared" si="19"/>
        <v>0</v>
      </c>
      <c r="AR113" s="24">
        <f t="shared" si="24"/>
        <v>253622.05000000008</v>
      </c>
      <c r="AS113" s="24" t="str">
        <f t="shared" si="25"/>
        <v>0</v>
      </c>
      <c r="AT113" s="24">
        <f t="shared" si="26"/>
        <v>406605.37500000012</v>
      </c>
      <c r="AU113" s="24">
        <f t="shared" si="27"/>
        <v>45178.375</v>
      </c>
    </row>
    <row r="114" spans="1:47" x14ac:dyDescent="0.25">
      <c r="A114" s="28" t="s">
        <v>14015</v>
      </c>
      <c r="B114" s="28" t="s">
        <v>76</v>
      </c>
      <c r="C114" s="28" t="s">
        <v>77</v>
      </c>
      <c r="D114" s="28" t="s">
        <v>78</v>
      </c>
      <c r="E114" s="28" t="s">
        <v>79</v>
      </c>
      <c r="F114" s="29">
        <v>39188</v>
      </c>
      <c r="G114" s="29">
        <v>44896</v>
      </c>
      <c r="H114" s="28" t="s">
        <v>80</v>
      </c>
      <c r="I114" s="28" t="s">
        <v>16038</v>
      </c>
      <c r="J114" s="28" t="s">
        <v>16037</v>
      </c>
      <c r="K114" s="28" t="s">
        <v>81</v>
      </c>
      <c r="L114" s="27">
        <v>128260.00000000003</v>
      </c>
      <c r="M114" s="27">
        <v>46948.000000000007</v>
      </c>
      <c r="N114" s="27">
        <v>0</v>
      </c>
      <c r="O114" s="27">
        <v>0</v>
      </c>
      <c r="P114" s="27">
        <f t="shared" si="14"/>
        <v>46948.000000000007</v>
      </c>
      <c r="Q114" s="27">
        <v>0</v>
      </c>
      <c r="R114" s="27">
        <v>0</v>
      </c>
      <c r="S114" s="27">
        <v>0</v>
      </c>
      <c r="T114" s="27">
        <f t="shared" si="15"/>
        <v>0</v>
      </c>
      <c r="U114" s="27">
        <v>0</v>
      </c>
      <c r="V114" s="27">
        <f t="shared" si="16"/>
        <v>175208.00000000003</v>
      </c>
      <c r="W114" s="28" t="s">
        <v>82</v>
      </c>
      <c r="X114" s="27">
        <v>130825.20000000003</v>
      </c>
      <c r="Y114" s="27">
        <f t="shared" si="20"/>
        <v>309537.36000000004</v>
      </c>
      <c r="Z114" s="4" t="str" cm="1">
        <f t="array" ref="Z114">_xlfn.IFS(YEARFRAC(F114,G114)&lt;1,"&lt;1 Year",YEARFRAC(F114,G114)&lt;=5,"1-5 Years",YEARFRAC(F114,G114)&gt;5,"&gt;5 Years")</f>
        <v>&gt;5 Years</v>
      </c>
      <c r="AA114" s="24">
        <f>L114*(_xlfn.XLOOKUP(K114,'FX rates'!$A$2:$A$38,'FX rates'!$B$2:$B$38))</f>
        <v>128260.00000000003</v>
      </c>
      <c r="AB114" s="24">
        <f>V114*(_xlfn.XLOOKUP(K114,'FX rates'!$A$2:$A$38,'FX rates'!$B$2:$B$38))</f>
        <v>175208.00000000003</v>
      </c>
      <c r="AC114" s="24">
        <f>X114*(_xlfn.XLOOKUP(W114,'FX rates'!$A$2:$A$38,'FX rates'!$B$2:$B$38))</f>
        <v>130825.20000000003</v>
      </c>
      <c r="AD114" s="24">
        <f>Y114*(_xlfn.XLOOKUP(W114,'FX rates'!$A$2:$A$38,'FX rates'!$B$2:$B$38))</f>
        <v>309537.36000000004</v>
      </c>
      <c r="AE114" s="30">
        <f t="shared" si="21"/>
        <v>1.9999999999999973E-2</v>
      </c>
      <c r="AF114" s="31">
        <f t="shared" si="22"/>
        <v>2565.1999999999971</v>
      </c>
      <c r="AG114" s="23">
        <f t="shared" si="23"/>
        <v>46948</v>
      </c>
      <c r="AH114" s="35">
        <f t="shared" si="17"/>
        <v>1</v>
      </c>
      <c r="AI114" s="23">
        <f>U114*(_xlfn.XLOOKUP(K114,'FX rates'!$A$2:$A$38,'FX rates'!$B$2:$B$38))</f>
        <v>0</v>
      </c>
      <c r="AJ114" s="23">
        <f>Q114*(_xlfn.XLOOKUP(K114,'FX rates'!$A$2:$A$38,'FX rates'!$B$2:$B$38))</f>
        <v>0</v>
      </c>
      <c r="AK114" s="23">
        <f>R114*(_xlfn.XLOOKUP(K114,'FX rates'!$A$2:$A$38,'FX rates'!$B$2:$B$38))</f>
        <v>0</v>
      </c>
      <c r="AM114" s="4"/>
      <c r="AN114" s="4"/>
      <c r="AO114" s="4"/>
      <c r="AP114" s="32">
        <f t="shared" si="18"/>
        <v>0.36603773584905658</v>
      </c>
      <c r="AQ114" s="32">
        <f t="shared" si="19"/>
        <v>0</v>
      </c>
      <c r="AR114" s="24">
        <f t="shared" si="24"/>
        <v>178712.16000000003</v>
      </c>
      <c r="AS114" s="24" t="str">
        <f t="shared" si="25"/>
        <v>0</v>
      </c>
      <c r="AT114" s="24">
        <f t="shared" si="26"/>
        <v>278583.62400000007</v>
      </c>
      <c r="AU114" s="24">
        <f t="shared" si="27"/>
        <v>30953.735999999975</v>
      </c>
    </row>
    <row r="115" spans="1:47" x14ac:dyDescent="0.25">
      <c r="A115" s="28" t="s">
        <v>14114</v>
      </c>
      <c r="B115" s="28" t="s">
        <v>775</v>
      </c>
      <c r="C115" s="28" t="s">
        <v>776</v>
      </c>
      <c r="D115" s="28" t="s">
        <v>777</v>
      </c>
      <c r="E115" s="28" t="s">
        <v>778</v>
      </c>
      <c r="F115" s="29">
        <v>38957</v>
      </c>
      <c r="G115" s="29">
        <v>44896</v>
      </c>
      <c r="H115" s="28" t="s">
        <v>779</v>
      </c>
      <c r="I115" s="28" t="s">
        <v>16051</v>
      </c>
      <c r="J115" s="28" t="s">
        <v>16046</v>
      </c>
      <c r="K115" s="28" t="s">
        <v>780</v>
      </c>
      <c r="L115" s="27">
        <v>90750.000000000015</v>
      </c>
      <c r="M115" s="27">
        <v>62350.2</v>
      </c>
      <c r="N115" s="27">
        <v>0</v>
      </c>
      <c r="O115" s="27">
        <v>0</v>
      </c>
      <c r="P115" s="27">
        <f t="shared" si="14"/>
        <v>62350.2</v>
      </c>
      <c r="Q115" s="27">
        <v>0</v>
      </c>
      <c r="R115" s="27">
        <v>0</v>
      </c>
      <c r="S115" s="27">
        <v>0</v>
      </c>
      <c r="T115" s="27">
        <f t="shared" si="15"/>
        <v>0</v>
      </c>
      <c r="U115" s="27">
        <v>0</v>
      </c>
      <c r="V115" s="27">
        <f t="shared" si="16"/>
        <v>153100.20000000001</v>
      </c>
      <c r="W115" s="28" t="s">
        <v>781</v>
      </c>
      <c r="X115" s="27">
        <v>104362.50000000001</v>
      </c>
      <c r="Y115" s="27">
        <f t="shared" si="20"/>
        <v>280427.73000000004</v>
      </c>
      <c r="Z115" s="4" t="str" cm="1">
        <f t="array" ref="Z115">_xlfn.IFS(YEARFRAC(F115,G115)&lt;1,"&lt;1 Year",YEARFRAC(F115,G115)&lt;=5,"1-5 Years",YEARFRAC(F115,G115)&gt;5,"&gt;5 Years")</f>
        <v>&gt;5 Years</v>
      </c>
      <c r="AA115" s="24">
        <f>L115*(_xlfn.XLOOKUP(K115,'FX rates'!$A$2:$A$38,'FX rates'!$B$2:$B$38))</f>
        <v>90750.000000000015</v>
      </c>
      <c r="AB115" s="24">
        <f>V115*(_xlfn.XLOOKUP(K115,'FX rates'!$A$2:$A$38,'FX rates'!$B$2:$B$38))</f>
        <v>153100.20000000001</v>
      </c>
      <c r="AC115" s="24">
        <f>X115*(_xlfn.XLOOKUP(W115,'FX rates'!$A$2:$A$38,'FX rates'!$B$2:$B$38))</f>
        <v>104362.50000000001</v>
      </c>
      <c r="AD115" s="24">
        <f>Y115*(_xlfn.XLOOKUP(W115,'FX rates'!$A$2:$A$38,'FX rates'!$B$2:$B$38))</f>
        <v>280427.73000000004</v>
      </c>
      <c r="AE115" s="30">
        <f t="shared" si="21"/>
        <v>0.14999999999999997</v>
      </c>
      <c r="AF115" s="31">
        <f t="shared" si="22"/>
        <v>13612.5</v>
      </c>
      <c r="AG115" s="23">
        <f t="shared" si="23"/>
        <v>62350.2</v>
      </c>
      <c r="AH115" s="35">
        <f t="shared" si="17"/>
        <v>1</v>
      </c>
      <c r="AI115" s="23">
        <f>U115*(_xlfn.XLOOKUP(K115,'FX rates'!$A$2:$A$38,'FX rates'!$B$2:$B$38))</f>
        <v>0</v>
      </c>
      <c r="AJ115" s="23">
        <f>Q115*(_xlfn.XLOOKUP(K115,'FX rates'!$A$2:$A$38,'FX rates'!$B$2:$B$38))</f>
        <v>0</v>
      </c>
      <c r="AK115" s="23">
        <f>R115*(_xlfn.XLOOKUP(K115,'FX rates'!$A$2:$A$38,'FX rates'!$B$2:$B$38))</f>
        <v>0</v>
      </c>
      <c r="AM115" s="4"/>
      <c r="AN115" s="4"/>
      <c r="AO115" s="4"/>
      <c r="AP115" s="32">
        <f t="shared" si="18"/>
        <v>0.68705454545454536</v>
      </c>
      <c r="AQ115" s="32">
        <f t="shared" si="19"/>
        <v>0</v>
      </c>
      <c r="AR115" s="24">
        <f t="shared" si="24"/>
        <v>176065.23</v>
      </c>
      <c r="AS115" s="24" t="str">
        <f t="shared" si="25"/>
        <v>0</v>
      </c>
      <c r="AT115" s="24">
        <f t="shared" si="26"/>
        <v>252384.95700000005</v>
      </c>
      <c r="AU115" s="24">
        <f t="shared" si="27"/>
        <v>28042.772999999986</v>
      </c>
    </row>
    <row r="116" spans="1:47" x14ac:dyDescent="0.25">
      <c r="A116" s="28" t="s">
        <v>15104</v>
      </c>
      <c r="B116" s="28" t="s">
        <v>7702</v>
      </c>
      <c r="C116" s="28" t="s">
        <v>7703</v>
      </c>
      <c r="D116" s="28" t="s">
        <v>7704</v>
      </c>
      <c r="E116" s="28" t="s">
        <v>7705</v>
      </c>
      <c r="F116" s="29">
        <v>43595</v>
      </c>
      <c r="G116" s="29">
        <v>44896</v>
      </c>
      <c r="H116" s="28" t="s">
        <v>7706</v>
      </c>
      <c r="I116" s="28" t="s">
        <v>16048</v>
      </c>
      <c r="J116" s="4" t="s">
        <v>16038</v>
      </c>
      <c r="K116" s="28" t="s">
        <v>7707</v>
      </c>
      <c r="L116" s="27">
        <v>126566.00000000003</v>
      </c>
      <c r="M116" s="27">
        <v>55155.100000000006</v>
      </c>
      <c r="N116" s="27">
        <v>0</v>
      </c>
      <c r="O116" s="27">
        <v>0</v>
      </c>
      <c r="P116" s="27">
        <f t="shared" si="14"/>
        <v>55155.100000000006</v>
      </c>
      <c r="Q116" s="27">
        <v>0</v>
      </c>
      <c r="R116" s="27">
        <v>0</v>
      </c>
      <c r="S116" s="27">
        <v>0</v>
      </c>
      <c r="T116" s="27">
        <f t="shared" si="15"/>
        <v>0</v>
      </c>
      <c r="U116" s="27">
        <v>0</v>
      </c>
      <c r="V116" s="27">
        <f t="shared" si="16"/>
        <v>181721.10000000003</v>
      </c>
      <c r="W116" s="28" t="s">
        <v>7708</v>
      </c>
      <c r="X116" s="27">
        <v>139222.60000000003</v>
      </c>
      <c r="Y116" s="27">
        <f t="shared" si="20"/>
        <v>339115.81000000006</v>
      </c>
      <c r="Z116" s="4" t="str" cm="1">
        <f t="array" ref="Z116">_xlfn.IFS(YEARFRAC(F116,G116)&lt;1,"&lt;1 Year",YEARFRAC(F116,G116)&lt;=5,"1-5 Years",YEARFRAC(F116,G116)&gt;5,"&gt;5 Years")</f>
        <v>1-5 Years</v>
      </c>
      <c r="AA116" s="24">
        <f>L116*(_xlfn.XLOOKUP(K116,'FX rates'!$A$2:$A$38,'FX rates'!$B$2:$B$38))</f>
        <v>168415.04790957362</v>
      </c>
      <c r="AB116" s="24">
        <f>V116*(_xlfn.XLOOKUP(K116,'FX rates'!$A$2:$A$38,'FX rates'!$B$2:$B$38))</f>
        <v>241807.18172874561</v>
      </c>
      <c r="AC116" s="24">
        <f>X116*(_xlfn.XLOOKUP(W116,'FX rates'!$A$2:$A$38,'FX rates'!$B$2:$B$38))</f>
        <v>185256.55270053097</v>
      </c>
      <c r="AD116" s="24">
        <f>Y116*(_xlfn.XLOOKUP(W116,'FX rates'!$A$2:$A$38,'FX rates'!$B$2:$B$38))</f>
        <v>451244.45260215114</v>
      </c>
      <c r="AE116" s="30">
        <f t="shared" si="21"/>
        <v>9.9999999999999908E-2</v>
      </c>
      <c r="AF116" s="31">
        <f t="shared" si="22"/>
        <v>12656.600000000006</v>
      </c>
      <c r="AG116" s="23">
        <f t="shared" si="23"/>
        <v>73392.133819171984</v>
      </c>
      <c r="AH116" s="35">
        <f t="shared" si="17"/>
        <v>1.3306500000756409</v>
      </c>
      <c r="AI116" s="23">
        <f>U116*(_xlfn.XLOOKUP(K116,'FX rates'!$A$2:$A$38,'FX rates'!$B$2:$B$38))</f>
        <v>0</v>
      </c>
      <c r="AJ116" s="23">
        <f>Q116*(_xlfn.XLOOKUP(K116,'FX rates'!$A$2:$A$38,'FX rates'!$B$2:$B$38))</f>
        <v>0</v>
      </c>
      <c r="AK116" s="23">
        <f>R116*(_xlfn.XLOOKUP(K116,'FX rates'!$A$2:$A$38,'FX rates'!$B$2:$B$38))</f>
        <v>0</v>
      </c>
      <c r="AM116" s="4"/>
      <c r="AN116" s="4"/>
      <c r="AO116" s="4"/>
      <c r="AP116" s="32">
        <f t="shared" si="18"/>
        <v>0.43578133147922815</v>
      </c>
      <c r="AQ116" s="32">
        <f t="shared" si="19"/>
        <v>0</v>
      </c>
      <c r="AR116" s="24">
        <f t="shared" si="24"/>
        <v>199893.21000000002</v>
      </c>
      <c r="AS116" s="24" t="str">
        <f t="shared" si="25"/>
        <v>0</v>
      </c>
      <c r="AT116" s="24">
        <f t="shared" si="26"/>
        <v>406120.00734193606</v>
      </c>
      <c r="AU116" s="24">
        <f t="shared" si="27"/>
        <v>45124.445260215085</v>
      </c>
    </row>
    <row r="117" spans="1:47" x14ac:dyDescent="0.25">
      <c r="A117" s="28" t="s">
        <v>15105</v>
      </c>
      <c r="B117" s="28" t="s">
        <v>7709</v>
      </c>
      <c r="C117" s="28" t="s">
        <v>7710</v>
      </c>
      <c r="D117" s="28" t="s">
        <v>7711</v>
      </c>
      <c r="E117" s="28" t="s">
        <v>7712</v>
      </c>
      <c r="F117" s="29">
        <v>43595</v>
      </c>
      <c r="G117" s="29">
        <v>44896</v>
      </c>
      <c r="H117" s="28" t="s">
        <v>7713</v>
      </c>
      <c r="I117" s="28" t="s">
        <v>16053</v>
      </c>
      <c r="J117" s="28" t="s">
        <v>16045</v>
      </c>
      <c r="K117" s="28" t="s">
        <v>7714</v>
      </c>
      <c r="L117" s="27">
        <v>246840.00000000003</v>
      </c>
      <c r="M117" s="27">
        <v>517440</v>
      </c>
      <c r="N117" s="27">
        <v>0</v>
      </c>
      <c r="O117" s="27">
        <v>0</v>
      </c>
      <c r="P117" s="27">
        <f t="shared" si="14"/>
        <v>517440</v>
      </c>
      <c r="Q117" s="27">
        <v>0</v>
      </c>
      <c r="R117" s="27">
        <v>0</v>
      </c>
      <c r="S117" s="27">
        <v>0</v>
      </c>
      <c r="T117" s="27">
        <f t="shared" si="15"/>
        <v>0</v>
      </c>
      <c r="U117" s="27">
        <v>0</v>
      </c>
      <c r="V117" s="27">
        <f t="shared" si="16"/>
        <v>764280</v>
      </c>
      <c r="W117" s="28" t="s">
        <v>7715</v>
      </c>
      <c r="X117" s="27">
        <v>281397.60000000003</v>
      </c>
      <c r="Y117" s="27">
        <f t="shared" si="20"/>
        <v>1152676.8</v>
      </c>
      <c r="Z117" s="4" t="str" cm="1">
        <f t="array" ref="Z117">_xlfn.IFS(YEARFRAC(F117,G117)&lt;1,"&lt;1 Year",YEARFRAC(F117,G117)&lt;=5,"1-5 Years",YEARFRAC(F117,G117)&gt;5,"&gt;5 Years")</f>
        <v>1-5 Years</v>
      </c>
      <c r="AA117" s="24">
        <f>L117*(_xlfn.XLOOKUP(K117,'FX rates'!$A$2:$A$38,'FX rates'!$B$2:$B$38))</f>
        <v>246840.00000000003</v>
      </c>
      <c r="AB117" s="24">
        <f>V117*(_xlfn.XLOOKUP(K117,'FX rates'!$A$2:$A$38,'FX rates'!$B$2:$B$38))</f>
        <v>764280</v>
      </c>
      <c r="AC117" s="24">
        <f>X117*(_xlfn.XLOOKUP(W117,'FX rates'!$A$2:$A$38,'FX rates'!$B$2:$B$38))</f>
        <v>281397.60000000003</v>
      </c>
      <c r="AD117" s="24">
        <f>Y117*(_xlfn.XLOOKUP(W117,'FX rates'!$A$2:$A$38,'FX rates'!$B$2:$B$38))</f>
        <v>1152676.8</v>
      </c>
      <c r="AE117" s="30">
        <f t="shared" si="21"/>
        <v>0.14000000000000001</v>
      </c>
      <c r="AF117" s="31">
        <f t="shared" si="22"/>
        <v>34557.600000000006</v>
      </c>
      <c r="AG117" s="23">
        <f t="shared" si="23"/>
        <v>517440</v>
      </c>
      <c r="AH117" s="35">
        <f t="shared" si="17"/>
        <v>1</v>
      </c>
      <c r="AI117" s="23">
        <f>U117*(_xlfn.XLOOKUP(K117,'FX rates'!$A$2:$A$38,'FX rates'!$B$2:$B$38))</f>
        <v>0</v>
      </c>
      <c r="AJ117" s="23">
        <f>Q117*(_xlfn.XLOOKUP(K117,'FX rates'!$A$2:$A$38,'FX rates'!$B$2:$B$38))</f>
        <v>0</v>
      </c>
      <c r="AK117" s="23">
        <f>R117*(_xlfn.XLOOKUP(K117,'FX rates'!$A$2:$A$38,'FX rates'!$B$2:$B$38))</f>
        <v>0</v>
      </c>
      <c r="AM117" s="4"/>
      <c r="AN117" s="4"/>
      <c r="AO117" s="4"/>
      <c r="AP117" s="32">
        <f t="shared" si="18"/>
        <v>2.0962566844919786</v>
      </c>
      <c r="AQ117" s="32">
        <f t="shared" si="19"/>
        <v>0</v>
      </c>
      <c r="AR117" s="24">
        <f t="shared" si="24"/>
        <v>871279.20000000007</v>
      </c>
      <c r="AS117" s="24" t="str">
        <f t="shared" si="25"/>
        <v>0</v>
      </c>
      <c r="AT117" s="24">
        <f t="shared" si="26"/>
        <v>1037409.1200000001</v>
      </c>
      <c r="AU117" s="24">
        <f t="shared" si="27"/>
        <v>115267.67999999993</v>
      </c>
    </row>
    <row r="118" spans="1:47" x14ac:dyDescent="0.25">
      <c r="A118" s="28" t="s">
        <v>15106</v>
      </c>
      <c r="B118" s="28" t="s">
        <v>5221</v>
      </c>
      <c r="C118" s="28" t="s">
        <v>5222</v>
      </c>
      <c r="D118" s="28" t="s">
        <v>5223</v>
      </c>
      <c r="E118" s="28" t="s">
        <v>5224</v>
      </c>
      <c r="F118" s="29">
        <v>43595</v>
      </c>
      <c r="G118" s="29">
        <v>44896</v>
      </c>
      <c r="H118" s="28" t="s">
        <v>5225</v>
      </c>
      <c r="I118" s="28" t="s">
        <v>16032</v>
      </c>
      <c r="J118" s="28" t="s">
        <v>16045</v>
      </c>
      <c r="K118" s="28" t="s">
        <v>5226</v>
      </c>
      <c r="L118" s="27">
        <v>72930</v>
      </c>
      <c r="M118" s="27">
        <v>7755</v>
      </c>
      <c r="N118" s="27">
        <v>0</v>
      </c>
      <c r="O118" s="27">
        <v>0</v>
      </c>
      <c r="P118" s="27">
        <f t="shared" si="14"/>
        <v>7755</v>
      </c>
      <c r="Q118" s="27">
        <v>0</v>
      </c>
      <c r="R118" s="27">
        <v>0</v>
      </c>
      <c r="S118" s="27">
        <v>0</v>
      </c>
      <c r="T118" s="27">
        <f t="shared" si="15"/>
        <v>0</v>
      </c>
      <c r="U118" s="27">
        <v>0</v>
      </c>
      <c r="V118" s="27">
        <f t="shared" si="16"/>
        <v>80685</v>
      </c>
      <c r="W118" s="28" t="s">
        <v>5227</v>
      </c>
      <c r="X118" s="27">
        <v>74388.600000000006</v>
      </c>
      <c r="Y118" s="27">
        <f t="shared" si="20"/>
        <v>156687.30000000002</v>
      </c>
      <c r="Z118" s="4" t="str" cm="1">
        <f t="array" ref="Z118">_xlfn.IFS(YEARFRAC(F118,G118)&lt;1,"&lt;1 Year",YEARFRAC(F118,G118)&lt;=5,"1-5 Years",YEARFRAC(F118,G118)&gt;5,"&gt;5 Years")</f>
        <v>1-5 Years</v>
      </c>
      <c r="AA118" s="24">
        <f>L118*(_xlfn.XLOOKUP(K118,'FX rates'!$A$2:$A$38,'FX rates'!$B$2:$B$38))</f>
        <v>72930</v>
      </c>
      <c r="AB118" s="24">
        <f>V118*(_xlfn.XLOOKUP(K118,'FX rates'!$A$2:$A$38,'FX rates'!$B$2:$B$38))</f>
        <v>80685</v>
      </c>
      <c r="AC118" s="24">
        <f>X118*(_xlfn.XLOOKUP(W118,'FX rates'!$A$2:$A$38,'FX rates'!$B$2:$B$38))</f>
        <v>74388.600000000006</v>
      </c>
      <c r="AD118" s="24">
        <f>Y118*(_xlfn.XLOOKUP(W118,'FX rates'!$A$2:$A$38,'FX rates'!$B$2:$B$38))</f>
        <v>156687.30000000002</v>
      </c>
      <c r="AE118" s="30">
        <f t="shared" si="21"/>
        <v>2.000000000000008E-2</v>
      </c>
      <c r="AF118" s="31">
        <f t="shared" si="22"/>
        <v>1458.6000000000058</v>
      </c>
      <c r="AG118" s="23">
        <f t="shared" si="23"/>
        <v>7755</v>
      </c>
      <c r="AH118" s="35">
        <f t="shared" si="17"/>
        <v>1</v>
      </c>
      <c r="AI118" s="23">
        <f>U118*(_xlfn.XLOOKUP(K118,'FX rates'!$A$2:$A$38,'FX rates'!$B$2:$B$38))</f>
        <v>0</v>
      </c>
      <c r="AJ118" s="23">
        <f>Q118*(_xlfn.XLOOKUP(K118,'FX rates'!$A$2:$A$38,'FX rates'!$B$2:$B$38))</f>
        <v>0</v>
      </c>
      <c r="AK118" s="23">
        <f>R118*(_xlfn.XLOOKUP(K118,'FX rates'!$A$2:$A$38,'FX rates'!$B$2:$B$38))</f>
        <v>0</v>
      </c>
      <c r="AM118" s="4"/>
      <c r="AN118" s="4"/>
      <c r="AO118" s="4"/>
      <c r="AP118" s="32">
        <f t="shared" si="18"/>
        <v>0.10633484162895927</v>
      </c>
      <c r="AQ118" s="32">
        <f t="shared" si="19"/>
        <v>0</v>
      </c>
      <c r="AR118" s="24">
        <f t="shared" si="24"/>
        <v>82298.700000000012</v>
      </c>
      <c r="AS118" s="24" t="str">
        <f t="shared" si="25"/>
        <v>0</v>
      </c>
      <c r="AT118" s="24">
        <f t="shared" si="26"/>
        <v>141018.57</v>
      </c>
      <c r="AU118" s="24">
        <f t="shared" si="27"/>
        <v>15668.73000000001</v>
      </c>
    </row>
    <row r="119" spans="1:47" x14ac:dyDescent="0.25">
      <c r="A119" s="28" t="s">
        <v>15107</v>
      </c>
      <c r="B119" s="28" t="s">
        <v>7723</v>
      </c>
      <c r="C119" s="28" t="s">
        <v>7724</v>
      </c>
      <c r="D119" s="28" t="s">
        <v>7725</v>
      </c>
      <c r="E119" s="28" t="s">
        <v>7726</v>
      </c>
      <c r="F119" s="29">
        <v>43595</v>
      </c>
      <c r="G119" s="29">
        <v>44896</v>
      </c>
      <c r="H119" s="28" t="s">
        <v>7727</v>
      </c>
      <c r="I119" s="28" t="s">
        <v>16034</v>
      </c>
      <c r="J119" s="28" t="s">
        <v>16036</v>
      </c>
      <c r="K119" s="28" t="s">
        <v>7728</v>
      </c>
      <c r="L119" s="27">
        <v>147499</v>
      </c>
      <c r="M119" s="27">
        <v>105270.00000000001</v>
      </c>
      <c r="N119" s="27">
        <v>0</v>
      </c>
      <c r="O119" s="27">
        <v>0</v>
      </c>
      <c r="P119" s="27">
        <f t="shared" si="14"/>
        <v>105270.00000000001</v>
      </c>
      <c r="Q119" s="27">
        <v>0</v>
      </c>
      <c r="R119" s="27">
        <v>0</v>
      </c>
      <c r="S119" s="27">
        <v>0</v>
      </c>
      <c r="T119" s="27">
        <f t="shared" si="15"/>
        <v>0</v>
      </c>
      <c r="U119" s="27">
        <v>0</v>
      </c>
      <c r="V119" s="27">
        <f t="shared" si="16"/>
        <v>252769</v>
      </c>
      <c r="W119" s="28" t="s">
        <v>7729</v>
      </c>
      <c r="X119" s="27">
        <v>168148.86000000002</v>
      </c>
      <c r="Y119" s="27">
        <f t="shared" si="20"/>
        <v>456305.52</v>
      </c>
      <c r="Z119" s="4" t="str" cm="1">
        <f t="array" ref="Z119">_xlfn.IFS(YEARFRAC(F119,G119)&lt;1,"&lt;1 Year",YEARFRAC(F119,G119)&lt;=5,"1-5 Years",YEARFRAC(F119,G119)&gt;5,"&gt;5 Years")</f>
        <v>1-5 Years</v>
      </c>
      <c r="AA119" s="24">
        <f>L119*(_xlfn.XLOOKUP(K119,'FX rates'!$A$2:$A$38,'FX rates'!$B$2:$B$38))</f>
        <v>147499</v>
      </c>
      <c r="AB119" s="24">
        <f>V119*(_xlfn.XLOOKUP(K119,'FX rates'!$A$2:$A$38,'FX rates'!$B$2:$B$38))</f>
        <v>252769</v>
      </c>
      <c r="AC119" s="24">
        <f>X119*(_xlfn.XLOOKUP(W119,'FX rates'!$A$2:$A$38,'FX rates'!$B$2:$B$38))</f>
        <v>168148.86000000002</v>
      </c>
      <c r="AD119" s="24">
        <f>Y119*(_xlfn.XLOOKUP(W119,'FX rates'!$A$2:$A$38,'FX rates'!$B$2:$B$38))</f>
        <v>456305.52</v>
      </c>
      <c r="AE119" s="30">
        <f t="shared" si="21"/>
        <v>0.1400000000000001</v>
      </c>
      <c r="AF119" s="31">
        <f t="shared" si="22"/>
        <v>20649.860000000015</v>
      </c>
      <c r="AG119" s="23">
        <f t="shared" si="23"/>
        <v>105270</v>
      </c>
      <c r="AH119" s="35">
        <f t="shared" si="17"/>
        <v>1</v>
      </c>
      <c r="AI119" s="23">
        <f>U119*(_xlfn.XLOOKUP(K119,'FX rates'!$A$2:$A$38,'FX rates'!$B$2:$B$38))</f>
        <v>0</v>
      </c>
      <c r="AJ119" s="23">
        <f>Q119*(_xlfn.XLOOKUP(K119,'FX rates'!$A$2:$A$38,'FX rates'!$B$2:$B$38))</f>
        <v>0</v>
      </c>
      <c r="AK119" s="23">
        <f>R119*(_xlfn.XLOOKUP(K119,'FX rates'!$A$2:$A$38,'FX rates'!$B$2:$B$38))</f>
        <v>0</v>
      </c>
      <c r="AM119" s="4"/>
      <c r="AN119" s="4"/>
      <c r="AO119" s="4"/>
      <c r="AP119" s="32">
        <f t="shared" si="18"/>
        <v>0.71369975389663665</v>
      </c>
      <c r="AQ119" s="32">
        <f t="shared" si="19"/>
        <v>0</v>
      </c>
      <c r="AR119" s="24">
        <f t="shared" si="24"/>
        <v>288156.66000000003</v>
      </c>
      <c r="AS119" s="24" t="str">
        <f t="shared" si="25"/>
        <v>0</v>
      </c>
      <c r="AT119" s="24">
        <f t="shared" si="26"/>
        <v>410674.96800000005</v>
      </c>
      <c r="AU119" s="24">
        <f t="shared" si="27"/>
        <v>45630.551999999967</v>
      </c>
    </row>
    <row r="120" spans="1:47" x14ac:dyDescent="0.25">
      <c r="A120" s="28" t="s">
        <v>15108</v>
      </c>
      <c r="B120" s="28" t="s">
        <v>7730</v>
      </c>
      <c r="C120" s="28" t="s">
        <v>7731</v>
      </c>
      <c r="D120" s="28" t="s">
        <v>7732</v>
      </c>
      <c r="E120" s="28" t="s">
        <v>7733</v>
      </c>
      <c r="F120" s="29">
        <v>43595</v>
      </c>
      <c r="G120" s="29">
        <v>44896</v>
      </c>
      <c r="H120" s="28" t="s">
        <v>7734</v>
      </c>
      <c r="I120" s="28" t="s">
        <v>16033</v>
      </c>
      <c r="J120" s="28" t="s">
        <v>16054</v>
      </c>
      <c r="K120" s="28" t="s">
        <v>7735</v>
      </c>
      <c r="L120" s="27">
        <v>100045.00000000001</v>
      </c>
      <c r="M120" s="27">
        <v>38802.500000000007</v>
      </c>
      <c r="N120" s="27">
        <v>0</v>
      </c>
      <c r="O120" s="27">
        <v>0</v>
      </c>
      <c r="P120" s="27">
        <f t="shared" si="14"/>
        <v>38802.500000000007</v>
      </c>
      <c r="Q120" s="27">
        <v>0</v>
      </c>
      <c r="R120" s="27">
        <v>0</v>
      </c>
      <c r="S120" s="27">
        <v>0</v>
      </c>
      <c r="T120" s="27">
        <f t="shared" si="15"/>
        <v>0</v>
      </c>
      <c r="U120" s="27">
        <v>0</v>
      </c>
      <c r="V120" s="27">
        <f t="shared" si="16"/>
        <v>138847.50000000003</v>
      </c>
      <c r="W120" s="28" t="s">
        <v>7736</v>
      </c>
      <c r="X120" s="27">
        <v>103046.35000000002</v>
      </c>
      <c r="Y120" s="27">
        <f t="shared" si="20"/>
        <v>246059.27500000002</v>
      </c>
      <c r="Z120" s="4" t="str" cm="1">
        <f t="array" ref="Z120">_xlfn.IFS(YEARFRAC(F120,G120)&lt;1,"&lt;1 Year",YEARFRAC(F120,G120)&lt;=5,"1-5 Years",YEARFRAC(F120,G120)&gt;5,"&gt;5 Years")</f>
        <v>1-5 Years</v>
      </c>
      <c r="AA120" s="24">
        <f>L120*(_xlfn.XLOOKUP(K120,'FX rates'!$A$2:$A$38,'FX rates'!$B$2:$B$38))</f>
        <v>100045.00000000001</v>
      </c>
      <c r="AB120" s="24">
        <f>V120*(_xlfn.XLOOKUP(K120,'FX rates'!$A$2:$A$38,'FX rates'!$B$2:$B$38))</f>
        <v>138847.50000000003</v>
      </c>
      <c r="AC120" s="24">
        <f>X120*(_xlfn.XLOOKUP(W120,'FX rates'!$A$2:$A$38,'FX rates'!$B$2:$B$38))</f>
        <v>103046.35000000002</v>
      </c>
      <c r="AD120" s="24">
        <f>Y120*(_xlfn.XLOOKUP(W120,'FX rates'!$A$2:$A$38,'FX rates'!$B$2:$B$38))</f>
        <v>246059.27500000002</v>
      </c>
      <c r="AE120" s="30">
        <f t="shared" si="21"/>
        <v>3.0000000000000054E-2</v>
      </c>
      <c r="AF120" s="31">
        <f t="shared" si="22"/>
        <v>3001.3500000000058</v>
      </c>
      <c r="AG120" s="23">
        <f t="shared" si="23"/>
        <v>38802.500000000015</v>
      </c>
      <c r="AH120" s="35">
        <f t="shared" si="17"/>
        <v>1</v>
      </c>
      <c r="AI120" s="23">
        <f>U120*(_xlfn.XLOOKUP(K120,'FX rates'!$A$2:$A$38,'FX rates'!$B$2:$B$38))</f>
        <v>0</v>
      </c>
      <c r="AJ120" s="23">
        <f>Q120*(_xlfn.XLOOKUP(K120,'FX rates'!$A$2:$A$38,'FX rates'!$B$2:$B$38))</f>
        <v>0</v>
      </c>
      <c r="AK120" s="23">
        <f>R120*(_xlfn.XLOOKUP(K120,'FX rates'!$A$2:$A$38,'FX rates'!$B$2:$B$38))</f>
        <v>0</v>
      </c>
      <c r="AM120" s="4"/>
      <c r="AN120" s="4"/>
      <c r="AO120" s="4"/>
      <c r="AP120" s="32">
        <f t="shared" si="18"/>
        <v>0.38785046728971967</v>
      </c>
      <c r="AQ120" s="32">
        <f t="shared" si="19"/>
        <v>0</v>
      </c>
      <c r="AR120" s="24">
        <f t="shared" si="24"/>
        <v>143012.92500000002</v>
      </c>
      <c r="AS120" s="24" t="str">
        <f t="shared" si="25"/>
        <v>0</v>
      </c>
      <c r="AT120" s="24">
        <f t="shared" si="26"/>
        <v>221453.34750000003</v>
      </c>
      <c r="AU120" s="24">
        <f t="shared" si="27"/>
        <v>24605.927499999991</v>
      </c>
    </row>
    <row r="121" spans="1:47" x14ac:dyDescent="0.25">
      <c r="A121" s="28" t="s">
        <v>15109</v>
      </c>
      <c r="B121" s="28" t="s">
        <v>7737</v>
      </c>
      <c r="C121" s="28" t="s">
        <v>7738</v>
      </c>
      <c r="D121" s="28" t="s">
        <v>7739</v>
      </c>
      <c r="E121" s="28" t="s">
        <v>7740</v>
      </c>
      <c r="F121" s="29">
        <v>43595</v>
      </c>
      <c r="G121" s="29">
        <v>44896</v>
      </c>
      <c r="H121" s="28" t="s">
        <v>7741</v>
      </c>
      <c r="I121" s="28" t="s">
        <v>16040</v>
      </c>
      <c r="J121" s="28" t="s">
        <v>16032</v>
      </c>
      <c r="K121" s="28" t="s">
        <v>7742</v>
      </c>
      <c r="L121" s="27">
        <v>278300</v>
      </c>
      <c r="M121" s="27">
        <v>222722.50000000003</v>
      </c>
      <c r="N121" s="27">
        <v>0</v>
      </c>
      <c r="O121" s="27">
        <v>0</v>
      </c>
      <c r="P121" s="27">
        <f t="shared" si="14"/>
        <v>222722.50000000003</v>
      </c>
      <c r="Q121" s="27">
        <v>0</v>
      </c>
      <c r="R121" s="27">
        <v>0</v>
      </c>
      <c r="S121" s="27">
        <v>0</v>
      </c>
      <c r="T121" s="27">
        <f t="shared" si="15"/>
        <v>0</v>
      </c>
      <c r="U121" s="27">
        <v>112999.99999999999</v>
      </c>
      <c r="V121" s="27">
        <f t="shared" si="16"/>
        <v>614022.5</v>
      </c>
      <c r="W121" s="28" t="s">
        <v>7743</v>
      </c>
      <c r="X121" s="27">
        <v>308913</v>
      </c>
      <c r="Y121" s="27">
        <f t="shared" si="20"/>
        <v>865047.97500000009</v>
      </c>
      <c r="Z121" s="4" t="str" cm="1">
        <f t="array" ref="Z121">_xlfn.IFS(YEARFRAC(F121,G121)&lt;1,"&lt;1 Year",YEARFRAC(F121,G121)&lt;=5,"1-5 Years",YEARFRAC(F121,G121)&gt;5,"&gt;5 Years")</f>
        <v>1-5 Years</v>
      </c>
      <c r="AA121" s="24">
        <f>L121*(_xlfn.XLOOKUP(K121,'FX rates'!$A$2:$A$38,'FX rates'!$B$2:$B$38))</f>
        <v>278300</v>
      </c>
      <c r="AB121" s="24">
        <f>V121*(_xlfn.XLOOKUP(K121,'FX rates'!$A$2:$A$38,'FX rates'!$B$2:$B$38))</f>
        <v>614022.5</v>
      </c>
      <c r="AC121" s="24">
        <f>X121*(_xlfn.XLOOKUP(W121,'FX rates'!$A$2:$A$38,'FX rates'!$B$2:$B$38))</f>
        <v>308913</v>
      </c>
      <c r="AD121" s="24">
        <f>Y121*(_xlfn.XLOOKUP(W121,'FX rates'!$A$2:$A$38,'FX rates'!$B$2:$B$38))</f>
        <v>865047.97500000009</v>
      </c>
      <c r="AE121" s="30">
        <f t="shared" si="21"/>
        <v>0.11</v>
      </c>
      <c r="AF121" s="31">
        <f t="shared" si="22"/>
        <v>30613</v>
      </c>
      <c r="AG121" s="23">
        <f t="shared" si="23"/>
        <v>335722.5</v>
      </c>
      <c r="AH121" s="35">
        <f t="shared" si="17"/>
        <v>1</v>
      </c>
      <c r="AI121" s="23">
        <f>U121*(_xlfn.XLOOKUP(K121,'FX rates'!$A$2:$A$38,'FX rates'!$B$2:$B$38))</f>
        <v>112999.99999999999</v>
      </c>
      <c r="AJ121" s="23">
        <f>Q121*(_xlfn.XLOOKUP(K121,'FX rates'!$A$2:$A$38,'FX rates'!$B$2:$B$38))</f>
        <v>0</v>
      </c>
      <c r="AK121" s="23">
        <f>R121*(_xlfn.XLOOKUP(K121,'FX rates'!$A$2:$A$38,'FX rates'!$B$2:$B$38))</f>
        <v>0</v>
      </c>
      <c r="AM121" s="4"/>
      <c r="AN121" s="4"/>
      <c r="AO121" s="4"/>
      <c r="AP121" s="32">
        <f t="shared" si="18"/>
        <v>0.80029644268774713</v>
      </c>
      <c r="AQ121" s="32">
        <f t="shared" si="19"/>
        <v>0</v>
      </c>
      <c r="AR121" s="24">
        <f t="shared" si="24"/>
        <v>556134.97500000009</v>
      </c>
      <c r="AS121" s="24" t="str">
        <f t="shared" si="25"/>
        <v>0</v>
      </c>
      <c r="AT121" s="24">
        <f t="shared" si="26"/>
        <v>778543.17750000011</v>
      </c>
      <c r="AU121" s="24">
        <f t="shared" si="27"/>
        <v>86504.797499999986</v>
      </c>
    </row>
    <row r="122" spans="1:47" x14ac:dyDescent="0.25">
      <c r="A122" s="28" t="s">
        <v>15110</v>
      </c>
      <c r="B122" s="28" t="s">
        <v>7744</v>
      </c>
      <c r="C122" s="28" t="s">
        <v>7745</v>
      </c>
      <c r="D122" s="28" t="s">
        <v>7746</v>
      </c>
      <c r="E122" s="28" t="s">
        <v>7747</v>
      </c>
      <c r="F122" s="29">
        <v>43595</v>
      </c>
      <c r="G122" s="29">
        <v>44896</v>
      </c>
      <c r="H122" s="28" t="s">
        <v>7748</v>
      </c>
      <c r="I122" s="28" t="s">
        <v>16036</v>
      </c>
      <c r="J122" s="28" t="s">
        <v>16044</v>
      </c>
      <c r="K122" s="28" t="s">
        <v>7749</v>
      </c>
      <c r="L122" s="27">
        <v>156464.00000000003</v>
      </c>
      <c r="M122" s="27">
        <v>33699.599999999999</v>
      </c>
      <c r="N122" s="27">
        <v>0</v>
      </c>
      <c r="O122" s="27">
        <v>0</v>
      </c>
      <c r="P122" s="27">
        <f t="shared" si="14"/>
        <v>33699.599999999999</v>
      </c>
      <c r="Q122" s="27">
        <v>0</v>
      </c>
      <c r="R122" s="27">
        <v>0</v>
      </c>
      <c r="S122" s="27">
        <v>0</v>
      </c>
      <c r="T122" s="27">
        <f t="shared" si="15"/>
        <v>0</v>
      </c>
      <c r="U122" s="27">
        <v>0</v>
      </c>
      <c r="V122" s="27">
        <f t="shared" si="16"/>
        <v>190163.60000000003</v>
      </c>
      <c r="W122" s="28" t="s">
        <v>7750</v>
      </c>
      <c r="X122" s="27">
        <v>175239.68000000005</v>
      </c>
      <c r="Y122" s="27">
        <f t="shared" si="20"/>
        <v>388222.91200000013</v>
      </c>
      <c r="Z122" s="4" t="str" cm="1">
        <f t="array" ref="Z122">_xlfn.IFS(YEARFRAC(F122,G122)&lt;1,"&lt;1 Year",YEARFRAC(F122,G122)&lt;=5,"1-5 Years",YEARFRAC(F122,G122)&gt;5,"&gt;5 Years")</f>
        <v>1-5 Years</v>
      </c>
      <c r="AA122" s="24">
        <f>L122*(_xlfn.XLOOKUP(K122,'FX rates'!$A$2:$A$38,'FX rates'!$B$2:$B$38))</f>
        <v>156464.00000000003</v>
      </c>
      <c r="AB122" s="24">
        <f>V122*(_xlfn.XLOOKUP(K122,'FX rates'!$A$2:$A$38,'FX rates'!$B$2:$B$38))</f>
        <v>190163.60000000003</v>
      </c>
      <c r="AC122" s="24">
        <f>X122*(_xlfn.XLOOKUP(W122,'FX rates'!$A$2:$A$38,'FX rates'!$B$2:$B$38))</f>
        <v>175239.68000000005</v>
      </c>
      <c r="AD122" s="24">
        <f>Y122*(_xlfn.XLOOKUP(W122,'FX rates'!$A$2:$A$38,'FX rates'!$B$2:$B$38))</f>
        <v>388222.91200000013</v>
      </c>
      <c r="AE122" s="30">
        <f t="shared" si="21"/>
        <v>0.12000000000000012</v>
      </c>
      <c r="AF122" s="31">
        <f t="shared" si="22"/>
        <v>18775.680000000022</v>
      </c>
      <c r="AG122" s="23">
        <f t="shared" si="23"/>
        <v>33699.600000000006</v>
      </c>
      <c r="AH122" s="35">
        <f t="shared" si="17"/>
        <v>1</v>
      </c>
      <c r="AI122" s="23">
        <f>U122*(_xlfn.XLOOKUP(K122,'FX rates'!$A$2:$A$38,'FX rates'!$B$2:$B$38))</f>
        <v>0</v>
      </c>
      <c r="AJ122" s="23">
        <f>Q122*(_xlfn.XLOOKUP(K122,'FX rates'!$A$2:$A$38,'FX rates'!$B$2:$B$38))</f>
        <v>0</v>
      </c>
      <c r="AK122" s="23">
        <f>R122*(_xlfn.XLOOKUP(K122,'FX rates'!$A$2:$A$38,'FX rates'!$B$2:$B$38))</f>
        <v>0</v>
      </c>
      <c r="AM122" s="4"/>
      <c r="AN122" s="4"/>
      <c r="AO122" s="4"/>
      <c r="AP122" s="32">
        <f t="shared" si="18"/>
        <v>0.21538245219347577</v>
      </c>
      <c r="AQ122" s="32">
        <f t="shared" si="19"/>
        <v>0</v>
      </c>
      <c r="AR122" s="24">
        <f t="shared" si="24"/>
        <v>212983.23200000005</v>
      </c>
      <c r="AS122" s="24" t="str">
        <f t="shared" si="25"/>
        <v>0</v>
      </c>
      <c r="AT122" s="24">
        <f t="shared" si="26"/>
        <v>349400.62080000015</v>
      </c>
      <c r="AU122" s="24">
        <f t="shared" si="27"/>
        <v>38822.291199999978</v>
      </c>
    </row>
    <row r="123" spans="1:47" x14ac:dyDescent="0.25">
      <c r="A123" s="28" t="s">
        <v>15111</v>
      </c>
      <c r="B123" s="28" t="s">
        <v>7751</v>
      </c>
      <c r="C123" s="28" t="s">
        <v>7752</v>
      </c>
      <c r="D123" s="28" t="s">
        <v>7753</v>
      </c>
      <c r="E123" s="28" t="s">
        <v>7754</v>
      </c>
      <c r="F123" s="29">
        <v>43595</v>
      </c>
      <c r="G123" s="29">
        <v>44896</v>
      </c>
      <c r="H123" s="28" t="s">
        <v>7755</v>
      </c>
      <c r="I123" s="28" t="s">
        <v>16053</v>
      </c>
      <c r="J123" s="28" t="s">
        <v>16049</v>
      </c>
      <c r="K123" s="28" t="s">
        <v>7756</v>
      </c>
      <c r="L123" s="27">
        <v>230626.00000000006</v>
      </c>
      <c r="M123" s="27">
        <v>32725</v>
      </c>
      <c r="N123" s="27">
        <v>0</v>
      </c>
      <c r="O123" s="27">
        <v>0</v>
      </c>
      <c r="P123" s="27">
        <f t="shared" si="14"/>
        <v>32725</v>
      </c>
      <c r="Q123" s="27">
        <v>0</v>
      </c>
      <c r="R123" s="27">
        <v>0</v>
      </c>
      <c r="S123" s="27">
        <v>0</v>
      </c>
      <c r="T123" s="27">
        <f t="shared" si="15"/>
        <v>0</v>
      </c>
      <c r="U123" s="27">
        <v>0</v>
      </c>
      <c r="V123" s="27">
        <f t="shared" si="16"/>
        <v>263351.00000000006</v>
      </c>
      <c r="W123" s="28" t="s">
        <v>7757</v>
      </c>
      <c r="X123" s="27">
        <v>249076.08000000007</v>
      </c>
      <c r="Y123" s="27">
        <f t="shared" si="20"/>
        <v>533495.16000000015</v>
      </c>
      <c r="Z123" s="4" t="str" cm="1">
        <f t="array" ref="Z123">_xlfn.IFS(YEARFRAC(F123,G123)&lt;1,"&lt;1 Year",YEARFRAC(F123,G123)&lt;=5,"1-5 Years",YEARFRAC(F123,G123)&gt;5,"&gt;5 Years")</f>
        <v>1-5 Years</v>
      </c>
      <c r="AA123" s="24">
        <f>L123*(_xlfn.XLOOKUP(K123,'FX rates'!$A$2:$A$38,'FX rates'!$B$2:$B$38))</f>
        <v>230626.00000000006</v>
      </c>
      <c r="AB123" s="24">
        <f>V123*(_xlfn.XLOOKUP(K123,'FX rates'!$A$2:$A$38,'FX rates'!$B$2:$B$38))</f>
        <v>263351.00000000006</v>
      </c>
      <c r="AC123" s="24">
        <f>X123*(_xlfn.XLOOKUP(W123,'FX rates'!$A$2:$A$38,'FX rates'!$B$2:$B$38))</f>
        <v>249076.08000000007</v>
      </c>
      <c r="AD123" s="24">
        <f>Y123*(_xlfn.XLOOKUP(W123,'FX rates'!$A$2:$A$38,'FX rates'!$B$2:$B$38))</f>
        <v>533495.16000000015</v>
      </c>
      <c r="AE123" s="30">
        <f t="shared" si="21"/>
        <v>8.0000000000000057E-2</v>
      </c>
      <c r="AF123" s="31">
        <f t="shared" si="22"/>
        <v>18450.080000000016</v>
      </c>
      <c r="AG123" s="23">
        <f t="shared" si="23"/>
        <v>32725</v>
      </c>
      <c r="AH123" s="35">
        <f t="shared" si="17"/>
        <v>1</v>
      </c>
      <c r="AI123" s="23">
        <f>U123*(_xlfn.XLOOKUP(K123,'FX rates'!$A$2:$A$38,'FX rates'!$B$2:$B$38))</f>
        <v>0</v>
      </c>
      <c r="AJ123" s="23">
        <f>Q123*(_xlfn.XLOOKUP(K123,'FX rates'!$A$2:$A$38,'FX rates'!$B$2:$B$38))</f>
        <v>0</v>
      </c>
      <c r="AK123" s="23">
        <f>R123*(_xlfn.XLOOKUP(K123,'FX rates'!$A$2:$A$38,'FX rates'!$B$2:$B$38))</f>
        <v>0</v>
      </c>
      <c r="AM123" s="4"/>
      <c r="AN123" s="4"/>
      <c r="AO123" s="4"/>
      <c r="AP123" s="32">
        <f t="shared" si="18"/>
        <v>0.14189640370123052</v>
      </c>
      <c r="AQ123" s="32">
        <f t="shared" si="19"/>
        <v>0</v>
      </c>
      <c r="AR123" s="24">
        <f t="shared" si="24"/>
        <v>284419.08000000007</v>
      </c>
      <c r="AS123" s="24" t="str">
        <f t="shared" si="25"/>
        <v>0</v>
      </c>
      <c r="AT123" s="24">
        <f t="shared" si="26"/>
        <v>480145.64400000015</v>
      </c>
      <c r="AU123" s="24">
        <f t="shared" si="27"/>
        <v>53349.516000000003</v>
      </c>
    </row>
    <row r="124" spans="1:47" x14ac:dyDescent="0.25">
      <c r="A124" s="28" t="s">
        <v>15112</v>
      </c>
      <c r="B124" s="28" t="s">
        <v>5648</v>
      </c>
      <c r="C124" s="28" t="s">
        <v>5649</v>
      </c>
      <c r="D124" s="28" t="s">
        <v>5650</v>
      </c>
      <c r="E124" s="28" t="s">
        <v>5651</v>
      </c>
      <c r="F124" s="29">
        <v>43595</v>
      </c>
      <c r="G124" s="29">
        <v>44896</v>
      </c>
      <c r="H124" s="28" t="s">
        <v>5652</v>
      </c>
      <c r="I124" s="28" t="s">
        <v>16039</v>
      </c>
      <c r="J124" s="28" t="s">
        <v>16051</v>
      </c>
      <c r="K124" s="28" t="s">
        <v>5653</v>
      </c>
      <c r="L124" s="27">
        <v>82225</v>
      </c>
      <c r="M124" s="27">
        <v>3773.0000000000005</v>
      </c>
      <c r="N124" s="27">
        <v>0</v>
      </c>
      <c r="O124" s="27">
        <v>0</v>
      </c>
      <c r="P124" s="27">
        <f t="shared" si="14"/>
        <v>3773.0000000000005</v>
      </c>
      <c r="Q124" s="27">
        <v>0</v>
      </c>
      <c r="R124" s="27">
        <v>0</v>
      </c>
      <c r="S124" s="27">
        <v>15623</v>
      </c>
      <c r="T124" s="27">
        <f t="shared" si="15"/>
        <v>15623</v>
      </c>
      <c r="U124" s="27">
        <v>0</v>
      </c>
      <c r="V124" s="27">
        <f t="shared" si="16"/>
        <v>101621</v>
      </c>
      <c r="W124" s="28" t="s">
        <v>5654</v>
      </c>
      <c r="X124" s="27">
        <v>88803</v>
      </c>
      <c r="Y124" s="27">
        <f t="shared" si="20"/>
        <v>181680.84</v>
      </c>
      <c r="Z124" s="4" t="str" cm="1">
        <f t="array" ref="Z124">_xlfn.IFS(YEARFRAC(F124,G124)&lt;1,"&lt;1 Year",YEARFRAC(F124,G124)&lt;=5,"1-5 Years",YEARFRAC(F124,G124)&gt;5,"&gt;5 Years")</f>
        <v>1-5 Years</v>
      </c>
      <c r="AA124" s="24">
        <f>L124*(_xlfn.XLOOKUP(K124,'FX rates'!$A$2:$A$38,'FX rates'!$B$2:$B$38))</f>
        <v>82225</v>
      </c>
      <c r="AB124" s="24">
        <f>V124*(_xlfn.XLOOKUP(K124,'FX rates'!$A$2:$A$38,'FX rates'!$B$2:$B$38))</f>
        <v>101621</v>
      </c>
      <c r="AC124" s="24">
        <f>X124*(_xlfn.XLOOKUP(W124,'FX rates'!$A$2:$A$38,'FX rates'!$B$2:$B$38))</f>
        <v>88803</v>
      </c>
      <c r="AD124" s="24">
        <f>Y124*(_xlfn.XLOOKUP(W124,'FX rates'!$A$2:$A$38,'FX rates'!$B$2:$B$38))</f>
        <v>181680.84</v>
      </c>
      <c r="AE124" s="30">
        <f t="shared" si="21"/>
        <v>0.08</v>
      </c>
      <c r="AF124" s="31">
        <f t="shared" si="22"/>
        <v>6578</v>
      </c>
      <c r="AG124" s="23">
        <f t="shared" si="23"/>
        <v>19396</v>
      </c>
      <c r="AH124" s="35">
        <f t="shared" si="17"/>
        <v>1</v>
      </c>
      <c r="AI124" s="23">
        <f>U124*(_xlfn.XLOOKUP(K124,'FX rates'!$A$2:$A$38,'FX rates'!$B$2:$B$38))</f>
        <v>0</v>
      </c>
      <c r="AJ124" s="23">
        <f>Q124*(_xlfn.XLOOKUP(K124,'FX rates'!$A$2:$A$38,'FX rates'!$B$2:$B$38))</f>
        <v>0</v>
      </c>
      <c r="AK124" s="23">
        <f>R124*(_xlfn.XLOOKUP(K124,'FX rates'!$A$2:$A$38,'FX rates'!$B$2:$B$38))</f>
        <v>0</v>
      </c>
      <c r="AM124" s="4"/>
      <c r="AN124" s="4"/>
      <c r="AO124" s="4"/>
      <c r="AP124" s="32">
        <f t="shared" si="18"/>
        <v>4.5886287625418062E-2</v>
      </c>
      <c r="AQ124" s="32">
        <f t="shared" si="19"/>
        <v>0</v>
      </c>
      <c r="AR124" s="24">
        <f t="shared" si="24"/>
        <v>92877.84</v>
      </c>
      <c r="AS124" s="24" t="str">
        <f t="shared" si="25"/>
        <v>0</v>
      </c>
      <c r="AT124" s="24">
        <f t="shared" si="26"/>
        <v>163512.75599999999</v>
      </c>
      <c r="AU124" s="24">
        <f t="shared" si="27"/>
        <v>18168.084000000003</v>
      </c>
    </row>
    <row r="125" spans="1:47" x14ac:dyDescent="0.25">
      <c r="A125" s="28" t="s">
        <v>15113</v>
      </c>
      <c r="B125" s="28" t="s">
        <v>7765</v>
      </c>
      <c r="C125" s="28" t="s">
        <v>7766</v>
      </c>
      <c r="D125" s="28" t="s">
        <v>7767</v>
      </c>
      <c r="E125" s="28" t="s">
        <v>7768</v>
      </c>
      <c r="F125" s="29">
        <v>43595</v>
      </c>
      <c r="G125" s="29">
        <v>44896</v>
      </c>
      <c r="H125" s="28" t="s">
        <v>7769</v>
      </c>
      <c r="I125" s="28" t="s">
        <v>16045</v>
      </c>
      <c r="J125" s="28" t="s">
        <v>16043</v>
      </c>
      <c r="K125" s="28" t="s">
        <v>7770</v>
      </c>
      <c r="L125" s="27">
        <v>151580</v>
      </c>
      <c r="M125" s="27">
        <v>61886.000000000007</v>
      </c>
      <c r="N125" s="27">
        <v>0</v>
      </c>
      <c r="O125" s="27">
        <v>0</v>
      </c>
      <c r="P125" s="27">
        <f t="shared" si="14"/>
        <v>61886.000000000007</v>
      </c>
      <c r="Q125" s="27">
        <v>0</v>
      </c>
      <c r="R125" s="27">
        <v>0</v>
      </c>
      <c r="S125" s="27">
        <v>0</v>
      </c>
      <c r="T125" s="27">
        <f t="shared" si="15"/>
        <v>0</v>
      </c>
      <c r="U125" s="27">
        <v>0</v>
      </c>
      <c r="V125" s="27">
        <f t="shared" si="16"/>
        <v>213466</v>
      </c>
      <c r="W125" s="28" t="s">
        <v>7771</v>
      </c>
      <c r="X125" s="27">
        <v>163706.40000000002</v>
      </c>
      <c r="Y125" s="27">
        <f t="shared" si="20"/>
        <v>394249.68000000005</v>
      </c>
      <c r="Z125" s="4" t="str" cm="1">
        <f t="array" ref="Z125">_xlfn.IFS(YEARFRAC(F125,G125)&lt;1,"&lt;1 Year",YEARFRAC(F125,G125)&lt;=5,"1-5 Years",YEARFRAC(F125,G125)&gt;5,"&gt;5 Years")</f>
        <v>1-5 Years</v>
      </c>
      <c r="AA125" s="24">
        <f>L125*(_xlfn.XLOOKUP(K125,'FX rates'!$A$2:$A$38,'FX rates'!$B$2:$B$38))</f>
        <v>151580</v>
      </c>
      <c r="AB125" s="24">
        <f>V125*(_xlfn.XLOOKUP(K125,'FX rates'!$A$2:$A$38,'FX rates'!$B$2:$B$38))</f>
        <v>213466</v>
      </c>
      <c r="AC125" s="24">
        <f>X125*(_xlfn.XLOOKUP(W125,'FX rates'!$A$2:$A$38,'FX rates'!$B$2:$B$38))</f>
        <v>163706.40000000002</v>
      </c>
      <c r="AD125" s="24">
        <f>Y125*(_xlfn.XLOOKUP(W125,'FX rates'!$A$2:$A$38,'FX rates'!$B$2:$B$38))</f>
        <v>394249.68000000005</v>
      </c>
      <c r="AE125" s="30">
        <f t="shared" si="21"/>
        <v>8.0000000000000154E-2</v>
      </c>
      <c r="AF125" s="31">
        <f t="shared" si="22"/>
        <v>12126.400000000023</v>
      </c>
      <c r="AG125" s="23">
        <f t="shared" si="23"/>
        <v>61886</v>
      </c>
      <c r="AH125" s="35">
        <f t="shared" si="17"/>
        <v>1</v>
      </c>
      <c r="AI125" s="23">
        <f>U125*(_xlfn.XLOOKUP(K125,'FX rates'!$A$2:$A$38,'FX rates'!$B$2:$B$38))</f>
        <v>0</v>
      </c>
      <c r="AJ125" s="23">
        <f>Q125*(_xlfn.XLOOKUP(K125,'FX rates'!$A$2:$A$38,'FX rates'!$B$2:$B$38))</f>
        <v>0</v>
      </c>
      <c r="AK125" s="23">
        <f>R125*(_xlfn.XLOOKUP(K125,'FX rates'!$A$2:$A$38,'FX rates'!$B$2:$B$38))</f>
        <v>0</v>
      </c>
      <c r="AM125" s="4"/>
      <c r="AN125" s="4"/>
      <c r="AO125" s="4"/>
      <c r="AP125" s="32">
        <f t="shared" si="18"/>
        <v>0.4082728592162555</v>
      </c>
      <c r="AQ125" s="32">
        <f t="shared" si="19"/>
        <v>0</v>
      </c>
      <c r="AR125" s="24">
        <f t="shared" si="24"/>
        <v>230543.28000000003</v>
      </c>
      <c r="AS125" s="24" t="str">
        <f t="shared" si="25"/>
        <v>0</v>
      </c>
      <c r="AT125" s="24">
        <f t="shared" si="26"/>
        <v>354824.71200000006</v>
      </c>
      <c r="AU125" s="24">
        <f t="shared" si="27"/>
        <v>39424.967999999993</v>
      </c>
    </row>
    <row r="126" spans="1:47" x14ac:dyDescent="0.25">
      <c r="A126" s="28" t="s">
        <v>14115</v>
      </c>
      <c r="B126" s="28" t="s">
        <v>12438</v>
      </c>
      <c r="C126" s="28" t="s">
        <v>12439</v>
      </c>
      <c r="D126" s="28" t="s">
        <v>12440</v>
      </c>
      <c r="E126" s="28" t="s">
        <v>12441</v>
      </c>
      <c r="F126" s="29">
        <v>40078</v>
      </c>
      <c r="G126" s="29">
        <v>44896</v>
      </c>
      <c r="H126" s="28" t="s">
        <v>12442</v>
      </c>
      <c r="I126" s="28" t="s">
        <v>16056</v>
      </c>
      <c r="J126" s="28" t="s">
        <v>16038</v>
      </c>
      <c r="K126" s="28" t="s">
        <v>12443</v>
      </c>
      <c r="L126" s="27">
        <v>8849940.0000000019</v>
      </c>
      <c r="M126" s="27">
        <v>1267200</v>
      </c>
      <c r="N126" s="27">
        <v>0</v>
      </c>
      <c r="O126" s="27">
        <v>0</v>
      </c>
      <c r="P126" s="27">
        <f t="shared" si="14"/>
        <v>1267200</v>
      </c>
      <c r="Q126" s="27">
        <v>0</v>
      </c>
      <c r="R126" s="27">
        <v>0</v>
      </c>
      <c r="S126" s="27">
        <v>0</v>
      </c>
      <c r="T126" s="27">
        <f t="shared" si="15"/>
        <v>0</v>
      </c>
      <c r="U126" s="27">
        <v>0</v>
      </c>
      <c r="V126" s="27">
        <f t="shared" si="16"/>
        <v>10117140.000000002</v>
      </c>
      <c r="W126" s="28" t="s">
        <v>12444</v>
      </c>
      <c r="X126" s="27">
        <v>10000432.200000001</v>
      </c>
      <c r="Y126" s="27">
        <f t="shared" si="20"/>
        <v>21432800.400000002</v>
      </c>
      <c r="Z126" s="4" t="str" cm="1">
        <f t="array" ref="Z126">_xlfn.IFS(YEARFRAC(F126,G126)&lt;1,"&lt;1 Year",YEARFRAC(F126,G126)&lt;=5,"1-5 Years",YEARFRAC(F126,G126)&gt;5,"&gt;5 Years")</f>
        <v>&gt;5 Years</v>
      </c>
      <c r="AA126" s="24">
        <f>L126*(_xlfn.XLOOKUP(K126,'FX rates'!$A$2:$A$38,'FX rates'!$B$2:$B$38))</f>
        <v>81457.407151732725</v>
      </c>
      <c r="AB126" s="24">
        <f>V126*(_xlfn.XLOOKUP(K126,'FX rates'!$A$2:$A$38,'FX rates'!$B$2:$B$38))</f>
        <v>93121.082424409789</v>
      </c>
      <c r="AC126" s="24">
        <f>X126*(_xlfn.XLOOKUP(W126,'FX rates'!$A$2:$A$38,'FX rates'!$B$2:$B$38))</f>
        <v>92046.870081457979</v>
      </c>
      <c r="AD126" s="24">
        <f>Y126*(_xlfn.XLOOKUP(W126,'FX rates'!$A$2:$A$38,'FX rates'!$B$2:$B$38))</f>
        <v>197273.69322104103</v>
      </c>
      <c r="AE126" s="30">
        <f t="shared" si="21"/>
        <v>0.13</v>
      </c>
      <c r="AF126" s="31">
        <f t="shared" si="22"/>
        <v>1150492.1999999993</v>
      </c>
      <c r="AG126" s="23">
        <f t="shared" si="23"/>
        <v>11663.675272677065</v>
      </c>
      <c r="AH126" s="35">
        <f t="shared" si="17"/>
        <v>9.2042891987666256E-3</v>
      </c>
      <c r="AI126" s="23">
        <f>U126*(_xlfn.XLOOKUP(K126,'FX rates'!$A$2:$A$38,'FX rates'!$B$2:$B$38))</f>
        <v>0</v>
      </c>
      <c r="AJ126" s="23">
        <f>Q126*(_xlfn.XLOOKUP(K126,'FX rates'!$A$2:$A$38,'FX rates'!$B$2:$B$38))</f>
        <v>0</v>
      </c>
      <c r="AK126" s="23">
        <f>R126*(_xlfn.XLOOKUP(K126,'FX rates'!$A$2:$A$38,'FX rates'!$B$2:$B$38))</f>
        <v>0</v>
      </c>
      <c r="AM126" s="4"/>
      <c r="AN126" s="4"/>
      <c r="AO126" s="4"/>
      <c r="AP126" s="32">
        <f t="shared" si="18"/>
        <v>0.14318741144007752</v>
      </c>
      <c r="AQ126" s="32">
        <f t="shared" si="19"/>
        <v>0</v>
      </c>
      <c r="AR126" s="24">
        <f t="shared" si="24"/>
        <v>11432368.200000001</v>
      </c>
      <c r="AS126" s="24" t="str">
        <f t="shared" si="25"/>
        <v>0</v>
      </c>
      <c r="AT126" s="24">
        <f t="shared" si="26"/>
        <v>177546.32389893694</v>
      </c>
      <c r="AU126" s="24">
        <f t="shared" si="27"/>
        <v>19727.369322104088</v>
      </c>
    </row>
    <row r="127" spans="1:47" x14ac:dyDescent="0.25">
      <c r="A127" s="28" t="s">
        <v>15114</v>
      </c>
      <c r="B127" s="28" t="s">
        <v>7772</v>
      </c>
      <c r="C127" s="28" t="s">
        <v>7773</v>
      </c>
      <c r="D127" s="28" t="s">
        <v>7774</v>
      </c>
      <c r="E127" s="28" t="s">
        <v>7775</v>
      </c>
      <c r="F127" s="29">
        <v>43595</v>
      </c>
      <c r="G127" s="29">
        <v>44896</v>
      </c>
      <c r="H127" s="28" t="s">
        <v>7776</v>
      </c>
      <c r="I127" s="28" t="s">
        <v>16055</v>
      </c>
      <c r="J127" s="28" t="s">
        <v>16047</v>
      </c>
      <c r="K127" s="28" t="s">
        <v>7777</v>
      </c>
      <c r="L127" s="27">
        <v>206910.00000000006</v>
      </c>
      <c r="M127" s="27">
        <v>150150</v>
      </c>
      <c r="N127" s="27">
        <v>275600</v>
      </c>
      <c r="O127" s="27">
        <v>0</v>
      </c>
      <c r="P127" s="27">
        <f t="shared" si="14"/>
        <v>425750</v>
      </c>
      <c r="Q127" s="27">
        <v>0</v>
      </c>
      <c r="R127" s="27">
        <v>0</v>
      </c>
      <c r="S127" s="27">
        <v>0</v>
      </c>
      <c r="T127" s="27">
        <f t="shared" si="15"/>
        <v>0</v>
      </c>
      <c r="U127" s="27">
        <v>0</v>
      </c>
      <c r="V127" s="27">
        <f t="shared" si="16"/>
        <v>632660</v>
      </c>
      <c r="W127" s="28" t="s">
        <v>7778</v>
      </c>
      <c r="X127" s="27">
        <v>219324.60000000006</v>
      </c>
      <c r="Y127" s="27">
        <f t="shared" si="20"/>
        <v>597808.20000000007</v>
      </c>
      <c r="Z127" s="4" t="str" cm="1">
        <f t="array" ref="Z127">_xlfn.IFS(YEARFRAC(F127,G127)&lt;1,"&lt;1 Year",YEARFRAC(F127,G127)&lt;=5,"1-5 Years",YEARFRAC(F127,G127)&gt;5,"&gt;5 Years")</f>
        <v>1-5 Years</v>
      </c>
      <c r="AA127" s="24">
        <f>L127*(_xlfn.XLOOKUP(K127,'FX rates'!$A$2:$A$38,'FX rates'!$B$2:$B$38))</f>
        <v>206910.00000000006</v>
      </c>
      <c r="AB127" s="24">
        <f>V127*(_xlfn.XLOOKUP(K127,'FX rates'!$A$2:$A$38,'FX rates'!$B$2:$B$38))</f>
        <v>632660</v>
      </c>
      <c r="AC127" s="24">
        <f>X127*(_xlfn.XLOOKUP(W127,'FX rates'!$A$2:$A$38,'FX rates'!$B$2:$B$38))</f>
        <v>219324.60000000006</v>
      </c>
      <c r="AD127" s="24">
        <f>Y127*(_xlfn.XLOOKUP(W127,'FX rates'!$A$2:$A$38,'FX rates'!$B$2:$B$38))</f>
        <v>597808.20000000007</v>
      </c>
      <c r="AE127" s="30">
        <f t="shared" si="21"/>
        <v>6.0000000000000012E-2</v>
      </c>
      <c r="AF127" s="31">
        <f t="shared" si="22"/>
        <v>12414.600000000006</v>
      </c>
      <c r="AG127" s="23">
        <f t="shared" si="23"/>
        <v>425749.99999999994</v>
      </c>
      <c r="AH127" s="35">
        <f t="shared" si="17"/>
        <v>1</v>
      </c>
      <c r="AI127" s="23">
        <f>U127*(_xlfn.XLOOKUP(K127,'FX rates'!$A$2:$A$38,'FX rates'!$B$2:$B$38))</f>
        <v>0</v>
      </c>
      <c r="AJ127" s="23">
        <f>Q127*(_xlfn.XLOOKUP(K127,'FX rates'!$A$2:$A$38,'FX rates'!$B$2:$B$38))</f>
        <v>0</v>
      </c>
      <c r="AK127" s="23">
        <f>R127*(_xlfn.XLOOKUP(K127,'FX rates'!$A$2:$A$38,'FX rates'!$B$2:$B$38))</f>
        <v>0</v>
      </c>
      <c r="AM127" s="4"/>
      <c r="AN127" s="4"/>
      <c r="AO127" s="4"/>
      <c r="AP127" s="32">
        <f t="shared" si="18"/>
        <v>0.72567783094098859</v>
      </c>
      <c r="AQ127" s="32">
        <f t="shared" si="19"/>
        <v>0</v>
      </c>
      <c r="AR127" s="24">
        <f t="shared" si="24"/>
        <v>378483.60000000003</v>
      </c>
      <c r="AS127" s="24" t="str">
        <f t="shared" si="25"/>
        <v>0</v>
      </c>
      <c r="AT127" s="24">
        <f t="shared" si="26"/>
        <v>538027.38000000012</v>
      </c>
      <c r="AU127" s="24">
        <f t="shared" si="27"/>
        <v>59780.819999999949</v>
      </c>
    </row>
    <row r="128" spans="1:47" x14ac:dyDescent="0.25">
      <c r="A128" s="28" t="s">
        <v>15115</v>
      </c>
      <c r="B128" s="28" t="s">
        <v>7779</v>
      </c>
      <c r="C128" s="28" t="s">
        <v>7780</v>
      </c>
      <c r="D128" s="28" t="s">
        <v>7781</v>
      </c>
      <c r="E128" s="28" t="s">
        <v>7782</v>
      </c>
      <c r="F128" s="29">
        <v>43595</v>
      </c>
      <c r="G128" s="29">
        <v>44896</v>
      </c>
      <c r="H128" s="28" t="s">
        <v>7783</v>
      </c>
      <c r="I128" s="28" t="s">
        <v>16054</v>
      </c>
      <c r="J128" s="28" t="s">
        <v>16056</v>
      </c>
      <c r="K128" s="28" t="s">
        <v>7784</v>
      </c>
      <c r="L128" s="27">
        <v>211310</v>
      </c>
      <c r="M128" s="27">
        <v>253330</v>
      </c>
      <c r="N128" s="27">
        <v>0</v>
      </c>
      <c r="O128" s="27">
        <v>0</v>
      </c>
      <c r="P128" s="27">
        <f t="shared" si="14"/>
        <v>253330</v>
      </c>
      <c r="Q128" s="27">
        <v>0</v>
      </c>
      <c r="R128" s="27">
        <v>0</v>
      </c>
      <c r="S128" s="27">
        <v>0</v>
      </c>
      <c r="T128" s="27">
        <f t="shared" si="15"/>
        <v>0</v>
      </c>
      <c r="U128" s="27">
        <v>0</v>
      </c>
      <c r="V128" s="27">
        <f t="shared" si="16"/>
        <v>464640</v>
      </c>
      <c r="W128" s="28" t="s">
        <v>7785</v>
      </c>
      <c r="X128" s="27">
        <v>232441.00000000003</v>
      </c>
      <c r="Y128" s="27">
        <f t="shared" si="20"/>
        <v>743545.00000000012</v>
      </c>
      <c r="Z128" s="4" t="str" cm="1">
        <f t="array" ref="Z128">_xlfn.IFS(YEARFRAC(F128,G128)&lt;1,"&lt;1 Year",YEARFRAC(F128,G128)&lt;=5,"1-5 Years",YEARFRAC(F128,G128)&gt;5,"&gt;5 Years")</f>
        <v>1-5 Years</v>
      </c>
      <c r="AA128" s="24">
        <f>L128*(_xlfn.XLOOKUP(K128,'FX rates'!$A$2:$A$38,'FX rates'!$B$2:$B$38))</f>
        <v>211310</v>
      </c>
      <c r="AB128" s="24">
        <f>V128*(_xlfn.XLOOKUP(K128,'FX rates'!$A$2:$A$38,'FX rates'!$B$2:$B$38))</f>
        <v>464640</v>
      </c>
      <c r="AC128" s="24">
        <f>X128*(_xlfn.XLOOKUP(W128,'FX rates'!$A$2:$A$38,'FX rates'!$B$2:$B$38))</f>
        <v>232441.00000000003</v>
      </c>
      <c r="AD128" s="24">
        <f>Y128*(_xlfn.XLOOKUP(W128,'FX rates'!$A$2:$A$38,'FX rates'!$B$2:$B$38))</f>
        <v>743545.00000000012</v>
      </c>
      <c r="AE128" s="30">
        <f t="shared" si="21"/>
        <v>0.10000000000000014</v>
      </c>
      <c r="AF128" s="31">
        <f t="shared" si="22"/>
        <v>21131.000000000029</v>
      </c>
      <c r="AG128" s="23">
        <f t="shared" si="23"/>
        <v>253330</v>
      </c>
      <c r="AH128" s="35">
        <f t="shared" si="17"/>
        <v>1</v>
      </c>
      <c r="AI128" s="23">
        <f>U128*(_xlfn.XLOOKUP(K128,'FX rates'!$A$2:$A$38,'FX rates'!$B$2:$B$38))</f>
        <v>0</v>
      </c>
      <c r="AJ128" s="23">
        <f>Q128*(_xlfn.XLOOKUP(K128,'FX rates'!$A$2:$A$38,'FX rates'!$B$2:$B$38))</f>
        <v>0</v>
      </c>
      <c r="AK128" s="23">
        <f>R128*(_xlfn.XLOOKUP(K128,'FX rates'!$A$2:$A$38,'FX rates'!$B$2:$B$38))</f>
        <v>0</v>
      </c>
      <c r="AM128" s="4"/>
      <c r="AN128" s="4"/>
      <c r="AO128" s="4"/>
      <c r="AP128" s="32">
        <f t="shared" si="18"/>
        <v>1.1988547631441957</v>
      </c>
      <c r="AQ128" s="32">
        <f t="shared" si="19"/>
        <v>0</v>
      </c>
      <c r="AR128" s="24">
        <f t="shared" si="24"/>
        <v>511104.00000000006</v>
      </c>
      <c r="AS128" s="24" t="str">
        <f t="shared" si="25"/>
        <v>0</v>
      </c>
      <c r="AT128" s="24">
        <f t="shared" si="26"/>
        <v>669190.50000000012</v>
      </c>
      <c r="AU128" s="24">
        <f t="shared" si="27"/>
        <v>74354.5</v>
      </c>
    </row>
    <row r="129" spans="1:47" x14ac:dyDescent="0.25">
      <c r="A129" s="28" t="s">
        <v>15116</v>
      </c>
      <c r="B129" s="28" t="s">
        <v>7786</v>
      </c>
      <c r="C129" s="28" t="s">
        <v>7787</v>
      </c>
      <c r="D129" s="28" t="s">
        <v>7788</v>
      </c>
      <c r="E129" s="28" t="s">
        <v>7789</v>
      </c>
      <c r="F129" s="29">
        <v>43595</v>
      </c>
      <c r="G129" s="29">
        <v>44896</v>
      </c>
      <c r="H129" s="28" t="s">
        <v>7790</v>
      </c>
      <c r="I129" s="28" t="s">
        <v>16034</v>
      </c>
      <c r="J129" s="28" t="s">
        <v>16040</v>
      </c>
      <c r="K129" s="28" t="s">
        <v>7791</v>
      </c>
      <c r="L129" s="27">
        <v>144430</v>
      </c>
      <c r="M129" s="27">
        <v>15180</v>
      </c>
      <c r="N129" s="27">
        <v>0</v>
      </c>
      <c r="O129" s="27">
        <v>0</v>
      </c>
      <c r="P129" s="27">
        <f t="shared" si="14"/>
        <v>15180</v>
      </c>
      <c r="Q129" s="27">
        <v>0</v>
      </c>
      <c r="R129" s="27">
        <v>0</v>
      </c>
      <c r="S129" s="27">
        <v>0</v>
      </c>
      <c r="T129" s="27">
        <f t="shared" si="15"/>
        <v>0</v>
      </c>
      <c r="U129" s="27">
        <v>0</v>
      </c>
      <c r="V129" s="27">
        <f t="shared" si="16"/>
        <v>159610</v>
      </c>
      <c r="W129" s="28" t="s">
        <v>7792</v>
      </c>
      <c r="X129" s="27">
        <v>154540.1</v>
      </c>
      <c r="Y129" s="27">
        <f t="shared" si="20"/>
        <v>325322.80000000005</v>
      </c>
      <c r="Z129" s="4" t="str" cm="1">
        <f t="array" ref="Z129">_xlfn.IFS(YEARFRAC(F129,G129)&lt;1,"&lt;1 Year",YEARFRAC(F129,G129)&lt;=5,"1-5 Years",YEARFRAC(F129,G129)&gt;5,"&gt;5 Years")</f>
        <v>1-5 Years</v>
      </c>
      <c r="AA129" s="24">
        <f>L129*(_xlfn.XLOOKUP(K129,'FX rates'!$A$2:$A$38,'FX rates'!$B$2:$B$38))</f>
        <v>144430</v>
      </c>
      <c r="AB129" s="24">
        <f>V129*(_xlfn.XLOOKUP(K129,'FX rates'!$A$2:$A$38,'FX rates'!$B$2:$B$38))</f>
        <v>159610</v>
      </c>
      <c r="AC129" s="24">
        <f>X129*(_xlfn.XLOOKUP(W129,'FX rates'!$A$2:$A$38,'FX rates'!$B$2:$B$38))</f>
        <v>154540.1</v>
      </c>
      <c r="AD129" s="24">
        <f>Y129*(_xlfn.XLOOKUP(W129,'FX rates'!$A$2:$A$38,'FX rates'!$B$2:$B$38))</f>
        <v>325322.80000000005</v>
      </c>
      <c r="AE129" s="30">
        <f t="shared" si="21"/>
        <v>7.0000000000000034E-2</v>
      </c>
      <c r="AF129" s="31">
        <f t="shared" si="22"/>
        <v>10110.100000000006</v>
      </c>
      <c r="AG129" s="23">
        <f t="shared" si="23"/>
        <v>15180</v>
      </c>
      <c r="AH129" s="35">
        <f t="shared" si="17"/>
        <v>1</v>
      </c>
      <c r="AI129" s="23">
        <f>U129*(_xlfn.XLOOKUP(K129,'FX rates'!$A$2:$A$38,'FX rates'!$B$2:$B$38))</f>
        <v>0</v>
      </c>
      <c r="AJ129" s="23">
        <f>Q129*(_xlfn.XLOOKUP(K129,'FX rates'!$A$2:$A$38,'FX rates'!$B$2:$B$38))</f>
        <v>0</v>
      </c>
      <c r="AK129" s="23">
        <f>R129*(_xlfn.XLOOKUP(K129,'FX rates'!$A$2:$A$38,'FX rates'!$B$2:$B$38))</f>
        <v>0</v>
      </c>
      <c r="AM129" s="4"/>
      <c r="AN129" s="4"/>
      <c r="AO129" s="4"/>
      <c r="AP129" s="32">
        <f t="shared" si="18"/>
        <v>0.1051028179741051</v>
      </c>
      <c r="AQ129" s="32">
        <f t="shared" si="19"/>
        <v>0</v>
      </c>
      <c r="AR129" s="24">
        <f t="shared" si="24"/>
        <v>170782.7</v>
      </c>
      <c r="AS129" s="24" t="str">
        <f t="shared" si="25"/>
        <v>0</v>
      </c>
      <c r="AT129" s="24">
        <f t="shared" si="26"/>
        <v>292790.52000000008</v>
      </c>
      <c r="AU129" s="24">
        <f t="shared" si="27"/>
        <v>32532.27999999997</v>
      </c>
    </row>
    <row r="130" spans="1:47" x14ac:dyDescent="0.25">
      <c r="A130" s="28" t="s">
        <v>15117</v>
      </c>
      <c r="B130" s="28" t="s">
        <v>7793</v>
      </c>
      <c r="C130" s="28" t="s">
        <v>7794</v>
      </c>
      <c r="D130" s="28" t="s">
        <v>7795</v>
      </c>
      <c r="E130" s="28" t="s">
        <v>7796</v>
      </c>
      <c r="F130" s="29">
        <v>43595</v>
      </c>
      <c r="G130" s="29">
        <v>44896</v>
      </c>
      <c r="H130" s="28" t="s">
        <v>7797</v>
      </c>
      <c r="I130" s="28" t="s">
        <v>16053</v>
      </c>
      <c r="J130" s="28" t="s">
        <v>16032</v>
      </c>
      <c r="K130" s="28" t="s">
        <v>7798</v>
      </c>
      <c r="L130" s="27">
        <v>184800</v>
      </c>
      <c r="M130" s="27">
        <v>414920.00000000006</v>
      </c>
      <c r="N130" s="27">
        <v>0</v>
      </c>
      <c r="O130" s="27">
        <v>0</v>
      </c>
      <c r="P130" s="27">
        <f t="shared" ref="P130:P193" si="28">M130+N130+O130</f>
        <v>414920.00000000006</v>
      </c>
      <c r="Q130" s="27">
        <v>0</v>
      </c>
      <c r="R130" s="27">
        <v>0</v>
      </c>
      <c r="S130" s="27">
        <v>0</v>
      </c>
      <c r="T130" s="27">
        <f t="shared" ref="T130:T193" si="29">+Q130+R130+S130</f>
        <v>0</v>
      </c>
      <c r="U130" s="27">
        <v>0</v>
      </c>
      <c r="V130" s="27">
        <f t="shared" ref="V130:V193" si="30">L130+P130+T130+U130</f>
        <v>599720</v>
      </c>
      <c r="W130" s="28" t="s">
        <v>7799</v>
      </c>
      <c r="X130" s="27">
        <v>188496</v>
      </c>
      <c r="Y130" s="27">
        <f t="shared" si="20"/>
        <v>800210.40000000014</v>
      </c>
      <c r="Z130" s="4" t="str" cm="1">
        <f t="array" ref="Z130">_xlfn.IFS(YEARFRAC(F130,G130)&lt;1,"&lt;1 Year",YEARFRAC(F130,G130)&lt;=5,"1-5 Years",YEARFRAC(F130,G130)&gt;5,"&gt;5 Years")</f>
        <v>1-5 Years</v>
      </c>
      <c r="AA130" s="24">
        <f>L130*(_xlfn.XLOOKUP(K130,'FX rates'!$A$2:$A$38,'FX rates'!$B$2:$B$38))</f>
        <v>184800</v>
      </c>
      <c r="AB130" s="24">
        <f>V130*(_xlfn.XLOOKUP(K130,'FX rates'!$A$2:$A$38,'FX rates'!$B$2:$B$38))</f>
        <v>599720</v>
      </c>
      <c r="AC130" s="24">
        <f>X130*(_xlfn.XLOOKUP(W130,'FX rates'!$A$2:$A$38,'FX rates'!$B$2:$B$38))</f>
        <v>188496</v>
      </c>
      <c r="AD130" s="24">
        <f>Y130*(_xlfn.XLOOKUP(W130,'FX rates'!$A$2:$A$38,'FX rates'!$B$2:$B$38))</f>
        <v>800210.40000000014</v>
      </c>
      <c r="AE130" s="30">
        <f t="shared" si="21"/>
        <v>0.02</v>
      </c>
      <c r="AF130" s="31">
        <f t="shared" si="22"/>
        <v>3696</v>
      </c>
      <c r="AG130" s="23">
        <f t="shared" si="23"/>
        <v>414920</v>
      </c>
      <c r="AH130" s="35">
        <f t="shared" ref="AH130:AH193" si="31">AC130/X130</f>
        <v>1</v>
      </c>
      <c r="AI130" s="23">
        <f>U130*(_xlfn.XLOOKUP(K130,'FX rates'!$A$2:$A$38,'FX rates'!$B$2:$B$38))</f>
        <v>0</v>
      </c>
      <c r="AJ130" s="23">
        <f>Q130*(_xlfn.XLOOKUP(K130,'FX rates'!$A$2:$A$38,'FX rates'!$B$2:$B$38))</f>
        <v>0</v>
      </c>
      <c r="AK130" s="23">
        <f>R130*(_xlfn.XLOOKUP(K130,'FX rates'!$A$2:$A$38,'FX rates'!$B$2:$B$38))</f>
        <v>0</v>
      </c>
      <c r="AM130" s="4"/>
      <c r="AN130" s="4"/>
      <c r="AO130" s="4"/>
      <c r="AP130" s="32">
        <f t="shared" ref="AP130:AP193" si="32">M130/L130</f>
        <v>2.2452380952380957</v>
      </c>
      <c r="AQ130" s="32">
        <f t="shared" ref="AQ130:AQ193" si="33">O130/L130</f>
        <v>0</v>
      </c>
      <c r="AR130" s="24">
        <f t="shared" si="24"/>
        <v>611714.40000000014</v>
      </c>
      <c r="AS130" s="24" t="str">
        <f t="shared" si="25"/>
        <v>0</v>
      </c>
      <c r="AT130" s="24">
        <f t="shared" si="26"/>
        <v>720189.3600000001</v>
      </c>
      <c r="AU130" s="24">
        <f t="shared" si="27"/>
        <v>80021.040000000037</v>
      </c>
    </row>
    <row r="131" spans="1:47" x14ac:dyDescent="0.25">
      <c r="A131" s="28" t="s">
        <v>15118</v>
      </c>
      <c r="B131" s="28" t="s">
        <v>7800</v>
      </c>
      <c r="C131" s="28" t="s">
        <v>7801</v>
      </c>
      <c r="D131" s="28" t="s">
        <v>7802</v>
      </c>
      <c r="E131" s="28" t="s">
        <v>7803</v>
      </c>
      <c r="F131" s="29">
        <v>43595</v>
      </c>
      <c r="G131" s="29">
        <v>44896</v>
      </c>
      <c r="H131" s="28" t="s">
        <v>7804</v>
      </c>
      <c r="I131" s="28" t="s">
        <v>16052</v>
      </c>
      <c r="J131" s="28" t="s">
        <v>16046</v>
      </c>
      <c r="K131" s="28" t="s">
        <v>7805</v>
      </c>
      <c r="L131" s="27">
        <v>170940.00000000003</v>
      </c>
      <c r="M131" s="27">
        <v>103455.00000000001</v>
      </c>
      <c r="N131" s="27">
        <v>0</v>
      </c>
      <c r="O131" s="27">
        <v>0</v>
      </c>
      <c r="P131" s="27">
        <f t="shared" si="28"/>
        <v>103455.00000000001</v>
      </c>
      <c r="Q131" s="27">
        <v>0</v>
      </c>
      <c r="R131" s="27">
        <v>0</v>
      </c>
      <c r="S131" s="27">
        <v>0</v>
      </c>
      <c r="T131" s="27">
        <f t="shared" si="29"/>
        <v>0</v>
      </c>
      <c r="U131" s="27">
        <v>0</v>
      </c>
      <c r="V131" s="27">
        <f t="shared" si="30"/>
        <v>274395.00000000006</v>
      </c>
      <c r="W131" s="28" t="s">
        <v>7806</v>
      </c>
      <c r="X131" s="27">
        <v>172649.40000000002</v>
      </c>
      <c r="Y131" s="27">
        <f t="shared" ref="Y131:Y194" si="34">X131+AR131+AS131</f>
        <v>449788.35000000003</v>
      </c>
      <c r="Z131" s="4" t="str" cm="1">
        <f t="array" ref="Z131">_xlfn.IFS(YEARFRAC(F131,G131)&lt;1,"&lt;1 Year",YEARFRAC(F131,G131)&lt;=5,"1-5 Years",YEARFRAC(F131,G131)&gt;5,"&gt;5 Years")</f>
        <v>1-5 Years</v>
      </c>
      <c r="AA131" s="24">
        <f>L131*(_xlfn.XLOOKUP(K131,'FX rates'!$A$2:$A$38,'FX rates'!$B$2:$B$38))</f>
        <v>170940.00000000003</v>
      </c>
      <c r="AB131" s="24">
        <f>V131*(_xlfn.XLOOKUP(K131,'FX rates'!$A$2:$A$38,'FX rates'!$B$2:$B$38))</f>
        <v>274395.00000000006</v>
      </c>
      <c r="AC131" s="24">
        <f>X131*(_xlfn.XLOOKUP(W131,'FX rates'!$A$2:$A$38,'FX rates'!$B$2:$B$38))</f>
        <v>172649.40000000002</v>
      </c>
      <c r="AD131" s="24">
        <f>Y131*(_xlfn.XLOOKUP(W131,'FX rates'!$A$2:$A$38,'FX rates'!$B$2:$B$38))</f>
        <v>449788.35000000003</v>
      </c>
      <c r="AE131" s="30">
        <f t="shared" ref="AE131:AE194" si="35">(AC131-AA131)/AA131</f>
        <v>9.9999999999999638E-3</v>
      </c>
      <c r="AF131" s="31">
        <f t="shared" ref="AF131:AF194" si="36">X131-L131</f>
        <v>1709.3999999999942</v>
      </c>
      <c r="AG131" s="23">
        <f t="shared" ref="AG131:AG194" si="37">AB131-AA131</f>
        <v>103455.00000000003</v>
      </c>
      <c r="AH131" s="35">
        <f t="shared" si="31"/>
        <v>1</v>
      </c>
      <c r="AI131" s="23">
        <f>U131*(_xlfn.XLOOKUP(K131,'FX rates'!$A$2:$A$38,'FX rates'!$B$2:$B$38))</f>
        <v>0</v>
      </c>
      <c r="AJ131" s="23">
        <f>Q131*(_xlfn.XLOOKUP(K131,'FX rates'!$A$2:$A$38,'FX rates'!$B$2:$B$38))</f>
        <v>0</v>
      </c>
      <c r="AK131" s="23">
        <f>R131*(_xlfn.XLOOKUP(K131,'FX rates'!$A$2:$A$38,'FX rates'!$B$2:$B$38))</f>
        <v>0</v>
      </c>
      <c r="AM131" s="4"/>
      <c r="AN131" s="4"/>
      <c r="AO131" s="4"/>
      <c r="AP131" s="32">
        <f t="shared" si="32"/>
        <v>0.60521235521235517</v>
      </c>
      <c r="AQ131" s="32">
        <f t="shared" si="33"/>
        <v>0</v>
      </c>
      <c r="AR131" s="24">
        <f t="shared" ref="AR131:AR194" si="38">X131*(1+AP131)</f>
        <v>277138.95</v>
      </c>
      <c r="AS131" s="24" t="str">
        <f t="shared" ref="AS131:AS194" si="39">IF(AQ131&gt;0,X131*(1+AQ131),"0")</f>
        <v>0</v>
      </c>
      <c r="AT131" s="24">
        <f t="shared" ref="AT131:AT194" si="40">AD131*(0.9)</f>
        <v>404809.51500000001</v>
      </c>
      <c r="AU131" s="24">
        <f t="shared" ref="AU131:AU194" si="41">AD131-AT131</f>
        <v>44978.835000000021</v>
      </c>
    </row>
    <row r="132" spans="1:47" x14ac:dyDescent="0.25">
      <c r="A132" s="28" t="s">
        <v>15119</v>
      </c>
      <c r="B132" s="28" t="s">
        <v>7807</v>
      </c>
      <c r="C132" s="28" t="s">
        <v>7808</v>
      </c>
      <c r="D132" s="28" t="s">
        <v>7809</v>
      </c>
      <c r="E132" s="28" t="s">
        <v>7810</v>
      </c>
      <c r="F132" s="29">
        <v>43595</v>
      </c>
      <c r="G132" s="29">
        <v>44896</v>
      </c>
      <c r="H132" s="28" t="s">
        <v>7811</v>
      </c>
      <c r="I132" s="28" t="s">
        <v>16036</v>
      </c>
      <c r="J132" s="28" t="s">
        <v>16049</v>
      </c>
      <c r="K132" s="28" t="s">
        <v>7812</v>
      </c>
      <c r="L132" s="27">
        <v>196074.99999999997</v>
      </c>
      <c r="M132" s="27">
        <v>15664</v>
      </c>
      <c r="N132" s="27">
        <v>0</v>
      </c>
      <c r="O132" s="27">
        <v>0</v>
      </c>
      <c r="P132" s="27">
        <f t="shared" si="28"/>
        <v>15664</v>
      </c>
      <c r="Q132" s="27">
        <v>0</v>
      </c>
      <c r="R132" s="27">
        <v>0</v>
      </c>
      <c r="S132" s="27">
        <v>0</v>
      </c>
      <c r="T132" s="27">
        <f t="shared" si="29"/>
        <v>0</v>
      </c>
      <c r="U132" s="27">
        <v>0</v>
      </c>
      <c r="V132" s="27">
        <f t="shared" si="30"/>
        <v>211738.99999999997</v>
      </c>
      <c r="W132" s="28" t="s">
        <v>7813</v>
      </c>
      <c r="X132" s="27">
        <v>217643.25</v>
      </c>
      <c r="Y132" s="27">
        <f t="shared" si="34"/>
        <v>452673.54000000004</v>
      </c>
      <c r="Z132" s="4" t="str" cm="1">
        <f t="array" ref="Z132">_xlfn.IFS(YEARFRAC(F132,G132)&lt;1,"&lt;1 Year",YEARFRAC(F132,G132)&lt;=5,"1-5 Years",YEARFRAC(F132,G132)&gt;5,"&gt;5 Years")</f>
        <v>1-5 Years</v>
      </c>
      <c r="AA132" s="24">
        <f>L132*(_xlfn.XLOOKUP(K132,'FX rates'!$A$2:$A$38,'FX rates'!$B$2:$B$38))</f>
        <v>196074.99999999997</v>
      </c>
      <c r="AB132" s="24">
        <f>V132*(_xlfn.XLOOKUP(K132,'FX rates'!$A$2:$A$38,'FX rates'!$B$2:$B$38))</f>
        <v>211738.99999999997</v>
      </c>
      <c r="AC132" s="24">
        <f>X132*(_xlfn.XLOOKUP(W132,'FX rates'!$A$2:$A$38,'FX rates'!$B$2:$B$38))</f>
        <v>217643.25</v>
      </c>
      <c r="AD132" s="24">
        <f>Y132*(_xlfn.XLOOKUP(W132,'FX rates'!$A$2:$A$38,'FX rates'!$B$2:$B$38))</f>
        <v>452673.54000000004</v>
      </c>
      <c r="AE132" s="30">
        <f t="shared" si="35"/>
        <v>0.11000000000000017</v>
      </c>
      <c r="AF132" s="31">
        <f t="shared" si="36"/>
        <v>21568.250000000029</v>
      </c>
      <c r="AG132" s="23">
        <f t="shared" si="37"/>
        <v>15664</v>
      </c>
      <c r="AH132" s="35">
        <f t="shared" si="31"/>
        <v>1</v>
      </c>
      <c r="AI132" s="23">
        <f>U132*(_xlfn.XLOOKUP(K132,'FX rates'!$A$2:$A$38,'FX rates'!$B$2:$B$38))</f>
        <v>0</v>
      </c>
      <c r="AJ132" s="23">
        <f>Q132*(_xlfn.XLOOKUP(K132,'FX rates'!$A$2:$A$38,'FX rates'!$B$2:$B$38))</f>
        <v>0</v>
      </c>
      <c r="AK132" s="23">
        <f>R132*(_xlfn.XLOOKUP(K132,'FX rates'!$A$2:$A$38,'FX rates'!$B$2:$B$38))</f>
        <v>0</v>
      </c>
      <c r="AM132" s="4"/>
      <c r="AN132" s="4"/>
      <c r="AO132" s="4"/>
      <c r="AP132" s="32">
        <f t="shared" si="32"/>
        <v>7.9887798036465646E-2</v>
      </c>
      <c r="AQ132" s="32">
        <f t="shared" si="33"/>
        <v>0</v>
      </c>
      <c r="AR132" s="24">
        <f t="shared" si="38"/>
        <v>235030.29</v>
      </c>
      <c r="AS132" s="24" t="str">
        <f t="shared" si="39"/>
        <v>0</v>
      </c>
      <c r="AT132" s="24">
        <f t="shared" si="40"/>
        <v>407406.18600000005</v>
      </c>
      <c r="AU132" s="24">
        <f t="shared" si="41"/>
        <v>45267.353999999992</v>
      </c>
    </row>
    <row r="133" spans="1:47" x14ac:dyDescent="0.25">
      <c r="A133" s="28" t="s">
        <v>15120</v>
      </c>
      <c r="B133" s="28" t="s">
        <v>7814</v>
      </c>
      <c r="C133" s="28" t="s">
        <v>7815</v>
      </c>
      <c r="D133" s="28" t="s">
        <v>7816</v>
      </c>
      <c r="E133" s="28" t="s">
        <v>7817</v>
      </c>
      <c r="F133" s="29">
        <v>43595</v>
      </c>
      <c r="G133" s="29">
        <v>44896</v>
      </c>
      <c r="H133" s="28" t="s">
        <v>7818</v>
      </c>
      <c r="I133" s="28" t="s">
        <v>16048</v>
      </c>
      <c r="J133" s="28" t="s">
        <v>16048</v>
      </c>
      <c r="K133" s="28" t="s">
        <v>7819</v>
      </c>
      <c r="L133" s="27">
        <v>256520.00000000006</v>
      </c>
      <c r="M133" s="27">
        <v>381810.00000000006</v>
      </c>
      <c r="N133" s="27">
        <v>0</v>
      </c>
      <c r="O133" s="27">
        <v>0</v>
      </c>
      <c r="P133" s="27">
        <f t="shared" si="28"/>
        <v>381810.00000000006</v>
      </c>
      <c r="Q133" s="27">
        <v>0</v>
      </c>
      <c r="R133" s="27">
        <v>0</v>
      </c>
      <c r="S133" s="27">
        <v>0</v>
      </c>
      <c r="T133" s="27">
        <f t="shared" si="29"/>
        <v>0</v>
      </c>
      <c r="U133" s="27">
        <v>0</v>
      </c>
      <c r="V133" s="27">
        <f t="shared" si="30"/>
        <v>638330.00000000012</v>
      </c>
      <c r="W133" s="28" t="s">
        <v>7820</v>
      </c>
      <c r="X133" s="27">
        <v>277041.60000000009</v>
      </c>
      <c r="Y133" s="27">
        <f t="shared" si="34"/>
        <v>966438.00000000023</v>
      </c>
      <c r="Z133" s="4" t="str" cm="1">
        <f t="array" ref="Z133">_xlfn.IFS(YEARFRAC(F133,G133)&lt;1,"&lt;1 Year",YEARFRAC(F133,G133)&lt;=5,"1-5 Years",YEARFRAC(F133,G133)&gt;5,"&gt;5 Years")</f>
        <v>1-5 Years</v>
      </c>
      <c r="AA133" s="24">
        <f>L133*(_xlfn.XLOOKUP(K133,'FX rates'!$A$2:$A$38,'FX rates'!$B$2:$B$38))</f>
        <v>256520.00000000006</v>
      </c>
      <c r="AB133" s="24">
        <f>V133*(_xlfn.XLOOKUP(K133,'FX rates'!$A$2:$A$38,'FX rates'!$B$2:$B$38))</f>
        <v>638330.00000000012</v>
      </c>
      <c r="AC133" s="24">
        <f>X133*(_xlfn.XLOOKUP(W133,'FX rates'!$A$2:$A$38,'FX rates'!$B$2:$B$38))</f>
        <v>277041.60000000009</v>
      </c>
      <c r="AD133" s="24">
        <f>Y133*(_xlfn.XLOOKUP(W133,'FX rates'!$A$2:$A$38,'FX rates'!$B$2:$B$38))</f>
        <v>966438.00000000023</v>
      </c>
      <c r="AE133" s="30">
        <f t="shared" si="35"/>
        <v>8.0000000000000113E-2</v>
      </c>
      <c r="AF133" s="31">
        <f t="shared" si="36"/>
        <v>20521.600000000035</v>
      </c>
      <c r="AG133" s="23">
        <f t="shared" si="37"/>
        <v>381810.00000000006</v>
      </c>
      <c r="AH133" s="35">
        <f t="shared" si="31"/>
        <v>1</v>
      </c>
      <c r="AI133" s="23">
        <f>U133*(_xlfn.XLOOKUP(K133,'FX rates'!$A$2:$A$38,'FX rates'!$B$2:$B$38))</f>
        <v>0</v>
      </c>
      <c r="AJ133" s="23">
        <f>Q133*(_xlfn.XLOOKUP(K133,'FX rates'!$A$2:$A$38,'FX rates'!$B$2:$B$38))</f>
        <v>0</v>
      </c>
      <c r="AK133" s="23">
        <f>R133*(_xlfn.XLOOKUP(K133,'FX rates'!$A$2:$A$38,'FX rates'!$B$2:$B$38))</f>
        <v>0</v>
      </c>
      <c r="AM133" s="4"/>
      <c r="AN133" s="4"/>
      <c r="AO133" s="4"/>
      <c r="AP133" s="32">
        <f t="shared" si="32"/>
        <v>1.4884219554030873</v>
      </c>
      <c r="AQ133" s="32">
        <f t="shared" si="33"/>
        <v>0</v>
      </c>
      <c r="AR133" s="24">
        <f t="shared" si="38"/>
        <v>689396.40000000014</v>
      </c>
      <c r="AS133" s="24" t="str">
        <f t="shared" si="39"/>
        <v>0</v>
      </c>
      <c r="AT133" s="24">
        <f t="shared" si="40"/>
        <v>869794.20000000019</v>
      </c>
      <c r="AU133" s="24">
        <f t="shared" si="41"/>
        <v>96643.800000000047</v>
      </c>
    </row>
    <row r="134" spans="1:47" x14ac:dyDescent="0.25">
      <c r="A134" s="28" t="s">
        <v>15121</v>
      </c>
      <c r="B134" s="28" t="s">
        <v>7821</v>
      </c>
      <c r="C134" s="28" t="s">
        <v>7822</v>
      </c>
      <c r="D134" s="28" t="s">
        <v>7823</v>
      </c>
      <c r="E134" s="28" t="s">
        <v>7824</v>
      </c>
      <c r="F134" s="29">
        <v>43595</v>
      </c>
      <c r="G134" s="29">
        <v>44896</v>
      </c>
      <c r="H134" s="28" t="s">
        <v>7825</v>
      </c>
      <c r="I134" s="28" t="s">
        <v>16034</v>
      </c>
      <c r="J134" s="28" t="s">
        <v>16042</v>
      </c>
      <c r="K134" s="28" t="s">
        <v>7826</v>
      </c>
      <c r="L134" s="27">
        <v>211860.00000000003</v>
      </c>
      <c r="M134" s="27">
        <v>70070</v>
      </c>
      <c r="N134" s="27">
        <v>0</v>
      </c>
      <c r="O134" s="27">
        <v>0</v>
      </c>
      <c r="P134" s="27">
        <f t="shared" si="28"/>
        <v>70070</v>
      </c>
      <c r="Q134" s="27">
        <v>0</v>
      </c>
      <c r="R134" s="27">
        <v>0</v>
      </c>
      <c r="S134" s="27">
        <v>0</v>
      </c>
      <c r="T134" s="27">
        <f t="shared" si="29"/>
        <v>0</v>
      </c>
      <c r="U134" s="27">
        <v>0</v>
      </c>
      <c r="V134" s="27">
        <f t="shared" si="30"/>
        <v>281930</v>
      </c>
      <c r="W134" s="28" t="s">
        <v>7827</v>
      </c>
      <c r="X134" s="27">
        <v>230927.40000000005</v>
      </c>
      <c r="Y134" s="27">
        <f t="shared" si="34"/>
        <v>538231.10000000009</v>
      </c>
      <c r="Z134" s="4" t="str" cm="1">
        <f t="array" ref="Z134">_xlfn.IFS(YEARFRAC(F134,G134)&lt;1,"&lt;1 Year",YEARFRAC(F134,G134)&lt;=5,"1-5 Years",YEARFRAC(F134,G134)&gt;5,"&gt;5 Years")</f>
        <v>1-5 Years</v>
      </c>
      <c r="AA134" s="24">
        <f>L134*(_xlfn.XLOOKUP(K134,'FX rates'!$A$2:$A$38,'FX rates'!$B$2:$B$38))</f>
        <v>211860.00000000003</v>
      </c>
      <c r="AB134" s="24">
        <f>V134*(_xlfn.XLOOKUP(K134,'FX rates'!$A$2:$A$38,'FX rates'!$B$2:$B$38))</f>
        <v>281930</v>
      </c>
      <c r="AC134" s="24">
        <f>X134*(_xlfn.XLOOKUP(W134,'FX rates'!$A$2:$A$38,'FX rates'!$B$2:$B$38))</f>
        <v>230927.40000000005</v>
      </c>
      <c r="AD134" s="24">
        <f>Y134*(_xlfn.XLOOKUP(W134,'FX rates'!$A$2:$A$38,'FX rates'!$B$2:$B$38))</f>
        <v>538231.10000000009</v>
      </c>
      <c r="AE134" s="30">
        <f t="shared" si="35"/>
        <v>9.0000000000000094E-2</v>
      </c>
      <c r="AF134" s="31">
        <f t="shared" si="36"/>
        <v>19067.400000000023</v>
      </c>
      <c r="AG134" s="23">
        <f t="shared" si="37"/>
        <v>70069.999999999971</v>
      </c>
      <c r="AH134" s="35">
        <f t="shared" si="31"/>
        <v>1</v>
      </c>
      <c r="AI134" s="23">
        <f>U134*(_xlfn.XLOOKUP(K134,'FX rates'!$A$2:$A$38,'FX rates'!$B$2:$B$38))</f>
        <v>0</v>
      </c>
      <c r="AJ134" s="23">
        <f>Q134*(_xlfn.XLOOKUP(K134,'FX rates'!$A$2:$A$38,'FX rates'!$B$2:$B$38))</f>
        <v>0</v>
      </c>
      <c r="AK134" s="23">
        <f>R134*(_xlfn.XLOOKUP(K134,'FX rates'!$A$2:$A$38,'FX rates'!$B$2:$B$38))</f>
        <v>0</v>
      </c>
      <c r="AM134" s="4"/>
      <c r="AN134" s="4"/>
      <c r="AO134" s="4"/>
      <c r="AP134" s="32">
        <f t="shared" si="32"/>
        <v>0.33073727933541014</v>
      </c>
      <c r="AQ134" s="32">
        <f t="shared" si="33"/>
        <v>0</v>
      </c>
      <c r="AR134" s="24">
        <f t="shared" si="38"/>
        <v>307303.70000000007</v>
      </c>
      <c r="AS134" s="24" t="str">
        <f t="shared" si="39"/>
        <v>0</v>
      </c>
      <c r="AT134" s="24">
        <f t="shared" si="40"/>
        <v>484407.99000000011</v>
      </c>
      <c r="AU134" s="24">
        <f t="shared" si="41"/>
        <v>53823.109999999986</v>
      </c>
    </row>
    <row r="135" spans="1:47" x14ac:dyDescent="0.25">
      <c r="A135" s="28" t="s">
        <v>15122</v>
      </c>
      <c r="B135" s="28" t="s">
        <v>7828</v>
      </c>
      <c r="C135" s="28" t="s">
        <v>7829</v>
      </c>
      <c r="D135" s="28" t="s">
        <v>7830</v>
      </c>
      <c r="E135" s="28" t="s">
        <v>7831</v>
      </c>
      <c r="F135" s="29">
        <v>43595</v>
      </c>
      <c r="G135" s="29">
        <v>44896</v>
      </c>
      <c r="H135" s="28" t="s">
        <v>7832</v>
      </c>
      <c r="I135" s="28" t="s">
        <v>16051</v>
      </c>
      <c r="J135" s="28" t="s">
        <v>16053</v>
      </c>
      <c r="K135" s="28" t="s">
        <v>7833</v>
      </c>
      <c r="L135" s="27">
        <v>163240</v>
      </c>
      <c r="M135" s="27">
        <v>40964</v>
      </c>
      <c r="N135" s="27">
        <v>0</v>
      </c>
      <c r="O135" s="27">
        <v>0</v>
      </c>
      <c r="P135" s="27">
        <f t="shared" si="28"/>
        <v>40964</v>
      </c>
      <c r="Q135" s="27">
        <v>0</v>
      </c>
      <c r="R135" s="27">
        <v>0</v>
      </c>
      <c r="S135" s="27">
        <v>0</v>
      </c>
      <c r="T135" s="27">
        <f t="shared" si="29"/>
        <v>0</v>
      </c>
      <c r="U135" s="27">
        <v>0</v>
      </c>
      <c r="V135" s="27">
        <f t="shared" si="30"/>
        <v>204204</v>
      </c>
      <c r="W135" s="28" t="s">
        <v>7834</v>
      </c>
      <c r="X135" s="27">
        <v>174666.80000000002</v>
      </c>
      <c r="Y135" s="27">
        <f t="shared" si="34"/>
        <v>393165.08000000007</v>
      </c>
      <c r="Z135" s="4" t="str" cm="1">
        <f t="array" ref="Z135">_xlfn.IFS(YEARFRAC(F135,G135)&lt;1,"&lt;1 Year",YEARFRAC(F135,G135)&lt;=5,"1-5 Years",YEARFRAC(F135,G135)&gt;5,"&gt;5 Years")</f>
        <v>1-5 Years</v>
      </c>
      <c r="AA135" s="24">
        <f>L135*(_xlfn.XLOOKUP(K135,'FX rates'!$A$2:$A$38,'FX rates'!$B$2:$B$38))</f>
        <v>163240</v>
      </c>
      <c r="AB135" s="24">
        <f>V135*(_xlfn.XLOOKUP(K135,'FX rates'!$A$2:$A$38,'FX rates'!$B$2:$B$38))</f>
        <v>204204</v>
      </c>
      <c r="AC135" s="24">
        <f>X135*(_xlfn.XLOOKUP(W135,'FX rates'!$A$2:$A$38,'FX rates'!$B$2:$B$38))</f>
        <v>174666.80000000002</v>
      </c>
      <c r="AD135" s="24">
        <f>Y135*(_xlfn.XLOOKUP(W135,'FX rates'!$A$2:$A$38,'FX rates'!$B$2:$B$38))</f>
        <v>393165.08000000007</v>
      </c>
      <c r="AE135" s="30">
        <f t="shared" si="35"/>
        <v>7.0000000000000104E-2</v>
      </c>
      <c r="AF135" s="31">
        <f t="shared" si="36"/>
        <v>11426.800000000017</v>
      </c>
      <c r="AG135" s="23">
        <f t="shared" si="37"/>
        <v>40964</v>
      </c>
      <c r="AH135" s="35">
        <f t="shared" si="31"/>
        <v>1</v>
      </c>
      <c r="AI135" s="23">
        <f>U135*(_xlfn.XLOOKUP(K135,'FX rates'!$A$2:$A$38,'FX rates'!$B$2:$B$38))</f>
        <v>0</v>
      </c>
      <c r="AJ135" s="23">
        <f>Q135*(_xlfn.XLOOKUP(K135,'FX rates'!$A$2:$A$38,'FX rates'!$B$2:$B$38))</f>
        <v>0</v>
      </c>
      <c r="AK135" s="23">
        <f>R135*(_xlfn.XLOOKUP(K135,'FX rates'!$A$2:$A$38,'FX rates'!$B$2:$B$38))</f>
        <v>0</v>
      </c>
      <c r="AM135" s="4"/>
      <c r="AN135" s="4"/>
      <c r="AO135" s="4"/>
      <c r="AP135" s="32">
        <f t="shared" si="32"/>
        <v>0.25094339622641509</v>
      </c>
      <c r="AQ135" s="32">
        <f t="shared" si="33"/>
        <v>0</v>
      </c>
      <c r="AR135" s="24">
        <f t="shared" si="38"/>
        <v>218498.28000000003</v>
      </c>
      <c r="AS135" s="24" t="str">
        <f t="shared" si="39"/>
        <v>0</v>
      </c>
      <c r="AT135" s="24">
        <f t="shared" si="40"/>
        <v>353848.5720000001</v>
      </c>
      <c r="AU135" s="24">
        <f t="shared" si="41"/>
        <v>39316.507999999973</v>
      </c>
    </row>
    <row r="136" spans="1:47" x14ac:dyDescent="0.25">
      <c r="A136" s="28" t="s">
        <v>15123</v>
      </c>
      <c r="B136" s="28" t="s">
        <v>7835</v>
      </c>
      <c r="C136" s="28" t="s">
        <v>7836</v>
      </c>
      <c r="D136" s="28" t="s">
        <v>7837</v>
      </c>
      <c r="E136" s="28" t="s">
        <v>7838</v>
      </c>
      <c r="F136" s="29">
        <v>43595</v>
      </c>
      <c r="G136" s="29">
        <v>44896</v>
      </c>
      <c r="H136" s="28" t="s">
        <v>7839</v>
      </c>
      <c r="I136" s="28" t="s">
        <v>16047</v>
      </c>
      <c r="J136" s="28" t="s">
        <v>16043</v>
      </c>
      <c r="K136" s="28" t="s">
        <v>7840</v>
      </c>
      <c r="L136" s="27">
        <v>203830.00000000006</v>
      </c>
      <c r="M136" s="27">
        <v>131560</v>
      </c>
      <c r="N136" s="27">
        <v>0</v>
      </c>
      <c r="O136" s="27">
        <v>0</v>
      </c>
      <c r="P136" s="27">
        <f t="shared" si="28"/>
        <v>131560</v>
      </c>
      <c r="Q136" s="27">
        <v>0</v>
      </c>
      <c r="R136" s="27">
        <v>0</v>
      </c>
      <c r="S136" s="27">
        <v>0</v>
      </c>
      <c r="T136" s="27">
        <f t="shared" si="29"/>
        <v>0</v>
      </c>
      <c r="U136" s="27">
        <v>0</v>
      </c>
      <c r="V136" s="27">
        <f t="shared" si="30"/>
        <v>335390.00000000006</v>
      </c>
      <c r="W136" s="28" t="s">
        <v>7841</v>
      </c>
      <c r="X136" s="27">
        <v>209944.90000000005</v>
      </c>
      <c r="Y136" s="27">
        <f t="shared" si="34"/>
        <v>555396.60000000009</v>
      </c>
      <c r="Z136" s="4" t="str" cm="1">
        <f t="array" ref="Z136">_xlfn.IFS(YEARFRAC(F136,G136)&lt;1,"&lt;1 Year",YEARFRAC(F136,G136)&lt;=5,"1-5 Years",YEARFRAC(F136,G136)&gt;5,"&gt;5 Years")</f>
        <v>1-5 Years</v>
      </c>
      <c r="AA136" s="24">
        <f>L136*(_xlfn.XLOOKUP(K136,'FX rates'!$A$2:$A$38,'FX rates'!$B$2:$B$38))</f>
        <v>203830.00000000006</v>
      </c>
      <c r="AB136" s="24">
        <f>V136*(_xlfn.XLOOKUP(K136,'FX rates'!$A$2:$A$38,'FX rates'!$B$2:$B$38))</f>
        <v>335390.00000000006</v>
      </c>
      <c r="AC136" s="24">
        <f>X136*(_xlfn.XLOOKUP(W136,'FX rates'!$A$2:$A$38,'FX rates'!$B$2:$B$38))</f>
        <v>209944.90000000005</v>
      </c>
      <c r="AD136" s="24">
        <f>Y136*(_xlfn.XLOOKUP(W136,'FX rates'!$A$2:$A$38,'FX rates'!$B$2:$B$38))</f>
        <v>555396.60000000009</v>
      </c>
      <c r="AE136" s="30">
        <f t="shared" si="35"/>
        <v>2.9999999999999964E-2</v>
      </c>
      <c r="AF136" s="31">
        <f t="shared" si="36"/>
        <v>6114.8999999999942</v>
      </c>
      <c r="AG136" s="23">
        <f t="shared" si="37"/>
        <v>131560</v>
      </c>
      <c r="AH136" s="35">
        <f t="shared" si="31"/>
        <v>1</v>
      </c>
      <c r="AI136" s="23">
        <f>U136*(_xlfn.XLOOKUP(K136,'FX rates'!$A$2:$A$38,'FX rates'!$B$2:$B$38))</f>
        <v>0</v>
      </c>
      <c r="AJ136" s="23">
        <f>Q136*(_xlfn.XLOOKUP(K136,'FX rates'!$A$2:$A$38,'FX rates'!$B$2:$B$38))</f>
        <v>0</v>
      </c>
      <c r="AK136" s="23">
        <f>R136*(_xlfn.XLOOKUP(K136,'FX rates'!$A$2:$A$38,'FX rates'!$B$2:$B$38))</f>
        <v>0</v>
      </c>
      <c r="AM136" s="4"/>
      <c r="AN136" s="4"/>
      <c r="AO136" s="4"/>
      <c r="AP136" s="32">
        <f t="shared" si="32"/>
        <v>0.64543982730706939</v>
      </c>
      <c r="AQ136" s="32">
        <f t="shared" si="33"/>
        <v>0</v>
      </c>
      <c r="AR136" s="24">
        <f t="shared" si="38"/>
        <v>345451.7</v>
      </c>
      <c r="AS136" s="24" t="str">
        <f t="shared" si="39"/>
        <v>0</v>
      </c>
      <c r="AT136" s="24">
        <f t="shared" si="40"/>
        <v>499856.94000000012</v>
      </c>
      <c r="AU136" s="24">
        <f t="shared" si="41"/>
        <v>55539.659999999974</v>
      </c>
    </row>
    <row r="137" spans="1:47" x14ac:dyDescent="0.25">
      <c r="A137" s="28" t="s">
        <v>14116</v>
      </c>
      <c r="B137" s="28" t="s">
        <v>789</v>
      </c>
      <c r="C137" s="28" t="s">
        <v>790</v>
      </c>
      <c r="D137" s="28" t="s">
        <v>791</v>
      </c>
      <c r="E137" s="28" t="s">
        <v>792</v>
      </c>
      <c r="F137" s="29">
        <v>38978</v>
      </c>
      <c r="G137" s="29">
        <v>44896</v>
      </c>
      <c r="H137" s="28" t="s">
        <v>793</v>
      </c>
      <c r="I137" s="28" t="s">
        <v>16043</v>
      </c>
      <c r="J137" s="28" t="s">
        <v>16044</v>
      </c>
      <c r="K137" s="28" t="s">
        <v>794</v>
      </c>
      <c r="L137" s="27">
        <v>263780.00000000006</v>
      </c>
      <c r="M137" s="27">
        <v>975590.00000000012</v>
      </c>
      <c r="N137" s="27">
        <v>0</v>
      </c>
      <c r="O137" s="27">
        <v>0</v>
      </c>
      <c r="P137" s="27">
        <f t="shared" si="28"/>
        <v>975590.00000000012</v>
      </c>
      <c r="Q137" s="27">
        <v>0</v>
      </c>
      <c r="R137" s="27">
        <v>0</v>
      </c>
      <c r="S137" s="27">
        <v>0</v>
      </c>
      <c r="T137" s="27">
        <f t="shared" si="29"/>
        <v>0</v>
      </c>
      <c r="U137" s="27">
        <v>408000</v>
      </c>
      <c r="V137" s="27">
        <f t="shared" si="30"/>
        <v>1647370.0000000002</v>
      </c>
      <c r="W137" s="28" t="s">
        <v>795</v>
      </c>
      <c r="X137" s="27">
        <v>292795.8000000001</v>
      </c>
      <c r="Y137" s="27">
        <f t="shared" si="34"/>
        <v>1668496.5000000002</v>
      </c>
      <c r="Z137" s="4" t="str" cm="1">
        <f t="array" ref="Z137">_xlfn.IFS(YEARFRAC(F137,G137)&lt;1,"&lt;1 Year",YEARFRAC(F137,G137)&lt;=5,"1-5 Years",YEARFRAC(F137,G137)&gt;5,"&gt;5 Years")</f>
        <v>&gt;5 Years</v>
      </c>
      <c r="AA137" s="24">
        <f>L137*(_xlfn.XLOOKUP(K137,'FX rates'!$A$2:$A$38,'FX rates'!$B$2:$B$38))</f>
        <v>263780.00000000006</v>
      </c>
      <c r="AB137" s="24">
        <f>V137*(_xlfn.XLOOKUP(K137,'FX rates'!$A$2:$A$38,'FX rates'!$B$2:$B$38))</f>
        <v>1647370.0000000002</v>
      </c>
      <c r="AC137" s="24">
        <f>X137*(_xlfn.XLOOKUP(W137,'FX rates'!$A$2:$A$38,'FX rates'!$B$2:$B$38))</f>
        <v>292795.8000000001</v>
      </c>
      <c r="AD137" s="24">
        <f>Y137*(_xlfn.XLOOKUP(W137,'FX rates'!$A$2:$A$38,'FX rates'!$B$2:$B$38))</f>
        <v>1668496.5000000002</v>
      </c>
      <c r="AE137" s="30">
        <f t="shared" si="35"/>
        <v>0.11000000000000015</v>
      </c>
      <c r="AF137" s="31">
        <f t="shared" si="36"/>
        <v>29015.800000000047</v>
      </c>
      <c r="AG137" s="23">
        <f t="shared" si="37"/>
        <v>1383590.0000000002</v>
      </c>
      <c r="AH137" s="35">
        <f t="shared" si="31"/>
        <v>1</v>
      </c>
      <c r="AI137" s="23">
        <f>U137*(_xlfn.XLOOKUP(K137,'FX rates'!$A$2:$A$38,'FX rates'!$B$2:$B$38))</f>
        <v>408000</v>
      </c>
      <c r="AJ137" s="23">
        <f>Q137*(_xlfn.XLOOKUP(K137,'FX rates'!$A$2:$A$38,'FX rates'!$B$2:$B$38))</f>
        <v>0</v>
      </c>
      <c r="AK137" s="23">
        <f>R137*(_xlfn.XLOOKUP(K137,'FX rates'!$A$2:$A$38,'FX rates'!$B$2:$B$38))</f>
        <v>0</v>
      </c>
      <c r="AM137" s="4"/>
      <c r="AN137" s="4"/>
      <c r="AO137" s="4"/>
      <c r="AP137" s="32">
        <f t="shared" si="32"/>
        <v>3.6984987489574643</v>
      </c>
      <c r="AQ137" s="32">
        <f t="shared" si="33"/>
        <v>0</v>
      </c>
      <c r="AR137" s="24">
        <f t="shared" si="38"/>
        <v>1375700.7000000002</v>
      </c>
      <c r="AS137" s="24" t="str">
        <f t="shared" si="39"/>
        <v>0</v>
      </c>
      <c r="AT137" s="24">
        <f t="shared" si="40"/>
        <v>1501646.8500000003</v>
      </c>
      <c r="AU137" s="24">
        <f t="shared" si="41"/>
        <v>166849.64999999991</v>
      </c>
    </row>
    <row r="138" spans="1:47" x14ac:dyDescent="0.25">
      <c r="A138" s="28" t="s">
        <v>15124</v>
      </c>
      <c r="B138" s="28" t="s">
        <v>7842</v>
      </c>
      <c r="C138" s="28" t="s">
        <v>7843</v>
      </c>
      <c r="D138" s="28" t="s">
        <v>7844</v>
      </c>
      <c r="E138" s="28" t="s">
        <v>7845</v>
      </c>
      <c r="F138" s="29">
        <v>43595</v>
      </c>
      <c r="G138" s="29">
        <v>44896</v>
      </c>
      <c r="H138" s="28" t="s">
        <v>7846</v>
      </c>
      <c r="I138" s="28" t="s">
        <v>16036</v>
      </c>
      <c r="J138" s="28" t="s">
        <v>16045</v>
      </c>
      <c r="K138" s="28" t="s">
        <v>7847</v>
      </c>
      <c r="L138" s="27">
        <v>219450.00000000003</v>
      </c>
      <c r="M138" s="4">
        <v>0</v>
      </c>
      <c r="N138" s="27">
        <v>4120000</v>
      </c>
      <c r="O138" s="27">
        <v>0</v>
      </c>
      <c r="P138" s="27">
        <f t="shared" si="28"/>
        <v>4120000</v>
      </c>
      <c r="Q138" s="27">
        <v>0</v>
      </c>
      <c r="R138" s="27">
        <v>0</v>
      </c>
      <c r="S138" s="27">
        <v>0</v>
      </c>
      <c r="T138" s="27">
        <f t="shared" si="29"/>
        <v>0</v>
      </c>
      <c r="U138" s="27">
        <v>560000</v>
      </c>
      <c r="V138" s="27">
        <f t="shared" si="30"/>
        <v>4899450</v>
      </c>
      <c r="W138" s="28" t="s">
        <v>7848</v>
      </c>
      <c r="X138" s="27">
        <v>221644.50000000003</v>
      </c>
      <c r="Y138" s="27">
        <f t="shared" si="34"/>
        <v>443289.00000000006</v>
      </c>
      <c r="Z138" s="4" t="str" cm="1">
        <f t="array" ref="Z138">_xlfn.IFS(YEARFRAC(F138,G138)&lt;1,"&lt;1 Year",YEARFRAC(F138,G138)&lt;=5,"1-5 Years",YEARFRAC(F138,G138)&gt;5,"&gt;5 Years")</f>
        <v>1-5 Years</v>
      </c>
      <c r="AA138" s="24">
        <f>L138*(_xlfn.XLOOKUP(K138,'FX rates'!$A$2:$A$38,'FX rates'!$B$2:$B$38))</f>
        <v>219450.00000000003</v>
      </c>
      <c r="AB138" s="24">
        <f>V138*(_xlfn.XLOOKUP(K138,'FX rates'!$A$2:$A$38,'FX rates'!$B$2:$B$38))</f>
        <v>4899450</v>
      </c>
      <c r="AC138" s="24">
        <f>X138*(_xlfn.XLOOKUP(W138,'FX rates'!$A$2:$A$38,'FX rates'!$B$2:$B$38))</f>
        <v>221644.50000000003</v>
      </c>
      <c r="AD138" s="24">
        <f>Y138*(_xlfn.XLOOKUP(W138,'FX rates'!$A$2:$A$38,'FX rates'!$B$2:$B$38))</f>
        <v>443289.00000000006</v>
      </c>
      <c r="AE138" s="30">
        <f t="shared" si="35"/>
        <v>9.9999999999999985E-3</v>
      </c>
      <c r="AF138" s="31">
        <f t="shared" si="36"/>
        <v>2194.5</v>
      </c>
      <c r="AG138" s="23">
        <f t="shared" si="37"/>
        <v>4680000</v>
      </c>
      <c r="AH138" s="35">
        <f t="shared" si="31"/>
        <v>1</v>
      </c>
      <c r="AI138" s="23">
        <f>U138*(_xlfn.XLOOKUP(K138,'FX rates'!$A$2:$A$38,'FX rates'!$B$2:$B$38))</f>
        <v>560000</v>
      </c>
      <c r="AJ138" s="23">
        <f>Q138*(_xlfn.XLOOKUP(K138,'FX rates'!$A$2:$A$38,'FX rates'!$B$2:$B$38))</f>
        <v>0</v>
      </c>
      <c r="AK138" s="23">
        <f>R138*(_xlfn.XLOOKUP(K138,'FX rates'!$A$2:$A$38,'FX rates'!$B$2:$B$38))</f>
        <v>0</v>
      </c>
      <c r="AM138" s="4"/>
      <c r="AN138" s="4"/>
      <c r="AO138" s="4"/>
      <c r="AP138" s="32">
        <f t="shared" si="32"/>
        <v>0</v>
      </c>
      <c r="AQ138" s="32">
        <f t="shared" si="33"/>
        <v>0</v>
      </c>
      <c r="AR138" s="24">
        <f t="shared" si="38"/>
        <v>221644.50000000003</v>
      </c>
      <c r="AS138" s="24" t="str">
        <f t="shared" si="39"/>
        <v>0</v>
      </c>
      <c r="AT138" s="24">
        <f t="shared" si="40"/>
        <v>398960.10000000003</v>
      </c>
      <c r="AU138" s="24">
        <f t="shared" si="41"/>
        <v>44328.900000000023</v>
      </c>
    </row>
    <row r="139" spans="1:47" x14ac:dyDescent="0.25">
      <c r="A139" s="28" t="s">
        <v>15125</v>
      </c>
      <c r="B139" s="28" t="s">
        <v>7849</v>
      </c>
      <c r="C139" s="28" t="s">
        <v>7850</v>
      </c>
      <c r="D139" s="28" t="s">
        <v>7851</v>
      </c>
      <c r="E139" s="28" t="s">
        <v>7852</v>
      </c>
      <c r="F139" s="29">
        <v>43595</v>
      </c>
      <c r="G139" s="29">
        <v>44896</v>
      </c>
      <c r="H139" s="28" t="s">
        <v>7853</v>
      </c>
      <c r="I139" s="28" t="s">
        <v>16049</v>
      </c>
      <c r="J139" s="28" t="s">
        <v>16041</v>
      </c>
      <c r="K139" s="28" t="s">
        <v>7854</v>
      </c>
      <c r="L139" s="27">
        <v>227920.00000000006</v>
      </c>
      <c r="M139" s="27">
        <v>121440.00000000001</v>
      </c>
      <c r="N139" s="27">
        <v>0</v>
      </c>
      <c r="O139" s="27">
        <v>0</v>
      </c>
      <c r="P139" s="27">
        <f t="shared" si="28"/>
        <v>121440.00000000001</v>
      </c>
      <c r="Q139" s="27">
        <v>0</v>
      </c>
      <c r="R139" s="27">
        <v>0</v>
      </c>
      <c r="S139" s="27">
        <v>0</v>
      </c>
      <c r="T139" s="27">
        <f t="shared" si="29"/>
        <v>0</v>
      </c>
      <c r="U139" s="27">
        <v>0</v>
      </c>
      <c r="V139" s="27">
        <f t="shared" si="30"/>
        <v>349360.00000000006</v>
      </c>
      <c r="W139" s="28" t="s">
        <v>7855</v>
      </c>
      <c r="X139" s="27">
        <v>237036.80000000008</v>
      </c>
      <c r="Y139" s="27">
        <f t="shared" si="34"/>
        <v>600371.20000000019</v>
      </c>
      <c r="Z139" s="4" t="str" cm="1">
        <f t="array" ref="Z139">_xlfn.IFS(YEARFRAC(F139,G139)&lt;1,"&lt;1 Year",YEARFRAC(F139,G139)&lt;=5,"1-5 Years",YEARFRAC(F139,G139)&gt;5,"&gt;5 Years")</f>
        <v>1-5 Years</v>
      </c>
      <c r="AA139" s="24">
        <f>L139*(_xlfn.XLOOKUP(K139,'FX rates'!$A$2:$A$38,'FX rates'!$B$2:$B$38))</f>
        <v>227920.00000000006</v>
      </c>
      <c r="AB139" s="24">
        <f>V139*(_xlfn.XLOOKUP(K139,'FX rates'!$A$2:$A$38,'FX rates'!$B$2:$B$38))</f>
        <v>349360.00000000006</v>
      </c>
      <c r="AC139" s="24">
        <f>X139*(_xlfn.XLOOKUP(W139,'FX rates'!$A$2:$A$38,'FX rates'!$B$2:$B$38))</f>
        <v>237036.80000000008</v>
      </c>
      <c r="AD139" s="24">
        <f>Y139*(_xlfn.XLOOKUP(W139,'FX rates'!$A$2:$A$38,'FX rates'!$B$2:$B$38))</f>
        <v>600371.20000000019</v>
      </c>
      <c r="AE139" s="30">
        <f t="shared" si="35"/>
        <v>4.0000000000000063E-2</v>
      </c>
      <c r="AF139" s="31">
        <f t="shared" si="36"/>
        <v>9116.8000000000175</v>
      </c>
      <c r="AG139" s="23">
        <f t="shared" si="37"/>
        <v>121440</v>
      </c>
      <c r="AH139" s="35">
        <f t="shared" si="31"/>
        <v>1</v>
      </c>
      <c r="AI139" s="23">
        <f>U139*(_xlfn.XLOOKUP(K139,'FX rates'!$A$2:$A$38,'FX rates'!$B$2:$B$38))</f>
        <v>0</v>
      </c>
      <c r="AJ139" s="23">
        <f>Q139*(_xlfn.XLOOKUP(K139,'FX rates'!$A$2:$A$38,'FX rates'!$B$2:$B$38))</f>
        <v>0</v>
      </c>
      <c r="AK139" s="23">
        <f>R139*(_xlfn.XLOOKUP(K139,'FX rates'!$A$2:$A$38,'FX rates'!$B$2:$B$38))</f>
        <v>0</v>
      </c>
      <c r="AM139" s="4"/>
      <c r="AN139" s="4"/>
      <c r="AO139" s="4"/>
      <c r="AP139" s="32">
        <f t="shared" si="32"/>
        <v>0.53281853281853275</v>
      </c>
      <c r="AQ139" s="32">
        <f t="shared" si="33"/>
        <v>0</v>
      </c>
      <c r="AR139" s="24">
        <f t="shared" si="38"/>
        <v>363334.40000000008</v>
      </c>
      <c r="AS139" s="24" t="str">
        <f t="shared" si="39"/>
        <v>0</v>
      </c>
      <c r="AT139" s="24">
        <f t="shared" si="40"/>
        <v>540334.08000000019</v>
      </c>
      <c r="AU139" s="24">
        <f t="shared" si="41"/>
        <v>60037.119999999995</v>
      </c>
    </row>
    <row r="140" spans="1:47" x14ac:dyDescent="0.25">
      <c r="A140" s="28" t="s">
        <v>15126</v>
      </c>
      <c r="B140" s="28" t="s">
        <v>7856</v>
      </c>
      <c r="C140" s="28" t="s">
        <v>7857</v>
      </c>
      <c r="D140" s="28" t="s">
        <v>7858</v>
      </c>
      <c r="E140" s="28" t="s">
        <v>7859</v>
      </c>
      <c r="F140" s="29">
        <v>43595</v>
      </c>
      <c r="G140" s="29">
        <v>44896</v>
      </c>
      <c r="H140" s="28" t="s">
        <v>7860</v>
      </c>
      <c r="I140" s="28" t="s">
        <v>16037</v>
      </c>
      <c r="J140" s="28" t="s">
        <v>16033</v>
      </c>
      <c r="K140" s="28" t="s">
        <v>7861</v>
      </c>
      <c r="L140" s="27">
        <v>19420500</v>
      </c>
      <c r="M140" s="27">
        <v>10032000</v>
      </c>
      <c r="N140" s="27">
        <v>0</v>
      </c>
      <c r="O140" s="27">
        <v>0</v>
      </c>
      <c r="P140" s="27">
        <f t="shared" si="28"/>
        <v>10032000</v>
      </c>
      <c r="Q140" s="27">
        <v>0</v>
      </c>
      <c r="R140" s="27">
        <v>0</v>
      </c>
      <c r="S140" s="27">
        <v>0</v>
      </c>
      <c r="T140" s="27">
        <f t="shared" si="29"/>
        <v>0</v>
      </c>
      <c r="U140" s="27">
        <v>0</v>
      </c>
      <c r="V140" s="27">
        <f t="shared" si="30"/>
        <v>29452500</v>
      </c>
      <c r="W140" s="28" t="s">
        <v>7862</v>
      </c>
      <c r="X140" s="27">
        <v>22333575</v>
      </c>
      <c r="Y140" s="27">
        <f t="shared" si="34"/>
        <v>56203950</v>
      </c>
      <c r="Z140" s="4" t="str" cm="1">
        <f t="array" ref="Z140">_xlfn.IFS(YEARFRAC(F140,G140)&lt;1,"&lt;1 Year",YEARFRAC(F140,G140)&lt;=5,"1-5 Years",YEARFRAC(F140,G140)&gt;5,"&gt;5 Years")</f>
        <v>1-5 Years</v>
      </c>
      <c r="AA140" s="24">
        <f>L140*(_xlfn.XLOOKUP(K140,'FX rates'!$A$2:$A$38,'FX rates'!$B$2:$B$38))</f>
        <v>178751.89838464724</v>
      </c>
      <c r="AB140" s="24">
        <f>V140*(_xlfn.XLOOKUP(K140,'FX rates'!$A$2:$A$38,'FX rates'!$B$2:$B$38))</f>
        <v>271089.32762667403</v>
      </c>
      <c r="AC140" s="24">
        <f>X140*(_xlfn.XLOOKUP(W140,'FX rates'!$A$2:$A$38,'FX rates'!$B$2:$B$38))</f>
        <v>205564.68314234435</v>
      </c>
      <c r="AD140" s="24">
        <f>Y140*(_xlfn.XLOOKUP(W140,'FX rates'!$A$2:$A$38,'FX rates'!$B$2:$B$38))</f>
        <v>517317.40991301951</v>
      </c>
      <c r="AE140" s="30">
        <f t="shared" si="35"/>
        <v>0.15000000000000013</v>
      </c>
      <c r="AF140" s="31">
        <f t="shared" si="36"/>
        <v>2913075</v>
      </c>
      <c r="AG140" s="23">
        <f t="shared" si="37"/>
        <v>92337.429242026788</v>
      </c>
      <c r="AH140" s="35">
        <f t="shared" si="31"/>
        <v>9.2042891987666256E-3</v>
      </c>
      <c r="AI140" s="23">
        <f>U140*(_xlfn.XLOOKUP(K140,'FX rates'!$A$2:$A$38,'FX rates'!$B$2:$B$38))</f>
        <v>0</v>
      </c>
      <c r="AJ140" s="23">
        <f>Q140*(_xlfn.XLOOKUP(K140,'FX rates'!$A$2:$A$38,'FX rates'!$B$2:$B$38))</f>
        <v>0</v>
      </c>
      <c r="AK140" s="23">
        <f>R140*(_xlfn.XLOOKUP(K140,'FX rates'!$A$2:$A$38,'FX rates'!$B$2:$B$38))</f>
        <v>0</v>
      </c>
      <c r="AM140" s="4"/>
      <c r="AN140" s="4"/>
      <c r="AO140" s="4"/>
      <c r="AP140" s="32">
        <f t="shared" si="32"/>
        <v>0.51656754460492782</v>
      </c>
      <c r="AQ140" s="32">
        <f t="shared" si="33"/>
        <v>0</v>
      </c>
      <c r="AR140" s="24">
        <f t="shared" si="38"/>
        <v>33870375</v>
      </c>
      <c r="AS140" s="24" t="str">
        <f t="shared" si="39"/>
        <v>0</v>
      </c>
      <c r="AT140" s="24">
        <f t="shared" si="40"/>
        <v>465585.66892171756</v>
      </c>
      <c r="AU140" s="24">
        <f t="shared" si="41"/>
        <v>51731.740991301951</v>
      </c>
    </row>
    <row r="141" spans="1:47" x14ac:dyDescent="0.25">
      <c r="A141" s="28" t="s">
        <v>15127</v>
      </c>
      <c r="B141" s="28" t="s">
        <v>7863</v>
      </c>
      <c r="C141" s="28" t="s">
        <v>7864</v>
      </c>
      <c r="D141" s="28" t="s">
        <v>7865</v>
      </c>
      <c r="E141" s="28" t="s">
        <v>7866</v>
      </c>
      <c r="F141" s="29">
        <v>43595</v>
      </c>
      <c r="G141" s="29">
        <v>44896</v>
      </c>
      <c r="H141" s="28" t="s">
        <v>7867</v>
      </c>
      <c r="I141" s="28" t="s">
        <v>16040</v>
      </c>
      <c r="J141" s="28" t="s">
        <v>16036</v>
      </c>
      <c r="K141" s="28" t="s">
        <v>7868</v>
      </c>
      <c r="L141" s="27">
        <v>22572000</v>
      </c>
      <c r="M141" s="27">
        <v>15884275</v>
      </c>
      <c r="N141" s="27">
        <v>0</v>
      </c>
      <c r="O141" s="27">
        <v>0</v>
      </c>
      <c r="P141" s="27">
        <f t="shared" si="28"/>
        <v>15884275</v>
      </c>
      <c r="Q141" s="27">
        <v>0</v>
      </c>
      <c r="R141" s="27">
        <v>0</v>
      </c>
      <c r="S141" s="27">
        <v>0</v>
      </c>
      <c r="T141" s="27">
        <f t="shared" si="29"/>
        <v>0</v>
      </c>
      <c r="U141" s="27">
        <v>0</v>
      </c>
      <c r="V141" s="27">
        <f t="shared" si="30"/>
        <v>38456275</v>
      </c>
      <c r="W141" s="28" t="s">
        <v>7869</v>
      </c>
      <c r="X141" s="27">
        <v>25732080.000000004</v>
      </c>
      <c r="Y141" s="27">
        <f t="shared" si="34"/>
        <v>69572233.5</v>
      </c>
      <c r="Z141" s="4" t="str" cm="1">
        <f t="array" ref="Z141">_xlfn.IFS(YEARFRAC(F141,G141)&lt;1,"&lt;1 Year",YEARFRAC(F141,G141)&lt;=5,"1-5 Years",YEARFRAC(F141,G141)&gt;5,"&gt;5 Years")</f>
        <v>1-5 Years</v>
      </c>
      <c r="AA141" s="24">
        <f>L141*(_xlfn.XLOOKUP(K141,'FX rates'!$A$2:$A$38,'FX rates'!$B$2:$B$38))</f>
        <v>207759.21579456027</v>
      </c>
      <c r="AB141" s="24">
        <f>V141*(_xlfn.XLOOKUP(K141,'FX rates'!$A$2:$A$38,'FX rates'!$B$2:$B$38))</f>
        <v>353962.67660729901</v>
      </c>
      <c r="AC141" s="24">
        <f>X141*(_xlfn.XLOOKUP(W141,'FX rates'!$A$2:$A$38,'FX rates'!$B$2:$B$38))</f>
        <v>236845.50600579876</v>
      </c>
      <c r="AD141" s="24">
        <f>Y141*(_xlfn.XLOOKUP(W141,'FX rates'!$A$2:$A$38,'FX rates'!$B$2:$B$38))</f>
        <v>640362.95733811962</v>
      </c>
      <c r="AE141" s="30">
        <f t="shared" si="35"/>
        <v>0.14000000000000026</v>
      </c>
      <c r="AF141" s="31">
        <f t="shared" si="36"/>
        <v>3160080.0000000037</v>
      </c>
      <c r="AG141" s="23">
        <f t="shared" si="37"/>
        <v>146203.46081273875</v>
      </c>
      <c r="AH141" s="35">
        <f t="shared" si="31"/>
        <v>9.2042891987666256E-3</v>
      </c>
      <c r="AI141" s="23">
        <f>U141*(_xlfn.XLOOKUP(K141,'FX rates'!$A$2:$A$38,'FX rates'!$B$2:$B$38))</f>
        <v>0</v>
      </c>
      <c r="AJ141" s="23">
        <f>Q141*(_xlfn.XLOOKUP(K141,'FX rates'!$A$2:$A$38,'FX rates'!$B$2:$B$38))</f>
        <v>0</v>
      </c>
      <c r="AK141" s="23">
        <f>R141*(_xlfn.XLOOKUP(K141,'FX rates'!$A$2:$A$38,'FX rates'!$B$2:$B$38))</f>
        <v>0</v>
      </c>
      <c r="AM141" s="4"/>
      <c r="AN141" s="4"/>
      <c r="AO141" s="4"/>
      <c r="AP141" s="32">
        <f t="shared" si="32"/>
        <v>0.7037158869395711</v>
      </c>
      <c r="AQ141" s="32">
        <f t="shared" si="33"/>
        <v>0</v>
      </c>
      <c r="AR141" s="24">
        <f t="shared" si="38"/>
        <v>43840153.5</v>
      </c>
      <c r="AS141" s="24" t="str">
        <f t="shared" si="39"/>
        <v>0</v>
      </c>
      <c r="AT141" s="24">
        <f t="shared" si="40"/>
        <v>576326.66160430771</v>
      </c>
      <c r="AU141" s="24">
        <f t="shared" si="41"/>
        <v>64036.295733811916</v>
      </c>
    </row>
    <row r="142" spans="1:47" x14ac:dyDescent="0.25">
      <c r="A142" s="28" t="s">
        <v>15128</v>
      </c>
      <c r="B142" s="28" t="s">
        <v>7870</v>
      </c>
      <c r="C142" s="28" t="s">
        <v>7871</v>
      </c>
      <c r="D142" s="28" t="s">
        <v>7872</v>
      </c>
      <c r="E142" s="28" t="s">
        <v>7873</v>
      </c>
      <c r="F142" s="29">
        <v>43595</v>
      </c>
      <c r="G142" s="29">
        <v>44896</v>
      </c>
      <c r="H142" s="28" t="s">
        <v>7874</v>
      </c>
      <c r="I142" s="28" t="s">
        <v>16034</v>
      </c>
      <c r="J142" s="28" t="s">
        <v>16044</v>
      </c>
      <c r="K142" s="28" t="s">
        <v>7875</v>
      </c>
      <c r="L142" s="27">
        <v>278300</v>
      </c>
      <c r="M142" s="27">
        <v>314072.00000000006</v>
      </c>
      <c r="N142" s="27">
        <v>0</v>
      </c>
      <c r="O142" s="27">
        <v>0</v>
      </c>
      <c r="P142" s="27">
        <f t="shared" si="28"/>
        <v>314072.00000000006</v>
      </c>
      <c r="Q142" s="27">
        <v>0</v>
      </c>
      <c r="R142" s="27">
        <v>0</v>
      </c>
      <c r="S142" s="27">
        <v>0</v>
      </c>
      <c r="T142" s="27">
        <f t="shared" si="29"/>
        <v>0</v>
      </c>
      <c r="U142" s="27">
        <v>0</v>
      </c>
      <c r="V142" s="27">
        <f t="shared" si="30"/>
        <v>592372</v>
      </c>
      <c r="W142" s="28" t="s">
        <v>7876</v>
      </c>
      <c r="X142" s="27">
        <v>297781</v>
      </c>
      <c r="Y142" s="27">
        <f t="shared" si="34"/>
        <v>931619.04000000015</v>
      </c>
      <c r="Z142" s="4" t="str" cm="1">
        <f t="array" ref="Z142">_xlfn.IFS(YEARFRAC(F142,G142)&lt;1,"&lt;1 Year",YEARFRAC(F142,G142)&lt;=5,"1-5 Years",YEARFRAC(F142,G142)&gt;5,"&gt;5 Years")</f>
        <v>1-5 Years</v>
      </c>
      <c r="AA142" s="24">
        <f>L142*(_xlfn.XLOOKUP(K142,'FX rates'!$A$2:$A$38,'FX rates'!$B$2:$B$38))</f>
        <v>278300</v>
      </c>
      <c r="AB142" s="24">
        <f>V142*(_xlfn.XLOOKUP(K142,'FX rates'!$A$2:$A$38,'FX rates'!$B$2:$B$38))</f>
        <v>592372</v>
      </c>
      <c r="AC142" s="24">
        <f>X142*(_xlfn.XLOOKUP(W142,'FX rates'!$A$2:$A$38,'FX rates'!$B$2:$B$38))</f>
        <v>297781</v>
      </c>
      <c r="AD142" s="24">
        <f>Y142*(_xlfn.XLOOKUP(W142,'FX rates'!$A$2:$A$38,'FX rates'!$B$2:$B$38))</f>
        <v>931619.04000000015</v>
      </c>
      <c r="AE142" s="30">
        <f t="shared" si="35"/>
        <v>7.0000000000000007E-2</v>
      </c>
      <c r="AF142" s="31">
        <f t="shared" si="36"/>
        <v>19481</v>
      </c>
      <c r="AG142" s="23">
        <f t="shared" si="37"/>
        <v>314072</v>
      </c>
      <c r="AH142" s="35">
        <f t="shared" si="31"/>
        <v>1</v>
      </c>
      <c r="AI142" s="23">
        <f>U142*(_xlfn.XLOOKUP(K142,'FX rates'!$A$2:$A$38,'FX rates'!$B$2:$B$38))</f>
        <v>0</v>
      </c>
      <c r="AJ142" s="23">
        <f>Q142*(_xlfn.XLOOKUP(K142,'FX rates'!$A$2:$A$38,'FX rates'!$B$2:$B$38))</f>
        <v>0</v>
      </c>
      <c r="AK142" s="23">
        <f>R142*(_xlfn.XLOOKUP(K142,'FX rates'!$A$2:$A$38,'FX rates'!$B$2:$B$38))</f>
        <v>0</v>
      </c>
      <c r="AM142" s="4"/>
      <c r="AN142" s="4"/>
      <c r="AO142" s="4"/>
      <c r="AP142" s="32">
        <f t="shared" si="32"/>
        <v>1.1285375494071148</v>
      </c>
      <c r="AQ142" s="32">
        <f t="shared" si="33"/>
        <v>0</v>
      </c>
      <c r="AR142" s="24">
        <f t="shared" si="38"/>
        <v>633838.04000000015</v>
      </c>
      <c r="AS142" s="24" t="str">
        <f t="shared" si="39"/>
        <v>0</v>
      </c>
      <c r="AT142" s="24">
        <f t="shared" si="40"/>
        <v>838457.13600000017</v>
      </c>
      <c r="AU142" s="24">
        <f t="shared" si="41"/>
        <v>93161.90399999998</v>
      </c>
    </row>
    <row r="143" spans="1:47" x14ac:dyDescent="0.25">
      <c r="A143" s="28" t="s">
        <v>15129</v>
      </c>
      <c r="B143" s="28" t="s">
        <v>7877</v>
      </c>
      <c r="C143" s="28" t="s">
        <v>7878</v>
      </c>
      <c r="D143" s="28" t="s">
        <v>7879</v>
      </c>
      <c r="E143" s="28" t="s">
        <v>7880</v>
      </c>
      <c r="F143" s="29">
        <v>43595</v>
      </c>
      <c r="G143" s="29">
        <v>44896</v>
      </c>
      <c r="H143" s="28" t="s">
        <v>7881</v>
      </c>
      <c r="I143" s="28" t="s">
        <v>16035</v>
      </c>
      <c r="J143" s="28" t="s">
        <v>16037</v>
      </c>
      <c r="K143" s="28" t="s">
        <v>7882</v>
      </c>
      <c r="L143" s="27">
        <v>215270.00000000003</v>
      </c>
      <c r="M143" s="27">
        <v>158400</v>
      </c>
      <c r="N143" s="27">
        <v>0</v>
      </c>
      <c r="O143" s="27">
        <v>0</v>
      </c>
      <c r="P143" s="27">
        <f t="shared" si="28"/>
        <v>158400</v>
      </c>
      <c r="Q143" s="27">
        <v>0</v>
      </c>
      <c r="R143" s="27">
        <v>0</v>
      </c>
      <c r="S143" s="27">
        <v>0</v>
      </c>
      <c r="T143" s="27">
        <f t="shared" si="29"/>
        <v>0</v>
      </c>
      <c r="U143" s="27">
        <v>0</v>
      </c>
      <c r="V143" s="27">
        <f t="shared" si="30"/>
        <v>373670</v>
      </c>
      <c r="W143" s="28" t="s">
        <v>7883</v>
      </c>
      <c r="X143" s="27">
        <v>228186.20000000004</v>
      </c>
      <c r="Y143" s="27">
        <f t="shared" si="34"/>
        <v>624276.40000000014</v>
      </c>
      <c r="Z143" s="4" t="str" cm="1">
        <f t="array" ref="Z143">_xlfn.IFS(YEARFRAC(F143,G143)&lt;1,"&lt;1 Year",YEARFRAC(F143,G143)&lt;=5,"1-5 Years",YEARFRAC(F143,G143)&gt;5,"&gt;5 Years")</f>
        <v>1-5 Years</v>
      </c>
      <c r="AA143" s="24">
        <f>L143*(_xlfn.XLOOKUP(K143,'FX rates'!$A$2:$A$38,'FX rates'!$B$2:$B$38))</f>
        <v>215270.00000000003</v>
      </c>
      <c r="AB143" s="24">
        <f>V143*(_xlfn.XLOOKUP(K143,'FX rates'!$A$2:$A$38,'FX rates'!$B$2:$B$38))</f>
        <v>373670</v>
      </c>
      <c r="AC143" s="24">
        <f>X143*(_xlfn.XLOOKUP(W143,'FX rates'!$A$2:$A$38,'FX rates'!$B$2:$B$38))</f>
        <v>228186.20000000004</v>
      </c>
      <c r="AD143" s="24">
        <f>Y143*(_xlfn.XLOOKUP(W143,'FX rates'!$A$2:$A$38,'FX rates'!$B$2:$B$38))</f>
        <v>624276.40000000014</v>
      </c>
      <c r="AE143" s="30">
        <f t="shared" si="35"/>
        <v>6.0000000000000046E-2</v>
      </c>
      <c r="AF143" s="31">
        <f t="shared" si="36"/>
        <v>12916.200000000012</v>
      </c>
      <c r="AG143" s="23">
        <f t="shared" si="37"/>
        <v>158399.99999999997</v>
      </c>
      <c r="AH143" s="35">
        <f t="shared" si="31"/>
        <v>1</v>
      </c>
      <c r="AI143" s="23">
        <f>U143*(_xlfn.XLOOKUP(K143,'FX rates'!$A$2:$A$38,'FX rates'!$B$2:$B$38))</f>
        <v>0</v>
      </c>
      <c r="AJ143" s="23">
        <f>Q143*(_xlfn.XLOOKUP(K143,'FX rates'!$A$2:$A$38,'FX rates'!$B$2:$B$38))</f>
        <v>0</v>
      </c>
      <c r="AK143" s="23">
        <f>R143*(_xlfn.XLOOKUP(K143,'FX rates'!$A$2:$A$38,'FX rates'!$B$2:$B$38))</f>
        <v>0</v>
      </c>
      <c r="AM143" s="4"/>
      <c r="AN143" s="4"/>
      <c r="AO143" s="4"/>
      <c r="AP143" s="32">
        <f t="shared" si="32"/>
        <v>0.73582013285641279</v>
      </c>
      <c r="AQ143" s="32">
        <f t="shared" si="33"/>
        <v>0</v>
      </c>
      <c r="AR143" s="24">
        <f t="shared" si="38"/>
        <v>396090.20000000007</v>
      </c>
      <c r="AS143" s="24" t="str">
        <f t="shared" si="39"/>
        <v>0</v>
      </c>
      <c r="AT143" s="24">
        <f t="shared" si="40"/>
        <v>561848.76000000013</v>
      </c>
      <c r="AU143" s="24">
        <f t="shared" si="41"/>
        <v>62427.640000000014</v>
      </c>
    </row>
    <row r="144" spans="1:47" x14ac:dyDescent="0.25">
      <c r="A144" s="28" t="s">
        <v>15130</v>
      </c>
      <c r="B144" s="28" t="s">
        <v>7884</v>
      </c>
      <c r="C144" s="28" t="s">
        <v>7885</v>
      </c>
      <c r="D144" s="28" t="s">
        <v>7886</v>
      </c>
      <c r="E144" s="28" t="s">
        <v>7887</v>
      </c>
      <c r="F144" s="29">
        <v>43595</v>
      </c>
      <c r="G144" s="29">
        <v>44896</v>
      </c>
      <c r="H144" s="28" t="s">
        <v>7888</v>
      </c>
      <c r="I144" s="28" t="s">
        <v>16055</v>
      </c>
      <c r="J144" s="28" t="s">
        <v>16033</v>
      </c>
      <c r="K144" s="28" t="s">
        <v>7889</v>
      </c>
      <c r="L144" s="27">
        <v>31625101.200000003</v>
      </c>
      <c r="M144" s="27">
        <v>71928450</v>
      </c>
      <c r="N144" s="27">
        <v>0</v>
      </c>
      <c r="O144" s="27">
        <v>0</v>
      </c>
      <c r="P144" s="27">
        <f t="shared" si="28"/>
        <v>71928450</v>
      </c>
      <c r="Q144" s="27">
        <v>0</v>
      </c>
      <c r="R144" s="27">
        <v>0</v>
      </c>
      <c r="S144" s="27">
        <v>0</v>
      </c>
      <c r="T144" s="27">
        <f t="shared" si="29"/>
        <v>0</v>
      </c>
      <c r="U144" s="27">
        <v>54178000</v>
      </c>
      <c r="V144" s="27">
        <f t="shared" si="30"/>
        <v>157731551.19999999</v>
      </c>
      <c r="W144" s="28" t="s">
        <v>7890</v>
      </c>
      <c r="X144" s="27">
        <v>35420113.344000004</v>
      </c>
      <c r="Y144" s="27">
        <f t="shared" si="34"/>
        <v>151400090.68800002</v>
      </c>
      <c r="Z144" s="4" t="str" cm="1">
        <f t="array" ref="Z144">_xlfn.IFS(YEARFRAC(F144,G144)&lt;1,"&lt;1 Year",YEARFRAC(F144,G144)&lt;=5,"1-5 Years",YEARFRAC(F144,G144)&gt;5,"&gt;5 Years")</f>
        <v>1-5 Years</v>
      </c>
      <c r="AA144" s="24">
        <f>L144*(_xlfn.XLOOKUP(K144,'FX rates'!$A$2:$A$38,'FX rates'!$B$2:$B$38))</f>
        <v>291086.57738506148</v>
      </c>
      <c r="AB144" s="24">
        <f>V144*(_xlfn.XLOOKUP(K144,'FX rates'!$A$2:$A$38,'FX rates'!$B$2:$B$38))</f>
        <v>1451806.8130148649</v>
      </c>
      <c r="AC144" s="24">
        <f>X144*(_xlfn.XLOOKUP(W144,'FX rates'!$A$2:$A$38,'FX rates'!$B$2:$B$38))</f>
        <v>326016.96667126886</v>
      </c>
      <c r="AD144" s="24">
        <f>Y144*(_xlfn.XLOOKUP(W144,'FX rates'!$A$2:$A$38,'FX rates'!$B$2:$B$38))</f>
        <v>1393530.2194118463</v>
      </c>
      <c r="AE144" s="30">
        <f t="shared" si="35"/>
        <v>0.12000000000000002</v>
      </c>
      <c r="AF144" s="31">
        <f t="shared" si="36"/>
        <v>3795012.1440000013</v>
      </c>
      <c r="AG144" s="23">
        <f t="shared" si="37"/>
        <v>1160720.2356298035</v>
      </c>
      <c r="AH144" s="35">
        <f t="shared" si="31"/>
        <v>9.2042891987666256E-3</v>
      </c>
      <c r="AI144" s="23">
        <f>U144*(_xlfn.XLOOKUP(K144,'FX rates'!$A$2:$A$38,'FX rates'!$B$2:$B$38))</f>
        <v>498669.98021077825</v>
      </c>
      <c r="AJ144" s="23">
        <f>Q144*(_xlfn.XLOOKUP(K144,'FX rates'!$A$2:$A$38,'FX rates'!$B$2:$B$38))</f>
        <v>0</v>
      </c>
      <c r="AK144" s="23">
        <f>R144*(_xlfn.XLOOKUP(K144,'FX rates'!$A$2:$A$38,'FX rates'!$B$2:$B$38))</f>
        <v>0</v>
      </c>
      <c r="AM144" s="4"/>
      <c r="AN144" s="4"/>
      <c r="AO144" s="4"/>
      <c r="AP144" s="32">
        <f t="shared" si="32"/>
        <v>2.2744101131919856</v>
      </c>
      <c r="AQ144" s="32">
        <f t="shared" si="33"/>
        <v>0</v>
      </c>
      <c r="AR144" s="24">
        <f t="shared" si="38"/>
        <v>115979977.34400001</v>
      </c>
      <c r="AS144" s="24" t="str">
        <f t="shared" si="39"/>
        <v>0</v>
      </c>
      <c r="AT144" s="24">
        <f t="shared" si="40"/>
        <v>1254177.1974706617</v>
      </c>
      <c r="AU144" s="24">
        <f t="shared" si="41"/>
        <v>139353.02194118453</v>
      </c>
    </row>
    <row r="145" spans="1:47" x14ac:dyDescent="0.25">
      <c r="A145" s="28" t="s">
        <v>15131</v>
      </c>
      <c r="B145" s="28" t="s">
        <v>7891</v>
      </c>
      <c r="C145" s="28" t="s">
        <v>7892</v>
      </c>
      <c r="D145" s="28" t="s">
        <v>7893</v>
      </c>
      <c r="E145" s="28" t="s">
        <v>7894</v>
      </c>
      <c r="F145" s="29">
        <v>43595</v>
      </c>
      <c r="G145" s="29">
        <v>44896</v>
      </c>
      <c r="H145" s="28" t="s">
        <v>7895</v>
      </c>
      <c r="I145" s="28" t="s">
        <v>16049</v>
      </c>
      <c r="J145" s="28" t="s">
        <v>16033</v>
      </c>
      <c r="K145" s="28" t="s">
        <v>7896</v>
      </c>
      <c r="L145" s="27">
        <v>265650</v>
      </c>
      <c r="M145" s="27">
        <v>1013650.0000000001</v>
      </c>
      <c r="N145" s="27">
        <v>0</v>
      </c>
      <c r="O145" s="27">
        <v>0</v>
      </c>
      <c r="P145" s="27">
        <f t="shared" si="28"/>
        <v>1013650.0000000001</v>
      </c>
      <c r="Q145" s="27">
        <v>0</v>
      </c>
      <c r="R145" s="27">
        <v>0</v>
      </c>
      <c r="S145" s="27">
        <v>0</v>
      </c>
      <c r="T145" s="27">
        <f t="shared" si="29"/>
        <v>0</v>
      </c>
      <c r="U145" s="27">
        <v>367500</v>
      </c>
      <c r="V145" s="27">
        <f t="shared" si="30"/>
        <v>1646800</v>
      </c>
      <c r="W145" s="28" t="s">
        <v>7897</v>
      </c>
      <c r="X145" s="27">
        <v>273619.5</v>
      </c>
      <c r="Y145" s="27">
        <f t="shared" si="34"/>
        <v>1591298.5000000002</v>
      </c>
      <c r="Z145" s="4" t="str" cm="1">
        <f t="array" ref="Z145">_xlfn.IFS(YEARFRAC(F145,G145)&lt;1,"&lt;1 Year",YEARFRAC(F145,G145)&lt;=5,"1-5 Years",YEARFRAC(F145,G145)&gt;5,"&gt;5 Years")</f>
        <v>1-5 Years</v>
      </c>
      <c r="AA145" s="24">
        <f>L145*(_xlfn.XLOOKUP(K145,'FX rates'!$A$2:$A$38,'FX rates'!$B$2:$B$38))</f>
        <v>265650</v>
      </c>
      <c r="AB145" s="24">
        <f>V145*(_xlfn.XLOOKUP(K145,'FX rates'!$A$2:$A$38,'FX rates'!$B$2:$B$38))</f>
        <v>1646800</v>
      </c>
      <c r="AC145" s="24">
        <f>X145*(_xlfn.XLOOKUP(W145,'FX rates'!$A$2:$A$38,'FX rates'!$B$2:$B$38))</f>
        <v>273619.5</v>
      </c>
      <c r="AD145" s="24">
        <f>Y145*(_xlfn.XLOOKUP(W145,'FX rates'!$A$2:$A$38,'FX rates'!$B$2:$B$38))</f>
        <v>1591298.5000000002</v>
      </c>
      <c r="AE145" s="30">
        <f t="shared" si="35"/>
        <v>0.03</v>
      </c>
      <c r="AF145" s="31">
        <f t="shared" si="36"/>
        <v>7969.5</v>
      </c>
      <c r="AG145" s="23">
        <f t="shared" si="37"/>
        <v>1381150</v>
      </c>
      <c r="AH145" s="35">
        <f t="shared" si="31"/>
        <v>1</v>
      </c>
      <c r="AI145" s="23">
        <f>U145*(_xlfn.XLOOKUP(K145,'FX rates'!$A$2:$A$38,'FX rates'!$B$2:$B$38))</f>
        <v>367500</v>
      </c>
      <c r="AJ145" s="23">
        <f>Q145*(_xlfn.XLOOKUP(K145,'FX rates'!$A$2:$A$38,'FX rates'!$B$2:$B$38))</f>
        <v>0</v>
      </c>
      <c r="AK145" s="23">
        <f>R145*(_xlfn.XLOOKUP(K145,'FX rates'!$A$2:$A$38,'FX rates'!$B$2:$B$38))</f>
        <v>0</v>
      </c>
      <c r="AM145" s="4"/>
      <c r="AN145" s="4"/>
      <c r="AO145" s="4"/>
      <c r="AP145" s="32">
        <f t="shared" si="32"/>
        <v>3.8157349896480337</v>
      </c>
      <c r="AQ145" s="32">
        <f t="shared" si="33"/>
        <v>0</v>
      </c>
      <c r="AR145" s="24">
        <f t="shared" si="38"/>
        <v>1317679.0000000002</v>
      </c>
      <c r="AS145" s="24" t="str">
        <f t="shared" si="39"/>
        <v>0</v>
      </c>
      <c r="AT145" s="24">
        <f t="shared" si="40"/>
        <v>1432168.6500000001</v>
      </c>
      <c r="AU145" s="24">
        <f t="shared" si="41"/>
        <v>159129.85000000009</v>
      </c>
    </row>
    <row r="146" spans="1:47" x14ac:dyDescent="0.25">
      <c r="A146" s="28" t="s">
        <v>15132</v>
      </c>
      <c r="B146" s="28" t="s">
        <v>7898</v>
      </c>
      <c r="C146" s="28" t="s">
        <v>7899</v>
      </c>
      <c r="D146" s="28" t="s">
        <v>7900</v>
      </c>
      <c r="E146" s="28" t="s">
        <v>7901</v>
      </c>
      <c r="F146" s="29">
        <v>43595</v>
      </c>
      <c r="G146" s="29">
        <v>44896</v>
      </c>
      <c r="H146" s="28" t="s">
        <v>7902</v>
      </c>
      <c r="I146" s="28" t="s">
        <v>16053</v>
      </c>
      <c r="J146" s="28" t="s">
        <v>16037</v>
      </c>
      <c r="K146" s="28" t="s">
        <v>7903</v>
      </c>
      <c r="L146" s="27">
        <v>158928.00000000003</v>
      </c>
      <c r="M146" s="27">
        <v>270793.59999999998</v>
      </c>
      <c r="N146" s="27">
        <v>0</v>
      </c>
      <c r="O146" s="27">
        <v>0</v>
      </c>
      <c r="P146" s="27">
        <f t="shared" si="28"/>
        <v>270793.59999999998</v>
      </c>
      <c r="Q146" s="27">
        <v>0</v>
      </c>
      <c r="R146" s="27">
        <v>0</v>
      </c>
      <c r="S146" s="27">
        <v>0</v>
      </c>
      <c r="T146" s="27">
        <f t="shared" si="29"/>
        <v>0</v>
      </c>
      <c r="U146" s="27">
        <v>0</v>
      </c>
      <c r="V146" s="27">
        <f t="shared" si="30"/>
        <v>429721.59999999998</v>
      </c>
      <c r="W146" s="28" t="s">
        <v>7904</v>
      </c>
      <c r="X146" s="27">
        <v>163695.84000000003</v>
      </c>
      <c r="Y146" s="27">
        <f t="shared" si="34"/>
        <v>606309.08799999999</v>
      </c>
      <c r="Z146" s="4" t="str" cm="1">
        <f t="array" ref="Z146">_xlfn.IFS(YEARFRAC(F146,G146)&lt;1,"&lt;1 Year",YEARFRAC(F146,G146)&lt;=5,"1-5 Years",YEARFRAC(F146,G146)&gt;5,"&gt;5 Years")</f>
        <v>1-5 Years</v>
      </c>
      <c r="AA146" s="24">
        <f>L146*(_xlfn.XLOOKUP(K146,'FX rates'!$A$2:$A$38,'FX rates'!$B$2:$B$38))</f>
        <v>211477.5432120215</v>
      </c>
      <c r="AB146" s="24">
        <f>V146*(_xlfn.XLOOKUP(K146,'FX rates'!$A$2:$A$38,'FX rates'!$B$2:$B$38))</f>
        <v>571809.04707250453</v>
      </c>
      <c r="AC146" s="24">
        <f>X146*(_xlfn.XLOOKUP(W146,'FX rates'!$A$2:$A$38,'FX rates'!$B$2:$B$38))</f>
        <v>217821.86950838214</v>
      </c>
      <c r="AD146" s="24">
        <f>Y146*(_xlfn.XLOOKUP(W146,'FX rates'!$A$2:$A$38,'FX rates'!$B$2:$B$38))</f>
        <v>806785.18799306173</v>
      </c>
      <c r="AE146" s="30">
        <f t="shared" si="35"/>
        <v>2.9999999999999975E-2</v>
      </c>
      <c r="AF146" s="31">
        <f t="shared" si="36"/>
        <v>4767.8399999999965</v>
      </c>
      <c r="AG146" s="23">
        <f t="shared" si="37"/>
        <v>360331.50386048306</v>
      </c>
      <c r="AH146" s="35">
        <f t="shared" si="31"/>
        <v>1.3306500000756409</v>
      </c>
      <c r="AI146" s="23">
        <f>U146*(_xlfn.XLOOKUP(K146,'FX rates'!$A$2:$A$38,'FX rates'!$B$2:$B$38))</f>
        <v>0</v>
      </c>
      <c r="AJ146" s="23">
        <f>Q146*(_xlfn.XLOOKUP(K146,'FX rates'!$A$2:$A$38,'FX rates'!$B$2:$B$38))</f>
        <v>0</v>
      </c>
      <c r="AK146" s="23">
        <f>R146*(_xlfn.XLOOKUP(K146,'FX rates'!$A$2:$A$38,'FX rates'!$B$2:$B$38))</f>
        <v>0</v>
      </c>
      <c r="AM146" s="4"/>
      <c r="AN146" s="4"/>
      <c r="AO146" s="4"/>
      <c r="AP146" s="32">
        <f t="shared" si="32"/>
        <v>1.7038759689922476</v>
      </c>
      <c r="AQ146" s="32">
        <f t="shared" si="33"/>
        <v>0</v>
      </c>
      <c r="AR146" s="24">
        <f t="shared" si="38"/>
        <v>442613.24799999996</v>
      </c>
      <c r="AS146" s="24" t="str">
        <f t="shared" si="39"/>
        <v>0</v>
      </c>
      <c r="AT146" s="24">
        <f t="shared" si="40"/>
        <v>726106.6691937556</v>
      </c>
      <c r="AU146" s="24">
        <f t="shared" si="41"/>
        <v>80678.518799306126</v>
      </c>
    </row>
    <row r="147" spans="1:47" x14ac:dyDescent="0.25">
      <c r="A147" s="28" t="s">
        <v>15133</v>
      </c>
      <c r="B147" s="28" t="s">
        <v>7905</v>
      </c>
      <c r="C147" s="28" t="s">
        <v>7906</v>
      </c>
      <c r="D147" s="28" t="s">
        <v>7907</v>
      </c>
      <c r="E147" s="28" t="s">
        <v>7908</v>
      </c>
      <c r="F147" s="29">
        <v>43595</v>
      </c>
      <c r="G147" s="29">
        <v>44896</v>
      </c>
      <c r="H147" s="28" t="s">
        <v>7909</v>
      </c>
      <c r="I147" s="28" t="s">
        <v>16040</v>
      </c>
      <c r="J147" s="28" t="s">
        <v>16034</v>
      </c>
      <c r="K147" s="28" t="s">
        <v>7910</v>
      </c>
      <c r="L147" s="27">
        <v>181500.00000000003</v>
      </c>
      <c r="M147" s="27">
        <v>86592.000000000015</v>
      </c>
      <c r="N147" s="27">
        <v>0</v>
      </c>
      <c r="O147" s="27">
        <v>0</v>
      </c>
      <c r="P147" s="27">
        <f t="shared" si="28"/>
        <v>86592.000000000015</v>
      </c>
      <c r="Q147" s="27">
        <v>0</v>
      </c>
      <c r="R147" s="27">
        <v>0</v>
      </c>
      <c r="S147" s="27">
        <v>0</v>
      </c>
      <c r="T147" s="27">
        <f t="shared" si="29"/>
        <v>0</v>
      </c>
      <c r="U147" s="27">
        <v>0</v>
      </c>
      <c r="V147" s="27">
        <f t="shared" si="30"/>
        <v>268092.00000000006</v>
      </c>
      <c r="W147" s="28" t="s">
        <v>7911</v>
      </c>
      <c r="X147" s="27">
        <v>206910.00000000006</v>
      </c>
      <c r="Y147" s="27">
        <f t="shared" si="34"/>
        <v>512534.88000000018</v>
      </c>
      <c r="Z147" s="4" t="str" cm="1">
        <f t="array" ref="Z147">_xlfn.IFS(YEARFRAC(F147,G147)&lt;1,"&lt;1 Year",YEARFRAC(F147,G147)&lt;=5,"1-5 Years",YEARFRAC(F147,G147)&gt;5,"&gt;5 Years")</f>
        <v>1-5 Years</v>
      </c>
      <c r="AA147" s="24">
        <f>L147*(_xlfn.XLOOKUP(K147,'FX rates'!$A$2:$A$38,'FX rates'!$B$2:$B$38))</f>
        <v>181500.00000000003</v>
      </c>
      <c r="AB147" s="24">
        <f>V147*(_xlfn.XLOOKUP(K147,'FX rates'!$A$2:$A$38,'FX rates'!$B$2:$B$38))</f>
        <v>268092.00000000006</v>
      </c>
      <c r="AC147" s="24">
        <f>X147*(_xlfn.XLOOKUP(W147,'FX rates'!$A$2:$A$38,'FX rates'!$B$2:$B$38))</f>
        <v>206910.00000000006</v>
      </c>
      <c r="AD147" s="24">
        <f>Y147*(_xlfn.XLOOKUP(W147,'FX rates'!$A$2:$A$38,'FX rates'!$B$2:$B$38))</f>
        <v>512534.88000000018</v>
      </c>
      <c r="AE147" s="30">
        <f t="shared" si="35"/>
        <v>0.14000000000000012</v>
      </c>
      <c r="AF147" s="31">
        <f t="shared" si="36"/>
        <v>25410.000000000029</v>
      </c>
      <c r="AG147" s="23">
        <f t="shared" si="37"/>
        <v>86592.000000000029</v>
      </c>
      <c r="AH147" s="35">
        <f t="shared" si="31"/>
        <v>1</v>
      </c>
      <c r="AI147" s="23">
        <f>U147*(_xlfn.XLOOKUP(K147,'FX rates'!$A$2:$A$38,'FX rates'!$B$2:$B$38))</f>
        <v>0</v>
      </c>
      <c r="AJ147" s="23">
        <f>Q147*(_xlfn.XLOOKUP(K147,'FX rates'!$A$2:$A$38,'FX rates'!$B$2:$B$38))</f>
        <v>0</v>
      </c>
      <c r="AK147" s="23">
        <f>R147*(_xlfn.XLOOKUP(K147,'FX rates'!$A$2:$A$38,'FX rates'!$B$2:$B$38))</f>
        <v>0</v>
      </c>
      <c r="AM147" s="4"/>
      <c r="AN147" s="4"/>
      <c r="AO147" s="4"/>
      <c r="AP147" s="32">
        <f t="shared" si="32"/>
        <v>0.47709090909090912</v>
      </c>
      <c r="AQ147" s="32">
        <f t="shared" si="33"/>
        <v>0</v>
      </c>
      <c r="AR147" s="24">
        <f t="shared" si="38"/>
        <v>305624.88000000012</v>
      </c>
      <c r="AS147" s="24" t="str">
        <f t="shared" si="39"/>
        <v>0</v>
      </c>
      <c r="AT147" s="24">
        <f t="shared" si="40"/>
        <v>461281.39200000017</v>
      </c>
      <c r="AU147" s="24">
        <f t="shared" si="41"/>
        <v>51253.488000000012</v>
      </c>
    </row>
    <row r="148" spans="1:47" x14ac:dyDescent="0.25">
      <c r="A148" s="28" t="s">
        <v>14117</v>
      </c>
      <c r="B148" s="28" t="s">
        <v>796</v>
      </c>
      <c r="C148" s="28" t="s">
        <v>797</v>
      </c>
      <c r="D148" s="28" t="s">
        <v>798</v>
      </c>
      <c r="E148" s="28" t="s">
        <v>799</v>
      </c>
      <c r="F148" s="29">
        <v>38069</v>
      </c>
      <c r="G148" s="29">
        <v>44896</v>
      </c>
      <c r="H148" s="28" t="s">
        <v>800</v>
      </c>
      <c r="I148" s="28" t="s">
        <v>16049</v>
      </c>
      <c r="J148" s="28" t="s">
        <v>16036</v>
      </c>
      <c r="K148" s="28" t="s">
        <v>801</v>
      </c>
      <c r="L148" s="27">
        <v>317240.00000000006</v>
      </c>
      <c r="M148" s="27">
        <v>1110312.5</v>
      </c>
      <c r="N148" s="27">
        <v>0</v>
      </c>
      <c r="O148" s="27">
        <v>0</v>
      </c>
      <c r="P148" s="27">
        <f t="shared" si="28"/>
        <v>1110312.5</v>
      </c>
      <c r="Q148" s="27">
        <v>0</v>
      </c>
      <c r="R148" s="27">
        <v>0</v>
      </c>
      <c r="S148" s="27">
        <v>0</v>
      </c>
      <c r="T148" s="27">
        <f t="shared" si="29"/>
        <v>0</v>
      </c>
      <c r="U148" s="27">
        <v>464600</v>
      </c>
      <c r="V148" s="27">
        <f t="shared" si="30"/>
        <v>1892152.5</v>
      </c>
      <c r="W148" s="28" t="s">
        <v>802</v>
      </c>
      <c r="X148" s="27">
        <v>364826.00000000006</v>
      </c>
      <c r="Y148" s="27">
        <f t="shared" si="34"/>
        <v>2006511.375</v>
      </c>
      <c r="Z148" s="4" t="str" cm="1">
        <f t="array" ref="Z148">_xlfn.IFS(YEARFRAC(F148,G148)&lt;1,"&lt;1 Year",YEARFRAC(F148,G148)&lt;=5,"1-5 Years",YEARFRAC(F148,G148)&gt;5,"&gt;5 Years")</f>
        <v>&gt;5 Years</v>
      </c>
      <c r="AA148" s="24">
        <f>L148*(_xlfn.XLOOKUP(K148,'FX rates'!$A$2:$A$38,'FX rates'!$B$2:$B$38))</f>
        <v>317240.00000000006</v>
      </c>
      <c r="AB148" s="24">
        <f>V148*(_xlfn.XLOOKUP(K148,'FX rates'!$A$2:$A$38,'FX rates'!$B$2:$B$38))</f>
        <v>1892152.5</v>
      </c>
      <c r="AC148" s="24">
        <f>X148*(_xlfn.XLOOKUP(W148,'FX rates'!$A$2:$A$38,'FX rates'!$B$2:$B$38))</f>
        <v>364826.00000000006</v>
      </c>
      <c r="AD148" s="24">
        <f>Y148*(_xlfn.XLOOKUP(W148,'FX rates'!$A$2:$A$38,'FX rates'!$B$2:$B$38))</f>
        <v>2006511.375</v>
      </c>
      <c r="AE148" s="30">
        <f t="shared" si="35"/>
        <v>0.14999999999999997</v>
      </c>
      <c r="AF148" s="31">
        <f t="shared" si="36"/>
        <v>47586</v>
      </c>
      <c r="AG148" s="23">
        <f t="shared" si="37"/>
        <v>1574912.5</v>
      </c>
      <c r="AH148" s="35">
        <f t="shared" si="31"/>
        <v>1</v>
      </c>
      <c r="AI148" s="23">
        <f>U148*(_xlfn.XLOOKUP(K148,'FX rates'!$A$2:$A$38,'FX rates'!$B$2:$B$38))</f>
        <v>464600</v>
      </c>
      <c r="AJ148" s="23">
        <f>Q148*(_xlfn.XLOOKUP(K148,'FX rates'!$A$2:$A$38,'FX rates'!$B$2:$B$38))</f>
        <v>0</v>
      </c>
      <c r="AK148" s="23">
        <f>R148*(_xlfn.XLOOKUP(K148,'FX rates'!$A$2:$A$38,'FX rates'!$B$2:$B$38))</f>
        <v>0</v>
      </c>
      <c r="AM148" s="4"/>
      <c r="AN148" s="4"/>
      <c r="AO148" s="4"/>
      <c r="AP148" s="32">
        <f t="shared" si="32"/>
        <v>3.4999133148404988</v>
      </c>
      <c r="AQ148" s="32">
        <f t="shared" si="33"/>
        <v>0</v>
      </c>
      <c r="AR148" s="24">
        <f t="shared" si="38"/>
        <v>1641685.375</v>
      </c>
      <c r="AS148" s="24" t="str">
        <f t="shared" si="39"/>
        <v>0</v>
      </c>
      <c r="AT148" s="24">
        <f t="shared" si="40"/>
        <v>1805860.2375</v>
      </c>
      <c r="AU148" s="24">
        <f t="shared" si="41"/>
        <v>200651.13749999995</v>
      </c>
    </row>
    <row r="149" spans="1:47" x14ac:dyDescent="0.25">
      <c r="A149" s="28" t="s">
        <v>15134</v>
      </c>
      <c r="B149" s="28" t="s">
        <v>7912</v>
      </c>
      <c r="C149" s="28" t="s">
        <v>7913</v>
      </c>
      <c r="D149" s="28" t="s">
        <v>7914</v>
      </c>
      <c r="E149" s="28" t="s">
        <v>7915</v>
      </c>
      <c r="F149" s="29">
        <v>43595</v>
      </c>
      <c r="G149" s="29">
        <v>44896</v>
      </c>
      <c r="H149" s="28" t="s">
        <v>7916</v>
      </c>
      <c r="I149" s="28" t="s">
        <v>16057</v>
      </c>
      <c r="J149" s="28" t="s">
        <v>16044</v>
      </c>
      <c r="K149" s="28" t="s">
        <v>7917</v>
      </c>
      <c r="L149" s="27">
        <v>183315.00000000003</v>
      </c>
      <c r="M149" s="27">
        <v>103455.00000000001</v>
      </c>
      <c r="N149" s="27">
        <v>0</v>
      </c>
      <c r="O149" s="27">
        <v>0</v>
      </c>
      <c r="P149" s="27">
        <f t="shared" si="28"/>
        <v>103455.00000000001</v>
      </c>
      <c r="Q149" s="27">
        <v>0</v>
      </c>
      <c r="R149" s="27">
        <v>0</v>
      </c>
      <c r="S149" s="27">
        <v>0</v>
      </c>
      <c r="T149" s="27">
        <f t="shared" si="29"/>
        <v>0</v>
      </c>
      <c r="U149" s="27">
        <v>0</v>
      </c>
      <c r="V149" s="27">
        <f t="shared" si="30"/>
        <v>286770.00000000006</v>
      </c>
      <c r="W149" s="28" t="s">
        <v>7918</v>
      </c>
      <c r="X149" s="27">
        <v>194313.90000000005</v>
      </c>
      <c r="Y149" s="27">
        <f t="shared" si="34"/>
        <v>498290.10000000009</v>
      </c>
      <c r="Z149" s="4" t="str" cm="1">
        <f t="array" ref="Z149">_xlfn.IFS(YEARFRAC(F149,G149)&lt;1,"&lt;1 Year",YEARFRAC(F149,G149)&lt;=5,"1-5 Years",YEARFRAC(F149,G149)&gt;5,"&gt;5 Years")</f>
        <v>1-5 Years</v>
      </c>
      <c r="AA149" s="24">
        <f>L149*(_xlfn.XLOOKUP(K149,'FX rates'!$A$2:$A$38,'FX rates'!$B$2:$B$38))</f>
        <v>183315.00000000003</v>
      </c>
      <c r="AB149" s="24">
        <f>V149*(_xlfn.XLOOKUP(K149,'FX rates'!$A$2:$A$38,'FX rates'!$B$2:$B$38))</f>
        <v>286770.00000000006</v>
      </c>
      <c r="AC149" s="24">
        <f>X149*(_xlfn.XLOOKUP(W149,'FX rates'!$A$2:$A$38,'FX rates'!$B$2:$B$38))</f>
        <v>194313.90000000005</v>
      </c>
      <c r="AD149" s="24">
        <f>Y149*(_xlfn.XLOOKUP(W149,'FX rates'!$A$2:$A$38,'FX rates'!$B$2:$B$38))</f>
        <v>498290.10000000009</v>
      </c>
      <c r="AE149" s="30">
        <f t="shared" si="35"/>
        <v>6.0000000000000116E-2</v>
      </c>
      <c r="AF149" s="31">
        <f t="shared" si="36"/>
        <v>10998.900000000023</v>
      </c>
      <c r="AG149" s="23">
        <f t="shared" si="37"/>
        <v>103455.00000000003</v>
      </c>
      <c r="AH149" s="35">
        <f t="shared" si="31"/>
        <v>1</v>
      </c>
      <c r="AI149" s="23">
        <f>U149*(_xlfn.XLOOKUP(K149,'FX rates'!$A$2:$A$38,'FX rates'!$B$2:$B$38))</f>
        <v>0</v>
      </c>
      <c r="AJ149" s="23">
        <f>Q149*(_xlfn.XLOOKUP(K149,'FX rates'!$A$2:$A$38,'FX rates'!$B$2:$B$38))</f>
        <v>0</v>
      </c>
      <c r="AK149" s="23">
        <f>R149*(_xlfn.XLOOKUP(K149,'FX rates'!$A$2:$A$38,'FX rates'!$B$2:$B$38))</f>
        <v>0</v>
      </c>
      <c r="AM149" s="4"/>
      <c r="AN149" s="4"/>
      <c r="AO149" s="4"/>
      <c r="AP149" s="32">
        <f t="shared" si="32"/>
        <v>0.5643564356435643</v>
      </c>
      <c r="AQ149" s="32">
        <f t="shared" si="33"/>
        <v>0</v>
      </c>
      <c r="AR149" s="24">
        <f t="shared" si="38"/>
        <v>303976.20000000007</v>
      </c>
      <c r="AS149" s="24" t="str">
        <f t="shared" si="39"/>
        <v>0</v>
      </c>
      <c r="AT149" s="24">
        <f t="shared" si="40"/>
        <v>448461.09000000008</v>
      </c>
      <c r="AU149" s="24">
        <f t="shared" si="41"/>
        <v>49829.010000000009</v>
      </c>
    </row>
    <row r="150" spans="1:47" x14ac:dyDescent="0.25">
      <c r="A150" s="28" t="s">
        <v>15135</v>
      </c>
      <c r="B150" s="28" t="s">
        <v>7919</v>
      </c>
      <c r="C150" s="28" t="s">
        <v>7920</v>
      </c>
      <c r="D150" s="28" t="s">
        <v>7921</v>
      </c>
      <c r="E150" s="28" t="s">
        <v>7922</v>
      </c>
      <c r="F150" s="29">
        <v>43595</v>
      </c>
      <c r="G150" s="29">
        <v>44896</v>
      </c>
      <c r="H150" s="28" t="s">
        <v>7923</v>
      </c>
      <c r="I150" s="28" t="s">
        <v>16032</v>
      </c>
      <c r="J150" s="28" t="s">
        <v>16047</v>
      </c>
      <c r="K150" s="28" t="s">
        <v>7924</v>
      </c>
      <c r="L150" s="27">
        <v>201960.00000000003</v>
      </c>
      <c r="M150" s="27">
        <v>316800</v>
      </c>
      <c r="N150" s="27">
        <v>0</v>
      </c>
      <c r="O150" s="27">
        <v>0</v>
      </c>
      <c r="P150" s="27">
        <f t="shared" si="28"/>
        <v>316800</v>
      </c>
      <c r="Q150" s="27">
        <v>0</v>
      </c>
      <c r="R150" s="27">
        <v>0</v>
      </c>
      <c r="S150" s="27">
        <v>0</v>
      </c>
      <c r="T150" s="27">
        <f t="shared" si="29"/>
        <v>0</v>
      </c>
      <c r="U150" s="27">
        <v>0</v>
      </c>
      <c r="V150" s="27">
        <f t="shared" si="30"/>
        <v>518760</v>
      </c>
      <c r="W150" s="28" t="s">
        <v>7925</v>
      </c>
      <c r="X150" s="27">
        <v>210038.40000000002</v>
      </c>
      <c r="Y150" s="27">
        <f t="shared" si="34"/>
        <v>749548.8</v>
      </c>
      <c r="Z150" s="4" t="str" cm="1">
        <f t="array" ref="Z150">_xlfn.IFS(YEARFRAC(F150,G150)&lt;1,"&lt;1 Year",YEARFRAC(F150,G150)&lt;=5,"1-5 Years",YEARFRAC(F150,G150)&gt;5,"&gt;5 Years")</f>
        <v>1-5 Years</v>
      </c>
      <c r="AA150" s="24">
        <f>L150*(_xlfn.XLOOKUP(K150,'FX rates'!$A$2:$A$38,'FX rates'!$B$2:$B$38))</f>
        <v>201960.00000000003</v>
      </c>
      <c r="AB150" s="24">
        <f>V150*(_xlfn.XLOOKUP(K150,'FX rates'!$A$2:$A$38,'FX rates'!$B$2:$B$38))</f>
        <v>518760</v>
      </c>
      <c r="AC150" s="24">
        <f>X150*(_xlfn.XLOOKUP(W150,'FX rates'!$A$2:$A$38,'FX rates'!$B$2:$B$38))</f>
        <v>210038.40000000002</v>
      </c>
      <c r="AD150" s="24">
        <f>Y150*(_xlfn.XLOOKUP(W150,'FX rates'!$A$2:$A$38,'FX rates'!$B$2:$B$38))</f>
        <v>749548.8</v>
      </c>
      <c r="AE150" s="30">
        <f t="shared" si="35"/>
        <v>3.9999999999999966E-2</v>
      </c>
      <c r="AF150" s="31">
        <f t="shared" si="36"/>
        <v>8078.3999999999942</v>
      </c>
      <c r="AG150" s="23">
        <f t="shared" si="37"/>
        <v>316800</v>
      </c>
      <c r="AH150" s="35">
        <f t="shared" si="31"/>
        <v>1</v>
      </c>
      <c r="AI150" s="23">
        <f>U150*(_xlfn.XLOOKUP(K150,'FX rates'!$A$2:$A$38,'FX rates'!$B$2:$B$38))</f>
        <v>0</v>
      </c>
      <c r="AJ150" s="23">
        <f>Q150*(_xlfn.XLOOKUP(K150,'FX rates'!$A$2:$A$38,'FX rates'!$B$2:$B$38))</f>
        <v>0</v>
      </c>
      <c r="AK150" s="23">
        <f>R150*(_xlfn.XLOOKUP(K150,'FX rates'!$A$2:$A$38,'FX rates'!$B$2:$B$38))</f>
        <v>0</v>
      </c>
      <c r="AM150" s="4"/>
      <c r="AN150" s="4"/>
      <c r="AO150" s="4"/>
      <c r="AP150" s="32">
        <f t="shared" si="32"/>
        <v>1.5686274509803919</v>
      </c>
      <c r="AQ150" s="32">
        <f t="shared" si="33"/>
        <v>0</v>
      </c>
      <c r="AR150" s="24">
        <f t="shared" si="38"/>
        <v>539510.4</v>
      </c>
      <c r="AS150" s="24" t="str">
        <f t="shared" si="39"/>
        <v>0</v>
      </c>
      <c r="AT150" s="24">
        <f t="shared" si="40"/>
        <v>674593.92</v>
      </c>
      <c r="AU150" s="24">
        <f t="shared" si="41"/>
        <v>74954.880000000005</v>
      </c>
    </row>
    <row r="151" spans="1:47" x14ac:dyDescent="0.25">
      <c r="A151" s="28" t="s">
        <v>15136</v>
      </c>
      <c r="B151" s="28" t="s">
        <v>7926</v>
      </c>
      <c r="C151" s="28" t="s">
        <v>7927</v>
      </c>
      <c r="D151" s="28" t="s">
        <v>7928</v>
      </c>
      <c r="E151" s="28" t="s">
        <v>7929</v>
      </c>
      <c r="F151" s="29">
        <v>43595</v>
      </c>
      <c r="G151" s="29">
        <v>44896</v>
      </c>
      <c r="H151" s="28" t="s">
        <v>7930</v>
      </c>
      <c r="I151" s="28" t="s">
        <v>16038</v>
      </c>
      <c r="J151" s="28" t="s">
        <v>16038</v>
      </c>
      <c r="K151" s="28" t="s">
        <v>7931</v>
      </c>
      <c r="L151" s="27">
        <v>188320</v>
      </c>
      <c r="M151" s="27">
        <v>55440.000000000007</v>
      </c>
      <c r="N151" s="27">
        <v>0</v>
      </c>
      <c r="O151" s="27">
        <v>0</v>
      </c>
      <c r="P151" s="27">
        <f t="shared" si="28"/>
        <v>55440.000000000007</v>
      </c>
      <c r="Q151" s="27">
        <v>0</v>
      </c>
      <c r="R151" s="27">
        <v>0</v>
      </c>
      <c r="S151" s="27">
        <v>0</v>
      </c>
      <c r="T151" s="27">
        <f t="shared" si="29"/>
        <v>0</v>
      </c>
      <c r="U151" s="27">
        <v>0</v>
      </c>
      <c r="V151" s="27">
        <f t="shared" si="30"/>
        <v>243760</v>
      </c>
      <c r="W151" s="28" t="s">
        <v>7932</v>
      </c>
      <c r="X151" s="27">
        <v>201502.40000000002</v>
      </c>
      <c r="Y151" s="27">
        <f t="shared" si="34"/>
        <v>462325.60000000003</v>
      </c>
      <c r="Z151" s="4" t="str" cm="1">
        <f t="array" ref="Z151">_xlfn.IFS(YEARFRAC(F151,G151)&lt;1,"&lt;1 Year",YEARFRAC(F151,G151)&lt;=5,"1-5 Years",YEARFRAC(F151,G151)&gt;5,"&gt;5 Years")</f>
        <v>1-5 Years</v>
      </c>
      <c r="AA151" s="24">
        <f>L151*(_xlfn.XLOOKUP(K151,'FX rates'!$A$2:$A$38,'FX rates'!$B$2:$B$38))</f>
        <v>188320</v>
      </c>
      <c r="AB151" s="24">
        <f>V151*(_xlfn.XLOOKUP(K151,'FX rates'!$A$2:$A$38,'FX rates'!$B$2:$B$38))</f>
        <v>243760</v>
      </c>
      <c r="AC151" s="24">
        <f>X151*(_xlfn.XLOOKUP(W151,'FX rates'!$A$2:$A$38,'FX rates'!$B$2:$B$38))</f>
        <v>201502.40000000002</v>
      </c>
      <c r="AD151" s="24">
        <f>Y151*(_xlfn.XLOOKUP(W151,'FX rates'!$A$2:$A$38,'FX rates'!$B$2:$B$38))</f>
        <v>462325.60000000003</v>
      </c>
      <c r="AE151" s="30">
        <f t="shared" si="35"/>
        <v>7.0000000000000118E-2</v>
      </c>
      <c r="AF151" s="31">
        <f t="shared" si="36"/>
        <v>13182.400000000023</v>
      </c>
      <c r="AG151" s="23">
        <f t="shared" si="37"/>
        <v>55440</v>
      </c>
      <c r="AH151" s="35">
        <f t="shared" si="31"/>
        <v>1</v>
      </c>
      <c r="AI151" s="23">
        <f>U151*(_xlfn.XLOOKUP(K151,'FX rates'!$A$2:$A$38,'FX rates'!$B$2:$B$38))</f>
        <v>0</v>
      </c>
      <c r="AJ151" s="23">
        <f>Q151*(_xlfn.XLOOKUP(K151,'FX rates'!$A$2:$A$38,'FX rates'!$B$2:$B$38))</f>
        <v>0</v>
      </c>
      <c r="AK151" s="23">
        <f>R151*(_xlfn.XLOOKUP(K151,'FX rates'!$A$2:$A$38,'FX rates'!$B$2:$B$38))</f>
        <v>0</v>
      </c>
      <c r="AM151" s="4"/>
      <c r="AN151" s="4"/>
      <c r="AO151" s="4"/>
      <c r="AP151" s="32">
        <f t="shared" si="32"/>
        <v>0.29439252336448601</v>
      </c>
      <c r="AQ151" s="32">
        <f t="shared" si="33"/>
        <v>0</v>
      </c>
      <c r="AR151" s="24">
        <f t="shared" si="38"/>
        <v>260823.2</v>
      </c>
      <c r="AS151" s="24" t="str">
        <f t="shared" si="39"/>
        <v>0</v>
      </c>
      <c r="AT151" s="24">
        <f t="shared" si="40"/>
        <v>416093.04000000004</v>
      </c>
      <c r="AU151" s="24">
        <f t="shared" si="41"/>
        <v>46232.56</v>
      </c>
    </row>
    <row r="152" spans="1:47" x14ac:dyDescent="0.25">
      <c r="A152" s="28" t="s">
        <v>15137</v>
      </c>
      <c r="B152" s="28" t="s">
        <v>7933</v>
      </c>
      <c r="C152" s="28" t="s">
        <v>7934</v>
      </c>
      <c r="D152" s="28" t="s">
        <v>7935</v>
      </c>
      <c r="E152" s="28" t="s">
        <v>7936</v>
      </c>
      <c r="F152" s="29">
        <v>43595</v>
      </c>
      <c r="G152" s="29">
        <v>44896</v>
      </c>
      <c r="H152" s="28" t="s">
        <v>7937</v>
      </c>
      <c r="I152" s="28" t="s">
        <v>16045</v>
      </c>
      <c r="J152" s="28" t="s">
        <v>16041</v>
      </c>
      <c r="K152" s="28" t="s">
        <v>7938</v>
      </c>
      <c r="L152" s="27">
        <v>251680.00000000003</v>
      </c>
      <c r="M152" s="4">
        <v>0</v>
      </c>
      <c r="N152" s="27">
        <v>1944000.0000000002</v>
      </c>
      <c r="O152" s="27">
        <v>0</v>
      </c>
      <c r="P152" s="27">
        <f t="shared" si="28"/>
        <v>1944000.0000000002</v>
      </c>
      <c r="Q152" s="27">
        <v>0</v>
      </c>
      <c r="R152" s="27">
        <v>0</v>
      </c>
      <c r="S152" s="27">
        <v>0</v>
      </c>
      <c r="T152" s="27">
        <f t="shared" si="29"/>
        <v>0</v>
      </c>
      <c r="U152" s="27">
        <v>220000.00000000003</v>
      </c>
      <c r="V152" s="27">
        <f t="shared" si="30"/>
        <v>2415680.0000000005</v>
      </c>
      <c r="W152" s="28" t="s">
        <v>7939</v>
      </c>
      <c r="X152" s="27">
        <v>289432</v>
      </c>
      <c r="Y152" s="27">
        <f t="shared" si="34"/>
        <v>578864</v>
      </c>
      <c r="Z152" s="4" t="str" cm="1">
        <f t="array" ref="Z152">_xlfn.IFS(YEARFRAC(F152,G152)&lt;1,"&lt;1 Year",YEARFRAC(F152,G152)&lt;=5,"1-5 Years",YEARFRAC(F152,G152)&gt;5,"&gt;5 Years")</f>
        <v>1-5 Years</v>
      </c>
      <c r="AA152" s="24">
        <f>L152*(_xlfn.XLOOKUP(K152,'FX rates'!$A$2:$A$38,'FX rates'!$B$2:$B$38))</f>
        <v>251680.00000000003</v>
      </c>
      <c r="AB152" s="24">
        <f>V152*(_xlfn.XLOOKUP(K152,'FX rates'!$A$2:$A$38,'FX rates'!$B$2:$B$38))</f>
        <v>2415680.0000000005</v>
      </c>
      <c r="AC152" s="24">
        <f>X152*(_xlfn.XLOOKUP(W152,'FX rates'!$A$2:$A$38,'FX rates'!$B$2:$B$38))</f>
        <v>289432</v>
      </c>
      <c r="AD152" s="24">
        <f>Y152*(_xlfn.XLOOKUP(W152,'FX rates'!$A$2:$A$38,'FX rates'!$B$2:$B$38))</f>
        <v>578864</v>
      </c>
      <c r="AE152" s="30">
        <f t="shared" si="35"/>
        <v>0.14999999999999986</v>
      </c>
      <c r="AF152" s="31">
        <f t="shared" si="36"/>
        <v>37751.999999999971</v>
      </c>
      <c r="AG152" s="23">
        <f t="shared" si="37"/>
        <v>2164000.0000000005</v>
      </c>
      <c r="AH152" s="35">
        <f t="shared" si="31"/>
        <v>1</v>
      </c>
      <c r="AI152" s="23">
        <f>U152*(_xlfn.XLOOKUP(K152,'FX rates'!$A$2:$A$38,'FX rates'!$B$2:$B$38))</f>
        <v>220000.00000000003</v>
      </c>
      <c r="AJ152" s="23">
        <f>Q152*(_xlfn.XLOOKUP(K152,'FX rates'!$A$2:$A$38,'FX rates'!$B$2:$B$38))</f>
        <v>0</v>
      </c>
      <c r="AK152" s="23">
        <f>R152*(_xlfn.XLOOKUP(K152,'FX rates'!$A$2:$A$38,'FX rates'!$B$2:$B$38))</f>
        <v>0</v>
      </c>
      <c r="AM152" s="4"/>
      <c r="AN152" s="4"/>
      <c r="AO152" s="4"/>
      <c r="AP152" s="32">
        <f t="shared" si="32"/>
        <v>0</v>
      </c>
      <c r="AQ152" s="32">
        <f t="shared" si="33"/>
        <v>0</v>
      </c>
      <c r="AR152" s="24">
        <f t="shared" si="38"/>
        <v>289432</v>
      </c>
      <c r="AS152" s="24" t="str">
        <f t="shared" si="39"/>
        <v>0</v>
      </c>
      <c r="AT152" s="24">
        <f t="shared" si="40"/>
        <v>520977.60000000003</v>
      </c>
      <c r="AU152" s="24">
        <f t="shared" si="41"/>
        <v>57886.399999999965</v>
      </c>
    </row>
    <row r="153" spans="1:47" x14ac:dyDescent="0.25">
      <c r="A153" s="28" t="s">
        <v>15138</v>
      </c>
      <c r="B153" s="28" t="s">
        <v>7940</v>
      </c>
      <c r="C153" s="28" t="s">
        <v>7941</v>
      </c>
      <c r="D153" s="28" t="s">
        <v>7942</v>
      </c>
      <c r="E153" s="28" t="s">
        <v>7943</v>
      </c>
      <c r="F153" s="29">
        <v>43595</v>
      </c>
      <c r="G153" s="29">
        <v>44896</v>
      </c>
      <c r="H153" s="28" t="s">
        <v>7944</v>
      </c>
      <c r="I153" s="28" t="s">
        <v>16039</v>
      </c>
      <c r="J153" s="28" t="s">
        <v>16037</v>
      </c>
      <c r="K153" s="28" t="s">
        <v>7945</v>
      </c>
      <c r="L153" s="27">
        <v>274725.00000000006</v>
      </c>
      <c r="M153" s="27">
        <v>240240</v>
      </c>
      <c r="N153" s="27">
        <v>0</v>
      </c>
      <c r="O153" s="27">
        <v>0</v>
      </c>
      <c r="P153" s="27">
        <f t="shared" si="28"/>
        <v>240240</v>
      </c>
      <c r="Q153" s="27">
        <v>0</v>
      </c>
      <c r="R153" s="27">
        <v>0</v>
      </c>
      <c r="S153" s="27">
        <v>0</v>
      </c>
      <c r="T153" s="27">
        <f t="shared" si="29"/>
        <v>0</v>
      </c>
      <c r="U153" s="27">
        <v>0</v>
      </c>
      <c r="V153" s="27">
        <f t="shared" si="30"/>
        <v>514965.00000000006</v>
      </c>
      <c r="W153" s="28" t="s">
        <v>7946</v>
      </c>
      <c r="X153" s="27">
        <v>307692.00000000012</v>
      </c>
      <c r="Y153" s="27">
        <f t="shared" si="34"/>
        <v>884452.80000000028</v>
      </c>
      <c r="Z153" s="4" t="str" cm="1">
        <f t="array" ref="Z153">_xlfn.IFS(YEARFRAC(F153,G153)&lt;1,"&lt;1 Year",YEARFRAC(F153,G153)&lt;=5,"1-5 Years",YEARFRAC(F153,G153)&gt;5,"&gt;5 Years")</f>
        <v>1-5 Years</v>
      </c>
      <c r="AA153" s="24">
        <f>L153*(_xlfn.XLOOKUP(K153,'FX rates'!$A$2:$A$38,'FX rates'!$B$2:$B$38))</f>
        <v>320686.49249180651</v>
      </c>
      <c r="AB153" s="24">
        <f>V153*(_xlfn.XLOOKUP(K153,'FX rates'!$A$2:$A$38,'FX rates'!$B$2:$B$38))</f>
        <v>601118.6444846415</v>
      </c>
      <c r="AC153" s="24">
        <f>X153*(_xlfn.XLOOKUP(W153,'FX rates'!$A$2:$A$38,'FX rates'!$B$2:$B$38))</f>
        <v>359168.87159082334</v>
      </c>
      <c r="AD153" s="24">
        <f>Y153*(_xlfn.XLOOKUP(W153,'FX rates'!$A$2:$A$38,'FX rates'!$B$2:$B$38))</f>
        <v>1032421.7534136219</v>
      </c>
      <c r="AE153" s="30">
        <f t="shared" si="35"/>
        <v>0.12000000000000016</v>
      </c>
      <c r="AF153" s="31">
        <f t="shared" si="36"/>
        <v>32967.000000000058</v>
      </c>
      <c r="AG153" s="23">
        <f t="shared" si="37"/>
        <v>280432.15199283499</v>
      </c>
      <c r="AH153" s="35">
        <f t="shared" si="31"/>
        <v>1.1672999999701754</v>
      </c>
      <c r="AI153" s="23">
        <f>U153*(_xlfn.XLOOKUP(K153,'FX rates'!$A$2:$A$38,'FX rates'!$B$2:$B$38))</f>
        <v>0</v>
      </c>
      <c r="AJ153" s="23">
        <f>Q153*(_xlfn.XLOOKUP(K153,'FX rates'!$A$2:$A$38,'FX rates'!$B$2:$B$38))</f>
        <v>0</v>
      </c>
      <c r="AK153" s="23">
        <f>R153*(_xlfn.XLOOKUP(K153,'FX rates'!$A$2:$A$38,'FX rates'!$B$2:$B$38))</f>
        <v>0</v>
      </c>
      <c r="AM153" s="4"/>
      <c r="AN153" s="4"/>
      <c r="AO153" s="4"/>
      <c r="AP153" s="32">
        <f t="shared" si="32"/>
        <v>0.87447447447447424</v>
      </c>
      <c r="AQ153" s="32">
        <f t="shared" si="33"/>
        <v>0</v>
      </c>
      <c r="AR153" s="24">
        <f t="shared" si="38"/>
        <v>576760.80000000016</v>
      </c>
      <c r="AS153" s="24" t="str">
        <f t="shared" si="39"/>
        <v>0</v>
      </c>
      <c r="AT153" s="24">
        <f t="shared" si="40"/>
        <v>929179.57807225978</v>
      </c>
      <c r="AU153" s="24">
        <f t="shared" si="41"/>
        <v>103242.17534136213</v>
      </c>
    </row>
    <row r="154" spans="1:47" x14ac:dyDescent="0.25">
      <c r="A154" s="28" t="s">
        <v>15139</v>
      </c>
      <c r="B154" s="28" t="s">
        <v>7947</v>
      </c>
      <c r="C154" s="28" t="s">
        <v>7948</v>
      </c>
      <c r="D154" s="28" t="s">
        <v>7949</v>
      </c>
      <c r="E154" s="28" t="s">
        <v>7950</v>
      </c>
      <c r="F154" s="29">
        <v>43595</v>
      </c>
      <c r="G154" s="29">
        <v>44896</v>
      </c>
      <c r="H154" s="28" t="s">
        <v>7951</v>
      </c>
      <c r="I154" s="28" t="s">
        <v>16041</v>
      </c>
      <c r="J154" s="28" t="s">
        <v>16048</v>
      </c>
      <c r="K154" s="28" t="s">
        <v>7952</v>
      </c>
      <c r="L154" s="27">
        <v>193600.00000000003</v>
      </c>
      <c r="M154" s="27">
        <v>464618.00000000006</v>
      </c>
      <c r="N154" s="27">
        <v>0</v>
      </c>
      <c r="O154" s="27">
        <v>0</v>
      </c>
      <c r="P154" s="27">
        <f t="shared" si="28"/>
        <v>464618.00000000006</v>
      </c>
      <c r="Q154" s="27">
        <v>0</v>
      </c>
      <c r="R154" s="27">
        <v>0</v>
      </c>
      <c r="S154" s="27">
        <v>0</v>
      </c>
      <c r="T154" s="27">
        <f t="shared" si="29"/>
        <v>0</v>
      </c>
      <c r="U154" s="27">
        <v>77700</v>
      </c>
      <c r="V154" s="27">
        <f t="shared" si="30"/>
        <v>735918.00000000012</v>
      </c>
      <c r="W154" s="28" t="s">
        <v>7953</v>
      </c>
      <c r="X154" s="27">
        <v>218768</v>
      </c>
      <c r="Y154" s="27">
        <f t="shared" si="34"/>
        <v>962554.34</v>
      </c>
      <c r="Z154" s="4" t="str" cm="1">
        <f t="array" ref="Z154">_xlfn.IFS(YEARFRAC(F154,G154)&lt;1,"&lt;1 Year",YEARFRAC(F154,G154)&lt;=5,"1-5 Years",YEARFRAC(F154,G154)&gt;5,"&gt;5 Years")</f>
        <v>1-5 Years</v>
      </c>
      <c r="AA154" s="24">
        <f>L154*(_xlfn.XLOOKUP(K154,'FX rates'!$A$2:$A$38,'FX rates'!$B$2:$B$38))</f>
        <v>257613.84001464411</v>
      </c>
      <c r="AB154" s="24">
        <f>V154*(_xlfn.XLOOKUP(K154,'FX rates'!$A$2:$A$38,'FX rates'!$B$2:$B$38))</f>
        <v>979249.28675566567</v>
      </c>
      <c r="AC154" s="24">
        <f>X154*(_xlfn.XLOOKUP(W154,'FX rates'!$A$2:$A$38,'FX rates'!$B$2:$B$38))</f>
        <v>291103.63921654783</v>
      </c>
      <c r="AD154" s="24">
        <f>Y154*(_xlfn.XLOOKUP(W154,'FX rates'!$A$2:$A$38,'FX rates'!$B$2:$B$38))</f>
        <v>1280822.9325938085</v>
      </c>
      <c r="AE154" s="30">
        <f t="shared" si="35"/>
        <v>0.12999999999999995</v>
      </c>
      <c r="AF154" s="31">
        <f t="shared" si="36"/>
        <v>25167.999999999971</v>
      </c>
      <c r="AG154" s="23">
        <f t="shared" si="37"/>
        <v>721635.44674102159</v>
      </c>
      <c r="AH154" s="35">
        <f t="shared" si="31"/>
        <v>1.3306500000756409</v>
      </c>
      <c r="AI154" s="23">
        <f>U154*(_xlfn.XLOOKUP(K154,'FX rates'!$A$2:$A$38,'FX rates'!$B$2:$B$38))</f>
        <v>103391.5050058773</v>
      </c>
      <c r="AJ154" s="23">
        <f>Q154*(_xlfn.XLOOKUP(K154,'FX rates'!$A$2:$A$38,'FX rates'!$B$2:$B$38))</f>
        <v>0</v>
      </c>
      <c r="AK154" s="23">
        <f>R154*(_xlfn.XLOOKUP(K154,'FX rates'!$A$2:$A$38,'FX rates'!$B$2:$B$38))</f>
        <v>0</v>
      </c>
      <c r="AM154" s="4"/>
      <c r="AN154" s="4"/>
      <c r="AO154" s="4"/>
      <c r="AP154" s="32">
        <f t="shared" si="32"/>
        <v>2.3998863636363637</v>
      </c>
      <c r="AQ154" s="32">
        <f t="shared" si="33"/>
        <v>0</v>
      </c>
      <c r="AR154" s="24">
        <f t="shared" si="38"/>
        <v>743786.34</v>
      </c>
      <c r="AS154" s="24" t="str">
        <f t="shared" si="39"/>
        <v>0</v>
      </c>
      <c r="AT154" s="24">
        <f t="shared" si="40"/>
        <v>1152740.6393344277</v>
      </c>
      <c r="AU154" s="24">
        <f t="shared" si="41"/>
        <v>128082.29325938085</v>
      </c>
    </row>
    <row r="155" spans="1:47" x14ac:dyDescent="0.25">
      <c r="A155" s="28" t="s">
        <v>15140</v>
      </c>
      <c r="B155" s="28" t="s">
        <v>13621</v>
      </c>
      <c r="C155" s="28" t="s">
        <v>13622</v>
      </c>
      <c r="D155" s="28" t="s">
        <v>13623</v>
      </c>
      <c r="E155" s="28" t="s">
        <v>13624</v>
      </c>
      <c r="F155" s="29">
        <v>43595</v>
      </c>
      <c r="G155" s="29">
        <v>44896</v>
      </c>
      <c r="H155" s="28" t="s">
        <v>13625</v>
      </c>
      <c r="I155" s="28" t="s">
        <v>16039</v>
      </c>
      <c r="J155" s="28" t="s">
        <v>16039</v>
      </c>
      <c r="K155" s="28" t="s">
        <v>13626</v>
      </c>
      <c r="L155" s="27">
        <v>72215</v>
      </c>
      <c r="M155" s="27">
        <v>19057.5</v>
      </c>
      <c r="N155" s="27">
        <v>0</v>
      </c>
      <c r="O155" s="27">
        <v>0</v>
      </c>
      <c r="P155" s="27">
        <f t="shared" si="28"/>
        <v>19057.5</v>
      </c>
      <c r="Q155" s="27">
        <v>0</v>
      </c>
      <c r="R155" s="27">
        <v>0</v>
      </c>
      <c r="S155" s="27">
        <v>0</v>
      </c>
      <c r="T155" s="27">
        <f t="shared" si="29"/>
        <v>0</v>
      </c>
      <c r="U155" s="27">
        <v>0</v>
      </c>
      <c r="V155" s="27">
        <f t="shared" si="30"/>
        <v>91272.5</v>
      </c>
      <c r="W155" s="28" t="s">
        <v>13627</v>
      </c>
      <c r="X155" s="27">
        <v>82325.100000000006</v>
      </c>
      <c r="Y155" s="27">
        <f t="shared" si="34"/>
        <v>186375.75</v>
      </c>
      <c r="Z155" s="4" t="str" cm="1">
        <f t="array" ref="Z155">_xlfn.IFS(YEARFRAC(F155,G155)&lt;1,"&lt;1 Year",YEARFRAC(F155,G155)&lt;=5,"1-5 Years",YEARFRAC(F155,G155)&gt;5,"&gt;5 Years")</f>
        <v>1-5 Years</v>
      </c>
      <c r="AA155" s="24">
        <f>L155*(_xlfn.XLOOKUP(K155,'FX rates'!$A$2:$A$38,'FX rates'!$B$2:$B$38))</f>
        <v>84296.569497846212</v>
      </c>
      <c r="AB155" s="24">
        <f>V155*(_xlfn.XLOOKUP(K155,'FX rates'!$A$2:$A$38,'FX rates'!$B$2:$B$38))</f>
        <v>106542.38924727784</v>
      </c>
      <c r="AC155" s="24">
        <f>X155*(_xlfn.XLOOKUP(W155,'FX rates'!$A$2:$A$38,'FX rates'!$B$2:$B$38))</f>
        <v>96098.089227544697</v>
      </c>
      <c r="AD155" s="24">
        <f>Y155*(_xlfn.XLOOKUP(W155,'FX rates'!$A$2:$A$38,'FX rates'!$B$2:$B$38))</f>
        <v>217556.41296944142</v>
      </c>
      <c r="AE155" s="30">
        <f t="shared" si="35"/>
        <v>0.14000000000000018</v>
      </c>
      <c r="AF155" s="31">
        <f t="shared" si="36"/>
        <v>10110.100000000006</v>
      </c>
      <c r="AG155" s="23">
        <f t="shared" si="37"/>
        <v>22245.819749431626</v>
      </c>
      <c r="AH155" s="35">
        <f t="shared" si="31"/>
        <v>1.1672999999701754</v>
      </c>
      <c r="AI155" s="23">
        <f>U155*(_xlfn.XLOOKUP(K155,'FX rates'!$A$2:$A$38,'FX rates'!$B$2:$B$38))</f>
        <v>0</v>
      </c>
      <c r="AJ155" s="23">
        <f>Q155*(_xlfn.XLOOKUP(K155,'FX rates'!$A$2:$A$38,'FX rates'!$B$2:$B$38))</f>
        <v>0</v>
      </c>
      <c r="AK155" s="23">
        <f>R155*(_xlfn.XLOOKUP(K155,'FX rates'!$A$2:$A$38,'FX rates'!$B$2:$B$38))</f>
        <v>0</v>
      </c>
      <c r="AM155" s="4"/>
      <c r="AN155" s="4"/>
      <c r="AO155" s="4"/>
      <c r="AP155" s="32">
        <f t="shared" si="32"/>
        <v>0.2638994668697639</v>
      </c>
      <c r="AQ155" s="32">
        <f t="shared" si="33"/>
        <v>0</v>
      </c>
      <c r="AR155" s="24">
        <f t="shared" si="38"/>
        <v>104050.65000000001</v>
      </c>
      <c r="AS155" s="24" t="str">
        <f t="shared" si="39"/>
        <v>0</v>
      </c>
      <c r="AT155" s="24">
        <f t="shared" si="40"/>
        <v>195800.77167249727</v>
      </c>
      <c r="AU155" s="24">
        <f t="shared" si="41"/>
        <v>21755.641296944144</v>
      </c>
    </row>
    <row r="156" spans="1:47" x14ac:dyDescent="0.25">
      <c r="A156" s="28" t="s">
        <v>15141</v>
      </c>
      <c r="B156" s="28" t="s">
        <v>7961</v>
      </c>
      <c r="C156" s="28" t="s">
        <v>7962</v>
      </c>
      <c r="D156" s="28" t="s">
        <v>7963</v>
      </c>
      <c r="E156" s="28" t="s">
        <v>7964</v>
      </c>
      <c r="F156" s="29">
        <v>43595</v>
      </c>
      <c r="G156" s="29">
        <v>44896</v>
      </c>
      <c r="H156" s="28" t="s">
        <v>7965</v>
      </c>
      <c r="I156" s="28" t="s">
        <v>16044</v>
      </c>
      <c r="J156" s="28" t="s">
        <v>16048</v>
      </c>
      <c r="K156" s="28" t="s">
        <v>7966</v>
      </c>
      <c r="L156" s="27">
        <v>198879.99999999997</v>
      </c>
      <c r="M156" s="27">
        <v>33088</v>
      </c>
      <c r="N156" s="27">
        <v>0</v>
      </c>
      <c r="O156" s="27">
        <v>0</v>
      </c>
      <c r="P156" s="27">
        <f t="shared" si="28"/>
        <v>33088</v>
      </c>
      <c r="Q156" s="27">
        <v>0</v>
      </c>
      <c r="R156" s="27">
        <v>0</v>
      </c>
      <c r="S156" s="27">
        <v>0</v>
      </c>
      <c r="T156" s="27">
        <f t="shared" si="29"/>
        <v>0</v>
      </c>
      <c r="U156" s="27">
        <v>0</v>
      </c>
      <c r="V156" s="27">
        <f t="shared" si="30"/>
        <v>231967.99999999997</v>
      </c>
      <c r="W156" s="28" t="s">
        <v>7967</v>
      </c>
      <c r="X156" s="27">
        <v>200868.79999999996</v>
      </c>
      <c r="Y156" s="27">
        <f t="shared" si="34"/>
        <v>435156.47999999992</v>
      </c>
      <c r="Z156" s="4" t="str" cm="1">
        <f t="array" ref="Z156">_xlfn.IFS(YEARFRAC(F156,G156)&lt;1,"&lt;1 Year",YEARFRAC(F156,G156)&lt;=5,"1-5 Years",YEARFRAC(F156,G156)&gt;5,"&gt;5 Years")</f>
        <v>1-5 Years</v>
      </c>
      <c r="AA156" s="24">
        <f>L156*(_xlfn.XLOOKUP(K156,'FX rates'!$A$2:$A$38,'FX rates'!$B$2:$B$38))</f>
        <v>198879.99999999997</v>
      </c>
      <c r="AB156" s="24">
        <f>V156*(_xlfn.XLOOKUP(K156,'FX rates'!$A$2:$A$38,'FX rates'!$B$2:$B$38))</f>
        <v>231967.99999999997</v>
      </c>
      <c r="AC156" s="24">
        <f>X156*(_xlfn.XLOOKUP(W156,'FX rates'!$A$2:$A$38,'FX rates'!$B$2:$B$38))</f>
        <v>200868.79999999996</v>
      </c>
      <c r="AD156" s="24">
        <f>Y156*(_xlfn.XLOOKUP(W156,'FX rates'!$A$2:$A$38,'FX rates'!$B$2:$B$38))</f>
        <v>435156.47999999992</v>
      </c>
      <c r="AE156" s="30">
        <f t="shared" si="35"/>
        <v>9.999999999999943E-3</v>
      </c>
      <c r="AF156" s="31">
        <f t="shared" si="36"/>
        <v>1988.7999999999884</v>
      </c>
      <c r="AG156" s="23">
        <f t="shared" si="37"/>
        <v>33088</v>
      </c>
      <c r="AH156" s="35">
        <f t="shared" si="31"/>
        <v>1</v>
      </c>
      <c r="AI156" s="23">
        <f>U156*(_xlfn.XLOOKUP(K156,'FX rates'!$A$2:$A$38,'FX rates'!$B$2:$B$38))</f>
        <v>0</v>
      </c>
      <c r="AJ156" s="23">
        <f>Q156*(_xlfn.XLOOKUP(K156,'FX rates'!$A$2:$A$38,'FX rates'!$B$2:$B$38))</f>
        <v>0</v>
      </c>
      <c r="AK156" s="23">
        <f>R156*(_xlfn.XLOOKUP(K156,'FX rates'!$A$2:$A$38,'FX rates'!$B$2:$B$38))</f>
        <v>0</v>
      </c>
      <c r="AM156" s="4"/>
      <c r="AN156" s="4"/>
      <c r="AO156" s="4"/>
      <c r="AP156" s="32">
        <f t="shared" si="32"/>
        <v>0.16637168141592923</v>
      </c>
      <c r="AQ156" s="32">
        <f t="shared" si="33"/>
        <v>0</v>
      </c>
      <c r="AR156" s="24">
        <f t="shared" si="38"/>
        <v>234287.67999999996</v>
      </c>
      <c r="AS156" s="24" t="str">
        <f t="shared" si="39"/>
        <v>0</v>
      </c>
      <c r="AT156" s="24">
        <f t="shared" si="40"/>
        <v>391640.83199999994</v>
      </c>
      <c r="AU156" s="24">
        <f t="shared" si="41"/>
        <v>43515.647999999986</v>
      </c>
    </row>
    <row r="157" spans="1:47" x14ac:dyDescent="0.25">
      <c r="A157" s="28" t="s">
        <v>15142</v>
      </c>
      <c r="B157" s="28" t="s">
        <v>7968</v>
      </c>
      <c r="C157" s="28" t="s">
        <v>7969</v>
      </c>
      <c r="D157" s="28" t="s">
        <v>7970</v>
      </c>
      <c r="E157" s="28" t="s">
        <v>7971</v>
      </c>
      <c r="F157" s="29">
        <v>43595</v>
      </c>
      <c r="G157" s="29">
        <v>44896</v>
      </c>
      <c r="H157" s="28" t="s">
        <v>7972</v>
      </c>
      <c r="I157" s="28" t="s">
        <v>16043</v>
      </c>
      <c r="J157" s="28" t="s">
        <v>16052</v>
      </c>
      <c r="K157" s="28" t="s">
        <v>7973</v>
      </c>
      <c r="L157" s="27">
        <v>112395.25000000001</v>
      </c>
      <c r="M157" s="27">
        <v>20889.000000000004</v>
      </c>
      <c r="N157" s="27">
        <v>0</v>
      </c>
      <c r="O157" s="27">
        <v>0</v>
      </c>
      <c r="P157" s="27">
        <f t="shared" si="28"/>
        <v>20889.000000000004</v>
      </c>
      <c r="Q157" s="27">
        <v>0</v>
      </c>
      <c r="R157" s="27">
        <v>0</v>
      </c>
      <c r="S157" s="27">
        <v>0</v>
      </c>
      <c r="T157" s="27">
        <f t="shared" si="29"/>
        <v>0</v>
      </c>
      <c r="U157" s="27">
        <v>0</v>
      </c>
      <c r="V157" s="27">
        <f t="shared" si="30"/>
        <v>133284.25000000003</v>
      </c>
      <c r="W157" s="28" t="s">
        <v>7974</v>
      </c>
      <c r="X157" s="27">
        <v>124758.72750000002</v>
      </c>
      <c r="Y157" s="27">
        <f t="shared" si="34"/>
        <v>272704.24500000005</v>
      </c>
      <c r="Z157" s="4" t="str" cm="1">
        <f t="array" ref="Z157">_xlfn.IFS(YEARFRAC(F157,G157)&lt;1,"&lt;1 Year",YEARFRAC(F157,G157)&lt;=5,"1-5 Years",YEARFRAC(F157,G157)&gt;5,"&gt;5 Years")</f>
        <v>1-5 Years</v>
      </c>
      <c r="AA157" s="24">
        <f>L157*(_xlfn.XLOOKUP(K157,'FX rates'!$A$2:$A$38,'FX rates'!$B$2:$B$38))</f>
        <v>149558.73942100169</v>
      </c>
      <c r="AB157" s="24">
        <f>V157*(_xlfn.XLOOKUP(K157,'FX rates'!$A$2:$A$38,'FX rates'!$B$2:$B$38))</f>
        <v>177354.6872725818</v>
      </c>
      <c r="AC157" s="24">
        <f>X157*(_xlfn.XLOOKUP(W157,'FX rates'!$A$2:$A$38,'FX rates'!$B$2:$B$38))</f>
        <v>166010.20075731189</v>
      </c>
      <c r="AD157" s="24">
        <f>Y157*(_xlfn.XLOOKUP(W157,'FX rates'!$A$2:$A$38,'FX rates'!$B$2:$B$38))</f>
        <v>362873.90362987766</v>
      </c>
      <c r="AE157" s="30">
        <f t="shared" si="35"/>
        <v>0.11000000000000007</v>
      </c>
      <c r="AF157" s="31">
        <f t="shared" si="36"/>
        <v>12363.477500000008</v>
      </c>
      <c r="AG157" s="23">
        <f t="shared" si="37"/>
        <v>27795.947851580102</v>
      </c>
      <c r="AH157" s="35">
        <f t="shared" si="31"/>
        <v>1.3306500000756409</v>
      </c>
      <c r="AI157" s="23">
        <f>U157*(_xlfn.XLOOKUP(K157,'FX rates'!$A$2:$A$38,'FX rates'!$B$2:$B$38))</f>
        <v>0</v>
      </c>
      <c r="AJ157" s="23">
        <f>Q157*(_xlfn.XLOOKUP(K157,'FX rates'!$A$2:$A$38,'FX rates'!$B$2:$B$38))</f>
        <v>0</v>
      </c>
      <c r="AK157" s="23">
        <f>R157*(_xlfn.XLOOKUP(K157,'FX rates'!$A$2:$A$38,'FX rates'!$B$2:$B$38))</f>
        <v>0</v>
      </c>
      <c r="AM157" s="4"/>
      <c r="AN157" s="4"/>
      <c r="AO157" s="4"/>
      <c r="AP157" s="32">
        <f t="shared" si="32"/>
        <v>0.18585304983973969</v>
      </c>
      <c r="AQ157" s="32">
        <f t="shared" si="33"/>
        <v>0</v>
      </c>
      <c r="AR157" s="24">
        <f t="shared" si="38"/>
        <v>147945.51750000005</v>
      </c>
      <c r="AS157" s="24" t="str">
        <f t="shared" si="39"/>
        <v>0</v>
      </c>
      <c r="AT157" s="24">
        <f t="shared" si="40"/>
        <v>326586.5132668899</v>
      </c>
      <c r="AU157" s="24">
        <f t="shared" si="41"/>
        <v>36287.39036298776</v>
      </c>
    </row>
    <row r="158" spans="1:47" x14ac:dyDescent="0.25">
      <c r="A158" s="28" t="s">
        <v>15143</v>
      </c>
      <c r="B158" s="28" t="s">
        <v>1335</v>
      </c>
      <c r="C158" s="28" t="s">
        <v>1336</v>
      </c>
      <c r="D158" s="28" t="s">
        <v>1337</v>
      </c>
      <c r="E158" s="28" t="s">
        <v>1338</v>
      </c>
      <c r="F158" s="29">
        <v>43595</v>
      </c>
      <c r="G158" s="29">
        <v>44896</v>
      </c>
      <c r="H158" s="28" t="s">
        <v>1339</v>
      </c>
      <c r="I158" s="28" t="s">
        <v>16047</v>
      </c>
      <c r="J158" s="28" t="s">
        <v>16033</v>
      </c>
      <c r="K158" s="28" t="s">
        <v>1340</v>
      </c>
      <c r="L158" s="27">
        <v>74624</v>
      </c>
      <c r="M158" s="27">
        <v>29040</v>
      </c>
      <c r="N158" s="27">
        <v>0</v>
      </c>
      <c r="O158" s="27">
        <v>0</v>
      </c>
      <c r="P158" s="27">
        <f t="shared" si="28"/>
        <v>29040</v>
      </c>
      <c r="Q158" s="27">
        <v>0</v>
      </c>
      <c r="R158" s="27">
        <v>0</v>
      </c>
      <c r="S158" s="27">
        <v>0</v>
      </c>
      <c r="T158" s="27">
        <f t="shared" si="29"/>
        <v>0</v>
      </c>
      <c r="U158" s="27">
        <v>0</v>
      </c>
      <c r="V158" s="27">
        <f t="shared" si="30"/>
        <v>103664</v>
      </c>
      <c r="W158" s="28" t="s">
        <v>1341</v>
      </c>
      <c r="X158" s="27">
        <v>82086.400000000009</v>
      </c>
      <c r="Y158" s="27">
        <f t="shared" si="34"/>
        <v>196116.80000000002</v>
      </c>
      <c r="Z158" s="4" t="str" cm="1">
        <f t="array" ref="Z158">_xlfn.IFS(YEARFRAC(F158,G158)&lt;1,"&lt;1 Year",YEARFRAC(F158,G158)&lt;=5,"1-5 Years",YEARFRAC(F158,G158)&gt;5,"&gt;5 Years")</f>
        <v>1-5 Years</v>
      </c>
      <c r="AA158" s="24">
        <f>L158*(_xlfn.XLOOKUP(K158,'FX rates'!$A$2:$A$38,'FX rates'!$B$2:$B$38))</f>
        <v>99298.425605644632</v>
      </c>
      <c r="AB158" s="24">
        <f>V158*(_xlfn.XLOOKUP(K158,'FX rates'!$A$2:$A$38,'FX rates'!$B$2:$B$38))</f>
        <v>137940.50160784123</v>
      </c>
      <c r="AC158" s="24">
        <f>X158*(_xlfn.XLOOKUP(W158,'FX rates'!$A$2:$A$38,'FX rates'!$B$2:$B$38))</f>
        <v>109228.26816620911</v>
      </c>
      <c r="AD158" s="24">
        <f>Y158*(_xlfn.XLOOKUP(W158,'FX rates'!$A$2:$A$38,'FX rates'!$B$2:$B$38))</f>
        <v>260962.81993483449</v>
      </c>
      <c r="AE158" s="30">
        <f t="shared" si="35"/>
        <v>0.1000000000000001</v>
      </c>
      <c r="AF158" s="31">
        <f t="shared" si="36"/>
        <v>7462.4000000000087</v>
      </c>
      <c r="AG158" s="23">
        <f t="shared" si="37"/>
        <v>38642.076002196598</v>
      </c>
      <c r="AH158" s="35">
        <f t="shared" si="31"/>
        <v>1.3306500000756409</v>
      </c>
      <c r="AI158" s="23">
        <f>U158*(_xlfn.XLOOKUP(K158,'FX rates'!$A$2:$A$38,'FX rates'!$B$2:$B$38))</f>
        <v>0</v>
      </c>
      <c r="AJ158" s="23">
        <f>Q158*(_xlfn.XLOOKUP(K158,'FX rates'!$A$2:$A$38,'FX rates'!$B$2:$B$38))</f>
        <v>0</v>
      </c>
      <c r="AK158" s="23">
        <f>R158*(_xlfn.XLOOKUP(K158,'FX rates'!$A$2:$A$38,'FX rates'!$B$2:$B$38))</f>
        <v>0</v>
      </c>
      <c r="AM158" s="4"/>
      <c r="AN158" s="4"/>
      <c r="AO158" s="4"/>
      <c r="AP158" s="32">
        <f t="shared" si="32"/>
        <v>0.38915094339622641</v>
      </c>
      <c r="AQ158" s="32">
        <f t="shared" si="33"/>
        <v>0</v>
      </c>
      <c r="AR158" s="24">
        <f t="shared" si="38"/>
        <v>114030.40000000001</v>
      </c>
      <c r="AS158" s="24" t="str">
        <f t="shared" si="39"/>
        <v>0</v>
      </c>
      <c r="AT158" s="24">
        <f t="shared" si="40"/>
        <v>234866.53794135104</v>
      </c>
      <c r="AU158" s="24">
        <f t="shared" si="41"/>
        <v>26096.281993483455</v>
      </c>
    </row>
    <row r="159" spans="1:47" x14ac:dyDescent="0.25">
      <c r="A159" s="28" t="s">
        <v>14118</v>
      </c>
      <c r="B159" s="28" t="s">
        <v>803</v>
      </c>
      <c r="C159" s="28" t="s">
        <v>804</v>
      </c>
      <c r="D159" s="28" t="s">
        <v>805</v>
      </c>
      <c r="E159" s="28" t="s">
        <v>806</v>
      </c>
      <c r="F159" s="29">
        <v>39027</v>
      </c>
      <c r="G159" s="29">
        <v>44896</v>
      </c>
      <c r="H159" s="28" t="s">
        <v>807</v>
      </c>
      <c r="I159" s="28" t="s">
        <v>16045</v>
      </c>
      <c r="J159" s="28" t="s">
        <v>16045</v>
      </c>
      <c r="K159" s="28" t="s">
        <v>808</v>
      </c>
      <c r="L159" s="27">
        <v>212454.00000000006</v>
      </c>
      <c r="M159" s="27">
        <v>145200</v>
      </c>
      <c r="N159" s="27">
        <v>0</v>
      </c>
      <c r="O159" s="27">
        <v>0</v>
      </c>
      <c r="P159" s="27">
        <f t="shared" si="28"/>
        <v>145200</v>
      </c>
      <c r="Q159" s="27">
        <v>0</v>
      </c>
      <c r="R159" s="27">
        <v>0</v>
      </c>
      <c r="S159" s="27">
        <v>0</v>
      </c>
      <c r="T159" s="27">
        <f t="shared" si="29"/>
        <v>0</v>
      </c>
      <c r="U159" s="27">
        <v>0</v>
      </c>
      <c r="V159" s="27">
        <f t="shared" si="30"/>
        <v>357654.00000000006</v>
      </c>
      <c r="W159" s="28" t="s">
        <v>809</v>
      </c>
      <c r="X159" s="27">
        <v>242197.56000000008</v>
      </c>
      <c r="Y159" s="27">
        <f t="shared" si="34"/>
        <v>649923.12000000023</v>
      </c>
      <c r="Z159" s="4" t="str" cm="1">
        <f t="array" ref="Z159">_xlfn.IFS(YEARFRAC(F159,G159)&lt;1,"&lt;1 Year",YEARFRAC(F159,G159)&lt;=5,"1-5 Years",YEARFRAC(F159,G159)&gt;5,"&gt;5 Years")</f>
        <v>&gt;5 Years</v>
      </c>
      <c r="AA159" s="24">
        <f>L159*(_xlfn.XLOOKUP(K159,'FX rates'!$A$2:$A$38,'FX rates'!$B$2:$B$38))</f>
        <v>212454.00000000006</v>
      </c>
      <c r="AB159" s="24">
        <f>V159*(_xlfn.XLOOKUP(K159,'FX rates'!$A$2:$A$38,'FX rates'!$B$2:$B$38))</f>
        <v>357654.00000000006</v>
      </c>
      <c r="AC159" s="24">
        <f>X159*(_xlfn.XLOOKUP(W159,'FX rates'!$A$2:$A$38,'FX rates'!$B$2:$B$38))</f>
        <v>242197.56000000008</v>
      </c>
      <c r="AD159" s="24">
        <f>Y159*(_xlfn.XLOOKUP(W159,'FX rates'!$A$2:$A$38,'FX rates'!$B$2:$B$38))</f>
        <v>649923.12000000023</v>
      </c>
      <c r="AE159" s="30">
        <f t="shared" si="35"/>
        <v>0.1400000000000001</v>
      </c>
      <c r="AF159" s="31">
        <f t="shared" si="36"/>
        <v>29743.560000000027</v>
      </c>
      <c r="AG159" s="23">
        <f t="shared" si="37"/>
        <v>145200</v>
      </c>
      <c r="AH159" s="35">
        <f t="shared" si="31"/>
        <v>1</v>
      </c>
      <c r="AI159" s="23">
        <f>U159*(_xlfn.XLOOKUP(K159,'FX rates'!$A$2:$A$38,'FX rates'!$B$2:$B$38))</f>
        <v>0</v>
      </c>
      <c r="AJ159" s="23">
        <f>Q159*(_xlfn.XLOOKUP(K159,'FX rates'!$A$2:$A$38,'FX rates'!$B$2:$B$38))</f>
        <v>0</v>
      </c>
      <c r="AK159" s="23">
        <f>R159*(_xlfn.XLOOKUP(K159,'FX rates'!$A$2:$A$38,'FX rates'!$B$2:$B$38))</f>
        <v>0</v>
      </c>
      <c r="AM159" s="4"/>
      <c r="AN159" s="4"/>
      <c r="AO159" s="4"/>
      <c r="AP159" s="32">
        <f t="shared" si="32"/>
        <v>0.68344206275240738</v>
      </c>
      <c r="AQ159" s="32">
        <f t="shared" si="33"/>
        <v>0</v>
      </c>
      <c r="AR159" s="24">
        <f t="shared" si="38"/>
        <v>407725.56000000011</v>
      </c>
      <c r="AS159" s="24" t="str">
        <f t="shared" si="39"/>
        <v>0</v>
      </c>
      <c r="AT159" s="24">
        <f t="shared" si="40"/>
        <v>584930.80800000019</v>
      </c>
      <c r="AU159" s="24">
        <f t="shared" si="41"/>
        <v>64992.312000000034</v>
      </c>
    </row>
    <row r="160" spans="1:47" x14ac:dyDescent="0.25">
      <c r="A160" s="28" t="s">
        <v>15144</v>
      </c>
      <c r="B160" s="28" t="s">
        <v>7982</v>
      </c>
      <c r="C160" s="28" t="s">
        <v>7983</v>
      </c>
      <c r="D160" s="28" t="s">
        <v>7984</v>
      </c>
      <c r="E160" s="28" t="s">
        <v>7985</v>
      </c>
      <c r="F160" s="29">
        <v>43595</v>
      </c>
      <c r="G160" s="29">
        <v>44896</v>
      </c>
      <c r="H160" s="28" t="s">
        <v>7986</v>
      </c>
      <c r="I160" s="28" t="s">
        <v>16038</v>
      </c>
      <c r="J160" s="28" t="s">
        <v>16056</v>
      </c>
      <c r="K160" s="28" t="s">
        <v>7987</v>
      </c>
      <c r="L160" s="27">
        <v>205700.00000000006</v>
      </c>
      <c r="M160" s="27">
        <v>145530</v>
      </c>
      <c r="N160" s="27">
        <v>0</v>
      </c>
      <c r="O160" s="27">
        <v>0</v>
      </c>
      <c r="P160" s="27">
        <f t="shared" si="28"/>
        <v>145530</v>
      </c>
      <c r="Q160" s="27">
        <v>0</v>
      </c>
      <c r="R160" s="27">
        <v>0</v>
      </c>
      <c r="S160" s="27">
        <v>0</v>
      </c>
      <c r="T160" s="27">
        <f t="shared" si="29"/>
        <v>0</v>
      </c>
      <c r="U160" s="27">
        <v>0</v>
      </c>
      <c r="V160" s="27">
        <f t="shared" si="30"/>
        <v>351230.00000000006</v>
      </c>
      <c r="W160" s="28" t="s">
        <v>7988</v>
      </c>
      <c r="X160" s="27">
        <v>209814.00000000006</v>
      </c>
      <c r="Y160" s="27">
        <f t="shared" si="34"/>
        <v>568068.60000000009</v>
      </c>
      <c r="Z160" s="4" t="str" cm="1">
        <f t="array" ref="Z160">_xlfn.IFS(YEARFRAC(F160,G160)&lt;1,"&lt;1 Year",YEARFRAC(F160,G160)&lt;=5,"1-5 Years",YEARFRAC(F160,G160)&gt;5,"&gt;5 Years")</f>
        <v>1-5 Years</v>
      </c>
      <c r="AA160" s="24">
        <f>L160*(_xlfn.XLOOKUP(K160,'FX rates'!$A$2:$A$38,'FX rates'!$B$2:$B$38))</f>
        <v>205700.00000000006</v>
      </c>
      <c r="AB160" s="24">
        <f>V160*(_xlfn.XLOOKUP(K160,'FX rates'!$A$2:$A$38,'FX rates'!$B$2:$B$38))</f>
        <v>351230.00000000006</v>
      </c>
      <c r="AC160" s="24">
        <f>X160*(_xlfn.XLOOKUP(W160,'FX rates'!$A$2:$A$38,'FX rates'!$B$2:$B$38))</f>
        <v>209814.00000000006</v>
      </c>
      <c r="AD160" s="24">
        <f>Y160*(_xlfn.XLOOKUP(W160,'FX rates'!$A$2:$A$38,'FX rates'!$B$2:$B$38))</f>
        <v>568068.60000000009</v>
      </c>
      <c r="AE160" s="30">
        <f t="shared" si="35"/>
        <v>1.9999999999999993E-2</v>
      </c>
      <c r="AF160" s="31">
        <f t="shared" si="36"/>
        <v>4114</v>
      </c>
      <c r="AG160" s="23">
        <f t="shared" si="37"/>
        <v>145530</v>
      </c>
      <c r="AH160" s="35">
        <f t="shared" si="31"/>
        <v>1</v>
      </c>
      <c r="AI160" s="23">
        <f>U160*(_xlfn.XLOOKUP(K160,'FX rates'!$A$2:$A$38,'FX rates'!$B$2:$B$38))</f>
        <v>0</v>
      </c>
      <c r="AJ160" s="23">
        <f>Q160*(_xlfn.XLOOKUP(K160,'FX rates'!$A$2:$A$38,'FX rates'!$B$2:$B$38))</f>
        <v>0</v>
      </c>
      <c r="AK160" s="23">
        <f>R160*(_xlfn.XLOOKUP(K160,'FX rates'!$A$2:$A$38,'FX rates'!$B$2:$B$38))</f>
        <v>0</v>
      </c>
      <c r="AM160" s="4"/>
      <c r="AN160" s="4"/>
      <c r="AO160" s="4"/>
      <c r="AP160" s="32">
        <f t="shared" si="32"/>
        <v>0.70748663101604259</v>
      </c>
      <c r="AQ160" s="32">
        <f t="shared" si="33"/>
        <v>0</v>
      </c>
      <c r="AR160" s="24">
        <f t="shared" si="38"/>
        <v>358254.60000000003</v>
      </c>
      <c r="AS160" s="24" t="str">
        <f t="shared" si="39"/>
        <v>0</v>
      </c>
      <c r="AT160" s="24">
        <f t="shared" si="40"/>
        <v>511261.74000000011</v>
      </c>
      <c r="AU160" s="24">
        <f t="shared" si="41"/>
        <v>56806.859999999986</v>
      </c>
    </row>
    <row r="161" spans="1:47" x14ac:dyDescent="0.25">
      <c r="A161" s="28" t="s">
        <v>15145</v>
      </c>
      <c r="B161" s="28" t="s">
        <v>7989</v>
      </c>
      <c r="C161" s="28" t="s">
        <v>7990</v>
      </c>
      <c r="D161" s="28" t="s">
        <v>7991</v>
      </c>
      <c r="E161" s="28" t="s">
        <v>7992</v>
      </c>
      <c r="F161" s="29">
        <v>43595</v>
      </c>
      <c r="G161" s="29">
        <v>44896</v>
      </c>
      <c r="H161" s="28" t="s">
        <v>7993</v>
      </c>
      <c r="I161" s="28" t="s">
        <v>16047</v>
      </c>
      <c r="J161" s="28" t="s">
        <v>16050</v>
      </c>
      <c r="K161" s="28" t="s">
        <v>7994</v>
      </c>
      <c r="L161" s="27">
        <v>145200</v>
      </c>
      <c r="M161" s="27">
        <v>266475</v>
      </c>
      <c r="N161" s="27">
        <v>0</v>
      </c>
      <c r="O161" s="27">
        <v>0</v>
      </c>
      <c r="P161" s="27">
        <f t="shared" si="28"/>
        <v>266475</v>
      </c>
      <c r="Q161" s="27">
        <v>0</v>
      </c>
      <c r="R161" s="27">
        <v>0</v>
      </c>
      <c r="S161" s="27">
        <v>0</v>
      </c>
      <c r="T161" s="27">
        <f t="shared" si="29"/>
        <v>0</v>
      </c>
      <c r="U161" s="27">
        <v>0</v>
      </c>
      <c r="V161" s="27">
        <f t="shared" si="30"/>
        <v>411675</v>
      </c>
      <c r="W161" s="28" t="s">
        <v>7995</v>
      </c>
      <c r="X161" s="27">
        <v>162624.00000000003</v>
      </c>
      <c r="Y161" s="27">
        <f t="shared" si="34"/>
        <v>623700.00000000012</v>
      </c>
      <c r="Z161" s="4" t="str" cm="1">
        <f t="array" ref="Z161">_xlfn.IFS(YEARFRAC(F161,G161)&lt;1,"&lt;1 Year",YEARFRAC(F161,G161)&lt;=5,"1-5 Years",YEARFRAC(F161,G161)&gt;5,"&gt;5 Years")</f>
        <v>1-5 Years</v>
      </c>
      <c r="AA161" s="24">
        <f>L161*(_xlfn.XLOOKUP(K161,'FX rates'!$A$2:$A$38,'FX rates'!$B$2:$B$38))</f>
        <v>193210.38001098306</v>
      </c>
      <c r="AB161" s="24">
        <f>V161*(_xlfn.XLOOKUP(K161,'FX rates'!$A$2:$A$38,'FX rates'!$B$2:$B$38))</f>
        <v>547795.33878113946</v>
      </c>
      <c r="AC161" s="24">
        <f>X161*(_xlfn.XLOOKUP(W161,'FX rates'!$A$2:$A$38,'FX rates'!$B$2:$B$38))</f>
        <v>216395.62561230108</v>
      </c>
      <c r="AD161" s="24">
        <f>Y161*(_xlfn.XLOOKUP(W161,'FX rates'!$A$2:$A$38,'FX rates'!$B$2:$B$38))</f>
        <v>829926.40504717745</v>
      </c>
      <c r="AE161" s="30">
        <f t="shared" si="35"/>
        <v>0.12000000000000027</v>
      </c>
      <c r="AF161" s="31">
        <f t="shared" si="36"/>
        <v>17424.000000000029</v>
      </c>
      <c r="AG161" s="23">
        <f t="shared" si="37"/>
        <v>354584.95877015637</v>
      </c>
      <c r="AH161" s="35">
        <f t="shared" si="31"/>
        <v>1.3306500000756409</v>
      </c>
      <c r="AI161" s="23">
        <f>U161*(_xlfn.XLOOKUP(K161,'FX rates'!$A$2:$A$38,'FX rates'!$B$2:$B$38))</f>
        <v>0</v>
      </c>
      <c r="AJ161" s="23">
        <f>Q161*(_xlfn.XLOOKUP(K161,'FX rates'!$A$2:$A$38,'FX rates'!$B$2:$B$38))</f>
        <v>0</v>
      </c>
      <c r="AK161" s="23">
        <f>R161*(_xlfn.XLOOKUP(K161,'FX rates'!$A$2:$A$38,'FX rates'!$B$2:$B$38))</f>
        <v>0</v>
      </c>
      <c r="AM161" s="4"/>
      <c r="AN161" s="4"/>
      <c r="AO161" s="4"/>
      <c r="AP161" s="32">
        <f t="shared" si="32"/>
        <v>1.8352272727272727</v>
      </c>
      <c r="AQ161" s="32">
        <f t="shared" si="33"/>
        <v>0</v>
      </c>
      <c r="AR161" s="24">
        <f t="shared" si="38"/>
        <v>461076.00000000006</v>
      </c>
      <c r="AS161" s="24" t="str">
        <f t="shared" si="39"/>
        <v>0</v>
      </c>
      <c r="AT161" s="24">
        <f t="shared" si="40"/>
        <v>746933.76454245974</v>
      </c>
      <c r="AU161" s="24">
        <f t="shared" si="41"/>
        <v>82992.64050471771</v>
      </c>
    </row>
    <row r="162" spans="1:47" x14ac:dyDescent="0.25">
      <c r="A162" s="28" t="s">
        <v>15146</v>
      </c>
      <c r="B162" s="28" t="s">
        <v>7996</v>
      </c>
      <c r="C162" s="28" t="s">
        <v>7997</v>
      </c>
      <c r="D162" s="28" t="s">
        <v>7998</v>
      </c>
      <c r="E162" s="28" t="s">
        <v>7999</v>
      </c>
      <c r="F162" s="29">
        <v>43595</v>
      </c>
      <c r="G162" s="29">
        <v>44896</v>
      </c>
      <c r="H162" s="28" t="s">
        <v>8000</v>
      </c>
      <c r="I162" s="28" t="s">
        <v>16044</v>
      </c>
      <c r="J162" s="28" t="s">
        <v>16050</v>
      </c>
      <c r="K162" s="28" t="s">
        <v>8001</v>
      </c>
      <c r="L162" s="27">
        <v>202125.00000000003</v>
      </c>
      <c r="M162" s="27">
        <v>335830.00000000006</v>
      </c>
      <c r="N162" s="27">
        <v>0</v>
      </c>
      <c r="O162" s="27">
        <v>57499.999999999993</v>
      </c>
      <c r="P162" s="27">
        <f t="shared" si="28"/>
        <v>393330.00000000006</v>
      </c>
      <c r="Q162" s="27">
        <v>368037.61</v>
      </c>
      <c r="R162" s="27">
        <v>0</v>
      </c>
      <c r="S162" s="27">
        <v>0</v>
      </c>
      <c r="T162" s="27">
        <f t="shared" si="29"/>
        <v>368037.61</v>
      </c>
      <c r="U162" s="27">
        <v>0</v>
      </c>
      <c r="V162" s="27">
        <f t="shared" si="30"/>
        <v>963492.6100000001</v>
      </c>
      <c r="W162" s="28" t="s">
        <v>8002</v>
      </c>
      <c r="X162" s="27">
        <v>214252.50000000003</v>
      </c>
      <c r="Y162" s="27">
        <f t="shared" si="34"/>
        <v>1059687.3</v>
      </c>
      <c r="Z162" s="4" t="str" cm="1">
        <f t="array" ref="Z162">_xlfn.IFS(YEARFRAC(F162,G162)&lt;1,"&lt;1 Year",YEARFRAC(F162,G162)&lt;=5,"1-5 Years",YEARFRAC(F162,G162)&gt;5,"&gt;5 Years")</f>
        <v>1-5 Years</v>
      </c>
      <c r="AA162" s="24">
        <f>L162*(_xlfn.XLOOKUP(K162,'FX rates'!$A$2:$A$38,'FX rates'!$B$2:$B$38))</f>
        <v>202125.00000000003</v>
      </c>
      <c r="AB162" s="24">
        <f>V162*(_xlfn.XLOOKUP(K162,'FX rates'!$A$2:$A$38,'FX rates'!$B$2:$B$38))</f>
        <v>963492.6100000001</v>
      </c>
      <c r="AC162" s="24">
        <f>X162*(_xlfn.XLOOKUP(W162,'FX rates'!$A$2:$A$38,'FX rates'!$B$2:$B$38))</f>
        <v>214252.50000000003</v>
      </c>
      <c r="AD162" s="24">
        <f>Y162*(_xlfn.XLOOKUP(W162,'FX rates'!$A$2:$A$38,'FX rates'!$B$2:$B$38))</f>
        <v>1059687.3</v>
      </c>
      <c r="AE162" s="30">
        <f t="shared" si="35"/>
        <v>5.9999999999999991E-2</v>
      </c>
      <c r="AF162" s="31">
        <f t="shared" si="36"/>
        <v>12127.5</v>
      </c>
      <c r="AG162" s="23">
        <f t="shared" si="37"/>
        <v>761367.6100000001</v>
      </c>
      <c r="AH162" s="35">
        <f t="shared" si="31"/>
        <v>1</v>
      </c>
      <c r="AI162" s="23">
        <f>U162*(_xlfn.XLOOKUP(K162,'FX rates'!$A$2:$A$38,'FX rates'!$B$2:$B$38))</f>
        <v>0</v>
      </c>
      <c r="AJ162" s="23">
        <f>Q162*(_xlfn.XLOOKUP(K162,'FX rates'!$A$2:$A$38,'FX rates'!$B$2:$B$38))</f>
        <v>368037.61</v>
      </c>
      <c r="AK162" s="23">
        <f>R162*(_xlfn.XLOOKUP(K162,'FX rates'!$A$2:$A$38,'FX rates'!$B$2:$B$38))</f>
        <v>0</v>
      </c>
      <c r="AM162" s="4"/>
      <c r="AN162" s="4"/>
      <c r="AO162" s="4"/>
      <c r="AP162" s="32">
        <f t="shared" si="32"/>
        <v>1.6614965986394559</v>
      </c>
      <c r="AQ162" s="32">
        <f t="shared" si="33"/>
        <v>0.2844774273345701</v>
      </c>
      <c r="AR162" s="24">
        <f t="shared" si="38"/>
        <v>570232.30000000005</v>
      </c>
      <c r="AS162" s="24">
        <f t="shared" si="39"/>
        <v>275202.5</v>
      </c>
      <c r="AT162" s="24">
        <f t="shared" si="40"/>
        <v>953718.57000000007</v>
      </c>
      <c r="AU162" s="24">
        <f t="shared" si="41"/>
        <v>105968.72999999998</v>
      </c>
    </row>
    <row r="163" spans="1:47" x14ac:dyDescent="0.25">
      <c r="A163" s="28" t="s">
        <v>15147</v>
      </c>
      <c r="B163" s="28" t="s">
        <v>8003</v>
      </c>
      <c r="C163" s="28" t="s">
        <v>8004</v>
      </c>
      <c r="D163" s="28" t="s">
        <v>8005</v>
      </c>
      <c r="E163" s="28" t="s">
        <v>8006</v>
      </c>
      <c r="F163" s="29">
        <v>43595</v>
      </c>
      <c r="G163" s="29">
        <v>44896</v>
      </c>
      <c r="H163" s="28" t="s">
        <v>8007</v>
      </c>
      <c r="I163" s="28" t="s">
        <v>16054</v>
      </c>
      <c r="J163" s="28" t="s">
        <v>16043</v>
      </c>
      <c r="K163" s="28" t="s">
        <v>8008</v>
      </c>
      <c r="L163" s="27">
        <v>222200.00000000003</v>
      </c>
      <c r="M163" s="27">
        <v>363000.00000000006</v>
      </c>
      <c r="N163" s="27">
        <v>0</v>
      </c>
      <c r="O163" s="27">
        <v>0</v>
      </c>
      <c r="P163" s="27">
        <f t="shared" si="28"/>
        <v>363000.00000000006</v>
      </c>
      <c r="Q163" s="27">
        <v>0</v>
      </c>
      <c r="R163" s="27">
        <v>0</v>
      </c>
      <c r="S163" s="27">
        <v>0</v>
      </c>
      <c r="T163" s="27">
        <f t="shared" si="29"/>
        <v>0</v>
      </c>
      <c r="U163" s="27">
        <v>0</v>
      </c>
      <c r="V163" s="27">
        <f t="shared" si="30"/>
        <v>585200.00000000012</v>
      </c>
      <c r="W163" s="28" t="s">
        <v>8009</v>
      </c>
      <c r="X163" s="27">
        <v>235532.00000000003</v>
      </c>
      <c r="Y163" s="27">
        <f t="shared" si="34"/>
        <v>855844.00000000012</v>
      </c>
      <c r="Z163" s="4" t="str" cm="1">
        <f t="array" ref="Z163">_xlfn.IFS(YEARFRAC(F163,G163)&lt;1,"&lt;1 Year",YEARFRAC(F163,G163)&lt;=5,"1-5 Years",YEARFRAC(F163,G163)&gt;5,"&gt;5 Years")</f>
        <v>1-5 Years</v>
      </c>
      <c r="AA163" s="24">
        <f>L163*(_xlfn.XLOOKUP(K163,'FX rates'!$A$2:$A$38,'FX rates'!$B$2:$B$38))</f>
        <v>222200.00000000003</v>
      </c>
      <c r="AB163" s="24">
        <f>V163*(_xlfn.XLOOKUP(K163,'FX rates'!$A$2:$A$38,'FX rates'!$B$2:$B$38))</f>
        <v>585200.00000000012</v>
      </c>
      <c r="AC163" s="24">
        <f>X163*(_xlfn.XLOOKUP(W163,'FX rates'!$A$2:$A$38,'FX rates'!$B$2:$B$38))</f>
        <v>235532.00000000003</v>
      </c>
      <c r="AD163" s="24">
        <f>Y163*(_xlfn.XLOOKUP(W163,'FX rates'!$A$2:$A$38,'FX rates'!$B$2:$B$38))</f>
        <v>855844.00000000012</v>
      </c>
      <c r="AE163" s="30">
        <f t="shared" si="35"/>
        <v>5.9999999999999991E-2</v>
      </c>
      <c r="AF163" s="31">
        <f t="shared" si="36"/>
        <v>13332</v>
      </c>
      <c r="AG163" s="23">
        <f t="shared" si="37"/>
        <v>363000.00000000012</v>
      </c>
      <c r="AH163" s="35">
        <f t="shared" si="31"/>
        <v>1</v>
      </c>
      <c r="AI163" s="23">
        <f>U163*(_xlfn.XLOOKUP(K163,'FX rates'!$A$2:$A$38,'FX rates'!$B$2:$B$38))</f>
        <v>0</v>
      </c>
      <c r="AJ163" s="23">
        <f>Q163*(_xlfn.XLOOKUP(K163,'FX rates'!$A$2:$A$38,'FX rates'!$B$2:$B$38))</f>
        <v>0</v>
      </c>
      <c r="AK163" s="23">
        <f>R163*(_xlfn.XLOOKUP(K163,'FX rates'!$A$2:$A$38,'FX rates'!$B$2:$B$38))</f>
        <v>0</v>
      </c>
      <c r="AM163" s="4"/>
      <c r="AN163" s="4"/>
      <c r="AO163" s="4"/>
      <c r="AP163" s="32">
        <f t="shared" si="32"/>
        <v>1.6336633663366338</v>
      </c>
      <c r="AQ163" s="32">
        <f t="shared" si="33"/>
        <v>0</v>
      </c>
      <c r="AR163" s="24">
        <f t="shared" si="38"/>
        <v>620312.00000000012</v>
      </c>
      <c r="AS163" s="24" t="str">
        <f t="shared" si="39"/>
        <v>0</v>
      </c>
      <c r="AT163" s="24">
        <f t="shared" si="40"/>
        <v>770259.60000000009</v>
      </c>
      <c r="AU163" s="24">
        <f t="shared" si="41"/>
        <v>85584.400000000023</v>
      </c>
    </row>
    <row r="164" spans="1:47" x14ac:dyDescent="0.25">
      <c r="A164" s="28" t="s">
        <v>15148</v>
      </c>
      <c r="B164" s="28" t="s">
        <v>8010</v>
      </c>
      <c r="C164" s="28" t="s">
        <v>8011</v>
      </c>
      <c r="D164" s="28" t="s">
        <v>8012</v>
      </c>
      <c r="E164" s="28" t="s">
        <v>8013</v>
      </c>
      <c r="F164" s="29">
        <v>43595</v>
      </c>
      <c r="G164" s="29">
        <v>44896</v>
      </c>
      <c r="H164" s="28" t="s">
        <v>8014</v>
      </c>
      <c r="I164" s="28" t="s">
        <v>16050</v>
      </c>
      <c r="J164" s="28" t="s">
        <v>16040</v>
      </c>
      <c r="K164" s="28" t="s">
        <v>8015</v>
      </c>
      <c r="L164" s="27">
        <v>280500</v>
      </c>
      <c r="M164" s="27">
        <v>1172325</v>
      </c>
      <c r="N164" s="27">
        <v>0</v>
      </c>
      <c r="O164" s="27">
        <v>0</v>
      </c>
      <c r="P164" s="27">
        <f t="shared" si="28"/>
        <v>1172325</v>
      </c>
      <c r="Q164" s="27">
        <v>0</v>
      </c>
      <c r="R164" s="27">
        <v>0</v>
      </c>
      <c r="S164" s="27">
        <v>0</v>
      </c>
      <c r="T164" s="27">
        <f t="shared" si="29"/>
        <v>0</v>
      </c>
      <c r="U164" s="27">
        <v>577500</v>
      </c>
      <c r="V164" s="27">
        <f t="shared" si="30"/>
        <v>2030325</v>
      </c>
      <c r="W164" s="28" t="s">
        <v>8016</v>
      </c>
      <c r="X164" s="27">
        <v>294525</v>
      </c>
      <c r="Y164" s="27">
        <f t="shared" si="34"/>
        <v>1819991.25</v>
      </c>
      <c r="Z164" s="4" t="str" cm="1">
        <f t="array" ref="Z164">_xlfn.IFS(YEARFRAC(F164,G164)&lt;1,"&lt;1 Year",YEARFRAC(F164,G164)&lt;=5,"1-5 Years",YEARFRAC(F164,G164)&gt;5,"&gt;5 Years")</f>
        <v>1-5 Years</v>
      </c>
      <c r="AA164" s="24">
        <f>L164*(_xlfn.XLOOKUP(K164,'FX rates'!$A$2:$A$38,'FX rates'!$B$2:$B$38))</f>
        <v>280500</v>
      </c>
      <c r="AB164" s="24">
        <f>V164*(_xlfn.XLOOKUP(K164,'FX rates'!$A$2:$A$38,'FX rates'!$B$2:$B$38))</f>
        <v>2030325</v>
      </c>
      <c r="AC164" s="24">
        <f>X164*(_xlfn.XLOOKUP(W164,'FX rates'!$A$2:$A$38,'FX rates'!$B$2:$B$38))</f>
        <v>294525</v>
      </c>
      <c r="AD164" s="24">
        <f>Y164*(_xlfn.XLOOKUP(W164,'FX rates'!$A$2:$A$38,'FX rates'!$B$2:$B$38))</f>
        <v>1819991.25</v>
      </c>
      <c r="AE164" s="30">
        <f t="shared" si="35"/>
        <v>0.05</v>
      </c>
      <c r="AF164" s="31">
        <f t="shared" si="36"/>
        <v>14025</v>
      </c>
      <c r="AG164" s="23">
        <f t="shared" si="37"/>
        <v>1749825</v>
      </c>
      <c r="AH164" s="35">
        <f t="shared" si="31"/>
        <v>1</v>
      </c>
      <c r="AI164" s="23">
        <f>U164*(_xlfn.XLOOKUP(K164,'FX rates'!$A$2:$A$38,'FX rates'!$B$2:$B$38))</f>
        <v>577500</v>
      </c>
      <c r="AJ164" s="23">
        <f>Q164*(_xlfn.XLOOKUP(K164,'FX rates'!$A$2:$A$38,'FX rates'!$B$2:$B$38))</f>
        <v>0</v>
      </c>
      <c r="AK164" s="23">
        <f>R164*(_xlfn.XLOOKUP(K164,'FX rates'!$A$2:$A$38,'FX rates'!$B$2:$B$38))</f>
        <v>0</v>
      </c>
      <c r="AM164" s="4"/>
      <c r="AN164" s="4"/>
      <c r="AO164" s="4"/>
      <c r="AP164" s="32">
        <f t="shared" si="32"/>
        <v>4.1794117647058826</v>
      </c>
      <c r="AQ164" s="32">
        <f t="shared" si="33"/>
        <v>0</v>
      </c>
      <c r="AR164" s="24">
        <f t="shared" si="38"/>
        <v>1525466.25</v>
      </c>
      <c r="AS164" s="24" t="str">
        <f t="shared" si="39"/>
        <v>0</v>
      </c>
      <c r="AT164" s="24">
        <f t="shared" si="40"/>
        <v>1637992.125</v>
      </c>
      <c r="AU164" s="24">
        <f t="shared" si="41"/>
        <v>181999.125</v>
      </c>
    </row>
    <row r="165" spans="1:47" x14ac:dyDescent="0.25">
      <c r="A165" s="28" t="s">
        <v>15149</v>
      </c>
      <c r="B165" s="28" t="s">
        <v>8017</v>
      </c>
      <c r="C165" s="28" t="s">
        <v>8018</v>
      </c>
      <c r="D165" s="28" t="s">
        <v>8019</v>
      </c>
      <c r="E165" s="28" t="s">
        <v>8020</v>
      </c>
      <c r="F165" s="29">
        <v>43595</v>
      </c>
      <c r="G165" s="29">
        <v>44896</v>
      </c>
      <c r="H165" s="28" t="s">
        <v>8021</v>
      </c>
      <c r="I165" s="28" t="s">
        <v>16039</v>
      </c>
      <c r="J165" s="28" t="s">
        <v>16032</v>
      </c>
      <c r="K165" s="28" t="s">
        <v>8022</v>
      </c>
      <c r="L165" s="27">
        <v>212795.00000000003</v>
      </c>
      <c r="M165" s="27">
        <v>77924</v>
      </c>
      <c r="N165" s="27">
        <v>0</v>
      </c>
      <c r="O165" s="27">
        <v>0</v>
      </c>
      <c r="P165" s="27">
        <f t="shared" si="28"/>
        <v>77924</v>
      </c>
      <c r="Q165" s="27">
        <v>0</v>
      </c>
      <c r="R165" s="27">
        <v>0</v>
      </c>
      <c r="S165" s="27">
        <v>0</v>
      </c>
      <c r="T165" s="27">
        <f t="shared" si="29"/>
        <v>0</v>
      </c>
      <c r="U165" s="27">
        <v>0</v>
      </c>
      <c r="V165" s="27">
        <f t="shared" si="30"/>
        <v>290719</v>
      </c>
      <c r="W165" s="28" t="s">
        <v>8023</v>
      </c>
      <c r="X165" s="27">
        <v>240458.35</v>
      </c>
      <c r="Y165" s="27">
        <f t="shared" si="34"/>
        <v>568970.81999999995</v>
      </c>
      <c r="Z165" s="4" t="str" cm="1">
        <f t="array" ref="Z165">_xlfn.IFS(YEARFRAC(F165,G165)&lt;1,"&lt;1 Year",YEARFRAC(F165,G165)&lt;=5,"1-5 Years",YEARFRAC(F165,G165)&gt;5,"&gt;5 Years")</f>
        <v>1-5 Years</v>
      </c>
      <c r="AA165" s="24">
        <f>L165*(_xlfn.XLOOKUP(K165,'FX rates'!$A$2:$A$38,'FX rates'!$B$2:$B$38))</f>
        <v>212795.00000000003</v>
      </c>
      <c r="AB165" s="24">
        <f>V165*(_xlfn.XLOOKUP(K165,'FX rates'!$A$2:$A$38,'FX rates'!$B$2:$B$38))</f>
        <v>290719</v>
      </c>
      <c r="AC165" s="24">
        <f>X165*(_xlfn.XLOOKUP(W165,'FX rates'!$A$2:$A$38,'FX rates'!$B$2:$B$38))</f>
        <v>240458.35</v>
      </c>
      <c r="AD165" s="24">
        <f>Y165*(_xlfn.XLOOKUP(W165,'FX rates'!$A$2:$A$38,'FX rates'!$B$2:$B$38))</f>
        <v>568970.81999999995</v>
      </c>
      <c r="AE165" s="30">
        <f t="shared" si="35"/>
        <v>0.12999999999999987</v>
      </c>
      <c r="AF165" s="31">
        <f t="shared" si="36"/>
        <v>27663.349999999977</v>
      </c>
      <c r="AG165" s="23">
        <f t="shared" si="37"/>
        <v>77923.999999999971</v>
      </c>
      <c r="AH165" s="35">
        <f t="shared" si="31"/>
        <v>1</v>
      </c>
      <c r="AI165" s="23">
        <f>U165*(_xlfn.XLOOKUP(K165,'FX rates'!$A$2:$A$38,'FX rates'!$B$2:$B$38))</f>
        <v>0</v>
      </c>
      <c r="AJ165" s="23">
        <f>Q165*(_xlfn.XLOOKUP(K165,'FX rates'!$A$2:$A$38,'FX rates'!$B$2:$B$38))</f>
        <v>0</v>
      </c>
      <c r="AK165" s="23">
        <f>R165*(_xlfn.XLOOKUP(K165,'FX rates'!$A$2:$A$38,'FX rates'!$B$2:$B$38))</f>
        <v>0</v>
      </c>
      <c r="AM165" s="4"/>
      <c r="AN165" s="4"/>
      <c r="AO165" s="4"/>
      <c r="AP165" s="32">
        <f t="shared" si="32"/>
        <v>0.36619281468079601</v>
      </c>
      <c r="AQ165" s="32">
        <f t="shared" si="33"/>
        <v>0</v>
      </c>
      <c r="AR165" s="24">
        <f t="shared" si="38"/>
        <v>328512.46999999997</v>
      </c>
      <c r="AS165" s="24" t="str">
        <f t="shared" si="39"/>
        <v>0</v>
      </c>
      <c r="AT165" s="24">
        <f t="shared" si="40"/>
        <v>512073.73799999995</v>
      </c>
      <c r="AU165" s="24">
        <f t="shared" si="41"/>
        <v>56897.081999999995</v>
      </c>
    </row>
    <row r="166" spans="1:47" x14ac:dyDescent="0.25">
      <c r="A166" s="28" t="s">
        <v>15150</v>
      </c>
      <c r="B166" s="28" t="s">
        <v>8024</v>
      </c>
      <c r="C166" s="28" t="s">
        <v>8025</v>
      </c>
      <c r="D166" s="28" t="s">
        <v>8026</v>
      </c>
      <c r="E166" s="28" t="s">
        <v>8027</v>
      </c>
      <c r="F166" s="29">
        <v>43595</v>
      </c>
      <c r="G166" s="29">
        <v>44896</v>
      </c>
      <c r="H166" s="28" t="s">
        <v>8028</v>
      </c>
      <c r="I166" s="28" t="s">
        <v>16034</v>
      </c>
      <c r="J166" s="28" t="s">
        <v>16039</v>
      </c>
      <c r="K166" s="28" t="s">
        <v>8029</v>
      </c>
      <c r="L166" s="27">
        <v>143616</v>
      </c>
      <c r="M166" s="27">
        <v>198198.00000000003</v>
      </c>
      <c r="N166" s="27">
        <v>0</v>
      </c>
      <c r="O166" s="27">
        <v>0</v>
      </c>
      <c r="P166" s="27">
        <f t="shared" si="28"/>
        <v>198198.00000000003</v>
      </c>
      <c r="Q166" s="27">
        <v>0</v>
      </c>
      <c r="R166" s="27">
        <v>0</v>
      </c>
      <c r="S166" s="27">
        <v>0</v>
      </c>
      <c r="T166" s="27">
        <f t="shared" si="29"/>
        <v>0</v>
      </c>
      <c r="U166" s="27">
        <v>0</v>
      </c>
      <c r="V166" s="27">
        <f t="shared" si="30"/>
        <v>341814</v>
      </c>
      <c r="W166" s="28" t="s">
        <v>8030</v>
      </c>
      <c r="X166" s="27">
        <v>165158.39999999999</v>
      </c>
      <c r="Y166" s="27">
        <f t="shared" si="34"/>
        <v>558244.5</v>
      </c>
      <c r="Z166" s="4" t="str" cm="1">
        <f t="array" ref="Z166">_xlfn.IFS(YEARFRAC(F166,G166)&lt;1,"&lt;1 Year",YEARFRAC(F166,G166)&lt;=5,"1-5 Years",YEARFRAC(F166,G166)&gt;5,"&gt;5 Years")</f>
        <v>1-5 Years</v>
      </c>
      <c r="AA166" s="24">
        <f>L166*(_xlfn.XLOOKUP(K166,'FX rates'!$A$2:$A$38,'FX rates'!$B$2:$B$38))</f>
        <v>191102.63041086326</v>
      </c>
      <c r="AB166" s="24">
        <f>V166*(_xlfn.XLOOKUP(K166,'FX rates'!$A$2:$A$38,'FX rates'!$B$2:$B$38))</f>
        <v>454834.79912585515</v>
      </c>
      <c r="AC166" s="24">
        <f>X166*(_xlfn.XLOOKUP(W166,'FX rates'!$A$2:$A$38,'FX rates'!$B$2:$B$38))</f>
        <v>219768.02497249274</v>
      </c>
      <c r="AD166" s="24">
        <f>Y166*(_xlfn.XLOOKUP(W166,'FX rates'!$A$2:$A$38,'FX rates'!$B$2:$B$38))</f>
        <v>742828.04396722617</v>
      </c>
      <c r="AE166" s="30">
        <f t="shared" si="35"/>
        <v>0.14999999999999997</v>
      </c>
      <c r="AF166" s="31">
        <f t="shared" si="36"/>
        <v>21542.399999999994</v>
      </c>
      <c r="AG166" s="23">
        <f t="shared" si="37"/>
        <v>263732.16871499189</v>
      </c>
      <c r="AH166" s="35">
        <f t="shared" si="31"/>
        <v>1.3306500000756409</v>
      </c>
      <c r="AI166" s="23">
        <f>U166*(_xlfn.XLOOKUP(K166,'FX rates'!$A$2:$A$38,'FX rates'!$B$2:$B$38))</f>
        <v>0</v>
      </c>
      <c r="AJ166" s="23">
        <f>Q166*(_xlfn.XLOOKUP(K166,'FX rates'!$A$2:$A$38,'FX rates'!$B$2:$B$38))</f>
        <v>0</v>
      </c>
      <c r="AK166" s="23">
        <f>R166*(_xlfn.XLOOKUP(K166,'FX rates'!$A$2:$A$38,'FX rates'!$B$2:$B$38))</f>
        <v>0</v>
      </c>
      <c r="AM166" s="4"/>
      <c r="AN166" s="4"/>
      <c r="AO166" s="4"/>
      <c r="AP166" s="32">
        <f t="shared" si="32"/>
        <v>1.3800551470588238</v>
      </c>
      <c r="AQ166" s="32">
        <f t="shared" si="33"/>
        <v>0</v>
      </c>
      <c r="AR166" s="24">
        <f t="shared" si="38"/>
        <v>393086.10000000003</v>
      </c>
      <c r="AS166" s="24" t="str">
        <f t="shared" si="39"/>
        <v>0</v>
      </c>
      <c r="AT166" s="24">
        <f t="shared" si="40"/>
        <v>668545.23957050359</v>
      </c>
      <c r="AU166" s="24">
        <f t="shared" si="41"/>
        <v>74282.804396722582</v>
      </c>
    </row>
    <row r="167" spans="1:47" x14ac:dyDescent="0.25">
      <c r="A167" s="28" t="s">
        <v>15151</v>
      </c>
      <c r="B167" s="28" t="s">
        <v>8031</v>
      </c>
      <c r="C167" s="28" t="s">
        <v>8032</v>
      </c>
      <c r="D167" s="28" t="s">
        <v>8033</v>
      </c>
      <c r="E167" s="28" t="s">
        <v>8034</v>
      </c>
      <c r="F167" s="29">
        <v>43595</v>
      </c>
      <c r="G167" s="29">
        <v>44896</v>
      </c>
      <c r="H167" s="28" t="s">
        <v>8035</v>
      </c>
      <c r="I167" s="28" t="s">
        <v>16049</v>
      </c>
      <c r="J167" s="28" t="s">
        <v>16041</v>
      </c>
      <c r="K167" s="28" t="s">
        <v>8036</v>
      </c>
      <c r="L167" s="27">
        <v>97435.8</v>
      </c>
      <c r="M167" s="27">
        <v>14391.300000000001</v>
      </c>
      <c r="N167" s="27">
        <v>0</v>
      </c>
      <c r="O167" s="27">
        <v>0</v>
      </c>
      <c r="P167" s="27">
        <f t="shared" si="28"/>
        <v>14391.300000000001</v>
      </c>
      <c r="Q167" s="27">
        <v>0</v>
      </c>
      <c r="R167" s="27">
        <v>0</v>
      </c>
      <c r="S167" s="27">
        <v>0</v>
      </c>
      <c r="T167" s="27">
        <f t="shared" si="29"/>
        <v>0</v>
      </c>
      <c r="U167" s="27">
        <v>0</v>
      </c>
      <c r="V167" s="27">
        <f t="shared" si="30"/>
        <v>111827.1</v>
      </c>
      <c r="W167" s="28" t="s">
        <v>8037</v>
      </c>
      <c r="X167" s="27">
        <v>101333.232</v>
      </c>
      <c r="Y167" s="27">
        <f t="shared" si="34"/>
        <v>217633.41600000003</v>
      </c>
      <c r="Z167" s="4" t="str" cm="1">
        <f t="array" ref="Z167">_xlfn.IFS(YEARFRAC(F167,G167)&lt;1,"&lt;1 Year",YEARFRAC(F167,G167)&lt;=5,"1-5 Years",YEARFRAC(F167,G167)&gt;5,"&gt;5 Years")</f>
        <v>1-5 Years</v>
      </c>
      <c r="AA167" s="24">
        <f>L167*(_xlfn.XLOOKUP(K167,'FX rates'!$A$2:$A$38,'FX rates'!$B$2:$B$38))</f>
        <v>129652.94727737014</v>
      </c>
      <c r="AB167" s="24">
        <f>V167*(_xlfn.XLOOKUP(K167,'FX rates'!$A$2:$A$38,'FX rates'!$B$2:$B$38))</f>
        <v>148802.73062345872</v>
      </c>
      <c r="AC167" s="24">
        <f>X167*(_xlfn.XLOOKUP(W167,'FX rates'!$A$2:$A$38,'FX rates'!$B$2:$B$38))</f>
        <v>134839.06516846493</v>
      </c>
      <c r="AD167" s="24">
        <f>Y167*(_xlfn.XLOOKUP(W167,'FX rates'!$A$2:$A$38,'FX rates'!$B$2:$B$38))</f>
        <v>289593.90501686203</v>
      </c>
      <c r="AE167" s="30">
        <f t="shared" si="35"/>
        <v>3.9999999999999904E-2</v>
      </c>
      <c r="AF167" s="31">
        <f t="shared" si="36"/>
        <v>3897.4320000000007</v>
      </c>
      <c r="AG167" s="23">
        <f t="shared" si="37"/>
        <v>19149.783346088574</v>
      </c>
      <c r="AH167" s="35">
        <f t="shared" si="31"/>
        <v>1.3306500000756409</v>
      </c>
      <c r="AI167" s="23">
        <f>U167*(_xlfn.XLOOKUP(K167,'FX rates'!$A$2:$A$38,'FX rates'!$B$2:$B$38))</f>
        <v>0</v>
      </c>
      <c r="AJ167" s="23">
        <f>Q167*(_xlfn.XLOOKUP(K167,'FX rates'!$A$2:$A$38,'FX rates'!$B$2:$B$38))</f>
        <v>0</v>
      </c>
      <c r="AK167" s="23">
        <f>R167*(_xlfn.XLOOKUP(K167,'FX rates'!$A$2:$A$38,'FX rates'!$B$2:$B$38))</f>
        <v>0</v>
      </c>
      <c r="AM167" s="4"/>
      <c r="AN167" s="4"/>
      <c r="AO167" s="4"/>
      <c r="AP167" s="32">
        <f t="shared" si="32"/>
        <v>0.14770033191085824</v>
      </c>
      <c r="AQ167" s="32">
        <f t="shared" si="33"/>
        <v>0</v>
      </c>
      <c r="AR167" s="24">
        <f t="shared" si="38"/>
        <v>116300.18400000001</v>
      </c>
      <c r="AS167" s="24" t="str">
        <f t="shared" si="39"/>
        <v>0</v>
      </c>
      <c r="AT167" s="24">
        <f t="shared" si="40"/>
        <v>260634.51451517583</v>
      </c>
      <c r="AU167" s="24">
        <f t="shared" si="41"/>
        <v>28959.390501686197</v>
      </c>
    </row>
    <row r="168" spans="1:47" x14ac:dyDescent="0.25">
      <c r="A168" s="28" t="s">
        <v>15152</v>
      </c>
      <c r="B168" s="28" t="s">
        <v>8038</v>
      </c>
      <c r="C168" s="28" t="s">
        <v>8039</v>
      </c>
      <c r="D168" s="28" t="s">
        <v>8040</v>
      </c>
      <c r="E168" s="28" t="s">
        <v>8041</v>
      </c>
      <c r="F168" s="29">
        <v>43595</v>
      </c>
      <c r="G168" s="29">
        <v>44896</v>
      </c>
      <c r="H168" s="28" t="s">
        <v>8042</v>
      </c>
      <c r="I168" s="28" t="s">
        <v>16054</v>
      </c>
      <c r="J168" s="28" t="s">
        <v>16049</v>
      </c>
      <c r="K168" s="28" t="s">
        <v>8043</v>
      </c>
      <c r="L168" s="27">
        <v>76898.58</v>
      </c>
      <c r="M168" s="27">
        <v>11809.600000000002</v>
      </c>
      <c r="N168" s="27">
        <v>0</v>
      </c>
      <c r="O168" s="27">
        <v>0</v>
      </c>
      <c r="P168" s="27">
        <f t="shared" si="28"/>
        <v>11809.600000000002</v>
      </c>
      <c r="Q168" s="27">
        <v>0</v>
      </c>
      <c r="R168" s="27">
        <v>0</v>
      </c>
      <c r="S168" s="27">
        <v>0</v>
      </c>
      <c r="T168" s="27">
        <f t="shared" si="29"/>
        <v>0</v>
      </c>
      <c r="U168" s="27">
        <v>0</v>
      </c>
      <c r="V168" s="27">
        <f t="shared" si="30"/>
        <v>88708.180000000008</v>
      </c>
      <c r="W168" s="28" t="s">
        <v>8044</v>
      </c>
      <c r="X168" s="27">
        <v>81512.4948</v>
      </c>
      <c r="Y168" s="27">
        <f t="shared" si="34"/>
        <v>175543.16560000001</v>
      </c>
      <c r="Z168" s="4" t="str" cm="1">
        <f t="array" ref="Z168">_xlfn.IFS(YEARFRAC(F168,G168)&lt;1,"&lt;1 Year",YEARFRAC(F168,G168)&lt;=5,"1-5 Years",YEARFRAC(F168,G168)&gt;5,"&gt;5 Years")</f>
        <v>1-5 Years</v>
      </c>
      <c r="AA168" s="24">
        <f>L168*(_xlfn.XLOOKUP(K168,'FX rates'!$A$2:$A$38,'FX rates'!$B$2:$B$38))</f>
        <v>102325.09548281669</v>
      </c>
      <c r="AB168" s="24">
        <f>V168*(_xlfn.XLOOKUP(K168,'FX rates'!$A$2:$A$38,'FX rates'!$B$2:$B$38))</f>
        <v>118039.53972370998</v>
      </c>
      <c r="AC168" s="24">
        <f>X168*(_xlfn.XLOOKUP(W168,'FX rates'!$A$2:$A$38,'FX rates'!$B$2:$B$38))</f>
        <v>108464.60121178569</v>
      </c>
      <c r="AD168" s="24">
        <f>Y168*(_xlfn.XLOOKUP(W168,'FX rates'!$A$2:$A$38,'FX rates'!$B$2:$B$38))</f>
        <v>233586.51331891827</v>
      </c>
      <c r="AE168" s="30">
        <f t="shared" si="35"/>
        <v>0.06</v>
      </c>
      <c r="AF168" s="31">
        <f t="shared" si="36"/>
        <v>4613.9147999999986</v>
      </c>
      <c r="AG168" s="23">
        <f t="shared" si="37"/>
        <v>15714.444240893296</v>
      </c>
      <c r="AH168" s="35">
        <f t="shared" si="31"/>
        <v>1.3306500000756409</v>
      </c>
      <c r="AI168" s="23">
        <f>U168*(_xlfn.XLOOKUP(K168,'FX rates'!$A$2:$A$38,'FX rates'!$B$2:$B$38))</f>
        <v>0</v>
      </c>
      <c r="AJ168" s="23">
        <f>Q168*(_xlfn.XLOOKUP(K168,'FX rates'!$A$2:$A$38,'FX rates'!$B$2:$B$38))</f>
        <v>0</v>
      </c>
      <c r="AK168" s="23">
        <f>R168*(_xlfn.XLOOKUP(K168,'FX rates'!$A$2:$A$38,'FX rates'!$B$2:$B$38))</f>
        <v>0</v>
      </c>
      <c r="AM168" s="4"/>
      <c r="AN168" s="4"/>
      <c r="AO168" s="4"/>
      <c r="AP168" s="32">
        <f t="shared" si="32"/>
        <v>0.15357370708275761</v>
      </c>
      <c r="AQ168" s="32">
        <f t="shared" si="33"/>
        <v>0</v>
      </c>
      <c r="AR168" s="24">
        <f t="shared" si="38"/>
        <v>94030.670800000007</v>
      </c>
      <c r="AS168" s="24" t="str">
        <f t="shared" si="39"/>
        <v>0</v>
      </c>
      <c r="AT168" s="24">
        <f t="shared" si="40"/>
        <v>210227.86198702644</v>
      </c>
      <c r="AU168" s="24">
        <f t="shared" si="41"/>
        <v>23358.65133189183</v>
      </c>
    </row>
    <row r="169" spans="1:47" x14ac:dyDescent="0.25">
      <c r="A169" s="28" t="s">
        <v>15153</v>
      </c>
      <c r="B169" s="28" t="s">
        <v>8045</v>
      </c>
      <c r="C169" s="28" t="s">
        <v>8046</v>
      </c>
      <c r="D169" s="28" t="s">
        <v>8047</v>
      </c>
      <c r="E169" s="28" t="s">
        <v>8048</v>
      </c>
      <c r="F169" s="29">
        <v>43595</v>
      </c>
      <c r="G169" s="29">
        <v>44896</v>
      </c>
      <c r="H169" s="28" t="s">
        <v>8049</v>
      </c>
      <c r="I169" s="28" t="s">
        <v>16056</v>
      </c>
      <c r="J169" s="28" t="s">
        <v>16046</v>
      </c>
      <c r="K169" s="28" t="s">
        <v>8050</v>
      </c>
      <c r="L169" s="27">
        <v>244860.00000000003</v>
      </c>
      <c r="M169" s="27">
        <v>463815.00000000006</v>
      </c>
      <c r="N169" s="27">
        <v>0</v>
      </c>
      <c r="O169" s="27">
        <v>0</v>
      </c>
      <c r="P169" s="27">
        <f t="shared" si="28"/>
        <v>463815.00000000006</v>
      </c>
      <c r="Q169" s="27">
        <v>0</v>
      </c>
      <c r="R169" s="27">
        <v>0</v>
      </c>
      <c r="S169" s="27">
        <v>0</v>
      </c>
      <c r="T169" s="27">
        <f t="shared" si="29"/>
        <v>0</v>
      </c>
      <c r="U169" s="27">
        <v>0</v>
      </c>
      <c r="V169" s="27">
        <f t="shared" si="30"/>
        <v>708675.00000000012</v>
      </c>
      <c r="W169" s="28" t="s">
        <v>8051</v>
      </c>
      <c r="X169" s="27">
        <v>254654.40000000005</v>
      </c>
      <c r="Y169" s="27">
        <f t="shared" si="34"/>
        <v>991676.40000000014</v>
      </c>
      <c r="Z169" s="4" t="str" cm="1">
        <f t="array" ref="Z169">_xlfn.IFS(YEARFRAC(F169,G169)&lt;1,"&lt;1 Year",YEARFRAC(F169,G169)&lt;=5,"1-5 Years",YEARFRAC(F169,G169)&gt;5,"&gt;5 Years")</f>
        <v>1-5 Years</v>
      </c>
      <c r="AA169" s="24">
        <f>L169*(_xlfn.XLOOKUP(K169,'FX rates'!$A$2:$A$38,'FX rates'!$B$2:$B$38))</f>
        <v>244860.00000000003</v>
      </c>
      <c r="AB169" s="24">
        <f>V169*(_xlfn.XLOOKUP(K169,'FX rates'!$A$2:$A$38,'FX rates'!$B$2:$B$38))</f>
        <v>708675.00000000012</v>
      </c>
      <c r="AC169" s="24">
        <f>X169*(_xlfn.XLOOKUP(W169,'FX rates'!$A$2:$A$38,'FX rates'!$B$2:$B$38))</f>
        <v>254654.40000000005</v>
      </c>
      <c r="AD169" s="24">
        <f>Y169*(_xlfn.XLOOKUP(W169,'FX rates'!$A$2:$A$38,'FX rates'!$B$2:$B$38))</f>
        <v>991676.40000000014</v>
      </c>
      <c r="AE169" s="30">
        <f t="shared" si="35"/>
        <v>4.0000000000000091E-2</v>
      </c>
      <c r="AF169" s="31">
        <f t="shared" si="36"/>
        <v>9794.4000000000233</v>
      </c>
      <c r="AG169" s="23">
        <f t="shared" si="37"/>
        <v>463815.00000000012</v>
      </c>
      <c r="AH169" s="35">
        <f t="shared" si="31"/>
        <v>1</v>
      </c>
      <c r="AI169" s="23">
        <f>U169*(_xlfn.XLOOKUP(K169,'FX rates'!$A$2:$A$38,'FX rates'!$B$2:$B$38))</f>
        <v>0</v>
      </c>
      <c r="AJ169" s="23">
        <f>Q169*(_xlfn.XLOOKUP(K169,'FX rates'!$A$2:$A$38,'FX rates'!$B$2:$B$38))</f>
        <v>0</v>
      </c>
      <c r="AK169" s="23">
        <f>R169*(_xlfn.XLOOKUP(K169,'FX rates'!$A$2:$A$38,'FX rates'!$B$2:$B$38))</f>
        <v>0</v>
      </c>
      <c r="AM169" s="4"/>
      <c r="AN169" s="4"/>
      <c r="AO169" s="4"/>
      <c r="AP169" s="32">
        <f t="shared" si="32"/>
        <v>1.8942048517520216</v>
      </c>
      <c r="AQ169" s="32">
        <f t="shared" si="33"/>
        <v>0</v>
      </c>
      <c r="AR169" s="24">
        <f t="shared" si="38"/>
        <v>737022.00000000012</v>
      </c>
      <c r="AS169" s="24" t="str">
        <f t="shared" si="39"/>
        <v>0</v>
      </c>
      <c r="AT169" s="24">
        <f t="shared" si="40"/>
        <v>892508.76000000013</v>
      </c>
      <c r="AU169" s="24">
        <f t="shared" si="41"/>
        <v>99167.640000000014</v>
      </c>
    </row>
    <row r="170" spans="1:47" x14ac:dyDescent="0.25">
      <c r="A170" s="28" t="s">
        <v>14119</v>
      </c>
      <c r="B170" s="28" t="s">
        <v>810</v>
      </c>
      <c r="C170" s="28" t="s">
        <v>811</v>
      </c>
      <c r="D170" s="28" t="s">
        <v>812</v>
      </c>
      <c r="E170" s="28" t="s">
        <v>813</v>
      </c>
      <c r="F170" s="29">
        <v>39034</v>
      </c>
      <c r="G170" s="29">
        <v>44896</v>
      </c>
      <c r="H170" s="28" t="s">
        <v>814</v>
      </c>
      <c r="I170" s="28" t="s">
        <v>16049</v>
      </c>
      <c r="J170" s="28" t="s">
        <v>16048</v>
      </c>
      <c r="K170" s="28" t="s">
        <v>815</v>
      </c>
      <c r="L170" s="27">
        <v>197120.00000000003</v>
      </c>
      <c r="M170" s="27">
        <v>106480.00000000001</v>
      </c>
      <c r="N170" s="27">
        <v>15150</v>
      </c>
      <c r="O170" s="27">
        <v>0</v>
      </c>
      <c r="P170" s="27">
        <f t="shared" si="28"/>
        <v>121630.00000000001</v>
      </c>
      <c r="Q170" s="27">
        <v>0</v>
      </c>
      <c r="R170" s="27">
        <v>0</v>
      </c>
      <c r="S170" s="27">
        <v>0</v>
      </c>
      <c r="T170" s="27">
        <f t="shared" si="29"/>
        <v>0</v>
      </c>
      <c r="U170" s="27">
        <v>0</v>
      </c>
      <c r="V170" s="27">
        <f t="shared" si="30"/>
        <v>318750.00000000006</v>
      </c>
      <c r="W170" s="28" t="s">
        <v>816</v>
      </c>
      <c r="X170" s="27">
        <v>208947.20000000004</v>
      </c>
      <c r="Y170" s="27">
        <f t="shared" si="34"/>
        <v>530763.20000000007</v>
      </c>
      <c r="Z170" s="4" t="str" cm="1">
        <f t="array" ref="Z170">_xlfn.IFS(YEARFRAC(F170,G170)&lt;1,"&lt;1 Year",YEARFRAC(F170,G170)&lt;=5,"1-5 Years",YEARFRAC(F170,G170)&gt;5,"&gt;5 Years")</f>
        <v>&gt;5 Years</v>
      </c>
      <c r="AA170" s="24">
        <f>L170*(_xlfn.XLOOKUP(K170,'FX rates'!$A$2:$A$38,'FX rates'!$B$2:$B$38))</f>
        <v>197120.00000000003</v>
      </c>
      <c r="AB170" s="24">
        <f>V170*(_xlfn.XLOOKUP(K170,'FX rates'!$A$2:$A$38,'FX rates'!$B$2:$B$38))</f>
        <v>318750.00000000006</v>
      </c>
      <c r="AC170" s="24">
        <f>X170*(_xlfn.XLOOKUP(W170,'FX rates'!$A$2:$A$38,'FX rates'!$B$2:$B$38))</f>
        <v>208947.20000000004</v>
      </c>
      <c r="AD170" s="24">
        <f>Y170*(_xlfn.XLOOKUP(W170,'FX rates'!$A$2:$A$38,'FX rates'!$B$2:$B$38))</f>
        <v>530763.20000000007</v>
      </c>
      <c r="AE170" s="30">
        <f t="shared" si="35"/>
        <v>6.0000000000000053E-2</v>
      </c>
      <c r="AF170" s="31">
        <f t="shared" si="36"/>
        <v>11827.200000000012</v>
      </c>
      <c r="AG170" s="23">
        <f t="shared" si="37"/>
        <v>121630.00000000003</v>
      </c>
      <c r="AH170" s="35">
        <f t="shared" si="31"/>
        <v>1</v>
      </c>
      <c r="AI170" s="23">
        <f>U170*(_xlfn.XLOOKUP(K170,'FX rates'!$A$2:$A$38,'FX rates'!$B$2:$B$38))</f>
        <v>0</v>
      </c>
      <c r="AJ170" s="23">
        <f>Q170*(_xlfn.XLOOKUP(K170,'FX rates'!$A$2:$A$38,'FX rates'!$B$2:$B$38))</f>
        <v>0</v>
      </c>
      <c r="AK170" s="23">
        <f>R170*(_xlfn.XLOOKUP(K170,'FX rates'!$A$2:$A$38,'FX rates'!$B$2:$B$38))</f>
        <v>0</v>
      </c>
      <c r="AM170" s="4"/>
      <c r="AN170" s="4"/>
      <c r="AO170" s="4"/>
      <c r="AP170" s="32">
        <f t="shared" si="32"/>
        <v>0.5401785714285714</v>
      </c>
      <c r="AQ170" s="32">
        <f t="shared" si="33"/>
        <v>0</v>
      </c>
      <c r="AR170" s="24">
        <f t="shared" si="38"/>
        <v>321816.00000000006</v>
      </c>
      <c r="AS170" s="24" t="str">
        <f t="shared" si="39"/>
        <v>0</v>
      </c>
      <c r="AT170" s="24">
        <f t="shared" si="40"/>
        <v>477686.88000000006</v>
      </c>
      <c r="AU170" s="24">
        <f t="shared" si="41"/>
        <v>53076.320000000007</v>
      </c>
    </row>
    <row r="171" spans="1:47" x14ac:dyDescent="0.25">
      <c r="A171" s="28" t="s">
        <v>15154</v>
      </c>
      <c r="B171" s="28" t="s">
        <v>8052</v>
      </c>
      <c r="C171" s="28" t="s">
        <v>8053</v>
      </c>
      <c r="D171" s="28" t="s">
        <v>8054</v>
      </c>
      <c r="E171" s="28" t="s">
        <v>8055</v>
      </c>
      <c r="F171" s="29">
        <v>43595</v>
      </c>
      <c r="G171" s="29">
        <v>44896</v>
      </c>
      <c r="H171" s="28" t="s">
        <v>8056</v>
      </c>
      <c r="I171" s="28" t="s">
        <v>16054</v>
      </c>
      <c r="J171" s="28" t="s">
        <v>16048</v>
      </c>
      <c r="K171" s="28" t="s">
        <v>8057</v>
      </c>
      <c r="L171" s="27">
        <v>203280.00000000006</v>
      </c>
      <c r="M171" s="27">
        <v>387585.00000000006</v>
      </c>
      <c r="N171" s="27">
        <v>0</v>
      </c>
      <c r="O171" s="27">
        <v>0</v>
      </c>
      <c r="P171" s="27">
        <f t="shared" si="28"/>
        <v>387585.00000000006</v>
      </c>
      <c r="Q171" s="27">
        <v>0</v>
      </c>
      <c r="R171" s="27">
        <v>0</v>
      </c>
      <c r="S171" s="27">
        <v>0</v>
      </c>
      <c r="T171" s="27">
        <f t="shared" si="29"/>
        <v>0</v>
      </c>
      <c r="U171" s="27">
        <v>0</v>
      </c>
      <c r="V171" s="27">
        <f t="shared" si="30"/>
        <v>590865.00000000012</v>
      </c>
      <c r="W171" s="28" t="s">
        <v>8058</v>
      </c>
      <c r="X171" s="27">
        <v>229706.40000000005</v>
      </c>
      <c r="Y171" s="27">
        <f t="shared" si="34"/>
        <v>897383.85000000009</v>
      </c>
      <c r="Z171" s="4" t="str" cm="1">
        <f t="array" ref="Z171">_xlfn.IFS(YEARFRAC(F171,G171)&lt;1,"&lt;1 Year",YEARFRAC(F171,G171)&lt;=5,"1-5 Years",YEARFRAC(F171,G171)&gt;5,"&gt;5 Years")</f>
        <v>1-5 Years</v>
      </c>
      <c r="AA171" s="24">
        <f>L171*(_xlfn.XLOOKUP(K171,'FX rates'!$A$2:$A$38,'FX rates'!$B$2:$B$38))</f>
        <v>203280.00000000006</v>
      </c>
      <c r="AB171" s="24">
        <f>V171*(_xlfn.XLOOKUP(K171,'FX rates'!$A$2:$A$38,'FX rates'!$B$2:$B$38))</f>
        <v>590865.00000000012</v>
      </c>
      <c r="AC171" s="24">
        <f>X171*(_xlfn.XLOOKUP(W171,'FX rates'!$A$2:$A$38,'FX rates'!$B$2:$B$38))</f>
        <v>229706.40000000005</v>
      </c>
      <c r="AD171" s="24">
        <f>Y171*(_xlfn.XLOOKUP(W171,'FX rates'!$A$2:$A$38,'FX rates'!$B$2:$B$38))</f>
        <v>897383.85000000009</v>
      </c>
      <c r="AE171" s="30">
        <f t="shared" si="35"/>
        <v>0.12999999999999992</v>
      </c>
      <c r="AF171" s="31">
        <f t="shared" si="36"/>
        <v>26426.399999999994</v>
      </c>
      <c r="AG171" s="23">
        <f t="shared" si="37"/>
        <v>387585.00000000006</v>
      </c>
      <c r="AH171" s="35">
        <f t="shared" si="31"/>
        <v>1</v>
      </c>
      <c r="AI171" s="23">
        <f>U171*(_xlfn.XLOOKUP(K171,'FX rates'!$A$2:$A$38,'FX rates'!$B$2:$B$38))</f>
        <v>0</v>
      </c>
      <c r="AJ171" s="23">
        <f>Q171*(_xlfn.XLOOKUP(K171,'FX rates'!$A$2:$A$38,'FX rates'!$B$2:$B$38))</f>
        <v>0</v>
      </c>
      <c r="AK171" s="23">
        <f>R171*(_xlfn.XLOOKUP(K171,'FX rates'!$A$2:$A$38,'FX rates'!$B$2:$B$38))</f>
        <v>0</v>
      </c>
      <c r="AM171" s="4"/>
      <c r="AN171" s="4"/>
      <c r="AO171" s="4"/>
      <c r="AP171" s="32">
        <f t="shared" si="32"/>
        <v>1.9066558441558439</v>
      </c>
      <c r="AQ171" s="32">
        <f t="shared" si="33"/>
        <v>0</v>
      </c>
      <c r="AR171" s="24">
        <f t="shared" si="38"/>
        <v>667677.45000000007</v>
      </c>
      <c r="AS171" s="24" t="str">
        <f t="shared" si="39"/>
        <v>0</v>
      </c>
      <c r="AT171" s="24">
        <f t="shared" si="40"/>
        <v>807645.46500000008</v>
      </c>
      <c r="AU171" s="24">
        <f t="shared" si="41"/>
        <v>89738.385000000009</v>
      </c>
    </row>
    <row r="172" spans="1:47" x14ac:dyDescent="0.25">
      <c r="A172" s="28" t="s">
        <v>15155</v>
      </c>
      <c r="B172" s="28" t="s">
        <v>8059</v>
      </c>
      <c r="C172" s="28" t="s">
        <v>8060</v>
      </c>
      <c r="D172" s="28" t="s">
        <v>8061</v>
      </c>
      <c r="E172" s="28" t="s">
        <v>8062</v>
      </c>
      <c r="F172" s="29">
        <v>43595</v>
      </c>
      <c r="G172" s="29">
        <v>44896</v>
      </c>
      <c r="H172" s="28" t="s">
        <v>8063</v>
      </c>
      <c r="I172" s="28" t="s">
        <v>16050</v>
      </c>
      <c r="J172" s="28" t="s">
        <v>16036</v>
      </c>
      <c r="K172" s="28" t="s">
        <v>8064</v>
      </c>
      <c r="L172" s="27">
        <v>699930</v>
      </c>
      <c r="M172" s="27">
        <v>256987.5</v>
      </c>
      <c r="N172" s="27">
        <v>0</v>
      </c>
      <c r="O172" s="27">
        <v>0</v>
      </c>
      <c r="P172" s="27">
        <f t="shared" si="28"/>
        <v>256987.5</v>
      </c>
      <c r="Q172" s="27">
        <v>0</v>
      </c>
      <c r="R172" s="27">
        <v>0</v>
      </c>
      <c r="S172" s="27">
        <v>0</v>
      </c>
      <c r="T172" s="27">
        <f t="shared" si="29"/>
        <v>0</v>
      </c>
      <c r="U172" s="27">
        <v>0</v>
      </c>
      <c r="V172" s="27">
        <f t="shared" si="30"/>
        <v>956917.5</v>
      </c>
      <c r="W172" s="28" t="s">
        <v>8065</v>
      </c>
      <c r="X172" s="27">
        <v>783921.60000000009</v>
      </c>
      <c r="Y172" s="27">
        <f t="shared" si="34"/>
        <v>1855669.2000000002</v>
      </c>
      <c r="Z172" s="4" t="str" cm="1">
        <f t="array" ref="Z172">_xlfn.IFS(YEARFRAC(F172,G172)&lt;1,"&lt;1 Year",YEARFRAC(F172,G172)&lt;=5,"1-5 Years",YEARFRAC(F172,G172)&gt;5,"&gt;5 Years")</f>
        <v>1-5 Years</v>
      </c>
      <c r="AA172" s="24">
        <f>L172*(_xlfn.XLOOKUP(K172,'FX rates'!$A$2:$A$38,'FX rates'!$B$2:$B$38))</f>
        <v>89229.55323393867</v>
      </c>
      <c r="AB172" s="24">
        <f>V172*(_xlfn.XLOOKUP(K172,'FX rates'!$A$2:$A$38,'FX rates'!$B$2:$B$38))</f>
        <v>121991.22913253827</v>
      </c>
      <c r="AC172" s="24">
        <f>X172*(_xlfn.XLOOKUP(W172,'FX rates'!$A$2:$A$38,'FX rates'!$B$2:$B$38))</f>
        <v>99937.09962201133</v>
      </c>
      <c r="AD172" s="24">
        <f>Y172*(_xlfn.XLOOKUP(W172,'FX rates'!$A$2:$A$38,'FX rates'!$B$2:$B$38))</f>
        <v>236567.27625045422</v>
      </c>
      <c r="AE172" s="30">
        <f t="shared" si="35"/>
        <v>0.12000000000000022</v>
      </c>
      <c r="AF172" s="31">
        <f t="shared" si="36"/>
        <v>83991.600000000093</v>
      </c>
      <c r="AG172" s="23">
        <f t="shared" si="37"/>
        <v>32761.675898599598</v>
      </c>
      <c r="AH172" s="35">
        <f t="shared" si="31"/>
        <v>0.12748353868806692</v>
      </c>
      <c r="AI172" s="23">
        <f>U172*(_xlfn.XLOOKUP(K172,'FX rates'!$A$2:$A$38,'FX rates'!$B$2:$B$38))</f>
        <v>0</v>
      </c>
      <c r="AJ172" s="23">
        <f>Q172*(_xlfn.XLOOKUP(K172,'FX rates'!$A$2:$A$38,'FX rates'!$B$2:$B$38))</f>
        <v>0</v>
      </c>
      <c r="AK172" s="23">
        <f>R172*(_xlfn.XLOOKUP(K172,'FX rates'!$A$2:$A$38,'FX rates'!$B$2:$B$38))</f>
        <v>0</v>
      </c>
      <c r="AM172" s="4"/>
      <c r="AN172" s="4"/>
      <c r="AO172" s="4"/>
      <c r="AP172" s="32">
        <f t="shared" si="32"/>
        <v>0.36716171617161714</v>
      </c>
      <c r="AQ172" s="32">
        <f t="shared" si="33"/>
        <v>0</v>
      </c>
      <c r="AR172" s="24">
        <f t="shared" si="38"/>
        <v>1071747.6000000001</v>
      </c>
      <c r="AS172" s="24" t="str">
        <f t="shared" si="39"/>
        <v>0</v>
      </c>
      <c r="AT172" s="24">
        <f t="shared" si="40"/>
        <v>212910.54862540879</v>
      </c>
      <c r="AU172" s="24">
        <f t="shared" si="41"/>
        <v>23656.727625045431</v>
      </c>
    </row>
    <row r="173" spans="1:47" x14ac:dyDescent="0.25">
      <c r="A173" s="28" t="s">
        <v>15156</v>
      </c>
      <c r="B173" s="28" t="s">
        <v>8066</v>
      </c>
      <c r="C173" s="28" t="s">
        <v>8067</v>
      </c>
      <c r="D173" s="28" t="s">
        <v>8068</v>
      </c>
      <c r="E173" s="28" t="s">
        <v>8069</v>
      </c>
      <c r="F173" s="29">
        <v>43595</v>
      </c>
      <c r="G173" s="29">
        <v>44896</v>
      </c>
      <c r="H173" s="28" t="s">
        <v>8070</v>
      </c>
      <c r="I173" s="28" t="s">
        <v>16049</v>
      </c>
      <c r="J173" s="28" t="s">
        <v>16050</v>
      </c>
      <c r="K173" s="28" t="s">
        <v>8071</v>
      </c>
      <c r="L173" s="27">
        <v>175615</v>
      </c>
      <c r="M173" s="27">
        <v>112860.00000000001</v>
      </c>
      <c r="N173" s="27">
        <v>0</v>
      </c>
      <c r="O173" s="27">
        <v>0</v>
      </c>
      <c r="P173" s="27">
        <f t="shared" si="28"/>
        <v>112860.00000000001</v>
      </c>
      <c r="Q173" s="27">
        <v>0</v>
      </c>
      <c r="R173" s="27">
        <v>0</v>
      </c>
      <c r="S173" s="27">
        <v>0</v>
      </c>
      <c r="T173" s="27">
        <f t="shared" si="29"/>
        <v>0</v>
      </c>
      <c r="U173" s="27">
        <v>0</v>
      </c>
      <c r="V173" s="27">
        <f t="shared" si="30"/>
        <v>288475</v>
      </c>
      <c r="W173" s="28" t="s">
        <v>8072</v>
      </c>
      <c r="X173" s="27">
        <v>177371.15</v>
      </c>
      <c r="Y173" s="27">
        <f t="shared" si="34"/>
        <v>468730.9</v>
      </c>
      <c r="Z173" s="4" t="str" cm="1">
        <f t="array" ref="Z173">_xlfn.IFS(YEARFRAC(F173,G173)&lt;1,"&lt;1 Year",YEARFRAC(F173,G173)&lt;=5,"1-5 Years",YEARFRAC(F173,G173)&gt;5,"&gt;5 Years")</f>
        <v>1-5 Years</v>
      </c>
      <c r="AA173" s="24">
        <f>L173*(_xlfn.XLOOKUP(K173,'FX rates'!$A$2:$A$38,'FX rates'!$B$2:$B$38))</f>
        <v>175615</v>
      </c>
      <c r="AB173" s="24">
        <f>V173*(_xlfn.XLOOKUP(K173,'FX rates'!$A$2:$A$38,'FX rates'!$B$2:$B$38))</f>
        <v>288475</v>
      </c>
      <c r="AC173" s="24">
        <f>X173*(_xlfn.XLOOKUP(W173,'FX rates'!$A$2:$A$38,'FX rates'!$B$2:$B$38))</f>
        <v>177371.15</v>
      </c>
      <c r="AD173" s="24">
        <f>Y173*(_xlfn.XLOOKUP(W173,'FX rates'!$A$2:$A$38,'FX rates'!$B$2:$B$38))</f>
        <v>468730.9</v>
      </c>
      <c r="AE173" s="30">
        <f t="shared" si="35"/>
        <v>9.9999999999999672E-3</v>
      </c>
      <c r="AF173" s="31">
        <f t="shared" si="36"/>
        <v>1756.1499999999942</v>
      </c>
      <c r="AG173" s="23">
        <f t="shared" si="37"/>
        <v>112860</v>
      </c>
      <c r="AH173" s="35">
        <f t="shared" si="31"/>
        <v>1</v>
      </c>
      <c r="AI173" s="23">
        <f>U173*(_xlfn.XLOOKUP(K173,'FX rates'!$A$2:$A$38,'FX rates'!$B$2:$B$38))</f>
        <v>0</v>
      </c>
      <c r="AJ173" s="23">
        <f>Q173*(_xlfn.XLOOKUP(K173,'FX rates'!$A$2:$A$38,'FX rates'!$B$2:$B$38))</f>
        <v>0</v>
      </c>
      <c r="AK173" s="23">
        <f>R173*(_xlfn.XLOOKUP(K173,'FX rates'!$A$2:$A$38,'FX rates'!$B$2:$B$38))</f>
        <v>0</v>
      </c>
      <c r="AM173" s="4"/>
      <c r="AN173" s="4"/>
      <c r="AO173" s="4"/>
      <c r="AP173" s="32">
        <f t="shared" si="32"/>
        <v>0.64265580958346391</v>
      </c>
      <c r="AQ173" s="32">
        <f t="shared" si="33"/>
        <v>0</v>
      </c>
      <c r="AR173" s="24">
        <f t="shared" si="38"/>
        <v>291359.75</v>
      </c>
      <c r="AS173" s="24" t="str">
        <f t="shared" si="39"/>
        <v>0</v>
      </c>
      <c r="AT173" s="24">
        <f t="shared" si="40"/>
        <v>421857.81000000006</v>
      </c>
      <c r="AU173" s="24">
        <f t="shared" si="41"/>
        <v>46873.089999999967</v>
      </c>
    </row>
    <row r="174" spans="1:47" x14ac:dyDescent="0.25">
      <c r="A174" s="28" t="s">
        <v>15157</v>
      </c>
      <c r="B174" s="28" t="s">
        <v>8073</v>
      </c>
      <c r="C174" s="28" t="s">
        <v>8074</v>
      </c>
      <c r="D174" s="28" t="s">
        <v>8075</v>
      </c>
      <c r="E174" s="28" t="s">
        <v>8076</v>
      </c>
      <c r="F174" s="29">
        <v>43595</v>
      </c>
      <c r="G174" s="29">
        <v>44896</v>
      </c>
      <c r="H174" s="28" t="s">
        <v>8077</v>
      </c>
      <c r="I174" s="28" t="s">
        <v>16055</v>
      </c>
      <c r="J174" s="28" t="s">
        <v>16057</v>
      </c>
      <c r="K174" s="28" t="s">
        <v>8078</v>
      </c>
      <c r="L174" s="27">
        <v>256520.00000000006</v>
      </c>
      <c r="M174" s="27">
        <v>380380.00000000006</v>
      </c>
      <c r="N174" s="27">
        <v>0</v>
      </c>
      <c r="O174" s="27">
        <v>0</v>
      </c>
      <c r="P174" s="27">
        <f t="shared" si="28"/>
        <v>380380.00000000006</v>
      </c>
      <c r="Q174" s="27">
        <v>0</v>
      </c>
      <c r="R174" s="27">
        <v>0</v>
      </c>
      <c r="S174" s="27">
        <v>0</v>
      </c>
      <c r="T174" s="27">
        <f t="shared" si="29"/>
        <v>0</v>
      </c>
      <c r="U174" s="27">
        <v>101000</v>
      </c>
      <c r="V174" s="27">
        <f t="shared" si="30"/>
        <v>737900.00000000012</v>
      </c>
      <c r="W174" s="28" t="s">
        <v>8079</v>
      </c>
      <c r="X174" s="27">
        <v>279606.8000000001</v>
      </c>
      <c r="Y174" s="27">
        <f t="shared" si="34"/>
        <v>973827.80000000028</v>
      </c>
      <c r="Z174" s="4" t="str" cm="1">
        <f t="array" ref="Z174">_xlfn.IFS(YEARFRAC(F174,G174)&lt;1,"&lt;1 Year",YEARFRAC(F174,G174)&lt;=5,"1-5 Years",YEARFRAC(F174,G174)&gt;5,"&gt;5 Years")</f>
        <v>1-5 Years</v>
      </c>
      <c r="AA174" s="24">
        <f>L174*(_xlfn.XLOOKUP(K174,'FX rates'!$A$2:$A$38,'FX rates'!$B$2:$B$38))</f>
        <v>256520.00000000006</v>
      </c>
      <c r="AB174" s="24">
        <f>V174*(_xlfn.XLOOKUP(K174,'FX rates'!$A$2:$A$38,'FX rates'!$B$2:$B$38))</f>
        <v>737900.00000000012</v>
      </c>
      <c r="AC174" s="24">
        <f>X174*(_xlfn.XLOOKUP(W174,'FX rates'!$A$2:$A$38,'FX rates'!$B$2:$B$38))</f>
        <v>279606.8000000001</v>
      </c>
      <c r="AD174" s="24">
        <f>Y174*(_xlfn.XLOOKUP(W174,'FX rates'!$A$2:$A$38,'FX rates'!$B$2:$B$38))</f>
        <v>973827.80000000028</v>
      </c>
      <c r="AE174" s="30">
        <f t="shared" si="35"/>
        <v>9.0000000000000163E-2</v>
      </c>
      <c r="AF174" s="31">
        <f t="shared" si="36"/>
        <v>23086.800000000047</v>
      </c>
      <c r="AG174" s="23">
        <f t="shared" si="37"/>
        <v>481380.00000000006</v>
      </c>
      <c r="AH174" s="35">
        <f t="shared" si="31"/>
        <v>1</v>
      </c>
      <c r="AI174" s="23">
        <f>U174*(_xlfn.XLOOKUP(K174,'FX rates'!$A$2:$A$38,'FX rates'!$B$2:$B$38))</f>
        <v>101000</v>
      </c>
      <c r="AJ174" s="23">
        <f>Q174*(_xlfn.XLOOKUP(K174,'FX rates'!$A$2:$A$38,'FX rates'!$B$2:$B$38))</f>
        <v>0</v>
      </c>
      <c r="AK174" s="23">
        <f>R174*(_xlfn.XLOOKUP(K174,'FX rates'!$A$2:$A$38,'FX rates'!$B$2:$B$38))</f>
        <v>0</v>
      </c>
      <c r="AM174" s="4"/>
      <c r="AN174" s="4"/>
      <c r="AO174" s="4"/>
      <c r="AP174" s="32">
        <f t="shared" si="32"/>
        <v>1.4828473413379073</v>
      </c>
      <c r="AQ174" s="32">
        <f t="shared" si="33"/>
        <v>0</v>
      </c>
      <c r="AR174" s="24">
        <f t="shared" si="38"/>
        <v>694221.00000000023</v>
      </c>
      <c r="AS174" s="24" t="str">
        <f t="shared" si="39"/>
        <v>0</v>
      </c>
      <c r="AT174" s="24">
        <f t="shared" si="40"/>
        <v>876445.02000000025</v>
      </c>
      <c r="AU174" s="24">
        <f t="shared" si="41"/>
        <v>97382.780000000028</v>
      </c>
    </row>
    <row r="175" spans="1:47" x14ac:dyDescent="0.25">
      <c r="A175" s="28" t="s">
        <v>15158</v>
      </c>
      <c r="B175" s="28" t="s">
        <v>8080</v>
      </c>
      <c r="C175" s="28" t="s">
        <v>8081</v>
      </c>
      <c r="D175" s="28" t="s">
        <v>8082</v>
      </c>
      <c r="E175" s="28" t="s">
        <v>8083</v>
      </c>
      <c r="F175" s="29">
        <v>43595</v>
      </c>
      <c r="G175" s="29">
        <v>44896</v>
      </c>
      <c r="H175" s="28" t="s">
        <v>8084</v>
      </c>
      <c r="I175" s="28" t="s">
        <v>16037</v>
      </c>
      <c r="J175" s="28" t="s">
        <v>16035</v>
      </c>
      <c r="K175" s="28" t="s">
        <v>8085</v>
      </c>
      <c r="L175" s="27">
        <v>168300</v>
      </c>
      <c r="M175" s="27">
        <v>50985.000000000007</v>
      </c>
      <c r="N175" s="27">
        <v>0</v>
      </c>
      <c r="O175" s="27">
        <v>0</v>
      </c>
      <c r="P175" s="27">
        <f t="shared" si="28"/>
        <v>50985.000000000007</v>
      </c>
      <c r="Q175" s="27">
        <v>0</v>
      </c>
      <c r="R175" s="27">
        <v>0</v>
      </c>
      <c r="S175" s="27">
        <v>0</v>
      </c>
      <c r="T175" s="27">
        <f t="shared" si="29"/>
        <v>0</v>
      </c>
      <c r="U175" s="27">
        <v>0</v>
      </c>
      <c r="V175" s="27">
        <f t="shared" si="30"/>
        <v>219285</v>
      </c>
      <c r="W175" s="28" t="s">
        <v>8086</v>
      </c>
      <c r="X175" s="27">
        <v>171666</v>
      </c>
      <c r="Y175" s="27">
        <f t="shared" si="34"/>
        <v>395336.7</v>
      </c>
      <c r="Z175" s="4" t="str" cm="1">
        <f t="array" ref="Z175">_xlfn.IFS(YEARFRAC(F175,G175)&lt;1,"&lt;1 Year",YEARFRAC(F175,G175)&lt;=5,"1-5 Years",YEARFRAC(F175,G175)&gt;5,"&gt;5 Years")</f>
        <v>1-5 Years</v>
      </c>
      <c r="AA175" s="24">
        <f>L175*(_xlfn.XLOOKUP(K175,'FX rates'!$A$2:$A$38,'FX rates'!$B$2:$B$38))</f>
        <v>168300</v>
      </c>
      <c r="AB175" s="24">
        <f>V175*(_xlfn.XLOOKUP(K175,'FX rates'!$A$2:$A$38,'FX rates'!$B$2:$B$38))</f>
        <v>219285</v>
      </c>
      <c r="AC175" s="24">
        <f>X175*(_xlfn.XLOOKUP(W175,'FX rates'!$A$2:$A$38,'FX rates'!$B$2:$B$38))</f>
        <v>171666</v>
      </c>
      <c r="AD175" s="24">
        <f>Y175*(_xlfn.XLOOKUP(W175,'FX rates'!$A$2:$A$38,'FX rates'!$B$2:$B$38))</f>
        <v>395336.7</v>
      </c>
      <c r="AE175" s="30">
        <f t="shared" si="35"/>
        <v>0.02</v>
      </c>
      <c r="AF175" s="31">
        <f t="shared" si="36"/>
        <v>3366</v>
      </c>
      <c r="AG175" s="23">
        <f t="shared" si="37"/>
        <v>50985</v>
      </c>
      <c r="AH175" s="35">
        <f t="shared" si="31"/>
        <v>1</v>
      </c>
      <c r="AI175" s="23">
        <f>U175*(_xlfn.XLOOKUP(K175,'FX rates'!$A$2:$A$38,'FX rates'!$B$2:$B$38))</f>
        <v>0</v>
      </c>
      <c r="AJ175" s="23">
        <f>Q175*(_xlfn.XLOOKUP(K175,'FX rates'!$A$2:$A$38,'FX rates'!$B$2:$B$38))</f>
        <v>0</v>
      </c>
      <c r="AK175" s="23">
        <f>R175*(_xlfn.XLOOKUP(K175,'FX rates'!$A$2:$A$38,'FX rates'!$B$2:$B$38))</f>
        <v>0</v>
      </c>
      <c r="AM175" s="4"/>
      <c r="AN175" s="4"/>
      <c r="AO175" s="4"/>
      <c r="AP175" s="32">
        <f t="shared" si="32"/>
        <v>0.30294117647058827</v>
      </c>
      <c r="AQ175" s="32">
        <f t="shared" si="33"/>
        <v>0</v>
      </c>
      <c r="AR175" s="24">
        <f t="shared" si="38"/>
        <v>223670.7</v>
      </c>
      <c r="AS175" s="24" t="str">
        <f t="shared" si="39"/>
        <v>0</v>
      </c>
      <c r="AT175" s="24">
        <f t="shared" si="40"/>
        <v>355803.03</v>
      </c>
      <c r="AU175" s="24">
        <f t="shared" si="41"/>
        <v>39533.669999999984</v>
      </c>
    </row>
    <row r="176" spans="1:47" x14ac:dyDescent="0.25">
      <c r="A176" s="28" t="s">
        <v>15159</v>
      </c>
      <c r="B176" s="28" t="s">
        <v>8087</v>
      </c>
      <c r="C176" s="28" t="s">
        <v>8088</v>
      </c>
      <c r="D176" s="28" t="s">
        <v>8089</v>
      </c>
      <c r="E176" s="28" t="s">
        <v>8090</v>
      </c>
      <c r="F176" s="29">
        <v>43595</v>
      </c>
      <c r="G176" s="29">
        <v>44896</v>
      </c>
      <c r="H176" s="28" t="s">
        <v>8091</v>
      </c>
      <c r="I176" s="28" t="s">
        <v>16050</v>
      </c>
      <c r="J176" s="28" t="s">
        <v>16053</v>
      </c>
      <c r="K176" s="28" t="s">
        <v>8092</v>
      </c>
      <c r="L176" s="27">
        <v>181726.59999999998</v>
      </c>
      <c r="M176" s="27">
        <v>14850</v>
      </c>
      <c r="N176" s="27">
        <v>0</v>
      </c>
      <c r="O176" s="27">
        <v>0</v>
      </c>
      <c r="P176" s="27">
        <f t="shared" si="28"/>
        <v>14850</v>
      </c>
      <c r="Q176" s="27">
        <v>0</v>
      </c>
      <c r="R176" s="27">
        <v>0</v>
      </c>
      <c r="S176" s="27">
        <v>0</v>
      </c>
      <c r="T176" s="27">
        <f t="shared" si="29"/>
        <v>0</v>
      </c>
      <c r="U176" s="27">
        <v>0</v>
      </c>
      <c r="V176" s="27">
        <f t="shared" si="30"/>
        <v>196576.59999999998</v>
      </c>
      <c r="W176" s="28" t="s">
        <v>8093</v>
      </c>
      <c r="X176" s="27">
        <v>205351.05799999996</v>
      </c>
      <c r="Y176" s="27">
        <f t="shared" si="34"/>
        <v>427482.61599999992</v>
      </c>
      <c r="Z176" s="4" t="str" cm="1">
        <f t="array" ref="Z176">_xlfn.IFS(YEARFRAC(F176,G176)&lt;1,"&lt;1 Year",YEARFRAC(F176,G176)&lt;=5,"1-5 Years",YEARFRAC(F176,G176)&gt;5,"&gt;5 Years")</f>
        <v>1-5 Years</v>
      </c>
      <c r="AA176" s="24">
        <f>L176*(_xlfn.XLOOKUP(K176,'FX rates'!$A$2:$A$38,'FX rates'!$B$2:$B$38))</f>
        <v>181726.59999999998</v>
      </c>
      <c r="AB176" s="24">
        <f>V176*(_xlfn.XLOOKUP(K176,'FX rates'!$A$2:$A$38,'FX rates'!$B$2:$B$38))</f>
        <v>196576.59999999998</v>
      </c>
      <c r="AC176" s="24">
        <f>X176*(_xlfn.XLOOKUP(W176,'FX rates'!$A$2:$A$38,'FX rates'!$B$2:$B$38))</f>
        <v>205351.05799999996</v>
      </c>
      <c r="AD176" s="24">
        <f>Y176*(_xlfn.XLOOKUP(W176,'FX rates'!$A$2:$A$38,'FX rates'!$B$2:$B$38))</f>
        <v>427482.61599999992</v>
      </c>
      <c r="AE176" s="30">
        <f t="shared" si="35"/>
        <v>0.12999999999999992</v>
      </c>
      <c r="AF176" s="31">
        <f t="shared" si="36"/>
        <v>23624.457999999984</v>
      </c>
      <c r="AG176" s="23">
        <f t="shared" si="37"/>
        <v>14850</v>
      </c>
      <c r="AH176" s="35">
        <f t="shared" si="31"/>
        <v>1</v>
      </c>
      <c r="AI176" s="23">
        <f>U176*(_xlfn.XLOOKUP(K176,'FX rates'!$A$2:$A$38,'FX rates'!$B$2:$B$38))</f>
        <v>0</v>
      </c>
      <c r="AJ176" s="23">
        <f>Q176*(_xlfn.XLOOKUP(K176,'FX rates'!$A$2:$A$38,'FX rates'!$B$2:$B$38))</f>
        <v>0</v>
      </c>
      <c r="AK176" s="23">
        <f>R176*(_xlfn.XLOOKUP(K176,'FX rates'!$A$2:$A$38,'FX rates'!$B$2:$B$38))</f>
        <v>0</v>
      </c>
      <c r="AM176" s="4"/>
      <c r="AN176" s="4"/>
      <c r="AO176" s="4"/>
      <c r="AP176" s="32">
        <f t="shared" si="32"/>
        <v>8.1716160430008608E-2</v>
      </c>
      <c r="AQ176" s="32">
        <f t="shared" si="33"/>
        <v>0</v>
      </c>
      <c r="AR176" s="24">
        <f t="shared" si="38"/>
        <v>222131.55799999993</v>
      </c>
      <c r="AS176" s="24" t="str">
        <f t="shared" si="39"/>
        <v>0</v>
      </c>
      <c r="AT176" s="24">
        <f t="shared" si="40"/>
        <v>384734.35439999995</v>
      </c>
      <c r="AU176" s="24">
        <f t="shared" si="41"/>
        <v>42748.261599999969</v>
      </c>
    </row>
    <row r="177" spans="1:47" x14ac:dyDescent="0.25">
      <c r="A177" s="28" t="s">
        <v>15160</v>
      </c>
      <c r="B177" s="28" t="s">
        <v>8094</v>
      </c>
      <c r="C177" s="28" t="s">
        <v>8095</v>
      </c>
      <c r="D177" s="28" t="s">
        <v>8096</v>
      </c>
      <c r="E177" s="28" t="s">
        <v>8097</v>
      </c>
      <c r="F177" s="29">
        <v>43595</v>
      </c>
      <c r="G177" s="29">
        <v>44896</v>
      </c>
      <c r="H177" s="28" t="s">
        <v>8098</v>
      </c>
      <c r="I177" s="28" t="s">
        <v>16046</v>
      </c>
      <c r="J177" s="28" t="s">
        <v>16057</v>
      </c>
      <c r="K177" s="28" t="s">
        <v>8099</v>
      </c>
      <c r="L177" s="27">
        <v>143880</v>
      </c>
      <c r="M177" s="27">
        <v>68530</v>
      </c>
      <c r="N177" s="27">
        <v>0</v>
      </c>
      <c r="O177" s="27">
        <v>0</v>
      </c>
      <c r="P177" s="27">
        <f t="shared" si="28"/>
        <v>68530</v>
      </c>
      <c r="Q177" s="27">
        <v>0</v>
      </c>
      <c r="R177" s="27">
        <v>0</v>
      </c>
      <c r="S177" s="27">
        <v>0</v>
      </c>
      <c r="T177" s="27">
        <f t="shared" si="29"/>
        <v>0</v>
      </c>
      <c r="U177" s="27">
        <v>0</v>
      </c>
      <c r="V177" s="27">
        <f t="shared" si="30"/>
        <v>212410</v>
      </c>
      <c r="W177" s="28" t="s">
        <v>8100</v>
      </c>
      <c r="X177" s="27">
        <v>164023.20000000001</v>
      </c>
      <c r="Y177" s="27">
        <f t="shared" si="34"/>
        <v>406170.60000000003</v>
      </c>
      <c r="Z177" s="4" t="str" cm="1">
        <f t="array" ref="Z177">_xlfn.IFS(YEARFRAC(F177,G177)&lt;1,"&lt;1 Year",YEARFRAC(F177,G177)&lt;=5,"1-5 Years",YEARFRAC(F177,G177)&gt;5,"&gt;5 Years")</f>
        <v>1-5 Years</v>
      </c>
      <c r="AA177" s="24">
        <f>L177*(_xlfn.XLOOKUP(K177,'FX rates'!$A$2:$A$38,'FX rates'!$B$2:$B$38))</f>
        <v>191453.92201088322</v>
      </c>
      <c r="AB177" s="24">
        <f>V177*(_xlfn.XLOOKUP(K177,'FX rates'!$A$2:$A$38,'FX rates'!$B$2:$B$38))</f>
        <v>282643.36651606689</v>
      </c>
      <c r="AC177" s="24">
        <f>X177*(_xlfn.XLOOKUP(W177,'FX rates'!$A$2:$A$38,'FX rates'!$B$2:$B$38))</f>
        <v>218257.47109240689</v>
      </c>
      <c r="AD177" s="24">
        <f>Y177*(_xlfn.XLOOKUP(W177,'FX rates'!$A$2:$A$38,'FX rates'!$B$2:$B$38))</f>
        <v>540470.90892072313</v>
      </c>
      <c r="AE177" s="30">
        <f t="shared" si="35"/>
        <v>0.1400000000000001</v>
      </c>
      <c r="AF177" s="31">
        <f t="shared" si="36"/>
        <v>20143.200000000012</v>
      </c>
      <c r="AG177" s="23">
        <f t="shared" si="37"/>
        <v>91189.444505183666</v>
      </c>
      <c r="AH177" s="35">
        <f t="shared" si="31"/>
        <v>1.3306500000756409</v>
      </c>
      <c r="AI177" s="23">
        <f>U177*(_xlfn.XLOOKUP(K177,'FX rates'!$A$2:$A$38,'FX rates'!$B$2:$B$38))</f>
        <v>0</v>
      </c>
      <c r="AJ177" s="23">
        <f>Q177*(_xlfn.XLOOKUP(K177,'FX rates'!$A$2:$A$38,'FX rates'!$B$2:$B$38))</f>
        <v>0</v>
      </c>
      <c r="AK177" s="23">
        <f>R177*(_xlfn.XLOOKUP(K177,'FX rates'!$A$2:$A$38,'FX rates'!$B$2:$B$38))</f>
        <v>0</v>
      </c>
      <c r="AM177" s="4"/>
      <c r="AN177" s="4"/>
      <c r="AO177" s="4"/>
      <c r="AP177" s="32">
        <f t="shared" si="32"/>
        <v>0.47629969418960244</v>
      </c>
      <c r="AQ177" s="32">
        <f t="shared" si="33"/>
        <v>0</v>
      </c>
      <c r="AR177" s="24">
        <f t="shared" si="38"/>
        <v>242147.40000000002</v>
      </c>
      <c r="AS177" s="24" t="str">
        <f t="shared" si="39"/>
        <v>0</v>
      </c>
      <c r="AT177" s="24">
        <f t="shared" si="40"/>
        <v>486423.81802865083</v>
      </c>
      <c r="AU177" s="24">
        <f t="shared" si="41"/>
        <v>54047.090892072301</v>
      </c>
    </row>
    <row r="178" spans="1:47" x14ac:dyDescent="0.25">
      <c r="A178" s="28" t="s">
        <v>15161</v>
      </c>
      <c r="B178" s="28" t="s">
        <v>8101</v>
      </c>
      <c r="C178" s="28" t="s">
        <v>8102</v>
      </c>
      <c r="D178" s="28" t="s">
        <v>8103</v>
      </c>
      <c r="E178" s="28" t="s">
        <v>8104</v>
      </c>
      <c r="F178" s="29">
        <v>43595</v>
      </c>
      <c r="G178" s="29">
        <v>44896</v>
      </c>
      <c r="H178" s="28" t="s">
        <v>8105</v>
      </c>
      <c r="I178" s="28" t="s">
        <v>16056</v>
      </c>
      <c r="J178" s="28" t="s">
        <v>16038</v>
      </c>
      <c r="K178" s="28" t="s">
        <v>8106</v>
      </c>
      <c r="L178" s="27">
        <v>178200</v>
      </c>
      <c r="M178" s="27">
        <v>417690.9</v>
      </c>
      <c r="N178" s="27">
        <v>400077.60000000003</v>
      </c>
      <c r="O178" s="27">
        <v>0</v>
      </c>
      <c r="P178" s="27">
        <f t="shared" si="28"/>
        <v>817768.5</v>
      </c>
      <c r="Q178" s="27">
        <v>0</v>
      </c>
      <c r="R178" s="27">
        <v>0</v>
      </c>
      <c r="S178" s="27">
        <v>0</v>
      </c>
      <c r="T178" s="27">
        <f t="shared" si="29"/>
        <v>0</v>
      </c>
      <c r="U178" s="27">
        <v>0</v>
      </c>
      <c r="V178" s="27">
        <f t="shared" si="30"/>
        <v>995968.5</v>
      </c>
      <c r="W178" s="28" t="s">
        <v>8107</v>
      </c>
      <c r="X178" s="27">
        <v>185328</v>
      </c>
      <c r="Y178" s="27">
        <f t="shared" si="34"/>
        <v>805054.53599999996</v>
      </c>
      <c r="Z178" s="4" t="str" cm="1">
        <f t="array" ref="Z178">_xlfn.IFS(YEARFRAC(F178,G178)&lt;1,"&lt;1 Year",YEARFRAC(F178,G178)&lt;=5,"1-5 Years",YEARFRAC(F178,G178)&gt;5,"&gt;5 Years")</f>
        <v>1-5 Years</v>
      </c>
      <c r="AA178" s="24">
        <f>L178*(_xlfn.XLOOKUP(K178,'FX rates'!$A$2:$A$38,'FX rates'!$B$2:$B$38))</f>
        <v>237121.83001347922</v>
      </c>
      <c r="AB178" s="24">
        <f>V178*(_xlfn.XLOOKUP(K178,'FX rates'!$A$2:$A$38,'FX rates'!$B$2:$B$38))</f>
        <v>1325285.4846003361</v>
      </c>
      <c r="AC178" s="24">
        <f>X178*(_xlfn.XLOOKUP(W178,'FX rates'!$A$2:$A$38,'FX rates'!$B$2:$B$38))</f>
        <v>246606.70321401837</v>
      </c>
      <c r="AD178" s="24">
        <f>Y178*(_xlfn.XLOOKUP(W178,'FX rates'!$A$2:$A$38,'FX rates'!$B$2:$B$38))</f>
        <v>1071245.8183892951</v>
      </c>
      <c r="AE178" s="30">
        <f t="shared" si="35"/>
        <v>3.9999999999999925E-2</v>
      </c>
      <c r="AF178" s="31">
        <f t="shared" si="36"/>
        <v>7128</v>
      </c>
      <c r="AG178" s="23">
        <f t="shared" si="37"/>
        <v>1088163.6545868567</v>
      </c>
      <c r="AH178" s="35">
        <f t="shared" si="31"/>
        <v>1.3306500000756409</v>
      </c>
      <c r="AI178" s="23">
        <f>U178*(_xlfn.XLOOKUP(K178,'FX rates'!$A$2:$A$38,'FX rates'!$B$2:$B$38))</f>
        <v>0</v>
      </c>
      <c r="AJ178" s="23">
        <f>Q178*(_xlfn.XLOOKUP(K178,'FX rates'!$A$2:$A$38,'FX rates'!$B$2:$B$38))</f>
        <v>0</v>
      </c>
      <c r="AK178" s="23">
        <f>R178*(_xlfn.XLOOKUP(K178,'FX rates'!$A$2:$A$38,'FX rates'!$B$2:$B$38))</f>
        <v>0</v>
      </c>
      <c r="AM178" s="4"/>
      <c r="AN178" s="4"/>
      <c r="AO178" s="4"/>
      <c r="AP178" s="32">
        <f t="shared" si="32"/>
        <v>2.3439444444444444</v>
      </c>
      <c r="AQ178" s="32">
        <f t="shared" si="33"/>
        <v>0</v>
      </c>
      <c r="AR178" s="24">
        <f t="shared" si="38"/>
        <v>619726.53599999996</v>
      </c>
      <c r="AS178" s="24" t="str">
        <f t="shared" si="39"/>
        <v>0</v>
      </c>
      <c r="AT178" s="24">
        <f t="shared" si="40"/>
        <v>964121.23655036569</v>
      </c>
      <c r="AU178" s="24">
        <f t="shared" si="41"/>
        <v>107124.58183892944</v>
      </c>
    </row>
    <row r="179" spans="1:47" x14ac:dyDescent="0.25">
      <c r="A179" s="28" t="s">
        <v>15162</v>
      </c>
      <c r="B179" s="28" t="s">
        <v>8108</v>
      </c>
      <c r="C179" s="28" t="s">
        <v>8109</v>
      </c>
      <c r="D179" s="28" t="s">
        <v>8110</v>
      </c>
      <c r="E179" s="28" t="s">
        <v>8111</v>
      </c>
      <c r="F179" s="29">
        <v>43595</v>
      </c>
      <c r="G179" s="29">
        <v>44896</v>
      </c>
      <c r="H179" s="28" t="s">
        <v>8112</v>
      </c>
      <c r="I179" s="28" t="s">
        <v>16050</v>
      </c>
      <c r="J179" s="28" t="s">
        <v>16038</v>
      </c>
      <c r="K179" s="28" t="s">
        <v>8113</v>
      </c>
      <c r="L179" s="27">
        <v>20143.2</v>
      </c>
      <c r="M179" s="27">
        <v>3916</v>
      </c>
      <c r="N179" s="27">
        <v>0</v>
      </c>
      <c r="O179" s="27">
        <v>0</v>
      </c>
      <c r="P179" s="27">
        <f t="shared" si="28"/>
        <v>3916</v>
      </c>
      <c r="Q179" s="27">
        <v>0</v>
      </c>
      <c r="R179" s="27">
        <v>0</v>
      </c>
      <c r="S179" s="27">
        <v>0</v>
      </c>
      <c r="T179" s="27">
        <f t="shared" si="29"/>
        <v>0</v>
      </c>
      <c r="U179" s="27">
        <v>0</v>
      </c>
      <c r="V179" s="27">
        <f t="shared" si="30"/>
        <v>24059.200000000001</v>
      </c>
      <c r="W179" s="28" t="s">
        <v>8114</v>
      </c>
      <c r="X179" s="27">
        <v>20948.928</v>
      </c>
      <c r="Y179" s="27">
        <f t="shared" si="34"/>
        <v>45970.495999999999</v>
      </c>
      <c r="Z179" s="4" t="str" cm="1">
        <f t="array" ref="Z179">_xlfn.IFS(YEARFRAC(F179,G179)&lt;1,"&lt;1 Year",YEARFRAC(F179,G179)&lt;=5,"1-5 Years",YEARFRAC(F179,G179)&gt;5,"&gt;5 Years")</f>
        <v>1-5 Years</v>
      </c>
      <c r="AA179" s="24">
        <f>L179*(_xlfn.XLOOKUP(K179,'FX rates'!$A$2:$A$38,'FX rates'!$B$2:$B$38))</f>
        <v>26803.549081523652</v>
      </c>
      <c r="AB179" s="24">
        <f>V179*(_xlfn.XLOOKUP(K179,'FX rates'!$A$2:$A$38,'FX rates'!$B$2:$B$38))</f>
        <v>32014.374481819861</v>
      </c>
      <c r="AC179" s="24">
        <f>X179*(_xlfn.XLOOKUP(W179,'FX rates'!$A$2:$A$38,'FX rates'!$B$2:$B$38))</f>
        <v>27875.691044784595</v>
      </c>
      <c r="AD179" s="24">
        <f>Y179*(_xlfn.XLOOKUP(W179,'FX rates'!$A$2:$A$38,'FX rates'!$B$2:$B$38))</f>
        <v>61170.640505877251</v>
      </c>
      <c r="AE179" s="30">
        <f t="shared" si="35"/>
        <v>3.999999999999989E-2</v>
      </c>
      <c r="AF179" s="31">
        <f t="shared" si="36"/>
        <v>805.72799999999916</v>
      </c>
      <c r="AG179" s="23">
        <f t="shared" si="37"/>
        <v>5210.8254002962094</v>
      </c>
      <c r="AH179" s="35">
        <f t="shared" si="31"/>
        <v>1.3306500000756409</v>
      </c>
      <c r="AI179" s="23">
        <f>U179*(_xlfn.XLOOKUP(K179,'FX rates'!$A$2:$A$38,'FX rates'!$B$2:$B$38))</f>
        <v>0</v>
      </c>
      <c r="AJ179" s="23">
        <f>Q179*(_xlfn.XLOOKUP(K179,'FX rates'!$A$2:$A$38,'FX rates'!$B$2:$B$38))</f>
        <v>0</v>
      </c>
      <c r="AK179" s="23">
        <f>R179*(_xlfn.XLOOKUP(K179,'FX rates'!$A$2:$A$38,'FX rates'!$B$2:$B$38))</f>
        <v>0</v>
      </c>
      <c r="AM179" s="4"/>
      <c r="AN179" s="4"/>
      <c r="AO179" s="4"/>
      <c r="AP179" s="32">
        <f t="shared" si="32"/>
        <v>0.1944080384447357</v>
      </c>
      <c r="AQ179" s="32">
        <f t="shared" si="33"/>
        <v>0</v>
      </c>
      <c r="AR179" s="24">
        <f t="shared" si="38"/>
        <v>25021.568000000003</v>
      </c>
      <c r="AS179" s="24" t="str">
        <f t="shared" si="39"/>
        <v>0</v>
      </c>
      <c r="AT179" s="24">
        <f t="shared" si="40"/>
        <v>55053.576455289527</v>
      </c>
      <c r="AU179" s="24">
        <f t="shared" si="41"/>
        <v>6117.0640505877236</v>
      </c>
    </row>
    <row r="180" spans="1:47" x14ac:dyDescent="0.25">
      <c r="A180" s="28" t="s">
        <v>15163</v>
      </c>
      <c r="B180" s="28" t="s">
        <v>8115</v>
      </c>
      <c r="C180" s="28" t="s">
        <v>8116</v>
      </c>
      <c r="D180" s="28" t="s">
        <v>8117</v>
      </c>
      <c r="E180" s="28" t="s">
        <v>8118</v>
      </c>
      <c r="F180" s="29">
        <v>43595</v>
      </c>
      <c r="G180" s="29">
        <v>44896</v>
      </c>
      <c r="H180" s="28" t="s">
        <v>8119</v>
      </c>
      <c r="I180" s="28" t="s">
        <v>16047</v>
      </c>
      <c r="J180" s="28" t="s">
        <v>16054</v>
      </c>
      <c r="K180" s="28" t="s">
        <v>8120</v>
      </c>
      <c r="L180" s="27">
        <v>271040.00000000006</v>
      </c>
      <c r="M180" s="27">
        <v>163625.00000000003</v>
      </c>
      <c r="N180" s="27">
        <v>0</v>
      </c>
      <c r="O180" s="27">
        <v>0</v>
      </c>
      <c r="P180" s="27">
        <f t="shared" si="28"/>
        <v>163625.00000000003</v>
      </c>
      <c r="Q180" s="27">
        <v>0</v>
      </c>
      <c r="R180" s="27">
        <v>0</v>
      </c>
      <c r="S180" s="27">
        <v>0</v>
      </c>
      <c r="T180" s="27">
        <f t="shared" si="29"/>
        <v>0</v>
      </c>
      <c r="U180" s="27">
        <v>0</v>
      </c>
      <c r="V180" s="27">
        <f t="shared" si="30"/>
        <v>434665.00000000012</v>
      </c>
      <c r="W180" s="28" t="s">
        <v>8121</v>
      </c>
      <c r="X180" s="27">
        <v>308985.60000000009</v>
      </c>
      <c r="Y180" s="27">
        <f t="shared" si="34"/>
        <v>804503.70000000019</v>
      </c>
      <c r="Z180" s="4" t="str" cm="1">
        <f t="array" ref="Z180">_xlfn.IFS(YEARFRAC(F180,G180)&lt;1,"&lt;1 Year",YEARFRAC(F180,G180)&lt;=5,"1-5 Years",YEARFRAC(F180,G180)&gt;5,"&gt;5 Years")</f>
        <v>1-5 Years</v>
      </c>
      <c r="AA180" s="24">
        <f>L180*(_xlfn.XLOOKUP(K180,'FX rates'!$A$2:$A$38,'FX rates'!$B$2:$B$38))</f>
        <v>271040.00000000006</v>
      </c>
      <c r="AB180" s="24">
        <f>V180*(_xlfn.XLOOKUP(K180,'FX rates'!$A$2:$A$38,'FX rates'!$B$2:$B$38))</f>
        <v>434665.00000000012</v>
      </c>
      <c r="AC180" s="24">
        <f>X180*(_xlfn.XLOOKUP(W180,'FX rates'!$A$2:$A$38,'FX rates'!$B$2:$B$38))</f>
        <v>308985.60000000009</v>
      </c>
      <c r="AD180" s="24">
        <f>Y180*(_xlfn.XLOOKUP(W180,'FX rates'!$A$2:$A$38,'FX rates'!$B$2:$B$38))</f>
        <v>804503.70000000019</v>
      </c>
      <c r="AE180" s="30">
        <f t="shared" si="35"/>
        <v>0.1400000000000001</v>
      </c>
      <c r="AF180" s="31">
        <f t="shared" si="36"/>
        <v>37945.600000000035</v>
      </c>
      <c r="AG180" s="23">
        <f t="shared" si="37"/>
        <v>163625.00000000006</v>
      </c>
      <c r="AH180" s="35">
        <f t="shared" si="31"/>
        <v>1</v>
      </c>
      <c r="AI180" s="23">
        <f>U180*(_xlfn.XLOOKUP(K180,'FX rates'!$A$2:$A$38,'FX rates'!$B$2:$B$38))</f>
        <v>0</v>
      </c>
      <c r="AJ180" s="23">
        <f>Q180*(_xlfn.XLOOKUP(K180,'FX rates'!$A$2:$A$38,'FX rates'!$B$2:$B$38))</f>
        <v>0</v>
      </c>
      <c r="AK180" s="23">
        <f>R180*(_xlfn.XLOOKUP(K180,'FX rates'!$A$2:$A$38,'FX rates'!$B$2:$B$38))</f>
        <v>0</v>
      </c>
      <c r="AM180" s="4"/>
      <c r="AN180" s="4"/>
      <c r="AO180" s="4"/>
      <c r="AP180" s="32">
        <f t="shared" si="32"/>
        <v>0.60369318181818177</v>
      </c>
      <c r="AQ180" s="32">
        <f t="shared" si="33"/>
        <v>0</v>
      </c>
      <c r="AR180" s="24">
        <f t="shared" si="38"/>
        <v>495518.10000000009</v>
      </c>
      <c r="AS180" s="24" t="str">
        <f t="shared" si="39"/>
        <v>0</v>
      </c>
      <c r="AT180" s="24">
        <f t="shared" si="40"/>
        <v>724053.33000000019</v>
      </c>
      <c r="AU180" s="24">
        <f t="shared" si="41"/>
        <v>80450.37</v>
      </c>
    </row>
    <row r="181" spans="1:47" x14ac:dyDescent="0.25">
      <c r="A181" s="28" t="s">
        <v>14120</v>
      </c>
      <c r="B181" s="28" t="s">
        <v>817</v>
      </c>
      <c r="C181" s="28" t="s">
        <v>818</v>
      </c>
      <c r="D181" s="28" t="s">
        <v>819</v>
      </c>
      <c r="E181" s="28" t="s">
        <v>820</v>
      </c>
      <c r="F181" s="29">
        <v>39036</v>
      </c>
      <c r="G181" s="29">
        <v>44896</v>
      </c>
      <c r="H181" s="28" t="s">
        <v>821</v>
      </c>
      <c r="I181" s="28" t="s">
        <v>16043</v>
      </c>
      <c r="J181" s="28" t="s">
        <v>16038</v>
      </c>
      <c r="K181" s="28" t="s">
        <v>822</v>
      </c>
      <c r="L181" s="27">
        <v>166320.00000000003</v>
      </c>
      <c r="M181" s="27">
        <v>365750.00000000006</v>
      </c>
      <c r="N181" s="27">
        <v>0</v>
      </c>
      <c r="O181" s="27">
        <v>0</v>
      </c>
      <c r="P181" s="27">
        <f t="shared" si="28"/>
        <v>365750.00000000006</v>
      </c>
      <c r="Q181" s="27">
        <v>0</v>
      </c>
      <c r="R181" s="27">
        <v>0</v>
      </c>
      <c r="S181" s="27">
        <v>0</v>
      </c>
      <c r="T181" s="27">
        <f t="shared" si="29"/>
        <v>0</v>
      </c>
      <c r="U181" s="27">
        <v>0</v>
      </c>
      <c r="V181" s="27">
        <f t="shared" si="30"/>
        <v>532070.00000000012</v>
      </c>
      <c r="W181" s="28" t="s">
        <v>823</v>
      </c>
      <c r="X181" s="27">
        <v>177962.40000000005</v>
      </c>
      <c r="Y181" s="27">
        <f t="shared" si="34"/>
        <v>747277.30000000016</v>
      </c>
      <c r="Z181" s="4" t="str" cm="1">
        <f t="array" ref="Z181">_xlfn.IFS(YEARFRAC(F181,G181)&lt;1,"&lt;1 Year",YEARFRAC(F181,G181)&lt;=5,"1-5 Years",YEARFRAC(F181,G181)&gt;5,"&gt;5 Years")</f>
        <v>&gt;5 Years</v>
      </c>
      <c r="AA181" s="24">
        <f>L181*(_xlfn.XLOOKUP(K181,'FX rates'!$A$2:$A$38,'FX rates'!$B$2:$B$38))</f>
        <v>166320.00000000003</v>
      </c>
      <c r="AB181" s="24">
        <f>V181*(_xlfn.XLOOKUP(K181,'FX rates'!$A$2:$A$38,'FX rates'!$B$2:$B$38))</f>
        <v>532070.00000000012</v>
      </c>
      <c r="AC181" s="24">
        <f>X181*(_xlfn.XLOOKUP(W181,'FX rates'!$A$2:$A$38,'FX rates'!$B$2:$B$38))</f>
        <v>177962.40000000005</v>
      </c>
      <c r="AD181" s="24">
        <f>Y181*(_xlfn.XLOOKUP(W181,'FX rates'!$A$2:$A$38,'FX rates'!$B$2:$B$38))</f>
        <v>747277.30000000016</v>
      </c>
      <c r="AE181" s="30">
        <f t="shared" si="35"/>
        <v>7.0000000000000132E-2</v>
      </c>
      <c r="AF181" s="31">
        <f t="shared" si="36"/>
        <v>11642.400000000023</v>
      </c>
      <c r="AG181" s="23">
        <f t="shared" si="37"/>
        <v>365750.00000000012</v>
      </c>
      <c r="AH181" s="35">
        <f t="shared" si="31"/>
        <v>1</v>
      </c>
      <c r="AI181" s="23">
        <f>U181*(_xlfn.XLOOKUP(K181,'FX rates'!$A$2:$A$38,'FX rates'!$B$2:$B$38))</f>
        <v>0</v>
      </c>
      <c r="AJ181" s="23">
        <f>Q181*(_xlfn.XLOOKUP(K181,'FX rates'!$A$2:$A$38,'FX rates'!$B$2:$B$38))</f>
        <v>0</v>
      </c>
      <c r="AK181" s="23">
        <f>R181*(_xlfn.XLOOKUP(K181,'FX rates'!$A$2:$A$38,'FX rates'!$B$2:$B$38))</f>
        <v>0</v>
      </c>
      <c r="AM181" s="4"/>
      <c r="AN181" s="4"/>
      <c r="AO181" s="4"/>
      <c r="AP181" s="32">
        <f t="shared" si="32"/>
        <v>2.199074074074074</v>
      </c>
      <c r="AQ181" s="32">
        <f t="shared" si="33"/>
        <v>0</v>
      </c>
      <c r="AR181" s="24">
        <f t="shared" si="38"/>
        <v>569314.90000000014</v>
      </c>
      <c r="AS181" s="24" t="str">
        <f t="shared" si="39"/>
        <v>0</v>
      </c>
      <c r="AT181" s="24">
        <f t="shared" si="40"/>
        <v>672549.57000000018</v>
      </c>
      <c r="AU181" s="24">
        <f t="shared" si="41"/>
        <v>74727.729999999981</v>
      </c>
    </row>
    <row r="182" spans="1:47" x14ac:dyDescent="0.25">
      <c r="A182" s="28" t="s">
        <v>15164</v>
      </c>
      <c r="B182" s="28" t="s">
        <v>12026</v>
      </c>
      <c r="C182" s="28" t="s">
        <v>12027</v>
      </c>
      <c r="D182" s="28" t="s">
        <v>12028</v>
      </c>
      <c r="E182" s="28" t="s">
        <v>12029</v>
      </c>
      <c r="F182" s="29">
        <v>43595</v>
      </c>
      <c r="G182" s="29">
        <v>44896</v>
      </c>
      <c r="H182" s="28" t="s">
        <v>12030</v>
      </c>
      <c r="I182" s="28" t="s">
        <v>16038</v>
      </c>
      <c r="J182" s="28" t="s">
        <v>16035</v>
      </c>
      <c r="K182" s="28" t="s">
        <v>12031</v>
      </c>
      <c r="L182" s="27">
        <v>73920</v>
      </c>
      <c r="M182" s="27">
        <v>22585.200000000004</v>
      </c>
      <c r="N182" s="27">
        <v>0</v>
      </c>
      <c r="O182" s="27">
        <v>0</v>
      </c>
      <c r="P182" s="27">
        <f t="shared" si="28"/>
        <v>22585.200000000004</v>
      </c>
      <c r="Q182" s="27">
        <v>0</v>
      </c>
      <c r="R182" s="27">
        <v>0</v>
      </c>
      <c r="S182" s="27">
        <v>0</v>
      </c>
      <c r="T182" s="27">
        <f t="shared" si="29"/>
        <v>0</v>
      </c>
      <c r="U182" s="27">
        <v>0</v>
      </c>
      <c r="V182" s="27">
        <f t="shared" si="30"/>
        <v>96505.200000000012</v>
      </c>
      <c r="W182" s="28" t="s">
        <v>12032</v>
      </c>
      <c r="X182" s="27">
        <v>75398.399999999994</v>
      </c>
      <c r="Y182" s="27">
        <f t="shared" si="34"/>
        <v>173833.704</v>
      </c>
      <c r="Z182" s="4" t="str" cm="1">
        <f t="array" ref="Z182">_xlfn.IFS(YEARFRAC(F182,G182)&lt;1,"&lt;1 Year",YEARFRAC(F182,G182)&lt;=5,"1-5 Years",YEARFRAC(F182,G182)&gt;5,"&gt;5 Years")</f>
        <v>1-5 Years</v>
      </c>
      <c r="AA182" s="24">
        <f>L182*(_xlfn.XLOOKUP(K182,'FX rates'!$A$2:$A$38,'FX rates'!$B$2:$B$38))</f>
        <v>98361.648005591385</v>
      </c>
      <c r="AB182" s="24">
        <f>V182*(_xlfn.XLOOKUP(K182,'FX rates'!$A$2:$A$38,'FX rates'!$B$2:$B$38))</f>
        <v>128414.64438729976</v>
      </c>
      <c r="AC182" s="24">
        <f>X182*(_xlfn.XLOOKUP(W182,'FX rates'!$A$2:$A$38,'FX rates'!$B$2:$B$38))</f>
        <v>100328.8809657032</v>
      </c>
      <c r="AD182" s="24">
        <f>Y182*(_xlfn.XLOOKUP(W182,'FX rates'!$A$2:$A$38,'FX rates'!$B$2:$B$38))</f>
        <v>231311.81824074895</v>
      </c>
      <c r="AE182" s="30">
        <f t="shared" si="35"/>
        <v>1.9999999999999827E-2</v>
      </c>
      <c r="AF182" s="31">
        <f t="shared" si="36"/>
        <v>1478.3999999999942</v>
      </c>
      <c r="AG182" s="23">
        <f t="shared" si="37"/>
        <v>30052.996381708377</v>
      </c>
      <c r="AH182" s="35">
        <f t="shared" si="31"/>
        <v>1.3306500000756409</v>
      </c>
      <c r="AI182" s="23">
        <f>U182*(_xlfn.XLOOKUP(K182,'FX rates'!$A$2:$A$38,'FX rates'!$B$2:$B$38))</f>
        <v>0</v>
      </c>
      <c r="AJ182" s="23">
        <f>Q182*(_xlfn.XLOOKUP(K182,'FX rates'!$A$2:$A$38,'FX rates'!$B$2:$B$38))</f>
        <v>0</v>
      </c>
      <c r="AK182" s="23">
        <f>R182*(_xlfn.XLOOKUP(K182,'FX rates'!$A$2:$A$38,'FX rates'!$B$2:$B$38))</f>
        <v>0</v>
      </c>
      <c r="AM182" s="4"/>
      <c r="AN182" s="4"/>
      <c r="AO182" s="4"/>
      <c r="AP182" s="32">
        <f t="shared" si="32"/>
        <v>0.30553571428571435</v>
      </c>
      <c r="AQ182" s="32">
        <f t="shared" si="33"/>
        <v>0</v>
      </c>
      <c r="AR182" s="24">
        <f t="shared" si="38"/>
        <v>98435.304000000004</v>
      </c>
      <c r="AS182" s="24" t="str">
        <f t="shared" si="39"/>
        <v>0</v>
      </c>
      <c r="AT182" s="24">
        <f t="shared" si="40"/>
        <v>208180.63641667407</v>
      </c>
      <c r="AU182" s="24">
        <f t="shared" si="41"/>
        <v>23131.181824074883</v>
      </c>
    </row>
    <row r="183" spans="1:47" x14ac:dyDescent="0.25">
      <c r="A183" s="28" t="s">
        <v>15165</v>
      </c>
      <c r="B183" s="28" t="s">
        <v>8129</v>
      </c>
      <c r="C183" s="28" t="s">
        <v>8130</v>
      </c>
      <c r="D183" s="28" t="s">
        <v>8131</v>
      </c>
      <c r="E183" s="28" t="s">
        <v>8132</v>
      </c>
      <c r="F183" s="29">
        <v>43595</v>
      </c>
      <c r="G183" s="29">
        <v>44896</v>
      </c>
      <c r="H183" s="28" t="s">
        <v>8133</v>
      </c>
      <c r="I183" s="28" t="s">
        <v>16044</v>
      </c>
      <c r="J183" s="28" t="s">
        <v>16040</v>
      </c>
      <c r="K183" s="28" t="s">
        <v>8134</v>
      </c>
      <c r="L183" s="27">
        <v>24238499.999999996</v>
      </c>
      <c r="M183" s="27">
        <v>14000800.000000002</v>
      </c>
      <c r="N183" s="27">
        <v>0</v>
      </c>
      <c r="O183" s="27">
        <v>0</v>
      </c>
      <c r="P183" s="27">
        <f t="shared" si="28"/>
        <v>14000800.000000002</v>
      </c>
      <c r="Q183" s="27">
        <v>0</v>
      </c>
      <c r="R183" s="27">
        <v>0</v>
      </c>
      <c r="S183" s="27">
        <v>0</v>
      </c>
      <c r="T183" s="27">
        <f t="shared" si="29"/>
        <v>0</v>
      </c>
      <c r="U183" s="27">
        <v>0</v>
      </c>
      <c r="V183" s="27">
        <f t="shared" si="30"/>
        <v>38239300</v>
      </c>
      <c r="W183" s="28" t="s">
        <v>8135</v>
      </c>
      <c r="X183" s="27">
        <v>24723269.999999996</v>
      </c>
      <c r="Y183" s="27">
        <f t="shared" si="34"/>
        <v>63727355.999999985</v>
      </c>
      <c r="Z183" s="4" t="str" cm="1">
        <f t="array" ref="Z183">_xlfn.IFS(YEARFRAC(F183,G183)&lt;1,"&lt;1 Year",YEARFRAC(F183,G183)&lt;=5,"1-5 Years",YEARFRAC(F183,G183)&gt;5,"&gt;5 Years")</f>
        <v>1-5 Years</v>
      </c>
      <c r="AA183" s="24">
        <f>L183*(_xlfn.XLOOKUP(K183,'FX rates'!$A$2:$A$38,'FX rates'!$B$2:$B$38))</f>
        <v>223098.16374430482</v>
      </c>
      <c r="AB183" s="24">
        <f>V183*(_xlfn.XLOOKUP(K183,'FX rates'!$A$2:$A$38,'FX rates'!$B$2:$B$38))</f>
        <v>351965.5759583966</v>
      </c>
      <c r="AC183" s="24">
        <f>X183*(_xlfn.XLOOKUP(W183,'FX rates'!$A$2:$A$38,'FX rates'!$B$2:$B$38))</f>
        <v>227560.12701919093</v>
      </c>
      <c r="AD183" s="24">
        <f>Y183*(_xlfn.XLOOKUP(W183,'FX rates'!$A$2:$A$38,'FX rates'!$B$2:$B$38))</f>
        <v>586565.01449675532</v>
      </c>
      <c r="AE183" s="30">
        <f t="shared" si="35"/>
        <v>2.0000000000000035E-2</v>
      </c>
      <c r="AF183" s="31">
        <f t="shared" si="36"/>
        <v>484770</v>
      </c>
      <c r="AG183" s="23">
        <f t="shared" si="37"/>
        <v>128867.41221409178</v>
      </c>
      <c r="AH183" s="35">
        <f t="shared" si="31"/>
        <v>9.2042891987666256E-3</v>
      </c>
      <c r="AI183" s="23">
        <f>U183*(_xlfn.XLOOKUP(K183,'FX rates'!$A$2:$A$38,'FX rates'!$B$2:$B$38))</f>
        <v>0</v>
      </c>
      <c r="AJ183" s="23">
        <f>Q183*(_xlfn.XLOOKUP(K183,'FX rates'!$A$2:$A$38,'FX rates'!$B$2:$B$38))</f>
        <v>0</v>
      </c>
      <c r="AK183" s="23">
        <f>R183*(_xlfn.XLOOKUP(K183,'FX rates'!$A$2:$A$38,'FX rates'!$B$2:$B$38))</f>
        <v>0</v>
      </c>
      <c r="AM183" s="4"/>
      <c r="AN183" s="4"/>
      <c r="AO183" s="4"/>
      <c r="AP183" s="32">
        <f t="shared" si="32"/>
        <v>0.57762650329022025</v>
      </c>
      <c r="AQ183" s="32">
        <f t="shared" si="33"/>
        <v>0</v>
      </c>
      <c r="AR183" s="24">
        <f t="shared" si="38"/>
        <v>39004085.999999993</v>
      </c>
      <c r="AS183" s="24" t="str">
        <f t="shared" si="39"/>
        <v>0</v>
      </c>
      <c r="AT183" s="24">
        <f t="shared" si="40"/>
        <v>527908.51304707979</v>
      </c>
      <c r="AU183" s="24">
        <f t="shared" si="41"/>
        <v>58656.501449675532</v>
      </c>
    </row>
    <row r="184" spans="1:47" x14ac:dyDescent="0.25">
      <c r="A184" s="28" t="s">
        <v>15166</v>
      </c>
      <c r="B184" s="28" t="s">
        <v>8136</v>
      </c>
      <c r="C184" s="28" t="s">
        <v>8137</v>
      </c>
      <c r="D184" s="28" t="s">
        <v>8138</v>
      </c>
      <c r="E184" s="28" t="s">
        <v>8139</v>
      </c>
      <c r="F184" s="29">
        <v>43595</v>
      </c>
      <c r="G184" s="29">
        <v>44896</v>
      </c>
      <c r="H184" s="28" t="s">
        <v>8140</v>
      </c>
      <c r="I184" s="28" t="s">
        <v>16047</v>
      </c>
      <c r="J184" s="28" t="s">
        <v>16046</v>
      </c>
      <c r="K184" s="28" t="s">
        <v>8141</v>
      </c>
      <c r="L184" s="27">
        <v>175560</v>
      </c>
      <c r="M184" s="27">
        <v>55440.000000000007</v>
      </c>
      <c r="N184" s="27">
        <v>0</v>
      </c>
      <c r="O184" s="27">
        <v>0</v>
      </c>
      <c r="P184" s="27">
        <f t="shared" si="28"/>
        <v>55440.000000000007</v>
      </c>
      <c r="Q184" s="27">
        <v>0</v>
      </c>
      <c r="R184" s="27">
        <v>0</v>
      </c>
      <c r="S184" s="27">
        <v>0</v>
      </c>
      <c r="T184" s="27">
        <f t="shared" si="29"/>
        <v>0</v>
      </c>
      <c r="U184" s="27">
        <v>0</v>
      </c>
      <c r="V184" s="27">
        <f t="shared" si="30"/>
        <v>231000</v>
      </c>
      <c r="W184" s="28" t="s">
        <v>8142</v>
      </c>
      <c r="X184" s="27">
        <v>182582.39999999999</v>
      </c>
      <c r="Y184" s="27">
        <f t="shared" si="34"/>
        <v>422822.40000000002</v>
      </c>
      <c r="Z184" s="4" t="str" cm="1">
        <f t="array" ref="Z184">_xlfn.IFS(YEARFRAC(F184,G184)&lt;1,"&lt;1 Year",YEARFRAC(F184,G184)&lt;=5,"1-5 Years",YEARFRAC(F184,G184)&gt;5,"&gt;5 Years")</f>
        <v>1-5 Years</v>
      </c>
      <c r="AA184" s="24">
        <f>L184*(_xlfn.XLOOKUP(K184,'FX rates'!$A$2:$A$38,'FX rates'!$B$2:$B$38))</f>
        <v>175560</v>
      </c>
      <c r="AB184" s="24">
        <f>V184*(_xlfn.XLOOKUP(K184,'FX rates'!$A$2:$A$38,'FX rates'!$B$2:$B$38))</f>
        <v>231000</v>
      </c>
      <c r="AC184" s="24">
        <f>X184*(_xlfn.XLOOKUP(W184,'FX rates'!$A$2:$A$38,'FX rates'!$B$2:$B$38))</f>
        <v>182582.39999999999</v>
      </c>
      <c r="AD184" s="24">
        <f>Y184*(_xlfn.XLOOKUP(W184,'FX rates'!$A$2:$A$38,'FX rates'!$B$2:$B$38))</f>
        <v>422822.40000000002</v>
      </c>
      <c r="AE184" s="30">
        <f t="shared" si="35"/>
        <v>3.9999999999999966E-2</v>
      </c>
      <c r="AF184" s="31">
        <f t="shared" si="36"/>
        <v>7022.3999999999942</v>
      </c>
      <c r="AG184" s="23">
        <f t="shared" si="37"/>
        <v>55440</v>
      </c>
      <c r="AH184" s="35">
        <f t="shared" si="31"/>
        <v>1</v>
      </c>
      <c r="AI184" s="23">
        <f>U184*(_xlfn.XLOOKUP(K184,'FX rates'!$A$2:$A$38,'FX rates'!$B$2:$B$38))</f>
        <v>0</v>
      </c>
      <c r="AJ184" s="23">
        <f>Q184*(_xlfn.XLOOKUP(K184,'FX rates'!$A$2:$A$38,'FX rates'!$B$2:$B$38))</f>
        <v>0</v>
      </c>
      <c r="AK184" s="23">
        <f>R184*(_xlfn.XLOOKUP(K184,'FX rates'!$A$2:$A$38,'FX rates'!$B$2:$B$38))</f>
        <v>0</v>
      </c>
      <c r="AM184" s="4"/>
      <c r="AN184" s="4"/>
      <c r="AO184" s="4"/>
      <c r="AP184" s="32">
        <f t="shared" si="32"/>
        <v>0.31578947368421056</v>
      </c>
      <c r="AQ184" s="32">
        <f t="shared" si="33"/>
        <v>0</v>
      </c>
      <c r="AR184" s="24">
        <f t="shared" si="38"/>
        <v>240240</v>
      </c>
      <c r="AS184" s="24" t="str">
        <f t="shared" si="39"/>
        <v>0</v>
      </c>
      <c r="AT184" s="24">
        <f t="shared" si="40"/>
        <v>380540.16000000003</v>
      </c>
      <c r="AU184" s="24">
        <f t="shared" si="41"/>
        <v>42282.239999999991</v>
      </c>
    </row>
    <row r="185" spans="1:47" x14ac:dyDescent="0.25">
      <c r="A185" s="28" t="s">
        <v>15167</v>
      </c>
      <c r="B185" s="28" t="s">
        <v>8143</v>
      </c>
      <c r="C185" s="28" t="s">
        <v>8144</v>
      </c>
      <c r="D185" s="28" t="s">
        <v>8145</v>
      </c>
      <c r="E185" s="28" t="s">
        <v>8146</v>
      </c>
      <c r="F185" s="29">
        <v>43595</v>
      </c>
      <c r="G185" s="29">
        <v>44896</v>
      </c>
      <c r="H185" s="28" t="s">
        <v>8147</v>
      </c>
      <c r="I185" s="28" t="s">
        <v>16049</v>
      </c>
      <c r="J185" s="28" t="s">
        <v>16033</v>
      </c>
      <c r="K185" s="28" t="s">
        <v>8148</v>
      </c>
      <c r="L185" s="27">
        <v>136620.00000000003</v>
      </c>
      <c r="M185" s="27">
        <v>107254.40000000001</v>
      </c>
      <c r="N185" s="27">
        <v>239441.43000000002</v>
      </c>
      <c r="O185" s="27">
        <v>0</v>
      </c>
      <c r="P185" s="27">
        <f t="shared" si="28"/>
        <v>346695.83</v>
      </c>
      <c r="Q185" s="27">
        <v>0</v>
      </c>
      <c r="R185" s="27">
        <v>0</v>
      </c>
      <c r="S185" s="27">
        <v>0</v>
      </c>
      <c r="T185" s="27">
        <f t="shared" si="29"/>
        <v>0</v>
      </c>
      <c r="U185" s="27">
        <v>0</v>
      </c>
      <c r="V185" s="27">
        <f t="shared" si="30"/>
        <v>483315.83000000007</v>
      </c>
      <c r="W185" s="28" t="s">
        <v>8149</v>
      </c>
      <c r="X185" s="27">
        <v>139352.40000000002</v>
      </c>
      <c r="Y185" s="27">
        <f t="shared" si="34"/>
        <v>388104.28800000006</v>
      </c>
      <c r="Z185" s="4" t="str" cm="1">
        <f t="array" ref="Z185">_xlfn.IFS(YEARFRAC(F185,G185)&lt;1,"&lt;1 Year",YEARFRAC(F185,G185)&lt;=5,"1-5 Years",YEARFRAC(F185,G185)&gt;5,"&gt;5 Years")</f>
        <v>1-5 Years</v>
      </c>
      <c r="AA185" s="24">
        <f>L185*(_xlfn.XLOOKUP(K185,'FX rates'!$A$2:$A$38,'FX rates'!$B$2:$B$38))</f>
        <v>181793.40301033409</v>
      </c>
      <c r="AB185" s="24">
        <f>V185*(_xlfn.XLOOKUP(K185,'FX rates'!$A$2:$A$38,'FX rates'!$B$2:$B$38))</f>
        <v>643124.20922605856</v>
      </c>
      <c r="AC185" s="24">
        <f>X185*(_xlfn.XLOOKUP(W185,'FX rates'!$A$2:$A$38,'FX rates'!$B$2:$B$38))</f>
        <v>185429.27107054077</v>
      </c>
      <c r="AD185" s="24">
        <f>Y185*(_xlfn.XLOOKUP(W185,'FX rates'!$A$2:$A$38,'FX rates'!$B$2:$B$38))</f>
        <v>516430.97085655667</v>
      </c>
      <c r="AE185" s="30">
        <f t="shared" si="35"/>
        <v>1.9999999999999959E-2</v>
      </c>
      <c r="AF185" s="31">
        <f t="shared" si="36"/>
        <v>2732.3999999999942</v>
      </c>
      <c r="AG185" s="23">
        <f t="shared" si="37"/>
        <v>461330.80621572444</v>
      </c>
      <c r="AH185" s="35">
        <f t="shared" si="31"/>
        <v>1.3306500000756409</v>
      </c>
      <c r="AI185" s="23">
        <f>U185*(_xlfn.XLOOKUP(K185,'FX rates'!$A$2:$A$38,'FX rates'!$B$2:$B$38))</f>
        <v>0</v>
      </c>
      <c r="AJ185" s="23">
        <f>Q185*(_xlfn.XLOOKUP(K185,'FX rates'!$A$2:$A$38,'FX rates'!$B$2:$B$38))</f>
        <v>0</v>
      </c>
      <c r="AK185" s="23">
        <f>R185*(_xlfn.XLOOKUP(K185,'FX rates'!$A$2:$A$38,'FX rates'!$B$2:$B$38))</f>
        <v>0</v>
      </c>
      <c r="AM185" s="4"/>
      <c r="AN185" s="4"/>
      <c r="AO185" s="4"/>
      <c r="AP185" s="32">
        <f t="shared" si="32"/>
        <v>0.78505636070853457</v>
      </c>
      <c r="AQ185" s="32">
        <f t="shared" si="33"/>
        <v>0</v>
      </c>
      <c r="AR185" s="24">
        <f t="shared" si="38"/>
        <v>248751.88800000004</v>
      </c>
      <c r="AS185" s="24" t="str">
        <f t="shared" si="39"/>
        <v>0</v>
      </c>
      <c r="AT185" s="24">
        <f t="shared" si="40"/>
        <v>464787.873770901</v>
      </c>
      <c r="AU185" s="24">
        <f t="shared" si="41"/>
        <v>51643.097085655667</v>
      </c>
    </row>
    <row r="186" spans="1:47" x14ac:dyDescent="0.25">
      <c r="A186" s="28" t="s">
        <v>15168</v>
      </c>
      <c r="B186" s="28" t="s">
        <v>8150</v>
      </c>
      <c r="C186" s="28" t="s">
        <v>8151</v>
      </c>
      <c r="D186" s="28" t="s">
        <v>8152</v>
      </c>
      <c r="E186" s="28" t="s">
        <v>8153</v>
      </c>
      <c r="F186" s="29">
        <v>43595</v>
      </c>
      <c r="G186" s="29">
        <v>44896</v>
      </c>
      <c r="H186" s="28" t="s">
        <v>8154</v>
      </c>
      <c r="I186" s="28" t="s">
        <v>16042</v>
      </c>
      <c r="J186" s="28" t="s">
        <v>16052</v>
      </c>
      <c r="K186" s="28" t="s">
        <v>8155</v>
      </c>
      <c r="L186" s="27">
        <v>27577000.000000007</v>
      </c>
      <c r="M186" s="27">
        <v>16368000</v>
      </c>
      <c r="N186" s="27">
        <v>0</v>
      </c>
      <c r="O186" s="27">
        <v>0</v>
      </c>
      <c r="P186" s="27">
        <f t="shared" si="28"/>
        <v>16368000</v>
      </c>
      <c r="Q186" s="27">
        <v>0</v>
      </c>
      <c r="R186" s="27">
        <v>0</v>
      </c>
      <c r="S186" s="27">
        <v>0</v>
      </c>
      <c r="T186" s="27">
        <f t="shared" si="29"/>
        <v>0</v>
      </c>
      <c r="U186" s="27">
        <v>0</v>
      </c>
      <c r="V186" s="27">
        <f t="shared" si="30"/>
        <v>43945000.000000007</v>
      </c>
      <c r="W186" s="28" t="s">
        <v>8156</v>
      </c>
      <c r="X186" s="27">
        <v>29231620.000000011</v>
      </c>
      <c r="Y186" s="27">
        <f t="shared" si="34"/>
        <v>75813320.00000003</v>
      </c>
      <c r="Z186" s="4" t="str" cm="1">
        <f t="array" ref="Z186">_xlfn.IFS(YEARFRAC(F186,G186)&lt;1,"&lt;1 Year",YEARFRAC(F186,G186)&lt;=5,"1-5 Years",YEARFRAC(F186,G186)&gt;5,"&gt;5 Years")</f>
        <v>1-5 Years</v>
      </c>
      <c r="AA186" s="24">
        <f>L186*(_xlfn.XLOOKUP(K186,'FX rates'!$A$2:$A$38,'FX rates'!$B$2:$B$38))</f>
        <v>253826.68323438731</v>
      </c>
      <c r="AB186" s="24">
        <f>V186*(_xlfn.XLOOKUP(K186,'FX rates'!$A$2:$A$38,'FX rates'!$B$2:$B$38))</f>
        <v>404482.48883979942</v>
      </c>
      <c r="AC186" s="24">
        <f>X186*(_xlfn.XLOOKUP(W186,'FX rates'!$A$2:$A$38,'FX rates'!$B$2:$B$38))</f>
        <v>269056.28422845056</v>
      </c>
      <c r="AD186" s="24">
        <f>Y186*(_xlfn.XLOOKUP(W186,'FX rates'!$A$2:$A$38,'FX rates'!$B$2:$B$38))</f>
        <v>697807.72239863803</v>
      </c>
      <c r="AE186" s="30">
        <f t="shared" si="35"/>
        <v>6.0000000000000046E-2</v>
      </c>
      <c r="AF186" s="31">
        <f t="shared" si="36"/>
        <v>1654620.0000000037</v>
      </c>
      <c r="AG186" s="23">
        <f t="shared" si="37"/>
        <v>150655.80560541211</v>
      </c>
      <c r="AH186" s="35">
        <f t="shared" si="31"/>
        <v>9.2042891987666256E-3</v>
      </c>
      <c r="AI186" s="23">
        <f>U186*(_xlfn.XLOOKUP(K186,'FX rates'!$A$2:$A$38,'FX rates'!$B$2:$B$38))</f>
        <v>0</v>
      </c>
      <c r="AJ186" s="23">
        <f>Q186*(_xlfn.XLOOKUP(K186,'FX rates'!$A$2:$A$38,'FX rates'!$B$2:$B$38))</f>
        <v>0</v>
      </c>
      <c r="AK186" s="23">
        <f>R186*(_xlfn.XLOOKUP(K186,'FX rates'!$A$2:$A$38,'FX rates'!$B$2:$B$38))</f>
        <v>0</v>
      </c>
      <c r="AM186" s="4"/>
      <c r="AN186" s="4"/>
      <c r="AO186" s="4"/>
      <c r="AP186" s="32">
        <f t="shared" si="32"/>
        <v>0.5935380933386516</v>
      </c>
      <c r="AQ186" s="32">
        <f t="shared" si="33"/>
        <v>0</v>
      </c>
      <c r="AR186" s="24">
        <f t="shared" si="38"/>
        <v>46581700.000000015</v>
      </c>
      <c r="AS186" s="24" t="str">
        <f t="shared" si="39"/>
        <v>0</v>
      </c>
      <c r="AT186" s="24">
        <f t="shared" si="40"/>
        <v>628026.95015877427</v>
      </c>
      <c r="AU186" s="24">
        <f t="shared" si="41"/>
        <v>69780.772239863756</v>
      </c>
    </row>
    <row r="187" spans="1:47" x14ac:dyDescent="0.25">
      <c r="A187" s="28" t="s">
        <v>15169</v>
      </c>
      <c r="B187" s="28" t="s">
        <v>8157</v>
      </c>
      <c r="C187" s="28" t="s">
        <v>8158</v>
      </c>
      <c r="D187" s="28" t="s">
        <v>8159</v>
      </c>
      <c r="E187" s="28" t="s">
        <v>8160</v>
      </c>
      <c r="F187" s="29">
        <v>43595</v>
      </c>
      <c r="G187" s="29">
        <v>44896</v>
      </c>
      <c r="H187" s="28" t="s">
        <v>8161</v>
      </c>
      <c r="I187" s="28" t="s">
        <v>16049</v>
      </c>
      <c r="J187" s="28" t="s">
        <v>16055</v>
      </c>
      <c r="K187" s="28" t="s">
        <v>8162</v>
      </c>
      <c r="L187" s="27">
        <v>254100.00000000003</v>
      </c>
      <c r="M187" s="27">
        <v>1114080</v>
      </c>
      <c r="N187" s="27">
        <v>0</v>
      </c>
      <c r="O187" s="27">
        <v>0</v>
      </c>
      <c r="P187" s="27">
        <f t="shared" si="28"/>
        <v>1114080</v>
      </c>
      <c r="Q187" s="27">
        <v>0</v>
      </c>
      <c r="R187" s="27">
        <v>0</v>
      </c>
      <c r="S187" s="27">
        <v>0</v>
      </c>
      <c r="T187" s="27">
        <f t="shared" si="29"/>
        <v>0</v>
      </c>
      <c r="U187" s="27">
        <v>114999.99999999999</v>
      </c>
      <c r="V187" s="27">
        <f t="shared" si="30"/>
        <v>1483180</v>
      </c>
      <c r="W187" s="28" t="s">
        <v>8163</v>
      </c>
      <c r="X187" s="27">
        <v>287133</v>
      </c>
      <c r="Y187" s="27">
        <f t="shared" si="34"/>
        <v>1833176.4</v>
      </c>
      <c r="Z187" s="4" t="str" cm="1">
        <f t="array" ref="Z187">_xlfn.IFS(YEARFRAC(F187,G187)&lt;1,"&lt;1 Year",YEARFRAC(F187,G187)&lt;=5,"1-5 Years",YEARFRAC(F187,G187)&gt;5,"&gt;5 Years")</f>
        <v>1-5 Years</v>
      </c>
      <c r="AA187" s="24">
        <f>L187*(_xlfn.XLOOKUP(K187,'FX rates'!$A$2:$A$38,'FX rates'!$B$2:$B$38))</f>
        <v>254100.00000000003</v>
      </c>
      <c r="AB187" s="24">
        <f>V187*(_xlfn.XLOOKUP(K187,'FX rates'!$A$2:$A$38,'FX rates'!$B$2:$B$38))</f>
        <v>1483180</v>
      </c>
      <c r="AC187" s="24">
        <f>X187*(_xlfn.XLOOKUP(W187,'FX rates'!$A$2:$A$38,'FX rates'!$B$2:$B$38))</f>
        <v>287133</v>
      </c>
      <c r="AD187" s="24">
        <f>Y187*(_xlfn.XLOOKUP(W187,'FX rates'!$A$2:$A$38,'FX rates'!$B$2:$B$38))</f>
        <v>1833176.4</v>
      </c>
      <c r="AE187" s="30">
        <f t="shared" si="35"/>
        <v>0.12999999999999987</v>
      </c>
      <c r="AF187" s="31">
        <f t="shared" si="36"/>
        <v>33032.999999999971</v>
      </c>
      <c r="AG187" s="23">
        <f t="shared" si="37"/>
        <v>1229080</v>
      </c>
      <c r="AH187" s="35">
        <f t="shared" si="31"/>
        <v>1</v>
      </c>
      <c r="AI187" s="23">
        <f>U187*(_xlfn.XLOOKUP(K187,'FX rates'!$A$2:$A$38,'FX rates'!$B$2:$B$38))</f>
        <v>114999.99999999999</v>
      </c>
      <c r="AJ187" s="23">
        <f>Q187*(_xlfn.XLOOKUP(K187,'FX rates'!$A$2:$A$38,'FX rates'!$B$2:$B$38))</f>
        <v>0</v>
      </c>
      <c r="AK187" s="23">
        <f>R187*(_xlfn.XLOOKUP(K187,'FX rates'!$A$2:$A$38,'FX rates'!$B$2:$B$38))</f>
        <v>0</v>
      </c>
      <c r="AM187" s="4"/>
      <c r="AN187" s="4"/>
      <c r="AO187" s="4"/>
      <c r="AP187" s="32">
        <f t="shared" si="32"/>
        <v>4.3844155844155841</v>
      </c>
      <c r="AQ187" s="32">
        <f t="shared" si="33"/>
        <v>0</v>
      </c>
      <c r="AR187" s="24">
        <f t="shared" si="38"/>
        <v>1546043.4</v>
      </c>
      <c r="AS187" s="24" t="str">
        <f t="shared" si="39"/>
        <v>0</v>
      </c>
      <c r="AT187" s="24">
        <f t="shared" si="40"/>
        <v>1649858.76</v>
      </c>
      <c r="AU187" s="24">
        <f t="shared" si="41"/>
        <v>183317.6399999999</v>
      </c>
    </row>
    <row r="188" spans="1:47" x14ac:dyDescent="0.25">
      <c r="A188" s="28" t="s">
        <v>15170</v>
      </c>
      <c r="B188" s="28" t="s">
        <v>13572</v>
      </c>
      <c r="C188" s="28" t="s">
        <v>13573</v>
      </c>
      <c r="D188" s="28" t="s">
        <v>13574</v>
      </c>
      <c r="E188" s="28" t="s">
        <v>13575</v>
      </c>
      <c r="F188" s="29">
        <v>43595</v>
      </c>
      <c r="G188" s="29">
        <v>44896</v>
      </c>
      <c r="H188" s="28" t="s">
        <v>13576</v>
      </c>
      <c r="I188" s="28" t="s">
        <v>16049</v>
      </c>
      <c r="J188" s="28" t="s">
        <v>16057</v>
      </c>
      <c r="K188" s="28" t="s">
        <v>13577</v>
      </c>
      <c r="L188" s="27">
        <v>75357.150000000009</v>
      </c>
      <c r="M188" s="27">
        <v>6919.0000000000009</v>
      </c>
      <c r="N188" s="27">
        <v>0</v>
      </c>
      <c r="O188" s="27">
        <v>0</v>
      </c>
      <c r="P188" s="27">
        <f t="shared" si="28"/>
        <v>6919.0000000000009</v>
      </c>
      <c r="Q188" s="27">
        <v>0</v>
      </c>
      <c r="R188" s="27">
        <v>0</v>
      </c>
      <c r="S188" s="27">
        <v>0</v>
      </c>
      <c r="T188" s="27">
        <f t="shared" si="29"/>
        <v>0</v>
      </c>
      <c r="U188" s="27">
        <v>0</v>
      </c>
      <c r="V188" s="27">
        <f t="shared" si="30"/>
        <v>82276.150000000009</v>
      </c>
      <c r="W188" s="28" t="s">
        <v>13578</v>
      </c>
      <c r="X188" s="27">
        <v>86660.722500000003</v>
      </c>
      <c r="Y188" s="27">
        <f t="shared" si="34"/>
        <v>181278.29500000001</v>
      </c>
      <c r="Z188" s="4" t="str" cm="1">
        <f t="array" ref="Z188">_xlfn.IFS(YEARFRAC(F188,G188)&lt;1,"&lt;1 Year",YEARFRAC(F188,G188)&lt;=5,"1-5 Years",YEARFRAC(F188,G188)&gt;5,"&gt;5 Years")</f>
        <v>1-5 Years</v>
      </c>
      <c r="AA188" s="24">
        <f>L188*(_xlfn.XLOOKUP(K188,'FX rates'!$A$2:$A$38,'FX rates'!$B$2:$B$38))</f>
        <v>100273.99165320009</v>
      </c>
      <c r="AB188" s="24">
        <f>V188*(_xlfn.XLOOKUP(K188,'FX rates'!$A$2:$A$38,'FX rates'!$B$2:$B$38))</f>
        <v>109480.75900372346</v>
      </c>
      <c r="AC188" s="24">
        <f>X188*(_xlfn.XLOOKUP(W188,'FX rates'!$A$2:$A$38,'FX rates'!$B$2:$B$38))</f>
        <v>115315.0904011801</v>
      </c>
      <c r="AD188" s="24">
        <f>Y188*(_xlfn.XLOOKUP(W188,'FX rates'!$A$2:$A$38,'FX rates'!$B$2:$B$38))</f>
        <v>241217.96325546209</v>
      </c>
      <c r="AE188" s="30">
        <f t="shared" si="35"/>
        <v>0.14999999999999997</v>
      </c>
      <c r="AF188" s="31">
        <f t="shared" si="36"/>
        <v>11303.572499999995</v>
      </c>
      <c r="AG188" s="23">
        <f t="shared" si="37"/>
        <v>9206.7673505233688</v>
      </c>
      <c r="AH188" s="35">
        <f t="shared" si="31"/>
        <v>1.3306500000756409</v>
      </c>
      <c r="AI188" s="23">
        <f>U188*(_xlfn.XLOOKUP(K188,'FX rates'!$A$2:$A$38,'FX rates'!$B$2:$B$38))</f>
        <v>0</v>
      </c>
      <c r="AJ188" s="23">
        <f>Q188*(_xlfn.XLOOKUP(K188,'FX rates'!$A$2:$A$38,'FX rates'!$B$2:$B$38))</f>
        <v>0</v>
      </c>
      <c r="AK188" s="23">
        <f>R188*(_xlfn.XLOOKUP(K188,'FX rates'!$A$2:$A$38,'FX rates'!$B$2:$B$38))</f>
        <v>0</v>
      </c>
      <c r="AM188" s="4"/>
      <c r="AN188" s="4"/>
      <c r="AO188" s="4"/>
      <c r="AP188" s="32">
        <f t="shared" si="32"/>
        <v>9.1816105041127485E-2</v>
      </c>
      <c r="AQ188" s="32">
        <f t="shared" si="33"/>
        <v>0</v>
      </c>
      <c r="AR188" s="24">
        <f t="shared" si="38"/>
        <v>94617.572500000009</v>
      </c>
      <c r="AS188" s="24" t="str">
        <f t="shared" si="39"/>
        <v>0</v>
      </c>
      <c r="AT188" s="24">
        <f t="shared" si="40"/>
        <v>217096.1669299159</v>
      </c>
      <c r="AU188" s="24">
        <f t="shared" si="41"/>
        <v>24121.796325546195</v>
      </c>
    </row>
    <row r="189" spans="1:47" x14ac:dyDescent="0.25">
      <c r="A189" s="28" t="s">
        <v>15171</v>
      </c>
      <c r="B189" s="28" t="s">
        <v>9562</v>
      </c>
      <c r="C189" s="28" t="s">
        <v>9563</v>
      </c>
      <c r="D189" s="28" t="s">
        <v>9564</v>
      </c>
      <c r="E189" s="28" t="s">
        <v>9565</v>
      </c>
      <c r="F189" s="29">
        <v>43595</v>
      </c>
      <c r="G189" s="29">
        <v>44896</v>
      </c>
      <c r="H189" s="28" t="s">
        <v>9566</v>
      </c>
      <c r="I189" s="28" t="s">
        <v>16036</v>
      </c>
      <c r="J189" s="28" t="s">
        <v>16042</v>
      </c>
      <c r="K189" s="28" t="s">
        <v>9567</v>
      </c>
      <c r="L189" s="27">
        <v>75237.25</v>
      </c>
      <c r="M189" s="27">
        <v>7877.0999999999995</v>
      </c>
      <c r="N189" s="27">
        <v>0</v>
      </c>
      <c r="O189" s="27">
        <v>0</v>
      </c>
      <c r="P189" s="27">
        <f t="shared" si="28"/>
        <v>7877.0999999999995</v>
      </c>
      <c r="Q189" s="27">
        <v>0</v>
      </c>
      <c r="R189" s="27">
        <v>0</v>
      </c>
      <c r="S189" s="27">
        <v>0</v>
      </c>
      <c r="T189" s="27">
        <f t="shared" si="29"/>
        <v>0</v>
      </c>
      <c r="U189" s="27">
        <v>0</v>
      </c>
      <c r="V189" s="27">
        <f t="shared" si="30"/>
        <v>83114.350000000006</v>
      </c>
      <c r="W189" s="28" t="s">
        <v>9568</v>
      </c>
      <c r="X189" s="27">
        <v>85018.092499999999</v>
      </c>
      <c r="Y189" s="27">
        <f t="shared" si="34"/>
        <v>178937.30799999999</v>
      </c>
      <c r="Z189" s="4" t="str" cm="1">
        <f t="array" ref="Z189">_xlfn.IFS(YEARFRAC(F189,G189)&lt;1,"&lt;1 Year",YEARFRAC(F189,G189)&lt;=5,"1-5 Years",YEARFRAC(F189,G189)&gt;5,"&gt;5 Years")</f>
        <v>1-5 Years</v>
      </c>
      <c r="AA189" s="24">
        <f>L189*(_xlfn.XLOOKUP(K189,'FX rates'!$A$2:$A$38,'FX rates'!$B$2:$B$38))</f>
        <v>57999.730188097441</v>
      </c>
      <c r="AB189" s="24">
        <f>V189*(_xlfn.XLOOKUP(K189,'FX rates'!$A$2:$A$38,'FX rates'!$B$2:$B$38))</f>
        <v>64072.116867098375</v>
      </c>
      <c r="AC189" s="24">
        <f>X189*(_xlfn.XLOOKUP(W189,'FX rates'!$A$2:$A$38,'FX rates'!$B$2:$B$38))</f>
        <v>65539.695112550107</v>
      </c>
      <c r="AD189" s="24">
        <f>Y189*(_xlfn.XLOOKUP(W189,'FX rates'!$A$2:$A$38,'FX rates'!$B$2:$B$38))</f>
        <v>137941.18717237125</v>
      </c>
      <c r="AE189" s="30">
        <f t="shared" si="35"/>
        <v>0.12999999999999998</v>
      </c>
      <c r="AF189" s="31">
        <f t="shared" si="36"/>
        <v>9780.8424999999988</v>
      </c>
      <c r="AG189" s="23">
        <f t="shared" si="37"/>
        <v>6072.3866790009342</v>
      </c>
      <c r="AH189" s="35">
        <f t="shared" si="31"/>
        <v>0.77089115016959608</v>
      </c>
      <c r="AI189" s="23">
        <f>U189*(_xlfn.XLOOKUP(K189,'FX rates'!$A$2:$A$38,'FX rates'!$B$2:$B$38))</f>
        <v>0</v>
      </c>
      <c r="AJ189" s="23">
        <f>Q189*(_xlfn.XLOOKUP(K189,'FX rates'!$A$2:$A$38,'FX rates'!$B$2:$B$38))</f>
        <v>0</v>
      </c>
      <c r="AK189" s="23">
        <f>R189*(_xlfn.XLOOKUP(K189,'FX rates'!$A$2:$A$38,'FX rates'!$B$2:$B$38))</f>
        <v>0</v>
      </c>
      <c r="AM189" s="4"/>
      <c r="AN189" s="4"/>
      <c r="AO189" s="4"/>
      <c r="AP189" s="32">
        <f t="shared" si="32"/>
        <v>0.10469680909389963</v>
      </c>
      <c r="AQ189" s="32">
        <f t="shared" si="33"/>
        <v>0</v>
      </c>
      <c r="AR189" s="24">
        <f t="shared" si="38"/>
        <v>93919.215499999991</v>
      </c>
      <c r="AS189" s="24" t="str">
        <f t="shared" si="39"/>
        <v>0</v>
      </c>
      <c r="AT189" s="24">
        <f t="shared" si="40"/>
        <v>124147.06845513413</v>
      </c>
      <c r="AU189" s="24">
        <f t="shared" si="41"/>
        <v>13794.118717237128</v>
      </c>
    </row>
    <row r="190" spans="1:47" x14ac:dyDescent="0.25">
      <c r="A190" s="28" t="s">
        <v>15172</v>
      </c>
      <c r="B190" s="28" t="s">
        <v>8178</v>
      </c>
      <c r="C190" s="28" t="s">
        <v>8179</v>
      </c>
      <c r="D190" s="28" t="s">
        <v>8180</v>
      </c>
      <c r="E190" s="28" t="s">
        <v>8181</v>
      </c>
      <c r="F190" s="29">
        <v>43595</v>
      </c>
      <c r="G190" s="29">
        <v>44896</v>
      </c>
      <c r="H190" s="28" t="s">
        <v>8182</v>
      </c>
      <c r="I190" s="28" t="s">
        <v>16055</v>
      </c>
      <c r="J190" s="28" t="s">
        <v>16039</v>
      </c>
      <c r="K190" s="28" t="s">
        <v>8183</v>
      </c>
      <c r="L190" s="27">
        <v>202125.00000000003</v>
      </c>
      <c r="M190" s="27">
        <v>198462</v>
      </c>
      <c r="N190" s="27">
        <v>0</v>
      </c>
      <c r="O190" s="27">
        <v>0</v>
      </c>
      <c r="P190" s="27">
        <f t="shared" si="28"/>
        <v>198462</v>
      </c>
      <c r="Q190" s="27">
        <v>0</v>
      </c>
      <c r="R190" s="27">
        <v>0</v>
      </c>
      <c r="S190" s="27">
        <v>0</v>
      </c>
      <c r="T190" s="27">
        <f t="shared" si="29"/>
        <v>0</v>
      </c>
      <c r="U190" s="27">
        <v>0</v>
      </c>
      <c r="V190" s="27">
        <f t="shared" si="30"/>
        <v>400587</v>
      </c>
      <c r="W190" s="28" t="s">
        <v>8184</v>
      </c>
      <c r="X190" s="27">
        <v>216273.75000000006</v>
      </c>
      <c r="Y190" s="27">
        <f t="shared" si="34"/>
        <v>644901.84000000008</v>
      </c>
      <c r="Z190" s="4" t="str" cm="1">
        <f t="array" ref="Z190">_xlfn.IFS(YEARFRAC(F190,G190)&lt;1,"&lt;1 Year",YEARFRAC(F190,G190)&lt;=5,"1-5 Years",YEARFRAC(F190,G190)&gt;5,"&gt;5 Years")</f>
        <v>1-5 Years</v>
      </c>
      <c r="AA190" s="24">
        <f>L190*(_xlfn.XLOOKUP(K190,'FX rates'!$A$2:$A$38,'FX rates'!$B$2:$B$38))</f>
        <v>202125.00000000003</v>
      </c>
      <c r="AB190" s="24">
        <f>V190*(_xlfn.XLOOKUP(K190,'FX rates'!$A$2:$A$38,'FX rates'!$B$2:$B$38))</f>
        <v>400587</v>
      </c>
      <c r="AC190" s="24">
        <f>X190*(_xlfn.XLOOKUP(W190,'FX rates'!$A$2:$A$38,'FX rates'!$B$2:$B$38))</f>
        <v>216273.75000000006</v>
      </c>
      <c r="AD190" s="24">
        <f>Y190*(_xlfn.XLOOKUP(W190,'FX rates'!$A$2:$A$38,'FX rates'!$B$2:$B$38))</f>
        <v>644901.84000000008</v>
      </c>
      <c r="AE190" s="30">
        <f t="shared" si="35"/>
        <v>7.0000000000000132E-2</v>
      </c>
      <c r="AF190" s="31">
        <f t="shared" si="36"/>
        <v>14148.750000000029</v>
      </c>
      <c r="AG190" s="23">
        <f t="shared" si="37"/>
        <v>198461.99999999997</v>
      </c>
      <c r="AH190" s="35">
        <f t="shared" si="31"/>
        <v>1</v>
      </c>
      <c r="AI190" s="23">
        <f>U190*(_xlfn.XLOOKUP(K190,'FX rates'!$A$2:$A$38,'FX rates'!$B$2:$B$38))</f>
        <v>0</v>
      </c>
      <c r="AJ190" s="23">
        <f>Q190*(_xlfn.XLOOKUP(K190,'FX rates'!$A$2:$A$38,'FX rates'!$B$2:$B$38))</f>
        <v>0</v>
      </c>
      <c r="AK190" s="23">
        <f>R190*(_xlfn.XLOOKUP(K190,'FX rates'!$A$2:$A$38,'FX rates'!$B$2:$B$38))</f>
        <v>0</v>
      </c>
      <c r="AM190" s="4"/>
      <c r="AN190" s="4"/>
      <c r="AO190" s="4"/>
      <c r="AP190" s="32">
        <f t="shared" si="32"/>
        <v>0.98187755102040797</v>
      </c>
      <c r="AQ190" s="32">
        <f t="shared" si="33"/>
        <v>0</v>
      </c>
      <c r="AR190" s="24">
        <f t="shared" si="38"/>
        <v>428628.09</v>
      </c>
      <c r="AS190" s="24" t="str">
        <f t="shared" si="39"/>
        <v>0</v>
      </c>
      <c r="AT190" s="24">
        <f t="shared" si="40"/>
        <v>580411.65600000008</v>
      </c>
      <c r="AU190" s="24">
        <f t="shared" si="41"/>
        <v>64490.184000000008</v>
      </c>
    </row>
    <row r="191" spans="1:47" x14ac:dyDescent="0.25">
      <c r="A191" s="28" t="s">
        <v>15173</v>
      </c>
      <c r="B191" s="28" t="s">
        <v>8185</v>
      </c>
      <c r="C191" s="28" t="s">
        <v>8186</v>
      </c>
      <c r="D191" s="28" t="s">
        <v>8187</v>
      </c>
      <c r="E191" s="28" t="s">
        <v>8188</v>
      </c>
      <c r="F191" s="29">
        <v>43595</v>
      </c>
      <c r="G191" s="29">
        <v>44896</v>
      </c>
      <c r="H191" s="28" t="s">
        <v>8189</v>
      </c>
      <c r="I191" s="28" t="s">
        <v>16041</v>
      </c>
      <c r="J191" s="28" t="s">
        <v>16057</v>
      </c>
      <c r="K191" s="28" t="s">
        <v>8190</v>
      </c>
      <c r="L191" s="27">
        <v>363000.00000000006</v>
      </c>
      <c r="M191" s="27">
        <v>783200.00000000012</v>
      </c>
      <c r="N191" s="27">
        <v>0</v>
      </c>
      <c r="O191" s="27">
        <v>0</v>
      </c>
      <c r="P191" s="27">
        <f t="shared" si="28"/>
        <v>783200.00000000012</v>
      </c>
      <c r="Q191" s="27">
        <v>0</v>
      </c>
      <c r="R191" s="27">
        <v>0</v>
      </c>
      <c r="S191" s="27">
        <v>0</v>
      </c>
      <c r="T191" s="27">
        <f t="shared" si="29"/>
        <v>0</v>
      </c>
      <c r="U191" s="27">
        <v>275000</v>
      </c>
      <c r="V191" s="27">
        <f t="shared" si="30"/>
        <v>1421200.0000000002</v>
      </c>
      <c r="W191" s="28" t="s">
        <v>8191</v>
      </c>
      <c r="X191" s="27">
        <v>370260.00000000006</v>
      </c>
      <c r="Y191" s="27">
        <f t="shared" si="34"/>
        <v>1539384.0000000002</v>
      </c>
      <c r="Z191" s="4" t="str" cm="1">
        <f t="array" ref="Z191">_xlfn.IFS(YEARFRAC(F191,G191)&lt;1,"&lt;1 Year",YEARFRAC(F191,G191)&lt;=5,"1-5 Years",YEARFRAC(F191,G191)&gt;5,"&gt;5 Years")</f>
        <v>1-5 Years</v>
      </c>
      <c r="AA191" s="24">
        <f>L191*(_xlfn.XLOOKUP(K191,'FX rates'!$A$2:$A$38,'FX rates'!$B$2:$B$38))</f>
        <v>363000.00000000006</v>
      </c>
      <c r="AB191" s="24">
        <f>V191*(_xlfn.XLOOKUP(K191,'FX rates'!$A$2:$A$38,'FX rates'!$B$2:$B$38))</f>
        <v>1421200.0000000002</v>
      </c>
      <c r="AC191" s="24">
        <f>X191*(_xlfn.XLOOKUP(W191,'FX rates'!$A$2:$A$38,'FX rates'!$B$2:$B$38))</f>
        <v>370260.00000000006</v>
      </c>
      <c r="AD191" s="24">
        <f>Y191*(_xlfn.XLOOKUP(W191,'FX rates'!$A$2:$A$38,'FX rates'!$B$2:$B$38))</f>
        <v>1539384.0000000002</v>
      </c>
      <c r="AE191" s="30">
        <f t="shared" si="35"/>
        <v>1.9999999999999997E-2</v>
      </c>
      <c r="AF191" s="31">
        <f t="shared" si="36"/>
        <v>7260</v>
      </c>
      <c r="AG191" s="23">
        <f t="shared" si="37"/>
        <v>1058200.0000000002</v>
      </c>
      <c r="AH191" s="35">
        <f t="shared" si="31"/>
        <v>1</v>
      </c>
      <c r="AI191" s="23">
        <f>U191*(_xlfn.XLOOKUP(K191,'FX rates'!$A$2:$A$38,'FX rates'!$B$2:$B$38))</f>
        <v>275000</v>
      </c>
      <c r="AJ191" s="23">
        <f>Q191*(_xlfn.XLOOKUP(K191,'FX rates'!$A$2:$A$38,'FX rates'!$B$2:$B$38))</f>
        <v>0</v>
      </c>
      <c r="AK191" s="23">
        <f>R191*(_xlfn.XLOOKUP(K191,'FX rates'!$A$2:$A$38,'FX rates'!$B$2:$B$38))</f>
        <v>0</v>
      </c>
      <c r="AM191" s="4"/>
      <c r="AN191" s="4"/>
      <c r="AO191" s="4"/>
      <c r="AP191" s="32">
        <f t="shared" si="32"/>
        <v>2.1575757575757577</v>
      </c>
      <c r="AQ191" s="32">
        <f t="shared" si="33"/>
        <v>0</v>
      </c>
      <c r="AR191" s="24">
        <f t="shared" si="38"/>
        <v>1169124.0000000002</v>
      </c>
      <c r="AS191" s="24" t="str">
        <f t="shared" si="39"/>
        <v>0</v>
      </c>
      <c r="AT191" s="24">
        <f t="shared" si="40"/>
        <v>1385445.6000000003</v>
      </c>
      <c r="AU191" s="24">
        <f t="shared" si="41"/>
        <v>153938.39999999991</v>
      </c>
    </row>
    <row r="192" spans="1:47" x14ac:dyDescent="0.25">
      <c r="A192" s="28" t="s">
        <v>14121</v>
      </c>
      <c r="B192" s="28" t="s">
        <v>824</v>
      </c>
      <c r="C192" s="28" t="s">
        <v>825</v>
      </c>
      <c r="D192" s="28" t="s">
        <v>826</v>
      </c>
      <c r="E192" s="28" t="s">
        <v>827</v>
      </c>
      <c r="F192" s="29">
        <v>39062</v>
      </c>
      <c r="G192" s="29">
        <v>44896</v>
      </c>
      <c r="H192" s="28" t="s">
        <v>828</v>
      </c>
      <c r="I192" s="28" t="s">
        <v>16039</v>
      </c>
      <c r="J192" s="28" t="s">
        <v>16053</v>
      </c>
      <c r="K192" s="28" t="s">
        <v>829</v>
      </c>
      <c r="L192" s="27">
        <v>104940.00000000001</v>
      </c>
      <c r="M192" s="4">
        <v>0</v>
      </c>
      <c r="N192" s="27">
        <v>0</v>
      </c>
      <c r="O192" s="27">
        <v>0</v>
      </c>
      <c r="P192" s="27">
        <f t="shared" si="28"/>
        <v>0</v>
      </c>
      <c r="Q192" s="27">
        <v>0</v>
      </c>
      <c r="R192" s="27">
        <v>0</v>
      </c>
      <c r="S192" s="27">
        <v>0</v>
      </c>
      <c r="T192" s="27">
        <f t="shared" si="29"/>
        <v>0</v>
      </c>
      <c r="U192" s="27">
        <v>0</v>
      </c>
      <c r="V192" s="27">
        <f t="shared" si="30"/>
        <v>104940.00000000001</v>
      </c>
      <c r="W192" s="28" t="s">
        <v>830</v>
      </c>
      <c r="X192" s="27">
        <v>107038.80000000002</v>
      </c>
      <c r="Y192" s="27">
        <f t="shared" si="34"/>
        <v>214077.60000000003</v>
      </c>
      <c r="Z192" s="4" t="str" cm="1">
        <f t="array" ref="Z192">_xlfn.IFS(YEARFRAC(F192,G192)&lt;1,"&lt;1 Year",YEARFRAC(F192,G192)&lt;=5,"1-5 Years",YEARFRAC(F192,G192)&gt;5,"&gt;5 Years")</f>
        <v>&gt;5 Years</v>
      </c>
      <c r="AA192" s="24">
        <f>L192*(_xlfn.XLOOKUP(K192,'FX rates'!$A$2:$A$38,'FX rates'!$B$2:$B$38))</f>
        <v>139638.41100793777</v>
      </c>
      <c r="AB192" s="24">
        <f>V192*(_xlfn.XLOOKUP(K192,'FX rates'!$A$2:$A$38,'FX rates'!$B$2:$B$38))</f>
        <v>139638.41100793777</v>
      </c>
      <c r="AC192" s="24">
        <f>X192*(_xlfn.XLOOKUP(W192,'FX rates'!$A$2:$A$38,'FX rates'!$B$2:$B$38))</f>
        <v>142431.17922809653</v>
      </c>
      <c r="AD192" s="24">
        <f>Y192*(_xlfn.XLOOKUP(W192,'FX rates'!$A$2:$A$38,'FX rates'!$B$2:$B$38))</f>
        <v>284862.35845619306</v>
      </c>
      <c r="AE192" s="30">
        <f t="shared" si="35"/>
        <v>2.0000000000000028E-2</v>
      </c>
      <c r="AF192" s="31">
        <f t="shared" si="36"/>
        <v>2098.8000000000029</v>
      </c>
      <c r="AG192" s="23">
        <f t="shared" si="37"/>
        <v>0</v>
      </c>
      <c r="AH192" s="35">
        <f t="shared" si="31"/>
        <v>1.3306500000756409</v>
      </c>
      <c r="AI192" s="23">
        <f>U192*(_xlfn.XLOOKUP(K192,'FX rates'!$A$2:$A$38,'FX rates'!$B$2:$B$38))</f>
        <v>0</v>
      </c>
      <c r="AJ192" s="23">
        <f>Q192*(_xlfn.XLOOKUP(K192,'FX rates'!$A$2:$A$38,'FX rates'!$B$2:$B$38))</f>
        <v>0</v>
      </c>
      <c r="AK192" s="23">
        <f>R192*(_xlfn.XLOOKUP(K192,'FX rates'!$A$2:$A$38,'FX rates'!$B$2:$B$38))</f>
        <v>0</v>
      </c>
      <c r="AM192" s="4"/>
      <c r="AN192" s="4"/>
      <c r="AO192" s="4"/>
      <c r="AP192" s="32">
        <f t="shared" si="32"/>
        <v>0</v>
      </c>
      <c r="AQ192" s="32">
        <f t="shared" si="33"/>
        <v>0</v>
      </c>
      <c r="AR192" s="24">
        <f t="shared" si="38"/>
        <v>107038.80000000002</v>
      </c>
      <c r="AS192" s="24" t="str">
        <f t="shared" si="39"/>
        <v>0</v>
      </c>
      <c r="AT192" s="24">
        <f t="shared" si="40"/>
        <v>256376.12261057377</v>
      </c>
      <c r="AU192" s="24">
        <f t="shared" si="41"/>
        <v>28486.235845619289</v>
      </c>
    </row>
    <row r="193" spans="1:47" x14ac:dyDescent="0.25">
      <c r="A193" s="28" t="s">
        <v>15174</v>
      </c>
      <c r="B193" s="28" t="s">
        <v>8192</v>
      </c>
      <c r="C193" s="28" t="s">
        <v>8193</v>
      </c>
      <c r="D193" s="28" t="s">
        <v>8194</v>
      </c>
      <c r="E193" s="28" t="s">
        <v>8195</v>
      </c>
      <c r="F193" s="29">
        <v>43595</v>
      </c>
      <c r="G193" s="29">
        <v>44896</v>
      </c>
      <c r="H193" s="28" t="s">
        <v>8196</v>
      </c>
      <c r="I193" s="28" t="s">
        <v>16049</v>
      </c>
      <c r="J193" s="28" t="s">
        <v>16043</v>
      </c>
      <c r="K193" s="28" t="s">
        <v>8197</v>
      </c>
      <c r="L193" s="27">
        <v>137940.00000000003</v>
      </c>
      <c r="M193" s="27">
        <v>107019.00000000001</v>
      </c>
      <c r="N193" s="27">
        <v>0</v>
      </c>
      <c r="O193" s="27">
        <v>0</v>
      </c>
      <c r="P193" s="27">
        <f t="shared" si="28"/>
        <v>107019.00000000001</v>
      </c>
      <c r="Q193" s="27">
        <v>0</v>
      </c>
      <c r="R193" s="27">
        <v>0</v>
      </c>
      <c r="S193" s="27">
        <v>0</v>
      </c>
      <c r="T193" s="27">
        <f t="shared" si="29"/>
        <v>0</v>
      </c>
      <c r="U193" s="27">
        <v>0</v>
      </c>
      <c r="V193" s="27">
        <f t="shared" si="30"/>
        <v>244959.00000000006</v>
      </c>
      <c r="W193" s="28" t="s">
        <v>8198</v>
      </c>
      <c r="X193" s="27">
        <v>158631.00000000003</v>
      </c>
      <c r="Y193" s="27">
        <f t="shared" si="34"/>
        <v>440333.85000000009</v>
      </c>
      <c r="Z193" s="4" t="str" cm="1">
        <f t="array" ref="Z193">_xlfn.IFS(YEARFRAC(F193,G193)&lt;1,"&lt;1 Year",YEARFRAC(F193,G193)&lt;=5,"1-5 Years",YEARFRAC(F193,G193)&gt;5,"&gt;5 Years")</f>
        <v>1-5 Years</v>
      </c>
      <c r="AA193" s="24">
        <f>L193*(_xlfn.XLOOKUP(K193,'FX rates'!$A$2:$A$38,'FX rates'!$B$2:$B$38))</f>
        <v>183549.86101043396</v>
      </c>
      <c r="AB193" s="24">
        <f>V193*(_xlfn.XLOOKUP(K193,'FX rates'!$A$2:$A$38,'FX rates'!$B$2:$B$38))</f>
        <v>325954.69336852903</v>
      </c>
      <c r="AC193" s="24">
        <f>X193*(_xlfn.XLOOKUP(W193,'FX rates'!$A$2:$A$38,'FX rates'!$B$2:$B$38))</f>
        <v>211082.34016199905</v>
      </c>
      <c r="AD193" s="24">
        <f>Y193*(_xlfn.XLOOKUP(W193,'FX rates'!$A$2:$A$38,'FX rates'!$B$2:$B$38))</f>
        <v>585930.23753580742</v>
      </c>
      <c r="AE193" s="30">
        <f t="shared" si="35"/>
        <v>0.14999999999999997</v>
      </c>
      <c r="AF193" s="31">
        <f t="shared" si="36"/>
        <v>20691</v>
      </c>
      <c r="AG193" s="23">
        <f t="shared" si="37"/>
        <v>142404.83235809507</v>
      </c>
      <c r="AH193" s="35">
        <f t="shared" si="31"/>
        <v>1.3306500000756409</v>
      </c>
      <c r="AI193" s="23">
        <f>U193*(_xlfn.XLOOKUP(K193,'FX rates'!$A$2:$A$38,'FX rates'!$B$2:$B$38))</f>
        <v>0</v>
      </c>
      <c r="AJ193" s="23">
        <f>Q193*(_xlfn.XLOOKUP(K193,'FX rates'!$A$2:$A$38,'FX rates'!$B$2:$B$38))</f>
        <v>0</v>
      </c>
      <c r="AK193" s="23">
        <f>R193*(_xlfn.XLOOKUP(K193,'FX rates'!$A$2:$A$38,'FX rates'!$B$2:$B$38))</f>
        <v>0</v>
      </c>
      <c r="AM193" s="4"/>
      <c r="AN193" s="4"/>
      <c r="AO193" s="4"/>
      <c r="AP193" s="32">
        <f t="shared" si="32"/>
        <v>0.77583732057416266</v>
      </c>
      <c r="AQ193" s="32">
        <f t="shared" si="33"/>
        <v>0</v>
      </c>
      <c r="AR193" s="24">
        <f t="shared" si="38"/>
        <v>281702.85000000003</v>
      </c>
      <c r="AS193" s="24" t="str">
        <f t="shared" si="39"/>
        <v>0</v>
      </c>
      <c r="AT193" s="24">
        <f t="shared" si="40"/>
        <v>527337.21378222667</v>
      </c>
      <c r="AU193" s="24">
        <f t="shared" si="41"/>
        <v>58593.023753580754</v>
      </c>
    </row>
    <row r="194" spans="1:47" x14ac:dyDescent="0.25">
      <c r="A194" s="28" t="s">
        <v>15175</v>
      </c>
      <c r="B194" s="28" t="s">
        <v>8199</v>
      </c>
      <c r="C194" s="28" t="s">
        <v>8200</v>
      </c>
      <c r="D194" s="28" t="s">
        <v>8201</v>
      </c>
      <c r="E194" s="28" t="s">
        <v>8202</v>
      </c>
      <c r="F194" s="29">
        <v>43595</v>
      </c>
      <c r="G194" s="29">
        <v>44896</v>
      </c>
      <c r="H194" s="28" t="s">
        <v>8203</v>
      </c>
      <c r="I194" s="28" t="s">
        <v>16039</v>
      </c>
      <c r="J194" s="28" t="s">
        <v>16051</v>
      </c>
      <c r="K194" s="28" t="s">
        <v>8204</v>
      </c>
      <c r="L194" s="27">
        <v>224400.00000000003</v>
      </c>
      <c r="M194" s="27">
        <v>448074</v>
      </c>
      <c r="N194" s="27">
        <v>0</v>
      </c>
      <c r="O194" s="27">
        <v>0</v>
      </c>
      <c r="P194" s="27">
        <f t="shared" ref="P194:P257" si="42">M194+N194+O194</f>
        <v>448074</v>
      </c>
      <c r="Q194" s="27">
        <v>0</v>
      </c>
      <c r="R194" s="27">
        <v>0</v>
      </c>
      <c r="S194" s="27">
        <v>0</v>
      </c>
      <c r="T194" s="27">
        <f t="shared" ref="T194:T257" si="43">+Q194+R194+S194</f>
        <v>0</v>
      </c>
      <c r="U194" s="27">
        <v>0</v>
      </c>
      <c r="V194" s="27">
        <f t="shared" ref="V194:V257" si="44">L194+P194+T194+U194</f>
        <v>672474</v>
      </c>
      <c r="W194" s="28" t="s">
        <v>8205</v>
      </c>
      <c r="X194" s="27">
        <v>233376.00000000003</v>
      </c>
      <c r="Y194" s="27">
        <f t="shared" si="34"/>
        <v>932748.96000000008</v>
      </c>
      <c r="Z194" s="4" t="str" cm="1">
        <f t="array" ref="Z194">_xlfn.IFS(YEARFRAC(F194,G194)&lt;1,"&lt;1 Year",YEARFRAC(F194,G194)&lt;=5,"1-5 Years",YEARFRAC(F194,G194)&gt;5,"&gt;5 Years")</f>
        <v>1-5 Years</v>
      </c>
      <c r="AA194" s="24">
        <f>L194*(_xlfn.XLOOKUP(K194,'FX rates'!$A$2:$A$38,'FX rates'!$B$2:$B$38))</f>
        <v>172987.97409805737</v>
      </c>
      <c r="AB194" s="24">
        <f>V194*(_xlfn.XLOOKUP(K194,'FX rates'!$A$2:$A$38,'FX rates'!$B$2:$B$38))</f>
        <v>518404.25531914894</v>
      </c>
      <c r="AC194" s="24">
        <f>X194*(_xlfn.XLOOKUP(W194,'FX rates'!$A$2:$A$38,'FX rates'!$B$2:$B$38))</f>
        <v>179907.49306197968</v>
      </c>
      <c r="AD194" s="24">
        <f>Y194*(_xlfn.XLOOKUP(W194,'FX rates'!$A$2:$A$38,'FX rates'!$B$2:$B$38))</f>
        <v>719047.91859389469</v>
      </c>
      <c r="AE194" s="30">
        <f t="shared" si="35"/>
        <v>4.0000000000000084E-2</v>
      </c>
      <c r="AF194" s="31">
        <f t="shared" si="36"/>
        <v>8976</v>
      </c>
      <c r="AG194" s="23">
        <f t="shared" si="37"/>
        <v>345416.28122109157</v>
      </c>
      <c r="AH194" s="35">
        <f t="shared" ref="AH194:AH257" si="45">AC194/X194</f>
        <v>0.77089115016959608</v>
      </c>
      <c r="AI194" s="23">
        <f>U194*(_xlfn.XLOOKUP(K194,'FX rates'!$A$2:$A$38,'FX rates'!$B$2:$B$38))</f>
        <v>0</v>
      </c>
      <c r="AJ194" s="23">
        <f>Q194*(_xlfn.XLOOKUP(K194,'FX rates'!$A$2:$A$38,'FX rates'!$B$2:$B$38))</f>
        <v>0</v>
      </c>
      <c r="AK194" s="23">
        <f>R194*(_xlfn.XLOOKUP(K194,'FX rates'!$A$2:$A$38,'FX rates'!$B$2:$B$38))</f>
        <v>0</v>
      </c>
      <c r="AM194" s="4"/>
      <c r="AN194" s="4"/>
      <c r="AO194" s="4"/>
      <c r="AP194" s="32">
        <f t="shared" ref="AP194:AP257" si="46">M194/L194</f>
        <v>1.9967647058823528</v>
      </c>
      <c r="AQ194" s="32">
        <f t="shared" ref="AQ194:AQ257" si="47">O194/L194</f>
        <v>0</v>
      </c>
      <c r="AR194" s="24">
        <f t="shared" si="38"/>
        <v>699372.96000000008</v>
      </c>
      <c r="AS194" s="24" t="str">
        <f t="shared" si="39"/>
        <v>0</v>
      </c>
      <c r="AT194" s="24">
        <f t="shared" si="40"/>
        <v>647143.12673450529</v>
      </c>
      <c r="AU194" s="24">
        <f t="shared" si="41"/>
        <v>71904.791859389399</v>
      </c>
    </row>
    <row r="195" spans="1:47" x14ac:dyDescent="0.25">
      <c r="A195" s="28" t="s">
        <v>15176</v>
      </c>
      <c r="B195" s="28" t="s">
        <v>8206</v>
      </c>
      <c r="C195" s="28" t="s">
        <v>8207</v>
      </c>
      <c r="D195" s="28" t="s">
        <v>8208</v>
      </c>
      <c r="E195" s="28" t="s">
        <v>8209</v>
      </c>
      <c r="F195" s="29">
        <v>43595</v>
      </c>
      <c r="G195" s="29">
        <v>44896</v>
      </c>
      <c r="H195" s="28" t="s">
        <v>8210</v>
      </c>
      <c r="I195" s="28" t="s">
        <v>16055</v>
      </c>
      <c r="J195" s="28" t="s">
        <v>16051</v>
      </c>
      <c r="K195" s="28" t="s">
        <v>8211</v>
      </c>
      <c r="L195" s="27">
        <v>259875.00000000003</v>
      </c>
      <c r="M195" s="27">
        <v>624360.00000000012</v>
      </c>
      <c r="N195" s="27">
        <v>0</v>
      </c>
      <c r="O195" s="27">
        <v>0</v>
      </c>
      <c r="P195" s="27">
        <f t="shared" si="42"/>
        <v>624360.00000000012</v>
      </c>
      <c r="Q195" s="27">
        <v>0</v>
      </c>
      <c r="R195" s="27">
        <v>0</v>
      </c>
      <c r="S195" s="27">
        <v>0</v>
      </c>
      <c r="T195" s="27">
        <f t="shared" si="43"/>
        <v>0</v>
      </c>
      <c r="U195" s="27">
        <v>385200</v>
      </c>
      <c r="V195" s="27">
        <f t="shared" si="44"/>
        <v>1269435</v>
      </c>
      <c r="W195" s="28" t="s">
        <v>8212</v>
      </c>
      <c r="X195" s="27">
        <v>298856.25</v>
      </c>
      <c r="Y195" s="27">
        <f t="shared" ref="Y195:Y258" si="48">X195+AR195+AS195</f>
        <v>1315726.5</v>
      </c>
      <c r="Z195" s="4" t="str" cm="1">
        <f t="array" ref="Z195">_xlfn.IFS(YEARFRAC(F195,G195)&lt;1,"&lt;1 Year",YEARFRAC(F195,G195)&lt;=5,"1-5 Years",YEARFRAC(F195,G195)&gt;5,"&gt;5 Years")</f>
        <v>1-5 Years</v>
      </c>
      <c r="AA195" s="24">
        <f>L195*(_xlfn.XLOOKUP(K195,'FX rates'!$A$2:$A$38,'FX rates'!$B$2:$B$38))</f>
        <v>200335.33765032381</v>
      </c>
      <c r="AB195" s="24">
        <f>V195*(_xlfn.XLOOKUP(K195,'FX rates'!$A$2:$A$38,'FX rates'!$B$2:$B$38))</f>
        <v>978596.20721554116</v>
      </c>
      <c r="AC195" s="24">
        <f>X195*(_xlfn.XLOOKUP(W195,'FX rates'!$A$2:$A$38,'FX rates'!$B$2:$B$38))</f>
        <v>230385.63829787236</v>
      </c>
      <c r="AD195" s="24">
        <f>Y195*(_xlfn.XLOOKUP(W195,'FX rates'!$A$2:$A$38,'FX rates'!$B$2:$B$38))</f>
        <v>1014281.914893617</v>
      </c>
      <c r="AE195" s="30">
        <f t="shared" ref="AE195:AE258" si="49">(AC195-AA195)/AA195</f>
        <v>0.14999999999999986</v>
      </c>
      <c r="AF195" s="31">
        <f t="shared" ref="AF195:AF258" si="50">X195-L195</f>
        <v>38981.249999999971</v>
      </c>
      <c r="AG195" s="23">
        <f t="shared" ref="AG195:AG258" si="51">AB195-AA195</f>
        <v>778260.86956521729</v>
      </c>
      <c r="AH195" s="35">
        <f t="shared" si="45"/>
        <v>0.77089115016959608</v>
      </c>
      <c r="AI195" s="23">
        <f>U195*(_xlfn.XLOOKUP(K195,'FX rates'!$A$2:$A$38,'FX rates'!$B$2:$B$38))</f>
        <v>296947.27104532841</v>
      </c>
      <c r="AJ195" s="23">
        <f>Q195*(_xlfn.XLOOKUP(K195,'FX rates'!$A$2:$A$38,'FX rates'!$B$2:$B$38))</f>
        <v>0</v>
      </c>
      <c r="AK195" s="23">
        <f>R195*(_xlfn.XLOOKUP(K195,'FX rates'!$A$2:$A$38,'FX rates'!$B$2:$B$38))</f>
        <v>0</v>
      </c>
      <c r="AM195" s="4"/>
      <c r="AN195" s="4"/>
      <c r="AO195" s="4"/>
      <c r="AP195" s="32">
        <f t="shared" si="46"/>
        <v>2.4025396825396825</v>
      </c>
      <c r="AQ195" s="32">
        <f t="shared" si="47"/>
        <v>0</v>
      </c>
      <c r="AR195" s="24">
        <f t="shared" ref="AR195:AR258" si="52">X195*(1+AP195)</f>
        <v>1016870.25</v>
      </c>
      <c r="AS195" s="24" t="str">
        <f t="shared" ref="AS195:AS258" si="53">IF(AQ195&gt;0,X195*(1+AQ195),"0")</f>
        <v>0</v>
      </c>
      <c r="AT195" s="24">
        <f t="shared" ref="AT195:AT258" si="54">AD195*(0.9)</f>
        <v>912853.72340425535</v>
      </c>
      <c r="AU195" s="24">
        <f t="shared" ref="AU195:AU258" si="55">AD195-AT195</f>
        <v>101428.19148936169</v>
      </c>
    </row>
    <row r="196" spans="1:47" x14ac:dyDescent="0.25">
      <c r="A196" s="28" t="s">
        <v>15177</v>
      </c>
      <c r="B196" s="28" t="s">
        <v>8213</v>
      </c>
      <c r="C196" s="28" t="s">
        <v>8214</v>
      </c>
      <c r="D196" s="28" t="s">
        <v>8215</v>
      </c>
      <c r="E196" s="28" t="s">
        <v>8216</v>
      </c>
      <c r="F196" s="29">
        <v>43595</v>
      </c>
      <c r="G196" s="29">
        <v>44896</v>
      </c>
      <c r="H196" s="28" t="s">
        <v>8217</v>
      </c>
      <c r="I196" s="28" t="s">
        <v>16041</v>
      </c>
      <c r="J196" s="28" t="s">
        <v>16038</v>
      </c>
      <c r="K196" s="28" t="s">
        <v>8218</v>
      </c>
      <c r="L196" s="27">
        <v>98879.000000000015</v>
      </c>
      <c r="M196" s="27">
        <v>21340</v>
      </c>
      <c r="N196" s="27">
        <v>0</v>
      </c>
      <c r="O196" s="27">
        <v>0</v>
      </c>
      <c r="P196" s="27">
        <f t="shared" si="42"/>
        <v>21340</v>
      </c>
      <c r="Q196" s="27">
        <v>0</v>
      </c>
      <c r="R196" s="27">
        <v>0</v>
      </c>
      <c r="S196" s="27">
        <v>0</v>
      </c>
      <c r="T196" s="27">
        <f t="shared" si="43"/>
        <v>0</v>
      </c>
      <c r="U196" s="27">
        <v>0</v>
      </c>
      <c r="V196" s="27">
        <f t="shared" si="44"/>
        <v>120219.00000000001</v>
      </c>
      <c r="W196" s="28" t="s">
        <v>8219</v>
      </c>
      <c r="X196" s="27">
        <v>111733.27</v>
      </c>
      <c r="Y196" s="27">
        <f t="shared" si="48"/>
        <v>247580.74</v>
      </c>
      <c r="Z196" s="4" t="str" cm="1">
        <f t="array" ref="Z196">_xlfn.IFS(YEARFRAC(F196,G196)&lt;1,"&lt;1 Year",YEARFRAC(F196,G196)&lt;=5,"1-5 Years",YEARFRAC(F196,G196)&gt;5,"&gt;5 Years")</f>
        <v>1-5 Years</v>
      </c>
      <c r="AA196" s="24">
        <f>L196*(_xlfn.XLOOKUP(K196,'FX rates'!$A$2:$A$38,'FX rates'!$B$2:$B$38))</f>
        <v>98879.000000000015</v>
      </c>
      <c r="AB196" s="24">
        <f>V196*(_xlfn.XLOOKUP(K196,'FX rates'!$A$2:$A$38,'FX rates'!$B$2:$B$38))</f>
        <v>120219.00000000001</v>
      </c>
      <c r="AC196" s="24">
        <f>X196*(_xlfn.XLOOKUP(W196,'FX rates'!$A$2:$A$38,'FX rates'!$B$2:$B$38))</f>
        <v>111733.27</v>
      </c>
      <c r="AD196" s="24">
        <f>Y196*(_xlfn.XLOOKUP(W196,'FX rates'!$A$2:$A$38,'FX rates'!$B$2:$B$38))</f>
        <v>247580.74</v>
      </c>
      <c r="AE196" s="30">
        <f t="shared" si="49"/>
        <v>0.12999999999999987</v>
      </c>
      <c r="AF196" s="31">
        <f t="shared" si="50"/>
        <v>12854.26999999999</v>
      </c>
      <c r="AG196" s="23">
        <f t="shared" si="51"/>
        <v>21340</v>
      </c>
      <c r="AH196" s="35">
        <f t="shared" si="45"/>
        <v>1</v>
      </c>
      <c r="AI196" s="23">
        <f>U196*(_xlfn.XLOOKUP(K196,'FX rates'!$A$2:$A$38,'FX rates'!$B$2:$B$38))</f>
        <v>0</v>
      </c>
      <c r="AJ196" s="23">
        <f>Q196*(_xlfn.XLOOKUP(K196,'FX rates'!$A$2:$A$38,'FX rates'!$B$2:$B$38))</f>
        <v>0</v>
      </c>
      <c r="AK196" s="23">
        <f>R196*(_xlfn.XLOOKUP(K196,'FX rates'!$A$2:$A$38,'FX rates'!$B$2:$B$38))</f>
        <v>0</v>
      </c>
      <c r="AM196" s="4"/>
      <c r="AN196" s="4"/>
      <c r="AO196" s="4"/>
      <c r="AP196" s="32">
        <f t="shared" si="46"/>
        <v>0.21581933474246298</v>
      </c>
      <c r="AQ196" s="32">
        <f t="shared" si="47"/>
        <v>0</v>
      </c>
      <c r="AR196" s="24">
        <f t="shared" si="52"/>
        <v>135847.47</v>
      </c>
      <c r="AS196" s="24" t="str">
        <f t="shared" si="53"/>
        <v>0</v>
      </c>
      <c r="AT196" s="24">
        <f t="shared" si="54"/>
        <v>222822.666</v>
      </c>
      <c r="AU196" s="24">
        <f t="shared" si="55"/>
        <v>24758.073999999993</v>
      </c>
    </row>
    <row r="197" spans="1:47" x14ac:dyDescent="0.25">
      <c r="A197" s="28" t="s">
        <v>15178</v>
      </c>
      <c r="B197" s="28" t="s">
        <v>13558</v>
      </c>
      <c r="C197" s="28" t="s">
        <v>13559</v>
      </c>
      <c r="D197" s="28" t="s">
        <v>13560</v>
      </c>
      <c r="E197" s="28" t="s">
        <v>13561</v>
      </c>
      <c r="F197" s="29">
        <v>43595</v>
      </c>
      <c r="G197" s="29">
        <v>44896</v>
      </c>
      <c r="H197" s="28" t="s">
        <v>13562</v>
      </c>
      <c r="I197" s="28" t="s">
        <v>16049</v>
      </c>
      <c r="J197" s="28" t="s">
        <v>16040</v>
      </c>
      <c r="K197" s="28" t="s">
        <v>13563</v>
      </c>
      <c r="L197" s="27">
        <v>70019.400000000009</v>
      </c>
      <c r="M197" s="27">
        <v>17424</v>
      </c>
      <c r="N197" s="27">
        <v>0</v>
      </c>
      <c r="O197" s="27">
        <v>0</v>
      </c>
      <c r="P197" s="27">
        <f t="shared" si="42"/>
        <v>17424</v>
      </c>
      <c r="Q197" s="27">
        <v>0</v>
      </c>
      <c r="R197" s="27">
        <v>0</v>
      </c>
      <c r="S197" s="27">
        <v>0</v>
      </c>
      <c r="T197" s="27">
        <f t="shared" si="43"/>
        <v>0</v>
      </c>
      <c r="U197" s="27">
        <v>0</v>
      </c>
      <c r="V197" s="27">
        <f t="shared" si="44"/>
        <v>87443.400000000009</v>
      </c>
      <c r="W197" s="28" t="s">
        <v>13564</v>
      </c>
      <c r="X197" s="27">
        <v>76321.146000000008</v>
      </c>
      <c r="Y197" s="27">
        <f t="shared" si="48"/>
        <v>171634.45200000002</v>
      </c>
      <c r="Z197" s="4" t="str" cm="1">
        <f t="array" ref="Z197">_xlfn.IFS(YEARFRAC(F197,G197)&lt;1,"&lt;1 Year",YEARFRAC(F197,G197)&lt;=5,"1-5 Years",YEARFRAC(F197,G197)&gt;5,"&gt;5 Years")</f>
        <v>1-5 Years</v>
      </c>
      <c r="AA197" s="24">
        <f>L197*(_xlfn.XLOOKUP(K197,'FX rates'!$A$2:$A$38,'FX rates'!$B$2:$B$38))</f>
        <v>81733.645617911709</v>
      </c>
      <c r="AB197" s="24">
        <f>V197*(_xlfn.XLOOKUP(K197,'FX rates'!$A$2:$A$38,'FX rates'!$B$2:$B$38))</f>
        <v>102072.68081739204</v>
      </c>
      <c r="AC197" s="24">
        <f>X197*(_xlfn.XLOOKUP(W197,'FX rates'!$A$2:$A$38,'FX rates'!$B$2:$B$38))</f>
        <v>89089.673723523767</v>
      </c>
      <c r="AD197" s="24">
        <f>Y197*(_xlfn.XLOOKUP(W197,'FX rates'!$A$2:$A$38,'FX rates'!$B$2:$B$38))</f>
        <v>200348.8958144811</v>
      </c>
      <c r="AE197" s="30">
        <f t="shared" si="49"/>
        <v>9.0000000000000052E-2</v>
      </c>
      <c r="AF197" s="31">
        <f t="shared" si="50"/>
        <v>6301.7459999999992</v>
      </c>
      <c r="AG197" s="23">
        <f t="shared" si="51"/>
        <v>20339.035199480335</v>
      </c>
      <c r="AH197" s="35">
        <f t="shared" si="45"/>
        <v>1.1672999999701754</v>
      </c>
      <c r="AI197" s="23">
        <f>U197*(_xlfn.XLOOKUP(K197,'FX rates'!$A$2:$A$38,'FX rates'!$B$2:$B$38))</f>
        <v>0</v>
      </c>
      <c r="AJ197" s="23">
        <f>Q197*(_xlfn.XLOOKUP(K197,'FX rates'!$A$2:$A$38,'FX rates'!$B$2:$B$38))</f>
        <v>0</v>
      </c>
      <c r="AK197" s="23">
        <f>R197*(_xlfn.XLOOKUP(K197,'FX rates'!$A$2:$A$38,'FX rates'!$B$2:$B$38))</f>
        <v>0</v>
      </c>
      <c r="AM197" s="4"/>
      <c r="AN197" s="4"/>
      <c r="AO197" s="4"/>
      <c r="AP197" s="32">
        <f t="shared" si="46"/>
        <v>0.24884532001131113</v>
      </c>
      <c r="AQ197" s="32">
        <f t="shared" si="47"/>
        <v>0</v>
      </c>
      <c r="AR197" s="24">
        <f t="shared" si="52"/>
        <v>95313.306000000011</v>
      </c>
      <c r="AS197" s="24" t="str">
        <f t="shared" si="53"/>
        <v>0</v>
      </c>
      <c r="AT197" s="24">
        <f t="shared" si="54"/>
        <v>180314.006233033</v>
      </c>
      <c r="AU197" s="24">
        <f t="shared" si="55"/>
        <v>20034.889581448107</v>
      </c>
    </row>
    <row r="198" spans="1:47" x14ac:dyDescent="0.25">
      <c r="A198" s="28" t="s">
        <v>15179</v>
      </c>
      <c r="B198" s="28" t="s">
        <v>8227</v>
      </c>
      <c r="C198" s="28" t="s">
        <v>8228</v>
      </c>
      <c r="D198" s="28" t="s">
        <v>8229</v>
      </c>
      <c r="E198" s="28" t="s">
        <v>8230</v>
      </c>
      <c r="F198" s="29">
        <v>43595</v>
      </c>
      <c r="G198" s="29">
        <v>44896</v>
      </c>
      <c r="H198" s="28" t="s">
        <v>8231</v>
      </c>
      <c r="I198" s="28" t="s">
        <v>16044</v>
      </c>
      <c r="J198" s="28" t="s">
        <v>16040</v>
      </c>
      <c r="K198" s="28" t="s">
        <v>8232</v>
      </c>
      <c r="L198" s="27">
        <v>188100.00000000003</v>
      </c>
      <c r="M198" s="27">
        <v>445280.00000000006</v>
      </c>
      <c r="N198" s="27">
        <v>115244.48000000001</v>
      </c>
      <c r="O198" s="27">
        <v>0</v>
      </c>
      <c r="P198" s="27">
        <f t="shared" si="42"/>
        <v>560524.4800000001</v>
      </c>
      <c r="Q198" s="27">
        <v>0</v>
      </c>
      <c r="R198" s="27">
        <v>0</v>
      </c>
      <c r="S198" s="27">
        <v>0</v>
      </c>
      <c r="T198" s="27">
        <f t="shared" si="43"/>
        <v>0</v>
      </c>
      <c r="U198" s="27">
        <v>0</v>
      </c>
      <c r="V198" s="27">
        <f t="shared" si="44"/>
        <v>748624.4800000001</v>
      </c>
      <c r="W198" s="28" t="s">
        <v>8233</v>
      </c>
      <c r="X198" s="27">
        <v>205029.00000000006</v>
      </c>
      <c r="Y198" s="27">
        <f t="shared" si="48"/>
        <v>895413.20000000019</v>
      </c>
      <c r="Z198" s="4" t="str" cm="1">
        <f t="array" ref="Z198">_xlfn.IFS(YEARFRAC(F198,G198)&lt;1,"&lt;1 Year",YEARFRAC(F198,G198)&lt;=5,"1-5 Years",YEARFRAC(F198,G198)&gt;5,"&gt;5 Years")</f>
        <v>1-5 Years</v>
      </c>
      <c r="AA198" s="24">
        <f>L198*(_xlfn.XLOOKUP(K198,'FX rates'!$A$2:$A$38,'FX rates'!$B$2:$B$38))</f>
        <v>250295.26501422809</v>
      </c>
      <c r="AB198" s="24">
        <f>V198*(_xlfn.XLOOKUP(K198,'FX rates'!$A$2:$A$38,'FX rates'!$B$2:$B$38))</f>
        <v>996157.16436862678</v>
      </c>
      <c r="AC198" s="24">
        <f>X198*(_xlfn.XLOOKUP(W198,'FX rates'!$A$2:$A$38,'FX rates'!$B$2:$B$38))</f>
        <v>272821.83886550867</v>
      </c>
      <c r="AD198" s="24">
        <f>Y198*(_xlfn.XLOOKUP(W198,'FX rates'!$A$2:$A$38,'FX rates'!$B$2:$B$38))</f>
        <v>1191481.5746477302</v>
      </c>
      <c r="AE198" s="30">
        <f t="shared" si="49"/>
        <v>9.0000000000000219E-2</v>
      </c>
      <c r="AF198" s="31">
        <f t="shared" si="50"/>
        <v>16929.000000000029</v>
      </c>
      <c r="AG198" s="23">
        <f t="shared" si="51"/>
        <v>745861.89935439872</v>
      </c>
      <c r="AH198" s="35">
        <f t="shared" si="45"/>
        <v>1.3306500000756409</v>
      </c>
      <c r="AI198" s="23">
        <f>U198*(_xlfn.XLOOKUP(K198,'FX rates'!$A$2:$A$38,'FX rates'!$B$2:$B$38))</f>
        <v>0</v>
      </c>
      <c r="AJ198" s="23">
        <f>Q198*(_xlfn.XLOOKUP(K198,'FX rates'!$A$2:$A$38,'FX rates'!$B$2:$B$38))</f>
        <v>0</v>
      </c>
      <c r="AK198" s="23">
        <f>R198*(_xlfn.XLOOKUP(K198,'FX rates'!$A$2:$A$38,'FX rates'!$B$2:$B$38))</f>
        <v>0</v>
      </c>
      <c r="AM198" s="4"/>
      <c r="AN198" s="4"/>
      <c r="AO198" s="4"/>
      <c r="AP198" s="32">
        <f t="shared" si="46"/>
        <v>2.3672514619883041</v>
      </c>
      <c r="AQ198" s="32">
        <f t="shared" si="47"/>
        <v>0</v>
      </c>
      <c r="AR198" s="24">
        <f t="shared" si="52"/>
        <v>690384.20000000019</v>
      </c>
      <c r="AS198" s="24" t="str">
        <f t="shared" si="53"/>
        <v>0</v>
      </c>
      <c r="AT198" s="24">
        <f t="shared" si="54"/>
        <v>1072333.4171829573</v>
      </c>
      <c r="AU198" s="24">
        <f t="shared" si="55"/>
        <v>119148.15746477293</v>
      </c>
    </row>
    <row r="199" spans="1:47" x14ac:dyDescent="0.25">
      <c r="A199" s="28" t="s">
        <v>15180</v>
      </c>
      <c r="B199" s="28" t="s">
        <v>8234</v>
      </c>
      <c r="C199" s="28" t="s">
        <v>8235</v>
      </c>
      <c r="D199" s="28" t="s">
        <v>8236</v>
      </c>
      <c r="E199" s="28" t="s">
        <v>8237</v>
      </c>
      <c r="F199" s="29">
        <v>43595</v>
      </c>
      <c r="G199" s="29">
        <v>44896</v>
      </c>
      <c r="H199" s="28" t="s">
        <v>8238</v>
      </c>
      <c r="I199" s="28" t="s">
        <v>16050</v>
      </c>
      <c r="J199" s="28" t="s">
        <v>16042</v>
      </c>
      <c r="K199" s="28" t="s">
        <v>8239</v>
      </c>
      <c r="L199" s="27">
        <v>236555.00000000003</v>
      </c>
      <c r="M199" s="27">
        <v>184338.00000000003</v>
      </c>
      <c r="N199" s="27">
        <v>0</v>
      </c>
      <c r="O199" s="27">
        <v>0</v>
      </c>
      <c r="P199" s="27">
        <f t="shared" si="42"/>
        <v>184338.00000000003</v>
      </c>
      <c r="Q199" s="27">
        <v>0</v>
      </c>
      <c r="R199" s="27">
        <v>0</v>
      </c>
      <c r="S199" s="27">
        <v>0</v>
      </c>
      <c r="T199" s="27">
        <f t="shared" si="43"/>
        <v>0</v>
      </c>
      <c r="U199" s="27">
        <v>0</v>
      </c>
      <c r="V199" s="27">
        <f t="shared" si="44"/>
        <v>420893.00000000006</v>
      </c>
      <c r="W199" s="28" t="s">
        <v>8240</v>
      </c>
      <c r="X199" s="27">
        <v>238920.55000000002</v>
      </c>
      <c r="Y199" s="27">
        <f t="shared" si="48"/>
        <v>664022.4800000001</v>
      </c>
      <c r="Z199" s="4" t="str" cm="1">
        <f t="array" ref="Z199">_xlfn.IFS(YEARFRAC(F199,G199)&lt;1,"&lt;1 Year",YEARFRAC(F199,G199)&lt;=5,"1-5 Years",YEARFRAC(F199,G199)&gt;5,"&gt;5 Years")</f>
        <v>1-5 Years</v>
      </c>
      <c r="AA199" s="24">
        <f>L199*(_xlfn.XLOOKUP(K199,'FX rates'!$A$2:$A$38,'FX rates'!$B$2:$B$38))</f>
        <v>236555.00000000003</v>
      </c>
      <c r="AB199" s="24">
        <f>V199*(_xlfn.XLOOKUP(K199,'FX rates'!$A$2:$A$38,'FX rates'!$B$2:$B$38))</f>
        <v>420893.00000000006</v>
      </c>
      <c r="AC199" s="24">
        <f>X199*(_xlfn.XLOOKUP(W199,'FX rates'!$A$2:$A$38,'FX rates'!$B$2:$B$38))</f>
        <v>238920.55000000002</v>
      </c>
      <c r="AD199" s="24">
        <f>Y199*(_xlfn.XLOOKUP(W199,'FX rates'!$A$2:$A$38,'FX rates'!$B$2:$B$38))</f>
        <v>664022.4800000001</v>
      </c>
      <c r="AE199" s="30">
        <f t="shared" si="49"/>
        <v>9.9999999999999499E-3</v>
      </c>
      <c r="AF199" s="31">
        <f t="shared" si="50"/>
        <v>2365.5499999999884</v>
      </c>
      <c r="AG199" s="23">
        <f t="shared" si="51"/>
        <v>184338.00000000003</v>
      </c>
      <c r="AH199" s="35">
        <f t="shared" si="45"/>
        <v>1</v>
      </c>
      <c r="AI199" s="23">
        <f>U199*(_xlfn.XLOOKUP(K199,'FX rates'!$A$2:$A$38,'FX rates'!$B$2:$B$38))</f>
        <v>0</v>
      </c>
      <c r="AJ199" s="23">
        <f>Q199*(_xlfn.XLOOKUP(K199,'FX rates'!$A$2:$A$38,'FX rates'!$B$2:$B$38))</f>
        <v>0</v>
      </c>
      <c r="AK199" s="23">
        <f>R199*(_xlfn.XLOOKUP(K199,'FX rates'!$A$2:$A$38,'FX rates'!$B$2:$B$38))</f>
        <v>0</v>
      </c>
      <c r="AM199" s="4"/>
      <c r="AN199" s="4"/>
      <c r="AO199" s="4"/>
      <c r="AP199" s="32">
        <f t="shared" si="46"/>
        <v>0.77926063706114856</v>
      </c>
      <c r="AQ199" s="32">
        <f t="shared" si="47"/>
        <v>0</v>
      </c>
      <c r="AR199" s="24">
        <f t="shared" si="52"/>
        <v>425101.93000000005</v>
      </c>
      <c r="AS199" s="24" t="str">
        <f t="shared" si="53"/>
        <v>0</v>
      </c>
      <c r="AT199" s="24">
        <f t="shared" si="54"/>
        <v>597620.23200000008</v>
      </c>
      <c r="AU199" s="24">
        <f t="shared" si="55"/>
        <v>66402.248000000021</v>
      </c>
    </row>
    <row r="200" spans="1:47" x14ac:dyDescent="0.25">
      <c r="A200" s="28" t="s">
        <v>15181</v>
      </c>
      <c r="B200" s="28" t="s">
        <v>8241</v>
      </c>
      <c r="C200" s="28" t="s">
        <v>8242</v>
      </c>
      <c r="D200" s="28" t="s">
        <v>8243</v>
      </c>
      <c r="E200" s="28" t="s">
        <v>8244</v>
      </c>
      <c r="F200" s="29">
        <v>43595</v>
      </c>
      <c r="G200" s="29">
        <v>44896</v>
      </c>
      <c r="H200" s="28" t="s">
        <v>8245</v>
      </c>
      <c r="I200" s="28" t="s">
        <v>16033</v>
      </c>
      <c r="J200" s="28" t="s">
        <v>16049</v>
      </c>
      <c r="K200" s="28" t="s">
        <v>8246</v>
      </c>
      <c r="L200" s="27">
        <v>178640.00000000003</v>
      </c>
      <c r="M200" s="27">
        <v>143913</v>
      </c>
      <c r="N200" s="27">
        <v>0</v>
      </c>
      <c r="O200" s="27">
        <v>0</v>
      </c>
      <c r="P200" s="27">
        <f t="shared" si="42"/>
        <v>143913</v>
      </c>
      <c r="Q200" s="27">
        <v>0</v>
      </c>
      <c r="R200" s="27">
        <v>0</v>
      </c>
      <c r="S200" s="27">
        <v>0</v>
      </c>
      <c r="T200" s="27">
        <f t="shared" si="43"/>
        <v>0</v>
      </c>
      <c r="U200" s="27">
        <v>0</v>
      </c>
      <c r="V200" s="27">
        <f t="shared" si="44"/>
        <v>322553</v>
      </c>
      <c r="W200" s="28" t="s">
        <v>8247</v>
      </c>
      <c r="X200" s="27">
        <v>201863.2</v>
      </c>
      <c r="Y200" s="27">
        <f t="shared" si="48"/>
        <v>566348.09</v>
      </c>
      <c r="Z200" s="4" t="str" cm="1">
        <f t="array" ref="Z200">_xlfn.IFS(YEARFRAC(F200,G200)&lt;1,"&lt;1 Year",YEARFRAC(F200,G200)&lt;=5,"1-5 Years",YEARFRAC(F200,G200)&gt;5,"&gt;5 Years")</f>
        <v>1-5 Years</v>
      </c>
      <c r="AA200" s="24">
        <f>L200*(_xlfn.XLOOKUP(K200,'FX rates'!$A$2:$A$38,'FX rates'!$B$2:$B$38))</f>
        <v>178640.00000000003</v>
      </c>
      <c r="AB200" s="24">
        <f>V200*(_xlfn.XLOOKUP(K200,'FX rates'!$A$2:$A$38,'FX rates'!$B$2:$B$38))</f>
        <v>322553</v>
      </c>
      <c r="AC200" s="24">
        <f>X200*(_xlfn.XLOOKUP(W200,'FX rates'!$A$2:$A$38,'FX rates'!$B$2:$B$38))</f>
        <v>201863.2</v>
      </c>
      <c r="AD200" s="24">
        <f>Y200*(_xlfn.XLOOKUP(W200,'FX rates'!$A$2:$A$38,'FX rates'!$B$2:$B$38))</f>
        <v>566348.09</v>
      </c>
      <c r="AE200" s="30">
        <f t="shared" si="49"/>
        <v>0.12999999999999989</v>
      </c>
      <c r="AF200" s="31">
        <f t="shared" si="50"/>
        <v>23223.199999999983</v>
      </c>
      <c r="AG200" s="23">
        <f t="shared" si="51"/>
        <v>143912.99999999997</v>
      </c>
      <c r="AH200" s="35">
        <f t="shared" si="45"/>
        <v>1</v>
      </c>
      <c r="AI200" s="23">
        <f>U200*(_xlfn.XLOOKUP(K200,'FX rates'!$A$2:$A$38,'FX rates'!$B$2:$B$38))</f>
        <v>0</v>
      </c>
      <c r="AJ200" s="23">
        <f>Q200*(_xlfn.XLOOKUP(K200,'FX rates'!$A$2:$A$38,'FX rates'!$B$2:$B$38))</f>
        <v>0</v>
      </c>
      <c r="AK200" s="23">
        <f>R200*(_xlfn.XLOOKUP(K200,'FX rates'!$A$2:$A$38,'FX rates'!$B$2:$B$38))</f>
        <v>0</v>
      </c>
      <c r="AM200" s="4"/>
      <c r="AN200" s="4"/>
      <c r="AO200" s="4"/>
      <c r="AP200" s="32">
        <f t="shared" si="46"/>
        <v>0.80560344827586194</v>
      </c>
      <c r="AQ200" s="32">
        <f t="shared" si="47"/>
        <v>0</v>
      </c>
      <c r="AR200" s="24">
        <f t="shared" si="52"/>
        <v>364484.88999999996</v>
      </c>
      <c r="AS200" s="24" t="str">
        <f t="shared" si="53"/>
        <v>0</v>
      </c>
      <c r="AT200" s="24">
        <f t="shared" si="54"/>
        <v>509713.28099999996</v>
      </c>
      <c r="AU200" s="24">
        <f t="shared" si="55"/>
        <v>56634.809000000008</v>
      </c>
    </row>
    <row r="201" spans="1:47" x14ac:dyDescent="0.25">
      <c r="A201" s="28" t="s">
        <v>15182</v>
      </c>
      <c r="B201" s="28" t="s">
        <v>8248</v>
      </c>
      <c r="C201" s="28" t="s">
        <v>8249</v>
      </c>
      <c r="D201" s="28" t="s">
        <v>8250</v>
      </c>
      <c r="E201" s="28" t="s">
        <v>8251</v>
      </c>
      <c r="F201" s="29">
        <v>43595</v>
      </c>
      <c r="G201" s="29">
        <v>44896</v>
      </c>
      <c r="H201" s="28" t="s">
        <v>8252</v>
      </c>
      <c r="I201" s="28" t="s">
        <v>16050</v>
      </c>
      <c r="J201" s="28" t="s">
        <v>16048</v>
      </c>
      <c r="K201" s="28" t="s">
        <v>8253</v>
      </c>
      <c r="L201" s="27">
        <v>258940.00000000006</v>
      </c>
      <c r="M201" s="27">
        <v>636405.00000000012</v>
      </c>
      <c r="N201" s="27">
        <v>0</v>
      </c>
      <c r="O201" s="27">
        <v>0</v>
      </c>
      <c r="P201" s="27">
        <f t="shared" si="42"/>
        <v>636405.00000000012</v>
      </c>
      <c r="Q201" s="27">
        <v>0</v>
      </c>
      <c r="R201" s="27">
        <v>0</v>
      </c>
      <c r="S201" s="27">
        <v>0</v>
      </c>
      <c r="T201" s="27">
        <f t="shared" si="43"/>
        <v>0</v>
      </c>
      <c r="U201" s="27">
        <v>488800</v>
      </c>
      <c r="V201" s="27">
        <f t="shared" si="44"/>
        <v>1384145.0000000002</v>
      </c>
      <c r="W201" s="28" t="s">
        <v>8254</v>
      </c>
      <c r="X201" s="27">
        <v>264118.80000000005</v>
      </c>
      <c r="Y201" s="27">
        <f t="shared" si="48"/>
        <v>1177370.7000000002</v>
      </c>
      <c r="Z201" s="4" t="str" cm="1">
        <f t="array" ref="Z201">_xlfn.IFS(YEARFRAC(F201,G201)&lt;1,"&lt;1 Year",YEARFRAC(F201,G201)&lt;=5,"1-5 Years",YEARFRAC(F201,G201)&gt;5,"&gt;5 Years")</f>
        <v>1-5 Years</v>
      </c>
      <c r="AA201" s="24">
        <f>L201*(_xlfn.XLOOKUP(K201,'FX rates'!$A$2:$A$38,'FX rates'!$B$2:$B$38))</f>
        <v>258940.00000000006</v>
      </c>
      <c r="AB201" s="24">
        <f>V201*(_xlfn.XLOOKUP(K201,'FX rates'!$A$2:$A$38,'FX rates'!$B$2:$B$38))</f>
        <v>1384145.0000000002</v>
      </c>
      <c r="AC201" s="24">
        <f>X201*(_xlfn.XLOOKUP(W201,'FX rates'!$A$2:$A$38,'FX rates'!$B$2:$B$38))</f>
        <v>264118.80000000005</v>
      </c>
      <c r="AD201" s="24">
        <f>Y201*(_xlfn.XLOOKUP(W201,'FX rates'!$A$2:$A$38,'FX rates'!$B$2:$B$38))</f>
        <v>1177370.7000000002</v>
      </c>
      <c r="AE201" s="30">
        <f t="shared" si="49"/>
        <v>1.9999999999999952E-2</v>
      </c>
      <c r="AF201" s="31">
        <f t="shared" si="50"/>
        <v>5178.7999999999884</v>
      </c>
      <c r="AG201" s="23">
        <f t="shared" si="51"/>
        <v>1125205.0000000002</v>
      </c>
      <c r="AH201" s="35">
        <f t="shared" si="45"/>
        <v>1</v>
      </c>
      <c r="AI201" s="23">
        <f>U201*(_xlfn.XLOOKUP(K201,'FX rates'!$A$2:$A$38,'FX rates'!$B$2:$B$38))</f>
        <v>488800</v>
      </c>
      <c r="AJ201" s="23">
        <f>Q201*(_xlfn.XLOOKUP(K201,'FX rates'!$A$2:$A$38,'FX rates'!$B$2:$B$38))</f>
        <v>0</v>
      </c>
      <c r="AK201" s="23">
        <f>R201*(_xlfn.XLOOKUP(K201,'FX rates'!$A$2:$A$38,'FX rates'!$B$2:$B$38))</f>
        <v>0</v>
      </c>
      <c r="AM201" s="4"/>
      <c r="AN201" s="4"/>
      <c r="AO201" s="4"/>
      <c r="AP201" s="32">
        <f t="shared" si="46"/>
        <v>2.4577315208156327</v>
      </c>
      <c r="AQ201" s="32">
        <f t="shared" si="47"/>
        <v>0</v>
      </c>
      <c r="AR201" s="24">
        <f t="shared" si="52"/>
        <v>913251.90000000014</v>
      </c>
      <c r="AS201" s="24" t="str">
        <f t="shared" si="53"/>
        <v>0</v>
      </c>
      <c r="AT201" s="24">
        <f t="shared" si="54"/>
        <v>1059633.6300000001</v>
      </c>
      <c r="AU201" s="24">
        <f t="shared" si="55"/>
        <v>117737.07000000007</v>
      </c>
    </row>
    <row r="202" spans="1:47" x14ac:dyDescent="0.25">
      <c r="A202" s="28" t="s">
        <v>15183</v>
      </c>
      <c r="B202" s="28" t="s">
        <v>8255</v>
      </c>
      <c r="C202" s="28" t="s">
        <v>8256</v>
      </c>
      <c r="D202" s="28" t="s">
        <v>8257</v>
      </c>
      <c r="E202" s="28" t="s">
        <v>8258</v>
      </c>
      <c r="F202" s="29">
        <v>43595</v>
      </c>
      <c r="G202" s="29">
        <v>44896</v>
      </c>
      <c r="H202" s="28" t="s">
        <v>8259</v>
      </c>
      <c r="I202" s="28" t="s">
        <v>16047</v>
      </c>
      <c r="J202" s="28" t="s">
        <v>16041</v>
      </c>
      <c r="K202" s="28" t="s">
        <v>8260</v>
      </c>
      <c r="L202" s="27">
        <v>273460</v>
      </c>
      <c r="M202" s="27">
        <v>810810.00000000012</v>
      </c>
      <c r="N202" s="27">
        <v>0</v>
      </c>
      <c r="O202" s="27">
        <v>0</v>
      </c>
      <c r="P202" s="27">
        <f t="shared" si="42"/>
        <v>810810.00000000012</v>
      </c>
      <c r="Q202" s="27">
        <v>0</v>
      </c>
      <c r="R202" s="27">
        <v>0</v>
      </c>
      <c r="S202" s="27">
        <v>0</v>
      </c>
      <c r="T202" s="27">
        <f t="shared" si="43"/>
        <v>0</v>
      </c>
      <c r="U202" s="27">
        <v>265000</v>
      </c>
      <c r="V202" s="27">
        <f t="shared" si="44"/>
        <v>1349270</v>
      </c>
      <c r="W202" s="28" t="s">
        <v>8261</v>
      </c>
      <c r="X202" s="27">
        <v>309009.8</v>
      </c>
      <c r="Y202" s="27">
        <f t="shared" si="48"/>
        <v>1534234.9000000001</v>
      </c>
      <c r="Z202" s="4" t="str" cm="1">
        <f t="array" ref="Z202">_xlfn.IFS(YEARFRAC(F202,G202)&lt;1,"&lt;1 Year",YEARFRAC(F202,G202)&lt;=5,"1-5 Years",YEARFRAC(F202,G202)&gt;5,"&gt;5 Years")</f>
        <v>1-5 Years</v>
      </c>
      <c r="AA202" s="24">
        <f>L202*(_xlfn.XLOOKUP(K202,'FX rates'!$A$2:$A$38,'FX rates'!$B$2:$B$38))</f>
        <v>273460</v>
      </c>
      <c r="AB202" s="24">
        <f>V202*(_xlfn.XLOOKUP(K202,'FX rates'!$A$2:$A$38,'FX rates'!$B$2:$B$38))</f>
        <v>1349270</v>
      </c>
      <c r="AC202" s="24">
        <f>X202*(_xlfn.XLOOKUP(W202,'FX rates'!$A$2:$A$38,'FX rates'!$B$2:$B$38))</f>
        <v>309009.8</v>
      </c>
      <c r="AD202" s="24">
        <f>Y202*(_xlfn.XLOOKUP(W202,'FX rates'!$A$2:$A$38,'FX rates'!$B$2:$B$38))</f>
        <v>1534234.9000000001</v>
      </c>
      <c r="AE202" s="30">
        <f t="shared" si="49"/>
        <v>0.12999999999999995</v>
      </c>
      <c r="AF202" s="31">
        <f t="shared" si="50"/>
        <v>35549.799999999988</v>
      </c>
      <c r="AG202" s="23">
        <f t="shared" si="51"/>
        <v>1075810</v>
      </c>
      <c r="AH202" s="35">
        <f t="shared" si="45"/>
        <v>1</v>
      </c>
      <c r="AI202" s="23">
        <f>U202*(_xlfn.XLOOKUP(K202,'FX rates'!$A$2:$A$38,'FX rates'!$B$2:$B$38))</f>
        <v>265000</v>
      </c>
      <c r="AJ202" s="23">
        <f>Q202*(_xlfn.XLOOKUP(K202,'FX rates'!$A$2:$A$38,'FX rates'!$B$2:$B$38))</f>
        <v>0</v>
      </c>
      <c r="AK202" s="23">
        <f>R202*(_xlfn.XLOOKUP(K202,'FX rates'!$A$2:$A$38,'FX rates'!$B$2:$B$38))</f>
        <v>0</v>
      </c>
      <c r="AM202" s="4"/>
      <c r="AN202" s="4"/>
      <c r="AO202" s="4"/>
      <c r="AP202" s="32">
        <f t="shared" si="46"/>
        <v>2.9650040225261467</v>
      </c>
      <c r="AQ202" s="32">
        <f t="shared" si="47"/>
        <v>0</v>
      </c>
      <c r="AR202" s="24">
        <f t="shared" si="52"/>
        <v>1225225.1000000001</v>
      </c>
      <c r="AS202" s="24" t="str">
        <f t="shared" si="53"/>
        <v>0</v>
      </c>
      <c r="AT202" s="24">
        <f t="shared" si="54"/>
        <v>1380811.4100000001</v>
      </c>
      <c r="AU202" s="24">
        <f t="shared" si="55"/>
        <v>153423.49</v>
      </c>
    </row>
    <row r="203" spans="1:47" x14ac:dyDescent="0.25">
      <c r="A203" s="28" t="s">
        <v>14122</v>
      </c>
      <c r="B203" s="28" t="s">
        <v>831</v>
      </c>
      <c r="C203" s="28" t="s">
        <v>832</v>
      </c>
      <c r="D203" s="28" t="s">
        <v>833</v>
      </c>
      <c r="E203" s="28" t="s">
        <v>834</v>
      </c>
      <c r="F203" s="29">
        <v>39073</v>
      </c>
      <c r="G203" s="29">
        <v>44896</v>
      </c>
      <c r="H203" s="28" t="s">
        <v>835</v>
      </c>
      <c r="I203" s="28" t="s">
        <v>16049</v>
      </c>
      <c r="J203" s="28" t="s">
        <v>16037</v>
      </c>
      <c r="K203" s="28" t="s">
        <v>836</v>
      </c>
      <c r="L203" s="27">
        <v>74611.074999999997</v>
      </c>
      <c r="M203" s="27">
        <v>6721.0000000000009</v>
      </c>
      <c r="N203" s="27">
        <v>0</v>
      </c>
      <c r="O203" s="27">
        <v>0</v>
      </c>
      <c r="P203" s="27">
        <f t="shared" si="42"/>
        <v>6721.0000000000009</v>
      </c>
      <c r="Q203" s="27">
        <v>0</v>
      </c>
      <c r="R203" s="27">
        <v>2035</v>
      </c>
      <c r="S203" s="27">
        <v>0</v>
      </c>
      <c r="T203" s="27">
        <f t="shared" si="43"/>
        <v>2035</v>
      </c>
      <c r="U203" s="27">
        <v>0</v>
      </c>
      <c r="V203" s="27">
        <f t="shared" si="44"/>
        <v>83367.074999999997</v>
      </c>
      <c r="W203" s="28" t="s">
        <v>837</v>
      </c>
      <c r="X203" s="27">
        <v>83564.40400000001</v>
      </c>
      <c r="Y203" s="27">
        <f t="shared" si="48"/>
        <v>174656.32800000004</v>
      </c>
      <c r="Z203" s="4" t="str" cm="1">
        <f t="array" ref="Z203">_xlfn.IFS(YEARFRAC(F203,G203)&lt;1,"&lt;1 Year",YEARFRAC(F203,G203)&lt;=5,"1-5 Years",YEARFRAC(F203,G203)&gt;5,"&gt;5 Years")</f>
        <v>&gt;5 Years</v>
      </c>
      <c r="AA203" s="24">
        <f>L203*(_xlfn.XLOOKUP(K203,'FX rates'!$A$2:$A$38,'FX rates'!$B$2:$B$38))</f>
        <v>74611.074999999997</v>
      </c>
      <c r="AB203" s="24">
        <f>V203*(_xlfn.XLOOKUP(K203,'FX rates'!$A$2:$A$38,'FX rates'!$B$2:$B$38))</f>
        <v>83367.074999999997</v>
      </c>
      <c r="AC203" s="24">
        <f>X203*(_xlfn.XLOOKUP(W203,'FX rates'!$A$2:$A$38,'FX rates'!$B$2:$B$38))</f>
        <v>83564.40400000001</v>
      </c>
      <c r="AD203" s="24">
        <f>Y203*(_xlfn.XLOOKUP(W203,'FX rates'!$A$2:$A$38,'FX rates'!$B$2:$B$38))</f>
        <v>174656.32800000004</v>
      </c>
      <c r="AE203" s="30">
        <f t="shared" si="49"/>
        <v>0.12000000000000018</v>
      </c>
      <c r="AF203" s="31">
        <f t="shared" si="50"/>
        <v>8953.3290000000125</v>
      </c>
      <c r="AG203" s="23">
        <f t="shared" si="51"/>
        <v>8756</v>
      </c>
      <c r="AH203" s="35">
        <f t="shared" si="45"/>
        <v>1</v>
      </c>
      <c r="AI203" s="23">
        <f>U203*(_xlfn.XLOOKUP(K203,'FX rates'!$A$2:$A$38,'FX rates'!$B$2:$B$38))</f>
        <v>0</v>
      </c>
      <c r="AJ203" s="23">
        <f>Q203*(_xlfn.XLOOKUP(K203,'FX rates'!$A$2:$A$38,'FX rates'!$B$2:$B$38))</f>
        <v>0</v>
      </c>
      <c r="AK203" s="23">
        <f>R203*(_xlfn.XLOOKUP(K203,'FX rates'!$A$2:$A$38,'FX rates'!$B$2:$B$38))</f>
        <v>2035</v>
      </c>
      <c r="AM203" s="4"/>
      <c r="AN203" s="4"/>
      <c r="AO203" s="4"/>
      <c r="AP203" s="32">
        <f t="shared" si="46"/>
        <v>9.0080460575055393E-2</v>
      </c>
      <c r="AQ203" s="32">
        <f t="shared" si="47"/>
        <v>0</v>
      </c>
      <c r="AR203" s="24">
        <f t="shared" si="52"/>
        <v>91091.924000000014</v>
      </c>
      <c r="AS203" s="24" t="str">
        <f t="shared" si="53"/>
        <v>0</v>
      </c>
      <c r="AT203" s="24">
        <f t="shared" si="54"/>
        <v>157190.69520000005</v>
      </c>
      <c r="AU203" s="24">
        <f t="shared" si="55"/>
        <v>17465.632799999992</v>
      </c>
    </row>
    <row r="204" spans="1:47" x14ac:dyDescent="0.25">
      <c r="A204" s="28" t="s">
        <v>15184</v>
      </c>
      <c r="B204" s="28" t="s">
        <v>7254</v>
      </c>
      <c r="C204" s="28" t="s">
        <v>7255</v>
      </c>
      <c r="D204" s="28" t="s">
        <v>7256</v>
      </c>
      <c r="E204" s="28" t="s">
        <v>7257</v>
      </c>
      <c r="F204" s="29">
        <v>43595</v>
      </c>
      <c r="G204" s="29">
        <v>44896</v>
      </c>
      <c r="H204" s="28" t="s">
        <v>7258</v>
      </c>
      <c r="I204" s="28" t="s">
        <v>16045</v>
      </c>
      <c r="J204" s="28" t="s">
        <v>16038</v>
      </c>
      <c r="K204" s="28" t="s">
        <v>7259</v>
      </c>
      <c r="L204" s="27">
        <v>75952.800000000003</v>
      </c>
      <c r="M204" s="27">
        <v>9292.7999999999993</v>
      </c>
      <c r="N204" s="27">
        <v>0</v>
      </c>
      <c r="O204" s="27">
        <v>0</v>
      </c>
      <c r="P204" s="27">
        <f t="shared" si="42"/>
        <v>9292.7999999999993</v>
      </c>
      <c r="Q204" s="27">
        <v>0</v>
      </c>
      <c r="R204" s="27">
        <v>0</v>
      </c>
      <c r="S204" s="27">
        <v>0</v>
      </c>
      <c r="T204" s="27">
        <f t="shared" si="43"/>
        <v>0</v>
      </c>
      <c r="U204" s="27">
        <v>0</v>
      </c>
      <c r="V204" s="27">
        <f t="shared" si="44"/>
        <v>85245.6</v>
      </c>
      <c r="W204" s="28" t="s">
        <v>7260</v>
      </c>
      <c r="X204" s="27">
        <v>82788.552000000011</v>
      </c>
      <c r="Y204" s="27">
        <f t="shared" si="48"/>
        <v>175706.25600000002</v>
      </c>
      <c r="Z204" s="4" t="str" cm="1">
        <f t="array" ref="Z204">_xlfn.IFS(YEARFRAC(F204,G204)&lt;1,"&lt;1 Year",YEARFRAC(F204,G204)&lt;=5,"1-5 Years",YEARFRAC(F204,G204)&gt;5,"&gt;5 Years")</f>
        <v>1-5 Years</v>
      </c>
      <c r="AA204" s="24">
        <f>L204*(_xlfn.XLOOKUP(K204,'FX rates'!$A$2:$A$38,'FX rates'!$B$2:$B$38))</f>
        <v>101066.59332574514</v>
      </c>
      <c r="AB204" s="24">
        <f>V204*(_xlfn.XLOOKUP(K204,'FX rates'!$A$2:$A$38,'FX rates'!$B$2:$B$38))</f>
        <v>113432.05764644807</v>
      </c>
      <c r="AC204" s="24">
        <f>X204*(_xlfn.XLOOKUP(W204,'FX rates'!$A$2:$A$38,'FX rates'!$B$2:$B$38))</f>
        <v>110162.58672506223</v>
      </c>
      <c r="AD204" s="24">
        <f>Y204*(_xlfn.XLOOKUP(W204,'FX rates'!$A$2:$A$38,'FX rates'!$B$2:$B$38))</f>
        <v>233803.52955969062</v>
      </c>
      <c r="AE204" s="30">
        <f t="shared" si="49"/>
        <v>9.0000000000000219E-2</v>
      </c>
      <c r="AF204" s="31">
        <f t="shared" si="50"/>
        <v>6835.7520000000077</v>
      </c>
      <c r="AG204" s="23">
        <f t="shared" si="51"/>
        <v>12365.464320702929</v>
      </c>
      <c r="AH204" s="35">
        <f t="shared" si="45"/>
        <v>1.3306500000756409</v>
      </c>
      <c r="AI204" s="23">
        <f>U204*(_xlfn.XLOOKUP(K204,'FX rates'!$A$2:$A$38,'FX rates'!$B$2:$B$38))</f>
        <v>0</v>
      </c>
      <c r="AJ204" s="23">
        <f>Q204*(_xlfn.XLOOKUP(K204,'FX rates'!$A$2:$A$38,'FX rates'!$B$2:$B$38))</f>
        <v>0</v>
      </c>
      <c r="AK204" s="23">
        <f>R204*(_xlfn.XLOOKUP(K204,'FX rates'!$A$2:$A$38,'FX rates'!$B$2:$B$38))</f>
        <v>0</v>
      </c>
      <c r="AM204" s="4"/>
      <c r="AN204" s="4"/>
      <c r="AO204" s="4"/>
      <c r="AP204" s="32">
        <f t="shared" si="46"/>
        <v>0.12234966979492526</v>
      </c>
      <c r="AQ204" s="32">
        <f t="shared" si="47"/>
        <v>0</v>
      </c>
      <c r="AR204" s="24">
        <f t="shared" si="52"/>
        <v>92917.704000000012</v>
      </c>
      <c r="AS204" s="24" t="str">
        <f t="shared" si="53"/>
        <v>0</v>
      </c>
      <c r="AT204" s="24">
        <f t="shared" si="54"/>
        <v>210423.17660372157</v>
      </c>
      <c r="AU204" s="24">
        <f t="shared" si="55"/>
        <v>23380.352955969051</v>
      </c>
    </row>
    <row r="205" spans="1:47" x14ac:dyDescent="0.25">
      <c r="A205" s="28" t="s">
        <v>15185</v>
      </c>
      <c r="B205" s="28" t="s">
        <v>8269</v>
      </c>
      <c r="C205" s="28" t="s">
        <v>8270</v>
      </c>
      <c r="D205" s="28" t="s">
        <v>8271</v>
      </c>
      <c r="E205" s="28" t="s">
        <v>8272</v>
      </c>
      <c r="F205" s="29">
        <v>43595</v>
      </c>
      <c r="G205" s="29">
        <v>44896</v>
      </c>
      <c r="H205" s="28" t="s">
        <v>8273</v>
      </c>
      <c r="I205" s="28" t="s">
        <v>16040</v>
      </c>
      <c r="J205" s="28" t="s">
        <v>16037</v>
      </c>
      <c r="K205" s="28" t="s">
        <v>8274</v>
      </c>
      <c r="L205" s="27">
        <v>278300</v>
      </c>
      <c r="M205" s="27">
        <v>322080</v>
      </c>
      <c r="N205" s="27">
        <v>0</v>
      </c>
      <c r="O205" s="27">
        <v>0</v>
      </c>
      <c r="P205" s="27">
        <f t="shared" si="42"/>
        <v>322080</v>
      </c>
      <c r="Q205" s="27">
        <v>0</v>
      </c>
      <c r="R205" s="27">
        <v>0</v>
      </c>
      <c r="S205" s="27">
        <v>0</v>
      </c>
      <c r="T205" s="27">
        <f t="shared" si="43"/>
        <v>0</v>
      </c>
      <c r="U205" s="27">
        <v>112999.99999999999</v>
      </c>
      <c r="V205" s="27">
        <f t="shared" si="44"/>
        <v>713380</v>
      </c>
      <c r="W205" s="28" t="s">
        <v>8275</v>
      </c>
      <c r="X205" s="27">
        <v>320045</v>
      </c>
      <c r="Y205" s="27">
        <f t="shared" si="48"/>
        <v>1010482</v>
      </c>
      <c r="Z205" s="4" t="str" cm="1">
        <f t="array" ref="Z205">_xlfn.IFS(YEARFRAC(F205,G205)&lt;1,"&lt;1 Year",YEARFRAC(F205,G205)&lt;=5,"1-5 Years",YEARFRAC(F205,G205)&gt;5,"&gt;5 Years")</f>
        <v>1-5 Years</v>
      </c>
      <c r="AA205" s="24">
        <f>L205*(_xlfn.XLOOKUP(K205,'FX rates'!$A$2:$A$38,'FX rates'!$B$2:$B$38))</f>
        <v>278300</v>
      </c>
      <c r="AB205" s="24">
        <f>V205*(_xlfn.XLOOKUP(K205,'FX rates'!$A$2:$A$38,'FX rates'!$B$2:$B$38))</f>
        <v>713380</v>
      </c>
      <c r="AC205" s="24">
        <f>X205*(_xlfn.XLOOKUP(W205,'FX rates'!$A$2:$A$38,'FX rates'!$B$2:$B$38))</f>
        <v>320045</v>
      </c>
      <c r="AD205" s="24">
        <f>Y205*(_xlfn.XLOOKUP(W205,'FX rates'!$A$2:$A$38,'FX rates'!$B$2:$B$38))</f>
        <v>1010482</v>
      </c>
      <c r="AE205" s="30">
        <f t="shared" si="49"/>
        <v>0.15</v>
      </c>
      <c r="AF205" s="31">
        <f t="shared" si="50"/>
        <v>41745</v>
      </c>
      <c r="AG205" s="23">
        <f t="shared" si="51"/>
        <v>435080</v>
      </c>
      <c r="AH205" s="35">
        <f t="shared" si="45"/>
        <v>1</v>
      </c>
      <c r="AI205" s="23">
        <f>U205*(_xlfn.XLOOKUP(K205,'FX rates'!$A$2:$A$38,'FX rates'!$B$2:$B$38))</f>
        <v>112999.99999999999</v>
      </c>
      <c r="AJ205" s="23">
        <f>Q205*(_xlfn.XLOOKUP(K205,'FX rates'!$A$2:$A$38,'FX rates'!$B$2:$B$38))</f>
        <v>0</v>
      </c>
      <c r="AK205" s="23">
        <f>R205*(_xlfn.XLOOKUP(K205,'FX rates'!$A$2:$A$38,'FX rates'!$B$2:$B$38))</f>
        <v>0</v>
      </c>
      <c r="AM205" s="4"/>
      <c r="AN205" s="4"/>
      <c r="AO205" s="4"/>
      <c r="AP205" s="32">
        <f t="shared" si="46"/>
        <v>1.1573122529644269</v>
      </c>
      <c r="AQ205" s="32">
        <f t="shared" si="47"/>
        <v>0</v>
      </c>
      <c r="AR205" s="24">
        <f t="shared" si="52"/>
        <v>690437</v>
      </c>
      <c r="AS205" s="24" t="str">
        <f t="shared" si="53"/>
        <v>0</v>
      </c>
      <c r="AT205" s="24">
        <f t="shared" si="54"/>
        <v>909433.8</v>
      </c>
      <c r="AU205" s="24">
        <f t="shared" si="55"/>
        <v>101048.19999999995</v>
      </c>
    </row>
    <row r="206" spans="1:47" x14ac:dyDescent="0.25">
      <c r="A206" s="28" t="s">
        <v>15186</v>
      </c>
      <c r="B206" s="28" t="s">
        <v>8276</v>
      </c>
      <c r="C206" s="28" t="s">
        <v>8277</v>
      </c>
      <c r="D206" s="28" t="s">
        <v>8278</v>
      </c>
      <c r="E206" s="28" t="s">
        <v>8279</v>
      </c>
      <c r="F206" s="29">
        <v>43595</v>
      </c>
      <c r="G206" s="29">
        <v>44896</v>
      </c>
      <c r="H206" s="28" t="s">
        <v>8280</v>
      </c>
      <c r="I206" s="28" t="s">
        <v>16045</v>
      </c>
      <c r="J206" s="28" t="s">
        <v>16054</v>
      </c>
      <c r="K206" s="28" t="s">
        <v>8281</v>
      </c>
      <c r="L206" s="27">
        <v>131869.87000000002</v>
      </c>
      <c r="M206" s="27">
        <v>11484.000000000002</v>
      </c>
      <c r="N206" s="27">
        <v>0</v>
      </c>
      <c r="O206" s="27">
        <v>0</v>
      </c>
      <c r="P206" s="27">
        <f t="shared" si="42"/>
        <v>11484.000000000002</v>
      </c>
      <c r="Q206" s="27">
        <v>0</v>
      </c>
      <c r="R206" s="27">
        <v>0</v>
      </c>
      <c r="S206" s="27">
        <v>0</v>
      </c>
      <c r="T206" s="27">
        <f t="shared" si="43"/>
        <v>0</v>
      </c>
      <c r="U206" s="27">
        <v>0</v>
      </c>
      <c r="V206" s="27">
        <f t="shared" si="44"/>
        <v>143353.87000000002</v>
      </c>
      <c r="W206" s="28" t="s">
        <v>8282</v>
      </c>
      <c r="X206" s="27">
        <v>143738.15830000004</v>
      </c>
      <c r="Y206" s="27">
        <f t="shared" si="48"/>
        <v>299993.87660000008</v>
      </c>
      <c r="Z206" s="4" t="str" cm="1">
        <f t="array" ref="Z206">_xlfn.IFS(YEARFRAC(F206,G206)&lt;1,"&lt;1 Year",YEARFRAC(F206,G206)&lt;=5,"1-5 Years",YEARFRAC(F206,G206)&gt;5,"&gt;5 Years")</f>
        <v>1-5 Years</v>
      </c>
      <c r="AA206" s="24">
        <f>L206*(_xlfn.XLOOKUP(K206,'FX rates'!$A$2:$A$38,'FX rates'!$B$2:$B$38))</f>
        <v>131869.87000000002</v>
      </c>
      <c r="AB206" s="24">
        <f>V206*(_xlfn.XLOOKUP(K206,'FX rates'!$A$2:$A$38,'FX rates'!$B$2:$B$38))</f>
        <v>143353.87000000002</v>
      </c>
      <c r="AC206" s="24">
        <f>X206*(_xlfn.XLOOKUP(W206,'FX rates'!$A$2:$A$38,'FX rates'!$B$2:$B$38))</f>
        <v>143738.15830000004</v>
      </c>
      <c r="AD206" s="24">
        <f>Y206*(_xlfn.XLOOKUP(W206,'FX rates'!$A$2:$A$38,'FX rates'!$B$2:$B$38))</f>
        <v>299993.87660000008</v>
      </c>
      <c r="AE206" s="30">
        <f t="shared" si="49"/>
        <v>9.0000000000000094E-2</v>
      </c>
      <c r="AF206" s="31">
        <f t="shared" si="50"/>
        <v>11868.288300000015</v>
      </c>
      <c r="AG206" s="23">
        <f t="shared" si="51"/>
        <v>11484</v>
      </c>
      <c r="AH206" s="35">
        <f t="shared" si="45"/>
        <v>1</v>
      </c>
      <c r="AI206" s="23">
        <f>U206*(_xlfn.XLOOKUP(K206,'FX rates'!$A$2:$A$38,'FX rates'!$B$2:$B$38))</f>
        <v>0</v>
      </c>
      <c r="AJ206" s="23">
        <f>Q206*(_xlfn.XLOOKUP(K206,'FX rates'!$A$2:$A$38,'FX rates'!$B$2:$B$38))</f>
        <v>0</v>
      </c>
      <c r="AK206" s="23">
        <f>R206*(_xlfn.XLOOKUP(K206,'FX rates'!$A$2:$A$38,'FX rates'!$B$2:$B$38))</f>
        <v>0</v>
      </c>
      <c r="AM206" s="4"/>
      <c r="AN206" s="4"/>
      <c r="AO206" s="4"/>
      <c r="AP206" s="32">
        <f t="shared" si="46"/>
        <v>8.7085852135897299E-2</v>
      </c>
      <c r="AQ206" s="32">
        <f t="shared" si="47"/>
        <v>0</v>
      </c>
      <c r="AR206" s="24">
        <f t="shared" si="52"/>
        <v>156255.71830000004</v>
      </c>
      <c r="AS206" s="24" t="str">
        <f t="shared" si="53"/>
        <v>0</v>
      </c>
      <c r="AT206" s="24">
        <f t="shared" si="54"/>
        <v>269994.48894000007</v>
      </c>
      <c r="AU206" s="24">
        <f t="shared" si="55"/>
        <v>29999.387660000008</v>
      </c>
    </row>
    <row r="207" spans="1:47" x14ac:dyDescent="0.25">
      <c r="A207" s="28" t="s">
        <v>15187</v>
      </c>
      <c r="B207" s="28" t="s">
        <v>8283</v>
      </c>
      <c r="C207" s="28" t="s">
        <v>8284</v>
      </c>
      <c r="D207" s="28" t="s">
        <v>8285</v>
      </c>
      <c r="E207" s="28" t="s">
        <v>8286</v>
      </c>
      <c r="F207" s="29">
        <v>43595</v>
      </c>
      <c r="G207" s="29">
        <v>44896</v>
      </c>
      <c r="H207" s="28" t="s">
        <v>8287</v>
      </c>
      <c r="I207" s="28" t="s">
        <v>16038</v>
      </c>
      <c r="J207" s="28" t="s">
        <v>16048</v>
      </c>
      <c r="K207" s="28" t="s">
        <v>8288</v>
      </c>
      <c r="L207" s="27">
        <v>207570.00000000006</v>
      </c>
      <c r="M207" s="27">
        <v>157905.00000000003</v>
      </c>
      <c r="N207" s="27">
        <v>0</v>
      </c>
      <c r="O207" s="27">
        <v>0</v>
      </c>
      <c r="P207" s="27">
        <f t="shared" si="42"/>
        <v>157905.00000000003</v>
      </c>
      <c r="Q207" s="27">
        <v>0</v>
      </c>
      <c r="R207" s="27">
        <v>0</v>
      </c>
      <c r="S207" s="27">
        <v>0</v>
      </c>
      <c r="T207" s="27">
        <f t="shared" si="43"/>
        <v>0</v>
      </c>
      <c r="U207" s="27">
        <v>0</v>
      </c>
      <c r="V207" s="27">
        <f t="shared" si="44"/>
        <v>365475.00000000012</v>
      </c>
      <c r="W207" s="28" t="s">
        <v>8289</v>
      </c>
      <c r="X207" s="27">
        <v>234554.10000000003</v>
      </c>
      <c r="Y207" s="27">
        <f t="shared" si="48"/>
        <v>647540.85000000009</v>
      </c>
      <c r="Z207" s="4" t="str" cm="1">
        <f t="array" ref="Z207">_xlfn.IFS(YEARFRAC(F207,G207)&lt;1,"&lt;1 Year",YEARFRAC(F207,G207)&lt;=5,"1-5 Years",YEARFRAC(F207,G207)&gt;5,"&gt;5 Years")</f>
        <v>1-5 Years</v>
      </c>
      <c r="AA207" s="24">
        <f>L207*(_xlfn.XLOOKUP(K207,'FX rates'!$A$2:$A$38,'FX rates'!$B$2:$B$38))</f>
        <v>207570.00000000006</v>
      </c>
      <c r="AB207" s="24">
        <f>V207*(_xlfn.XLOOKUP(K207,'FX rates'!$A$2:$A$38,'FX rates'!$B$2:$B$38))</f>
        <v>365475.00000000012</v>
      </c>
      <c r="AC207" s="24">
        <f>X207*(_xlfn.XLOOKUP(W207,'FX rates'!$A$2:$A$38,'FX rates'!$B$2:$B$38))</f>
        <v>234554.10000000003</v>
      </c>
      <c r="AD207" s="24">
        <f>Y207*(_xlfn.XLOOKUP(W207,'FX rates'!$A$2:$A$38,'FX rates'!$B$2:$B$38))</f>
        <v>647540.85000000009</v>
      </c>
      <c r="AE207" s="30">
        <f t="shared" si="49"/>
        <v>0.12999999999999984</v>
      </c>
      <c r="AF207" s="31">
        <f t="shared" si="50"/>
        <v>26984.099999999977</v>
      </c>
      <c r="AG207" s="23">
        <f t="shared" si="51"/>
        <v>157905.00000000006</v>
      </c>
      <c r="AH207" s="35">
        <f t="shared" si="45"/>
        <v>1</v>
      </c>
      <c r="AI207" s="23">
        <f>U207*(_xlfn.XLOOKUP(K207,'FX rates'!$A$2:$A$38,'FX rates'!$B$2:$B$38))</f>
        <v>0</v>
      </c>
      <c r="AJ207" s="23">
        <f>Q207*(_xlfn.XLOOKUP(K207,'FX rates'!$A$2:$A$38,'FX rates'!$B$2:$B$38))</f>
        <v>0</v>
      </c>
      <c r="AK207" s="23">
        <f>R207*(_xlfn.XLOOKUP(K207,'FX rates'!$A$2:$A$38,'FX rates'!$B$2:$B$38))</f>
        <v>0</v>
      </c>
      <c r="AM207" s="4"/>
      <c r="AN207" s="4"/>
      <c r="AO207" s="4"/>
      <c r="AP207" s="32">
        <f t="shared" si="46"/>
        <v>0.76073131955484885</v>
      </c>
      <c r="AQ207" s="32">
        <f t="shared" si="47"/>
        <v>0</v>
      </c>
      <c r="AR207" s="24">
        <f t="shared" si="52"/>
        <v>412986.75000000006</v>
      </c>
      <c r="AS207" s="24" t="str">
        <f t="shared" si="53"/>
        <v>0</v>
      </c>
      <c r="AT207" s="24">
        <f t="shared" si="54"/>
        <v>582786.76500000013</v>
      </c>
      <c r="AU207" s="24">
        <f t="shared" si="55"/>
        <v>64754.084999999963</v>
      </c>
    </row>
    <row r="208" spans="1:47" x14ac:dyDescent="0.25">
      <c r="A208" s="28" t="s">
        <v>15188</v>
      </c>
      <c r="B208" s="28" t="s">
        <v>8290</v>
      </c>
      <c r="C208" s="28" t="s">
        <v>8291</v>
      </c>
      <c r="D208" s="28" t="s">
        <v>8292</v>
      </c>
      <c r="E208" s="28" t="s">
        <v>8293</v>
      </c>
      <c r="F208" s="29">
        <v>43605</v>
      </c>
      <c r="G208" s="29">
        <v>44896</v>
      </c>
      <c r="H208" s="28" t="s">
        <v>8294</v>
      </c>
      <c r="I208" s="28" t="s">
        <v>16056</v>
      </c>
      <c r="J208" s="28" t="s">
        <v>16054</v>
      </c>
      <c r="K208" s="28" t="s">
        <v>8295</v>
      </c>
      <c r="L208" s="27">
        <v>194238</v>
      </c>
      <c r="M208" s="27">
        <v>146256</v>
      </c>
      <c r="N208" s="27">
        <v>0</v>
      </c>
      <c r="O208" s="27">
        <v>0</v>
      </c>
      <c r="P208" s="27">
        <f t="shared" si="42"/>
        <v>146256</v>
      </c>
      <c r="Q208" s="27">
        <v>0</v>
      </c>
      <c r="R208" s="27">
        <v>0</v>
      </c>
      <c r="S208" s="27">
        <v>0</v>
      </c>
      <c r="T208" s="27">
        <f t="shared" si="43"/>
        <v>0</v>
      </c>
      <c r="U208" s="27">
        <v>0</v>
      </c>
      <c r="V208" s="27">
        <f t="shared" si="44"/>
        <v>340494</v>
      </c>
      <c r="W208" s="28" t="s">
        <v>8296</v>
      </c>
      <c r="X208" s="27">
        <v>223373.69999999998</v>
      </c>
      <c r="Y208" s="27">
        <f t="shared" si="48"/>
        <v>614941.79999999993</v>
      </c>
      <c r="Z208" s="4" t="str" cm="1">
        <f t="array" ref="Z208">_xlfn.IFS(YEARFRAC(F208,G208)&lt;1,"&lt;1 Year",YEARFRAC(F208,G208)&lt;=5,"1-5 Years",YEARFRAC(F208,G208)&gt;5,"&gt;5 Years")</f>
        <v>1-5 Years</v>
      </c>
      <c r="AA208" s="24">
        <f>L208*(_xlfn.XLOOKUP(K208,'FX rates'!$A$2:$A$38,'FX rates'!$B$2:$B$38))</f>
        <v>194238</v>
      </c>
      <c r="AB208" s="24">
        <f>V208*(_xlfn.XLOOKUP(K208,'FX rates'!$A$2:$A$38,'FX rates'!$B$2:$B$38))</f>
        <v>340494</v>
      </c>
      <c r="AC208" s="24">
        <f>X208*(_xlfn.XLOOKUP(W208,'FX rates'!$A$2:$A$38,'FX rates'!$B$2:$B$38))</f>
        <v>223373.69999999998</v>
      </c>
      <c r="AD208" s="24">
        <f>Y208*(_xlfn.XLOOKUP(W208,'FX rates'!$A$2:$A$38,'FX rates'!$B$2:$B$38))</f>
        <v>614941.79999999993</v>
      </c>
      <c r="AE208" s="30">
        <f t="shared" si="49"/>
        <v>0.14999999999999991</v>
      </c>
      <c r="AF208" s="31">
        <f t="shared" si="50"/>
        <v>29135.699999999983</v>
      </c>
      <c r="AG208" s="23">
        <f t="shared" si="51"/>
        <v>146256</v>
      </c>
      <c r="AH208" s="35">
        <f t="shared" si="45"/>
        <v>1</v>
      </c>
      <c r="AI208" s="23">
        <f>U208*(_xlfn.XLOOKUP(K208,'FX rates'!$A$2:$A$38,'FX rates'!$B$2:$B$38))</f>
        <v>0</v>
      </c>
      <c r="AJ208" s="23">
        <f>Q208*(_xlfn.XLOOKUP(K208,'FX rates'!$A$2:$A$38,'FX rates'!$B$2:$B$38))</f>
        <v>0</v>
      </c>
      <c r="AK208" s="23">
        <f>R208*(_xlfn.XLOOKUP(K208,'FX rates'!$A$2:$A$38,'FX rates'!$B$2:$B$38))</f>
        <v>0</v>
      </c>
      <c r="AM208" s="4"/>
      <c r="AN208" s="4"/>
      <c r="AO208" s="4"/>
      <c r="AP208" s="32">
        <f t="shared" si="46"/>
        <v>0.75297315664288145</v>
      </c>
      <c r="AQ208" s="32">
        <f t="shared" si="47"/>
        <v>0</v>
      </c>
      <c r="AR208" s="24">
        <f t="shared" si="52"/>
        <v>391568.1</v>
      </c>
      <c r="AS208" s="24" t="str">
        <f t="shared" si="53"/>
        <v>0</v>
      </c>
      <c r="AT208" s="24">
        <f t="shared" si="54"/>
        <v>553447.62</v>
      </c>
      <c r="AU208" s="24">
        <f t="shared" si="55"/>
        <v>61494.179999999935</v>
      </c>
    </row>
    <row r="209" spans="1:47" x14ac:dyDescent="0.25">
      <c r="A209" s="28" t="s">
        <v>15189</v>
      </c>
      <c r="B209" s="28" t="s">
        <v>8297</v>
      </c>
      <c r="C209" s="28" t="s">
        <v>8298</v>
      </c>
      <c r="D209" s="28" t="s">
        <v>8299</v>
      </c>
      <c r="E209" s="28" t="s">
        <v>8300</v>
      </c>
      <c r="F209" s="29">
        <v>43605</v>
      </c>
      <c r="G209" s="29">
        <v>44896</v>
      </c>
      <c r="H209" s="28" t="s">
        <v>8301</v>
      </c>
      <c r="I209" s="28" t="s">
        <v>16040</v>
      </c>
      <c r="J209" s="28" t="s">
        <v>16039</v>
      </c>
      <c r="K209" s="28" t="s">
        <v>8302</v>
      </c>
      <c r="L209" s="27">
        <v>207570.00000000003</v>
      </c>
      <c r="M209" s="27">
        <v>222310.00000000003</v>
      </c>
      <c r="N209" s="27">
        <v>0</v>
      </c>
      <c r="O209" s="27">
        <v>0</v>
      </c>
      <c r="P209" s="27">
        <f t="shared" si="42"/>
        <v>222310.00000000003</v>
      </c>
      <c r="Q209" s="27">
        <v>0</v>
      </c>
      <c r="R209" s="27">
        <v>0</v>
      </c>
      <c r="S209" s="27">
        <v>0</v>
      </c>
      <c r="T209" s="27">
        <f t="shared" si="43"/>
        <v>0</v>
      </c>
      <c r="U209" s="27">
        <v>104000</v>
      </c>
      <c r="V209" s="27">
        <f t="shared" si="44"/>
        <v>533880</v>
      </c>
      <c r="W209" s="28" t="s">
        <v>8303</v>
      </c>
      <c r="X209" s="27">
        <v>232478.40000000005</v>
      </c>
      <c r="Y209" s="27">
        <f t="shared" si="48"/>
        <v>713944.00000000012</v>
      </c>
      <c r="Z209" s="4" t="str" cm="1">
        <f t="array" ref="Z209">_xlfn.IFS(YEARFRAC(F209,G209)&lt;1,"&lt;1 Year",YEARFRAC(F209,G209)&lt;=5,"1-5 Years",YEARFRAC(F209,G209)&gt;5,"&gt;5 Years")</f>
        <v>1-5 Years</v>
      </c>
      <c r="AA209" s="24">
        <f>L209*(_xlfn.XLOOKUP(K209,'FX rates'!$A$2:$A$38,'FX rates'!$B$2:$B$38))</f>
        <v>207570.00000000003</v>
      </c>
      <c r="AB209" s="24">
        <f>V209*(_xlfn.XLOOKUP(K209,'FX rates'!$A$2:$A$38,'FX rates'!$B$2:$B$38))</f>
        <v>533880</v>
      </c>
      <c r="AC209" s="24">
        <f>X209*(_xlfn.XLOOKUP(W209,'FX rates'!$A$2:$A$38,'FX rates'!$B$2:$B$38))</f>
        <v>232478.40000000005</v>
      </c>
      <c r="AD209" s="24">
        <f>Y209*(_xlfn.XLOOKUP(W209,'FX rates'!$A$2:$A$38,'FX rates'!$B$2:$B$38))</f>
        <v>713944.00000000012</v>
      </c>
      <c r="AE209" s="30">
        <f t="shared" si="49"/>
        <v>0.12000000000000009</v>
      </c>
      <c r="AF209" s="31">
        <f t="shared" si="50"/>
        <v>24908.400000000023</v>
      </c>
      <c r="AG209" s="23">
        <f t="shared" si="51"/>
        <v>326310</v>
      </c>
      <c r="AH209" s="35">
        <f t="shared" si="45"/>
        <v>1</v>
      </c>
      <c r="AI209" s="23">
        <f>U209*(_xlfn.XLOOKUP(K209,'FX rates'!$A$2:$A$38,'FX rates'!$B$2:$B$38))</f>
        <v>104000</v>
      </c>
      <c r="AJ209" s="23">
        <f>Q209*(_xlfn.XLOOKUP(K209,'FX rates'!$A$2:$A$38,'FX rates'!$B$2:$B$38))</f>
        <v>0</v>
      </c>
      <c r="AK209" s="23">
        <f>R209*(_xlfn.XLOOKUP(K209,'FX rates'!$A$2:$A$38,'FX rates'!$B$2:$B$38))</f>
        <v>0</v>
      </c>
      <c r="AM209" s="4"/>
      <c r="AN209" s="4"/>
      <c r="AO209" s="4"/>
      <c r="AP209" s="32">
        <f t="shared" si="46"/>
        <v>1.0710121886592474</v>
      </c>
      <c r="AQ209" s="32">
        <f t="shared" si="47"/>
        <v>0</v>
      </c>
      <c r="AR209" s="24">
        <f t="shared" si="52"/>
        <v>481465.60000000009</v>
      </c>
      <c r="AS209" s="24" t="str">
        <f t="shared" si="53"/>
        <v>0</v>
      </c>
      <c r="AT209" s="24">
        <f t="shared" si="54"/>
        <v>642549.60000000009</v>
      </c>
      <c r="AU209" s="24">
        <f t="shared" si="55"/>
        <v>71394.400000000023</v>
      </c>
    </row>
    <row r="210" spans="1:47" x14ac:dyDescent="0.25">
      <c r="A210" s="28" t="s">
        <v>15190</v>
      </c>
      <c r="B210" s="28" t="s">
        <v>8304</v>
      </c>
      <c r="C210" s="28" t="s">
        <v>8305</v>
      </c>
      <c r="D210" s="28" t="s">
        <v>8306</v>
      </c>
      <c r="E210" s="28" t="s">
        <v>8307</v>
      </c>
      <c r="F210" s="29">
        <v>43633</v>
      </c>
      <c r="G210" s="29">
        <v>44896</v>
      </c>
      <c r="H210" s="28" t="s">
        <v>8308</v>
      </c>
      <c r="I210" s="28" t="s">
        <v>16041</v>
      </c>
      <c r="J210" s="28" t="s">
        <v>16033</v>
      </c>
      <c r="K210" s="28" t="s">
        <v>8309</v>
      </c>
      <c r="L210" s="27">
        <v>177175.9</v>
      </c>
      <c r="M210" s="27">
        <v>59334</v>
      </c>
      <c r="N210" s="27">
        <v>0</v>
      </c>
      <c r="O210" s="27">
        <v>0</v>
      </c>
      <c r="P210" s="27">
        <f t="shared" si="42"/>
        <v>59334</v>
      </c>
      <c r="Q210" s="27">
        <v>0</v>
      </c>
      <c r="R210" s="27">
        <v>0</v>
      </c>
      <c r="S210" s="27">
        <v>0</v>
      </c>
      <c r="T210" s="27">
        <f t="shared" si="43"/>
        <v>0</v>
      </c>
      <c r="U210" s="27">
        <v>0</v>
      </c>
      <c r="V210" s="27">
        <f t="shared" si="44"/>
        <v>236509.9</v>
      </c>
      <c r="W210" s="28" t="s">
        <v>8310</v>
      </c>
      <c r="X210" s="27">
        <v>194893.49000000002</v>
      </c>
      <c r="Y210" s="27">
        <f t="shared" si="48"/>
        <v>455054.38000000006</v>
      </c>
      <c r="Z210" s="4" t="str" cm="1">
        <f t="array" ref="Z210">_xlfn.IFS(YEARFRAC(F210,G210)&lt;1,"&lt;1 Year",YEARFRAC(F210,G210)&lt;=5,"1-5 Years",YEARFRAC(F210,G210)&gt;5,"&gt;5 Years")</f>
        <v>1-5 Years</v>
      </c>
      <c r="AA210" s="24">
        <f>L210*(_xlfn.XLOOKUP(K210,'FX rates'!$A$2:$A$38,'FX rates'!$B$2:$B$38))</f>
        <v>177175.9</v>
      </c>
      <c r="AB210" s="24">
        <f>V210*(_xlfn.XLOOKUP(K210,'FX rates'!$A$2:$A$38,'FX rates'!$B$2:$B$38))</f>
        <v>236509.9</v>
      </c>
      <c r="AC210" s="24">
        <f>X210*(_xlfn.XLOOKUP(W210,'FX rates'!$A$2:$A$38,'FX rates'!$B$2:$B$38))</f>
        <v>194893.49000000002</v>
      </c>
      <c r="AD210" s="24">
        <f>Y210*(_xlfn.XLOOKUP(W210,'FX rates'!$A$2:$A$38,'FX rates'!$B$2:$B$38))</f>
        <v>455054.38000000006</v>
      </c>
      <c r="AE210" s="30">
        <f t="shared" si="49"/>
        <v>0.10000000000000014</v>
      </c>
      <c r="AF210" s="31">
        <f t="shared" si="50"/>
        <v>17717.590000000026</v>
      </c>
      <c r="AG210" s="23">
        <f t="shared" si="51"/>
        <v>59334</v>
      </c>
      <c r="AH210" s="35">
        <f t="shared" si="45"/>
        <v>1</v>
      </c>
      <c r="AI210" s="23">
        <f>U210*(_xlfn.XLOOKUP(K210,'FX rates'!$A$2:$A$38,'FX rates'!$B$2:$B$38))</f>
        <v>0</v>
      </c>
      <c r="AJ210" s="23">
        <f>Q210*(_xlfn.XLOOKUP(K210,'FX rates'!$A$2:$A$38,'FX rates'!$B$2:$B$38))</f>
        <v>0</v>
      </c>
      <c r="AK210" s="23">
        <f>R210*(_xlfn.XLOOKUP(K210,'FX rates'!$A$2:$A$38,'FX rates'!$B$2:$B$38))</f>
        <v>0</v>
      </c>
      <c r="AM210" s="4"/>
      <c r="AN210" s="4"/>
      <c r="AO210" s="4"/>
      <c r="AP210" s="32">
        <f t="shared" si="46"/>
        <v>0.33488753267233301</v>
      </c>
      <c r="AQ210" s="32">
        <f t="shared" si="47"/>
        <v>0</v>
      </c>
      <c r="AR210" s="24">
        <f t="shared" si="52"/>
        <v>260160.89000000004</v>
      </c>
      <c r="AS210" s="24" t="str">
        <f t="shared" si="53"/>
        <v>0</v>
      </c>
      <c r="AT210" s="24">
        <f t="shared" si="54"/>
        <v>409548.94200000004</v>
      </c>
      <c r="AU210" s="24">
        <f t="shared" si="55"/>
        <v>45505.438000000024</v>
      </c>
    </row>
    <row r="211" spans="1:47" x14ac:dyDescent="0.25">
      <c r="A211" s="28" t="s">
        <v>15191</v>
      </c>
      <c r="B211" s="28" t="s">
        <v>8311</v>
      </c>
      <c r="C211" s="28" t="s">
        <v>8312</v>
      </c>
      <c r="D211" s="28" t="s">
        <v>8313</v>
      </c>
      <c r="E211" s="28" t="s">
        <v>8314</v>
      </c>
      <c r="F211" s="29">
        <v>43640</v>
      </c>
      <c r="G211" s="29">
        <v>44896</v>
      </c>
      <c r="H211" s="28" t="s">
        <v>8315</v>
      </c>
      <c r="I211" s="28" t="s">
        <v>16041</v>
      </c>
      <c r="J211" s="28" t="s">
        <v>16053</v>
      </c>
      <c r="K211" s="28" t="s">
        <v>8316</v>
      </c>
      <c r="L211" s="27">
        <v>233200.00000000003</v>
      </c>
      <c r="M211" s="27">
        <v>532400</v>
      </c>
      <c r="N211" s="27">
        <v>0</v>
      </c>
      <c r="O211" s="27">
        <v>0</v>
      </c>
      <c r="P211" s="27">
        <f t="shared" si="42"/>
        <v>532400</v>
      </c>
      <c r="Q211" s="27">
        <v>0</v>
      </c>
      <c r="R211" s="27">
        <v>0</v>
      </c>
      <c r="S211" s="27">
        <v>0</v>
      </c>
      <c r="T211" s="27">
        <f t="shared" si="43"/>
        <v>0</v>
      </c>
      <c r="U211" s="27">
        <v>0</v>
      </c>
      <c r="V211" s="27">
        <f t="shared" si="44"/>
        <v>765600</v>
      </c>
      <c r="W211" s="28" t="s">
        <v>8317</v>
      </c>
      <c r="X211" s="27">
        <v>247192.00000000003</v>
      </c>
      <c r="Y211" s="27">
        <f t="shared" si="48"/>
        <v>1058728</v>
      </c>
      <c r="Z211" s="4" t="str" cm="1">
        <f t="array" ref="Z211">_xlfn.IFS(YEARFRAC(F211,G211)&lt;1,"&lt;1 Year",YEARFRAC(F211,G211)&lt;=5,"1-5 Years",YEARFRAC(F211,G211)&gt;5,"&gt;5 Years")</f>
        <v>1-5 Years</v>
      </c>
      <c r="AA211" s="24">
        <f>L211*(_xlfn.XLOOKUP(K211,'FX rates'!$A$2:$A$38,'FX rates'!$B$2:$B$38))</f>
        <v>233200.00000000003</v>
      </c>
      <c r="AB211" s="24">
        <f>V211*(_xlfn.XLOOKUP(K211,'FX rates'!$A$2:$A$38,'FX rates'!$B$2:$B$38))</f>
        <v>765600</v>
      </c>
      <c r="AC211" s="24">
        <f>X211*(_xlfn.XLOOKUP(W211,'FX rates'!$A$2:$A$38,'FX rates'!$B$2:$B$38))</f>
        <v>247192.00000000003</v>
      </c>
      <c r="AD211" s="24">
        <f>Y211*(_xlfn.XLOOKUP(W211,'FX rates'!$A$2:$A$38,'FX rates'!$B$2:$B$38))</f>
        <v>1058728</v>
      </c>
      <c r="AE211" s="30">
        <f t="shared" si="49"/>
        <v>5.9999999999999991E-2</v>
      </c>
      <c r="AF211" s="31">
        <f t="shared" si="50"/>
        <v>13992</v>
      </c>
      <c r="AG211" s="23">
        <f t="shared" si="51"/>
        <v>532400</v>
      </c>
      <c r="AH211" s="35">
        <f t="shared" si="45"/>
        <v>1</v>
      </c>
      <c r="AI211" s="23">
        <f>U211*(_xlfn.XLOOKUP(K211,'FX rates'!$A$2:$A$38,'FX rates'!$B$2:$B$38))</f>
        <v>0</v>
      </c>
      <c r="AJ211" s="23">
        <f>Q211*(_xlfn.XLOOKUP(K211,'FX rates'!$A$2:$A$38,'FX rates'!$B$2:$B$38))</f>
        <v>0</v>
      </c>
      <c r="AK211" s="23">
        <f>R211*(_xlfn.XLOOKUP(K211,'FX rates'!$A$2:$A$38,'FX rates'!$B$2:$B$38))</f>
        <v>0</v>
      </c>
      <c r="AM211" s="4"/>
      <c r="AN211" s="4"/>
      <c r="AO211" s="4"/>
      <c r="AP211" s="32">
        <f t="shared" si="46"/>
        <v>2.283018867924528</v>
      </c>
      <c r="AQ211" s="32">
        <f t="shared" si="47"/>
        <v>0</v>
      </c>
      <c r="AR211" s="24">
        <f t="shared" si="52"/>
        <v>811536</v>
      </c>
      <c r="AS211" s="24" t="str">
        <f t="shared" si="53"/>
        <v>0</v>
      </c>
      <c r="AT211" s="24">
        <f t="shared" si="54"/>
        <v>952855.20000000007</v>
      </c>
      <c r="AU211" s="24">
        <f t="shared" si="55"/>
        <v>105872.79999999993</v>
      </c>
    </row>
    <row r="212" spans="1:47" x14ac:dyDescent="0.25">
      <c r="A212" s="28" t="s">
        <v>15192</v>
      </c>
      <c r="B212" s="28" t="s">
        <v>2498</v>
      </c>
      <c r="C212" s="28" t="s">
        <v>2499</v>
      </c>
      <c r="D212" s="28" t="s">
        <v>2500</v>
      </c>
      <c r="E212" s="28" t="s">
        <v>2501</v>
      </c>
      <c r="F212" s="29">
        <v>43661</v>
      </c>
      <c r="G212" s="29">
        <v>44896</v>
      </c>
      <c r="H212" s="28" t="s">
        <v>2502</v>
      </c>
      <c r="I212" s="28" t="s">
        <v>16032</v>
      </c>
      <c r="J212" s="28" t="s">
        <v>16040</v>
      </c>
      <c r="K212" s="28" t="s">
        <v>2503</v>
      </c>
      <c r="L212" s="27">
        <v>74580</v>
      </c>
      <c r="M212" s="27">
        <v>18216</v>
      </c>
      <c r="N212" s="27">
        <v>0</v>
      </c>
      <c r="O212" s="27">
        <v>0</v>
      </c>
      <c r="P212" s="27">
        <f t="shared" si="42"/>
        <v>18216</v>
      </c>
      <c r="Q212" s="27">
        <v>0</v>
      </c>
      <c r="R212" s="27">
        <v>0</v>
      </c>
      <c r="S212" s="27">
        <v>0</v>
      </c>
      <c r="T212" s="27">
        <f t="shared" si="43"/>
        <v>0</v>
      </c>
      <c r="U212" s="27">
        <v>0</v>
      </c>
      <c r="V212" s="27">
        <f t="shared" si="44"/>
        <v>92796</v>
      </c>
      <c r="W212" s="28" t="s">
        <v>2504</v>
      </c>
      <c r="X212" s="27">
        <v>82038</v>
      </c>
      <c r="Y212" s="27">
        <f t="shared" si="48"/>
        <v>184113.6</v>
      </c>
      <c r="Z212" s="4" t="str" cm="1">
        <f t="array" ref="Z212">_xlfn.IFS(YEARFRAC(F212,G212)&lt;1,"&lt;1 Year",YEARFRAC(F212,G212)&lt;=5,"1-5 Years",YEARFRAC(F212,G212)&gt;5,"&gt;5 Years")</f>
        <v>1-5 Years</v>
      </c>
      <c r="AA212" s="24">
        <f>L212*(_xlfn.XLOOKUP(K212,'FX rates'!$A$2:$A$38,'FX rates'!$B$2:$B$38))</f>
        <v>74580</v>
      </c>
      <c r="AB212" s="24">
        <f>V212*(_xlfn.XLOOKUP(K212,'FX rates'!$A$2:$A$38,'FX rates'!$B$2:$B$38))</f>
        <v>92796</v>
      </c>
      <c r="AC212" s="24">
        <f>X212*(_xlfn.XLOOKUP(W212,'FX rates'!$A$2:$A$38,'FX rates'!$B$2:$B$38))</f>
        <v>82038</v>
      </c>
      <c r="AD212" s="24">
        <f>Y212*(_xlfn.XLOOKUP(W212,'FX rates'!$A$2:$A$38,'FX rates'!$B$2:$B$38))</f>
        <v>184113.6</v>
      </c>
      <c r="AE212" s="30">
        <f t="shared" si="49"/>
        <v>0.1</v>
      </c>
      <c r="AF212" s="31">
        <f t="shared" si="50"/>
        <v>7458</v>
      </c>
      <c r="AG212" s="23">
        <f t="shared" si="51"/>
        <v>18216</v>
      </c>
      <c r="AH212" s="35">
        <f t="shared" si="45"/>
        <v>1</v>
      </c>
      <c r="AI212" s="23">
        <f>U212*(_xlfn.XLOOKUP(K212,'FX rates'!$A$2:$A$38,'FX rates'!$B$2:$B$38))</f>
        <v>0</v>
      </c>
      <c r="AJ212" s="23">
        <f>Q212*(_xlfn.XLOOKUP(K212,'FX rates'!$A$2:$A$38,'FX rates'!$B$2:$B$38))</f>
        <v>0</v>
      </c>
      <c r="AK212" s="23">
        <f>R212*(_xlfn.XLOOKUP(K212,'FX rates'!$A$2:$A$38,'FX rates'!$B$2:$B$38))</f>
        <v>0</v>
      </c>
      <c r="AM212" s="4"/>
      <c r="AN212" s="4"/>
      <c r="AO212" s="4"/>
      <c r="AP212" s="32">
        <f t="shared" si="46"/>
        <v>0.24424778761061947</v>
      </c>
      <c r="AQ212" s="32">
        <f t="shared" si="47"/>
        <v>0</v>
      </c>
      <c r="AR212" s="24">
        <f t="shared" si="52"/>
        <v>102075.6</v>
      </c>
      <c r="AS212" s="24" t="str">
        <f t="shared" si="53"/>
        <v>0</v>
      </c>
      <c r="AT212" s="24">
        <f t="shared" si="54"/>
        <v>165702.24000000002</v>
      </c>
      <c r="AU212" s="24">
        <f t="shared" si="55"/>
        <v>18411.359999999986</v>
      </c>
    </row>
    <row r="213" spans="1:47" x14ac:dyDescent="0.25">
      <c r="A213" s="28" t="s">
        <v>15193</v>
      </c>
      <c r="B213" s="28" t="s">
        <v>8325</v>
      </c>
      <c r="C213" s="28" t="s">
        <v>8326</v>
      </c>
      <c r="D213" s="28" t="s">
        <v>8327</v>
      </c>
      <c r="E213" s="28" t="s">
        <v>8328</v>
      </c>
      <c r="F213" s="29">
        <v>43640</v>
      </c>
      <c r="G213" s="29">
        <v>44896</v>
      </c>
      <c r="H213" s="28" t="s">
        <v>8329</v>
      </c>
      <c r="I213" s="28" t="s">
        <v>16054</v>
      </c>
      <c r="J213" s="28" t="s">
        <v>16039</v>
      </c>
      <c r="K213" s="28" t="s">
        <v>8330</v>
      </c>
      <c r="L213" s="27">
        <v>225456.00000000006</v>
      </c>
      <c r="M213" s="27">
        <v>74052</v>
      </c>
      <c r="N213" s="27">
        <v>0</v>
      </c>
      <c r="O213" s="27">
        <v>0</v>
      </c>
      <c r="P213" s="27">
        <f t="shared" si="42"/>
        <v>74052</v>
      </c>
      <c r="Q213" s="27">
        <v>0</v>
      </c>
      <c r="R213" s="27">
        <v>0</v>
      </c>
      <c r="S213" s="27">
        <v>0</v>
      </c>
      <c r="T213" s="27">
        <f t="shared" si="43"/>
        <v>0</v>
      </c>
      <c r="U213" s="27">
        <v>0</v>
      </c>
      <c r="V213" s="27">
        <f t="shared" si="44"/>
        <v>299508.00000000006</v>
      </c>
      <c r="W213" s="28" t="s">
        <v>8331</v>
      </c>
      <c r="X213" s="27">
        <v>241237.92000000007</v>
      </c>
      <c r="Y213" s="27">
        <f t="shared" si="48"/>
        <v>561711.48000000021</v>
      </c>
      <c r="Z213" s="4" t="str" cm="1">
        <f t="array" ref="Z213">_xlfn.IFS(YEARFRAC(F213,G213)&lt;1,"&lt;1 Year",YEARFRAC(F213,G213)&lt;=5,"1-5 Years",YEARFRAC(F213,G213)&gt;5,"&gt;5 Years")</f>
        <v>1-5 Years</v>
      </c>
      <c r="AA213" s="24">
        <f>L213*(_xlfn.XLOOKUP(K213,'FX rates'!$A$2:$A$38,'FX rates'!$B$2:$B$38))</f>
        <v>225456.00000000006</v>
      </c>
      <c r="AB213" s="24">
        <f>V213*(_xlfn.XLOOKUP(K213,'FX rates'!$A$2:$A$38,'FX rates'!$B$2:$B$38))</f>
        <v>299508.00000000006</v>
      </c>
      <c r="AC213" s="24">
        <f>X213*(_xlfn.XLOOKUP(W213,'FX rates'!$A$2:$A$38,'FX rates'!$B$2:$B$38))</f>
        <v>241237.92000000007</v>
      </c>
      <c r="AD213" s="24">
        <f>Y213*(_xlfn.XLOOKUP(W213,'FX rates'!$A$2:$A$38,'FX rates'!$B$2:$B$38))</f>
        <v>561711.48000000021</v>
      </c>
      <c r="AE213" s="30">
        <f t="shared" si="49"/>
        <v>7.0000000000000034E-2</v>
      </c>
      <c r="AF213" s="31">
        <f t="shared" si="50"/>
        <v>15781.920000000013</v>
      </c>
      <c r="AG213" s="23">
        <f t="shared" si="51"/>
        <v>74052</v>
      </c>
      <c r="AH213" s="35">
        <f t="shared" si="45"/>
        <v>1</v>
      </c>
      <c r="AI213" s="23">
        <f>U213*(_xlfn.XLOOKUP(K213,'FX rates'!$A$2:$A$38,'FX rates'!$B$2:$B$38))</f>
        <v>0</v>
      </c>
      <c r="AJ213" s="23">
        <f>Q213*(_xlfn.XLOOKUP(K213,'FX rates'!$A$2:$A$38,'FX rates'!$B$2:$B$38))</f>
        <v>0</v>
      </c>
      <c r="AK213" s="23">
        <f>R213*(_xlfn.XLOOKUP(K213,'FX rates'!$A$2:$A$38,'FX rates'!$B$2:$B$38))</f>
        <v>0</v>
      </c>
      <c r="AM213" s="4"/>
      <c r="AN213" s="4"/>
      <c r="AO213" s="4"/>
      <c r="AP213" s="32">
        <f t="shared" si="46"/>
        <v>0.32845433255269313</v>
      </c>
      <c r="AQ213" s="32">
        <f t="shared" si="47"/>
        <v>0</v>
      </c>
      <c r="AR213" s="24">
        <f t="shared" si="52"/>
        <v>320473.56000000011</v>
      </c>
      <c r="AS213" s="24" t="str">
        <f t="shared" si="53"/>
        <v>0</v>
      </c>
      <c r="AT213" s="24">
        <f t="shared" si="54"/>
        <v>505540.33200000023</v>
      </c>
      <c r="AU213" s="24">
        <f t="shared" si="55"/>
        <v>56171.147999999986</v>
      </c>
    </row>
    <row r="214" spans="1:47" x14ac:dyDescent="0.25">
      <c r="A214" s="28" t="s">
        <v>14123</v>
      </c>
      <c r="B214" s="28" t="s">
        <v>838</v>
      </c>
      <c r="C214" s="28" t="s">
        <v>839</v>
      </c>
      <c r="D214" s="28" t="s">
        <v>840</v>
      </c>
      <c r="E214" s="28" t="s">
        <v>841</v>
      </c>
      <c r="F214" s="29">
        <v>39085</v>
      </c>
      <c r="G214" s="29">
        <v>44896</v>
      </c>
      <c r="H214" s="28" t="s">
        <v>842</v>
      </c>
      <c r="I214" s="28" t="s">
        <v>16039</v>
      </c>
      <c r="J214" s="28" t="s">
        <v>16032</v>
      </c>
      <c r="K214" s="28" t="s">
        <v>843</v>
      </c>
      <c r="L214" s="27">
        <v>192390.00000000003</v>
      </c>
      <c r="M214" s="27">
        <v>108900.00000000001</v>
      </c>
      <c r="N214" s="27">
        <v>0</v>
      </c>
      <c r="O214" s="27">
        <v>0</v>
      </c>
      <c r="P214" s="27">
        <f t="shared" si="42"/>
        <v>108900.00000000001</v>
      </c>
      <c r="Q214" s="27">
        <v>0</v>
      </c>
      <c r="R214" s="27">
        <v>0</v>
      </c>
      <c r="S214" s="27">
        <v>0</v>
      </c>
      <c r="T214" s="27">
        <f t="shared" si="43"/>
        <v>0</v>
      </c>
      <c r="U214" s="27">
        <v>0</v>
      </c>
      <c r="V214" s="27">
        <f t="shared" si="44"/>
        <v>301290.00000000006</v>
      </c>
      <c r="W214" s="28" t="s">
        <v>844</v>
      </c>
      <c r="X214" s="27">
        <v>207781.20000000004</v>
      </c>
      <c r="Y214" s="27">
        <f t="shared" si="48"/>
        <v>533174.4</v>
      </c>
      <c r="Z214" s="4" t="str" cm="1">
        <f t="array" ref="Z214">_xlfn.IFS(YEARFRAC(F214,G214)&lt;1,"&lt;1 Year",YEARFRAC(F214,G214)&lt;=5,"1-5 Years",YEARFRAC(F214,G214)&gt;5,"&gt;5 Years")</f>
        <v>&gt;5 Years</v>
      </c>
      <c r="AA214" s="24">
        <f>L214*(_xlfn.XLOOKUP(K214,'FX rates'!$A$2:$A$38,'FX rates'!$B$2:$B$38))</f>
        <v>192390.00000000003</v>
      </c>
      <c r="AB214" s="24">
        <f>V214*(_xlfn.XLOOKUP(K214,'FX rates'!$A$2:$A$38,'FX rates'!$B$2:$B$38))</f>
        <v>301290.00000000006</v>
      </c>
      <c r="AC214" s="24">
        <f>X214*(_xlfn.XLOOKUP(W214,'FX rates'!$A$2:$A$38,'FX rates'!$B$2:$B$38))</f>
        <v>207781.20000000004</v>
      </c>
      <c r="AD214" s="24">
        <f>Y214*(_xlfn.XLOOKUP(W214,'FX rates'!$A$2:$A$38,'FX rates'!$B$2:$B$38))</f>
        <v>533174.4</v>
      </c>
      <c r="AE214" s="30">
        <f t="shared" si="49"/>
        <v>8.0000000000000043E-2</v>
      </c>
      <c r="AF214" s="31">
        <f t="shared" si="50"/>
        <v>15391.200000000012</v>
      </c>
      <c r="AG214" s="23">
        <f t="shared" si="51"/>
        <v>108900.00000000003</v>
      </c>
      <c r="AH214" s="35">
        <f t="shared" si="45"/>
        <v>1</v>
      </c>
      <c r="AI214" s="23">
        <f>U214*(_xlfn.XLOOKUP(K214,'FX rates'!$A$2:$A$38,'FX rates'!$B$2:$B$38))</f>
        <v>0</v>
      </c>
      <c r="AJ214" s="23">
        <f>Q214*(_xlfn.XLOOKUP(K214,'FX rates'!$A$2:$A$38,'FX rates'!$B$2:$B$38))</f>
        <v>0</v>
      </c>
      <c r="AK214" s="23">
        <f>R214*(_xlfn.XLOOKUP(K214,'FX rates'!$A$2:$A$38,'FX rates'!$B$2:$B$38))</f>
        <v>0</v>
      </c>
      <c r="AM214" s="4"/>
      <c r="AN214" s="4"/>
      <c r="AO214" s="4"/>
      <c r="AP214" s="32">
        <f t="shared" si="46"/>
        <v>0.56603773584905659</v>
      </c>
      <c r="AQ214" s="32">
        <f t="shared" si="47"/>
        <v>0</v>
      </c>
      <c r="AR214" s="24">
        <f t="shared" si="52"/>
        <v>325393.2</v>
      </c>
      <c r="AS214" s="24" t="str">
        <f t="shared" si="53"/>
        <v>0</v>
      </c>
      <c r="AT214" s="24">
        <f t="shared" si="54"/>
        <v>479856.96</v>
      </c>
      <c r="AU214" s="24">
        <f t="shared" si="55"/>
        <v>53317.440000000002</v>
      </c>
    </row>
    <row r="215" spans="1:47" x14ac:dyDescent="0.25">
      <c r="A215" s="28" t="s">
        <v>15194</v>
      </c>
      <c r="B215" s="28" t="s">
        <v>3652</v>
      </c>
      <c r="C215" s="28" t="s">
        <v>3653</v>
      </c>
      <c r="D215" s="28" t="s">
        <v>3654</v>
      </c>
      <c r="E215" s="28" t="s">
        <v>3655</v>
      </c>
      <c r="F215" s="29">
        <v>43717</v>
      </c>
      <c r="G215" s="29">
        <v>44896</v>
      </c>
      <c r="H215" s="28" t="s">
        <v>3656</v>
      </c>
      <c r="I215" s="28" t="s">
        <v>16032</v>
      </c>
      <c r="J215" s="28" t="s">
        <v>16039</v>
      </c>
      <c r="K215" s="28" t="s">
        <v>3657</v>
      </c>
      <c r="L215" s="27">
        <v>67980</v>
      </c>
      <c r="M215" s="27">
        <v>128719.80000000002</v>
      </c>
      <c r="N215" s="27">
        <v>55960.06</v>
      </c>
      <c r="O215" s="27">
        <v>0</v>
      </c>
      <c r="P215" s="27">
        <f t="shared" si="42"/>
        <v>184679.86000000002</v>
      </c>
      <c r="Q215" s="27">
        <v>0</v>
      </c>
      <c r="R215" s="27">
        <v>0</v>
      </c>
      <c r="S215" s="27">
        <v>0</v>
      </c>
      <c r="T215" s="27">
        <f t="shared" si="43"/>
        <v>0</v>
      </c>
      <c r="U215" s="27">
        <v>0</v>
      </c>
      <c r="V215" s="27">
        <f t="shared" si="44"/>
        <v>252659.86000000002</v>
      </c>
      <c r="W215" s="28" t="s">
        <v>3658</v>
      </c>
      <c r="X215" s="27">
        <v>76137.600000000006</v>
      </c>
      <c r="Y215" s="27">
        <f t="shared" si="48"/>
        <v>296441.37600000005</v>
      </c>
      <c r="Z215" s="4" t="str" cm="1">
        <f t="array" ref="Z215">_xlfn.IFS(YEARFRAC(F215,G215)&lt;1,"&lt;1 Year",YEARFRAC(F215,G215)&lt;=5,"1-5 Years",YEARFRAC(F215,G215)&gt;5,"&gt;5 Years")</f>
        <v>1-5 Years</v>
      </c>
      <c r="AA215" s="24">
        <f>L215*(_xlfn.XLOOKUP(K215,'FX rates'!$A$2:$A$38,'FX rates'!$B$2:$B$38))</f>
        <v>90457.587005142064</v>
      </c>
      <c r="AB215" s="24">
        <f>V215*(_xlfn.XLOOKUP(K215,'FX rates'!$A$2:$A$38,'FX rates'!$B$2:$B$38))</f>
        <v>336201.84272811143</v>
      </c>
      <c r="AC215" s="24">
        <f>X215*(_xlfn.XLOOKUP(W215,'FX rates'!$A$2:$A$38,'FX rates'!$B$2:$B$38))</f>
        <v>101312.49744575913</v>
      </c>
      <c r="AD215" s="24">
        <f>Y215*(_xlfn.XLOOKUP(W215,'FX rates'!$A$2:$A$38,'FX rates'!$B$2:$B$38))</f>
        <v>394459.71699682315</v>
      </c>
      <c r="AE215" s="30">
        <f t="shared" si="49"/>
        <v>0.1200000000000002</v>
      </c>
      <c r="AF215" s="31">
        <f t="shared" si="50"/>
        <v>8157.6000000000058</v>
      </c>
      <c r="AG215" s="23">
        <f t="shared" si="51"/>
        <v>245744.25572296936</v>
      </c>
      <c r="AH215" s="35">
        <f t="shared" si="45"/>
        <v>1.3306500000756409</v>
      </c>
      <c r="AI215" s="23">
        <f>U215*(_xlfn.XLOOKUP(K215,'FX rates'!$A$2:$A$38,'FX rates'!$B$2:$B$38))</f>
        <v>0</v>
      </c>
      <c r="AJ215" s="23">
        <f>Q215*(_xlfn.XLOOKUP(K215,'FX rates'!$A$2:$A$38,'FX rates'!$B$2:$B$38))</f>
        <v>0</v>
      </c>
      <c r="AK215" s="23">
        <f>R215*(_xlfn.XLOOKUP(K215,'FX rates'!$A$2:$A$38,'FX rates'!$B$2:$B$38))</f>
        <v>0</v>
      </c>
      <c r="AM215" s="4"/>
      <c r="AN215" s="4"/>
      <c r="AO215" s="4"/>
      <c r="AP215" s="32">
        <f t="shared" si="46"/>
        <v>1.8934951456310682</v>
      </c>
      <c r="AQ215" s="32">
        <f t="shared" si="47"/>
        <v>0</v>
      </c>
      <c r="AR215" s="24">
        <f t="shared" si="52"/>
        <v>220303.77600000004</v>
      </c>
      <c r="AS215" s="24" t="str">
        <f t="shared" si="53"/>
        <v>0</v>
      </c>
      <c r="AT215" s="24">
        <f t="shared" si="54"/>
        <v>355013.74529714085</v>
      </c>
      <c r="AU215" s="24">
        <f t="shared" si="55"/>
        <v>39445.971699682297</v>
      </c>
    </row>
    <row r="216" spans="1:47" x14ac:dyDescent="0.25">
      <c r="A216" s="28" t="s">
        <v>15195</v>
      </c>
      <c r="B216" s="28" t="s">
        <v>8339</v>
      </c>
      <c r="C216" s="28" t="s">
        <v>8340</v>
      </c>
      <c r="D216" s="28" t="s">
        <v>8341</v>
      </c>
      <c r="E216" s="28" t="s">
        <v>8342</v>
      </c>
      <c r="F216" s="29">
        <v>43682</v>
      </c>
      <c r="G216" s="29">
        <v>44896</v>
      </c>
      <c r="H216" s="28" t="s">
        <v>8343</v>
      </c>
      <c r="I216" s="28" t="s">
        <v>16049</v>
      </c>
      <c r="J216" s="28" t="s">
        <v>16052</v>
      </c>
      <c r="K216" s="28" t="s">
        <v>8344</v>
      </c>
      <c r="L216" s="27">
        <v>138875</v>
      </c>
      <c r="M216" s="27">
        <v>18183</v>
      </c>
      <c r="N216" s="27">
        <v>0</v>
      </c>
      <c r="O216" s="27">
        <v>0</v>
      </c>
      <c r="P216" s="27">
        <f t="shared" si="42"/>
        <v>18183</v>
      </c>
      <c r="Q216" s="27">
        <v>0</v>
      </c>
      <c r="R216" s="27">
        <v>0</v>
      </c>
      <c r="S216" s="27">
        <v>0</v>
      </c>
      <c r="T216" s="27">
        <f t="shared" si="43"/>
        <v>0</v>
      </c>
      <c r="U216" s="27">
        <v>0</v>
      </c>
      <c r="V216" s="27">
        <f t="shared" si="44"/>
        <v>157058</v>
      </c>
      <c r="W216" s="28" t="s">
        <v>8345</v>
      </c>
      <c r="X216" s="27">
        <v>143041.25</v>
      </c>
      <c r="Y216" s="27">
        <f t="shared" si="48"/>
        <v>304810.99</v>
      </c>
      <c r="Z216" s="4" t="str" cm="1">
        <f t="array" ref="Z216">_xlfn.IFS(YEARFRAC(F216,G216)&lt;1,"&lt;1 Year",YEARFRAC(F216,G216)&lt;=5,"1-5 Years",YEARFRAC(F216,G216)&gt;5,"&gt;5 Years")</f>
        <v>1-5 Years</v>
      </c>
      <c r="AA216" s="24">
        <f>L216*(_xlfn.XLOOKUP(K216,'FX rates'!$A$2:$A$38,'FX rates'!$B$2:$B$38))</f>
        <v>138875</v>
      </c>
      <c r="AB216" s="24">
        <f>V216*(_xlfn.XLOOKUP(K216,'FX rates'!$A$2:$A$38,'FX rates'!$B$2:$B$38))</f>
        <v>157058</v>
      </c>
      <c r="AC216" s="24">
        <f>X216*(_xlfn.XLOOKUP(W216,'FX rates'!$A$2:$A$38,'FX rates'!$B$2:$B$38))</f>
        <v>143041.25</v>
      </c>
      <c r="AD216" s="24">
        <f>Y216*(_xlfn.XLOOKUP(W216,'FX rates'!$A$2:$A$38,'FX rates'!$B$2:$B$38))</f>
        <v>304810.99</v>
      </c>
      <c r="AE216" s="30">
        <f t="shared" si="49"/>
        <v>0.03</v>
      </c>
      <c r="AF216" s="31">
        <f t="shared" si="50"/>
        <v>4166.25</v>
      </c>
      <c r="AG216" s="23">
        <f t="shared" si="51"/>
        <v>18183</v>
      </c>
      <c r="AH216" s="35">
        <f t="shared" si="45"/>
        <v>1</v>
      </c>
      <c r="AI216" s="23">
        <f>U216*(_xlfn.XLOOKUP(K216,'FX rates'!$A$2:$A$38,'FX rates'!$B$2:$B$38))</f>
        <v>0</v>
      </c>
      <c r="AJ216" s="23">
        <f>Q216*(_xlfn.XLOOKUP(K216,'FX rates'!$A$2:$A$38,'FX rates'!$B$2:$B$38))</f>
        <v>0</v>
      </c>
      <c r="AK216" s="23">
        <f>R216*(_xlfn.XLOOKUP(K216,'FX rates'!$A$2:$A$38,'FX rates'!$B$2:$B$38))</f>
        <v>0</v>
      </c>
      <c r="AM216" s="4"/>
      <c r="AN216" s="4"/>
      <c r="AO216" s="4"/>
      <c r="AP216" s="32">
        <f t="shared" si="46"/>
        <v>0.13093069306930694</v>
      </c>
      <c r="AQ216" s="32">
        <f t="shared" si="47"/>
        <v>0</v>
      </c>
      <c r="AR216" s="24">
        <f t="shared" si="52"/>
        <v>161769.74000000002</v>
      </c>
      <c r="AS216" s="24" t="str">
        <f t="shared" si="53"/>
        <v>0</v>
      </c>
      <c r="AT216" s="24">
        <f t="shared" si="54"/>
        <v>274329.891</v>
      </c>
      <c r="AU216" s="24">
        <f t="shared" si="55"/>
        <v>30481.098999999987</v>
      </c>
    </row>
    <row r="217" spans="1:47" x14ac:dyDescent="0.25">
      <c r="A217" s="28" t="s">
        <v>15196</v>
      </c>
      <c r="B217" s="28" t="s">
        <v>8346</v>
      </c>
      <c r="C217" s="28" t="s">
        <v>8347</v>
      </c>
      <c r="D217" s="28" t="s">
        <v>8348</v>
      </c>
      <c r="E217" s="28" t="s">
        <v>8349</v>
      </c>
      <c r="F217" s="29">
        <v>43647</v>
      </c>
      <c r="G217" s="29">
        <v>44896</v>
      </c>
      <c r="H217" s="28" t="s">
        <v>8350</v>
      </c>
      <c r="I217" s="28" t="s">
        <v>16036</v>
      </c>
      <c r="J217" s="28" t="s">
        <v>16033</v>
      </c>
      <c r="K217" s="28" t="s">
        <v>8351</v>
      </c>
      <c r="L217" s="27">
        <v>185245.5</v>
      </c>
      <c r="M217" s="27">
        <v>269500</v>
      </c>
      <c r="N217" s="27">
        <v>0</v>
      </c>
      <c r="O217" s="27">
        <v>0</v>
      </c>
      <c r="P217" s="27">
        <f t="shared" si="42"/>
        <v>269500</v>
      </c>
      <c r="Q217" s="27">
        <v>0</v>
      </c>
      <c r="R217" s="27">
        <v>0</v>
      </c>
      <c r="S217" s="27">
        <v>0</v>
      </c>
      <c r="T217" s="27">
        <f t="shared" si="43"/>
        <v>0</v>
      </c>
      <c r="U217" s="27">
        <v>0</v>
      </c>
      <c r="V217" s="27">
        <f t="shared" si="44"/>
        <v>454745.5</v>
      </c>
      <c r="W217" s="28" t="s">
        <v>8352</v>
      </c>
      <c r="X217" s="27">
        <v>209327.41499999998</v>
      </c>
      <c r="Y217" s="27">
        <f t="shared" si="48"/>
        <v>723189.82999999984</v>
      </c>
      <c r="Z217" s="4" t="str" cm="1">
        <f t="array" ref="Z217">_xlfn.IFS(YEARFRAC(F217,G217)&lt;1,"&lt;1 Year",YEARFRAC(F217,G217)&lt;=5,"1-5 Years",YEARFRAC(F217,G217)&gt;5,"&gt;5 Years")</f>
        <v>1-5 Years</v>
      </c>
      <c r="AA217" s="24">
        <f>L217*(_xlfn.XLOOKUP(K217,'FX rates'!$A$2:$A$38,'FX rates'!$B$2:$B$38))</f>
        <v>142804.11655874192</v>
      </c>
      <c r="AB217" s="24">
        <f>V217*(_xlfn.XLOOKUP(K217,'FX rates'!$A$2:$A$38,'FX rates'!$B$2:$B$38))</f>
        <v>350559.28152944805</v>
      </c>
      <c r="AC217" s="24">
        <f>X217*(_xlfn.XLOOKUP(W217,'FX rates'!$A$2:$A$38,'FX rates'!$B$2:$B$38))</f>
        <v>161368.65171137833</v>
      </c>
      <c r="AD217" s="24">
        <f>Y217*(_xlfn.XLOOKUP(W217,'FX rates'!$A$2:$A$38,'FX rates'!$B$2:$B$38))</f>
        <v>557500.63983965456</v>
      </c>
      <c r="AE217" s="30">
        <f t="shared" si="49"/>
        <v>0.12999999999999973</v>
      </c>
      <c r="AF217" s="31">
        <f t="shared" si="50"/>
        <v>24081.914999999979</v>
      </c>
      <c r="AG217" s="23">
        <f t="shared" si="51"/>
        <v>207755.16497070613</v>
      </c>
      <c r="AH217" s="35">
        <f t="shared" si="45"/>
        <v>0.77089115016959608</v>
      </c>
      <c r="AI217" s="23">
        <f>U217*(_xlfn.XLOOKUP(K217,'FX rates'!$A$2:$A$38,'FX rates'!$B$2:$B$38))</f>
        <v>0</v>
      </c>
      <c r="AJ217" s="23">
        <f>Q217*(_xlfn.XLOOKUP(K217,'FX rates'!$A$2:$A$38,'FX rates'!$B$2:$B$38))</f>
        <v>0</v>
      </c>
      <c r="AK217" s="23">
        <f>R217*(_xlfn.XLOOKUP(K217,'FX rates'!$A$2:$A$38,'FX rates'!$B$2:$B$38))</f>
        <v>0</v>
      </c>
      <c r="AM217" s="4"/>
      <c r="AN217" s="4"/>
      <c r="AO217" s="4"/>
      <c r="AP217" s="32">
        <f t="shared" si="46"/>
        <v>1.4548261631186723</v>
      </c>
      <c r="AQ217" s="32">
        <f t="shared" si="47"/>
        <v>0</v>
      </c>
      <c r="AR217" s="24">
        <f t="shared" si="52"/>
        <v>513862.41499999992</v>
      </c>
      <c r="AS217" s="24" t="str">
        <f t="shared" si="53"/>
        <v>0</v>
      </c>
      <c r="AT217" s="24">
        <f t="shared" si="54"/>
        <v>501750.57585568912</v>
      </c>
      <c r="AU217" s="24">
        <f t="shared" si="55"/>
        <v>55750.063983965432</v>
      </c>
    </row>
    <row r="218" spans="1:47" x14ac:dyDescent="0.25">
      <c r="A218" s="28" t="s">
        <v>15197</v>
      </c>
      <c r="B218" s="28" t="s">
        <v>8353</v>
      </c>
      <c r="C218" s="28" t="s">
        <v>8354</v>
      </c>
      <c r="D218" s="28" t="s">
        <v>8355</v>
      </c>
      <c r="E218" s="28" t="s">
        <v>8356</v>
      </c>
      <c r="F218" s="29">
        <v>43871</v>
      </c>
      <c r="G218" s="29">
        <v>44896</v>
      </c>
      <c r="H218" s="28" t="s">
        <v>8357</v>
      </c>
      <c r="I218" s="28" t="s">
        <v>16035</v>
      </c>
      <c r="J218" s="28" t="s">
        <v>16035</v>
      </c>
      <c r="K218" s="28" t="s">
        <v>8358</v>
      </c>
      <c r="L218" s="27">
        <v>127050.00000000001</v>
      </c>
      <c r="M218" s="27">
        <v>48950.000000000007</v>
      </c>
      <c r="N218" s="27">
        <v>0</v>
      </c>
      <c r="O218" s="27">
        <v>0</v>
      </c>
      <c r="P218" s="27">
        <f t="shared" si="42"/>
        <v>48950.000000000007</v>
      </c>
      <c r="Q218" s="27">
        <v>0</v>
      </c>
      <c r="R218" s="27">
        <v>0</v>
      </c>
      <c r="S218" s="27">
        <v>0</v>
      </c>
      <c r="T218" s="27">
        <f t="shared" si="43"/>
        <v>0</v>
      </c>
      <c r="U218" s="27">
        <v>0</v>
      </c>
      <c r="V218" s="27">
        <f t="shared" si="44"/>
        <v>176000.00000000003</v>
      </c>
      <c r="W218" s="28" t="s">
        <v>8359</v>
      </c>
      <c r="X218" s="27">
        <v>134673.00000000003</v>
      </c>
      <c r="Y218" s="27">
        <f t="shared" si="48"/>
        <v>321233.00000000006</v>
      </c>
      <c r="Z218" s="4" t="str" cm="1">
        <f t="array" ref="Z218">_xlfn.IFS(YEARFRAC(F218,G218)&lt;1,"&lt;1 Year",YEARFRAC(F218,G218)&lt;=5,"1-5 Years",YEARFRAC(F218,G218)&gt;5,"&gt;5 Years")</f>
        <v>1-5 Years</v>
      </c>
      <c r="AA218" s="24">
        <f>L218*(_xlfn.XLOOKUP(K218,'FX rates'!$A$2:$A$38,'FX rates'!$B$2:$B$38))</f>
        <v>169059.08250961019</v>
      </c>
      <c r="AB218" s="24">
        <f>V218*(_xlfn.XLOOKUP(K218,'FX rates'!$A$2:$A$38,'FX rates'!$B$2:$B$38))</f>
        <v>234194.40001331284</v>
      </c>
      <c r="AC218" s="24">
        <f>X218*(_xlfn.XLOOKUP(W218,'FX rates'!$A$2:$A$38,'FX rates'!$B$2:$B$38))</f>
        <v>179202.62746018684</v>
      </c>
      <c r="AD218" s="24">
        <f>Y218*(_xlfn.XLOOKUP(W218,'FX rates'!$A$2:$A$38,'FX rates'!$B$2:$B$38))</f>
        <v>427448.69147429842</v>
      </c>
      <c r="AE218" s="30">
        <f t="shared" si="49"/>
        <v>6.0000000000000199E-2</v>
      </c>
      <c r="AF218" s="31">
        <f t="shared" si="50"/>
        <v>7623.0000000000146</v>
      </c>
      <c r="AG218" s="23">
        <f t="shared" si="51"/>
        <v>65135.317503702652</v>
      </c>
      <c r="AH218" s="35">
        <f t="shared" si="45"/>
        <v>1.3306500000756409</v>
      </c>
      <c r="AI218" s="23">
        <f>U218*(_xlfn.XLOOKUP(K218,'FX rates'!$A$2:$A$38,'FX rates'!$B$2:$B$38))</f>
        <v>0</v>
      </c>
      <c r="AJ218" s="23">
        <f>Q218*(_xlfn.XLOOKUP(K218,'FX rates'!$A$2:$A$38,'FX rates'!$B$2:$B$38))</f>
        <v>0</v>
      </c>
      <c r="AK218" s="23">
        <f>R218*(_xlfn.XLOOKUP(K218,'FX rates'!$A$2:$A$38,'FX rates'!$B$2:$B$38))</f>
        <v>0</v>
      </c>
      <c r="AM218" s="4"/>
      <c r="AN218" s="4"/>
      <c r="AO218" s="4"/>
      <c r="AP218" s="32">
        <f t="shared" si="46"/>
        <v>0.38528138528138528</v>
      </c>
      <c r="AQ218" s="32">
        <f t="shared" si="47"/>
        <v>0</v>
      </c>
      <c r="AR218" s="24">
        <f t="shared" si="52"/>
        <v>186560.00000000003</v>
      </c>
      <c r="AS218" s="24" t="str">
        <f t="shared" si="53"/>
        <v>0</v>
      </c>
      <c r="AT218" s="24">
        <f t="shared" si="54"/>
        <v>384703.8223268686</v>
      </c>
      <c r="AU218" s="24">
        <f t="shared" si="55"/>
        <v>42744.869147429825</v>
      </c>
    </row>
    <row r="219" spans="1:47" x14ac:dyDescent="0.25">
      <c r="A219" s="28" t="s">
        <v>15198</v>
      </c>
      <c r="B219" s="28" t="s">
        <v>8360</v>
      </c>
      <c r="C219" s="28" t="s">
        <v>8361</v>
      </c>
      <c r="D219" s="28" t="s">
        <v>8362</v>
      </c>
      <c r="E219" s="28" t="s">
        <v>8363</v>
      </c>
      <c r="F219" s="29">
        <v>43654</v>
      </c>
      <c r="G219" s="29">
        <v>44896</v>
      </c>
      <c r="H219" s="28" t="s">
        <v>8364</v>
      </c>
      <c r="I219" s="28" t="s">
        <v>16042</v>
      </c>
      <c r="J219" s="28" t="s">
        <v>16038</v>
      </c>
      <c r="K219" s="28" t="s">
        <v>8365</v>
      </c>
      <c r="L219" s="27">
        <v>156464.00000000003</v>
      </c>
      <c r="M219" s="27">
        <v>26796.000000000004</v>
      </c>
      <c r="N219" s="27">
        <v>0</v>
      </c>
      <c r="O219" s="27">
        <v>0</v>
      </c>
      <c r="P219" s="27">
        <f t="shared" si="42"/>
        <v>26796.000000000004</v>
      </c>
      <c r="Q219" s="27">
        <v>0</v>
      </c>
      <c r="R219" s="27">
        <v>0</v>
      </c>
      <c r="S219" s="27">
        <v>0</v>
      </c>
      <c r="T219" s="27">
        <f t="shared" si="43"/>
        <v>0</v>
      </c>
      <c r="U219" s="27">
        <v>0</v>
      </c>
      <c r="V219" s="27">
        <f t="shared" si="44"/>
        <v>183260.00000000003</v>
      </c>
      <c r="W219" s="28" t="s">
        <v>8366</v>
      </c>
      <c r="X219" s="27">
        <v>168981.12000000005</v>
      </c>
      <c r="Y219" s="27">
        <f t="shared" si="48"/>
        <v>366901.9200000001</v>
      </c>
      <c r="Z219" s="4" t="str" cm="1">
        <f t="array" ref="Z219">_xlfn.IFS(YEARFRAC(F219,G219)&lt;1,"&lt;1 Year",YEARFRAC(F219,G219)&lt;=5,"1-5 Years",YEARFRAC(F219,G219)&gt;5,"&gt;5 Years")</f>
        <v>1-5 Years</v>
      </c>
      <c r="AA219" s="24">
        <f>L219*(_xlfn.XLOOKUP(K219,'FX rates'!$A$2:$A$38,'FX rates'!$B$2:$B$38))</f>
        <v>156464.00000000003</v>
      </c>
      <c r="AB219" s="24">
        <f>V219*(_xlfn.XLOOKUP(K219,'FX rates'!$A$2:$A$38,'FX rates'!$B$2:$B$38))</f>
        <v>183260.00000000003</v>
      </c>
      <c r="AC219" s="24">
        <f>X219*(_xlfn.XLOOKUP(W219,'FX rates'!$A$2:$A$38,'FX rates'!$B$2:$B$38))</f>
        <v>168981.12000000005</v>
      </c>
      <c r="AD219" s="24">
        <f>Y219*(_xlfn.XLOOKUP(W219,'FX rates'!$A$2:$A$38,'FX rates'!$B$2:$B$38))</f>
        <v>366901.9200000001</v>
      </c>
      <c r="AE219" s="30">
        <f t="shared" si="49"/>
        <v>8.000000000000014E-2</v>
      </c>
      <c r="AF219" s="31">
        <f t="shared" si="50"/>
        <v>12517.120000000024</v>
      </c>
      <c r="AG219" s="23">
        <f t="shared" si="51"/>
        <v>26796</v>
      </c>
      <c r="AH219" s="35">
        <f t="shared" si="45"/>
        <v>1</v>
      </c>
      <c r="AI219" s="23">
        <f>U219*(_xlfn.XLOOKUP(K219,'FX rates'!$A$2:$A$38,'FX rates'!$B$2:$B$38))</f>
        <v>0</v>
      </c>
      <c r="AJ219" s="23">
        <f>Q219*(_xlfn.XLOOKUP(K219,'FX rates'!$A$2:$A$38,'FX rates'!$B$2:$B$38))</f>
        <v>0</v>
      </c>
      <c r="AK219" s="23">
        <f>R219*(_xlfn.XLOOKUP(K219,'FX rates'!$A$2:$A$38,'FX rates'!$B$2:$B$38))</f>
        <v>0</v>
      </c>
      <c r="AM219" s="4"/>
      <c r="AN219" s="4"/>
      <c r="AO219" s="4"/>
      <c r="AP219" s="32">
        <f t="shared" si="46"/>
        <v>0.17125984251968504</v>
      </c>
      <c r="AQ219" s="32">
        <f t="shared" si="47"/>
        <v>0</v>
      </c>
      <c r="AR219" s="24">
        <f t="shared" si="52"/>
        <v>197920.80000000005</v>
      </c>
      <c r="AS219" s="24" t="str">
        <f t="shared" si="53"/>
        <v>0</v>
      </c>
      <c r="AT219" s="24">
        <f t="shared" si="54"/>
        <v>330211.72800000012</v>
      </c>
      <c r="AU219" s="24">
        <f t="shared" si="55"/>
        <v>36690.191999999981</v>
      </c>
    </row>
    <row r="220" spans="1:47" x14ac:dyDescent="0.25">
      <c r="A220" s="28" t="s">
        <v>15199</v>
      </c>
      <c r="B220" s="28" t="s">
        <v>8367</v>
      </c>
      <c r="C220" s="28" t="s">
        <v>8368</v>
      </c>
      <c r="D220" s="28" t="s">
        <v>8369</v>
      </c>
      <c r="E220" s="28" t="s">
        <v>8370</v>
      </c>
      <c r="F220" s="29">
        <v>43661</v>
      </c>
      <c r="G220" s="29">
        <v>44896</v>
      </c>
      <c r="H220" s="28" t="s">
        <v>8371</v>
      </c>
      <c r="I220" s="28" t="s">
        <v>16032</v>
      </c>
      <c r="J220" s="28" t="s">
        <v>16057</v>
      </c>
      <c r="K220" s="28" t="s">
        <v>8372</v>
      </c>
      <c r="L220" s="27">
        <v>248600</v>
      </c>
      <c r="M220" s="27">
        <v>157905</v>
      </c>
      <c r="N220" s="27">
        <v>0</v>
      </c>
      <c r="O220" s="27">
        <v>0</v>
      </c>
      <c r="P220" s="27">
        <f t="shared" si="42"/>
        <v>157905</v>
      </c>
      <c r="Q220" s="27">
        <v>0</v>
      </c>
      <c r="R220" s="27">
        <v>0</v>
      </c>
      <c r="S220" s="27">
        <v>0</v>
      </c>
      <c r="T220" s="27">
        <f t="shared" si="43"/>
        <v>0</v>
      </c>
      <c r="U220" s="27">
        <v>0</v>
      </c>
      <c r="V220" s="27">
        <f t="shared" si="44"/>
        <v>406505</v>
      </c>
      <c r="W220" s="28" t="s">
        <v>8373</v>
      </c>
      <c r="X220" s="27">
        <v>268488</v>
      </c>
      <c r="Y220" s="27">
        <f t="shared" si="48"/>
        <v>707513.4</v>
      </c>
      <c r="Z220" s="4" t="str" cm="1">
        <f t="array" ref="Z220">_xlfn.IFS(YEARFRAC(F220,G220)&lt;1,"&lt;1 Year",YEARFRAC(F220,G220)&lt;=5,"1-5 Years",YEARFRAC(F220,G220)&gt;5,"&gt;5 Years")</f>
        <v>1-5 Years</v>
      </c>
      <c r="AA220" s="24">
        <f>L220*(_xlfn.XLOOKUP(K220,'FX rates'!$A$2:$A$38,'FX rates'!$B$2:$B$38))</f>
        <v>290190.77999258559</v>
      </c>
      <c r="AB220" s="24">
        <f>V220*(_xlfn.XLOOKUP(K220,'FX rates'!$A$2:$A$38,'FX rates'!$B$2:$B$38))</f>
        <v>474513.28648787615</v>
      </c>
      <c r="AC220" s="24">
        <f>X220*(_xlfn.XLOOKUP(W220,'FX rates'!$A$2:$A$38,'FX rates'!$B$2:$B$38))</f>
        <v>313406.04239199247</v>
      </c>
      <c r="AD220" s="24">
        <f>Y220*(_xlfn.XLOOKUP(W220,'FX rates'!$A$2:$A$38,'FX rates'!$B$2:$B$38))</f>
        <v>825880.39179889869</v>
      </c>
      <c r="AE220" s="30">
        <f t="shared" si="49"/>
        <v>8.0000000000000085E-2</v>
      </c>
      <c r="AF220" s="31">
        <f t="shared" si="50"/>
        <v>19888</v>
      </c>
      <c r="AG220" s="23">
        <f t="shared" si="51"/>
        <v>184322.50649529055</v>
      </c>
      <c r="AH220" s="35">
        <f t="shared" si="45"/>
        <v>1.1672999999701754</v>
      </c>
      <c r="AI220" s="23">
        <f>U220*(_xlfn.XLOOKUP(K220,'FX rates'!$A$2:$A$38,'FX rates'!$B$2:$B$38))</f>
        <v>0</v>
      </c>
      <c r="AJ220" s="23">
        <f>Q220*(_xlfn.XLOOKUP(K220,'FX rates'!$A$2:$A$38,'FX rates'!$B$2:$B$38))</f>
        <v>0</v>
      </c>
      <c r="AK220" s="23">
        <f>R220*(_xlfn.XLOOKUP(K220,'FX rates'!$A$2:$A$38,'FX rates'!$B$2:$B$38))</f>
        <v>0</v>
      </c>
      <c r="AM220" s="4"/>
      <c r="AN220" s="4"/>
      <c r="AO220" s="4"/>
      <c r="AP220" s="32">
        <f t="shared" si="46"/>
        <v>0.63517699115044246</v>
      </c>
      <c r="AQ220" s="32">
        <f t="shared" si="47"/>
        <v>0</v>
      </c>
      <c r="AR220" s="24">
        <f t="shared" si="52"/>
        <v>439025.4</v>
      </c>
      <c r="AS220" s="24" t="str">
        <f t="shared" si="53"/>
        <v>0</v>
      </c>
      <c r="AT220" s="24">
        <f t="shared" si="54"/>
        <v>743292.35261900886</v>
      </c>
      <c r="AU220" s="24">
        <f t="shared" si="55"/>
        <v>82588.039179889834</v>
      </c>
    </row>
    <row r="221" spans="1:47" x14ac:dyDescent="0.25">
      <c r="A221" s="28" t="s">
        <v>15200</v>
      </c>
      <c r="B221" s="28" t="s">
        <v>8374</v>
      </c>
      <c r="C221" s="28" t="s">
        <v>8375</v>
      </c>
      <c r="D221" s="28" t="s">
        <v>8376</v>
      </c>
      <c r="E221" s="28" t="s">
        <v>8377</v>
      </c>
      <c r="F221" s="29">
        <v>43654</v>
      </c>
      <c r="G221" s="29">
        <v>44896</v>
      </c>
      <c r="H221" s="28" t="s">
        <v>8378</v>
      </c>
      <c r="I221" s="28" t="s">
        <v>16033</v>
      </c>
      <c r="J221" s="28" t="s">
        <v>16057</v>
      </c>
      <c r="K221" s="28" t="s">
        <v>8379</v>
      </c>
      <c r="L221" s="27">
        <v>1982442.0000000002</v>
      </c>
      <c r="M221" s="27">
        <v>1834272.0000000002</v>
      </c>
      <c r="N221" s="27">
        <v>0</v>
      </c>
      <c r="O221" s="27">
        <v>0</v>
      </c>
      <c r="P221" s="27">
        <f t="shared" si="42"/>
        <v>1834272.0000000002</v>
      </c>
      <c r="Q221" s="27">
        <v>0</v>
      </c>
      <c r="R221" s="27">
        <v>0</v>
      </c>
      <c r="S221" s="27">
        <v>0</v>
      </c>
      <c r="T221" s="27">
        <f t="shared" si="43"/>
        <v>0</v>
      </c>
      <c r="U221" s="27">
        <v>0</v>
      </c>
      <c r="V221" s="27">
        <f t="shared" si="44"/>
        <v>3816714.0000000005</v>
      </c>
      <c r="W221" s="28" t="s">
        <v>8380</v>
      </c>
      <c r="X221" s="27">
        <v>2101388.5200000005</v>
      </c>
      <c r="Y221" s="27">
        <f t="shared" si="48"/>
        <v>6147105.3600000013</v>
      </c>
      <c r="Z221" s="4" t="str" cm="1">
        <f t="array" ref="Z221">_xlfn.IFS(YEARFRAC(F221,G221)&lt;1,"&lt;1 Year",YEARFRAC(F221,G221)&lt;=5,"1-5 Years",YEARFRAC(F221,G221)&gt;5,"&gt;5 Years")</f>
        <v>1-5 Years</v>
      </c>
      <c r="AA221" s="24">
        <f>L221*(_xlfn.XLOOKUP(K221,'FX rates'!$A$2:$A$38,'FX rates'!$B$2:$B$38))</f>
        <v>252728.72140384879</v>
      </c>
      <c r="AB221" s="24">
        <f>V221*(_xlfn.XLOOKUP(K221,'FX rates'!$A$2:$A$38,'FX rates'!$B$2:$B$38))</f>
        <v>486568.20688028669</v>
      </c>
      <c r="AC221" s="24">
        <f>X221*(_xlfn.XLOOKUP(W221,'FX rates'!$A$2:$A$38,'FX rates'!$B$2:$B$38))</f>
        <v>267892.44468807976</v>
      </c>
      <c r="AD221" s="24">
        <f>Y221*(_xlfn.XLOOKUP(W221,'FX rates'!$A$2:$A$38,'FX rates'!$B$2:$B$38))</f>
        <v>783654.74398118362</v>
      </c>
      <c r="AE221" s="30">
        <f t="shared" si="49"/>
        <v>6.0000000000000192E-2</v>
      </c>
      <c r="AF221" s="31">
        <f t="shared" si="50"/>
        <v>118946.52000000025</v>
      </c>
      <c r="AG221" s="23">
        <f t="shared" si="51"/>
        <v>233839.4854764379</v>
      </c>
      <c r="AH221" s="35">
        <f t="shared" si="45"/>
        <v>0.12748353868806692</v>
      </c>
      <c r="AI221" s="23">
        <f>U221*(_xlfn.XLOOKUP(K221,'FX rates'!$A$2:$A$38,'FX rates'!$B$2:$B$38))</f>
        <v>0</v>
      </c>
      <c r="AJ221" s="23">
        <f>Q221*(_xlfn.XLOOKUP(K221,'FX rates'!$A$2:$A$38,'FX rates'!$B$2:$B$38))</f>
        <v>0</v>
      </c>
      <c r="AK221" s="23">
        <f>R221*(_xlfn.XLOOKUP(K221,'FX rates'!$A$2:$A$38,'FX rates'!$B$2:$B$38))</f>
        <v>0</v>
      </c>
      <c r="AM221" s="4"/>
      <c r="AN221" s="4"/>
      <c r="AO221" s="4"/>
      <c r="AP221" s="32">
        <f t="shared" si="46"/>
        <v>0.92525884742151343</v>
      </c>
      <c r="AQ221" s="32">
        <f t="shared" si="47"/>
        <v>0</v>
      </c>
      <c r="AR221" s="24">
        <f t="shared" si="52"/>
        <v>4045716.8400000008</v>
      </c>
      <c r="AS221" s="24" t="str">
        <f t="shared" si="53"/>
        <v>0</v>
      </c>
      <c r="AT221" s="24">
        <f t="shared" si="54"/>
        <v>705289.2695830653</v>
      </c>
      <c r="AU221" s="24">
        <f t="shared" si="55"/>
        <v>78365.474398118327</v>
      </c>
    </row>
    <row r="222" spans="1:47" x14ac:dyDescent="0.25">
      <c r="A222" s="28" t="s">
        <v>15201</v>
      </c>
      <c r="B222" s="28" t="s">
        <v>8381</v>
      </c>
      <c r="C222" s="28" t="s">
        <v>8382</v>
      </c>
      <c r="D222" s="28" t="s">
        <v>8383</v>
      </c>
      <c r="E222" s="28" t="s">
        <v>8384</v>
      </c>
      <c r="F222" s="29">
        <v>43654</v>
      </c>
      <c r="G222" s="29">
        <v>44896</v>
      </c>
      <c r="H222" s="28" t="s">
        <v>8385</v>
      </c>
      <c r="I222" s="28" t="s">
        <v>16053</v>
      </c>
      <c r="J222" s="28" t="s">
        <v>16038</v>
      </c>
      <c r="K222" s="28" t="s">
        <v>8386</v>
      </c>
      <c r="L222" s="27">
        <v>148599.00000000003</v>
      </c>
      <c r="M222" s="27">
        <v>31185</v>
      </c>
      <c r="N222" s="27">
        <v>0</v>
      </c>
      <c r="O222" s="27">
        <v>0</v>
      </c>
      <c r="P222" s="27">
        <f t="shared" si="42"/>
        <v>31185</v>
      </c>
      <c r="Q222" s="27">
        <v>0</v>
      </c>
      <c r="R222" s="27">
        <v>0</v>
      </c>
      <c r="S222" s="27">
        <v>0</v>
      </c>
      <c r="T222" s="27">
        <f t="shared" si="43"/>
        <v>0</v>
      </c>
      <c r="U222" s="27">
        <v>0</v>
      </c>
      <c r="V222" s="27">
        <f t="shared" si="44"/>
        <v>179784.00000000003</v>
      </c>
      <c r="W222" s="28" t="s">
        <v>8387</v>
      </c>
      <c r="X222" s="27">
        <v>166430.88000000006</v>
      </c>
      <c r="Y222" s="27">
        <f t="shared" si="48"/>
        <v>367788.96000000014</v>
      </c>
      <c r="Z222" s="4" t="str" cm="1">
        <f t="array" ref="Z222">_xlfn.IFS(YEARFRAC(F222,G222)&lt;1,"&lt;1 Year",YEARFRAC(F222,G222)&lt;=5,"1-5 Years",YEARFRAC(F222,G222)&gt;5,"&gt;5 Years")</f>
        <v>1-5 Years</v>
      </c>
      <c r="AA222" s="24">
        <f>L222*(_xlfn.XLOOKUP(K222,'FX rates'!$A$2:$A$38,'FX rates'!$B$2:$B$38))</f>
        <v>148599.00000000003</v>
      </c>
      <c r="AB222" s="24">
        <f>V222*(_xlfn.XLOOKUP(K222,'FX rates'!$A$2:$A$38,'FX rates'!$B$2:$B$38))</f>
        <v>179784.00000000003</v>
      </c>
      <c r="AC222" s="24">
        <f>X222*(_xlfn.XLOOKUP(W222,'FX rates'!$A$2:$A$38,'FX rates'!$B$2:$B$38))</f>
        <v>166430.88000000006</v>
      </c>
      <c r="AD222" s="24">
        <f>Y222*(_xlfn.XLOOKUP(W222,'FX rates'!$A$2:$A$38,'FX rates'!$B$2:$B$38))</f>
        <v>367788.96000000014</v>
      </c>
      <c r="AE222" s="30">
        <f t="shared" si="49"/>
        <v>0.1200000000000002</v>
      </c>
      <c r="AF222" s="31">
        <f t="shared" si="50"/>
        <v>17831.880000000034</v>
      </c>
      <c r="AG222" s="23">
        <f t="shared" si="51"/>
        <v>31185</v>
      </c>
      <c r="AH222" s="35">
        <f t="shared" si="45"/>
        <v>1</v>
      </c>
      <c r="AI222" s="23">
        <f>U222*(_xlfn.XLOOKUP(K222,'FX rates'!$A$2:$A$38,'FX rates'!$B$2:$B$38))</f>
        <v>0</v>
      </c>
      <c r="AJ222" s="23">
        <f>Q222*(_xlfn.XLOOKUP(K222,'FX rates'!$A$2:$A$38,'FX rates'!$B$2:$B$38))</f>
        <v>0</v>
      </c>
      <c r="AK222" s="23">
        <f>R222*(_xlfn.XLOOKUP(K222,'FX rates'!$A$2:$A$38,'FX rates'!$B$2:$B$38))</f>
        <v>0</v>
      </c>
      <c r="AM222" s="4"/>
      <c r="AN222" s="4"/>
      <c r="AO222" s="4"/>
      <c r="AP222" s="32">
        <f t="shared" si="46"/>
        <v>0.20986009327115251</v>
      </c>
      <c r="AQ222" s="32">
        <f t="shared" si="47"/>
        <v>0</v>
      </c>
      <c r="AR222" s="24">
        <f t="shared" si="52"/>
        <v>201358.08000000007</v>
      </c>
      <c r="AS222" s="24" t="str">
        <f t="shared" si="53"/>
        <v>0</v>
      </c>
      <c r="AT222" s="24">
        <f t="shared" si="54"/>
        <v>331010.06400000013</v>
      </c>
      <c r="AU222" s="24">
        <f t="shared" si="55"/>
        <v>36778.896000000008</v>
      </c>
    </row>
    <row r="223" spans="1:47" x14ac:dyDescent="0.25">
      <c r="A223" s="28" t="s">
        <v>15202</v>
      </c>
      <c r="B223" s="28" t="s">
        <v>8388</v>
      </c>
      <c r="C223" s="28" t="s">
        <v>8389</v>
      </c>
      <c r="D223" s="28" t="s">
        <v>8390</v>
      </c>
      <c r="E223" s="28" t="s">
        <v>8391</v>
      </c>
      <c r="F223" s="29">
        <v>43647</v>
      </c>
      <c r="G223" s="29">
        <v>44896</v>
      </c>
      <c r="H223" s="28" t="s">
        <v>8392</v>
      </c>
      <c r="I223" s="28" t="s">
        <v>16032</v>
      </c>
      <c r="J223" s="28" t="s">
        <v>16054</v>
      </c>
      <c r="K223" s="28" t="s">
        <v>8393</v>
      </c>
      <c r="L223" s="27">
        <v>183315.00000000003</v>
      </c>
      <c r="M223" s="27">
        <v>81769.600000000006</v>
      </c>
      <c r="N223" s="27">
        <v>0</v>
      </c>
      <c r="O223" s="27">
        <v>0</v>
      </c>
      <c r="P223" s="27">
        <f t="shared" si="42"/>
        <v>81769.600000000006</v>
      </c>
      <c r="Q223" s="27">
        <v>0</v>
      </c>
      <c r="R223" s="27">
        <v>0</v>
      </c>
      <c r="S223" s="27">
        <v>0</v>
      </c>
      <c r="T223" s="27">
        <f t="shared" si="43"/>
        <v>0</v>
      </c>
      <c r="U223" s="27">
        <v>0</v>
      </c>
      <c r="V223" s="27">
        <f t="shared" si="44"/>
        <v>265084.60000000003</v>
      </c>
      <c r="W223" s="28" t="s">
        <v>8394</v>
      </c>
      <c r="X223" s="27">
        <v>197980.20000000004</v>
      </c>
      <c r="Y223" s="27">
        <f t="shared" si="48"/>
        <v>484271.56800000009</v>
      </c>
      <c r="Z223" s="4" t="str" cm="1">
        <f t="array" ref="Z223">_xlfn.IFS(YEARFRAC(F223,G223)&lt;1,"&lt;1 Year",YEARFRAC(F223,G223)&lt;=5,"1-5 Years",YEARFRAC(F223,G223)&gt;5,"&gt;5 Years")</f>
        <v>1-5 Years</v>
      </c>
      <c r="AA223" s="24">
        <f>L223*(_xlfn.XLOOKUP(K223,'FX rates'!$A$2:$A$38,'FX rates'!$B$2:$B$38))</f>
        <v>183315.00000000003</v>
      </c>
      <c r="AB223" s="24">
        <f>V223*(_xlfn.XLOOKUP(K223,'FX rates'!$A$2:$A$38,'FX rates'!$B$2:$B$38))</f>
        <v>265084.60000000003</v>
      </c>
      <c r="AC223" s="24">
        <f>X223*(_xlfn.XLOOKUP(W223,'FX rates'!$A$2:$A$38,'FX rates'!$B$2:$B$38))</f>
        <v>197980.20000000004</v>
      </c>
      <c r="AD223" s="24">
        <f>Y223*(_xlfn.XLOOKUP(W223,'FX rates'!$A$2:$A$38,'FX rates'!$B$2:$B$38))</f>
        <v>484271.56800000009</v>
      </c>
      <c r="AE223" s="30">
        <f t="shared" si="49"/>
        <v>8.0000000000000057E-2</v>
      </c>
      <c r="AF223" s="31">
        <f t="shared" si="50"/>
        <v>14665.200000000012</v>
      </c>
      <c r="AG223" s="23">
        <f t="shared" si="51"/>
        <v>81769.600000000006</v>
      </c>
      <c r="AH223" s="35">
        <f t="shared" si="45"/>
        <v>1</v>
      </c>
      <c r="AI223" s="23">
        <f>U223*(_xlfn.XLOOKUP(K223,'FX rates'!$A$2:$A$38,'FX rates'!$B$2:$B$38))</f>
        <v>0</v>
      </c>
      <c r="AJ223" s="23">
        <f>Q223*(_xlfn.XLOOKUP(K223,'FX rates'!$A$2:$A$38,'FX rates'!$B$2:$B$38))</f>
        <v>0</v>
      </c>
      <c r="AK223" s="23">
        <f>R223*(_xlfn.XLOOKUP(K223,'FX rates'!$A$2:$A$38,'FX rates'!$B$2:$B$38))</f>
        <v>0</v>
      </c>
      <c r="AM223" s="4"/>
      <c r="AN223" s="4"/>
      <c r="AO223" s="4"/>
      <c r="AP223" s="32">
        <f t="shared" si="46"/>
        <v>0.44606060606060605</v>
      </c>
      <c r="AQ223" s="32">
        <f t="shared" si="47"/>
        <v>0</v>
      </c>
      <c r="AR223" s="24">
        <f t="shared" si="52"/>
        <v>286291.36800000007</v>
      </c>
      <c r="AS223" s="24" t="str">
        <f t="shared" si="53"/>
        <v>0</v>
      </c>
      <c r="AT223" s="24">
        <f t="shared" si="54"/>
        <v>435844.41120000009</v>
      </c>
      <c r="AU223" s="24">
        <f t="shared" si="55"/>
        <v>48427.156799999997</v>
      </c>
    </row>
    <row r="224" spans="1:47" x14ac:dyDescent="0.25">
      <c r="A224" s="28" t="s">
        <v>15203</v>
      </c>
      <c r="B224" s="28" t="s">
        <v>8395</v>
      </c>
      <c r="C224" s="28" t="s">
        <v>8396</v>
      </c>
      <c r="D224" s="28" t="s">
        <v>8397</v>
      </c>
      <c r="E224" s="28" t="s">
        <v>8398</v>
      </c>
      <c r="F224" s="29">
        <v>43595</v>
      </c>
      <c r="G224" s="29">
        <v>44896</v>
      </c>
      <c r="H224" s="28" t="s">
        <v>8399</v>
      </c>
      <c r="I224" s="28" t="s">
        <v>16047</v>
      </c>
      <c r="J224" s="28" t="s">
        <v>16049</v>
      </c>
      <c r="K224" s="28" t="s">
        <v>8400</v>
      </c>
      <c r="L224" s="27">
        <v>145200</v>
      </c>
      <c r="M224" s="27">
        <v>46746.700000000012</v>
      </c>
      <c r="N224" s="27">
        <v>0</v>
      </c>
      <c r="O224" s="27">
        <v>0</v>
      </c>
      <c r="P224" s="27">
        <f t="shared" si="42"/>
        <v>46746.700000000012</v>
      </c>
      <c r="Q224" s="27">
        <v>0</v>
      </c>
      <c r="R224" s="27">
        <v>0</v>
      </c>
      <c r="S224" s="27">
        <v>0</v>
      </c>
      <c r="T224" s="27">
        <f t="shared" si="43"/>
        <v>0</v>
      </c>
      <c r="U224" s="27">
        <v>0</v>
      </c>
      <c r="V224" s="27">
        <f t="shared" si="44"/>
        <v>191946.7</v>
      </c>
      <c r="W224" s="28" t="s">
        <v>8401</v>
      </c>
      <c r="X224" s="27">
        <v>152460</v>
      </c>
      <c r="Y224" s="27">
        <f t="shared" si="48"/>
        <v>354004.03500000003</v>
      </c>
      <c r="Z224" s="4" t="str" cm="1">
        <f t="array" ref="Z224">_xlfn.IFS(YEARFRAC(F224,G224)&lt;1,"&lt;1 Year",YEARFRAC(F224,G224)&lt;=5,"1-5 Years",YEARFRAC(F224,G224)&gt;5,"&gt;5 Years")</f>
        <v>1-5 Years</v>
      </c>
      <c r="AA224" s="24">
        <f>L224*(_xlfn.XLOOKUP(K224,'FX rates'!$A$2:$A$38,'FX rates'!$B$2:$B$38))</f>
        <v>193210.38001098306</v>
      </c>
      <c r="AB224" s="24">
        <f>V224*(_xlfn.XLOOKUP(K224,'FX rates'!$A$2:$A$38,'FX rates'!$B$2:$B$38))</f>
        <v>255413.87636951904</v>
      </c>
      <c r="AC224" s="24">
        <f>X224*(_xlfn.XLOOKUP(W224,'FX rates'!$A$2:$A$38,'FX rates'!$B$2:$B$38))</f>
        <v>202870.89901153222</v>
      </c>
      <c r="AD224" s="24">
        <f>Y224*(_xlfn.XLOOKUP(W224,'FX rates'!$A$2:$A$38,'FX rates'!$B$2:$B$38))</f>
        <v>471055.46919952723</v>
      </c>
      <c r="AE224" s="30">
        <f t="shared" si="49"/>
        <v>5.0000000000000037E-2</v>
      </c>
      <c r="AF224" s="31">
        <f t="shared" si="50"/>
        <v>7260</v>
      </c>
      <c r="AG224" s="23">
        <f t="shared" si="51"/>
        <v>62203.49635853598</v>
      </c>
      <c r="AH224" s="35">
        <f t="shared" si="45"/>
        <v>1.3306500000756409</v>
      </c>
      <c r="AI224" s="23">
        <f>U224*(_xlfn.XLOOKUP(K224,'FX rates'!$A$2:$A$38,'FX rates'!$B$2:$B$38))</f>
        <v>0</v>
      </c>
      <c r="AJ224" s="23">
        <f>Q224*(_xlfn.XLOOKUP(K224,'FX rates'!$A$2:$A$38,'FX rates'!$B$2:$B$38))</f>
        <v>0</v>
      </c>
      <c r="AK224" s="23">
        <f>R224*(_xlfn.XLOOKUP(K224,'FX rates'!$A$2:$A$38,'FX rates'!$B$2:$B$38))</f>
        <v>0</v>
      </c>
      <c r="AM224" s="4"/>
      <c r="AN224" s="4"/>
      <c r="AO224" s="4"/>
      <c r="AP224" s="32">
        <f t="shared" si="46"/>
        <v>0.32194696969696979</v>
      </c>
      <c r="AQ224" s="32">
        <f t="shared" si="47"/>
        <v>0</v>
      </c>
      <c r="AR224" s="24">
        <f t="shared" si="52"/>
        <v>201544.03500000003</v>
      </c>
      <c r="AS224" s="24" t="str">
        <f t="shared" si="53"/>
        <v>0</v>
      </c>
      <c r="AT224" s="24">
        <f t="shared" si="54"/>
        <v>423949.9222795745</v>
      </c>
      <c r="AU224" s="24">
        <f t="shared" si="55"/>
        <v>47105.546919952729</v>
      </c>
    </row>
    <row r="225" spans="1:47" x14ac:dyDescent="0.25">
      <c r="A225" s="28" t="s">
        <v>14016</v>
      </c>
      <c r="B225" s="28" t="s">
        <v>83</v>
      </c>
      <c r="C225" s="28" t="s">
        <v>84</v>
      </c>
      <c r="D225" s="28" t="s">
        <v>85</v>
      </c>
      <c r="E225" s="28" t="s">
        <v>86</v>
      </c>
      <c r="F225" s="29">
        <v>39083</v>
      </c>
      <c r="G225" s="29">
        <v>44896</v>
      </c>
      <c r="H225" s="28" t="s">
        <v>87</v>
      </c>
      <c r="I225" s="28" t="s">
        <v>16034</v>
      </c>
      <c r="J225" s="28" t="s">
        <v>16043</v>
      </c>
      <c r="K225" s="28" t="s">
        <v>89</v>
      </c>
      <c r="L225" s="27">
        <v>424802.95000000007</v>
      </c>
      <c r="M225" s="27">
        <v>249458</v>
      </c>
      <c r="N225" s="27">
        <v>0</v>
      </c>
      <c r="O225" s="27">
        <v>0</v>
      </c>
      <c r="P225" s="27">
        <f t="shared" si="42"/>
        <v>249458</v>
      </c>
      <c r="Q225" s="27">
        <v>0</v>
      </c>
      <c r="R225" s="27">
        <v>0</v>
      </c>
      <c r="S225" s="27">
        <v>0</v>
      </c>
      <c r="T225" s="27">
        <f t="shared" si="43"/>
        <v>0</v>
      </c>
      <c r="U225" s="27">
        <v>0</v>
      </c>
      <c r="V225" s="27">
        <f t="shared" si="44"/>
        <v>674260.95000000007</v>
      </c>
      <c r="W225" s="28" t="s">
        <v>90</v>
      </c>
      <c r="X225" s="27">
        <v>433299.00900000008</v>
      </c>
      <c r="Y225" s="27">
        <f t="shared" si="48"/>
        <v>1121045.1780000001</v>
      </c>
      <c r="Z225" s="4" t="str" cm="1">
        <f t="array" ref="Z225">_xlfn.IFS(YEARFRAC(F225,G225)&lt;1,"&lt;1 Year",YEARFRAC(F225,G225)&lt;=5,"1-5 Years",YEARFRAC(F225,G225)&gt;5,"&gt;5 Years")</f>
        <v>&gt;5 Years</v>
      </c>
      <c r="AA225" s="24">
        <f>L225*(_xlfn.XLOOKUP(K225,'FX rates'!$A$2:$A$38,'FX rates'!$B$2:$B$38))</f>
        <v>317621.55594601668</v>
      </c>
      <c r="AB225" s="24">
        <f>V225*(_xlfn.XLOOKUP(K225,'FX rates'!$A$2:$A$38,'FX rates'!$B$2:$B$38))</f>
        <v>504139.18277318781</v>
      </c>
      <c r="AC225" s="24">
        <f>X225*(_xlfn.XLOOKUP(W225,'FX rates'!$A$2:$A$38,'FX rates'!$B$2:$B$38))</f>
        <v>323973.98706493701</v>
      </c>
      <c r="AD225" s="24">
        <f>Y225*(_xlfn.XLOOKUP(W225,'FX rates'!$A$2:$A$38,'FX rates'!$B$2:$B$38))</f>
        <v>838195.95349358849</v>
      </c>
      <c r="AE225" s="30">
        <f t="shared" si="49"/>
        <v>1.9999999999999987E-2</v>
      </c>
      <c r="AF225" s="31">
        <f t="shared" si="50"/>
        <v>8496.0590000000084</v>
      </c>
      <c r="AG225" s="23">
        <f t="shared" si="51"/>
        <v>186517.62682717113</v>
      </c>
      <c r="AH225" s="35">
        <f t="shared" si="45"/>
        <v>0.74769150248607408</v>
      </c>
      <c r="AI225" s="23">
        <f>U225*(_xlfn.XLOOKUP(K225,'FX rates'!$A$2:$A$38,'FX rates'!$B$2:$B$38))</f>
        <v>0</v>
      </c>
      <c r="AJ225" s="23">
        <f>Q225*(_xlfn.XLOOKUP(K225,'FX rates'!$A$2:$A$38,'FX rates'!$B$2:$B$38))</f>
        <v>0</v>
      </c>
      <c r="AK225" s="23">
        <f>R225*(_xlfn.XLOOKUP(K225,'FX rates'!$A$2:$A$38,'FX rates'!$B$2:$B$38))</f>
        <v>0</v>
      </c>
      <c r="AM225" s="4"/>
      <c r="AN225" s="4"/>
      <c r="AO225" s="4"/>
      <c r="AP225" s="32">
        <f t="shared" si="46"/>
        <v>0.58723226851414279</v>
      </c>
      <c r="AQ225" s="32">
        <f t="shared" si="47"/>
        <v>0</v>
      </c>
      <c r="AR225" s="24">
        <f t="shared" si="52"/>
        <v>687746.16899999999</v>
      </c>
      <c r="AS225" s="24" t="str">
        <f t="shared" si="53"/>
        <v>0</v>
      </c>
      <c r="AT225" s="24">
        <f t="shared" si="54"/>
        <v>754376.35814422963</v>
      </c>
      <c r="AU225" s="24">
        <f t="shared" si="55"/>
        <v>83819.59534935886</v>
      </c>
    </row>
    <row r="226" spans="1:47" x14ac:dyDescent="0.25">
      <c r="A226" s="28" t="s">
        <v>14124</v>
      </c>
      <c r="B226" s="28" t="s">
        <v>845</v>
      </c>
      <c r="C226" s="28" t="s">
        <v>846</v>
      </c>
      <c r="D226" s="28" t="s">
        <v>847</v>
      </c>
      <c r="E226" s="28" t="s">
        <v>848</v>
      </c>
      <c r="F226" s="29">
        <v>39098</v>
      </c>
      <c r="G226" s="29">
        <v>44896</v>
      </c>
      <c r="H226" s="28" t="s">
        <v>849</v>
      </c>
      <c r="I226" s="28" t="s">
        <v>16055</v>
      </c>
      <c r="J226" s="28" t="s">
        <v>16047</v>
      </c>
      <c r="K226" s="28" t="s">
        <v>850</v>
      </c>
      <c r="L226" s="27">
        <v>98917.500000000029</v>
      </c>
      <c r="M226" s="27">
        <v>36135</v>
      </c>
      <c r="N226" s="27">
        <v>0</v>
      </c>
      <c r="O226" s="27">
        <v>0</v>
      </c>
      <c r="P226" s="27">
        <f t="shared" si="42"/>
        <v>36135</v>
      </c>
      <c r="Q226" s="27">
        <v>0</v>
      </c>
      <c r="R226" s="27">
        <v>14134</v>
      </c>
      <c r="S226" s="27">
        <v>0</v>
      </c>
      <c r="T226" s="27">
        <f t="shared" si="43"/>
        <v>14134</v>
      </c>
      <c r="U226" s="27">
        <v>0</v>
      </c>
      <c r="V226" s="27">
        <f t="shared" si="44"/>
        <v>149186.50000000003</v>
      </c>
      <c r="W226" s="28" t="s">
        <v>851</v>
      </c>
      <c r="X226" s="27">
        <v>101885.02500000004</v>
      </c>
      <c r="Y226" s="27">
        <f t="shared" si="48"/>
        <v>240989.10000000009</v>
      </c>
      <c r="Z226" s="4" t="str" cm="1">
        <f t="array" ref="Z226">_xlfn.IFS(YEARFRAC(F226,G226)&lt;1,"&lt;1 Year",YEARFRAC(F226,G226)&lt;=5,"1-5 Years",YEARFRAC(F226,G226)&gt;5,"&gt;5 Years")</f>
        <v>&gt;5 Years</v>
      </c>
      <c r="AA226" s="24">
        <f>L226*(_xlfn.XLOOKUP(K226,'FX rates'!$A$2:$A$38,'FX rates'!$B$2:$B$38))</f>
        <v>98917.500000000029</v>
      </c>
      <c r="AB226" s="24">
        <f>V226*(_xlfn.XLOOKUP(K226,'FX rates'!$A$2:$A$38,'FX rates'!$B$2:$B$38))</f>
        <v>149186.50000000003</v>
      </c>
      <c r="AC226" s="24">
        <f>X226*(_xlfn.XLOOKUP(W226,'FX rates'!$A$2:$A$38,'FX rates'!$B$2:$B$38))</f>
        <v>101885.02500000004</v>
      </c>
      <c r="AD226" s="24">
        <f>Y226*(_xlfn.XLOOKUP(W226,'FX rates'!$A$2:$A$38,'FX rates'!$B$2:$B$38))</f>
        <v>240989.10000000009</v>
      </c>
      <c r="AE226" s="30">
        <f t="shared" si="49"/>
        <v>3.0000000000000079E-2</v>
      </c>
      <c r="AF226" s="31">
        <f t="shared" si="50"/>
        <v>2967.5250000000087</v>
      </c>
      <c r="AG226" s="23">
        <f t="shared" si="51"/>
        <v>50269</v>
      </c>
      <c r="AH226" s="35">
        <f t="shared" si="45"/>
        <v>1</v>
      </c>
      <c r="AI226" s="23">
        <f>U226*(_xlfn.XLOOKUP(K226,'FX rates'!$A$2:$A$38,'FX rates'!$B$2:$B$38))</f>
        <v>0</v>
      </c>
      <c r="AJ226" s="23">
        <f>Q226*(_xlfn.XLOOKUP(K226,'FX rates'!$A$2:$A$38,'FX rates'!$B$2:$B$38))</f>
        <v>0</v>
      </c>
      <c r="AK226" s="23">
        <f>R226*(_xlfn.XLOOKUP(K226,'FX rates'!$A$2:$A$38,'FX rates'!$B$2:$B$38))</f>
        <v>14134</v>
      </c>
      <c r="AM226" s="4"/>
      <c r="AN226" s="4"/>
      <c r="AO226" s="4"/>
      <c r="AP226" s="32">
        <f t="shared" si="46"/>
        <v>0.36530442035029181</v>
      </c>
      <c r="AQ226" s="32">
        <f t="shared" si="47"/>
        <v>0</v>
      </c>
      <c r="AR226" s="24">
        <f t="shared" si="52"/>
        <v>139104.07500000004</v>
      </c>
      <c r="AS226" s="24" t="str">
        <f t="shared" si="53"/>
        <v>0</v>
      </c>
      <c r="AT226" s="24">
        <f t="shared" si="54"/>
        <v>216890.19000000009</v>
      </c>
      <c r="AU226" s="24">
        <f t="shared" si="55"/>
        <v>24098.910000000003</v>
      </c>
    </row>
    <row r="227" spans="1:47" x14ac:dyDescent="0.25">
      <c r="A227" s="28" t="s">
        <v>15204</v>
      </c>
      <c r="B227" s="28" t="s">
        <v>8402</v>
      </c>
      <c r="C227" s="28" t="s">
        <v>8403</v>
      </c>
      <c r="D227" s="28" t="s">
        <v>8404</v>
      </c>
      <c r="E227" s="28" t="s">
        <v>8405</v>
      </c>
      <c r="F227" s="29">
        <v>43633</v>
      </c>
      <c r="G227" s="29">
        <v>44896</v>
      </c>
      <c r="H227" s="28" t="s">
        <v>8406</v>
      </c>
      <c r="I227" s="28" t="s">
        <v>16041</v>
      </c>
      <c r="J227" s="28" t="s">
        <v>16042</v>
      </c>
      <c r="K227" s="28" t="s">
        <v>8407</v>
      </c>
      <c r="L227" s="27">
        <v>181281.54</v>
      </c>
      <c r="M227" s="27">
        <v>33016.5</v>
      </c>
      <c r="N227" s="27">
        <v>0</v>
      </c>
      <c r="O227" s="27">
        <v>0</v>
      </c>
      <c r="P227" s="27">
        <f t="shared" si="42"/>
        <v>33016.5</v>
      </c>
      <c r="Q227" s="27">
        <v>0</v>
      </c>
      <c r="R227" s="27">
        <v>0</v>
      </c>
      <c r="S227" s="27">
        <v>0</v>
      </c>
      <c r="T227" s="27">
        <f t="shared" si="43"/>
        <v>0</v>
      </c>
      <c r="U227" s="27">
        <v>0</v>
      </c>
      <c r="V227" s="27">
        <f t="shared" si="44"/>
        <v>214298.04</v>
      </c>
      <c r="W227" s="28" t="s">
        <v>8408</v>
      </c>
      <c r="X227" s="27">
        <v>208473.77099999998</v>
      </c>
      <c r="Y227" s="27">
        <f t="shared" si="48"/>
        <v>454916.51699999993</v>
      </c>
      <c r="Z227" s="4" t="str" cm="1">
        <f t="array" ref="Z227">_xlfn.IFS(YEARFRAC(F227,G227)&lt;1,"&lt;1 Year",YEARFRAC(F227,G227)&lt;=5,"1-5 Years",YEARFRAC(F227,G227)&gt;5,"&gt;5 Years")</f>
        <v>1-5 Years</v>
      </c>
      <c r="AA227" s="24">
        <f>L227*(_xlfn.XLOOKUP(K227,'FX rates'!$A$2:$A$38,'FX rates'!$B$2:$B$38))</f>
        <v>181281.54</v>
      </c>
      <c r="AB227" s="24">
        <f>V227*(_xlfn.XLOOKUP(K227,'FX rates'!$A$2:$A$38,'FX rates'!$B$2:$B$38))</f>
        <v>214298.04</v>
      </c>
      <c r="AC227" s="24">
        <f>X227*(_xlfn.XLOOKUP(W227,'FX rates'!$A$2:$A$38,'FX rates'!$B$2:$B$38))</f>
        <v>208473.77099999998</v>
      </c>
      <c r="AD227" s="24">
        <f>Y227*(_xlfn.XLOOKUP(W227,'FX rates'!$A$2:$A$38,'FX rates'!$B$2:$B$38))</f>
        <v>454916.51699999993</v>
      </c>
      <c r="AE227" s="30">
        <f t="shared" si="49"/>
        <v>0.14999999999999983</v>
      </c>
      <c r="AF227" s="31">
        <f t="shared" si="50"/>
        <v>27192.230999999971</v>
      </c>
      <c r="AG227" s="23">
        <f t="shared" si="51"/>
        <v>33016.5</v>
      </c>
      <c r="AH227" s="35">
        <f t="shared" si="45"/>
        <v>1</v>
      </c>
      <c r="AI227" s="23">
        <f>U227*(_xlfn.XLOOKUP(K227,'FX rates'!$A$2:$A$38,'FX rates'!$B$2:$B$38))</f>
        <v>0</v>
      </c>
      <c r="AJ227" s="23">
        <f>Q227*(_xlfn.XLOOKUP(K227,'FX rates'!$A$2:$A$38,'FX rates'!$B$2:$B$38))</f>
        <v>0</v>
      </c>
      <c r="AK227" s="23">
        <f>R227*(_xlfn.XLOOKUP(K227,'FX rates'!$A$2:$A$38,'FX rates'!$B$2:$B$38))</f>
        <v>0</v>
      </c>
      <c r="AM227" s="4"/>
      <c r="AN227" s="4"/>
      <c r="AO227" s="4"/>
      <c r="AP227" s="32">
        <f t="shared" si="46"/>
        <v>0.18212830716243913</v>
      </c>
      <c r="AQ227" s="32">
        <f t="shared" si="47"/>
        <v>0</v>
      </c>
      <c r="AR227" s="24">
        <f t="shared" si="52"/>
        <v>246442.74599999996</v>
      </c>
      <c r="AS227" s="24" t="str">
        <f t="shared" si="53"/>
        <v>0</v>
      </c>
      <c r="AT227" s="24">
        <f t="shared" si="54"/>
        <v>409424.86529999995</v>
      </c>
      <c r="AU227" s="24">
        <f t="shared" si="55"/>
        <v>45491.651699999988</v>
      </c>
    </row>
    <row r="228" spans="1:47" x14ac:dyDescent="0.25">
      <c r="A228" s="28" t="s">
        <v>15205</v>
      </c>
      <c r="B228" s="28" t="s">
        <v>8409</v>
      </c>
      <c r="C228" s="28" t="s">
        <v>8410</v>
      </c>
      <c r="D228" s="28" t="s">
        <v>8411</v>
      </c>
      <c r="E228" s="28" t="s">
        <v>8412</v>
      </c>
      <c r="F228" s="29">
        <v>43654</v>
      </c>
      <c r="G228" s="29">
        <v>44896</v>
      </c>
      <c r="H228" s="28" t="s">
        <v>8413</v>
      </c>
      <c r="I228" s="28" t="s">
        <v>16044</v>
      </c>
      <c r="J228" s="28" t="s">
        <v>16051</v>
      </c>
      <c r="K228" s="28" t="s">
        <v>8414</v>
      </c>
      <c r="L228" s="27">
        <v>184800.00000000003</v>
      </c>
      <c r="M228" s="27">
        <v>370370.00000000006</v>
      </c>
      <c r="N228" s="27">
        <v>0</v>
      </c>
      <c r="O228" s="27">
        <v>0</v>
      </c>
      <c r="P228" s="27">
        <f t="shared" si="42"/>
        <v>370370.00000000006</v>
      </c>
      <c r="Q228" s="27">
        <v>168313.02000000002</v>
      </c>
      <c r="R228" s="27">
        <v>0</v>
      </c>
      <c r="S228" s="27">
        <v>0</v>
      </c>
      <c r="T228" s="27">
        <f t="shared" si="43"/>
        <v>168313.02000000002</v>
      </c>
      <c r="U228" s="27">
        <v>0</v>
      </c>
      <c r="V228" s="27">
        <f t="shared" si="44"/>
        <v>723483.02000000014</v>
      </c>
      <c r="W228" s="28" t="s">
        <v>8415</v>
      </c>
      <c r="X228" s="27">
        <v>199584.00000000006</v>
      </c>
      <c r="Y228" s="27">
        <f t="shared" si="48"/>
        <v>799167.60000000033</v>
      </c>
      <c r="Z228" s="4" t="str" cm="1">
        <f t="array" ref="Z228">_xlfn.IFS(YEARFRAC(F228,G228)&lt;1,"&lt;1 Year",YEARFRAC(F228,G228)&lt;=5,"1-5 Years",YEARFRAC(F228,G228)&gt;5,"&gt;5 Years")</f>
        <v>1-5 Years</v>
      </c>
      <c r="AA228" s="24">
        <f>L228*(_xlfn.XLOOKUP(K228,'FX rates'!$A$2:$A$38,'FX rates'!$B$2:$B$38))</f>
        <v>184800.00000000003</v>
      </c>
      <c r="AB228" s="24">
        <f>V228*(_xlfn.XLOOKUP(K228,'FX rates'!$A$2:$A$38,'FX rates'!$B$2:$B$38))</f>
        <v>723483.02000000014</v>
      </c>
      <c r="AC228" s="24">
        <f>X228*(_xlfn.XLOOKUP(W228,'FX rates'!$A$2:$A$38,'FX rates'!$B$2:$B$38))</f>
        <v>199584.00000000006</v>
      </c>
      <c r="AD228" s="24">
        <f>Y228*(_xlfn.XLOOKUP(W228,'FX rates'!$A$2:$A$38,'FX rates'!$B$2:$B$38))</f>
        <v>799167.60000000033</v>
      </c>
      <c r="AE228" s="30">
        <f t="shared" si="49"/>
        <v>8.000000000000014E-2</v>
      </c>
      <c r="AF228" s="31">
        <f t="shared" si="50"/>
        <v>14784.000000000029</v>
      </c>
      <c r="AG228" s="23">
        <f t="shared" si="51"/>
        <v>538683.02000000014</v>
      </c>
      <c r="AH228" s="35">
        <f t="shared" si="45"/>
        <v>1</v>
      </c>
      <c r="AI228" s="23">
        <f>U228*(_xlfn.XLOOKUP(K228,'FX rates'!$A$2:$A$38,'FX rates'!$B$2:$B$38))</f>
        <v>0</v>
      </c>
      <c r="AJ228" s="23">
        <f>Q228*(_xlfn.XLOOKUP(K228,'FX rates'!$A$2:$A$38,'FX rates'!$B$2:$B$38))</f>
        <v>168313.02000000002</v>
      </c>
      <c r="AK228" s="23">
        <f>R228*(_xlfn.XLOOKUP(K228,'FX rates'!$A$2:$A$38,'FX rates'!$B$2:$B$38))</f>
        <v>0</v>
      </c>
      <c r="AM228" s="4"/>
      <c r="AN228" s="4"/>
      <c r="AO228" s="4"/>
      <c r="AP228" s="32">
        <f t="shared" si="46"/>
        <v>2.0041666666666669</v>
      </c>
      <c r="AQ228" s="32">
        <f t="shared" si="47"/>
        <v>0</v>
      </c>
      <c r="AR228" s="24">
        <f t="shared" si="52"/>
        <v>599583.60000000021</v>
      </c>
      <c r="AS228" s="24" t="str">
        <f t="shared" si="53"/>
        <v>0</v>
      </c>
      <c r="AT228" s="24">
        <f t="shared" si="54"/>
        <v>719250.84000000032</v>
      </c>
      <c r="AU228" s="24">
        <f t="shared" si="55"/>
        <v>79916.760000000009</v>
      </c>
    </row>
    <row r="229" spans="1:47" x14ac:dyDescent="0.25">
      <c r="A229" s="28" t="s">
        <v>15206</v>
      </c>
      <c r="B229" s="28" t="s">
        <v>8416</v>
      </c>
      <c r="C229" s="28" t="s">
        <v>8417</v>
      </c>
      <c r="D229" s="28" t="s">
        <v>8418</v>
      </c>
      <c r="E229" s="28" t="s">
        <v>8419</v>
      </c>
      <c r="F229" s="29">
        <v>43682</v>
      </c>
      <c r="G229" s="29">
        <v>44896</v>
      </c>
      <c r="H229" s="28" t="s">
        <v>8420</v>
      </c>
      <c r="I229" s="28" t="s">
        <v>16048</v>
      </c>
      <c r="J229" s="28" t="s">
        <v>16033</v>
      </c>
      <c r="K229" s="28" t="s">
        <v>8421</v>
      </c>
      <c r="L229" s="27">
        <v>201960.00000000003</v>
      </c>
      <c r="M229" s="27">
        <v>76560</v>
      </c>
      <c r="N229" s="27">
        <v>0</v>
      </c>
      <c r="O229" s="27">
        <v>0</v>
      </c>
      <c r="P229" s="27">
        <f t="shared" si="42"/>
        <v>76560</v>
      </c>
      <c r="Q229" s="27">
        <v>0</v>
      </c>
      <c r="R229" s="27">
        <v>0</v>
      </c>
      <c r="S229" s="27">
        <v>0</v>
      </c>
      <c r="T229" s="27">
        <f t="shared" si="43"/>
        <v>0</v>
      </c>
      <c r="U229" s="27">
        <v>0</v>
      </c>
      <c r="V229" s="27">
        <f t="shared" si="44"/>
        <v>278520</v>
      </c>
      <c r="W229" s="28" t="s">
        <v>8422</v>
      </c>
      <c r="X229" s="27">
        <v>230234.40000000005</v>
      </c>
      <c r="Y229" s="27">
        <f t="shared" si="48"/>
        <v>547747.20000000007</v>
      </c>
      <c r="Z229" s="4" t="str" cm="1">
        <f t="array" ref="Z229">_xlfn.IFS(YEARFRAC(F229,G229)&lt;1,"&lt;1 Year",YEARFRAC(F229,G229)&lt;=5,"1-5 Years",YEARFRAC(F229,G229)&gt;5,"&gt;5 Years")</f>
        <v>1-5 Years</v>
      </c>
      <c r="AA229" s="24">
        <f>L229*(_xlfn.XLOOKUP(K229,'FX rates'!$A$2:$A$38,'FX rates'!$B$2:$B$38))</f>
        <v>201960.00000000003</v>
      </c>
      <c r="AB229" s="24">
        <f>V229*(_xlfn.XLOOKUP(K229,'FX rates'!$A$2:$A$38,'FX rates'!$B$2:$B$38))</f>
        <v>278520</v>
      </c>
      <c r="AC229" s="24">
        <f>X229*(_xlfn.XLOOKUP(W229,'FX rates'!$A$2:$A$38,'FX rates'!$B$2:$B$38))</f>
        <v>230234.40000000005</v>
      </c>
      <c r="AD229" s="24">
        <f>Y229*(_xlfn.XLOOKUP(W229,'FX rates'!$A$2:$A$38,'FX rates'!$B$2:$B$38))</f>
        <v>547747.20000000007</v>
      </c>
      <c r="AE229" s="30">
        <f t="shared" si="49"/>
        <v>0.1400000000000001</v>
      </c>
      <c r="AF229" s="31">
        <f t="shared" si="50"/>
        <v>28274.400000000023</v>
      </c>
      <c r="AG229" s="23">
        <f t="shared" si="51"/>
        <v>76559.999999999971</v>
      </c>
      <c r="AH229" s="35">
        <f t="shared" si="45"/>
        <v>1</v>
      </c>
      <c r="AI229" s="23">
        <f>U229*(_xlfn.XLOOKUP(K229,'FX rates'!$A$2:$A$38,'FX rates'!$B$2:$B$38))</f>
        <v>0</v>
      </c>
      <c r="AJ229" s="23">
        <f>Q229*(_xlfn.XLOOKUP(K229,'FX rates'!$A$2:$A$38,'FX rates'!$B$2:$B$38))</f>
        <v>0</v>
      </c>
      <c r="AK229" s="23">
        <f>R229*(_xlfn.XLOOKUP(K229,'FX rates'!$A$2:$A$38,'FX rates'!$B$2:$B$38))</f>
        <v>0</v>
      </c>
      <c r="AM229" s="4"/>
      <c r="AN229" s="4"/>
      <c r="AO229" s="4"/>
      <c r="AP229" s="32">
        <f t="shared" si="46"/>
        <v>0.37908496732026137</v>
      </c>
      <c r="AQ229" s="32">
        <f t="shared" si="47"/>
        <v>0</v>
      </c>
      <c r="AR229" s="24">
        <f t="shared" si="52"/>
        <v>317512.80000000005</v>
      </c>
      <c r="AS229" s="24" t="str">
        <f t="shared" si="53"/>
        <v>0</v>
      </c>
      <c r="AT229" s="24">
        <f t="shared" si="54"/>
        <v>492972.4800000001</v>
      </c>
      <c r="AU229" s="24">
        <f t="shared" si="55"/>
        <v>54774.719999999972</v>
      </c>
    </row>
    <row r="230" spans="1:47" x14ac:dyDescent="0.25">
      <c r="A230" s="28" t="s">
        <v>15207</v>
      </c>
      <c r="B230" s="28" t="s">
        <v>8423</v>
      </c>
      <c r="C230" s="28" t="s">
        <v>8424</v>
      </c>
      <c r="D230" s="28" t="s">
        <v>8425</v>
      </c>
      <c r="E230" s="28" t="s">
        <v>8426</v>
      </c>
      <c r="F230" s="29">
        <v>43675</v>
      </c>
      <c r="G230" s="29">
        <v>44896</v>
      </c>
      <c r="H230" s="28" t="s">
        <v>8427</v>
      </c>
      <c r="I230" s="28" t="s">
        <v>16054</v>
      </c>
      <c r="J230" s="28" t="s">
        <v>16041</v>
      </c>
      <c r="K230" s="28" t="s">
        <v>8428</v>
      </c>
      <c r="L230" s="27">
        <v>160206.20000000001</v>
      </c>
      <c r="M230" s="27">
        <v>218336.80000000002</v>
      </c>
      <c r="N230" s="27">
        <v>0</v>
      </c>
      <c r="O230" s="27">
        <v>0</v>
      </c>
      <c r="P230" s="27">
        <f t="shared" si="42"/>
        <v>218336.80000000002</v>
      </c>
      <c r="Q230" s="27">
        <v>0</v>
      </c>
      <c r="R230" s="27">
        <v>0</v>
      </c>
      <c r="S230" s="27">
        <v>0</v>
      </c>
      <c r="T230" s="27">
        <f t="shared" si="43"/>
        <v>0</v>
      </c>
      <c r="U230" s="27">
        <v>0</v>
      </c>
      <c r="V230" s="27">
        <f t="shared" si="44"/>
        <v>378543</v>
      </c>
      <c r="W230" s="28" t="s">
        <v>8429</v>
      </c>
      <c r="X230" s="27">
        <v>182635.06800000003</v>
      </c>
      <c r="Y230" s="27">
        <f t="shared" si="48"/>
        <v>614174.08800000011</v>
      </c>
      <c r="Z230" s="4" t="str" cm="1">
        <f t="array" ref="Z230">_xlfn.IFS(YEARFRAC(F230,G230)&lt;1,"&lt;1 Year",YEARFRAC(F230,G230)&lt;=5,"1-5 Years",YEARFRAC(F230,G230)&gt;5,"&gt;5 Years")</f>
        <v>1-5 Years</v>
      </c>
      <c r="AA230" s="24">
        <f>L230*(_xlfn.XLOOKUP(K230,'FX rates'!$A$2:$A$38,'FX rates'!$B$2:$B$38))</f>
        <v>160206.20000000001</v>
      </c>
      <c r="AB230" s="24">
        <f>V230*(_xlfn.XLOOKUP(K230,'FX rates'!$A$2:$A$38,'FX rates'!$B$2:$B$38))</f>
        <v>378543</v>
      </c>
      <c r="AC230" s="24">
        <f>X230*(_xlfn.XLOOKUP(W230,'FX rates'!$A$2:$A$38,'FX rates'!$B$2:$B$38))</f>
        <v>182635.06800000003</v>
      </c>
      <c r="AD230" s="24">
        <f>Y230*(_xlfn.XLOOKUP(W230,'FX rates'!$A$2:$A$38,'FX rates'!$B$2:$B$38))</f>
        <v>614174.08800000011</v>
      </c>
      <c r="AE230" s="30">
        <f t="shared" si="49"/>
        <v>0.1400000000000001</v>
      </c>
      <c r="AF230" s="31">
        <f t="shared" si="50"/>
        <v>22428.868000000017</v>
      </c>
      <c r="AG230" s="23">
        <f t="shared" si="51"/>
        <v>218336.8</v>
      </c>
      <c r="AH230" s="35">
        <f t="shared" si="45"/>
        <v>1</v>
      </c>
      <c r="AI230" s="23">
        <f>U230*(_xlfn.XLOOKUP(K230,'FX rates'!$A$2:$A$38,'FX rates'!$B$2:$B$38))</f>
        <v>0</v>
      </c>
      <c r="AJ230" s="23">
        <f>Q230*(_xlfn.XLOOKUP(K230,'FX rates'!$A$2:$A$38,'FX rates'!$B$2:$B$38))</f>
        <v>0</v>
      </c>
      <c r="AK230" s="23">
        <f>R230*(_xlfn.XLOOKUP(K230,'FX rates'!$A$2:$A$38,'FX rates'!$B$2:$B$38))</f>
        <v>0</v>
      </c>
      <c r="AM230" s="4"/>
      <c r="AN230" s="4"/>
      <c r="AO230" s="4"/>
      <c r="AP230" s="32">
        <f t="shared" si="46"/>
        <v>1.3628486288295958</v>
      </c>
      <c r="AQ230" s="32">
        <f t="shared" si="47"/>
        <v>0</v>
      </c>
      <c r="AR230" s="24">
        <f t="shared" si="52"/>
        <v>431539.02000000008</v>
      </c>
      <c r="AS230" s="24" t="str">
        <f t="shared" si="53"/>
        <v>0</v>
      </c>
      <c r="AT230" s="24">
        <f t="shared" si="54"/>
        <v>552756.67920000013</v>
      </c>
      <c r="AU230" s="24">
        <f t="shared" si="55"/>
        <v>61417.408799999976</v>
      </c>
    </row>
    <row r="231" spans="1:47" x14ac:dyDescent="0.25">
      <c r="A231" s="28" t="s">
        <v>15208</v>
      </c>
      <c r="B231" s="28" t="s">
        <v>8430</v>
      </c>
      <c r="C231" s="28" t="s">
        <v>8431</v>
      </c>
      <c r="D231" s="28" t="s">
        <v>8432</v>
      </c>
      <c r="E231" s="28" t="s">
        <v>8433</v>
      </c>
      <c r="F231" s="29">
        <v>43878</v>
      </c>
      <c r="G231" s="29">
        <v>44896</v>
      </c>
      <c r="H231" s="28" t="s">
        <v>8434</v>
      </c>
      <c r="I231" s="28" t="s">
        <v>16032</v>
      </c>
      <c r="J231" s="4" t="s">
        <v>16039</v>
      </c>
      <c r="K231" s="28" t="s">
        <v>8435</v>
      </c>
      <c r="L231" s="27">
        <v>250305.00000000006</v>
      </c>
      <c r="M231" s="27">
        <v>212850.00000000003</v>
      </c>
      <c r="N231" s="27">
        <v>0</v>
      </c>
      <c r="O231" s="27">
        <v>0</v>
      </c>
      <c r="P231" s="27">
        <f t="shared" si="42"/>
        <v>212850.00000000003</v>
      </c>
      <c r="Q231" s="27">
        <v>0</v>
      </c>
      <c r="R231" s="27">
        <v>0</v>
      </c>
      <c r="S231" s="27">
        <v>0</v>
      </c>
      <c r="T231" s="27">
        <f t="shared" si="43"/>
        <v>0</v>
      </c>
      <c r="U231" s="27">
        <v>0</v>
      </c>
      <c r="V231" s="27">
        <f t="shared" si="44"/>
        <v>463155.00000000012</v>
      </c>
      <c r="W231" s="28" t="s">
        <v>8436</v>
      </c>
      <c r="X231" s="27">
        <v>272832.45000000007</v>
      </c>
      <c r="Y231" s="27">
        <f t="shared" si="48"/>
        <v>777671.40000000014</v>
      </c>
      <c r="Z231" s="4" t="str" cm="1">
        <f t="array" ref="Z231">_xlfn.IFS(YEARFRAC(F231,G231)&lt;1,"&lt;1 Year",YEARFRAC(F231,G231)&lt;=5,"1-5 Years",YEARFRAC(F231,G231)&gt;5,"&gt;5 Years")</f>
        <v>1-5 Years</v>
      </c>
      <c r="AA231" s="24">
        <f>L231*(_xlfn.XLOOKUP(K231,'FX rates'!$A$2:$A$38,'FX rates'!$B$2:$B$38))</f>
        <v>189393.27825667142</v>
      </c>
      <c r="AB231" s="24">
        <f>V231*(_xlfn.XLOOKUP(K231,'FX rates'!$A$2:$A$38,'FX rates'!$B$2:$B$38))</f>
        <v>350446.23076234455</v>
      </c>
      <c r="AC231" s="24">
        <f>X231*(_xlfn.XLOOKUP(W231,'FX rates'!$A$2:$A$38,'FX rates'!$B$2:$B$38))</f>
        <v>206438.67329977185</v>
      </c>
      <c r="AD231" s="24">
        <f>Y231*(_xlfn.XLOOKUP(W231,'FX rates'!$A$2:$A$38,'FX rates'!$B$2:$B$38))</f>
        <v>588425.06483072729</v>
      </c>
      <c r="AE231" s="30">
        <f t="shared" si="49"/>
        <v>9.0000000000000038E-2</v>
      </c>
      <c r="AF231" s="31">
        <f t="shared" si="50"/>
        <v>22527.450000000012</v>
      </c>
      <c r="AG231" s="23">
        <f t="shared" si="51"/>
        <v>161052.95250567314</v>
      </c>
      <c r="AH231" s="35">
        <f t="shared" si="45"/>
        <v>0.75665000002665295</v>
      </c>
      <c r="AI231" s="23">
        <f>U231*(_xlfn.XLOOKUP(K231,'FX rates'!$A$2:$A$38,'FX rates'!$B$2:$B$38))</f>
        <v>0</v>
      </c>
      <c r="AJ231" s="23">
        <f>Q231*(_xlfn.XLOOKUP(K231,'FX rates'!$A$2:$A$38,'FX rates'!$B$2:$B$38))</f>
        <v>0</v>
      </c>
      <c r="AK231" s="23">
        <f>R231*(_xlfn.XLOOKUP(K231,'FX rates'!$A$2:$A$38,'FX rates'!$B$2:$B$38))</f>
        <v>0</v>
      </c>
      <c r="AM231" s="4"/>
      <c r="AN231" s="4"/>
      <c r="AO231" s="4"/>
      <c r="AP231" s="32">
        <f t="shared" si="46"/>
        <v>0.85036255767963076</v>
      </c>
      <c r="AQ231" s="32">
        <f t="shared" si="47"/>
        <v>0</v>
      </c>
      <c r="AR231" s="24">
        <f t="shared" si="52"/>
        <v>504838.95000000013</v>
      </c>
      <c r="AS231" s="24" t="str">
        <f t="shared" si="53"/>
        <v>0</v>
      </c>
      <c r="AT231" s="24">
        <f t="shared" si="54"/>
        <v>529582.55834765453</v>
      </c>
      <c r="AU231" s="24">
        <f t="shared" si="55"/>
        <v>58842.506483072764</v>
      </c>
    </row>
    <row r="232" spans="1:47" x14ac:dyDescent="0.25">
      <c r="A232" s="28" t="s">
        <v>15209</v>
      </c>
      <c r="B232" s="28" t="s">
        <v>8437</v>
      </c>
      <c r="C232" s="28" t="s">
        <v>8438</v>
      </c>
      <c r="D232" s="28" t="s">
        <v>8439</v>
      </c>
      <c r="E232" s="28" t="s">
        <v>8440</v>
      </c>
      <c r="F232" s="29">
        <v>43668</v>
      </c>
      <c r="G232" s="29">
        <v>44896</v>
      </c>
      <c r="H232" s="28" t="s">
        <v>8441</v>
      </c>
      <c r="I232" s="28" t="s">
        <v>16053</v>
      </c>
      <c r="J232" s="28" t="s">
        <v>16057</v>
      </c>
      <c r="K232" s="28" t="s">
        <v>8442</v>
      </c>
      <c r="L232" s="27">
        <v>192610.00000000003</v>
      </c>
      <c r="M232" s="27">
        <v>247940.00000000003</v>
      </c>
      <c r="N232" s="27">
        <v>0</v>
      </c>
      <c r="O232" s="27">
        <v>0</v>
      </c>
      <c r="P232" s="27">
        <f t="shared" si="42"/>
        <v>247940.00000000003</v>
      </c>
      <c r="Q232" s="27">
        <v>0</v>
      </c>
      <c r="R232" s="27">
        <v>0</v>
      </c>
      <c r="S232" s="27">
        <v>0</v>
      </c>
      <c r="T232" s="27">
        <f t="shared" si="43"/>
        <v>0</v>
      </c>
      <c r="U232" s="27">
        <v>0</v>
      </c>
      <c r="V232" s="27">
        <f t="shared" si="44"/>
        <v>440550.00000000006</v>
      </c>
      <c r="W232" s="28" t="s">
        <v>8443</v>
      </c>
      <c r="X232" s="27">
        <v>208018.80000000005</v>
      </c>
      <c r="Y232" s="27">
        <f t="shared" si="48"/>
        <v>683812.80000000028</v>
      </c>
      <c r="Z232" s="4" t="str" cm="1">
        <f t="array" ref="Z232">_xlfn.IFS(YEARFRAC(F232,G232)&lt;1,"&lt;1 Year",YEARFRAC(F232,G232)&lt;=5,"1-5 Years",YEARFRAC(F232,G232)&gt;5,"&gt;5 Years")</f>
        <v>1-5 Years</v>
      </c>
      <c r="AA232" s="24">
        <f>L232*(_xlfn.XLOOKUP(K232,'FX rates'!$A$2:$A$38,'FX rates'!$B$2:$B$38))</f>
        <v>192610.00000000003</v>
      </c>
      <c r="AB232" s="24">
        <f>V232*(_xlfn.XLOOKUP(K232,'FX rates'!$A$2:$A$38,'FX rates'!$B$2:$B$38))</f>
        <v>440550.00000000006</v>
      </c>
      <c r="AC232" s="24">
        <f>X232*(_xlfn.XLOOKUP(W232,'FX rates'!$A$2:$A$38,'FX rates'!$B$2:$B$38))</f>
        <v>208018.80000000005</v>
      </c>
      <c r="AD232" s="24">
        <f>Y232*(_xlfn.XLOOKUP(W232,'FX rates'!$A$2:$A$38,'FX rates'!$B$2:$B$38))</f>
        <v>683812.80000000028</v>
      </c>
      <c r="AE232" s="30">
        <f t="shared" si="49"/>
        <v>8.0000000000000085E-2</v>
      </c>
      <c r="AF232" s="31">
        <f t="shared" si="50"/>
        <v>15408.800000000017</v>
      </c>
      <c r="AG232" s="23">
        <f t="shared" si="51"/>
        <v>247940.00000000003</v>
      </c>
      <c r="AH232" s="35">
        <f t="shared" si="45"/>
        <v>1</v>
      </c>
      <c r="AI232" s="23">
        <f>U232*(_xlfn.XLOOKUP(K232,'FX rates'!$A$2:$A$38,'FX rates'!$B$2:$B$38))</f>
        <v>0</v>
      </c>
      <c r="AJ232" s="23">
        <f>Q232*(_xlfn.XLOOKUP(K232,'FX rates'!$A$2:$A$38,'FX rates'!$B$2:$B$38))</f>
        <v>0</v>
      </c>
      <c r="AK232" s="23">
        <f>R232*(_xlfn.XLOOKUP(K232,'FX rates'!$A$2:$A$38,'FX rates'!$B$2:$B$38))</f>
        <v>0</v>
      </c>
      <c r="AM232" s="4"/>
      <c r="AN232" s="4"/>
      <c r="AO232" s="4"/>
      <c r="AP232" s="32">
        <f t="shared" si="46"/>
        <v>1.2872644203312393</v>
      </c>
      <c r="AQ232" s="32">
        <f t="shared" si="47"/>
        <v>0</v>
      </c>
      <c r="AR232" s="24">
        <f t="shared" si="52"/>
        <v>475794.00000000017</v>
      </c>
      <c r="AS232" s="24" t="str">
        <f t="shared" si="53"/>
        <v>0</v>
      </c>
      <c r="AT232" s="24">
        <f t="shared" si="54"/>
        <v>615431.52000000025</v>
      </c>
      <c r="AU232" s="24">
        <f t="shared" si="55"/>
        <v>68381.280000000028</v>
      </c>
    </row>
    <row r="233" spans="1:47" x14ac:dyDescent="0.25">
      <c r="A233" s="28" t="s">
        <v>15210</v>
      </c>
      <c r="B233" s="28" t="s">
        <v>8444</v>
      </c>
      <c r="C233" s="28" t="s">
        <v>8445</v>
      </c>
      <c r="D233" s="28" t="s">
        <v>8446</v>
      </c>
      <c r="E233" s="28" t="s">
        <v>8447</v>
      </c>
      <c r="F233" s="29">
        <v>43682</v>
      </c>
      <c r="G233" s="29">
        <v>44896</v>
      </c>
      <c r="H233" s="28" t="s">
        <v>8448</v>
      </c>
      <c r="I233" s="28" t="s">
        <v>16050</v>
      </c>
      <c r="J233" s="28" t="s">
        <v>16048</v>
      </c>
      <c r="K233" s="28" t="s">
        <v>8449</v>
      </c>
      <c r="L233" s="27">
        <v>196350.00000000003</v>
      </c>
      <c r="M233" s="27">
        <v>402050.00000000006</v>
      </c>
      <c r="N233" s="27">
        <v>0</v>
      </c>
      <c r="O233" s="27">
        <v>0</v>
      </c>
      <c r="P233" s="27">
        <f t="shared" si="42"/>
        <v>402050.00000000006</v>
      </c>
      <c r="Q233" s="27">
        <v>0</v>
      </c>
      <c r="R233" s="27">
        <v>0</v>
      </c>
      <c r="S233" s="27">
        <v>0</v>
      </c>
      <c r="T233" s="27">
        <f t="shared" si="43"/>
        <v>0</v>
      </c>
      <c r="U233" s="27">
        <v>0</v>
      </c>
      <c r="V233" s="27">
        <f t="shared" si="44"/>
        <v>598400.00000000012</v>
      </c>
      <c r="W233" s="28" t="s">
        <v>8450</v>
      </c>
      <c r="X233" s="27">
        <v>214021.50000000006</v>
      </c>
      <c r="Y233" s="27">
        <f t="shared" si="48"/>
        <v>866277.50000000023</v>
      </c>
      <c r="Z233" s="4" t="str" cm="1">
        <f t="array" ref="Z233">_xlfn.IFS(YEARFRAC(F233,G233)&lt;1,"&lt;1 Year",YEARFRAC(F233,G233)&lt;=5,"1-5 Years",YEARFRAC(F233,G233)&gt;5,"&gt;5 Years")</f>
        <v>1-5 Years</v>
      </c>
      <c r="AA233" s="24">
        <f>L233*(_xlfn.XLOOKUP(K233,'FX rates'!$A$2:$A$38,'FX rates'!$B$2:$B$38))</f>
        <v>196350.00000000003</v>
      </c>
      <c r="AB233" s="24">
        <f>V233*(_xlfn.XLOOKUP(K233,'FX rates'!$A$2:$A$38,'FX rates'!$B$2:$B$38))</f>
        <v>598400.00000000012</v>
      </c>
      <c r="AC233" s="24">
        <f>X233*(_xlfn.XLOOKUP(W233,'FX rates'!$A$2:$A$38,'FX rates'!$B$2:$B$38))</f>
        <v>214021.50000000006</v>
      </c>
      <c r="AD233" s="24">
        <f>Y233*(_xlfn.XLOOKUP(W233,'FX rates'!$A$2:$A$38,'FX rates'!$B$2:$B$38))</f>
        <v>866277.50000000023</v>
      </c>
      <c r="AE233" s="30">
        <f t="shared" si="49"/>
        <v>9.0000000000000135E-2</v>
      </c>
      <c r="AF233" s="31">
        <f t="shared" si="50"/>
        <v>17671.500000000029</v>
      </c>
      <c r="AG233" s="23">
        <f t="shared" si="51"/>
        <v>402050.00000000012</v>
      </c>
      <c r="AH233" s="35">
        <f t="shared" si="45"/>
        <v>1</v>
      </c>
      <c r="AI233" s="23">
        <f>U233*(_xlfn.XLOOKUP(K233,'FX rates'!$A$2:$A$38,'FX rates'!$B$2:$B$38))</f>
        <v>0</v>
      </c>
      <c r="AJ233" s="23">
        <f>Q233*(_xlfn.XLOOKUP(K233,'FX rates'!$A$2:$A$38,'FX rates'!$B$2:$B$38))</f>
        <v>0</v>
      </c>
      <c r="AK233" s="23">
        <f>R233*(_xlfn.XLOOKUP(K233,'FX rates'!$A$2:$A$38,'FX rates'!$B$2:$B$38))</f>
        <v>0</v>
      </c>
      <c r="AM233" s="4"/>
      <c r="AN233" s="4"/>
      <c r="AO233" s="4"/>
      <c r="AP233" s="32">
        <f t="shared" si="46"/>
        <v>2.0476190476190474</v>
      </c>
      <c r="AQ233" s="32">
        <f t="shared" si="47"/>
        <v>0</v>
      </c>
      <c r="AR233" s="24">
        <f t="shared" si="52"/>
        <v>652256.00000000012</v>
      </c>
      <c r="AS233" s="24" t="str">
        <f t="shared" si="53"/>
        <v>0</v>
      </c>
      <c r="AT233" s="24">
        <f t="shared" si="54"/>
        <v>779649.75000000023</v>
      </c>
      <c r="AU233" s="24">
        <f t="shared" si="55"/>
        <v>86627.75</v>
      </c>
    </row>
    <row r="234" spans="1:47" x14ac:dyDescent="0.25">
      <c r="A234" s="28" t="s">
        <v>15211</v>
      </c>
      <c r="B234" s="28" t="s">
        <v>8451</v>
      </c>
      <c r="C234" s="28" t="s">
        <v>8452</v>
      </c>
      <c r="D234" s="28" t="s">
        <v>8453</v>
      </c>
      <c r="E234" s="28" t="s">
        <v>8454</v>
      </c>
      <c r="F234" s="29">
        <v>43675</v>
      </c>
      <c r="G234" s="29">
        <v>44896</v>
      </c>
      <c r="H234" s="28" t="s">
        <v>8455</v>
      </c>
      <c r="I234" s="28" t="s">
        <v>16057</v>
      </c>
      <c r="J234" s="28" t="s">
        <v>16043</v>
      </c>
      <c r="K234" s="28" t="s">
        <v>8456</v>
      </c>
      <c r="L234" s="27">
        <v>190344.00000000003</v>
      </c>
      <c r="M234" s="27">
        <v>258390</v>
      </c>
      <c r="N234" s="27">
        <v>0</v>
      </c>
      <c r="O234" s="27">
        <v>0</v>
      </c>
      <c r="P234" s="27">
        <f t="shared" si="42"/>
        <v>258390</v>
      </c>
      <c r="Q234" s="27">
        <v>0</v>
      </c>
      <c r="R234" s="27">
        <v>0</v>
      </c>
      <c r="S234" s="27">
        <v>0</v>
      </c>
      <c r="T234" s="27">
        <f t="shared" si="43"/>
        <v>0</v>
      </c>
      <c r="U234" s="27">
        <v>0</v>
      </c>
      <c r="V234" s="27">
        <f t="shared" si="44"/>
        <v>448734</v>
      </c>
      <c r="W234" s="28" t="s">
        <v>8457</v>
      </c>
      <c r="X234" s="27">
        <v>203668.08000000005</v>
      </c>
      <c r="Y234" s="27">
        <f t="shared" si="48"/>
        <v>683813.46000000008</v>
      </c>
      <c r="Z234" s="4" t="str" cm="1">
        <f t="array" ref="Z234">_xlfn.IFS(YEARFRAC(F234,G234)&lt;1,"&lt;1 Year",YEARFRAC(F234,G234)&lt;=5,"1-5 Years",YEARFRAC(F234,G234)&gt;5,"&gt;5 Years")</f>
        <v>1-5 Years</v>
      </c>
      <c r="AA234" s="24">
        <f>L234*(_xlfn.XLOOKUP(K234,'FX rates'!$A$2:$A$38,'FX rates'!$B$2:$B$38))</f>
        <v>146734.50508788161</v>
      </c>
      <c r="AB234" s="24">
        <f>V234*(_xlfn.XLOOKUP(K234,'FX rates'!$A$2:$A$38,'FX rates'!$B$2:$B$38))</f>
        <v>345925.06938020355</v>
      </c>
      <c r="AC234" s="24">
        <f>X234*(_xlfn.XLOOKUP(W234,'FX rates'!$A$2:$A$38,'FX rates'!$B$2:$B$38))</f>
        <v>157005.92044403334</v>
      </c>
      <c r="AD234" s="24">
        <f>Y234*(_xlfn.XLOOKUP(W234,'FX rates'!$A$2:$A$38,'FX rates'!$B$2:$B$38))</f>
        <v>527145.74468085112</v>
      </c>
      <c r="AE234" s="30">
        <f t="shared" si="49"/>
        <v>7.0000000000000118E-2</v>
      </c>
      <c r="AF234" s="31">
        <f t="shared" si="50"/>
        <v>13324.080000000016</v>
      </c>
      <c r="AG234" s="23">
        <f t="shared" si="51"/>
        <v>199190.56429232194</v>
      </c>
      <c r="AH234" s="35">
        <f t="shared" si="45"/>
        <v>0.77089115016959608</v>
      </c>
      <c r="AI234" s="23">
        <f>U234*(_xlfn.XLOOKUP(K234,'FX rates'!$A$2:$A$38,'FX rates'!$B$2:$B$38))</f>
        <v>0</v>
      </c>
      <c r="AJ234" s="23">
        <f>Q234*(_xlfn.XLOOKUP(K234,'FX rates'!$A$2:$A$38,'FX rates'!$B$2:$B$38))</f>
        <v>0</v>
      </c>
      <c r="AK234" s="23">
        <f>R234*(_xlfn.XLOOKUP(K234,'FX rates'!$A$2:$A$38,'FX rates'!$B$2:$B$38))</f>
        <v>0</v>
      </c>
      <c r="AM234" s="4"/>
      <c r="AN234" s="4"/>
      <c r="AO234" s="4"/>
      <c r="AP234" s="32">
        <f t="shared" si="46"/>
        <v>1.3574895977808596</v>
      </c>
      <c r="AQ234" s="32">
        <f t="shared" si="47"/>
        <v>0</v>
      </c>
      <c r="AR234" s="24">
        <f t="shared" si="52"/>
        <v>480145.38000000006</v>
      </c>
      <c r="AS234" s="24" t="str">
        <f t="shared" si="53"/>
        <v>0</v>
      </c>
      <c r="AT234" s="24">
        <f t="shared" si="54"/>
        <v>474431.17021276604</v>
      </c>
      <c r="AU234" s="24">
        <f t="shared" si="55"/>
        <v>52714.574468085077</v>
      </c>
    </row>
    <row r="235" spans="1:47" x14ac:dyDescent="0.25">
      <c r="A235" s="28" t="s">
        <v>15212</v>
      </c>
      <c r="B235" s="28" t="s">
        <v>8458</v>
      </c>
      <c r="C235" s="28" t="s">
        <v>8459</v>
      </c>
      <c r="D235" s="28" t="s">
        <v>8460</v>
      </c>
      <c r="E235" s="28" t="s">
        <v>8461</v>
      </c>
      <c r="F235" s="29">
        <v>43675</v>
      </c>
      <c r="G235" s="29">
        <v>44896</v>
      </c>
      <c r="H235" s="28" t="s">
        <v>8462</v>
      </c>
      <c r="I235" s="28" t="s">
        <v>16053</v>
      </c>
      <c r="J235" s="28" t="s">
        <v>16037</v>
      </c>
      <c r="K235" s="28" t="s">
        <v>8463</v>
      </c>
      <c r="L235" s="27">
        <v>250800.00000000006</v>
      </c>
      <c r="M235" s="27">
        <v>4270866.6000000006</v>
      </c>
      <c r="N235" s="27">
        <v>0</v>
      </c>
      <c r="O235" s="27">
        <v>0</v>
      </c>
      <c r="P235" s="27">
        <f t="shared" si="42"/>
        <v>4270866.6000000006</v>
      </c>
      <c r="Q235" s="27">
        <v>0</v>
      </c>
      <c r="R235" s="27">
        <v>0</v>
      </c>
      <c r="S235" s="27">
        <v>0</v>
      </c>
      <c r="T235" s="27">
        <f t="shared" si="43"/>
        <v>0</v>
      </c>
      <c r="U235" s="27">
        <v>1489940</v>
      </c>
      <c r="V235" s="27">
        <f t="shared" si="44"/>
        <v>6011606.6000000006</v>
      </c>
      <c r="W235" s="28" t="s">
        <v>8464</v>
      </c>
      <c r="X235" s="27">
        <v>255816.00000000006</v>
      </c>
      <c r="Y235" s="27">
        <f t="shared" si="48"/>
        <v>4867915.932</v>
      </c>
      <c r="Z235" s="4" t="str" cm="1">
        <f t="array" ref="Z235">_xlfn.IFS(YEARFRAC(F235,G235)&lt;1,"&lt;1 Year",YEARFRAC(F235,G235)&lt;=5,"1-5 Years",YEARFRAC(F235,G235)&gt;5,"&gt;5 Years")</f>
        <v>1-5 Years</v>
      </c>
      <c r="AA235" s="24">
        <f>L235*(_xlfn.XLOOKUP(K235,'FX rates'!$A$2:$A$38,'FX rates'!$B$2:$B$38))</f>
        <v>333727.02001897083</v>
      </c>
      <c r="AB235" s="24">
        <f>V235*(_xlfn.XLOOKUP(K235,'FX rates'!$A$2:$A$38,'FX rates'!$B$2:$B$38))</f>
        <v>7999344.3227447243</v>
      </c>
      <c r="AC235" s="24">
        <f>X235*(_xlfn.XLOOKUP(W235,'FX rates'!$A$2:$A$38,'FX rates'!$B$2:$B$38))</f>
        <v>340401.56041935022</v>
      </c>
      <c r="AD235" s="24">
        <f>Y235*(_xlfn.XLOOKUP(W235,'FX rates'!$A$2:$A$38,'FX rates'!$B$2:$B$38))</f>
        <v>6477492.3352840133</v>
      </c>
      <c r="AE235" s="30">
        <f t="shared" si="49"/>
        <v>1.9999999999999938E-2</v>
      </c>
      <c r="AF235" s="31">
        <f t="shared" si="50"/>
        <v>5016</v>
      </c>
      <c r="AG235" s="23">
        <f t="shared" si="51"/>
        <v>7665617.3027257537</v>
      </c>
      <c r="AH235" s="35">
        <f t="shared" si="45"/>
        <v>1.3306500000756409</v>
      </c>
      <c r="AI235" s="23">
        <f>U235*(_xlfn.XLOOKUP(K235,'FX rates'!$A$2:$A$38,'FX rates'!$B$2:$B$38))</f>
        <v>1982588.6611127004</v>
      </c>
      <c r="AJ235" s="23">
        <f>Q235*(_xlfn.XLOOKUP(K235,'FX rates'!$A$2:$A$38,'FX rates'!$B$2:$B$38))</f>
        <v>0</v>
      </c>
      <c r="AK235" s="23">
        <f>R235*(_xlfn.XLOOKUP(K235,'FX rates'!$A$2:$A$38,'FX rates'!$B$2:$B$38))</f>
        <v>0</v>
      </c>
      <c r="AM235" s="4"/>
      <c r="AN235" s="4"/>
      <c r="AO235" s="4"/>
      <c r="AP235" s="32">
        <f t="shared" si="46"/>
        <v>17.028973684210523</v>
      </c>
      <c r="AQ235" s="32">
        <f t="shared" si="47"/>
        <v>0</v>
      </c>
      <c r="AR235" s="24">
        <f t="shared" si="52"/>
        <v>4612099.932</v>
      </c>
      <c r="AS235" s="24" t="str">
        <f t="shared" si="53"/>
        <v>0</v>
      </c>
      <c r="AT235" s="24">
        <f t="shared" si="54"/>
        <v>5829743.1017556125</v>
      </c>
      <c r="AU235" s="24">
        <f t="shared" si="55"/>
        <v>647749.23352840077</v>
      </c>
    </row>
    <row r="236" spans="1:47" x14ac:dyDescent="0.25">
      <c r="A236" s="28" t="s">
        <v>15213</v>
      </c>
      <c r="B236" s="28" t="s">
        <v>8465</v>
      </c>
      <c r="C236" s="28" t="s">
        <v>8466</v>
      </c>
      <c r="D236" s="28" t="s">
        <v>8467</v>
      </c>
      <c r="E236" s="28" t="s">
        <v>8468</v>
      </c>
      <c r="F236" s="29">
        <v>43682</v>
      </c>
      <c r="G236" s="29">
        <v>44896</v>
      </c>
      <c r="H236" s="28" t="s">
        <v>8469</v>
      </c>
      <c r="I236" s="28" t="s">
        <v>16044</v>
      </c>
      <c r="J236" s="4" t="s">
        <v>16041</v>
      </c>
      <c r="K236" s="28" t="s">
        <v>8470</v>
      </c>
      <c r="L236" s="27">
        <v>205975.00000000003</v>
      </c>
      <c r="M236" s="27">
        <v>143165</v>
      </c>
      <c r="N236" s="27">
        <v>0</v>
      </c>
      <c r="O236" s="27">
        <v>0</v>
      </c>
      <c r="P236" s="27">
        <f t="shared" si="42"/>
        <v>143165</v>
      </c>
      <c r="Q236" s="27">
        <v>0</v>
      </c>
      <c r="R236" s="27">
        <v>0</v>
      </c>
      <c r="S236" s="27">
        <v>0</v>
      </c>
      <c r="T236" s="27">
        <f t="shared" si="43"/>
        <v>0</v>
      </c>
      <c r="U236" s="27">
        <v>0</v>
      </c>
      <c r="V236" s="27">
        <f t="shared" si="44"/>
        <v>349140</v>
      </c>
      <c r="W236" s="28" t="s">
        <v>8471</v>
      </c>
      <c r="X236" s="27">
        <v>218333.50000000003</v>
      </c>
      <c r="Y236" s="27">
        <f t="shared" si="48"/>
        <v>588421.9</v>
      </c>
      <c r="Z236" s="4" t="str" cm="1">
        <f t="array" ref="Z236">_xlfn.IFS(YEARFRAC(F236,G236)&lt;1,"&lt;1 Year",YEARFRAC(F236,G236)&lt;=5,"1-5 Years",YEARFRAC(F236,G236)&gt;5,"&gt;5 Years")</f>
        <v>1-5 Years</v>
      </c>
      <c r="AA236" s="24">
        <f>L236*(_xlfn.XLOOKUP(K236,'FX rates'!$A$2:$A$38,'FX rates'!$B$2:$B$38))</f>
        <v>205975.00000000003</v>
      </c>
      <c r="AB236" s="24">
        <f>V236*(_xlfn.XLOOKUP(K236,'FX rates'!$A$2:$A$38,'FX rates'!$B$2:$B$38))</f>
        <v>349140</v>
      </c>
      <c r="AC236" s="24">
        <f>X236*(_xlfn.XLOOKUP(W236,'FX rates'!$A$2:$A$38,'FX rates'!$B$2:$B$38))</f>
        <v>218333.50000000003</v>
      </c>
      <c r="AD236" s="24">
        <f>Y236*(_xlfn.XLOOKUP(W236,'FX rates'!$A$2:$A$38,'FX rates'!$B$2:$B$38))</f>
        <v>588421.9</v>
      </c>
      <c r="AE236" s="30">
        <f t="shared" si="49"/>
        <v>5.9999999999999991E-2</v>
      </c>
      <c r="AF236" s="31">
        <f t="shared" si="50"/>
        <v>12358.5</v>
      </c>
      <c r="AG236" s="23">
        <f t="shared" si="51"/>
        <v>143164.99999999997</v>
      </c>
      <c r="AH236" s="35">
        <f t="shared" si="45"/>
        <v>1</v>
      </c>
      <c r="AI236" s="23">
        <f>U236*(_xlfn.XLOOKUP(K236,'FX rates'!$A$2:$A$38,'FX rates'!$B$2:$B$38))</f>
        <v>0</v>
      </c>
      <c r="AJ236" s="23">
        <f>Q236*(_xlfn.XLOOKUP(K236,'FX rates'!$A$2:$A$38,'FX rates'!$B$2:$B$38))</f>
        <v>0</v>
      </c>
      <c r="AK236" s="23">
        <f>R236*(_xlfn.XLOOKUP(K236,'FX rates'!$A$2:$A$38,'FX rates'!$B$2:$B$38))</f>
        <v>0</v>
      </c>
      <c r="AM236" s="4"/>
      <c r="AN236" s="4"/>
      <c r="AO236" s="4"/>
      <c r="AP236" s="32">
        <f t="shared" si="46"/>
        <v>0.69506008010680898</v>
      </c>
      <c r="AQ236" s="32">
        <f t="shared" si="47"/>
        <v>0</v>
      </c>
      <c r="AR236" s="24">
        <f t="shared" si="52"/>
        <v>370088.4</v>
      </c>
      <c r="AS236" s="24" t="str">
        <f t="shared" si="53"/>
        <v>0</v>
      </c>
      <c r="AT236" s="24">
        <f t="shared" si="54"/>
        <v>529579.71000000008</v>
      </c>
      <c r="AU236" s="24">
        <f t="shared" si="55"/>
        <v>58842.189999999944</v>
      </c>
    </row>
    <row r="237" spans="1:47" x14ac:dyDescent="0.25">
      <c r="A237" s="28" t="s">
        <v>14125</v>
      </c>
      <c r="B237" s="28" t="s">
        <v>852</v>
      </c>
      <c r="C237" s="28" t="s">
        <v>853</v>
      </c>
      <c r="D237" s="28" t="s">
        <v>854</v>
      </c>
      <c r="E237" s="28" t="s">
        <v>855</v>
      </c>
      <c r="F237" s="29">
        <v>39167</v>
      </c>
      <c r="G237" s="29">
        <v>44896</v>
      </c>
      <c r="H237" s="28" t="s">
        <v>856</v>
      </c>
      <c r="I237" s="28" t="s">
        <v>16033</v>
      </c>
      <c r="J237" s="28" t="s">
        <v>16034</v>
      </c>
      <c r="K237" s="28" t="s">
        <v>857</v>
      </c>
      <c r="L237" s="27">
        <v>91960.000000000015</v>
      </c>
      <c r="M237" s="27">
        <v>11253.000000000002</v>
      </c>
      <c r="N237" s="27">
        <v>0</v>
      </c>
      <c r="O237" s="27">
        <v>0</v>
      </c>
      <c r="P237" s="27">
        <f t="shared" si="42"/>
        <v>11253.000000000002</v>
      </c>
      <c r="Q237" s="27">
        <v>0</v>
      </c>
      <c r="R237" s="27">
        <v>0</v>
      </c>
      <c r="S237" s="27">
        <v>0</v>
      </c>
      <c r="T237" s="27">
        <f t="shared" si="43"/>
        <v>0</v>
      </c>
      <c r="U237" s="27">
        <v>0</v>
      </c>
      <c r="V237" s="27">
        <f t="shared" si="44"/>
        <v>103213.00000000001</v>
      </c>
      <c r="W237" s="28" t="s">
        <v>858</v>
      </c>
      <c r="X237" s="27">
        <v>98397.200000000026</v>
      </c>
      <c r="Y237" s="27">
        <f t="shared" si="48"/>
        <v>208835.11000000004</v>
      </c>
      <c r="Z237" s="4" t="str" cm="1">
        <f t="array" ref="Z237">_xlfn.IFS(YEARFRAC(F237,G237)&lt;1,"&lt;1 Year",YEARFRAC(F237,G237)&lt;=5,"1-5 Years",YEARFRAC(F237,G237)&gt;5,"&gt;5 Years")</f>
        <v>&gt;5 Years</v>
      </c>
      <c r="AA237" s="24">
        <f>L237*(_xlfn.XLOOKUP(K237,'FX rates'!$A$2:$A$38,'FX rates'!$B$2:$B$38))</f>
        <v>91960.000000000015</v>
      </c>
      <c r="AB237" s="24">
        <f>V237*(_xlfn.XLOOKUP(K237,'FX rates'!$A$2:$A$38,'FX rates'!$B$2:$B$38))</f>
        <v>103213.00000000001</v>
      </c>
      <c r="AC237" s="24">
        <f>X237*(_xlfn.XLOOKUP(W237,'FX rates'!$A$2:$A$38,'FX rates'!$B$2:$B$38))</f>
        <v>98397.200000000026</v>
      </c>
      <c r="AD237" s="24">
        <f>Y237*(_xlfn.XLOOKUP(W237,'FX rates'!$A$2:$A$38,'FX rates'!$B$2:$B$38))</f>
        <v>208835.11000000004</v>
      </c>
      <c r="AE237" s="30">
        <f t="shared" si="49"/>
        <v>7.0000000000000118E-2</v>
      </c>
      <c r="AF237" s="31">
        <f t="shared" si="50"/>
        <v>6437.2000000000116</v>
      </c>
      <c r="AG237" s="23">
        <f t="shared" si="51"/>
        <v>11253</v>
      </c>
      <c r="AH237" s="35">
        <f t="shared" si="45"/>
        <v>1</v>
      </c>
      <c r="AI237" s="23">
        <f>U237*(_xlfn.XLOOKUP(K237,'FX rates'!$A$2:$A$38,'FX rates'!$B$2:$B$38))</f>
        <v>0</v>
      </c>
      <c r="AJ237" s="23">
        <f>Q237*(_xlfn.XLOOKUP(K237,'FX rates'!$A$2:$A$38,'FX rates'!$B$2:$B$38))</f>
        <v>0</v>
      </c>
      <c r="AK237" s="23">
        <f>R237*(_xlfn.XLOOKUP(K237,'FX rates'!$A$2:$A$38,'FX rates'!$B$2:$B$38))</f>
        <v>0</v>
      </c>
      <c r="AM237" s="4"/>
      <c r="AN237" s="4"/>
      <c r="AO237" s="4"/>
      <c r="AP237" s="32">
        <f t="shared" si="46"/>
        <v>0.12236842105263158</v>
      </c>
      <c r="AQ237" s="32">
        <f t="shared" si="47"/>
        <v>0</v>
      </c>
      <c r="AR237" s="24">
        <f t="shared" si="52"/>
        <v>110437.91000000003</v>
      </c>
      <c r="AS237" s="24" t="str">
        <f t="shared" si="53"/>
        <v>0</v>
      </c>
      <c r="AT237" s="24">
        <f t="shared" si="54"/>
        <v>187951.59900000005</v>
      </c>
      <c r="AU237" s="24">
        <f t="shared" si="55"/>
        <v>20883.510999999999</v>
      </c>
    </row>
    <row r="238" spans="1:47" x14ac:dyDescent="0.25">
      <c r="A238" s="28" t="s">
        <v>15214</v>
      </c>
      <c r="B238" s="28" t="s">
        <v>8472</v>
      </c>
      <c r="C238" s="28" t="s">
        <v>8473</v>
      </c>
      <c r="D238" s="28" t="s">
        <v>8474</v>
      </c>
      <c r="E238" s="28" t="s">
        <v>8475</v>
      </c>
      <c r="F238" s="29">
        <v>43682</v>
      </c>
      <c r="G238" s="29">
        <v>44896</v>
      </c>
      <c r="H238" s="28" t="s">
        <v>8476</v>
      </c>
      <c r="I238" s="28" t="s">
        <v>16039</v>
      </c>
      <c r="J238" s="28" t="s">
        <v>16054</v>
      </c>
      <c r="K238" s="28" t="s">
        <v>8477</v>
      </c>
      <c r="L238" s="27">
        <v>157080</v>
      </c>
      <c r="M238" s="27">
        <v>51397.500000000007</v>
      </c>
      <c r="N238" s="27">
        <v>0</v>
      </c>
      <c r="O238" s="27">
        <v>0</v>
      </c>
      <c r="P238" s="27">
        <f t="shared" si="42"/>
        <v>51397.500000000007</v>
      </c>
      <c r="Q238" s="27">
        <v>0</v>
      </c>
      <c r="R238" s="27">
        <v>0</v>
      </c>
      <c r="S238" s="27">
        <v>0</v>
      </c>
      <c r="T238" s="27">
        <f t="shared" si="43"/>
        <v>0</v>
      </c>
      <c r="U238" s="27">
        <v>0</v>
      </c>
      <c r="V238" s="27">
        <f t="shared" si="44"/>
        <v>208477.5</v>
      </c>
      <c r="W238" s="28" t="s">
        <v>8478</v>
      </c>
      <c r="X238" s="27">
        <v>180642</v>
      </c>
      <c r="Y238" s="27">
        <f t="shared" si="48"/>
        <v>420391.125</v>
      </c>
      <c r="Z238" s="4" t="str" cm="1">
        <f t="array" ref="Z238">_xlfn.IFS(YEARFRAC(F238,G238)&lt;1,"&lt;1 Year",YEARFRAC(F238,G238)&lt;=5,"1-5 Years",YEARFRAC(F238,G238)&gt;5,"&gt;5 Years")</f>
        <v>1-5 Years</v>
      </c>
      <c r="AA238" s="24">
        <f>L238*(_xlfn.XLOOKUP(K238,'FX rates'!$A$2:$A$38,'FX rates'!$B$2:$B$38))</f>
        <v>157080</v>
      </c>
      <c r="AB238" s="24">
        <f>V238*(_xlfn.XLOOKUP(K238,'FX rates'!$A$2:$A$38,'FX rates'!$B$2:$B$38))</f>
        <v>208477.5</v>
      </c>
      <c r="AC238" s="24">
        <f>X238*(_xlfn.XLOOKUP(W238,'FX rates'!$A$2:$A$38,'FX rates'!$B$2:$B$38))</f>
        <v>180642</v>
      </c>
      <c r="AD238" s="24">
        <f>Y238*(_xlfn.XLOOKUP(W238,'FX rates'!$A$2:$A$38,'FX rates'!$B$2:$B$38))</f>
        <v>420391.125</v>
      </c>
      <c r="AE238" s="30">
        <f t="shared" si="49"/>
        <v>0.15</v>
      </c>
      <c r="AF238" s="31">
        <f t="shared" si="50"/>
        <v>23562</v>
      </c>
      <c r="AG238" s="23">
        <f t="shared" si="51"/>
        <v>51397.5</v>
      </c>
      <c r="AH238" s="35">
        <f t="shared" si="45"/>
        <v>1</v>
      </c>
      <c r="AI238" s="23">
        <f>U238*(_xlfn.XLOOKUP(K238,'FX rates'!$A$2:$A$38,'FX rates'!$B$2:$B$38))</f>
        <v>0</v>
      </c>
      <c r="AJ238" s="23">
        <f>Q238*(_xlfn.XLOOKUP(K238,'FX rates'!$A$2:$A$38,'FX rates'!$B$2:$B$38))</f>
        <v>0</v>
      </c>
      <c r="AK238" s="23">
        <f>R238*(_xlfn.XLOOKUP(K238,'FX rates'!$A$2:$A$38,'FX rates'!$B$2:$B$38))</f>
        <v>0</v>
      </c>
      <c r="AM238" s="4"/>
      <c r="AN238" s="4"/>
      <c r="AO238" s="4"/>
      <c r="AP238" s="32">
        <f t="shared" si="46"/>
        <v>0.32720588235294124</v>
      </c>
      <c r="AQ238" s="32">
        <f t="shared" si="47"/>
        <v>0</v>
      </c>
      <c r="AR238" s="24">
        <f t="shared" si="52"/>
        <v>239749.125</v>
      </c>
      <c r="AS238" s="24" t="str">
        <f t="shared" si="53"/>
        <v>0</v>
      </c>
      <c r="AT238" s="24">
        <f t="shared" si="54"/>
        <v>378352.01250000001</v>
      </c>
      <c r="AU238" s="24">
        <f t="shared" si="55"/>
        <v>42039.112499999988</v>
      </c>
    </row>
    <row r="239" spans="1:47" x14ac:dyDescent="0.25">
      <c r="A239" s="28" t="s">
        <v>15215</v>
      </c>
      <c r="B239" s="28" t="s">
        <v>8479</v>
      </c>
      <c r="C239" s="28" t="s">
        <v>8480</v>
      </c>
      <c r="D239" s="28" t="s">
        <v>8481</v>
      </c>
      <c r="E239" s="28" t="s">
        <v>8482</v>
      </c>
      <c r="F239" s="29">
        <v>43675</v>
      </c>
      <c r="G239" s="29">
        <v>44896</v>
      </c>
      <c r="H239" s="28" t="s">
        <v>8483</v>
      </c>
      <c r="I239" s="28" t="s">
        <v>16055</v>
      </c>
      <c r="J239" s="28" t="s">
        <v>16039</v>
      </c>
      <c r="K239" s="28" t="s">
        <v>8484</v>
      </c>
      <c r="L239" s="27">
        <v>194425.00000000003</v>
      </c>
      <c r="M239" s="27">
        <v>287100</v>
      </c>
      <c r="N239" s="27">
        <v>0</v>
      </c>
      <c r="O239" s="27">
        <v>0</v>
      </c>
      <c r="P239" s="27">
        <f t="shared" si="42"/>
        <v>287100</v>
      </c>
      <c r="Q239" s="27">
        <v>0</v>
      </c>
      <c r="R239" s="27">
        <v>0</v>
      </c>
      <c r="S239" s="27">
        <v>0</v>
      </c>
      <c r="T239" s="27">
        <f t="shared" si="43"/>
        <v>0</v>
      </c>
      <c r="U239" s="27">
        <v>0</v>
      </c>
      <c r="V239" s="27">
        <f t="shared" si="44"/>
        <v>481525</v>
      </c>
      <c r="W239" s="28" t="s">
        <v>8485</v>
      </c>
      <c r="X239" s="27">
        <v>219700.25</v>
      </c>
      <c r="Y239" s="27">
        <f t="shared" si="48"/>
        <v>763823.5</v>
      </c>
      <c r="Z239" s="4" t="str" cm="1">
        <f t="array" ref="Z239">_xlfn.IFS(YEARFRAC(F239,G239)&lt;1,"&lt;1 Year",YEARFRAC(F239,G239)&lt;=5,"1-5 Years",YEARFRAC(F239,G239)&gt;5,"&gt;5 Years")</f>
        <v>1-5 Years</v>
      </c>
      <c r="AA239" s="24">
        <f>L239*(_xlfn.XLOOKUP(K239,'FX rates'!$A$2:$A$38,'FX rates'!$B$2:$B$38))</f>
        <v>194425.00000000003</v>
      </c>
      <c r="AB239" s="24">
        <f>V239*(_xlfn.XLOOKUP(K239,'FX rates'!$A$2:$A$38,'FX rates'!$B$2:$B$38))</f>
        <v>481525</v>
      </c>
      <c r="AC239" s="24">
        <f>X239*(_xlfn.XLOOKUP(W239,'FX rates'!$A$2:$A$38,'FX rates'!$B$2:$B$38))</f>
        <v>219700.25</v>
      </c>
      <c r="AD239" s="24">
        <f>Y239*(_xlfn.XLOOKUP(W239,'FX rates'!$A$2:$A$38,'FX rates'!$B$2:$B$38))</f>
        <v>763823.5</v>
      </c>
      <c r="AE239" s="30">
        <f t="shared" si="49"/>
        <v>0.12999999999999984</v>
      </c>
      <c r="AF239" s="31">
        <f t="shared" si="50"/>
        <v>25275.249999999971</v>
      </c>
      <c r="AG239" s="23">
        <f t="shared" si="51"/>
        <v>287100</v>
      </c>
      <c r="AH239" s="35">
        <f t="shared" si="45"/>
        <v>1</v>
      </c>
      <c r="AI239" s="23">
        <f>U239*(_xlfn.XLOOKUP(K239,'FX rates'!$A$2:$A$38,'FX rates'!$B$2:$B$38))</f>
        <v>0</v>
      </c>
      <c r="AJ239" s="23">
        <f>Q239*(_xlfn.XLOOKUP(K239,'FX rates'!$A$2:$A$38,'FX rates'!$B$2:$B$38))</f>
        <v>0</v>
      </c>
      <c r="AK239" s="23">
        <f>R239*(_xlfn.XLOOKUP(K239,'FX rates'!$A$2:$A$38,'FX rates'!$B$2:$B$38))</f>
        <v>0</v>
      </c>
      <c r="AM239" s="4"/>
      <c r="AN239" s="4"/>
      <c r="AO239" s="4"/>
      <c r="AP239" s="32">
        <f t="shared" si="46"/>
        <v>1.4766619519094764</v>
      </c>
      <c r="AQ239" s="32">
        <f t="shared" si="47"/>
        <v>0</v>
      </c>
      <c r="AR239" s="24">
        <f t="shared" si="52"/>
        <v>544123.25</v>
      </c>
      <c r="AS239" s="24" t="str">
        <f t="shared" si="53"/>
        <v>0</v>
      </c>
      <c r="AT239" s="24">
        <f t="shared" si="54"/>
        <v>687441.15</v>
      </c>
      <c r="AU239" s="24">
        <f t="shared" si="55"/>
        <v>76382.349999999977</v>
      </c>
    </row>
    <row r="240" spans="1:47" x14ac:dyDescent="0.25">
      <c r="A240" s="28" t="s">
        <v>15216</v>
      </c>
      <c r="B240" s="28" t="s">
        <v>8486</v>
      </c>
      <c r="C240" s="28" t="s">
        <v>8487</v>
      </c>
      <c r="D240" s="28" t="s">
        <v>8488</v>
      </c>
      <c r="E240" s="28" t="s">
        <v>8489</v>
      </c>
      <c r="F240" s="29">
        <v>43710</v>
      </c>
      <c r="G240" s="29">
        <v>44896</v>
      </c>
      <c r="H240" s="28" t="s">
        <v>8490</v>
      </c>
      <c r="I240" s="28" t="s">
        <v>16042</v>
      </c>
      <c r="J240" s="28" t="s">
        <v>16045</v>
      </c>
      <c r="K240" s="28" t="s">
        <v>8491</v>
      </c>
      <c r="L240" s="27">
        <v>186846.00000000003</v>
      </c>
      <c r="M240" s="27">
        <v>84216.000000000015</v>
      </c>
      <c r="N240" s="27">
        <v>0</v>
      </c>
      <c r="O240" s="27">
        <v>0</v>
      </c>
      <c r="P240" s="27">
        <f t="shared" si="42"/>
        <v>84216.000000000015</v>
      </c>
      <c r="Q240" s="27">
        <v>0</v>
      </c>
      <c r="R240" s="27">
        <v>0</v>
      </c>
      <c r="S240" s="27">
        <v>0</v>
      </c>
      <c r="T240" s="27">
        <f t="shared" si="43"/>
        <v>0</v>
      </c>
      <c r="U240" s="27">
        <v>0</v>
      </c>
      <c r="V240" s="27">
        <f t="shared" si="44"/>
        <v>271062.00000000006</v>
      </c>
      <c r="W240" s="28" t="s">
        <v>8492</v>
      </c>
      <c r="X240" s="27">
        <v>209267.52000000005</v>
      </c>
      <c r="Y240" s="27">
        <f t="shared" si="48"/>
        <v>512856.96000000008</v>
      </c>
      <c r="Z240" s="4" t="str" cm="1">
        <f t="array" ref="Z240">_xlfn.IFS(YEARFRAC(F240,G240)&lt;1,"&lt;1 Year",YEARFRAC(F240,G240)&lt;=5,"1-5 Years",YEARFRAC(F240,G240)&gt;5,"&gt;5 Years")</f>
        <v>1-5 Years</v>
      </c>
      <c r="AA240" s="24">
        <f>L240*(_xlfn.XLOOKUP(K240,'FX rates'!$A$2:$A$38,'FX rates'!$B$2:$B$38))</f>
        <v>186846.00000000003</v>
      </c>
      <c r="AB240" s="24">
        <f>V240*(_xlfn.XLOOKUP(K240,'FX rates'!$A$2:$A$38,'FX rates'!$B$2:$B$38))</f>
        <v>271062.00000000006</v>
      </c>
      <c r="AC240" s="24">
        <f>X240*(_xlfn.XLOOKUP(W240,'FX rates'!$A$2:$A$38,'FX rates'!$B$2:$B$38))</f>
        <v>209267.52000000005</v>
      </c>
      <c r="AD240" s="24">
        <f>Y240*(_xlfn.XLOOKUP(W240,'FX rates'!$A$2:$A$38,'FX rates'!$B$2:$B$38))</f>
        <v>512856.96000000008</v>
      </c>
      <c r="AE240" s="30">
        <f t="shared" si="49"/>
        <v>0.12000000000000008</v>
      </c>
      <c r="AF240" s="31">
        <f t="shared" si="50"/>
        <v>22421.520000000019</v>
      </c>
      <c r="AG240" s="23">
        <f t="shared" si="51"/>
        <v>84216.000000000029</v>
      </c>
      <c r="AH240" s="35">
        <f t="shared" si="45"/>
        <v>1</v>
      </c>
      <c r="AI240" s="23">
        <f>U240*(_xlfn.XLOOKUP(K240,'FX rates'!$A$2:$A$38,'FX rates'!$B$2:$B$38))</f>
        <v>0</v>
      </c>
      <c r="AJ240" s="23">
        <f>Q240*(_xlfn.XLOOKUP(K240,'FX rates'!$A$2:$A$38,'FX rates'!$B$2:$B$38))</f>
        <v>0</v>
      </c>
      <c r="AK240" s="23">
        <f>R240*(_xlfn.XLOOKUP(K240,'FX rates'!$A$2:$A$38,'FX rates'!$B$2:$B$38))</f>
        <v>0</v>
      </c>
      <c r="AM240" s="4"/>
      <c r="AN240" s="4"/>
      <c r="AO240" s="4"/>
      <c r="AP240" s="32">
        <f t="shared" si="46"/>
        <v>0.45072412575061815</v>
      </c>
      <c r="AQ240" s="32">
        <f t="shared" si="47"/>
        <v>0</v>
      </c>
      <c r="AR240" s="24">
        <f t="shared" si="52"/>
        <v>303589.44000000006</v>
      </c>
      <c r="AS240" s="24" t="str">
        <f t="shared" si="53"/>
        <v>0</v>
      </c>
      <c r="AT240" s="24">
        <f t="shared" si="54"/>
        <v>461571.26400000008</v>
      </c>
      <c r="AU240" s="24">
        <f t="shared" si="55"/>
        <v>51285.695999999996</v>
      </c>
    </row>
    <row r="241" spans="1:47" x14ac:dyDescent="0.25">
      <c r="A241" s="28" t="s">
        <v>15217</v>
      </c>
      <c r="B241" s="28" t="s">
        <v>8493</v>
      </c>
      <c r="C241" s="28" t="s">
        <v>8494</v>
      </c>
      <c r="D241" s="28" t="s">
        <v>8495</v>
      </c>
      <c r="E241" s="28" t="s">
        <v>8496</v>
      </c>
      <c r="F241" s="29">
        <v>43725</v>
      </c>
      <c r="G241" s="29">
        <v>44896</v>
      </c>
      <c r="H241" s="28" t="s">
        <v>8497</v>
      </c>
      <c r="I241" s="28" t="s">
        <v>16045</v>
      </c>
      <c r="J241" s="4" t="s">
        <v>16045</v>
      </c>
      <c r="K241" s="28" t="s">
        <v>8498</v>
      </c>
      <c r="L241" s="27">
        <v>171820</v>
      </c>
      <c r="M241" s="27">
        <v>59972</v>
      </c>
      <c r="N241" s="27">
        <v>0</v>
      </c>
      <c r="O241" s="27">
        <v>0</v>
      </c>
      <c r="P241" s="27">
        <f t="shared" si="42"/>
        <v>59972</v>
      </c>
      <c r="Q241" s="27">
        <v>0</v>
      </c>
      <c r="R241" s="27">
        <v>0</v>
      </c>
      <c r="S241" s="27">
        <v>0</v>
      </c>
      <c r="T241" s="27">
        <f t="shared" si="43"/>
        <v>0</v>
      </c>
      <c r="U241" s="27">
        <v>0</v>
      </c>
      <c r="V241" s="27">
        <f t="shared" si="44"/>
        <v>231792</v>
      </c>
      <c r="W241" s="28" t="s">
        <v>8499</v>
      </c>
      <c r="X241" s="27">
        <v>183847.40000000002</v>
      </c>
      <c r="Y241" s="27">
        <f t="shared" si="48"/>
        <v>431864.84000000008</v>
      </c>
      <c r="Z241" s="4" t="str" cm="1">
        <f t="array" ref="Z241">_xlfn.IFS(YEARFRAC(F241,G241)&lt;1,"&lt;1 Year",YEARFRAC(F241,G241)&lt;=5,"1-5 Years",YEARFRAC(F241,G241)&gt;5,"&gt;5 Years")</f>
        <v>1-5 Years</v>
      </c>
      <c r="AA241" s="24">
        <f>L241*(_xlfn.XLOOKUP(K241,'FX rates'!$A$2:$A$38,'FX rates'!$B$2:$B$38))</f>
        <v>132454.51742213999</v>
      </c>
      <c r="AB241" s="24">
        <f>V241*(_xlfn.XLOOKUP(K241,'FX rates'!$A$2:$A$38,'FX rates'!$B$2:$B$38))</f>
        <v>178686.401480111</v>
      </c>
      <c r="AC241" s="24">
        <f>X241*(_xlfn.XLOOKUP(W241,'FX rates'!$A$2:$A$38,'FX rates'!$B$2:$B$38))</f>
        <v>141726.33364168982</v>
      </c>
      <c r="AD241" s="24">
        <f>Y241*(_xlfn.XLOOKUP(W241,'FX rates'!$A$2:$A$38,'FX rates'!$B$2:$B$38))</f>
        <v>332920.78322540864</v>
      </c>
      <c r="AE241" s="30">
        <f t="shared" si="49"/>
        <v>7.0000000000000229E-2</v>
      </c>
      <c r="AF241" s="31">
        <f t="shared" si="50"/>
        <v>12027.400000000023</v>
      </c>
      <c r="AG241" s="23">
        <f t="shared" si="51"/>
        <v>46231.884057971009</v>
      </c>
      <c r="AH241" s="35">
        <f t="shared" si="45"/>
        <v>0.77089115016959608</v>
      </c>
      <c r="AI241" s="23">
        <f>U241*(_xlfn.XLOOKUP(K241,'FX rates'!$A$2:$A$38,'FX rates'!$B$2:$B$38))</f>
        <v>0</v>
      </c>
      <c r="AJ241" s="23">
        <f>Q241*(_xlfn.XLOOKUP(K241,'FX rates'!$A$2:$A$38,'FX rates'!$B$2:$B$38))</f>
        <v>0</v>
      </c>
      <c r="AK241" s="23">
        <f>R241*(_xlfn.XLOOKUP(K241,'FX rates'!$A$2:$A$38,'FX rates'!$B$2:$B$38))</f>
        <v>0</v>
      </c>
      <c r="AM241" s="4"/>
      <c r="AN241" s="4"/>
      <c r="AO241" s="4"/>
      <c r="AP241" s="32">
        <f t="shared" si="46"/>
        <v>0.34903969270166452</v>
      </c>
      <c r="AQ241" s="32">
        <f t="shared" si="47"/>
        <v>0</v>
      </c>
      <c r="AR241" s="24">
        <f t="shared" si="52"/>
        <v>248017.44000000003</v>
      </c>
      <c r="AS241" s="24" t="str">
        <f t="shared" si="53"/>
        <v>0</v>
      </c>
      <c r="AT241" s="24">
        <f t="shared" si="54"/>
        <v>299628.70490286779</v>
      </c>
      <c r="AU241" s="24">
        <f t="shared" si="55"/>
        <v>33292.078322540852</v>
      </c>
    </row>
    <row r="242" spans="1:47" x14ac:dyDescent="0.25">
      <c r="A242" s="28" t="s">
        <v>15218</v>
      </c>
      <c r="B242" s="28" t="s">
        <v>8500</v>
      </c>
      <c r="C242" s="28" t="s">
        <v>8501</v>
      </c>
      <c r="D242" s="28" t="s">
        <v>8502</v>
      </c>
      <c r="E242" s="28" t="s">
        <v>8503</v>
      </c>
      <c r="F242" s="29">
        <v>43682</v>
      </c>
      <c r="G242" s="29">
        <v>44896</v>
      </c>
      <c r="H242" s="28" t="s">
        <v>8504</v>
      </c>
      <c r="I242" s="28" t="s">
        <v>16051</v>
      </c>
      <c r="J242" s="28" t="s">
        <v>16054</v>
      </c>
      <c r="K242" s="28" t="s">
        <v>8505</v>
      </c>
      <c r="L242" s="27">
        <v>242000.00000000006</v>
      </c>
      <c r="M242" s="27">
        <v>108900.00000000001</v>
      </c>
      <c r="N242" s="27">
        <v>0</v>
      </c>
      <c r="O242" s="27">
        <v>0</v>
      </c>
      <c r="P242" s="27">
        <f t="shared" si="42"/>
        <v>108900.00000000001</v>
      </c>
      <c r="Q242" s="27">
        <v>0</v>
      </c>
      <c r="R242" s="27">
        <v>0</v>
      </c>
      <c r="S242" s="27">
        <v>0</v>
      </c>
      <c r="T242" s="27">
        <f t="shared" si="43"/>
        <v>0</v>
      </c>
      <c r="U242" s="27">
        <v>0</v>
      </c>
      <c r="V242" s="27">
        <f t="shared" si="44"/>
        <v>350900.00000000006</v>
      </c>
      <c r="W242" s="28" t="s">
        <v>8506</v>
      </c>
      <c r="X242" s="27">
        <v>266200.00000000006</v>
      </c>
      <c r="Y242" s="27">
        <f t="shared" si="48"/>
        <v>652190.00000000012</v>
      </c>
      <c r="Z242" s="4" t="str" cm="1">
        <f t="array" ref="Z242">_xlfn.IFS(YEARFRAC(F242,G242)&lt;1,"&lt;1 Year",YEARFRAC(F242,G242)&lt;=5,"1-5 Years",YEARFRAC(F242,G242)&gt;5,"&gt;5 Years")</f>
        <v>1-5 Years</v>
      </c>
      <c r="AA242" s="24">
        <f>L242*(_xlfn.XLOOKUP(K242,'FX rates'!$A$2:$A$38,'FX rates'!$B$2:$B$38))</f>
        <v>242000.00000000006</v>
      </c>
      <c r="AB242" s="24">
        <f>V242*(_xlfn.XLOOKUP(K242,'FX rates'!$A$2:$A$38,'FX rates'!$B$2:$B$38))</f>
        <v>350900.00000000006</v>
      </c>
      <c r="AC242" s="24">
        <f>X242*(_xlfn.XLOOKUP(W242,'FX rates'!$A$2:$A$38,'FX rates'!$B$2:$B$38))</f>
        <v>266200.00000000006</v>
      </c>
      <c r="AD242" s="24">
        <f>Y242*(_xlfn.XLOOKUP(W242,'FX rates'!$A$2:$A$38,'FX rates'!$B$2:$B$38))</f>
        <v>652190.00000000012</v>
      </c>
      <c r="AE242" s="30">
        <f t="shared" si="49"/>
        <v>9.9999999999999978E-2</v>
      </c>
      <c r="AF242" s="31">
        <f t="shared" si="50"/>
        <v>24200</v>
      </c>
      <c r="AG242" s="23">
        <f t="shared" si="51"/>
        <v>108900</v>
      </c>
      <c r="AH242" s="35">
        <f t="shared" si="45"/>
        <v>1</v>
      </c>
      <c r="AI242" s="23">
        <f>U242*(_xlfn.XLOOKUP(K242,'FX rates'!$A$2:$A$38,'FX rates'!$B$2:$B$38))</f>
        <v>0</v>
      </c>
      <c r="AJ242" s="23">
        <f>Q242*(_xlfn.XLOOKUP(K242,'FX rates'!$A$2:$A$38,'FX rates'!$B$2:$B$38))</f>
        <v>0</v>
      </c>
      <c r="AK242" s="23">
        <f>R242*(_xlfn.XLOOKUP(K242,'FX rates'!$A$2:$A$38,'FX rates'!$B$2:$B$38))</f>
        <v>0</v>
      </c>
      <c r="AM242" s="4"/>
      <c r="AN242" s="4"/>
      <c r="AO242" s="4"/>
      <c r="AP242" s="32">
        <f t="shared" si="46"/>
        <v>0.44999999999999996</v>
      </c>
      <c r="AQ242" s="32">
        <f t="shared" si="47"/>
        <v>0</v>
      </c>
      <c r="AR242" s="24">
        <f t="shared" si="52"/>
        <v>385990.00000000006</v>
      </c>
      <c r="AS242" s="24" t="str">
        <f t="shared" si="53"/>
        <v>0</v>
      </c>
      <c r="AT242" s="24">
        <f t="shared" si="54"/>
        <v>586971.00000000012</v>
      </c>
      <c r="AU242" s="24">
        <f t="shared" si="55"/>
        <v>65219</v>
      </c>
    </row>
    <row r="243" spans="1:47" x14ac:dyDescent="0.25">
      <c r="A243" s="28" t="s">
        <v>15219</v>
      </c>
      <c r="B243" s="28" t="s">
        <v>8507</v>
      </c>
      <c r="C243" s="28" t="s">
        <v>8508</v>
      </c>
      <c r="D243" s="28" t="s">
        <v>8509</v>
      </c>
      <c r="E243" s="28" t="s">
        <v>8510</v>
      </c>
      <c r="F243" s="29">
        <v>43661</v>
      </c>
      <c r="G243" s="29">
        <v>44896</v>
      </c>
      <c r="H243" s="28" t="s">
        <v>8511</v>
      </c>
      <c r="I243" s="28" t="s">
        <v>16032</v>
      </c>
      <c r="J243" s="28" t="s">
        <v>16035</v>
      </c>
      <c r="K243" s="28" t="s">
        <v>8512</v>
      </c>
      <c r="L243" s="27">
        <v>145024</v>
      </c>
      <c r="M243" s="27">
        <v>74250</v>
      </c>
      <c r="N243" s="27">
        <v>0</v>
      </c>
      <c r="O243" s="27">
        <v>0</v>
      </c>
      <c r="P243" s="27">
        <f t="shared" si="42"/>
        <v>74250</v>
      </c>
      <c r="Q243" s="27">
        <v>0</v>
      </c>
      <c r="R243" s="27">
        <v>0</v>
      </c>
      <c r="S243" s="27">
        <v>0</v>
      </c>
      <c r="T243" s="27">
        <f t="shared" si="43"/>
        <v>0</v>
      </c>
      <c r="U243" s="27">
        <v>0</v>
      </c>
      <c r="V243" s="27">
        <f t="shared" si="44"/>
        <v>219274</v>
      </c>
      <c r="W243" s="28" t="s">
        <v>8513</v>
      </c>
      <c r="X243" s="27">
        <v>166777.59999999998</v>
      </c>
      <c r="Y243" s="27">
        <f t="shared" si="48"/>
        <v>418942.69999999995</v>
      </c>
      <c r="Z243" s="4" t="str" cm="1">
        <f t="array" ref="Z243">_xlfn.IFS(YEARFRAC(F243,G243)&lt;1,"&lt;1 Year",YEARFRAC(F243,G243)&lt;=5,"1-5 Years",YEARFRAC(F243,G243)&gt;5,"&gt;5 Years")</f>
        <v>1-5 Years</v>
      </c>
      <c r="AA243" s="24">
        <f>L243*(_xlfn.XLOOKUP(K243,'FX rates'!$A$2:$A$38,'FX rates'!$B$2:$B$38))</f>
        <v>145024</v>
      </c>
      <c r="AB243" s="24">
        <f>V243*(_xlfn.XLOOKUP(K243,'FX rates'!$A$2:$A$38,'FX rates'!$B$2:$B$38))</f>
        <v>219274</v>
      </c>
      <c r="AC243" s="24">
        <f>X243*(_xlfn.XLOOKUP(W243,'FX rates'!$A$2:$A$38,'FX rates'!$B$2:$B$38))</f>
        <v>166777.59999999998</v>
      </c>
      <c r="AD243" s="24">
        <f>Y243*(_xlfn.XLOOKUP(W243,'FX rates'!$A$2:$A$38,'FX rates'!$B$2:$B$38))</f>
        <v>418942.69999999995</v>
      </c>
      <c r="AE243" s="30">
        <f t="shared" si="49"/>
        <v>0.14999999999999983</v>
      </c>
      <c r="AF243" s="31">
        <f t="shared" si="50"/>
        <v>21753.599999999977</v>
      </c>
      <c r="AG243" s="23">
        <f t="shared" si="51"/>
        <v>74250</v>
      </c>
      <c r="AH243" s="35">
        <f t="shared" si="45"/>
        <v>1</v>
      </c>
      <c r="AI243" s="23">
        <f>U243*(_xlfn.XLOOKUP(K243,'FX rates'!$A$2:$A$38,'FX rates'!$B$2:$B$38))</f>
        <v>0</v>
      </c>
      <c r="AJ243" s="23">
        <f>Q243*(_xlfn.XLOOKUP(K243,'FX rates'!$A$2:$A$38,'FX rates'!$B$2:$B$38))</f>
        <v>0</v>
      </c>
      <c r="AK243" s="23">
        <f>R243*(_xlfn.XLOOKUP(K243,'FX rates'!$A$2:$A$38,'FX rates'!$B$2:$B$38))</f>
        <v>0</v>
      </c>
      <c r="AM243" s="4"/>
      <c r="AN243" s="4"/>
      <c r="AO243" s="4"/>
      <c r="AP243" s="32">
        <f t="shared" si="46"/>
        <v>0.51198422330097082</v>
      </c>
      <c r="AQ243" s="32">
        <f t="shared" si="47"/>
        <v>0</v>
      </c>
      <c r="AR243" s="24">
        <f t="shared" si="52"/>
        <v>252165.09999999995</v>
      </c>
      <c r="AS243" s="24" t="str">
        <f t="shared" si="53"/>
        <v>0</v>
      </c>
      <c r="AT243" s="24">
        <f t="shared" si="54"/>
        <v>377048.43</v>
      </c>
      <c r="AU243" s="24">
        <f t="shared" si="55"/>
        <v>41894.26999999996</v>
      </c>
    </row>
    <row r="244" spans="1:47" x14ac:dyDescent="0.25">
      <c r="A244" s="28" t="s">
        <v>15220</v>
      </c>
      <c r="B244" s="28" t="s">
        <v>8514</v>
      </c>
      <c r="C244" s="28" t="s">
        <v>8515</v>
      </c>
      <c r="D244" s="28" t="s">
        <v>8516</v>
      </c>
      <c r="E244" s="28" t="s">
        <v>8517</v>
      </c>
      <c r="F244" s="29">
        <v>43678</v>
      </c>
      <c r="G244" s="29">
        <v>44896</v>
      </c>
      <c r="H244" s="28" t="s">
        <v>8518</v>
      </c>
      <c r="I244" s="28" t="s">
        <v>16043</v>
      </c>
      <c r="J244" s="28" t="s">
        <v>16052</v>
      </c>
      <c r="K244" s="28" t="s">
        <v>8519</v>
      </c>
      <c r="L244" s="27">
        <v>166320</v>
      </c>
      <c r="M244" s="27">
        <v>44280.500000000007</v>
      </c>
      <c r="N244" s="27">
        <v>0</v>
      </c>
      <c r="O244" s="27">
        <v>0</v>
      </c>
      <c r="P244" s="27">
        <f t="shared" si="42"/>
        <v>44280.500000000007</v>
      </c>
      <c r="Q244" s="27">
        <v>0</v>
      </c>
      <c r="R244" s="27">
        <v>0</v>
      </c>
      <c r="S244" s="27">
        <v>0</v>
      </c>
      <c r="T244" s="27">
        <f t="shared" si="43"/>
        <v>0</v>
      </c>
      <c r="U244" s="27">
        <v>0</v>
      </c>
      <c r="V244" s="27">
        <f t="shared" si="44"/>
        <v>210600.5</v>
      </c>
      <c r="W244" s="28" t="s">
        <v>8520</v>
      </c>
      <c r="X244" s="27">
        <v>167983.2</v>
      </c>
      <c r="Y244" s="27">
        <f t="shared" si="48"/>
        <v>380689.70500000002</v>
      </c>
      <c r="Z244" s="4" t="str" cm="1">
        <f t="array" ref="Z244">_xlfn.IFS(YEARFRAC(F244,G244)&lt;1,"&lt;1 Year",YEARFRAC(F244,G244)&lt;=5,"1-5 Years",YEARFRAC(F244,G244)&gt;5,"&gt;5 Years")</f>
        <v>1-5 Years</v>
      </c>
      <c r="AA244" s="24">
        <f>L244*(_xlfn.XLOOKUP(K244,'FX rates'!$A$2:$A$38,'FX rates'!$B$2:$B$38))</f>
        <v>166320</v>
      </c>
      <c r="AB244" s="24">
        <f>V244*(_xlfn.XLOOKUP(K244,'FX rates'!$A$2:$A$38,'FX rates'!$B$2:$B$38))</f>
        <v>210600.5</v>
      </c>
      <c r="AC244" s="24">
        <f>X244*(_xlfn.XLOOKUP(W244,'FX rates'!$A$2:$A$38,'FX rates'!$B$2:$B$38))</f>
        <v>167983.2</v>
      </c>
      <c r="AD244" s="24">
        <f>Y244*(_xlfn.XLOOKUP(W244,'FX rates'!$A$2:$A$38,'FX rates'!$B$2:$B$38))</f>
        <v>380689.70500000002</v>
      </c>
      <c r="AE244" s="30">
        <f t="shared" si="49"/>
        <v>1.000000000000007E-2</v>
      </c>
      <c r="AF244" s="31">
        <f t="shared" si="50"/>
        <v>1663.2000000000116</v>
      </c>
      <c r="AG244" s="23">
        <f t="shared" si="51"/>
        <v>44280.5</v>
      </c>
      <c r="AH244" s="35">
        <f t="shared" si="45"/>
        <v>1</v>
      </c>
      <c r="AI244" s="23">
        <f>U244*(_xlfn.XLOOKUP(K244,'FX rates'!$A$2:$A$38,'FX rates'!$B$2:$B$38))</f>
        <v>0</v>
      </c>
      <c r="AJ244" s="23">
        <f>Q244*(_xlfn.XLOOKUP(K244,'FX rates'!$A$2:$A$38,'FX rates'!$B$2:$B$38))</f>
        <v>0</v>
      </c>
      <c r="AK244" s="23">
        <f>R244*(_xlfn.XLOOKUP(K244,'FX rates'!$A$2:$A$38,'FX rates'!$B$2:$B$38))</f>
        <v>0</v>
      </c>
      <c r="AM244" s="4"/>
      <c r="AN244" s="4"/>
      <c r="AO244" s="4"/>
      <c r="AP244" s="32">
        <f t="shared" si="46"/>
        <v>0.26623677248677252</v>
      </c>
      <c r="AQ244" s="32">
        <f t="shared" si="47"/>
        <v>0</v>
      </c>
      <c r="AR244" s="24">
        <f t="shared" si="52"/>
        <v>212706.505</v>
      </c>
      <c r="AS244" s="24" t="str">
        <f t="shared" si="53"/>
        <v>0</v>
      </c>
      <c r="AT244" s="24">
        <f t="shared" si="54"/>
        <v>342620.73450000002</v>
      </c>
      <c r="AU244" s="24">
        <f t="shared" si="55"/>
        <v>38068.970499999996</v>
      </c>
    </row>
    <row r="245" spans="1:47" x14ac:dyDescent="0.25">
      <c r="A245" s="28" t="s">
        <v>15221</v>
      </c>
      <c r="B245" s="28" t="s">
        <v>8521</v>
      </c>
      <c r="C245" s="28" t="s">
        <v>8522</v>
      </c>
      <c r="D245" s="28" t="s">
        <v>8523</v>
      </c>
      <c r="E245" s="28" t="s">
        <v>8524</v>
      </c>
      <c r="F245" s="29">
        <v>43678</v>
      </c>
      <c r="G245" s="29">
        <v>44896</v>
      </c>
      <c r="H245" s="28" t="s">
        <v>8525</v>
      </c>
      <c r="I245" s="28" t="s">
        <v>16042</v>
      </c>
      <c r="J245" s="28" t="s">
        <v>16053</v>
      </c>
      <c r="K245" s="28" t="s">
        <v>8526</v>
      </c>
      <c r="L245" s="27">
        <v>134853.07</v>
      </c>
      <c r="M245" s="27">
        <v>20020</v>
      </c>
      <c r="N245" s="27">
        <v>0</v>
      </c>
      <c r="O245" s="27">
        <v>0</v>
      </c>
      <c r="P245" s="27">
        <f t="shared" si="42"/>
        <v>20020</v>
      </c>
      <c r="Q245" s="27">
        <v>0</v>
      </c>
      <c r="R245" s="27">
        <v>0</v>
      </c>
      <c r="S245" s="27">
        <v>0</v>
      </c>
      <c r="T245" s="27">
        <f t="shared" si="43"/>
        <v>0</v>
      </c>
      <c r="U245" s="27">
        <v>0</v>
      </c>
      <c r="V245" s="27">
        <f t="shared" si="44"/>
        <v>154873.07</v>
      </c>
      <c r="W245" s="28" t="s">
        <v>8527</v>
      </c>
      <c r="X245" s="27">
        <v>151035.43840000001</v>
      </c>
      <c r="Y245" s="27">
        <f t="shared" si="48"/>
        <v>324493.27679999999</v>
      </c>
      <c r="Z245" s="4" t="str" cm="1">
        <f t="array" ref="Z245">_xlfn.IFS(YEARFRAC(F245,G245)&lt;1,"&lt;1 Year",YEARFRAC(F245,G245)&lt;=5,"1-5 Years",YEARFRAC(F245,G245)&gt;5,"&gt;5 Years")</f>
        <v>1-5 Years</v>
      </c>
      <c r="AA245" s="24">
        <f>L245*(_xlfn.XLOOKUP(K245,'FX rates'!$A$2:$A$38,'FX rates'!$B$2:$B$38))</f>
        <v>103957.03823620106</v>
      </c>
      <c r="AB245" s="24">
        <f>V245*(_xlfn.XLOOKUP(K245,'FX rates'!$A$2:$A$38,'FX rates'!$B$2:$B$38))</f>
        <v>119390.27906259637</v>
      </c>
      <c r="AC245" s="24">
        <f>X245*(_xlfn.XLOOKUP(W245,'FX rates'!$A$2:$A$38,'FX rates'!$B$2:$B$38))</f>
        <v>116431.88282454519</v>
      </c>
      <c r="AD245" s="24">
        <f>Y245*(_xlfn.XLOOKUP(W245,'FX rates'!$A$2:$A$38,'FX rates'!$B$2:$B$38))</f>
        <v>250148.99537465311</v>
      </c>
      <c r="AE245" s="30">
        <f t="shared" si="49"/>
        <v>0.12000000000000004</v>
      </c>
      <c r="AF245" s="31">
        <f t="shared" si="50"/>
        <v>16182.368400000007</v>
      </c>
      <c r="AG245" s="23">
        <f t="shared" si="51"/>
        <v>15433.240826395311</v>
      </c>
      <c r="AH245" s="35">
        <f t="shared" si="45"/>
        <v>0.77089115016959608</v>
      </c>
      <c r="AI245" s="23">
        <f>U245*(_xlfn.XLOOKUP(K245,'FX rates'!$A$2:$A$38,'FX rates'!$B$2:$B$38))</f>
        <v>0</v>
      </c>
      <c r="AJ245" s="23">
        <f>Q245*(_xlfn.XLOOKUP(K245,'FX rates'!$A$2:$A$38,'FX rates'!$B$2:$B$38))</f>
        <v>0</v>
      </c>
      <c r="AK245" s="23">
        <f>R245*(_xlfn.XLOOKUP(K245,'FX rates'!$A$2:$A$38,'FX rates'!$B$2:$B$38))</f>
        <v>0</v>
      </c>
      <c r="AM245" s="4"/>
      <c r="AN245" s="4"/>
      <c r="AO245" s="4"/>
      <c r="AP245" s="32">
        <f t="shared" si="46"/>
        <v>0.1484578734470042</v>
      </c>
      <c r="AQ245" s="32">
        <f t="shared" si="47"/>
        <v>0</v>
      </c>
      <c r="AR245" s="24">
        <f t="shared" si="52"/>
        <v>173457.83840000001</v>
      </c>
      <c r="AS245" s="24" t="str">
        <f t="shared" si="53"/>
        <v>0</v>
      </c>
      <c r="AT245" s="24">
        <f t="shared" si="54"/>
        <v>225134.09583718781</v>
      </c>
      <c r="AU245" s="24">
        <f t="shared" si="55"/>
        <v>25014.899537465302</v>
      </c>
    </row>
    <row r="246" spans="1:47" x14ac:dyDescent="0.25">
      <c r="A246" s="28" t="s">
        <v>15222</v>
      </c>
      <c r="B246" s="28" t="s">
        <v>8528</v>
      </c>
      <c r="C246" s="28" t="s">
        <v>8529</v>
      </c>
      <c r="D246" s="28" t="s">
        <v>8530</v>
      </c>
      <c r="E246" s="28" t="s">
        <v>8531</v>
      </c>
      <c r="F246" s="29">
        <v>43682</v>
      </c>
      <c r="G246" s="29">
        <v>44896</v>
      </c>
      <c r="H246" s="28" t="s">
        <v>8532</v>
      </c>
      <c r="I246" s="28" t="s">
        <v>16048</v>
      </c>
      <c r="J246" s="28" t="s">
        <v>16050</v>
      </c>
      <c r="K246" s="28" t="s">
        <v>8533</v>
      </c>
      <c r="L246" s="27">
        <v>212095.40000000005</v>
      </c>
      <c r="M246" s="27">
        <v>265265</v>
      </c>
      <c r="N246" s="27">
        <v>0</v>
      </c>
      <c r="O246" s="27">
        <v>0</v>
      </c>
      <c r="P246" s="27">
        <f t="shared" si="42"/>
        <v>265265</v>
      </c>
      <c r="Q246" s="27">
        <v>0</v>
      </c>
      <c r="R246" s="27">
        <v>0</v>
      </c>
      <c r="S246" s="27">
        <v>0</v>
      </c>
      <c r="T246" s="27">
        <f t="shared" si="43"/>
        <v>0</v>
      </c>
      <c r="U246" s="27">
        <v>0</v>
      </c>
      <c r="V246" s="27">
        <f t="shared" si="44"/>
        <v>477360.4</v>
      </c>
      <c r="W246" s="28" t="s">
        <v>8534</v>
      </c>
      <c r="X246" s="27">
        <v>241788.75600000008</v>
      </c>
      <c r="Y246" s="27">
        <f t="shared" si="48"/>
        <v>785979.61200000008</v>
      </c>
      <c r="Z246" s="4" t="str" cm="1">
        <f t="array" ref="Z246">_xlfn.IFS(YEARFRAC(F246,G246)&lt;1,"&lt;1 Year",YEARFRAC(F246,G246)&lt;=5,"1-5 Years",YEARFRAC(F246,G246)&gt;5,"&gt;5 Years")</f>
        <v>1-5 Years</v>
      </c>
      <c r="AA246" s="24">
        <f>L246*(_xlfn.XLOOKUP(K246,'FX rates'!$A$2:$A$38,'FX rates'!$B$2:$B$38))</f>
        <v>212095.40000000005</v>
      </c>
      <c r="AB246" s="24">
        <f>V246*(_xlfn.XLOOKUP(K246,'FX rates'!$A$2:$A$38,'FX rates'!$B$2:$B$38))</f>
        <v>477360.4</v>
      </c>
      <c r="AC246" s="24">
        <f>X246*(_xlfn.XLOOKUP(W246,'FX rates'!$A$2:$A$38,'FX rates'!$B$2:$B$38))</f>
        <v>241788.75600000008</v>
      </c>
      <c r="AD246" s="24">
        <f>Y246*(_xlfn.XLOOKUP(W246,'FX rates'!$A$2:$A$38,'FX rates'!$B$2:$B$38))</f>
        <v>785979.61200000008</v>
      </c>
      <c r="AE246" s="30">
        <f t="shared" si="49"/>
        <v>0.1400000000000001</v>
      </c>
      <c r="AF246" s="31">
        <f t="shared" si="50"/>
        <v>29693.356000000029</v>
      </c>
      <c r="AG246" s="23">
        <f t="shared" si="51"/>
        <v>265265</v>
      </c>
      <c r="AH246" s="35">
        <f t="shared" si="45"/>
        <v>1</v>
      </c>
      <c r="AI246" s="23">
        <f>U246*(_xlfn.XLOOKUP(K246,'FX rates'!$A$2:$A$38,'FX rates'!$B$2:$B$38))</f>
        <v>0</v>
      </c>
      <c r="AJ246" s="23">
        <f>Q246*(_xlfn.XLOOKUP(K246,'FX rates'!$A$2:$A$38,'FX rates'!$B$2:$B$38))</f>
        <v>0</v>
      </c>
      <c r="AK246" s="23">
        <f>R246*(_xlfn.XLOOKUP(K246,'FX rates'!$A$2:$A$38,'FX rates'!$B$2:$B$38))</f>
        <v>0</v>
      </c>
      <c r="AM246" s="4"/>
      <c r="AN246" s="4"/>
      <c r="AO246" s="4"/>
      <c r="AP246" s="32">
        <f t="shared" si="46"/>
        <v>1.2506871907641559</v>
      </c>
      <c r="AQ246" s="32">
        <f t="shared" si="47"/>
        <v>0</v>
      </c>
      <c r="AR246" s="24">
        <f t="shared" si="52"/>
        <v>544190.85600000003</v>
      </c>
      <c r="AS246" s="24" t="str">
        <f t="shared" si="53"/>
        <v>0</v>
      </c>
      <c r="AT246" s="24">
        <f t="shared" si="54"/>
        <v>707381.65080000006</v>
      </c>
      <c r="AU246" s="24">
        <f t="shared" si="55"/>
        <v>78597.96120000002</v>
      </c>
    </row>
    <row r="247" spans="1:47" x14ac:dyDescent="0.25">
      <c r="A247" s="28" t="s">
        <v>15223</v>
      </c>
      <c r="B247" s="28" t="s">
        <v>8535</v>
      </c>
      <c r="C247" s="28" t="s">
        <v>8536</v>
      </c>
      <c r="D247" s="28" t="s">
        <v>8537</v>
      </c>
      <c r="E247" s="28" t="s">
        <v>8538</v>
      </c>
      <c r="F247" s="29">
        <v>43689</v>
      </c>
      <c r="G247" s="29">
        <v>44896</v>
      </c>
      <c r="H247" s="28" t="s">
        <v>8539</v>
      </c>
      <c r="I247" s="28" t="s">
        <v>16033</v>
      </c>
      <c r="J247" s="28" t="s">
        <v>16051</v>
      </c>
      <c r="K247" s="28" t="s">
        <v>8540</v>
      </c>
      <c r="L247" s="27">
        <v>206910.00000000006</v>
      </c>
      <c r="M247" s="27">
        <v>61490</v>
      </c>
      <c r="N247" s="27">
        <v>0</v>
      </c>
      <c r="O247" s="27">
        <v>0</v>
      </c>
      <c r="P247" s="27">
        <f t="shared" si="42"/>
        <v>61490</v>
      </c>
      <c r="Q247" s="27">
        <v>0</v>
      </c>
      <c r="R247" s="27">
        <v>0</v>
      </c>
      <c r="S247" s="27">
        <v>0</v>
      </c>
      <c r="T247" s="27">
        <f t="shared" si="43"/>
        <v>0</v>
      </c>
      <c r="U247" s="27">
        <v>0</v>
      </c>
      <c r="V247" s="27">
        <f t="shared" si="44"/>
        <v>268400.00000000006</v>
      </c>
      <c r="W247" s="28" t="s">
        <v>8541</v>
      </c>
      <c r="X247" s="27">
        <v>237946.50000000006</v>
      </c>
      <c r="Y247" s="27">
        <f t="shared" si="48"/>
        <v>546606.50000000012</v>
      </c>
      <c r="Z247" s="4" t="str" cm="1">
        <f t="array" ref="Z247">_xlfn.IFS(YEARFRAC(F247,G247)&lt;1,"&lt;1 Year",YEARFRAC(F247,G247)&lt;=5,"1-5 Years",YEARFRAC(F247,G247)&gt;5,"&gt;5 Years")</f>
        <v>1-5 Years</v>
      </c>
      <c r="AA247" s="24">
        <f>L247*(_xlfn.XLOOKUP(K247,'FX rates'!$A$2:$A$38,'FX rates'!$B$2:$B$38))</f>
        <v>206910.00000000006</v>
      </c>
      <c r="AB247" s="24">
        <f>V247*(_xlfn.XLOOKUP(K247,'FX rates'!$A$2:$A$38,'FX rates'!$B$2:$B$38))</f>
        <v>268400.00000000006</v>
      </c>
      <c r="AC247" s="24">
        <f>X247*(_xlfn.XLOOKUP(W247,'FX rates'!$A$2:$A$38,'FX rates'!$B$2:$B$38))</f>
        <v>237946.50000000006</v>
      </c>
      <c r="AD247" s="24">
        <f>Y247*(_xlfn.XLOOKUP(W247,'FX rates'!$A$2:$A$38,'FX rates'!$B$2:$B$38))</f>
        <v>546606.50000000012</v>
      </c>
      <c r="AE247" s="30">
        <f t="shared" si="49"/>
        <v>0.14999999999999997</v>
      </c>
      <c r="AF247" s="31">
        <f t="shared" si="50"/>
        <v>31036.5</v>
      </c>
      <c r="AG247" s="23">
        <f t="shared" si="51"/>
        <v>61490</v>
      </c>
      <c r="AH247" s="35">
        <f t="shared" si="45"/>
        <v>1</v>
      </c>
      <c r="AI247" s="23">
        <f>U247*(_xlfn.XLOOKUP(K247,'FX rates'!$A$2:$A$38,'FX rates'!$B$2:$B$38))</f>
        <v>0</v>
      </c>
      <c r="AJ247" s="23">
        <f>Q247*(_xlfn.XLOOKUP(K247,'FX rates'!$A$2:$A$38,'FX rates'!$B$2:$B$38))</f>
        <v>0</v>
      </c>
      <c r="AK247" s="23">
        <f>R247*(_xlfn.XLOOKUP(K247,'FX rates'!$A$2:$A$38,'FX rates'!$B$2:$B$38))</f>
        <v>0</v>
      </c>
      <c r="AM247" s="4"/>
      <c r="AN247" s="4"/>
      <c r="AO247" s="4"/>
      <c r="AP247" s="32">
        <f t="shared" si="46"/>
        <v>0.29718234981392866</v>
      </c>
      <c r="AQ247" s="32">
        <f t="shared" si="47"/>
        <v>0</v>
      </c>
      <c r="AR247" s="24">
        <f t="shared" si="52"/>
        <v>308660.00000000006</v>
      </c>
      <c r="AS247" s="24" t="str">
        <f t="shared" si="53"/>
        <v>0</v>
      </c>
      <c r="AT247" s="24">
        <f t="shared" si="54"/>
        <v>491945.85000000009</v>
      </c>
      <c r="AU247" s="24">
        <f t="shared" si="55"/>
        <v>54660.650000000023</v>
      </c>
    </row>
    <row r="248" spans="1:47" x14ac:dyDescent="0.25">
      <c r="A248" s="28" t="s">
        <v>14126</v>
      </c>
      <c r="B248" s="28" t="s">
        <v>859</v>
      </c>
      <c r="C248" s="28" t="s">
        <v>860</v>
      </c>
      <c r="D248" s="28" t="s">
        <v>861</v>
      </c>
      <c r="E248" s="28" t="s">
        <v>862</v>
      </c>
      <c r="F248" s="29">
        <v>39223</v>
      </c>
      <c r="G248" s="29">
        <v>44896</v>
      </c>
      <c r="H248" s="28" t="s">
        <v>863</v>
      </c>
      <c r="I248" s="28" t="s">
        <v>16033</v>
      </c>
      <c r="J248" s="28" t="s">
        <v>16051</v>
      </c>
      <c r="K248" s="28" t="s">
        <v>864</v>
      </c>
      <c r="L248" s="27">
        <v>139459.43</v>
      </c>
      <c r="M248" s="27">
        <v>40326</v>
      </c>
      <c r="N248" s="27">
        <v>0</v>
      </c>
      <c r="O248" s="27">
        <v>0</v>
      </c>
      <c r="P248" s="27">
        <f t="shared" si="42"/>
        <v>40326</v>
      </c>
      <c r="Q248" s="27">
        <v>0</v>
      </c>
      <c r="R248" s="27">
        <v>0</v>
      </c>
      <c r="S248" s="27">
        <v>0</v>
      </c>
      <c r="T248" s="27">
        <f t="shared" si="43"/>
        <v>0</v>
      </c>
      <c r="U248" s="27">
        <v>0</v>
      </c>
      <c r="V248" s="27">
        <f t="shared" si="44"/>
        <v>179785.43</v>
      </c>
      <c r="W248" s="28" t="s">
        <v>865</v>
      </c>
      <c r="X248" s="27">
        <v>152010.7787</v>
      </c>
      <c r="Y248" s="27">
        <f t="shared" si="48"/>
        <v>347976.89740000002</v>
      </c>
      <c r="Z248" s="4" t="str" cm="1">
        <f t="array" ref="Z248">_xlfn.IFS(YEARFRAC(F248,G248)&lt;1,"&lt;1 Year",YEARFRAC(F248,G248)&lt;=5,"1-5 Years",YEARFRAC(F248,G248)&gt;5,"&gt;5 Years")</f>
        <v>&gt;5 Years</v>
      </c>
      <c r="AA248" s="24">
        <f>L248*(_xlfn.XLOOKUP(K248,'FX rates'!$A$2:$A$38,'FX rates'!$B$2:$B$38))</f>
        <v>185571.69054004885</v>
      </c>
      <c r="AB248" s="24">
        <f>V248*(_xlfn.XLOOKUP(K248,'FX rates'!$A$2:$A$38,'FX rates'!$B$2:$B$38))</f>
        <v>239231.48244309914</v>
      </c>
      <c r="AC248" s="24">
        <f>X248*(_xlfn.XLOOKUP(W248,'FX rates'!$A$2:$A$38,'FX rates'!$B$2:$B$38))</f>
        <v>202273.14268865323</v>
      </c>
      <c r="AD248" s="24">
        <f>Y248*(_xlfn.XLOOKUP(W248,'FX rates'!$A$2:$A$38,'FX rates'!$B$2:$B$38))</f>
        <v>463035.45855163131</v>
      </c>
      <c r="AE248" s="30">
        <f t="shared" si="49"/>
        <v>8.9999999999999913E-2</v>
      </c>
      <c r="AF248" s="31">
        <f t="shared" si="50"/>
        <v>12551.348700000002</v>
      </c>
      <c r="AG248" s="23">
        <f t="shared" si="51"/>
        <v>53659.791903050296</v>
      </c>
      <c r="AH248" s="35">
        <f t="shared" si="45"/>
        <v>1.3306500000756409</v>
      </c>
      <c r="AI248" s="23">
        <f>U248*(_xlfn.XLOOKUP(K248,'FX rates'!$A$2:$A$38,'FX rates'!$B$2:$B$38))</f>
        <v>0</v>
      </c>
      <c r="AJ248" s="23">
        <f>Q248*(_xlfn.XLOOKUP(K248,'FX rates'!$A$2:$A$38,'FX rates'!$B$2:$B$38))</f>
        <v>0</v>
      </c>
      <c r="AK248" s="23">
        <f>R248*(_xlfn.XLOOKUP(K248,'FX rates'!$A$2:$A$38,'FX rates'!$B$2:$B$38))</f>
        <v>0</v>
      </c>
      <c r="AM248" s="4"/>
      <c r="AN248" s="4"/>
      <c r="AO248" s="4"/>
      <c r="AP248" s="32">
        <f t="shared" si="46"/>
        <v>0.28915936340769499</v>
      </c>
      <c r="AQ248" s="32">
        <f t="shared" si="47"/>
        <v>0</v>
      </c>
      <c r="AR248" s="24">
        <f t="shared" si="52"/>
        <v>195966.11869999999</v>
      </c>
      <c r="AS248" s="24" t="str">
        <f t="shared" si="53"/>
        <v>0</v>
      </c>
      <c r="AT248" s="24">
        <f t="shared" si="54"/>
        <v>416731.91269646818</v>
      </c>
      <c r="AU248" s="24">
        <f t="shared" si="55"/>
        <v>46303.545855163131</v>
      </c>
    </row>
    <row r="249" spans="1:47" x14ac:dyDescent="0.25">
      <c r="A249" s="28" t="s">
        <v>15224</v>
      </c>
      <c r="B249" s="28" t="s">
        <v>8542</v>
      </c>
      <c r="C249" s="28" t="s">
        <v>8543</v>
      </c>
      <c r="D249" s="28" t="s">
        <v>8544</v>
      </c>
      <c r="E249" s="28" t="s">
        <v>8545</v>
      </c>
      <c r="F249" s="29">
        <v>43717</v>
      </c>
      <c r="G249" s="29">
        <v>44896</v>
      </c>
      <c r="H249" s="28" t="s">
        <v>8546</v>
      </c>
      <c r="I249" s="28" t="s">
        <v>16034</v>
      </c>
      <c r="J249" s="28" t="s">
        <v>16040</v>
      </c>
      <c r="K249" s="28" t="s">
        <v>8547</v>
      </c>
      <c r="L249" s="27">
        <v>275880.00000000006</v>
      </c>
      <c r="M249" s="27">
        <v>440220.00000000006</v>
      </c>
      <c r="N249" s="27">
        <v>0</v>
      </c>
      <c r="O249" s="27">
        <v>0</v>
      </c>
      <c r="P249" s="27">
        <f t="shared" si="42"/>
        <v>440220.00000000006</v>
      </c>
      <c r="Q249" s="27">
        <v>0</v>
      </c>
      <c r="R249" s="27">
        <v>0</v>
      </c>
      <c r="S249" s="27">
        <v>0</v>
      </c>
      <c r="T249" s="27">
        <f t="shared" si="43"/>
        <v>0</v>
      </c>
      <c r="U249" s="27">
        <v>0</v>
      </c>
      <c r="V249" s="27">
        <f t="shared" si="44"/>
        <v>716100.00000000012</v>
      </c>
      <c r="W249" s="28" t="s">
        <v>8548</v>
      </c>
      <c r="X249" s="27">
        <v>311744.40000000002</v>
      </c>
      <c r="Y249" s="27">
        <f t="shared" si="48"/>
        <v>1120937.4000000001</v>
      </c>
      <c r="Z249" s="4" t="str" cm="1">
        <f t="array" ref="Z249">_xlfn.IFS(YEARFRAC(F249,G249)&lt;1,"&lt;1 Year",YEARFRAC(F249,G249)&lt;=5,"1-5 Years",YEARFRAC(F249,G249)&gt;5,"&gt;5 Years")</f>
        <v>1-5 Years</v>
      </c>
      <c r="AA249" s="24">
        <f>L249*(_xlfn.XLOOKUP(K249,'FX rates'!$A$2:$A$38,'FX rates'!$B$2:$B$38))</f>
        <v>275880.00000000006</v>
      </c>
      <c r="AB249" s="24">
        <f>V249*(_xlfn.XLOOKUP(K249,'FX rates'!$A$2:$A$38,'FX rates'!$B$2:$B$38))</f>
        <v>716100.00000000012</v>
      </c>
      <c r="AC249" s="24">
        <f>X249*(_xlfn.XLOOKUP(W249,'FX rates'!$A$2:$A$38,'FX rates'!$B$2:$B$38))</f>
        <v>311744.40000000002</v>
      </c>
      <c r="AD249" s="24">
        <f>Y249*(_xlfn.XLOOKUP(W249,'FX rates'!$A$2:$A$38,'FX rates'!$B$2:$B$38))</f>
        <v>1120937.4000000001</v>
      </c>
      <c r="AE249" s="30">
        <f t="shared" si="49"/>
        <v>0.12999999999999984</v>
      </c>
      <c r="AF249" s="31">
        <f t="shared" si="50"/>
        <v>35864.399999999965</v>
      </c>
      <c r="AG249" s="23">
        <f t="shared" si="51"/>
        <v>440220.00000000006</v>
      </c>
      <c r="AH249" s="35">
        <f t="shared" si="45"/>
        <v>1</v>
      </c>
      <c r="AI249" s="23">
        <f>U249*(_xlfn.XLOOKUP(K249,'FX rates'!$A$2:$A$38,'FX rates'!$B$2:$B$38))</f>
        <v>0</v>
      </c>
      <c r="AJ249" s="23">
        <f>Q249*(_xlfn.XLOOKUP(K249,'FX rates'!$A$2:$A$38,'FX rates'!$B$2:$B$38))</f>
        <v>0</v>
      </c>
      <c r="AK249" s="23">
        <f>R249*(_xlfn.XLOOKUP(K249,'FX rates'!$A$2:$A$38,'FX rates'!$B$2:$B$38))</f>
        <v>0</v>
      </c>
      <c r="AM249" s="4"/>
      <c r="AN249" s="4"/>
      <c r="AO249" s="4"/>
      <c r="AP249" s="32">
        <f t="shared" si="46"/>
        <v>1.5956937799043061</v>
      </c>
      <c r="AQ249" s="32">
        <f t="shared" si="47"/>
        <v>0</v>
      </c>
      <c r="AR249" s="24">
        <f t="shared" si="52"/>
        <v>809193.00000000012</v>
      </c>
      <c r="AS249" s="24" t="str">
        <f t="shared" si="53"/>
        <v>0</v>
      </c>
      <c r="AT249" s="24">
        <f t="shared" si="54"/>
        <v>1008843.6600000001</v>
      </c>
      <c r="AU249" s="24">
        <f t="shared" si="55"/>
        <v>112093.73999999999</v>
      </c>
    </row>
    <row r="250" spans="1:47" x14ac:dyDescent="0.25">
      <c r="A250" s="28" t="s">
        <v>15225</v>
      </c>
      <c r="B250" s="28" t="s">
        <v>5606</v>
      </c>
      <c r="C250" s="28" t="s">
        <v>5607</v>
      </c>
      <c r="D250" s="28" t="s">
        <v>5608</v>
      </c>
      <c r="E250" s="28" t="s">
        <v>5609</v>
      </c>
      <c r="F250" s="29">
        <v>43689</v>
      </c>
      <c r="G250" s="29">
        <v>44896</v>
      </c>
      <c r="H250" s="28" t="s">
        <v>5610</v>
      </c>
      <c r="I250" s="28" t="s">
        <v>16035</v>
      </c>
      <c r="J250" s="28" t="s">
        <v>16052</v>
      </c>
      <c r="K250" s="28" t="s">
        <v>5611</v>
      </c>
      <c r="L250" s="27">
        <v>75240.000000000015</v>
      </c>
      <c r="M250" s="27">
        <v>17765</v>
      </c>
      <c r="N250" s="27">
        <v>0</v>
      </c>
      <c r="O250" s="27">
        <v>0</v>
      </c>
      <c r="P250" s="27">
        <f t="shared" si="42"/>
        <v>17765</v>
      </c>
      <c r="Q250" s="27">
        <v>0</v>
      </c>
      <c r="R250" s="27">
        <v>0</v>
      </c>
      <c r="S250" s="27">
        <v>0</v>
      </c>
      <c r="T250" s="27">
        <f t="shared" si="43"/>
        <v>0</v>
      </c>
      <c r="U250" s="27">
        <v>0</v>
      </c>
      <c r="V250" s="27">
        <f t="shared" si="44"/>
        <v>93005.000000000015</v>
      </c>
      <c r="W250" s="28" t="s">
        <v>5612</v>
      </c>
      <c r="X250" s="27">
        <v>79754.400000000023</v>
      </c>
      <c r="Y250" s="27">
        <f t="shared" si="48"/>
        <v>178339.70000000007</v>
      </c>
      <c r="Z250" s="4" t="str" cm="1">
        <f t="array" ref="Z250">_xlfn.IFS(YEARFRAC(F250,G250)&lt;1,"&lt;1 Year",YEARFRAC(F250,G250)&lt;=5,"1-5 Years",YEARFRAC(F250,G250)&gt;5,"&gt;5 Years")</f>
        <v>1-5 Years</v>
      </c>
      <c r="AA250" s="24">
        <f>L250*(_xlfn.XLOOKUP(K250,'FX rates'!$A$2:$A$38,'FX rates'!$B$2:$B$38))</f>
        <v>100118.10600569124</v>
      </c>
      <c r="AB250" s="24">
        <f>V250*(_xlfn.XLOOKUP(K250,'FX rates'!$A$2:$A$38,'FX rates'!$B$2:$B$38))</f>
        <v>123757.10325703501</v>
      </c>
      <c r="AC250" s="24">
        <f>X250*(_xlfn.XLOOKUP(W250,'FX rates'!$A$2:$A$38,'FX rates'!$B$2:$B$38))</f>
        <v>106125.19236603273</v>
      </c>
      <c r="AD250" s="24">
        <f>Y250*(_xlfn.XLOOKUP(W250,'FX rates'!$A$2:$A$38,'FX rates'!$B$2:$B$38))</f>
        <v>237307.72181848987</v>
      </c>
      <c r="AE250" s="30">
        <f t="shared" si="49"/>
        <v>6.0000000000000164E-2</v>
      </c>
      <c r="AF250" s="31">
        <f t="shared" si="50"/>
        <v>4514.4000000000087</v>
      </c>
      <c r="AG250" s="23">
        <f t="shared" si="51"/>
        <v>23638.997251343768</v>
      </c>
      <c r="AH250" s="35">
        <f t="shared" si="45"/>
        <v>1.3306500000756409</v>
      </c>
      <c r="AI250" s="23">
        <f>U250*(_xlfn.XLOOKUP(K250,'FX rates'!$A$2:$A$38,'FX rates'!$B$2:$B$38))</f>
        <v>0</v>
      </c>
      <c r="AJ250" s="23">
        <f>Q250*(_xlfn.XLOOKUP(K250,'FX rates'!$A$2:$A$38,'FX rates'!$B$2:$B$38))</f>
        <v>0</v>
      </c>
      <c r="AK250" s="23">
        <f>R250*(_xlfn.XLOOKUP(K250,'FX rates'!$A$2:$A$38,'FX rates'!$B$2:$B$38))</f>
        <v>0</v>
      </c>
      <c r="AM250" s="4"/>
      <c r="AN250" s="4"/>
      <c r="AO250" s="4"/>
      <c r="AP250" s="32">
        <f t="shared" si="46"/>
        <v>0.23611111111111108</v>
      </c>
      <c r="AQ250" s="32">
        <f t="shared" si="47"/>
        <v>0</v>
      </c>
      <c r="AR250" s="24">
        <f t="shared" si="52"/>
        <v>98585.300000000032</v>
      </c>
      <c r="AS250" s="24" t="str">
        <f t="shared" si="53"/>
        <v>0</v>
      </c>
      <c r="AT250" s="24">
        <f t="shared" si="54"/>
        <v>213576.94963664087</v>
      </c>
      <c r="AU250" s="24">
        <f t="shared" si="55"/>
        <v>23730.772181848995</v>
      </c>
    </row>
    <row r="251" spans="1:47" x14ac:dyDescent="0.25">
      <c r="A251" s="28" t="s">
        <v>15226</v>
      </c>
      <c r="B251" s="28" t="s">
        <v>8556</v>
      </c>
      <c r="C251" s="28" t="s">
        <v>8557</v>
      </c>
      <c r="D251" s="28" t="s">
        <v>8558</v>
      </c>
      <c r="E251" s="28" t="s">
        <v>8559</v>
      </c>
      <c r="F251" s="29">
        <v>43709</v>
      </c>
      <c r="G251" s="29">
        <v>44896</v>
      </c>
      <c r="H251" s="28" t="s">
        <v>8560</v>
      </c>
      <c r="I251" s="28" t="s">
        <v>16052</v>
      </c>
      <c r="J251" s="28" t="s">
        <v>16036</v>
      </c>
      <c r="K251" s="28" t="s">
        <v>8561</v>
      </c>
      <c r="L251" s="27">
        <v>154440</v>
      </c>
      <c r="M251" s="27">
        <v>56870</v>
      </c>
      <c r="N251" s="27">
        <v>0</v>
      </c>
      <c r="O251" s="27">
        <v>0</v>
      </c>
      <c r="P251" s="27">
        <f t="shared" si="42"/>
        <v>56870</v>
      </c>
      <c r="Q251" s="27">
        <v>0</v>
      </c>
      <c r="R251" s="27">
        <v>0</v>
      </c>
      <c r="S251" s="27">
        <v>0</v>
      </c>
      <c r="T251" s="27">
        <f t="shared" si="43"/>
        <v>0</v>
      </c>
      <c r="U251" s="27">
        <v>0</v>
      </c>
      <c r="V251" s="27">
        <f t="shared" si="44"/>
        <v>211310</v>
      </c>
      <c r="W251" s="28" t="s">
        <v>8562</v>
      </c>
      <c r="X251" s="27">
        <v>172972.80000000002</v>
      </c>
      <c r="Y251" s="27">
        <f t="shared" si="48"/>
        <v>409640</v>
      </c>
      <c r="Z251" s="4" t="str" cm="1">
        <f t="array" ref="Z251">_xlfn.IFS(YEARFRAC(F251,G251)&lt;1,"&lt;1 Year",YEARFRAC(F251,G251)&lt;=5,"1-5 Years",YEARFRAC(F251,G251)&gt;5,"&gt;5 Years")</f>
        <v>1-5 Years</v>
      </c>
      <c r="AA251" s="24">
        <f>L251*(_xlfn.XLOOKUP(K251,'FX rates'!$A$2:$A$38,'FX rates'!$B$2:$B$38))</f>
        <v>154440</v>
      </c>
      <c r="AB251" s="24">
        <f>V251*(_xlfn.XLOOKUP(K251,'FX rates'!$A$2:$A$38,'FX rates'!$B$2:$B$38))</f>
        <v>211310</v>
      </c>
      <c r="AC251" s="24">
        <f>X251*(_xlfn.XLOOKUP(W251,'FX rates'!$A$2:$A$38,'FX rates'!$B$2:$B$38))</f>
        <v>172972.80000000002</v>
      </c>
      <c r="AD251" s="24">
        <f>Y251*(_xlfn.XLOOKUP(W251,'FX rates'!$A$2:$A$38,'FX rates'!$B$2:$B$38))</f>
        <v>409640</v>
      </c>
      <c r="AE251" s="30">
        <f t="shared" si="49"/>
        <v>0.12000000000000011</v>
      </c>
      <c r="AF251" s="31">
        <f t="shared" si="50"/>
        <v>18532.800000000017</v>
      </c>
      <c r="AG251" s="23">
        <f t="shared" si="51"/>
        <v>56870</v>
      </c>
      <c r="AH251" s="35">
        <f t="shared" si="45"/>
        <v>1</v>
      </c>
      <c r="AI251" s="23">
        <f>U251*(_xlfn.XLOOKUP(K251,'FX rates'!$A$2:$A$38,'FX rates'!$B$2:$B$38))</f>
        <v>0</v>
      </c>
      <c r="AJ251" s="23">
        <f>Q251*(_xlfn.XLOOKUP(K251,'FX rates'!$A$2:$A$38,'FX rates'!$B$2:$B$38))</f>
        <v>0</v>
      </c>
      <c r="AK251" s="23">
        <f>R251*(_xlfn.XLOOKUP(K251,'FX rates'!$A$2:$A$38,'FX rates'!$B$2:$B$38))</f>
        <v>0</v>
      </c>
      <c r="AM251" s="4"/>
      <c r="AN251" s="4"/>
      <c r="AO251" s="4"/>
      <c r="AP251" s="32">
        <f t="shared" si="46"/>
        <v>0.36823361823361822</v>
      </c>
      <c r="AQ251" s="32">
        <f t="shared" si="47"/>
        <v>0</v>
      </c>
      <c r="AR251" s="24">
        <f t="shared" si="52"/>
        <v>236667.2</v>
      </c>
      <c r="AS251" s="24" t="str">
        <f t="shared" si="53"/>
        <v>0</v>
      </c>
      <c r="AT251" s="24">
        <f t="shared" si="54"/>
        <v>368676</v>
      </c>
      <c r="AU251" s="24">
        <f t="shared" si="55"/>
        <v>40964</v>
      </c>
    </row>
    <row r="252" spans="1:47" x14ac:dyDescent="0.25">
      <c r="A252" s="28" t="s">
        <v>15227</v>
      </c>
      <c r="B252" s="28" t="s">
        <v>8563</v>
      </c>
      <c r="C252" s="28" t="s">
        <v>8564</v>
      </c>
      <c r="D252" s="28" t="s">
        <v>8565</v>
      </c>
      <c r="E252" s="28" t="s">
        <v>8566</v>
      </c>
      <c r="F252" s="29">
        <v>44648</v>
      </c>
      <c r="G252" s="29">
        <v>44896</v>
      </c>
      <c r="H252" s="28" t="s">
        <v>8567</v>
      </c>
      <c r="I252" s="28" t="s">
        <v>16045</v>
      </c>
      <c r="J252" s="28" t="s">
        <v>16037</v>
      </c>
      <c r="K252" s="28" t="s">
        <v>8568</v>
      </c>
      <c r="L252" s="27">
        <v>158620</v>
      </c>
      <c r="M252" s="27">
        <v>30030</v>
      </c>
      <c r="N252" s="27">
        <v>0</v>
      </c>
      <c r="O252" s="27">
        <v>0</v>
      </c>
      <c r="P252" s="27">
        <f t="shared" si="42"/>
        <v>30030</v>
      </c>
      <c r="Q252" s="27">
        <v>0</v>
      </c>
      <c r="R252" s="27">
        <v>0</v>
      </c>
      <c r="S252" s="27">
        <v>0</v>
      </c>
      <c r="T252" s="27">
        <f t="shared" si="43"/>
        <v>0</v>
      </c>
      <c r="U252" s="27">
        <v>0</v>
      </c>
      <c r="V252" s="27">
        <f t="shared" si="44"/>
        <v>188650</v>
      </c>
      <c r="W252" s="28" t="s">
        <v>8569</v>
      </c>
      <c r="X252" s="27">
        <v>180826.80000000002</v>
      </c>
      <c r="Y252" s="27">
        <f t="shared" si="48"/>
        <v>395887.80000000005</v>
      </c>
      <c r="Z252" s="4" t="str" cm="1">
        <f t="array" ref="Z252">_xlfn.IFS(YEARFRAC(F252,G252)&lt;1,"&lt;1 Year",YEARFRAC(F252,G252)&lt;=5,"1-5 Years",YEARFRAC(F252,G252)&gt;5,"&gt;5 Years")</f>
        <v>&lt;1 Year</v>
      </c>
      <c r="AA252" s="24">
        <f>L252*(_xlfn.XLOOKUP(K252,'FX rates'!$A$2:$A$38,'FX rates'!$B$2:$B$38))</f>
        <v>158620</v>
      </c>
      <c r="AB252" s="24">
        <f>V252*(_xlfn.XLOOKUP(K252,'FX rates'!$A$2:$A$38,'FX rates'!$B$2:$B$38))</f>
        <v>188650</v>
      </c>
      <c r="AC252" s="24">
        <f>X252*(_xlfn.XLOOKUP(W252,'FX rates'!$A$2:$A$38,'FX rates'!$B$2:$B$38))</f>
        <v>180826.80000000002</v>
      </c>
      <c r="AD252" s="24">
        <f>Y252*(_xlfn.XLOOKUP(W252,'FX rates'!$A$2:$A$38,'FX rates'!$B$2:$B$38))</f>
        <v>395887.80000000005</v>
      </c>
      <c r="AE252" s="30">
        <f t="shared" si="49"/>
        <v>0.1400000000000001</v>
      </c>
      <c r="AF252" s="31">
        <f t="shared" si="50"/>
        <v>22206.800000000017</v>
      </c>
      <c r="AG252" s="23">
        <f t="shared" si="51"/>
        <v>30030</v>
      </c>
      <c r="AH252" s="35">
        <f t="shared" si="45"/>
        <v>1</v>
      </c>
      <c r="AI252" s="23">
        <f>U252*(_xlfn.XLOOKUP(K252,'FX rates'!$A$2:$A$38,'FX rates'!$B$2:$B$38))</f>
        <v>0</v>
      </c>
      <c r="AJ252" s="23">
        <f>Q252*(_xlfn.XLOOKUP(K252,'FX rates'!$A$2:$A$38,'FX rates'!$B$2:$B$38))</f>
        <v>0</v>
      </c>
      <c r="AK252" s="23">
        <f>R252*(_xlfn.XLOOKUP(K252,'FX rates'!$A$2:$A$38,'FX rates'!$B$2:$B$38))</f>
        <v>0</v>
      </c>
      <c r="AM252" s="4"/>
      <c r="AN252" s="4"/>
      <c r="AO252" s="4"/>
      <c r="AP252" s="32">
        <f t="shared" si="46"/>
        <v>0.18932038834951456</v>
      </c>
      <c r="AQ252" s="32">
        <f t="shared" si="47"/>
        <v>0</v>
      </c>
      <c r="AR252" s="24">
        <f t="shared" si="52"/>
        <v>215061</v>
      </c>
      <c r="AS252" s="24" t="str">
        <f t="shared" si="53"/>
        <v>0</v>
      </c>
      <c r="AT252" s="24">
        <f t="shared" si="54"/>
        <v>356299.02000000008</v>
      </c>
      <c r="AU252" s="24">
        <f t="shared" si="55"/>
        <v>39588.77999999997</v>
      </c>
    </row>
    <row r="253" spans="1:47" x14ac:dyDescent="0.25">
      <c r="A253" s="28" t="s">
        <v>15228</v>
      </c>
      <c r="B253" s="28" t="s">
        <v>8570</v>
      </c>
      <c r="C253" s="28" t="s">
        <v>8571</v>
      </c>
      <c r="D253" s="28" t="s">
        <v>8572</v>
      </c>
      <c r="E253" s="28" t="s">
        <v>8573</v>
      </c>
      <c r="F253" s="29">
        <v>43696</v>
      </c>
      <c r="G253" s="29">
        <v>44896</v>
      </c>
      <c r="H253" s="28" t="s">
        <v>8574</v>
      </c>
      <c r="I253" s="28" t="s">
        <v>16032</v>
      </c>
      <c r="J253" s="28" t="s">
        <v>16042</v>
      </c>
      <c r="K253" s="28" t="s">
        <v>8575</v>
      </c>
      <c r="L253" s="27">
        <v>164285</v>
      </c>
      <c r="M253" s="27">
        <v>57475.000000000007</v>
      </c>
      <c r="N253" s="27">
        <v>0</v>
      </c>
      <c r="O253" s="27">
        <v>0</v>
      </c>
      <c r="P253" s="27">
        <f t="shared" si="42"/>
        <v>57475.000000000007</v>
      </c>
      <c r="Q253" s="27">
        <v>0</v>
      </c>
      <c r="R253" s="27">
        <v>0</v>
      </c>
      <c r="S253" s="27">
        <v>0</v>
      </c>
      <c r="T253" s="27">
        <f t="shared" si="43"/>
        <v>0</v>
      </c>
      <c r="U253" s="27">
        <v>0</v>
      </c>
      <c r="V253" s="27">
        <f t="shared" si="44"/>
        <v>221760</v>
      </c>
      <c r="W253" s="28" t="s">
        <v>8576</v>
      </c>
      <c r="X253" s="27">
        <v>174142.1</v>
      </c>
      <c r="Y253" s="27">
        <f t="shared" si="48"/>
        <v>409207.7</v>
      </c>
      <c r="Z253" s="4" t="str" cm="1">
        <f t="array" ref="Z253">_xlfn.IFS(YEARFRAC(F253,G253)&lt;1,"&lt;1 Year",YEARFRAC(F253,G253)&lt;=5,"1-5 Years",YEARFRAC(F253,G253)&gt;5,"&gt;5 Years")</f>
        <v>1-5 Years</v>
      </c>
      <c r="AA253" s="24">
        <f>L253*(_xlfn.XLOOKUP(K253,'FX rates'!$A$2:$A$38,'FX rates'!$B$2:$B$38))</f>
        <v>164285</v>
      </c>
      <c r="AB253" s="24">
        <f>V253*(_xlfn.XLOOKUP(K253,'FX rates'!$A$2:$A$38,'FX rates'!$B$2:$B$38))</f>
        <v>221760</v>
      </c>
      <c r="AC253" s="24">
        <f>X253*(_xlfn.XLOOKUP(W253,'FX rates'!$A$2:$A$38,'FX rates'!$B$2:$B$38))</f>
        <v>174142.1</v>
      </c>
      <c r="AD253" s="24">
        <f>Y253*(_xlfn.XLOOKUP(W253,'FX rates'!$A$2:$A$38,'FX rates'!$B$2:$B$38))</f>
        <v>409207.7</v>
      </c>
      <c r="AE253" s="30">
        <f t="shared" si="49"/>
        <v>6.0000000000000032E-2</v>
      </c>
      <c r="AF253" s="31">
        <f t="shared" si="50"/>
        <v>9857.1000000000058</v>
      </c>
      <c r="AG253" s="23">
        <f t="shared" si="51"/>
        <v>57475</v>
      </c>
      <c r="AH253" s="35">
        <f t="shared" si="45"/>
        <v>1</v>
      </c>
      <c r="AI253" s="23">
        <f>U253*(_xlfn.XLOOKUP(K253,'FX rates'!$A$2:$A$38,'FX rates'!$B$2:$B$38))</f>
        <v>0</v>
      </c>
      <c r="AJ253" s="23">
        <f>Q253*(_xlfn.XLOOKUP(K253,'FX rates'!$A$2:$A$38,'FX rates'!$B$2:$B$38))</f>
        <v>0</v>
      </c>
      <c r="AK253" s="23">
        <f>R253*(_xlfn.XLOOKUP(K253,'FX rates'!$A$2:$A$38,'FX rates'!$B$2:$B$38))</f>
        <v>0</v>
      </c>
      <c r="AM253" s="4"/>
      <c r="AN253" s="4"/>
      <c r="AO253" s="4"/>
      <c r="AP253" s="32">
        <f t="shared" si="46"/>
        <v>0.34984934717107469</v>
      </c>
      <c r="AQ253" s="32">
        <f t="shared" si="47"/>
        <v>0</v>
      </c>
      <c r="AR253" s="24">
        <f t="shared" si="52"/>
        <v>235065.60000000001</v>
      </c>
      <c r="AS253" s="24" t="str">
        <f t="shared" si="53"/>
        <v>0</v>
      </c>
      <c r="AT253" s="24">
        <f t="shared" si="54"/>
        <v>368286.93</v>
      </c>
      <c r="AU253" s="24">
        <f t="shared" si="55"/>
        <v>40920.770000000019</v>
      </c>
    </row>
    <row r="254" spans="1:47" x14ac:dyDescent="0.25">
      <c r="A254" s="28" t="s">
        <v>15229</v>
      </c>
      <c r="B254" s="28" t="s">
        <v>8577</v>
      </c>
      <c r="C254" s="28" t="s">
        <v>8578</v>
      </c>
      <c r="D254" s="28" t="s">
        <v>8579</v>
      </c>
      <c r="E254" s="28" t="s">
        <v>8580</v>
      </c>
      <c r="F254" s="29">
        <v>43698</v>
      </c>
      <c r="G254" s="29">
        <v>44896</v>
      </c>
      <c r="H254" s="28" t="s">
        <v>8581</v>
      </c>
      <c r="I254" s="28" t="s">
        <v>16032</v>
      </c>
      <c r="J254" s="28" t="s">
        <v>16038</v>
      </c>
      <c r="K254" s="28" t="s">
        <v>8582</v>
      </c>
      <c r="L254" s="27">
        <v>94160</v>
      </c>
      <c r="M254" s="27">
        <v>18920</v>
      </c>
      <c r="N254" s="27">
        <v>0</v>
      </c>
      <c r="O254" s="27">
        <v>0</v>
      </c>
      <c r="P254" s="27">
        <f t="shared" si="42"/>
        <v>18920</v>
      </c>
      <c r="Q254" s="27">
        <v>0</v>
      </c>
      <c r="R254" s="27">
        <v>0</v>
      </c>
      <c r="S254" s="27">
        <v>0</v>
      </c>
      <c r="T254" s="27">
        <f t="shared" si="43"/>
        <v>0</v>
      </c>
      <c r="U254" s="27">
        <v>0</v>
      </c>
      <c r="V254" s="27">
        <f t="shared" si="44"/>
        <v>113080</v>
      </c>
      <c r="W254" s="28" t="s">
        <v>8583</v>
      </c>
      <c r="X254" s="27">
        <v>100751.20000000001</v>
      </c>
      <c r="Y254" s="27">
        <f t="shared" si="48"/>
        <v>221746.80000000002</v>
      </c>
      <c r="Z254" s="4" t="str" cm="1">
        <f t="array" ref="Z254">_xlfn.IFS(YEARFRAC(F254,G254)&lt;1,"&lt;1 Year",YEARFRAC(F254,G254)&lt;=5,"1-5 Years",YEARFRAC(F254,G254)&gt;5,"&gt;5 Years")</f>
        <v>1-5 Years</v>
      </c>
      <c r="AA254" s="24">
        <f>L254*(_xlfn.XLOOKUP(K254,'FX rates'!$A$2:$A$38,'FX rates'!$B$2:$B$38))</f>
        <v>94160</v>
      </c>
      <c r="AB254" s="24">
        <f>V254*(_xlfn.XLOOKUP(K254,'FX rates'!$A$2:$A$38,'FX rates'!$B$2:$B$38))</f>
        <v>113080</v>
      </c>
      <c r="AC254" s="24">
        <f>X254*(_xlfn.XLOOKUP(W254,'FX rates'!$A$2:$A$38,'FX rates'!$B$2:$B$38))</f>
        <v>100751.20000000001</v>
      </c>
      <c r="AD254" s="24">
        <f>Y254*(_xlfn.XLOOKUP(W254,'FX rates'!$A$2:$A$38,'FX rates'!$B$2:$B$38))</f>
        <v>221746.80000000002</v>
      </c>
      <c r="AE254" s="30">
        <f t="shared" si="49"/>
        <v>7.0000000000000118E-2</v>
      </c>
      <c r="AF254" s="31">
        <f t="shared" si="50"/>
        <v>6591.2000000000116</v>
      </c>
      <c r="AG254" s="23">
        <f t="shared" si="51"/>
        <v>18920</v>
      </c>
      <c r="AH254" s="35">
        <f t="shared" si="45"/>
        <v>1</v>
      </c>
      <c r="AI254" s="23">
        <f>U254*(_xlfn.XLOOKUP(K254,'FX rates'!$A$2:$A$38,'FX rates'!$B$2:$B$38))</f>
        <v>0</v>
      </c>
      <c r="AJ254" s="23">
        <f>Q254*(_xlfn.XLOOKUP(K254,'FX rates'!$A$2:$A$38,'FX rates'!$B$2:$B$38))</f>
        <v>0</v>
      </c>
      <c r="AK254" s="23">
        <f>R254*(_xlfn.XLOOKUP(K254,'FX rates'!$A$2:$A$38,'FX rates'!$B$2:$B$38))</f>
        <v>0</v>
      </c>
      <c r="AM254" s="4"/>
      <c r="AN254" s="4"/>
      <c r="AO254" s="4"/>
      <c r="AP254" s="32">
        <f t="shared" si="46"/>
        <v>0.20093457943925233</v>
      </c>
      <c r="AQ254" s="32">
        <f t="shared" si="47"/>
        <v>0</v>
      </c>
      <c r="AR254" s="24">
        <f t="shared" si="52"/>
        <v>120995.6</v>
      </c>
      <c r="AS254" s="24" t="str">
        <f t="shared" si="53"/>
        <v>0</v>
      </c>
      <c r="AT254" s="24">
        <f t="shared" si="54"/>
        <v>199572.12000000002</v>
      </c>
      <c r="AU254" s="24">
        <f t="shared" si="55"/>
        <v>22174.679999999993</v>
      </c>
    </row>
    <row r="255" spans="1:47" x14ac:dyDescent="0.25">
      <c r="A255" s="28" t="s">
        <v>15230</v>
      </c>
      <c r="B255" s="28" t="s">
        <v>8584</v>
      </c>
      <c r="C255" s="28" t="s">
        <v>8585</v>
      </c>
      <c r="D255" s="28" t="s">
        <v>8586</v>
      </c>
      <c r="E255" s="28" t="s">
        <v>8587</v>
      </c>
      <c r="F255" s="29">
        <v>43711</v>
      </c>
      <c r="G255" s="29">
        <v>44896</v>
      </c>
      <c r="H255" s="28" t="s">
        <v>8588</v>
      </c>
      <c r="I255" s="28" t="s">
        <v>16033</v>
      </c>
      <c r="J255" s="28" t="s">
        <v>16053</v>
      </c>
      <c r="K255" s="28" t="s">
        <v>8589</v>
      </c>
      <c r="L255" s="27">
        <v>121176.00000000001</v>
      </c>
      <c r="M255" s="27">
        <v>45276.000000000007</v>
      </c>
      <c r="N255" s="27">
        <v>0</v>
      </c>
      <c r="O255" s="27">
        <v>0</v>
      </c>
      <c r="P255" s="27">
        <f t="shared" si="42"/>
        <v>45276.000000000007</v>
      </c>
      <c r="Q255" s="27">
        <v>0</v>
      </c>
      <c r="R255" s="27">
        <v>0</v>
      </c>
      <c r="S255" s="27">
        <v>0</v>
      </c>
      <c r="T255" s="27">
        <f t="shared" si="43"/>
        <v>0</v>
      </c>
      <c r="U255" s="27">
        <v>0</v>
      </c>
      <c r="V255" s="27">
        <f t="shared" si="44"/>
        <v>166452.00000000003</v>
      </c>
      <c r="W255" s="28" t="s">
        <v>8590</v>
      </c>
      <c r="X255" s="27">
        <v>132081.84000000003</v>
      </c>
      <c r="Y255" s="27">
        <f t="shared" si="48"/>
        <v>313514.52000000008</v>
      </c>
      <c r="Z255" s="4" t="str" cm="1">
        <f t="array" ref="Z255">_xlfn.IFS(YEARFRAC(F255,G255)&lt;1,"&lt;1 Year",YEARFRAC(F255,G255)&lt;=5,"1-5 Years",YEARFRAC(F255,G255)&gt;5,"&gt;5 Years")</f>
        <v>1-5 Years</v>
      </c>
      <c r="AA255" s="24">
        <f>L255*(_xlfn.XLOOKUP(K255,'FX rates'!$A$2:$A$38,'FX rates'!$B$2:$B$38))</f>
        <v>161242.84440916587</v>
      </c>
      <c r="AB255" s="24">
        <f>V255*(_xlfn.XLOOKUP(K255,'FX rates'!$A$2:$A$38,'FX rates'!$B$2:$B$38))</f>
        <v>221489.35381259062</v>
      </c>
      <c r="AC255" s="24">
        <f>X255*(_xlfn.XLOOKUP(W255,'FX rates'!$A$2:$A$38,'FX rates'!$B$2:$B$38))</f>
        <v>175754.70040599082</v>
      </c>
      <c r="AD255" s="24">
        <f>Y255*(_xlfn.XLOOKUP(W255,'FX rates'!$A$2:$A$38,'FX rates'!$B$2:$B$38))</f>
        <v>417178.09606171463</v>
      </c>
      <c r="AE255" s="30">
        <f t="shared" si="49"/>
        <v>9.0000000000000108E-2</v>
      </c>
      <c r="AF255" s="31">
        <f t="shared" si="50"/>
        <v>10905.840000000011</v>
      </c>
      <c r="AG255" s="23">
        <f t="shared" si="51"/>
        <v>60246.509403424745</v>
      </c>
      <c r="AH255" s="35">
        <f t="shared" si="45"/>
        <v>1.3306500000756409</v>
      </c>
      <c r="AI255" s="23">
        <f>U255*(_xlfn.XLOOKUP(K255,'FX rates'!$A$2:$A$38,'FX rates'!$B$2:$B$38))</f>
        <v>0</v>
      </c>
      <c r="AJ255" s="23">
        <f>Q255*(_xlfn.XLOOKUP(K255,'FX rates'!$A$2:$A$38,'FX rates'!$B$2:$B$38))</f>
        <v>0</v>
      </c>
      <c r="AK255" s="23">
        <f>R255*(_xlfn.XLOOKUP(K255,'FX rates'!$A$2:$A$38,'FX rates'!$B$2:$B$38))</f>
        <v>0</v>
      </c>
      <c r="AM255" s="4"/>
      <c r="AN255" s="4"/>
      <c r="AO255" s="4"/>
      <c r="AP255" s="32">
        <f t="shared" si="46"/>
        <v>0.37363834422657954</v>
      </c>
      <c r="AQ255" s="32">
        <f t="shared" si="47"/>
        <v>0</v>
      </c>
      <c r="AR255" s="24">
        <f t="shared" si="52"/>
        <v>181432.68000000005</v>
      </c>
      <c r="AS255" s="24" t="str">
        <f t="shared" si="53"/>
        <v>0</v>
      </c>
      <c r="AT255" s="24">
        <f t="shared" si="54"/>
        <v>375460.28645554319</v>
      </c>
      <c r="AU255" s="24">
        <f t="shared" si="55"/>
        <v>41717.809606171446</v>
      </c>
    </row>
    <row r="256" spans="1:47" x14ac:dyDescent="0.25">
      <c r="A256" s="28" t="s">
        <v>15231</v>
      </c>
      <c r="B256" s="28" t="s">
        <v>8591</v>
      </c>
      <c r="C256" s="28" t="s">
        <v>8592</v>
      </c>
      <c r="D256" s="28" t="s">
        <v>8593</v>
      </c>
      <c r="E256" s="28" t="s">
        <v>8594</v>
      </c>
      <c r="F256" s="29">
        <v>43696</v>
      </c>
      <c r="G256" s="29">
        <v>44896</v>
      </c>
      <c r="H256" s="28" t="s">
        <v>8595</v>
      </c>
      <c r="I256" s="28" t="s">
        <v>16055</v>
      </c>
      <c r="J256" s="4" t="s">
        <v>16054</v>
      </c>
      <c r="K256" s="28" t="s">
        <v>8596</v>
      </c>
      <c r="L256" s="27">
        <v>162756</v>
      </c>
      <c r="M256" s="27">
        <v>10780</v>
      </c>
      <c r="N256" s="27">
        <v>0</v>
      </c>
      <c r="O256" s="27">
        <v>0</v>
      </c>
      <c r="P256" s="27">
        <f t="shared" si="42"/>
        <v>10780</v>
      </c>
      <c r="Q256" s="27">
        <v>0</v>
      </c>
      <c r="R256" s="27">
        <v>0</v>
      </c>
      <c r="S256" s="27">
        <v>0</v>
      </c>
      <c r="T256" s="27">
        <f t="shared" si="43"/>
        <v>0</v>
      </c>
      <c r="U256" s="27">
        <v>0</v>
      </c>
      <c r="V256" s="27">
        <f t="shared" si="44"/>
        <v>173536</v>
      </c>
      <c r="W256" s="28" t="s">
        <v>8597</v>
      </c>
      <c r="X256" s="27">
        <v>167638.68</v>
      </c>
      <c r="Y256" s="27">
        <f t="shared" si="48"/>
        <v>346380.76</v>
      </c>
      <c r="Z256" s="4" t="str" cm="1">
        <f t="array" ref="Z256">_xlfn.IFS(YEARFRAC(F256,G256)&lt;1,"&lt;1 Year",YEARFRAC(F256,G256)&lt;=5,"1-5 Years",YEARFRAC(F256,G256)&gt;5,"&gt;5 Years")</f>
        <v>1-5 Years</v>
      </c>
      <c r="AA256" s="24">
        <f>L256*(_xlfn.XLOOKUP(K256,'FX rates'!$A$2:$A$38,'FX rates'!$B$2:$B$38))</f>
        <v>162756</v>
      </c>
      <c r="AB256" s="24">
        <f>V256*(_xlfn.XLOOKUP(K256,'FX rates'!$A$2:$A$38,'FX rates'!$B$2:$B$38))</f>
        <v>173536</v>
      </c>
      <c r="AC256" s="24">
        <f>X256*(_xlfn.XLOOKUP(W256,'FX rates'!$A$2:$A$38,'FX rates'!$B$2:$B$38))</f>
        <v>167638.68</v>
      </c>
      <c r="AD256" s="24">
        <f>Y256*(_xlfn.XLOOKUP(W256,'FX rates'!$A$2:$A$38,'FX rates'!$B$2:$B$38))</f>
        <v>346380.76</v>
      </c>
      <c r="AE256" s="30">
        <f t="shared" si="49"/>
        <v>2.9999999999999957E-2</v>
      </c>
      <c r="AF256" s="31">
        <f t="shared" si="50"/>
        <v>4882.679999999993</v>
      </c>
      <c r="AG256" s="23">
        <f t="shared" si="51"/>
        <v>10780</v>
      </c>
      <c r="AH256" s="35">
        <f t="shared" si="45"/>
        <v>1</v>
      </c>
      <c r="AI256" s="23">
        <f>U256*(_xlfn.XLOOKUP(K256,'FX rates'!$A$2:$A$38,'FX rates'!$B$2:$B$38))</f>
        <v>0</v>
      </c>
      <c r="AJ256" s="23">
        <f>Q256*(_xlfn.XLOOKUP(K256,'FX rates'!$A$2:$A$38,'FX rates'!$B$2:$B$38))</f>
        <v>0</v>
      </c>
      <c r="AK256" s="23">
        <f>R256*(_xlfn.XLOOKUP(K256,'FX rates'!$A$2:$A$38,'FX rates'!$B$2:$B$38))</f>
        <v>0</v>
      </c>
      <c r="AM256" s="4"/>
      <c r="AN256" s="4"/>
      <c r="AO256" s="4"/>
      <c r="AP256" s="32">
        <f t="shared" si="46"/>
        <v>6.6234117329007844E-2</v>
      </c>
      <c r="AQ256" s="32">
        <f t="shared" si="47"/>
        <v>0</v>
      </c>
      <c r="AR256" s="24">
        <f t="shared" si="52"/>
        <v>178742.08</v>
      </c>
      <c r="AS256" s="24" t="str">
        <f t="shared" si="53"/>
        <v>0</v>
      </c>
      <c r="AT256" s="24">
        <f t="shared" si="54"/>
        <v>311742.68400000001</v>
      </c>
      <c r="AU256" s="24">
        <f t="shared" si="55"/>
        <v>34638.076000000001</v>
      </c>
    </row>
    <row r="257" spans="1:47" x14ac:dyDescent="0.25">
      <c r="A257" s="28" t="s">
        <v>15232</v>
      </c>
      <c r="B257" s="28" t="s">
        <v>5837</v>
      </c>
      <c r="C257" s="28" t="s">
        <v>5838</v>
      </c>
      <c r="D257" s="28" t="s">
        <v>5839</v>
      </c>
      <c r="E257" s="28" t="s">
        <v>5840</v>
      </c>
      <c r="F257" s="29">
        <v>43696</v>
      </c>
      <c r="G257" s="29">
        <v>44896</v>
      </c>
      <c r="H257" s="28" t="s">
        <v>5841</v>
      </c>
      <c r="I257" s="28" t="s">
        <v>16049</v>
      </c>
      <c r="J257" s="28" t="s">
        <v>16037</v>
      </c>
      <c r="K257" s="28" t="s">
        <v>5842</v>
      </c>
      <c r="L257" s="27">
        <v>68640</v>
      </c>
      <c r="M257" s="27">
        <v>8415</v>
      </c>
      <c r="N257" s="27">
        <v>0</v>
      </c>
      <c r="O257" s="27">
        <v>0</v>
      </c>
      <c r="P257" s="27">
        <f t="shared" si="42"/>
        <v>8415</v>
      </c>
      <c r="Q257" s="27">
        <v>0</v>
      </c>
      <c r="R257" s="27">
        <v>0</v>
      </c>
      <c r="S257" s="27">
        <v>0</v>
      </c>
      <c r="T257" s="27">
        <f t="shared" si="43"/>
        <v>0</v>
      </c>
      <c r="U257" s="27">
        <v>0</v>
      </c>
      <c r="V257" s="27">
        <f t="shared" si="44"/>
        <v>77055</v>
      </c>
      <c r="W257" s="28" t="s">
        <v>5843</v>
      </c>
      <c r="X257" s="27">
        <v>76876.800000000003</v>
      </c>
      <c r="Y257" s="27">
        <f t="shared" si="48"/>
        <v>163178.4</v>
      </c>
      <c r="Z257" s="4" t="str" cm="1">
        <f t="array" ref="Z257">_xlfn.IFS(YEARFRAC(F257,G257)&lt;1,"&lt;1 Year",YEARFRAC(F257,G257)&lt;=5,"1-5 Years",YEARFRAC(F257,G257)&gt;5,"&gt;5 Years")</f>
        <v>1-5 Years</v>
      </c>
      <c r="AA257" s="24">
        <f>L257*(_xlfn.XLOOKUP(K257,'FX rates'!$A$2:$A$38,'FX rates'!$B$2:$B$38))</f>
        <v>91335.816005191999</v>
      </c>
      <c r="AB257" s="24">
        <f>V257*(_xlfn.XLOOKUP(K257,'FX rates'!$A$2:$A$38,'FX rates'!$B$2:$B$38))</f>
        <v>102533.23575582851</v>
      </c>
      <c r="AC257" s="24">
        <f>X257*(_xlfn.XLOOKUP(W257,'FX rates'!$A$2:$A$38,'FX rates'!$B$2:$B$38))</f>
        <v>102296.11392581504</v>
      </c>
      <c r="AD257" s="24">
        <f>Y257*(_xlfn.XLOOKUP(W257,'FX rates'!$A$2:$A$38,'FX rates'!$B$2:$B$38))</f>
        <v>217133.33797234297</v>
      </c>
      <c r="AE257" s="30">
        <f t="shared" si="49"/>
        <v>0.11999999999999997</v>
      </c>
      <c r="AF257" s="31">
        <f t="shared" si="50"/>
        <v>8236.8000000000029</v>
      </c>
      <c r="AG257" s="23">
        <f t="shared" si="51"/>
        <v>11197.419750636516</v>
      </c>
      <c r="AH257" s="35">
        <f t="shared" si="45"/>
        <v>1.3306500000756409</v>
      </c>
      <c r="AI257" s="23">
        <f>U257*(_xlfn.XLOOKUP(K257,'FX rates'!$A$2:$A$38,'FX rates'!$B$2:$B$38))</f>
        <v>0</v>
      </c>
      <c r="AJ257" s="23">
        <f>Q257*(_xlfn.XLOOKUP(K257,'FX rates'!$A$2:$A$38,'FX rates'!$B$2:$B$38))</f>
        <v>0</v>
      </c>
      <c r="AK257" s="23">
        <f>R257*(_xlfn.XLOOKUP(K257,'FX rates'!$A$2:$A$38,'FX rates'!$B$2:$B$38))</f>
        <v>0</v>
      </c>
      <c r="AM257" s="4"/>
      <c r="AN257" s="4"/>
      <c r="AO257" s="4"/>
      <c r="AP257" s="32">
        <f t="shared" si="46"/>
        <v>0.12259615384615384</v>
      </c>
      <c r="AQ257" s="32">
        <f t="shared" si="47"/>
        <v>0</v>
      </c>
      <c r="AR257" s="24">
        <f t="shared" si="52"/>
        <v>86301.599999999991</v>
      </c>
      <c r="AS257" s="24" t="str">
        <f t="shared" si="53"/>
        <v>0</v>
      </c>
      <c r="AT257" s="24">
        <f t="shared" si="54"/>
        <v>195420.00417510868</v>
      </c>
      <c r="AU257" s="24">
        <f t="shared" si="55"/>
        <v>21713.333797234285</v>
      </c>
    </row>
    <row r="258" spans="1:47" x14ac:dyDescent="0.25">
      <c r="A258" s="28" t="s">
        <v>15233</v>
      </c>
      <c r="B258" s="28" t="s">
        <v>8605</v>
      </c>
      <c r="C258" s="28" t="s">
        <v>8606</v>
      </c>
      <c r="D258" s="28" t="s">
        <v>8607</v>
      </c>
      <c r="E258" s="28" t="s">
        <v>8608</v>
      </c>
      <c r="F258" s="29">
        <v>43711</v>
      </c>
      <c r="G258" s="29">
        <v>44896</v>
      </c>
      <c r="H258" s="28" t="s">
        <v>8609</v>
      </c>
      <c r="I258" s="28" t="s">
        <v>16056</v>
      </c>
      <c r="J258" s="28" t="s">
        <v>16041</v>
      </c>
      <c r="K258" s="28" t="s">
        <v>8610</v>
      </c>
      <c r="L258" s="27">
        <v>217745.00000000006</v>
      </c>
      <c r="M258" s="27">
        <v>84788.000000000015</v>
      </c>
      <c r="N258" s="27">
        <v>0</v>
      </c>
      <c r="O258" s="27">
        <v>0</v>
      </c>
      <c r="P258" s="27">
        <f t="shared" ref="P258:P321" si="56">M258+N258+O258</f>
        <v>84788.000000000015</v>
      </c>
      <c r="Q258" s="27">
        <v>0</v>
      </c>
      <c r="R258" s="27">
        <v>0</v>
      </c>
      <c r="S258" s="27">
        <v>0</v>
      </c>
      <c r="T258" s="27">
        <f t="shared" ref="T258:T321" si="57">+Q258+R258+S258</f>
        <v>0</v>
      </c>
      <c r="U258" s="27">
        <v>0</v>
      </c>
      <c r="V258" s="27">
        <f t="shared" ref="V258:V321" si="58">L258+P258+T258+U258</f>
        <v>302533.00000000006</v>
      </c>
      <c r="W258" s="28" t="s">
        <v>8611</v>
      </c>
      <c r="X258" s="27">
        <v>232987.15000000008</v>
      </c>
      <c r="Y258" s="27">
        <f t="shared" si="48"/>
        <v>556697.4600000002</v>
      </c>
      <c r="Z258" s="4" t="str" cm="1">
        <f t="array" ref="Z258">_xlfn.IFS(YEARFRAC(F258,G258)&lt;1,"&lt;1 Year",YEARFRAC(F258,G258)&lt;=5,"1-5 Years",YEARFRAC(F258,G258)&gt;5,"&gt;5 Years")</f>
        <v>1-5 Years</v>
      </c>
      <c r="AA258" s="24">
        <f>L258*(_xlfn.XLOOKUP(K258,'FX rates'!$A$2:$A$38,'FX rates'!$B$2:$B$38))</f>
        <v>217745.00000000006</v>
      </c>
      <c r="AB258" s="24">
        <f>V258*(_xlfn.XLOOKUP(K258,'FX rates'!$A$2:$A$38,'FX rates'!$B$2:$B$38))</f>
        <v>302533.00000000006</v>
      </c>
      <c r="AC258" s="24">
        <f>X258*(_xlfn.XLOOKUP(W258,'FX rates'!$A$2:$A$38,'FX rates'!$B$2:$B$38))</f>
        <v>232987.15000000008</v>
      </c>
      <c r="AD258" s="24">
        <f>Y258*(_xlfn.XLOOKUP(W258,'FX rates'!$A$2:$A$38,'FX rates'!$B$2:$B$38))</f>
        <v>556697.4600000002</v>
      </c>
      <c r="AE258" s="30">
        <f t="shared" si="49"/>
        <v>7.000000000000009E-2</v>
      </c>
      <c r="AF258" s="31">
        <f t="shared" si="50"/>
        <v>15242.150000000023</v>
      </c>
      <c r="AG258" s="23">
        <f t="shared" si="51"/>
        <v>84788</v>
      </c>
      <c r="AH258" s="35">
        <f t="shared" ref="AH258:AH321" si="59">AC258/X258</f>
        <v>1</v>
      </c>
      <c r="AI258" s="23">
        <f>U258*(_xlfn.XLOOKUP(K258,'FX rates'!$A$2:$A$38,'FX rates'!$B$2:$B$38))</f>
        <v>0</v>
      </c>
      <c r="AJ258" s="23">
        <f>Q258*(_xlfn.XLOOKUP(K258,'FX rates'!$A$2:$A$38,'FX rates'!$B$2:$B$38))</f>
        <v>0</v>
      </c>
      <c r="AK258" s="23">
        <f>R258*(_xlfn.XLOOKUP(K258,'FX rates'!$A$2:$A$38,'FX rates'!$B$2:$B$38))</f>
        <v>0</v>
      </c>
      <c r="AM258" s="4"/>
      <c r="AN258" s="4"/>
      <c r="AO258" s="4"/>
      <c r="AP258" s="32">
        <f t="shared" ref="AP258:AP321" si="60">M258/L258</f>
        <v>0.38939126041929778</v>
      </c>
      <c r="AQ258" s="32">
        <f t="shared" ref="AQ258:AQ321" si="61">O258/L258</f>
        <v>0</v>
      </c>
      <c r="AR258" s="24">
        <f t="shared" si="52"/>
        <v>323710.31000000011</v>
      </c>
      <c r="AS258" s="24" t="str">
        <f t="shared" si="53"/>
        <v>0</v>
      </c>
      <c r="AT258" s="24">
        <f t="shared" si="54"/>
        <v>501027.71400000021</v>
      </c>
      <c r="AU258" s="24">
        <f t="shared" si="55"/>
        <v>55669.745999999985</v>
      </c>
    </row>
    <row r="259" spans="1:47" x14ac:dyDescent="0.25">
      <c r="A259" s="28" t="s">
        <v>14127</v>
      </c>
      <c r="B259" s="28" t="s">
        <v>866</v>
      </c>
      <c r="C259" s="28" t="s">
        <v>867</v>
      </c>
      <c r="D259" s="28" t="s">
        <v>868</v>
      </c>
      <c r="E259" s="28" t="s">
        <v>869</v>
      </c>
      <c r="F259" s="29">
        <v>39217</v>
      </c>
      <c r="G259" s="29">
        <v>44896</v>
      </c>
      <c r="H259" s="28" t="s">
        <v>870</v>
      </c>
      <c r="I259" s="28" t="s">
        <v>16051</v>
      </c>
      <c r="J259" s="28" t="s">
        <v>16045</v>
      </c>
      <c r="K259" s="28" t="s">
        <v>871</v>
      </c>
      <c r="L259" s="27">
        <v>142560</v>
      </c>
      <c r="M259" s="27">
        <v>85360</v>
      </c>
      <c r="N259" s="27">
        <v>0</v>
      </c>
      <c r="O259" s="27">
        <v>0</v>
      </c>
      <c r="P259" s="27">
        <f t="shared" si="56"/>
        <v>85360</v>
      </c>
      <c r="Q259" s="27">
        <v>0</v>
      </c>
      <c r="R259" s="27">
        <v>0</v>
      </c>
      <c r="S259" s="27">
        <v>0</v>
      </c>
      <c r="T259" s="27">
        <f t="shared" si="57"/>
        <v>0</v>
      </c>
      <c r="U259" s="27">
        <v>0</v>
      </c>
      <c r="V259" s="27">
        <f t="shared" si="58"/>
        <v>227920</v>
      </c>
      <c r="W259" s="28" t="s">
        <v>872</v>
      </c>
      <c r="X259" s="27">
        <v>151113.60000000001</v>
      </c>
      <c r="Y259" s="27">
        <f t="shared" ref="Y259:Y322" si="62">X259+AR259+AS259</f>
        <v>392708.80000000005</v>
      </c>
      <c r="Z259" s="4" t="str" cm="1">
        <f t="array" ref="Z259">_xlfn.IFS(YEARFRAC(F259,G259)&lt;1,"&lt;1 Year",YEARFRAC(F259,G259)&lt;=5,"1-5 Years",YEARFRAC(F259,G259)&gt;5,"&gt;5 Years")</f>
        <v>&gt;5 Years</v>
      </c>
      <c r="AA259" s="24">
        <f>L259*(_xlfn.XLOOKUP(K259,'FX rates'!$A$2:$A$38,'FX rates'!$B$2:$B$38))</f>
        <v>166410.28799574822</v>
      </c>
      <c r="AB259" s="24">
        <f>V259*(_xlfn.XLOOKUP(K259,'FX rates'!$A$2:$A$38,'FX rates'!$B$2:$B$38))</f>
        <v>266051.0159932024</v>
      </c>
      <c r="AC259" s="24">
        <f>X259*(_xlfn.XLOOKUP(W259,'FX rates'!$A$2:$A$38,'FX rates'!$B$2:$B$38))</f>
        <v>176394.9052754931</v>
      </c>
      <c r="AD259" s="24">
        <f>Y259*(_xlfn.XLOOKUP(W259,'FX rates'!$A$2:$A$38,'FX rates'!$B$2:$B$38))</f>
        <v>458408.98222828767</v>
      </c>
      <c r="AE259" s="30">
        <f t="shared" ref="AE259:AE322" si="63">(AC259-AA259)/AA259</f>
        <v>5.9999999999999928E-2</v>
      </c>
      <c r="AF259" s="31">
        <f t="shared" ref="AF259:AF322" si="64">X259-L259</f>
        <v>8553.6000000000058</v>
      </c>
      <c r="AG259" s="23">
        <f t="shared" ref="AG259:AG322" si="65">AB259-AA259</f>
        <v>99640.727997454174</v>
      </c>
      <c r="AH259" s="35">
        <f t="shared" si="59"/>
        <v>1.1672999999701754</v>
      </c>
      <c r="AI259" s="23">
        <f>U259*(_xlfn.XLOOKUP(K259,'FX rates'!$A$2:$A$38,'FX rates'!$B$2:$B$38))</f>
        <v>0</v>
      </c>
      <c r="AJ259" s="23">
        <f>Q259*(_xlfn.XLOOKUP(K259,'FX rates'!$A$2:$A$38,'FX rates'!$B$2:$B$38))</f>
        <v>0</v>
      </c>
      <c r="AK259" s="23">
        <f>R259*(_xlfn.XLOOKUP(K259,'FX rates'!$A$2:$A$38,'FX rates'!$B$2:$B$38))</f>
        <v>0</v>
      </c>
      <c r="AM259" s="4"/>
      <c r="AN259" s="4"/>
      <c r="AO259" s="4"/>
      <c r="AP259" s="32">
        <f t="shared" si="60"/>
        <v>0.59876543209876543</v>
      </c>
      <c r="AQ259" s="32">
        <f t="shared" si="61"/>
        <v>0</v>
      </c>
      <c r="AR259" s="24">
        <f t="shared" ref="AR259:AR322" si="66">X259*(1+AP259)</f>
        <v>241595.2</v>
      </c>
      <c r="AS259" s="24" t="str">
        <f t="shared" ref="AS259:AS322" si="67">IF(AQ259&gt;0,X259*(1+AQ259),"0")</f>
        <v>0</v>
      </c>
      <c r="AT259" s="24">
        <f t="shared" ref="AT259:AT322" si="68">AD259*(0.9)</f>
        <v>412568.08400545892</v>
      </c>
      <c r="AU259" s="24">
        <f t="shared" ref="AU259:AU322" si="69">AD259-AT259</f>
        <v>45840.89822282875</v>
      </c>
    </row>
    <row r="260" spans="1:47" x14ac:dyDescent="0.25">
      <c r="A260" s="28" t="s">
        <v>15234</v>
      </c>
      <c r="B260" s="28" t="s">
        <v>6464</v>
      </c>
      <c r="C260" s="28" t="s">
        <v>6465</v>
      </c>
      <c r="D260" s="28" t="s">
        <v>6466</v>
      </c>
      <c r="E260" s="28" t="s">
        <v>6467</v>
      </c>
      <c r="F260" s="29">
        <v>43717</v>
      </c>
      <c r="G260" s="29">
        <v>44896</v>
      </c>
      <c r="H260" s="28" t="s">
        <v>6468</v>
      </c>
      <c r="I260" s="28" t="s">
        <v>16047</v>
      </c>
      <c r="J260" s="28" t="s">
        <v>16047</v>
      </c>
      <c r="K260" s="28" t="s">
        <v>6469</v>
      </c>
      <c r="L260" s="27">
        <v>67320</v>
      </c>
      <c r="M260" s="4">
        <v>0</v>
      </c>
      <c r="N260" s="27">
        <v>0</v>
      </c>
      <c r="O260" s="27">
        <v>0</v>
      </c>
      <c r="P260" s="27">
        <f t="shared" si="56"/>
        <v>0</v>
      </c>
      <c r="Q260" s="27">
        <v>0</v>
      </c>
      <c r="R260" s="27">
        <v>0</v>
      </c>
      <c r="S260" s="27">
        <v>0</v>
      </c>
      <c r="T260" s="27">
        <f t="shared" si="57"/>
        <v>0</v>
      </c>
      <c r="U260" s="27">
        <v>0</v>
      </c>
      <c r="V260" s="27">
        <f t="shared" si="58"/>
        <v>67320</v>
      </c>
      <c r="W260" s="28" t="s">
        <v>6470</v>
      </c>
      <c r="X260" s="27">
        <v>67993.2</v>
      </c>
      <c r="Y260" s="27">
        <f t="shared" si="62"/>
        <v>135986.4</v>
      </c>
      <c r="Z260" s="4" t="str" cm="1">
        <f t="array" ref="Z260">_xlfn.IFS(YEARFRAC(F260,G260)&lt;1,"&lt;1 Year",YEARFRAC(F260,G260)&lt;=5,"1-5 Years",YEARFRAC(F260,G260)&gt;5,"&gt;5 Years")</f>
        <v>1-5 Years</v>
      </c>
      <c r="AA260" s="24">
        <f>L260*(_xlfn.XLOOKUP(K260,'FX rates'!$A$2:$A$38,'FX rates'!$B$2:$B$38))</f>
        <v>67320</v>
      </c>
      <c r="AB260" s="24">
        <f>V260*(_xlfn.XLOOKUP(K260,'FX rates'!$A$2:$A$38,'FX rates'!$B$2:$B$38))</f>
        <v>67320</v>
      </c>
      <c r="AC260" s="24">
        <f>X260*(_xlfn.XLOOKUP(W260,'FX rates'!$A$2:$A$38,'FX rates'!$B$2:$B$38))</f>
        <v>67993.2</v>
      </c>
      <c r="AD260" s="24">
        <f>Y260*(_xlfn.XLOOKUP(W260,'FX rates'!$A$2:$A$38,'FX rates'!$B$2:$B$38))</f>
        <v>135986.4</v>
      </c>
      <c r="AE260" s="30">
        <f t="shared" si="63"/>
        <v>9.9999999999999568E-3</v>
      </c>
      <c r="AF260" s="31">
        <f t="shared" si="64"/>
        <v>673.19999999999709</v>
      </c>
      <c r="AG260" s="23">
        <f t="shared" si="65"/>
        <v>0</v>
      </c>
      <c r="AH260" s="35">
        <f t="shared" si="59"/>
        <v>1</v>
      </c>
      <c r="AI260" s="23">
        <f>U260*(_xlfn.XLOOKUP(K260,'FX rates'!$A$2:$A$38,'FX rates'!$B$2:$B$38))</f>
        <v>0</v>
      </c>
      <c r="AJ260" s="23">
        <f>Q260*(_xlfn.XLOOKUP(K260,'FX rates'!$A$2:$A$38,'FX rates'!$B$2:$B$38))</f>
        <v>0</v>
      </c>
      <c r="AK260" s="23">
        <f>R260*(_xlfn.XLOOKUP(K260,'FX rates'!$A$2:$A$38,'FX rates'!$B$2:$B$38))</f>
        <v>0</v>
      </c>
      <c r="AM260" s="4"/>
      <c r="AN260" s="4"/>
      <c r="AO260" s="4"/>
      <c r="AP260" s="32">
        <f t="shared" si="60"/>
        <v>0</v>
      </c>
      <c r="AQ260" s="32">
        <f t="shared" si="61"/>
        <v>0</v>
      </c>
      <c r="AR260" s="24">
        <f t="shared" si="66"/>
        <v>67993.2</v>
      </c>
      <c r="AS260" s="24" t="str">
        <f t="shared" si="67"/>
        <v>0</v>
      </c>
      <c r="AT260" s="24">
        <f t="shared" si="68"/>
        <v>122387.76</v>
      </c>
      <c r="AU260" s="24">
        <f t="shared" si="69"/>
        <v>13598.64</v>
      </c>
    </row>
    <row r="261" spans="1:47" x14ac:dyDescent="0.25">
      <c r="A261" s="28" t="s">
        <v>15235</v>
      </c>
      <c r="B261" s="28" t="s">
        <v>8619</v>
      </c>
      <c r="C261" s="28" t="s">
        <v>8620</v>
      </c>
      <c r="D261" s="28" t="s">
        <v>8621</v>
      </c>
      <c r="E261" s="28" t="s">
        <v>8622</v>
      </c>
      <c r="F261" s="29">
        <v>43698</v>
      </c>
      <c r="G261" s="29">
        <v>44896</v>
      </c>
      <c r="H261" s="28" t="s">
        <v>8623</v>
      </c>
      <c r="I261" s="28" t="s">
        <v>16039</v>
      </c>
      <c r="J261" s="28" t="s">
        <v>16053</v>
      </c>
      <c r="K261" s="28" t="s">
        <v>8624</v>
      </c>
      <c r="L261" s="27">
        <v>275880.00000000006</v>
      </c>
      <c r="M261" s="27">
        <v>558030</v>
      </c>
      <c r="N261" s="27">
        <v>0</v>
      </c>
      <c r="O261" s="27">
        <v>0</v>
      </c>
      <c r="P261" s="27">
        <f t="shared" si="56"/>
        <v>558030</v>
      </c>
      <c r="Q261" s="27">
        <v>0</v>
      </c>
      <c r="R261" s="27">
        <v>0</v>
      </c>
      <c r="S261" s="27">
        <v>0</v>
      </c>
      <c r="T261" s="27">
        <f t="shared" si="57"/>
        <v>0</v>
      </c>
      <c r="U261" s="27">
        <v>162000</v>
      </c>
      <c r="V261" s="27">
        <f t="shared" si="58"/>
        <v>995910</v>
      </c>
      <c r="W261" s="28" t="s">
        <v>8625</v>
      </c>
      <c r="X261" s="27">
        <v>306226.8000000001</v>
      </c>
      <c r="Y261" s="27">
        <f t="shared" si="62"/>
        <v>1231866.9000000004</v>
      </c>
      <c r="Z261" s="4" t="str" cm="1">
        <f t="array" ref="Z261">_xlfn.IFS(YEARFRAC(F261,G261)&lt;1,"&lt;1 Year",YEARFRAC(F261,G261)&lt;=5,"1-5 Years",YEARFRAC(F261,G261)&gt;5,"&gt;5 Years")</f>
        <v>1-5 Years</v>
      </c>
      <c r="AA261" s="24">
        <f>L261*(_xlfn.XLOOKUP(K261,'FX rates'!$A$2:$A$38,'FX rates'!$B$2:$B$38))</f>
        <v>275880.00000000006</v>
      </c>
      <c r="AB261" s="24">
        <f>V261*(_xlfn.XLOOKUP(K261,'FX rates'!$A$2:$A$38,'FX rates'!$B$2:$B$38))</f>
        <v>995910</v>
      </c>
      <c r="AC261" s="24">
        <f>X261*(_xlfn.XLOOKUP(W261,'FX rates'!$A$2:$A$38,'FX rates'!$B$2:$B$38))</f>
        <v>306226.8000000001</v>
      </c>
      <c r="AD261" s="24">
        <f>Y261*(_xlfn.XLOOKUP(W261,'FX rates'!$A$2:$A$38,'FX rates'!$B$2:$B$38))</f>
        <v>1231866.9000000004</v>
      </c>
      <c r="AE261" s="30">
        <f t="shared" si="63"/>
        <v>0.11000000000000014</v>
      </c>
      <c r="AF261" s="31">
        <f t="shared" si="64"/>
        <v>30346.800000000047</v>
      </c>
      <c r="AG261" s="23">
        <f t="shared" si="65"/>
        <v>720030</v>
      </c>
      <c r="AH261" s="35">
        <f t="shared" si="59"/>
        <v>1</v>
      </c>
      <c r="AI261" s="23">
        <f>U261*(_xlfn.XLOOKUP(K261,'FX rates'!$A$2:$A$38,'FX rates'!$B$2:$B$38))</f>
        <v>162000</v>
      </c>
      <c r="AJ261" s="23">
        <f>Q261*(_xlfn.XLOOKUP(K261,'FX rates'!$A$2:$A$38,'FX rates'!$B$2:$B$38))</f>
        <v>0</v>
      </c>
      <c r="AK261" s="23">
        <f>R261*(_xlfn.XLOOKUP(K261,'FX rates'!$A$2:$A$38,'FX rates'!$B$2:$B$38))</f>
        <v>0</v>
      </c>
      <c r="AM261" s="4"/>
      <c r="AN261" s="4"/>
      <c r="AO261" s="4"/>
      <c r="AP261" s="32">
        <f t="shared" si="60"/>
        <v>2.0227272727272725</v>
      </c>
      <c r="AQ261" s="32">
        <f t="shared" si="61"/>
        <v>0</v>
      </c>
      <c r="AR261" s="24">
        <f t="shared" si="66"/>
        <v>925640.10000000021</v>
      </c>
      <c r="AS261" s="24" t="str">
        <f t="shared" si="67"/>
        <v>0</v>
      </c>
      <c r="AT261" s="24">
        <f t="shared" si="68"/>
        <v>1108680.2100000004</v>
      </c>
      <c r="AU261" s="24">
        <f t="shared" si="69"/>
        <v>123186.68999999994</v>
      </c>
    </row>
    <row r="262" spans="1:47" x14ac:dyDescent="0.25">
      <c r="A262" s="28" t="s">
        <v>15236</v>
      </c>
      <c r="B262" s="28" t="s">
        <v>8626</v>
      </c>
      <c r="C262" s="28" t="s">
        <v>8627</v>
      </c>
      <c r="D262" s="28" t="s">
        <v>8628</v>
      </c>
      <c r="E262" s="28" t="s">
        <v>8629</v>
      </c>
      <c r="F262" s="29">
        <v>44186</v>
      </c>
      <c r="G262" s="29">
        <v>44896</v>
      </c>
      <c r="H262" s="28" t="s">
        <v>8630</v>
      </c>
      <c r="I262" s="28" t="s">
        <v>16050</v>
      </c>
      <c r="J262" s="28" t="s">
        <v>16032</v>
      </c>
      <c r="K262" s="28" t="s">
        <v>8631</v>
      </c>
      <c r="L262" s="27">
        <v>62150</v>
      </c>
      <c r="M262" s="27">
        <v>7007.0000000000009</v>
      </c>
      <c r="N262" s="27">
        <v>0</v>
      </c>
      <c r="O262" s="27">
        <v>0</v>
      </c>
      <c r="P262" s="27">
        <f t="shared" si="56"/>
        <v>7007.0000000000009</v>
      </c>
      <c r="Q262" s="27">
        <v>0</v>
      </c>
      <c r="R262" s="27">
        <v>0</v>
      </c>
      <c r="S262" s="27">
        <v>0</v>
      </c>
      <c r="T262" s="27">
        <f t="shared" si="57"/>
        <v>0</v>
      </c>
      <c r="U262" s="27">
        <v>0</v>
      </c>
      <c r="V262" s="27">
        <f t="shared" si="58"/>
        <v>69157</v>
      </c>
      <c r="W262" s="28" t="s">
        <v>8632</v>
      </c>
      <c r="X262" s="27">
        <v>67743.5</v>
      </c>
      <c r="Y262" s="27">
        <f t="shared" si="62"/>
        <v>143124.63</v>
      </c>
      <c r="Z262" s="4" t="str" cm="1">
        <f t="array" ref="Z262">_xlfn.IFS(YEARFRAC(F262,G262)&lt;1,"&lt;1 Year",YEARFRAC(F262,G262)&lt;=5,"1-5 Years",YEARFRAC(F262,G262)&gt;5,"&gt;5 Years")</f>
        <v>1-5 Years</v>
      </c>
      <c r="AA262" s="24">
        <f>L262*(_xlfn.XLOOKUP(K262,'FX rates'!$A$2:$A$38,'FX rates'!$B$2:$B$38))</f>
        <v>82699.89750470109</v>
      </c>
      <c r="AB262" s="24">
        <f>V262*(_xlfn.XLOOKUP(K262,'FX rates'!$A$2:$A$38,'FX rates'!$B$2:$B$38))</f>
        <v>92023.762055231098</v>
      </c>
      <c r="AC262" s="24">
        <f>X262*(_xlfn.XLOOKUP(W262,'FX rates'!$A$2:$A$38,'FX rates'!$B$2:$B$38))</f>
        <v>90142.888280124185</v>
      </c>
      <c r="AD262" s="24">
        <f>Y262*(_xlfn.XLOOKUP(W262,'FX rates'!$A$2:$A$38,'FX rates'!$B$2:$B$38))</f>
        <v>190448.7889203261</v>
      </c>
      <c r="AE262" s="30">
        <f t="shared" si="63"/>
        <v>8.9999999999999969E-2</v>
      </c>
      <c r="AF262" s="31">
        <f t="shared" si="64"/>
        <v>5593.5</v>
      </c>
      <c r="AG262" s="23">
        <f t="shared" si="65"/>
        <v>9323.8645505300083</v>
      </c>
      <c r="AH262" s="35">
        <f t="shared" si="59"/>
        <v>1.3306500000756409</v>
      </c>
      <c r="AI262" s="23">
        <f>U262*(_xlfn.XLOOKUP(K262,'FX rates'!$A$2:$A$38,'FX rates'!$B$2:$B$38))</f>
        <v>0</v>
      </c>
      <c r="AJ262" s="23">
        <f>Q262*(_xlfn.XLOOKUP(K262,'FX rates'!$A$2:$A$38,'FX rates'!$B$2:$B$38))</f>
        <v>0</v>
      </c>
      <c r="AK262" s="23">
        <f>R262*(_xlfn.XLOOKUP(K262,'FX rates'!$A$2:$A$38,'FX rates'!$B$2:$B$38))</f>
        <v>0</v>
      </c>
      <c r="AM262" s="4"/>
      <c r="AN262" s="4"/>
      <c r="AO262" s="4"/>
      <c r="AP262" s="32">
        <f t="shared" si="60"/>
        <v>0.11274336283185842</v>
      </c>
      <c r="AQ262" s="32">
        <f t="shared" si="61"/>
        <v>0</v>
      </c>
      <c r="AR262" s="24">
        <f t="shared" si="66"/>
        <v>75381.13</v>
      </c>
      <c r="AS262" s="24" t="str">
        <f t="shared" si="67"/>
        <v>0</v>
      </c>
      <c r="AT262" s="24">
        <f t="shared" si="68"/>
        <v>171403.9100282935</v>
      </c>
      <c r="AU262" s="24">
        <f t="shared" si="69"/>
        <v>19044.878892032604</v>
      </c>
    </row>
    <row r="263" spans="1:47" x14ac:dyDescent="0.25">
      <c r="A263" s="28" t="s">
        <v>15237</v>
      </c>
      <c r="B263" s="28" t="s">
        <v>8633</v>
      </c>
      <c r="C263" s="28" t="s">
        <v>8634</v>
      </c>
      <c r="D263" s="28" t="s">
        <v>8635</v>
      </c>
      <c r="E263" s="28" t="s">
        <v>8636</v>
      </c>
      <c r="F263" s="29">
        <v>43703</v>
      </c>
      <c r="G263" s="29">
        <v>44896</v>
      </c>
      <c r="H263" s="28" t="s">
        <v>8637</v>
      </c>
      <c r="I263" s="28" t="s">
        <v>16051</v>
      </c>
      <c r="J263" s="28" t="s">
        <v>16048</v>
      </c>
      <c r="K263" s="28" t="s">
        <v>8638</v>
      </c>
      <c r="L263" s="27">
        <v>210622.50000000003</v>
      </c>
      <c r="M263" s="27">
        <v>53900.000000000007</v>
      </c>
      <c r="N263" s="27">
        <v>0</v>
      </c>
      <c r="O263" s="27">
        <v>0</v>
      </c>
      <c r="P263" s="27">
        <f t="shared" si="56"/>
        <v>53900.000000000007</v>
      </c>
      <c r="Q263" s="27">
        <v>0</v>
      </c>
      <c r="R263" s="27">
        <v>0</v>
      </c>
      <c r="S263" s="27">
        <v>0</v>
      </c>
      <c r="T263" s="27">
        <f t="shared" si="57"/>
        <v>0</v>
      </c>
      <c r="U263" s="27">
        <v>0</v>
      </c>
      <c r="V263" s="27">
        <f t="shared" si="58"/>
        <v>264522.50000000006</v>
      </c>
      <c r="W263" s="28" t="s">
        <v>8639</v>
      </c>
      <c r="X263" s="27">
        <v>240109.65000000005</v>
      </c>
      <c r="Y263" s="27">
        <f t="shared" si="62"/>
        <v>541665.30000000016</v>
      </c>
      <c r="Z263" s="4" t="str" cm="1">
        <f t="array" ref="Z263">_xlfn.IFS(YEARFRAC(F263,G263)&lt;1,"&lt;1 Year",YEARFRAC(F263,G263)&lt;=5,"1-5 Years",YEARFRAC(F263,G263)&gt;5,"&gt;5 Years")</f>
        <v>1-5 Years</v>
      </c>
      <c r="AA263" s="24">
        <f>L263*(_xlfn.XLOOKUP(K263,'FX rates'!$A$2:$A$38,'FX rates'!$B$2:$B$38))</f>
        <v>210622.50000000003</v>
      </c>
      <c r="AB263" s="24">
        <f>V263*(_xlfn.XLOOKUP(K263,'FX rates'!$A$2:$A$38,'FX rates'!$B$2:$B$38))</f>
        <v>264522.50000000006</v>
      </c>
      <c r="AC263" s="24">
        <f>X263*(_xlfn.XLOOKUP(W263,'FX rates'!$A$2:$A$38,'FX rates'!$B$2:$B$38))</f>
        <v>240109.65000000005</v>
      </c>
      <c r="AD263" s="24">
        <f>Y263*(_xlfn.XLOOKUP(W263,'FX rates'!$A$2:$A$38,'FX rates'!$B$2:$B$38))</f>
        <v>541665.30000000016</v>
      </c>
      <c r="AE263" s="30">
        <f t="shared" si="63"/>
        <v>0.1400000000000001</v>
      </c>
      <c r="AF263" s="31">
        <f t="shared" si="64"/>
        <v>29487.150000000023</v>
      </c>
      <c r="AG263" s="23">
        <f t="shared" si="65"/>
        <v>53900.000000000029</v>
      </c>
      <c r="AH263" s="35">
        <f t="shared" si="59"/>
        <v>1</v>
      </c>
      <c r="AI263" s="23">
        <f>U263*(_xlfn.XLOOKUP(K263,'FX rates'!$A$2:$A$38,'FX rates'!$B$2:$B$38))</f>
        <v>0</v>
      </c>
      <c r="AJ263" s="23">
        <f>Q263*(_xlfn.XLOOKUP(K263,'FX rates'!$A$2:$A$38,'FX rates'!$B$2:$B$38))</f>
        <v>0</v>
      </c>
      <c r="AK263" s="23">
        <f>R263*(_xlfn.XLOOKUP(K263,'FX rates'!$A$2:$A$38,'FX rates'!$B$2:$B$38))</f>
        <v>0</v>
      </c>
      <c r="AM263" s="4"/>
      <c r="AN263" s="4"/>
      <c r="AO263" s="4"/>
      <c r="AP263" s="32">
        <f t="shared" si="60"/>
        <v>0.25590808199503851</v>
      </c>
      <c r="AQ263" s="32">
        <f t="shared" si="61"/>
        <v>0</v>
      </c>
      <c r="AR263" s="24">
        <f t="shared" si="66"/>
        <v>301555.65000000008</v>
      </c>
      <c r="AS263" s="24" t="str">
        <f t="shared" si="67"/>
        <v>0</v>
      </c>
      <c r="AT263" s="24">
        <f t="shared" si="68"/>
        <v>487498.77000000014</v>
      </c>
      <c r="AU263" s="24">
        <f t="shared" si="69"/>
        <v>54166.530000000028</v>
      </c>
    </row>
    <row r="264" spans="1:47" x14ac:dyDescent="0.25">
      <c r="A264" s="28" t="s">
        <v>15238</v>
      </c>
      <c r="B264" s="28" t="s">
        <v>8640</v>
      </c>
      <c r="C264" s="28" t="s">
        <v>8641</v>
      </c>
      <c r="D264" s="28" t="s">
        <v>8642</v>
      </c>
      <c r="E264" s="28" t="s">
        <v>8643</v>
      </c>
      <c r="F264" s="29">
        <v>43701</v>
      </c>
      <c r="G264" s="29">
        <v>44896</v>
      </c>
      <c r="H264" s="28" t="s">
        <v>8644</v>
      </c>
      <c r="I264" s="28" t="s">
        <v>16039</v>
      </c>
      <c r="J264" s="28" t="s">
        <v>16033</v>
      </c>
      <c r="K264" s="28" t="s">
        <v>8645</v>
      </c>
      <c r="L264" s="27">
        <v>213675.00000000006</v>
      </c>
      <c r="M264" s="27">
        <v>2634412.0000000005</v>
      </c>
      <c r="N264" s="27">
        <v>235120.16</v>
      </c>
      <c r="O264" s="27">
        <v>0</v>
      </c>
      <c r="P264" s="27">
        <f t="shared" si="56"/>
        <v>2869532.1600000006</v>
      </c>
      <c r="Q264" s="27">
        <v>0</v>
      </c>
      <c r="R264" s="27">
        <v>0</v>
      </c>
      <c r="S264" s="27">
        <v>0</v>
      </c>
      <c r="T264" s="27">
        <f t="shared" si="57"/>
        <v>0</v>
      </c>
      <c r="U264" s="27">
        <v>1674400.0000000002</v>
      </c>
      <c r="V264" s="27">
        <f t="shared" si="58"/>
        <v>4757607.1600000011</v>
      </c>
      <c r="W264" s="28" t="s">
        <v>8646</v>
      </c>
      <c r="X264" s="27">
        <v>237179.25000000009</v>
      </c>
      <c r="Y264" s="27">
        <f t="shared" si="62"/>
        <v>3398555.8200000008</v>
      </c>
      <c r="Z264" s="4" t="str" cm="1">
        <f t="array" ref="Z264">_xlfn.IFS(YEARFRAC(F264,G264)&lt;1,"&lt;1 Year",YEARFRAC(F264,G264)&lt;=5,"1-5 Years",YEARFRAC(F264,G264)&gt;5,"&gt;5 Years")</f>
        <v>1-5 Years</v>
      </c>
      <c r="AA264" s="24">
        <f>L264*(_xlfn.XLOOKUP(K264,'FX rates'!$A$2:$A$38,'FX rates'!$B$2:$B$38))</f>
        <v>284326.63876616268</v>
      </c>
      <c r="AB264" s="24">
        <f>V264*(_xlfn.XLOOKUP(K264,'FX rates'!$A$2:$A$38,'FX rates'!$B$2:$B$38))</f>
        <v>6330709.9678138709</v>
      </c>
      <c r="AC264" s="24">
        <f>X264*(_xlfn.XLOOKUP(W264,'FX rates'!$A$2:$A$38,'FX rates'!$B$2:$B$38))</f>
        <v>315602.56903044059</v>
      </c>
      <c r="AD264" s="24">
        <f>Y264*(_xlfn.XLOOKUP(W264,'FX rates'!$A$2:$A$38,'FX rates'!$B$2:$B$38))</f>
        <v>4522288.3021400711</v>
      </c>
      <c r="AE264" s="30">
        <f t="shared" si="63"/>
        <v>0.11000000000000004</v>
      </c>
      <c r="AF264" s="31">
        <f t="shared" si="64"/>
        <v>23504.250000000029</v>
      </c>
      <c r="AG264" s="23">
        <f t="shared" si="65"/>
        <v>6046383.3290477078</v>
      </c>
      <c r="AH264" s="35">
        <f t="shared" si="59"/>
        <v>1.3306500000756409</v>
      </c>
      <c r="AI264" s="23">
        <f>U264*(_xlfn.XLOOKUP(K264,'FX rates'!$A$2:$A$38,'FX rates'!$B$2:$B$38))</f>
        <v>2228040.3601266537</v>
      </c>
      <c r="AJ264" s="23">
        <f>Q264*(_xlfn.XLOOKUP(K264,'FX rates'!$A$2:$A$38,'FX rates'!$B$2:$B$38))</f>
        <v>0</v>
      </c>
      <c r="AK264" s="23">
        <f>R264*(_xlfn.XLOOKUP(K264,'FX rates'!$A$2:$A$38,'FX rates'!$B$2:$B$38))</f>
        <v>0</v>
      </c>
      <c r="AM264" s="4"/>
      <c r="AN264" s="4"/>
      <c r="AO264" s="4"/>
      <c r="AP264" s="32">
        <f t="shared" si="60"/>
        <v>12.329060489060488</v>
      </c>
      <c r="AQ264" s="32">
        <f t="shared" si="61"/>
        <v>0</v>
      </c>
      <c r="AR264" s="24">
        <f t="shared" si="66"/>
        <v>3161376.5700000008</v>
      </c>
      <c r="AS264" s="24" t="str">
        <f t="shared" si="67"/>
        <v>0</v>
      </c>
      <c r="AT264" s="24">
        <f t="shared" si="68"/>
        <v>4070059.4719260642</v>
      </c>
      <c r="AU264" s="24">
        <f t="shared" si="69"/>
        <v>452228.83021400683</v>
      </c>
    </row>
    <row r="265" spans="1:47" x14ac:dyDescent="0.25">
      <c r="A265" s="28" t="s">
        <v>15239</v>
      </c>
      <c r="B265" s="28" t="s">
        <v>8647</v>
      </c>
      <c r="C265" s="28" t="s">
        <v>8648</v>
      </c>
      <c r="D265" s="28" t="s">
        <v>8649</v>
      </c>
      <c r="E265" s="28" t="s">
        <v>8650</v>
      </c>
      <c r="F265" s="29">
        <v>43703</v>
      </c>
      <c r="G265" s="29">
        <v>44896</v>
      </c>
      <c r="H265" s="28" t="s">
        <v>8651</v>
      </c>
      <c r="I265" s="28" t="s">
        <v>16033</v>
      </c>
      <c r="J265" s="28" t="s">
        <v>16055</v>
      </c>
      <c r="K265" s="28" t="s">
        <v>8652</v>
      </c>
      <c r="L265" s="27">
        <v>123585.00000000003</v>
      </c>
      <c r="M265" s="27">
        <v>79079</v>
      </c>
      <c r="N265" s="27">
        <v>0</v>
      </c>
      <c r="O265" s="27">
        <v>0</v>
      </c>
      <c r="P265" s="27">
        <f t="shared" si="56"/>
        <v>79079</v>
      </c>
      <c r="Q265" s="27">
        <v>0</v>
      </c>
      <c r="R265" s="27">
        <v>0</v>
      </c>
      <c r="S265" s="27">
        <v>0</v>
      </c>
      <c r="T265" s="27">
        <f t="shared" si="57"/>
        <v>0</v>
      </c>
      <c r="U265" s="27">
        <v>0</v>
      </c>
      <c r="V265" s="27">
        <f t="shared" si="58"/>
        <v>202664.00000000003</v>
      </c>
      <c r="W265" s="28" t="s">
        <v>8653</v>
      </c>
      <c r="X265" s="27">
        <v>133471.80000000005</v>
      </c>
      <c r="Y265" s="27">
        <f t="shared" si="62"/>
        <v>352348.9200000001</v>
      </c>
      <c r="Z265" s="4" t="str" cm="1">
        <f t="array" ref="Z265">_xlfn.IFS(YEARFRAC(F265,G265)&lt;1,"&lt;1 Year",YEARFRAC(F265,G265)&lt;=5,"1-5 Years",YEARFRAC(F265,G265)&gt;5,"&gt;5 Years")</f>
        <v>1-5 Years</v>
      </c>
      <c r="AA265" s="24">
        <f>L265*(_xlfn.XLOOKUP(K265,'FX rates'!$A$2:$A$38,'FX rates'!$B$2:$B$38))</f>
        <v>164448.38025934814</v>
      </c>
      <c r="AB265" s="24">
        <f>V265*(_xlfn.XLOOKUP(K265,'FX rates'!$A$2:$A$38,'FX rates'!$B$2:$B$38))</f>
        <v>269674.85161532974</v>
      </c>
      <c r="AC265" s="24">
        <f>X265*(_xlfn.XLOOKUP(W265,'FX rates'!$A$2:$A$38,'FX rates'!$B$2:$B$38))</f>
        <v>177604.25068009598</v>
      </c>
      <c r="AD265" s="24">
        <f>Y265*(_xlfn.XLOOKUP(W265,'FX rates'!$A$2:$A$38,'FX rates'!$B$2:$B$38))</f>
        <v>468853.09042465215</v>
      </c>
      <c r="AE265" s="30">
        <f t="shared" si="63"/>
        <v>7.999999999999996E-2</v>
      </c>
      <c r="AF265" s="31">
        <f t="shared" si="64"/>
        <v>9886.8000000000175</v>
      </c>
      <c r="AG265" s="23">
        <f t="shared" si="65"/>
        <v>105226.4713559816</v>
      </c>
      <c r="AH265" s="35">
        <f t="shared" si="59"/>
        <v>1.3306500000756409</v>
      </c>
      <c r="AI265" s="23">
        <f>U265*(_xlfn.XLOOKUP(K265,'FX rates'!$A$2:$A$38,'FX rates'!$B$2:$B$38))</f>
        <v>0</v>
      </c>
      <c r="AJ265" s="23">
        <f>Q265*(_xlfn.XLOOKUP(K265,'FX rates'!$A$2:$A$38,'FX rates'!$B$2:$B$38))</f>
        <v>0</v>
      </c>
      <c r="AK265" s="23">
        <f>R265*(_xlfn.XLOOKUP(K265,'FX rates'!$A$2:$A$38,'FX rates'!$B$2:$B$38))</f>
        <v>0</v>
      </c>
      <c r="AM265" s="4"/>
      <c r="AN265" s="4"/>
      <c r="AO265" s="4"/>
      <c r="AP265" s="32">
        <f t="shared" si="60"/>
        <v>0.63987538940809952</v>
      </c>
      <c r="AQ265" s="32">
        <f t="shared" si="61"/>
        <v>0</v>
      </c>
      <c r="AR265" s="24">
        <f t="shared" si="66"/>
        <v>218877.12000000005</v>
      </c>
      <c r="AS265" s="24" t="str">
        <f t="shared" si="67"/>
        <v>0</v>
      </c>
      <c r="AT265" s="24">
        <f t="shared" si="68"/>
        <v>421967.78138218692</v>
      </c>
      <c r="AU265" s="24">
        <f t="shared" si="69"/>
        <v>46885.309042465233</v>
      </c>
    </row>
    <row r="266" spans="1:47" x14ac:dyDescent="0.25">
      <c r="A266" s="28" t="s">
        <v>15240</v>
      </c>
      <c r="B266" s="28" t="s">
        <v>8654</v>
      </c>
      <c r="C266" s="28" t="s">
        <v>8655</v>
      </c>
      <c r="D266" s="28" t="s">
        <v>8656</v>
      </c>
      <c r="E266" s="28" t="s">
        <v>8657</v>
      </c>
      <c r="F266" s="29">
        <v>43703</v>
      </c>
      <c r="G266" s="29">
        <v>44896</v>
      </c>
      <c r="H266" s="28" t="s">
        <v>8658</v>
      </c>
      <c r="I266" s="28" t="s">
        <v>16040</v>
      </c>
      <c r="J266" s="28" t="s">
        <v>16045</v>
      </c>
      <c r="K266" s="28" t="s">
        <v>8659</v>
      </c>
      <c r="L266" s="27">
        <v>213570.50000000003</v>
      </c>
      <c r="M266" s="27">
        <v>121968</v>
      </c>
      <c r="N266" s="27">
        <v>0</v>
      </c>
      <c r="O266" s="27">
        <v>0</v>
      </c>
      <c r="P266" s="27">
        <f t="shared" si="56"/>
        <v>121968</v>
      </c>
      <c r="Q266" s="27">
        <v>0</v>
      </c>
      <c r="R266" s="27">
        <v>0</v>
      </c>
      <c r="S266" s="27">
        <v>0</v>
      </c>
      <c r="T266" s="27">
        <f t="shared" si="57"/>
        <v>0</v>
      </c>
      <c r="U266" s="27">
        <v>0</v>
      </c>
      <c r="V266" s="27">
        <f t="shared" si="58"/>
        <v>335538.5</v>
      </c>
      <c r="W266" s="28" t="s">
        <v>8660</v>
      </c>
      <c r="X266" s="27">
        <v>230656.14000000004</v>
      </c>
      <c r="Y266" s="27">
        <f t="shared" si="62"/>
        <v>593037.72000000009</v>
      </c>
      <c r="Z266" s="4" t="str" cm="1">
        <f t="array" ref="Z266">_xlfn.IFS(YEARFRAC(F266,G266)&lt;1,"&lt;1 Year",YEARFRAC(F266,G266)&lt;=5,"1-5 Years",YEARFRAC(F266,G266)&gt;5,"&gt;5 Years")</f>
        <v>1-5 Years</v>
      </c>
      <c r="AA266" s="24">
        <f>L266*(_xlfn.XLOOKUP(K266,'FX rates'!$A$2:$A$38,'FX rates'!$B$2:$B$38))</f>
        <v>213570.50000000003</v>
      </c>
      <c r="AB266" s="24">
        <f>V266*(_xlfn.XLOOKUP(K266,'FX rates'!$A$2:$A$38,'FX rates'!$B$2:$B$38))</f>
        <v>335538.5</v>
      </c>
      <c r="AC266" s="24">
        <f>X266*(_xlfn.XLOOKUP(W266,'FX rates'!$A$2:$A$38,'FX rates'!$B$2:$B$38))</f>
        <v>230656.14000000004</v>
      </c>
      <c r="AD266" s="24">
        <f>Y266*(_xlfn.XLOOKUP(W266,'FX rates'!$A$2:$A$38,'FX rates'!$B$2:$B$38))</f>
        <v>593037.72000000009</v>
      </c>
      <c r="AE266" s="30">
        <f t="shared" si="63"/>
        <v>8.0000000000000057E-2</v>
      </c>
      <c r="AF266" s="31">
        <f t="shared" si="64"/>
        <v>17085.640000000014</v>
      </c>
      <c r="AG266" s="23">
        <f t="shared" si="65"/>
        <v>121967.99999999997</v>
      </c>
      <c r="AH266" s="35">
        <f t="shared" si="59"/>
        <v>1</v>
      </c>
      <c r="AI266" s="23">
        <f>U266*(_xlfn.XLOOKUP(K266,'FX rates'!$A$2:$A$38,'FX rates'!$B$2:$B$38))</f>
        <v>0</v>
      </c>
      <c r="AJ266" s="23">
        <f>Q266*(_xlfn.XLOOKUP(K266,'FX rates'!$A$2:$A$38,'FX rates'!$B$2:$B$38))</f>
        <v>0</v>
      </c>
      <c r="AK266" s="23">
        <f>R266*(_xlfn.XLOOKUP(K266,'FX rates'!$A$2:$A$38,'FX rates'!$B$2:$B$38))</f>
        <v>0</v>
      </c>
      <c r="AM266" s="4"/>
      <c r="AN266" s="4"/>
      <c r="AO266" s="4"/>
      <c r="AP266" s="32">
        <f t="shared" si="60"/>
        <v>0.57109010841853147</v>
      </c>
      <c r="AQ266" s="32">
        <f t="shared" si="61"/>
        <v>0</v>
      </c>
      <c r="AR266" s="24">
        <f t="shared" si="66"/>
        <v>362381.58</v>
      </c>
      <c r="AS266" s="24" t="str">
        <f t="shared" si="67"/>
        <v>0</v>
      </c>
      <c r="AT266" s="24">
        <f t="shared" si="68"/>
        <v>533733.94800000009</v>
      </c>
      <c r="AU266" s="24">
        <f t="shared" si="69"/>
        <v>59303.771999999997</v>
      </c>
    </row>
    <row r="267" spans="1:47" x14ac:dyDescent="0.25">
      <c r="A267" s="28" t="s">
        <v>15241</v>
      </c>
      <c r="B267" s="28" t="s">
        <v>8661</v>
      </c>
      <c r="C267" s="28" t="s">
        <v>8662</v>
      </c>
      <c r="D267" s="28" t="s">
        <v>8663</v>
      </c>
      <c r="E267" s="28" t="s">
        <v>8664</v>
      </c>
      <c r="F267" s="29">
        <v>43711</v>
      </c>
      <c r="G267" s="29">
        <v>44896</v>
      </c>
      <c r="H267" s="28" t="s">
        <v>8665</v>
      </c>
      <c r="I267" s="28" t="s">
        <v>16038</v>
      </c>
      <c r="J267" s="4" t="s">
        <v>16039</v>
      </c>
      <c r="K267" s="28" t="s">
        <v>8666</v>
      </c>
      <c r="L267" s="27">
        <v>145200</v>
      </c>
      <c r="M267" s="27">
        <v>45045.000000000007</v>
      </c>
      <c r="N267" s="27">
        <v>0</v>
      </c>
      <c r="O267" s="27">
        <v>0</v>
      </c>
      <c r="P267" s="27">
        <f t="shared" si="56"/>
        <v>45045.000000000007</v>
      </c>
      <c r="Q267" s="27">
        <v>0</v>
      </c>
      <c r="R267" s="27">
        <v>0</v>
      </c>
      <c r="S267" s="27">
        <v>0</v>
      </c>
      <c r="T267" s="27">
        <f t="shared" si="57"/>
        <v>0</v>
      </c>
      <c r="U267" s="27">
        <v>0</v>
      </c>
      <c r="V267" s="27">
        <f t="shared" si="58"/>
        <v>190245</v>
      </c>
      <c r="W267" s="28" t="s">
        <v>8667</v>
      </c>
      <c r="X267" s="27">
        <v>151008</v>
      </c>
      <c r="Y267" s="27">
        <f t="shared" si="62"/>
        <v>348862.80000000005</v>
      </c>
      <c r="Z267" s="4" t="str" cm="1">
        <f t="array" ref="Z267">_xlfn.IFS(YEARFRAC(F267,G267)&lt;1,"&lt;1 Year",YEARFRAC(F267,G267)&lt;=5,"1-5 Years",YEARFRAC(F267,G267)&gt;5,"&gt;5 Years")</f>
        <v>1-5 Years</v>
      </c>
      <c r="AA267" s="24">
        <f>L267*(_xlfn.XLOOKUP(K267,'FX rates'!$A$2:$A$38,'FX rates'!$B$2:$B$38))</f>
        <v>193210.38001098306</v>
      </c>
      <c r="AB267" s="24">
        <f>V267*(_xlfn.XLOOKUP(K267,'FX rates'!$A$2:$A$38,'FX rates'!$B$2:$B$38))</f>
        <v>253149.5092643903</v>
      </c>
      <c r="AC267" s="24">
        <f>X267*(_xlfn.XLOOKUP(W267,'FX rates'!$A$2:$A$38,'FX rates'!$B$2:$B$38))</f>
        <v>200938.79521142237</v>
      </c>
      <c r="AD267" s="24">
        <f>Y267*(_xlfn.XLOOKUP(W267,'FX rates'!$A$2:$A$38,'FX rates'!$B$2:$B$38))</f>
        <v>464214.28484638839</v>
      </c>
      <c r="AE267" s="30">
        <f t="shared" si="63"/>
        <v>3.9999999999999938E-2</v>
      </c>
      <c r="AF267" s="31">
        <f t="shared" si="64"/>
        <v>5808</v>
      </c>
      <c r="AG267" s="23">
        <f t="shared" si="65"/>
        <v>59939.129253407242</v>
      </c>
      <c r="AH267" s="35">
        <f t="shared" si="59"/>
        <v>1.3306500000756409</v>
      </c>
      <c r="AI267" s="23">
        <f>U267*(_xlfn.XLOOKUP(K267,'FX rates'!$A$2:$A$38,'FX rates'!$B$2:$B$38))</f>
        <v>0</v>
      </c>
      <c r="AJ267" s="23">
        <f>Q267*(_xlfn.XLOOKUP(K267,'FX rates'!$A$2:$A$38,'FX rates'!$B$2:$B$38))</f>
        <v>0</v>
      </c>
      <c r="AK267" s="23">
        <f>R267*(_xlfn.XLOOKUP(K267,'FX rates'!$A$2:$A$38,'FX rates'!$B$2:$B$38))</f>
        <v>0</v>
      </c>
      <c r="AM267" s="4"/>
      <c r="AN267" s="4"/>
      <c r="AO267" s="4"/>
      <c r="AP267" s="32">
        <f t="shared" si="60"/>
        <v>0.3102272727272728</v>
      </c>
      <c r="AQ267" s="32">
        <f t="shared" si="61"/>
        <v>0</v>
      </c>
      <c r="AR267" s="24">
        <f t="shared" si="66"/>
        <v>197854.80000000002</v>
      </c>
      <c r="AS267" s="24" t="str">
        <f t="shared" si="67"/>
        <v>0</v>
      </c>
      <c r="AT267" s="24">
        <f t="shared" si="68"/>
        <v>417792.85636174958</v>
      </c>
      <c r="AU267" s="24">
        <f t="shared" si="69"/>
        <v>46421.428484638804</v>
      </c>
    </row>
    <row r="268" spans="1:47" x14ac:dyDescent="0.25">
      <c r="A268" s="28" t="s">
        <v>15242</v>
      </c>
      <c r="B268" s="28" t="s">
        <v>13145</v>
      </c>
      <c r="C268" s="28" t="s">
        <v>13146</v>
      </c>
      <c r="D268" s="28" t="s">
        <v>13147</v>
      </c>
      <c r="E268" s="28" t="s">
        <v>13148</v>
      </c>
      <c r="F268" s="29">
        <v>43717</v>
      </c>
      <c r="G268" s="29">
        <v>44896</v>
      </c>
      <c r="H268" s="28" t="s">
        <v>13149</v>
      </c>
      <c r="I268" s="28" t="s">
        <v>16042</v>
      </c>
      <c r="J268" s="28" t="s">
        <v>16040</v>
      </c>
      <c r="K268" s="28" t="s">
        <v>13150</v>
      </c>
      <c r="L268" s="27">
        <v>75240.000000000015</v>
      </c>
      <c r="M268" s="27">
        <v>9900</v>
      </c>
      <c r="N268" s="27">
        <v>0</v>
      </c>
      <c r="O268" s="27">
        <v>0</v>
      </c>
      <c r="P268" s="27">
        <f t="shared" si="56"/>
        <v>9900</v>
      </c>
      <c r="Q268" s="27">
        <v>0</v>
      </c>
      <c r="R268" s="27">
        <v>0</v>
      </c>
      <c r="S268" s="27">
        <v>0</v>
      </c>
      <c r="T268" s="27">
        <f t="shared" si="57"/>
        <v>0</v>
      </c>
      <c r="U268" s="27">
        <v>0</v>
      </c>
      <c r="V268" s="27">
        <f t="shared" si="58"/>
        <v>85140.000000000015</v>
      </c>
      <c r="W268" s="28" t="s">
        <v>13151</v>
      </c>
      <c r="X268" s="27">
        <v>86526.000000000015</v>
      </c>
      <c r="Y268" s="27">
        <f t="shared" si="62"/>
        <v>184437.00000000003</v>
      </c>
      <c r="Z268" s="4" t="str" cm="1">
        <f t="array" ref="Z268">_xlfn.IFS(YEARFRAC(F268,G268)&lt;1,"&lt;1 Year",YEARFRAC(F268,G268)&lt;=5,"1-5 Years",YEARFRAC(F268,G268)&gt;5,"&gt;5 Years")</f>
        <v>1-5 Years</v>
      </c>
      <c r="AA268" s="24">
        <f>L268*(_xlfn.XLOOKUP(K268,'FX rates'!$A$2:$A$38,'FX rates'!$B$2:$B$38))</f>
        <v>100118.10600569124</v>
      </c>
      <c r="AB268" s="24">
        <f>V268*(_xlfn.XLOOKUP(K268,'FX rates'!$A$2:$A$38,'FX rates'!$B$2:$B$38))</f>
        <v>113291.54100644009</v>
      </c>
      <c r="AC268" s="24">
        <f>X268*(_xlfn.XLOOKUP(W268,'FX rates'!$A$2:$A$38,'FX rates'!$B$2:$B$38))</f>
        <v>115135.82190654492</v>
      </c>
      <c r="AD268" s="24">
        <f>Y268*(_xlfn.XLOOKUP(W268,'FX rates'!$A$2:$A$38,'FX rates'!$B$2:$B$38))</f>
        <v>245421.09406395102</v>
      </c>
      <c r="AE268" s="30">
        <f t="shared" si="63"/>
        <v>0.14999999999999997</v>
      </c>
      <c r="AF268" s="31">
        <f t="shared" si="64"/>
        <v>11286</v>
      </c>
      <c r="AG268" s="23">
        <f t="shared" si="65"/>
        <v>13173.435000748854</v>
      </c>
      <c r="AH268" s="35">
        <f t="shared" si="59"/>
        <v>1.3306500000756409</v>
      </c>
      <c r="AI268" s="23">
        <f>U268*(_xlfn.XLOOKUP(K268,'FX rates'!$A$2:$A$38,'FX rates'!$B$2:$B$38))</f>
        <v>0</v>
      </c>
      <c r="AJ268" s="23">
        <f>Q268*(_xlfn.XLOOKUP(K268,'FX rates'!$A$2:$A$38,'FX rates'!$B$2:$B$38))</f>
        <v>0</v>
      </c>
      <c r="AK268" s="23">
        <f>R268*(_xlfn.XLOOKUP(K268,'FX rates'!$A$2:$A$38,'FX rates'!$B$2:$B$38))</f>
        <v>0</v>
      </c>
      <c r="AM268" s="4"/>
      <c r="AN268" s="4"/>
      <c r="AO268" s="4"/>
      <c r="AP268" s="32">
        <f t="shared" si="60"/>
        <v>0.13157894736842102</v>
      </c>
      <c r="AQ268" s="32">
        <f t="shared" si="61"/>
        <v>0</v>
      </c>
      <c r="AR268" s="24">
        <f t="shared" si="66"/>
        <v>97911.000000000015</v>
      </c>
      <c r="AS268" s="24" t="str">
        <f t="shared" si="67"/>
        <v>0</v>
      </c>
      <c r="AT268" s="24">
        <f t="shared" si="68"/>
        <v>220878.98465755593</v>
      </c>
      <c r="AU268" s="24">
        <f t="shared" si="69"/>
        <v>24542.109406395088</v>
      </c>
    </row>
    <row r="269" spans="1:47" x14ac:dyDescent="0.25">
      <c r="A269" s="28" t="s">
        <v>15243</v>
      </c>
      <c r="B269" s="28" t="s">
        <v>8675</v>
      </c>
      <c r="C269" s="28" t="s">
        <v>8676</v>
      </c>
      <c r="D269" s="28" t="s">
        <v>8677</v>
      </c>
      <c r="E269" s="28" t="s">
        <v>8678</v>
      </c>
      <c r="F269" s="29">
        <v>44095</v>
      </c>
      <c r="G269" s="29">
        <v>44896</v>
      </c>
      <c r="H269" s="28" t="s">
        <v>8679</v>
      </c>
      <c r="I269" s="28" t="s">
        <v>16050</v>
      </c>
      <c r="J269" s="28" t="s">
        <v>16050</v>
      </c>
      <c r="K269" s="28" t="s">
        <v>8680</v>
      </c>
      <c r="L269" s="27">
        <v>90640</v>
      </c>
      <c r="M269" s="27">
        <v>37339.5</v>
      </c>
      <c r="N269" s="27">
        <v>0</v>
      </c>
      <c r="O269" s="27">
        <v>0</v>
      </c>
      <c r="P269" s="27">
        <f t="shared" si="56"/>
        <v>37339.5</v>
      </c>
      <c r="Q269" s="27">
        <v>0</v>
      </c>
      <c r="R269" s="27">
        <v>5294</v>
      </c>
      <c r="S269" s="27">
        <v>0</v>
      </c>
      <c r="T269" s="27">
        <f t="shared" si="57"/>
        <v>5294</v>
      </c>
      <c r="U269" s="27">
        <v>0</v>
      </c>
      <c r="V269" s="27">
        <f t="shared" si="58"/>
        <v>133273.5</v>
      </c>
      <c r="W269" s="28" t="s">
        <v>8681</v>
      </c>
      <c r="X269" s="27">
        <v>95172</v>
      </c>
      <c r="Y269" s="27">
        <f t="shared" si="62"/>
        <v>229550.47499999998</v>
      </c>
      <c r="Z269" s="4" t="str" cm="1">
        <f t="array" ref="Z269">_xlfn.IFS(YEARFRAC(F269,G269)&lt;1,"&lt;1 Year",YEARFRAC(F269,G269)&lt;=5,"1-5 Years",YEARFRAC(F269,G269)&gt;5,"&gt;5 Years")</f>
        <v>1-5 Years</v>
      </c>
      <c r="AA269" s="24">
        <f>L269*(_xlfn.XLOOKUP(K269,'FX rates'!$A$2:$A$38,'FX rates'!$B$2:$B$38))</f>
        <v>90640</v>
      </c>
      <c r="AB269" s="24">
        <f>V269*(_xlfn.XLOOKUP(K269,'FX rates'!$A$2:$A$38,'FX rates'!$B$2:$B$38))</f>
        <v>133273.5</v>
      </c>
      <c r="AC269" s="24">
        <f>X269*(_xlfn.XLOOKUP(W269,'FX rates'!$A$2:$A$38,'FX rates'!$B$2:$B$38))</f>
        <v>95172</v>
      </c>
      <c r="AD269" s="24">
        <f>Y269*(_xlfn.XLOOKUP(W269,'FX rates'!$A$2:$A$38,'FX rates'!$B$2:$B$38))</f>
        <v>229550.47499999998</v>
      </c>
      <c r="AE269" s="30">
        <f t="shared" si="63"/>
        <v>0.05</v>
      </c>
      <c r="AF269" s="31">
        <f t="shared" si="64"/>
        <v>4532</v>
      </c>
      <c r="AG269" s="23">
        <f t="shared" si="65"/>
        <v>42633.5</v>
      </c>
      <c r="AH269" s="35">
        <f t="shared" si="59"/>
        <v>1</v>
      </c>
      <c r="AI269" s="23">
        <f>U269*(_xlfn.XLOOKUP(K269,'FX rates'!$A$2:$A$38,'FX rates'!$B$2:$B$38))</f>
        <v>0</v>
      </c>
      <c r="AJ269" s="23">
        <f>Q269*(_xlfn.XLOOKUP(K269,'FX rates'!$A$2:$A$38,'FX rates'!$B$2:$B$38))</f>
        <v>0</v>
      </c>
      <c r="AK269" s="23">
        <f>R269*(_xlfn.XLOOKUP(K269,'FX rates'!$A$2:$A$38,'FX rates'!$B$2:$B$38))</f>
        <v>5294</v>
      </c>
      <c r="AM269" s="4"/>
      <c r="AN269" s="4"/>
      <c r="AO269" s="4"/>
      <c r="AP269" s="32">
        <f t="shared" si="60"/>
        <v>0.41195388349514561</v>
      </c>
      <c r="AQ269" s="32">
        <f t="shared" si="61"/>
        <v>0</v>
      </c>
      <c r="AR269" s="24">
        <f t="shared" si="66"/>
        <v>134378.47499999998</v>
      </c>
      <c r="AS269" s="24" t="str">
        <f t="shared" si="67"/>
        <v>0</v>
      </c>
      <c r="AT269" s="24">
        <f t="shared" si="68"/>
        <v>206595.42749999999</v>
      </c>
      <c r="AU269" s="24">
        <f t="shared" si="69"/>
        <v>22955.047499999986</v>
      </c>
    </row>
    <row r="270" spans="1:47" x14ac:dyDescent="0.25">
      <c r="A270" s="28" t="s">
        <v>14128</v>
      </c>
      <c r="B270" s="28" t="s">
        <v>873</v>
      </c>
      <c r="C270" s="28" t="s">
        <v>874</v>
      </c>
      <c r="D270" s="28" t="s">
        <v>875</v>
      </c>
      <c r="E270" s="28" t="s">
        <v>876</v>
      </c>
      <c r="F270" s="29">
        <v>40148</v>
      </c>
      <c r="G270" s="29">
        <v>44896</v>
      </c>
      <c r="H270" s="28" t="s">
        <v>877</v>
      </c>
      <c r="I270" s="28" t="s">
        <v>16050</v>
      </c>
      <c r="J270" s="28" t="s">
        <v>16045</v>
      </c>
      <c r="K270" s="28" t="s">
        <v>878</v>
      </c>
      <c r="L270" s="27">
        <v>161095</v>
      </c>
      <c r="M270" s="27">
        <v>85085.000000000015</v>
      </c>
      <c r="N270" s="27">
        <v>0</v>
      </c>
      <c r="O270" s="27">
        <v>0</v>
      </c>
      <c r="P270" s="27">
        <f t="shared" si="56"/>
        <v>85085.000000000015</v>
      </c>
      <c r="Q270" s="27">
        <v>0</v>
      </c>
      <c r="R270" s="27">
        <v>0</v>
      </c>
      <c r="S270" s="27">
        <v>0</v>
      </c>
      <c r="T270" s="27">
        <f t="shared" si="57"/>
        <v>0</v>
      </c>
      <c r="U270" s="27">
        <v>0</v>
      </c>
      <c r="V270" s="27">
        <f t="shared" si="58"/>
        <v>246180</v>
      </c>
      <c r="W270" s="28" t="s">
        <v>879</v>
      </c>
      <c r="X270" s="27">
        <v>180426.40000000002</v>
      </c>
      <c r="Y270" s="27">
        <f t="shared" si="62"/>
        <v>456148.00000000006</v>
      </c>
      <c r="Z270" s="4" t="str" cm="1">
        <f t="array" ref="Z270">_xlfn.IFS(YEARFRAC(F270,G270)&lt;1,"&lt;1 Year",YEARFRAC(F270,G270)&lt;=5,"1-5 Years",YEARFRAC(F270,G270)&gt;5,"&gt;5 Years")</f>
        <v>&gt;5 Years</v>
      </c>
      <c r="AA270" s="24">
        <f>L270*(_xlfn.XLOOKUP(K270,'FX rates'!$A$2:$A$38,'FX rates'!$B$2:$B$38))</f>
        <v>161095</v>
      </c>
      <c r="AB270" s="24">
        <f>V270*(_xlfn.XLOOKUP(K270,'FX rates'!$A$2:$A$38,'FX rates'!$B$2:$B$38))</f>
        <v>246180</v>
      </c>
      <c r="AC270" s="24">
        <f>X270*(_xlfn.XLOOKUP(W270,'FX rates'!$A$2:$A$38,'FX rates'!$B$2:$B$38))</f>
        <v>180426.40000000002</v>
      </c>
      <c r="AD270" s="24">
        <f>Y270*(_xlfn.XLOOKUP(W270,'FX rates'!$A$2:$A$38,'FX rates'!$B$2:$B$38))</f>
        <v>456148.00000000006</v>
      </c>
      <c r="AE270" s="30">
        <f t="shared" si="63"/>
        <v>0.12000000000000015</v>
      </c>
      <c r="AF270" s="31">
        <f t="shared" si="64"/>
        <v>19331.400000000023</v>
      </c>
      <c r="AG270" s="23">
        <f t="shared" si="65"/>
        <v>85085</v>
      </c>
      <c r="AH270" s="35">
        <f t="shared" si="59"/>
        <v>1</v>
      </c>
      <c r="AI270" s="23">
        <f>U270*(_xlfn.XLOOKUP(K270,'FX rates'!$A$2:$A$38,'FX rates'!$B$2:$B$38))</f>
        <v>0</v>
      </c>
      <c r="AJ270" s="23">
        <f>Q270*(_xlfn.XLOOKUP(K270,'FX rates'!$A$2:$A$38,'FX rates'!$B$2:$B$38))</f>
        <v>0</v>
      </c>
      <c r="AK270" s="23">
        <f>R270*(_xlfn.XLOOKUP(K270,'FX rates'!$A$2:$A$38,'FX rates'!$B$2:$B$38))</f>
        <v>0</v>
      </c>
      <c r="AM270" s="4"/>
      <c r="AN270" s="4"/>
      <c r="AO270" s="4"/>
      <c r="AP270" s="32">
        <f t="shared" si="60"/>
        <v>0.52816660976442475</v>
      </c>
      <c r="AQ270" s="32">
        <f t="shared" si="61"/>
        <v>0</v>
      </c>
      <c r="AR270" s="24">
        <f t="shared" si="66"/>
        <v>275721.60000000003</v>
      </c>
      <c r="AS270" s="24" t="str">
        <f t="shared" si="67"/>
        <v>0</v>
      </c>
      <c r="AT270" s="24">
        <f t="shared" si="68"/>
        <v>410533.20000000007</v>
      </c>
      <c r="AU270" s="24">
        <f t="shared" si="69"/>
        <v>45614.799999999988</v>
      </c>
    </row>
    <row r="271" spans="1:47" x14ac:dyDescent="0.25">
      <c r="A271" s="28" t="s">
        <v>15244</v>
      </c>
      <c r="B271" s="28" t="s">
        <v>8682</v>
      </c>
      <c r="C271" s="28" t="s">
        <v>8683</v>
      </c>
      <c r="D271" s="28" t="s">
        <v>8684</v>
      </c>
      <c r="E271" s="28" t="s">
        <v>8685</v>
      </c>
      <c r="F271" s="29">
        <v>43717</v>
      </c>
      <c r="G271" s="29">
        <v>44896</v>
      </c>
      <c r="H271" s="28" t="s">
        <v>8686</v>
      </c>
      <c r="I271" s="28" t="s">
        <v>16033</v>
      </c>
      <c r="J271" s="28" t="s">
        <v>16039</v>
      </c>
      <c r="K271" s="28" t="s">
        <v>8687</v>
      </c>
      <c r="L271" s="27">
        <v>176748</v>
      </c>
      <c r="M271" s="27">
        <v>51480.000000000007</v>
      </c>
      <c r="N271" s="27">
        <v>0</v>
      </c>
      <c r="O271" s="27">
        <v>0</v>
      </c>
      <c r="P271" s="27">
        <f t="shared" si="56"/>
        <v>51480.000000000007</v>
      </c>
      <c r="Q271" s="27">
        <v>0</v>
      </c>
      <c r="R271" s="27">
        <v>0</v>
      </c>
      <c r="S271" s="27">
        <v>0</v>
      </c>
      <c r="T271" s="27">
        <f t="shared" si="57"/>
        <v>0</v>
      </c>
      <c r="U271" s="27">
        <v>0</v>
      </c>
      <c r="V271" s="27">
        <f t="shared" si="58"/>
        <v>228228</v>
      </c>
      <c r="W271" s="28" t="s">
        <v>8688</v>
      </c>
      <c r="X271" s="27">
        <v>180282.96</v>
      </c>
      <c r="Y271" s="27">
        <f t="shared" si="62"/>
        <v>413075.52</v>
      </c>
      <c r="Z271" s="4" t="str" cm="1">
        <f t="array" ref="Z271">_xlfn.IFS(YEARFRAC(F271,G271)&lt;1,"&lt;1 Year",YEARFRAC(F271,G271)&lt;=5,"1-5 Years",YEARFRAC(F271,G271)&gt;5,"&gt;5 Years")</f>
        <v>1-5 Years</v>
      </c>
      <c r="AA271" s="24">
        <f>L271*(_xlfn.XLOOKUP(K271,'FX rates'!$A$2:$A$38,'FX rates'!$B$2:$B$38))</f>
        <v>136253.46901017576</v>
      </c>
      <c r="AB271" s="24">
        <f>V271*(_xlfn.XLOOKUP(K271,'FX rates'!$A$2:$A$38,'FX rates'!$B$2:$B$38))</f>
        <v>175938.94542090659</v>
      </c>
      <c r="AC271" s="24">
        <f>X271*(_xlfn.XLOOKUP(W271,'FX rates'!$A$2:$A$38,'FX rates'!$B$2:$B$38))</f>
        <v>138978.53839037928</v>
      </c>
      <c r="AD271" s="24">
        <f>Y271*(_xlfn.XLOOKUP(W271,'FX rates'!$A$2:$A$38,'FX rates'!$B$2:$B$38))</f>
        <v>318436.26271970401</v>
      </c>
      <c r="AE271" s="30">
        <f t="shared" si="63"/>
        <v>2.0000000000000063E-2</v>
      </c>
      <c r="AF271" s="31">
        <f t="shared" si="64"/>
        <v>3534.9599999999919</v>
      </c>
      <c r="AG271" s="23">
        <f t="shared" si="65"/>
        <v>39685.476410730829</v>
      </c>
      <c r="AH271" s="35">
        <f t="shared" si="59"/>
        <v>0.77089115016959608</v>
      </c>
      <c r="AI271" s="23">
        <f>U271*(_xlfn.XLOOKUP(K271,'FX rates'!$A$2:$A$38,'FX rates'!$B$2:$B$38))</f>
        <v>0</v>
      </c>
      <c r="AJ271" s="23">
        <f>Q271*(_xlfn.XLOOKUP(K271,'FX rates'!$A$2:$A$38,'FX rates'!$B$2:$B$38))</f>
        <v>0</v>
      </c>
      <c r="AK271" s="23">
        <f>R271*(_xlfn.XLOOKUP(K271,'FX rates'!$A$2:$A$38,'FX rates'!$B$2:$B$38))</f>
        <v>0</v>
      </c>
      <c r="AM271" s="4"/>
      <c r="AN271" s="4"/>
      <c r="AO271" s="4"/>
      <c r="AP271" s="32">
        <f t="shared" si="60"/>
        <v>0.29126213592233013</v>
      </c>
      <c r="AQ271" s="32">
        <f t="shared" si="61"/>
        <v>0</v>
      </c>
      <c r="AR271" s="24">
        <f t="shared" si="66"/>
        <v>232792.56</v>
      </c>
      <c r="AS271" s="24" t="str">
        <f t="shared" si="67"/>
        <v>0</v>
      </c>
      <c r="AT271" s="24">
        <f t="shared" si="68"/>
        <v>286592.63644773362</v>
      </c>
      <c r="AU271" s="24">
        <f t="shared" si="69"/>
        <v>31843.626271970395</v>
      </c>
    </row>
    <row r="272" spans="1:47" x14ac:dyDescent="0.25">
      <c r="A272" s="28" t="s">
        <v>15245</v>
      </c>
      <c r="B272" s="28" t="s">
        <v>11705</v>
      </c>
      <c r="C272" s="28" t="s">
        <v>11706</v>
      </c>
      <c r="D272" s="28" t="s">
        <v>11707</v>
      </c>
      <c r="E272" s="28" t="s">
        <v>11708</v>
      </c>
      <c r="F272" s="29">
        <v>43704</v>
      </c>
      <c r="G272" s="29">
        <v>44896</v>
      </c>
      <c r="H272" s="28" t="s">
        <v>11709</v>
      </c>
      <c r="I272" s="28" t="s">
        <v>16037</v>
      </c>
      <c r="J272" s="28" t="s">
        <v>16037</v>
      </c>
      <c r="K272" s="28" t="s">
        <v>11710</v>
      </c>
      <c r="L272" s="27">
        <v>67356.850000000006</v>
      </c>
      <c r="M272" s="27">
        <v>17110.5</v>
      </c>
      <c r="N272" s="27">
        <v>0</v>
      </c>
      <c r="O272" s="27">
        <v>0</v>
      </c>
      <c r="P272" s="27">
        <f t="shared" si="56"/>
        <v>17110.5</v>
      </c>
      <c r="Q272" s="27">
        <v>0</v>
      </c>
      <c r="R272" s="27">
        <v>0</v>
      </c>
      <c r="S272" s="27">
        <v>0</v>
      </c>
      <c r="T272" s="27">
        <f t="shared" si="57"/>
        <v>0</v>
      </c>
      <c r="U272" s="27">
        <v>0</v>
      </c>
      <c r="V272" s="27">
        <f t="shared" si="58"/>
        <v>84467.35</v>
      </c>
      <c r="W272" s="28" t="s">
        <v>11711</v>
      </c>
      <c r="X272" s="27">
        <v>77460.377500000002</v>
      </c>
      <c r="Y272" s="27">
        <f t="shared" si="62"/>
        <v>174597.83000000002</v>
      </c>
      <c r="Z272" s="4" t="str" cm="1">
        <f t="array" ref="Z272">_xlfn.IFS(YEARFRAC(F272,G272)&lt;1,"&lt;1 Year",YEARFRAC(F272,G272)&lt;=5,"1-5 Years",YEARFRAC(F272,G272)&gt;5,"&gt;5 Years")</f>
        <v>1-5 Years</v>
      </c>
      <c r="AA272" s="24">
        <f>L272*(_xlfn.XLOOKUP(K272,'FX rates'!$A$2:$A$38,'FX rates'!$B$2:$B$38))</f>
        <v>89628.39245759495</v>
      </c>
      <c r="AB272" s="24">
        <f>V272*(_xlfn.XLOOKUP(K272,'FX rates'!$A$2:$A$38,'FX rates'!$B$2:$B$38))</f>
        <v>112396.4792838892</v>
      </c>
      <c r="AC272" s="24">
        <f>X272*(_xlfn.XLOOKUP(W272,'FX rates'!$A$2:$A$38,'FX rates'!$B$2:$B$38))</f>
        <v>103072.65132623418</v>
      </c>
      <c r="AD272" s="24">
        <f>Y272*(_xlfn.XLOOKUP(W272,'FX rates'!$A$2:$A$38,'FX rates'!$B$2:$B$38))</f>
        <v>232328.60250270675</v>
      </c>
      <c r="AE272" s="30">
        <f t="shared" si="63"/>
        <v>0.14999999999999983</v>
      </c>
      <c r="AF272" s="31">
        <f t="shared" si="64"/>
        <v>10103.527499999997</v>
      </c>
      <c r="AG272" s="23">
        <f t="shared" si="65"/>
        <v>22768.086826294253</v>
      </c>
      <c r="AH272" s="35">
        <f t="shared" si="59"/>
        <v>1.3306500000756409</v>
      </c>
      <c r="AI272" s="23">
        <f>U272*(_xlfn.XLOOKUP(K272,'FX rates'!$A$2:$A$38,'FX rates'!$B$2:$B$38))</f>
        <v>0</v>
      </c>
      <c r="AJ272" s="23">
        <f>Q272*(_xlfn.XLOOKUP(K272,'FX rates'!$A$2:$A$38,'FX rates'!$B$2:$B$38))</f>
        <v>0</v>
      </c>
      <c r="AK272" s="23">
        <f>R272*(_xlfn.XLOOKUP(K272,'FX rates'!$A$2:$A$38,'FX rates'!$B$2:$B$38))</f>
        <v>0</v>
      </c>
      <c r="AM272" s="4"/>
      <c r="AN272" s="4"/>
      <c r="AO272" s="4"/>
      <c r="AP272" s="32">
        <f t="shared" si="60"/>
        <v>0.25402761560257048</v>
      </c>
      <c r="AQ272" s="32">
        <f t="shared" si="61"/>
        <v>0</v>
      </c>
      <c r="AR272" s="24">
        <f t="shared" si="66"/>
        <v>97137.452499999999</v>
      </c>
      <c r="AS272" s="24" t="str">
        <f t="shared" si="67"/>
        <v>0</v>
      </c>
      <c r="AT272" s="24">
        <f t="shared" si="68"/>
        <v>209095.74225243609</v>
      </c>
      <c r="AU272" s="24">
        <f t="shared" si="69"/>
        <v>23232.860250270664</v>
      </c>
    </row>
    <row r="273" spans="1:47" x14ac:dyDescent="0.25">
      <c r="A273" s="28" t="s">
        <v>15246</v>
      </c>
      <c r="B273" s="28" t="s">
        <v>8696</v>
      </c>
      <c r="C273" s="28" t="s">
        <v>8697</v>
      </c>
      <c r="D273" s="28" t="s">
        <v>8698</v>
      </c>
      <c r="E273" s="28" t="s">
        <v>8699</v>
      </c>
      <c r="F273" s="29">
        <v>43710</v>
      </c>
      <c r="G273" s="29">
        <v>44896</v>
      </c>
      <c r="H273" s="28" t="s">
        <v>8700</v>
      </c>
      <c r="I273" s="28" t="s">
        <v>16044</v>
      </c>
      <c r="J273" s="28" t="s">
        <v>16050</v>
      </c>
      <c r="K273" s="28" t="s">
        <v>8701</v>
      </c>
      <c r="L273" s="27">
        <v>271040.00000000006</v>
      </c>
      <c r="M273" s="27">
        <v>726000.00000000012</v>
      </c>
      <c r="N273" s="27">
        <v>0</v>
      </c>
      <c r="O273" s="27">
        <v>0</v>
      </c>
      <c r="P273" s="27">
        <f t="shared" si="56"/>
        <v>726000.00000000012</v>
      </c>
      <c r="Q273" s="27">
        <v>0</v>
      </c>
      <c r="R273" s="27">
        <v>0</v>
      </c>
      <c r="S273" s="27">
        <v>0</v>
      </c>
      <c r="T273" s="27">
        <f t="shared" si="57"/>
        <v>0</v>
      </c>
      <c r="U273" s="27">
        <v>105000</v>
      </c>
      <c r="V273" s="27">
        <f t="shared" si="58"/>
        <v>1102040.0000000002</v>
      </c>
      <c r="W273" s="28" t="s">
        <v>8702</v>
      </c>
      <c r="X273" s="27">
        <v>276460.80000000005</v>
      </c>
      <c r="Y273" s="27">
        <f t="shared" si="62"/>
        <v>1293441.6000000001</v>
      </c>
      <c r="Z273" s="4" t="str" cm="1">
        <f t="array" ref="Z273">_xlfn.IFS(YEARFRAC(F273,G273)&lt;1,"&lt;1 Year",YEARFRAC(F273,G273)&lt;=5,"1-5 Years",YEARFRAC(F273,G273)&gt;5,"&gt;5 Years")</f>
        <v>1-5 Years</v>
      </c>
      <c r="AA273" s="24">
        <f>L273*(_xlfn.XLOOKUP(K273,'FX rates'!$A$2:$A$38,'FX rates'!$B$2:$B$38))</f>
        <v>271040.00000000006</v>
      </c>
      <c r="AB273" s="24">
        <f>V273*(_xlfn.XLOOKUP(K273,'FX rates'!$A$2:$A$38,'FX rates'!$B$2:$B$38))</f>
        <v>1102040.0000000002</v>
      </c>
      <c r="AC273" s="24">
        <f>X273*(_xlfn.XLOOKUP(W273,'FX rates'!$A$2:$A$38,'FX rates'!$B$2:$B$38))</f>
        <v>276460.80000000005</v>
      </c>
      <c r="AD273" s="24">
        <f>Y273*(_xlfn.XLOOKUP(W273,'FX rates'!$A$2:$A$38,'FX rates'!$B$2:$B$38))</f>
        <v>1293441.6000000001</v>
      </c>
      <c r="AE273" s="30">
        <f t="shared" si="63"/>
        <v>1.9999999999999952E-2</v>
      </c>
      <c r="AF273" s="31">
        <f t="shared" si="64"/>
        <v>5420.7999999999884</v>
      </c>
      <c r="AG273" s="23">
        <f t="shared" si="65"/>
        <v>831000.00000000023</v>
      </c>
      <c r="AH273" s="35">
        <f t="shared" si="59"/>
        <v>1</v>
      </c>
      <c r="AI273" s="23">
        <f>U273*(_xlfn.XLOOKUP(K273,'FX rates'!$A$2:$A$38,'FX rates'!$B$2:$B$38))</f>
        <v>105000</v>
      </c>
      <c r="AJ273" s="23">
        <f>Q273*(_xlfn.XLOOKUP(K273,'FX rates'!$A$2:$A$38,'FX rates'!$B$2:$B$38))</f>
        <v>0</v>
      </c>
      <c r="AK273" s="23">
        <f>R273*(_xlfn.XLOOKUP(K273,'FX rates'!$A$2:$A$38,'FX rates'!$B$2:$B$38))</f>
        <v>0</v>
      </c>
      <c r="AM273" s="4"/>
      <c r="AN273" s="4"/>
      <c r="AO273" s="4"/>
      <c r="AP273" s="32">
        <f t="shared" si="60"/>
        <v>2.6785714285714284</v>
      </c>
      <c r="AQ273" s="32">
        <f t="shared" si="61"/>
        <v>0</v>
      </c>
      <c r="AR273" s="24">
        <f t="shared" si="66"/>
        <v>1016980.8000000002</v>
      </c>
      <c r="AS273" s="24" t="str">
        <f t="shared" si="67"/>
        <v>0</v>
      </c>
      <c r="AT273" s="24">
        <f t="shared" si="68"/>
        <v>1164097.4400000002</v>
      </c>
      <c r="AU273" s="24">
        <f t="shared" si="69"/>
        <v>129344.15999999992</v>
      </c>
    </row>
    <row r="274" spans="1:47" x14ac:dyDescent="0.25">
      <c r="A274" s="28" t="s">
        <v>15247</v>
      </c>
      <c r="B274" s="28" t="s">
        <v>8220</v>
      </c>
      <c r="C274" s="28" t="s">
        <v>8221</v>
      </c>
      <c r="D274" s="28" t="s">
        <v>8222</v>
      </c>
      <c r="E274" s="28" t="s">
        <v>8223</v>
      </c>
      <c r="F274" s="29">
        <v>43710</v>
      </c>
      <c r="G274" s="29">
        <v>44896</v>
      </c>
      <c r="H274" s="28" t="s">
        <v>8224</v>
      </c>
      <c r="I274" s="28" t="s">
        <v>16054</v>
      </c>
      <c r="J274" s="28" t="s">
        <v>16053</v>
      </c>
      <c r="K274" s="28" t="s">
        <v>8225</v>
      </c>
      <c r="L274" s="27">
        <v>65917.500000000015</v>
      </c>
      <c r="M274" s="27">
        <v>14833.5</v>
      </c>
      <c r="N274" s="27">
        <v>0</v>
      </c>
      <c r="O274" s="27">
        <v>0</v>
      </c>
      <c r="P274" s="27">
        <f t="shared" si="56"/>
        <v>14833.5</v>
      </c>
      <c r="Q274" s="27">
        <v>0</v>
      </c>
      <c r="R274" s="27">
        <v>0</v>
      </c>
      <c r="S274" s="27">
        <v>0</v>
      </c>
      <c r="T274" s="27">
        <f t="shared" si="57"/>
        <v>0</v>
      </c>
      <c r="U274" s="27">
        <v>0</v>
      </c>
      <c r="V274" s="27">
        <f t="shared" si="58"/>
        <v>80751.000000000015</v>
      </c>
      <c r="W274" s="28" t="s">
        <v>8226</v>
      </c>
      <c r="X274" s="27">
        <v>66576.675000000017</v>
      </c>
      <c r="Y274" s="27">
        <f t="shared" si="62"/>
        <v>148135.18500000006</v>
      </c>
      <c r="Z274" s="4" t="str" cm="1">
        <f t="array" ref="Z274">_xlfn.IFS(YEARFRAC(F274,G274)&lt;1,"&lt;1 Year",YEARFRAC(F274,G274)&lt;=5,"1-5 Years",YEARFRAC(F274,G274)&gt;5,"&gt;5 Years")</f>
        <v>1-5 Years</v>
      </c>
      <c r="AA274" s="24">
        <f>L274*(_xlfn.XLOOKUP(K274,'FX rates'!$A$2:$A$38,'FX rates'!$B$2:$B$38))</f>
        <v>87713.121379986085</v>
      </c>
      <c r="AB274" s="24">
        <f>V274*(_xlfn.XLOOKUP(K274,'FX rates'!$A$2:$A$38,'FX rates'!$B$2:$B$38))</f>
        <v>107451.3181561081</v>
      </c>
      <c r="AC274" s="24">
        <f>X274*(_xlfn.XLOOKUP(W274,'FX rates'!$A$2:$A$38,'FX rates'!$B$2:$B$38))</f>
        <v>88590.252593785946</v>
      </c>
      <c r="AD274" s="24">
        <f>Y274*(_xlfn.XLOOKUP(W274,'FX rates'!$A$2:$A$38,'FX rates'!$B$2:$B$38))</f>
        <v>197116.08393145516</v>
      </c>
      <c r="AE274" s="30">
        <f t="shared" si="63"/>
        <v>1.0000000000000004E-2</v>
      </c>
      <c r="AF274" s="31">
        <f t="shared" si="64"/>
        <v>659.17500000000291</v>
      </c>
      <c r="AG274" s="23">
        <f t="shared" si="65"/>
        <v>19738.196776122015</v>
      </c>
      <c r="AH274" s="35">
        <f t="shared" si="59"/>
        <v>1.3306500000756409</v>
      </c>
      <c r="AI274" s="23">
        <f>U274*(_xlfn.XLOOKUP(K274,'FX rates'!$A$2:$A$38,'FX rates'!$B$2:$B$38))</f>
        <v>0</v>
      </c>
      <c r="AJ274" s="23">
        <f>Q274*(_xlfn.XLOOKUP(K274,'FX rates'!$A$2:$A$38,'FX rates'!$B$2:$B$38))</f>
        <v>0</v>
      </c>
      <c r="AK274" s="23">
        <f>R274*(_xlfn.XLOOKUP(K274,'FX rates'!$A$2:$A$38,'FX rates'!$B$2:$B$38))</f>
        <v>0</v>
      </c>
      <c r="AM274" s="4"/>
      <c r="AN274" s="4"/>
      <c r="AO274" s="4"/>
      <c r="AP274" s="32">
        <f t="shared" si="60"/>
        <v>0.2250312891113892</v>
      </c>
      <c r="AQ274" s="32">
        <f t="shared" si="61"/>
        <v>0</v>
      </c>
      <c r="AR274" s="24">
        <f t="shared" si="66"/>
        <v>81558.510000000024</v>
      </c>
      <c r="AS274" s="24" t="str">
        <f t="shared" si="67"/>
        <v>0</v>
      </c>
      <c r="AT274" s="24">
        <f t="shared" si="68"/>
        <v>177404.47553830963</v>
      </c>
      <c r="AU274" s="24">
        <f t="shared" si="69"/>
        <v>19711.608393145521</v>
      </c>
    </row>
    <row r="275" spans="1:47" x14ac:dyDescent="0.25">
      <c r="A275" s="28" t="s">
        <v>15248</v>
      </c>
      <c r="B275" s="28" t="s">
        <v>8710</v>
      </c>
      <c r="C275" s="28" t="s">
        <v>8711</v>
      </c>
      <c r="D275" s="28" t="s">
        <v>8712</v>
      </c>
      <c r="E275" s="28" t="s">
        <v>8713</v>
      </c>
      <c r="F275" s="29">
        <v>43710</v>
      </c>
      <c r="G275" s="29">
        <v>44896</v>
      </c>
      <c r="H275" s="28" t="s">
        <v>8714</v>
      </c>
      <c r="I275" s="28" t="s">
        <v>16049</v>
      </c>
      <c r="J275" s="28" t="s">
        <v>16047</v>
      </c>
      <c r="K275" s="28" t="s">
        <v>8715</v>
      </c>
      <c r="L275" s="27">
        <v>92323</v>
      </c>
      <c r="M275" s="27">
        <v>52272.000000000007</v>
      </c>
      <c r="N275" s="27">
        <v>0</v>
      </c>
      <c r="O275" s="27">
        <v>0</v>
      </c>
      <c r="P275" s="27">
        <f t="shared" si="56"/>
        <v>52272.000000000007</v>
      </c>
      <c r="Q275" s="27">
        <v>0</v>
      </c>
      <c r="R275" s="27">
        <v>0</v>
      </c>
      <c r="S275" s="27">
        <v>0</v>
      </c>
      <c r="T275" s="27">
        <f t="shared" si="57"/>
        <v>0</v>
      </c>
      <c r="U275" s="27">
        <v>0</v>
      </c>
      <c r="V275" s="27">
        <f t="shared" si="58"/>
        <v>144595</v>
      </c>
      <c r="W275" s="28" t="s">
        <v>8716</v>
      </c>
      <c r="X275" s="27">
        <v>100632.07</v>
      </c>
      <c r="Y275" s="27">
        <f t="shared" si="62"/>
        <v>258240.62000000002</v>
      </c>
      <c r="Z275" s="4" t="str" cm="1">
        <f t="array" ref="Z275">_xlfn.IFS(YEARFRAC(F275,G275)&lt;1,"&lt;1 Year",YEARFRAC(F275,G275)&lt;=5,"1-5 Years",YEARFRAC(F275,G275)&gt;5,"&gt;5 Years")</f>
        <v>1-5 Years</v>
      </c>
      <c r="AA275" s="24">
        <f>L275*(_xlfn.XLOOKUP(K275,'FX rates'!$A$2:$A$38,'FX rates'!$B$2:$B$38))</f>
        <v>92323</v>
      </c>
      <c r="AB275" s="24">
        <f>V275*(_xlfn.XLOOKUP(K275,'FX rates'!$A$2:$A$38,'FX rates'!$B$2:$B$38))</f>
        <v>144595</v>
      </c>
      <c r="AC275" s="24">
        <f>X275*(_xlfn.XLOOKUP(W275,'FX rates'!$A$2:$A$38,'FX rates'!$B$2:$B$38))</f>
        <v>100632.07</v>
      </c>
      <c r="AD275" s="24">
        <f>Y275*(_xlfn.XLOOKUP(W275,'FX rates'!$A$2:$A$38,'FX rates'!$B$2:$B$38))</f>
        <v>258240.62000000002</v>
      </c>
      <c r="AE275" s="30">
        <f t="shared" si="63"/>
        <v>9.000000000000008E-2</v>
      </c>
      <c r="AF275" s="31">
        <f t="shared" si="64"/>
        <v>8309.070000000007</v>
      </c>
      <c r="AG275" s="23">
        <f t="shared" si="65"/>
        <v>52272</v>
      </c>
      <c r="AH275" s="35">
        <f t="shared" si="59"/>
        <v>1</v>
      </c>
      <c r="AI275" s="23">
        <f>U275*(_xlfn.XLOOKUP(K275,'FX rates'!$A$2:$A$38,'FX rates'!$B$2:$B$38))</f>
        <v>0</v>
      </c>
      <c r="AJ275" s="23">
        <f>Q275*(_xlfn.XLOOKUP(K275,'FX rates'!$A$2:$A$38,'FX rates'!$B$2:$B$38))</f>
        <v>0</v>
      </c>
      <c r="AK275" s="23">
        <f>R275*(_xlfn.XLOOKUP(K275,'FX rates'!$A$2:$A$38,'FX rates'!$B$2:$B$38))</f>
        <v>0</v>
      </c>
      <c r="AM275" s="4"/>
      <c r="AN275" s="4"/>
      <c r="AO275" s="4"/>
      <c r="AP275" s="32">
        <f t="shared" si="60"/>
        <v>0.56618610747051124</v>
      </c>
      <c r="AQ275" s="32">
        <f t="shared" si="61"/>
        <v>0</v>
      </c>
      <c r="AR275" s="24">
        <f t="shared" si="66"/>
        <v>157608.55000000002</v>
      </c>
      <c r="AS275" s="24" t="str">
        <f t="shared" si="67"/>
        <v>0</v>
      </c>
      <c r="AT275" s="24">
        <f t="shared" si="68"/>
        <v>232416.55800000002</v>
      </c>
      <c r="AU275" s="24">
        <f t="shared" si="69"/>
        <v>25824.062000000005</v>
      </c>
    </row>
    <row r="276" spans="1:47" x14ac:dyDescent="0.25">
      <c r="A276" s="28" t="s">
        <v>15249</v>
      </c>
      <c r="B276" s="28" t="s">
        <v>8717</v>
      </c>
      <c r="C276" s="28" t="s">
        <v>8718</v>
      </c>
      <c r="D276" s="28" t="s">
        <v>8719</v>
      </c>
      <c r="E276" s="28" t="s">
        <v>8720</v>
      </c>
      <c r="F276" s="29">
        <v>43710</v>
      </c>
      <c r="G276" s="29">
        <v>44896</v>
      </c>
      <c r="H276" s="28" t="s">
        <v>8721</v>
      </c>
      <c r="I276" s="28" t="s">
        <v>16036</v>
      </c>
      <c r="J276" s="28" t="s">
        <v>16035</v>
      </c>
      <c r="K276" s="28" t="s">
        <v>8722</v>
      </c>
      <c r="L276" s="27">
        <v>172480.00000000003</v>
      </c>
      <c r="M276" s="27">
        <v>70070</v>
      </c>
      <c r="N276" s="27">
        <v>0</v>
      </c>
      <c r="O276" s="27">
        <v>0</v>
      </c>
      <c r="P276" s="27">
        <f t="shared" si="56"/>
        <v>70070</v>
      </c>
      <c r="Q276" s="27">
        <v>0</v>
      </c>
      <c r="R276" s="27">
        <v>0</v>
      </c>
      <c r="S276" s="27">
        <v>0</v>
      </c>
      <c r="T276" s="27">
        <f t="shared" si="57"/>
        <v>0</v>
      </c>
      <c r="U276" s="27">
        <v>0</v>
      </c>
      <c r="V276" s="27">
        <f t="shared" si="58"/>
        <v>242550.00000000003</v>
      </c>
      <c r="W276" s="28" t="s">
        <v>8723</v>
      </c>
      <c r="X276" s="27">
        <v>179379.20000000004</v>
      </c>
      <c r="Y276" s="27">
        <f t="shared" si="62"/>
        <v>431631.20000000007</v>
      </c>
      <c r="Z276" s="4" t="str" cm="1">
        <f t="array" ref="Z276">_xlfn.IFS(YEARFRAC(F276,G276)&lt;1,"&lt;1 Year",YEARFRAC(F276,G276)&lt;=5,"1-5 Years",YEARFRAC(F276,G276)&gt;5,"&gt;5 Years")</f>
        <v>1-5 Years</v>
      </c>
      <c r="AA276" s="24">
        <f>L276*(_xlfn.XLOOKUP(K276,'FX rates'!$A$2:$A$38,'FX rates'!$B$2:$B$38))</f>
        <v>172480.00000000003</v>
      </c>
      <c r="AB276" s="24">
        <f>V276*(_xlfn.XLOOKUP(K276,'FX rates'!$A$2:$A$38,'FX rates'!$B$2:$B$38))</f>
        <v>242550.00000000003</v>
      </c>
      <c r="AC276" s="24">
        <f>X276*(_xlfn.XLOOKUP(W276,'FX rates'!$A$2:$A$38,'FX rates'!$B$2:$B$38))</f>
        <v>179379.20000000004</v>
      </c>
      <c r="AD276" s="24">
        <f>Y276*(_xlfn.XLOOKUP(W276,'FX rates'!$A$2:$A$38,'FX rates'!$B$2:$B$38))</f>
        <v>431631.20000000007</v>
      </c>
      <c r="AE276" s="30">
        <f t="shared" si="63"/>
        <v>4.0000000000000063E-2</v>
      </c>
      <c r="AF276" s="31">
        <f t="shared" si="64"/>
        <v>6899.2000000000116</v>
      </c>
      <c r="AG276" s="23">
        <f t="shared" si="65"/>
        <v>70070</v>
      </c>
      <c r="AH276" s="35">
        <f t="shared" si="59"/>
        <v>1</v>
      </c>
      <c r="AI276" s="23">
        <f>U276*(_xlfn.XLOOKUP(K276,'FX rates'!$A$2:$A$38,'FX rates'!$B$2:$B$38))</f>
        <v>0</v>
      </c>
      <c r="AJ276" s="23">
        <f>Q276*(_xlfn.XLOOKUP(K276,'FX rates'!$A$2:$A$38,'FX rates'!$B$2:$B$38))</f>
        <v>0</v>
      </c>
      <c r="AK276" s="23">
        <f>R276*(_xlfn.XLOOKUP(K276,'FX rates'!$A$2:$A$38,'FX rates'!$B$2:$B$38))</f>
        <v>0</v>
      </c>
      <c r="AM276" s="4"/>
      <c r="AN276" s="4"/>
      <c r="AO276" s="4"/>
      <c r="AP276" s="32">
        <f t="shared" si="60"/>
        <v>0.40624999999999994</v>
      </c>
      <c r="AQ276" s="32">
        <f t="shared" si="61"/>
        <v>0</v>
      </c>
      <c r="AR276" s="24">
        <f t="shared" si="66"/>
        <v>252252.00000000006</v>
      </c>
      <c r="AS276" s="24" t="str">
        <f t="shared" si="67"/>
        <v>0</v>
      </c>
      <c r="AT276" s="24">
        <f t="shared" si="68"/>
        <v>388468.08000000007</v>
      </c>
      <c r="AU276" s="24">
        <f t="shared" si="69"/>
        <v>43163.119999999995</v>
      </c>
    </row>
    <row r="277" spans="1:47" x14ac:dyDescent="0.25">
      <c r="A277" s="28" t="s">
        <v>15250</v>
      </c>
      <c r="B277" s="28" t="s">
        <v>8724</v>
      </c>
      <c r="C277" s="28" t="s">
        <v>8725</v>
      </c>
      <c r="D277" s="28" t="s">
        <v>8726</v>
      </c>
      <c r="E277" s="28" t="s">
        <v>8727</v>
      </c>
      <c r="F277" s="29">
        <v>43710</v>
      </c>
      <c r="G277" s="29">
        <v>44896</v>
      </c>
      <c r="H277" s="28" t="s">
        <v>8728</v>
      </c>
      <c r="I277" s="28" t="s">
        <v>16033</v>
      </c>
      <c r="J277" s="28" t="s">
        <v>16057</v>
      </c>
      <c r="K277" s="28" t="s">
        <v>8729</v>
      </c>
      <c r="L277" s="27">
        <v>54692</v>
      </c>
      <c r="M277" s="27">
        <v>8058.6000000000013</v>
      </c>
      <c r="N277" s="27">
        <v>0</v>
      </c>
      <c r="O277" s="27">
        <v>0</v>
      </c>
      <c r="P277" s="27">
        <f t="shared" si="56"/>
        <v>8058.6000000000013</v>
      </c>
      <c r="Q277" s="27">
        <v>0</v>
      </c>
      <c r="R277" s="27">
        <v>0</v>
      </c>
      <c r="S277" s="27">
        <v>0</v>
      </c>
      <c r="T277" s="27">
        <f t="shared" si="57"/>
        <v>0</v>
      </c>
      <c r="U277" s="27">
        <v>0</v>
      </c>
      <c r="V277" s="27">
        <f t="shared" si="58"/>
        <v>62750.6</v>
      </c>
      <c r="W277" s="28" t="s">
        <v>8730</v>
      </c>
      <c r="X277" s="27">
        <v>57426.600000000006</v>
      </c>
      <c r="Y277" s="27">
        <f t="shared" si="62"/>
        <v>123314.73000000001</v>
      </c>
      <c r="Z277" s="4" t="str" cm="1">
        <f t="array" ref="Z277">_xlfn.IFS(YEARFRAC(F277,G277)&lt;1,"&lt;1 Year",YEARFRAC(F277,G277)&lt;=5,"1-5 Years",YEARFRAC(F277,G277)&gt;5,"&gt;5 Years")</f>
        <v>1-5 Years</v>
      </c>
      <c r="AA277" s="24">
        <f>L277*(_xlfn.XLOOKUP(K277,'FX rates'!$A$2:$A$38,'FX rates'!$B$2:$B$38))</f>
        <v>72775.909804136958</v>
      </c>
      <c r="AB277" s="24">
        <f>V277*(_xlfn.XLOOKUP(K277,'FX rates'!$A$2:$A$38,'FX rates'!$B$2:$B$38))</f>
        <v>83499.085894746517</v>
      </c>
      <c r="AC277" s="24">
        <f>X277*(_xlfn.XLOOKUP(W277,'FX rates'!$A$2:$A$38,'FX rates'!$B$2:$B$38))</f>
        <v>76414.705294343803</v>
      </c>
      <c r="AD277" s="24">
        <f>Y277*(_xlfn.XLOOKUP(W277,'FX rates'!$A$2:$A$38,'FX rates'!$B$2:$B$38))</f>
        <v>164088.74548382766</v>
      </c>
      <c r="AE277" s="30">
        <f t="shared" si="63"/>
        <v>4.9999999999999961E-2</v>
      </c>
      <c r="AF277" s="31">
        <f t="shared" si="64"/>
        <v>2734.6000000000058</v>
      </c>
      <c r="AG277" s="23">
        <f t="shared" si="65"/>
        <v>10723.176090609559</v>
      </c>
      <c r="AH277" s="35">
        <f t="shared" si="59"/>
        <v>1.3306500000756407</v>
      </c>
      <c r="AI277" s="23">
        <f>U277*(_xlfn.XLOOKUP(K277,'FX rates'!$A$2:$A$38,'FX rates'!$B$2:$B$38))</f>
        <v>0</v>
      </c>
      <c r="AJ277" s="23">
        <f>Q277*(_xlfn.XLOOKUP(K277,'FX rates'!$A$2:$A$38,'FX rates'!$B$2:$B$38))</f>
        <v>0</v>
      </c>
      <c r="AK277" s="23">
        <f>R277*(_xlfn.XLOOKUP(K277,'FX rates'!$A$2:$A$38,'FX rates'!$B$2:$B$38))</f>
        <v>0</v>
      </c>
      <c r="AM277" s="4"/>
      <c r="AN277" s="4"/>
      <c r="AO277" s="4"/>
      <c r="AP277" s="32">
        <f t="shared" si="60"/>
        <v>0.14734513274336286</v>
      </c>
      <c r="AQ277" s="32">
        <f t="shared" si="61"/>
        <v>0</v>
      </c>
      <c r="AR277" s="24">
        <f t="shared" si="66"/>
        <v>65888.13</v>
      </c>
      <c r="AS277" s="24" t="str">
        <f t="shared" si="67"/>
        <v>0</v>
      </c>
      <c r="AT277" s="24">
        <f t="shared" si="68"/>
        <v>147679.87093544489</v>
      </c>
      <c r="AU277" s="24">
        <f t="shared" si="69"/>
        <v>16408.874548382766</v>
      </c>
    </row>
    <row r="278" spans="1:47" x14ac:dyDescent="0.25">
      <c r="A278" s="28" t="s">
        <v>15251</v>
      </c>
      <c r="B278" s="28" t="s">
        <v>8731</v>
      </c>
      <c r="C278" s="28" t="s">
        <v>8732</v>
      </c>
      <c r="D278" s="28" t="s">
        <v>8733</v>
      </c>
      <c r="E278" s="28" t="s">
        <v>8734</v>
      </c>
      <c r="F278" s="29">
        <v>43724</v>
      </c>
      <c r="G278" s="29">
        <v>44896</v>
      </c>
      <c r="H278" s="28" t="s">
        <v>8735</v>
      </c>
      <c r="I278" s="28" t="s">
        <v>16057</v>
      </c>
      <c r="J278" s="28" t="s">
        <v>16044</v>
      </c>
      <c r="K278" s="28" t="s">
        <v>8736</v>
      </c>
      <c r="L278" s="27">
        <v>164835</v>
      </c>
      <c r="M278" s="27">
        <v>40837.5</v>
      </c>
      <c r="N278" s="27">
        <v>0</v>
      </c>
      <c r="O278" s="27">
        <v>0</v>
      </c>
      <c r="P278" s="27">
        <f t="shared" si="56"/>
        <v>40837.5</v>
      </c>
      <c r="Q278" s="27">
        <v>0</v>
      </c>
      <c r="R278" s="27">
        <v>0</v>
      </c>
      <c r="S278" s="27">
        <v>0</v>
      </c>
      <c r="T278" s="27">
        <f t="shared" si="57"/>
        <v>0</v>
      </c>
      <c r="U278" s="27">
        <v>0</v>
      </c>
      <c r="V278" s="27">
        <f t="shared" si="58"/>
        <v>205672.5</v>
      </c>
      <c r="W278" s="28" t="s">
        <v>8737</v>
      </c>
      <c r="X278" s="27">
        <v>174725.1</v>
      </c>
      <c r="Y278" s="27">
        <f t="shared" si="62"/>
        <v>392737.95</v>
      </c>
      <c r="Z278" s="4" t="str" cm="1">
        <f t="array" ref="Z278">_xlfn.IFS(YEARFRAC(F278,G278)&lt;1,"&lt;1 Year",YEARFRAC(F278,G278)&lt;=5,"1-5 Years",YEARFRAC(F278,G278)&gt;5,"&gt;5 Years")</f>
        <v>1-5 Years</v>
      </c>
      <c r="AA278" s="24">
        <f>L278*(_xlfn.XLOOKUP(K278,'FX rates'!$A$2:$A$38,'FX rates'!$B$2:$B$38))</f>
        <v>164835</v>
      </c>
      <c r="AB278" s="24">
        <f>V278*(_xlfn.XLOOKUP(K278,'FX rates'!$A$2:$A$38,'FX rates'!$B$2:$B$38))</f>
        <v>205672.5</v>
      </c>
      <c r="AC278" s="24">
        <f>X278*(_xlfn.XLOOKUP(W278,'FX rates'!$A$2:$A$38,'FX rates'!$B$2:$B$38))</f>
        <v>174725.1</v>
      </c>
      <c r="AD278" s="24">
        <f>Y278*(_xlfn.XLOOKUP(W278,'FX rates'!$A$2:$A$38,'FX rates'!$B$2:$B$38))</f>
        <v>392737.95</v>
      </c>
      <c r="AE278" s="30">
        <f t="shared" si="63"/>
        <v>6.0000000000000032E-2</v>
      </c>
      <c r="AF278" s="31">
        <f t="shared" si="64"/>
        <v>9890.1000000000058</v>
      </c>
      <c r="AG278" s="23">
        <f t="shared" si="65"/>
        <v>40837.5</v>
      </c>
      <c r="AH278" s="35">
        <f t="shared" si="59"/>
        <v>1</v>
      </c>
      <c r="AI278" s="23">
        <f>U278*(_xlfn.XLOOKUP(K278,'FX rates'!$A$2:$A$38,'FX rates'!$B$2:$B$38))</f>
        <v>0</v>
      </c>
      <c r="AJ278" s="23">
        <f>Q278*(_xlfn.XLOOKUP(K278,'FX rates'!$A$2:$A$38,'FX rates'!$B$2:$B$38))</f>
        <v>0</v>
      </c>
      <c r="AK278" s="23">
        <f>R278*(_xlfn.XLOOKUP(K278,'FX rates'!$A$2:$A$38,'FX rates'!$B$2:$B$38))</f>
        <v>0</v>
      </c>
      <c r="AM278" s="4"/>
      <c r="AN278" s="4"/>
      <c r="AO278" s="4"/>
      <c r="AP278" s="32">
        <f t="shared" si="60"/>
        <v>0.24774774774774774</v>
      </c>
      <c r="AQ278" s="32">
        <f t="shared" si="61"/>
        <v>0</v>
      </c>
      <c r="AR278" s="24">
        <f t="shared" si="66"/>
        <v>218012.85</v>
      </c>
      <c r="AS278" s="24" t="str">
        <f t="shared" si="67"/>
        <v>0</v>
      </c>
      <c r="AT278" s="24">
        <f t="shared" si="68"/>
        <v>353464.15500000003</v>
      </c>
      <c r="AU278" s="24">
        <f t="shared" si="69"/>
        <v>39273.794999999984</v>
      </c>
    </row>
    <row r="279" spans="1:47" x14ac:dyDescent="0.25">
      <c r="A279" s="28" t="s">
        <v>15252</v>
      </c>
      <c r="B279" s="28" t="s">
        <v>8738</v>
      </c>
      <c r="C279" s="28" t="s">
        <v>8739</v>
      </c>
      <c r="D279" s="28" t="s">
        <v>8740</v>
      </c>
      <c r="E279" s="28" t="s">
        <v>8741</v>
      </c>
      <c r="F279" s="29">
        <v>43724</v>
      </c>
      <c r="G279" s="29">
        <v>44896</v>
      </c>
      <c r="H279" s="28" t="s">
        <v>8742</v>
      </c>
      <c r="I279" s="28" t="s">
        <v>16039</v>
      </c>
      <c r="J279" s="28" t="s">
        <v>16056</v>
      </c>
      <c r="K279" s="28" t="s">
        <v>8743</v>
      </c>
      <c r="L279" s="27">
        <v>200640.00000000003</v>
      </c>
      <c r="M279" s="27">
        <v>377520.00000000006</v>
      </c>
      <c r="N279" s="27">
        <v>0</v>
      </c>
      <c r="O279" s="27">
        <v>0</v>
      </c>
      <c r="P279" s="27">
        <f t="shared" si="56"/>
        <v>377520.00000000006</v>
      </c>
      <c r="Q279" s="27">
        <v>0</v>
      </c>
      <c r="R279" s="27">
        <v>0</v>
      </c>
      <c r="S279" s="27">
        <v>0</v>
      </c>
      <c r="T279" s="27">
        <f t="shared" si="57"/>
        <v>0</v>
      </c>
      <c r="U279" s="27">
        <v>319300</v>
      </c>
      <c r="V279" s="27">
        <f t="shared" si="58"/>
        <v>897460.00000000012</v>
      </c>
      <c r="W279" s="28" t="s">
        <v>8744</v>
      </c>
      <c r="X279" s="27">
        <v>226723.20000000001</v>
      </c>
      <c r="Y279" s="27">
        <f t="shared" si="62"/>
        <v>880044</v>
      </c>
      <c r="Z279" s="4" t="str" cm="1">
        <f t="array" ref="Z279">_xlfn.IFS(YEARFRAC(F279,G279)&lt;1,"&lt;1 Year",YEARFRAC(F279,G279)&lt;=5,"1-5 Years",YEARFRAC(F279,G279)&gt;5,"&gt;5 Years")</f>
        <v>1-5 Years</v>
      </c>
      <c r="AA279" s="24">
        <f>L279*(_xlfn.XLOOKUP(K279,'FX rates'!$A$2:$A$38,'FX rates'!$B$2:$B$38))</f>
        <v>266981.61601517664</v>
      </c>
      <c r="AB279" s="24">
        <f>V279*(_xlfn.XLOOKUP(K279,'FX rates'!$A$2:$A$38,'FX rates'!$B$2:$B$38))</f>
        <v>1194205.1490678848</v>
      </c>
      <c r="AC279" s="24">
        <f>X279*(_xlfn.XLOOKUP(W279,'FX rates'!$A$2:$A$38,'FX rates'!$B$2:$B$38))</f>
        <v>301689.2260971496</v>
      </c>
      <c r="AD279" s="24">
        <f>Y279*(_xlfn.XLOOKUP(W279,'FX rates'!$A$2:$A$38,'FX rates'!$B$2:$B$38))</f>
        <v>1171030.5486665673</v>
      </c>
      <c r="AE279" s="30">
        <f t="shared" si="63"/>
        <v>0.13</v>
      </c>
      <c r="AF279" s="31">
        <f t="shared" si="64"/>
        <v>26083.199999999983</v>
      </c>
      <c r="AG279" s="23">
        <f t="shared" si="65"/>
        <v>927223.53305270814</v>
      </c>
      <c r="AH279" s="35">
        <f t="shared" si="59"/>
        <v>1.3306500000756412</v>
      </c>
      <c r="AI279" s="23">
        <f>U279*(_xlfn.XLOOKUP(K279,'FX rates'!$A$2:$A$38,'FX rates'!$B$2:$B$38))</f>
        <v>424876.54502415215</v>
      </c>
      <c r="AJ279" s="23">
        <f>Q279*(_xlfn.XLOOKUP(K279,'FX rates'!$A$2:$A$38,'FX rates'!$B$2:$B$38))</f>
        <v>0</v>
      </c>
      <c r="AK279" s="23">
        <f>R279*(_xlfn.XLOOKUP(K279,'FX rates'!$A$2:$A$38,'FX rates'!$B$2:$B$38))</f>
        <v>0</v>
      </c>
      <c r="AM279" s="4"/>
      <c r="AN279" s="4"/>
      <c r="AO279" s="4"/>
      <c r="AP279" s="32">
        <f t="shared" si="60"/>
        <v>1.881578947368421</v>
      </c>
      <c r="AQ279" s="32">
        <f t="shared" si="61"/>
        <v>0</v>
      </c>
      <c r="AR279" s="24">
        <f t="shared" si="66"/>
        <v>653320.80000000005</v>
      </c>
      <c r="AS279" s="24" t="str">
        <f t="shared" si="67"/>
        <v>0</v>
      </c>
      <c r="AT279" s="24">
        <f t="shared" si="68"/>
        <v>1053927.4937999106</v>
      </c>
      <c r="AU279" s="24">
        <f t="shared" si="69"/>
        <v>117103.05486665666</v>
      </c>
    </row>
    <row r="280" spans="1:47" x14ac:dyDescent="0.25">
      <c r="A280" s="28" t="s">
        <v>15253</v>
      </c>
      <c r="B280" s="28" t="s">
        <v>8745</v>
      </c>
      <c r="C280" s="28" t="s">
        <v>8746</v>
      </c>
      <c r="D280" s="28" t="s">
        <v>8747</v>
      </c>
      <c r="E280" s="28" t="s">
        <v>8748</v>
      </c>
      <c r="F280" s="29">
        <v>43871</v>
      </c>
      <c r="G280" s="29">
        <v>44896</v>
      </c>
      <c r="H280" s="28" t="s">
        <v>8749</v>
      </c>
      <c r="I280" s="28" t="s">
        <v>16050</v>
      </c>
      <c r="J280" s="28" t="s">
        <v>16036</v>
      </c>
      <c r="K280" s="28" t="s">
        <v>8750</v>
      </c>
      <c r="L280" s="27">
        <v>224400.00000000003</v>
      </c>
      <c r="M280" s="4">
        <v>0</v>
      </c>
      <c r="N280" s="27">
        <v>654000</v>
      </c>
      <c r="O280" s="27">
        <v>0</v>
      </c>
      <c r="P280" s="27">
        <f t="shared" si="56"/>
        <v>654000</v>
      </c>
      <c r="Q280" s="27">
        <v>0</v>
      </c>
      <c r="R280" s="27">
        <v>0</v>
      </c>
      <c r="S280" s="27">
        <v>0</v>
      </c>
      <c r="T280" s="27">
        <f t="shared" si="57"/>
        <v>0</v>
      </c>
      <c r="U280" s="27">
        <v>0</v>
      </c>
      <c r="V280" s="27">
        <f t="shared" si="58"/>
        <v>878400</v>
      </c>
      <c r="W280" s="28" t="s">
        <v>8751</v>
      </c>
      <c r="X280" s="27">
        <v>233376.00000000003</v>
      </c>
      <c r="Y280" s="27">
        <f t="shared" si="62"/>
        <v>466752.00000000006</v>
      </c>
      <c r="Z280" s="4" t="str" cm="1">
        <f t="array" ref="Z280">_xlfn.IFS(YEARFRAC(F280,G280)&lt;1,"&lt;1 Year",YEARFRAC(F280,G280)&lt;=5,"1-5 Years",YEARFRAC(F280,G280)&gt;5,"&gt;5 Years")</f>
        <v>1-5 Years</v>
      </c>
      <c r="AA280" s="24">
        <f>L280*(_xlfn.XLOOKUP(K280,'FX rates'!$A$2:$A$38,'FX rates'!$B$2:$B$38))</f>
        <v>224400.00000000003</v>
      </c>
      <c r="AB280" s="24">
        <f>V280*(_xlfn.XLOOKUP(K280,'FX rates'!$A$2:$A$38,'FX rates'!$B$2:$B$38))</f>
        <v>878400</v>
      </c>
      <c r="AC280" s="24">
        <f>X280*(_xlfn.XLOOKUP(W280,'FX rates'!$A$2:$A$38,'FX rates'!$B$2:$B$38))</f>
        <v>233376.00000000003</v>
      </c>
      <c r="AD280" s="24">
        <f>Y280*(_xlfn.XLOOKUP(W280,'FX rates'!$A$2:$A$38,'FX rates'!$B$2:$B$38))</f>
        <v>466752.00000000006</v>
      </c>
      <c r="AE280" s="30">
        <f t="shared" si="63"/>
        <v>3.9999999999999994E-2</v>
      </c>
      <c r="AF280" s="31">
        <f t="shared" si="64"/>
        <v>8976</v>
      </c>
      <c r="AG280" s="23">
        <f t="shared" si="65"/>
        <v>654000</v>
      </c>
      <c r="AH280" s="35">
        <f t="shared" si="59"/>
        <v>1</v>
      </c>
      <c r="AI280" s="23">
        <f>U280*(_xlfn.XLOOKUP(K280,'FX rates'!$A$2:$A$38,'FX rates'!$B$2:$B$38))</f>
        <v>0</v>
      </c>
      <c r="AJ280" s="23">
        <f>Q280*(_xlfn.XLOOKUP(K280,'FX rates'!$A$2:$A$38,'FX rates'!$B$2:$B$38))</f>
        <v>0</v>
      </c>
      <c r="AK280" s="23">
        <f>R280*(_xlfn.XLOOKUP(K280,'FX rates'!$A$2:$A$38,'FX rates'!$B$2:$B$38))</f>
        <v>0</v>
      </c>
      <c r="AM280" s="4"/>
      <c r="AN280" s="4"/>
      <c r="AO280" s="4"/>
      <c r="AP280" s="32">
        <f t="shared" si="60"/>
        <v>0</v>
      </c>
      <c r="AQ280" s="32">
        <f t="shared" si="61"/>
        <v>0</v>
      </c>
      <c r="AR280" s="24">
        <f t="shared" si="66"/>
        <v>233376.00000000003</v>
      </c>
      <c r="AS280" s="24" t="str">
        <f t="shared" si="67"/>
        <v>0</v>
      </c>
      <c r="AT280" s="24">
        <f t="shared" si="68"/>
        <v>420076.80000000005</v>
      </c>
      <c r="AU280" s="24">
        <f t="shared" si="69"/>
        <v>46675.200000000012</v>
      </c>
    </row>
    <row r="281" spans="1:47" x14ac:dyDescent="0.25">
      <c r="A281" s="28" t="s">
        <v>14129</v>
      </c>
      <c r="B281" s="28" t="s">
        <v>880</v>
      </c>
      <c r="C281" s="28" t="s">
        <v>881</v>
      </c>
      <c r="D281" s="28" t="s">
        <v>882</v>
      </c>
      <c r="E281" s="28" t="s">
        <v>883</v>
      </c>
      <c r="F281" s="29">
        <v>39244</v>
      </c>
      <c r="G281" s="29">
        <v>44896</v>
      </c>
      <c r="H281" s="28" t="s">
        <v>884</v>
      </c>
      <c r="I281" s="28" t="s">
        <v>16046</v>
      </c>
      <c r="J281" s="28" t="s">
        <v>16032</v>
      </c>
      <c r="K281" s="28" t="s">
        <v>885</v>
      </c>
      <c r="L281" s="27">
        <v>71379</v>
      </c>
      <c r="M281" s="27">
        <v>19437</v>
      </c>
      <c r="N281" s="27">
        <v>0</v>
      </c>
      <c r="O281" s="27">
        <v>0</v>
      </c>
      <c r="P281" s="27">
        <f t="shared" si="56"/>
        <v>19437</v>
      </c>
      <c r="Q281" s="27">
        <v>0</v>
      </c>
      <c r="R281" s="27">
        <v>0</v>
      </c>
      <c r="S281" s="27">
        <v>0</v>
      </c>
      <c r="T281" s="27">
        <f t="shared" si="57"/>
        <v>0</v>
      </c>
      <c r="U281" s="27">
        <v>0</v>
      </c>
      <c r="V281" s="27">
        <f t="shared" si="58"/>
        <v>90816</v>
      </c>
      <c r="W281" s="28" t="s">
        <v>886</v>
      </c>
      <c r="X281" s="27">
        <v>72092.789999999994</v>
      </c>
      <c r="Y281" s="27">
        <f t="shared" si="62"/>
        <v>163816.94999999998</v>
      </c>
      <c r="Z281" s="4" t="str" cm="1">
        <f t="array" ref="Z281">_xlfn.IFS(YEARFRAC(F281,G281)&lt;1,"&lt;1 Year",YEARFRAC(F281,G281)&lt;=5,"1-5 Years",YEARFRAC(F281,G281)&gt;5,"&gt;5 Years")</f>
        <v>&gt;5 Years</v>
      </c>
      <c r="AA281" s="24">
        <f>L281*(_xlfn.XLOOKUP(K281,'FX rates'!$A$2:$A$38,'FX rates'!$B$2:$B$38))</f>
        <v>94980.46635539917</v>
      </c>
      <c r="AB281" s="24">
        <f>V281*(_xlfn.XLOOKUP(K281,'FX rates'!$A$2:$A$38,'FX rates'!$B$2:$B$38))</f>
        <v>120844.31040686941</v>
      </c>
      <c r="AC281" s="24">
        <f>X281*(_xlfn.XLOOKUP(W281,'FX rates'!$A$2:$A$38,'FX rates'!$B$2:$B$38))</f>
        <v>95930.271018953164</v>
      </c>
      <c r="AD281" s="24">
        <f>Y281*(_xlfn.XLOOKUP(W281,'FX rates'!$A$2:$A$38,'FX rates'!$B$2:$B$38))</f>
        <v>217983.02452989123</v>
      </c>
      <c r="AE281" s="30">
        <f t="shared" si="63"/>
        <v>1.0000000000000024E-2</v>
      </c>
      <c r="AF281" s="31">
        <f t="shared" si="64"/>
        <v>713.7899999999936</v>
      </c>
      <c r="AG281" s="23">
        <f t="shared" si="65"/>
        <v>25863.844051470238</v>
      </c>
      <c r="AH281" s="35">
        <f t="shared" si="59"/>
        <v>1.3306500000756409</v>
      </c>
      <c r="AI281" s="23">
        <f>U281*(_xlfn.XLOOKUP(K281,'FX rates'!$A$2:$A$38,'FX rates'!$B$2:$B$38))</f>
        <v>0</v>
      </c>
      <c r="AJ281" s="23">
        <f>Q281*(_xlfn.XLOOKUP(K281,'FX rates'!$A$2:$A$38,'FX rates'!$B$2:$B$38))</f>
        <v>0</v>
      </c>
      <c r="AK281" s="23">
        <f>R281*(_xlfn.XLOOKUP(K281,'FX rates'!$A$2:$A$38,'FX rates'!$B$2:$B$38))</f>
        <v>0</v>
      </c>
      <c r="AM281" s="4"/>
      <c r="AN281" s="4"/>
      <c r="AO281" s="4"/>
      <c r="AP281" s="32">
        <f t="shared" si="60"/>
        <v>0.27230698104484513</v>
      </c>
      <c r="AQ281" s="32">
        <f t="shared" si="61"/>
        <v>0</v>
      </c>
      <c r="AR281" s="24">
        <f t="shared" si="66"/>
        <v>91724.159999999989</v>
      </c>
      <c r="AS281" s="24" t="str">
        <f t="shared" si="67"/>
        <v>0</v>
      </c>
      <c r="AT281" s="24">
        <f t="shared" si="68"/>
        <v>196184.72207690211</v>
      </c>
      <c r="AU281" s="24">
        <f t="shared" si="69"/>
        <v>21798.302452989126</v>
      </c>
    </row>
    <row r="282" spans="1:47" x14ac:dyDescent="0.25">
      <c r="A282" s="28" t="s">
        <v>15254</v>
      </c>
      <c r="B282" s="28" t="s">
        <v>8752</v>
      </c>
      <c r="C282" s="28" t="s">
        <v>8753</v>
      </c>
      <c r="D282" s="28" t="s">
        <v>8754</v>
      </c>
      <c r="E282" s="28" t="s">
        <v>8755</v>
      </c>
      <c r="F282" s="29">
        <v>43717</v>
      </c>
      <c r="G282" s="29">
        <v>44896</v>
      </c>
      <c r="H282" s="28" t="s">
        <v>8756</v>
      </c>
      <c r="I282" s="28" t="s">
        <v>16037</v>
      </c>
      <c r="J282" s="28" t="s">
        <v>16035</v>
      </c>
      <c r="K282" s="28" t="s">
        <v>8757</v>
      </c>
      <c r="L282" s="27">
        <v>181500.00000000003</v>
      </c>
      <c r="M282" s="27">
        <v>32054</v>
      </c>
      <c r="N282" s="27">
        <v>0</v>
      </c>
      <c r="O282" s="27">
        <v>0</v>
      </c>
      <c r="P282" s="27">
        <f t="shared" si="56"/>
        <v>32054</v>
      </c>
      <c r="Q282" s="27">
        <v>0</v>
      </c>
      <c r="R282" s="27">
        <v>0</v>
      </c>
      <c r="S282" s="27">
        <v>0</v>
      </c>
      <c r="T282" s="27">
        <f t="shared" si="57"/>
        <v>0</v>
      </c>
      <c r="U282" s="27">
        <v>0</v>
      </c>
      <c r="V282" s="27">
        <f t="shared" si="58"/>
        <v>213554.00000000003</v>
      </c>
      <c r="W282" s="28" t="s">
        <v>8758</v>
      </c>
      <c r="X282" s="27">
        <v>208725.00000000003</v>
      </c>
      <c r="Y282" s="27">
        <f t="shared" si="62"/>
        <v>454312.10000000009</v>
      </c>
      <c r="Z282" s="4" t="str" cm="1">
        <f t="array" ref="Z282">_xlfn.IFS(YEARFRAC(F282,G282)&lt;1,"&lt;1 Year",YEARFRAC(F282,G282)&lt;=5,"1-5 Years",YEARFRAC(F282,G282)&gt;5,"&gt;5 Years")</f>
        <v>1-5 Years</v>
      </c>
      <c r="AA282" s="24">
        <f>L282*(_xlfn.XLOOKUP(K282,'FX rates'!$A$2:$A$38,'FX rates'!$B$2:$B$38))</f>
        <v>181500.00000000003</v>
      </c>
      <c r="AB282" s="24">
        <f>V282*(_xlfn.XLOOKUP(K282,'FX rates'!$A$2:$A$38,'FX rates'!$B$2:$B$38))</f>
        <v>213554.00000000003</v>
      </c>
      <c r="AC282" s="24">
        <f>X282*(_xlfn.XLOOKUP(W282,'FX rates'!$A$2:$A$38,'FX rates'!$B$2:$B$38))</f>
        <v>208725.00000000003</v>
      </c>
      <c r="AD282" s="24">
        <f>Y282*(_xlfn.XLOOKUP(W282,'FX rates'!$A$2:$A$38,'FX rates'!$B$2:$B$38))</f>
        <v>454312.10000000009</v>
      </c>
      <c r="AE282" s="30">
        <f t="shared" si="63"/>
        <v>0.14999999999999997</v>
      </c>
      <c r="AF282" s="31">
        <f t="shared" si="64"/>
        <v>27225</v>
      </c>
      <c r="AG282" s="23">
        <f t="shared" si="65"/>
        <v>32054</v>
      </c>
      <c r="AH282" s="35">
        <f t="shared" si="59"/>
        <v>1</v>
      </c>
      <c r="AI282" s="23">
        <f>U282*(_xlfn.XLOOKUP(K282,'FX rates'!$A$2:$A$38,'FX rates'!$B$2:$B$38))</f>
        <v>0</v>
      </c>
      <c r="AJ282" s="23">
        <f>Q282*(_xlfn.XLOOKUP(K282,'FX rates'!$A$2:$A$38,'FX rates'!$B$2:$B$38))</f>
        <v>0</v>
      </c>
      <c r="AK282" s="23">
        <f>R282*(_xlfn.XLOOKUP(K282,'FX rates'!$A$2:$A$38,'FX rates'!$B$2:$B$38))</f>
        <v>0</v>
      </c>
      <c r="AM282" s="4"/>
      <c r="AN282" s="4"/>
      <c r="AO282" s="4"/>
      <c r="AP282" s="32">
        <f t="shared" si="60"/>
        <v>0.17660606060606057</v>
      </c>
      <c r="AQ282" s="32">
        <f t="shared" si="61"/>
        <v>0</v>
      </c>
      <c r="AR282" s="24">
        <f t="shared" si="66"/>
        <v>245587.10000000003</v>
      </c>
      <c r="AS282" s="24" t="str">
        <f t="shared" si="67"/>
        <v>0</v>
      </c>
      <c r="AT282" s="24">
        <f t="shared" si="68"/>
        <v>408880.89000000007</v>
      </c>
      <c r="AU282" s="24">
        <f t="shared" si="69"/>
        <v>45431.210000000021</v>
      </c>
    </row>
    <row r="283" spans="1:47" x14ac:dyDescent="0.25">
      <c r="A283" s="28" t="s">
        <v>15255</v>
      </c>
      <c r="B283" s="28" t="s">
        <v>8759</v>
      </c>
      <c r="C283" s="28" t="s">
        <v>8760</v>
      </c>
      <c r="D283" s="28" t="s">
        <v>8761</v>
      </c>
      <c r="E283" s="28" t="s">
        <v>8762</v>
      </c>
      <c r="F283" s="29">
        <v>43717</v>
      </c>
      <c r="G283" s="29">
        <v>44896</v>
      </c>
      <c r="H283" s="28" t="s">
        <v>8763</v>
      </c>
      <c r="I283" s="28" t="s">
        <v>16055</v>
      </c>
      <c r="J283" s="28" t="s">
        <v>16041</v>
      </c>
      <c r="K283" s="28" t="s">
        <v>8764</v>
      </c>
      <c r="L283" s="27">
        <v>198220.00000000003</v>
      </c>
      <c r="M283" s="27">
        <v>171644.00000000003</v>
      </c>
      <c r="N283" s="27">
        <v>0</v>
      </c>
      <c r="O283" s="27">
        <v>0</v>
      </c>
      <c r="P283" s="27">
        <f t="shared" si="56"/>
        <v>171644.00000000003</v>
      </c>
      <c r="Q283" s="27">
        <v>0</v>
      </c>
      <c r="R283" s="27">
        <v>0</v>
      </c>
      <c r="S283" s="27">
        <v>0</v>
      </c>
      <c r="T283" s="27">
        <f t="shared" si="57"/>
        <v>0</v>
      </c>
      <c r="U283" s="27">
        <v>0</v>
      </c>
      <c r="V283" s="27">
        <f t="shared" si="58"/>
        <v>369864.00000000006</v>
      </c>
      <c r="W283" s="28" t="s">
        <v>8765</v>
      </c>
      <c r="X283" s="27">
        <v>214077.60000000003</v>
      </c>
      <c r="Y283" s="27">
        <f t="shared" si="62"/>
        <v>613530.72000000009</v>
      </c>
      <c r="Z283" s="4" t="str" cm="1">
        <f t="array" ref="Z283">_xlfn.IFS(YEARFRAC(F283,G283)&lt;1,"&lt;1 Year",YEARFRAC(F283,G283)&lt;=5,"1-5 Years",YEARFRAC(F283,G283)&gt;5,"&gt;5 Years")</f>
        <v>1-5 Years</v>
      </c>
      <c r="AA283" s="24">
        <f>L283*(_xlfn.XLOOKUP(K283,'FX rates'!$A$2:$A$38,'FX rates'!$B$2:$B$38))</f>
        <v>198220.00000000003</v>
      </c>
      <c r="AB283" s="24">
        <f>V283*(_xlfn.XLOOKUP(K283,'FX rates'!$A$2:$A$38,'FX rates'!$B$2:$B$38))</f>
        <v>369864.00000000006</v>
      </c>
      <c r="AC283" s="24">
        <f>X283*(_xlfn.XLOOKUP(W283,'FX rates'!$A$2:$A$38,'FX rates'!$B$2:$B$38))</f>
        <v>214077.60000000003</v>
      </c>
      <c r="AD283" s="24">
        <f>Y283*(_xlfn.XLOOKUP(W283,'FX rates'!$A$2:$A$38,'FX rates'!$B$2:$B$38))</f>
        <v>613530.72000000009</v>
      </c>
      <c r="AE283" s="30">
        <f t="shared" si="63"/>
        <v>8.0000000000000016E-2</v>
      </c>
      <c r="AF283" s="31">
        <f t="shared" si="64"/>
        <v>15857.600000000006</v>
      </c>
      <c r="AG283" s="23">
        <f t="shared" si="65"/>
        <v>171644.00000000003</v>
      </c>
      <c r="AH283" s="35">
        <f t="shared" si="59"/>
        <v>1</v>
      </c>
      <c r="AI283" s="23">
        <f>U283*(_xlfn.XLOOKUP(K283,'FX rates'!$A$2:$A$38,'FX rates'!$B$2:$B$38))</f>
        <v>0</v>
      </c>
      <c r="AJ283" s="23">
        <f>Q283*(_xlfn.XLOOKUP(K283,'FX rates'!$A$2:$A$38,'FX rates'!$B$2:$B$38))</f>
        <v>0</v>
      </c>
      <c r="AK283" s="23">
        <f>R283*(_xlfn.XLOOKUP(K283,'FX rates'!$A$2:$A$38,'FX rates'!$B$2:$B$38))</f>
        <v>0</v>
      </c>
      <c r="AM283" s="4"/>
      <c r="AN283" s="4"/>
      <c r="AO283" s="4"/>
      <c r="AP283" s="32">
        <f t="shared" si="60"/>
        <v>0.86592674805771364</v>
      </c>
      <c r="AQ283" s="32">
        <f t="shared" si="61"/>
        <v>0</v>
      </c>
      <c r="AR283" s="24">
        <f t="shared" si="66"/>
        <v>399453.12000000005</v>
      </c>
      <c r="AS283" s="24" t="str">
        <f t="shared" si="67"/>
        <v>0</v>
      </c>
      <c r="AT283" s="24">
        <f t="shared" si="68"/>
        <v>552177.64800000004</v>
      </c>
      <c r="AU283" s="24">
        <f t="shared" si="69"/>
        <v>61353.072000000044</v>
      </c>
    </row>
    <row r="284" spans="1:47" x14ac:dyDescent="0.25">
      <c r="A284" s="28" t="s">
        <v>15256</v>
      </c>
      <c r="B284" s="28" t="s">
        <v>8766</v>
      </c>
      <c r="C284" s="28" t="s">
        <v>8767</v>
      </c>
      <c r="D284" s="28" t="s">
        <v>8768</v>
      </c>
      <c r="E284" s="28" t="s">
        <v>8769</v>
      </c>
      <c r="F284" s="29">
        <v>43709</v>
      </c>
      <c r="G284" s="29">
        <v>44896</v>
      </c>
      <c r="H284" s="28" t="s">
        <v>8770</v>
      </c>
      <c r="I284" s="28" t="s">
        <v>16054</v>
      </c>
      <c r="J284" s="28" t="s">
        <v>16045</v>
      </c>
      <c r="K284" s="28" t="s">
        <v>8771</v>
      </c>
      <c r="L284" s="27">
        <v>152867</v>
      </c>
      <c r="M284" s="27">
        <v>37488</v>
      </c>
      <c r="N284" s="27">
        <v>0</v>
      </c>
      <c r="O284" s="27">
        <v>0</v>
      </c>
      <c r="P284" s="27">
        <f t="shared" si="56"/>
        <v>37488</v>
      </c>
      <c r="Q284" s="27">
        <v>0</v>
      </c>
      <c r="R284" s="27">
        <v>0</v>
      </c>
      <c r="S284" s="27">
        <v>0</v>
      </c>
      <c r="T284" s="27">
        <f t="shared" si="57"/>
        <v>0</v>
      </c>
      <c r="U284" s="27">
        <v>0</v>
      </c>
      <c r="V284" s="27">
        <f t="shared" si="58"/>
        <v>190355</v>
      </c>
      <c r="W284" s="28" t="s">
        <v>8772</v>
      </c>
      <c r="X284" s="27">
        <v>162039.02000000002</v>
      </c>
      <c r="Y284" s="27">
        <f t="shared" si="62"/>
        <v>363815.32000000007</v>
      </c>
      <c r="Z284" s="4" t="str" cm="1">
        <f t="array" ref="Z284">_xlfn.IFS(YEARFRAC(F284,G284)&lt;1,"&lt;1 Year",YEARFRAC(F284,G284)&lt;=5,"1-5 Years",YEARFRAC(F284,G284)&gt;5,"&gt;5 Years")</f>
        <v>1-5 Years</v>
      </c>
      <c r="AA284" s="24">
        <f>L284*(_xlfn.XLOOKUP(K284,'FX rates'!$A$2:$A$38,'FX rates'!$B$2:$B$38))</f>
        <v>152867</v>
      </c>
      <c r="AB284" s="24">
        <f>V284*(_xlfn.XLOOKUP(K284,'FX rates'!$A$2:$A$38,'FX rates'!$B$2:$B$38))</f>
        <v>190355</v>
      </c>
      <c r="AC284" s="24">
        <f>X284*(_xlfn.XLOOKUP(W284,'FX rates'!$A$2:$A$38,'FX rates'!$B$2:$B$38))</f>
        <v>162039.02000000002</v>
      </c>
      <c r="AD284" s="24">
        <f>Y284*(_xlfn.XLOOKUP(W284,'FX rates'!$A$2:$A$38,'FX rates'!$B$2:$B$38))</f>
        <v>363815.32000000007</v>
      </c>
      <c r="AE284" s="30">
        <f t="shared" si="63"/>
        <v>6.0000000000000123E-2</v>
      </c>
      <c r="AF284" s="31">
        <f t="shared" si="64"/>
        <v>9172.0200000000186</v>
      </c>
      <c r="AG284" s="23">
        <f t="shared" si="65"/>
        <v>37488</v>
      </c>
      <c r="AH284" s="35">
        <f t="shared" si="59"/>
        <v>1</v>
      </c>
      <c r="AI284" s="23">
        <f>U284*(_xlfn.XLOOKUP(K284,'FX rates'!$A$2:$A$38,'FX rates'!$B$2:$B$38))</f>
        <v>0</v>
      </c>
      <c r="AJ284" s="23">
        <f>Q284*(_xlfn.XLOOKUP(K284,'FX rates'!$A$2:$A$38,'FX rates'!$B$2:$B$38))</f>
        <v>0</v>
      </c>
      <c r="AK284" s="23">
        <f>R284*(_xlfn.XLOOKUP(K284,'FX rates'!$A$2:$A$38,'FX rates'!$B$2:$B$38))</f>
        <v>0</v>
      </c>
      <c r="AM284" s="4"/>
      <c r="AN284" s="4"/>
      <c r="AO284" s="4"/>
      <c r="AP284" s="32">
        <f t="shared" si="60"/>
        <v>0.24523278405411239</v>
      </c>
      <c r="AQ284" s="32">
        <f t="shared" si="61"/>
        <v>0</v>
      </c>
      <c r="AR284" s="24">
        <f t="shared" si="66"/>
        <v>201776.30000000002</v>
      </c>
      <c r="AS284" s="24" t="str">
        <f t="shared" si="67"/>
        <v>0</v>
      </c>
      <c r="AT284" s="24">
        <f t="shared" si="68"/>
        <v>327433.78800000006</v>
      </c>
      <c r="AU284" s="24">
        <f t="shared" si="69"/>
        <v>36381.532000000007</v>
      </c>
    </row>
    <row r="285" spans="1:47" x14ac:dyDescent="0.25">
      <c r="A285" s="28" t="s">
        <v>15257</v>
      </c>
      <c r="B285" s="28" t="s">
        <v>8773</v>
      </c>
      <c r="C285" s="28" t="s">
        <v>8774</v>
      </c>
      <c r="D285" s="28" t="s">
        <v>8775</v>
      </c>
      <c r="E285" s="28" t="s">
        <v>8776</v>
      </c>
      <c r="F285" s="29">
        <v>43731</v>
      </c>
      <c r="G285" s="29">
        <v>44896</v>
      </c>
      <c r="H285" s="28" t="s">
        <v>8777</v>
      </c>
      <c r="I285" s="28" t="s">
        <v>16035</v>
      </c>
      <c r="J285" s="28" t="s">
        <v>16048</v>
      </c>
      <c r="K285" s="28" t="s">
        <v>8778</v>
      </c>
      <c r="L285" s="27">
        <v>278300</v>
      </c>
      <c r="M285" s="27">
        <v>592295</v>
      </c>
      <c r="N285" s="27">
        <v>0</v>
      </c>
      <c r="O285" s="27">
        <v>0</v>
      </c>
      <c r="P285" s="27">
        <f t="shared" si="56"/>
        <v>592295</v>
      </c>
      <c r="Q285" s="27">
        <v>0</v>
      </c>
      <c r="R285" s="27">
        <v>0</v>
      </c>
      <c r="S285" s="27">
        <v>0</v>
      </c>
      <c r="T285" s="27">
        <f t="shared" si="57"/>
        <v>0</v>
      </c>
      <c r="U285" s="27">
        <v>260000</v>
      </c>
      <c r="V285" s="27">
        <f t="shared" si="58"/>
        <v>1130595</v>
      </c>
      <c r="W285" s="28" t="s">
        <v>8779</v>
      </c>
      <c r="X285" s="27">
        <v>317262.00000000006</v>
      </c>
      <c r="Y285" s="27">
        <f t="shared" si="62"/>
        <v>1309740.3000000003</v>
      </c>
      <c r="Z285" s="4" t="str" cm="1">
        <f t="array" ref="Z285">_xlfn.IFS(YEARFRAC(F285,G285)&lt;1,"&lt;1 Year",YEARFRAC(F285,G285)&lt;=5,"1-5 Years",YEARFRAC(F285,G285)&gt;5,"&gt;5 Years")</f>
        <v>1-5 Years</v>
      </c>
      <c r="AA285" s="24">
        <f>L285*(_xlfn.XLOOKUP(K285,'FX rates'!$A$2:$A$38,'FX rates'!$B$2:$B$38))</f>
        <v>278300</v>
      </c>
      <c r="AB285" s="24">
        <f>V285*(_xlfn.XLOOKUP(K285,'FX rates'!$A$2:$A$38,'FX rates'!$B$2:$B$38))</f>
        <v>1130595</v>
      </c>
      <c r="AC285" s="24">
        <f>X285*(_xlfn.XLOOKUP(W285,'FX rates'!$A$2:$A$38,'FX rates'!$B$2:$B$38))</f>
        <v>317262.00000000006</v>
      </c>
      <c r="AD285" s="24">
        <f>Y285*(_xlfn.XLOOKUP(W285,'FX rates'!$A$2:$A$38,'FX rates'!$B$2:$B$38))</f>
        <v>1309740.3000000003</v>
      </c>
      <c r="AE285" s="30">
        <f t="shared" si="63"/>
        <v>0.14000000000000021</v>
      </c>
      <c r="AF285" s="31">
        <f t="shared" si="64"/>
        <v>38962.000000000058</v>
      </c>
      <c r="AG285" s="23">
        <f t="shared" si="65"/>
        <v>852295</v>
      </c>
      <c r="AH285" s="35">
        <f t="shared" si="59"/>
        <v>1</v>
      </c>
      <c r="AI285" s="23">
        <f>U285*(_xlfn.XLOOKUP(K285,'FX rates'!$A$2:$A$38,'FX rates'!$B$2:$B$38))</f>
        <v>260000</v>
      </c>
      <c r="AJ285" s="23">
        <f>Q285*(_xlfn.XLOOKUP(K285,'FX rates'!$A$2:$A$38,'FX rates'!$B$2:$B$38))</f>
        <v>0</v>
      </c>
      <c r="AK285" s="23">
        <f>R285*(_xlfn.XLOOKUP(K285,'FX rates'!$A$2:$A$38,'FX rates'!$B$2:$B$38))</f>
        <v>0</v>
      </c>
      <c r="AM285" s="4"/>
      <c r="AN285" s="4"/>
      <c r="AO285" s="4"/>
      <c r="AP285" s="32">
        <f t="shared" si="60"/>
        <v>2.1282608695652172</v>
      </c>
      <c r="AQ285" s="32">
        <f t="shared" si="61"/>
        <v>0</v>
      </c>
      <c r="AR285" s="24">
        <f t="shared" si="66"/>
        <v>992478.30000000016</v>
      </c>
      <c r="AS285" s="24" t="str">
        <f t="shared" si="67"/>
        <v>0</v>
      </c>
      <c r="AT285" s="24">
        <f t="shared" si="68"/>
        <v>1178766.2700000003</v>
      </c>
      <c r="AU285" s="24">
        <f t="shared" si="69"/>
        <v>130974.03000000003</v>
      </c>
    </row>
    <row r="286" spans="1:47" x14ac:dyDescent="0.25">
      <c r="A286" s="28" t="s">
        <v>15258</v>
      </c>
      <c r="B286" s="28" t="s">
        <v>8780</v>
      </c>
      <c r="C286" s="28" t="s">
        <v>8781</v>
      </c>
      <c r="D286" s="28" t="s">
        <v>8782</v>
      </c>
      <c r="E286" s="28" t="s">
        <v>8783</v>
      </c>
      <c r="F286" s="29">
        <v>43724</v>
      </c>
      <c r="G286" s="29">
        <v>44896</v>
      </c>
      <c r="H286" s="28" t="s">
        <v>8784</v>
      </c>
      <c r="I286" s="28" t="s">
        <v>16035</v>
      </c>
      <c r="J286" s="28" t="s">
        <v>16043</v>
      </c>
      <c r="K286" s="34" t="s">
        <v>20</v>
      </c>
      <c r="L286" s="4">
        <v>93000</v>
      </c>
      <c r="M286" s="4">
        <v>50000</v>
      </c>
      <c r="N286" s="27">
        <v>1000</v>
      </c>
      <c r="O286" s="27">
        <v>500</v>
      </c>
      <c r="P286" s="27">
        <f t="shared" si="56"/>
        <v>51500</v>
      </c>
      <c r="Q286" s="27">
        <v>3000</v>
      </c>
      <c r="R286" s="27">
        <v>0</v>
      </c>
      <c r="S286" s="27">
        <v>500</v>
      </c>
      <c r="T286" s="27">
        <f t="shared" si="57"/>
        <v>3500</v>
      </c>
      <c r="U286" s="27">
        <v>15000</v>
      </c>
      <c r="V286" s="27">
        <f t="shared" si="58"/>
        <v>163000</v>
      </c>
      <c r="W286" s="34" t="s">
        <v>20</v>
      </c>
      <c r="X286" s="27">
        <v>102300.00000000001</v>
      </c>
      <c r="Y286" s="27">
        <f t="shared" si="62"/>
        <v>362450.00000000006</v>
      </c>
      <c r="Z286" s="4" t="str" cm="1">
        <f t="array" ref="Z286">_xlfn.IFS(YEARFRAC(F286,G286)&lt;1,"&lt;1 Year",YEARFRAC(F286,G286)&lt;=5,"1-5 Years",YEARFRAC(F286,G286)&gt;5,"&gt;5 Years")</f>
        <v>1-5 Years</v>
      </c>
      <c r="AA286" s="24">
        <f>L286*(_xlfn.XLOOKUP(K286,'FX rates'!$A$2:$A$38,'FX rates'!$B$2:$B$38))</f>
        <v>93000</v>
      </c>
      <c r="AB286" s="24">
        <f>V286*(_xlfn.XLOOKUP(K286,'FX rates'!$A$2:$A$38,'FX rates'!$B$2:$B$38))</f>
        <v>163000</v>
      </c>
      <c r="AC286" s="24">
        <f>X286*(_xlfn.XLOOKUP(W286,'FX rates'!$A$2:$A$38,'FX rates'!$B$2:$B$38))</f>
        <v>102300.00000000001</v>
      </c>
      <c r="AD286" s="24">
        <f>Y286*(_xlfn.XLOOKUP(W286,'FX rates'!$A$2:$A$38,'FX rates'!$B$2:$B$38))</f>
        <v>362450.00000000006</v>
      </c>
      <c r="AE286" s="30">
        <f t="shared" si="63"/>
        <v>0.10000000000000016</v>
      </c>
      <c r="AF286" s="31">
        <f t="shared" si="64"/>
        <v>9300.0000000000146</v>
      </c>
      <c r="AG286" s="23">
        <f t="shared" si="65"/>
        <v>70000</v>
      </c>
      <c r="AH286" s="35">
        <f t="shared" si="59"/>
        <v>1</v>
      </c>
      <c r="AI286" s="23">
        <f>U286*(_xlfn.XLOOKUP(K286,'FX rates'!$A$2:$A$38,'FX rates'!$B$2:$B$38))</f>
        <v>15000</v>
      </c>
      <c r="AJ286" s="23">
        <f>Q286*(_xlfn.XLOOKUP(K286,'FX rates'!$A$2:$A$38,'FX rates'!$B$2:$B$38))</f>
        <v>3000</v>
      </c>
      <c r="AK286" s="23">
        <f>R286*(_xlfn.XLOOKUP(K286,'FX rates'!$A$2:$A$38,'FX rates'!$B$2:$B$38))</f>
        <v>0</v>
      </c>
      <c r="AM286" s="4"/>
      <c r="AN286" s="4"/>
      <c r="AO286" s="4"/>
      <c r="AP286" s="32">
        <f t="shared" si="60"/>
        <v>0.5376344086021505</v>
      </c>
      <c r="AQ286" s="32">
        <f t="shared" si="61"/>
        <v>5.3763440860215058E-3</v>
      </c>
      <c r="AR286" s="24">
        <f t="shared" si="66"/>
        <v>157300.00000000003</v>
      </c>
      <c r="AS286" s="24">
        <f t="shared" si="67"/>
        <v>102850.00000000001</v>
      </c>
      <c r="AT286" s="24">
        <f t="shared" si="68"/>
        <v>326205.00000000006</v>
      </c>
      <c r="AU286" s="24">
        <f t="shared" si="69"/>
        <v>36245</v>
      </c>
    </row>
    <row r="287" spans="1:47" x14ac:dyDescent="0.25">
      <c r="A287" s="28" t="s">
        <v>15259</v>
      </c>
      <c r="B287" s="28" t="s">
        <v>8785</v>
      </c>
      <c r="C287" s="28" t="s">
        <v>8786</v>
      </c>
      <c r="D287" s="28" t="s">
        <v>8787</v>
      </c>
      <c r="E287" s="28" t="s">
        <v>8788</v>
      </c>
      <c r="F287" s="29">
        <v>43724</v>
      </c>
      <c r="G287" s="29">
        <v>44896</v>
      </c>
      <c r="H287" s="28" t="s">
        <v>8789</v>
      </c>
      <c r="I287" s="28" t="s">
        <v>16044</v>
      </c>
      <c r="J287" s="28" t="s">
        <v>16047</v>
      </c>
      <c r="K287" s="28" t="s">
        <v>8790</v>
      </c>
      <c r="L287" s="27">
        <v>221760.00000000006</v>
      </c>
      <c r="M287" s="27">
        <v>391875.00000000006</v>
      </c>
      <c r="N287" s="27">
        <v>27250.000000000004</v>
      </c>
      <c r="O287" s="27">
        <v>0</v>
      </c>
      <c r="P287" s="27">
        <f t="shared" si="56"/>
        <v>419125.00000000006</v>
      </c>
      <c r="Q287" s="27">
        <v>0</v>
      </c>
      <c r="R287" s="27">
        <v>0</v>
      </c>
      <c r="S287" s="27">
        <v>0</v>
      </c>
      <c r="T287" s="27">
        <f t="shared" si="57"/>
        <v>0</v>
      </c>
      <c r="U287" s="27">
        <v>0</v>
      </c>
      <c r="V287" s="27">
        <f t="shared" si="58"/>
        <v>640885.00000000012</v>
      </c>
      <c r="W287" s="28" t="s">
        <v>8791</v>
      </c>
      <c r="X287" s="27">
        <v>230630.40000000008</v>
      </c>
      <c r="Y287" s="27">
        <f t="shared" si="62"/>
        <v>868810.80000000028</v>
      </c>
      <c r="Z287" s="4" t="str" cm="1">
        <f t="array" ref="Z287">_xlfn.IFS(YEARFRAC(F287,G287)&lt;1,"&lt;1 Year",YEARFRAC(F287,G287)&lt;=5,"1-5 Years",YEARFRAC(F287,G287)&gt;5,"&gt;5 Years")</f>
        <v>1-5 Years</v>
      </c>
      <c r="AA287" s="24">
        <f>L287*(_xlfn.XLOOKUP(K287,'FX rates'!$A$2:$A$38,'FX rates'!$B$2:$B$38))</f>
        <v>221760.00000000006</v>
      </c>
      <c r="AB287" s="24">
        <f>V287*(_xlfn.XLOOKUP(K287,'FX rates'!$A$2:$A$38,'FX rates'!$B$2:$B$38))</f>
        <v>640885.00000000012</v>
      </c>
      <c r="AC287" s="24">
        <f>X287*(_xlfn.XLOOKUP(W287,'FX rates'!$A$2:$A$38,'FX rates'!$B$2:$B$38))</f>
        <v>230630.40000000008</v>
      </c>
      <c r="AD287" s="24">
        <f>Y287*(_xlfn.XLOOKUP(W287,'FX rates'!$A$2:$A$38,'FX rates'!$B$2:$B$38))</f>
        <v>868810.80000000028</v>
      </c>
      <c r="AE287" s="30">
        <f t="shared" si="63"/>
        <v>4.0000000000000091E-2</v>
      </c>
      <c r="AF287" s="31">
        <f t="shared" si="64"/>
        <v>8870.4000000000233</v>
      </c>
      <c r="AG287" s="23">
        <f t="shared" si="65"/>
        <v>419125.00000000006</v>
      </c>
      <c r="AH287" s="35">
        <f t="shared" si="59"/>
        <v>1</v>
      </c>
      <c r="AI287" s="23">
        <f>U287*(_xlfn.XLOOKUP(K287,'FX rates'!$A$2:$A$38,'FX rates'!$B$2:$B$38))</f>
        <v>0</v>
      </c>
      <c r="AJ287" s="23">
        <f>Q287*(_xlfn.XLOOKUP(K287,'FX rates'!$A$2:$A$38,'FX rates'!$B$2:$B$38))</f>
        <v>0</v>
      </c>
      <c r="AK287" s="23">
        <f>R287*(_xlfn.XLOOKUP(K287,'FX rates'!$A$2:$A$38,'FX rates'!$B$2:$B$38))</f>
        <v>0</v>
      </c>
      <c r="AM287" s="4"/>
      <c r="AN287" s="4"/>
      <c r="AO287" s="4"/>
      <c r="AP287" s="32">
        <f t="shared" si="60"/>
        <v>1.7671130952380951</v>
      </c>
      <c r="AQ287" s="32">
        <f t="shared" si="61"/>
        <v>0</v>
      </c>
      <c r="AR287" s="24">
        <f t="shared" si="66"/>
        <v>638180.40000000014</v>
      </c>
      <c r="AS287" s="24" t="str">
        <f t="shared" si="67"/>
        <v>0</v>
      </c>
      <c r="AT287" s="24">
        <f t="shared" si="68"/>
        <v>781929.72000000032</v>
      </c>
      <c r="AU287" s="24">
        <f t="shared" si="69"/>
        <v>86881.079999999958</v>
      </c>
    </row>
    <row r="288" spans="1:47" x14ac:dyDescent="0.25">
      <c r="A288" s="28" t="s">
        <v>15260</v>
      </c>
      <c r="B288" s="28" t="s">
        <v>8792</v>
      </c>
      <c r="C288" s="28" t="s">
        <v>8793</v>
      </c>
      <c r="D288" s="28" t="s">
        <v>8794</v>
      </c>
      <c r="E288" s="28" t="s">
        <v>8795</v>
      </c>
      <c r="F288" s="29">
        <v>43745</v>
      </c>
      <c r="G288" s="29">
        <v>44896</v>
      </c>
      <c r="H288" s="28" t="s">
        <v>8796</v>
      </c>
      <c r="I288" s="28" t="s">
        <v>16055</v>
      </c>
      <c r="J288" s="28" t="s">
        <v>16032</v>
      </c>
      <c r="K288" s="28" t="s">
        <v>8797</v>
      </c>
      <c r="L288" s="27">
        <v>153355.94999999998</v>
      </c>
      <c r="M288" s="27">
        <v>28132.5</v>
      </c>
      <c r="N288" s="27">
        <v>0</v>
      </c>
      <c r="O288" s="27">
        <v>0</v>
      </c>
      <c r="P288" s="27">
        <f t="shared" si="56"/>
        <v>28132.5</v>
      </c>
      <c r="Q288" s="27">
        <v>0</v>
      </c>
      <c r="R288" s="27">
        <v>0</v>
      </c>
      <c r="S288" s="27">
        <v>0</v>
      </c>
      <c r="T288" s="27">
        <f t="shared" si="57"/>
        <v>0</v>
      </c>
      <c r="U288" s="27">
        <v>0</v>
      </c>
      <c r="V288" s="27">
        <f t="shared" si="58"/>
        <v>181488.44999999998</v>
      </c>
      <c r="W288" s="28" t="s">
        <v>8798</v>
      </c>
      <c r="X288" s="27">
        <v>162557.307</v>
      </c>
      <c r="Y288" s="27">
        <f t="shared" si="62"/>
        <v>354935.06400000001</v>
      </c>
      <c r="Z288" s="4" t="str" cm="1">
        <f t="array" ref="Z288">_xlfn.IFS(YEARFRAC(F288,G288)&lt;1,"&lt;1 Year",YEARFRAC(F288,G288)&lt;=5,"1-5 Years",YEARFRAC(F288,G288)&gt;5,"&gt;5 Years")</f>
        <v>1-5 Years</v>
      </c>
      <c r="AA288" s="24">
        <f>L288*(_xlfn.XLOOKUP(K288,'FX rates'!$A$2:$A$38,'FX rates'!$B$2:$B$38))</f>
        <v>153355.94999999998</v>
      </c>
      <c r="AB288" s="24">
        <f>V288*(_xlfn.XLOOKUP(K288,'FX rates'!$A$2:$A$38,'FX rates'!$B$2:$B$38))</f>
        <v>181488.44999999998</v>
      </c>
      <c r="AC288" s="24">
        <f>X288*(_xlfn.XLOOKUP(W288,'FX rates'!$A$2:$A$38,'FX rates'!$B$2:$B$38))</f>
        <v>162557.307</v>
      </c>
      <c r="AD288" s="24">
        <f>Y288*(_xlfn.XLOOKUP(W288,'FX rates'!$A$2:$A$38,'FX rates'!$B$2:$B$38))</f>
        <v>354935.06400000001</v>
      </c>
      <c r="AE288" s="30">
        <f t="shared" si="63"/>
        <v>6.0000000000000123E-2</v>
      </c>
      <c r="AF288" s="31">
        <f t="shared" si="64"/>
        <v>9201.3570000000182</v>
      </c>
      <c r="AG288" s="23">
        <f t="shared" si="65"/>
        <v>28132.5</v>
      </c>
      <c r="AH288" s="35">
        <f t="shared" si="59"/>
        <v>1</v>
      </c>
      <c r="AI288" s="23">
        <f>U288*(_xlfn.XLOOKUP(K288,'FX rates'!$A$2:$A$38,'FX rates'!$B$2:$B$38))</f>
        <v>0</v>
      </c>
      <c r="AJ288" s="23">
        <f>Q288*(_xlfn.XLOOKUP(K288,'FX rates'!$A$2:$A$38,'FX rates'!$B$2:$B$38))</f>
        <v>0</v>
      </c>
      <c r="AK288" s="23">
        <f>R288*(_xlfn.XLOOKUP(K288,'FX rates'!$A$2:$A$38,'FX rates'!$B$2:$B$38))</f>
        <v>0</v>
      </c>
      <c r="AM288" s="4"/>
      <c r="AN288" s="4"/>
      <c r="AO288" s="4"/>
      <c r="AP288" s="32">
        <f t="shared" si="60"/>
        <v>0.1834457678362007</v>
      </c>
      <c r="AQ288" s="32">
        <f t="shared" si="61"/>
        <v>0</v>
      </c>
      <c r="AR288" s="24">
        <f t="shared" si="66"/>
        <v>192377.75700000001</v>
      </c>
      <c r="AS288" s="24" t="str">
        <f t="shared" si="67"/>
        <v>0</v>
      </c>
      <c r="AT288" s="24">
        <f t="shared" si="68"/>
        <v>319441.5576</v>
      </c>
      <c r="AU288" s="24">
        <f t="shared" si="69"/>
        <v>35493.506400000013</v>
      </c>
    </row>
    <row r="289" spans="1:47" x14ac:dyDescent="0.25">
      <c r="A289" s="28" t="s">
        <v>15261</v>
      </c>
      <c r="B289" s="28" t="s">
        <v>8799</v>
      </c>
      <c r="C289" s="28" t="s">
        <v>8800</v>
      </c>
      <c r="D289" s="28" t="s">
        <v>8801</v>
      </c>
      <c r="E289" s="28" t="s">
        <v>8802</v>
      </c>
      <c r="F289" s="29">
        <v>43724</v>
      </c>
      <c r="G289" s="29">
        <v>44896</v>
      </c>
      <c r="H289" s="28" t="s">
        <v>8803</v>
      </c>
      <c r="I289" s="28" t="s">
        <v>16033</v>
      </c>
      <c r="J289" s="28" t="s">
        <v>16050</v>
      </c>
      <c r="K289" s="28" t="s">
        <v>8804</v>
      </c>
      <c r="L289" s="27">
        <v>138476.80000000002</v>
      </c>
      <c r="M289" s="27">
        <v>29667</v>
      </c>
      <c r="N289" s="27">
        <v>0</v>
      </c>
      <c r="O289" s="27">
        <v>0</v>
      </c>
      <c r="P289" s="27">
        <f t="shared" si="56"/>
        <v>29667</v>
      </c>
      <c r="Q289" s="27">
        <v>0</v>
      </c>
      <c r="R289" s="27">
        <v>0</v>
      </c>
      <c r="S289" s="27">
        <v>0</v>
      </c>
      <c r="T289" s="27">
        <f t="shared" si="57"/>
        <v>0</v>
      </c>
      <c r="U289" s="27">
        <v>0</v>
      </c>
      <c r="V289" s="27">
        <f t="shared" si="58"/>
        <v>168143.80000000002</v>
      </c>
      <c r="W289" s="28" t="s">
        <v>8805</v>
      </c>
      <c r="X289" s="27">
        <v>153709.24800000002</v>
      </c>
      <c r="Y289" s="27">
        <f t="shared" si="62"/>
        <v>340348.86600000004</v>
      </c>
      <c r="Z289" s="4" t="str" cm="1">
        <f t="array" ref="Z289">_xlfn.IFS(YEARFRAC(F289,G289)&lt;1,"&lt;1 Year",YEARFRAC(F289,G289)&lt;=5,"1-5 Years",YEARFRAC(F289,G289)&gt;5,"&gt;5 Years")</f>
        <v>1-5 Years</v>
      </c>
      <c r="AA289" s="24">
        <f>L289*(_xlfn.XLOOKUP(K289,'FX rates'!$A$2:$A$38,'FX rates'!$B$2:$B$38))</f>
        <v>184264.15393047454</v>
      </c>
      <c r="AB289" s="24">
        <f>V289*(_xlfn.XLOOKUP(K289,'FX rates'!$A$2:$A$38,'FX rates'!$B$2:$B$38))</f>
        <v>223740.54748271857</v>
      </c>
      <c r="AC289" s="24">
        <f>X289*(_xlfn.XLOOKUP(W289,'FX rates'!$A$2:$A$38,'FX rates'!$B$2:$B$38))</f>
        <v>204533.21086282673</v>
      </c>
      <c r="AD289" s="24">
        <f>Y289*(_xlfn.XLOOKUP(W289,'FX rates'!$A$2:$A$38,'FX rates'!$B$2:$B$38))</f>
        <v>452885.21856864437</v>
      </c>
      <c r="AE289" s="30">
        <f t="shared" si="63"/>
        <v>0.10999999999999996</v>
      </c>
      <c r="AF289" s="31">
        <f t="shared" si="64"/>
        <v>15232.448000000004</v>
      </c>
      <c r="AG289" s="23">
        <f t="shared" si="65"/>
        <v>39476.39355224403</v>
      </c>
      <c r="AH289" s="35">
        <f t="shared" si="59"/>
        <v>1.3306500000756409</v>
      </c>
      <c r="AI289" s="23">
        <f>U289*(_xlfn.XLOOKUP(K289,'FX rates'!$A$2:$A$38,'FX rates'!$B$2:$B$38))</f>
        <v>0</v>
      </c>
      <c r="AJ289" s="23">
        <f>Q289*(_xlfn.XLOOKUP(K289,'FX rates'!$A$2:$A$38,'FX rates'!$B$2:$B$38))</f>
        <v>0</v>
      </c>
      <c r="AK289" s="23">
        <f>R289*(_xlfn.XLOOKUP(K289,'FX rates'!$A$2:$A$38,'FX rates'!$B$2:$B$38))</f>
        <v>0</v>
      </c>
      <c r="AM289" s="4"/>
      <c r="AN289" s="4"/>
      <c r="AO289" s="4"/>
      <c r="AP289" s="32">
        <f t="shared" si="60"/>
        <v>0.21423805287239447</v>
      </c>
      <c r="AQ289" s="32">
        <f t="shared" si="61"/>
        <v>0</v>
      </c>
      <c r="AR289" s="24">
        <f t="shared" si="66"/>
        <v>186639.61800000002</v>
      </c>
      <c r="AS289" s="24" t="str">
        <f t="shared" si="67"/>
        <v>0</v>
      </c>
      <c r="AT289" s="24">
        <f t="shared" si="68"/>
        <v>407596.69671177992</v>
      </c>
      <c r="AU289" s="24">
        <f t="shared" si="69"/>
        <v>45288.521856864449</v>
      </c>
    </row>
    <row r="290" spans="1:47" x14ac:dyDescent="0.25">
      <c r="A290" s="28" t="s">
        <v>15262</v>
      </c>
      <c r="B290" s="28" t="s">
        <v>8806</v>
      </c>
      <c r="C290" s="28" t="s">
        <v>8807</v>
      </c>
      <c r="D290" s="28" t="s">
        <v>8808</v>
      </c>
      <c r="E290" s="28" t="s">
        <v>8809</v>
      </c>
      <c r="F290" s="29">
        <v>43724</v>
      </c>
      <c r="G290" s="29">
        <v>44896</v>
      </c>
      <c r="H290" s="28" t="s">
        <v>8810</v>
      </c>
      <c r="I290" s="28" t="s">
        <v>16054</v>
      </c>
      <c r="J290" s="28" t="s">
        <v>16035</v>
      </c>
      <c r="K290" s="28" t="s">
        <v>8811</v>
      </c>
      <c r="L290" s="27">
        <v>372899.99999999994</v>
      </c>
      <c r="M290" s="27">
        <v>1973950.0000000002</v>
      </c>
      <c r="N290" s="27">
        <v>0</v>
      </c>
      <c r="O290" s="27">
        <v>0</v>
      </c>
      <c r="P290" s="27">
        <f t="shared" si="56"/>
        <v>1973950.0000000002</v>
      </c>
      <c r="Q290" s="27">
        <v>0</v>
      </c>
      <c r="R290" s="27">
        <v>0</v>
      </c>
      <c r="S290" s="27">
        <v>0</v>
      </c>
      <c r="T290" s="27">
        <f t="shared" si="57"/>
        <v>0</v>
      </c>
      <c r="U290" s="27">
        <v>618000</v>
      </c>
      <c r="V290" s="27">
        <f t="shared" si="58"/>
        <v>2964850</v>
      </c>
      <c r="W290" s="28" t="s">
        <v>8812</v>
      </c>
      <c r="X290" s="27">
        <v>421376.99999999988</v>
      </c>
      <c r="Y290" s="27">
        <f t="shared" si="62"/>
        <v>3073317.5</v>
      </c>
      <c r="Z290" s="4" t="str" cm="1">
        <f t="array" ref="Z290">_xlfn.IFS(YEARFRAC(F290,G290)&lt;1,"&lt;1 Year",YEARFRAC(F290,G290)&lt;=5,"1-5 Years",YEARFRAC(F290,G290)&gt;5,"&gt;5 Years")</f>
        <v>1-5 Years</v>
      </c>
      <c r="AA290" s="24">
        <f>L290*(_xlfn.XLOOKUP(K290,'FX rates'!$A$2:$A$38,'FX rates'!$B$2:$B$38))</f>
        <v>372899.99999999994</v>
      </c>
      <c r="AB290" s="24">
        <f>V290*(_xlfn.XLOOKUP(K290,'FX rates'!$A$2:$A$38,'FX rates'!$B$2:$B$38))</f>
        <v>2964850</v>
      </c>
      <c r="AC290" s="24">
        <f>X290*(_xlfn.XLOOKUP(W290,'FX rates'!$A$2:$A$38,'FX rates'!$B$2:$B$38))</f>
        <v>421376.99999999988</v>
      </c>
      <c r="AD290" s="24">
        <f>Y290*(_xlfn.XLOOKUP(W290,'FX rates'!$A$2:$A$38,'FX rates'!$B$2:$B$38))</f>
        <v>3073317.5</v>
      </c>
      <c r="AE290" s="30">
        <f t="shared" si="63"/>
        <v>0.12999999999999987</v>
      </c>
      <c r="AF290" s="31">
        <f t="shared" si="64"/>
        <v>48476.999999999942</v>
      </c>
      <c r="AG290" s="23">
        <f t="shared" si="65"/>
        <v>2591950</v>
      </c>
      <c r="AH290" s="35">
        <f t="shared" si="59"/>
        <v>1</v>
      </c>
      <c r="AI290" s="23">
        <f>U290*(_xlfn.XLOOKUP(K290,'FX rates'!$A$2:$A$38,'FX rates'!$B$2:$B$38))</f>
        <v>618000</v>
      </c>
      <c r="AJ290" s="23">
        <f>Q290*(_xlfn.XLOOKUP(K290,'FX rates'!$A$2:$A$38,'FX rates'!$B$2:$B$38))</f>
        <v>0</v>
      </c>
      <c r="AK290" s="23">
        <f>R290*(_xlfn.XLOOKUP(K290,'FX rates'!$A$2:$A$38,'FX rates'!$B$2:$B$38))</f>
        <v>0</v>
      </c>
      <c r="AM290" s="4"/>
      <c r="AN290" s="4"/>
      <c r="AO290" s="4"/>
      <c r="AP290" s="32">
        <f t="shared" si="60"/>
        <v>5.2935103244837771</v>
      </c>
      <c r="AQ290" s="32">
        <f t="shared" si="61"/>
        <v>0</v>
      </c>
      <c r="AR290" s="24">
        <f t="shared" si="66"/>
        <v>2651940.5</v>
      </c>
      <c r="AS290" s="24" t="str">
        <f t="shared" si="67"/>
        <v>0</v>
      </c>
      <c r="AT290" s="24">
        <f t="shared" si="68"/>
        <v>2765985.75</v>
      </c>
      <c r="AU290" s="24">
        <f t="shared" si="69"/>
        <v>307331.75</v>
      </c>
    </row>
    <row r="291" spans="1:47" x14ac:dyDescent="0.25">
      <c r="A291" s="28" t="s">
        <v>15263</v>
      </c>
      <c r="B291" s="28" t="s">
        <v>8813</v>
      </c>
      <c r="C291" s="28" t="s">
        <v>8814</v>
      </c>
      <c r="D291" s="28" t="s">
        <v>8815</v>
      </c>
      <c r="E291" s="28" t="s">
        <v>8816</v>
      </c>
      <c r="F291" s="29">
        <v>43739</v>
      </c>
      <c r="G291" s="29">
        <v>44896</v>
      </c>
      <c r="H291" s="28" t="s">
        <v>8817</v>
      </c>
      <c r="I291" s="28" t="s">
        <v>16049</v>
      </c>
      <c r="J291" s="28" t="s">
        <v>16047</v>
      </c>
      <c r="K291" s="28" t="s">
        <v>8818</v>
      </c>
      <c r="L291" s="27">
        <v>297000</v>
      </c>
      <c r="M291" s="27">
        <v>174240.00000000003</v>
      </c>
      <c r="N291" s="27">
        <v>0</v>
      </c>
      <c r="O291" s="27">
        <v>0</v>
      </c>
      <c r="P291" s="27">
        <f t="shared" si="56"/>
        <v>174240.00000000003</v>
      </c>
      <c r="Q291" s="27">
        <v>0</v>
      </c>
      <c r="R291" s="27">
        <v>0</v>
      </c>
      <c r="S291" s="27">
        <v>0</v>
      </c>
      <c r="T291" s="27">
        <f t="shared" si="57"/>
        <v>0</v>
      </c>
      <c r="U291" s="27">
        <v>0</v>
      </c>
      <c r="V291" s="27">
        <f t="shared" si="58"/>
        <v>471240</v>
      </c>
      <c r="W291" s="28" t="s">
        <v>8819</v>
      </c>
      <c r="X291" s="27">
        <v>314820</v>
      </c>
      <c r="Y291" s="27">
        <f t="shared" si="62"/>
        <v>814334.40000000014</v>
      </c>
      <c r="Z291" s="4" t="str" cm="1">
        <f t="array" ref="Z291">_xlfn.IFS(YEARFRAC(F291,G291)&lt;1,"&lt;1 Year",YEARFRAC(F291,G291)&lt;=5,"1-5 Years",YEARFRAC(F291,G291)&gt;5,"&gt;5 Years")</f>
        <v>1-5 Years</v>
      </c>
      <c r="AA291" s="24">
        <f>L291*(_xlfn.XLOOKUP(K291,'FX rates'!$A$2:$A$38,'FX rates'!$B$2:$B$38))</f>
        <v>297000</v>
      </c>
      <c r="AB291" s="24">
        <f>V291*(_xlfn.XLOOKUP(K291,'FX rates'!$A$2:$A$38,'FX rates'!$B$2:$B$38))</f>
        <v>471240</v>
      </c>
      <c r="AC291" s="24">
        <f>X291*(_xlfn.XLOOKUP(W291,'FX rates'!$A$2:$A$38,'FX rates'!$B$2:$B$38))</f>
        <v>314820</v>
      </c>
      <c r="AD291" s="24">
        <f>Y291*(_xlfn.XLOOKUP(W291,'FX rates'!$A$2:$A$38,'FX rates'!$B$2:$B$38))</f>
        <v>814334.40000000014</v>
      </c>
      <c r="AE291" s="30">
        <f t="shared" si="63"/>
        <v>0.06</v>
      </c>
      <c r="AF291" s="31">
        <f t="shared" si="64"/>
        <v>17820</v>
      </c>
      <c r="AG291" s="23">
        <f t="shared" si="65"/>
        <v>174240</v>
      </c>
      <c r="AH291" s="35">
        <f t="shared" si="59"/>
        <v>1</v>
      </c>
      <c r="AI291" s="23">
        <f>U291*(_xlfn.XLOOKUP(K291,'FX rates'!$A$2:$A$38,'FX rates'!$B$2:$B$38))</f>
        <v>0</v>
      </c>
      <c r="AJ291" s="23">
        <f>Q291*(_xlfn.XLOOKUP(K291,'FX rates'!$A$2:$A$38,'FX rates'!$B$2:$B$38))</f>
        <v>0</v>
      </c>
      <c r="AK291" s="23">
        <f>R291*(_xlfn.XLOOKUP(K291,'FX rates'!$A$2:$A$38,'FX rates'!$B$2:$B$38))</f>
        <v>0</v>
      </c>
      <c r="AM291" s="4"/>
      <c r="AN291" s="4"/>
      <c r="AO291" s="4"/>
      <c r="AP291" s="32">
        <f t="shared" si="60"/>
        <v>0.58666666666666678</v>
      </c>
      <c r="AQ291" s="32">
        <f t="shared" si="61"/>
        <v>0</v>
      </c>
      <c r="AR291" s="24">
        <f t="shared" si="66"/>
        <v>499514.40000000008</v>
      </c>
      <c r="AS291" s="24" t="str">
        <f t="shared" si="67"/>
        <v>0</v>
      </c>
      <c r="AT291" s="24">
        <f t="shared" si="68"/>
        <v>732900.9600000002</v>
      </c>
      <c r="AU291" s="24">
        <f t="shared" si="69"/>
        <v>81433.439999999944</v>
      </c>
    </row>
    <row r="292" spans="1:47" x14ac:dyDescent="0.25">
      <c r="A292" s="28" t="s">
        <v>14130</v>
      </c>
      <c r="B292" s="28" t="s">
        <v>887</v>
      </c>
      <c r="C292" s="28" t="s">
        <v>888</v>
      </c>
      <c r="D292" s="28" t="s">
        <v>889</v>
      </c>
      <c r="E292" s="28" t="s">
        <v>890</v>
      </c>
      <c r="F292" s="29">
        <v>39246</v>
      </c>
      <c r="G292" s="29">
        <v>44896</v>
      </c>
      <c r="H292" s="28" t="s">
        <v>891</v>
      </c>
      <c r="I292" s="28" t="s">
        <v>16035</v>
      </c>
      <c r="J292" s="28" t="s">
        <v>16032</v>
      </c>
      <c r="K292" s="28" t="s">
        <v>892</v>
      </c>
      <c r="L292" s="27">
        <v>102850.00000000003</v>
      </c>
      <c r="M292" s="27">
        <v>11435.600000000002</v>
      </c>
      <c r="N292" s="27">
        <v>0</v>
      </c>
      <c r="O292" s="27">
        <v>0</v>
      </c>
      <c r="P292" s="27">
        <f t="shared" si="56"/>
        <v>11435.600000000002</v>
      </c>
      <c r="Q292" s="27">
        <v>0</v>
      </c>
      <c r="R292" s="27">
        <v>0</v>
      </c>
      <c r="S292" s="27">
        <v>0</v>
      </c>
      <c r="T292" s="27">
        <f t="shared" si="57"/>
        <v>0</v>
      </c>
      <c r="U292" s="27">
        <v>0</v>
      </c>
      <c r="V292" s="27">
        <f t="shared" si="58"/>
        <v>114285.60000000003</v>
      </c>
      <c r="W292" s="28" t="s">
        <v>893</v>
      </c>
      <c r="X292" s="27">
        <v>107992.50000000003</v>
      </c>
      <c r="Y292" s="27">
        <f t="shared" si="62"/>
        <v>227992.38000000006</v>
      </c>
      <c r="Z292" s="4" t="str" cm="1">
        <f t="array" ref="Z292">_xlfn.IFS(YEARFRAC(F292,G292)&lt;1,"&lt;1 Year",YEARFRAC(F292,G292)&lt;=5,"1-5 Years",YEARFRAC(F292,G292)&gt;5,"&gt;5 Years")</f>
        <v>&gt;5 Years</v>
      </c>
      <c r="AA292" s="24">
        <f>L292*(_xlfn.XLOOKUP(K292,'FX rates'!$A$2:$A$38,'FX rates'!$B$2:$B$38))</f>
        <v>120056.80499693258</v>
      </c>
      <c r="AB292" s="24">
        <f>V292*(_xlfn.XLOOKUP(K292,'FX rates'!$A$2:$A$38,'FX rates'!$B$2:$B$38))</f>
        <v>133405.58087659153</v>
      </c>
      <c r="AC292" s="24">
        <f>X292*(_xlfn.XLOOKUP(W292,'FX rates'!$A$2:$A$38,'FX rates'!$B$2:$B$38))</f>
        <v>126059.6452467792</v>
      </c>
      <c r="AD292" s="24">
        <f>Y292*(_xlfn.XLOOKUP(W292,'FX rates'!$A$2:$A$38,'FX rates'!$B$2:$B$38))</f>
        <v>266135.50516720029</v>
      </c>
      <c r="AE292" s="30">
        <f t="shared" si="63"/>
        <v>4.9999999999999899E-2</v>
      </c>
      <c r="AF292" s="31">
        <f t="shared" si="64"/>
        <v>5142.5</v>
      </c>
      <c r="AG292" s="23">
        <f t="shared" si="65"/>
        <v>13348.775879658948</v>
      </c>
      <c r="AH292" s="35">
        <f t="shared" si="59"/>
        <v>1.1672999999701754</v>
      </c>
      <c r="AI292" s="23">
        <f>U292*(_xlfn.XLOOKUP(K292,'FX rates'!$A$2:$A$38,'FX rates'!$B$2:$B$38))</f>
        <v>0</v>
      </c>
      <c r="AJ292" s="23">
        <f>Q292*(_xlfn.XLOOKUP(K292,'FX rates'!$A$2:$A$38,'FX rates'!$B$2:$B$38))</f>
        <v>0</v>
      </c>
      <c r="AK292" s="23">
        <f>R292*(_xlfn.XLOOKUP(K292,'FX rates'!$A$2:$A$38,'FX rates'!$B$2:$B$38))</f>
        <v>0</v>
      </c>
      <c r="AM292" s="4"/>
      <c r="AN292" s="4"/>
      <c r="AO292" s="4"/>
      <c r="AP292" s="32">
        <f t="shared" si="60"/>
        <v>0.11118716577540105</v>
      </c>
      <c r="AQ292" s="32">
        <f t="shared" si="61"/>
        <v>0</v>
      </c>
      <c r="AR292" s="24">
        <f t="shared" si="66"/>
        <v>119999.88000000003</v>
      </c>
      <c r="AS292" s="24" t="str">
        <f t="shared" si="67"/>
        <v>0</v>
      </c>
      <c r="AT292" s="24">
        <f t="shared" si="68"/>
        <v>239521.95465048027</v>
      </c>
      <c r="AU292" s="24">
        <f t="shared" si="69"/>
        <v>26613.550516720017</v>
      </c>
    </row>
    <row r="293" spans="1:47" x14ac:dyDescent="0.25">
      <c r="A293" s="28" t="s">
        <v>15264</v>
      </c>
      <c r="B293" s="28" t="s">
        <v>8820</v>
      </c>
      <c r="C293" s="28" t="s">
        <v>8821</v>
      </c>
      <c r="D293" s="28" t="s">
        <v>8822</v>
      </c>
      <c r="E293" s="28" t="s">
        <v>8823</v>
      </c>
      <c r="F293" s="29">
        <v>43731</v>
      </c>
      <c r="G293" s="29">
        <v>44896</v>
      </c>
      <c r="H293" s="28" t="s">
        <v>8824</v>
      </c>
      <c r="I293" s="28" t="s">
        <v>16053</v>
      </c>
      <c r="J293" s="28" t="s">
        <v>16054</v>
      </c>
      <c r="K293" s="28" t="s">
        <v>8825</v>
      </c>
      <c r="L293" s="27">
        <v>254100.00000000003</v>
      </c>
      <c r="M293" s="27">
        <v>402050.00000000006</v>
      </c>
      <c r="N293" s="27">
        <v>0</v>
      </c>
      <c r="O293" s="27">
        <v>0</v>
      </c>
      <c r="P293" s="27">
        <f t="shared" si="56"/>
        <v>402050.00000000006</v>
      </c>
      <c r="Q293" s="27">
        <v>0</v>
      </c>
      <c r="R293" s="27">
        <v>0</v>
      </c>
      <c r="S293" s="27">
        <v>0</v>
      </c>
      <c r="T293" s="27">
        <f t="shared" si="57"/>
        <v>0</v>
      </c>
      <c r="U293" s="27">
        <v>0</v>
      </c>
      <c r="V293" s="27">
        <f t="shared" si="58"/>
        <v>656150.00000000012</v>
      </c>
      <c r="W293" s="28" t="s">
        <v>8826</v>
      </c>
      <c r="X293" s="27">
        <v>264264.00000000006</v>
      </c>
      <c r="Y293" s="27">
        <f t="shared" si="62"/>
        <v>946660.00000000023</v>
      </c>
      <c r="Z293" s="4" t="str" cm="1">
        <f t="array" ref="Z293">_xlfn.IFS(YEARFRAC(F293,G293)&lt;1,"&lt;1 Year",YEARFRAC(F293,G293)&lt;=5,"1-5 Years",YEARFRAC(F293,G293)&gt;5,"&gt;5 Years")</f>
        <v>1-5 Years</v>
      </c>
      <c r="AA293" s="24">
        <f>L293*(_xlfn.XLOOKUP(K293,'FX rates'!$A$2:$A$38,'FX rates'!$B$2:$B$38))</f>
        <v>254100.00000000003</v>
      </c>
      <c r="AB293" s="24">
        <f>V293*(_xlfn.XLOOKUP(K293,'FX rates'!$A$2:$A$38,'FX rates'!$B$2:$B$38))</f>
        <v>656150.00000000012</v>
      </c>
      <c r="AC293" s="24">
        <f>X293*(_xlfn.XLOOKUP(W293,'FX rates'!$A$2:$A$38,'FX rates'!$B$2:$B$38))</f>
        <v>264264.00000000006</v>
      </c>
      <c r="AD293" s="24">
        <f>Y293*(_xlfn.XLOOKUP(W293,'FX rates'!$A$2:$A$38,'FX rates'!$B$2:$B$38))</f>
        <v>946660.00000000023</v>
      </c>
      <c r="AE293" s="30">
        <f t="shared" si="63"/>
        <v>4.0000000000000112E-2</v>
      </c>
      <c r="AF293" s="31">
        <f t="shared" si="64"/>
        <v>10164.000000000029</v>
      </c>
      <c r="AG293" s="23">
        <f t="shared" si="65"/>
        <v>402050.00000000012</v>
      </c>
      <c r="AH293" s="35">
        <f t="shared" si="59"/>
        <v>1</v>
      </c>
      <c r="AI293" s="23">
        <f>U293*(_xlfn.XLOOKUP(K293,'FX rates'!$A$2:$A$38,'FX rates'!$B$2:$B$38))</f>
        <v>0</v>
      </c>
      <c r="AJ293" s="23">
        <f>Q293*(_xlfn.XLOOKUP(K293,'FX rates'!$A$2:$A$38,'FX rates'!$B$2:$B$38))</f>
        <v>0</v>
      </c>
      <c r="AK293" s="23">
        <f>R293*(_xlfn.XLOOKUP(K293,'FX rates'!$A$2:$A$38,'FX rates'!$B$2:$B$38))</f>
        <v>0</v>
      </c>
      <c r="AM293" s="4"/>
      <c r="AN293" s="4"/>
      <c r="AO293" s="4"/>
      <c r="AP293" s="32">
        <f t="shared" si="60"/>
        <v>1.5822510822510822</v>
      </c>
      <c r="AQ293" s="32">
        <f t="shared" si="61"/>
        <v>0</v>
      </c>
      <c r="AR293" s="24">
        <f t="shared" si="66"/>
        <v>682396.00000000012</v>
      </c>
      <c r="AS293" s="24" t="str">
        <f t="shared" si="67"/>
        <v>0</v>
      </c>
      <c r="AT293" s="24">
        <f t="shared" si="68"/>
        <v>851994.00000000023</v>
      </c>
      <c r="AU293" s="24">
        <f t="shared" si="69"/>
        <v>94666</v>
      </c>
    </row>
    <row r="294" spans="1:47" x14ac:dyDescent="0.25">
      <c r="A294" s="28" t="s">
        <v>15265</v>
      </c>
      <c r="B294" s="28" t="s">
        <v>8827</v>
      </c>
      <c r="C294" s="28" t="s">
        <v>8828</v>
      </c>
      <c r="D294" s="28" t="s">
        <v>8829</v>
      </c>
      <c r="E294" s="28" t="s">
        <v>8830</v>
      </c>
      <c r="F294" s="29">
        <v>43752</v>
      </c>
      <c r="G294" s="29">
        <v>44896</v>
      </c>
      <c r="H294" s="28" t="s">
        <v>8831</v>
      </c>
      <c r="I294" s="28" t="s">
        <v>16034</v>
      </c>
      <c r="J294" s="28" t="s">
        <v>16044</v>
      </c>
      <c r="K294" s="28" t="s">
        <v>8832</v>
      </c>
      <c r="L294" s="27">
        <v>278300</v>
      </c>
      <c r="M294" s="27">
        <v>341682.00000000006</v>
      </c>
      <c r="N294" s="27">
        <v>0</v>
      </c>
      <c r="O294" s="27">
        <v>0</v>
      </c>
      <c r="P294" s="27">
        <f t="shared" si="56"/>
        <v>341682.00000000006</v>
      </c>
      <c r="Q294" s="27">
        <v>0</v>
      </c>
      <c r="R294" s="27">
        <v>0</v>
      </c>
      <c r="S294" s="27">
        <v>0</v>
      </c>
      <c r="T294" s="27">
        <f t="shared" si="57"/>
        <v>0</v>
      </c>
      <c r="U294" s="27">
        <v>0</v>
      </c>
      <c r="V294" s="27">
        <f t="shared" si="58"/>
        <v>619982</v>
      </c>
      <c r="W294" s="28" t="s">
        <v>8833</v>
      </c>
      <c r="X294" s="27">
        <v>306130</v>
      </c>
      <c r="Y294" s="27">
        <f t="shared" si="62"/>
        <v>988110.20000000019</v>
      </c>
      <c r="Z294" s="4" t="str" cm="1">
        <f t="array" ref="Z294">_xlfn.IFS(YEARFRAC(F294,G294)&lt;1,"&lt;1 Year",YEARFRAC(F294,G294)&lt;=5,"1-5 Years",YEARFRAC(F294,G294)&gt;5,"&gt;5 Years")</f>
        <v>1-5 Years</v>
      </c>
      <c r="AA294" s="24">
        <f>L294*(_xlfn.XLOOKUP(K294,'FX rates'!$A$2:$A$38,'FX rates'!$B$2:$B$38))</f>
        <v>278300</v>
      </c>
      <c r="AB294" s="24">
        <f>V294*(_xlfn.XLOOKUP(K294,'FX rates'!$A$2:$A$38,'FX rates'!$B$2:$B$38))</f>
        <v>619982</v>
      </c>
      <c r="AC294" s="24">
        <f>X294*(_xlfn.XLOOKUP(W294,'FX rates'!$A$2:$A$38,'FX rates'!$B$2:$B$38))</f>
        <v>306130</v>
      </c>
      <c r="AD294" s="24">
        <f>Y294*(_xlfn.XLOOKUP(W294,'FX rates'!$A$2:$A$38,'FX rates'!$B$2:$B$38))</f>
        <v>988110.20000000019</v>
      </c>
      <c r="AE294" s="30">
        <f t="shared" si="63"/>
        <v>0.1</v>
      </c>
      <c r="AF294" s="31">
        <f t="shared" si="64"/>
        <v>27830</v>
      </c>
      <c r="AG294" s="23">
        <f t="shared" si="65"/>
        <v>341682</v>
      </c>
      <c r="AH294" s="35">
        <f t="shared" si="59"/>
        <v>1</v>
      </c>
      <c r="AI294" s="23">
        <f>U294*(_xlfn.XLOOKUP(K294,'FX rates'!$A$2:$A$38,'FX rates'!$B$2:$B$38))</f>
        <v>0</v>
      </c>
      <c r="AJ294" s="23">
        <f>Q294*(_xlfn.XLOOKUP(K294,'FX rates'!$A$2:$A$38,'FX rates'!$B$2:$B$38))</f>
        <v>0</v>
      </c>
      <c r="AK294" s="23">
        <f>R294*(_xlfn.XLOOKUP(K294,'FX rates'!$A$2:$A$38,'FX rates'!$B$2:$B$38))</f>
        <v>0</v>
      </c>
      <c r="AM294" s="4"/>
      <c r="AN294" s="4"/>
      <c r="AO294" s="4"/>
      <c r="AP294" s="32">
        <f t="shared" si="60"/>
        <v>1.2277470355731228</v>
      </c>
      <c r="AQ294" s="32">
        <f t="shared" si="61"/>
        <v>0</v>
      </c>
      <c r="AR294" s="24">
        <f t="shared" si="66"/>
        <v>681980.20000000019</v>
      </c>
      <c r="AS294" s="24" t="str">
        <f t="shared" si="67"/>
        <v>0</v>
      </c>
      <c r="AT294" s="24">
        <f t="shared" si="68"/>
        <v>889299.18000000017</v>
      </c>
      <c r="AU294" s="24">
        <f t="shared" si="69"/>
        <v>98811.020000000019</v>
      </c>
    </row>
    <row r="295" spans="1:47" x14ac:dyDescent="0.25">
      <c r="A295" s="28" t="s">
        <v>15266</v>
      </c>
      <c r="B295" s="28" t="s">
        <v>5403</v>
      </c>
      <c r="C295" s="28" t="s">
        <v>5404</v>
      </c>
      <c r="D295" s="28" t="s">
        <v>5405</v>
      </c>
      <c r="E295" s="28" t="s">
        <v>5406</v>
      </c>
      <c r="F295" s="29">
        <v>43738</v>
      </c>
      <c r="G295" s="29">
        <v>44896</v>
      </c>
      <c r="H295" s="28" t="s">
        <v>5407</v>
      </c>
      <c r="I295" s="28" t="s">
        <v>16044</v>
      </c>
      <c r="J295" s="28" t="s">
        <v>16037</v>
      </c>
      <c r="K295" s="28" t="s">
        <v>5408</v>
      </c>
      <c r="L295" s="27">
        <v>70840</v>
      </c>
      <c r="M295" s="27">
        <v>20255.400000000001</v>
      </c>
      <c r="N295" s="27">
        <v>0</v>
      </c>
      <c r="O295" s="27">
        <v>0</v>
      </c>
      <c r="P295" s="27">
        <f t="shared" si="56"/>
        <v>20255.400000000001</v>
      </c>
      <c r="Q295" s="27">
        <v>0</v>
      </c>
      <c r="R295" s="27">
        <v>0</v>
      </c>
      <c r="S295" s="27">
        <v>0</v>
      </c>
      <c r="T295" s="27">
        <f t="shared" si="57"/>
        <v>0</v>
      </c>
      <c r="U295" s="27">
        <v>0</v>
      </c>
      <c r="V295" s="27">
        <f t="shared" si="58"/>
        <v>91095.4</v>
      </c>
      <c r="W295" s="28" t="s">
        <v>5409</v>
      </c>
      <c r="X295" s="27">
        <v>75090.400000000009</v>
      </c>
      <c r="Y295" s="27">
        <f t="shared" si="62"/>
        <v>171651.52400000003</v>
      </c>
      <c r="Z295" s="4" t="str" cm="1">
        <f t="array" ref="Z295">_xlfn.IFS(YEARFRAC(F295,G295)&lt;1,"&lt;1 Year",YEARFRAC(F295,G295)&lt;=5,"1-5 Years",YEARFRAC(F295,G295)&gt;5,"&gt;5 Years")</f>
        <v>1-5 Years</v>
      </c>
      <c r="AA295" s="24">
        <f>L295*(_xlfn.XLOOKUP(K295,'FX rates'!$A$2:$A$38,'FX rates'!$B$2:$B$38))</f>
        <v>94263.246005358407</v>
      </c>
      <c r="AB295" s="24">
        <f>V295*(_xlfn.XLOOKUP(K295,'FX rates'!$A$2:$A$38,'FX rates'!$B$2:$B$38))</f>
        <v>121216.09401689054</v>
      </c>
      <c r="AC295" s="24">
        <f>X295*(_xlfn.XLOOKUP(W295,'FX rates'!$A$2:$A$38,'FX rates'!$B$2:$B$38))</f>
        <v>99919.040765679922</v>
      </c>
      <c r="AD295" s="24">
        <f>Y295*(_xlfn.XLOOKUP(W295,'FX rates'!$A$2:$A$38,'FX rates'!$B$2:$B$38))</f>
        <v>228408.10042358394</v>
      </c>
      <c r="AE295" s="30">
        <f t="shared" si="63"/>
        <v>6.0000000000000102E-2</v>
      </c>
      <c r="AF295" s="31">
        <f t="shared" si="64"/>
        <v>4250.4000000000087</v>
      </c>
      <c r="AG295" s="23">
        <f t="shared" si="65"/>
        <v>26952.848011532129</v>
      </c>
      <c r="AH295" s="35">
        <f t="shared" si="59"/>
        <v>1.3306500000756409</v>
      </c>
      <c r="AI295" s="23">
        <f>U295*(_xlfn.XLOOKUP(K295,'FX rates'!$A$2:$A$38,'FX rates'!$B$2:$B$38))</f>
        <v>0</v>
      </c>
      <c r="AJ295" s="23">
        <f>Q295*(_xlfn.XLOOKUP(K295,'FX rates'!$A$2:$A$38,'FX rates'!$B$2:$B$38))</f>
        <v>0</v>
      </c>
      <c r="AK295" s="23">
        <f>R295*(_xlfn.XLOOKUP(K295,'FX rates'!$A$2:$A$38,'FX rates'!$B$2:$B$38))</f>
        <v>0</v>
      </c>
      <c r="AM295" s="4"/>
      <c r="AN295" s="4"/>
      <c r="AO295" s="4"/>
      <c r="AP295" s="32">
        <f t="shared" si="60"/>
        <v>0.28593167701863353</v>
      </c>
      <c r="AQ295" s="32">
        <f t="shared" si="61"/>
        <v>0</v>
      </c>
      <c r="AR295" s="24">
        <f t="shared" si="66"/>
        <v>96561.124000000011</v>
      </c>
      <c r="AS295" s="24" t="str">
        <f t="shared" si="67"/>
        <v>0</v>
      </c>
      <c r="AT295" s="24">
        <f t="shared" si="68"/>
        <v>205567.29038122555</v>
      </c>
      <c r="AU295" s="24">
        <f t="shared" si="69"/>
        <v>22840.810042358382</v>
      </c>
    </row>
    <row r="296" spans="1:47" x14ac:dyDescent="0.25">
      <c r="A296" s="28" t="s">
        <v>15267</v>
      </c>
      <c r="B296" s="28" t="s">
        <v>8841</v>
      </c>
      <c r="C296" s="28" t="s">
        <v>8842</v>
      </c>
      <c r="D296" s="28" t="s">
        <v>8843</v>
      </c>
      <c r="E296" s="28" t="s">
        <v>8844</v>
      </c>
      <c r="F296" s="29">
        <v>43738</v>
      </c>
      <c r="G296" s="29">
        <v>44896</v>
      </c>
      <c r="H296" s="28" t="s">
        <v>8845</v>
      </c>
      <c r="I296" s="28" t="s">
        <v>16038</v>
      </c>
      <c r="J296" s="28" t="s">
        <v>16049</v>
      </c>
      <c r="K296" s="28" t="s">
        <v>8846</v>
      </c>
      <c r="L296" s="27">
        <v>166650</v>
      </c>
      <c r="M296" s="27">
        <v>99764.500000000015</v>
      </c>
      <c r="N296" s="27">
        <v>0</v>
      </c>
      <c r="O296" s="27">
        <v>0</v>
      </c>
      <c r="P296" s="27">
        <f t="shared" si="56"/>
        <v>99764.500000000015</v>
      </c>
      <c r="Q296" s="27">
        <v>0</v>
      </c>
      <c r="R296" s="27">
        <v>0</v>
      </c>
      <c r="S296" s="27">
        <v>0</v>
      </c>
      <c r="T296" s="27">
        <f t="shared" si="57"/>
        <v>0</v>
      </c>
      <c r="U296" s="27">
        <v>0</v>
      </c>
      <c r="V296" s="27">
        <f t="shared" si="58"/>
        <v>266414.5</v>
      </c>
      <c r="W296" s="28" t="s">
        <v>8847</v>
      </c>
      <c r="X296" s="27">
        <v>173316</v>
      </c>
      <c r="Y296" s="27">
        <f t="shared" si="62"/>
        <v>450387.08</v>
      </c>
      <c r="Z296" s="4" t="str" cm="1">
        <f t="array" ref="Z296">_xlfn.IFS(YEARFRAC(F296,G296)&lt;1,"&lt;1 Year",YEARFRAC(F296,G296)&lt;=5,"1-5 Years",YEARFRAC(F296,G296)&gt;5,"&gt;5 Years")</f>
        <v>1-5 Years</v>
      </c>
      <c r="AA296" s="24">
        <f>L296*(_xlfn.XLOOKUP(K296,'FX rates'!$A$2:$A$38,'FX rates'!$B$2:$B$38))</f>
        <v>166650</v>
      </c>
      <c r="AB296" s="24">
        <f>V296*(_xlfn.XLOOKUP(K296,'FX rates'!$A$2:$A$38,'FX rates'!$B$2:$B$38))</f>
        <v>266414.5</v>
      </c>
      <c r="AC296" s="24">
        <f>X296*(_xlfn.XLOOKUP(W296,'FX rates'!$A$2:$A$38,'FX rates'!$B$2:$B$38))</f>
        <v>173316</v>
      </c>
      <c r="AD296" s="24">
        <f>Y296*(_xlfn.XLOOKUP(W296,'FX rates'!$A$2:$A$38,'FX rates'!$B$2:$B$38))</f>
        <v>450387.08</v>
      </c>
      <c r="AE296" s="30">
        <f t="shared" si="63"/>
        <v>0.04</v>
      </c>
      <c r="AF296" s="31">
        <f t="shared" si="64"/>
        <v>6666</v>
      </c>
      <c r="AG296" s="23">
        <f t="shared" si="65"/>
        <v>99764.5</v>
      </c>
      <c r="AH296" s="35">
        <f t="shared" si="59"/>
        <v>1</v>
      </c>
      <c r="AI296" s="23">
        <f>U296*(_xlfn.XLOOKUP(K296,'FX rates'!$A$2:$A$38,'FX rates'!$B$2:$B$38))</f>
        <v>0</v>
      </c>
      <c r="AJ296" s="23">
        <f>Q296*(_xlfn.XLOOKUP(K296,'FX rates'!$A$2:$A$38,'FX rates'!$B$2:$B$38))</f>
        <v>0</v>
      </c>
      <c r="AK296" s="23">
        <f>R296*(_xlfn.XLOOKUP(K296,'FX rates'!$A$2:$A$38,'FX rates'!$B$2:$B$38))</f>
        <v>0</v>
      </c>
      <c r="AM296" s="4"/>
      <c r="AN296" s="4"/>
      <c r="AO296" s="4"/>
      <c r="AP296" s="32">
        <f t="shared" si="60"/>
        <v>0.59864686468646877</v>
      </c>
      <c r="AQ296" s="32">
        <f t="shared" si="61"/>
        <v>0</v>
      </c>
      <c r="AR296" s="24">
        <f t="shared" si="66"/>
        <v>277071.08</v>
      </c>
      <c r="AS296" s="24" t="str">
        <f t="shared" si="67"/>
        <v>0</v>
      </c>
      <c r="AT296" s="24">
        <f t="shared" si="68"/>
        <v>405348.37200000003</v>
      </c>
      <c r="AU296" s="24">
        <f t="shared" si="69"/>
        <v>45038.707999999984</v>
      </c>
    </row>
    <row r="297" spans="1:47" x14ac:dyDescent="0.25">
      <c r="A297" s="28" t="s">
        <v>15268</v>
      </c>
      <c r="B297" s="28" t="s">
        <v>8848</v>
      </c>
      <c r="C297" s="28" t="s">
        <v>8849</v>
      </c>
      <c r="D297" s="28" t="s">
        <v>8850</v>
      </c>
      <c r="E297" s="28" t="s">
        <v>8851</v>
      </c>
      <c r="F297" s="29">
        <v>43738</v>
      </c>
      <c r="G297" s="29">
        <v>44896</v>
      </c>
      <c r="H297" s="28" t="s">
        <v>8852</v>
      </c>
      <c r="I297" s="28" t="s">
        <v>16035</v>
      </c>
      <c r="J297" s="28" t="s">
        <v>16049</v>
      </c>
      <c r="K297" s="28" t="s">
        <v>8853</v>
      </c>
      <c r="L297" s="27">
        <v>167612.5</v>
      </c>
      <c r="M297" s="27">
        <v>51183.000000000007</v>
      </c>
      <c r="N297" s="27">
        <v>0</v>
      </c>
      <c r="O297" s="27">
        <v>0</v>
      </c>
      <c r="P297" s="27">
        <f t="shared" si="56"/>
        <v>51183.000000000007</v>
      </c>
      <c r="Q297" s="27">
        <v>0</v>
      </c>
      <c r="R297" s="27">
        <v>0</v>
      </c>
      <c r="S297" s="27">
        <v>0</v>
      </c>
      <c r="T297" s="27">
        <f t="shared" si="57"/>
        <v>0</v>
      </c>
      <c r="U297" s="27">
        <v>0</v>
      </c>
      <c r="V297" s="27">
        <f t="shared" si="58"/>
        <v>218795.5</v>
      </c>
      <c r="W297" s="28" t="s">
        <v>8854</v>
      </c>
      <c r="X297" s="27">
        <v>181021.5</v>
      </c>
      <c r="Y297" s="27">
        <f t="shared" si="62"/>
        <v>417320.64</v>
      </c>
      <c r="Z297" s="4" t="str" cm="1">
        <f t="array" ref="Z297">_xlfn.IFS(YEARFRAC(F297,G297)&lt;1,"&lt;1 Year",YEARFRAC(F297,G297)&lt;=5,"1-5 Years",YEARFRAC(F297,G297)&gt;5,"&gt;5 Years")</f>
        <v>1-5 Years</v>
      </c>
      <c r="AA297" s="24">
        <f>L297*(_xlfn.XLOOKUP(K297,'FX rates'!$A$2:$A$38,'FX rates'!$B$2:$B$38))</f>
        <v>167612.5</v>
      </c>
      <c r="AB297" s="24">
        <f>V297*(_xlfn.XLOOKUP(K297,'FX rates'!$A$2:$A$38,'FX rates'!$B$2:$B$38))</f>
        <v>218795.5</v>
      </c>
      <c r="AC297" s="24">
        <f>X297*(_xlfn.XLOOKUP(W297,'FX rates'!$A$2:$A$38,'FX rates'!$B$2:$B$38))</f>
        <v>181021.5</v>
      </c>
      <c r="AD297" s="24">
        <f>Y297*(_xlfn.XLOOKUP(W297,'FX rates'!$A$2:$A$38,'FX rates'!$B$2:$B$38))</f>
        <v>417320.64</v>
      </c>
      <c r="AE297" s="30">
        <f t="shared" si="63"/>
        <v>0.08</v>
      </c>
      <c r="AF297" s="31">
        <f t="shared" si="64"/>
        <v>13409</v>
      </c>
      <c r="AG297" s="23">
        <f t="shared" si="65"/>
        <v>51183</v>
      </c>
      <c r="AH297" s="35">
        <f t="shared" si="59"/>
        <v>1</v>
      </c>
      <c r="AI297" s="23">
        <f>U297*(_xlfn.XLOOKUP(K297,'FX rates'!$A$2:$A$38,'FX rates'!$B$2:$B$38))</f>
        <v>0</v>
      </c>
      <c r="AJ297" s="23">
        <f>Q297*(_xlfn.XLOOKUP(K297,'FX rates'!$A$2:$A$38,'FX rates'!$B$2:$B$38))</f>
        <v>0</v>
      </c>
      <c r="AK297" s="23">
        <f>R297*(_xlfn.XLOOKUP(K297,'FX rates'!$A$2:$A$38,'FX rates'!$B$2:$B$38))</f>
        <v>0</v>
      </c>
      <c r="AM297" s="4"/>
      <c r="AN297" s="4"/>
      <c r="AO297" s="4"/>
      <c r="AP297" s="32">
        <f t="shared" si="60"/>
        <v>0.30536505332239544</v>
      </c>
      <c r="AQ297" s="32">
        <f t="shared" si="61"/>
        <v>0</v>
      </c>
      <c r="AR297" s="24">
        <f t="shared" si="66"/>
        <v>236299.14</v>
      </c>
      <c r="AS297" s="24" t="str">
        <f t="shared" si="67"/>
        <v>0</v>
      </c>
      <c r="AT297" s="24">
        <f t="shared" si="68"/>
        <v>375588.576</v>
      </c>
      <c r="AU297" s="24">
        <f t="shared" si="69"/>
        <v>41732.064000000013</v>
      </c>
    </row>
    <row r="298" spans="1:47" x14ac:dyDescent="0.25">
      <c r="A298" s="28" t="s">
        <v>15269</v>
      </c>
      <c r="B298" s="28" t="s">
        <v>8855</v>
      </c>
      <c r="C298" s="28" t="s">
        <v>8856</v>
      </c>
      <c r="D298" s="28" t="s">
        <v>8857</v>
      </c>
      <c r="E298" s="28" t="s">
        <v>8858</v>
      </c>
      <c r="F298" s="29">
        <v>43738</v>
      </c>
      <c r="G298" s="29">
        <v>44896</v>
      </c>
      <c r="H298" s="28" t="s">
        <v>8859</v>
      </c>
      <c r="I298" s="28" t="s">
        <v>16040</v>
      </c>
      <c r="J298" s="28" t="s">
        <v>16056</v>
      </c>
      <c r="K298" s="28" t="s">
        <v>8860</v>
      </c>
      <c r="L298" s="27">
        <v>160974</v>
      </c>
      <c r="M298" s="27">
        <v>46013.000000000007</v>
      </c>
      <c r="N298" s="27">
        <v>0</v>
      </c>
      <c r="O298" s="27">
        <v>0</v>
      </c>
      <c r="P298" s="27">
        <f t="shared" si="56"/>
        <v>46013.000000000007</v>
      </c>
      <c r="Q298" s="27">
        <v>0</v>
      </c>
      <c r="R298" s="27">
        <v>0</v>
      </c>
      <c r="S298" s="27">
        <v>0</v>
      </c>
      <c r="T298" s="27">
        <f t="shared" si="57"/>
        <v>0</v>
      </c>
      <c r="U298" s="27">
        <v>0</v>
      </c>
      <c r="V298" s="27">
        <f t="shared" si="58"/>
        <v>206987</v>
      </c>
      <c r="W298" s="28" t="s">
        <v>8861</v>
      </c>
      <c r="X298" s="27">
        <v>173851.92</v>
      </c>
      <c r="Y298" s="27">
        <f t="shared" si="62"/>
        <v>397397.88</v>
      </c>
      <c r="Z298" s="4" t="str" cm="1">
        <f t="array" ref="Z298">_xlfn.IFS(YEARFRAC(F298,G298)&lt;1,"&lt;1 Year",YEARFRAC(F298,G298)&lt;=5,"1-5 Years",YEARFRAC(F298,G298)&gt;5,"&gt;5 Years")</f>
        <v>1-5 Years</v>
      </c>
      <c r="AA298" s="24">
        <f>L298*(_xlfn.XLOOKUP(K298,'FX rates'!$A$2:$A$38,'FX rates'!$B$2:$B$38))</f>
        <v>160974</v>
      </c>
      <c r="AB298" s="24">
        <f>V298*(_xlfn.XLOOKUP(K298,'FX rates'!$A$2:$A$38,'FX rates'!$B$2:$B$38))</f>
        <v>206987</v>
      </c>
      <c r="AC298" s="24">
        <f>X298*(_xlfn.XLOOKUP(W298,'FX rates'!$A$2:$A$38,'FX rates'!$B$2:$B$38))</f>
        <v>173851.92</v>
      </c>
      <c r="AD298" s="24">
        <f>Y298*(_xlfn.XLOOKUP(W298,'FX rates'!$A$2:$A$38,'FX rates'!$B$2:$B$38))</f>
        <v>397397.88</v>
      </c>
      <c r="AE298" s="30">
        <f t="shared" si="63"/>
        <v>8.0000000000000085E-2</v>
      </c>
      <c r="AF298" s="31">
        <f t="shared" si="64"/>
        <v>12877.920000000013</v>
      </c>
      <c r="AG298" s="23">
        <f t="shared" si="65"/>
        <v>46013</v>
      </c>
      <c r="AH298" s="35">
        <f t="shared" si="59"/>
        <v>1</v>
      </c>
      <c r="AI298" s="23">
        <f>U298*(_xlfn.XLOOKUP(K298,'FX rates'!$A$2:$A$38,'FX rates'!$B$2:$B$38))</f>
        <v>0</v>
      </c>
      <c r="AJ298" s="23">
        <f>Q298*(_xlfn.XLOOKUP(K298,'FX rates'!$A$2:$A$38,'FX rates'!$B$2:$B$38))</f>
        <v>0</v>
      </c>
      <c r="AK298" s="23">
        <f>R298*(_xlfn.XLOOKUP(K298,'FX rates'!$A$2:$A$38,'FX rates'!$B$2:$B$38))</f>
        <v>0</v>
      </c>
      <c r="AM298" s="4"/>
      <c r="AN298" s="4"/>
      <c r="AO298" s="4"/>
      <c r="AP298" s="32">
        <f t="shared" si="60"/>
        <v>0.28584119174525086</v>
      </c>
      <c r="AQ298" s="32">
        <f t="shared" si="61"/>
        <v>0</v>
      </c>
      <c r="AR298" s="24">
        <f t="shared" si="66"/>
        <v>223545.96000000002</v>
      </c>
      <c r="AS298" s="24" t="str">
        <f t="shared" si="67"/>
        <v>0</v>
      </c>
      <c r="AT298" s="24">
        <f t="shared" si="68"/>
        <v>357658.092</v>
      </c>
      <c r="AU298" s="24">
        <f t="shared" si="69"/>
        <v>39739.788</v>
      </c>
    </row>
    <row r="299" spans="1:47" x14ac:dyDescent="0.25">
      <c r="A299" s="28" t="s">
        <v>15270</v>
      </c>
      <c r="B299" s="28" t="s">
        <v>8862</v>
      </c>
      <c r="C299" s="28" t="s">
        <v>8863</v>
      </c>
      <c r="D299" s="28" t="s">
        <v>8864</v>
      </c>
      <c r="E299" s="28" t="s">
        <v>8865</v>
      </c>
      <c r="F299" s="29">
        <v>43738</v>
      </c>
      <c r="G299" s="29">
        <v>44896</v>
      </c>
      <c r="H299" s="28" t="s">
        <v>8866</v>
      </c>
      <c r="I299" s="28" t="s">
        <v>16046</v>
      </c>
      <c r="J299" s="28" t="s">
        <v>16056</v>
      </c>
      <c r="K299" s="28" t="s">
        <v>8867</v>
      </c>
      <c r="L299" s="27">
        <v>189873.64</v>
      </c>
      <c r="M299" s="27">
        <v>71467</v>
      </c>
      <c r="N299" s="27">
        <v>0</v>
      </c>
      <c r="O299" s="27">
        <v>0</v>
      </c>
      <c r="P299" s="27">
        <f t="shared" si="56"/>
        <v>71467</v>
      </c>
      <c r="Q299" s="27">
        <v>0</v>
      </c>
      <c r="R299" s="27">
        <v>0</v>
      </c>
      <c r="S299" s="27">
        <v>0</v>
      </c>
      <c r="T299" s="27">
        <f t="shared" si="57"/>
        <v>0</v>
      </c>
      <c r="U299" s="27">
        <v>0</v>
      </c>
      <c r="V299" s="27">
        <f t="shared" si="58"/>
        <v>261340.64</v>
      </c>
      <c r="W299" s="28" t="s">
        <v>8868</v>
      </c>
      <c r="X299" s="27">
        <v>203164.79480000003</v>
      </c>
      <c r="Y299" s="27">
        <f t="shared" si="62"/>
        <v>482799.27960000007</v>
      </c>
      <c r="Z299" s="4" t="str" cm="1">
        <f t="array" ref="Z299">_xlfn.IFS(YEARFRAC(F299,G299)&lt;1,"&lt;1 Year",YEARFRAC(F299,G299)&lt;=5,"1-5 Years",YEARFRAC(F299,G299)&gt;5,"&gt;5 Years")</f>
        <v>1-5 Years</v>
      </c>
      <c r="AA299" s="24">
        <f>L299*(_xlfn.XLOOKUP(K299,'FX rates'!$A$2:$A$38,'FX rates'!$B$2:$B$38))</f>
        <v>189873.64</v>
      </c>
      <c r="AB299" s="24">
        <f>V299*(_xlfn.XLOOKUP(K299,'FX rates'!$A$2:$A$38,'FX rates'!$B$2:$B$38))</f>
        <v>261340.64</v>
      </c>
      <c r="AC299" s="24">
        <f>X299*(_xlfn.XLOOKUP(W299,'FX rates'!$A$2:$A$38,'FX rates'!$B$2:$B$38))</f>
        <v>203164.79480000003</v>
      </c>
      <c r="AD299" s="24">
        <f>Y299*(_xlfn.XLOOKUP(W299,'FX rates'!$A$2:$A$38,'FX rates'!$B$2:$B$38))</f>
        <v>482799.27960000007</v>
      </c>
      <c r="AE299" s="30">
        <f t="shared" si="63"/>
        <v>7.000000000000009E-2</v>
      </c>
      <c r="AF299" s="31">
        <f t="shared" si="64"/>
        <v>13291.154800000018</v>
      </c>
      <c r="AG299" s="23">
        <f t="shared" si="65"/>
        <v>71467</v>
      </c>
      <c r="AH299" s="35">
        <f t="shared" si="59"/>
        <v>1</v>
      </c>
      <c r="AI299" s="23">
        <f>U299*(_xlfn.XLOOKUP(K299,'FX rates'!$A$2:$A$38,'FX rates'!$B$2:$B$38))</f>
        <v>0</v>
      </c>
      <c r="AJ299" s="23">
        <f>Q299*(_xlfn.XLOOKUP(K299,'FX rates'!$A$2:$A$38,'FX rates'!$B$2:$B$38))</f>
        <v>0</v>
      </c>
      <c r="AK299" s="23">
        <f>R299*(_xlfn.XLOOKUP(K299,'FX rates'!$A$2:$A$38,'FX rates'!$B$2:$B$38))</f>
        <v>0</v>
      </c>
      <c r="AM299" s="4"/>
      <c r="AN299" s="4"/>
      <c r="AO299" s="4"/>
      <c r="AP299" s="32">
        <f t="shared" si="60"/>
        <v>0.37639242603659989</v>
      </c>
      <c r="AQ299" s="32">
        <f t="shared" si="61"/>
        <v>0</v>
      </c>
      <c r="AR299" s="24">
        <f t="shared" si="66"/>
        <v>279634.48480000003</v>
      </c>
      <c r="AS299" s="24" t="str">
        <f t="shared" si="67"/>
        <v>0</v>
      </c>
      <c r="AT299" s="24">
        <f t="shared" si="68"/>
        <v>434519.35164000007</v>
      </c>
      <c r="AU299" s="24">
        <f t="shared" si="69"/>
        <v>48279.927960000001</v>
      </c>
    </row>
    <row r="300" spans="1:47" x14ac:dyDescent="0.25">
      <c r="A300" s="28" t="s">
        <v>15271</v>
      </c>
      <c r="B300" s="28" t="s">
        <v>8869</v>
      </c>
      <c r="C300" s="28" t="s">
        <v>8870</v>
      </c>
      <c r="D300" s="28" t="s">
        <v>8871</v>
      </c>
      <c r="E300" s="28" t="s">
        <v>8872</v>
      </c>
      <c r="F300" s="29">
        <v>43738</v>
      </c>
      <c r="G300" s="29">
        <v>44896</v>
      </c>
      <c r="H300" s="28" t="s">
        <v>8873</v>
      </c>
      <c r="I300" s="28" t="s">
        <v>16032</v>
      </c>
      <c r="J300" s="28" t="s">
        <v>16035</v>
      </c>
      <c r="K300" s="28" t="s">
        <v>8874</v>
      </c>
      <c r="L300" s="27">
        <v>168311</v>
      </c>
      <c r="M300" s="27">
        <v>62726.400000000001</v>
      </c>
      <c r="N300" s="27">
        <v>0</v>
      </c>
      <c r="O300" s="27">
        <v>0</v>
      </c>
      <c r="P300" s="27">
        <f t="shared" si="56"/>
        <v>62726.400000000001</v>
      </c>
      <c r="Q300" s="27">
        <v>0</v>
      </c>
      <c r="R300" s="27">
        <v>0</v>
      </c>
      <c r="S300" s="27">
        <v>0</v>
      </c>
      <c r="T300" s="27">
        <f t="shared" si="57"/>
        <v>0</v>
      </c>
      <c r="U300" s="27">
        <v>0</v>
      </c>
      <c r="V300" s="27">
        <f t="shared" si="58"/>
        <v>231037.4</v>
      </c>
      <c r="W300" s="28" t="s">
        <v>8875</v>
      </c>
      <c r="X300" s="27">
        <v>175043.44</v>
      </c>
      <c r="Y300" s="27">
        <f t="shared" si="62"/>
        <v>415322.33600000001</v>
      </c>
      <c r="Z300" s="4" t="str" cm="1">
        <f t="array" ref="Z300">_xlfn.IFS(YEARFRAC(F300,G300)&lt;1,"&lt;1 Year",YEARFRAC(F300,G300)&lt;=5,"1-5 Years",YEARFRAC(F300,G300)&gt;5,"&gt;5 Years")</f>
        <v>1-5 Years</v>
      </c>
      <c r="AA300" s="24">
        <f>L300*(_xlfn.XLOOKUP(K300,'FX rates'!$A$2:$A$38,'FX rates'!$B$2:$B$38))</f>
        <v>168311</v>
      </c>
      <c r="AB300" s="24">
        <f>V300*(_xlfn.XLOOKUP(K300,'FX rates'!$A$2:$A$38,'FX rates'!$B$2:$B$38))</f>
        <v>231037.4</v>
      </c>
      <c r="AC300" s="24">
        <f>X300*(_xlfn.XLOOKUP(W300,'FX rates'!$A$2:$A$38,'FX rates'!$B$2:$B$38))</f>
        <v>175043.44</v>
      </c>
      <c r="AD300" s="24">
        <f>Y300*(_xlfn.XLOOKUP(W300,'FX rates'!$A$2:$A$38,'FX rates'!$B$2:$B$38))</f>
        <v>415322.33600000001</v>
      </c>
      <c r="AE300" s="30">
        <f t="shared" si="63"/>
        <v>4.0000000000000015E-2</v>
      </c>
      <c r="AF300" s="31">
        <f t="shared" si="64"/>
        <v>6732.4400000000023</v>
      </c>
      <c r="AG300" s="23">
        <f t="shared" si="65"/>
        <v>62726.399999999994</v>
      </c>
      <c r="AH300" s="35">
        <f t="shared" si="59"/>
        <v>1</v>
      </c>
      <c r="AI300" s="23">
        <f>U300*(_xlfn.XLOOKUP(K300,'FX rates'!$A$2:$A$38,'FX rates'!$B$2:$B$38))</f>
        <v>0</v>
      </c>
      <c r="AJ300" s="23">
        <f>Q300*(_xlfn.XLOOKUP(K300,'FX rates'!$A$2:$A$38,'FX rates'!$B$2:$B$38))</f>
        <v>0</v>
      </c>
      <c r="AK300" s="23">
        <f>R300*(_xlfn.XLOOKUP(K300,'FX rates'!$A$2:$A$38,'FX rates'!$B$2:$B$38))</f>
        <v>0</v>
      </c>
      <c r="AM300" s="4"/>
      <c r="AN300" s="4"/>
      <c r="AO300" s="4"/>
      <c r="AP300" s="32">
        <f t="shared" si="60"/>
        <v>0.37268152408339328</v>
      </c>
      <c r="AQ300" s="32">
        <f t="shared" si="61"/>
        <v>0</v>
      </c>
      <c r="AR300" s="24">
        <f t="shared" si="66"/>
        <v>240278.89599999998</v>
      </c>
      <c r="AS300" s="24" t="str">
        <f t="shared" si="67"/>
        <v>0</v>
      </c>
      <c r="AT300" s="24">
        <f t="shared" si="68"/>
        <v>373790.10240000003</v>
      </c>
      <c r="AU300" s="24">
        <f t="shared" si="69"/>
        <v>41532.233599999978</v>
      </c>
    </row>
    <row r="301" spans="1:47" x14ac:dyDescent="0.25">
      <c r="A301" s="28" t="s">
        <v>15272</v>
      </c>
      <c r="B301" s="28" t="s">
        <v>8876</v>
      </c>
      <c r="C301" s="28" t="s">
        <v>8877</v>
      </c>
      <c r="D301" s="28" t="s">
        <v>8878</v>
      </c>
      <c r="E301" s="28" t="s">
        <v>8879</v>
      </c>
      <c r="F301" s="29">
        <v>43738</v>
      </c>
      <c r="G301" s="29">
        <v>44896</v>
      </c>
      <c r="H301" s="28" t="s">
        <v>8880</v>
      </c>
      <c r="I301" s="28" t="s">
        <v>16038</v>
      </c>
      <c r="J301" s="28" t="s">
        <v>16035</v>
      </c>
      <c r="K301" s="28" t="s">
        <v>8881</v>
      </c>
      <c r="L301" s="27">
        <v>247170.00000000006</v>
      </c>
      <c r="M301" s="27">
        <v>1287000</v>
      </c>
      <c r="N301" s="27">
        <v>1619985.45</v>
      </c>
      <c r="O301" s="27">
        <v>0</v>
      </c>
      <c r="P301" s="27">
        <f t="shared" si="56"/>
        <v>2906985.45</v>
      </c>
      <c r="Q301" s="27">
        <v>0</v>
      </c>
      <c r="R301" s="27">
        <v>0</v>
      </c>
      <c r="S301" s="27">
        <v>0</v>
      </c>
      <c r="T301" s="27">
        <f t="shared" si="57"/>
        <v>0</v>
      </c>
      <c r="U301" s="27">
        <v>810000</v>
      </c>
      <c r="V301" s="27">
        <f t="shared" si="58"/>
        <v>3964155.45</v>
      </c>
      <c r="W301" s="28" t="s">
        <v>8882</v>
      </c>
      <c r="X301" s="27">
        <v>264471.90000000008</v>
      </c>
      <c r="Y301" s="27">
        <f t="shared" si="62"/>
        <v>1906033.8000000003</v>
      </c>
      <c r="Z301" s="4" t="str" cm="1">
        <f t="array" ref="Z301">_xlfn.IFS(YEARFRAC(F301,G301)&lt;1,"&lt;1 Year",YEARFRAC(F301,G301)&lt;=5,"1-5 Years",YEARFRAC(F301,G301)&gt;5,"&gt;5 Years")</f>
        <v>1-5 Years</v>
      </c>
      <c r="AA301" s="24">
        <f>L301*(_xlfn.XLOOKUP(K301,'FX rates'!$A$2:$A$38,'FX rates'!$B$2:$B$38))</f>
        <v>247170.00000000006</v>
      </c>
      <c r="AB301" s="24">
        <f>V301*(_xlfn.XLOOKUP(K301,'FX rates'!$A$2:$A$38,'FX rates'!$B$2:$B$38))</f>
        <v>3964155.45</v>
      </c>
      <c r="AC301" s="24">
        <f>X301*(_xlfn.XLOOKUP(W301,'FX rates'!$A$2:$A$38,'FX rates'!$B$2:$B$38))</f>
        <v>264471.90000000008</v>
      </c>
      <c r="AD301" s="24">
        <f>Y301*(_xlfn.XLOOKUP(W301,'FX rates'!$A$2:$A$38,'FX rates'!$B$2:$B$38))</f>
        <v>1906033.8000000003</v>
      </c>
      <c r="AE301" s="30">
        <f t="shared" si="63"/>
        <v>7.0000000000000076E-2</v>
      </c>
      <c r="AF301" s="31">
        <f t="shared" si="64"/>
        <v>17301.900000000023</v>
      </c>
      <c r="AG301" s="23">
        <f t="shared" si="65"/>
        <v>3716985.45</v>
      </c>
      <c r="AH301" s="35">
        <f t="shared" si="59"/>
        <v>1</v>
      </c>
      <c r="AI301" s="23">
        <f>U301*(_xlfn.XLOOKUP(K301,'FX rates'!$A$2:$A$38,'FX rates'!$B$2:$B$38))</f>
        <v>810000</v>
      </c>
      <c r="AJ301" s="23">
        <f>Q301*(_xlfn.XLOOKUP(K301,'FX rates'!$A$2:$A$38,'FX rates'!$B$2:$B$38))</f>
        <v>0</v>
      </c>
      <c r="AK301" s="23">
        <f>R301*(_xlfn.XLOOKUP(K301,'FX rates'!$A$2:$A$38,'FX rates'!$B$2:$B$38))</f>
        <v>0</v>
      </c>
      <c r="AM301" s="4"/>
      <c r="AN301" s="4"/>
      <c r="AO301" s="4"/>
      <c r="AP301" s="32">
        <f t="shared" si="60"/>
        <v>5.2069425901201587</v>
      </c>
      <c r="AQ301" s="32">
        <f t="shared" si="61"/>
        <v>0</v>
      </c>
      <c r="AR301" s="24">
        <f t="shared" si="66"/>
        <v>1641561.9000000001</v>
      </c>
      <c r="AS301" s="24" t="str">
        <f t="shared" si="67"/>
        <v>0</v>
      </c>
      <c r="AT301" s="24">
        <f t="shared" si="68"/>
        <v>1715430.4200000004</v>
      </c>
      <c r="AU301" s="24">
        <f t="shared" si="69"/>
        <v>190603.37999999989</v>
      </c>
    </row>
    <row r="302" spans="1:47" x14ac:dyDescent="0.25">
      <c r="A302" s="28" t="s">
        <v>15273</v>
      </c>
      <c r="B302" s="28" t="s">
        <v>8883</v>
      </c>
      <c r="C302" s="28" t="s">
        <v>8884</v>
      </c>
      <c r="D302" s="28" t="s">
        <v>8885</v>
      </c>
      <c r="E302" s="28" t="s">
        <v>8886</v>
      </c>
      <c r="F302" s="29">
        <v>43752</v>
      </c>
      <c r="G302" s="29">
        <v>44896</v>
      </c>
      <c r="H302" s="28" t="s">
        <v>8887</v>
      </c>
      <c r="I302" s="28" t="s">
        <v>16037</v>
      </c>
      <c r="J302" s="28" t="s">
        <v>16050</v>
      </c>
      <c r="K302" s="28" t="s">
        <v>8888</v>
      </c>
      <c r="L302" s="27">
        <v>22093500</v>
      </c>
      <c r="M302" s="27">
        <v>20680000</v>
      </c>
      <c r="N302" s="27">
        <v>0</v>
      </c>
      <c r="O302" s="27">
        <v>0</v>
      </c>
      <c r="P302" s="27">
        <f t="shared" si="56"/>
        <v>20680000</v>
      </c>
      <c r="Q302" s="27">
        <v>0</v>
      </c>
      <c r="R302" s="27">
        <v>0</v>
      </c>
      <c r="S302" s="27">
        <v>0</v>
      </c>
      <c r="T302" s="27">
        <f t="shared" si="57"/>
        <v>0</v>
      </c>
      <c r="U302" s="27">
        <v>0</v>
      </c>
      <c r="V302" s="27">
        <f t="shared" si="58"/>
        <v>42773500</v>
      </c>
      <c r="W302" s="28" t="s">
        <v>8889</v>
      </c>
      <c r="X302" s="27">
        <v>22535370</v>
      </c>
      <c r="Y302" s="27">
        <f t="shared" si="62"/>
        <v>66164340</v>
      </c>
      <c r="Z302" s="4" t="str" cm="1">
        <f t="array" ref="Z302">_xlfn.IFS(YEARFRAC(F302,G302)&lt;1,"&lt;1 Year",YEARFRAC(F302,G302)&lt;=5,"1-5 Years",YEARFRAC(F302,G302)&gt;5,"&gt;5 Years")</f>
        <v>1-5 Years</v>
      </c>
      <c r="AA302" s="24">
        <f>L302*(_xlfn.XLOOKUP(K302,'FX rates'!$A$2:$A$38,'FX rates'!$B$2:$B$38))</f>
        <v>203354.96341295046</v>
      </c>
      <c r="AB302" s="24">
        <f>V302*(_xlfn.XLOOKUP(K302,'FX rates'!$A$2:$A$38,'FX rates'!$B$2:$B$38))</f>
        <v>393699.66404344427</v>
      </c>
      <c r="AC302" s="24">
        <f>X302*(_xlfn.XLOOKUP(W302,'FX rates'!$A$2:$A$38,'FX rates'!$B$2:$B$38))</f>
        <v>207422.06268120944</v>
      </c>
      <c r="AD302" s="24">
        <f>Y302*(_xlfn.XLOOKUP(W302,'FX rates'!$A$2:$A$38,'FX rates'!$B$2:$B$38))</f>
        <v>608995.7200055226</v>
      </c>
      <c r="AE302" s="30">
        <f t="shared" si="63"/>
        <v>1.9999999999999886E-2</v>
      </c>
      <c r="AF302" s="31">
        <f t="shared" si="64"/>
        <v>441870</v>
      </c>
      <c r="AG302" s="23">
        <f t="shared" si="65"/>
        <v>190344.70063049381</v>
      </c>
      <c r="AH302" s="35">
        <f t="shared" si="59"/>
        <v>9.2042891987666256E-3</v>
      </c>
      <c r="AI302" s="23">
        <f>U302*(_xlfn.XLOOKUP(K302,'FX rates'!$A$2:$A$38,'FX rates'!$B$2:$B$38))</f>
        <v>0</v>
      </c>
      <c r="AJ302" s="23">
        <f>Q302*(_xlfn.XLOOKUP(K302,'FX rates'!$A$2:$A$38,'FX rates'!$B$2:$B$38))</f>
        <v>0</v>
      </c>
      <c r="AK302" s="23">
        <f>R302*(_xlfn.XLOOKUP(K302,'FX rates'!$A$2:$A$38,'FX rates'!$B$2:$B$38))</f>
        <v>0</v>
      </c>
      <c r="AM302" s="4"/>
      <c r="AN302" s="4"/>
      <c r="AO302" s="4"/>
      <c r="AP302" s="32">
        <f t="shared" si="60"/>
        <v>0.93602190689569331</v>
      </c>
      <c r="AQ302" s="32">
        <f t="shared" si="61"/>
        <v>0</v>
      </c>
      <c r="AR302" s="24">
        <f t="shared" si="66"/>
        <v>43628970</v>
      </c>
      <c r="AS302" s="24" t="str">
        <f t="shared" si="67"/>
        <v>0</v>
      </c>
      <c r="AT302" s="24">
        <f t="shared" si="68"/>
        <v>548096.1480049704</v>
      </c>
      <c r="AU302" s="24">
        <f t="shared" si="69"/>
        <v>60899.572000552202</v>
      </c>
    </row>
    <row r="303" spans="1:47" x14ac:dyDescent="0.25">
      <c r="A303" s="28" t="s">
        <v>14131</v>
      </c>
      <c r="B303" s="28" t="s">
        <v>4493</v>
      </c>
      <c r="C303" s="28" t="s">
        <v>4494</v>
      </c>
      <c r="D303" s="28" t="s">
        <v>4495</v>
      </c>
      <c r="E303" s="28" t="s">
        <v>4496</v>
      </c>
      <c r="F303" s="29">
        <v>40148</v>
      </c>
      <c r="G303" s="29">
        <v>44896</v>
      </c>
      <c r="H303" s="28" t="s">
        <v>4497</v>
      </c>
      <c r="I303" s="28" t="s">
        <v>16033</v>
      </c>
      <c r="J303" s="28" t="s">
        <v>16047</v>
      </c>
      <c r="K303" s="28" t="s">
        <v>4498</v>
      </c>
      <c r="L303" s="27">
        <v>9091500.0000000019</v>
      </c>
      <c r="M303" s="27">
        <v>1400300.0000000002</v>
      </c>
      <c r="N303" s="27">
        <v>0</v>
      </c>
      <c r="O303" s="27">
        <v>0</v>
      </c>
      <c r="P303" s="27">
        <f t="shared" si="56"/>
        <v>1400300.0000000002</v>
      </c>
      <c r="Q303" s="27">
        <v>0</v>
      </c>
      <c r="R303" s="27">
        <v>0</v>
      </c>
      <c r="S303" s="27">
        <v>0</v>
      </c>
      <c r="T303" s="27">
        <f t="shared" si="57"/>
        <v>0</v>
      </c>
      <c r="U303" s="27">
        <v>0</v>
      </c>
      <c r="V303" s="27">
        <f t="shared" si="58"/>
        <v>10491800.000000002</v>
      </c>
      <c r="W303" s="28" t="s">
        <v>4499</v>
      </c>
      <c r="X303" s="27">
        <v>10364310.000000004</v>
      </c>
      <c r="Y303" s="27">
        <f t="shared" si="62"/>
        <v>22324962.000000007</v>
      </c>
      <c r="Z303" s="4" t="str" cm="1">
        <f t="array" ref="Z303">_xlfn.IFS(YEARFRAC(F303,G303)&lt;1,"&lt;1 Year",YEARFRAC(F303,G303)&lt;=5,"1-5 Years",YEARFRAC(F303,G303)&gt;5,"&gt;5 Years")</f>
        <v>&gt;5 Years</v>
      </c>
      <c r="AA303" s="24">
        <f>L303*(_xlfn.XLOOKUP(K303,'FX rates'!$A$2:$A$38,'FX rates'!$B$2:$B$38))</f>
        <v>83680.795250586787</v>
      </c>
      <c r="AB303" s="24">
        <f>V303*(_xlfn.XLOOKUP(K303,'FX rates'!$A$2:$A$38,'FX rates'!$B$2:$B$38))</f>
        <v>96569.561415619697</v>
      </c>
      <c r="AC303" s="24">
        <f>X303*(_xlfn.XLOOKUP(W303,'FX rates'!$A$2:$A$38,'FX rates'!$B$2:$B$38))</f>
        <v>95396.106585668953</v>
      </c>
      <c r="AD303" s="24">
        <f>Y303*(_xlfn.XLOOKUP(W303,'FX rates'!$A$2:$A$38,'FX rates'!$B$2:$B$38))</f>
        <v>205485.40659947542</v>
      </c>
      <c r="AE303" s="30">
        <f t="shared" si="63"/>
        <v>0.14000000000000018</v>
      </c>
      <c r="AF303" s="31">
        <f t="shared" si="64"/>
        <v>1272810.0000000019</v>
      </c>
      <c r="AG303" s="23">
        <f t="shared" si="65"/>
        <v>12888.76616503291</v>
      </c>
      <c r="AH303" s="35">
        <f t="shared" si="59"/>
        <v>9.2042891987666256E-3</v>
      </c>
      <c r="AI303" s="23">
        <f>U303*(_xlfn.XLOOKUP(K303,'FX rates'!$A$2:$A$38,'FX rates'!$B$2:$B$38))</f>
        <v>0</v>
      </c>
      <c r="AJ303" s="23">
        <f>Q303*(_xlfn.XLOOKUP(K303,'FX rates'!$A$2:$A$38,'FX rates'!$B$2:$B$38))</f>
        <v>0</v>
      </c>
      <c r="AK303" s="23">
        <f>R303*(_xlfn.XLOOKUP(K303,'FX rates'!$A$2:$A$38,'FX rates'!$B$2:$B$38))</f>
        <v>0</v>
      </c>
      <c r="AM303" s="4"/>
      <c r="AN303" s="4"/>
      <c r="AO303" s="4"/>
      <c r="AP303" s="32">
        <f t="shared" si="60"/>
        <v>0.15402298850574711</v>
      </c>
      <c r="AQ303" s="32">
        <f t="shared" si="61"/>
        <v>0</v>
      </c>
      <c r="AR303" s="24">
        <f t="shared" si="66"/>
        <v>11960652.000000004</v>
      </c>
      <c r="AS303" s="24" t="str">
        <f t="shared" si="67"/>
        <v>0</v>
      </c>
      <c r="AT303" s="24">
        <f t="shared" si="68"/>
        <v>184936.8659395279</v>
      </c>
      <c r="AU303" s="24">
        <f t="shared" si="69"/>
        <v>20548.540659947525</v>
      </c>
    </row>
    <row r="304" spans="1:47" x14ac:dyDescent="0.25">
      <c r="A304" s="28" t="s">
        <v>15274</v>
      </c>
      <c r="B304" s="28" t="s">
        <v>8890</v>
      </c>
      <c r="C304" s="28" t="s">
        <v>8891</v>
      </c>
      <c r="D304" s="28" t="s">
        <v>8892</v>
      </c>
      <c r="E304" s="28" t="s">
        <v>8893</v>
      </c>
      <c r="F304" s="29">
        <v>43752</v>
      </c>
      <c r="G304" s="29">
        <v>44896</v>
      </c>
      <c r="H304" s="28" t="s">
        <v>8894</v>
      </c>
      <c r="I304" s="28" t="s">
        <v>16043</v>
      </c>
      <c r="J304" s="28" t="s">
        <v>16035</v>
      </c>
      <c r="K304" s="28" t="s">
        <v>8895</v>
      </c>
      <c r="L304" s="27">
        <v>24200000.000000004</v>
      </c>
      <c r="M304" s="27">
        <v>27645310.000000004</v>
      </c>
      <c r="N304" s="27">
        <v>0</v>
      </c>
      <c r="O304" s="27">
        <v>0</v>
      </c>
      <c r="P304" s="27">
        <f t="shared" si="56"/>
        <v>27645310.000000004</v>
      </c>
      <c r="Q304" s="27">
        <v>0</v>
      </c>
      <c r="R304" s="27">
        <v>0</v>
      </c>
      <c r="S304" s="27">
        <v>0</v>
      </c>
      <c r="T304" s="27">
        <f t="shared" si="57"/>
        <v>0</v>
      </c>
      <c r="U304" s="27">
        <v>0</v>
      </c>
      <c r="V304" s="27">
        <f t="shared" si="58"/>
        <v>51845310.000000007</v>
      </c>
      <c r="W304" s="28" t="s">
        <v>8896</v>
      </c>
      <c r="X304" s="27">
        <v>24442000.000000004</v>
      </c>
      <c r="Y304" s="27">
        <f t="shared" si="62"/>
        <v>76805763.100000024</v>
      </c>
      <c r="Z304" s="4" t="str" cm="1">
        <f t="array" ref="Z304">_xlfn.IFS(YEARFRAC(F304,G304)&lt;1,"&lt;1 Year",YEARFRAC(F304,G304)&lt;=5,"1-5 Years",YEARFRAC(F304,G304)&gt;5,"&gt;5 Years")</f>
        <v>1-5 Years</v>
      </c>
      <c r="AA304" s="24">
        <f>L304*(_xlfn.XLOOKUP(K304,'FX rates'!$A$2:$A$38,'FX rates'!$B$2:$B$38))</f>
        <v>222743.79861015239</v>
      </c>
      <c r="AB304" s="24">
        <f>V304*(_xlfn.XLOOKUP(K304,'FX rates'!$A$2:$A$38,'FX rates'!$B$2:$B$38))</f>
        <v>477199.22683970741</v>
      </c>
      <c r="AC304" s="24">
        <f>X304*(_xlfn.XLOOKUP(W304,'FX rates'!$A$2:$A$38,'FX rates'!$B$2:$B$38))</f>
        <v>224971.2365962539</v>
      </c>
      <c r="AD304" s="24">
        <f>Y304*(_xlfn.XLOOKUP(W304,'FX rates'!$A$2:$A$38,'FX rates'!$B$2:$B$38))</f>
        <v>706942.45570435852</v>
      </c>
      <c r="AE304" s="30">
        <f t="shared" si="63"/>
        <v>9.9999999999999759E-3</v>
      </c>
      <c r="AF304" s="31">
        <f t="shared" si="64"/>
        <v>242000</v>
      </c>
      <c r="AG304" s="23">
        <f t="shared" si="65"/>
        <v>254455.42822955502</v>
      </c>
      <c r="AH304" s="35">
        <f t="shared" si="59"/>
        <v>9.2042891987666256E-3</v>
      </c>
      <c r="AI304" s="23">
        <f>U304*(_xlfn.XLOOKUP(K304,'FX rates'!$A$2:$A$38,'FX rates'!$B$2:$B$38))</f>
        <v>0</v>
      </c>
      <c r="AJ304" s="23">
        <f>Q304*(_xlfn.XLOOKUP(K304,'FX rates'!$A$2:$A$38,'FX rates'!$B$2:$B$38))</f>
        <v>0</v>
      </c>
      <c r="AK304" s="23">
        <f>R304*(_xlfn.XLOOKUP(K304,'FX rates'!$A$2:$A$38,'FX rates'!$B$2:$B$38))</f>
        <v>0</v>
      </c>
      <c r="AM304" s="4"/>
      <c r="AN304" s="4"/>
      <c r="AO304" s="4"/>
      <c r="AP304" s="32">
        <f t="shared" si="60"/>
        <v>1.1423681818181819</v>
      </c>
      <c r="AQ304" s="32">
        <f t="shared" si="61"/>
        <v>0</v>
      </c>
      <c r="AR304" s="24">
        <f t="shared" si="66"/>
        <v>52363763.100000016</v>
      </c>
      <c r="AS304" s="24" t="str">
        <f t="shared" si="67"/>
        <v>0</v>
      </c>
      <c r="AT304" s="24">
        <f t="shared" si="68"/>
        <v>636248.21013392264</v>
      </c>
      <c r="AU304" s="24">
        <f t="shared" si="69"/>
        <v>70694.245570435887</v>
      </c>
    </row>
    <row r="305" spans="1:47" x14ac:dyDescent="0.25">
      <c r="A305" s="28" t="s">
        <v>15275</v>
      </c>
      <c r="B305" s="28" t="s">
        <v>8897</v>
      </c>
      <c r="C305" s="28" t="s">
        <v>8898</v>
      </c>
      <c r="D305" s="28" t="s">
        <v>8899</v>
      </c>
      <c r="E305" s="28" t="s">
        <v>8900</v>
      </c>
      <c r="F305" s="29">
        <v>43752</v>
      </c>
      <c r="G305" s="29">
        <v>44896</v>
      </c>
      <c r="H305" s="28" t="s">
        <v>8901</v>
      </c>
      <c r="I305" s="28" t="s">
        <v>16035</v>
      </c>
      <c r="J305" s="28" t="s">
        <v>16045</v>
      </c>
      <c r="K305" s="28" t="s">
        <v>8902</v>
      </c>
      <c r="L305" s="27">
        <v>132825.00000000003</v>
      </c>
      <c r="M305" s="27">
        <v>195800.00000000003</v>
      </c>
      <c r="N305" s="27">
        <v>26373.119999999999</v>
      </c>
      <c r="O305" s="27">
        <v>0</v>
      </c>
      <c r="P305" s="27">
        <f t="shared" si="56"/>
        <v>222173.12000000002</v>
      </c>
      <c r="Q305" s="27">
        <v>0</v>
      </c>
      <c r="R305" s="27">
        <v>0</v>
      </c>
      <c r="S305" s="27">
        <v>0</v>
      </c>
      <c r="T305" s="27">
        <f t="shared" si="57"/>
        <v>0</v>
      </c>
      <c r="U305" s="27">
        <v>0</v>
      </c>
      <c r="V305" s="27">
        <f t="shared" si="58"/>
        <v>354998.12000000005</v>
      </c>
      <c r="W305" s="28" t="s">
        <v>8903</v>
      </c>
      <c r="X305" s="27">
        <v>143451.00000000003</v>
      </c>
      <c r="Y305" s="27">
        <f t="shared" si="62"/>
        <v>498366.00000000012</v>
      </c>
      <c r="Z305" s="4" t="str" cm="1">
        <f t="array" ref="Z305">_xlfn.IFS(YEARFRAC(F305,G305)&lt;1,"&lt;1 Year",YEARFRAC(F305,G305)&lt;=5,"1-5 Years",YEARFRAC(F305,G305)&gt;5,"&gt;5 Years")</f>
        <v>1-5 Years</v>
      </c>
      <c r="AA305" s="24">
        <f>L305*(_xlfn.XLOOKUP(K305,'FX rates'!$A$2:$A$38,'FX rates'!$B$2:$B$38))</f>
        <v>176743.58626004704</v>
      </c>
      <c r="AB305" s="24">
        <f>V305*(_xlfn.XLOOKUP(K305,'FX rates'!$A$2:$A$38,'FX rates'!$B$2:$B$38))</f>
        <v>472378.24840485246</v>
      </c>
      <c r="AC305" s="24">
        <f>X305*(_xlfn.XLOOKUP(W305,'FX rates'!$A$2:$A$38,'FX rates'!$B$2:$B$38))</f>
        <v>190883.07316085082</v>
      </c>
      <c r="AD305" s="24">
        <f>Y305*(_xlfn.XLOOKUP(W305,'FX rates'!$A$2:$A$38,'FX rates'!$B$2:$B$38))</f>
        <v>663150.71793769707</v>
      </c>
      <c r="AE305" s="30">
        <f t="shared" si="63"/>
        <v>8.0000000000000085E-2</v>
      </c>
      <c r="AF305" s="31">
        <f t="shared" si="64"/>
        <v>10626</v>
      </c>
      <c r="AG305" s="23">
        <f t="shared" si="65"/>
        <v>295634.66214480542</v>
      </c>
      <c r="AH305" s="35">
        <f t="shared" si="59"/>
        <v>1.3306500000756409</v>
      </c>
      <c r="AI305" s="23">
        <f>U305*(_xlfn.XLOOKUP(K305,'FX rates'!$A$2:$A$38,'FX rates'!$B$2:$B$38))</f>
        <v>0</v>
      </c>
      <c r="AJ305" s="23">
        <f>Q305*(_xlfn.XLOOKUP(K305,'FX rates'!$A$2:$A$38,'FX rates'!$B$2:$B$38))</f>
        <v>0</v>
      </c>
      <c r="AK305" s="23">
        <f>R305*(_xlfn.XLOOKUP(K305,'FX rates'!$A$2:$A$38,'FX rates'!$B$2:$B$38))</f>
        <v>0</v>
      </c>
      <c r="AM305" s="4"/>
      <c r="AN305" s="4"/>
      <c r="AO305" s="4"/>
      <c r="AP305" s="32">
        <f t="shared" si="60"/>
        <v>1.4741200828157348</v>
      </c>
      <c r="AQ305" s="32">
        <f t="shared" si="61"/>
        <v>0</v>
      </c>
      <c r="AR305" s="24">
        <f t="shared" si="66"/>
        <v>354915.00000000006</v>
      </c>
      <c r="AS305" s="24" t="str">
        <f t="shared" si="67"/>
        <v>0</v>
      </c>
      <c r="AT305" s="24">
        <f t="shared" si="68"/>
        <v>596835.64614392736</v>
      </c>
      <c r="AU305" s="24">
        <f t="shared" si="69"/>
        <v>66315.071793769719</v>
      </c>
    </row>
    <row r="306" spans="1:47" x14ac:dyDescent="0.25">
      <c r="A306" s="28" t="s">
        <v>15276</v>
      </c>
      <c r="B306" s="28" t="s">
        <v>7975</v>
      </c>
      <c r="C306" s="28" t="s">
        <v>7976</v>
      </c>
      <c r="D306" s="28" t="s">
        <v>7977</v>
      </c>
      <c r="E306" s="28" t="s">
        <v>7978</v>
      </c>
      <c r="F306" s="29">
        <v>43752</v>
      </c>
      <c r="G306" s="29">
        <v>44896</v>
      </c>
      <c r="H306" s="28" t="s">
        <v>7979</v>
      </c>
      <c r="I306" s="28" t="s">
        <v>16055</v>
      </c>
      <c r="J306" s="28" t="s">
        <v>16037</v>
      </c>
      <c r="K306" s="28" t="s">
        <v>7980</v>
      </c>
      <c r="L306" s="27">
        <v>70098.60000000002</v>
      </c>
      <c r="M306" s="27">
        <v>3168.0000000000005</v>
      </c>
      <c r="N306" s="27">
        <v>0</v>
      </c>
      <c r="O306" s="27">
        <v>0</v>
      </c>
      <c r="P306" s="27">
        <f t="shared" si="56"/>
        <v>3168.0000000000005</v>
      </c>
      <c r="Q306" s="27">
        <v>0</v>
      </c>
      <c r="R306" s="27">
        <v>0</v>
      </c>
      <c r="S306" s="27">
        <v>0</v>
      </c>
      <c r="T306" s="27">
        <f t="shared" si="57"/>
        <v>0</v>
      </c>
      <c r="U306" s="27">
        <v>0</v>
      </c>
      <c r="V306" s="27">
        <f t="shared" si="58"/>
        <v>73266.60000000002</v>
      </c>
      <c r="W306" s="28" t="s">
        <v>7981</v>
      </c>
      <c r="X306" s="27">
        <v>79912.404000000039</v>
      </c>
      <c r="Y306" s="27">
        <f t="shared" si="62"/>
        <v>163436.3280000001</v>
      </c>
      <c r="Z306" s="4" t="str" cm="1">
        <f t="array" ref="Z306">_xlfn.IFS(YEARFRAC(F306,G306)&lt;1,"&lt;1 Year",YEARFRAC(F306,G306)&lt;=5,"1-5 Years",YEARFRAC(F306,G306)&gt;5,"&gt;5 Years")</f>
        <v>1-5 Years</v>
      </c>
      <c r="AA306" s="24">
        <f>L306*(_xlfn.XLOOKUP(K306,'FX rates'!$A$2:$A$38,'FX rates'!$B$2:$B$38))</f>
        <v>93276.702095302346</v>
      </c>
      <c r="AB306" s="24">
        <f>V306*(_xlfn.XLOOKUP(K306,'FX rates'!$A$2:$A$38,'FX rates'!$B$2:$B$38))</f>
        <v>97492.201295541978</v>
      </c>
      <c r="AC306" s="24">
        <f>X306*(_xlfn.XLOOKUP(W306,'FX rates'!$A$2:$A$38,'FX rates'!$B$2:$B$38))</f>
        <v>106335.4403886447</v>
      </c>
      <c r="AD306" s="24">
        <f>Y306*(_xlfn.XLOOKUP(W306,'FX rates'!$A$2:$A$38,'FX rates'!$B$2:$B$38))</f>
        <v>217476.54986556261</v>
      </c>
      <c r="AE306" s="30">
        <f t="shared" si="63"/>
        <v>0.14000000000000024</v>
      </c>
      <c r="AF306" s="31">
        <f t="shared" si="64"/>
        <v>9813.8040000000183</v>
      </c>
      <c r="AG306" s="23">
        <f t="shared" si="65"/>
        <v>4215.499200239632</v>
      </c>
      <c r="AH306" s="35">
        <f t="shared" si="59"/>
        <v>1.3306500000756409</v>
      </c>
      <c r="AI306" s="23">
        <f>U306*(_xlfn.XLOOKUP(K306,'FX rates'!$A$2:$A$38,'FX rates'!$B$2:$B$38))</f>
        <v>0</v>
      </c>
      <c r="AJ306" s="23">
        <f>Q306*(_xlfn.XLOOKUP(K306,'FX rates'!$A$2:$A$38,'FX rates'!$B$2:$B$38))</f>
        <v>0</v>
      </c>
      <c r="AK306" s="23">
        <f>R306*(_xlfn.XLOOKUP(K306,'FX rates'!$A$2:$A$38,'FX rates'!$B$2:$B$38))</f>
        <v>0</v>
      </c>
      <c r="AM306" s="4"/>
      <c r="AN306" s="4"/>
      <c r="AO306" s="4"/>
      <c r="AP306" s="32">
        <f t="shared" si="60"/>
        <v>4.5193484605969302E-2</v>
      </c>
      <c r="AQ306" s="32">
        <f t="shared" si="61"/>
        <v>0</v>
      </c>
      <c r="AR306" s="24">
        <f t="shared" si="66"/>
        <v>83523.924000000043</v>
      </c>
      <c r="AS306" s="24" t="str">
        <f t="shared" si="67"/>
        <v>0</v>
      </c>
      <c r="AT306" s="24">
        <f t="shared" si="68"/>
        <v>195728.89487900634</v>
      </c>
      <c r="AU306" s="24">
        <f t="shared" si="69"/>
        <v>21747.65498655627</v>
      </c>
    </row>
    <row r="307" spans="1:47" x14ac:dyDescent="0.25">
      <c r="A307" s="28" t="s">
        <v>15277</v>
      </c>
      <c r="B307" s="28" t="s">
        <v>8911</v>
      </c>
      <c r="C307" s="28" t="s">
        <v>8912</v>
      </c>
      <c r="D307" s="28" t="s">
        <v>8913</v>
      </c>
      <c r="E307" s="28" t="s">
        <v>8914</v>
      </c>
      <c r="F307" s="29">
        <v>43787</v>
      </c>
      <c r="G307" s="29">
        <v>44896</v>
      </c>
      <c r="H307" s="28" t="s">
        <v>8915</v>
      </c>
      <c r="I307" s="28" t="s">
        <v>16044</v>
      </c>
      <c r="J307" s="28" t="s">
        <v>16035</v>
      </c>
      <c r="K307" s="28" t="s">
        <v>8916</v>
      </c>
      <c r="L307" s="27">
        <v>200640.00000000003</v>
      </c>
      <c r="M307" s="27">
        <v>219208.00000000003</v>
      </c>
      <c r="N307" s="27">
        <v>0</v>
      </c>
      <c r="O307" s="27">
        <v>0</v>
      </c>
      <c r="P307" s="27">
        <f t="shared" si="56"/>
        <v>219208.00000000003</v>
      </c>
      <c r="Q307" s="27">
        <v>0</v>
      </c>
      <c r="R307" s="27">
        <v>0</v>
      </c>
      <c r="S307" s="27">
        <v>0</v>
      </c>
      <c r="T307" s="27">
        <f t="shared" si="57"/>
        <v>0</v>
      </c>
      <c r="U307" s="27">
        <v>0</v>
      </c>
      <c r="V307" s="27">
        <f t="shared" si="58"/>
        <v>419848.00000000006</v>
      </c>
      <c r="W307" s="28" t="s">
        <v>8917</v>
      </c>
      <c r="X307" s="27">
        <v>226723.20000000001</v>
      </c>
      <c r="Y307" s="27">
        <f t="shared" si="62"/>
        <v>701151.44</v>
      </c>
      <c r="Z307" s="4" t="str" cm="1">
        <f t="array" ref="Z307">_xlfn.IFS(YEARFRAC(F307,G307)&lt;1,"&lt;1 Year",YEARFRAC(F307,G307)&lt;=5,"1-5 Years",YEARFRAC(F307,G307)&gt;5,"&gt;5 Years")</f>
        <v>1-5 Years</v>
      </c>
      <c r="AA307" s="24">
        <f>L307*(_xlfn.XLOOKUP(K307,'FX rates'!$A$2:$A$38,'FX rates'!$B$2:$B$38))</f>
        <v>266981.61601517664</v>
      </c>
      <c r="AB307" s="24">
        <f>V307*(_xlfn.XLOOKUP(K307,'FX rates'!$A$2:$A$38,'FX rates'!$B$2:$B$38))</f>
        <v>558670.7412317578</v>
      </c>
      <c r="AC307" s="24">
        <f>X307*(_xlfn.XLOOKUP(W307,'FX rates'!$A$2:$A$38,'FX rates'!$B$2:$B$38))</f>
        <v>301689.2260971496</v>
      </c>
      <c r="AD307" s="24">
        <f>Y307*(_xlfn.XLOOKUP(W307,'FX rates'!$A$2:$A$38,'FX rates'!$B$2:$B$38))</f>
        <v>932987.16368903569</v>
      </c>
      <c r="AE307" s="30">
        <f t="shared" si="63"/>
        <v>0.13</v>
      </c>
      <c r="AF307" s="31">
        <f t="shared" si="64"/>
        <v>26083.199999999983</v>
      </c>
      <c r="AG307" s="23">
        <f t="shared" si="65"/>
        <v>291689.12521658116</v>
      </c>
      <c r="AH307" s="35">
        <f t="shared" si="59"/>
        <v>1.3306500000756412</v>
      </c>
      <c r="AI307" s="23">
        <f>U307*(_xlfn.XLOOKUP(K307,'FX rates'!$A$2:$A$38,'FX rates'!$B$2:$B$38))</f>
        <v>0</v>
      </c>
      <c r="AJ307" s="23">
        <f>Q307*(_xlfn.XLOOKUP(K307,'FX rates'!$A$2:$A$38,'FX rates'!$B$2:$B$38))</f>
        <v>0</v>
      </c>
      <c r="AK307" s="23">
        <f>R307*(_xlfn.XLOOKUP(K307,'FX rates'!$A$2:$A$38,'FX rates'!$B$2:$B$38))</f>
        <v>0</v>
      </c>
      <c r="AM307" s="4"/>
      <c r="AN307" s="4"/>
      <c r="AO307" s="4"/>
      <c r="AP307" s="32">
        <f t="shared" si="60"/>
        <v>1.0925438596491228</v>
      </c>
      <c r="AQ307" s="32">
        <f t="shared" si="61"/>
        <v>0</v>
      </c>
      <c r="AR307" s="24">
        <f t="shared" si="66"/>
        <v>474428.24</v>
      </c>
      <c r="AS307" s="24" t="str">
        <f t="shared" si="67"/>
        <v>0</v>
      </c>
      <c r="AT307" s="24">
        <f t="shared" si="68"/>
        <v>839688.44732013217</v>
      </c>
      <c r="AU307" s="24">
        <f t="shared" si="69"/>
        <v>93298.716368903522</v>
      </c>
    </row>
    <row r="308" spans="1:47" x14ac:dyDescent="0.25">
      <c r="A308" s="28" t="s">
        <v>15278</v>
      </c>
      <c r="B308" s="28" t="s">
        <v>8918</v>
      </c>
      <c r="C308" s="28" t="s">
        <v>8919</v>
      </c>
      <c r="D308" s="28" t="s">
        <v>8920</v>
      </c>
      <c r="E308" s="28" t="s">
        <v>8921</v>
      </c>
      <c r="F308" s="29">
        <v>44284</v>
      </c>
      <c r="G308" s="29">
        <v>44896</v>
      </c>
      <c r="H308" s="28" t="s">
        <v>8922</v>
      </c>
      <c r="I308" s="28" t="s">
        <v>16048</v>
      </c>
      <c r="J308" s="28" t="s">
        <v>16033</v>
      </c>
      <c r="K308" s="28" t="s">
        <v>8923</v>
      </c>
      <c r="L308" s="27">
        <v>169950</v>
      </c>
      <c r="M308" s="27">
        <v>91080.000000000015</v>
      </c>
      <c r="N308" s="27">
        <v>0</v>
      </c>
      <c r="O308" s="27">
        <v>0</v>
      </c>
      <c r="P308" s="27">
        <f t="shared" si="56"/>
        <v>91080.000000000015</v>
      </c>
      <c r="Q308" s="27">
        <v>0</v>
      </c>
      <c r="R308" s="27">
        <v>0</v>
      </c>
      <c r="S308" s="27">
        <v>0</v>
      </c>
      <c r="T308" s="27">
        <f t="shared" si="57"/>
        <v>0</v>
      </c>
      <c r="U308" s="27">
        <v>0</v>
      </c>
      <c r="V308" s="27">
        <f t="shared" si="58"/>
        <v>261030</v>
      </c>
      <c r="W308" s="28" t="s">
        <v>8924</v>
      </c>
      <c r="X308" s="27">
        <v>180147</v>
      </c>
      <c r="Y308" s="27">
        <f t="shared" si="62"/>
        <v>456838.8</v>
      </c>
      <c r="Z308" s="4" t="str" cm="1">
        <f t="array" ref="Z308">_xlfn.IFS(YEARFRAC(F308,G308)&lt;1,"&lt;1 Year",YEARFRAC(F308,G308)&lt;=5,"1-5 Years",YEARFRAC(F308,G308)&gt;5,"&gt;5 Years")</f>
        <v>1-5 Years</v>
      </c>
      <c r="AA308" s="24">
        <f>L308*(_xlfn.XLOOKUP(K308,'FX rates'!$A$2:$A$38,'FX rates'!$B$2:$B$38))</f>
        <v>226143.96751285519</v>
      </c>
      <c r="AB308" s="24">
        <f>V308*(_xlfn.XLOOKUP(K308,'FX rates'!$A$2:$A$38,'FX rates'!$B$2:$B$38))</f>
        <v>347339.56951974455</v>
      </c>
      <c r="AC308" s="24">
        <f>X308*(_xlfn.XLOOKUP(W308,'FX rates'!$A$2:$A$38,'FX rates'!$B$2:$B$38))</f>
        <v>239712.60556362648</v>
      </c>
      <c r="AD308" s="24">
        <f>Y308*(_xlfn.XLOOKUP(W308,'FX rates'!$A$2:$A$38,'FX rates'!$B$2:$B$38))</f>
        <v>607892.54925455572</v>
      </c>
      <c r="AE308" s="30">
        <f t="shared" si="63"/>
        <v>5.9999999999999901E-2</v>
      </c>
      <c r="AF308" s="31">
        <f t="shared" si="64"/>
        <v>10197</v>
      </c>
      <c r="AG308" s="23">
        <f t="shared" si="65"/>
        <v>121195.60200688936</v>
      </c>
      <c r="AH308" s="35">
        <f t="shared" si="59"/>
        <v>1.3306500000756409</v>
      </c>
      <c r="AI308" s="23">
        <f>U308*(_xlfn.XLOOKUP(K308,'FX rates'!$A$2:$A$38,'FX rates'!$B$2:$B$38))</f>
        <v>0</v>
      </c>
      <c r="AJ308" s="23">
        <f>Q308*(_xlfn.XLOOKUP(K308,'FX rates'!$A$2:$A$38,'FX rates'!$B$2:$B$38))</f>
        <v>0</v>
      </c>
      <c r="AK308" s="23">
        <f>R308*(_xlfn.XLOOKUP(K308,'FX rates'!$A$2:$A$38,'FX rates'!$B$2:$B$38))</f>
        <v>0</v>
      </c>
      <c r="AM308" s="4"/>
      <c r="AN308" s="4"/>
      <c r="AO308" s="4"/>
      <c r="AP308" s="32">
        <f t="shared" si="60"/>
        <v>0.53592233009708745</v>
      </c>
      <c r="AQ308" s="32">
        <f t="shared" si="61"/>
        <v>0</v>
      </c>
      <c r="AR308" s="24">
        <f t="shared" si="66"/>
        <v>276691.8</v>
      </c>
      <c r="AS308" s="24" t="str">
        <f t="shared" si="67"/>
        <v>0</v>
      </c>
      <c r="AT308" s="24">
        <f t="shared" si="68"/>
        <v>547103.29432910017</v>
      </c>
      <c r="AU308" s="24">
        <f t="shared" si="69"/>
        <v>60789.254925455549</v>
      </c>
    </row>
    <row r="309" spans="1:47" x14ac:dyDescent="0.25">
      <c r="A309" s="28" t="s">
        <v>15279</v>
      </c>
      <c r="B309" s="28" t="s">
        <v>8925</v>
      </c>
      <c r="C309" s="28" t="s">
        <v>8926</v>
      </c>
      <c r="D309" s="28" t="s">
        <v>8927</v>
      </c>
      <c r="E309" s="28" t="s">
        <v>8928</v>
      </c>
      <c r="F309" s="29">
        <v>43759</v>
      </c>
      <c r="G309" s="29">
        <v>44896</v>
      </c>
      <c r="H309" s="28" t="s">
        <v>8929</v>
      </c>
      <c r="I309" s="28" t="s">
        <v>16044</v>
      </c>
      <c r="J309" s="28" t="s">
        <v>16038</v>
      </c>
      <c r="K309" s="28" t="s">
        <v>8930</v>
      </c>
      <c r="L309" s="27">
        <v>254100.00000000006</v>
      </c>
      <c r="M309" s="27">
        <v>667920.00000000012</v>
      </c>
      <c r="N309" s="27">
        <v>0</v>
      </c>
      <c r="O309" s="27">
        <v>0</v>
      </c>
      <c r="P309" s="27">
        <f t="shared" si="56"/>
        <v>667920.00000000012</v>
      </c>
      <c r="Q309" s="27">
        <v>0</v>
      </c>
      <c r="R309" s="27">
        <v>0</v>
      </c>
      <c r="S309" s="27">
        <v>0</v>
      </c>
      <c r="T309" s="27">
        <f t="shared" si="57"/>
        <v>0</v>
      </c>
      <c r="U309" s="27">
        <v>0</v>
      </c>
      <c r="V309" s="27">
        <f t="shared" si="58"/>
        <v>922020.00000000023</v>
      </c>
      <c r="W309" s="28" t="s">
        <v>8931</v>
      </c>
      <c r="X309" s="27">
        <v>264264.00000000006</v>
      </c>
      <c r="Y309" s="27">
        <f t="shared" si="62"/>
        <v>1223164.8000000003</v>
      </c>
      <c r="Z309" s="4" t="str" cm="1">
        <f t="array" ref="Z309">_xlfn.IFS(YEARFRAC(F309,G309)&lt;1,"&lt;1 Year",YEARFRAC(F309,G309)&lt;=5,"1-5 Years",YEARFRAC(F309,G309)&gt;5,"&gt;5 Years")</f>
        <v>1-5 Years</v>
      </c>
      <c r="AA309" s="24">
        <f>L309*(_xlfn.XLOOKUP(K309,'FX rates'!$A$2:$A$38,'FX rates'!$B$2:$B$38))</f>
        <v>254100.00000000006</v>
      </c>
      <c r="AB309" s="24">
        <f>V309*(_xlfn.XLOOKUP(K309,'FX rates'!$A$2:$A$38,'FX rates'!$B$2:$B$38))</f>
        <v>922020.00000000023</v>
      </c>
      <c r="AC309" s="24">
        <f>X309*(_xlfn.XLOOKUP(W309,'FX rates'!$A$2:$A$38,'FX rates'!$B$2:$B$38))</f>
        <v>264264.00000000006</v>
      </c>
      <c r="AD309" s="24">
        <f>Y309*(_xlfn.XLOOKUP(W309,'FX rates'!$A$2:$A$38,'FX rates'!$B$2:$B$38))</f>
        <v>1223164.8000000003</v>
      </c>
      <c r="AE309" s="30">
        <f t="shared" si="63"/>
        <v>3.9999999999999994E-2</v>
      </c>
      <c r="AF309" s="31">
        <f t="shared" si="64"/>
        <v>10164</v>
      </c>
      <c r="AG309" s="23">
        <f t="shared" si="65"/>
        <v>667920.00000000023</v>
      </c>
      <c r="AH309" s="35">
        <f t="shared" si="59"/>
        <v>1</v>
      </c>
      <c r="AI309" s="23">
        <f>U309*(_xlfn.XLOOKUP(K309,'FX rates'!$A$2:$A$38,'FX rates'!$B$2:$B$38))</f>
        <v>0</v>
      </c>
      <c r="AJ309" s="23">
        <f>Q309*(_xlfn.XLOOKUP(K309,'FX rates'!$A$2:$A$38,'FX rates'!$B$2:$B$38))</f>
        <v>0</v>
      </c>
      <c r="AK309" s="23">
        <f>R309*(_xlfn.XLOOKUP(K309,'FX rates'!$A$2:$A$38,'FX rates'!$B$2:$B$38))</f>
        <v>0</v>
      </c>
      <c r="AM309" s="4"/>
      <c r="AN309" s="4"/>
      <c r="AO309" s="4"/>
      <c r="AP309" s="32">
        <f t="shared" si="60"/>
        <v>2.6285714285714286</v>
      </c>
      <c r="AQ309" s="32">
        <f t="shared" si="61"/>
        <v>0</v>
      </c>
      <c r="AR309" s="24">
        <f t="shared" si="66"/>
        <v>958900.80000000016</v>
      </c>
      <c r="AS309" s="24" t="str">
        <f t="shared" si="67"/>
        <v>0</v>
      </c>
      <c r="AT309" s="24">
        <f t="shared" si="68"/>
        <v>1100848.3200000003</v>
      </c>
      <c r="AU309" s="24">
        <f t="shared" si="69"/>
        <v>122316.47999999998</v>
      </c>
    </row>
    <row r="310" spans="1:47" x14ac:dyDescent="0.25">
      <c r="A310" s="28" t="s">
        <v>15280</v>
      </c>
      <c r="B310" s="28" t="s">
        <v>8932</v>
      </c>
      <c r="C310" s="28" t="s">
        <v>8933</v>
      </c>
      <c r="D310" s="28" t="s">
        <v>8934</v>
      </c>
      <c r="E310" s="28" t="s">
        <v>8935</v>
      </c>
      <c r="F310" s="29">
        <v>43770</v>
      </c>
      <c r="G310" s="29">
        <v>44896</v>
      </c>
      <c r="H310" s="28" t="s">
        <v>8936</v>
      </c>
      <c r="I310" s="28" t="s">
        <v>16052</v>
      </c>
      <c r="J310" s="28" t="s">
        <v>16039</v>
      </c>
      <c r="K310" s="28" t="s">
        <v>8937</v>
      </c>
      <c r="L310" s="27">
        <v>227700.00000000003</v>
      </c>
      <c r="M310" s="27">
        <v>584210</v>
      </c>
      <c r="N310" s="27">
        <v>41400</v>
      </c>
      <c r="O310" s="27">
        <v>0</v>
      </c>
      <c r="P310" s="27">
        <f t="shared" si="56"/>
        <v>625610</v>
      </c>
      <c r="Q310" s="27">
        <v>0</v>
      </c>
      <c r="R310" s="27">
        <v>0</v>
      </c>
      <c r="S310" s="27">
        <v>0</v>
      </c>
      <c r="T310" s="27">
        <f t="shared" si="57"/>
        <v>0</v>
      </c>
      <c r="U310" s="27">
        <v>0</v>
      </c>
      <c r="V310" s="27">
        <f t="shared" si="58"/>
        <v>853310</v>
      </c>
      <c r="W310" s="28" t="s">
        <v>8938</v>
      </c>
      <c r="X310" s="27">
        <v>250470.00000000006</v>
      </c>
      <c r="Y310" s="27">
        <f t="shared" si="62"/>
        <v>1143571.0000000002</v>
      </c>
      <c r="Z310" s="4" t="str" cm="1">
        <f t="array" ref="Z310">_xlfn.IFS(YEARFRAC(F310,G310)&lt;1,"&lt;1 Year",YEARFRAC(F310,G310)&lt;=5,"1-5 Years",YEARFRAC(F310,G310)&gt;5,"&gt;5 Years")</f>
        <v>1-5 Years</v>
      </c>
      <c r="AA310" s="24">
        <f>L310*(_xlfn.XLOOKUP(K310,'FX rates'!$A$2:$A$38,'FX rates'!$B$2:$B$38))</f>
        <v>227700.00000000003</v>
      </c>
      <c r="AB310" s="24">
        <f>V310*(_xlfn.XLOOKUP(K310,'FX rates'!$A$2:$A$38,'FX rates'!$B$2:$B$38))</f>
        <v>853310</v>
      </c>
      <c r="AC310" s="24">
        <f>X310*(_xlfn.XLOOKUP(W310,'FX rates'!$A$2:$A$38,'FX rates'!$B$2:$B$38))</f>
        <v>250470.00000000006</v>
      </c>
      <c r="AD310" s="24">
        <f>Y310*(_xlfn.XLOOKUP(W310,'FX rates'!$A$2:$A$38,'FX rates'!$B$2:$B$38))</f>
        <v>1143571.0000000002</v>
      </c>
      <c r="AE310" s="30">
        <f t="shared" si="63"/>
        <v>0.10000000000000012</v>
      </c>
      <c r="AF310" s="31">
        <f t="shared" si="64"/>
        <v>22770.000000000029</v>
      </c>
      <c r="AG310" s="23">
        <f t="shared" si="65"/>
        <v>625610</v>
      </c>
      <c r="AH310" s="35">
        <f t="shared" si="59"/>
        <v>1</v>
      </c>
      <c r="AI310" s="23">
        <f>U310*(_xlfn.XLOOKUP(K310,'FX rates'!$A$2:$A$38,'FX rates'!$B$2:$B$38))</f>
        <v>0</v>
      </c>
      <c r="AJ310" s="23">
        <f>Q310*(_xlfn.XLOOKUP(K310,'FX rates'!$A$2:$A$38,'FX rates'!$B$2:$B$38))</f>
        <v>0</v>
      </c>
      <c r="AK310" s="23">
        <f>R310*(_xlfn.XLOOKUP(K310,'FX rates'!$A$2:$A$38,'FX rates'!$B$2:$B$38))</f>
        <v>0</v>
      </c>
      <c r="AM310" s="4"/>
      <c r="AN310" s="4"/>
      <c r="AO310" s="4"/>
      <c r="AP310" s="32">
        <f t="shared" si="60"/>
        <v>2.5657004830917871</v>
      </c>
      <c r="AQ310" s="32">
        <f t="shared" si="61"/>
        <v>0</v>
      </c>
      <c r="AR310" s="24">
        <f t="shared" si="66"/>
        <v>893101.00000000012</v>
      </c>
      <c r="AS310" s="24" t="str">
        <f t="shared" si="67"/>
        <v>0</v>
      </c>
      <c r="AT310" s="24">
        <f t="shared" si="68"/>
        <v>1029213.9000000003</v>
      </c>
      <c r="AU310" s="24">
        <f t="shared" si="69"/>
        <v>114357.09999999998</v>
      </c>
    </row>
    <row r="311" spans="1:47" x14ac:dyDescent="0.25">
      <c r="A311" s="28" t="s">
        <v>15281</v>
      </c>
      <c r="B311" s="28" t="s">
        <v>8939</v>
      </c>
      <c r="C311" s="28" t="s">
        <v>8940</v>
      </c>
      <c r="D311" s="28" t="s">
        <v>8941</v>
      </c>
      <c r="E311" s="28" t="s">
        <v>8942</v>
      </c>
      <c r="F311" s="29">
        <v>43773</v>
      </c>
      <c r="G311" s="29">
        <v>44896</v>
      </c>
      <c r="H311" s="28" t="s">
        <v>8943</v>
      </c>
      <c r="I311" s="28" t="s">
        <v>16034</v>
      </c>
      <c r="J311" s="28" t="s">
        <v>16057</v>
      </c>
      <c r="K311" s="28" t="s">
        <v>8944</v>
      </c>
      <c r="L311" s="27">
        <v>173910</v>
      </c>
      <c r="M311" s="27">
        <v>120120</v>
      </c>
      <c r="N311" s="27">
        <v>0</v>
      </c>
      <c r="O311" s="27">
        <v>0</v>
      </c>
      <c r="P311" s="27">
        <f t="shared" si="56"/>
        <v>120120</v>
      </c>
      <c r="Q311" s="27">
        <v>0</v>
      </c>
      <c r="R311" s="27">
        <v>0</v>
      </c>
      <c r="S311" s="27">
        <v>0</v>
      </c>
      <c r="T311" s="27">
        <f t="shared" si="57"/>
        <v>0</v>
      </c>
      <c r="U311" s="27">
        <v>0</v>
      </c>
      <c r="V311" s="27">
        <f t="shared" si="58"/>
        <v>294030</v>
      </c>
      <c r="W311" s="28" t="s">
        <v>8945</v>
      </c>
      <c r="X311" s="27">
        <v>198257.40000000002</v>
      </c>
      <c r="Y311" s="27">
        <f t="shared" si="62"/>
        <v>533451.60000000009</v>
      </c>
      <c r="Z311" s="4" t="str" cm="1">
        <f t="array" ref="Z311">_xlfn.IFS(YEARFRAC(F311,G311)&lt;1,"&lt;1 Year",YEARFRAC(F311,G311)&lt;=5,"1-5 Years",YEARFRAC(F311,G311)&gt;5,"&gt;5 Years")</f>
        <v>1-5 Years</v>
      </c>
      <c r="AA311" s="24">
        <f>L311*(_xlfn.XLOOKUP(K311,'FX rates'!$A$2:$A$38,'FX rates'!$B$2:$B$38))</f>
        <v>173910</v>
      </c>
      <c r="AB311" s="24">
        <f>V311*(_xlfn.XLOOKUP(K311,'FX rates'!$A$2:$A$38,'FX rates'!$B$2:$B$38))</f>
        <v>294030</v>
      </c>
      <c r="AC311" s="24">
        <f>X311*(_xlfn.XLOOKUP(W311,'FX rates'!$A$2:$A$38,'FX rates'!$B$2:$B$38))</f>
        <v>198257.40000000002</v>
      </c>
      <c r="AD311" s="24">
        <f>Y311*(_xlfn.XLOOKUP(W311,'FX rates'!$A$2:$A$38,'FX rates'!$B$2:$B$38))</f>
        <v>533451.60000000009</v>
      </c>
      <c r="AE311" s="30">
        <f t="shared" si="63"/>
        <v>0.14000000000000012</v>
      </c>
      <c r="AF311" s="31">
        <f t="shared" si="64"/>
        <v>24347.400000000023</v>
      </c>
      <c r="AG311" s="23">
        <f t="shared" si="65"/>
        <v>120120</v>
      </c>
      <c r="AH311" s="35">
        <f t="shared" si="59"/>
        <v>1</v>
      </c>
      <c r="AI311" s="23">
        <f>U311*(_xlfn.XLOOKUP(K311,'FX rates'!$A$2:$A$38,'FX rates'!$B$2:$B$38))</f>
        <v>0</v>
      </c>
      <c r="AJ311" s="23">
        <f>Q311*(_xlfn.XLOOKUP(K311,'FX rates'!$A$2:$A$38,'FX rates'!$B$2:$B$38))</f>
        <v>0</v>
      </c>
      <c r="AK311" s="23">
        <f>R311*(_xlfn.XLOOKUP(K311,'FX rates'!$A$2:$A$38,'FX rates'!$B$2:$B$38))</f>
        <v>0</v>
      </c>
      <c r="AM311" s="4"/>
      <c r="AN311" s="4"/>
      <c r="AO311" s="4"/>
      <c r="AP311" s="32">
        <f t="shared" si="60"/>
        <v>0.69070208728652749</v>
      </c>
      <c r="AQ311" s="32">
        <f t="shared" si="61"/>
        <v>0</v>
      </c>
      <c r="AR311" s="24">
        <f t="shared" si="66"/>
        <v>335194.2</v>
      </c>
      <c r="AS311" s="24" t="str">
        <f t="shared" si="67"/>
        <v>0</v>
      </c>
      <c r="AT311" s="24">
        <f t="shared" si="68"/>
        <v>480106.44000000012</v>
      </c>
      <c r="AU311" s="24">
        <f t="shared" si="69"/>
        <v>53345.159999999974</v>
      </c>
    </row>
    <row r="312" spans="1:47" x14ac:dyDescent="0.25">
      <c r="A312" s="28" t="s">
        <v>15282</v>
      </c>
      <c r="B312" s="28" t="s">
        <v>8946</v>
      </c>
      <c r="C312" s="28" t="s">
        <v>8947</v>
      </c>
      <c r="D312" s="28" t="s">
        <v>8948</v>
      </c>
      <c r="E312" s="28" t="s">
        <v>8949</v>
      </c>
      <c r="F312" s="29">
        <v>43773</v>
      </c>
      <c r="G312" s="29">
        <v>44896</v>
      </c>
      <c r="H312" s="28" t="s">
        <v>8950</v>
      </c>
      <c r="I312" s="28" t="s">
        <v>16034</v>
      </c>
      <c r="J312" s="28" t="s">
        <v>16045</v>
      </c>
      <c r="K312" s="28" t="s">
        <v>8951</v>
      </c>
      <c r="L312" s="27">
        <v>280500</v>
      </c>
      <c r="M312" s="27">
        <v>689040.00000000012</v>
      </c>
      <c r="N312" s="27">
        <v>0</v>
      </c>
      <c r="O312" s="27">
        <v>0</v>
      </c>
      <c r="P312" s="27">
        <f t="shared" si="56"/>
        <v>689040.00000000012</v>
      </c>
      <c r="Q312" s="27">
        <v>0</v>
      </c>
      <c r="R312" s="27">
        <v>0</v>
      </c>
      <c r="S312" s="27">
        <v>0</v>
      </c>
      <c r="T312" s="27">
        <f t="shared" si="57"/>
        <v>0</v>
      </c>
      <c r="U312" s="27">
        <v>410400</v>
      </c>
      <c r="V312" s="27">
        <f t="shared" si="58"/>
        <v>1379940</v>
      </c>
      <c r="W312" s="28" t="s">
        <v>8952</v>
      </c>
      <c r="X312" s="27">
        <v>308550</v>
      </c>
      <c r="Y312" s="27">
        <f t="shared" si="62"/>
        <v>1375044.0000000002</v>
      </c>
      <c r="Z312" s="4" t="str" cm="1">
        <f t="array" ref="Z312">_xlfn.IFS(YEARFRAC(F312,G312)&lt;1,"&lt;1 Year",YEARFRAC(F312,G312)&lt;=5,"1-5 Years",YEARFRAC(F312,G312)&gt;5,"&gt;5 Years")</f>
        <v>1-5 Years</v>
      </c>
      <c r="AA312" s="24">
        <f>L312*(_xlfn.XLOOKUP(K312,'FX rates'!$A$2:$A$38,'FX rates'!$B$2:$B$38))</f>
        <v>280500</v>
      </c>
      <c r="AB312" s="24">
        <f>V312*(_xlfn.XLOOKUP(K312,'FX rates'!$A$2:$A$38,'FX rates'!$B$2:$B$38))</f>
        <v>1379940</v>
      </c>
      <c r="AC312" s="24">
        <f>X312*(_xlfn.XLOOKUP(W312,'FX rates'!$A$2:$A$38,'FX rates'!$B$2:$B$38))</f>
        <v>308550</v>
      </c>
      <c r="AD312" s="24">
        <f>Y312*(_xlfn.XLOOKUP(W312,'FX rates'!$A$2:$A$38,'FX rates'!$B$2:$B$38))</f>
        <v>1375044.0000000002</v>
      </c>
      <c r="AE312" s="30">
        <f t="shared" si="63"/>
        <v>0.1</v>
      </c>
      <c r="AF312" s="31">
        <f t="shared" si="64"/>
        <v>28050</v>
      </c>
      <c r="AG312" s="23">
        <f t="shared" si="65"/>
        <v>1099440</v>
      </c>
      <c r="AH312" s="35">
        <f t="shared" si="59"/>
        <v>1</v>
      </c>
      <c r="AI312" s="23">
        <f>U312*(_xlfn.XLOOKUP(K312,'FX rates'!$A$2:$A$38,'FX rates'!$B$2:$B$38))</f>
        <v>410400</v>
      </c>
      <c r="AJ312" s="23">
        <f>Q312*(_xlfn.XLOOKUP(K312,'FX rates'!$A$2:$A$38,'FX rates'!$B$2:$B$38))</f>
        <v>0</v>
      </c>
      <c r="AK312" s="23">
        <f>R312*(_xlfn.XLOOKUP(K312,'FX rates'!$A$2:$A$38,'FX rates'!$B$2:$B$38))</f>
        <v>0</v>
      </c>
      <c r="AM312" s="4"/>
      <c r="AN312" s="4"/>
      <c r="AO312" s="4"/>
      <c r="AP312" s="32">
        <f t="shared" si="60"/>
        <v>2.4564705882352946</v>
      </c>
      <c r="AQ312" s="32">
        <f t="shared" si="61"/>
        <v>0</v>
      </c>
      <c r="AR312" s="24">
        <f t="shared" si="66"/>
        <v>1066494.0000000002</v>
      </c>
      <c r="AS312" s="24" t="str">
        <f t="shared" si="67"/>
        <v>0</v>
      </c>
      <c r="AT312" s="24">
        <f t="shared" si="68"/>
        <v>1237539.6000000003</v>
      </c>
      <c r="AU312" s="24">
        <f t="shared" si="69"/>
        <v>137504.39999999991</v>
      </c>
    </row>
    <row r="313" spans="1:47" x14ac:dyDescent="0.25">
      <c r="A313" s="28" t="s">
        <v>15283</v>
      </c>
      <c r="B313" s="28" t="s">
        <v>8953</v>
      </c>
      <c r="C313" s="28" t="s">
        <v>8954</v>
      </c>
      <c r="D313" s="28" t="s">
        <v>8955</v>
      </c>
      <c r="E313" s="28" t="s">
        <v>8956</v>
      </c>
      <c r="F313" s="29">
        <v>43749</v>
      </c>
      <c r="G313" s="29">
        <v>44896</v>
      </c>
      <c r="H313" s="28" t="s">
        <v>8957</v>
      </c>
      <c r="I313" s="28" t="s">
        <v>16035</v>
      </c>
      <c r="J313" s="28" t="s">
        <v>16035</v>
      </c>
      <c r="K313" s="28" t="s">
        <v>8958</v>
      </c>
      <c r="L313" s="27">
        <v>17723200.000000004</v>
      </c>
      <c r="M313" s="27">
        <v>4963200</v>
      </c>
      <c r="N313" s="27">
        <v>0</v>
      </c>
      <c r="O313" s="27">
        <v>0</v>
      </c>
      <c r="P313" s="27">
        <f t="shared" si="56"/>
        <v>4963200</v>
      </c>
      <c r="Q313" s="27">
        <v>0</v>
      </c>
      <c r="R313" s="27">
        <v>0</v>
      </c>
      <c r="S313" s="27">
        <v>0</v>
      </c>
      <c r="T313" s="27">
        <f t="shared" si="57"/>
        <v>0</v>
      </c>
      <c r="U313" s="27">
        <v>0</v>
      </c>
      <c r="V313" s="27">
        <f t="shared" si="58"/>
        <v>22686400.000000004</v>
      </c>
      <c r="W313" s="28" t="s">
        <v>8959</v>
      </c>
      <c r="X313" s="27">
        <v>19495520.000000007</v>
      </c>
      <c r="Y313" s="27">
        <f t="shared" si="62"/>
        <v>44450560.000000015</v>
      </c>
      <c r="Z313" s="4" t="str" cm="1">
        <f t="array" ref="Z313">_xlfn.IFS(YEARFRAC(F313,G313)&lt;1,"&lt;1 Year",YEARFRAC(F313,G313)&lt;=5,"1-5 Years",YEARFRAC(F313,G313)&gt;5,"&gt;5 Years")</f>
        <v>1-5 Years</v>
      </c>
      <c r="AA313" s="24">
        <f>L313*(_xlfn.XLOOKUP(K313,'FX rates'!$A$2:$A$38,'FX rates'!$B$2:$B$38))</f>
        <v>163129.45832758068</v>
      </c>
      <c r="AB313" s="24">
        <f>V313*(_xlfn.XLOOKUP(K313,'FX rates'!$A$2:$A$38,'FX rates'!$B$2:$B$38))</f>
        <v>208812.18647889921</v>
      </c>
      <c r="AC313" s="24">
        <f>X313*(_xlfn.XLOOKUP(W313,'FX rates'!$A$2:$A$38,'FX rates'!$B$2:$B$38))</f>
        <v>179442.4041603388</v>
      </c>
      <c r="AD313" s="24">
        <f>Y313*(_xlfn.XLOOKUP(W313,'FX rates'!$A$2:$A$38,'FX rates'!$B$2:$B$38))</f>
        <v>409135.80928712798</v>
      </c>
      <c r="AE313" s="30">
        <f t="shared" si="63"/>
        <v>0.10000000000000034</v>
      </c>
      <c r="AF313" s="31">
        <f t="shared" si="64"/>
        <v>1772320.0000000037</v>
      </c>
      <c r="AG313" s="23">
        <f t="shared" si="65"/>
        <v>45682.72815131853</v>
      </c>
      <c r="AH313" s="35">
        <f t="shared" si="59"/>
        <v>9.2042891987666256E-3</v>
      </c>
      <c r="AI313" s="23">
        <f>U313*(_xlfn.XLOOKUP(K313,'FX rates'!$A$2:$A$38,'FX rates'!$B$2:$B$38))</f>
        <v>0</v>
      </c>
      <c r="AJ313" s="23">
        <f>Q313*(_xlfn.XLOOKUP(K313,'FX rates'!$A$2:$A$38,'FX rates'!$B$2:$B$38))</f>
        <v>0</v>
      </c>
      <c r="AK313" s="23">
        <f>R313*(_xlfn.XLOOKUP(K313,'FX rates'!$A$2:$A$38,'FX rates'!$B$2:$B$38))</f>
        <v>0</v>
      </c>
      <c r="AM313" s="4"/>
      <c r="AN313" s="4"/>
      <c r="AO313" s="4"/>
      <c r="AP313" s="32">
        <f t="shared" si="60"/>
        <v>0.28003972194637533</v>
      </c>
      <c r="AQ313" s="32">
        <f t="shared" si="61"/>
        <v>0</v>
      </c>
      <c r="AR313" s="24">
        <f t="shared" si="66"/>
        <v>24955040.000000007</v>
      </c>
      <c r="AS313" s="24" t="str">
        <f t="shared" si="67"/>
        <v>0</v>
      </c>
      <c r="AT313" s="24">
        <f t="shared" si="68"/>
        <v>368222.22835841519</v>
      </c>
      <c r="AU313" s="24">
        <f t="shared" si="69"/>
        <v>40913.580928712792</v>
      </c>
    </row>
    <row r="314" spans="1:47" x14ac:dyDescent="0.25">
      <c r="A314" s="28" t="s">
        <v>14132</v>
      </c>
      <c r="B314" s="28" t="s">
        <v>901</v>
      </c>
      <c r="C314" s="28" t="s">
        <v>902</v>
      </c>
      <c r="D314" s="28" t="s">
        <v>903</v>
      </c>
      <c r="E314" s="28" t="s">
        <v>904</v>
      </c>
      <c r="F314" s="29">
        <v>38152</v>
      </c>
      <c r="G314" s="29">
        <v>44896</v>
      </c>
      <c r="H314" s="28" t="s">
        <v>905</v>
      </c>
      <c r="I314" s="28" t="s">
        <v>16048</v>
      </c>
      <c r="J314" s="28" t="s">
        <v>16036</v>
      </c>
      <c r="K314" s="28" t="s">
        <v>906</v>
      </c>
      <c r="L314" s="27">
        <v>261030</v>
      </c>
      <c r="M314" s="27">
        <v>534490</v>
      </c>
      <c r="N314" s="27">
        <v>0</v>
      </c>
      <c r="O314" s="27">
        <v>0</v>
      </c>
      <c r="P314" s="27">
        <f t="shared" si="56"/>
        <v>534490</v>
      </c>
      <c r="Q314" s="27">
        <v>0</v>
      </c>
      <c r="R314" s="27">
        <v>0</v>
      </c>
      <c r="S314" s="27">
        <v>0</v>
      </c>
      <c r="T314" s="27">
        <f t="shared" si="57"/>
        <v>0</v>
      </c>
      <c r="U314" s="27">
        <v>402499.99999999994</v>
      </c>
      <c r="V314" s="27">
        <f t="shared" si="58"/>
        <v>1198020</v>
      </c>
      <c r="W314" s="28" t="s">
        <v>907</v>
      </c>
      <c r="X314" s="27">
        <v>266250.59999999998</v>
      </c>
      <c r="Y314" s="27">
        <f t="shared" si="62"/>
        <v>1077681</v>
      </c>
      <c r="Z314" s="4" t="str" cm="1">
        <f t="array" ref="Z314">_xlfn.IFS(YEARFRAC(F314,G314)&lt;1,"&lt;1 Year",YEARFRAC(F314,G314)&lt;=5,"1-5 Years",YEARFRAC(F314,G314)&gt;5,"&gt;5 Years")</f>
        <v>&gt;5 Years</v>
      </c>
      <c r="AA314" s="24">
        <f>L314*(_xlfn.XLOOKUP(K314,'FX rates'!$A$2:$A$38,'FX rates'!$B$2:$B$38))</f>
        <v>261030</v>
      </c>
      <c r="AB314" s="24">
        <f>V314*(_xlfn.XLOOKUP(K314,'FX rates'!$A$2:$A$38,'FX rates'!$B$2:$B$38))</f>
        <v>1198020</v>
      </c>
      <c r="AC314" s="24">
        <f>X314*(_xlfn.XLOOKUP(W314,'FX rates'!$A$2:$A$38,'FX rates'!$B$2:$B$38))</f>
        <v>266250.59999999998</v>
      </c>
      <c r="AD314" s="24">
        <f>Y314*(_xlfn.XLOOKUP(W314,'FX rates'!$A$2:$A$38,'FX rates'!$B$2:$B$38))</f>
        <v>1077681</v>
      </c>
      <c r="AE314" s="30">
        <f t="shared" si="63"/>
        <v>1.999999999999991E-2</v>
      </c>
      <c r="AF314" s="31">
        <f t="shared" si="64"/>
        <v>5220.5999999999767</v>
      </c>
      <c r="AG314" s="23">
        <f t="shared" si="65"/>
        <v>936990</v>
      </c>
      <c r="AH314" s="35">
        <f t="shared" si="59"/>
        <v>1</v>
      </c>
      <c r="AI314" s="23">
        <f>U314*(_xlfn.XLOOKUP(K314,'FX rates'!$A$2:$A$38,'FX rates'!$B$2:$B$38))</f>
        <v>402499.99999999994</v>
      </c>
      <c r="AJ314" s="23">
        <f>Q314*(_xlfn.XLOOKUP(K314,'FX rates'!$A$2:$A$38,'FX rates'!$B$2:$B$38))</f>
        <v>0</v>
      </c>
      <c r="AK314" s="23">
        <f>R314*(_xlfn.XLOOKUP(K314,'FX rates'!$A$2:$A$38,'FX rates'!$B$2:$B$38))</f>
        <v>0</v>
      </c>
      <c r="AM314" s="4"/>
      <c r="AN314" s="4"/>
      <c r="AO314" s="4"/>
      <c r="AP314" s="32">
        <f t="shared" si="60"/>
        <v>2.0476190476190474</v>
      </c>
      <c r="AQ314" s="32">
        <f t="shared" si="61"/>
        <v>0</v>
      </c>
      <c r="AR314" s="24">
        <f t="shared" si="66"/>
        <v>811430.39999999991</v>
      </c>
      <c r="AS314" s="24" t="str">
        <f t="shared" si="67"/>
        <v>0</v>
      </c>
      <c r="AT314" s="24">
        <f t="shared" si="68"/>
        <v>969912.9</v>
      </c>
      <c r="AU314" s="24">
        <f t="shared" si="69"/>
        <v>107768.09999999998</v>
      </c>
    </row>
    <row r="315" spans="1:47" x14ac:dyDescent="0.25">
      <c r="A315" s="28" t="s">
        <v>15284</v>
      </c>
      <c r="B315" s="28" t="s">
        <v>8960</v>
      </c>
      <c r="C315" s="28" t="s">
        <v>8961</v>
      </c>
      <c r="D315" s="28" t="s">
        <v>8962</v>
      </c>
      <c r="E315" s="28" t="s">
        <v>8963</v>
      </c>
      <c r="F315" s="29">
        <v>43766</v>
      </c>
      <c r="G315" s="29">
        <v>44896</v>
      </c>
      <c r="H315" s="28" t="s">
        <v>8964</v>
      </c>
      <c r="I315" s="28" t="s">
        <v>16032</v>
      </c>
      <c r="J315" s="28" t="s">
        <v>16038</v>
      </c>
      <c r="K315" s="28" t="s">
        <v>8965</v>
      </c>
      <c r="L315" s="27">
        <v>238260.00000000006</v>
      </c>
      <c r="M315" s="27">
        <v>63382</v>
      </c>
      <c r="N315" s="27">
        <v>0</v>
      </c>
      <c r="O315" s="27">
        <v>0</v>
      </c>
      <c r="P315" s="27">
        <f t="shared" si="56"/>
        <v>63382</v>
      </c>
      <c r="Q315" s="27">
        <v>0</v>
      </c>
      <c r="R315" s="27">
        <v>0</v>
      </c>
      <c r="S315" s="27">
        <v>0</v>
      </c>
      <c r="T315" s="27">
        <f t="shared" si="57"/>
        <v>0</v>
      </c>
      <c r="U315" s="27">
        <v>0</v>
      </c>
      <c r="V315" s="27">
        <f t="shared" si="58"/>
        <v>301642.00000000006</v>
      </c>
      <c r="W315" s="28" t="s">
        <v>8966</v>
      </c>
      <c r="X315" s="27">
        <v>243025.20000000007</v>
      </c>
      <c r="Y315" s="27">
        <f t="shared" si="62"/>
        <v>550700.04000000015</v>
      </c>
      <c r="Z315" s="4" t="str" cm="1">
        <f t="array" ref="Z315">_xlfn.IFS(YEARFRAC(F315,G315)&lt;1,"&lt;1 Year",YEARFRAC(F315,G315)&lt;=5,"1-5 Years",YEARFRAC(F315,G315)&gt;5,"&gt;5 Years")</f>
        <v>1-5 Years</v>
      </c>
      <c r="AA315" s="24">
        <f>L315*(_xlfn.XLOOKUP(K315,'FX rates'!$A$2:$A$38,'FX rates'!$B$2:$B$38))</f>
        <v>238260.00000000006</v>
      </c>
      <c r="AB315" s="24">
        <f>V315*(_xlfn.XLOOKUP(K315,'FX rates'!$A$2:$A$38,'FX rates'!$B$2:$B$38))</f>
        <v>301642.00000000006</v>
      </c>
      <c r="AC315" s="24">
        <f>X315*(_xlfn.XLOOKUP(W315,'FX rates'!$A$2:$A$38,'FX rates'!$B$2:$B$38))</f>
        <v>243025.20000000007</v>
      </c>
      <c r="AD315" s="24">
        <f>Y315*(_xlfn.XLOOKUP(W315,'FX rates'!$A$2:$A$38,'FX rates'!$B$2:$B$38))</f>
        <v>550700.04000000015</v>
      </c>
      <c r="AE315" s="30">
        <f t="shared" si="63"/>
        <v>2.0000000000000046E-2</v>
      </c>
      <c r="AF315" s="31">
        <f t="shared" si="64"/>
        <v>4765.2000000000116</v>
      </c>
      <c r="AG315" s="23">
        <f t="shared" si="65"/>
        <v>63382</v>
      </c>
      <c r="AH315" s="35">
        <f t="shared" si="59"/>
        <v>1</v>
      </c>
      <c r="AI315" s="23">
        <f>U315*(_xlfn.XLOOKUP(K315,'FX rates'!$A$2:$A$38,'FX rates'!$B$2:$B$38))</f>
        <v>0</v>
      </c>
      <c r="AJ315" s="23">
        <f>Q315*(_xlfn.XLOOKUP(K315,'FX rates'!$A$2:$A$38,'FX rates'!$B$2:$B$38))</f>
        <v>0</v>
      </c>
      <c r="AK315" s="23">
        <f>R315*(_xlfn.XLOOKUP(K315,'FX rates'!$A$2:$A$38,'FX rates'!$B$2:$B$38))</f>
        <v>0</v>
      </c>
      <c r="AM315" s="4"/>
      <c r="AN315" s="4"/>
      <c r="AO315" s="4"/>
      <c r="AP315" s="32">
        <f t="shared" si="60"/>
        <v>0.26602031394275155</v>
      </c>
      <c r="AQ315" s="32">
        <f t="shared" si="61"/>
        <v>0</v>
      </c>
      <c r="AR315" s="24">
        <f t="shared" si="66"/>
        <v>307674.84000000008</v>
      </c>
      <c r="AS315" s="24" t="str">
        <f t="shared" si="67"/>
        <v>0</v>
      </c>
      <c r="AT315" s="24">
        <f t="shared" si="68"/>
        <v>495630.03600000014</v>
      </c>
      <c r="AU315" s="24">
        <f t="shared" si="69"/>
        <v>55070.004000000015</v>
      </c>
    </row>
    <row r="316" spans="1:47" x14ac:dyDescent="0.25">
      <c r="A316" s="28" t="s">
        <v>15285</v>
      </c>
      <c r="B316" s="28" t="s">
        <v>8967</v>
      </c>
      <c r="C316" s="28" t="s">
        <v>8968</v>
      </c>
      <c r="D316" s="28" t="s">
        <v>8969</v>
      </c>
      <c r="E316" s="28" t="s">
        <v>8970</v>
      </c>
      <c r="F316" s="29">
        <v>43770</v>
      </c>
      <c r="G316" s="29">
        <v>44896</v>
      </c>
      <c r="H316" s="28" t="s">
        <v>8971</v>
      </c>
      <c r="I316" s="28" t="s">
        <v>16045</v>
      </c>
      <c r="J316" s="28" t="s">
        <v>16040</v>
      </c>
      <c r="K316" s="28" t="s">
        <v>8972</v>
      </c>
      <c r="L316" s="27">
        <v>197120.00000000003</v>
      </c>
      <c r="M316" s="27">
        <v>470250.00000000006</v>
      </c>
      <c r="N316" s="27">
        <v>0</v>
      </c>
      <c r="O316" s="27">
        <v>0</v>
      </c>
      <c r="P316" s="27">
        <f t="shared" si="56"/>
        <v>470250.00000000006</v>
      </c>
      <c r="Q316" s="27">
        <v>0</v>
      </c>
      <c r="R316" s="27">
        <v>0</v>
      </c>
      <c r="S316" s="27">
        <v>0</v>
      </c>
      <c r="T316" s="27">
        <f t="shared" si="57"/>
        <v>0</v>
      </c>
      <c r="U316" s="27">
        <v>0</v>
      </c>
      <c r="V316" s="27">
        <f t="shared" si="58"/>
        <v>667370.00000000012</v>
      </c>
      <c r="W316" s="28" t="s">
        <v>8973</v>
      </c>
      <c r="X316" s="27">
        <v>205004.80000000005</v>
      </c>
      <c r="Y316" s="27">
        <f t="shared" si="62"/>
        <v>899069.60000000021</v>
      </c>
      <c r="Z316" s="4" t="str" cm="1">
        <f t="array" ref="Z316">_xlfn.IFS(YEARFRAC(F316,G316)&lt;1,"&lt;1 Year",YEARFRAC(F316,G316)&lt;=5,"1-5 Years",YEARFRAC(F316,G316)&gt;5,"&gt;5 Years")</f>
        <v>1-5 Years</v>
      </c>
      <c r="AA316" s="24">
        <f>L316*(_xlfn.XLOOKUP(K316,'FX rates'!$A$2:$A$38,'FX rates'!$B$2:$B$38))</f>
        <v>262297.72801491036</v>
      </c>
      <c r="AB316" s="24">
        <f>V316*(_xlfn.XLOOKUP(K316,'FX rates'!$A$2:$A$38,'FX rates'!$B$2:$B$38))</f>
        <v>888035.89055048069</v>
      </c>
      <c r="AC316" s="24">
        <f>X316*(_xlfn.XLOOKUP(W316,'FX rates'!$A$2:$A$38,'FX rates'!$B$2:$B$38))</f>
        <v>272789.63713550684</v>
      </c>
      <c r="AD316" s="24">
        <f>Y316*(_xlfn.XLOOKUP(W316,'FX rates'!$A$2:$A$38,'FX rates'!$B$2:$B$38))</f>
        <v>1196346.9633080068</v>
      </c>
      <c r="AE316" s="30">
        <f t="shared" si="63"/>
        <v>4.0000000000000251E-2</v>
      </c>
      <c r="AF316" s="31">
        <f t="shared" si="64"/>
        <v>7884.8000000000175</v>
      </c>
      <c r="AG316" s="23">
        <f t="shared" si="65"/>
        <v>625738.16253557033</v>
      </c>
      <c r="AH316" s="35">
        <f t="shared" si="59"/>
        <v>1.3306500000756412</v>
      </c>
      <c r="AI316" s="23">
        <f>U316*(_xlfn.XLOOKUP(K316,'FX rates'!$A$2:$A$38,'FX rates'!$B$2:$B$38))</f>
        <v>0</v>
      </c>
      <c r="AJ316" s="23">
        <f>Q316*(_xlfn.XLOOKUP(K316,'FX rates'!$A$2:$A$38,'FX rates'!$B$2:$B$38))</f>
        <v>0</v>
      </c>
      <c r="AK316" s="23">
        <f>R316*(_xlfn.XLOOKUP(K316,'FX rates'!$A$2:$A$38,'FX rates'!$B$2:$B$38))</f>
        <v>0</v>
      </c>
      <c r="AM316" s="4"/>
      <c r="AN316" s="4"/>
      <c r="AO316" s="4"/>
      <c r="AP316" s="32">
        <f t="shared" si="60"/>
        <v>2.3856026785714284</v>
      </c>
      <c r="AQ316" s="32">
        <f t="shared" si="61"/>
        <v>0</v>
      </c>
      <c r="AR316" s="24">
        <f t="shared" si="66"/>
        <v>694064.80000000016</v>
      </c>
      <c r="AS316" s="24" t="str">
        <f t="shared" si="67"/>
        <v>0</v>
      </c>
      <c r="AT316" s="24">
        <f t="shared" si="68"/>
        <v>1076712.2669772061</v>
      </c>
      <c r="AU316" s="24">
        <f t="shared" si="69"/>
        <v>119634.69633080065</v>
      </c>
    </row>
    <row r="317" spans="1:47" x14ac:dyDescent="0.25">
      <c r="A317" s="28" t="s">
        <v>15286</v>
      </c>
      <c r="B317" s="28" t="s">
        <v>8974</v>
      </c>
      <c r="C317" s="28" t="s">
        <v>8975</v>
      </c>
      <c r="D317" s="28" t="s">
        <v>8976</v>
      </c>
      <c r="E317" s="28" t="s">
        <v>8977</v>
      </c>
      <c r="F317" s="29">
        <v>43773</v>
      </c>
      <c r="G317" s="29">
        <v>44896</v>
      </c>
      <c r="H317" s="28" t="s">
        <v>8978</v>
      </c>
      <c r="I317" s="28" t="s">
        <v>16046</v>
      </c>
      <c r="J317" s="28" t="s">
        <v>16043</v>
      </c>
      <c r="K317" s="28" t="s">
        <v>8979</v>
      </c>
      <c r="L317" s="27">
        <v>222007.50000000003</v>
      </c>
      <c r="M317" s="27">
        <v>107800.00000000001</v>
      </c>
      <c r="N317" s="27">
        <v>0</v>
      </c>
      <c r="O317" s="27">
        <v>0</v>
      </c>
      <c r="P317" s="27">
        <f t="shared" si="56"/>
        <v>107800.00000000001</v>
      </c>
      <c r="Q317" s="27">
        <v>0</v>
      </c>
      <c r="R317" s="27">
        <v>0</v>
      </c>
      <c r="S317" s="27">
        <v>0</v>
      </c>
      <c r="T317" s="27">
        <f t="shared" si="57"/>
        <v>0</v>
      </c>
      <c r="U317" s="27">
        <v>0</v>
      </c>
      <c r="V317" s="27">
        <f t="shared" si="58"/>
        <v>329807.50000000006</v>
      </c>
      <c r="W317" s="28" t="s">
        <v>8980</v>
      </c>
      <c r="X317" s="27">
        <v>233107.87500000003</v>
      </c>
      <c r="Y317" s="27">
        <f t="shared" si="62"/>
        <v>579405.75000000012</v>
      </c>
      <c r="Z317" s="4" t="str" cm="1">
        <f t="array" ref="Z317">_xlfn.IFS(YEARFRAC(F317,G317)&lt;1,"&lt;1 Year",YEARFRAC(F317,G317)&lt;=5,"1-5 Years",YEARFRAC(F317,G317)&gt;5,"&gt;5 Years")</f>
        <v>1-5 Years</v>
      </c>
      <c r="AA317" s="24">
        <f>L317*(_xlfn.XLOOKUP(K317,'FX rates'!$A$2:$A$38,'FX rates'!$B$2:$B$38))</f>
        <v>222007.50000000003</v>
      </c>
      <c r="AB317" s="24">
        <f>V317*(_xlfn.XLOOKUP(K317,'FX rates'!$A$2:$A$38,'FX rates'!$B$2:$B$38))</f>
        <v>329807.50000000006</v>
      </c>
      <c r="AC317" s="24">
        <f>X317*(_xlfn.XLOOKUP(W317,'FX rates'!$A$2:$A$38,'FX rates'!$B$2:$B$38))</f>
        <v>233107.87500000003</v>
      </c>
      <c r="AD317" s="24">
        <f>Y317*(_xlfn.XLOOKUP(W317,'FX rates'!$A$2:$A$38,'FX rates'!$B$2:$B$38))</f>
        <v>579405.75000000012</v>
      </c>
      <c r="AE317" s="30">
        <f t="shared" si="63"/>
        <v>4.9999999999999996E-2</v>
      </c>
      <c r="AF317" s="31">
        <f t="shared" si="64"/>
        <v>11100.375</v>
      </c>
      <c r="AG317" s="23">
        <f t="shared" si="65"/>
        <v>107800.00000000003</v>
      </c>
      <c r="AH317" s="35">
        <f t="shared" si="59"/>
        <v>1</v>
      </c>
      <c r="AI317" s="23">
        <f>U317*(_xlfn.XLOOKUP(K317,'FX rates'!$A$2:$A$38,'FX rates'!$B$2:$B$38))</f>
        <v>0</v>
      </c>
      <c r="AJ317" s="23">
        <f>Q317*(_xlfn.XLOOKUP(K317,'FX rates'!$A$2:$A$38,'FX rates'!$B$2:$B$38))</f>
        <v>0</v>
      </c>
      <c r="AK317" s="23">
        <f>R317*(_xlfn.XLOOKUP(K317,'FX rates'!$A$2:$A$38,'FX rates'!$B$2:$B$38))</f>
        <v>0</v>
      </c>
      <c r="AM317" s="4"/>
      <c r="AN317" s="4"/>
      <c r="AO317" s="4"/>
      <c r="AP317" s="32">
        <f t="shared" si="60"/>
        <v>0.48556918122135512</v>
      </c>
      <c r="AQ317" s="32">
        <f t="shared" si="61"/>
        <v>0</v>
      </c>
      <c r="AR317" s="24">
        <f t="shared" si="66"/>
        <v>346297.87500000006</v>
      </c>
      <c r="AS317" s="24" t="str">
        <f t="shared" si="67"/>
        <v>0</v>
      </c>
      <c r="AT317" s="24">
        <f t="shared" si="68"/>
        <v>521465.1750000001</v>
      </c>
      <c r="AU317" s="24">
        <f t="shared" si="69"/>
        <v>57940.575000000012</v>
      </c>
    </row>
    <row r="318" spans="1:47" x14ac:dyDescent="0.25">
      <c r="A318" s="28" t="s">
        <v>15287</v>
      </c>
      <c r="B318" s="28" t="s">
        <v>8981</v>
      </c>
      <c r="C318" s="28" t="s">
        <v>8982</v>
      </c>
      <c r="D318" s="28" t="s">
        <v>8983</v>
      </c>
      <c r="E318" s="28" t="s">
        <v>8984</v>
      </c>
      <c r="F318" s="29">
        <v>43801</v>
      </c>
      <c r="G318" s="29">
        <v>44896</v>
      </c>
      <c r="H318" s="28" t="s">
        <v>8985</v>
      </c>
      <c r="I318" s="28" t="s">
        <v>16050</v>
      </c>
      <c r="J318" s="28" t="s">
        <v>16050</v>
      </c>
      <c r="K318" s="28" t="s">
        <v>8986</v>
      </c>
      <c r="L318" s="27">
        <v>197637.00000000003</v>
      </c>
      <c r="M318" s="27">
        <v>61963</v>
      </c>
      <c r="N318" s="27">
        <v>0</v>
      </c>
      <c r="O318" s="27">
        <v>0</v>
      </c>
      <c r="P318" s="27">
        <f t="shared" si="56"/>
        <v>61963</v>
      </c>
      <c r="Q318" s="27">
        <v>0</v>
      </c>
      <c r="R318" s="27">
        <v>0</v>
      </c>
      <c r="S318" s="27">
        <v>0</v>
      </c>
      <c r="T318" s="27">
        <f t="shared" si="57"/>
        <v>0</v>
      </c>
      <c r="U318" s="27">
        <v>0</v>
      </c>
      <c r="V318" s="27">
        <f t="shared" si="58"/>
        <v>259600.00000000003</v>
      </c>
      <c r="W318" s="28" t="s">
        <v>8987</v>
      </c>
      <c r="X318" s="27">
        <v>215424.33000000005</v>
      </c>
      <c r="Y318" s="27">
        <f t="shared" si="62"/>
        <v>498388.33000000007</v>
      </c>
      <c r="Z318" s="4" t="str" cm="1">
        <f t="array" ref="Z318">_xlfn.IFS(YEARFRAC(F318,G318)&lt;1,"&lt;1 Year",YEARFRAC(F318,G318)&lt;=5,"1-5 Years",YEARFRAC(F318,G318)&gt;5,"&gt;5 Years")</f>
        <v>1-5 Years</v>
      </c>
      <c r="AA318" s="24">
        <f>L318*(_xlfn.XLOOKUP(K318,'FX rates'!$A$2:$A$38,'FX rates'!$B$2:$B$38))</f>
        <v>197637.00000000003</v>
      </c>
      <c r="AB318" s="24">
        <f>V318*(_xlfn.XLOOKUP(K318,'FX rates'!$A$2:$A$38,'FX rates'!$B$2:$B$38))</f>
        <v>259600.00000000003</v>
      </c>
      <c r="AC318" s="24">
        <f>X318*(_xlfn.XLOOKUP(W318,'FX rates'!$A$2:$A$38,'FX rates'!$B$2:$B$38))</f>
        <v>215424.33000000005</v>
      </c>
      <c r="AD318" s="24">
        <f>Y318*(_xlfn.XLOOKUP(W318,'FX rates'!$A$2:$A$38,'FX rates'!$B$2:$B$38))</f>
        <v>498388.33000000007</v>
      </c>
      <c r="AE318" s="30">
        <f t="shared" si="63"/>
        <v>9.0000000000000066E-2</v>
      </c>
      <c r="AF318" s="31">
        <f t="shared" si="64"/>
        <v>17787.330000000016</v>
      </c>
      <c r="AG318" s="23">
        <f t="shared" si="65"/>
        <v>61963</v>
      </c>
      <c r="AH318" s="35">
        <f t="shared" si="59"/>
        <v>1</v>
      </c>
      <c r="AI318" s="23">
        <f>U318*(_xlfn.XLOOKUP(K318,'FX rates'!$A$2:$A$38,'FX rates'!$B$2:$B$38))</f>
        <v>0</v>
      </c>
      <c r="AJ318" s="23">
        <f>Q318*(_xlfn.XLOOKUP(K318,'FX rates'!$A$2:$A$38,'FX rates'!$B$2:$B$38))</f>
        <v>0</v>
      </c>
      <c r="AK318" s="23">
        <f>R318*(_xlfn.XLOOKUP(K318,'FX rates'!$A$2:$A$38,'FX rates'!$B$2:$B$38))</f>
        <v>0</v>
      </c>
      <c r="AM318" s="4"/>
      <c r="AN318" s="4"/>
      <c r="AO318" s="4"/>
      <c r="AP318" s="32">
        <f t="shared" si="60"/>
        <v>0.31351922969889234</v>
      </c>
      <c r="AQ318" s="32">
        <f t="shared" si="61"/>
        <v>0</v>
      </c>
      <c r="AR318" s="24">
        <f t="shared" si="66"/>
        <v>282964</v>
      </c>
      <c r="AS318" s="24" t="str">
        <f t="shared" si="67"/>
        <v>0</v>
      </c>
      <c r="AT318" s="24">
        <f t="shared" si="68"/>
        <v>448549.49700000009</v>
      </c>
      <c r="AU318" s="24">
        <f t="shared" si="69"/>
        <v>49838.832999999984</v>
      </c>
    </row>
    <row r="319" spans="1:47" x14ac:dyDescent="0.25">
      <c r="A319" s="28" t="s">
        <v>15288</v>
      </c>
      <c r="B319" s="28" t="s">
        <v>8988</v>
      </c>
      <c r="C319" s="28" t="s">
        <v>8989</v>
      </c>
      <c r="D319" s="28" t="s">
        <v>8990</v>
      </c>
      <c r="E319" s="28" t="s">
        <v>8991</v>
      </c>
      <c r="F319" s="29">
        <v>43780</v>
      </c>
      <c r="G319" s="29">
        <v>44896</v>
      </c>
      <c r="H319" s="28" t="s">
        <v>8992</v>
      </c>
      <c r="I319" s="28" t="s">
        <v>16037</v>
      </c>
      <c r="J319" s="28" t="s">
        <v>16047</v>
      </c>
      <c r="K319" s="28" t="s">
        <v>8993</v>
      </c>
      <c r="L319" s="27">
        <v>57823.619040000012</v>
      </c>
      <c r="M319" s="4">
        <v>0</v>
      </c>
      <c r="N319" s="27">
        <v>0</v>
      </c>
      <c r="O319" s="27">
        <v>0</v>
      </c>
      <c r="P319" s="27">
        <f t="shared" si="56"/>
        <v>0</v>
      </c>
      <c r="Q319" s="27">
        <v>0</v>
      </c>
      <c r="R319" s="27">
        <v>0</v>
      </c>
      <c r="S319" s="27">
        <v>0</v>
      </c>
      <c r="T319" s="27">
        <f t="shared" si="57"/>
        <v>0</v>
      </c>
      <c r="U319" s="27">
        <v>0</v>
      </c>
      <c r="V319" s="27">
        <f t="shared" si="58"/>
        <v>57823.619040000012</v>
      </c>
      <c r="W319" s="28" t="s">
        <v>8994</v>
      </c>
      <c r="X319" s="27">
        <v>65340.689515200007</v>
      </c>
      <c r="Y319" s="27">
        <f t="shared" si="62"/>
        <v>130681.37903040001</v>
      </c>
      <c r="Z319" s="4" t="str" cm="1">
        <f t="array" ref="Z319">_xlfn.IFS(YEARFRAC(F319,G319)&lt;1,"&lt;1 Year",YEARFRAC(F319,G319)&lt;=5,"1-5 Years",YEARFRAC(F319,G319)&gt;5,"&gt;5 Years")</f>
        <v>1-5 Years</v>
      </c>
      <c r="AA319" s="24">
        <f>L319*(_xlfn.XLOOKUP(K319,'FX rates'!$A$2:$A$38,'FX rates'!$B$2:$B$38))</f>
        <v>76942.998679949844</v>
      </c>
      <c r="AB319" s="24">
        <f>V319*(_xlfn.XLOOKUP(K319,'FX rates'!$A$2:$A$38,'FX rates'!$B$2:$B$38))</f>
        <v>76942.998679949844</v>
      </c>
      <c r="AC319" s="24">
        <f>X319*(_xlfn.XLOOKUP(W319,'FX rates'!$A$2:$A$38,'FX rates'!$B$2:$B$38))</f>
        <v>86945.588508343324</v>
      </c>
      <c r="AD319" s="24">
        <f>Y319*(_xlfn.XLOOKUP(W319,'FX rates'!$A$2:$A$38,'FX rates'!$B$2:$B$38))</f>
        <v>173891.17701668665</v>
      </c>
      <c r="AE319" s="30">
        <f t="shared" si="63"/>
        <v>0.13</v>
      </c>
      <c r="AF319" s="31">
        <f t="shared" si="64"/>
        <v>7517.0704751999947</v>
      </c>
      <c r="AG319" s="23">
        <f t="shared" si="65"/>
        <v>0</v>
      </c>
      <c r="AH319" s="35">
        <f t="shared" si="59"/>
        <v>1.3306500000756409</v>
      </c>
      <c r="AI319" s="23">
        <f>U319*(_xlfn.XLOOKUP(K319,'FX rates'!$A$2:$A$38,'FX rates'!$B$2:$B$38))</f>
        <v>0</v>
      </c>
      <c r="AJ319" s="23">
        <f>Q319*(_xlfn.XLOOKUP(K319,'FX rates'!$A$2:$A$38,'FX rates'!$B$2:$B$38))</f>
        <v>0</v>
      </c>
      <c r="AK319" s="23">
        <f>R319*(_xlfn.XLOOKUP(K319,'FX rates'!$A$2:$A$38,'FX rates'!$B$2:$B$38))</f>
        <v>0</v>
      </c>
      <c r="AM319" s="4"/>
      <c r="AN319" s="4"/>
      <c r="AO319" s="4"/>
      <c r="AP319" s="32">
        <f t="shared" si="60"/>
        <v>0</v>
      </c>
      <c r="AQ319" s="32">
        <f t="shared" si="61"/>
        <v>0</v>
      </c>
      <c r="AR319" s="24">
        <f t="shared" si="66"/>
        <v>65340.689515200007</v>
      </c>
      <c r="AS319" s="24" t="str">
        <f t="shared" si="67"/>
        <v>0</v>
      </c>
      <c r="AT319" s="24">
        <f t="shared" si="68"/>
        <v>156502.05931501798</v>
      </c>
      <c r="AU319" s="24">
        <f t="shared" si="69"/>
        <v>17389.117701668671</v>
      </c>
    </row>
    <row r="320" spans="1:47" x14ac:dyDescent="0.25">
      <c r="A320" s="28" t="s">
        <v>15289</v>
      </c>
      <c r="B320" s="28" t="s">
        <v>8995</v>
      </c>
      <c r="C320" s="28" t="s">
        <v>8996</v>
      </c>
      <c r="D320" s="28" t="s">
        <v>8997</v>
      </c>
      <c r="E320" s="28" t="s">
        <v>8998</v>
      </c>
      <c r="F320" s="29">
        <v>44242</v>
      </c>
      <c r="G320" s="29">
        <v>44896</v>
      </c>
      <c r="H320" s="28" t="s">
        <v>8999</v>
      </c>
      <c r="I320" s="28" t="s">
        <v>16036</v>
      </c>
      <c r="J320" s="28" t="s">
        <v>16047</v>
      </c>
      <c r="K320" s="28" t="s">
        <v>9000</v>
      </c>
      <c r="L320" s="27">
        <v>124943.06000000001</v>
      </c>
      <c r="M320" s="27">
        <v>15312</v>
      </c>
      <c r="N320" s="27">
        <v>0</v>
      </c>
      <c r="O320" s="27">
        <v>0</v>
      </c>
      <c r="P320" s="27">
        <f t="shared" si="56"/>
        <v>15312</v>
      </c>
      <c r="Q320" s="27">
        <v>0</v>
      </c>
      <c r="R320" s="27">
        <v>0</v>
      </c>
      <c r="S320" s="27">
        <v>0</v>
      </c>
      <c r="T320" s="27">
        <f t="shared" si="57"/>
        <v>0</v>
      </c>
      <c r="U320" s="27">
        <v>0</v>
      </c>
      <c r="V320" s="27">
        <f t="shared" si="58"/>
        <v>140255.06</v>
      </c>
      <c r="W320" s="28" t="s">
        <v>9001</v>
      </c>
      <c r="X320" s="27">
        <v>142435.08840000004</v>
      </c>
      <c r="Y320" s="27">
        <f t="shared" si="62"/>
        <v>302325.85680000007</v>
      </c>
      <c r="Z320" s="4" t="str" cm="1">
        <f t="array" ref="Z320">_xlfn.IFS(YEARFRAC(F320,G320)&lt;1,"&lt;1 Year",YEARFRAC(F320,G320)&lt;=5,"1-5 Years",YEARFRAC(F320,G320)&gt;5,"&gt;5 Years")</f>
        <v>1-5 Years</v>
      </c>
      <c r="AA320" s="24">
        <f>L320*(_xlfn.XLOOKUP(K320,'FX rates'!$A$2:$A$38,'FX rates'!$B$2:$B$38))</f>
        <v>166255.48279845083</v>
      </c>
      <c r="AB320" s="24">
        <f>V320*(_xlfn.XLOOKUP(K320,'FX rates'!$A$2:$A$38,'FX rates'!$B$2:$B$38))</f>
        <v>186630.39559960901</v>
      </c>
      <c r="AC320" s="24">
        <f>X320*(_xlfn.XLOOKUP(W320,'FX rates'!$A$2:$A$38,'FX rates'!$B$2:$B$38))</f>
        <v>189531.25039023397</v>
      </c>
      <c r="AD320" s="24">
        <f>Y320*(_xlfn.XLOOKUP(W320,'FX rates'!$A$2:$A$38,'FX rates'!$B$2:$B$38))</f>
        <v>402289.90137378831</v>
      </c>
      <c r="AE320" s="30">
        <f t="shared" si="63"/>
        <v>0.14000000000000012</v>
      </c>
      <c r="AF320" s="31">
        <f t="shared" si="64"/>
        <v>17492.028400000025</v>
      </c>
      <c r="AG320" s="23">
        <f t="shared" si="65"/>
        <v>20374.912801158178</v>
      </c>
      <c r="AH320" s="35">
        <f t="shared" si="59"/>
        <v>1.3306500000756409</v>
      </c>
      <c r="AI320" s="23">
        <f>U320*(_xlfn.XLOOKUP(K320,'FX rates'!$A$2:$A$38,'FX rates'!$B$2:$B$38))</f>
        <v>0</v>
      </c>
      <c r="AJ320" s="23">
        <f>Q320*(_xlfn.XLOOKUP(K320,'FX rates'!$A$2:$A$38,'FX rates'!$B$2:$B$38))</f>
        <v>0</v>
      </c>
      <c r="AK320" s="23">
        <f>R320*(_xlfn.XLOOKUP(K320,'FX rates'!$A$2:$A$38,'FX rates'!$B$2:$B$38))</f>
        <v>0</v>
      </c>
      <c r="AM320" s="4"/>
      <c r="AN320" s="4"/>
      <c r="AO320" s="4"/>
      <c r="AP320" s="32">
        <f t="shared" si="60"/>
        <v>0.12255182480723618</v>
      </c>
      <c r="AQ320" s="32">
        <f t="shared" si="61"/>
        <v>0</v>
      </c>
      <c r="AR320" s="24">
        <f t="shared" si="66"/>
        <v>159890.76840000003</v>
      </c>
      <c r="AS320" s="24" t="str">
        <f t="shared" si="67"/>
        <v>0</v>
      </c>
      <c r="AT320" s="24">
        <f t="shared" si="68"/>
        <v>362060.91123640951</v>
      </c>
      <c r="AU320" s="24">
        <f t="shared" si="69"/>
        <v>40228.990137378802</v>
      </c>
    </row>
    <row r="321" spans="1:47" x14ac:dyDescent="0.25">
      <c r="A321" s="28" t="s">
        <v>15290</v>
      </c>
      <c r="B321" s="28" t="s">
        <v>9002</v>
      </c>
      <c r="C321" s="28" t="s">
        <v>9003</v>
      </c>
      <c r="D321" s="28" t="s">
        <v>9004</v>
      </c>
      <c r="E321" s="28" t="s">
        <v>9005</v>
      </c>
      <c r="F321" s="29">
        <v>43780</v>
      </c>
      <c r="G321" s="29">
        <v>44896</v>
      </c>
      <c r="H321" s="28" t="s">
        <v>9006</v>
      </c>
      <c r="I321" s="28" t="s">
        <v>16053</v>
      </c>
      <c r="J321" s="28" t="s">
        <v>16041</v>
      </c>
      <c r="K321" s="28" t="s">
        <v>9007</v>
      </c>
      <c r="L321" s="27">
        <v>29106.000000000004</v>
      </c>
      <c r="M321" s="27">
        <v>2805.0000000000005</v>
      </c>
      <c r="N321" s="27">
        <v>0</v>
      </c>
      <c r="O321" s="27">
        <v>0</v>
      </c>
      <c r="P321" s="27">
        <f t="shared" si="56"/>
        <v>2805.0000000000005</v>
      </c>
      <c r="Q321" s="27">
        <v>0</v>
      </c>
      <c r="R321" s="27">
        <v>0</v>
      </c>
      <c r="S321" s="27">
        <v>0</v>
      </c>
      <c r="T321" s="27">
        <f t="shared" si="57"/>
        <v>0</v>
      </c>
      <c r="U321" s="27">
        <v>0</v>
      </c>
      <c r="V321" s="27">
        <f t="shared" si="58"/>
        <v>31911.000000000004</v>
      </c>
      <c r="W321" s="28" t="s">
        <v>9008</v>
      </c>
      <c r="X321" s="27">
        <v>33180.840000000011</v>
      </c>
      <c r="Y321" s="27">
        <f t="shared" si="62"/>
        <v>69559.380000000034</v>
      </c>
      <c r="Z321" s="4" t="str" cm="1">
        <f t="array" ref="Z321">_xlfn.IFS(YEARFRAC(F321,G321)&lt;1,"&lt;1 Year",YEARFRAC(F321,G321)&lt;=5,"1-5 Years",YEARFRAC(F321,G321)&gt;5,"&gt;5 Years")</f>
        <v>1-5 Years</v>
      </c>
      <c r="AA321" s="24">
        <f>L321*(_xlfn.XLOOKUP(K321,'FX rates'!$A$2:$A$38,'FX rates'!$B$2:$B$38))</f>
        <v>38729.89890220161</v>
      </c>
      <c r="AB321" s="24">
        <f>V321*(_xlfn.XLOOKUP(K321,'FX rates'!$A$2:$A$38,'FX rates'!$B$2:$B$38))</f>
        <v>42462.37215241378</v>
      </c>
      <c r="AC321" s="24">
        <f>X321*(_xlfn.XLOOKUP(W321,'FX rates'!$A$2:$A$38,'FX rates'!$B$2:$B$38))</f>
        <v>44152.084748509842</v>
      </c>
      <c r="AD321" s="24">
        <f>Y321*(_xlfn.XLOOKUP(W321,'FX rates'!$A$2:$A$38,'FX rates'!$B$2:$B$38))</f>
        <v>92559.189002261584</v>
      </c>
      <c r="AE321" s="30">
        <f t="shared" si="63"/>
        <v>0.14000000000000015</v>
      </c>
      <c r="AF321" s="31">
        <f t="shared" si="64"/>
        <v>4074.8400000000074</v>
      </c>
      <c r="AG321" s="23">
        <f t="shared" si="65"/>
        <v>3732.4732502121697</v>
      </c>
      <c r="AH321" s="35">
        <f t="shared" si="59"/>
        <v>1.3306500000756409</v>
      </c>
      <c r="AI321" s="23">
        <f>U321*(_xlfn.XLOOKUP(K321,'FX rates'!$A$2:$A$38,'FX rates'!$B$2:$B$38))</f>
        <v>0</v>
      </c>
      <c r="AJ321" s="23">
        <f>Q321*(_xlfn.XLOOKUP(K321,'FX rates'!$A$2:$A$38,'FX rates'!$B$2:$B$38))</f>
        <v>0</v>
      </c>
      <c r="AK321" s="23">
        <f>R321*(_xlfn.XLOOKUP(K321,'FX rates'!$A$2:$A$38,'FX rates'!$B$2:$B$38))</f>
        <v>0</v>
      </c>
      <c r="AM321" s="4"/>
      <c r="AN321" s="4"/>
      <c r="AO321" s="4"/>
      <c r="AP321" s="32">
        <f t="shared" si="60"/>
        <v>9.6371882086167801E-2</v>
      </c>
      <c r="AQ321" s="32">
        <f t="shared" si="61"/>
        <v>0</v>
      </c>
      <c r="AR321" s="24">
        <f t="shared" si="66"/>
        <v>36378.540000000015</v>
      </c>
      <c r="AS321" s="24" t="str">
        <f t="shared" si="67"/>
        <v>0</v>
      </c>
      <c r="AT321" s="24">
        <f t="shared" si="68"/>
        <v>83303.270102035429</v>
      </c>
      <c r="AU321" s="24">
        <f t="shared" si="69"/>
        <v>9255.9189002261555</v>
      </c>
    </row>
    <row r="322" spans="1:47" x14ac:dyDescent="0.25">
      <c r="A322" s="28" t="s">
        <v>15291</v>
      </c>
      <c r="B322" s="28" t="s">
        <v>9009</v>
      </c>
      <c r="C322" s="28" t="s">
        <v>9010</v>
      </c>
      <c r="D322" s="28" t="s">
        <v>9011</v>
      </c>
      <c r="E322" s="28" t="s">
        <v>9012</v>
      </c>
      <c r="F322" s="29">
        <v>43780</v>
      </c>
      <c r="G322" s="29">
        <v>44896</v>
      </c>
      <c r="H322" s="28" t="s">
        <v>9013</v>
      </c>
      <c r="I322" s="28" t="s">
        <v>16040</v>
      </c>
      <c r="J322" s="28" t="s">
        <v>16037</v>
      </c>
      <c r="K322" s="28" t="s">
        <v>9014</v>
      </c>
      <c r="L322" s="27">
        <v>106480.00000000003</v>
      </c>
      <c r="M322" s="27">
        <v>31350</v>
      </c>
      <c r="N322" s="27">
        <v>0</v>
      </c>
      <c r="O322" s="27">
        <v>0</v>
      </c>
      <c r="P322" s="27">
        <f t="shared" ref="P322:P385" si="70">M322+N322+O322</f>
        <v>31350</v>
      </c>
      <c r="Q322" s="27">
        <v>0</v>
      </c>
      <c r="R322" s="27">
        <v>0</v>
      </c>
      <c r="S322" s="27">
        <v>0</v>
      </c>
      <c r="T322" s="27">
        <f t="shared" ref="T322:T385" si="71">+Q322+R322+S322</f>
        <v>0</v>
      </c>
      <c r="U322" s="27">
        <v>0</v>
      </c>
      <c r="V322" s="27">
        <f t="shared" ref="V322:V385" si="72">L322+P322+T322+U322</f>
        <v>137830.00000000003</v>
      </c>
      <c r="W322" s="28" t="s">
        <v>9015</v>
      </c>
      <c r="X322" s="27">
        <v>116063.20000000004</v>
      </c>
      <c r="Y322" s="27">
        <f t="shared" si="62"/>
        <v>266297.90000000008</v>
      </c>
      <c r="Z322" s="4" t="str" cm="1">
        <f t="array" ref="Z322">_xlfn.IFS(YEARFRAC(F322,G322)&lt;1,"&lt;1 Year",YEARFRAC(F322,G322)&lt;=5,"1-5 Years",YEARFRAC(F322,G322)&gt;5,"&gt;5 Years")</f>
        <v>1-5 Years</v>
      </c>
      <c r="AA322" s="24">
        <f>L322*(_xlfn.XLOOKUP(K322,'FX rates'!$A$2:$A$38,'FX rates'!$B$2:$B$38))</f>
        <v>141687.61200805428</v>
      </c>
      <c r="AB322" s="24">
        <f>V322*(_xlfn.XLOOKUP(K322,'FX rates'!$A$2:$A$38,'FX rates'!$B$2:$B$38))</f>
        <v>183403.48951042563</v>
      </c>
      <c r="AC322" s="24">
        <f>X322*(_xlfn.XLOOKUP(W322,'FX rates'!$A$2:$A$38,'FX rates'!$B$2:$B$38))</f>
        <v>154439.49708877917</v>
      </c>
      <c r="AD322" s="24">
        <f>Y322*(_xlfn.XLOOKUP(W322,'FX rates'!$A$2:$A$38,'FX rates'!$B$2:$B$38))</f>
        <v>354349.3006551431</v>
      </c>
      <c r="AE322" s="30">
        <f t="shared" si="63"/>
        <v>9.000000000000008E-2</v>
      </c>
      <c r="AF322" s="31">
        <f t="shared" si="64"/>
        <v>9583.2000000000116</v>
      </c>
      <c r="AG322" s="23">
        <f t="shared" si="65"/>
        <v>41715.877502371353</v>
      </c>
      <c r="AH322" s="35">
        <f t="shared" ref="AH322:AH385" si="73">AC322/X322</f>
        <v>1.3306500000756409</v>
      </c>
      <c r="AI322" s="23">
        <f>U322*(_xlfn.XLOOKUP(K322,'FX rates'!$A$2:$A$38,'FX rates'!$B$2:$B$38))</f>
        <v>0</v>
      </c>
      <c r="AJ322" s="23">
        <f>Q322*(_xlfn.XLOOKUP(K322,'FX rates'!$A$2:$A$38,'FX rates'!$B$2:$B$38))</f>
        <v>0</v>
      </c>
      <c r="AK322" s="23">
        <f>R322*(_xlfn.XLOOKUP(K322,'FX rates'!$A$2:$A$38,'FX rates'!$B$2:$B$38))</f>
        <v>0</v>
      </c>
      <c r="AM322" s="4"/>
      <c r="AN322" s="4"/>
      <c r="AO322" s="4"/>
      <c r="AP322" s="32">
        <f t="shared" ref="AP322:AP385" si="74">M322/L322</f>
        <v>0.29442148760330572</v>
      </c>
      <c r="AQ322" s="32">
        <f t="shared" ref="AQ322:AQ385" si="75">O322/L322</f>
        <v>0</v>
      </c>
      <c r="AR322" s="24">
        <f t="shared" si="66"/>
        <v>150234.70000000004</v>
      </c>
      <c r="AS322" s="24" t="str">
        <f t="shared" si="67"/>
        <v>0</v>
      </c>
      <c r="AT322" s="24">
        <f t="shared" si="68"/>
        <v>318914.37058962882</v>
      </c>
      <c r="AU322" s="24">
        <f t="shared" si="69"/>
        <v>35434.930065514287</v>
      </c>
    </row>
    <row r="323" spans="1:47" x14ac:dyDescent="0.25">
      <c r="A323" s="28" t="s">
        <v>15292</v>
      </c>
      <c r="B323" s="28" t="s">
        <v>9016</v>
      </c>
      <c r="C323" s="28" t="s">
        <v>9017</v>
      </c>
      <c r="D323" s="28" t="s">
        <v>9018</v>
      </c>
      <c r="E323" s="28" t="s">
        <v>9019</v>
      </c>
      <c r="F323" s="29">
        <v>43787</v>
      </c>
      <c r="G323" s="29">
        <v>44896</v>
      </c>
      <c r="H323" s="28" t="s">
        <v>9020</v>
      </c>
      <c r="I323" s="28" t="s">
        <v>16044</v>
      </c>
      <c r="J323" s="28" t="s">
        <v>16046</v>
      </c>
      <c r="K323" s="28" t="s">
        <v>9021</v>
      </c>
      <c r="L323" s="27">
        <v>98632.60000000002</v>
      </c>
      <c r="M323" s="27">
        <v>22814.000000000004</v>
      </c>
      <c r="N323" s="27">
        <v>0</v>
      </c>
      <c r="O323" s="27">
        <v>0</v>
      </c>
      <c r="P323" s="27">
        <f t="shared" si="70"/>
        <v>22814.000000000004</v>
      </c>
      <c r="Q323" s="27">
        <v>0</v>
      </c>
      <c r="R323" s="27">
        <v>0</v>
      </c>
      <c r="S323" s="27">
        <v>0</v>
      </c>
      <c r="T323" s="27">
        <f t="shared" si="71"/>
        <v>0</v>
      </c>
      <c r="U323" s="27">
        <v>0</v>
      </c>
      <c r="V323" s="27">
        <f t="shared" si="72"/>
        <v>121446.60000000002</v>
      </c>
      <c r="W323" s="28" t="s">
        <v>9022</v>
      </c>
      <c r="X323" s="27">
        <v>99618.926000000021</v>
      </c>
      <c r="Y323" s="27">
        <f t="shared" ref="Y323:Y386" si="76">X323+AR323+AS323</f>
        <v>222279.99200000003</v>
      </c>
      <c r="Z323" s="4" t="str" cm="1">
        <f t="array" ref="Z323">_xlfn.IFS(YEARFRAC(F323,G323)&lt;1,"&lt;1 Year",YEARFRAC(F323,G323)&lt;=5,"1-5 Years",YEARFRAC(F323,G323)&gt;5,"&gt;5 Years")</f>
        <v>1-5 Years</v>
      </c>
      <c r="AA323" s="24">
        <f>L323*(_xlfn.XLOOKUP(K323,'FX rates'!$A$2:$A$38,'FX rates'!$B$2:$B$38))</f>
        <v>131245.46919746068</v>
      </c>
      <c r="AB323" s="24">
        <f>V323*(_xlfn.XLOOKUP(K323,'FX rates'!$A$2:$A$38,'FX rates'!$B$2:$B$38))</f>
        <v>161602.91829918636</v>
      </c>
      <c r="AC323" s="24">
        <f>X323*(_xlfn.XLOOKUP(W323,'FX rates'!$A$2:$A$38,'FX rates'!$B$2:$B$38))</f>
        <v>132557.9238894353</v>
      </c>
      <c r="AD323" s="24">
        <f>Y323*(_xlfn.XLOOKUP(W323,'FX rates'!$A$2:$A$38,'FX rates'!$B$2:$B$38))</f>
        <v>295776.87137161352</v>
      </c>
      <c r="AE323" s="30">
        <f t="shared" ref="AE323:AE386" si="77">(AC323-AA323)/AA323</f>
        <v>1.0000000000000106E-2</v>
      </c>
      <c r="AF323" s="31">
        <f t="shared" ref="AF323:AF386" si="78">X323-L323</f>
        <v>986.32600000000093</v>
      </c>
      <c r="AG323" s="23">
        <f t="shared" ref="AG323:AG386" si="79">AB323-AA323</f>
        <v>30357.449101725681</v>
      </c>
      <c r="AH323" s="35">
        <f t="shared" si="73"/>
        <v>1.3306500000756409</v>
      </c>
      <c r="AI323" s="23">
        <f>U323*(_xlfn.XLOOKUP(K323,'FX rates'!$A$2:$A$38,'FX rates'!$B$2:$B$38))</f>
        <v>0</v>
      </c>
      <c r="AJ323" s="23">
        <f>Q323*(_xlfn.XLOOKUP(K323,'FX rates'!$A$2:$A$38,'FX rates'!$B$2:$B$38))</f>
        <v>0</v>
      </c>
      <c r="AK323" s="23">
        <f>R323*(_xlfn.XLOOKUP(K323,'FX rates'!$A$2:$A$38,'FX rates'!$B$2:$B$38))</f>
        <v>0</v>
      </c>
      <c r="AM323" s="4"/>
      <c r="AN323" s="4"/>
      <c r="AO323" s="4"/>
      <c r="AP323" s="32">
        <f t="shared" si="74"/>
        <v>0.23130283496531573</v>
      </c>
      <c r="AQ323" s="32">
        <f t="shared" si="75"/>
        <v>0</v>
      </c>
      <c r="AR323" s="24">
        <f t="shared" ref="AR323:AR386" si="80">X323*(1+AP323)</f>
        <v>122661.06600000002</v>
      </c>
      <c r="AS323" s="24" t="str">
        <f t="shared" ref="AS323:AS386" si="81">IF(AQ323&gt;0,X323*(1+AQ323),"0")</f>
        <v>0</v>
      </c>
      <c r="AT323" s="24">
        <f t="shared" ref="AT323:AT386" si="82">AD323*(0.9)</f>
        <v>266199.1842344522</v>
      </c>
      <c r="AU323" s="24">
        <f t="shared" ref="AU323:AU386" si="83">AD323-AT323</f>
        <v>29577.687137161323</v>
      </c>
    </row>
    <row r="324" spans="1:47" x14ac:dyDescent="0.25">
      <c r="A324" s="28" t="s">
        <v>15293</v>
      </c>
      <c r="B324" s="28" t="s">
        <v>9023</v>
      </c>
      <c r="C324" s="28" t="s">
        <v>9024</v>
      </c>
      <c r="D324" s="28" t="s">
        <v>9025</v>
      </c>
      <c r="E324" s="28" t="s">
        <v>9026</v>
      </c>
      <c r="F324" s="29">
        <v>43787</v>
      </c>
      <c r="G324" s="29">
        <v>44896</v>
      </c>
      <c r="H324" s="28" t="s">
        <v>9027</v>
      </c>
      <c r="I324" s="28" t="s">
        <v>16044</v>
      </c>
      <c r="J324" s="28" t="s">
        <v>16053</v>
      </c>
      <c r="K324" s="28" t="s">
        <v>9028</v>
      </c>
      <c r="L324" s="27">
        <v>179718.55</v>
      </c>
      <c r="M324" s="27">
        <v>95040.000000000015</v>
      </c>
      <c r="N324" s="27">
        <v>0</v>
      </c>
      <c r="O324" s="27">
        <v>0</v>
      </c>
      <c r="P324" s="27">
        <f t="shared" si="70"/>
        <v>95040.000000000015</v>
      </c>
      <c r="Q324" s="27">
        <v>0</v>
      </c>
      <c r="R324" s="27">
        <v>0</v>
      </c>
      <c r="S324" s="27">
        <v>0</v>
      </c>
      <c r="T324" s="27">
        <f t="shared" si="71"/>
        <v>0</v>
      </c>
      <c r="U324" s="27">
        <v>0</v>
      </c>
      <c r="V324" s="27">
        <f t="shared" si="72"/>
        <v>274758.55</v>
      </c>
      <c r="W324" s="28" t="s">
        <v>9029</v>
      </c>
      <c r="X324" s="27">
        <v>197690.405</v>
      </c>
      <c r="Y324" s="27">
        <f t="shared" si="76"/>
        <v>499924.81000000006</v>
      </c>
      <c r="Z324" s="4" t="str" cm="1">
        <f t="array" ref="Z324">_xlfn.IFS(YEARFRAC(F324,G324)&lt;1,"&lt;1 Year",YEARFRAC(F324,G324)&lt;=5,"1-5 Years",YEARFRAC(F324,G324)&gt;5,"&gt;5 Years")</f>
        <v>1-5 Years</v>
      </c>
      <c r="AA324" s="24">
        <f>L324*(_xlfn.XLOOKUP(K324,'FX rates'!$A$2:$A$38,'FX rates'!$B$2:$B$38))</f>
        <v>209785.46340963995</v>
      </c>
      <c r="AB324" s="24">
        <f>V324*(_xlfn.XLOOKUP(K324,'FX rates'!$A$2:$A$38,'FX rates'!$B$2:$B$38))</f>
        <v>320725.65540680545</v>
      </c>
      <c r="AC324" s="24">
        <f>X324*(_xlfn.XLOOKUP(W324,'FX rates'!$A$2:$A$38,'FX rates'!$B$2:$B$38))</f>
        <v>230764.00975060396</v>
      </c>
      <c r="AD324" s="24">
        <f>Y324*(_xlfn.XLOOKUP(W324,'FX rates'!$A$2:$A$38,'FX rates'!$B$2:$B$38))</f>
        <v>583562.23069809005</v>
      </c>
      <c r="AE324" s="30">
        <f t="shared" si="77"/>
        <v>0.10000000000000006</v>
      </c>
      <c r="AF324" s="31">
        <f t="shared" si="78"/>
        <v>17971.85500000001</v>
      </c>
      <c r="AG324" s="23">
        <f t="shared" si="79"/>
        <v>110940.1919971655</v>
      </c>
      <c r="AH324" s="35">
        <f t="shared" si="73"/>
        <v>1.1672999999701754</v>
      </c>
      <c r="AI324" s="23">
        <f>U324*(_xlfn.XLOOKUP(K324,'FX rates'!$A$2:$A$38,'FX rates'!$B$2:$B$38))</f>
        <v>0</v>
      </c>
      <c r="AJ324" s="23">
        <f>Q324*(_xlfn.XLOOKUP(K324,'FX rates'!$A$2:$A$38,'FX rates'!$B$2:$B$38))</f>
        <v>0</v>
      </c>
      <c r="AK324" s="23">
        <f>R324*(_xlfn.XLOOKUP(K324,'FX rates'!$A$2:$A$38,'FX rates'!$B$2:$B$38))</f>
        <v>0</v>
      </c>
      <c r="AM324" s="4"/>
      <c r="AN324" s="4"/>
      <c r="AO324" s="4"/>
      <c r="AP324" s="32">
        <f t="shared" si="74"/>
        <v>0.52882687958477304</v>
      </c>
      <c r="AQ324" s="32">
        <f t="shared" si="75"/>
        <v>0</v>
      </c>
      <c r="AR324" s="24">
        <f t="shared" si="80"/>
        <v>302234.40500000003</v>
      </c>
      <c r="AS324" s="24" t="str">
        <f t="shared" si="81"/>
        <v>0</v>
      </c>
      <c r="AT324" s="24">
        <f t="shared" si="82"/>
        <v>525206.00762828102</v>
      </c>
      <c r="AU324" s="24">
        <f t="shared" si="83"/>
        <v>58356.223069809028</v>
      </c>
    </row>
    <row r="325" spans="1:47" x14ac:dyDescent="0.25">
      <c r="A325" s="28" t="s">
        <v>14133</v>
      </c>
      <c r="B325" s="28" t="s">
        <v>908</v>
      </c>
      <c r="C325" s="28" t="s">
        <v>909</v>
      </c>
      <c r="D325" s="28" t="s">
        <v>910</v>
      </c>
      <c r="E325" s="28" t="s">
        <v>911</v>
      </c>
      <c r="F325" s="29">
        <v>39272</v>
      </c>
      <c r="G325" s="29">
        <v>44896</v>
      </c>
      <c r="H325" s="28" t="s">
        <v>912</v>
      </c>
      <c r="I325" s="28" t="s">
        <v>16049</v>
      </c>
      <c r="J325" s="28" t="s">
        <v>16036</v>
      </c>
      <c r="K325" s="28" t="s">
        <v>913</v>
      </c>
      <c r="L325" s="27">
        <v>244420.00000000003</v>
      </c>
      <c r="M325" s="27">
        <v>568645</v>
      </c>
      <c r="N325" s="27">
        <v>0</v>
      </c>
      <c r="O325" s="27">
        <v>0</v>
      </c>
      <c r="P325" s="27">
        <f t="shared" si="70"/>
        <v>568645</v>
      </c>
      <c r="Q325" s="27">
        <v>0</v>
      </c>
      <c r="R325" s="27">
        <v>0</v>
      </c>
      <c r="S325" s="27">
        <v>0</v>
      </c>
      <c r="T325" s="27">
        <f t="shared" si="71"/>
        <v>0</v>
      </c>
      <c r="U325" s="27">
        <v>0</v>
      </c>
      <c r="V325" s="27">
        <f t="shared" si="72"/>
        <v>813065</v>
      </c>
      <c r="W325" s="28" t="s">
        <v>914</v>
      </c>
      <c r="X325" s="27">
        <v>254196.80000000005</v>
      </c>
      <c r="Y325" s="27">
        <f t="shared" si="76"/>
        <v>1099784.4000000001</v>
      </c>
      <c r="Z325" s="4" t="str" cm="1">
        <f t="array" ref="Z325">_xlfn.IFS(YEARFRAC(F325,G325)&lt;1,"&lt;1 Year",YEARFRAC(F325,G325)&lt;=5,"1-5 Years",YEARFRAC(F325,G325)&gt;5,"&gt;5 Years")</f>
        <v>&gt;5 Years</v>
      </c>
      <c r="AA325" s="24">
        <f>L325*(_xlfn.XLOOKUP(K325,'FX rates'!$A$2:$A$38,'FX rates'!$B$2:$B$38))</f>
        <v>244420.00000000003</v>
      </c>
      <c r="AB325" s="24">
        <f>V325*(_xlfn.XLOOKUP(K325,'FX rates'!$A$2:$A$38,'FX rates'!$B$2:$B$38))</f>
        <v>813065</v>
      </c>
      <c r="AC325" s="24">
        <f>X325*(_xlfn.XLOOKUP(W325,'FX rates'!$A$2:$A$38,'FX rates'!$B$2:$B$38))</f>
        <v>254196.80000000005</v>
      </c>
      <c r="AD325" s="24">
        <f>Y325*(_xlfn.XLOOKUP(W325,'FX rates'!$A$2:$A$38,'FX rates'!$B$2:$B$38))</f>
        <v>1099784.4000000001</v>
      </c>
      <c r="AE325" s="30">
        <f t="shared" si="77"/>
        <v>4.0000000000000063E-2</v>
      </c>
      <c r="AF325" s="31">
        <f t="shared" si="78"/>
        <v>9776.8000000000175</v>
      </c>
      <c r="AG325" s="23">
        <f t="shared" si="79"/>
        <v>568645</v>
      </c>
      <c r="AH325" s="35">
        <f t="shared" si="73"/>
        <v>1</v>
      </c>
      <c r="AI325" s="23">
        <f>U325*(_xlfn.XLOOKUP(K325,'FX rates'!$A$2:$A$38,'FX rates'!$B$2:$B$38))</f>
        <v>0</v>
      </c>
      <c r="AJ325" s="23">
        <f>Q325*(_xlfn.XLOOKUP(K325,'FX rates'!$A$2:$A$38,'FX rates'!$B$2:$B$38))</f>
        <v>0</v>
      </c>
      <c r="AK325" s="23">
        <f>R325*(_xlfn.XLOOKUP(K325,'FX rates'!$A$2:$A$38,'FX rates'!$B$2:$B$38))</f>
        <v>0</v>
      </c>
      <c r="AM325" s="4"/>
      <c r="AN325" s="4"/>
      <c r="AO325" s="4"/>
      <c r="AP325" s="32">
        <f t="shared" si="74"/>
        <v>2.3265076507650764</v>
      </c>
      <c r="AQ325" s="32">
        <f t="shared" si="75"/>
        <v>0</v>
      </c>
      <c r="AR325" s="24">
        <f t="shared" si="80"/>
        <v>845587.60000000009</v>
      </c>
      <c r="AS325" s="24" t="str">
        <f t="shared" si="81"/>
        <v>0</v>
      </c>
      <c r="AT325" s="24">
        <f t="shared" si="82"/>
        <v>989805.9600000002</v>
      </c>
      <c r="AU325" s="24">
        <f t="shared" si="83"/>
        <v>109978.43999999994</v>
      </c>
    </row>
    <row r="326" spans="1:47" x14ac:dyDescent="0.25">
      <c r="A326" s="28" t="s">
        <v>15294</v>
      </c>
      <c r="B326" s="28" t="s">
        <v>9030</v>
      </c>
      <c r="C326" s="28" t="s">
        <v>9031</v>
      </c>
      <c r="D326" s="28" t="s">
        <v>9032</v>
      </c>
      <c r="E326" s="28" t="s">
        <v>9033</v>
      </c>
      <c r="F326" s="29">
        <v>43794</v>
      </c>
      <c r="G326" s="29">
        <v>44896</v>
      </c>
      <c r="H326" s="28" t="s">
        <v>9034</v>
      </c>
      <c r="I326" s="28" t="s">
        <v>16054</v>
      </c>
      <c r="J326" s="28" t="s">
        <v>16040</v>
      </c>
      <c r="K326" s="28" t="s">
        <v>9035</v>
      </c>
      <c r="L326" s="27">
        <v>260117.00000000006</v>
      </c>
      <c r="M326" s="4">
        <v>0</v>
      </c>
      <c r="N326" s="27">
        <v>1010000</v>
      </c>
      <c r="O326" s="27">
        <v>0</v>
      </c>
      <c r="P326" s="27">
        <f t="shared" si="70"/>
        <v>1010000</v>
      </c>
      <c r="Q326" s="27">
        <v>0</v>
      </c>
      <c r="R326" s="27">
        <v>0</v>
      </c>
      <c r="S326" s="27">
        <v>0</v>
      </c>
      <c r="T326" s="27">
        <f t="shared" si="71"/>
        <v>0</v>
      </c>
      <c r="U326" s="27">
        <v>0</v>
      </c>
      <c r="V326" s="27">
        <f t="shared" si="72"/>
        <v>1270117</v>
      </c>
      <c r="W326" s="28" t="s">
        <v>9036</v>
      </c>
      <c r="X326" s="27">
        <v>278325.19000000006</v>
      </c>
      <c r="Y326" s="27">
        <f t="shared" si="76"/>
        <v>556650.38000000012</v>
      </c>
      <c r="Z326" s="4" t="str" cm="1">
        <f t="array" ref="Z326">_xlfn.IFS(YEARFRAC(F326,G326)&lt;1,"&lt;1 Year",YEARFRAC(F326,G326)&lt;=5,"1-5 Years",YEARFRAC(F326,G326)&gt;5,"&gt;5 Years")</f>
        <v>1-5 Years</v>
      </c>
      <c r="AA326" s="24">
        <f>L326*(_xlfn.XLOOKUP(K326,'FX rates'!$A$2:$A$38,'FX rates'!$B$2:$B$38))</f>
        <v>260117.00000000006</v>
      </c>
      <c r="AB326" s="24">
        <f>V326*(_xlfn.XLOOKUP(K326,'FX rates'!$A$2:$A$38,'FX rates'!$B$2:$B$38))</f>
        <v>1270117</v>
      </c>
      <c r="AC326" s="24">
        <f>X326*(_xlfn.XLOOKUP(W326,'FX rates'!$A$2:$A$38,'FX rates'!$B$2:$B$38))</f>
        <v>278325.19000000006</v>
      </c>
      <c r="AD326" s="24">
        <f>Y326*(_xlfn.XLOOKUP(W326,'FX rates'!$A$2:$A$38,'FX rates'!$B$2:$B$38))</f>
        <v>556650.38000000012</v>
      </c>
      <c r="AE326" s="30">
        <f t="shared" si="77"/>
        <v>6.9999999999999993E-2</v>
      </c>
      <c r="AF326" s="31">
        <f t="shared" si="78"/>
        <v>18208.190000000002</v>
      </c>
      <c r="AG326" s="23">
        <f t="shared" si="79"/>
        <v>1010000</v>
      </c>
      <c r="AH326" s="35">
        <f t="shared" si="73"/>
        <v>1</v>
      </c>
      <c r="AI326" s="23">
        <f>U326*(_xlfn.XLOOKUP(K326,'FX rates'!$A$2:$A$38,'FX rates'!$B$2:$B$38))</f>
        <v>0</v>
      </c>
      <c r="AJ326" s="23">
        <f>Q326*(_xlfn.XLOOKUP(K326,'FX rates'!$A$2:$A$38,'FX rates'!$B$2:$B$38))</f>
        <v>0</v>
      </c>
      <c r="AK326" s="23">
        <f>R326*(_xlfn.XLOOKUP(K326,'FX rates'!$A$2:$A$38,'FX rates'!$B$2:$B$38))</f>
        <v>0</v>
      </c>
      <c r="AM326" s="4"/>
      <c r="AN326" s="4"/>
      <c r="AO326" s="4"/>
      <c r="AP326" s="32">
        <f t="shared" si="74"/>
        <v>0</v>
      </c>
      <c r="AQ326" s="32">
        <f t="shared" si="75"/>
        <v>0</v>
      </c>
      <c r="AR326" s="24">
        <f t="shared" si="80"/>
        <v>278325.19000000006</v>
      </c>
      <c r="AS326" s="24" t="str">
        <f t="shared" si="81"/>
        <v>0</v>
      </c>
      <c r="AT326" s="24">
        <f t="shared" si="82"/>
        <v>500985.34200000012</v>
      </c>
      <c r="AU326" s="24">
        <f t="shared" si="83"/>
        <v>55665.038</v>
      </c>
    </row>
    <row r="327" spans="1:47" x14ac:dyDescent="0.25">
      <c r="A327" s="28" t="s">
        <v>15295</v>
      </c>
      <c r="B327" s="28" t="s">
        <v>9037</v>
      </c>
      <c r="C327" s="28" t="s">
        <v>9038</v>
      </c>
      <c r="D327" s="28" t="s">
        <v>9039</v>
      </c>
      <c r="E327" s="28" t="s">
        <v>9040</v>
      </c>
      <c r="F327" s="29">
        <v>43794</v>
      </c>
      <c r="G327" s="29">
        <v>44896</v>
      </c>
      <c r="H327" s="28" t="s">
        <v>9041</v>
      </c>
      <c r="I327" s="28" t="s">
        <v>16034</v>
      </c>
      <c r="J327" s="28" t="s">
        <v>16038</v>
      </c>
      <c r="K327" s="28" t="s">
        <v>9042</v>
      </c>
      <c r="L327" s="27">
        <v>207570.00000000006</v>
      </c>
      <c r="M327" s="27">
        <v>210210.00000000003</v>
      </c>
      <c r="N327" s="27">
        <v>0</v>
      </c>
      <c r="O327" s="27">
        <v>0</v>
      </c>
      <c r="P327" s="27">
        <f t="shared" si="70"/>
        <v>210210.00000000003</v>
      </c>
      <c r="Q327" s="27">
        <v>0</v>
      </c>
      <c r="R327" s="27">
        <v>0</v>
      </c>
      <c r="S327" s="27">
        <v>0</v>
      </c>
      <c r="T327" s="27">
        <f t="shared" si="71"/>
        <v>0</v>
      </c>
      <c r="U327" s="27">
        <v>0</v>
      </c>
      <c r="V327" s="27">
        <f t="shared" si="72"/>
        <v>417780.00000000012</v>
      </c>
      <c r="W327" s="28" t="s">
        <v>9043</v>
      </c>
      <c r="X327" s="27">
        <v>209645.70000000007</v>
      </c>
      <c r="Y327" s="27">
        <f t="shared" si="76"/>
        <v>631603.50000000023</v>
      </c>
      <c r="Z327" s="4" t="str" cm="1">
        <f t="array" ref="Z327">_xlfn.IFS(YEARFRAC(F327,G327)&lt;1,"&lt;1 Year",YEARFRAC(F327,G327)&lt;=5,"1-5 Years",YEARFRAC(F327,G327)&gt;5,"&gt;5 Years")</f>
        <v>1-5 Years</v>
      </c>
      <c r="AA327" s="24">
        <f>L327*(_xlfn.XLOOKUP(K327,'FX rates'!$A$2:$A$38,'FX rates'!$B$2:$B$38))</f>
        <v>207570.00000000006</v>
      </c>
      <c r="AB327" s="24">
        <f>V327*(_xlfn.XLOOKUP(K327,'FX rates'!$A$2:$A$38,'FX rates'!$B$2:$B$38))</f>
        <v>417780.00000000012</v>
      </c>
      <c r="AC327" s="24">
        <f>X327*(_xlfn.XLOOKUP(W327,'FX rates'!$A$2:$A$38,'FX rates'!$B$2:$B$38))</f>
        <v>209645.70000000007</v>
      </c>
      <c r="AD327" s="24">
        <f>Y327*(_xlfn.XLOOKUP(W327,'FX rates'!$A$2:$A$38,'FX rates'!$B$2:$B$38))</f>
        <v>631603.50000000023</v>
      </c>
      <c r="AE327" s="30">
        <f t="shared" si="77"/>
        <v>1.0000000000000054E-2</v>
      </c>
      <c r="AF327" s="31">
        <f t="shared" si="78"/>
        <v>2075.7000000000116</v>
      </c>
      <c r="AG327" s="23">
        <f t="shared" si="79"/>
        <v>210210.00000000006</v>
      </c>
      <c r="AH327" s="35">
        <f t="shared" si="73"/>
        <v>1</v>
      </c>
      <c r="AI327" s="23">
        <f>U327*(_xlfn.XLOOKUP(K327,'FX rates'!$A$2:$A$38,'FX rates'!$B$2:$B$38))</f>
        <v>0</v>
      </c>
      <c r="AJ327" s="23">
        <f>Q327*(_xlfn.XLOOKUP(K327,'FX rates'!$A$2:$A$38,'FX rates'!$B$2:$B$38))</f>
        <v>0</v>
      </c>
      <c r="AK327" s="23">
        <f>R327*(_xlfn.XLOOKUP(K327,'FX rates'!$A$2:$A$38,'FX rates'!$B$2:$B$38))</f>
        <v>0</v>
      </c>
      <c r="AM327" s="4"/>
      <c r="AN327" s="4"/>
      <c r="AO327" s="4"/>
      <c r="AP327" s="32">
        <f t="shared" si="74"/>
        <v>1.0127186009538949</v>
      </c>
      <c r="AQ327" s="32">
        <f t="shared" si="75"/>
        <v>0</v>
      </c>
      <c r="AR327" s="24">
        <f t="shared" si="80"/>
        <v>421957.80000000016</v>
      </c>
      <c r="AS327" s="24" t="str">
        <f t="shared" si="81"/>
        <v>0</v>
      </c>
      <c r="AT327" s="24">
        <f t="shared" si="82"/>
        <v>568443.15000000026</v>
      </c>
      <c r="AU327" s="24">
        <f t="shared" si="83"/>
        <v>63160.349999999977</v>
      </c>
    </row>
    <row r="328" spans="1:47" x14ac:dyDescent="0.25">
      <c r="A328" s="28" t="s">
        <v>15296</v>
      </c>
      <c r="B328" s="28" t="s">
        <v>9044</v>
      </c>
      <c r="C328" s="28" t="s">
        <v>9045</v>
      </c>
      <c r="D328" s="28" t="s">
        <v>9046</v>
      </c>
      <c r="E328" s="28" t="s">
        <v>9047</v>
      </c>
      <c r="F328" s="29">
        <v>43787</v>
      </c>
      <c r="G328" s="29">
        <v>44896</v>
      </c>
      <c r="H328" s="28" t="s">
        <v>9048</v>
      </c>
      <c r="I328" s="28" t="s">
        <v>16038</v>
      </c>
      <c r="J328" s="28" t="s">
        <v>16037</v>
      </c>
      <c r="K328" s="28" t="s">
        <v>9049</v>
      </c>
      <c r="L328" s="27">
        <v>244200.00000000006</v>
      </c>
      <c r="M328" s="27">
        <v>107800.00000000001</v>
      </c>
      <c r="N328" s="27">
        <v>592250</v>
      </c>
      <c r="O328" s="27">
        <v>0</v>
      </c>
      <c r="P328" s="27">
        <f t="shared" si="70"/>
        <v>700050</v>
      </c>
      <c r="Q328" s="27">
        <v>0</v>
      </c>
      <c r="R328" s="27">
        <v>0</v>
      </c>
      <c r="S328" s="27">
        <v>0</v>
      </c>
      <c r="T328" s="27">
        <f t="shared" si="71"/>
        <v>0</v>
      </c>
      <c r="U328" s="27">
        <v>0</v>
      </c>
      <c r="V328" s="27">
        <f t="shared" si="72"/>
        <v>944250</v>
      </c>
      <c r="W328" s="28" t="s">
        <v>9050</v>
      </c>
      <c r="X328" s="27">
        <v>261294.00000000009</v>
      </c>
      <c r="Y328" s="27">
        <f t="shared" si="76"/>
        <v>637934.00000000023</v>
      </c>
      <c r="Z328" s="4" t="str" cm="1">
        <f t="array" ref="Z328">_xlfn.IFS(YEARFRAC(F328,G328)&lt;1,"&lt;1 Year",YEARFRAC(F328,G328)&lt;=5,"1-5 Years",YEARFRAC(F328,G328)&gt;5,"&gt;5 Years")</f>
        <v>1-5 Years</v>
      </c>
      <c r="AA328" s="24">
        <f>L328*(_xlfn.XLOOKUP(K328,'FX rates'!$A$2:$A$38,'FX rates'!$B$2:$B$38))</f>
        <v>244200.00000000006</v>
      </c>
      <c r="AB328" s="24">
        <f>V328*(_xlfn.XLOOKUP(K328,'FX rates'!$A$2:$A$38,'FX rates'!$B$2:$B$38))</f>
        <v>944250</v>
      </c>
      <c r="AC328" s="24">
        <f>X328*(_xlfn.XLOOKUP(W328,'FX rates'!$A$2:$A$38,'FX rates'!$B$2:$B$38))</f>
        <v>261294.00000000009</v>
      </c>
      <c r="AD328" s="24">
        <f>Y328*(_xlfn.XLOOKUP(W328,'FX rates'!$A$2:$A$38,'FX rates'!$B$2:$B$38))</f>
        <v>637934.00000000023</v>
      </c>
      <c r="AE328" s="30">
        <f t="shared" si="77"/>
        <v>7.0000000000000104E-2</v>
      </c>
      <c r="AF328" s="31">
        <f t="shared" si="78"/>
        <v>17094.000000000029</v>
      </c>
      <c r="AG328" s="23">
        <f t="shared" si="79"/>
        <v>700050</v>
      </c>
      <c r="AH328" s="35">
        <f t="shared" si="73"/>
        <v>1</v>
      </c>
      <c r="AI328" s="23">
        <f>U328*(_xlfn.XLOOKUP(K328,'FX rates'!$A$2:$A$38,'FX rates'!$B$2:$B$38))</f>
        <v>0</v>
      </c>
      <c r="AJ328" s="23">
        <f>Q328*(_xlfn.XLOOKUP(K328,'FX rates'!$A$2:$A$38,'FX rates'!$B$2:$B$38))</f>
        <v>0</v>
      </c>
      <c r="AK328" s="23">
        <f>R328*(_xlfn.XLOOKUP(K328,'FX rates'!$A$2:$A$38,'FX rates'!$B$2:$B$38))</f>
        <v>0</v>
      </c>
      <c r="AM328" s="4"/>
      <c r="AN328" s="4"/>
      <c r="AO328" s="4"/>
      <c r="AP328" s="32">
        <f t="shared" si="74"/>
        <v>0.44144144144144137</v>
      </c>
      <c r="AQ328" s="32">
        <f t="shared" si="75"/>
        <v>0</v>
      </c>
      <c r="AR328" s="24">
        <f t="shared" si="80"/>
        <v>376640.00000000012</v>
      </c>
      <c r="AS328" s="24" t="str">
        <f t="shared" si="81"/>
        <v>0</v>
      </c>
      <c r="AT328" s="24">
        <f t="shared" si="82"/>
        <v>574140.60000000021</v>
      </c>
      <c r="AU328" s="24">
        <f t="shared" si="83"/>
        <v>63793.400000000023</v>
      </c>
    </row>
    <row r="329" spans="1:47" x14ac:dyDescent="0.25">
      <c r="A329" s="28" t="s">
        <v>15297</v>
      </c>
      <c r="B329" s="28" t="s">
        <v>9051</v>
      </c>
      <c r="C329" s="28" t="s">
        <v>9052</v>
      </c>
      <c r="D329" s="28" t="s">
        <v>9053</v>
      </c>
      <c r="E329" s="28" t="s">
        <v>9054</v>
      </c>
      <c r="F329" s="29">
        <v>43801</v>
      </c>
      <c r="G329" s="29">
        <v>44896</v>
      </c>
      <c r="H329" s="28" t="s">
        <v>9055</v>
      </c>
      <c r="I329" s="28" t="s">
        <v>16034</v>
      </c>
      <c r="J329" s="4" t="s">
        <v>16042</v>
      </c>
      <c r="K329" s="28" t="s">
        <v>9056</v>
      </c>
      <c r="L329" s="27">
        <v>153010</v>
      </c>
      <c r="M329" s="27">
        <v>99000.000000000015</v>
      </c>
      <c r="N329" s="27">
        <v>0</v>
      </c>
      <c r="O329" s="27">
        <v>0</v>
      </c>
      <c r="P329" s="27">
        <f t="shared" si="70"/>
        <v>99000.000000000015</v>
      </c>
      <c r="Q329" s="27">
        <v>0</v>
      </c>
      <c r="R329" s="27">
        <v>0</v>
      </c>
      <c r="S329" s="27">
        <v>0</v>
      </c>
      <c r="T329" s="27">
        <f t="shared" si="71"/>
        <v>0</v>
      </c>
      <c r="U329" s="27">
        <v>0</v>
      </c>
      <c r="V329" s="27">
        <f t="shared" si="72"/>
        <v>252010</v>
      </c>
      <c r="W329" s="28" t="s">
        <v>9057</v>
      </c>
      <c r="X329" s="27">
        <v>175961.5</v>
      </c>
      <c r="Y329" s="27">
        <f t="shared" si="76"/>
        <v>465773</v>
      </c>
      <c r="Z329" s="4" t="str" cm="1">
        <f t="array" ref="Z329">_xlfn.IFS(YEARFRAC(F329,G329)&lt;1,"&lt;1 Year",YEARFRAC(F329,G329)&lt;=5,"1-5 Years",YEARFRAC(F329,G329)&gt;5,"&gt;5 Years")</f>
        <v>1-5 Years</v>
      </c>
      <c r="AA329" s="24">
        <f>L329*(_xlfn.XLOOKUP(K329,'FX rates'!$A$2:$A$38,'FX rates'!$B$2:$B$38))</f>
        <v>153010</v>
      </c>
      <c r="AB329" s="24">
        <f>V329*(_xlfn.XLOOKUP(K329,'FX rates'!$A$2:$A$38,'FX rates'!$B$2:$B$38))</f>
        <v>252010</v>
      </c>
      <c r="AC329" s="24">
        <f>X329*(_xlfn.XLOOKUP(W329,'FX rates'!$A$2:$A$38,'FX rates'!$B$2:$B$38))</f>
        <v>175961.5</v>
      </c>
      <c r="AD329" s="24">
        <f>Y329*(_xlfn.XLOOKUP(W329,'FX rates'!$A$2:$A$38,'FX rates'!$B$2:$B$38))</f>
        <v>465773</v>
      </c>
      <c r="AE329" s="30">
        <f t="shared" si="77"/>
        <v>0.15</v>
      </c>
      <c r="AF329" s="31">
        <f t="shared" si="78"/>
        <v>22951.5</v>
      </c>
      <c r="AG329" s="23">
        <f t="shared" si="79"/>
        <v>99000</v>
      </c>
      <c r="AH329" s="35">
        <f t="shared" si="73"/>
        <v>1</v>
      </c>
      <c r="AI329" s="23">
        <f>U329*(_xlfn.XLOOKUP(K329,'FX rates'!$A$2:$A$38,'FX rates'!$B$2:$B$38))</f>
        <v>0</v>
      </c>
      <c r="AJ329" s="23">
        <f>Q329*(_xlfn.XLOOKUP(K329,'FX rates'!$A$2:$A$38,'FX rates'!$B$2:$B$38))</f>
        <v>0</v>
      </c>
      <c r="AK329" s="23">
        <f>R329*(_xlfn.XLOOKUP(K329,'FX rates'!$A$2:$A$38,'FX rates'!$B$2:$B$38))</f>
        <v>0</v>
      </c>
      <c r="AM329" s="4"/>
      <c r="AN329" s="4"/>
      <c r="AO329" s="4"/>
      <c r="AP329" s="32">
        <f t="shared" si="74"/>
        <v>0.64701653486700228</v>
      </c>
      <c r="AQ329" s="32">
        <f t="shared" si="75"/>
        <v>0</v>
      </c>
      <c r="AR329" s="24">
        <f t="shared" si="80"/>
        <v>289811.5</v>
      </c>
      <c r="AS329" s="24" t="str">
        <f t="shared" si="81"/>
        <v>0</v>
      </c>
      <c r="AT329" s="24">
        <f t="shared" si="82"/>
        <v>419195.7</v>
      </c>
      <c r="AU329" s="24">
        <f t="shared" si="83"/>
        <v>46577.299999999988</v>
      </c>
    </row>
    <row r="330" spans="1:47" x14ac:dyDescent="0.25">
      <c r="A330" s="28" t="s">
        <v>15298</v>
      </c>
      <c r="B330" s="28" t="s">
        <v>382</v>
      </c>
      <c r="C330" s="28" t="s">
        <v>383</v>
      </c>
      <c r="D330" s="28" t="s">
        <v>384</v>
      </c>
      <c r="E330" s="28" t="s">
        <v>385</v>
      </c>
      <c r="F330" s="29">
        <v>43815</v>
      </c>
      <c r="G330" s="29">
        <v>44896</v>
      </c>
      <c r="H330" s="28" t="s">
        <v>386</v>
      </c>
      <c r="I330" s="28" t="s">
        <v>16046</v>
      </c>
      <c r="J330" s="28" t="s">
        <v>16054</v>
      </c>
      <c r="K330" s="28" t="s">
        <v>387</v>
      </c>
      <c r="L330" s="27">
        <v>68489.3</v>
      </c>
      <c r="M330" s="27">
        <v>4405.5</v>
      </c>
      <c r="N330" s="27">
        <v>0</v>
      </c>
      <c r="O330" s="27">
        <v>0</v>
      </c>
      <c r="P330" s="27">
        <f t="shared" si="70"/>
        <v>4405.5</v>
      </c>
      <c r="Q330" s="27">
        <v>0</v>
      </c>
      <c r="R330" s="27">
        <v>0</v>
      </c>
      <c r="S330" s="27">
        <v>0</v>
      </c>
      <c r="T330" s="27">
        <f t="shared" si="71"/>
        <v>0</v>
      </c>
      <c r="U330" s="27">
        <v>0</v>
      </c>
      <c r="V330" s="27">
        <f t="shared" si="72"/>
        <v>72894.8</v>
      </c>
      <c r="W330" s="28" t="s">
        <v>388</v>
      </c>
      <c r="X330" s="27">
        <v>70543.979000000007</v>
      </c>
      <c r="Y330" s="27">
        <f t="shared" si="76"/>
        <v>145625.62300000002</v>
      </c>
      <c r="Z330" s="4" t="str" cm="1">
        <f t="array" ref="Z330">_xlfn.IFS(YEARFRAC(F330,G330)&lt;1,"&lt;1 Year",YEARFRAC(F330,G330)&lt;=5,"1-5 Years",YEARFRAC(F330,G330)&gt;5,"&gt;5 Years")</f>
        <v>1-5 Years</v>
      </c>
      <c r="AA330" s="24">
        <f>L330*(_xlfn.XLOOKUP(K330,'FX rates'!$A$2:$A$38,'FX rates'!$B$2:$B$38))</f>
        <v>91135.287050180603</v>
      </c>
      <c r="AB330" s="24">
        <f>V330*(_xlfn.XLOOKUP(K330,'FX rates'!$A$2:$A$38,'FX rates'!$B$2:$B$38))</f>
        <v>96997.46562551384</v>
      </c>
      <c r="AC330" s="24">
        <f>X330*(_xlfn.XLOOKUP(W330,'FX rates'!$A$2:$A$38,'FX rates'!$B$2:$B$38))</f>
        <v>93869.34566168602</v>
      </c>
      <c r="AD330" s="24">
        <f>Y330*(_xlfn.XLOOKUP(W330,'FX rates'!$A$2:$A$38,'FX rates'!$B$2:$B$38))</f>
        <v>193776.73525596529</v>
      </c>
      <c r="AE330" s="30">
        <f t="shared" si="77"/>
        <v>2.9999999999999992E-2</v>
      </c>
      <c r="AF330" s="31">
        <f t="shared" si="78"/>
        <v>2054.6790000000037</v>
      </c>
      <c r="AG330" s="23">
        <f t="shared" si="79"/>
        <v>5862.1785753332369</v>
      </c>
      <c r="AH330" s="35">
        <f t="shared" si="73"/>
        <v>1.3306500000756409</v>
      </c>
      <c r="AI330" s="23">
        <f>U330*(_xlfn.XLOOKUP(K330,'FX rates'!$A$2:$A$38,'FX rates'!$B$2:$B$38))</f>
        <v>0</v>
      </c>
      <c r="AJ330" s="23">
        <f>Q330*(_xlfn.XLOOKUP(K330,'FX rates'!$A$2:$A$38,'FX rates'!$B$2:$B$38))</f>
        <v>0</v>
      </c>
      <c r="AK330" s="23">
        <f>R330*(_xlfn.XLOOKUP(K330,'FX rates'!$A$2:$A$38,'FX rates'!$B$2:$B$38))</f>
        <v>0</v>
      </c>
      <c r="AM330" s="4"/>
      <c r="AN330" s="4"/>
      <c r="AO330" s="4"/>
      <c r="AP330" s="32">
        <f t="shared" si="74"/>
        <v>6.4323916290573852E-2</v>
      </c>
      <c r="AQ330" s="32">
        <f t="shared" si="75"/>
        <v>0</v>
      </c>
      <c r="AR330" s="24">
        <f t="shared" si="80"/>
        <v>75081.644</v>
      </c>
      <c r="AS330" s="24" t="str">
        <f t="shared" si="81"/>
        <v>0</v>
      </c>
      <c r="AT330" s="24">
        <f t="shared" si="82"/>
        <v>174399.06173036876</v>
      </c>
      <c r="AU330" s="24">
        <f t="shared" si="83"/>
        <v>19377.673525596532</v>
      </c>
    </row>
    <row r="331" spans="1:47" x14ac:dyDescent="0.25">
      <c r="A331" s="28" t="s">
        <v>15299</v>
      </c>
      <c r="B331" s="28" t="s">
        <v>141</v>
      </c>
      <c r="C331" s="28" t="s">
        <v>142</v>
      </c>
      <c r="D331" s="28" t="s">
        <v>143</v>
      </c>
      <c r="E331" s="28" t="s">
        <v>144</v>
      </c>
      <c r="F331" s="29">
        <v>43787</v>
      </c>
      <c r="G331" s="29">
        <v>44896</v>
      </c>
      <c r="H331" s="28" t="s">
        <v>145</v>
      </c>
      <c r="I331" s="28" t="s">
        <v>16033</v>
      </c>
      <c r="J331" s="28" t="s">
        <v>16054</v>
      </c>
      <c r="K331" s="28" t="s">
        <v>146</v>
      </c>
      <c r="L331" s="27">
        <v>67760.000000000015</v>
      </c>
      <c r="M331" s="27">
        <v>9038.7000000000007</v>
      </c>
      <c r="N331" s="27">
        <v>0</v>
      </c>
      <c r="O331" s="27">
        <v>0</v>
      </c>
      <c r="P331" s="27">
        <f t="shared" si="70"/>
        <v>9038.7000000000007</v>
      </c>
      <c r="Q331" s="27">
        <v>0</v>
      </c>
      <c r="R331" s="27">
        <v>0</v>
      </c>
      <c r="S331" s="27">
        <v>0</v>
      </c>
      <c r="T331" s="27">
        <f t="shared" si="71"/>
        <v>0</v>
      </c>
      <c r="U331" s="27">
        <v>0</v>
      </c>
      <c r="V331" s="27">
        <f t="shared" si="72"/>
        <v>76798.700000000012</v>
      </c>
      <c r="W331" s="28" t="s">
        <v>147</v>
      </c>
      <c r="X331" s="27">
        <v>71148.000000000015</v>
      </c>
      <c r="Y331" s="27">
        <f t="shared" si="76"/>
        <v>151786.63500000001</v>
      </c>
      <c r="Z331" s="4" t="str" cm="1">
        <f t="array" ref="Z331">_xlfn.IFS(YEARFRAC(F331,G331)&lt;1,"&lt;1 Year",YEARFRAC(F331,G331)&lt;=5,"1-5 Years",YEARFRAC(F331,G331)&gt;5,"&gt;5 Years")</f>
        <v>1-5 Years</v>
      </c>
      <c r="AA331" s="24">
        <f>L331*(_xlfn.XLOOKUP(K331,'FX rates'!$A$2:$A$38,'FX rates'!$B$2:$B$38))</f>
        <v>90164.844005125444</v>
      </c>
      <c r="AB331" s="24">
        <f>V331*(_xlfn.XLOOKUP(K331,'FX rates'!$A$2:$A$38,'FX rates'!$B$2:$B$38))</f>
        <v>102192.19016080914</v>
      </c>
      <c r="AC331" s="24">
        <f>X331*(_xlfn.XLOOKUP(W331,'FX rates'!$A$2:$A$38,'FX rates'!$B$2:$B$38))</f>
        <v>94673.086205381725</v>
      </c>
      <c r="AD331" s="24">
        <f>Y331*(_xlfn.XLOOKUP(W331,'FX rates'!$A$2:$A$38,'FX rates'!$B$2:$B$38))</f>
        <v>201974.88587423129</v>
      </c>
      <c r="AE331" s="30">
        <f t="shared" si="77"/>
        <v>5.0000000000000107E-2</v>
      </c>
      <c r="AF331" s="31">
        <f t="shared" si="78"/>
        <v>3388</v>
      </c>
      <c r="AG331" s="23">
        <f t="shared" si="79"/>
        <v>12027.346155683699</v>
      </c>
      <c r="AH331" s="35">
        <f t="shared" si="73"/>
        <v>1.3306500000756409</v>
      </c>
      <c r="AI331" s="23">
        <f>U331*(_xlfn.XLOOKUP(K331,'FX rates'!$A$2:$A$38,'FX rates'!$B$2:$B$38))</f>
        <v>0</v>
      </c>
      <c r="AJ331" s="23">
        <f>Q331*(_xlfn.XLOOKUP(K331,'FX rates'!$A$2:$A$38,'FX rates'!$B$2:$B$38))</f>
        <v>0</v>
      </c>
      <c r="AK331" s="23">
        <f>R331*(_xlfn.XLOOKUP(K331,'FX rates'!$A$2:$A$38,'FX rates'!$B$2:$B$38))</f>
        <v>0</v>
      </c>
      <c r="AM331" s="4"/>
      <c r="AN331" s="4"/>
      <c r="AO331" s="4"/>
      <c r="AP331" s="32">
        <f t="shared" si="74"/>
        <v>0.13339285714285712</v>
      </c>
      <c r="AQ331" s="32">
        <f t="shared" si="75"/>
        <v>0</v>
      </c>
      <c r="AR331" s="24">
        <f t="shared" si="80"/>
        <v>80638.635000000009</v>
      </c>
      <c r="AS331" s="24" t="str">
        <f t="shared" si="81"/>
        <v>0</v>
      </c>
      <c r="AT331" s="24">
        <f t="shared" si="82"/>
        <v>181777.39728680818</v>
      </c>
      <c r="AU331" s="24">
        <f t="shared" si="83"/>
        <v>20197.488587423111</v>
      </c>
    </row>
    <row r="332" spans="1:47" x14ac:dyDescent="0.25">
      <c r="A332" s="28" t="s">
        <v>15300</v>
      </c>
      <c r="B332" s="28" t="s">
        <v>9072</v>
      </c>
      <c r="C332" s="28" t="s">
        <v>9073</v>
      </c>
      <c r="D332" s="28" t="s">
        <v>9074</v>
      </c>
      <c r="E332" s="28" t="s">
        <v>9075</v>
      </c>
      <c r="F332" s="29">
        <v>43836</v>
      </c>
      <c r="G332" s="29">
        <v>44896</v>
      </c>
      <c r="H332" s="28" t="s">
        <v>9076</v>
      </c>
      <c r="I332" s="28" t="s">
        <v>16047</v>
      </c>
      <c r="J332" s="4" t="s">
        <v>16040</v>
      </c>
      <c r="K332" s="28" t="s">
        <v>9077</v>
      </c>
      <c r="L332" s="27">
        <v>103955.94000000003</v>
      </c>
      <c r="M332" s="27">
        <v>10285.000000000002</v>
      </c>
      <c r="N332" s="27">
        <v>0</v>
      </c>
      <c r="O332" s="27">
        <v>0</v>
      </c>
      <c r="P332" s="27">
        <f t="shared" si="70"/>
        <v>10285.000000000002</v>
      </c>
      <c r="Q332" s="27">
        <v>0</v>
      </c>
      <c r="R332" s="27">
        <v>0</v>
      </c>
      <c r="S332" s="27">
        <v>0</v>
      </c>
      <c r="T332" s="27">
        <f t="shared" si="71"/>
        <v>0</v>
      </c>
      <c r="U332" s="27">
        <v>0</v>
      </c>
      <c r="V332" s="27">
        <f t="shared" si="72"/>
        <v>114240.94000000003</v>
      </c>
      <c r="W332" s="28" t="s">
        <v>9078</v>
      </c>
      <c r="X332" s="27">
        <v>112272.41520000005</v>
      </c>
      <c r="Y332" s="27">
        <f t="shared" si="76"/>
        <v>235652.63040000008</v>
      </c>
      <c r="Z332" s="4" t="str" cm="1">
        <f t="array" ref="Z332">_xlfn.IFS(YEARFRAC(F332,G332)&lt;1,"&lt;1 Year",YEARFRAC(F332,G332)&lt;=5,"1-5 Years",YEARFRAC(F332,G332)&gt;5,"&gt;5 Years")</f>
        <v>1-5 Years</v>
      </c>
      <c r="AA332" s="24">
        <f>L332*(_xlfn.XLOOKUP(K332,'FX rates'!$A$2:$A$38,'FX rates'!$B$2:$B$38))</f>
        <v>138328.97156886337</v>
      </c>
      <c r="AB332" s="24">
        <f>V332*(_xlfn.XLOOKUP(K332,'FX rates'!$A$2:$A$38,'FX rates'!$B$2:$B$38))</f>
        <v>152014.70681964135</v>
      </c>
      <c r="AC332" s="24">
        <f>X332*(_xlfn.XLOOKUP(W332,'FX rates'!$A$2:$A$38,'FX rates'!$B$2:$B$38))</f>
        <v>149395.28929437246</v>
      </c>
      <c r="AD332" s="24">
        <f>Y332*(_xlfn.XLOOKUP(W332,'FX rates'!$A$2:$A$38,'FX rates'!$B$2:$B$38))</f>
        <v>313571.17265958508</v>
      </c>
      <c r="AE332" s="30">
        <f t="shared" si="77"/>
        <v>8.0000000000000113E-2</v>
      </c>
      <c r="AF332" s="31">
        <f t="shared" si="78"/>
        <v>8316.4752000000153</v>
      </c>
      <c r="AG332" s="23">
        <f t="shared" si="79"/>
        <v>13685.735250777972</v>
      </c>
      <c r="AH332" s="35">
        <f t="shared" si="73"/>
        <v>1.3306500000756409</v>
      </c>
      <c r="AI332" s="23">
        <f>U332*(_xlfn.XLOOKUP(K332,'FX rates'!$A$2:$A$38,'FX rates'!$B$2:$B$38))</f>
        <v>0</v>
      </c>
      <c r="AJ332" s="23">
        <f>Q332*(_xlfn.XLOOKUP(K332,'FX rates'!$A$2:$A$38,'FX rates'!$B$2:$B$38))</f>
        <v>0</v>
      </c>
      <c r="AK332" s="23">
        <f>R332*(_xlfn.XLOOKUP(K332,'FX rates'!$A$2:$A$38,'FX rates'!$B$2:$B$38))</f>
        <v>0</v>
      </c>
      <c r="AM332" s="4"/>
      <c r="AN332" s="4"/>
      <c r="AO332" s="4"/>
      <c r="AP332" s="32">
        <f t="shared" si="74"/>
        <v>9.8936145447773335E-2</v>
      </c>
      <c r="AQ332" s="32">
        <f t="shared" si="75"/>
        <v>0</v>
      </c>
      <c r="AR332" s="24">
        <f t="shared" si="80"/>
        <v>123380.21520000005</v>
      </c>
      <c r="AS332" s="24" t="str">
        <f t="shared" si="81"/>
        <v>0</v>
      </c>
      <c r="AT332" s="24">
        <f t="shared" si="82"/>
        <v>282214.05539362656</v>
      </c>
      <c r="AU332" s="24">
        <f t="shared" si="83"/>
        <v>31357.117265958514</v>
      </c>
    </row>
    <row r="333" spans="1:47" x14ac:dyDescent="0.25">
      <c r="A333" s="28" t="s">
        <v>15301</v>
      </c>
      <c r="B333" s="28" t="s">
        <v>9079</v>
      </c>
      <c r="C333" s="28" t="s">
        <v>9080</v>
      </c>
      <c r="D333" s="28" t="s">
        <v>9081</v>
      </c>
      <c r="E333" s="28" t="s">
        <v>9082</v>
      </c>
      <c r="F333" s="29">
        <v>43794</v>
      </c>
      <c r="G333" s="29">
        <v>44896</v>
      </c>
      <c r="H333" s="28" t="s">
        <v>9083</v>
      </c>
      <c r="I333" s="28" t="s">
        <v>16040</v>
      </c>
      <c r="J333" s="28" t="s">
        <v>16035</v>
      </c>
      <c r="K333" s="28" t="s">
        <v>9084</v>
      </c>
      <c r="L333" s="27">
        <v>134640</v>
      </c>
      <c r="M333" s="27">
        <v>140140</v>
      </c>
      <c r="N333" s="27">
        <v>0</v>
      </c>
      <c r="O333" s="27">
        <v>0</v>
      </c>
      <c r="P333" s="27">
        <f t="shared" si="70"/>
        <v>140140</v>
      </c>
      <c r="Q333" s="27">
        <v>0</v>
      </c>
      <c r="R333" s="27">
        <v>0</v>
      </c>
      <c r="S333" s="27">
        <v>0</v>
      </c>
      <c r="T333" s="27">
        <f t="shared" si="71"/>
        <v>0</v>
      </c>
      <c r="U333" s="27">
        <v>0</v>
      </c>
      <c r="V333" s="27">
        <f t="shared" si="72"/>
        <v>274780</v>
      </c>
      <c r="W333" s="28" t="s">
        <v>9085</v>
      </c>
      <c r="X333" s="27">
        <v>153489.60000000001</v>
      </c>
      <c r="Y333" s="27">
        <f t="shared" si="76"/>
        <v>466738.80000000005</v>
      </c>
      <c r="Z333" s="4" t="str" cm="1">
        <f t="array" ref="Z333">_xlfn.IFS(YEARFRAC(F333,G333)&lt;1,"&lt;1 Year",YEARFRAC(F333,G333)&lt;=5,"1-5 Years",YEARFRAC(F333,G333)&gt;5,"&gt;5 Years")</f>
        <v>1-5 Years</v>
      </c>
      <c r="AA333" s="24">
        <f>L333*(_xlfn.XLOOKUP(K333,'FX rates'!$A$2:$A$38,'FX rates'!$B$2:$B$38))</f>
        <v>179158.71601018429</v>
      </c>
      <c r="AB333" s="24">
        <f>V333*(_xlfn.XLOOKUP(K333,'FX rates'!$A$2:$A$38,'FX rates'!$B$2:$B$38))</f>
        <v>365636.0070207846</v>
      </c>
      <c r="AC333" s="24">
        <f>X333*(_xlfn.XLOOKUP(W333,'FX rates'!$A$2:$A$38,'FX rates'!$B$2:$B$38))</f>
        <v>204240.93625161011</v>
      </c>
      <c r="AD333" s="24">
        <f>Y333*(_xlfn.XLOOKUP(W333,'FX rates'!$A$2:$A$38,'FX rates'!$B$2:$B$38))</f>
        <v>621065.98425530468</v>
      </c>
      <c r="AE333" s="30">
        <f t="shared" si="77"/>
        <v>0.14000000000000012</v>
      </c>
      <c r="AF333" s="31">
        <f t="shared" si="78"/>
        <v>18849.600000000006</v>
      </c>
      <c r="AG333" s="23">
        <f t="shared" si="79"/>
        <v>186477.29101060031</v>
      </c>
      <c r="AH333" s="35">
        <f t="shared" si="73"/>
        <v>1.3306500000756409</v>
      </c>
      <c r="AI333" s="23">
        <f>U333*(_xlfn.XLOOKUP(K333,'FX rates'!$A$2:$A$38,'FX rates'!$B$2:$B$38))</f>
        <v>0</v>
      </c>
      <c r="AJ333" s="23">
        <f>Q333*(_xlfn.XLOOKUP(K333,'FX rates'!$A$2:$A$38,'FX rates'!$B$2:$B$38))</f>
        <v>0</v>
      </c>
      <c r="AK333" s="23">
        <f>R333*(_xlfn.XLOOKUP(K333,'FX rates'!$A$2:$A$38,'FX rates'!$B$2:$B$38))</f>
        <v>0</v>
      </c>
      <c r="AM333" s="4"/>
      <c r="AN333" s="4"/>
      <c r="AO333" s="4"/>
      <c r="AP333" s="32">
        <f t="shared" si="74"/>
        <v>1.0408496732026145</v>
      </c>
      <c r="AQ333" s="32">
        <f t="shared" si="75"/>
        <v>0</v>
      </c>
      <c r="AR333" s="24">
        <f t="shared" si="80"/>
        <v>313249.2</v>
      </c>
      <c r="AS333" s="24" t="str">
        <f t="shared" si="81"/>
        <v>0</v>
      </c>
      <c r="AT333" s="24">
        <f t="shared" si="82"/>
        <v>558959.3858297742</v>
      </c>
      <c r="AU333" s="24">
        <f t="shared" si="83"/>
        <v>62106.598425530479</v>
      </c>
    </row>
    <row r="334" spans="1:47" x14ac:dyDescent="0.25">
      <c r="A334" s="28" t="s">
        <v>15302</v>
      </c>
      <c r="B334" s="28" t="s">
        <v>9086</v>
      </c>
      <c r="C334" s="28" t="s">
        <v>9087</v>
      </c>
      <c r="D334" s="28" t="s">
        <v>9088</v>
      </c>
      <c r="E334" s="28" t="s">
        <v>9089</v>
      </c>
      <c r="F334" s="29">
        <v>43836</v>
      </c>
      <c r="G334" s="29">
        <v>44896</v>
      </c>
      <c r="H334" s="28" t="s">
        <v>9090</v>
      </c>
      <c r="I334" s="28" t="s">
        <v>16037</v>
      </c>
      <c r="J334" s="28" t="s">
        <v>16055</v>
      </c>
      <c r="K334" s="28" t="s">
        <v>9091</v>
      </c>
      <c r="L334" s="27">
        <v>228800.00000000003</v>
      </c>
      <c r="M334" s="27">
        <v>30360</v>
      </c>
      <c r="N334" s="27">
        <v>0</v>
      </c>
      <c r="O334" s="27">
        <v>0</v>
      </c>
      <c r="P334" s="27">
        <f t="shared" si="70"/>
        <v>30360</v>
      </c>
      <c r="Q334" s="27">
        <v>0</v>
      </c>
      <c r="R334" s="27">
        <v>0</v>
      </c>
      <c r="S334" s="27">
        <v>0</v>
      </c>
      <c r="T334" s="27">
        <f t="shared" si="71"/>
        <v>0</v>
      </c>
      <c r="U334" s="27">
        <v>0</v>
      </c>
      <c r="V334" s="27">
        <f t="shared" si="72"/>
        <v>259160.00000000003</v>
      </c>
      <c r="W334" s="28" t="s">
        <v>9092</v>
      </c>
      <c r="X334" s="27">
        <v>240240.00000000003</v>
      </c>
      <c r="Y334" s="27">
        <f t="shared" si="76"/>
        <v>512358</v>
      </c>
      <c r="Z334" s="4" t="str" cm="1">
        <f t="array" ref="Z334">_xlfn.IFS(YEARFRAC(F334,G334)&lt;1,"&lt;1 Year",YEARFRAC(F334,G334)&lt;=5,"1-5 Years",YEARFRAC(F334,G334)&gt;5,"&gt;5 Years")</f>
        <v>1-5 Years</v>
      </c>
      <c r="AA334" s="24">
        <f>L334*(_xlfn.XLOOKUP(K334,'FX rates'!$A$2:$A$38,'FX rates'!$B$2:$B$38))</f>
        <v>173121.5200060982</v>
      </c>
      <c r="AB334" s="24">
        <f>V334*(_xlfn.XLOOKUP(K334,'FX rates'!$A$2:$A$38,'FX rates'!$B$2:$B$38))</f>
        <v>196093.41400690741</v>
      </c>
      <c r="AC334" s="24">
        <f>X334*(_xlfn.XLOOKUP(W334,'FX rates'!$A$2:$A$38,'FX rates'!$B$2:$B$38))</f>
        <v>181777.59600640312</v>
      </c>
      <c r="AD334" s="24">
        <f>Y334*(_xlfn.XLOOKUP(W334,'FX rates'!$A$2:$A$38,'FX rates'!$B$2:$B$38))</f>
        <v>387675.68071365583</v>
      </c>
      <c r="AE334" s="30">
        <f t="shared" si="77"/>
        <v>5.0000000000000065E-2</v>
      </c>
      <c r="AF334" s="31">
        <f t="shared" si="78"/>
        <v>11440</v>
      </c>
      <c r="AG334" s="23">
        <f t="shared" si="79"/>
        <v>22971.894000809203</v>
      </c>
      <c r="AH334" s="35">
        <f t="shared" si="73"/>
        <v>0.75665000002665295</v>
      </c>
      <c r="AI334" s="23">
        <f>U334*(_xlfn.XLOOKUP(K334,'FX rates'!$A$2:$A$38,'FX rates'!$B$2:$B$38))</f>
        <v>0</v>
      </c>
      <c r="AJ334" s="23">
        <f>Q334*(_xlfn.XLOOKUP(K334,'FX rates'!$A$2:$A$38,'FX rates'!$B$2:$B$38))</f>
        <v>0</v>
      </c>
      <c r="AK334" s="23">
        <f>R334*(_xlfn.XLOOKUP(K334,'FX rates'!$A$2:$A$38,'FX rates'!$B$2:$B$38))</f>
        <v>0</v>
      </c>
      <c r="AM334" s="4"/>
      <c r="AN334" s="4"/>
      <c r="AO334" s="4"/>
      <c r="AP334" s="32">
        <f t="shared" si="74"/>
        <v>0.13269230769230766</v>
      </c>
      <c r="AQ334" s="32">
        <f t="shared" si="75"/>
        <v>0</v>
      </c>
      <c r="AR334" s="24">
        <f t="shared" si="80"/>
        <v>272118</v>
      </c>
      <c r="AS334" s="24" t="str">
        <f t="shared" si="81"/>
        <v>0</v>
      </c>
      <c r="AT334" s="24">
        <f t="shared" si="82"/>
        <v>348908.11264229025</v>
      </c>
      <c r="AU334" s="24">
        <f t="shared" si="83"/>
        <v>38767.568071365589</v>
      </c>
    </row>
    <row r="335" spans="1:47" x14ac:dyDescent="0.25">
      <c r="A335" s="28" t="s">
        <v>15303</v>
      </c>
      <c r="B335" s="28" t="s">
        <v>9093</v>
      </c>
      <c r="C335" s="28" t="s">
        <v>9094</v>
      </c>
      <c r="D335" s="28" t="s">
        <v>9095</v>
      </c>
      <c r="E335" s="28" t="s">
        <v>9096</v>
      </c>
      <c r="F335" s="29">
        <v>43808</v>
      </c>
      <c r="G335" s="29">
        <v>44896</v>
      </c>
      <c r="H335" s="28" t="s">
        <v>9097</v>
      </c>
      <c r="I335" s="28" t="s">
        <v>16040</v>
      </c>
      <c r="J335" s="28" t="s">
        <v>16049</v>
      </c>
      <c r="K335" s="28" t="s">
        <v>9098</v>
      </c>
      <c r="L335" s="27">
        <v>190080</v>
      </c>
      <c r="M335" s="27">
        <v>192825.60000000003</v>
      </c>
      <c r="N335" s="27">
        <v>0</v>
      </c>
      <c r="O335" s="27">
        <v>0</v>
      </c>
      <c r="P335" s="27">
        <f t="shared" si="70"/>
        <v>192825.60000000003</v>
      </c>
      <c r="Q335" s="27">
        <v>0</v>
      </c>
      <c r="R335" s="27">
        <v>0</v>
      </c>
      <c r="S335" s="27">
        <v>0</v>
      </c>
      <c r="T335" s="27">
        <f t="shared" si="71"/>
        <v>0</v>
      </c>
      <c r="U335" s="27">
        <v>0</v>
      </c>
      <c r="V335" s="27">
        <f t="shared" si="72"/>
        <v>382905.60000000003</v>
      </c>
      <c r="W335" s="28" t="s">
        <v>9099</v>
      </c>
      <c r="X335" s="27">
        <v>201484.80000000002</v>
      </c>
      <c r="Y335" s="27">
        <f t="shared" si="76"/>
        <v>607364.73600000015</v>
      </c>
      <c r="Z335" s="4" t="str" cm="1">
        <f t="array" ref="Z335">_xlfn.IFS(YEARFRAC(F335,G335)&lt;1,"&lt;1 Year",YEARFRAC(F335,G335)&lt;=5,"1-5 Years",YEARFRAC(F335,G335)&gt;5,"&gt;5 Years")</f>
        <v>1-5 Years</v>
      </c>
      <c r="AA335" s="24">
        <f>L335*(_xlfn.XLOOKUP(K335,'FX rates'!$A$2:$A$38,'FX rates'!$B$2:$B$38))</f>
        <v>252929.95201437784</v>
      </c>
      <c r="AB335" s="24">
        <f>V335*(_xlfn.XLOOKUP(K335,'FX rates'!$A$2:$A$38,'FX rates'!$B$2:$B$38))</f>
        <v>509513.33666896337</v>
      </c>
      <c r="AC335" s="24">
        <f>X335*(_xlfn.XLOOKUP(W335,'FX rates'!$A$2:$A$38,'FX rates'!$B$2:$B$38))</f>
        <v>268105.7491352405</v>
      </c>
      <c r="AD335" s="24">
        <f>Y335*(_xlfn.XLOOKUP(W335,'FX rates'!$A$2:$A$38,'FX rates'!$B$2:$B$38))</f>
        <v>808189.88600434188</v>
      </c>
      <c r="AE335" s="30">
        <f t="shared" si="77"/>
        <v>0.06</v>
      </c>
      <c r="AF335" s="31">
        <f t="shared" si="78"/>
        <v>11404.800000000017</v>
      </c>
      <c r="AG335" s="23">
        <f t="shared" si="79"/>
        <v>256583.38465458553</v>
      </c>
      <c r="AH335" s="35">
        <f t="shared" si="73"/>
        <v>1.3306500000756409</v>
      </c>
      <c r="AI335" s="23">
        <f>U335*(_xlfn.XLOOKUP(K335,'FX rates'!$A$2:$A$38,'FX rates'!$B$2:$B$38))</f>
        <v>0</v>
      </c>
      <c r="AJ335" s="23">
        <f>Q335*(_xlfn.XLOOKUP(K335,'FX rates'!$A$2:$A$38,'FX rates'!$B$2:$B$38))</f>
        <v>0</v>
      </c>
      <c r="AK335" s="23">
        <f>R335*(_xlfn.XLOOKUP(K335,'FX rates'!$A$2:$A$38,'FX rates'!$B$2:$B$38))</f>
        <v>0</v>
      </c>
      <c r="AM335" s="4"/>
      <c r="AN335" s="4"/>
      <c r="AO335" s="4"/>
      <c r="AP335" s="32">
        <f t="shared" si="74"/>
        <v>1.0144444444444447</v>
      </c>
      <c r="AQ335" s="32">
        <f t="shared" si="75"/>
        <v>0</v>
      </c>
      <c r="AR335" s="24">
        <f t="shared" si="80"/>
        <v>405879.9360000001</v>
      </c>
      <c r="AS335" s="24" t="str">
        <f t="shared" si="81"/>
        <v>0</v>
      </c>
      <c r="AT335" s="24">
        <f t="shared" si="82"/>
        <v>727370.89740390773</v>
      </c>
      <c r="AU335" s="24">
        <f t="shared" si="83"/>
        <v>80818.988600434153</v>
      </c>
    </row>
    <row r="336" spans="1:47" x14ac:dyDescent="0.25">
      <c r="A336" s="28" t="s">
        <v>14017</v>
      </c>
      <c r="B336" s="28" t="s">
        <v>91</v>
      </c>
      <c r="C336" s="28" t="s">
        <v>92</v>
      </c>
      <c r="D336" s="28" t="s">
        <v>93</v>
      </c>
      <c r="E336" s="28" t="s">
        <v>94</v>
      </c>
      <c r="F336" s="29">
        <v>39189</v>
      </c>
      <c r="G336" s="29">
        <v>44896</v>
      </c>
      <c r="H336" s="28" t="s">
        <v>95</v>
      </c>
      <c r="I336" s="28" t="s">
        <v>16041</v>
      </c>
      <c r="J336" s="28" t="s">
        <v>16038</v>
      </c>
      <c r="K336" s="28" t="s">
        <v>96</v>
      </c>
      <c r="L336" s="27">
        <v>173855</v>
      </c>
      <c r="M336" s="27">
        <v>53551.30000000001</v>
      </c>
      <c r="N336" s="27">
        <v>0</v>
      </c>
      <c r="O336" s="27">
        <v>0</v>
      </c>
      <c r="P336" s="27">
        <f t="shared" si="70"/>
        <v>53551.30000000001</v>
      </c>
      <c r="Q336" s="27">
        <v>0</v>
      </c>
      <c r="R336" s="27">
        <v>0</v>
      </c>
      <c r="S336" s="27">
        <v>0</v>
      </c>
      <c r="T336" s="27">
        <f t="shared" si="71"/>
        <v>0</v>
      </c>
      <c r="U336" s="27">
        <v>0</v>
      </c>
      <c r="V336" s="27">
        <f t="shared" si="72"/>
        <v>227406.30000000002</v>
      </c>
      <c r="W336" s="28" t="s">
        <v>97</v>
      </c>
      <c r="X336" s="27">
        <v>180809.2</v>
      </c>
      <c r="Y336" s="27">
        <f t="shared" si="76"/>
        <v>417311.75200000004</v>
      </c>
      <c r="Z336" s="4" t="str" cm="1">
        <f t="array" ref="Z336">_xlfn.IFS(YEARFRAC(F336,G336)&lt;1,"&lt;1 Year",YEARFRAC(F336,G336)&lt;=5,"1-5 Years",YEARFRAC(F336,G336)&gt;5,"&gt;5 Years")</f>
        <v>&gt;5 Years</v>
      </c>
      <c r="AA336" s="24">
        <f>L336*(_xlfn.XLOOKUP(K336,'FX rates'!$A$2:$A$38,'FX rates'!$B$2:$B$38))</f>
        <v>173855</v>
      </c>
      <c r="AB336" s="24">
        <f>V336*(_xlfn.XLOOKUP(K336,'FX rates'!$A$2:$A$38,'FX rates'!$B$2:$B$38))</f>
        <v>227406.30000000002</v>
      </c>
      <c r="AC336" s="24">
        <f>X336*(_xlfn.XLOOKUP(W336,'FX rates'!$A$2:$A$38,'FX rates'!$B$2:$B$38))</f>
        <v>180809.2</v>
      </c>
      <c r="AD336" s="24">
        <f>Y336*(_xlfn.XLOOKUP(W336,'FX rates'!$A$2:$A$38,'FX rates'!$B$2:$B$38))</f>
        <v>417311.75200000004</v>
      </c>
      <c r="AE336" s="30">
        <f t="shared" si="77"/>
        <v>4.000000000000007E-2</v>
      </c>
      <c r="AF336" s="31">
        <f t="shared" si="78"/>
        <v>6954.2000000000116</v>
      </c>
      <c r="AG336" s="23">
        <f t="shared" si="79"/>
        <v>53551.300000000017</v>
      </c>
      <c r="AH336" s="35">
        <f t="shared" si="73"/>
        <v>1</v>
      </c>
      <c r="AI336" s="23">
        <f>U336*(_xlfn.XLOOKUP(K336,'FX rates'!$A$2:$A$38,'FX rates'!$B$2:$B$38))</f>
        <v>0</v>
      </c>
      <c r="AJ336" s="23">
        <f>Q336*(_xlfn.XLOOKUP(K336,'FX rates'!$A$2:$A$38,'FX rates'!$B$2:$B$38))</f>
        <v>0</v>
      </c>
      <c r="AK336" s="23">
        <f>R336*(_xlfn.XLOOKUP(K336,'FX rates'!$A$2:$A$38,'FX rates'!$B$2:$B$38))</f>
        <v>0</v>
      </c>
      <c r="AM336" s="4"/>
      <c r="AN336" s="4"/>
      <c r="AO336" s="4"/>
      <c r="AP336" s="32">
        <f t="shared" si="74"/>
        <v>0.30802277760202473</v>
      </c>
      <c r="AQ336" s="32">
        <f t="shared" si="75"/>
        <v>0</v>
      </c>
      <c r="AR336" s="24">
        <f t="shared" si="80"/>
        <v>236502.55200000003</v>
      </c>
      <c r="AS336" s="24" t="str">
        <f t="shared" si="81"/>
        <v>0</v>
      </c>
      <c r="AT336" s="24">
        <f t="shared" si="82"/>
        <v>375580.57680000004</v>
      </c>
      <c r="AU336" s="24">
        <f t="shared" si="83"/>
        <v>41731.175199999998</v>
      </c>
    </row>
    <row r="337" spans="1:47" x14ac:dyDescent="0.25">
      <c r="A337" s="28" t="s">
        <v>14134</v>
      </c>
      <c r="B337" s="28" t="s">
        <v>915</v>
      </c>
      <c r="C337" s="28" t="s">
        <v>916</v>
      </c>
      <c r="D337" s="28" t="s">
        <v>917</v>
      </c>
      <c r="E337" s="28" t="s">
        <v>918</v>
      </c>
      <c r="F337" s="29">
        <v>39295</v>
      </c>
      <c r="G337" s="29">
        <v>44896</v>
      </c>
      <c r="H337" s="28" t="s">
        <v>919</v>
      </c>
      <c r="I337" s="28" t="s">
        <v>16056</v>
      </c>
      <c r="J337" s="28" t="s">
        <v>16049</v>
      </c>
      <c r="K337" s="28" t="s">
        <v>920</v>
      </c>
      <c r="L337" s="27">
        <v>55968.000000000007</v>
      </c>
      <c r="M337" s="27">
        <v>18414</v>
      </c>
      <c r="N337" s="27">
        <v>0</v>
      </c>
      <c r="O337" s="27">
        <v>0</v>
      </c>
      <c r="P337" s="27">
        <f t="shared" si="70"/>
        <v>18414</v>
      </c>
      <c r="Q337" s="27">
        <v>0</v>
      </c>
      <c r="R337" s="27">
        <v>9579</v>
      </c>
      <c r="S337" s="27">
        <v>0</v>
      </c>
      <c r="T337" s="27">
        <f t="shared" si="71"/>
        <v>9579</v>
      </c>
      <c r="U337" s="27">
        <v>0</v>
      </c>
      <c r="V337" s="27">
        <f t="shared" si="72"/>
        <v>83961</v>
      </c>
      <c r="W337" s="28" t="s">
        <v>921</v>
      </c>
      <c r="X337" s="27">
        <v>59326.080000000009</v>
      </c>
      <c r="Y337" s="27">
        <f t="shared" si="76"/>
        <v>138171</v>
      </c>
      <c r="Z337" s="4" t="str" cm="1">
        <f t="array" ref="Z337">_xlfn.IFS(YEARFRAC(F337,G337)&lt;1,"&lt;1 Year",YEARFRAC(F337,G337)&lt;=5,"1-5 Years",YEARFRAC(F337,G337)&gt;5,"&gt;5 Years")</f>
        <v>&gt;5 Years</v>
      </c>
      <c r="AA337" s="24">
        <f>L337*(_xlfn.XLOOKUP(K337,'FX rates'!$A$2:$A$38,'FX rates'!$B$2:$B$38))</f>
        <v>74473.819204233485</v>
      </c>
      <c r="AB337" s="24">
        <f>V337*(_xlfn.XLOOKUP(K337,'FX rates'!$A$2:$A$38,'FX rates'!$B$2:$B$38))</f>
        <v>111722.70465635089</v>
      </c>
      <c r="AC337" s="24">
        <f>X337*(_xlfn.XLOOKUP(W337,'FX rates'!$A$2:$A$38,'FX rates'!$B$2:$B$38))</f>
        <v>78942.248356487486</v>
      </c>
      <c r="AD337" s="24">
        <f>Y337*(_xlfn.XLOOKUP(W337,'FX rates'!$A$2:$A$38,'FX rates'!$B$2:$B$38))</f>
        <v>183857.24116045138</v>
      </c>
      <c r="AE337" s="30">
        <f t="shared" si="77"/>
        <v>5.9999999999999887E-2</v>
      </c>
      <c r="AF337" s="31">
        <f t="shared" si="78"/>
        <v>3358.0800000000017</v>
      </c>
      <c r="AG337" s="23">
        <f t="shared" si="79"/>
        <v>37248.885452117407</v>
      </c>
      <c r="AH337" s="35">
        <f t="shared" si="73"/>
        <v>1.3306500000756407</v>
      </c>
      <c r="AI337" s="23">
        <f>U337*(_xlfn.XLOOKUP(K337,'FX rates'!$A$2:$A$38,'FX rates'!$B$2:$B$38))</f>
        <v>0</v>
      </c>
      <c r="AJ337" s="23">
        <f>Q337*(_xlfn.XLOOKUP(K337,'FX rates'!$A$2:$A$38,'FX rates'!$B$2:$B$38))</f>
        <v>0</v>
      </c>
      <c r="AK337" s="23">
        <f>R337*(_xlfn.XLOOKUP(K337,'FX rates'!$A$2:$A$38,'FX rates'!$B$2:$B$38))</f>
        <v>12746.296350724564</v>
      </c>
      <c r="AM337" s="4"/>
      <c r="AN337" s="4"/>
      <c r="AO337" s="4"/>
      <c r="AP337" s="32">
        <f t="shared" si="74"/>
        <v>0.32900943396226412</v>
      </c>
      <c r="AQ337" s="32">
        <f t="shared" si="75"/>
        <v>0</v>
      </c>
      <c r="AR337" s="24">
        <f t="shared" si="80"/>
        <v>78844.92</v>
      </c>
      <c r="AS337" s="24" t="str">
        <f t="shared" si="81"/>
        <v>0</v>
      </c>
      <c r="AT337" s="24">
        <f t="shared" si="82"/>
        <v>165471.51704440624</v>
      </c>
      <c r="AU337" s="24">
        <f t="shared" si="83"/>
        <v>18385.724116045138</v>
      </c>
    </row>
    <row r="338" spans="1:47" x14ac:dyDescent="0.25">
      <c r="A338" s="28" t="s">
        <v>15304</v>
      </c>
      <c r="B338" s="28" t="s">
        <v>9100</v>
      </c>
      <c r="C338" s="28" t="s">
        <v>9101</v>
      </c>
      <c r="D338" s="28" t="s">
        <v>9102</v>
      </c>
      <c r="E338" s="28" t="s">
        <v>9103</v>
      </c>
      <c r="F338" s="29">
        <v>43829</v>
      </c>
      <c r="G338" s="29">
        <v>44896</v>
      </c>
      <c r="H338" s="28" t="s">
        <v>9104</v>
      </c>
      <c r="I338" s="28" t="s">
        <v>16039</v>
      </c>
      <c r="J338" s="28" t="s">
        <v>16037</v>
      </c>
      <c r="K338" s="28" t="s">
        <v>9105</v>
      </c>
      <c r="L338" s="27">
        <v>278032.7</v>
      </c>
      <c r="M338" s="27">
        <v>665280</v>
      </c>
      <c r="N338" s="27">
        <v>0</v>
      </c>
      <c r="O338" s="27">
        <v>0</v>
      </c>
      <c r="P338" s="27">
        <f t="shared" si="70"/>
        <v>665280</v>
      </c>
      <c r="Q338" s="27">
        <v>0</v>
      </c>
      <c r="R338" s="27">
        <v>0</v>
      </c>
      <c r="S338" s="27">
        <v>0</v>
      </c>
      <c r="T338" s="27">
        <f t="shared" si="71"/>
        <v>0</v>
      </c>
      <c r="U338" s="27">
        <v>0</v>
      </c>
      <c r="V338" s="27">
        <f t="shared" si="72"/>
        <v>943312.7</v>
      </c>
      <c r="W338" s="28" t="s">
        <v>9106</v>
      </c>
      <c r="X338" s="27">
        <v>314176.951</v>
      </c>
      <c r="Y338" s="27">
        <f t="shared" si="76"/>
        <v>1380120.3020000001</v>
      </c>
      <c r="Z338" s="4" t="str" cm="1">
        <f t="array" ref="Z338">_xlfn.IFS(YEARFRAC(F338,G338)&lt;1,"&lt;1 Year",YEARFRAC(F338,G338)&lt;=5,"1-5 Years",YEARFRAC(F338,G338)&gt;5,"&gt;5 Years")</f>
        <v>1-5 Years</v>
      </c>
      <c r="AA338" s="24">
        <f>L338*(_xlfn.XLOOKUP(K338,'FX rates'!$A$2:$A$38,'FX rates'!$B$2:$B$38))</f>
        <v>214332.94788775826</v>
      </c>
      <c r="AB338" s="24">
        <f>V338*(_xlfn.XLOOKUP(K338,'FX rates'!$A$2:$A$38,'FX rates'!$B$2:$B$38))</f>
        <v>727191.41227258707</v>
      </c>
      <c r="AC338" s="24">
        <f>X338*(_xlfn.XLOOKUP(W338,'FX rates'!$A$2:$A$38,'FX rates'!$B$2:$B$38))</f>
        <v>242196.23111316684</v>
      </c>
      <c r="AD338" s="24">
        <f>Y338*(_xlfn.XLOOKUP(W338,'FX rates'!$A$2:$A$38,'FX rates'!$B$2:$B$38))</f>
        <v>1063922.5269811903</v>
      </c>
      <c r="AE338" s="30">
        <f t="shared" si="77"/>
        <v>0.13000000000000003</v>
      </c>
      <c r="AF338" s="31">
        <f t="shared" si="78"/>
        <v>36144.250999999989</v>
      </c>
      <c r="AG338" s="23">
        <f t="shared" si="79"/>
        <v>512858.46438482881</v>
      </c>
      <c r="AH338" s="35">
        <f t="shared" si="73"/>
        <v>0.77089115016959608</v>
      </c>
      <c r="AI338" s="23">
        <f>U338*(_xlfn.XLOOKUP(K338,'FX rates'!$A$2:$A$38,'FX rates'!$B$2:$B$38))</f>
        <v>0</v>
      </c>
      <c r="AJ338" s="23">
        <f>Q338*(_xlfn.XLOOKUP(K338,'FX rates'!$A$2:$A$38,'FX rates'!$B$2:$B$38))</f>
        <v>0</v>
      </c>
      <c r="AK338" s="23">
        <f>R338*(_xlfn.XLOOKUP(K338,'FX rates'!$A$2:$A$38,'FX rates'!$B$2:$B$38))</f>
        <v>0</v>
      </c>
      <c r="AM338" s="4"/>
      <c r="AN338" s="4"/>
      <c r="AO338" s="4"/>
      <c r="AP338" s="32">
        <f t="shared" si="74"/>
        <v>2.3928120685084884</v>
      </c>
      <c r="AQ338" s="32">
        <f t="shared" si="75"/>
        <v>0</v>
      </c>
      <c r="AR338" s="24">
        <f t="shared" si="80"/>
        <v>1065943.351</v>
      </c>
      <c r="AS338" s="24" t="str">
        <f t="shared" si="81"/>
        <v>0</v>
      </c>
      <c r="AT338" s="24">
        <f t="shared" si="82"/>
        <v>957530.27428307128</v>
      </c>
      <c r="AU338" s="24">
        <f t="shared" si="83"/>
        <v>106392.25269811903</v>
      </c>
    </row>
    <row r="339" spans="1:47" x14ac:dyDescent="0.25">
      <c r="A339" s="28" t="s">
        <v>15305</v>
      </c>
      <c r="B339" s="28" t="s">
        <v>9107</v>
      </c>
      <c r="C339" s="28" t="s">
        <v>9108</v>
      </c>
      <c r="D339" s="28" t="s">
        <v>9109</v>
      </c>
      <c r="E339" s="28" t="s">
        <v>9110</v>
      </c>
      <c r="F339" s="29">
        <v>43808</v>
      </c>
      <c r="G339" s="29">
        <v>44896</v>
      </c>
      <c r="H339" s="28" t="s">
        <v>9111</v>
      </c>
      <c r="I339" s="28" t="s">
        <v>16050</v>
      </c>
      <c r="J339" s="28" t="s">
        <v>16038</v>
      </c>
      <c r="K339" s="28" t="s">
        <v>9112</v>
      </c>
      <c r="L339" s="27">
        <v>249260.00000000003</v>
      </c>
      <c r="M339" s="27">
        <v>331925.00000000006</v>
      </c>
      <c r="N339" s="27">
        <v>0</v>
      </c>
      <c r="O339" s="27">
        <v>0</v>
      </c>
      <c r="P339" s="27">
        <f t="shared" si="70"/>
        <v>331925.00000000006</v>
      </c>
      <c r="Q339" s="27">
        <v>0</v>
      </c>
      <c r="R339" s="27">
        <v>0</v>
      </c>
      <c r="S339" s="27">
        <v>0</v>
      </c>
      <c r="T339" s="27">
        <f t="shared" si="71"/>
        <v>0</v>
      </c>
      <c r="U339" s="27">
        <v>0</v>
      </c>
      <c r="V339" s="27">
        <f t="shared" si="72"/>
        <v>581185.00000000012</v>
      </c>
      <c r="W339" s="28" t="s">
        <v>9113</v>
      </c>
      <c r="X339" s="27">
        <v>254245.20000000004</v>
      </c>
      <c r="Y339" s="27">
        <f t="shared" si="76"/>
        <v>847053.90000000014</v>
      </c>
      <c r="Z339" s="4" t="str" cm="1">
        <f t="array" ref="Z339">_xlfn.IFS(YEARFRAC(F339,G339)&lt;1,"&lt;1 Year",YEARFRAC(F339,G339)&lt;=5,"1-5 Years",YEARFRAC(F339,G339)&gt;5,"&gt;5 Years")</f>
        <v>1-5 Years</v>
      </c>
      <c r="AA339" s="24">
        <f>L339*(_xlfn.XLOOKUP(K339,'FX rates'!$A$2:$A$38,'FX rates'!$B$2:$B$38))</f>
        <v>249260.00000000003</v>
      </c>
      <c r="AB339" s="24">
        <f>V339*(_xlfn.XLOOKUP(K339,'FX rates'!$A$2:$A$38,'FX rates'!$B$2:$B$38))</f>
        <v>581185.00000000012</v>
      </c>
      <c r="AC339" s="24">
        <f>X339*(_xlfn.XLOOKUP(W339,'FX rates'!$A$2:$A$38,'FX rates'!$B$2:$B$38))</f>
        <v>254245.20000000004</v>
      </c>
      <c r="AD339" s="24">
        <f>Y339*(_xlfn.XLOOKUP(W339,'FX rates'!$A$2:$A$38,'FX rates'!$B$2:$B$38))</f>
        <v>847053.90000000014</v>
      </c>
      <c r="AE339" s="30">
        <f t="shared" si="77"/>
        <v>2.0000000000000046E-2</v>
      </c>
      <c r="AF339" s="31">
        <f t="shared" si="78"/>
        <v>4985.2000000000116</v>
      </c>
      <c r="AG339" s="23">
        <f t="shared" si="79"/>
        <v>331925.00000000012</v>
      </c>
      <c r="AH339" s="35">
        <f t="shared" si="73"/>
        <v>1</v>
      </c>
      <c r="AI339" s="23">
        <f>U339*(_xlfn.XLOOKUP(K339,'FX rates'!$A$2:$A$38,'FX rates'!$B$2:$B$38))</f>
        <v>0</v>
      </c>
      <c r="AJ339" s="23">
        <f>Q339*(_xlfn.XLOOKUP(K339,'FX rates'!$A$2:$A$38,'FX rates'!$B$2:$B$38))</f>
        <v>0</v>
      </c>
      <c r="AK339" s="23">
        <f>R339*(_xlfn.XLOOKUP(K339,'FX rates'!$A$2:$A$38,'FX rates'!$B$2:$B$38))</f>
        <v>0</v>
      </c>
      <c r="AM339" s="4"/>
      <c r="AN339" s="4"/>
      <c r="AO339" s="4"/>
      <c r="AP339" s="32">
        <f t="shared" si="74"/>
        <v>1.3316416593115623</v>
      </c>
      <c r="AQ339" s="32">
        <f t="shared" si="75"/>
        <v>0</v>
      </c>
      <c r="AR339" s="24">
        <f t="shared" si="80"/>
        <v>592808.70000000007</v>
      </c>
      <c r="AS339" s="24" t="str">
        <f t="shared" si="81"/>
        <v>0</v>
      </c>
      <c r="AT339" s="24">
        <f t="shared" si="82"/>
        <v>762348.51000000013</v>
      </c>
      <c r="AU339" s="24">
        <f t="shared" si="83"/>
        <v>84705.390000000014</v>
      </c>
    </row>
    <row r="340" spans="1:47" x14ac:dyDescent="0.25">
      <c r="A340" s="28" t="s">
        <v>15306</v>
      </c>
      <c r="B340" s="28" t="s">
        <v>9114</v>
      </c>
      <c r="C340" s="28" t="s">
        <v>9115</v>
      </c>
      <c r="D340" s="28" t="s">
        <v>9116</v>
      </c>
      <c r="E340" s="28" t="s">
        <v>9117</v>
      </c>
      <c r="F340" s="29">
        <v>43801</v>
      </c>
      <c r="G340" s="29">
        <v>44896</v>
      </c>
      <c r="H340" s="28" t="s">
        <v>9118</v>
      </c>
      <c r="I340" s="28" t="s">
        <v>16050</v>
      </c>
      <c r="J340" s="28" t="s">
        <v>16036</v>
      </c>
      <c r="K340" s="28" t="s">
        <v>9119</v>
      </c>
      <c r="L340" s="27">
        <v>223740</v>
      </c>
      <c r="M340" s="27">
        <v>97185</v>
      </c>
      <c r="N340" s="27">
        <v>0</v>
      </c>
      <c r="O340" s="27">
        <v>0</v>
      </c>
      <c r="P340" s="27">
        <f t="shared" si="70"/>
        <v>97185</v>
      </c>
      <c r="Q340" s="27">
        <v>0</v>
      </c>
      <c r="R340" s="27">
        <v>0</v>
      </c>
      <c r="S340" s="27">
        <v>0</v>
      </c>
      <c r="T340" s="27">
        <f t="shared" si="71"/>
        <v>0</v>
      </c>
      <c r="U340" s="27">
        <v>0</v>
      </c>
      <c r="V340" s="27">
        <f t="shared" si="72"/>
        <v>320925</v>
      </c>
      <c r="W340" s="28" t="s">
        <v>9120</v>
      </c>
      <c r="X340" s="27">
        <v>250588.80000000002</v>
      </c>
      <c r="Y340" s="27">
        <f t="shared" si="76"/>
        <v>610024.80000000005</v>
      </c>
      <c r="Z340" s="4" t="str" cm="1">
        <f t="array" ref="Z340">_xlfn.IFS(YEARFRAC(F340,G340)&lt;1,"&lt;1 Year",YEARFRAC(F340,G340)&lt;=5,"1-5 Years",YEARFRAC(F340,G340)&gt;5,"&gt;5 Years")</f>
        <v>1-5 Years</v>
      </c>
      <c r="AA340" s="24">
        <f>L340*(_xlfn.XLOOKUP(K340,'FX rates'!$A$2:$A$38,'FX rates'!$B$2:$B$38))</f>
        <v>223740</v>
      </c>
      <c r="AB340" s="24">
        <f>V340*(_xlfn.XLOOKUP(K340,'FX rates'!$A$2:$A$38,'FX rates'!$B$2:$B$38))</f>
        <v>320925</v>
      </c>
      <c r="AC340" s="24">
        <f>X340*(_xlfn.XLOOKUP(W340,'FX rates'!$A$2:$A$38,'FX rates'!$B$2:$B$38))</f>
        <v>250588.80000000002</v>
      </c>
      <c r="AD340" s="24">
        <f>Y340*(_xlfn.XLOOKUP(W340,'FX rates'!$A$2:$A$38,'FX rates'!$B$2:$B$38))</f>
        <v>610024.80000000005</v>
      </c>
      <c r="AE340" s="30">
        <f t="shared" si="77"/>
        <v>0.12000000000000008</v>
      </c>
      <c r="AF340" s="31">
        <f t="shared" si="78"/>
        <v>26848.800000000017</v>
      </c>
      <c r="AG340" s="23">
        <f t="shared" si="79"/>
        <v>97185</v>
      </c>
      <c r="AH340" s="35">
        <f t="shared" si="73"/>
        <v>1</v>
      </c>
      <c r="AI340" s="23">
        <f>U340*(_xlfn.XLOOKUP(K340,'FX rates'!$A$2:$A$38,'FX rates'!$B$2:$B$38))</f>
        <v>0</v>
      </c>
      <c r="AJ340" s="23">
        <f>Q340*(_xlfn.XLOOKUP(K340,'FX rates'!$A$2:$A$38,'FX rates'!$B$2:$B$38))</f>
        <v>0</v>
      </c>
      <c r="AK340" s="23">
        <f>R340*(_xlfn.XLOOKUP(K340,'FX rates'!$A$2:$A$38,'FX rates'!$B$2:$B$38))</f>
        <v>0</v>
      </c>
      <c r="AM340" s="4"/>
      <c r="AN340" s="4"/>
      <c r="AO340" s="4"/>
      <c r="AP340" s="32">
        <f t="shared" si="74"/>
        <v>0.43436578171091444</v>
      </c>
      <c r="AQ340" s="32">
        <f t="shared" si="75"/>
        <v>0</v>
      </c>
      <c r="AR340" s="24">
        <f t="shared" si="80"/>
        <v>359436</v>
      </c>
      <c r="AS340" s="24" t="str">
        <f t="shared" si="81"/>
        <v>0</v>
      </c>
      <c r="AT340" s="24">
        <f t="shared" si="82"/>
        <v>549022.32000000007</v>
      </c>
      <c r="AU340" s="24">
        <f t="shared" si="83"/>
        <v>61002.479999999981</v>
      </c>
    </row>
    <row r="341" spans="1:47" x14ac:dyDescent="0.25">
      <c r="A341" s="28" t="s">
        <v>15307</v>
      </c>
      <c r="B341" s="28" t="s">
        <v>9121</v>
      </c>
      <c r="C341" s="28" t="s">
        <v>9122</v>
      </c>
      <c r="D341" s="28" t="s">
        <v>9123</v>
      </c>
      <c r="E341" s="28" t="s">
        <v>9124</v>
      </c>
      <c r="F341" s="29">
        <v>43843</v>
      </c>
      <c r="G341" s="29">
        <v>44896</v>
      </c>
      <c r="H341" s="28" t="s">
        <v>9125</v>
      </c>
      <c r="I341" s="28" t="s">
        <v>16052</v>
      </c>
      <c r="J341" s="28" t="s">
        <v>16047</v>
      </c>
      <c r="K341" s="28" t="s">
        <v>9126</v>
      </c>
      <c r="L341" s="27">
        <v>80506.8</v>
      </c>
      <c r="M341" s="27">
        <v>17578</v>
      </c>
      <c r="N341" s="27">
        <v>0</v>
      </c>
      <c r="O341" s="27">
        <v>0</v>
      </c>
      <c r="P341" s="27">
        <f t="shared" si="70"/>
        <v>17578</v>
      </c>
      <c r="Q341" s="27">
        <v>0</v>
      </c>
      <c r="R341" s="27">
        <v>0</v>
      </c>
      <c r="S341" s="27">
        <v>0</v>
      </c>
      <c r="T341" s="27">
        <f t="shared" si="71"/>
        <v>0</v>
      </c>
      <c r="U341" s="27">
        <v>0</v>
      </c>
      <c r="V341" s="27">
        <f t="shared" si="72"/>
        <v>98084.800000000003</v>
      </c>
      <c r="W341" s="28" t="s">
        <v>9127</v>
      </c>
      <c r="X341" s="27">
        <v>92582.819999999992</v>
      </c>
      <c r="Y341" s="27">
        <f t="shared" si="76"/>
        <v>205380.34</v>
      </c>
      <c r="Z341" s="4" t="str" cm="1">
        <f t="array" ref="Z341">_xlfn.IFS(YEARFRAC(F341,G341)&lt;1,"&lt;1 Year",YEARFRAC(F341,G341)&lt;=5,"1-5 Years",YEARFRAC(F341,G341)&gt;5,"&gt;5 Years")</f>
        <v>1-5 Years</v>
      </c>
      <c r="AA341" s="24">
        <f>L341*(_xlfn.XLOOKUP(K341,'FX rates'!$A$2:$A$38,'FX rates'!$B$2:$B$38))</f>
        <v>107126.37342608962</v>
      </c>
      <c r="AB341" s="24">
        <f>V341*(_xlfn.XLOOKUP(K341,'FX rates'!$A$2:$A$38,'FX rates'!$B$2:$B$38))</f>
        <v>130516.53912741924</v>
      </c>
      <c r="AC341" s="24">
        <f>X341*(_xlfn.XLOOKUP(W341,'FX rates'!$A$2:$A$38,'FX rates'!$B$2:$B$38))</f>
        <v>123195.32944000304</v>
      </c>
      <c r="AD341" s="24">
        <f>Y341*(_xlfn.XLOOKUP(W341,'FX rates'!$A$2:$A$38,'FX rates'!$B$2:$B$38))</f>
        <v>273289.34943653515</v>
      </c>
      <c r="AE341" s="30">
        <f t="shared" si="77"/>
        <v>0.14999999999999986</v>
      </c>
      <c r="AF341" s="31">
        <f t="shared" si="78"/>
        <v>12076.01999999999</v>
      </c>
      <c r="AG341" s="23">
        <f t="shared" si="79"/>
        <v>23390.165701329621</v>
      </c>
      <c r="AH341" s="35">
        <f t="shared" si="73"/>
        <v>1.3306500000756409</v>
      </c>
      <c r="AI341" s="23">
        <f>U341*(_xlfn.XLOOKUP(K341,'FX rates'!$A$2:$A$38,'FX rates'!$B$2:$B$38))</f>
        <v>0</v>
      </c>
      <c r="AJ341" s="23">
        <f>Q341*(_xlfn.XLOOKUP(K341,'FX rates'!$A$2:$A$38,'FX rates'!$B$2:$B$38))</f>
        <v>0</v>
      </c>
      <c r="AK341" s="23">
        <f>R341*(_xlfn.XLOOKUP(K341,'FX rates'!$A$2:$A$38,'FX rates'!$B$2:$B$38))</f>
        <v>0</v>
      </c>
      <c r="AM341" s="4"/>
      <c r="AN341" s="4"/>
      <c r="AO341" s="4"/>
      <c r="AP341" s="32">
        <f t="shared" si="74"/>
        <v>0.2183418046674318</v>
      </c>
      <c r="AQ341" s="32">
        <f t="shared" si="75"/>
        <v>0</v>
      </c>
      <c r="AR341" s="24">
        <f t="shared" si="80"/>
        <v>112797.52</v>
      </c>
      <c r="AS341" s="24" t="str">
        <f t="shared" si="81"/>
        <v>0</v>
      </c>
      <c r="AT341" s="24">
        <f t="shared" si="82"/>
        <v>245960.41449288165</v>
      </c>
      <c r="AU341" s="24">
        <f t="shared" si="83"/>
        <v>27328.934943653498</v>
      </c>
    </row>
    <row r="342" spans="1:47" x14ac:dyDescent="0.25">
      <c r="A342" s="28" t="s">
        <v>15308</v>
      </c>
      <c r="B342" s="28" t="s">
        <v>9128</v>
      </c>
      <c r="C342" s="28" t="s">
        <v>9129</v>
      </c>
      <c r="D342" s="28" t="s">
        <v>9130</v>
      </c>
      <c r="E342" s="28" t="s">
        <v>9131</v>
      </c>
      <c r="F342" s="29">
        <v>43843</v>
      </c>
      <c r="G342" s="29">
        <v>44896</v>
      </c>
      <c r="H342" s="28" t="s">
        <v>9132</v>
      </c>
      <c r="I342" s="28" t="s">
        <v>16051</v>
      </c>
      <c r="J342" s="28" t="s">
        <v>16053</v>
      </c>
      <c r="K342" s="28" t="s">
        <v>9133</v>
      </c>
      <c r="L342" s="27">
        <v>135135.00000000003</v>
      </c>
      <c r="M342" s="27">
        <v>72556</v>
      </c>
      <c r="N342" s="27">
        <v>0</v>
      </c>
      <c r="O342" s="27">
        <v>0</v>
      </c>
      <c r="P342" s="27">
        <f t="shared" si="70"/>
        <v>72556</v>
      </c>
      <c r="Q342" s="27">
        <v>0</v>
      </c>
      <c r="R342" s="27">
        <v>0</v>
      </c>
      <c r="S342" s="27">
        <v>0</v>
      </c>
      <c r="T342" s="27">
        <f t="shared" si="71"/>
        <v>0</v>
      </c>
      <c r="U342" s="27">
        <v>0</v>
      </c>
      <c r="V342" s="27">
        <f t="shared" si="72"/>
        <v>207691.00000000003</v>
      </c>
      <c r="W342" s="28" t="s">
        <v>9134</v>
      </c>
      <c r="X342" s="27">
        <v>137837.70000000004</v>
      </c>
      <c r="Y342" s="27">
        <f t="shared" si="76"/>
        <v>349682.52000000008</v>
      </c>
      <c r="Z342" s="4" t="str" cm="1">
        <f t="array" ref="Z342">_xlfn.IFS(YEARFRAC(F342,G342)&lt;1,"&lt;1 Year",YEARFRAC(F342,G342)&lt;=5,"1-5 Years",YEARFRAC(F342,G342)&gt;5,"&gt;5 Years")</f>
        <v>1-5 Years</v>
      </c>
      <c r="AA342" s="24">
        <f>L342*(_xlfn.XLOOKUP(K342,'FX rates'!$A$2:$A$38,'FX rates'!$B$2:$B$38))</f>
        <v>179817.38776022178</v>
      </c>
      <c r="AB342" s="24">
        <f>V342*(_xlfn.XLOOKUP(K342,'FX rates'!$A$2:$A$38,'FX rates'!$B$2:$B$38))</f>
        <v>276364.02916570997</v>
      </c>
      <c r="AC342" s="24">
        <f>X342*(_xlfn.XLOOKUP(W342,'FX rates'!$A$2:$A$38,'FX rates'!$B$2:$B$38))</f>
        <v>183413.73551542623</v>
      </c>
      <c r="AD342" s="24">
        <f>Y342*(_xlfn.XLOOKUP(W342,'FX rates'!$A$2:$A$38,'FX rates'!$B$2:$B$38))</f>
        <v>465305.04526445043</v>
      </c>
      <c r="AE342" s="30">
        <f t="shared" si="77"/>
        <v>2.0000000000000077E-2</v>
      </c>
      <c r="AF342" s="31">
        <f t="shared" si="78"/>
        <v>2702.7000000000116</v>
      </c>
      <c r="AG342" s="23">
        <f t="shared" si="79"/>
        <v>96546.64140548819</v>
      </c>
      <c r="AH342" s="35">
        <f t="shared" si="73"/>
        <v>1.3306500000756409</v>
      </c>
      <c r="AI342" s="23">
        <f>U342*(_xlfn.XLOOKUP(K342,'FX rates'!$A$2:$A$38,'FX rates'!$B$2:$B$38))</f>
        <v>0</v>
      </c>
      <c r="AJ342" s="23">
        <f>Q342*(_xlfn.XLOOKUP(K342,'FX rates'!$A$2:$A$38,'FX rates'!$B$2:$B$38))</f>
        <v>0</v>
      </c>
      <c r="AK342" s="23">
        <f>R342*(_xlfn.XLOOKUP(K342,'FX rates'!$A$2:$A$38,'FX rates'!$B$2:$B$38))</f>
        <v>0</v>
      </c>
      <c r="AM342" s="4"/>
      <c r="AN342" s="4"/>
      <c r="AO342" s="4"/>
      <c r="AP342" s="32">
        <f t="shared" si="74"/>
        <v>0.53691493691493675</v>
      </c>
      <c r="AQ342" s="32">
        <f t="shared" si="75"/>
        <v>0</v>
      </c>
      <c r="AR342" s="24">
        <f t="shared" si="80"/>
        <v>211844.82000000004</v>
      </c>
      <c r="AS342" s="24" t="str">
        <f t="shared" si="81"/>
        <v>0</v>
      </c>
      <c r="AT342" s="24">
        <f t="shared" si="82"/>
        <v>418774.54073800537</v>
      </c>
      <c r="AU342" s="24">
        <f t="shared" si="83"/>
        <v>46530.50452644506</v>
      </c>
    </row>
    <row r="343" spans="1:47" x14ac:dyDescent="0.25">
      <c r="A343" s="28" t="s">
        <v>15309</v>
      </c>
      <c r="B343" s="28" t="s">
        <v>9135</v>
      </c>
      <c r="C343" s="28" t="s">
        <v>9136</v>
      </c>
      <c r="D343" s="28" t="s">
        <v>9137</v>
      </c>
      <c r="E343" s="28" t="s">
        <v>9138</v>
      </c>
      <c r="F343" s="29">
        <v>43843</v>
      </c>
      <c r="G343" s="29">
        <v>44896</v>
      </c>
      <c r="H343" s="28" t="s">
        <v>9139</v>
      </c>
      <c r="I343" s="28" t="s">
        <v>16035</v>
      </c>
      <c r="J343" s="28" t="s">
        <v>16037</v>
      </c>
      <c r="K343" s="28" t="s">
        <v>9140</v>
      </c>
      <c r="L343" s="27">
        <v>205975.00000000003</v>
      </c>
      <c r="M343" s="27">
        <v>67760</v>
      </c>
      <c r="N343" s="27">
        <v>0</v>
      </c>
      <c r="O343" s="27">
        <v>0</v>
      </c>
      <c r="P343" s="27">
        <f t="shared" si="70"/>
        <v>67760</v>
      </c>
      <c r="Q343" s="27">
        <v>0</v>
      </c>
      <c r="R343" s="27">
        <v>0</v>
      </c>
      <c r="S343" s="27">
        <v>0</v>
      </c>
      <c r="T343" s="27">
        <f t="shared" si="71"/>
        <v>0</v>
      </c>
      <c r="U343" s="27">
        <v>0</v>
      </c>
      <c r="V343" s="27">
        <f t="shared" si="72"/>
        <v>273735</v>
      </c>
      <c r="W343" s="28" t="s">
        <v>9141</v>
      </c>
      <c r="X343" s="27">
        <v>232751.75</v>
      </c>
      <c r="Y343" s="27">
        <f t="shared" si="76"/>
        <v>542072.30000000005</v>
      </c>
      <c r="Z343" s="4" t="str" cm="1">
        <f t="array" ref="Z343">_xlfn.IFS(YEARFRAC(F343,G343)&lt;1,"&lt;1 Year",YEARFRAC(F343,G343)&lt;=5,"1-5 Years",YEARFRAC(F343,G343)&gt;5,"&gt;5 Years")</f>
        <v>1-5 Years</v>
      </c>
      <c r="AA343" s="24">
        <f>L343*(_xlfn.XLOOKUP(K343,'FX rates'!$A$2:$A$38,'FX rates'!$B$2:$B$38))</f>
        <v>205975.00000000003</v>
      </c>
      <c r="AB343" s="24">
        <f>V343*(_xlfn.XLOOKUP(K343,'FX rates'!$A$2:$A$38,'FX rates'!$B$2:$B$38))</f>
        <v>273735</v>
      </c>
      <c r="AC343" s="24">
        <f>X343*(_xlfn.XLOOKUP(W343,'FX rates'!$A$2:$A$38,'FX rates'!$B$2:$B$38))</f>
        <v>232751.75</v>
      </c>
      <c r="AD343" s="24">
        <f>Y343*(_xlfn.XLOOKUP(W343,'FX rates'!$A$2:$A$38,'FX rates'!$B$2:$B$38))</f>
        <v>542072.30000000005</v>
      </c>
      <c r="AE343" s="30">
        <f t="shared" si="77"/>
        <v>0.12999999999999984</v>
      </c>
      <c r="AF343" s="31">
        <f t="shared" si="78"/>
        <v>26776.749999999971</v>
      </c>
      <c r="AG343" s="23">
        <f t="shared" si="79"/>
        <v>67759.999999999971</v>
      </c>
      <c r="AH343" s="35">
        <f t="shared" si="73"/>
        <v>1</v>
      </c>
      <c r="AI343" s="23">
        <f>U343*(_xlfn.XLOOKUP(K343,'FX rates'!$A$2:$A$38,'FX rates'!$B$2:$B$38))</f>
        <v>0</v>
      </c>
      <c r="AJ343" s="23">
        <f>Q343*(_xlfn.XLOOKUP(K343,'FX rates'!$A$2:$A$38,'FX rates'!$B$2:$B$38))</f>
        <v>0</v>
      </c>
      <c r="AK343" s="23">
        <f>R343*(_xlfn.XLOOKUP(K343,'FX rates'!$A$2:$A$38,'FX rates'!$B$2:$B$38))</f>
        <v>0</v>
      </c>
      <c r="AM343" s="4"/>
      <c r="AN343" s="4"/>
      <c r="AO343" s="4"/>
      <c r="AP343" s="32">
        <f t="shared" si="74"/>
        <v>0.32897196261682238</v>
      </c>
      <c r="AQ343" s="32">
        <f t="shared" si="75"/>
        <v>0</v>
      </c>
      <c r="AR343" s="24">
        <f t="shared" si="80"/>
        <v>309320.55</v>
      </c>
      <c r="AS343" s="24" t="str">
        <f t="shared" si="81"/>
        <v>0</v>
      </c>
      <c r="AT343" s="24">
        <f t="shared" si="82"/>
        <v>487865.07000000007</v>
      </c>
      <c r="AU343" s="24">
        <f t="shared" si="83"/>
        <v>54207.229999999981</v>
      </c>
    </row>
    <row r="344" spans="1:47" x14ac:dyDescent="0.25">
      <c r="A344" s="28" t="s">
        <v>15310</v>
      </c>
      <c r="B344" s="28" t="s">
        <v>9142</v>
      </c>
      <c r="C344" s="28" t="s">
        <v>9143</v>
      </c>
      <c r="D344" s="28" t="s">
        <v>9144</v>
      </c>
      <c r="E344" s="28" t="s">
        <v>9145</v>
      </c>
      <c r="F344" s="29">
        <v>43843</v>
      </c>
      <c r="G344" s="29">
        <v>44896</v>
      </c>
      <c r="H344" s="28" t="s">
        <v>9146</v>
      </c>
      <c r="I344" s="28" t="s">
        <v>16043</v>
      </c>
      <c r="J344" s="28" t="s">
        <v>16048</v>
      </c>
      <c r="K344" s="28" t="s">
        <v>9147</v>
      </c>
      <c r="L344" s="27">
        <v>141870.96000000002</v>
      </c>
      <c r="M344" s="27">
        <v>16016</v>
      </c>
      <c r="N344" s="27">
        <v>0</v>
      </c>
      <c r="O344" s="27">
        <v>0</v>
      </c>
      <c r="P344" s="27">
        <f t="shared" si="70"/>
        <v>16016</v>
      </c>
      <c r="Q344" s="27">
        <v>0</v>
      </c>
      <c r="R344" s="27">
        <v>0</v>
      </c>
      <c r="S344" s="27">
        <v>0</v>
      </c>
      <c r="T344" s="27">
        <f t="shared" si="71"/>
        <v>0</v>
      </c>
      <c r="U344" s="27">
        <v>0</v>
      </c>
      <c r="V344" s="27">
        <f t="shared" si="72"/>
        <v>157886.96000000002</v>
      </c>
      <c r="W344" s="28" t="s">
        <v>9148</v>
      </c>
      <c r="X344" s="27">
        <v>163151.60400000002</v>
      </c>
      <c r="Y344" s="27">
        <f t="shared" si="76"/>
        <v>344721.60800000001</v>
      </c>
      <c r="Z344" s="4" t="str" cm="1">
        <f t="array" ref="Z344">_xlfn.IFS(YEARFRAC(F344,G344)&lt;1,"&lt;1 Year",YEARFRAC(F344,G344)&lt;=5,"1-5 Years",YEARFRAC(F344,G344)&gt;5,"&gt;5 Years")</f>
        <v>1-5 Years</v>
      </c>
      <c r="AA344" s="24">
        <f>L344*(_xlfn.XLOOKUP(K344,'FX rates'!$A$2:$A$38,'FX rates'!$B$2:$B$38))</f>
        <v>141870.96000000002</v>
      </c>
      <c r="AB344" s="24">
        <f>V344*(_xlfn.XLOOKUP(K344,'FX rates'!$A$2:$A$38,'FX rates'!$B$2:$B$38))</f>
        <v>157886.96000000002</v>
      </c>
      <c r="AC344" s="24">
        <f>X344*(_xlfn.XLOOKUP(W344,'FX rates'!$A$2:$A$38,'FX rates'!$B$2:$B$38))</f>
        <v>163151.60400000002</v>
      </c>
      <c r="AD344" s="24">
        <f>Y344*(_xlfn.XLOOKUP(W344,'FX rates'!$A$2:$A$38,'FX rates'!$B$2:$B$38))</f>
        <v>344721.60800000001</v>
      </c>
      <c r="AE344" s="30">
        <f t="shared" si="77"/>
        <v>0.14999999999999997</v>
      </c>
      <c r="AF344" s="31">
        <f t="shared" si="78"/>
        <v>21280.644</v>
      </c>
      <c r="AG344" s="23">
        <f t="shared" si="79"/>
        <v>16016</v>
      </c>
      <c r="AH344" s="35">
        <f t="shared" si="73"/>
        <v>1</v>
      </c>
      <c r="AI344" s="23">
        <f>U344*(_xlfn.XLOOKUP(K344,'FX rates'!$A$2:$A$38,'FX rates'!$B$2:$B$38))</f>
        <v>0</v>
      </c>
      <c r="AJ344" s="23">
        <f>Q344*(_xlfn.XLOOKUP(K344,'FX rates'!$A$2:$A$38,'FX rates'!$B$2:$B$38))</f>
        <v>0</v>
      </c>
      <c r="AK344" s="23">
        <f>R344*(_xlfn.XLOOKUP(K344,'FX rates'!$A$2:$A$38,'FX rates'!$B$2:$B$38))</f>
        <v>0</v>
      </c>
      <c r="AM344" s="4"/>
      <c r="AN344" s="4"/>
      <c r="AO344" s="4"/>
      <c r="AP344" s="32">
        <f t="shared" si="74"/>
        <v>0.1128913203942512</v>
      </c>
      <c r="AQ344" s="32">
        <f t="shared" si="75"/>
        <v>0</v>
      </c>
      <c r="AR344" s="24">
        <f t="shared" si="80"/>
        <v>181570.00400000002</v>
      </c>
      <c r="AS344" s="24" t="str">
        <f t="shared" si="81"/>
        <v>0</v>
      </c>
      <c r="AT344" s="24">
        <f t="shared" si="82"/>
        <v>310249.4472</v>
      </c>
      <c r="AU344" s="24">
        <f t="shared" si="83"/>
        <v>34472.160800000012</v>
      </c>
    </row>
    <row r="345" spans="1:47" x14ac:dyDescent="0.25">
      <c r="A345" s="28" t="s">
        <v>15311</v>
      </c>
      <c r="B345" s="28" t="s">
        <v>9149</v>
      </c>
      <c r="C345" s="28" t="s">
        <v>9150</v>
      </c>
      <c r="D345" s="28" t="s">
        <v>9151</v>
      </c>
      <c r="E345" s="28" t="s">
        <v>9152</v>
      </c>
      <c r="F345" s="29">
        <v>43843</v>
      </c>
      <c r="G345" s="29">
        <v>44896</v>
      </c>
      <c r="H345" s="28" t="s">
        <v>9153</v>
      </c>
      <c r="I345" s="28" t="s">
        <v>16046</v>
      </c>
      <c r="J345" s="28" t="s">
        <v>16050</v>
      </c>
      <c r="K345" s="28" t="s">
        <v>9154</v>
      </c>
      <c r="L345" s="27">
        <v>113109.70000000003</v>
      </c>
      <c r="M345" s="27">
        <v>18139</v>
      </c>
      <c r="N345" s="27">
        <v>0</v>
      </c>
      <c r="O345" s="27">
        <v>0</v>
      </c>
      <c r="P345" s="27">
        <f t="shared" si="70"/>
        <v>18139</v>
      </c>
      <c r="Q345" s="27">
        <v>0</v>
      </c>
      <c r="R345" s="27">
        <v>0</v>
      </c>
      <c r="S345" s="27">
        <v>0</v>
      </c>
      <c r="T345" s="27">
        <f t="shared" si="71"/>
        <v>0</v>
      </c>
      <c r="U345" s="27">
        <v>0</v>
      </c>
      <c r="V345" s="27">
        <f t="shared" si="72"/>
        <v>131248.70000000001</v>
      </c>
      <c r="W345" s="28" t="s">
        <v>9155</v>
      </c>
      <c r="X345" s="27">
        <v>128945.05800000005</v>
      </c>
      <c r="Y345" s="27">
        <f t="shared" si="76"/>
        <v>278568.57600000012</v>
      </c>
      <c r="Z345" s="4" t="str" cm="1">
        <f t="array" ref="Z345">_xlfn.IFS(YEARFRAC(F345,G345)&lt;1,"&lt;1 Year",YEARFRAC(F345,G345)&lt;=5,"1-5 Years",YEARFRAC(F345,G345)&gt;5,"&gt;5 Years")</f>
        <v>1-5 Years</v>
      </c>
      <c r="AA345" s="24">
        <f>L345*(_xlfn.XLOOKUP(K345,'FX rates'!$A$2:$A$38,'FX rates'!$B$2:$B$38))</f>
        <v>113109.70000000003</v>
      </c>
      <c r="AB345" s="24">
        <f>V345*(_xlfn.XLOOKUP(K345,'FX rates'!$A$2:$A$38,'FX rates'!$B$2:$B$38))</f>
        <v>131248.70000000001</v>
      </c>
      <c r="AC345" s="24">
        <f>X345*(_xlfn.XLOOKUP(W345,'FX rates'!$A$2:$A$38,'FX rates'!$B$2:$B$38))</f>
        <v>128945.05800000005</v>
      </c>
      <c r="AD345" s="24">
        <f>Y345*(_xlfn.XLOOKUP(W345,'FX rates'!$A$2:$A$38,'FX rates'!$B$2:$B$38))</f>
        <v>278568.57600000012</v>
      </c>
      <c r="AE345" s="30">
        <f t="shared" si="77"/>
        <v>0.14000000000000015</v>
      </c>
      <c r="AF345" s="31">
        <f t="shared" si="78"/>
        <v>15835.358000000022</v>
      </c>
      <c r="AG345" s="23">
        <f t="shared" si="79"/>
        <v>18138.999999999985</v>
      </c>
      <c r="AH345" s="35">
        <f t="shared" si="73"/>
        <v>1</v>
      </c>
      <c r="AI345" s="23">
        <f>U345*(_xlfn.XLOOKUP(K345,'FX rates'!$A$2:$A$38,'FX rates'!$B$2:$B$38))</f>
        <v>0</v>
      </c>
      <c r="AJ345" s="23">
        <f>Q345*(_xlfn.XLOOKUP(K345,'FX rates'!$A$2:$A$38,'FX rates'!$B$2:$B$38))</f>
        <v>0</v>
      </c>
      <c r="AK345" s="23">
        <f>R345*(_xlfn.XLOOKUP(K345,'FX rates'!$A$2:$A$38,'FX rates'!$B$2:$B$38))</f>
        <v>0</v>
      </c>
      <c r="AM345" s="4"/>
      <c r="AN345" s="4"/>
      <c r="AO345" s="4"/>
      <c r="AP345" s="32">
        <f t="shared" si="74"/>
        <v>0.16036644072082232</v>
      </c>
      <c r="AQ345" s="32">
        <f t="shared" si="75"/>
        <v>0</v>
      </c>
      <c r="AR345" s="24">
        <f t="shared" si="80"/>
        <v>149623.51800000004</v>
      </c>
      <c r="AS345" s="24" t="str">
        <f t="shared" si="81"/>
        <v>0</v>
      </c>
      <c r="AT345" s="24">
        <f t="shared" si="82"/>
        <v>250711.7184000001</v>
      </c>
      <c r="AU345" s="24">
        <f t="shared" si="83"/>
        <v>27856.857600000018</v>
      </c>
    </row>
    <row r="346" spans="1:47" x14ac:dyDescent="0.25">
      <c r="A346" s="28" t="s">
        <v>15312</v>
      </c>
      <c r="B346" s="28" t="s">
        <v>9156</v>
      </c>
      <c r="C346" s="28" t="s">
        <v>9157</v>
      </c>
      <c r="D346" s="28" t="s">
        <v>9158</v>
      </c>
      <c r="E346" s="28" t="s">
        <v>9159</v>
      </c>
      <c r="F346" s="29">
        <v>43843</v>
      </c>
      <c r="G346" s="29">
        <v>44896</v>
      </c>
      <c r="H346" s="28" t="s">
        <v>9160</v>
      </c>
      <c r="I346" s="28" t="s">
        <v>16045</v>
      </c>
      <c r="J346" s="28" t="s">
        <v>16039</v>
      </c>
      <c r="K346" s="28" t="s">
        <v>9161</v>
      </c>
      <c r="L346" s="27">
        <v>114433.00000000001</v>
      </c>
      <c r="M346" s="27">
        <v>29370</v>
      </c>
      <c r="N346" s="27">
        <v>0</v>
      </c>
      <c r="O346" s="27">
        <v>0</v>
      </c>
      <c r="P346" s="27">
        <f t="shared" si="70"/>
        <v>29370</v>
      </c>
      <c r="Q346" s="27">
        <v>0</v>
      </c>
      <c r="R346" s="27">
        <v>0</v>
      </c>
      <c r="S346" s="27">
        <v>0</v>
      </c>
      <c r="T346" s="27">
        <f t="shared" si="71"/>
        <v>0</v>
      </c>
      <c r="U346" s="27">
        <v>0</v>
      </c>
      <c r="V346" s="27">
        <f t="shared" si="72"/>
        <v>143803</v>
      </c>
      <c r="W346" s="28" t="s">
        <v>9162</v>
      </c>
      <c r="X346" s="27">
        <v>130453.62000000002</v>
      </c>
      <c r="Y346" s="27">
        <f t="shared" si="76"/>
        <v>294389.04000000004</v>
      </c>
      <c r="Z346" s="4" t="str" cm="1">
        <f t="array" ref="Z346">_xlfn.IFS(YEARFRAC(F346,G346)&lt;1,"&lt;1 Year",YEARFRAC(F346,G346)&lt;=5,"1-5 Years",YEARFRAC(F346,G346)&gt;5,"&gt;5 Years")</f>
        <v>1-5 Years</v>
      </c>
      <c r="AA346" s="24">
        <f>L346*(_xlfn.XLOOKUP(K346,'FX rates'!$A$2:$A$38,'FX rates'!$B$2:$B$38))</f>
        <v>114433.00000000001</v>
      </c>
      <c r="AB346" s="24">
        <f>V346*(_xlfn.XLOOKUP(K346,'FX rates'!$A$2:$A$38,'FX rates'!$B$2:$B$38))</f>
        <v>143803</v>
      </c>
      <c r="AC346" s="24">
        <f>X346*(_xlfn.XLOOKUP(W346,'FX rates'!$A$2:$A$38,'FX rates'!$B$2:$B$38))</f>
        <v>130453.62000000002</v>
      </c>
      <c r="AD346" s="24">
        <f>Y346*(_xlfn.XLOOKUP(W346,'FX rates'!$A$2:$A$38,'FX rates'!$B$2:$B$38))</f>
        <v>294389.04000000004</v>
      </c>
      <c r="AE346" s="30">
        <f t="shared" si="77"/>
        <v>0.14000000000000007</v>
      </c>
      <c r="AF346" s="31">
        <f t="shared" si="78"/>
        <v>16020.62000000001</v>
      </c>
      <c r="AG346" s="23">
        <f t="shared" si="79"/>
        <v>29369.999999999985</v>
      </c>
      <c r="AH346" s="35">
        <f t="shared" si="73"/>
        <v>1</v>
      </c>
      <c r="AI346" s="23">
        <f>U346*(_xlfn.XLOOKUP(K346,'FX rates'!$A$2:$A$38,'FX rates'!$B$2:$B$38))</f>
        <v>0</v>
      </c>
      <c r="AJ346" s="23">
        <f>Q346*(_xlfn.XLOOKUP(K346,'FX rates'!$A$2:$A$38,'FX rates'!$B$2:$B$38))</f>
        <v>0</v>
      </c>
      <c r="AK346" s="23">
        <f>R346*(_xlfn.XLOOKUP(K346,'FX rates'!$A$2:$A$38,'FX rates'!$B$2:$B$38))</f>
        <v>0</v>
      </c>
      <c r="AM346" s="4"/>
      <c r="AN346" s="4"/>
      <c r="AO346" s="4"/>
      <c r="AP346" s="32">
        <f t="shared" si="74"/>
        <v>0.25665673363452846</v>
      </c>
      <c r="AQ346" s="32">
        <f t="shared" si="75"/>
        <v>0</v>
      </c>
      <c r="AR346" s="24">
        <f t="shared" si="80"/>
        <v>163935.42000000001</v>
      </c>
      <c r="AS346" s="24" t="str">
        <f t="shared" si="81"/>
        <v>0</v>
      </c>
      <c r="AT346" s="24">
        <f t="shared" si="82"/>
        <v>264950.13600000006</v>
      </c>
      <c r="AU346" s="24">
        <f t="shared" si="83"/>
        <v>29438.90399999998</v>
      </c>
    </row>
    <row r="347" spans="1:47" x14ac:dyDescent="0.25">
      <c r="A347" s="28" t="s">
        <v>15313</v>
      </c>
      <c r="B347" s="28" t="s">
        <v>3156</v>
      </c>
      <c r="C347" s="28" t="s">
        <v>3157</v>
      </c>
      <c r="D347" s="28" t="s">
        <v>3158</v>
      </c>
      <c r="E347" s="28" t="s">
        <v>3159</v>
      </c>
      <c r="F347" s="29">
        <v>43850</v>
      </c>
      <c r="G347" s="29">
        <v>44896</v>
      </c>
      <c r="H347" s="28" t="s">
        <v>3160</v>
      </c>
      <c r="I347" s="28" t="s">
        <v>16050</v>
      </c>
      <c r="J347" s="28" t="s">
        <v>16051</v>
      </c>
      <c r="K347" s="28" t="s">
        <v>3161</v>
      </c>
      <c r="L347" s="27">
        <v>68302.850000000006</v>
      </c>
      <c r="M347" s="27">
        <v>9715.2000000000007</v>
      </c>
      <c r="N347" s="27">
        <v>0</v>
      </c>
      <c r="O347" s="27">
        <v>0</v>
      </c>
      <c r="P347" s="27">
        <f t="shared" si="70"/>
        <v>9715.2000000000007</v>
      </c>
      <c r="Q347" s="27">
        <v>0</v>
      </c>
      <c r="R347" s="27">
        <v>0</v>
      </c>
      <c r="S347" s="27">
        <v>0</v>
      </c>
      <c r="T347" s="27">
        <f t="shared" si="71"/>
        <v>0</v>
      </c>
      <c r="U347" s="27">
        <v>0</v>
      </c>
      <c r="V347" s="27">
        <f t="shared" si="72"/>
        <v>78018.05</v>
      </c>
      <c r="W347" s="28" t="s">
        <v>3162</v>
      </c>
      <c r="X347" s="27">
        <v>70351.935500000007</v>
      </c>
      <c r="Y347" s="27">
        <f t="shared" si="76"/>
        <v>150710.527</v>
      </c>
      <c r="Z347" s="4" t="str" cm="1">
        <f t="array" ref="Z347">_xlfn.IFS(YEARFRAC(F347,G347)&lt;1,"&lt;1 Year",YEARFRAC(F347,G347)&lt;=5,"1-5 Years",YEARFRAC(F347,G347)&gt;5,"&gt;5 Years")</f>
        <v>1-5 Years</v>
      </c>
      <c r="AA347" s="24">
        <f>L347*(_xlfn.XLOOKUP(K347,'FX rates'!$A$2:$A$38,'FX rates'!$B$2:$B$38))</f>
        <v>90887.187357666495</v>
      </c>
      <c r="AB347" s="24">
        <f>V347*(_xlfn.XLOOKUP(K347,'FX rates'!$A$2:$A$38,'FX rates'!$B$2:$B$38))</f>
        <v>103814.71823840136</v>
      </c>
      <c r="AC347" s="24">
        <f>X347*(_xlfn.XLOOKUP(W347,'FX rates'!$A$2:$A$38,'FX rates'!$B$2:$B$38))</f>
        <v>93613.802978396488</v>
      </c>
      <c r="AD347" s="24">
        <f>Y347*(_xlfn.XLOOKUP(W347,'FX rates'!$A$2:$A$38,'FX rates'!$B$2:$B$38))</f>
        <v>200542.96276394988</v>
      </c>
      <c r="AE347" s="30">
        <f t="shared" si="77"/>
        <v>2.9999999999999988E-2</v>
      </c>
      <c r="AF347" s="31">
        <f t="shared" si="78"/>
        <v>2049.085500000001</v>
      </c>
      <c r="AG347" s="23">
        <f t="shared" si="79"/>
        <v>12927.530880734863</v>
      </c>
      <c r="AH347" s="35">
        <f t="shared" si="73"/>
        <v>1.3306500000756409</v>
      </c>
      <c r="AI347" s="23">
        <f>U347*(_xlfn.XLOOKUP(K347,'FX rates'!$A$2:$A$38,'FX rates'!$B$2:$B$38))</f>
        <v>0</v>
      </c>
      <c r="AJ347" s="23">
        <f>Q347*(_xlfn.XLOOKUP(K347,'FX rates'!$A$2:$A$38,'FX rates'!$B$2:$B$38))</f>
        <v>0</v>
      </c>
      <c r="AK347" s="23">
        <f>R347*(_xlfn.XLOOKUP(K347,'FX rates'!$A$2:$A$38,'FX rates'!$B$2:$B$38))</f>
        <v>0</v>
      </c>
      <c r="AM347" s="4"/>
      <c r="AN347" s="4"/>
      <c r="AO347" s="4"/>
      <c r="AP347" s="32">
        <f t="shared" si="74"/>
        <v>0.14223711016450996</v>
      </c>
      <c r="AQ347" s="32">
        <f t="shared" si="75"/>
        <v>0</v>
      </c>
      <c r="AR347" s="24">
        <f t="shared" si="80"/>
        <v>80358.59150000001</v>
      </c>
      <c r="AS347" s="24" t="str">
        <f t="shared" si="81"/>
        <v>0</v>
      </c>
      <c r="AT347" s="24">
        <f t="shared" si="82"/>
        <v>180488.6664875549</v>
      </c>
      <c r="AU347" s="24">
        <f t="shared" si="83"/>
        <v>20054.296276394976</v>
      </c>
    </row>
    <row r="348" spans="1:47" x14ac:dyDescent="0.25">
      <c r="A348" s="28" t="s">
        <v>14135</v>
      </c>
      <c r="B348" s="28" t="s">
        <v>922</v>
      </c>
      <c r="C348" s="28" t="s">
        <v>923</v>
      </c>
      <c r="D348" s="28" t="s">
        <v>924</v>
      </c>
      <c r="E348" s="28" t="s">
        <v>925</v>
      </c>
      <c r="F348" s="29">
        <v>39314</v>
      </c>
      <c r="G348" s="29">
        <v>44896</v>
      </c>
      <c r="H348" s="28" t="s">
        <v>926</v>
      </c>
      <c r="I348" s="28" t="s">
        <v>16039</v>
      </c>
      <c r="J348" s="28" t="s">
        <v>16056</v>
      </c>
      <c r="K348" s="28" t="s">
        <v>927</v>
      </c>
      <c r="L348" s="27">
        <v>123200.00000000003</v>
      </c>
      <c r="M348" s="27">
        <v>40040</v>
      </c>
      <c r="N348" s="27">
        <v>0</v>
      </c>
      <c r="O348" s="27">
        <v>0</v>
      </c>
      <c r="P348" s="27">
        <f t="shared" si="70"/>
        <v>40040</v>
      </c>
      <c r="Q348" s="27">
        <v>0</v>
      </c>
      <c r="R348" s="27">
        <v>0</v>
      </c>
      <c r="S348" s="27">
        <v>0</v>
      </c>
      <c r="T348" s="27">
        <f t="shared" si="71"/>
        <v>0</v>
      </c>
      <c r="U348" s="27">
        <v>0</v>
      </c>
      <c r="V348" s="27">
        <f t="shared" si="72"/>
        <v>163240.00000000003</v>
      </c>
      <c r="W348" s="28" t="s">
        <v>928</v>
      </c>
      <c r="X348" s="27">
        <v>136752.00000000006</v>
      </c>
      <c r="Y348" s="27">
        <f t="shared" si="76"/>
        <v>317948.40000000014</v>
      </c>
      <c r="Z348" s="4" t="str" cm="1">
        <f t="array" ref="Z348">_xlfn.IFS(YEARFRAC(F348,G348)&lt;1,"&lt;1 Year",YEARFRAC(F348,G348)&lt;=5,"1-5 Years",YEARFRAC(F348,G348)&gt;5,"&gt;5 Years")</f>
        <v>&gt;5 Years</v>
      </c>
      <c r="AA348" s="24">
        <f>L348*(_xlfn.XLOOKUP(K348,'FX rates'!$A$2:$A$38,'FX rates'!$B$2:$B$38))</f>
        <v>143811.35999632566</v>
      </c>
      <c r="AB348" s="24">
        <f>V348*(_xlfn.XLOOKUP(K348,'FX rates'!$A$2:$A$38,'FX rates'!$B$2:$B$38))</f>
        <v>190550.05199513148</v>
      </c>
      <c r="AC348" s="24">
        <f>X348*(_xlfn.XLOOKUP(W348,'FX rates'!$A$2:$A$38,'FX rates'!$B$2:$B$38))</f>
        <v>159630.6095959215</v>
      </c>
      <c r="AD348" s="24">
        <f>Y348*(_xlfn.XLOOKUP(W348,'FX rates'!$A$2:$A$38,'FX rates'!$B$2:$B$38))</f>
        <v>371141.16731051746</v>
      </c>
      <c r="AE348" s="30">
        <f t="shared" si="77"/>
        <v>0.11000000000000015</v>
      </c>
      <c r="AF348" s="31">
        <f t="shared" si="78"/>
        <v>13552.000000000029</v>
      </c>
      <c r="AG348" s="23">
        <f t="shared" si="79"/>
        <v>46738.691998805822</v>
      </c>
      <c r="AH348" s="35">
        <f t="shared" si="73"/>
        <v>1.1672999999701754</v>
      </c>
      <c r="AI348" s="23">
        <f>U348*(_xlfn.XLOOKUP(K348,'FX rates'!$A$2:$A$38,'FX rates'!$B$2:$B$38))</f>
        <v>0</v>
      </c>
      <c r="AJ348" s="23">
        <f>Q348*(_xlfn.XLOOKUP(K348,'FX rates'!$A$2:$A$38,'FX rates'!$B$2:$B$38))</f>
        <v>0</v>
      </c>
      <c r="AK348" s="23">
        <f>R348*(_xlfn.XLOOKUP(K348,'FX rates'!$A$2:$A$38,'FX rates'!$B$2:$B$38))</f>
        <v>0</v>
      </c>
      <c r="AM348" s="4"/>
      <c r="AN348" s="4"/>
      <c r="AO348" s="4"/>
      <c r="AP348" s="32">
        <f t="shared" si="74"/>
        <v>0.3249999999999999</v>
      </c>
      <c r="AQ348" s="32">
        <f t="shared" si="75"/>
        <v>0</v>
      </c>
      <c r="AR348" s="24">
        <f t="shared" si="80"/>
        <v>181196.40000000008</v>
      </c>
      <c r="AS348" s="24" t="str">
        <f t="shared" si="81"/>
        <v>0</v>
      </c>
      <c r="AT348" s="24">
        <f t="shared" si="82"/>
        <v>334027.05057946569</v>
      </c>
      <c r="AU348" s="24">
        <f t="shared" si="83"/>
        <v>37114.116731051763</v>
      </c>
    </row>
    <row r="349" spans="1:47" x14ac:dyDescent="0.25">
      <c r="A349" s="28" t="s">
        <v>15314</v>
      </c>
      <c r="B349" s="28" t="s">
        <v>9170</v>
      </c>
      <c r="C349" s="28" t="s">
        <v>9171</v>
      </c>
      <c r="D349" s="28" t="s">
        <v>9172</v>
      </c>
      <c r="E349" s="28" t="s">
        <v>9173</v>
      </c>
      <c r="F349" s="29">
        <v>43843</v>
      </c>
      <c r="G349" s="29">
        <v>44896</v>
      </c>
      <c r="H349" s="28" t="s">
        <v>9174</v>
      </c>
      <c r="I349" s="28" t="s">
        <v>16043</v>
      </c>
      <c r="J349" s="28" t="s">
        <v>16032</v>
      </c>
      <c r="K349" s="28" t="s">
        <v>9175</v>
      </c>
      <c r="L349" s="27">
        <v>142560</v>
      </c>
      <c r="M349" s="27">
        <v>273702</v>
      </c>
      <c r="N349" s="27">
        <v>0</v>
      </c>
      <c r="O349" s="27">
        <v>0</v>
      </c>
      <c r="P349" s="27">
        <f t="shared" si="70"/>
        <v>273702</v>
      </c>
      <c r="Q349" s="27">
        <v>0</v>
      </c>
      <c r="R349" s="27">
        <v>0</v>
      </c>
      <c r="S349" s="27">
        <v>0</v>
      </c>
      <c r="T349" s="27">
        <f t="shared" si="71"/>
        <v>0</v>
      </c>
      <c r="U349" s="27">
        <v>0</v>
      </c>
      <c r="V349" s="27">
        <f t="shared" si="72"/>
        <v>416262</v>
      </c>
      <c r="W349" s="28" t="s">
        <v>9176</v>
      </c>
      <c r="X349" s="27">
        <v>152539.20000000001</v>
      </c>
      <c r="Y349" s="27">
        <f t="shared" si="76"/>
        <v>597939.54</v>
      </c>
      <c r="Z349" s="4" t="str" cm="1">
        <f t="array" ref="Z349">_xlfn.IFS(YEARFRAC(F349,G349)&lt;1,"&lt;1 Year",YEARFRAC(F349,G349)&lt;=5,"1-5 Years",YEARFRAC(F349,G349)&gt;5,"&gt;5 Years")</f>
        <v>1-5 Years</v>
      </c>
      <c r="AA349" s="24">
        <f>L349*(_xlfn.XLOOKUP(K349,'FX rates'!$A$2:$A$38,'FX rates'!$B$2:$B$38))</f>
        <v>189697.46401078338</v>
      </c>
      <c r="AB349" s="24">
        <f>V349*(_xlfn.XLOOKUP(K349,'FX rates'!$A$2:$A$38,'FX rates'!$B$2:$B$38))</f>
        <v>553899.03033148649</v>
      </c>
      <c r="AC349" s="24">
        <f>X349*(_xlfn.XLOOKUP(W349,'FX rates'!$A$2:$A$38,'FX rates'!$B$2:$B$38))</f>
        <v>202976.28649153822</v>
      </c>
      <c r="AD349" s="24">
        <f>Y349*(_xlfn.XLOOKUP(W349,'FX rates'!$A$2:$A$38,'FX rates'!$B$2:$B$38))</f>
        <v>795648.24894622876</v>
      </c>
      <c r="AE349" s="30">
        <f t="shared" si="77"/>
        <v>7.0000000000000021E-2</v>
      </c>
      <c r="AF349" s="31">
        <f t="shared" si="78"/>
        <v>9979.2000000000116</v>
      </c>
      <c r="AG349" s="23">
        <f t="shared" si="79"/>
        <v>364201.56632070313</v>
      </c>
      <c r="AH349" s="35">
        <f t="shared" si="73"/>
        <v>1.3306500000756409</v>
      </c>
      <c r="AI349" s="23">
        <f>U349*(_xlfn.XLOOKUP(K349,'FX rates'!$A$2:$A$38,'FX rates'!$B$2:$B$38))</f>
        <v>0</v>
      </c>
      <c r="AJ349" s="23">
        <f>Q349*(_xlfn.XLOOKUP(K349,'FX rates'!$A$2:$A$38,'FX rates'!$B$2:$B$38))</f>
        <v>0</v>
      </c>
      <c r="AK349" s="23">
        <f>R349*(_xlfn.XLOOKUP(K349,'FX rates'!$A$2:$A$38,'FX rates'!$B$2:$B$38))</f>
        <v>0</v>
      </c>
      <c r="AM349" s="4"/>
      <c r="AN349" s="4"/>
      <c r="AO349" s="4"/>
      <c r="AP349" s="32">
        <f t="shared" si="74"/>
        <v>1.9199074074074074</v>
      </c>
      <c r="AQ349" s="32">
        <f t="shared" si="75"/>
        <v>0</v>
      </c>
      <c r="AR349" s="24">
        <f t="shared" si="80"/>
        <v>445400.34000000008</v>
      </c>
      <c r="AS349" s="24" t="str">
        <f t="shared" si="81"/>
        <v>0</v>
      </c>
      <c r="AT349" s="24">
        <f t="shared" si="82"/>
        <v>716083.42405160586</v>
      </c>
      <c r="AU349" s="24">
        <f t="shared" si="83"/>
        <v>79564.8248946229</v>
      </c>
    </row>
    <row r="350" spans="1:47" x14ac:dyDescent="0.25">
      <c r="A350" s="28" t="s">
        <v>15315</v>
      </c>
      <c r="B350" s="28" t="s">
        <v>9177</v>
      </c>
      <c r="C350" s="28" t="s">
        <v>9178</v>
      </c>
      <c r="D350" s="28" t="s">
        <v>9179</v>
      </c>
      <c r="E350" s="28" t="s">
        <v>9180</v>
      </c>
      <c r="F350" s="29">
        <v>43843</v>
      </c>
      <c r="G350" s="29">
        <v>44896</v>
      </c>
      <c r="H350" s="28" t="s">
        <v>9181</v>
      </c>
      <c r="I350" s="28" t="s">
        <v>16057</v>
      </c>
      <c r="J350" s="28" t="s">
        <v>16043</v>
      </c>
      <c r="K350" s="28" t="s">
        <v>9182</v>
      </c>
      <c r="L350" s="27">
        <v>271425.00000000006</v>
      </c>
      <c r="M350" s="27">
        <v>101640.00000000001</v>
      </c>
      <c r="N350" s="27">
        <v>0</v>
      </c>
      <c r="O350" s="27">
        <v>0</v>
      </c>
      <c r="P350" s="27">
        <f t="shared" si="70"/>
        <v>101640.00000000001</v>
      </c>
      <c r="Q350" s="27">
        <v>0</v>
      </c>
      <c r="R350" s="27">
        <v>0</v>
      </c>
      <c r="S350" s="27">
        <v>0</v>
      </c>
      <c r="T350" s="27">
        <f t="shared" si="71"/>
        <v>0</v>
      </c>
      <c r="U350" s="27">
        <v>0</v>
      </c>
      <c r="V350" s="27">
        <f t="shared" si="72"/>
        <v>373065.00000000006</v>
      </c>
      <c r="W350" s="28" t="s">
        <v>9183</v>
      </c>
      <c r="X350" s="27">
        <v>298567.50000000012</v>
      </c>
      <c r="Y350" s="27">
        <f t="shared" si="76"/>
        <v>708939.00000000023</v>
      </c>
      <c r="Z350" s="4" t="str" cm="1">
        <f t="array" ref="Z350">_xlfn.IFS(YEARFRAC(F350,G350)&lt;1,"&lt;1 Year",YEARFRAC(F350,G350)&lt;=5,"1-5 Years",YEARFRAC(F350,G350)&gt;5,"&gt;5 Years")</f>
        <v>1-5 Years</v>
      </c>
      <c r="AA350" s="24">
        <f>L350*(_xlfn.XLOOKUP(K350,'FX rates'!$A$2:$A$38,'FX rates'!$B$2:$B$38))</f>
        <v>202942.16606228272</v>
      </c>
      <c r="AB350" s="24">
        <f>V350*(_xlfn.XLOOKUP(K350,'FX rates'!$A$2:$A$38,'FX rates'!$B$2:$B$38))</f>
        <v>278937.53037496732</v>
      </c>
      <c r="AC350" s="24">
        <f>X350*(_xlfn.XLOOKUP(W350,'FX rates'!$A$2:$A$38,'FX rates'!$B$2:$B$38))</f>
        <v>223236.38266851104</v>
      </c>
      <c r="AD350" s="24">
        <f>Y350*(_xlfn.XLOOKUP(W350,'FX rates'!$A$2:$A$38,'FX rates'!$B$2:$B$38))</f>
        <v>530067.66608097509</v>
      </c>
      <c r="AE350" s="30">
        <f t="shared" si="77"/>
        <v>0.10000000000000024</v>
      </c>
      <c r="AF350" s="31">
        <f t="shared" si="78"/>
        <v>27142.500000000058</v>
      </c>
      <c r="AG350" s="23">
        <f t="shared" si="79"/>
        <v>75995.3643126846</v>
      </c>
      <c r="AH350" s="35">
        <f t="shared" si="73"/>
        <v>0.74769150248607419</v>
      </c>
      <c r="AI350" s="23">
        <f>U350*(_xlfn.XLOOKUP(K350,'FX rates'!$A$2:$A$38,'FX rates'!$B$2:$B$38))</f>
        <v>0</v>
      </c>
      <c r="AJ350" s="23">
        <f>Q350*(_xlfn.XLOOKUP(K350,'FX rates'!$A$2:$A$38,'FX rates'!$B$2:$B$38))</f>
        <v>0</v>
      </c>
      <c r="AK350" s="23">
        <f>R350*(_xlfn.XLOOKUP(K350,'FX rates'!$A$2:$A$38,'FX rates'!$B$2:$B$38))</f>
        <v>0</v>
      </c>
      <c r="AM350" s="4"/>
      <c r="AN350" s="4"/>
      <c r="AO350" s="4"/>
      <c r="AP350" s="32">
        <f t="shared" si="74"/>
        <v>0.37446808510638296</v>
      </c>
      <c r="AQ350" s="32">
        <f t="shared" si="75"/>
        <v>0</v>
      </c>
      <c r="AR350" s="24">
        <f t="shared" si="80"/>
        <v>410371.50000000017</v>
      </c>
      <c r="AS350" s="24" t="str">
        <f t="shared" si="81"/>
        <v>0</v>
      </c>
      <c r="AT350" s="24">
        <f t="shared" si="82"/>
        <v>477060.89947287762</v>
      </c>
      <c r="AU350" s="24">
        <f t="shared" si="83"/>
        <v>53006.766608097474</v>
      </c>
    </row>
    <row r="351" spans="1:47" x14ac:dyDescent="0.25">
      <c r="A351" s="28" t="s">
        <v>15316</v>
      </c>
      <c r="B351" s="28" t="s">
        <v>9184</v>
      </c>
      <c r="C351" s="28" t="s">
        <v>9185</v>
      </c>
      <c r="D351" s="28" t="s">
        <v>9186</v>
      </c>
      <c r="E351" s="28" t="s">
        <v>9187</v>
      </c>
      <c r="F351" s="29">
        <v>43843</v>
      </c>
      <c r="G351" s="29">
        <v>44896</v>
      </c>
      <c r="H351" s="28" t="s">
        <v>9188</v>
      </c>
      <c r="I351" s="28" t="s">
        <v>16044</v>
      </c>
      <c r="J351" s="28" t="s">
        <v>16037</v>
      </c>
      <c r="K351" s="28" t="s">
        <v>9189</v>
      </c>
      <c r="L351" s="27">
        <v>135432.00000000003</v>
      </c>
      <c r="M351" s="27">
        <v>22011.000000000004</v>
      </c>
      <c r="N351" s="27">
        <v>0</v>
      </c>
      <c r="O351" s="27">
        <v>0</v>
      </c>
      <c r="P351" s="27">
        <f t="shared" si="70"/>
        <v>22011.000000000004</v>
      </c>
      <c r="Q351" s="27">
        <v>0</v>
      </c>
      <c r="R351" s="27">
        <v>0</v>
      </c>
      <c r="S351" s="27">
        <v>0</v>
      </c>
      <c r="T351" s="27">
        <f t="shared" si="71"/>
        <v>0</v>
      </c>
      <c r="U351" s="27">
        <v>0</v>
      </c>
      <c r="V351" s="27">
        <f t="shared" si="72"/>
        <v>157443.00000000003</v>
      </c>
      <c r="W351" s="28" t="s">
        <v>9190</v>
      </c>
      <c r="X351" s="27">
        <v>140849.28000000003</v>
      </c>
      <c r="Y351" s="27">
        <f t="shared" si="76"/>
        <v>304590.00000000006</v>
      </c>
      <c r="Z351" s="4" t="str" cm="1">
        <f t="array" ref="Z351">_xlfn.IFS(YEARFRAC(F351,G351)&lt;1,"&lt;1 Year",YEARFRAC(F351,G351)&lt;=5,"1-5 Years",YEARFRAC(F351,G351)&gt;5,"&gt;5 Years")</f>
        <v>1-5 Years</v>
      </c>
      <c r="AA351" s="24">
        <f>L351*(_xlfn.XLOOKUP(K351,'FX rates'!$A$2:$A$38,'FX rates'!$B$2:$B$38))</f>
        <v>135432.00000000003</v>
      </c>
      <c r="AB351" s="24">
        <f>V351*(_xlfn.XLOOKUP(K351,'FX rates'!$A$2:$A$38,'FX rates'!$B$2:$B$38))</f>
        <v>157443.00000000003</v>
      </c>
      <c r="AC351" s="24">
        <f>X351*(_xlfn.XLOOKUP(W351,'FX rates'!$A$2:$A$38,'FX rates'!$B$2:$B$38))</f>
        <v>140849.28000000003</v>
      </c>
      <c r="AD351" s="24">
        <f>Y351*(_xlfn.XLOOKUP(W351,'FX rates'!$A$2:$A$38,'FX rates'!$B$2:$B$38))</f>
        <v>304590.00000000006</v>
      </c>
      <c r="AE351" s="30">
        <f t="shared" si="77"/>
        <v>3.999999999999998E-2</v>
      </c>
      <c r="AF351" s="31">
        <f t="shared" si="78"/>
        <v>5417.2799999999988</v>
      </c>
      <c r="AG351" s="23">
        <f t="shared" si="79"/>
        <v>22011</v>
      </c>
      <c r="AH351" s="35">
        <f t="shared" si="73"/>
        <v>1</v>
      </c>
      <c r="AI351" s="23">
        <f>U351*(_xlfn.XLOOKUP(K351,'FX rates'!$A$2:$A$38,'FX rates'!$B$2:$B$38))</f>
        <v>0</v>
      </c>
      <c r="AJ351" s="23">
        <f>Q351*(_xlfn.XLOOKUP(K351,'FX rates'!$A$2:$A$38,'FX rates'!$B$2:$B$38))</f>
        <v>0</v>
      </c>
      <c r="AK351" s="23">
        <f>R351*(_xlfn.XLOOKUP(K351,'FX rates'!$A$2:$A$38,'FX rates'!$B$2:$B$38))</f>
        <v>0</v>
      </c>
      <c r="AM351" s="4"/>
      <c r="AN351" s="4"/>
      <c r="AO351" s="4"/>
      <c r="AP351" s="32">
        <f t="shared" si="74"/>
        <v>0.16252436647173488</v>
      </c>
      <c r="AQ351" s="32">
        <f t="shared" si="75"/>
        <v>0</v>
      </c>
      <c r="AR351" s="24">
        <f t="shared" si="80"/>
        <v>163740.72000000003</v>
      </c>
      <c r="AS351" s="24" t="str">
        <f t="shared" si="81"/>
        <v>0</v>
      </c>
      <c r="AT351" s="24">
        <f t="shared" si="82"/>
        <v>274131.00000000006</v>
      </c>
      <c r="AU351" s="24">
        <f t="shared" si="83"/>
        <v>30459</v>
      </c>
    </row>
    <row r="352" spans="1:47" x14ac:dyDescent="0.25">
      <c r="A352" s="28" t="s">
        <v>15317</v>
      </c>
      <c r="B352" s="28" t="s">
        <v>7954</v>
      </c>
      <c r="C352" s="28" t="s">
        <v>7955</v>
      </c>
      <c r="D352" s="28" t="s">
        <v>7956</v>
      </c>
      <c r="E352" s="28" t="s">
        <v>7957</v>
      </c>
      <c r="F352" s="29">
        <v>43843</v>
      </c>
      <c r="G352" s="29">
        <v>44896</v>
      </c>
      <c r="H352" s="28" t="s">
        <v>7958</v>
      </c>
      <c r="I352" s="28" t="s">
        <v>16037</v>
      </c>
      <c r="J352" s="28" t="s">
        <v>16040</v>
      </c>
      <c r="K352" s="28" t="s">
        <v>7959</v>
      </c>
      <c r="L352" s="27">
        <v>63439.200000000012</v>
      </c>
      <c r="M352" s="27">
        <v>2178</v>
      </c>
      <c r="N352" s="27">
        <v>0</v>
      </c>
      <c r="O352" s="27">
        <v>0</v>
      </c>
      <c r="P352" s="27">
        <f t="shared" si="70"/>
        <v>2178</v>
      </c>
      <c r="Q352" s="27">
        <v>0</v>
      </c>
      <c r="R352" s="27">
        <v>0</v>
      </c>
      <c r="S352" s="27">
        <v>0</v>
      </c>
      <c r="T352" s="27">
        <f t="shared" si="71"/>
        <v>0</v>
      </c>
      <c r="U352" s="27">
        <v>0</v>
      </c>
      <c r="V352" s="27">
        <f t="shared" si="72"/>
        <v>65617.200000000012</v>
      </c>
      <c r="W352" s="28" t="s">
        <v>7960</v>
      </c>
      <c r="X352" s="27">
        <v>65342.376000000011</v>
      </c>
      <c r="Y352" s="27">
        <f t="shared" si="76"/>
        <v>132928.09200000003</v>
      </c>
      <c r="Z352" s="4" t="str" cm="1">
        <f t="array" ref="Z352">_xlfn.IFS(YEARFRAC(F352,G352)&lt;1,"&lt;1 Year",YEARFRAC(F352,G352)&lt;=5,"1-5 Years",YEARFRAC(F352,G352)&gt;5,"&gt;5 Years")</f>
        <v>1-5 Years</v>
      </c>
      <c r="AA352" s="24">
        <f>L352*(_xlfn.XLOOKUP(K352,'FX rates'!$A$2:$A$38,'FX rates'!$B$2:$B$38))</f>
        <v>84415.371484798612</v>
      </c>
      <c r="AB352" s="24">
        <f>V352*(_xlfn.XLOOKUP(K352,'FX rates'!$A$2:$A$38,'FX rates'!$B$2:$B$38))</f>
        <v>87313.527184963357</v>
      </c>
      <c r="AC352" s="24">
        <f>X352*(_xlfn.XLOOKUP(W352,'FX rates'!$A$2:$A$38,'FX rates'!$B$2:$B$38))</f>
        <v>86947.832629342578</v>
      </c>
      <c r="AD352" s="24">
        <f>Y352*(_xlfn.XLOOKUP(W352,'FX rates'!$A$2:$A$38,'FX rates'!$B$2:$B$38))</f>
        <v>176880.76562985484</v>
      </c>
      <c r="AE352" s="30">
        <f t="shared" si="77"/>
        <v>3.0000000000000089E-2</v>
      </c>
      <c r="AF352" s="31">
        <f t="shared" si="78"/>
        <v>1903.1759999999995</v>
      </c>
      <c r="AG352" s="23">
        <f t="shared" si="79"/>
        <v>2898.1557001647452</v>
      </c>
      <c r="AH352" s="35">
        <f t="shared" si="73"/>
        <v>1.3306500000756409</v>
      </c>
      <c r="AI352" s="23">
        <f>U352*(_xlfn.XLOOKUP(K352,'FX rates'!$A$2:$A$38,'FX rates'!$B$2:$B$38))</f>
        <v>0</v>
      </c>
      <c r="AJ352" s="23">
        <f>Q352*(_xlfn.XLOOKUP(K352,'FX rates'!$A$2:$A$38,'FX rates'!$B$2:$B$38))</f>
        <v>0</v>
      </c>
      <c r="AK352" s="23">
        <f>R352*(_xlfn.XLOOKUP(K352,'FX rates'!$A$2:$A$38,'FX rates'!$B$2:$B$38))</f>
        <v>0</v>
      </c>
      <c r="AM352" s="4"/>
      <c r="AN352" s="4"/>
      <c r="AO352" s="4"/>
      <c r="AP352" s="32">
        <f t="shared" si="74"/>
        <v>3.433208489388264E-2</v>
      </c>
      <c r="AQ352" s="32">
        <f t="shared" si="75"/>
        <v>0</v>
      </c>
      <c r="AR352" s="24">
        <f t="shared" si="80"/>
        <v>67585.716000000015</v>
      </c>
      <c r="AS352" s="24" t="str">
        <f t="shared" si="81"/>
        <v>0</v>
      </c>
      <c r="AT352" s="24">
        <f t="shared" si="82"/>
        <v>159192.68906686935</v>
      </c>
      <c r="AU352" s="24">
        <f t="shared" si="83"/>
        <v>17688.076562985487</v>
      </c>
    </row>
    <row r="353" spans="1:47" x14ac:dyDescent="0.25">
      <c r="A353" s="28" t="s">
        <v>15318</v>
      </c>
      <c r="B353" s="28" t="s">
        <v>9198</v>
      </c>
      <c r="C353" s="28" t="s">
        <v>9199</v>
      </c>
      <c r="D353" s="28" t="s">
        <v>9200</v>
      </c>
      <c r="E353" s="28" t="s">
        <v>9201</v>
      </c>
      <c r="F353" s="29">
        <v>43843</v>
      </c>
      <c r="G353" s="29">
        <v>44896</v>
      </c>
      <c r="H353" s="28" t="s">
        <v>9202</v>
      </c>
      <c r="I353" s="28" t="s">
        <v>16052</v>
      </c>
      <c r="J353" s="28" t="s">
        <v>16045</v>
      </c>
      <c r="K353" s="28" t="s">
        <v>9203</v>
      </c>
      <c r="L353" s="27">
        <v>263340.00000000006</v>
      </c>
      <c r="M353" s="27">
        <v>4435860</v>
      </c>
      <c r="N353" s="27">
        <v>0</v>
      </c>
      <c r="O353" s="27">
        <v>0</v>
      </c>
      <c r="P353" s="27">
        <f t="shared" si="70"/>
        <v>4435860</v>
      </c>
      <c r="Q353" s="27">
        <v>0</v>
      </c>
      <c r="R353" s="27">
        <v>0</v>
      </c>
      <c r="S353" s="27">
        <v>0</v>
      </c>
      <c r="T353" s="27">
        <f t="shared" si="71"/>
        <v>0</v>
      </c>
      <c r="U353" s="27">
        <v>570000.00000000012</v>
      </c>
      <c r="V353" s="27">
        <f t="shared" si="72"/>
        <v>5269200</v>
      </c>
      <c r="W353" s="28" t="s">
        <v>9204</v>
      </c>
      <c r="X353" s="27">
        <v>297574.2</v>
      </c>
      <c r="Y353" s="27">
        <f t="shared" si="76"/>
        <v>5607670.1999999983</v>
      </c>
      <c r="Z353" s="4" t="str" cm="1">
        <f t="array" ref="Z353">_xlfn.IFS(YEARFRAC(F353,G353)&lt;1,"&lt;1 Year",YEARFRAC(F353,G353)&lt;=5,"1-5 Years",YEARFRAC(F353,G353)&gt;5,"&gt;5 Years")</f>
        <v>1-5 Years</v>
      </c>
      <c r="AA353" s="24">
        <f>L353*(_xlfn.XLOOKUP(K353,'FX rates'!$A$2:$A$38,'FX rates'!$B$2:$B$38))</f>
        <v>263340.00000000006</v>
      </c>
      <c r="AB353" s="24">
        <f>V353*(_xlfn.XLOOKUP(K353,'FX rates'!$A$2:$A$38,'FX rates'!$B$2:$B$38))</f>
        <v>5269200</v>
      </c>
      <c r="AC353" s="24">
        <f>X353*(_xlfn.XLOOKUP(W353,'FX rates'!$A$2:$A$38,'FX rates'!$B$2:$B$38))</f>
        <v>297574.2</v>
      </c>
      <c r="AD353" s="24">
        <f>Y353*(_xlfn.XLOOKUP(W353,'FX rates'!$A$2:$A$38,'FX rates'!$B$2:$B$38))</f>
        <v>5607670.1999999983</v>
      </c>
      <c r="AE353" s="30">
        <f t="shared" si="77"/>
        <v>0.12999999999999978</v>
      </c>
      <c r="AF353" s="31">
        <f t="shared" si="78"/>
        <v>34234.199999999953</v>
      </c>
      <c r="AG353" s="23">
        <f t="shared" si="79"/>
        <v>5005860</v>
      </c>
      <c r="AH353" s="35">
        <f t="shared" si="73"/>
        <v>1</v>
      </c>
      <c r="AI353" s="23">
        <f>U353*(_xlfn.XLOOKUP(K353,'FX rates'!$A$2:$A$38,'FX rates'!$B$2:$B$38))</f>
        <v>570000.00000000012</v>
      </c>
      <c r="AJ353" s="23">
        <f>Q353*(_xlfn.XLOOKUP(K353,'FX rates'!$A$2:$A$38,'FX rates'!$B$2:$B$38))</f>
        <v>0</v>
      </c>
      <c r="AK353" s="23">
        <f>R353*(_xlfn.XLOOKUP(K353,'FX rates'!$A$2:$A$38,'FX rates'!$B$2:$B$38))</f>
        <v>0</v>
      </c>
      <c r="AM353" s="4"/>
      <c r="AN353" s="4"/>
      <c r="AO353" s="4"/>
      <c r="AP353" s="32">
        <f t="shared" si="74"/>
        <v>16.84461152882205</v>
      </c>
      <c r="AQ353" s="32">
        <f t="shared" si="75"/>
        <v>0</v>
      </c>
      <c r="AR353" s="24">
        <f t="shared" si="80"/>
        <v>5310095.9999999981</v>
      </c>
      <c r="AS353" s="24" t="str">
        <f t="shared" si="81"/>
        <v>0</v>
      </c>
      <c r="AT353" s="24">
        <f t="shared" si="82"/>
        <v>5046903.1799999988</v>
      </c>
      <c r="AU353" s="24">
        <f t="shared" si="83"/>
        <v>560767.01999999955</v>
      </c>
    </row>
    <row r="354" spans="1:47" x14ac:dyDescent="0.25">
      <c r="A354" s="28" t="s">
        <v>15319</v>
      </c>
      <c r="B354" s="28" t="s">
        <v>9205</v>
      </c>
      <c r="C354" s="28" t="s">
        <v>9206</v>
      </c>
      <c r="D354" s="28" t="s">
        <v>9207</v>
      </c>
      <c r="E354" s="28" t="s">
        <v>9208</v>
      </c>
      <c r="F354" s="29">
        <v>43843</v>
      </c>
      <c r="G354" s="29">
        <v>44896</v>
      </c>
      <c r="H354" s="28" t="s">
        <v>9209</v>
      </c>
      <c r="I354" s="28" t="s">
        <v>16036</v>
      </c>
      <c r="J354" s="28" t="s">
        <v>16049</v>
      </c>
      <c r="K354" s="28" t="s">
        <v>9210</v>
      </c>
      <c r="L354" s="27">
        <v>219450.00000000006</v>
      </c>
      <c r="M354" s="4">
        <v>0</v>
      </c>
      <c r="N354" s="27">
        <v>321000</v>
      </c>
      <c r="O354" s="27">
        <v>0</v>
      </c>
      <c r="P354" s="27">
        <f t="shared" si="70"/>
        <v>321000</v>
      </c>
      <c r="Q354" s="27">
        <v>0</v>
      </c>
      <c r="R354" s="27">
        <v>0</v>
      </c>
      <c r="S354" s="27">
        <v>0</v>
      </c>
      <c r="T354" s="27">
        <f t="shared" si="71"/>
        <v>0</v>
      </c>
      <c r="U354" s="27">
        <v>0</v>
      </c>
      <c r="V354" s="27">
        <f t="shared" si="72"/>
        <v>540450</v>
      </c>
      <c r="W354" s="28" t="s">
        <v>9211</v>
      </c>
      <c r="X354" s="27">
        <v>239200.50000000009</v>
      </c>
      <c r="Y354" s="27">
        <f t="shared" si="76"/>
        <v>478401.00000000017</v>
      </c>
      <c r="Z354" s="4" t="str" cm="1">
        <f t="array" ref="Z354">_xlfn.IFS(YEARFRAC(F354,G354)&lt;1,"&lt;1 Year",YEARFRAC(F354,G354)&lt;=5,"1-5 Years",YEARFRAC(F354,G354)&gt;5,"&gt;5 Years")</f>
        <v>1-5 Years</v>
      </c>
      <c r="AA354" s="24">
        <f>L354*(_xlfn.XLOOKUP(K354,'FX rates'!$A$2:$A$38,'FX rates'!$B$2:$B$38))</f>
        <v>219450.00000000006</v>
      </c>
      <c r="AB354" s="24">
        <f>V354*(_xlfn.XLOOKUP(K354,'FX rates'!$A$2:$A$38,'FX rates'!$B$2:$B$38))</f>
        <v>540450</v>
      </c>
      <c r="AC354" s="24">
        <f>X354*(_xlfn.XLOOKUP(W354,'FX rates'!$A$2:$A$38,'FX rates'!$B$2:$B$38))</f>
        <v>239200.50000000009</v>
      </c>
      <c r="AD354" s="24">
        <f>Y354*(_xlfn.XLOOKUP(W354,'FX rates'!$A$2:$A$38,'FX rates'!$B$2:$B$38))</f>
        <v>478401.00000000017</v>
      </c>
      <c r="AE354" s="30">
        <f t="shared" si="77"/>
        <v>9.0000000000000108E-2</v>
      </c>
      <c r="AF354" s="31">
        <f t="shared" si="78"/>
        <v>19750.500000000029</v>
      </c>
      <c r="AG354" s="23">
        <f t="shared" si="79"/>
        <v>320999.99999999994</v>
      </c>
      <c r="AH354" s="35">
        <f t="shared" si="73"/>
        <v>1</v>
      </c>
      <c r="AI354" s="23">
        <f>U354*(_xlfn.XLOOKUP(K354,'FX rates'!$A$2:$A$38,'FX rates'!$B$2:$B$38))</f>
        <v>0</v>
      </c>
      <c r="AJ354" s="23">
        <f>Q354*(_xlfn.XLOOKUP(K354,'FX rates'!$A$2:$A$38,'FX rates'!$B$2:$B$38))</f>
        <v>0</v>
      </c>
      <c r="AK354" s="23">
        <f>R354*(_xlfn.XLOOKUP(K354,'FX rates'!$A$2:$A$38,'FX rates'!$B$2:$B$38))</f>
        <v>0</v>
      </c>
      <c r="AM354" s="4"/>
      <c r="AN354" s="4"/>
      <c r="AO354" s="4"/>
      <c r="AP354" s="32">
        <f t="shared" si="74"/>
        <v>0</v>
      </c>
      <c r="AQ354" s="32">
        <f t="shared" si="75"/>
        <v>0</v>
      </c>
      <c r="AR354" s="24">
        <f t="shared" si="80"/>
        <v>239200.50000000009</v>
      </c>
      <c r="AS354" s="24" t="str">
        <f t="shared" si="81"/>
        <v>0</v>
      </c>
      <c r="AT354" s="24">
        <f t="shared" si="82"/>
        <v>430560.90000000014</v>
      </c>
      <c r="AU354" s="24">
        <f t="shared" si="83"/>
        <v>47840.100000000035</v>
      </c>
    </row>
    <row r="355" spans="1:47" x14ac:dyDescent="0.25">
      <c r="A355" s="28" t="s">
        <v>15320</v>
      </c>
      <c r="B355" s="28" t="s">
        <v>9212</v>
      </c>
      <c r="C355" s="28" t="s">
        <v>9213</v>
      </c>
      <c r="D355" s="28" t="s">
        <v>9214</v>
      </c>
      <c r="E355" s="28" t="s">
        <v>9215</v>
      </c>
      <c r="F355" s="29">
        <v>43843</v>
      </c>
      <c r="G355" s="29">
        <v>44896</v>
      </c>
      <c r="H355" s="28" t="s">
        <v>9216</v>
      </c>
      <c r="I355" s="28" t="s">
        <v>16033</v>
      </c>
      <c r="J355" s="28" t="s">
        <v>16054</v>
      </c>
      <c r="K355" s="28" t="s">
        <v>9217</v>
      </c>
      <c r="L355" s="27">
        <v>191840</v>
      </c>
      <c r="M355" s="27">
        <v>62642.8</v>
      </c>
      <c r="N355" s="27">
        <v>0</v>
      </c>
      <c r="O355" s="27">
        <v>0</v>
      </c>
      <c r="P355" s="27">
        <f t="shared" si="70"/>
        <v>62642.8</v>
      </c>
      <c r="Q355" s="27">
        <v>0</v>
      </c>
      <c r="R355" s="27">
        <v>0</v>
      </c>
      <c r="S355" s="27">
        <v>0</v>
      </c>
      <c r="T355" s="27">
        <f t="shared" si="71"/>
        <v>0</v>
      </c>
      <c r="U355" s="27">
        <v>0</v>
      </c>
      <c r="V355" s="27">
        <f t="shared" si="72"/>
        <v>254482.8</v>
      </c>
      <c r="W355" s="28" t="s">
        <v>9218</v>
      </c>
      <c r="X355" s="27">
        <v>211024.00000000003</v>
      </c>
      <c r="Y355" s="27">
        <f t="shared" si="76"/>
        <v>490955.08000000007</v>
      </c>
      <c r="Z355" s="4" t="str" cm="1">
        <f t="array" ref="Z355">_xlfn.IFS(YEARFRAC(F355,G355)&lt;1,"&lt;1 Year",YEARFRAC(F355,G355)&lt;=5,"1-5 Years",YEARFRAC(F355,G355)&gt;5,"&gt;5 Years")</f>
        <v>1-5 Years</v>
      </c>
      <c r="AA355" s="24">
        <f>L355*(_xlfn.XLOOKUP(K355,'FX rates'!$A$2:$A$38,'FX rates'!$B$2:$B$38))</f>
        <v>145155.73600511311</v>
      </c>
      <c r="AB355" s="24">
        <f>V355*(_xlfn.XLOOKUP(K355,'FX rates'!$A$2:$A$38,'FX rates'!$B$2:$B$38))</f>
        <v>192554.41062678272</v>
      </c>
      <c r="AC355" s="24">
        <f>X355*(_xlfn.XLOOKUP(W355,'FX rates'!$A$2:$A$38,'FX rates'!$B$2:$B$38))</f>
        <v>159671.30960562444</v>
      </c>
      <c r="AD355" s="24">
        <f>Y355*(_xlfn.XLOOKUP(W355,'FX rates'!$A$2:$A$38,'FX rates'!$B$2:$B$38))</f>
        <v>371481.16129508545</v>
      </c>
      <c r="AE355" s="30">
        <f t="shared" si="77"/>
        <v>0.10000000000000012</v>
      </c>
      <c r="AF355" s="31">
        <f t="shared" si="78"/>
        <v>19184.000000000029</v>
      </c>
      <c r="AG355" s="23">
        <f t="shared" si="79"/>
        <v>47398.674621669605</v>
      </c>
      <c r="AH355" s="35">
        <f t="shared" si="73"/>
        <v>0.75665000002665295</v>
      </c>
      <c r="AI355" s="23">
        <f>U355*(_xlfn.XLOOKUP(K355,'FX rates'!$A$2:$A$38,'FX rates'!$B$2:$B$38))</f>
        <v>0</v>
      </c>
      <c r="AJ355" s="23">
        <f>Q355*(_xlfn.XLOOKUP(K355,'FX rates'!$A$2:$A$38,'FX rates'!$B$2:$B$38))</f>
        <v>0</v>
      </c>
      <c r="AK355" s="23">
        <f>R355*(_xlfn.XLOOKUP(K355,'FX rates'!$A$2:$A$38,'FX rates'!$B$2:$B$38))</f>
        <v>0</v>
      </c>
      <c r="AM355" s="4"/>
      <c r="AN355" s="4"/>
      <c r="AO355" s="4"/>
      <c r="AP355" s="32">
        <f t="shared" si="74"/>
        <v>0.32653669724770645</v>
      </c>
      <c r="AQ355" s="32">
        <f t="shared" si="75"/>
        <v>0</v>
      </c>
      <c r="AR355" s="24">
        <f t="shared" si="80"/>
        <v>279931.08</v>
      </c>
      <c r="AS355" s="24" t="str">
        <f t="shared" si="81"/>
        <v>0</v>
      </c>
      <c r="AT355" s="24">
        <f t="shared" si="82"/>
        <v>334333.04516557691</v>
      </c>
      <c r="AU355" s="24">
        <f t="shared" si="83"/>
        <v>37148.116129508533</v>
      </c>
    </row>
    <row r="356" spans="1:47" x14ac:dyDescent="0.25">
      <c r="A356" s="28" t="s">
        <v>15321</v>
      </c>
      <c r="B356" s="28" t="s">
        <v>9219</v>
      </c>
      <c r="C356" s="28" t="s">
        <v>9220</v>
      </c>
      <c r="D356" s="28" t="s">
        <v>9221</v>
      </c>
      <c r="E356" s="28" t="s">
        <v>9222</v>
      </c>
      <c r="F356" s="29">
        <v>43843</v>
      </c>
      <c r="G356" s="29">
        <v>44896</v>
      </c>
      <c r="H356" s="28" t="s">
        <v>9223</v>
      </c>
      <c r="I356" s="28" t="s">
        <v>16046</v>
      </c>
      <c r="J356" s="28" t="s">
        <v>16053</v>
      </c>
      <c r="K356" s="28" t="s">
        <v>9224</v>
      </c>
      <c r="L356" s="27">
        <v>112922.70000000003</v>
      </c>
      <c r="M356" s="27">
        <v>33495</v>
      </c>
      <c r="N356" s="27">
        <v>5200</v>
      </c>
      <c r="O356" s="27">
        <v>0</v>
      </c>
      <c r="P356" s="27">
        <f t="shared" si="70"/>
        <v>38695</v>
      </c>
      <c r="Q356" s="27">
        <v>0</v>
      </c>
      <c r="R356" s="27">
        <v>3725</v>
      </c>
      <c r="S356" s="27">
        <v>0</v>
      </c>
      <c r="T356" s="27">
        <f t="shared" si="71"/>
        <v>3725</v>
      </c>
      <c r="U356" s="27">
        <v>0</v>
      </c>
      <c r="V356" s="27">
        <f t="shared" si="72"/>
        <v>155342.70000000001</v>
      </c>
      <c r="W356" s="28" t="s">
        <v>9225</v>
      </c>
      <c r="X356" s="27">
        <v>126473.42400000004</v>
      </c>
      <c r="Y356" s="27">
        <f t="shared" si="76"/>
        <v>290461.24800000008</v>
      </c>
      <c r="Z356" s="4" t="str" cm="1">
        <f t="array" ref="Z356">_xlfn.IFS(YEARFRAC(F356,G356)&lt;1,"&lt;1 Year",YEARFRAC(F356,G356)&lt;=5,"1-5 Years",YEARFRAC(F356,G356)&gt;5,"&gt;5 Years")</f>
        <v>1-5 Years</v>
      </c>
      <c r="AA356" s="24">
        <f>L356*(_xlfn.XLOOKUP(K356,'FX rates'!$A$2:$A$38,'FX rates'!$B$2:$B$38))</f>
        <v>112922.70000000003</v>
      </c>
      <c r="AB356" s="24">
        <f>V356*(_xlfn.XLOOKUP(K356,'FX rates'!$A$2:$A$38,'FX rates'!$B$2:$B$38))</f>
        <v>155342.70000000001</v>
      </c>
      <c r="AC356" s="24">
        <f>X356*(_xlfn.XLOOKUP(W356,'FX rates'!$A$2:$A$38,'FX rates'!$B$2:$B$38))</f>
        <v>126473.42400000004</v>
      </c>
      <c r="AD356" s="24">
        <f>Y356*(_xlfn.XLOOKUP(W356,'FX rates'!$A$2:$A$38,'FX rates'!$B$2:$B$38))</f>
        <v>290461.24800000008</v>
      </c>
      <c r="AE356" s="30">
        <f t="shared" si="77"/>
        <v>0.12000000000000012</v>
      </c>
      <c r="AF356" s="31">
        <f t="shared" si="78"/>
        <v>13550.724000000017</v>
      </c>
      <c r="AG356" s="23">
        <f t="shared" si="79"/>
        <v>42419.999999999985</v>
      </c>
      <c r="AH356" s="35">
        <f t="shared" si="73"/>
        <v>1</v>
      </c>
      <c r="AI356" s="23">
        <f>U356*(_xlfn.XLOOKUP(K356,'FX rates'!$A$2:$A$38,'FX rates'!$B$2:$B$38))</f>
        <v>0</v>
      </c>
      <c r="AJ356" s="23">
        <f>Q356*(_xlfn.XLOOKUP(K356,'FX rates'!$A$2:$A$38,'FX rates'!$B$2:$B$38))</f>
        <v>0</v>
      </c>
      <c r="AK356" s="23">
        <f>R356*(_xlfn.XLOOKUP(K356,'FX rates'!$A$2:$A$38,'FX rates'!$B$2:$B$38))</f>
        <v>3725</v>
      </c>
      <c r="AM356" s="4"/>
      <c r="AN356" s="4"/>
      <c r="AO356" s="4"/>
      <c r="AP356" s="32">
        <f t="shared" si="74"/>
        <v>0.29661883748794521</v>
      </c>
      <c r="AQ356" s="32">
        <f t="shared" si="75"/>
        <v>0</v>
      </c>
      <c r="AR356" s="24">
        <f t="shared" si="80"/>
        <v>163987.82400000005</v>
      </c>
      <c r="AS356" s="24" t="str">
        <f t="shared" si="81"/>
        <v>0</v>
      </c>
      <c r="AT356" s="24">
        <f t="shared" si="82"/>
        <v>261415.12320000009</v>
      </c>
      <c r="AU356" s="24">
        <f t="shared" si="83"/>
        <v>29046.124799999991</v>
      </c>
    </row>
    <row r="357" spans="1:47" x14ac:dyDescent="0.25">
      <c r="A357" s="28" t="s">
        <v>15322</v>
      </c>
      <c r="B357" s="28" t="s">
        <v>9226</v>
      </c>
      <c r="C357" s="28" t="s">
        <v>9227</v>
      </c>
      <c r="D357" s="28" t="s">
        <v>9228</v>
      </c>
      <c r="E357" s="28" t="s">
        <v>9229</v>
      </c>
      <c r="F357" s="29">
        <v>43843</v>
      </c>
      <c r="G357" s="29">
        <v>44896</v>
      </c>
      <c r="H357" s="28" t="s">
        <v>9230</v>
      </c>
      <c r="I357" s="28" t="s">
        <v>16044</v>
      </c>
      <c r="J357" s="28" t="s">
        <v>16056</v>
      </c>
      <c r="K357" s="28" t="s">
        <v>9231</v>
      </c>
      <c r="L357" s="27">
        <v>200200.00000000003</v>
      </c>
      <c r="M357" s="27">
        <v>78078</v>
      </c>
      <c r="N357" s="27">
        <v>0</v>
      </c>
      <c r="O357" s="27">
        <v>0</v>
      </c>
      <c r="P357" s="27">
        <f t="shared" si="70"/>
        <v>78078</v>
      </c>
      <c r="Q357" s="27">
        <v>0</v>
      </c>
      <c r="R357" s="27">
        <v>0</v>
      </c>
      <c r="S357" s="27">
        <v>0</v>
      </c>
      <c r="T357" s="27">
        <f t="shared" si="71"/>
        <v>0</v>
      </c>
      <c r="U357" s="27">
        <v>0</v>
      </c>
      <c r="V357" s="27">
        <f t="shared" si="72"/>
        <v>278278</v>
      </c>
      <c r="W357" s="28" t="s">
        <v>9232</v>
      </c>
      <c r="X357" s="27">
        <v>222222.00000000006</v>
      </c>
      <c r="Y357" s="27">
        <f t="shared" si="76"/>
        <v>531110.58000000007</v>
      </c>
      <c r="Z357" s="4" t="str" cm="1">
        <f t="array" ref="Z357">_xlfn.IFS(YEARFRAC(F357,G357)&lt;1,"&lt;1 Year",YEARFRAC(F357,G357)&lt;=5,"1-5 Years",YEARFRAC(F357,G357)&gt;5,"&gt;5 Years")</f>
        <v>1-5 Years</v>
      </c>
      <c r="AA357" s="24">
        <f>L357*(_xlfn.XLOOKUP(K357,'FX rates'!$A$2:$A$38,'FX rates'!$B$2:$B$38))</f>
        <v>200200.00000000003</v>
      </c>
      <c r="AB357" s="24">
        <f>V357*(_xlfn.XLOOKUP(K357,'FX rates'!$A$2:$A$38,'FX rates'!$B$2:$B$38))</f>
        <v>278278</v>
      </c>
      <c r="AC357" s="24">
        <f>X357*(_xlfn.XLOOKUP(W357,'FX rates'!$A$2:$A$38,'FX rates'!$B$2:$B$38))</f>
        <v>222222.00000000006</v>
      </c>
      <c r="AD357" s="24">
        <f>Y357*(_xlfn.XLOOKUP(W357,'FX rates'!$A$2:$A$38,'FX rates'!$B$2:$B$38))</f>
        <v>531110.58000000007</v>
      </c>
      <c r="AE357" s="30">
        <f t="shared" si="77"/>
        <v>0.11000000000000013</v>
      </c>
      <c r="AF357" s="31">
        <f t="shared" si="78"/>
        <v>22022.000000000029</v>
      </c>
      <c r="AG357" s="23">
        <f t="shared" si="79"/>
        <v>78077.999999999971</v>
      </c>
      <c r="AH357" s="35">
        <f t="shared" si="73"/>
        <v>1</v>
      </c>
      <c r="AI357" s="23">
        <f>U357*(_xlfn.XLOOKUP(K357,'FX rates'!$A$2:$A$38,'FX rates'!$B$2:$B$38))</f>
        <v>0</v>
      </c>
      <c r="AJ357" s="23">
        <f>Q357*(_xlfn.XLOOKUP(K357,'FX rates'!$A$2:$A$38,'FX rates'!$B$2:$B$38))</f>
        <v>0</v>
      </c>
      <c r="AK357" s="23">
        <f>R357*(_xlfn.XLOOKUP(K357,'FX rates'!$A$2:$A$38,'FX rates'!$B$2:$B$38))</f>
        <v>0</v>
      </c>
      <c r="AM357" s="4"/>
      <c r="AN357" s="4"/>
      <c r="AO357" s="4"/>
      <c r="AP357" s="32">
        <f t="shared" si="74"/>
        <v>0.38999999999999996</v>
      </c>
      <c r="AQ357" s="32">
        <f t="shared" si="75"/>
        <v>0</v>
      </c>
      <c r="AR357" s="24">
        <f t="shared" si="80"/>
        <v>308888.58000000007</v>
      </c>
      <c r="AS357" s="24" t="str">
        <f t="shared" si="81"/>
        <v>0</v>
      </c>
      <c r="AT357" s="24">
        <f t="shared" si="82"/>
        <v>477999.52200000006</v>
      </c>
      <c r="AU357" s="24">
        <f t="shared" si="83"/>
        <v>53111.058000000019</v>
      </c>
    </row>
    <row r="358" spans="1:47" x14ac:dyDescent="0.25">
      <c r="A358" s="28" t="s">
        <v>15323</v>
      </c>
      <c r="B358" s="28" t="s">
        <v>9233</v>
      </c>
      <c r="C358" s="28" t="s">
        <v>9234</v>
      </c>
      <c r="D358" s="28" t="s">
        <v>9235</v>
      </c>
      <c r="E358" s="28" t="s">
        <v>9236</v>
      </c>
      <c r="F358" s="29">
        <v>43843</v>
      </c>
      <c r="G358" s="29">
        <v>44896</v>
      </c>
      <c r="H358" s="28" t="s">
        <v>9237</v>
      </c>
      <c r="I358" s="28" t="s">
        <v>16043</v>
      </c>
      <c r="J358" s="4" t="s">
        <v>16042</v>
      </c>
      <c r="K358" s="28" t="s">
        <v>9238</v>
      </c>
      <c r="L358" s="27">
        <v>17825995</v>
      </c>
      <c r="M358" s="27">
        <v>3433430.0000000005</v>
      </c>
      <c r="N358" s="27">
        <v>0</v>
      </c>
      <c r="O358" s="27">
        <v>0</v>
      </c>
      <c r="P358" s="27">
        <f t="shared" si="70"/>
        <v>3433430.0000000005</v>
      </c>
      <c r="Q358" s="27">
        <v>0</v>
      </c>
      <c r="R358" s="27">
        <v>0</v>
      </c>
      <c r="S358" s="27">
        <v>0</v>
      </c>
      <c r="T358" s="27">
        <f t="shared" si="71"/>
        <v>0</v>
      </c>
      <c r="U358" s="27">
        <v>0</v>
      </c>
      <c r="V358" s="27">
        <f t="shared" si="72"/>
        <v>21259425</v>
      </c>
      <c r="W358" s="28" t="s">
        <v>9239</v>
      </c>
      <c r="X358" s="27">
        <v>19252074.600000001</v>
      </c>
      <c r="Y358" s="27">
        <f t="shared" si="76"/>
        <v>42212253.600000009</v>
      </c>
      <c r="Z358" s="4" t="str" cm="1">
        <f t="array" ref="Z358">_xlfn.IFS(YEARFRAC(F358,G358)&lt;1,"&lt;1 Year",YEARFRAC(F358,G358)&lt;=5,"1-5 Years",YEARFRAC(F358,G358)&gt;5,"&gt;5 Years")</f>
        <v>1-5 Years</v>
      </c>
      <c r="AA358" s="24">
        <f>L358*(_xlfn.XLOOKUP(K358,'FX rates'!$A$2:$A$38,'FX rates'!$B$2:$B$38))</f>
        <v>164075.61323576787</v>
      </c>
      <c r="AB358" s="24">
        <f>V358*(_xlfn.XLOOKUP(K358,'FX rates'!$A$2:$A$38,'FX rates'!$B$2:$B$38))</f>
        <v>195677.89589948917</v>
      </c>
      <c r="AC358" s="24">
        <f>X358*(_xlfn.XLOOKUP(W358,'FX rates'!$A$2:$A$38,'FX rates'!$B$2:$B$38))</f>
        <v>177201.66229462932</v>
      </c>
      <c r="AD358" s="24">
        <f>Y358*(_xlfn.XLOOKUP(W358,'FX rates'!$A$2:$A$38,'FX rates'!$B$2:$B$38))</f>
        <v>388533.78986607771</v>
      </c>
      <c r="AE358" s="30">
        <f t="shared" si="77"/>
        <v>8.0000000000000113E-2</v>
      </c>
      <c r="AF358" s="31">
        <f t="shared" si="78"/>
        <v>1426079.6000000015</v>
      </c>
      <c r="AG358" s="23">
        <f t="shared" si="79"/>
        <v>31602.2826637213</v>
      </c>
      <c r="AH358" s="35">
        <f t="shared" si="73"/>
        <v>9.2042891987666256E-3</v>
      </c>
      <c r="AI358" s="23">
        <f>U358*(_xlfn.XLOOKUP(K358,'FX rates'!$A$2:$A$38,'FX rates'!$B$2:$B$38))</f>
        <v>0</v>
      </c>
      <c r="AJ358" s="23">
        <f>Q358*(_xlfn.XLOOKUP(K358,'FX rates'!$A$2:$A$38,'FX rates'!$B$2:$B$38))</f>
        <v>0</v>
      </c>
      <c r="AK358" s="23">
        <f>R358*(_xlfn.XLOOKUP(K358,'FX rates'!$A$2:$A$38,'FX rates'!$B$2:$B$38))</f>
        <v>0</v>
      </c>
      <c r="AM358" s="4"/>
      <c r="AN358" s="4"/>
      <c r="AO358" s="4"/>
      <c r="AP358" s="32">
        <f t="shared" si="74"/>
        <v>0.19260804235612097</v>
      </c>
      <c r="AQ358" s="32">
        <f t="shared" si="75"/>
        <v>0</v>
      </c>
      <c r="AR358" s="24">
        <f t="shared" si="80"/>
        <v>22960179.000000004</v>
      </c>
      <c r="AS358" s="24" t="str">
        <f t="shared" si="81"/>
        <v>0</v>
      </c>
      <c r="AT358" s="24">
        <f t="shared" si="82"/>
        <v>349680.41087946994</v>
      </c>
      <c r="AU358" s="24">
        <f t="shared" si="83"/>
        <v>38853.378986607771</v>
      </c>
    </row>
    <row r="359" spans="1:47" x14ac:dyDescent="0.25">
      <c r="A359" s="28" t="s">
        <v>14136</v>
      </c>
      <c r="B359" s="28" t="s">
        <v>1706</v>
      </c>
      <c r="C359" s="28" t="s">
        <v>1707</v>
      </c>
      <c r="D359" s="28" t="s">
        <v>1708</v>
      </c>
      <c r="E359" s="28" t="s">
        <v>1709</v>
      </c>
      <c r="F359" s="29">
        <v>39346</v>
      </c>
      <c r="G359" s="29">
        <v>44896</v>
      </c>
      <c r="H359" s="28" t="s">
        <v>1710</v>
      </c>
      <c r="I359" s="28" t="s">
        <v>16038</v>
      </c>
      <c r="J359" s="28" t="s">
        <v>16051</v>
      </c>
      <c r="K359" s="28" t="s">
        <v>1711</v>
      </c>
      <c r="L359" s="27">
        <v>2115344.0000000005</v>
      </c>
      <c r="M359" s="27">
        <v>425040.00000000006</v>
      </c>
      <c r="N359" s="27">
        <v>0</v>
      </c>
      <c r="O359" s="27">
        <v>0</v>
      </c>
      <c r="P359" s="27">
        <f t="shared" si="70"/>
        <v>425040.00000000006</v>
      </c>
      <c r="Q359" s="27">
        <v>0</v>
      </c>
      <c r="R359" s="27">
        <v>0</v>
      </c>
      <c r="S359" s="27">
        <v>59150</v>
      </c>
      <c r="T359" s="27">
        <f t="shared" si="71"/>
        <v>59150</v>
      </c>
      <c r="U359" s="27">
        <v>0</v>
      </c>
      <c r="V359" s="27">
        <f t="shared" si="72"/>
        <v>2599534.0000000005</v>
      </c>
      <c r="W359" s="28" t="s">
        <v>1712</v>
      </c>
      <c r="X359" s="27">
        <v>2348031.8400000008</v>
      </c>
      <c r="Y359" s="27">
        <f t="shared" si="76"/>
        <v>5167858.0800000019</v>
      </c>
      <c r="Z359" s="4" t="str" cm="1">
        <f t="array" ref="Z359">_xlfn.IFS(YEARFRAC(F359,G359)&lt;1,"&lt;1 Year",YEARFRAC(F359,G359)&lt;=5,"1-5 Years",YEARFRAC(F359,G359)&gt;5,"&gt;5 Years")</f>
        <v>&gt;5 Years</v>
      </c>
      <c r="AA359" s="24">
        <f>L359*(_xlfn.XLOOKUP(K359,'FX rates'!$A$2:$A$38,'FX rates'!$B$2:$B$38))</f>
        <v>31346.556514651955</v>
      </c>
      <c r="AB359" s="24">
        <f>V359*(_xlfn.XLOOKUP(K359,'FX rates'!$A$2:$A$38,'FX rates'!$B$2:$B$38))</f>
        <v>38521.601896788066</v>
      </c>
      <c r="AC359" s="24">
        <f>X359*(_xlfn.XLOOKUP(W359,'FX rates'!$A$2:$A$38,'FX rates'!$B$2:$B$38))</f>
        <v>34794.67773126367</v>
      </c>
      <c r="AD359" s="24">
        <f>Y359*(_xlfn.XLOOKUP(W359,'FX rates'!$A$2:$A$38,'FX rates'!$B$2:$B$38))</f>
        <v>76580.714703812133</v>
      </c>
      <c r="AE359" s="30">
        <f t="shared" si="77"/>
        <v>0.10999999999999999</v>
      </c>
      <c r="AF359" s="31">
        <f t="shared" si="78"/>
        <v>232687.84000000032</v>
      </c>
      <c r="AG359" s="23">
        <f t="shared" si="79"/>
        <v>7175.0453821361116</v>
      </c>
      <c r="AH359" s="35">
        <f t="shared" si="73"/>
        <v>1.4818656688771161E-2</v>
      </c>
      <c r="AI359" s="23">
        <f>U359*(_xlfn.XLOOKUP(K359,'FX rates'!$A$2:$A$38,'FX rates'!$B$2:$B$38))</f>
        <v>0</v>
      </c>
      <c r="AJ359" s="23">
        <f>Q359*(_xlfn.XLOOKUP(K359,'FX rates'!$A$2:$A$38,'FX rates'!$B$2:$B$38))</f>
        <v>0</v>
      </c>
      <c r="AK359" s="23">
        <f>R359*(_xlfn.XLOOKUP(K359,'FX rates'!$A$2:$A$38,'FX rates'!$B$2:$B$38))</f>
        <v>0</v>
      </c>
      <c r="AM359" s="4"/>
      <c r="AN359" s="4"/>
      <c r="AO359" s="4"/>
      <c r="AP359" s="32">
        <f t="shared" si="74"/>
        <v>0.20093185789167151</v>
      </c>
      <c r="AQ359" s="32">
        <f t="shared" si="75"/>
        <v>0</v>
      </c>
      <c r="AR359" s="24">
        <f t="shared" si="80"/>
        <v>2819826.2400000007</v>
      </c>
      <c r="AS359" s="24" t="str">
        <f t="shared" si="81"/>
        <v>0</v>
      </c>
      <c r="AT359" s="24">
        <f t="shared" si="82"/>
        <v>68922.643233430921</v>
      </c>
      <c r="AU359" s="24">
        <f t="shared" si="83"/>
        <v>7658.0714703812118</v>
      </c>
    </row>
    <row r="360" spans="1:47" x14ac:dyDescent="0.25">
      <c r="A360" s="28" t="s">
        <v>15324</v>
      </c>
      <c r="B360" s="28" t="s">
        <v>9240</v>
      </c>
      <c r="C360" s="28" t="s">
        <v>9241</v>
      </c>
      <c r="D360" s="28" t="s">
        <v>9242</v>
      </c>
      <c r="E360" s="28" t="s">
        <v>9243</v>
      </c>
      <c r="F360" s="29">
        <v>43843</v>
      </c>
      <c r="G360" s="29">
        <v>44896</v>
      </c>
      <c r="H360" s="28" t="s">
        <v>9244</v>
      </c>
      <c r="I360" s="28" t="s">
        <v>16040</v>
      </c>
      <c r="J360" s="28" t="s">
        <v>16057</v>
      </c>
      <c r="K360" s="28" t="s">
        <v>9245</v>
      </c>
      <c r="L360" s="27">
        <v>153384.00000000003</v>
      </c>
      <c r="M360" s="27">
        <v>26136.000000000004</v>
      </c>
      <c r="N360" s="27">
        <v>0</v>
      </c>
      <c r="O360" s="27">
        <v>0</v>
      </c>
      <c r="P360" s="27">
        <f t="shared" si="70"/>
        <v>26136.000000000004</v>
      </c>
      <c r="Q360" s="27">
        <v>0</v>
      </c>
      <c r="R360" s="27">
        <v>0</v>
      </c>
      <c r="S360" s="27">
        <v>0</v>
      </c>
      <c r="T360" s="27">
        <f t="shared" si="71"/>
        <v>0</v>
      </c>
      <c r="U360" s="27">
        <v>0</v>
      </c>
      <c r="V360" s="27">
        <f t="shared" si="72"/>
        <v>179520.00000000003</v>
      </c>
      <c r="W360" s="28" t="s">
        <v>9246</v>
      </c>
      <c r="X360" s="27">
        <v>164120.88000000003</v>
      </c>
      <c r="Y360" s="27">
        <f t="shared" si="76"/>
        <v>356207.28</v>
      </c>
      <c r="Z360" s="4" t="str" cm="1">
        <f t="array" ref="Z360">_xlfn.IFS(YEARFRAC(F360,G360)&lt;1,"&lt;1 Year",YEARFRAC(F360,G360)&lt;=5,"1-5 Years",YEARFRAC(F360,G360)&gt;5,"&gt;5 Years")</f>
        <v>1-5 Years</v>
      </c>
      <c r="AA360" s="24">
        <f>L360*(_xlfn.XLOOKUP(K360,'FX rates'!$A$2:$A$38,'FX rates'!$B$2:$B$38))</f>
        <v>153384.00000000003</v>
      </c>
      <c r="AB360" s="24">
        <f>V360*(_xlfn.XLOOKUP(K360,'FX rates'!$A$2:$A$38,'FX rates'!$B$2:$B$38))</f>
        <v>179520.00000000003</v>
      </c>
      <c r="AC360" s="24">
        <f>X360*(_xlfn.XLOOKUP(W360,'FX rates'!$A$2:$A$38,'FX rates'!$B$2:$B$38))</f>
        <v>164120.88000000003</v>
      </c>
      <c r="AD360" s="24">
        <f>Y360*(_xlfn.XLOOKUP(W360,'FX rates'!$A$2:$A$38,'FX rates'!$B$2:$B$38))</f>
        <v>356207.28</v>
      </c>
      <c r="AE360" s="30">
        <f t="shared" si="77"/>
        <v>7.0000000000000021E-2</v>
      </c>
      <c r="AF360" s="31">
        <f t="shared" si="78"/>
        <v>10736.880000000005</v>
      </c>
      <c r="AG360" s="23">
        <f t="shared" si="79"/>
        <v>26136</v>
      </c>
      <c r="AH360" s="35">
        <f t="shared" si="73"/>
        <v>1</v>
      </c>
      <c r="AI360" s="23">
        <f>U360*(_xlfn.XLOOKUP(K360,'FX rates'!$A$2:$A$38,'FX rates'!$B$2:$B$38))</f>
        <v>0</v>
      </c>
      <c r="AJ360" s="23">
        <f>Q360*(_xlfn.XLOOKUP(K360,'FX rates'!$A$2:$A$38,'FX rates'!$B$2:$B$38))</f>
        <v>0</v>
      </c>
      <c r="AK360" s="23">
        <f>R360*(_xlfn.XLOOKUP(K360,'FX rates'!$A$2:$A$38,'FX rates'!$B$2:$B$38))</f>
        <v>0</v>
      </c>
      <c r="AM360" s="4"/>
      <c r="AN360" s="4"/>
      <c r="AO360" s="4"/>
      <c r="AP360" s="32">
        <f t="shared" si="74"/>
        <v>0.1703958691910499</v>
      </c>
      <c r="AQ360" s="32">
        <f t="shared" si="75"/>
        <v>0</v>
      </c>
      <c r="AR360" s="24">
        <f t="shared" si="80"/>
        <v>192086.40000000002</v>
      </c>
      <c r="AS360" s="24" t="str">
        <f t="shared" si="81"/>
        <v>0</v>
      </c>
      <c r="AT360" s="24">
        <f t="shared" si="82"/>
        <v>320586.55200000003</v>
      </c>
      <c r="AU360" s="24">
        <f t="shared" si="83"/>
        <v>35620.728000000003</v>
      </c>
    </row>
    <row r="361" spans="1:47" x14ac:dyDescent="0.25">
      <c r="A361" s="28" t="s">
        <v>15325</v>
      </c>
      <c r="B361" s="28" t="s">
        <v>9247</v>
      </c>
      <c r="C361" s="28" t="s">
        <v>9248</v>
      </c>
      <c r="D361" s="28" t="s">
        <v>9249</v>
      </c>
      <c r="E361" s="28" t="s">
        <v>9250</v>
      </c>
      <c r="F361" s="29">
        <v>43843</v>
      </c>
      <c r="G361" s="29">
        <v>44896</v>
      </c>
      <c r="H361" s="28" t="s">
        <v>9251</v>
      </c>
      <c r="I361" s="28" t="s">
        <v>16046</v>
      </c>
      <c r="J361" s="28" t="s">
        <v>16048</v>
      </c>
      <c r="K361" s="28" t="s">
        <v>9252</v>
      </c>
      <c r="L361" s="27">
        <v>251680.00000000003</v>
      </c>
      <c r="M361" s="27">
        <v>607750</v>
      </c>
      <c r="N361" s="27">
        <v>0</v>
      </c>
      <c r="O361" s="27">
        <v>0</v>
      </c>
      <c r="P361" s="27">
        <f t="shared" si="70"/>
        <v>607750</v>
      </c>
      <c r="Q361" s="27">
        <v>0</v>
      </c>
      <c r="R361" s="27">
        <v>0</v>
      </c>
      <c r="S361" s="27">
        <v>0</v>
      </c>
      <c r="T361" s="27">
        <f t="shared" si="71"/>
        <v>0</v>
      </c>
      <c r="U361" s="27">
        <v>257500</v>
      </c>
      <c r="V361" s="27">
        <f t="shared" si="72"/>
        <v>1116930</v>
      </c>
      <c r="W361" s="28" t="s">
        <v>9253</v>
      </c>
      <c r="X361" s="27">
        <v>264264.00000000006</v>
      </c>
      <c r="Y361" s="27">
        <f t="shared" si="76"/>
        <v>1166665.5000000002</v>
      </c>
      <c r="Z361" s="4" t="str" cm="1">
        <f t="array" ref="Z361">_xlfn.IFS(YEARFRAC(F361,G361)&lt;1,"&lt;1 Year",YEARFRAC(F361,G361)&lt;=5,"1-5 Years",YEARFRAC(F361,G361)&gt;5,"&gt;5 Years")</f>
        <v>1-5 Years</v>
      </c>
      <c r="AA361" s="24">
        <f>L361*(_xlfn.XLOOKUP(K361,'FX rates'!$A$2:$A$38,'FX rates'!$B$2:$B$38))</f>
        <v>251680.00000000003</v>
      </c>
      <c r="AB361" s="24">
        <f>V361*(_xlfn.XLOOKUP(K361,'FX rates'!$A$2:$A$38,'FX rates'!$B$2:$B$38))</f>
        <v>1116930</v>
      </c>
      <c r="AC361" s="24">
        <f>X361*(_xlfn.XLOOKUP(W361,'FX rates'!$A$2:$A$38,'FX rates'!$B$2:$B$38))</f>
        <v>264264.00000000006</v>
      </c>
      <c r="AD361" s="24">
        <f>Y361*(_xlfn.XLOOKUP(W361,'FX rates'!$A$2:$A$38,'FX rates'!$B$2:$B$38))</f>
        <v>1166665.5000000002</v>
      </c>
      <c r="AE361" s="30">
        <f t="shared" si="77"/>
        <v>5.0000000000000107E-2</v>
      </c>
      <c r="AF361" s="31">
        <f t="shared" si="78"/>
        <v>12584.000000000029</v>
      </c>
      <c r="AG361" s="23">
        <f t="shared" si="79"/>
        <v>865250</v>
      </c>
      <c r="AH361" s="35">
        <f t="shared" si="73"/>
        <v>1</v>
      </c>
      <c r="AI361" s="23">
        <f>U361*(_xlfn.XLOOKUP(K361,'FX rates'!$A$2:$A$38,'FX rates'!$B$2:$B$38))</f>
        <v>257500</v>
      </c>
      <c r="AJ361" s="23">
        <f>Q361*(_xlfn.XLOOKUP(K361,'FX rates'!$A$2:$A$38,'FX rates'!$B$2:$B$38))</f>
        <v>0</v>
      </c>
      <c r="AK361" s="23">
        <f>R361*(_xlfn.XLOOKUP(K361,'FX rates'!$A$2:$A$38,'FX rates'!$B$2:$B$38))</f>
        <v>0</v>
      </c>
      <c r="AM361" s="4"/>
      <c r="AN361" s="4"/>
      <c r="AO361" s="4"/>
      <c r="AP361" s="32">
        <f t="shared" si="74"/>
        <v>2.4147727272727271</v>
      </c>
      <c r="AQ361" s="32">
        <f t="shared" si="75"/>
        <v>0</v>
      </c>
      <c r="AR361" s="24">
        <f t="shared" si="80"/>
        <v>902401.50000000012</v>
      </c>
      <c r="AS361" s="24" t="str">
        <f t="shared" si="81"/>
        <v>0</v>
      </c>
      <c r="AT361" s="24">
        <f t="shared" si="82"/>
        <v>1049998.9500000002</v>
      </c>
      <c r="AU361" s="24">
        <f t="shared" si="83"/>
        <v>116666.55000000005</v>
      </c>
    </row>
    <row r="362" spans="1:47" x14ac:dyDescent="0.25">
      <c r="A362" s="28" t="s">
        <v>15326</v>
      </c>
      <c r="B362" s="28" t="s">
        <v>9254</v>
      </c>
      <c r="C362" s="28" t="s">
        <v>9255</v>
      </c>
      <c r="D362" s="28" t="s">
        <v>9256</v>
      </c>
      <c r="E362" s="28" t="s">
        <v>9257</v>
      </c>
      <c r="F362" s="29">
        <v>43843</v>
      </c>
      <c r="G362" s="29">
        <v>44896</v>
      </c>
      <c r="H362" s="28" t="s">
        <v>9258</v>
      </c>
      <c r="I362" s="28" t="s">
        <v>16053</v>
      </c>
      <c r="J362" s="28" t="s">
        <v>16038</v>
      </c>
      <c r="K362" s="28" t="s">
        <v>9259</v>
      </c>
      <c r="L362" s="27">
        <v>217525</v>
      </c>
      <c r="M362" s="27">
        <v>210375.00000000003</v>
      </c>
      <c r="N362" s="27">
        <v>0</v>
      </c>
      <c r="O362" s="27">
        <v>0</v>
      </c>
      <c r="P362" s="27">
        <f t="shared" si="70"/>
        <v>210375.00000000003</v>
      </c>
      <c r="Q362" s="27">
        <v>0</v>
      </c>
      <c r="R362" s="27">
        <v>0</v>
      </c>
      <c r="S362" s="27">
        <v>0</v>
      </c>
      <c r="T362" s="27">
        <f t="shared" si="71"/>
        <v>0</v>
      </c>
      <c r="U362" s="27">
        <v>0</v>
      </c>
      <c r="V362" s="27">
        <f t="shared" si="72"/>
        <v>427900</v>
      </c>
      <c r="W362" s="28" t="s">
        <v>9260</v>
      </c>
      <c r="X362" s="27">
        <v>241452.75000000003</v>
      </c>
      <c r="Y362" s="27">
        <f t="shared" si="76"/>
        <v>716421.75000000012</v>
      </c>
      <c r="Z362" s="4" t="str" cm="1">
        <f t="array" ref="Z362">_xlfn.IFS(YEARFRAC(F362,G362)&lt;1,"&lt;1 Year",YEARFRAC(F362,G362)&lt;=5,"1-5 Years",YEARFRAC(F362,G362)&gt;5,"&gt;5 Years")</f>
        <v>1-5 Years</v>
      </c>
      <c r="AA362" s="24">
        <f>L362*(_xlfn.XLOOKUP(K362,'FX rates'!$A$2:$A$38,'FX rates'!$B$2:$B$38))</f>
        <v>217525</v>
      </c>
      <c r="AB362" s="24">
        <f>V362*(_xlfn.XLOOKUP(K362,'FX rates'!$A$2:$A$38,'FX rates'!$B$2:$B$38))</f>
        <v>427900</v>
      </c>
      <c r="AC362" s="24">
        <f>X362*(_xlfn.XLOOKUP(W362,'FX rates'!$A$2:$A$38,'FX rates'!$B$2:$B$38))</f>
        <v>241452.75000000003</v>
      </c>
      <c r="AD362" s="24">
        <f>Y362*(_xlfn.XLOOKUP(W362,'FX rates'!$A$2:$A$38,'FX rates'!$B$2:$B$38))</f>
        <v>716421.75000000012</v>
      </c>
      <c r="AE362" s="30">
        <f t="shared" si="77"/>
        <v>0.11000000000000014</v>
      </c>
      <c r="AF362" s="31">
        <f t="shared" si="78"/>
        <v>23927.750000000029</v>
      </c>
      <c r="AG362" s="23">
        <f t="shared" si="79"/>
        <v>210375</v>
      </c>
      <c r="AH362" s="35">
        <f t="shared" si="73"/>
        <v>1</v>
      </c>
      <c r="AI362" s="23">
        <f>U362*(_xlfn.XLOOKUP(K362,'FX rates'!$A$2:$A$38,'FX rates'!$B$2:$B$38))</f>
        <v>0</v>
      </c>
      <c r="AJ362" s="23">
        <f>Q362*(_xlfn.XLOOKUP(K362,'FX rates'!$A$2:$A$38,'FX rates'!$B$2:$B$38))</f>
        <v>0</v>
      </c>
      <c r="AK362" s="23">
        <f>R362*(_xlfn.XLOOKUP(K362,'FX rates'!$A$2:$A$38,'FX rates'!$B$2:$B$38))</f>
        <v>0</v>
      </c>
      <c r="AM362" s="4"/>
      <c r="AN362" s="4"/>
      <c r="AO362" s="4"/>
      <c r="AP362" s="32">
        <f t="shared" si="74"/>
        <v>0.96713021491782569</v>
      </c>
      <c r="AQ362" s="32">
        <f t="shared" si="75"/>
        <v>0</v>
      </c>
      <c r="AR362" s="24">
        <f t="shared" si="80"/>
        <v>474969.00000000012</v>
      </c>
      <c r="AS362" s="24" t="str">
        <f t="shared" si="81"/>
        <v>0</v>
      </c>
      <c r="AT362" s="24">
        <f t="shared" si="82"/>
        <v>644779.57500000007</v>
      </c>
      <c r="AU362" s="24">
        <f t="shared" si="83"/>
        <v>71642.175000000047</v>
      </c>
    </row>
    <row r="363" spans="1:47" x14ac:dyDescent="0.25">
      <c r="A363" s="28" t="s">
        <v>15327</v>
      </c>
      <c r="B363" s="28" t="s">
        <v>34</v>
      </c>
      <c r="C363" s="28" t="s">
        <v>35</v>
      </c>
      <c r="D363" s="28" t="s">
        <v>36</v>
      </c>
      <c r="E363" s="28" t="s">
        <v>37</v>
      </c>
      <c r="F363" s="29">
        <v>43843</v>
      </c>
      <c r="G363" s="29">
        <v>44896</v>
      </c>
      <c r="H363" s="28" t="s">
        <v>38</v>
      </c>
      <c r="I363" s="28" t="s">
        <v>16054</v>
      </c>
      <c r="J363" s="28" t="s">
        <v>16050</v>
      </c>
      <c r="K363" s="28" t="s">
        <v>39</v>
      </c>
      <c r="L363" s="27">
        <v>65879</v>
      </c>
      <c r="M363" s="27">
        <v>10560</v>
      </c>
      <c r="N363" s="27">
        <v>0</v>
      </c>
      <c r="O363" s="27">
        <v>0</v>
      </c>
      <c r="P363" s="27">
        <f t="shared" si="70"/>
        <v>10560</v>
      </c>
      <c r="Q363" s="27">
        <v>0</v>
      </c>
      <c r="R363" s="27">
        <v>0</v>
      </c>
      <c r="S363" s="27">
        <v>0</v>
      </c>
      <c r="T363" s="27">
        <f t="shared" si="71"/>
        <v>0</v>
      </c>
      <c r="U363" s="27">
        <v>0</v>
      </c>
      <c r="V363" s="27">
        <f t="shared" si="72"/>
        <v>76439</v>
      </c>
      <c r="W363" s="28" t="s">
        <v>40</v>
      </c>
      <c r="X363" s="27">
        <v>69172.95</v>
      </c>
      <c r="Y363" s="27">
        <f t="shared" si="76"/>
        <v>149433.9</v>
      </c>
      <c r="Z363" s="4" t="str" cm="1">
        <f t="array" ref="Z363">_xlfn.IFS(YEARFRAC(F363,G363)&lt;1,"&lt;1 Year",YEARFRAC(F363,G363)&lt;=5,"1-5 Years",YEARFRAC(F363,G363)&gt;5,"&gt;5 Years")</f>
        <v>1-5 Years</v>
      </c>
      <c r="AA363" s="24">
        <f>L363*(_xlfn.XLOOKUP(K363,'FX rates'!$A$2:$A$38,'FX rates'!$B$2:$B$38))</f>
        <v>87661.891354983149</v>
      </c>
      <c r="AB363" s="24">
        <f>V363*(_xlfn.XLOOKUP(K363,'FX rates'!$A$2:$A$38,'FX rates'!$B$2:$B$38))</f>
        <v>101713.55535578192</v>
      </c>
      <c r="AC363" s="24">
        <f>X363*(_xlfn.XLOOKUP(W363,'FX rates'!$A$2:$A$38,'FX rates'!$B$2:$B$38))</f>
        <v>92044.985922732303</v>
      </c>
      <c r="AD363" s="24">
        <f>Y363*(_xlfn.XLOOKUP(W363,'FX rates'!$A$2:$A$38,'FX rates'!$B$2:$B$38))</f>
        <v>198844.2190463033</v>
      </c>
      <c r="AE363" s="30">
        <f t="shared" si="77"/>
        <v>4.9999999999999968E-2</v>
      </c>
      <c r="AF363" s="31">
        <f t="shared" si="78"/>
        <v>3293.9499999999971</v>
      </c>
      <c r="AG363" s="23">
        <f t="shared" si="79"/>
        <v>14051.664000798773</v>
      </c>
      <c r="AH363" s="35">
        <f t="shared" si="73"/>
        <v>1.3306500000756409</v>
      </c>
      <c r="AI363" s="23">
        <f>U363*(_xlfn.XLOOKUP(K363,'FX rates'!$A$2:$A$38,'FX rates'!$B$2:$B$38))</f>
        <v>0</v>
      </c>
      <c r="AJ363" s="23">
        <f>Q363*(_xlfn.XLOOKUP(K363,'FX rates'!$A$2:$A$38,'FX rates'!$B$2:$B$38))</f>
        <v>0</v>
      </c>
      <c r="AK363" s="23">
        <f>R363*(_xlfn.XLOOKUP(K363,'FX rates'!$A$2:$A$38,'FX rates'!$B$2:$B$38))</f>
        <v>0</v>
      </c>
      <c r="AM363" s="4"/>
      <c r="AN363" s="4"/>
      <c r="AO363" s="4"/>
      <c r="AP363" s="32">
        <f t="shared" si="74"/>
        <v>0.16029387209884788</v>
      </c>
      <c r="AQ363" s="32">
        <f t="shared" si="75"/>
        <v>0</v>
      </c>
      <c r="AR363" s="24">
        <f t="shared" si="80"/>
        <v>80260.95</v>
      </c>
      <c r="AS363" s="24" t="str">
        <f t="shared" si="81"/>
        <v>0</v>
      </c>
      <c r="AT363" s="24">
        <f t="shared" si="82"/>
        <v>178959.79714167299</v>
      </c>
      <c r="AU363" s="24">
        <f t="shared" si="83"/>
        <v>19884.421904630319</v>
      </c>
    </row>
    <row r="364" spans="1:47" x14ac:dyDescent="0.25">
      <c r="A364" s="28" t="s">
        <v>15328</v>
      </c>
      <c r="B364" s="28" t="s">
        <v>9268</v>
      </c>
      <c r="C364" s="28" t="s">
        <v>9269</v>
      </c>
      <c r="D364" s="28" t="s">
        <v>9270</v>
      </c>
      <c r="E364" s="28" t="s">
        <v>9271</v>
      </c>
      <c r="F364" s="29">
        <v>43843</v>
      </c>
      <c r="G364" s="29">
        <v>44896</v>
      </c>
      <c r="H364" s="28" t="s">
        <v>9272</v>
      </c>
      <c r="I364" s="28" t="s">
        <v>16045</v>
      </c>
      <c r="J364" s="28" t="s">
        <v>16045</v>
      </c>
      <c r="K364" s="28" t="s">
        <v>9273</v>
      </c>
      <c r="L364" s="27">
        <v>2057000.0000000005</v>
      </c>
      <c r="M364" s="27">
        <v>2529291.6</v>
      </c>
      <c r="N364" s="27">
        <v>0</v>
      </c>
      <c r="O364" s="27">
        <v>0</v>
      </c>
      <c r="P364" s="27">
        <f t="shared" si="70"/>
        <v>2529291.6</v>
      </c>
      <c r="Q364" s="27">
        <v>0</v>
      </c>
      <c r="R364" s="27">
        <v>0</v>
      </c>
      <c r="S364" s="27">
        <v>0</v>
      </c>
      <c r="T364" s="27">
        <f t="shared" si="71"/>
        <v>0</v>
      </c>
      <c r="U364" s="27">
        <v>0</v>
      </c>
      <c r="V364" s="27">
        <f t="shared" si="72"/>
        <v>4586291.6000000006</v>
      </c>
      <c r="W364" s="28" t="s">
        <v>9274</v>
      </c>
      <c r="X364" s="27">
        <v>2077570.0000000005</v>
      </c>
      <c r="Y364" s="27">
        <f t="shared" si="76"/>
        <v>6709724.5160000008</v>
      </c>
      <c r="Z364" s="4" t="str" cm="1">
        <f t="array" ref="Z364">_xlfn.IFS(YEARFRAC(F364,G364)&lt;1,"&lt;1 Year",YEARFRAC(F364,G364)&lt;=5,"1-5 Years",YEARFRAC(F364,G364)&gt;5,"&gt;5 Years")</f>
        <v>1-5 Years</v>
      </c>
      <c r="AA364" s="24">
        <f>L364*(_xlfn.XLOOKUP(K364,'FX rates'!$A$2:$A$38,'FX rates'!$B$2:$B$38))</f>
        <v>262233.63908135373</v>
      </c>
      <c r="AB364" s="24">
        <f>V364*(_xlfn.XLOOKUP(K364,'FX rates'!$A$2:$A$38,'FX rates'!$B$2:$B$38))</f>
        <v>584676.68262335635</v>
      </c>
      <c r="AC364" s="24">
        <f>X364*(_xlfn.XLOOKUP(W364,'FX rates'!$A$2:$A$38,'FX rates'!$B$2:$B$38))</f>
        <v>264855.97547216725</v>
      </c>
      <c r="AD364" s="24">
        <f>Y364*(_xlfn.XLOOKUP(W364,'FX rates'!$A$2:$A$38,'FX rates'!$B$2:$B$38))</f>
        <v>855379.42492175719</v>
      </c>
      <c r="AE364" s="30">
        <f t="shared" si="77"/>
        <v>9.9999999999999395E-3</v>
      </c>
      <c r="AF364" s="31">
        <f t="shared" si="78"/>
        <v>20570</v>
      </c>
      <c r="AG364" s="23">
        <f t="shared" si="79"/>
        <v>322443.04354200262</v>
      </c>
      <c r="AH364" s="35">
        <f t="shared" si="73"/>
        <v>0.12748353868806692</v>
      </c>
      <c r="AI364" s="23">
        <f>U364*(_xlfn.XLOOKUP(K364,'FX rates'!$A$2:$A$38,'FX rates'!$B$2:$B$38))</f>
        <v>0</v>
      </c>
      <c r="AJ364" s="23">
        <f>Q364*(_xlfn.XLOOKUP(K364,'FX rates'!$A$2:$A$38,'FX rates'!$B$2:$B$38))</f>
        <v>0</v>
      </c>
      <c r="AK364" s="23">
        <f>R364*(_xlfn.XLOOKUP(K364,'FX rates'!$A$2:$A$38,'FX rates'!$B$2:$B$38))</f>
        <v>0</v>
      </c>
      <c r="AM364" s="4"/>
      <c r="AN364" s="4"/>
      <c r="AO364" s="4"/>
      <c r="AP364" s="32">
        <f t="shared" si="74"/>
        <v>1.229602139037433</v>
      </c>
      <c r="AQ364" s="32">
        <f t="shared" si="75"/>
        <v>0</v>
      </c>
      <c r="AR364" s="24">
        <f t="shared" si="80"/>
        <v>4632154.5160000008</v>
      </c>
      <c r="AS364" s="24" t="str">
        <f t="shared" si="81"/>
        <v>0</v>
      </c>
      <c r="AT364" s="24">
        <f t="shared" si="82"/>
        <v>769841.48242958146</v>
      </c>
      <c r="AU364" s="24">
        <f t="shared" si="83"/>
        <v>85537.942492175731</v>
      </c>
    </row>
    <row r="365" spans="1:47" x14ac:dyDescent="0.25">
      <c r="A365" s="28" t="s">
        <v>15329</v>
      </c>
      <c r="B365" s="28" t="s">
        <v>9275</v>
      </c>
      <c r="C365" s="28" t="s">
        <v>9276</v>
      </c>
      <c r="D365" s="28" t="s">
        <v>9277</v>
      </c>
      <c r="E365" s="28" t="s">
        <v>9278</v>
      </c>
      <c r="F365" s="29">
        <v>43843</v>
      </c>
      <c r="G365" s="29">
        <v>44896</v>
      </c>
      <c r="H365" s="28" t="s">
        <v>9279</v>
      </c>
      <c r="I365" s="28" t="s">
        <v>16037</v>
      </c>
      <c r="J365" s="28" t="s">
        <v>16035</v>
      </c>
      <c r="K365" s="28" t="s">
        <v>9280</v>
      </c>
      <c r="L365" s="27">
        <v>87472.000000000015</v>
      </c>
      <c r="M365" s="27">
        <v>51150</v>
      </c>
      <c r="N365" s="27">
        <v>0</v>
      </c>
      <c r="O365" s="27">
        <v>0</v>
      </c>
      <c r="P365" s="27">
        <f t="shared" si="70"/>
        <v>51150</v>
      </c>
      <c r="Q365" s="27">
        <v>0</v>
      </c>
      <c r="R365" s="27">
        <v>499</v>
      </c>
      <c r="S365" s="27">
        <v>0</v>
      </c>
      <c r="T365" s="27">
        <f t="shared" si="71"/>
        <v>499</v>
      </c>
      <c r="U365" s="27">
        <v>0</v>
      </c>
      <c r="V365" s="27">
        <f t="shared" si="72"/>
        <v>139121</v>
      </c>
      <c r="W365" s="28" t="s">
        <v>9281</v>
      </c>
      <c r="X365" s="27">
        <v>95344.480000000025</v>
      </c>
      <c r="Y365" s="27">
        <f t="shared" si="76"/>
        <v>246442.46000000002</v>
      </c>
      <c r="Z365" s="4" t="str" cm="1">
        <f t="array" ref="Z365">_xlfn.IFS(YEARFRAC(F365,G365)&lt;1,"&lt;1 Year",YEARFRAC(F365,G365)&lt;=5,"1-5 Years",YEARFRAC(F365,G365)&gt;5,"&gt;5 Years")</f>
        <v>1-5 Years</v>
      </c>
      <c r="AA365" s="24">
        <f>L365*(_xlfn.XLOOKUP(K365,'FX rates'!$A$2:$A$38,'FX rates'!$B$2:$B$38))</f>
        <v>87472.000000000015</v>
      </c>
      <c r="AB365" s="24">
        <f>V365*(_xlfn.XLOOKUP(K365,'FX rates'!$A$2:$A$38,'FX rates'!$B$2:$B$38))</f>
        <v>139121</v>
      </c>
      <c r="AC365" s="24">
        <f>X365*(_xlfn.XLOOKUP(W365,'FX rates'!$A$2:$A$38,'FX rates'!$B$2:$B$38))</f>
        <v>95344.480000000025</v>
      </c>
      <c r="AD365" s="24">
        <f>Y365*(_xlfn.XLOOKUP(W365,'FX rates'!$A$2:$A$38,'FX rates'!$B$2:$B$38))</f>
        <v>246442.46000000002</v>
      </c>
      <c r="AE365" s="30">
        <f t="shared" si="77"/>
        <v>9.0000000000000108E-2</v>
      </c>
      <c r="AF365" s="31">
        <f t="shared" si="78"/>
        <v>7872.4800000000105</v>
      </c>
      <c r="AG365" s="23">
        <f t="shared" si="79"/>
        <v>51648.999999999985</v>
      </c>
      <c r="AH365" s="35">
        <f t="shared" si="73"/>
        <v>1</v>
      </c>
      <c r="AI365" s="23">
        <f>U365*(_xlfn.XLOOKUP(K365,'FX rates'!$A$2:$A$38,'FX rates'!$B$2:$B$38))</f>
        <v>0</v>
      </c>
      <c r="AJ365" s="23">
        <f>Q365*(_xlfn.XLOOKUP(K365,'FX rates'!$A$2:$A$38,'FX rates'!$B$2:$B$38))</f>
        <v>0</v>
      </c>
      <c r="AK365" s="23">
        <f>R365*(_xlfn.XLOOKUP(K365,'FX rates'!$A$2:$A$38,'FX rates'!$B$2:$B$38))</f>
        <v>499</v>
      </c>
      <c r="AM365" s="4"/>
      <c r="AN365" s="4"/>
      <c r="AO365" s="4"/>
      <c r="AP365" s="32">
        <f t="shared" si="74"/>
        <v>0.58475855130784693</v>
      </c>
      <c r="AQ365" s="32">
        <f t="shared" si="75"/>
        <v>0</v>
      </c>
      <c r="AR365" s="24">
        <f t="shared" si="80"/>
        <v>151097.98000000001</v>
      </c>
      <c r="AS365" s="24" t="str">
        <f t="shared" si="81"/>
        <v>0</v>
      </c>
      <c r="AT365" s="24">
        <f t="shared" si="82"/>
        <v>221798.21400000004</v>
      </c>
      <c r="AU365" s="24">
        <f t="shared" si="83"/>
        <v>24644.245999999985</v>
      </c>
    </row>
    <row r="366" spans="1:47" x14ac:dyDescent="0.25">
      <c r="A366" s="28" t="s">
        <v>15330</v>
      </c>
      <c r="B366" s="28" t="s">
        <v>9282</v>
      </c>
      <c r="C366" s="28" t="s">
        <v>9283</v>
      </c>
      <c r="D366" s="28" t="s">
        <v>9284</v>
      </c>
      <c r="E366" s="28" t="s">
        <v>9285</v>
      </c>
      <c r="F366" s="29">
        <v>43843</v>
      </c>
      <c r="G366" s="29">
        <v>44896</v>
      </c>
      <c r="H366" s="28" t="s">
        <v>9286</v>
      </c>
      <c r="I366" s="28" t="s">
        <v>16055</v>
      </c>
      <c r="J366" s="28" t="s">
        <v>16037</v>
      </c>
      <c r="K366" s="28" t="s">
        <v>9287</v>
      </c>
      <c r="L366" s="27">
        <v>215600.00000000006</v>
      </c>
      <c r="M366" s="27">
        <v>562925</v>
      </c>
      <c r="N366" s="27">
        <v>0</v>
      </c>
      <c r="O366" s="27">
        <v>0</v>
      </c>
      <c r="P366" s="27">
        <f t="shared" si="70"/>
        <v>562925</v>
      </c>
      <c r="Q366" s="27">
        <v>0</v>
      </c>
      <c r="R366" s="27">
        <v>0</v>
      </c>
      <c r="S366" s="27">
        <v>0</v>
      </c>
      <c r="T366" s="27">
        <f t="shared" si="71"/>
        <v>0</v>
      </c>
      <c r="U366" s="27">
        <v>102000</v>
      </c>
      <c r="V366" s="27">
        <f t="shared" si="72"/>
        <v>880525</v>
      </c>
      <c r="W366" s="28" t="s">
        <v>9288</v>
      </c>
      <c r="X366" s="27">
        <v>241472.00000000009</v>
      </c>
      <c r="Y366" s="27">
        <f t="shared" si="76"/>
        <v>1113420.0000000002</v>
      </c>
      <c r="Z366" s="4" t="str" cm="1">
        <f t="array" ref="Z366">_xlfn.IFS(YEARFRAC(F366,G366)&lt;1,"&lt;1 Year",YEARFRAC(F366,G366)&lt;=5,"1-5 Years",YEARFRAC(F366,G366)&gt;5,"&gt;5 Years")</f>
        <v>1-5 Years</v>
      </c>
      <c r="AA366" s="24">
        <f>L366*(_xlfn.XLOOKUP(K366,'FX rates'!$A$2:$A$38,'FX rates'!$B$2:$B$38))</f>
        <v>215600.00000000006</v>
      </c>
      <c r="AB366" s="24">
        <f>V366*(_xlfn.XLOOKUP(K366,'FX rates'!$A$2:$A$38,'FX rates'!$B$2:$B$38))</f>
        <v>880525</v>
      </c>
      <c r="AC366" s="24">
        <f>X366*(_xlfn.XLOOKUP(W366,'FX rates'!$A$2:$A$38,'FX rates'!$B$2:$B$38))</f>
        <v>241472.00000000009</v>
      </c>
      <c r="AD366" s="24">
        <f>Y366*(_xlfn.XLOOKUP(W366,'FX rates'!$A$2:$A$38,'FX rates'!$B$2:$B$38))</f>
        <v>1113420.0000000002</v>
      </c>
      <c r="AE366" s="30">
        <f t="shared" si="77"/>
        <v>0.12000000000000011</v>
      </c>
      <c r="AF366" s="31">
        <f t="shared" si="78"/>
        <v>25872.000000000029</v>
      </c>
      <c r="AG366" s="23">
        <f t="shared" si="79"/>
        <v>664925</v>
      </c>
      <c r="AH366" s="35">
        <f t="shared" si="73"/>
        <v>1</v>
      </c>
      <c r="AI366" s="23">
        <f>U366*(_xlfn.XLOOKUP(K366,'FX rates'!$A$2:$A$38,'FX rates'!$B$2:$B$38))</f>
        <v>102000</v>
      </c>
      <c r="AJ366" s="23">
        <f>Q366*(_xlfn.XLOOKUP(K366,'FX rates'!$A$2:$A$38,'FX rates'!$B$2:$B$38))</f>
        <v>0</v>
      </c>
      <c r="AK366" s="23">
        <f>R366*(_xlfn.XLOOKUP(K366,'FX rates'!$A$2:$A$38,'FX rates'!$B$2:$B$38))</f>
        <v>0</v>
      </c>
      <c r="AM366" s="4"/>
      <c r="AN366" s="4"/>
      <c r="AO366" s="4"/>
      <c r="AP366" s="32">
        <f t="shared" si="74"/>
        <v>2.6109693877551012</v>
      </c>
      <c r="AQ366" s="32">
        <f t="shared" si="75"/>
        <v>0</v>
      </c>
      <c r="AR366" s="24">
        <f t="shared" si="80"/>
        <v>871948.00000000012</v>
      </c>
      <c r="AS366" s="24" t="str">
        <f t="shared" si="81"/>
        <v>0</v>
      </c>
      <c r="AT366" s="24">
        <f t="shared" si="82"/>
        <v>1002078.0000000002</v>
      </c>
      <c r="AU366" s="24">
        <f t="shared" si="83"/>
        <v>111342</v>
      </c>
    </row>
    <row r="367" spans="1:47" x14ac:dyDescent="0.25">
      <c r="A367" s="28" t="s">
        <v>15331</v>
      </c>
      <c r="B367" s="28" t="s">
        <v>9289</v>
      </c>
      <c r="C367" s="28" t="s">
        <v>9290</v>
      </c>
      <c r="D367" s="28" t="s">
        <v>9291</v>
      </c>
      <c r="E367" s="28" t="s">
        <v>9292</v>
      </c>
      <c r="F367" s="29">
        <v>43843</v>
      </c>
      <c r="G367" s="29">
        <v>44896</v>
      </c>
      <c r="H367" s="28" t="s">
        <v>9293</v>
      </c>
      <c r="I367" s="28" t="s">
        <v>16052</v>
      </c>
      <c r="J367" s="28" t="s">
        <v>16054</v>
      </c>
      <c r="K367" s="28" t="s">
        <v>9294</v>
      </c>
      <c r="L367" s="27">
        <v>210067</v>
      </c>
      <c r="M367" s="27">
        <v>43747.000000000007</v>
      </c>
      <c r="N367" s="27">
        <v>0</v>
      </c>
      <c r="O367" s="27">
        <v>0</v>
      </c>
      <c r="P367" s="27">
        <f t="shared" si="70"/>
        <v>43747.000000000007</v>
      </c>
      <c r="Q367" s="27">
        <v>0</v>
      </c>
      <c r="R367" s="27">
        <v>0</v>
      </c>
      <c r="S367" s="27">
        <v>0</v>
      </c>
      <c r="T367" s="27">
        <f t="shared" si="71"/>
        <v>0</v>
      </c>
      <c r="U367" s="27">
        <v>0</v>
      </c>
      <c r="V367" s="27">
        <f t="shared" si="72"/>
        <v>253814</v>
      </c>
      <c r="W367" s="28" t="s">
        <v>9295</v>
      </c>
      <c r="X367" s="27">
        <v>218469.68</v>
      </c>
      <c r="Y367" s="27">
        <f t="shared" si="76"/>
        <v>482436.24</v>
      </c>
      <c r="Z367" s="4" t="str" cm="1">
        <f t="array" ref="Z367">_xlfn.IFS(YEARFRAC(F367,G367)&lt;1,"&lt;1 Year",YEARFRAC(F367,G367)&lt;=5,"1-5 Years",YEARFRAC(F367,G367)&gt;5,"&gt;5 Years")</f>
        <v>1-5 Years</v>
      </c>
      <c r="AA367" s="24">
        <f>L367*(_xlfn.XLOOKUP(K367,'FX rates'!$A$2:$A$38,'FX rates'!$B$2:$B$38))</f>
        <v>210067</v>
      </c>
      <c r="AB367" s="24">
        <f>V367*(_xlfn.XLOOKUP(K367,'FX rates'!$A$2:$A$38,'FX rates'!$B$2:$B$38))</f>
        <v>253814</v>
      </c>
      <c r="AC367" s="24">
        <f>X367*(_xlfn.XLOOKUP(W367,'FX rates'!$A$2:$A$38,'FX rates'!$B$2:$B$38))</f>
        <v>218469.68</v>
      </c>
      <c r="AD367" s="24">
        <f>Y367*(_xlfn.XLOOKUP(W367,'FX rates'!$A$2:$A$38,'FX rates'!$B$2:$B$38))</f>
        <v>482436.24</v>
      </c>
      <c r="AE367" s="30">
        <f t="shared" si="77"/>
        <v>3.9999999999999966E-2</v>
      </c>
      <c r="AF367" s="31">
        <f t="shared" si="78"/>
        <v>8402.679999999993</v>
      </c>
      <c r="AG367" s="23">
        <f t="shared" si="79"/>
        <v>43747</v>
      </c>
      <c r="AH367" s="35">
        <f t="shared" si="73"/>
        <v>1</v>
      </c>
      <c r="AI367" s="23">
        <f>U367*(_xlfn.XLOOKUP(K367,'FX rates'!$A$2:$A$38,'FX rates'!$B$2:$B$38))</f>
        <v>0</v>
      </c>
      <c r="AJ367" s="23">
        <f>Q367*(_xlfn.XLOOKUP(K367,'FX rates'!$A$2:$A$38,'FX rates'!$B$2:$B$38))</f>
        <v>0</v>
      </c>
      <c r="AK367" s="23">
        <f>R367*(_xlfn.XLOOKUP(K367,'FX rates'!$A$2:$A$38,'FX rates'!$B$2:$B$38))</f>
        <v>0</v>
      </c>
      <c r="AM367" s="4"/>
      <c r="AN367" s="4"/>
      <c r="AO367" s="4"/>
      <c r="AP367" s="32">
        <f t="shared" si="74"/>
        <v>0.20825260512122326</v>
      </c>
      <c r="AQ367" s="32">
        <f t="shared" si="75"/>
        <v>0</v>
      </c>
      <c r="AR367" s="24">
        <f t="shared" si="80"/>
        <v>263966.56</v>
      </c>
      <c r="AS367" s="24" t="str">
        <f t="shared" si="81"/>
        <v>0</v>
      </c>
      <c r="AT367" s="24">
        <f t="shared" si="82"/>
        <v>434192.61599999998</v>
      </c>
      <c r="AU367" s="24">
        <f t="shared" si="83"/>
        <v>48243.624000000011</v>
      </c>
    </row>
    <row r="368" spans="1:47" x14ac:dyDescent="0.25">
      <c r="A368" s="28" t="s">
        <v>15332</v>
      </c>
      <c r="B368" s="28" t="s">
        <v>9296</v>
      </c>
      <c r="C368" s="28" t="s">
        <v>9297</v>
      </c>
      <c r="D368" s="28" t="s">
        <v>9298</v>
      </c>
      <c r="E368" s="28" t="s">
        <v>9299</v>
      </c>
      <c r="F368" s="29">
        <v>43843</v>
      </c>
      <c r="G368" s="29">
        <v>44896</v>
      </c>
      <c r="H368" s="28" t="s">
        <v>9300</v>
      </c>
      <c r="I368" s="28" t="s">
        <v>16055</v>
      </c>
      <c r="J368" s="28" t="s">
        <v>16052</v>
      </c>
      <c r="K368" s="28" t="s">
        <v>9301</v>
      </c>
      <c r="L368" s="27">
        <v>266200.00000000006</v>
      </c>
      <c r="M368" s="27">
        <v>765600.00000000012</v>
      </c>
      <c r="N368" s="27">
        <v>0</v>
      </c>
      <c r="O368" s="27">
        <v>0</v>
      </c>
      <c r="P368" s="27">
        <f t="shared" si="70"/>
        <v>765600.00000000012</v>
      </c>
      <c r="Q368" s="27">
        <v>0</v>
      </c>
      <c r="R368" s="27">
        <v>0</v>
      </c>
      <c r="S368" s="27">
        <v>0</v>
      </c>
      <c r="T368" s="27">
        <f t="shared" si="71"/>
        <v>0</v>
      </c>
      <c r="U368" s="27">
        <v>228000.00000000003</v>
      </c>
      <c r="V368" s="27">
        <f t="shared" si="72"/>
        <v>1259800.0000000002</v>
      </c>
      <c r="W368" s="28" t="s">
        <v>9302</v>
      </c>
      <c r="X368" s="27">
        <v>284834.00000000006</v>
      </c>
      <c r="Y368" s="27">
        <f t="shared" si="76"/>
        <v>1388860.0000000002</v>
      </c>
      <c r="Z368" s="4" t="str" cm="1">
        <f t="array" ref="Z368">_xlfn.IFS(YEARFRAC(F368,G368)&lt;1,"&lt;1 Year",YEARFRAC(F368,G368)&lt;=5,"1-5 Years",YEARFRAC(F368,G368)&gt;5,"&gt;5 Years")</f>
        <v>1-5 Years</v>
      </c>
      <c r="AA368" s="24">
        <f>L368*(_xlfn.XLOOKUP(K368,'FX rates'!$A$2:$A$38,'FX rates'!$B$2:$B$38))</f>
        <v>266200.00000000006</v>
      </c>
      <c r="AB368" s="24">
        <f>V368*(_xlfn.XLOOKUP(K368,'FX rates'!$A$2:$A$38,'FX rates'!$B$2:$B$38))</f>
        <v>1259800.0000000002</v>
      </c>
      <c r="AC368" s="24">
        <f>X368*(_xlfn.XLOOKUP(W368,'FX rates'!$A$2:$A$38,'FX rates'!$B$2:$B$38))</f>
        <v>284834.00000000006</v>
      </c>
      <c r="AD368" s="24">
        <f>Y368*(_xlfn.XLOOKUP(W368,'FX rates'!$A$2:$A$38,'FX rates'!$B$2:$B$38))</f>
        <v>1388860.0000000002</v>
      </c>
      <c r="AE368" s="30">
        <f t="shared" si="77"/>
        <v>6.9999999999999979E-2</v>
      </c>
      <c r="AF368" s="31">
        <f t="shared" si="78"/>
        <v>18634</v>
      </c>
      <c r="AG368" s="23">
        <f t="shared" si="79"/>
        <v>993600.00000000023</v>
      </c>
      <c r="AH368" s="35">
        <f t="shared" si="73"/>
        <v>1</v>
      </c>
      <c r="AI368" s="23">
        <f>U368*(_xlfn.XLOOKUP(K368,'FX rates'!$A$2:$A$38,'FX rates'!$B$2:$B$38))</f>
        <v>228000.00000000003</v>
      </c>
      <c r="AJ368" s="23">
        <f>Q368*(_xlfn.XLOOKUP(K368,'FX rates'!$A$2:$A$38,'FX rates'!$B$2:$B$38))</f>
        <v>0</v>
      </c>
      <c r="AK368" s="23">
        <f>R368*(_xlfn.XLOOKUP(K368,'FX rates'!$A$2:$A$38,'FX rates'!$B$2:$B$38))</f>
        <v>0</v>
      </c>
      <c r="AM368" s="4"/>
      <c r="AN368" s="4"/>
      <c r="AO368" s="4"/>
      <c r="AP368" s="32">
        <f t="shared" si="74"/>
        <v>2.8760330578512394</v>
      </c>
      <c r="AQ368" s="32">
        <f t="shared" si="75"/>
        <v>0</v>
      </c>
      <c r="AR368" s="24">
        <f t="shared" si="80"/>
        <v>1104026.0000000002</v>
      </c>
      <c r="AS368" s="24" t="str">
        <f t="shared" si="81"/>
        <v>0</v>
      </c>
      <c r="AT368" s="24">
        <f t="shared" si="82"/>
        <v>1249974.0000000002</v>
      </c>
      <c r="AU368" s="24">
        <f t="shared" si="83"/>
        <v>138886</v>
      </c>
    </row>
    <row r="369" spans="1:47" x14ac:dyDescent="0.25">
      <c r="A369" s="28" t="s">
        <v>15333</v>
      </c>
      <c r="B369" s="28" t="s">
        <v>9303</v>
      </c>
      <c r="C369" s="28" t="s">
        <v>9304</v>
      </c>
      <c r="D369" s="28" t="s">
        <v>9305</v>
      </c>
      <c r="E369" s="28" t="s">
        <v>9306</v>
      </c>
      <c r="F369" s="29">
        <v>43843</v>
      </c>
      <c r="G369" s="29">
        <v>44896</v>
      </c>
      <c r="H369" s="28" t="s">
        <v>9307</v>
      </c>
      <c r="I369" s="28" t="s">
        <v>16033</v>
      </c>
      <c r="J369" s="28" t="s">
        <v>16056</v>
      </c>
      <c r="K369" s="28" t="s">
        <v>9308</v>
      </c>
      <c r="L369" s="27">
        <v>130515.00000000001</v>
      </c>
      <c r="M369" s="27">
        <v>23925.000000000004</v>
      </c>
      <c r="N369" s="27">
        <v>0</v>
      </c>
      <c r="O369" s="27">
        <v>0</v>
      </c>
      <c r="P369" s="27">
        <f t="shared" si="70"/>
        <v>23925.000000000004</v>
      </c>
      <c r="Q369" s="27">
        <v>0</v>
      </c>
      <c r="R369" s="27">
        <v>0</v>
      </c>
      <c r="S369" s="27">
        <v>0</v>
      </c>
      <c r="T369" s="27">
        <f t="shared" si="71"/>
        <v>0</v>
      </c>
      <c r="U369" s="27">
        <v>0</v>
      </c>
      <c r="V369" s="27">
        <f t="shared" si="72"/>
        <v>154440.00000000003</v>
      </c>
      <c r="W369" s="28" t="s">
        <v>9309</v>
      </c>
      <c r="X369" s="27">
        <v>131820.15000000002</v>
      </c>
      <c r="Y369" s="27">
        <f t="shared" si="76"/>
        <v>287804.55000000005</v>
      </c>
      <c r="Z369" s="4" t="str" cm="1">
        <f t="array" ref="Z369">_xlfn.IFS(YEARFRAC(F369,G369)&lt;1,"&lt;1 Year",YEARFRAC(F369,G369)&lt;=5,"1-5 Years",YEARFRAC(F369,G369)&gt;5,"&gt;5 Years")</f>
        <v>1-5 Years</v>
      </c>
      <c r="AA369" s="24">
        <f>L369*(_xlfn.XLOOKUP(K369,'FX rates'!$A$2:$A$38,'FX rates'!$B$2:$B$38))</f>
        <v>130515.00000000001</v>
      </c>
      <c r="AB369" s="24">
        <f>V369*(_xlfn.XLOOKUP(K369,'FX rates'!$A$2:$A$38,'FX rates'!$B$2:$B$38))</f>
        <v>154440.00000000003</v>
      </c>
      <c r="AC369" s="24">
        <f>X369*(_xlfn.XLOOKUP(W369,'FX rates'!$A$2:$A$38,'FX rates'!$B$2:$B$38))</f>
        <v>131820.15000000002</v>
      </c>
      <c r="AD369" s="24">
        <f>Y369*(_xlfn.XLOOKUP(W369,'FX rates'!$A$2:$A$38,'FX rates'!$B$2:$B$38))</f>
        <v>287804.55000000005</v>
      </c>
      <c r="AE369" s="30">
        <f t="shared" si="77"/>
        <v>1.0000000000000066E-2</v>
      </c>
      <c r="AF369" s="31">
        <f t="shared" si="78"/>
        <v>1305.1500000000087</v>
      </c>
      <c r="AG369" s="23">
        <f t="shared" si="79"/>
        <v>23925.000000000015</v>
      </c>
      <c r="AH369" s="35">
        <f t="shared" si="73"/>
        <v>1</v>
      </c>
      <c r="AI369" s="23">
        <f>U369*(_xlfn.XLOOKUP(K369,'FX rates'!$A$2:$A$38,'FX rates'!$B$2:$B$38))</f>
        <v>0</v>
      </c>
      <c r="AJ369" s="23">
        <f>Q369*(_xlfn.XLOOKUP(K369,'FX rates'!$A$2:$A$38,'FX rates'!$B$2:$B$38))</f>
        <v>0</v>
      </c>
      <c r="AK369" s="23">
        <f>R369*(_xlfn.XLOOKUP(K369,'FX rates'!$A$2:$A$38,'FX rates'!$B$2:$B$38))</f>
        <v>0</v>
      </c>
      <c r="AM369" s="4"/>
      <c r="AN369" s="4"/>
      <c r="AO369" s="4"/>
      <c r="AP369" s="32">
        <f t="shared" si="74"/>
        <v>0.18331226295828065</v>
      </c>
      <c r="AQ369" s="32">
        <f t="shared" si="75"/>
        <v>0</v>
      </c>
      <c r="AR369" s="24">
        <f t="shared" si="80"/>
        <v>155984.40000000002</v>
      </c>
      <c r="AS369" s="24" t="str">
        <f t="shared" si="81"/>
        <v>0</v>
      </c>
      <c r="AT369" s="24">
        <f t="shared" si="82"/>
        <v>259024.09500000006</v>
      </c>
      <c r="AU369" s="24">
        <f t="shared" si="83"/>
        <v>28780.454999999987</v>
      </c>
    </row>
    <row r="370" spans="1:47" x14ac:dyDescent="0.25">
      <c r="A370" s="28" t="s">
        <v>14137</v>
      </c>
      <c r="B370" s="28" t="s">
        <v>936</v>
      </c>
      <c r="C370" s="28" t="s">
        <v>937</v>
      </c>
      <c r="D370" s="28" t="s">
        <v>938</v>
      </c>
      <c r="E370" s="28" t="s">
        <v>939</v>
      </c>
      <c r="F370" s="29">
        <v>38180</v>
      </c>
      <c r="G370" s="29">
        <v>44896</v>
      </c>
      <c r="H370" s="28" t="s">
        <v>940</v>
      </c>
      <c r="I370" s="28" t="s">
        <v>16045</v>
      </c>
      <c r="J370" s="28" t="s">
        <v>16033</v>
      </c>
      <c r="K370" s="28" t="s">
        <v>941</v>
      </c>
      <c r="L370" s="27">
        <v>141625</v>
      </c>
      <c r="M370" s="27">
        <v>99275.000000000015</v>
      </c>
      <c r="N370" s="27">
        <v>0</v>
      </c>
      <c r="O370" s="27">
        <v>0</v>
      </c>
      <c r="P370" s="27">
        <f t="shared" si="70"/>
        <v>99275.000000000015</v>
      </c>
      <c r="Q370" s="27">
        <v>0</v>
      </c>
      <c r="R370" s="27">
        <v>0</v>
      </c>
      <c r="S370" s="27">
        <v>0</v>
      </c>
      <c r="T370" s="27">
        <f t="shared" si="71"/>
        <v>0</v>
      </c>
      <c r="U370" s="27">
        <v>0</v>
      </c>
      <c r="V370" s="27">
        <f t="shared" si="72"/>
        <v>240900</v>
      </c>
      <c r="W370" s="28" t="s">
        <v>942</v>
      </c>
      <c r="X370" s="27">
        <v>148706.25</v>
      </c>
      <c r="Y370" s="27">
        <f t="shared" si="76"/>
        <v>401651.25</v>
      </c>
      <c r="Z370" s="4" t="str" cm="1">
        <f t="array" ref="Z370">_xlfn.IFS(YEARFRAC(F370,G370)&lt;1,"&lt;1 Year",YEARFRAC(F370,G370)&lt;=5,"1-5 Years",YEARFRAC(F370,G370)&gt;5,"&gt;5 Years")</f>
        <v>&gt;5 Years</v>
      </c>
      <c r="AA370" s="24">
        <f>L370*(_xlfn.XLOOKUP(K370,'FX rates'!$A$2:$A$38,'FX rates'!$B$2:$B$38))</f>
        <v>141625</v>
      </c>
      <c r="AB370" s="24">
        <f>V370*(_xlfn.XLOOKUP(K370,'FX rates'!$A$2:$A$38,'FX rates'!$B$2:$B$38))</f>
        <v>240900</v>
      </c>
      <c r="AC370" s="24">
        <f>X370*(_xlfn.XLOOKUP(W370,'FX rates'!$A$2:$A$38,'FX rates'!$B$2:$B$38))</f>
        <v>148706.25</v>
      </c>
      <c r="AD370" s="24">
        <f>Y370*(_xlfn.XLOOKUP(W370,'FX rates'!$A$2:$A$38,'FX rates'!$B$2:$B$38))</f>
        <v>401651.25</v>
      </c>
      <c r="AE370" s="30">
        <f t="shared" si="77"/>
        <v>0.05</v>
      </c>
      <c r="AF370" s="31">
        <f t="shared" si="78"/>
        <v>7081.25</v>
      </c>
      <c r="AG370" s="23">
        <f t="shared" si="79"/>
        <v>99275</v>
      </c>
      <c r="AH370" s="35">
        <f t="shared" si="73"/>
        <v>1</v>
      </c>
      <c r="AI370" s="23">
        <f>U370*(_xlfn.XLOOKUP(K370,'FX rates'!$A$2:$A$38,'FX rates'!$B$2:$B$38))</f>
        <v>0</v>
      </c>
      <c r="AJ370" s="23">
        <f>Q370*(_xlfn.XLOOKUP(K370,'FX rates'!$A$2:$A$38,'FX rates'!$B$2:$B$38))</f>
        <v>0</v>
      </c>
      <c r="AK370" s="23">
        <f>R370*(_xlfn.XLOOKUP(K370,'FX rates'!$A$2:$A$38,'FX rates'!$B$2:$B$38))</f>
        <v>0</v>
      </c>
      <c r="AM370" s="4"/>
      <c r="AN370" s="4"/>
      <c r="AO370" s="4"/>
      <c r="AP370" s="32">
        <f t="shared" si="74"/>
        <v>0.70097087378640788</v>
      </c>
      <c r="AQ370" s="32">
        <f t="shared" si="75"/>
        <v>0</v>
      </c>
      <c r="AR370" s="24">
        <f t="shared" si="80"/>
        <v>252945.00000000003</v>
      </c>
      <c r="AS370" s="24" t="str">
        <f t="shared" si="81"/>
        <v>0</v>
      </c>
      <c r="AT370" s="24">
        <f t="shared" si="82"/>
        <v>361486.125</v>
      </c>
      <c r="AU370" s="24">
        <f t="shared" si="83"/>
        <v>40165.125</v>
      </c>
    </row>
    <row r="371" spans="1:47" x14ac:dyDescent="0.25">
      <c r="A371" s="28" t="s">
        <v>15334</v>
      </c>
      <c r="B371" s="28" t="s">
        <v>9310</v>
      </c>
      <c r="C371" s="28" t="s">
        <v>9311</v>
      </c>
      <c r="D371" s="28" t="s">
        <v>9312</v>
      </c>
      <c r="E371" s="28" t="s">
        <v>9313</v>
      </c>
      <c r="F371" s="29">
        <v>43843</v>
      </c>
      <c r="G371" s="29">
        <v>44896</v>
      </c>
      <c r="H371" s="28" t="s">
        <v>9314</v>
      </c>
      <c r="I371" s="28" t="s">
        <v>16040</v>
      </c>
      <c r="J371" s="28" t="s">
        <v>16042</v>
      </c>
      <c r="K371" s="28" t="s">
        <v>9315</v>
      </c>
      <c r="L371" s="27">
        <v>205535.00000000003</v>
      </c>
      <c r="M371" s="27">
        <v>199485</v>
      </c>
      <c r="N371" s="27">
        <v>0</v>
      </c>
      <c r="O371" s="27">
        <v>0</v>
      </c>
      <c r="P371" s="27">
        <f t="shared" si="70"/>
        <v>199485</v>
      </c>
      <c r="Q371" s="27">
        <v>0</v>
      </c>
      <c r="R371" s="27">
        <v>0</v>
      </c>
      <c r="S371" s="27">
        <v>0</v>
      </c>
      <c r="T371" s="27">
        <f t="shared" si="71"/>
        <v>0</v>
      </c>
      <c r="U371" s="27">
        <v>0</v>
      </c>
      <c r="V371" s="27">
        <f t="shared" si="72"/>
        <v>405020</v>
      </c>
      <c r="W371" s="28" t="s">
        <v>9316</v>
      </c>
      <c r="X371" s="27">
        <v>236365.25000000003</v>
      </c>
      <c r="Y371" s="27">
        <f t="shared" si="76"/>
        <v>702138.25</v>
      </c>
      <c r="Z371" s="4" t="str" cm="1">
        <f t="array" ref="Z371">_xlfn.IFS(YEARFRAC(F371,G371)&lt;1,"&lt;1 Year",YEARFRAC(F371,G371)&lt;=5,"1-5 Years",YEARFRAC(F371,G371)&gt;5,"&gt;5 Years")</f>
        <v>1-5 Years</v>
      </c>
      <c r="AA371" s="24">
        <f>L371*(_xlfn.XLOOKUP(K371,'FX rates'!$A$2:$A$38,'FX rates'!$B$2:$B$38))</f>
        <v>205535.00000000003</v>
      </c>
      <c r="AB371" s="24">
        <f>V371*(_xlfn.XLOOKUP(K371,'FX rates'!$A$2:$A$38,'FX rates'!$B$2:$B$38))</f>
        <v>405020</v>
      </c>
      <c r="AC371" s="24">
        <f>X371*(_xlfn.XLOOKUP(W371,'FX rates'!$A$2:$A$38,'FX rates'!$B$2:$B$38))</f>
        <v>236365.25000000003</v>
      </c>
      <c r="AD371" s="24">
        <f>Y371*(_xlfn.XLOOKUP(W371,'FX rates'!$A$2:$A$38,'FX rates'!$B$2:$B$38))</f>
        <v>702138.25</v>
      </c>
      <c r="AE371" s="30">
        <f t="shared" si="77"/>
        <v>0.14999999999999997</v>
      </c>
      <c r="AF371" s="31">
        <f t="shared" si="78"/>
        <v>30830.25</v>
      </c>
      <c r="AG371" s="23">
        <f t="shared" si="79"/>
        <v>199484.99999999997</v>
      </c>
      <c r="AH371" s="35">
        <f t="shared" si="73"/>
        <v>1</v>
      </c>
      <c r="AI371" s="23">
        <f>U371*(_xlfn.XLOOKUP(K371,'FX rates'!$A$2:$A$38,'FX rates'!$B$2:$B$38))</f>
        <v>0</v>
      </c>
      <c r="AJ371" s="23">
        <f>Q371*(_xlfn.XLOOKUP(K371,'FX rates'!$A$2:$A$38,'FX rates'!$B$2:$B$38))</f>
        <v>0</v>
      </c>
      <c r="AK371" s="23">
        <f>R371*(_xlfn.XLOOKUP(K371,'FX rates'!$A$2:$A$38,'FX rates'!$B$2:$B$38))</f>
        <v>0</v>
      </c>
      <c r="AM371" s="4"/>
      <c r="AN371" s="4"/>
      <c r="AO371" s="4"/>
      <c r="AP371" s="32">
        <f t="shared" si="74"/>
        <v>0.97056462402997046</v>
      </c>
      <c r="AQ371" s="32">
        <f t="shared" si="75"/>
        <v>0</v>
      </c>
      <c r="AR371" s="24">
        <f t="shared" si="80"/>
        <v>465773</v>
      </c>
      <c r="AS371" s="24" t="str">
        <f t="shared" si="81"/>
        <v>0</v>
      </c>
      <c r="AT371" s="24">
        <f t="shared" si="82"/>
        <v>631924.42500000005</v>
      </c>
      <c r="AU371" s="24">
        <f t="shared" si="83"/>
        <v>70213.824999999953</v>
      </c>
    </row>
    <row r="372" spans="1:47" x14ac:dyDescent="0.25">
      <c r="A372" s="28" t="s">
        <v>15335</v>
      </c>
      <c r="B372" s="28" t="s">
        <v>9317</v>
      </c>
      <c r="C372" s="28" t="s">
        <v>9318</v>
      </c>
      <c r="D372" s="28" t="s">
        <v>9319</v>
      </c>
      <c r="E372" s="28" t="s">
        <v>9320</v>
      </c>
      <c r="F372" s="29">
        <v>43843</v>
      </c>
      <c r="G372" s="29">
        <v>44896</v>
      </c>
      <c r="H372" s="28" t="s">
        <v>9321</v>
      </c>
      <c r="I372" s="28" t="s">
        <v>16043</v>
      </c>
      <c r="J372" s="28" t="s">
        <v>16032</v>
      </c>
      <c r="K372" s="28" t="s">
        <v>9322</v>
      </c>
      <c r="L372" s="27">
        <v>221760.00000000006</v>
      </c>
      <c r="M372" s="27">
        <v>198000.00000000003</v>
      </c>
      <c r="N372" s="27">
        <v>0</v>
      </c>
      <c r="O372" s="27">
        <v>0</v>
      </c>
      <c r="P372" s="27">
        <f t="shared" si="70"/>
        <v>198000.00000000003</v>
      </c>
      <c r="Q372" s="27">
        <v>0</v>
      </c>
      <c r="R372" s="27">
        <v>0</v>
      </c>
      <c r="S372" s="27">
        <v>0</v>
      </c>
      <c r="T372" s="27">
        <f t="shared" si="71"/>
        <v>0</v>
      </c>
      <c r="U372" s="27">
        <v>0</v>
      </c>
      <c r="V372" s="27">
        <f t="shared" si="72"/>
        <v>419760.00000000012</v>
      </c>
      <c r="W372" s="28" t="s">
        <v>9323</v>
      </c>
      <c r="X372" s="27">
        <v>250588.80000000005</v>
      </c>
      <c r="Y372" s="27">
        <f t="shared" si="76"/>
        <v>724917.60000000009</v>
      </c>
      <c r="Z372" s="4" t="str" cm="1">
        <f t="array" ref="Z372">_xlfn.IFS(YEARFRAC(F372,G372)&lt;1,"&lt;1 Year",YEARFRAC(F372,G372)&lt;=5,"1-5 Years",YEARFRAC(F372,G372)&gt;5,"&gt;5 Years")</f>
        <v>1-5 Years</v>
      </c>
      <c r="AA372" s="24">
        <f>L372*(_xlfn.XLOOKUP(K372,'FX rates'!$A$2:$A$38,'FX rates'!$B$2:$B$38))</f>
        <v>221760.00000000006</v>
      </c>
      <c r="AB372" s="24">
        <f>V372*(_xlfn.XLOOKUP(K372,'FX rates'!$A$2:$A$38,'FX rates'!$B$2:$B$38))</f>
        <v>419760.00000000012</v>
      </c>
      <c r="AC372" s="24">
        <f>X372*(_xlfn.XLOOKUP(W372,'FX rates'!$A$2:$A$38,'FX rates'!$B$2:$B$38))</f>
        <v>250588.80000000005</v>
      </c>
      <c r="AD372" s="24">
        <f>Y372*(_xlfn.XLOOKUP(W372,'FX rates'!$A$2:$A$38,'FX rates'!$B$2:$B$38))</f>
        <v>724917.60000000009</v>
      </c>
      <c r="AE372" s="30">
        <f t="shared" si="77"/>
        <v>0.12999999999999992</v>
      </c>
      <c r="AF372" s="31">
        <f t="shared" si="78"/>
        <v>28828.799999999988</v>
      </c>
      <c r="AG372" s="23">
        <f t="shared" si="79"/>
        <v>198000.00000000006</v>
      </c>
      <c r="AH372" s="35">
        <f t="shared" si="73"/>
        <v>1</v>
      </c>
      <c r="AI372" s="23">
        <f>U372*(_xlfn.XLOOKUP(K372,'FX rates'!$A$2:$A$38,'FX rates'!$B$2:$B$38))</f>
        <v>0</v>
      </c>
      <c r="AJ372" s="23">
        <f>Q372*(_xlfn.XLOOKUP(K372,'FX rates'!$A$2:$A$38,'FX rates'!$B$2:$B$38))</f>
        <v>0</v>
      </c>
      <c r="AK372" s="23">
        <f>R372*(_xlfn.XLOOKUP(K372,'FX rates'!$A$2:$A$38,'FX rates'!$B$2:$B$38))</f>
        <v>0</v>
      </c>
      <c r="AM372" s="4"/>
      <c r="AN372" s="4"/>
      <c r="AO372" s="4"/>
      <c r="AP372" s="32">
        <f t="shared" si="74"/>
        <v>0.89285714285714279</v>
      </c>
      <c r="AQ372" s="32">
        <f t="shared" si="75"/>
        <v>0</v>
      </c>
      <c r="AR372" s="24">
        <f t="shared" si="80"/>
        <v>474328.80000000005</v>
      </c>
      <c r="AS372" s="24" t="str">
        <f t="shared" si="81"/>
        <v>0</v>
      </c>
      <c r="AT372" s="24">
        <f t="shared" si="82"/>
        <v>652425.84000000008</v>
      </c>
      <c r="AU372" s="24">
        <f t="shared" si="83"/>
        <v>72491.760000000009</v>
      </c>
    </row>
    <row r="373" spans="1:47" x14ac:dyDescent="0.25">
      <c r="A373" s="28" t="s">
        <v>15336</v>
      </c>
      <c r="B373" s="28" t="s">
        <v>9324</v>
      </c>
      <c r="C373" s="28" t="s">
        <v>9325</v>
      </c>
      <c r="D373" s="28" t="s">
        <v>9326</v>
      </c>
      <c r="E373" s="28" t="s">
        <v>9327</v>
      </c>
      <c r="F373" s="29">
        <v>43815</v>
      </c>
      <c r="G373" s="29">
        <v>44896</v>
      </c>
      <c r="H373" s="28" t="s">
        <v>9328</v>
      </c>
      <c r="I373" s="28" t="s">
        <v>16053</v>
      </c>
      <c r="J373" s="28" t="s">
        <v>16040</v>
      </c>
      <c r="K373" s="28" t="s">
        <v>9329</v>
      </c>
      <c r="L373" s="27">
        <v>112959.00000000001</v>
      </c>
      <c r="M373" s="27">
        <v>25047.000000000004</v>
      </c>
      <c r="N373" s="27">
        <v>0</v>
      </c>
      <c r="O373" s="27">
        <v>0</v>
      </c>
      <c r="P373" s="27">
        <f t="shared" si="70"/>
        <v>25047.000000000004</v>
      </c>
      <c r="Q373" s="27">
        <v>0</v>
      </c>
      <c r="R373" s="27">
        <v>0</v>
      </c>
      <c r="S373" s="27">
        <v>0</v>
      </c>
      <c r="T373" s="27">
        <f t="shared" si="71"/>
        <v>0</v>
      </c>
      <c r="U373" s="27">
        <v>0</v>
      </c>
      <c r="V373" s="27">
        <f t="shared" si="72"/>
        <v>138006.00000000003</v>
      </c>
      <c r="W373" s="28" t="s">
        <v>9330</v>
      </c>
      <c r="X373" s="27">
        <v>120866.13000000002</v>
      </c>
      <c r="Y373" s="27">
        <f t="shared" si="76"/>
        <v>268532.55000000005</v>
      </c>
      <c r="Z373" s="4" t="str" cm="1">
        <f t="array" ref="Z373">_xlfn.IFS(YEARFRAC(F373,G373)&lt;1,"&lt;1 Year",YEARFRAC(F373,G373)&lt;=5,"1-5 Years",YEARFRAC(F373,G373)&gt;5,"&gt;5 Years")</f>
        <v>1-5 Years</v>
      </c>
      <c r="AA373" s="24">
        <f>L373*(_xlfn.XLOOKUP(K373,'FX rates'!$A$2:$A$38,'FX rates'!$B$2:$B$38))</f>
        <v>85470.427353010702</v>
      </c>
      <c r="AB373" s="24">
        <f>V373*(_xlfn.XLOOKUP(K373,'FX rates'!$A$2:$A$38,'FX rates'!$B$2:$B$38))</f>
        <v>104422.23990367829</v>
      </c>
      <c r="AC373" s="24">
        <f>X373*(_xlfn.XLOOKUP(W373,'FX rates'!$A$2:$A$38,'FX rates'!$B$2:$B$38))</f>
        <v>91453.357267721454</v>
      </c>
      <c r="AD373" s="24">
        <f>Y373*(_xlfn.XLOOKUP(W373,'FX rates'!$A$2:$A$38,'FX rates'!$B$2:$B$38))</f>
        <v>203185.15396465722</v>
      </c>
      <c r="AE373" s="30">
        <f t="shared" si="77"/>
        <v>7.0000000000000034E-2</v>
      </c>
      <c r="AF373" s="31">
        <f t="shared" si="78"/>
        <v>7907.1300000000047</v>
      </c>
      <c r="AG373" s="23">
        <f t="shared" si="79"/>
        <v>18951.812550667586</v>
      </c>
      <c r="AH373" s="35">
        <f t="shared" si="73"/>
        <v>0.75665000002665295</v>
      </c>
      <c r="AI373" s="23">
        <f>U373*(_xlfn.XLOOKUP(K373,'FX rates'!$A$2:$A$38,'FX rates'!$B$2:$B$38))</f>
        <v>0</v>
      </c>
      <c r="AJ373" s="23">
        <f>Q373*(_xlfn.XLOOKUP(K373,'FX rates'!$A$2:$A$38,'FX rates'!$B$2:$B$38))</f>
        <v>0</v>
      </c>
      <c r="AK373" s="23">
        <f>R373*(_xlfn.XLOOKUP(K373,'FX rates'!$A$2:$A$38,'FX rates'!$B$2:$B$38))</f>
        <v>0</v>
      </c>
      <c r="AM373" s="4"/>
      <c r="AN373" s="4"/>
      <c r="AO373" s="4"/>
      <c r="AP373" s="32">
        <f t="shared" si="74"/>
        <v>0.22173531989482911</v>
      </c>
      <c r="AQ373" s="32">
        <f t="shared" si="75"/>
        <v>0</v>
      </c>
      <c r="AR373" s="24">
        <f t="shared" si="80"/>
        <v>147666.42000000001</v>
      </c>
      <c r="AS373" s="24" t="str">
        <f t="shared" si="81"/>
        <v>0</v>
      </c>
      <c r="AT373" s="24">
        <f t="shared" si="82"/>
        <v>182866.6385681915</v>
      </c>
      <c r="AU373" s="24">
        <f t="shared" si="83"/>
        <v>20318.515396465722</v>
      </c>
    </row>
    <row r="374" spans="1:47" x14ac:dyDescent="0.25">
      <c r="A374" s="28" t="s">
        <v>15337</v>
      </c>
      <c r="B374" s="28" t="s">
        <v>9331</v>
      </c>
      <c r="C374" s="28" t="s">
        <v>9332</v>
      </c>
      <c r="D374" s="28" t="s">
        <v>9333</v>
      </c>
      <c r="E374" s="28" t="s">
        <v>9334</v>
      </c>
      <c r="F374" s="29">
        <v>43836</v>
      </c>
      <c r="G374" s="29">
        <v>44896</v>
      </c>
      <c r="H374" s="28" t="s">
        <v>9335</v>
      </c>
      <c r="I374" s="28" t="s">
        <v>16039</v>
      </c>
      <c r="J374" s="28" t="s">
        <v>16040</v>
      </c>
      <c r="K374" s="28" t="s">
        <v>9336</v>
      </c>
      <c r="L374" s="27">
        <v>176852.5</v>
      </c>
      <c r="M374" s="27">
        <v>55484.000000000007</v>
      </c>
      <c r="N374" s="27">
        <v>0</v>
      </c>
      <c r="O374" s="27">
        <v>0</v>
      </c>
      <c r="P374" s="27">
        <f t="shared" si="70"/>
        <v>55484.000000000007</v>
      </c>
      <c r="Q374" s="27">
        <v>0</v>
      </c>
      <c r="R374" s="27">
        <v>0</v>
      </c>
      <c r="S374" s="27">
        <v>0</v>
      </c>
      <c r="T374" s="27">
        <f t="shared" si="71"/>
        <v>0</v>
      </c>
      <c r="U374" s="27">
        <v>0</v>
      </c>
      <c r="V374" s="27">
        <f t="shared" si="72"/>
        <v>232336.5</v>
      </c>
      <c r="W374" s="28" t="s">
        <v>9337</v>
      </c>
      <c r="X374" s="27">
        <v>201611.85000000003</v>
      </c>
      <c r="Y374" s="27">
        <f t="shared" si="76"/>
        <v>466475.46000000008</v>
      </c>
      <c r="Z374" s="4" t="str" cm="1">
        <f t="array" ref="Z374">_xlfn.IFS(YEARFRAC(F374,G374)&lt;1,"&lt;1 Year",YEARFRAC(F374,G374)&lt;=5,"1-5 Years",YEARFRAC(F374,G374)&gt;5,"&gt;5 Years")</f>
        <v>1-5 Years</v>
      </c>
      <c r="AA374" s="24">
        <f>L374*(_xlfn.XLOOKUP(K374,'FX rates'!$A$2:$A$38,'FX rates'!$B$2:$B$38))</f>
        <v>176852.5</v>
      </c>
      <c r="AB374" s="24">
        <f>V374*(_xlfn.XLOOKUP(K374,'FX rates'!$A$2:$A$38,'FX rates'!$B$2:$B$38))</f>
        <v>232336.5</v>
      </c>
      <c r="AC374" s="24">
        <f>X374*(_xlfn.XLOOKUP(W374,'FX rates'!$A$2:$A$38,'FX rates'!$B$2:$B$38))</f>
        <v>201611.85000000003</v>
      </c>
      <c r="AD374" s="24">
        <f>Y374*(_xlfn.XLOOKUP(W374,'FX rates'!$A$2:$A$38,'FX rates'!$B$2:$B$38))</f>
        <v>466475.46000000008</v>
      </c>
      <c r="AE374" s="30">
        <f t="shared" si="77"/>
        <v>0.14000000000000021</v>
      </c>
      <c r="AF374" s="31">
        <f t="shared" si="78"/>
        <v>24759.350000000035</v>
      </c>
      <c r="AG374" s="23">
        <f t="shared" si="79"/>
        <v>55484</v>
      </c>
      <c r="AH374" s="35">
        <f t="shared" si="73"/>
        <v>1</v>
      </c>
      <c r="AI374" s="23">
        <f>U374*(_xlfn.XLOOKUP(K374,'FX rates'!$A$2:$A$38,'FX rates'!$B$2:$B$38))</f>
        <v>0</v>
      </c>
      <c r="AJ374" s="23">
        <f>Q374*(_xlfn.XLOOKUP(K374,'FX rates'!$A$2:$A$38,'FX rates'!$B$2:$B$38))</f>
        <v>0</v>
      </c>
      <c r="AK374" s="23">
        <f>R374*(_xlfn.XLOOKUP(K374,'FX rates'!$A$2:$A$38,'FX rates'!$B$2:$B$38))</f>
        <v>0</v>
      </c>
      <c r="AM374" s="4"/>
      <c r="AN374" s="4"/>
      <c r="AO374" s="4"/>
      <c r="AP374" s="32">
        <f t="shared" si="74"/>
        <v>0.31373036852744524</v>
      </c>
      <c r="AQ374" s="32">
        <f t="shared" si="75"/>
        <v>0</v>
      </c>
      <c r="AR374" s="24">
        <f t="shared" si="80"/>
        <v>264863.61000000004</v>
      </c>
      <c r="AS374" s="24" t="str">
        <f t="shared" si="81"/>
        <v>0</v>
      </c>
      <c r="AT374" s="24">
        <f t="shared" si="82"/>
        <v>419827.91400000011</v>
      </c>
      <c r="AU374" s="24">
        <f t="shared" si="83"/>
        <v>46647.545999999973</v>
      </c>
    </row>
    <row r="375" spans="1:47" x14ac:dyDescent="0.25">
      <c r="A375" s="28" t="s">
        <v>15338</v>
      </c>
      <c r="B375" s="28" t="s">
        <v>9338</v>
      </c>
      <c r="C375" s="28" t="s">
        <v>9339</v>
      </c>
      <c r="D375" s="28" t="s">
        <v>9340</v>
      </c>
      <c r="E375" s="28" t="s">
        <v>9341</v>
      </c>
      <c r="F375" s="29">
        <v>43829</v>
      </c>
      <c r="G375" s="29">
        <v>44896</v>
      </c>
      <c r="H375" s="28" t="s">
        <v>9342</v>
      </c>
      <c r="I375" s="28" t="s">
        <v>16047</v>
      </c>
      <c r="J375" s="28" t="s">
        <v>16050</v>
      </c>
      <c r="K375" s="28" t="s">
        <v>9343</v>
      </c>
      <c r="L375" s="27">
        <v>176550</v>
      </c>
      <c r="M375" s="27">
        <v>593725</v>
      </c>
      <c r="N375" s="27">
        <v>1217680.0899999999</v>
      </c>
      <c r="O375" s="27">
        <v>0</v>
      </c>
      <c r="P375" s="27">
        <f t="shared" si="70"/>
        <v>1811405.0899999999</v>
      </c>
      <c r="Q375" s="27">
        <v>0</v>
      </c>
      <c r="R375" s="27">
        <v>0</v>
      </c>
      <c r="S375" s="27">
        <v>0</v>
      </c>
      <c r="T375" s="27">
        <f t="shared" si="71"/>
        <v>0</v>
      </c>
      <c r="U375" s="27">
        <v>376315.74</v>
      </c>
      <c r="V375" s="27">
        <f t="shared" si="72"/>
        <v>2364270.83</v>
      </c>
      <c r="W375" s="28" t="s">
        <v>9344</v>
      </c>
      <c r="X375" s="27">
        <v>190674</v>
      </c>
      <c r="Y375" s="27">
        <f t="shared" si="76"/>
        <v>1022570.9999999999</v>
      </c>
      <c r="Z375" s="4" t="str" cm="1">
        <f t="array" ref="Z375">_xlfn.IFS(YEARFRAC(F375,G375)&lt;1,"&lt;1 Year",YEARFRAC(F375,G375)&lt;=5,"1-5 Years",YEARFRAC(F375,G375)&gt;5,"&gt;5 Years")</f>
        <v>1-5 Years</v>
      </c>
      <c r="AA375" s="24">
        <f>L375*(_xlfn.XLOOKUP(K375,'FX rates'!$A$2:$A$38,'FX rates'!$B$2:$B$38))</f>
        <v>234926.25751335442</v>
      </c>
      <c r="AB375" s="24">
        <f>V375*(_xlfn.XLOOKUP(K375,'FX rates'!$A$2:$A$38,'FX rates'!$B$2:$B$38))</f>
        <v>3146016.9801183357</v>
      </c>
      <c r="AC375" s="24">
        <f>X375*(_xlfn.XLOOKUP(W375,'FX rates'!$A$2:$A$38,'FX rates'!$B$2:$B$38))</f>
        <v>253720.35811442276</v>
      </c>
      <c r="AD375" s="24">
        <f>Y375*(_xlfn.XLOOKUP(W375,'FX rates'!$A$2:$A$38,'FX rates'!$B$2:$B$38))</f>
        <v>1360684.101227348</v>
      </c>
      <c r="AE375" s="30">
        <f t="shared" si="77"/>
        <v>7.9999999999999974E-2</v>
      </c>
      <c r="AF375" s="31">
        <f t="shared" si="78"/>
        <v>14124</v>
      </c>
      <c r="AG375" s="23">
        <f t="shared" si="79"/>
        <v>2911090.7226049812</v>
      </c>
      <c r="AH375" s="35">
        <f t="shared" si="73"/>
        <v>1.3306500000756409</v>
      </c>
      <c r="AI375" s="23">
        <f>U375*(_xlfn.XLOOKUP(K375,'FX rates'!$A$2:$A$38,'FX rates'!$B$2:$B$38))</f>
        <v>500744.53945946484</v>
      </c>
      <c r="AJ375" s="23">
        <f>Q375*(_xlfn.XLOOKUP(K375,'FX rates'!$A$2:$A$38,'FX rates'!$B$2:$B$38))</f>
        <v>0</v>
      </c>
      <c r="AK375" s="23">
        <f>R375*(_xlfn.XLOOKUP(K375,'FX rates'!$A$2:$A$38,'FX rates'!$B$2:$B$38))</f>
        <v>0</v>
      </c>
      <c r="AM375" s="4"/>
      <c r="AN375" s="4"/>
      <c r="AO375" s="4"/>
      <c r="AP375" s="32">
        <f t="shared" si="74"/>
        <v>3.3629283489096573</v>
      </c>
      <c r="AQ375" s="32">
        <f t="shared" si="75"/>
        <v>0</v>
      </c>
      <c r="AR375" s="24">
        <f t="shared" si="80"/>
        <v>831896.99999999988</v>
      </c>
      <c r="AS375" s="24" t="str">
        <f t="shared" si="81"/>
        <v>0</v>
      </c>
      <c r="AT375" s="24">
        <f t="shared" si="82"/>
        <v>1224615.6911046132</v>
      </c>
      <c r="AU375" s="24">
        <f t="shared" si="83"/>
        <v>136068.41012273473</v>
      </c>
    </row>
    <row r="376" spans="1:47" x14ac:dyDescent="0.25">
      <c r="A376" s="28" t="s">
        <v>15339</v>
      </c>
      <c r="B376" s="28" t="s">
        <v>9345</v>
      </c>
      <c r="C376" s="28" t="s">
        <v>9346</v>
      </c>
      <c r="D376" s="28" t="s">
        <v>9347</v>
      </c>
      <c r="E376" s="28" t="s">
        <v>9348</v>
      </c>
      <c r="F376" s="29">
        <v>43808</v>
      </c>
      <c r="G376" s="29">
        <v>44896</v>
      </c>
      <c r="H376" s="28" t="s">
        <v>9349</v>
      </c>
      <c r="I376" s="28" t="s">
        <v>16052</v>
      </c>
      <c r="J376" s="28" t="s">
        <v>16057</v>
      </c>
      <c r="K376" s="28" t="s">
        <v>9350</v>
      </c>
      <c r="L376" s="27">
        <v>273460</v>
      </c>
      <c r="M376" s="27">
        <v>332475</v>
      </c>
      <c r="N376" s="27">
        <v>0</v>
      </c>
      <c r="O376" s="27">
        <v>0</v>
      </c>
      <c r="P376" s="27">
        <f t="shared" si="70"/>
        <v>332475</v>
      </c>
      <c r="Q376" s="27">
        <v>0</v>
      </c>
      <c r="R376" s="27">
        <v>0</v>
      </c>
      <c r="S376" s="27">
        <v>0</v>
      </c>
      <c r="T376" s="27">
        <f t="shared" si="71"/>
        <v>0</v>
      </c>
      <c r="U376" s="27">
        <v>0</v>
      </c>
      <c r="V376" s="27">
        <f t="shared" si="72"/>
        <v>605935</v>
      </c>
      <c r="W376" s="28" t="s">
        <v>9351</v>
      </c>
      <c r="X376" s="27">
        <v>298071.40000000002</v>
      </c>
      <c r="Y376" s="27">
        <f t="shared" si="76"/>
        <v>958540.55</v>
      </c>
      <c r="Z376" s="4" t="str" cm="1">
        <f t="array" ref="Z376">_xlfn.IFS(YEARFRAC(F376,G376)&lt;1,"&lt;1 Year",YEARFRAC(F376,G376)&lt;=5,"1-5 Years",YEARFRAC(F376,G376)&gt;5,"&gt;5 Years")</f>
        <v>1-5 Years</v>
      </c>
      <c r="AA376" s="24">
        <f>L376*(_xlfn.XLOOKUP(K376,'FX rates'!$A$2:$A$38,'FX rates'!$B$2:$B$38))</f>
        <v>273460</v>
      </c>
      <c r="AB376" s="24">
        <f>V376*(_xlfn.XLOOKUP(K376,'FX rates'!$A$2:$A$38,'FX rates'!$B$2:$B$38))</f>
        <v>605935</v>
      </c>
      <c r="AC376" s="24">
        <f>X376*(_xlfn.XLOOKUP(W376,'FX rates'!$A$2:$A$38,'FX rates'!$B$2:$B$38))</f>
        <v>298071.40000000002</v>
      </c>
      <c r="AD376" s="24">
        <f>Y376*(_xlfn.XLOOKUP(W376,'FX rates'!$A$2:$A$38,'FX rates'!$B$2:$B$38))</f>
        <v>958540.55</v>
      </c>
      <c r="AE376" s="30">
        <f t="shared" si="77"/>
        <v>9.000000000000008E-2</v>
      </c>
      <c r="AF376" s="31">
        <f t="shared" si="78"/>
        <v>24611.400000000023</v>
      </c>
      <c r="AG376" s="23">
        <f t="shared" si="79"/>
        <v>332475</v>
      </c>
      <c r="AH376" s="35">
        <f t="shared" si="73"/>
        <v>1</v>
      </c>
      <c r="AI376" s="23">
        <f>U376*(_xlfn.XLOOKUP(K376,'FX rates'!$A$2:$A$38,'FX rates'!$B$2:$B$38))</f>
        <v>0</v>
      </c>
      <c r="AJ376" s="23">
        <f>Q376*(_xlfn.XLOOKUP(K376,'FX rates'!$A$2:$A$38,'FX rates'!$B$2:$B$38))</f>
        <v>0</v>
      </c>
      <c r="AK376" s="23">
        <f>R376*(_xlfn.XLOOKUP(K376,'FX rates'!$A$2:$A$38,'FX rates'!$B$2:$B$38))</f>
        <v>0</v>
      </c>
      <c r="AM376" s="4"/>
      <c r="AN376" s="4"/>
      <c r="AO376" s="4"/>
      <c r="AP376" s="32">
        <f t="shared" si="74"/>
        <v>1.2158085277554305</v>
      </c>
      <c r="AQ376" s="32">
        <f t="shared" si="75"/>
        <v>0</v>
      </c>
      <c r="AR376" s="24">
        <f t="shared" si="80"/>
        <v>660469.15</v>
      </c>
      <c r="AS376" s="24" t="str">
        <f t="shared" si="81"/>
        <v>0</v>
      </c>
      <c r="AT376" s="24">
        <f t="shared" si="82"/>
        <v>862686.49500000011</v>
      </c>
      <c r="AU376" s="24">
        <f t="shared" si="83"/>
        <v>95854.054999999935</v>
      </c>
    </row>
    <row r="377" spans="1:47" x14ac:dyDescent="0.25">
      <c r="A377" s="28" t="s">
        <v>15340</v>
      </c>
      <c r="B377" s="28" t="s">
        <v>9352</v>
      </c>
      <c r="C377" s="28" t="s">
        <v>9353</v>
      </c>
      <c r="D377" s="28" t="s">
        <v>9354</v>
      </c>
      <c r="E377" s="28" t="s">
        <v>9355</v>
      </c>
      <c r="F377" s="29">
        <v>43843</v>
      </c>
      <c r="G377" s="29">
        <v>44896</v>
      </c>
      <c r="H377" s="28" t="s">
        <v>9356</v>
      </c>
      <c r="I377" s="28" t="s">
        <v>16038</v>
      </c>
      <c r="J377" s="28" t="s">
        <v>16048</v>
      </c>
      <c r="K377" s="28" t="s">
        <v>9357</v>
      </c>
      <c r="L377" s="27">
        <v>242550.00000000003</v>
      </c>
      <c r="M377" s="27">
        <v>612480</v>
      </c>
      <c r="N377" s="27">
        <v>0</v>
      </c>
      <c r="O377" s="27">
        <v>0</v>
      </c>
      <c r="P377" s="27">
        <f t="shared" si="70"/>
        <v>612480</v>
      </c>
      <c r="Q377" s="27">
        <v>0</v>
      </c>
      <c r="R377" s="27">
        <v>0</v>
      </c>
      <c r="S377" s="27">
        <v>0</v>
      </c>
      <c r="T377" s="27">
        <f t="shared" si="71"/>
        <v>0</v>
      </c>
      <c r="U377" s="27">
        <v>0</v>
      </c>
      <c r="V377" s="27">
        <f t="shared" si="72"/>
        <v>855030</v>
      </c>
      <c r="W377" s="28" t="s">
        <v>9358</v>
      </c>
      <c r="X377" s="27">
        <v>276507.00000000006</v>
      </c>
      <c r="Y377" s="27">
        <f t="shared" si="76"/>
        <v>1251241.2000000002</v>
      </c>
      <c r="Z377" s="4" t="str" cm="1">
        <f t="array" ref="Z377">_xlfn.IFS(YEARFRAC(F377,G377)&lt;1,"&lt;1 Year",YEARFRAC(F377,G377)&lt;=5,"1-5 Years",YEARFRAC(F377,G377)&gt;5,"&gt;5 Years")</f>
        <v>1-5 Years</v>
      </c>
      <c r="AA377" s="24">
        <f>L377*(_xlfn.XLOOKUP(K377,'FX rates'!$A$2:$A$38,'FX rates'!$B$2:$B$38))</f>
        <v>242550.00000000003</v>
      </c>
      <c r="AB377" s="24">
        <f>V377*(_xlfn.XLOOKUP(K377,'FX rates'!$A$2:$A$38,'FX rates'!$B$2:$B$38))</f>
        <v>855030</v>
      </c>
      <c r="AC377" s="24">
        <f>X377*(_xlfn.XLOOKUP(W377,'FX rates'!$A$2:$A$38,'FX rates'!$B$2:$B$38))</f>
        <v>276507.00000000006</v>
      </c>
      <c r="AD377" s="24">
        <f>Y377*(_xlfn.XLOOKUP(W377,'FX rates'!$A$2:$A$38,'FX rates'!$B$2:$B$38))</f>
        <v>1251241.2000000002</v>
      </c>
      <c r="AE377" s="30">
        <f t="shared" si="77"/>
        <v>0.1400000000000001</v>
      </c>
      <c r="AF377" s="31">
        <f t="shared" si="78"/>
        <v>33957.000000000029</v>
      </c>
      <c r="AG377" s="23">
        <f t="shared" si="79"/>
        <v>612480</v>
      </c>
      <c r="AH377" s="35">
        <f t="shared" si="73"/>
        <v>1</v>
      </c>
      <c r="AI377" s="23">
        <f>U377*(_xlfn.XLOOKUP(K377,'FX rates'!$A$2:$A$38,'FX rates'!$B$2:$B$38))</f>
        <v>0</v>
      </c>
      <c r="AJ377" s="23">
        <f>Q377*(_xlfn.XLOOKUP(K377,'FX rates'!$A$2:$A$38,'FX rates'!$B$2:$B$38))</f>
        <v>0</v>
      </c>
      <c r="AK377" s="23">
        <f>R377*(_xlfn.XLOOKUP(K377,'FX rates'!$A$2:$A$38,'FX rates'!$B$2:$B$38))</f>
        <v>0</v>
      </c>
      <c r="AM377" s="4"/>
      <c r="AN377" s="4"/>
      <c r="AO377" s="4"/>
      <c r="AP377" s="32">
        <f t="shared" si="74"/>
        <v>2.5251700680272107</v>
      </c>
      <c r="AQ377" s="32">
        <f t="shared" si="75"/>
        <v>0</v>
      </c>
      <c r="AR377" s="24">
        <f t="shared" si="80"/>
        <v>974734.20000000019</v>
      </c>
      <c r="AS377" s="24" t="str">
        <f t="shared" si="81"/>
        <v>0</v>
      </c>
      <c r="AT377" s="24">
        <f t="shared" si="82"/>
        <v>1126117.0800000003</v>
      </c>
      <c r="AU377" s="24">
        <f t="shared" si="83"/>
        <v>125124.11999999988</v>
      </c>
    </row>
    <row r="378" spans="1:47" x14ac:dyDescent="0.25">
      <c r="A378" s="28" t="s">
        <v>15341</v>
      </c>
      <c r="B378" s="28" t="s">
        <v>9359</v>
      </c>
      <c r="C378" s="28" t="s">
        <v>9360</v>
      </c>
      <c r="D378" s="28" t="s">
        <v>9361</v>
      </c>
      <c r="E378" s="28" t="s">
        <v>9362</v>
      </c>
      <c r="F378" s="29">
        <v>43843</v>
      </c>
      <c r="G378" s="29">
        <v>44896</v>
      </c>
      <c r="H378" s="28" t="s">
        <v>9363</v>
      </c>
      <c r="I378" s="28" t="s">
        <v>16036</v>
      </c>
      <c r="J378" s="28" t="s">
        <v>16041</v>
      </c>
      <c r="K378" s="28" t="s">
        <v>9364</v>
      </c>
      <c r="L378" s="27">
        <v>246840.00000000003</v>
      </c>
      <c r="M378" s="4">
        <v>0</v>
      </c>
      <c r="N378" s="27">
        <v>1130000</v>
      </c>
      <c r="O378" s="27">
        <v>0</v>
      </c>
      <c r="P378" s="27">
        <f t="shared" si="70"/>
        <v>1130000</v>
      </c>
      <c r="Q378" s="27">
        <v>0</v>
      </c>
      <c r="R378" s="27">
        <v>0</v>
      </c>
      <c r="S378" s="27">
        <v>0</v>
      </c>
      <c r="T378" s="27">
        <f t="shared" si="71"/>
        <v>0</v>
      </c>
      <c r="U378" s="27">
        <v>0</v>
      </c>
      <c r="V378" s="27">
        <f t="shared" si="72"/>
        <v>1376840</v>
      </c>
      <c r="W378" s="28" t="s">
        <v>9365</v>
      </c>
      <c r="X378" s="27">
        <v>266587.20000000007</v>
      </c>
      <c r="Y378" s="27">
        <f t="shared" si="76"/>
        <v>533174.40000000014</v>
      </c>
      <c r="Z378" s="4" t="str" cm="1">
        <f t="array" ref="Z378">_xlfn.IFS(YEARFRAC(F378,G378)&lt;1,"&lt;1 Year",YEARFRAC(F378,G378)&lt;=5,"1-5 Years",YEARFRAC(F378,G378)&gt;5,"&gt;5 Years")</f>
        <v>1-5 Years</v>
      </c>
      <c r="AA378" s="24">
        <f>L378*(_xlfn.XLOOKUP(K378,'FX rates'!$A$2:$A$38,'FX rates'!$B$2:$B$38))</f>
        <v>246840.00000000003</v>
      </c>
      <c r="AB378" s="24">
        <f>V378*(_xlfn.XLOOKUP(K378,'FX rates'!$A$2:$A$38,'FX rates'!$B$2:$B$38))</f>
        <v>1376840</v>
      </c>
      <c r="AC378" s="24">
        <f>X378*(_xlfn.XLOOKUP(W378,'FX rates'!$A$2:$A$38,'FX rates'!$B$2:$B$38))</f>
        <v>266587.20000000007</v>
      </c>
      <c r="AD378" s="24">
        <f>Y378*(_xlfn.XLOOKUP(W378,'FX rates'!$A$2:$A$38,'FX rates'!$B$2:$B$38))</f>
        <v>533174.40000000014</v>
      </c>
      <c r="AE378" s="30">
        <f t="shared" si="77"/>
        <v>8.0000000000000154E-2</v>
      </c>
      <c r="AF378" s="31">
        <f t="shared" si="78"/>
        <v>19747.200000000041</v>
      </c>
      <c r="AG378" s="23">
        <f t="shared" si="79"/>
        <v>1130000</v>
      </c>
      <c r="AH378" s="35">
        <f t="shared" si="73"/>
        <v>1</v>
      </c>
      <c r="AI378" s="23">
        <f>U378*(_xlfn.XLOOKUP(K378,'FX rates'!$A$2:$A$38,'FX rates'!$B$2:$B$38))</f>
        <v>0</v>
      </c>
      <c r="AJ378" s="23">
        <f>Q378*(_xlfn.XLOOKUP(K378,'FX rates'!$A$2:$A$38,'FX rates'!$B$2:$B$38))</f>
        <v>0</v>
      </c>
      <c r="AK378" s="23">
        <f>R378*(_xlfn.XLOOKUP(K378,'FX rates'!$A$2:$A$38,'FX rates'!$B$2:$B$38))</f>
        <v>0</v>
      </c>
      <c r="AM378" s="4"/>
      <c r="AN378" s="4"/>
      <c r="AO378" s="4"/>
      <c r="AP378" s="32">
        <f t="shared" si="74"/>
        <v>0</v>
      </c>
      <c r="AQ378" s="32">
        <f t="shared" si="75"/>
        <v>0</v>
      </c>
      <c r="AR378" s="24">
        <f t="shared" si="80"/>
        <v>266587.20000000007</v>
      </c>
      <c r="AS378" s="24" t="str">
        <f t="shared" si="81"/>
        <v>0</v>
      </c>
      <c r="AT378" s="24">
        <f t="shared" si="82"/>
        <v>479856.96000000014</v>
      </c>
      <c r="AU378" s="24">
        <f t="shared" si="83"/>
        <v>53317.440000000002</v>
      </c>
    </row>
    <row r="379" spans="1:47" x14ac:dyDescent="0.25">
      <c r="A379" s="28" t="s">
        <v>15342</v>
      </c>
      <c r="B379" s="28" t="s">
        <v>9366</v>
      </c>
      <c r="C379" s="28" t="s">
        <v>9367</v>
      </c>
      <c r="D379" s="28" t="s">
        <v>9368</v>
      </c>
      <c r="E379" s="28" t="s">
        <v>9369</v>
      </c>
      <c r="F379" s="29">
        <v>43843</v>
      </c>
      <c r="G379" s="29">
        <v>44896</v>
      </c>
      <c r="H379" s="28" t="s">
        <v>9370</v>
      </c>
      <c r="I379" s="28" t="s">
        <v>16033</v>
      </c>
      <c r="J379" s="28" t="s">
        <v>16037</v>
      </c>
      <c r="K379" s="28" t="s">
        <v>9371</v>
      </c>
      <c r="L379" s="27">
        <v>177760</v>
      </c>
      <c r="M379" s="27">
        <v>257070</v>
      </c>
      <c r="N379" s="27">
        <v>0</v>
      </c>
      <c r="O379" s="27">
        <v>0</v>
      </c>
      <c r="P379" s="27">
        <f t="shared" si="70"/>
        <v>257070</v>
      </c>
      <c r="Q379" s="27">
        <v>0</v>
      </c>
      <c r="R379" s="27">
        <v>0</v>
      </c>
      <c r="S379" s="27">
        <v>0</v>
      </c>
      <c r="T379" s="27">
        <f t="shared" si="71"/>
        <v>0</v>
      </c>
      <c r="U379" s="27">
        <v>133900</v>
      </c>
      <c r="V379" s="27">
        <f t="shared" si="72"/>
        <v>568730</v>
      </c>
      <c r="W379" s="28" t="s">
        <v>9372</v>
      </c>
      <c r="X379" s="27">
        <v>183092.80000000002</v>
      </c>
      <c r="Y379" s="27">
        <f t="shared" si="76"/>
        <v>630967.69999999995</v>
      </c>
      <c r="Z379" s="4" t="str" cm="1">
        <f t="array" ref="Z379">_xlfn.IFS(YEARFRAC(F379,G379)&lt;1,"&lt;1 Year",YEARFRAC(F379,G379)&lt;=5,"1-5 Years",YEARFRAC(F379,G379)&gt;5,"&gt;5 Years")</f>
        <v>1-5 Years</v>
      </c>
      <c r="AA379" s="24">
        <f>L379*(_xlfn.XLOOKUP(K379,'FX rates'!$A$2:$A$38,'FX rates'!$B$2:$B$38))</f>
        <v>236536.34401344592</v>
      </c>
      <c r="AB379" s="24">
        <f>V379*(_xlfn.XLOOKUP(K379,'FX rates'!$A$2:$A$38,'FX rates'!$B$2:$B$38))</f>
        <v>756780.57454301929</v>
      </c>
      <c r="AC379" s="24">
        <f>X379*(_xlfn.XLOOKUP(W379,'FX rates'!$A$2:$A$38,'FX rates'!$B$2:$B$38))</f>
        <v>243632.43433384932</v>
      </c>
      <c r="AD379" s="24">
        <f>Y379*(_xlfn.XLOOKUP(W379,'FX rates'!$A$2:$A$38,'FX rates'!$B$2:$B$38))</f>
        <v>839597.17005272687</v>
      </c>
      <c r="AE379" s="30">
        <f t="shared" si="77"/>
        <v>3.0000000000000079E-2</v>
      </c>
      <c r="AF379" s="31">
        <f t="shared" si="78"/>
        <v>5332.8000000000175</v>
      </c>
      <c r="AG379" s="23">
        <f t="shared" si="79"/>
        <v>520244.2305295734</v>
      </c>
      <c r="AH379" s="35">
        <f t="shared" si="73"/>
        <v>1.3306500000756409</v>
      </c>
      <c r="AI379" s="23">
        <f>U379*(_xlfn.XLOOKUP(K379,'FX rates'!$A$2:$A$38,'FX rates'!$B$2:$B$38))</f>
        <v>178174.03501012831</v>
      </c>
      <c r="AJ379" s="23">
        <f>Q379*(_xlfn.XLOOKUP(K379,'FX rates'!$A$2:$A$38,'FX rates'!$B$2:$B$38))</f>
        <v>0</v>
      </c>
      <c r="AK379" s="23">
        <f>R379*(_xlfn.XLOOKUP(K379,'FX rates'!$A$2:$A$38,'FX rates'!$B$2:$B$38))</f>
        <v>0</v>
      </c>
      <c r="AM379" s="4"/>
      <c r="AN379" s="4"/>
      <c r="AO379" s="4"/>
      <c r="AP379" s="32">
        <f t="shared" si="74"/>
        <v>1.4461633663366336</v>
      </c>
      <c r="AQ379" s="32">
        <f t="shared" si="75"/>
        <v>0</v>
      </c>
      <c r="AR379" s="24">
        <f t="shared" si="80"/>
        <v>447874.89999999997</v>
      </c>
      <c r="AS379" s="24" t="str">
        <f t="shared" si="81"/>
        <v>0</v>
      </c>
      <c r="AT379" s="24">
        <f t="shared" si="82"/>
        <v>755637.45304745424</v>
      </c>
      <c r="AU379" s="24">
        <f t="shared" si="83"/>
        <v>83959.717005272629</v>
      </c>
    </row>
    <row r="380" spans="1:47" x14ac:dyDescent="0.25">
      <c r="A380" s="28" t="s">
        <v>15343</v>
      </c>
      <c r="B380" s="28" t="s">
        <v>9373</v>
      </c>
      <c r="C380" s="28" t="s">
        <v>9374</v>
      </c>
      <c r="D380" s="28" t="s">
        <v>9375</v>
      </c>
      <c r="E380" s="28" t="s">
        <v>9376</v>
      </c>
      <c r="F380" s="29">
        <v>43843</v>
      </c>
      <c r="G380" s="29">
        <v>44896</v>
      </c>
      <c r="H380" s="28" t="s">
        <v>9377</v>
      </c>
      <c r="I380" s="28" t="s">
        <v>16045</v>
      </c>
      <c r="J380" s="28" t="s">
        <v>16032</v>
      </c>
      <c r="K380" s="28" t="s">
        <v>9378</v>
      </c>
      <c r="L380" s="27">
        <v>268620.00000000006</v>
      </c>
      <c r="M380" s="27">
        <v>815100.00000000012</v>
      </c>
      <c r="N380" s="27">
        <v>0</v>
      </c>
      <c r="O380" s="27">
        <v>0</v>
      </c>
      <c r="P380" s="27">
        <f t="shared" si="70"/>
        <v>815100.00000000012</v>
      </c>
      <c r="Q380" s="27">
        <v>0</v>
      </c>
      <c r="R380" s="27">
        <v>0</v>
      </c>
      <c r="S380" s="27">
        <v>0</v>
      </c>
      <c r="T380" s="27">
        <f t="shared" si="71"/>
        <v>0</v>
      </c>
      <c r="U380" s="27">
        <v>228000.00000000003</v>
      </c>
      <c r="V380" s="27">
        <f t="shared" si="72"/>
        <v>1311720.0000000002</v>
      </c>
      <c r="W380" s="28" t="s">
        <v>9379</v>
      </c>
      <c r="X380" s="27">
        <v>298168.20000000007</v>
      </c>
      <c r="Y380" s="27">
        <f t="shared" si="76"/>
        <v>1501097.4000000004</v>
      </c>
      <c r="Z380" s="4" t="str" cm="1">
        <f t="array" ref="Z380">_xlfn.IFS(YEARFRAC(F380,G380)&lt;1,"&lt;1 Year",YEARFRAC(F380,G380)&lt;=5,"1-5 Years",YEARFRAC(F380,G380)&gt;5,"&gt;5 Years")</f>
        <v>1-5 Years</v>
      </c>
      <c r="AA380" s="24">
        <f>L380*(_xlfn.XLOOKUP(K380,'FX rates'!$A$2:$A$38,'FX rates'!$B$2:$B$38))</f>
        <v>268620.00000000006</v>
      </c>
      <c r="AB380" s="24">
        <f>V380*(_xlfn.XLOOKUP(K380,'FX rates'!$A$2:$A$38,'FX rates'!$B$2:$B$38))</f>
        <v>1311720.0000000002</v>
      </c>
      <c r="AC380" s="24">
        <f>X380*(_xlfn.XLOOKUP(W380,'FX rates'!$A$2:$A$38,'FX rates'!$B$2:$B$38))</f>
        <v>298168.20000000007</v>
      </c>
      <c r="AD380" s="24">
        <f>Y380*(_xlfn.XLOOKUP(W380,'FX rates'!$A$2:$A$38,'FX rates'!$B$2:$B$38))</f>
        <v>1501097.4000000004</v>
      </c>
      <c r="AE380" s="30">
        <f t="shared" si="77"/>
        <v>0.11000000000000001</v>
      </c>
      <c r="AF380" s="31">
        <f t="shared" si="78"/>
        <v>29548.200000000012</v>
      </c>
      <c r="AG380" s="23">
        <f t="shared" si="79"/>
        <v>1043100.0000000002</v>
      </c>
      <c r="AH380" s="35">
        <f t="shared" si="73"/>
        <v>1</v>
      </c>
      <c r="AI380" s="23">
        <f>U380*(_xlfn.XLOOKUP(K380,'FX rates'!$A$2:$A$38,'FX rates'!$B$2:$B$38))</f>
        <v>228000.00000000003</v>
      </c>
      <c r="AJ380" s="23">
        <f>Q380*(_xlfn.XLOOKUP(K380,'FX rates'!$A$2:$A$38,'FX rates'!$B$2:$B$38))</f>
        <v>0</v>
      </c>
      <c r="AK380" s="23">
        <f>R380*(_xlfn.XLOOKUP(K380,'FX rates'!$A$2:$A$38,'FX rates'!$B$2:$B$38))</f>
        <v>0</v>
      </c>
      <c r="AM380" s="4"/>
      <c r="AN380" s="4"/>
      <c r="AO380" s="4"/>
      <c r="AP380" s="32">
        <f t="shared" si="74"/>
        <v>3.0343980343980341</v>
      </c>
      <c r="AQ380" s="32">
        <f t="shared" si="75"/>
        <v>0</v>
      </c>
      <c r="AR380" s="24">
        <f t="shared" si="80"/>
        <v>1202929.2000000002</v>
      </c>
      <c r="AS380" s="24" t="str">
        <f t="shared" si="81"/>
        <v>0</v>
      </c>
      <c r="AT380" s="24">
        <f t="shared" si="82"/>
        <v>1350987.6600000004</v>
      </c>
      <c r="AU380" s="24">
        <f t="shared" si="83"/>
        <v>150109.74</v>
      </c>
    </row>
    <row r="381" spans="1:47" x14ac:dyDescent="0.25">
      <c r="A381" s="28" t="s">
        <v>14138</v>
      </c>
      <c r="B381" s="28" t="s">
        <v>943</v>
      </c>
      <c r="C381" s="28" t="s">
        <v>944</v>
      </c>
      <c r="D381" s="28" t="s">
        <v>945</v>
      </c>
      <c r="E381" s="28" t="s">
        <v>946</v>
      </c>
      <c r="F381" s="29">
        <v>39349</v>
      </c>
      <c r="G381" s="29">
        <v>44896</v>
      </c>
      <c r="H381" s="28" t="s">
        <v>947</v>
      </c>
      <c r="I381" s="28" t="s">
        <v>16040</v>
      </c>
      <c r="J381" s="28" t="s">
        <v>16042</v>
      </c>
      <c r="K381" s="28" t="s">
        <v>948</v>
      </c>
      <c r="L381" s="27">
        <v>189557.49999999997</v>
      </c>
      <c r="M381" s="27">
        <v>58043.700000000004</v>
      </c>
      <c r="N381" s="27">
        <v>0</v>
      </c>
      <c r="O381" s="27">
        <v>0</v>
      </c>
      <c r="P381" s="27">
        <f t="shared" si="70"/>
        <v>58043.700000000004</v>
      </c>
      <c r="Q381" s="27">
        <v>0</v>
      </c>
      <c r="R381" s="27">
        <v>0</v>
      </c>
      <c r="S381" s="27">
        <v>0</v>
      </c>
      <c r="T381" s="27">
        <f t="shared" si="71"/>
        <v>0</v>
      </c>
      <c r="U381" s="27">
        <v>0</v>
      </c>
      <c r="V381" s="27">
        <f t="shared" si="72"/>
        <v>247601.19999999998</v>
      </c>
      <c r="W381" s="28" t="s">
        <v>949</v>
      </c>
      <c r="X381" s="27">
        <v>193348.64999999997</v>
      </c>
      <c r="Y381" s="27">
        <f t="shared" si="76"/>
        <v>445901.87399999995</v>
      </c>
      <c r="Z381" s="4" t="str" cm="1">
        <f t="array" ref="Z381">_xlfn.IFS(YEARFRAC(F381,G381)&lt;1,"&lt;1 Year",YEARFRAC(F381,G381)&lt;=5,"1-5 Years",YEARFRAC(F381,G381)&gt;5,"&gt;5 Years")</f>
        <v>&gt;5 Years</v>
      </c>
      <c r="AA381" s="24">
        <f>L381*(_xlfn.XLOOKUP(K381,'FX rates'!$A$2:$A$38,'FX rates'!$B$2:$B$38))</f>
        <v>189557.49999999997</v>
      </c>
      <c r="AB381" s="24">
        <f>V381*(_xlfn.XLOOKUP(K381,'FX rates'!$A$2:$A$38,'FX rates'!$B$2:$B$38))</f>
        <v>247601.19999999998</v>
      </c>
      <c r="AC381" s="24">
        <f>X381*(_xlfn.XLOOKUP(W381,'FX rates'!$A$2:$A$38,'FX rates'!$B$2:$B$38))</f>
        <v>193348.64999999997</v>
      </c>
      <c r="AD381" s="24">
        <f>Y381*(_xlfn.XLOOKUP(W381,'FX rates'!$A$2:$A$38,'FX rates'!$B$2:$B$38))</f>
        <v>445901.87399999995</v>
      </c>
      <c r="AE381" s="30">
        <f t="shared" si="77"/>
        <v>1.9999999999999973E-2</v>
      </c>
      <c r="AF381" s="31">
        <f t="shared" si="78"/>
        <v>3791.1499999999942</v>
      </c>
      <c r="AG381" s="23">
        <f t="shared" si="79"/>
        <v>58043.700000000012</v>
      </c>
      <c r="AH381" s="35">
        <f t="shared" si="73"/>
        <v>1</v>
      </c>
      <c r="AI381" s="23">
        <f>U381*(_xlfn.XLOOKUP(K381,'FX rates'!$A$2:$A$38,'FX rates'!$B$2:$B$38))</f>
        <v>0</v>
      </c>
      <c r="AJ381" s="23">
        <f>Q381*(_xlfn.XLOOKUP(K381,'FX rates'!$A$2:$A$38,'FX rates'!$B$2:$B$38))</f>
        <v>0</v>
      </c>
      <c r="AK381" s="23">
        <f>R381*(_xlfn.XLOOKUP(K381,'FX rates'!$A$2:$A$38,'FX rates'!$B$2:$B$38))</f>
        <v>0</v>
      </c>
      <c r="AM381" s="4"/>
      <c r="AN381" s="4"/>
      <c r="AO381" s="4"/>
      <c r="AP381" s="32">
        <f t="shared" si="74"/>
        <v>0.30620629624256501</v>
      </c>
      <c r="AQ381" s="32">
        <f t="shared" si="75"/>
        <v>0</v>
      </c>
      <c r="AR381" s="24">
        <f t="shared" si="80"/>
        <v>252553.22399999999</v>
      </c>
      <c r="AS381" s="24" t="str">
        <f t="shared" si="81"/>
        <v>0</v>
      </c>
      <c r="AT381" s="24">
        <f t="shared" si="82"/>
        <v>401311.68659999996</v>
      </c>
      <c r="AU381" s="24">
        <f t="shared" si="83"/>
        <v>44590.187399999995</v>
      </c>
    </row>
    <row r="382" spans="1:47" x14ac:dyDescent="0.25">
      <c r="A382" s="28" t="s">
        <v>15344</v>
      </c>
      <c r="B382" s="28" t="s">
        <v>9380</v>
      </c>
      <c r="C382" s="28" t="s">
        <v>9381</v>
      </c>
      <c r="D382" s="28" t="s">
        <v>9382</v>
      </c>
      <c r="E382" s="28" t="s">
        <v>9383</v>
      </c>
      <c r="F382" s="29">
        <v>43808</v>
      </c>
      <c r="G382" s="29">
        <v>44896</v>
      </c>
      <c r="H382" s="28" t="s">
        <v>9384</v>
      </c>
      <c r="I382" s="28" t="s">
        <v>16056</v>
      </c>
      <c r="J382" s="28" t="s">
        <v>16047</v>
      </c>
      <c r="K382" s="28" t="s">
        <v>9385</v>
      </c>
      <c r="L382" s="27">
        <v>168300</v>
      </c>
      <c r="M382" s="27">
        <v>283031.09999999998</v>
      </c>
      <c r="N382" s="27">
        <v>635078.69000000006</v>
      </c>
      <c r="O382" s="27">
        <v>0</v>
      </c>
      <c r="P382" s="27">
        <f t="shared" si="70"/>
        <v>918109.79</v>
      </c>
      <c r="Q382" s="27">
        <v>0</v>
      </c>
      <c r="R382" s="27">
        <v>0</v>
      </c>
      <c r="S382" s="27">
        <v>0</v>
      </c>
      <c r="T382" s="27">
        <f t="shared" si="71"/>
        <v>0</v>
      </c>
      <c r="U382" s="27">
        <v>0</v>
      </c>
      <c r="V382" s="27">
        <f t="shared" si="72"/>
        <v>1086409.79</v>
      </c>
      <c r="W382" s="28" t="s">
        <v>9386</v>
      </c>
      <c r="X382" s="27">
        <v>169983</v>
      </c>
      <c r="Y382" s="27">
        <f t="shared" si="76"/>
        <v>625827.41099999996</v>
      </c>
      <c r="Z382" s="4" t="str" cm="1">
        <f t="array" ref="Z382">_xlfn.IFS(YEARFRAC(F382,G382)&lt;1,"&lt;1 Year",YEARFRAC(F382,G382)&lt;=5,"1-5 Years",YEARFRAC(F382,G382)&gt;5,"&gt;5 Years")</f>
        <v>1-5 Years</v>
      </c>
      <c r="AA382" s="24">
        <f>L382*(_xlfn.XLOOKUP(K382,'FX rates'!$A$2:$A$38,'FX rates'!$B$2:$B$38))</f>
        <v>223948.39501273038</v>
      </c>
      <c r="AB382" s="24">
        <f>V382*(_xlfn.XLOOKUP(K382,'FX rates'!$A$2:$A$38,'FX rates'!$B$2:$B$38))</f>
        <v>1445631.1871456772</v>
      </c>
      <c r="AC382" s="24">
        <f>X382*(_xlfn.XLOOKUP(W382,'FX rates'!$A$2:$A$38,'FX rates'!$B$2:$B$38))</f>
        <v>226187.87896285768</v>
      </c>
      <c r="AD382" s="24">
        <f>Y382*(_xlfn.XLOOKUP(W382,'FX rates'!$A$2:$A$38,'FX rates'!$B$2:$B$38))</f>
        <v>832757.24449448811</v>
      </c>
      <c r="AE382" s="30">
        <f t="shared" si="77"/>
        <v>9.9999999999999586E-3</v>
      </c>
      <c r="AF382" s="31">
        <f t="shared" si="78"/>
        <v>1683</v>
      </c>
      <c r="AG382" s="23">
        <f t="shared" si="79"/>
        <v>1221682.7921329467</v>
      </c>
      <c r="AH382" s="35">
        <f t="shared" si="73"/>
        <v>1.3306500000756409</v>
      </c>
      <c r="AI382" s="23">
        <f>U382*(_xlfn.XLOOKUP(K382,'FX rates'!$A$2:$A$38,'FX rates'!$B$2:$B$38))</f>
        <v>0</v>
      </c>
      <c r="AJ382" s="23">
        <f>Q382*(_xlfn.XLOOKUP(K382,'FX rates'!$A$2:$A$38,'FX rates'!$B$2:$B$38))</f>
        <v>0</v>
      </c>
      <c r="AK382" s="23">
        <f>R382*(_xlfn.XLOOKUP(K382,'FX rates'!$A$2:$A$38,'FX rates'!$B$2:$B$38))</f>
        <v>0</v>
      </c>
      <c r="AM382" s="4"/>
      <c r="AN382" s="4"/>
      <c r="AO382" s="4"/>
      <c r="AP382" s="32">
        <f t="shared" si="74"/>
        <v>1.6817058823529409</v>
      </c>
      <c r="AQ382" s="32">
        <f t="shared" si="75"/>
        <v>0</v>
      </c>
      <c r="AR382" s="24">
        <f t="shared" si="80"/>
        <v>455844.41099999996</v>
      </c>
      <c r="AS382" s="24" t="str">
        <f t="shared" si="81"/>
        <v>0</v>
      </c>
      <c r="AT382" s="24">
        <f t="shared" si="82"/>
        <v>749481.52004503936</v>
      </c>
      <c r="AU382" s="24">
        <f t="shared" si="83"/>
        <v>83275.724449448753</v>
      </c>
    </row>
    <row r="383" spans="1:47" x14ac:dyDescent="0.25">
      <c r="A383" s="28" t="s">
        <v>15345</v>
      </c>
      <c r="B383" s="28" t="s">
        <v>9387</v>
      </c>
      <c r="C383" s="28" t="s">
        <v>9388</v>
      </c>
      <c r="D383" s="28" t="s">
        <v>9389</v>
      </c>
      <c r="E383" s="28" t="s">
        <v>9390</v>
      </c>
      <c r="F383" s="29">
        <v>43843</v>
      </c>
      <c r="G383" s="29">
        <v>44896</v>
      </c>
      <c r="H383" s="28" t="s">
        <v>9391</v>
      </c>
      <c r="I383" s="28" t="s">
        <v>16049</v>
      </c>
      <c r="J383" s="4" t="s">
        <v>16053</v>
      </c>
      <c r="K383" s="28" t="s">
        <v>9392</v>
      </c>
      <c r="L383" s="27">
        <v>237600.00000000006</v>
      </c>
      <c r="M383" s="27">
        <v>604203.6</v>
      </c>
      <c r="N383" s="27">
        <v>0</v>
      </c>
      <c r="O383" s="27">
        <v>0</v>
      </c>
      <c r="P383" s="27">
        <f t="shared" si="70"/>
        <v>604203.6</v>
      </c>
      <c r="Q383" s="27">
        <v>0</v>
      </c>
      <c r="R383" s="27">
        <v>0</v>
      </c>
      <c r="S383" s="27">
        <v>0</v>
      </c>
      <c r="T383" s="27">
        <f t="shared" si="71"/>
        <v>0</v>
      </c>
      <c r="U383" s="27">
        <v>358400.00000000006</v>
      </c>
      <c r="V383" s="27">
        <f t="shared" si="72"/>
        <v>1200203.6000000001</v>
      </c>
      <c r="W383" s="28" t="s">
        <v>9393</v>
      </c>
      <c r="X383" s="27">
        <v>249480.00000000006</v>
      </c>
      <c r="Y383" s="27">
        <f t="shared" si="76"/>
        <v>1133373.78</v>
      </c>
      <c r="Z383" s="4" t="str" cm="1">
        <f t="array" ref="Z383">_xlfn.IFS(YEARFRAC(F383,G383)&lt;1,"&lt;1 Year",YEARFRAC(F383,G383)&lt;=5,"1-5 Years",YEARFRAC(F383,G383)&gt;5,"&gt;5 Years")</f>
        <v>1-5 Years</v>
      </c>
      <c r="AA383" s="24">
        <f>L383*(_xlfn.XLOOKUP(K383,'FX rates'!$A$2:$A$38,'FX rates'!$B$2:$B$38))</f>
        <v>316162.44001797237</v>
      </c>
      <c r="AB383" s="24">
        <f>V383*(_xlfn.XLOOKUP(K383,'FX rates'!$A$2:$A$38,'FX rates'!$B$2:$B$38))</f>
        <v>1597050.9204307846</v>
      </c>
      <c r="AC383" s="24">
        <f>X383*(_xlfn.XLOOKUP(W383,'FX rates'!$A$2:$A$38,'FX rates'!$B$2:$B$38))</f>
        <v>331970.56201887096</v>
      </c>
      <c r="AD383" s="24">
        <f>Y383*(_xlfn.XLOOKUP(W383,'FX rates'!$A$2:$A$38,'FX rates'!$B$2:$B$38))</f>
        <v>1508123.8204427294</v>
      </c>
      <c r="AE383" s="30">
        <f t="shared" si="77"/>
        <v>4.9999999999999892E-2</v>
      </c>
      <c r="AF383" s="31">
        <f t="shared" si="78"/>
        <v>11880</v>
      </c>
      <c r="AG383" s="23">
        <f t="shared" si="79"/>
        <v>1280888.4804128122</v>
      </c>
      <c r="AH383" s="35">
        <f t="shared" si="73"/>
        <v>1.3306500000756409</v>
      </c>
      <c r="AI383" s="23">
        <f>U383*(_xlfn.XLOOKUP(K383,'FX rates'!$A$2:$A$38,'FX rates'!$B$2:$B$38))</f>
        <v>476904.96002710977</v>
      </c>
      <c r="AJ383" s="23">
        <f>Q383*(_xlfn.XLOOKUP(K383,'FX rates'!$A$2:$A$38,'FX rates'!$B$2:$B$38))</f>
        <v>0</v>
      </c>
      <c r="AK383" s="23">
        <f>R383*(_xlfn.XLOOKUP(K383,'FX rates'!$A$2:$A$38,'FX rates'!$B$2:$B$38))</f>
        <v>0</v>
      </c>
      <c r="AM383" s="4"/>
      <c r="AN383" s="4"/>
      <c r="AO383" s="4"/>
      <c r="AP383" s="32">
        <f t="shared" si="74"/>
        <v>2.5429444444444438</v>
      </c>
      <c r="AQ383" s="32">
        <f t="shared" si="75"/>
        <v>0</v>
      </c>
      <c r="AR383" s="24">
        <f t="shared" si="80"/>
        <v>883893.78</v>
      </c>
      <c r="AS383" s="24" t="str">
        <f t="shared" si="81"/>
        <v>0</v>
      </c>
      <c r="AT383" s="24">
        <f t="shared" si="82"/>
        <v>1357311.4383984564</v>
      </c>
      <c r="AU383" s="24">
        <f t="shared" si="83"/>
        <v>150812.38204427296</v>
      </c>
    </row>
    <row r="384" spans="1:47" x14ac:dyDescent="0.25">
      <c r="A384" s="28" t="s">
        <v>15346</v>
      </c>
      <c r="B384" s="28" t="s">
        <v>9394</v>
      </c>
      <c r="C384" s="28" t="s">
        <v>9395</v>
      </c>
      <c r="D384" s="28" t="s">
        <v>9396</v>
      </c>
      <c r="E384" s="28" t="s">
        <v>9397</v>
      </c>
      <c r="F384" s="29">
        <v>43822</v>
      </c>
      <c r="G384" s="29">
        <v>44896</v>
      </c>
      <c r="H384" s="28" t="s">
        <v>9398</v>
      </c>
      <c r="I384" s="28" t="s">
        <v>16049</v>
      </c>
      <c r="J384" s="28" t="s">
        <v>16038</v>
      </c>
      <c r="K384" s="28" t="s">
        <v>9399</v>
      </c>
      <c r="L384" s="27">
        <v>14998500.000000002</v>
      </c>
      <c r="M384" s="27">
        <v>3988600.0000000005</v>
      </c>
      <c r="N384" s="27">
        <v>0</v>
      </c>
      <c r="O384" s="27">
        <v>0</v>
      </c>
      <c r="P384" s="27">
        <f t="shared" si="70"/>
        <v>3988600.0000000005</v>
      </c>
      <c r="Q384" s="27">
        <v>0</v>
      </c>
      <c r="R384" s="27">
        <v>0</v>
      </c>
      <c r="S384" s="27">
        <v>0</v>
      </c>
      <c r="T384" s="27">
        <f t="shared" si="71"/>
        <v>0</v>
      </c>
      <c r="U384" s="27">
        <v>0</v>
      </c>
      <c r="V384" s="27">
        <f t="shared" si="72"/>
        <v>18987100.000000004</v>
      </c>
      <c r="W384" s="28" t="s">
        <v>9400</v>
      </c>
      <c r="X384" s="27">
        <v>15448455.000000002</v>
      </c>
      <c r="Y384" s="27">
        <f t="shared" si="76"/>
        <v>35005168.000000007</v>
      </c>
      <c r="Z384" s="4" t="str" cm="1">
        <f t="array" ref="Z384">_xlfn.IFS(YEARFRAC(F384,G384)&lt;1,"&lt;1 Year",YEARFRAC(F384,G384)&lt;=5,"1-5 Years",YEARFRAC(F384,G384)&gt;5,"&gt;5 Years")</f>
        <v>1-5 Years</v>
      </c>
      <c r="AA384" s="24">
        <f>L384*(_xlfn.XLOOKUP(K384,'FX rates'!$A$2:$A$38,'FX rates'!$B$2:$B$38))</f>
        <v>138050.53154770125</v>
      </c>
      <c r="AB384" s="24">
        <f>V384*(_xlfn.XLOOKUP(K384,'FX rates'!$A$2:$A$38,'FX rates'!$B$2:$B$38))</f>
        <v>174762.75944590184</v>
      </c>
      <c r="AC384" s="24">
        <f>X384*(_xlfn.XLOOKUP(W384,'FX rates'!$A$2:$A$38,'FX rates'!$B$2:$B$38))</f>
        <v>142192.04749413228</v>
      </c>
      <c r="AD384" s="24">
        <f>Y384*(_xlfn.XLOOKUP(W384,'FX rates'!$A$2:$A$38,'FX rates'!$B$2:$B$38))</f>
        <v>322197.68972341117</v>
      </c>
      <c r="AE384" s="30">
        <f t="shared" si="77"/>
        <v>2.9999999999999926E-2</v>
      </c>
      <c r="AF384" s="31">
        <f t="shared" si="78"/>
        <v>449955</v>
      </c>
      <c r="AG384" s="23">
        <f t="shared" si="79"/>
        <v>36712.227898200596</v>
      </c>
      <c r="AH384" s="35">
        <f t="shared" si="73"/>
        <v>9.2042891987666256E-3</v>
      </c>
      <c r="AI384" s="23">
        <f>U384*(_xlfn.XLOOKUP(K384,'FX rates'!$A$2:$A$38,'FX rates'!$B$2:$B$38))</f>
        <v>0</v>
      </c>
      <c r="AJ384" s="23">
        <f>Q384*(_xlfn.XLOOKUP(K384,'FX rates'!$A$2:$A$38,'FX rates'!$B$2:$B$38))</f>
        <v>0</v>
      </c>
      <c r="AK384" s="23">
        <f>R384*(_xlfn.XLOOKUP(K384,'FX rates'!$A$2:$A$38,'FX rates'!$B$2:$B$38))</f>
        <v>0</v>
      </c>
      <c r="AM384" s="4"/>
      <c r="AN384" s="4"/>
      <c r="AO384" s="4"/>
      <c r="AP384" s="32">
        <f t="shared" si="74"/>
        <v>0.26593325999266593</v>
      </c>
      <c r="AQ384" s="32">
        <f t="shared" si="75"/>
        <v>0</v>
      </c>
      <c r="AR384" s="24">
        <f t="shared" si="80"/>
        <v>19556713.000000004</v>
      </c>
      <c r="AS384" s="24" t="str">
        <f t="shared" si="81"/>
        <v>0</v>
      </c>
      <c r="AT384" s="24">
        <f t="shared" si="82"/>
        <v>289977.92075107008</v>
      </c>
      <c r="AU384" s="24">
        <f t="shared" si="83"/>
        <v>32219.768972341088</v>
      </c>
    </row>
    <row r="385" spans="1:47" x14ac:dyDescent="0.25">
      <c r="A385" s="28" t="s">
        <v>15347</v>
      </c>
      <c r="B385" s="28" t="s">
        <v>9401</v>
      </c>
      <c r="C385" s="28" t="s">
        <v>9402</v>
      </c>
      <c r="D385" s="28" t="s">
        <v>9403</v>
      </c>
      <c r="E385" s="28" t="s">
        <v>9404</v>
      </c>
      <c r="F385" s="29">
        <v>43850</v>
      </c>
      <c r="G385" s="29">
        <v>44896</v>
      </c>
      <c r="H385" s="28" t="s">
        <v>9405</v>
      </c>
      <c r="I385" s="28" t="s">
        <v>16032</v>
      </c>
      <c r="J385" s="28" t="s">
        <v>16045</v>
      </c>
      <c r="K385" s="28" t="s">
        <v>9406</v>
      </c>
      <c r="L385" s="27">
        <v>175054</v>
      </c>
      <c r="M385" s="27">
        <v>53350.000000000007</v>
      </c>
      <c r="N385" s="27">
        <v>0</v>
      </c>
      <c r="O385" s="27">
        <v>0</v>
      </c>
      <c r="P385" s="27">
        <f t="shared" si="70"/>
        <v>53350.000000000007</v>
      </c>
      <c r="Q385" s="27">
        <v>0</v>
      </c>
      <c r="R385" s="27">
        <v>0</v>
      </c>
      <c r="S385" s="27">
        <v>0</v>
      </c>
      <c r="T385" s="27">
        <f t="shared" si="71"/>
        <v>0</v>
      </c>
      <c r="U385" s="27">
        <v>0</v>
      </c>
      <c r="V385" s="27">
        <f t="shared" si="72"/>
        <v>228404</v>
      </c>
      <c r="W385" s="28" t="s">
        <v>9407</v>
      </c>
      <c r="X385" s="27">
        <v>201312.09999999998</v>
      </c>
      <c r="Y385" s="27">
        <f t="shared" si="76"/>
        <v>463976.69999999995</v>
      </c>
      <c r="Z385" s="4" t="str" cm="1">
        <f t="array" ref="Z385">_xlfn.IFS(YEARFRAC(F385,G385)&lt;1,"&lt;1 Year",YEARFRAC(F385,G385)&lt;=5,"1-5 Years",YEARFRAC(F385,G385)&gt;5,"&gt;5 Years")</f>
        <v>1-5 Years</v>
      </c>
      <c r="AA385" s="24">
        <f>L385*(_xlfn.XLOOKUP(K385,'FX rates'!$A$2:$A$38,'FX rates'!$B$2:$B$38))</f>
        <v>175054</v>
      </c>
      <c r="AB385" s="24">
        <f>V385*(_xlfn.XLOOKUP(K385,'FX rates'!$A$2:$A$38,'FX rates'!$B$2:$B$38))</f>
        <v>228404</v>
      </c>
      <c r="AC385" s="24">
        <f>X385*(_xlfn.XLOOKUP(W385,'FX rates'!$A$2:$A$38,'FX rates'!$B$2:$B$38))</f>
        <v>201312.09999999998</v>
      </c>
      <c r="AD385" s="24">
        <f>Y385*(_xlfn.XLOOKUP(W385,'FX rates'!$A$2:$A$38,'FX rates'!$B$2:$B$38))</f>
        <v>463976.69999999995</v>
      </c>
      <c r="AE385" s="30">
        <f t="shared" si="77"/>
        <v>0.14999999999999986</v>
      </c>
      <c r="AF385" s="31">
        <f t="shared" si="78"/>
        <v>26258.099999999977</v>
      </c>
      <c r="AG385" s="23">
        <f t="shared" si="79"/>
        <v>53350</v>
      </c>
      <c r="AH385" s="35">
        <f t="shared" si="73"/>
        <v>1</v>
      </c>
      <c r="AI385" s="23">
        <f>U385*(_xlfn.XLOOKUP(K385,'FX rates'!$A$2:$A$38,'FX rates'!$B$2:$B$38))</f>
        <v>0</v>
      </c>
      <c r="AJ385" s="23">
        <f>Q385*(_xlfn.XLOOKUP(K385,'FX rates'!$A$2:$A$38,'FX rates'!$B$2:$B$38))</f>
        <v>0</v>
      </c>
      <c r="AK385" s="23">
        <f>R385*(_xlfn.XLOOKUP(K385,'FX rates'!$A$2:$A$38,'FX rates'!$B$2:$B$38))</f>
        <v>0</v>
      </c>
      <c r="AM385" s="4"/>
      <c r="AN385" s="4"/>
      <c r="AO385" s="4"/>
      <c r="AP385" s="32">
        <f t="shared" si="74"/>
        <v>0.30476310167148429</v>
      </c>
      <c r="AQ385" s="32">
        <f t="shared" si="75"/>
        <v>0</v>
      </c>
      <c r="AR385" s="24">
        <f t="shared" si="80"/>
        <v>262664.59999999998</v>
      </c>
      <c r="AS385" s="24" t="str">
        <f t="shared" si="81"/>
        <v>0</v>
      </c>
      <c r="AT385" s="24">
        <f t="shared" si="82"/>
        <v>417579.02999999997</v>
      </c>
      <c r="AU385" s="24">
        <f t="shared" si="83"/>
        <v>46397.669999999984</v>
      </c>
    </row>
    <row r="386" spans="1:47" x14ac:dyDescent="0.25">
      <c r="A386" s="28" t="s">
        <v>15348</v>
      </c>
      <c r="B386" s="28" t="s">
        <v>9408</v>
      </c>
      <c r="C386" s="28" t="s">
        <v>9409</v>
      </c>
      <c r="D386" s="28" t="s">
        <v>9410</v>
      </c>
      <c r="E386" s="28" t="s">
        <v>9411</v>
      </c>
      <c r="F386" s="29">
        <v>43836</v>
      </c>
      <c r="G386" s="29">
        <v>44896</v>
      </c>
      <c r="H386" s="28" t="s">
        <v>9412</v>
      </c>
      <c r="I386" s="28" t="s">
        <v>16057</v>
      </c>
      <c r="J386" s="28" t="s">
        <v>16040</v>
      </c>
      <c r="K386" s="28" t="s">
        <v>9413</v>
      </c>
      <c r="L386" s="27">
        <v>305250</v>
      </c>
      <c r="M386" s="27">
        <v>961400.00000000012</v>
      </c>
      <c r="N386" s="27">
        <v>0</v>
      </c>
      <c r="O386" s="27">
        <v>0</v>
      </c>
      <c r="P386" s="27">
        <f t="shared" ref="P386:P449" si="84">M386+N386+O386</f>
        <v>961400.00000000012</v>
      </c>
      <c r="Q386" s="27">
        <v>0</v>
      </c>
      <c r="R386" s="27">
        <v>0</v>
      </c>
      <c r="S386" s="27">
        <v>0</v>
      </c>
      <c r="T386" s="27">
        <f t="shared" ref="T386:T449" si="85">+Q386+R386+S386</f>
        <v>0</v>
      </c>
      <c r="U386" s="27">
        <v>330000</v>
      </c>
      <c r="V386" s="27">
        <f t="shared" ref="V386:V449" si="86">L386+P386+T386+U386</f>
        <v>1596650</v>
      </c>
      <c r="W386" s="28" t="s">
        <v>9414</v>
      </c>
      <c r="X386" s="27">
        <v>341880.00000000006</v>
      </c>
      <c r="Y386" s="27">
        <f t="shared" si="76"/>
        <v>1760528.0000000002</v>
      </c>
      <c r="Z386" s="4" t="str" cm="1">
        <f t="array" ref="Z386">_xlfn.IFS(YEARFRAC(F386,G386)&lt;1,"&lt;1 Year",YEARFRAC(F386,G386)&lt;=5,"1-5 Years",YEARFRAC(F386,G386)&gt;5,"&gt;5 Years")</f>
        <v>1-5 Years</v>
      </c>
      <c r="AA386" s="24">
        <f>L386*(_xlfn.XLOOKUP(K386,'FX rates'!$A$2:$A$38,'FX rates'!$B$2:$B$38))</f>
        <v>305250</v>
      </c>
      <c r="AB386" s="24">
        <f>V386*(_xlfn.XLOOKUP(K386,'FX rates'!$A$2:$A$38,'FX rates'!$B$2:$B$38))</f>
        <v>1596650</v>
      </c>
      <c r="AC386" s="24">
        <f>X386*(_xlfn.XLOOKUP(W386,'FX rates'!$A$2:$A$38,'FX rates'!$B$2:$B$38))</f>
        <v>341880.00000000006</v>
      </c>
      <c r="AD386" s="24">
        <f>Y386*(_xlfn.XLOOKUP(W386,'FX rates'!$A$2:$A$38,'FX rates'!$B$2:$B$38))</f>
        <v>1760528.0000000002</v>
      </c>
      <c r="AE386" s="30">
        <f t="shared" si="77"/>
        <v>0.12000000000000019</v>
      </c>
      <c r="AF386" s="31">
        <f t="shared" si="78"/>
        <v>36630.000000000058</v>
      </c>
      <c r="AG386" s="23">
        <f t="shared" si="79"/>
        <v>1291400</v>
      </c>
      <c r="AH386" s="35">
        <f t="shared" ref="AH386:AH449" si="87">AC386/X386</f>
        <v>1</v>
      </c>
      <c r="AI386" s="23">
        <f>U386*(_xlfn.XLOOKUP(K386,'FX rates'!$A$2:$A$38,'FX rates'!$B$2:$B$38))</f>
        <v>330000</v>
      </c>
      <c r="AJ386" s="23">
        <f>Q386*(_xlfn.XLOOKUP(K386,'FX rates'!$A$2:$A$38,'FX rates'!$B$2:$B$38))</f>
        <v>0</v>
      </c>
      <c r="AK386" s="23">
        <f>R386*(_xlfn.XLOOKUP(K386,'FX rates'!$A$2:$A$38,'FX rates'!$B$2:$B$38))</f>
        <v>0</v>
      </c>
      <c r="AM386" s="4"/>
      <c r="AN386" s="4"/>
      <c r="AO386" s="4"/>
      <c r="AP386" s="32">
        <f t="shared" ref="AP386:AP449" si="88">M386/L386</f>
        <v>3.1495495495495498</v>
      </c>
      <c r="AQ386" s="32">
        <f t="shared" ref="AQ386:AQ449" si="89">O386/L386</f>
        <v>0</v>
      </c>
      <c r="AR386" s="24">
        <f t="shared" si="80"/>
        <v>1418648.0000000002</v>
      </c>
      <c r="AS386" s="24" t="str">
        <f t="shared" si="81"/>
        <v>0</v>
      </c>
      <c r="AT386" s="24">
        <f t="shared" si="82"/>
        <v>1584475.2000000002</v>
      </c>
      <c r="AU386" s="24">
        <f t="shared" si="83"/>
        <v>176052.80000000005</v>
      </c>
    </row>
    <row r="387" spans="1:47" x14ac:dyDescent="0.25">
      <c r="A387" s="28" t="s">
        <v>15349</v>
      </c>
      <c r="B387" s="28" t="s">
        <v>9415</v>
      </c>
      <c r="C387" s="28" t="s">
        <v>9416</v>
      </c>
      <c r="D387" s="28" t="s">
        <v>9417</v>
      </c>
      <c r="E387" s="28" t="s">
        <v>9418</v>
      </c>
      <c r="F387" s="29">
        <v>43836</v>
      </c>
      <c r="G387" s="29">
        <v>44896</v>
      </c>
      <c r="H387" s="28" t="s">
        <v>9419</v>
      </c>
      <c r="I387" s="28" t="s">
        <v>16047</v>
      </c>
      <c r="J387" s="28" t="s">
        <v>16049</v>
      </c>
      <c r="K387" s="28" t="s">
        <v>9420</v>
      </c>
      <c r="L387" s="27">
        <v>205700.00000000006</v>
      </c>
      <c r="M387" s="27">
        <v>195800.00000000003</v>
      </c>
      <c r="N387" s="27">
        <v>0</v>
      </c>
      <c r="O387" s="27">
        <v>0</v>
      </c>
      <c r="P387" s="27">
        <f t="shared" si="84"/>
        <v>195800.00000000003</v>
      </c>
      <c r="Q387" s="27">
        <v>0</v>
      </c>
      <c r="R387" s="27">
        <v>0</v>
      </c>
      <c r="S387" s="27">
        <v>0</v>
      </c>
      <c r="T387" s="27">
        <f t="shared" si="85"/>
        <v>0</v>
      </c>
      <c r="U387" s="27">
        <v>0</v>
      </c>
      <c r="V387" s="27">
        <f t="shared" si="86"/>
        <v>401500.00000000012</v>
      </c>
      <c r="W387" s="28" t="s">
        <v>9421</v>
      </c>
      <c r="X387" s="27">
        <v>230384.00000000009</v>
      </c>
      <c r="Y387" s="27">
        <f t="shared" ref="Y387:Y450" si="90">X387+AR387+AS387</f>
        <v>680064.00000000023</v>
      </c>
      <c r="Z387" s="4" t="str" cm="1">
        <f t="array" ref="Z387">_xlfn.IFS(YEARFRAC(F387,G387)&lt;1,"&lt;1 Year",YEARFRAC(F387,G387)&lt;=5,"1-5 Years",YEARFRAC(F387,G387)&gt;5,"&gt;5 Years")</f>
        <v>1-5 Years</v>
      </c>
      <c r="AA387" s="24">
        <f>L387*(_xlfn.XLOOKUP(K387,'FX rates'!$A$2:$A$38,'FX rates'!$B$2:$B$38))</f>
        <v>205700.00000000006</v>
      </c>
      <c r="AB387" s="24">
        <f>V387*(_xlfn.XLOOKUP(K387,'FX rates'!$A$2:$A$38,'FX rates'!$B$2:$B$38))</f>
        <v>401500.00000000012</v>
      </c>
      <c r="AC387" s="24">
        <f>X387*(_xlfn.XLOOKUP(W387,'FX rates'!$A$2:$A$38,'FX rates'!$B$2:$B$38))</f>
        <v>230384.00000000009</v>
      </c>
      <c r="AD387" s="24">
        <f>Y387*(_xlfn.XLOOKUP(W387,'FX rates'!$A$2:$A$38,'FX rates'!$B$2:$B$38))</f>
        <v>680064.00000000023</v>
      </c>
      <c r="AE387" s="30">
        <f t="shared" ref="AE387:AE450" si="91">(AC387-AA387)/AA387</f>
        <v>0.12000000000000011</v>
      </c>
      <c r="AF387" s="31">
        <f t="shared" ref="AF387:AF450" si="92">X387-L387</f>
        <v>24684.000000000029</v>
      </c>
      <c r="AG387" s="23">
        <f t="shared" ref="AG387:AG450" si="93">AB387-AA387</f>
        <v>195800.00000000006</v>
      </c>
      <c r="AH387" s="35">
        <f t="shared" si="87"/>
        <v>1</v>
      </c>
      <c r="AI387" s="23">
        <f>U387*(_xlfn.XLOOKUP(K387,'FX rates'!$A$2:$A$38,'FX rates'!$B$2:$B$38))</f>
        <v>0</v>
      </c>
      <c r="AJ387" s="23">
        <f>Q387*(_xlfn.XLOOKUP(K387,'FX rates'!$A$2:$A$38,'FX rates'!$B$2:$B$38))</f>
        <v>0</v>
      </c>
      <c r="AK387" s="23">
        <f>R387*(_xlfn.XLOOKUP(K387,'FX rates'!$A$2:$A$38,'FX rates'!$B$2:$B$38))</f>
        <v>0</v>
      </c>
      <c r="AM387" s="4"/>
      <c r="AN387" s="4"/>
      <c r="AO387" s="4"/>
      <c r="AP387" s="32">
        <f t="shared" si="88"/>
        <v>0.95187165775401061</v>
      </c>
      <c r="AQ387" s="32">
        <f t="shared" si="89"/>
        <v>0</v>
      </c>
      <c r="AR387" s="24">
        <f t="shared" ref="AR387:AR450" si="94">X387*(1+AP387)</f>
        <v>449680.00000000012</v>
      </c>
      <c r="AS387" s="24" t="str">
        <f t="shared" ref="AS387:AS450" si="95">IF(AQ387&gt;0,X387*(1+AQ387),"0")</f>
        <v>0</v>
      </c>
      <c r="AT387" s="24">
        <f t="shared" ref="AT387:AT450" si="96">AD387*(0.9)</f>
        <v>612057.60000000021</v>
      </c>
      <c r="AU387" s="24">
        <f t="shared" ref="AU387:AU450" si="97">AD387-AT387</f>
        <v>68006.400000000023</v>
      </c>
    </row>
    <row r="388" spans="1:47" x14ac:dyDescent="0.25">
      <c r="A388" s="28" t="s">
        <v>15350</v>
      </c>
      <c r="B388" s="28" t="s">
        <v>13740</v>
      </c>
      <c r="C388" s="28" t="s">
        <v>13741</v>
      </c>
      <c r="D388" s="28" t="s">
        <v>13742</v>
      </c>
      <c r="E388" s="28" t="s">
        <v>13743</v>
      </c>
      <c r="F388" s="29">
        <v>43831</v>
      </c>
      <c r="G388" s="29">
        <v>44896</v>
      </c>
      <c r="H388" s="28" t="s">
        <v>13744</v>
      </c>
      <c r="I388" s="28" t="s">
        <v>16042</v>
      </c>
      <c r="J388" s="28" t="s">
        <v>16052</v>
      </c>
      <c r="K388" s="28" t="s">
        <v>13745</v>
      </c>
      <c r="L388" s="27">
        <v>61215.000000000007</v>
      </c>
      <c r="M388" s="27">
        <v>15334</v>
      </c>
      <c r="N388" s="27">
        <v>0</v>
      </c>
      <c r="O388" s="27">
        <v>0</v>
      </c>
      <c r="P388" s="27">
        <f t="shared" si="84"/>
        <v>15334</v>
      </c>
      <c r="Q388" s="27">
        <v>0</v>
      </c>
      <c r="R388" s="27">
        <v>0</v>
      </c>
      <c r="S388" s="27">
        <v>0</v>
      </c>
      <c r="T388" s="27">
        <f t="shared" si="85"/>
        <v>0</v>
      </c>
      <c r="U388" s="27">
        <v>0</v>
      </c>
      <c r="V388" s="27">
        <f t="shared" si="86"/>
        <v>76549</v>
      </c>
      <c r="W388" s="28" t="s">
        <v>13746</v>
      </c>
      <c r="X388" s="27">
        <v>66724.350000000006</v>
      </c>
      <c r="Y388" s="27">
        <f t="shared" si="90"/>
        <v>150162.76</v>
      </c>
      <c r="Z388" s="4" t="str" cm="1">
        <f t="array" ref="Z388">_xlfn.IFS(YEARFRAC(F388,G388)&lt;1,"&lt;1 Year",YEARFRAC(F388,G388)&lt;=5,"1-5 Years",YEARFRAC(F388,G388)&gt;5,"&gt;5 Years")</f>
        <v>1-5 Years</v>
      </c>
      <c r="AA388" s="24">
        <f>L388*(_xlfn.XLOOKUP(K388,'FX rates'!$A$2:$A$38,'FX rates'!$B$2:$B$38))</f>
        <v>81455.739754630369</v>
      </c>
      <c r="AB388" s="24">
        <f>V388*(_xlfn.XLOOKUP(K388,'FX rates'!$A$2:$A$38,'FX rates'!$B$2:$B$38))</f>
        <v>101859.92685579024</v>
      </c>
      <c r="AC388" s="24">
        <f>X388*(_xlfn.XLOOKUP(W388,'FX rates'!$A$2:$A$38,'FX rates'!$B$2:$B$38))</f>
        <v>88786.756332547098</v>
      </c>
      <c r="AD388" s="24">
        <f>Y388*(_xlfn.XLOOKUP(W388,'FX rates'!$A$2:$A$38,'FX rates'!$B$2:$B$38))</f>
        <v>199814.07660535845</v>
      </c>
      <c r="AE388" s="30">
        <f t="shared" si="91"/>
        <v>8.9999999999999955E-2</v>
      </c>
      <c r="AF388" s="31">
        <f t="shared" si="92"/>
        <v>5509.3499999999985</v>
      </c>
      <c r="AG388" s="23">
        <f t="shared" si="93"/>
        <v>20404.187101159871</v>
      </c>
      <c r="AH388" s="35">
        <f t="shared" si="87"/>
        <v>1.3306500000756409</v>
      </c>
      <c r="AI388" s="23">
        <f>U388*(_xlfn.XLOOKUP(K388,'FX rates'!$A$2:$A$38,'FX rates'!$B$2:$B$38))</f>
        <v>0</v>
      </c>
      <c r="AJ388" s="23">
        <f>Q388*(_xlfn.XLOOKUP(K388,'FX rates'!$A$2:$A$38,'FX rates'!$B$2:$B$38))</f>
        <v>0</v>
      </c>
      <c r="AK388" s="23">
        <f>R388*(_xlfn.XLOOKUP(K388,'FX rates'!$A$2:$A$38,'FX rates'!$B$2:$B$38))</f>
        <v>0</v>
      </c>
      <c r="AM388" s="4"/>
      <c r="AN388" s="4"/>
      <c r="AO388" s="4"/>
      <c r="AP388" s="32">
        <f t="shared" si="88"/>
        <v>0.25049415992812218</v>
      </c>
      <c r="AQ388" s="32">
        <f t="shared" si="89"/>
        <v>0</v>
      </c>
      <c r="AR388" s="24">
        <f t="shared" si="94"/>
        <v>83438.41</v>
      </c>
      <c r="AS388" s="24" t="str">
        <f t="shared" si="95"/>
        <v>0</v>
      </c>
      <c r="AT388" s="24">
        <f t="shared" si="96"/>
        <v>179832.66894482262</v>
      </c>
      <c r="AU388" s="24">
        <f t="shared" si="97"/>
        <v>19981.407660535828</v>
      </c>
    </row>
    <row r="389" spans="1:47" x14ac:dyDescent="0.25">
      <c r="A389" s="28" t="s">
        <v>15351</v>
      </c>
      <c r="B389" s="28" t="s">
        <v>9429</v>
      </c>
      <c r="C389" s="28" t="s">
        <v>9430</v>
      </c>
      <c r="D389" s="28" t="s">
        <v>9431</v>
      </c>
      <c r="E389" s="28" t="s">
        <v>9432</v>
      </c>
      <c r="F389" s="29">
        <v>43836</v>
      </c>
      <c r="G389" s="29">
        <v>44896</v>
      </c>
      <c r="H389" s="28" t="s">
        <v>9433</v>
      </c>
      <c r="I389" s="28" t="s">
        <v>16041</v>
      </c>
      <c r="J389" s="28" t="s">
        <v>16047</v>
      </c>
      <c r="K389" s="28" t="s">
        <v>9434</v>
      </c>
      <c r="L389" s="27">
        <v>190080</v>
      </c>
      <c r="M389" s="27">
        <v>774658.50000000012</v>
      </c>
      <c r="N389" s="27">
        <v>0</v>
      </c>
      <c r="O389" s="27">
        <v>0</v>
      </c>
      <c r="P389" s="27">
        <f t="shared" si="84"/>
        <v>774658.50000000012</v>
      </c>
      <c r="Q389" s="27">
        <v>0</v>
      </c>
      <c r="R389" s="27">
        <v>0</v>
      </c>
      <c r="S389" s="27">
        <v>0</v>
      </c>
      <c r="T389" s="27">
        <f t="shared" si="85"/>
        <v>0</v>
      </c>
      <c r="U389" s="27">
        <v>123210.00000000001</v>
      </c>
      <c r="V389" s="27">
        <f t="shared" si="86"/>
        <v>1087948.5000000002</v>
      </c>
      <c r="W389" s="28" t="s">
        <v>9435</v>
      </c>
      <c r="X389" s="27">
        <v>191980.79999999999</v>
      </c>
      <c r="Y389" s="27">
        <f t="shared" si="90"/>
        <v>1166366.6850000001</v>
      </c>
      <c r="Z389" s="4" t="str" cm="1">
        <f t="array" ref="Z389">_xlfn.IFS(YEARFRAC(F389,G389)&lt;1,"&lt;1 Year",YEARFRAC(F389,G389)&lt;=5,"1-5 Years",YEARFRAC(F389,G389)&gt;5,"&gt;5 Years")</f>
        <v>1-5 Years</v>
      </c>
      <c r="AA389" s="24">
        <f>L389*(_xlfn.XLOOKUP(K389,'FX rates'!$A$2:$A$38,'FX rates'!$B$2:$B$38))</f>
        <v>252929.95201437784</v>
      </c>
      <c r="AB389" s="24">
        <f>V389*(_xlfn.XLOOKUP(K389,'FX rates'!$A$2:$A$38,'FX rates'!$B$2:$B$38))</f>
        <v>1447678.6716072937</v>
      </c>
      <c r="AC389" s="24">
        <f>X389*(_xlfn.XLOOKUP(W389,'FX rates'!$A$2:$A$38,'FX rates'!$B$2:$B$38))</f>
        <v>255459.25153452158</v>
      </c>
      <c r="AD389" s="24">
        <f>Y389*(_xlfn.XLOOKUP(W389,'FX rates'!$A$2:$A$38,'FX rates'!$B$2:$B$38))</f>
        <v>1552025.8294834751</v>
      </c>
      <c r="AE389" s="30">
        <f t="shared" si="91"/>
        <v>9.9999999999998649E-3</v>
      </c>
      <c r="AF389" s="31">
        <f t="shared" si="92"/>
        <v>1900.7999999999884</v>
      </c>
      <c r="AG389" s="23">
        <f t="shared" si="93"/>
        <v>1194748.7195929158</v>
      </c>
      <c r="AH389" s="35">
        <f t="shared" si="87"/>
        <v>1.3306500000756409</v>
      </c>
      <c r="AI389" s="23">
        <f>U389*(_xlfn.XLOOKUP(K389,'FX rates'!$A$2:$A$38,'FX rates'!$B$2:$B$38))</f>
        <v>163949.38650931974</v>
      </c>
      <c r="AJ389" s="23">
        <f>Q389*(_xlfn.XLOOKUP(K389,'FX rates'!$A$2:$A$38,'FX rates'!$B$2:$B$38))</f>
        <v>0</v>
      </c>
      <c r="AK389" s="23">
        <f>R389*(_xlfn.XLOOKUP(K389,'FX rates'!$A$2:$A$38,'FX rates'!$B$2:$B$38))</f>
        <v>0</v>
      </c>
      <c r="AM389" s="4"/>
      <c r="AN389" s="4"/>
      <c r="AO389" s="4"/>
      <c r="AP389" s="32">
        <f t="shared" si="88"/>
        <v>4.0754340277777787</v>
      </c>
      <c r="AQ389" s="32">
        <f t="shared" si="89"/>
        <v>0</v>
      </c>
      <c r="AR389" s="24">
        <f t="shared" si="94"/>
        <v>974385.88500000013</v>
      </c>
      <c r="AS389" s="24" t="str">
        <f t="shared" si="95"/>
        <v>0</v>
      </c>
      <c r="AT389" s="24">
        <f t="shared" si="96"/>
        <v>1396823.2465351275</v>
      </c>
      <c r="AU389" s="24">
        <f t="shared" si="97"/>
        <v>155202.58294834755</v>
      </c>
    </row>
    <row r="390" spans="1:47" x14ac:dyDescent="0.25">
      <c r="A390" s="28" t="s">
        <v>15352</v>
      </c>
      <c r="B390" s="28" t="s">
        <v>9436</v>
      </c>
      <c r="C390" s="28" t="s">
        <v>9437</v>
      </c>
      <c r="D390" s="28" t="s">
        <v>9438</v>
      </c>
      <c r="E390" s="28" t="s">
        <v>9439</v>
      </c>
      <c r="F390" s="29">
        <v>43836</v>
      </c>
      <c r="G390" s="29">
        <v>44896</v>
      </c>
      <c r="H390" s="28" t="s">
        <v>9440</v>
      </c>
      <c r="I390" s="28" t="s">
        <v>16045</v>
      </c>
      <c r="J390" s="28" t="s">
        <v>16051</v>
      </c>
      <c r="K390" s="28" t="s">
        <v>9441</v>
      </c>
      <c r="L390" s="27">
        <v>167369.40000000002</v>
      </c>
      <c r="M390" s="27">
        <v>200970.00000000003</v>
      </c>
      <c r="N390" s="27">
        <v>0</v>
      </c>
      <c r="O390" s="27">
        <v>0</v>
      </c>
      <c r="P390" s="27">
        <f t="shared" si="84"/>
        <v>200970.00000000003</v>
      </c>
      <c r="Q390" s="27">
        <v>0</v>
      </c>
      <c r="R390" s="27">
        <v>0</v>
      </c>
      <c r="S390" s="27">
        <v>0</v>
      </c>
      <c r="T390" s="27">
        <f t="shared" si="85"/>
        <v>0</v>
      </c>
      <c r="U390" s="27">
        <v>0</v>
      </c>
      <c r="V390" s="27">
        <f t="shared" si="86"/>
        <v>368339.4</v>
      </c>
      <c r="W390" s="28" t="s">
        <v>9442</v>
      </c>
      <c r="X390" s="27">
        <v>169043.09400000001</v>
      </c>
      <c r="Y390" s="27">
        <f t="shared" si="90"/>
        <v>541065.88800000004</v>
      </c>
      <c r="Z390" s="4" t="str" cm="1">
        <f t="array" ref="Z390">_xlfn.IFS(YEARFRAC(F390,G390)&lt;1,"&lt;1 Year",YEARFRAC(F390,G390)&lt;=5,"1-5 Years",YEARFRAC(F390,G390)&gt;5,"&gt;5 Years")</f>
        <v>1-5 Years</v>
      </c>
      <c r="AA390" s="24">
        <f>L390*(_xlfn.XLOOKUP(K390,'FX rates'!$A$2:$A$38,'FX rates'!$B$2:$B$38))</f>
        <v>129023.58926919522</v>
      </c>
      <c r="AB390" s="24">
        <f>V390*(_xlfn.XLOOKUP(K390,'FX rates'!$A$2:$A$38,'FX rates'!$B$2:$B$38))</f>
        <v>283949.58371877891</v>
      </c>
      <c r="AC390" s="24">
        <f>X390*(_xlfn.XLOOKUP(W390,'FX rates'!$A$2:$A$38,'FX rates'!$B$2:$B$38))</f>
        <v>130313.82516188716</v>
      </c>
      <c r="AD390" s="24">
        <f>Y390*(_xlfn.XLOOKUP(W390,'FX rates'!$A$2:$A$38,'FX rates'!$B$2:$B$38))</f>
        <v>417102.90471785387</v>
      </c>
      <c r="AE390" s="30">
        <f t="shared" si="91"/>
        <v>9.99999999999991E-3</v>
      </c>
      <c r="AF390" s="31">
        <f t="shared" si="92"/>
        <v>1673.6939999999886</v>
      </c>
      <c r="AG390" s="23">
        <f t="shared" si="93"/>
        <v>154925.9944495837</v>
      </c>
      <c r="AH390" s="35">
        <f t="shared" si="87"/>
        <v>0.77089115016959608</v>
      </c>
      <c r="AI390" s="23">
        <f>U390*(_xlfn.XLOOKUP(K390,'FX rates'!$A$2:$A$38,'FX rates'!$B$2:$B$38))</f>
        <v>0</v>
      </c>
      <c r="AJ390" s="23">
        <f>Q390*(_xlfn.XLOOKUP(K390,'FX rates'!$A$2:$A$38,'FX rates'!$B$2:$B$38))</f>
        <v>0</v>
      </c>
      <c r="AK390" s="23">
        <f>R390*(_xlfn.XLOOKUP(K390,'FX rates'!$A$2:$A$38,'FX rates'!$B$2:$B$38))</f>
        <v>0</v>
      </c>
      <c r="AM390" s="4"/>
      <c r="AN390" s="4"/>
      <c r="AO390" s="4"/>
      <c r="AP390" s="32">
        <f t="shared" si="88"/>
        <v>1.2007571276469893</v>
      </c>
      <c r="AQ390" s="32">
        <f t="shared" si="89"/>
        <v>0</v>
      </c>
      <c r="AR390" s="24">
        <f t="shared" si="94"/>
        <v>372022.79400000005</v>
      </c>
      <c r="AS390" s="24" t="str">
        <f t="shared" si="95"/>
        <v>0</v>
      </c>
      <c r="AT390" s="24">
        <f t="shared" si="96"/>
        <v>375392.61424606852</v>
      </c>
      <c r="AU390" s="24">
        <f t="shared" si="97"/>
        <v>41710.290471785353</v>
      </c>
    </row>
    <row r="391" spans="1:47" x14ac:dyDescent="0.25">
      <c r="A391" s="28" t="s">
        <v>15353</v>
      </c>
      <c r="B391" s="28" t="s">
        <v>9443</v>
      </c>
      <c r="C391" s="28" t="s">
        <v>9444</v>
      </c>
      <c r="D391" s="28" t="s">
        <v>9445</v>
      </c>
      <c r="E391" s="28" t="s">
        <v>9446</v>
      </c>
      <c r="F391" s="29">
        <v>43864</v>
      </c>
      <c r="G391" s="29">
        <v>44896</v>
      </c>
      <c r="H391" s="28" t="s">
        <v>9447</v>
      </c>
      <c r="I391" s="28" t="s">
        <v>16056</v>
      </c>
      <c r="J391" s="28" t="s">
        <v>16057</v>
      </c>
      <c r="K391" s="28" t="s">
        <v>9448</v>
      </c>
      <c r="L391" s="27">
        <v>181291.33000000002</v>
      </c>
      <c r="M391" s="4">
        <v>0</v>
      </c>
      <c r="N391" s="27">
        <v>848687.62</v>
      </c>
      <c r="O391" s="27">
        <v>0</v>
      </c>
      <c r="P391" s="27">
        <f t="shared" si="84"/>
        <v>848687.62</v>
      </c>
      <c r="Q391" s="27">
        <v>0</v>
      </c>
      <c r="R391" s="27">
        <v>0</v>
      </c>
      <c r="S391" s="27">
        <v>0</v>
      </c>
      <c r="T391" s="27">
        <f t="shared" si="85"/>
        <v>0</v>
      </c>
      <c r="U391" s="27">
        <v>177100</v>
      </c>
      <c r="V391" s="27">
        <f t="shared" si="86"/>
        <v>1207078.95</v>
      </c>
      <c r="W391" s="28" t="s">
        <v>9449</v>
      </c>
      <c r="X391" s="27">
        <v>190355.89650000003</v>
      </c>
      <c r="Y391" s="27">
        <f t="shared" si="90"/>
        <v>380711.79300000006</v>
      </c>
      <c r="Z391" s="4" t="str" cm="1">
        <f t="array" ref="Z391">_xlfn.IFS(YEARFRAC(F391,G391)&lt;1,"&lt;1 Year",YEARFRAC(F391,G391)&lt;=5,"1-5 Years",YEARFRAC(F391,G391)&gt;5,"&gt;5 Years")</f>
        <v>1-5 Years</v>
      </c>
      <c r="AA391" s="24">
        <f>L391*(_xlfn.XLOOKUP(K391,'FX rates'!$A$2:$A$38,'FX rates'!$B$2:$B$38))</f>
        <v>241235.30827821308</v>
      </c>
      <c r="AB391" s="24">
        <f>V391*(_xlfn.XLOOKUP(K391,'FX rates'!$A$2:$A$38,'FX rates'!$B$2:$B$38))</f>
        <v>1606199.6049088044</v>
      </c>
      <c r="AC391" s="24">
        <f>X391*(_xlfn.XLOOKUP(W391,'FX rates'!$A$2:$A$38,'FX rates'!$B$2:$B$38))</f>
        <v>253297.07369212375</v>
      </c>
      <c r="AD391" s="24">
        <f>Y391*(_xlfn.XLOOKUP(W391,'FX rates'!$A$2:$A$38,'FX rates'!$B$2:$B$38))</f>
        <v>506594.14738424751</v>
      </c>
      <c r="AE391" s="30">
        <f t="shared" si="91"/>
        <v>5.0000000000000086E-2</v>
      </c>
      <c r="AF391" s="31">
        <f t="shared" si="92"/>
        <v>9064.5665000000154</v>
      </c>
      <c r="AG391" s="23">
        <f t="shared" si="93"/>
        <v>1364964.2966305914</v>
      </c>
      <c r="AH391" s="35">
        <f t="shared" si="87"/>
        <v>1.3306500000756409</v>
      </c>
      <c r="AI391" s="23">
        <f>U391*(_xlfn.XLOOKUP(K391,'FX rates'!$A$2:$A$38,'FX rates'!$B$2:$B$38))</f>
        <v>235658.11501339602</v>
      </c>
      <c r="AJ391" s="23">
        <f>Q391*(_xlfn.XLOOKUP(K391,'FX rates'!$A$2:$A$38,'FX rates'!$B$2:$B$38))</f>
        <v>0</v>
      </c>
      <c r="AK391" s="23">
        <f>R391*(_xlfn.XLOOKUP(K391,'FX rates'!$A$2:$A$38,'FX rates'!$B$2:$B$38))</f>
        <v>0</v>
      </c>
      <c r="AM391" s="4"/>
      <c r="AN391" s="4"/>
      <c r="AO391" s="4"/>
      <c r="AP391" s="32">
        <f t="shared" si="88"/>
        <v>0</v>
      </c>
      <c r="AQ391" s="32">
        <f t="shared" si="89"/>
        <v>0</v>
      </c>
      <c r="AR391" s="24">
        <f t="shared" si="94"/>
        <v>190355.89650000003</v>
      </c>
      <c r="AS391" s="24" t="str">
        <f t="shared" si="95"/>
        <v>0</v>
      </c>
      <c r="AT391" s="24">
        <f t="shared" si="96"/>
        <v>455934.73264582275</v>
      </c>
      <c r="AU391" s="24">
        <f t="shared" si="97"/>
        <v>50659.414738424763</v>
      </c>
    </row>
    <row r="392" spans="1:47" x14ac:dyDescent="0.25">
      <c r="A392" s="28" t="s">
        <v>14139</v>
      </c>
      <c r="B392" s="28" t="s">
        <v>950</v>
      </c>
      <c r="C392" s="28" t="s">
        <v>951</v>
      </c>
      <c r="D392" s="28" t="s">
        <v>952</v>
      </c>
      <c r="E392" s="28" t="s">
        <v>953</v>
      </c>
      <c r="F392" s="29">
        <v>39484</v>
      </c>
      <c r="G392" s="29">
        <v>44896</v>
      </c>
      <c r="H392" s="28" t="s">
        <v>954</v>
      </c>
      <c r="I392" s="28" t="s">
        <v>16033</v>
      </c>
      <c r="J392" s="28" t="s">
        <v>16055</v>
      </c>
      <c r="K392" s="28" t="s">
        <v>955</v>
      </c>
      <c r="L392" s="27">
        <v>286082.5</v>
      </c>
      <c r="M392" s="27">
        <v>1039500</v>
      </c>
      <c r="N392" s="27">
        <v>0</v>
      </c>
      <c r="O392" s="27">
        <v>0</v>
      </c>
      <c r="P392" s="27">
        <f t="shared" si="84"/>
        <v>1039500</v>
      </c>
      <c r="Q392" s="27">
        <v>0</v>
      </c>
      <c r="R392" s="27">
        <v>0</v>
      </c>
      <c r="S392" s="27">
        <v>0</v>
      </c>
      <c r="T392" s="27">
        <f t="shared" si="85"/>
        <v>0</v>
      </c>
      <c r="U392" s="27">
        <v>101000</v>
      </c>
      <c r="V392" s="27">
        <f t="shared" si="86"/>
        <v>1426582.5</v>
      </c>
      <c r="W392" s="28" t="s">
        <v>956</v>
      </c>
      <c r="X392" s="27">
        <v>314690.75</v>
      </c>
      <c r="Y392" s="27">
        <f t="shared" si="90"/>
        <v>1772831.5</v>
      </c>
      <c r="Z392" s="4" t="str" cm="1">
        <f t="array" ref="Z392">_xlfn.IFS(YEARFRAC(F392,G392)&lt;1,"&lt;1 Year",YEARFRAC(F392,G392)&lt;=5,"1-5 Years",YEARFRAC(F392,G392)&gt;5,"&gt;5 Years")</f>
        <v>&gt;5 Years</v>
      </c>
      <c r="AA392" s="24">
        <f>L392*(_xlfn.XLOOKUP(K392,'FX rates'!$A$2:$A$38,'FX rates'!$B$2:$B$38))</f>
        <v>286082.5</v>
      </c>
      <c r="AB392" s="24">
        <f>V392*(_xlfn.XLOOKUP(K392,'FX rates'!$A$2:$A$38,'FX rates'!$B$2:$B$38))</f>
        <v>1426582.5</v>
      </c>
      <c r="AC392" s="24">
        <f>X392*(_xlfn.XLOOKUP(W392,'FX rates'!$A$2:$A$38,'FX rates'!$B$2:$B$38))</f>
        <v>314690.75</v>
      </c>
      <c r="AD392" s="24">
        <f>Y392*(_xlfn.XLOOKUP(W392,'FX rates'!$A$2:$A$38,'FX rates'!$B$2:$B$38))</f>
        <v>1772831.5</v>
      </c>
      <c r="AE392" s="30">
        <f t="shared" si="91"/>
        <v>0.1</v>
      </c>
      <c r="AF392" s="31">
        <f t="shared" si="92"/>
        <v>28608.25</v>
      </c>
      <c r="AG392" s="23">
        <f t="shared" si="93"/>
        <v>1140500</v>
      </c>
      <c r="AH392" s="35">
        <f t="shared" si="87"/>
        <v>1</v>
      </c>
      <c r="AI392" s="23">
        <f>U392*(_xlfn.XLOOKUP(K392,'FX rates'!$A$2:$A$38,'FX rates'!$B$2:$B$38))</f>
        <v>101000</v>
      </c>
      <c r="AJ392" s="23">
        <f>Q392*(_xlfn.XLOOKUP(K392,'FX rates'!$A$2:$A$38,'FX rates'!$B$2:$B$38))</f>
        <v>0</v>
      </c>
      <c r="AK392" s="23">
        <f>R392*(_xlfn.XLOOKUP(K392,'FX rates'!$A$2:$A$38,'FX rates'!$B$2:$B$38))</f>
        <v>0</v>
      </c>
      <c r="AM392" s="4"/>
      <c r="AN392" s="4"/>
      <c r="AO392" s="4"/>
      <c r="AP392" s="32">
        <f t="shared" si="88"/>
        <v>3.6335672402191674</v>
      </c>
      <c r="AQ392" s="32">
        <f t="shared" si="89"/>
        <v>0</v>
      </c>
      <c r="AR392" s="24">
        <f t="shared" si="94"/>
        <v>1458140.75</v>
      </c>
      <c r="AS392" s="24" t="str">
        <f t="shared" si="95"/>
        <v>0</v>
      </c>
      <c r="AT392" s="24">
        <f t="shared" si="96"/>
        <v>1595548.35</v>
      </c>
      <c r="AU392" s="24">
        <f t="shared" si="97"/>
        <v>177283.14999999991</v>
      </c>
    </row>
    <row r="393" spans="1:47" x14ac:dyDescent="0.25">
      <c r="A393" s="28" t="s">
        <v>15354</v>
      </c>
      <c r="B393" s="28" t="s">
        <v>9450</v>
      </c>
      <c r="C393" s="28" t="s">
        <v>9451</v>
      </c>
      <c r="D393" s="28" t="s">
        <v>9452</v>
      </c>
      <c r="E393" s="28" t="s">
        <v>9453</v>
      </c>
      <c r="F393" s="29">
        <v>43843</v>
      </c>
      <c r="G393" s="29">
        <v>44896</v>
      </c>
      <c r="H393" s="28" t="s">
        <v>9454</v>
      </c>
      <c r="I393" s="28" t="s">
        <v>16050</v>
      </c>
      <c r="J393" s="28" t="s">
        <v>16038</v>
      </c>
      <c r="K393" s="28" t="s">
        <v>9455</v>
      </c>
      <c r="L393" s="27">
        <v>57433.833600000013</v>
      </c>
      <c r="M393" s="27">
        <v>4840</v>
      </c>
      <c r="N393" s="27">
        <v>0</v>
      </c>
      <c r="O393" s="27">
        <v>0</v>
      </c>
      <c r="P393" s="27">
        <f t="shared" si="84"/>
        <v>4840</v>
      </c>
      <c r="Q393" s="27">
        <v>0</v>
      </c>
      <c r="R393" s="27">
        <v>0</v>
      </c>
      <c r="S393" s="27">
        <v>0</v>
      </c>
      <c r="T393" s="27">
        <f t="shared" si="85"/>
        <v>0</v>
      </c>
      <c r="U393" s="27">
        <v>0</v>
      </c>
      <c r="V393" s="27">
        <f t="shared" si="86"/>
        <v>62273.833600000013</v>
      </c>
      <c r="W393" s="28" t="s">
        <v>9456</v>
      </c>
      <c r="X393" s="27">
        <v>62602.878624000019</v>
      </c>
      <c r="Y393" s="27">
        <f t="shared" si="90"/>
        <v>130481.35724800004</v>
      </c>
      <c r="Z393" s="4" t="str" cm="1">
        <f t="array" ref="Z393">_xlfn.IFS(YEARFRAC(F393,G393)&lt;1,"&lt;1 Year",YEARFRAC(F393,G393)&lt;=5,"1-5 Years",YEARFRAC(F393,G393)&gt;5,"&gt;5 Years")</f>
        <v>1-5 Years</v>
      </c>
      <c r="AA393" s="24">
        <f>L393*(_xlfn.XLOOKUP(K393,'FX rates'!$A$2:$A$38,'FX rates'!$B$2:$B$38))</f>
        <v>57433.833600000013</v>
      </c>
      <c r="AB393" s="24">
        <f>V393*(_xlfn.XLOOKUP(K393,'FX rates'!$A$2:$A$38,'FX rates'!$B$2:$B$38))</f>
        <v>62273.833600000013</v>
      </c>
      <c r="AC393" s="24">
        <f>X393*(_xlfn.XLOOKUP(W393,'FX rates'!$A$2:$A$38,'FX rates'!$B$2:$B$38))</f>
        <v>62602.878624000019</v>
      </c>
      <c r="AD393" s="24">
        <f>Y393*(_xlfn.XLOOKUP(W393,'FX rates'!$A$2:$A$38,'FX rates'!$B$2:$B$38))</f>
        <v>130481.35724800004</v>
      </c>
      <c r="AE393" s="30">
        <f t="shared" si="91"/>
        <v>9.0000000000000094E-2</v>
      </c>
      <c r="AF393" s="31">
        <f t="shared" si="92"/>
        <v>5169.0450240000064</v>
      </c>
      <c r="AG393" s="23">
        <f t="shared" si="93"/>
        <v>4840</v>
      </c>
      <c r="AH393" s="35">
        <f t="shared" si="87"/>
        <v>1</v>
      </c>
      <c r="AI393" s="23">
        <f>U393*(_xlfn.XLOOKUP(K393,'FX rates'!$A$2:$A$38,'FX rates'!$B$2:$B$38))</f>
        <v>0</v>
      </c>
      <c r="AJ393" s="23">
        <f>Q393*(_xlfn.XLOOKUP(K393,'FX rates'!$A$2:$A$38,'FX rates'!$B$2:$B$38))</f>
        <v>0</v>
      </c>
      <c r="AK393" s="23">
        <f>R393*(_xlfn.XLOOKUP(K393,'FX rates'!$A$2:$A$38,'FX rates'!$B$2:$B$38))</f>
        <v>0</v>
      </c>
      <c r="AM393" s="4"/>
      <c r="AN393" s="4"/>
      <c r="AO393" s="4"/>
      <c r="AP393" s="32">
        <f t="shared" si="88"/>
        <v>8.4270885236537627E-2</v>
      </c>
      <c r="AQ393" s="32">
        <f t="shared" si="89"/>
        <v>0</v>
      </c>
      <c r="AR393" s="24">
        <f t="shared" si="94"/>
        <v>67878.478624000025</v>
      </c>
      <c r="AS393" s="24" t="str">
        <f t="shared" si="95"/>
        <v>0</v>
      </c>
      <c r="AT393" s="24">
        <f t="shared" si="96"/>
        <v>117433.22152320005</v>
      </c>
      <c r="AU393" s="24">
        <f t="shared" si="97"/>
        <v>13048.135724799999</v>
      </c>
    </row>
    <row r="394" spans="1:47" x14ac:dyDescent="0.25">
      <c r="A394" s="28" t="s">
        <v>15355</v>
      </c>
      <c r="B394" s="28" t="s">
        <v>9457</v>
      </c>
      <c r="C394" s="28" t="s">
        <v>9458</v>
      </c>
      <c r="D394" s="28" t="s">
        <v>9459</v>
      </c>
      <c r="E394" s="28" t="s">
        <v>9460</v>
      </c>
      <c r="F394" s="29">
        <v>43850</v>
      </c>
      <c r="G394" s="29">
        <v>44896</v>
      </c>
      <c r="H394" s="28" t="s">
        <v>9461</v>
      </c>
      <c r="I394" s="28" t="s">
        <v>16051</v>
      </c>
      <c r="J394" s="28" t="s">
        <v>16032</v>
      </c>
      <c r="K394" s="28" t="s">
        <v>9462</v>
      </c>
      <c r="L394" s="27">
        <v>259325</v>
      </c>
      <c r="M394" s="27">
        <v>525525</v>
      </c>
      <c r="N394" s="27">
        <v>0</v>
      </c>
      <c r="O394" s="27">
        <v>0</v>
      </c>
      <c r="P394" s="27">
        <f t="shared" si="84"/>
        <v>525525</v>
      </c>
      <c r="Q394" s="27">
        <v>0</v>
      </c>
      <c r="R394" s="27">
        <v>0</v>
      </c>
      <c r="S394" s="27">
        <v>0</v>
      </c>
      <c r="T394" s="27">
        <f t="shared" si="85"/>
        <v>0</v>
      </c>
      <c r="U394" s="27">
        <v>0</v>
      </c>
      <c r="V394" s="27">
        <f t="shared" si="86"/>
        <v>784850</v>
      </c>
      <c r="W394" s="28" t="s">
        <v>9463</v>
      </c>
      <c r="X394" s="27">
        <v>282664.25</v>
      </c>
      <c r="Y394" s="27">
        <f t="shared" si="90"/>
        <v>1138150.75</v>
      </c>
      <c r="Z394" s="4" t="str" cm="1">
        <f t="array" ref="Z394">_xlfn.IFS(YEARFRAC(F394,G394)&lt;1,"&lt;1 Year",YEARFRAC(F394,G394)&lt;=5,"1-5 Years",YEARFRAC(F394,G394)&gt;5,"&gt;5 Years")</f>
        <v>1-5 Years</v>
      </c>
      <c r="AA394" s="24">
        <f>L394*(_xlfn.XLOOKUP(K394,'FX rates'!$A$2:$A$38,'FX rates'!$B$2:$B$38))</f>
        <v>259325</v>
      </c>
      <c r="AB394" s="24">
        <f>V394*(_xlfn.XLOOKUP(K394,'FX rates'!$A$2:$A$38,'FX rates'!$B$2:$B$38))</f>
        <v>784850</v>
      </c>
      <c r="AC394" s="24">
        <f>X394*(_xlfn.XLOOKUP(W394,'FX rates'!$A$2:$A$38,'FX rates'!$B$2:$B$38))</f>
        <v>282664.25</v>
      </c>
      <c r="AD394" s="24">
        <f>Y394*(_xlfn.XLOOKUP(W394,'FX rates'!$A$2:$A$38,'FX rates'!$B$2:$B$38))</f>
        <v>1138150.75</v>
      </c>
      <c r="AE394" s="30">
        <f t="shared" si="91"/>
        <v>0.09</v>
      </c>
      <c r="AF394" s="31">
        <f t="shared" si="92"/>
        <v>23339.25</v>
      </c>
      <c r="AG394" s="23">
        <f t="shared" si="93"/>
        <v>525525</v>
      </c>
      <c r="AH394" s="35">
        <f t="shared" si="87"/>
        <v>1</v>
      </c>
      <c r="AI394" s="23">
        <f>U394*(_xlfn.XLOOKUP(K394,'FX rates'!$A$2:$A$38,'FX rates'!$B$2:$B$38))</f>
        <v>0</v>
      </c>
      <c r="AJ394" s="23">
        <f>Q394*(_xlfn.XLOOKUP(K394,'FX rates'!$A$2:$A$38,'FX rates'!$B$2:$B$38))</f>
        <v>0</v>
      </c>
      <c r="AK394" s="23">
        <f>R394*(_xlfn.XLOOKUP(K394,'FX rates'!$A$2:$A$38,'FX rates'!$B$2:$B$38))</f>
        <v>0</v>
      </c>
      <c r="AM394" s="4"/>
      <c r="AN394" s="4"/>
      <c r="AO394" s="4"/>
      <c r="AP394" s="32">
        <f t="shared" si="88"/>
        <v>2.0265111346765643</v>
      </c>
      <c r="AQ394" s="32">
        <f t="shared" si="89"/>
        <v>0</v>
      </c>
      <c r="AR394" s="24">
        <f t="shared" si="94"/>
        <v>855486.5</v>
      </c>
      <c r="AS394" s="24" t="str">
        <f t="shared" si="95"/>
        <v>0</v>
      </c>
      <c r="AT394" s="24">
        <f t="shared" si="96"/>
        <v>1024335.675</v>
      </c>
      <c r="AU394" s="24">
        <f t="shared" si="97"/>
        <v>113815.07499999995</v>
      </c>
    </row>
    <row r="395" spans="1:47" x14ac:dyDescent="0.25">
      <c r="A395" s="28" t="s">
        <v>15356</v>
      </c>
      <c r="B395" s="28" t="s">
        <v>1146</v>
      </c>
      <c r="C395" s="28" t="s">
        <v>1147</v>
      </c>
      <c r="D395" s="28" t="s">
        <v>1148</v>
      </c>
      <c r="E395" s="28" t="s">
        <v>1149</v>
      </c>
      <c r="F395" s="29">
        <v>43843</v>
      </c>
      <c r="G395" s="29">
        <v>44896</v>
      </c>
      <c r="H395" s="28" t="s">
        <v>1150</v>
      </c>
      <c r="I395" s="28" t="s">
        <v>16047</v>
      </c>
      <c r="J395" s="28" t="s">
        <v>16048</v>
      </c>
      <c r="K395" s="28" t="s">
        <v>1151</v>
      </c>
      <c r="L395" s="27">
        <v>62833.65</v>
      </c>
      <c r="M395" s="27">
        <v>2871.0000000000005</v>
      </c>
      <c r="N395" s="27">
        <v>0</v>
      </c>
      <c r="O395" s="27">
        <v>0</v>
      </c>
      <c r="P395" s="27">
        <f t="shared" si="84"/>
        <v>2871.0000000000005</v>
      </c>
      <c r="Q395" s="27">
        <v>0</v>
      </c>
      <c r="R395" s="27">
        <v>0</v>
      </c>
      <c r="S395" s="27">
        <v>0</v>
      </c>
      <c r="T395" s="27">
        <f t="shared" si="85"/>
        <v>0</v>
      </c>
      <c r="U395" s="27">
        <v>0</v>
      </c>
      <c r="V395" s="27">
        <f t="shared" si="86"/>
        <v>65704.650000000009</v>
      </c>
      <c r="W395" s="28" t="s">
        <v>1152</v>
      </c>
      <c r="X395" s="27">
        <v>72258.697499999995</v>
      </c>
      <c r="Y395" s="27">
        <f t="shared" si="90"/>
        <v>147819.04499999998</v>
      </c>
      <c r="Z395" s="4" t="str" cm="1">
        <f t="array" ref="Z395">_xlfn.IFS(YEARFRAC(F395,G395)&lt;1,"&lt;1 Year",YEARFRAC(F395,G395)&lt;=5,"1-5 Years",YEARFRAC(F395,G395)&gt;5,"&gt;5 Years")</f>
        <v>1-5 Years</v>
      </c>
      <c r="AA395" s="24">
        <f>L395*(_xlfn.XLOOKUP(K395,'FX rates'!$A$2:$A$38,'FX rates'!$B$2:$B$38))</f>
        <v>83609.596377252805</v>
      </c>
      <c r="AB395" s="24">
        <f>V395*(_xlfn.XLOOKUP(K395,'FX rates'!$A$2:$A$38,'FX rates'!$B$2:$B$38))</f>
        <v>87429.892527469972</v>
      </c>
      <c r="AC395" s="24">
        <f>X395*(_xlfn.XLOOKUP(W395,'FX rates'!$A$2:$A$38,'FX rates'!$B$2:$B$38))</f>
        <v>96151.03583384071</v>
      </c>
      <c r="AD395" s="24">
        <f>Y395*(_xlfn.XLOOKUP(W395,'FX rates'!$A$2:$A$38,'FX rates'!$B$2:$B$38))</f>
        <v>196695.41224043115</v>
      </c>
      <c r="AE395" s="30">
        <f t="shared" si="91"/>
        <v>0.1499999999999998</v>
      </c>
      <c r="AF395" s="31">
        <f t="shared" si="92"/>
        <v>9425.0474999999933</v>
      </c>
      <c r="AG395" s="23">
        <f t="shared" si="93"/>
        <v>3820.2961502171675</v>
      </c>
      <c r="AH395" s="35">
        <f t="shared" si="87"/>
        <v>1.3306500000756409</v>
      </c>
      <c r="AI395" s="23">
        <f>U395*(_xlfn.XLOOKUP(K395,'FX rates'!$A$2:$A$38,'FX rates'!$B$2:$B$38))</f>
        <v>0</v>
      </c>
      <c r="AJ395" s="23">
        <f>Q395*(_xlfn.XLOOKUP(K395,'FX rates'!$A$2:$A$38,'FX rates'!$B$2:$B$38))</f>
        <v>0</v>
      </c>
      <c r="AK395" s="23">
        <f>R395*(_xlfn.XLOOKUP(K395,'FX rates'!$A$2:$A$38,'FX rates'!$B$2:$B$38))</f>
        <v>0</v>
      </c>
      <c r="AM395" s="4"/>
      <c r="AN395" s="4"/>
      <c r="AO395" s="4"/>
      <c r="AP395" s="32">
        <f t="shared" si="88"/>
        <v>4.5692077413933462E-2</v>
      </c>
      <c r="AQ395" s="32">
        <f t="shared" si="89"/>
        <v>0</v>
      </c>
      <c r="AR395" s="24">
        <f t="shared" si="94"/>
        <v>75560.347500000003</v>
      </c>
      <c r="AS395" s="24" t="str">
        <f t="shared" si="95"/>
        <v>0</v>
      </c>
      <c r="AT395" s="24">
        <f t="shared" si="96"/>
        <v>177025.87101638803</v>
      </c>
      <c r="AU395" s="24">
        <f t="shared" si="97"/>
        <v>19669.541224043118</v>
      </c>
    </row>
    <row r="396" spans="1:47" x14ac:dyDescent="0.25">
      <c r="A396" s="28" t="s">
        <v>15357</v>
      </c>
      <c r="B396" s="28" t="s">
        <v>9471</v>
      </c>
      <c r="C396" s="28" t="s">
        <v>9472</v>
      </c>
      <c r="D396" s="28" t="s">
        <v>9473</v>
      </c>
      <c r="E396" s="28" t="s">
        <v>9474</v>
      </c>
      <c r="F396" s="29">
        <v>43851</v>
      </c>
      <c r="G396" s="29">
        <v>44896</v>
      </c>
      <c r="H396" s="28" t="s">
        <v>9475</v>
      </c>
      <c r="I396" s="28" t="s">
        <v>16057</v>
      </c>
      <c r="J396" s="28" t="s">
        <v>16035</v>
      </c>
      <c r="K396" s="28" t="s">
        <v>9476</v>
      </c>
      <c r="L396" s="27">
        <v>251680.00000000003</v>
      </c>
      <c r="M396" s="27">
        <v>495550</v>
      </c>
      <c r="N396" s="27">
        <v>0</v>
      </c>
      <c r="O396" s="27">
        <v>0</v>
      </c>
      <c r="P396" s="27">
        <f t="shared" si="84"/>
        <v>495550</v>
      </c>
      <c r="Q396" s="27">
        <v>0</v>
      </c>
      <c r="R396" s="27">
        <v>0</v>
      </c>
      <c r="S396" s="27">
        <v>0</v>
      </c>
      <c r="T396" s="27">
        <f t="shared" si="85"/>
        <v>0</v>
      </c>
      <c r="U396" s="27">
        <v>218000.00000000003</v>
      </c>
      <c r="V396" s="27">
        <f t="shared" si="86"/>
        <v>965230</v>
      </c>
      <c r="W396" s="28" t="s">
        <v>9477</v>
      </c>
      <c r="X396" s="27">
        <v>281881.60000000003</v>
      </c>
      <c r="Y396" s="27">
        <f t="shared" si="90"/>
        <v>1118779.2000000002</v>
      </c>
      <c r="Z396" s="4" t="str" cm="1">
        <f t="array" ref="Z396">_xlfn.IFS(YEARFRAC(F396,G396)&lt;1,"&lt;1 Year",YEARFRAC(F396,G396)&lt;=5,"1-5 Years",YEARFRAC(F396,G396)&gt;5,"&gt;5 Years")</f>
        <v>1-5 Years</v>
      </c>
      <c r="AA396" s="24">
        <f>L396*(_xlfn.XLOOKUP(K396,'FX rates'!$A$2:$A$38,'FX rates'!$B$2:$B$38))</f>
        <v>251680.00000000003</v>
      </c>
      <c r="AB396" s="24">
        <f>V396*(_xlfn.XLOOKUP(K396,'FX rates'!$A$2:$A$38,'FX rates'!$B$2:$B$38))</f>
        <v>965230</v>
      </c>
      <c r="AC396" s="24">
        <f>X396*(_xlfn.XLOOKUP(W396,'FX rates'!$A$2:$A$38,'FX rates'!$B$2:$B$38))</f>
        <v>281881.60000000003</v>
      </c>
      <c r="AD396" s="24">
        <f>Y396*(_xlfn.XLOOKUP(W396,'FX rates'!$A$2:$A$38,'FX rates'!$B$2:$B$38))</f>
        <v>1118779.2000000002</v>
      </c>
      <c r="AE396" s="30">
        <f t="shared" si="91"/>
        <v>0.12000000000000001</v>
      </c>
      <c r="AF396" s="31">
        <f t="shared" si="92"/>
        <v>30201.600000000006</v>
      </c>
      <c r="AG396" s="23">
        <f t="shared" si="93"/>
        <v>713550</v>
      </c>
      <c r="AH396" s="35">
        <f t="shared" si="87"/>
        <v>1</v>
      </c>
      <c r="AI396" s="23">
        <f>U396*(_xlfn.XLOOKUP(K396,'FX rates'!$A$2:$A$38,'FX rates'!$B$2:$B$38))</f>
        <v>218000.00000000003</v>
      </c>
      <c r="AJ396" s="23">
        <f>Q396*(_xlfn.XLOOKUP(K396,'FX rates'!$A$2:$A$38,'FX rates'!$B$2:$B$38))</f>
        <v>0</v>
      </c>
      <c r="AK396" s="23">
        <f>R396*(_xlfn.XLOOKUP(K396,'FX rates'!$A$2:$A$38,'FX rates'!$B$2:$B$38))</f>
        <v>0</v>
      </c>
      <c r="AM396" s="4"/>
      <c r="AN396" s="4"/>
      <c r="AO396" s="4"/>
      <c r="AP396" s="32">
        <f t="shared" si="88"/>
        <v>1.9689685314685312</v>
      </c>
      <c r="AQ396" s="32">
        <f t="shared" si="89"/>
        <v>0</v>
      </c>
      <c r="AR396" s="24">
        <f t="shared" si="94"/>
        <v>836897.60000000009</v>
      </c>
      <c r="AS396" s="24" t="str">
        <f t="shared" si="95"/>
        <v>0</v>
      </c>
      <c r="AT396" s="24">
        <f t="shared" si="96"/>
        <v>1006901.2800000001</v>
      </c>
      <c r="AU396" s="24">
        <f t="shared" si="97"/>
        <v>111877.92000000004</v>
      </c>
    </row>
    <row r="397" spans="1:47" x14ac:dyDescent="0.25">
      <c r="A397" s="28" t="s">
        <v>15358</v>
      </c>
      <c r="B397" s="28" t="s">
        <v>9478</v>
      </c>
      <c r="C397" s="28" t="s">
        <v>9479</v>
      </c>
      <c r="D397" s="28" t="s">
        <v>9480</v>
      </c>
      <c r="E397" s="28" t="s">
        <v>9481</v>
      </c>
      <c r="F397" s="29">
        <v>43850</v>
      </c>
      <c r="G397" s="29">
        <v>44896</v>
      </c>
      <c r="H397" s="28" t="s">
        <v>9482</v>
      </c>
      <c r="I397" s="28" t="s">
        <v>16035</v>
      </c>
      <c r="J397" s="28" t="s">
        <v>16038</v>
      </c>
      <c r="K397" s="28" t="s">
        <v>9483</v>
      </c>
      <c r="L397" s="27">
        <v>266200.00000000006</v>
      </c>
      <c r="M397" s="27">
        <v>574200</v>
      </c>
      <c r="N397" s="27">
        <v>0</v>
      </c>
      <c r="O397" s="27">
        <v>0</v>
      </c>
      <c r="P397" s="27">
        <f t="shared" si="84"/>
        <v>574200</v>
      </c>
      <c r="Q397" s="27">
        <v>0</v>
      </c>
      <c r="R397" s="27">
        <v>0</v>
      </c>
      <c r="S397" s="27">
        <v>0</v>
      </c>
      <c r="T397" s="27">
        <f t="shared" si="85"/>
        <v>0</v>
      </c>
      <c r="U397" s="27">
        <v>114999.99999999999</v>
      </c>
      <c r="V397" s="27">
        <f t="shared" si="86"/>
        <v>955400</v>
      </c>
      <c r="W397" s="28" t="s">
        <v>9484</v>
      </c>
      <c r="X397" s="27">
        <v>306130.00000000006</v>
      </c>
      <c r="Y397" s="27">
        <f t="shared" si="90"/>
        <v>1272590.0000000002</v>
      </c>
      <c r="Z397" s="4" t="str" cm="1">
        <f t="array" ref="Z397">_xlfn.IFS(YEARFRAC(F397,G397)&lt;1,"&lt;1 Year",YEARFRAC(F397,G397)&lt;=5,"1-5 Years",YEARFRAC(F397,G397)&gt;5,"&gt;5 Years")</f>
        <v>1-5 Years</v>
      </c>
      <c r="AA397" s="24">
        <f>L397*(_xlfn.XLOOKUP(K397,'FX rates'!$A$2:$A$38,'FX rates'!$B$2:$B$38))</f>
        <v>266200.00000000006</v>
      </c>
      <c r="AB397" s="24">
        <f>V397*(_xlfn.XLOOKUP(K397,'FX rates'!$A$2:$A$38,'FX rates'!$B$2:$B$38))</f>
        <v>955400</v>
      </c>
      <c r="AC397" s="24">
        <f>X397*(_xlfn.XLOOKUP(W397,'FX rates'!$A$2:$A$38,'FX rates'!$B$2:$B$38))</f>
        <v>306130.00000000006</v>
      </c>
      <c r="AD397" s="24">
        <f>Y397*(_xlfn.XLOOKUP(W397,'FX rates'!$A$2:$A$38,'FX rates'!$B$2:$B$38))</f>
        <v>1272590.0000000002</v>
      </c>
      <c r="AE397" s="30">
        <f t="shared" si="91"/>
        <v>0.14999999999999997</v>
      </c>
      <c r="AF397" s="31">
        <f t="shared" si="92"/>
        <v>39930</v>
      </c>
      <c r="AG397" s="23">
        <f t="shared" si="93"/>
        <v>689200</v>
      </c>
      <c r="AH397" s="35">
        <f t="shared" si="87"/>
        <v>1</v>
      </c>
      <c r="AI397" s="23">
        <f>U397*(_xlfn.XLOOKUP(K397,'FX rates'!$A$2:$A$38,'FX rates'!$B$2:$B$38))</f>
        <v>114999.99999999999</v>
      </c>
      <c r="AJ397" s="23">
        <f>Q397*(_xlfn.XLOOKUP(K397,'FX rates'!$A$2:$A$38,'FX rates'!$B$2:$B$38))</f>
        <v>0</v>
      </c>
      <c r="AK397" s="23">
        <f>R397*(_xlfn.XLOOKUP(K397,'FX rates'!$A$2:$A$38,'FX rates'!$B$2:$B$38))</f>
        <v>0</v>
      </c>
      <c r="AM397" s="4"/>
      <c r="AN397" s="4"/>
      <c r="AO397" s="4"/>
      <c r="AP397" s="32">
        <f t="shared" si="88"/>
        <v>2.1570247933884295</v>
      </c>
      <c r="AQ397" s="32">
        <f t="shared" si="89"/>
        <v>0</v>
      </c>
      <c r="AR397" s="24">
        <f t="shared" si="94"/>
        <v>966460.00000000012</v>
      </c>
      <c r="AS397" s="24" t="str">
        <f t="shared" si="95"/>
        <v>0</v>
      </c>
      <c r="AT397" s="24">
        <f t="shared" si="96"/>
        <v>1145331.0000000002</v>
      </c>
      <c r="AU397" s="24">
        <f t="shared" si="97"/>
        <v>127259</v>
      </c>
    </row>
    <row r="398" spans="1:47" x14ac:dyDescent="0.25">
      <c r="A398" s="28" t="s">
        <v>15359</v>
      </c>
      <c r="B398" s="28" t="s">
        <v>9485</v>
      </c>
      <c r="C398" s="28" t="s">
        <v>9486</v>
      </c>
      <c r="D398" s="28" t="s">
        <v>9487</v>
      </c>
      <c r="E398" s="28" t="s">
        <v>9488</v>
      </c>
      <c r="F398" s="29">
        <v>43850</v>
      </c>
      <c r="G398" s="29">
        <v>44896</v>
      </c>
      <c r="H398" s="28" t="s">
        <v>9489</v>
      </c>
      <c r="I398" s="28" t="s">
        <v>16055</v>
      </c>
      <c r="J398" s="28" t="s">
        <v>16052</v>
      </c>
      <c r="K398" s="28" t="s">
        <v>9490</v>
      </c>
      <c r="L398" s="27">
        <v>283250</v>
      </c>
      <c r="M398" s="4">
        <v>0</v>
      </c>
      <c r="N398" s="27">
        <v>0</v>
      </c>
      <c r="O398" s="27">
        <v>0</v>
      </c>
      <c r="P398" s="27">
        <f t="shared" si="84"/>
        <v>0</v>
      </c>
      <c r="Q398" s="27">
        <v>0</v>
      </c>
      <c r="R398" s="27">
        <v>0</v>
      </c>
      <c r="S398" s="27">
        <v>0</v>
      </c>
      <c r="T398" s="27">
        <f t="shared" si="85"/>
        <v>0</v>
      </c>
      <c r="U398" s="27">
        <v>0</v>
      </c>
      <c r="V398" s="27">
        <f t="shared" si="86"/>
        <v>283250</v>
      </c>
      <c r="W398" s="28" t="s">
        <v>9491</v>
      </c>
      <c r="X398" s="27">
        <v>294580</v>
      </c>
      <c r="Y398" s="27">
        <f t="shared" si="90"/>
        <v>589160</v>
      </c>
      <c r="Z398" s="4" t="str" cm="1">
        <f t="array" ref="Z398">_xlfn.IFS(YEARFRAC(F398,G398)&lt;1,"&lt;1 Year",YEARFRAC(F398,G398)&lt;=5,"1-5 Years",YEARFRAC(F398,G398)&gt;5,"&gt;5 Years")</f>
        <v>1-5 Years</v>
      </c>
      <c r="AA398" s="24">
        <f>L398*(_xlfn.XLOOKUP(K398,'FX rates'!$A$2:$A$38,'FX rates'!$B$2:$B$38))</f>
        <v>283250</v>
      </c>
      <c r="AB398" s="24">
        <f>V398*(_xlfn.XLOOKUP(K398,'FX rates'!$A$2:$A$38,'FX rates'!$B$2:$B$38))</f>
        <v>283250</v>
      </c>
      <c r="AC398" s="24">
        <f>X398*(_xlfn.XLOOKUP(W398,'FX rates'!$A$2:$A$38,'FX rates'!$B$2:$B$38))</f>
        <v>294580</v>
      </c>
      <c r="AD398" s="24">
        <f>Y398*(_xlfn.XLOOKUP(W398,'FX rates'!$A$2:$A$38,'FX rates'!$B$2:$B$38))</f>
        <v>589160</v>
      </c>
      <c r="AE398" s="30">
        <f t="shared" si="91"/>
        <v>0.04</v>
      </c>
      <c r="AF398" s="31">
        <f t="shared" si="92"/>
        <v>11330</v>
      </c>
      <c r="AG398" s="23">
        <f t="shared" si="93"/>
        <v>0</v>
      </c>
      <c r="AH398" s="35">
        <f t="shared" si="87"/>
        <v>1</v>
      </c>
      <c r="AI398" s="23">
        <f>U398*(_xlfn.XLOOKUP(K398,'FX rates'!$A$2:$A$38,'FX rates'!$B$2:$B$38))</f>
        <v>0</v>
      </c>
      <c r="AJ398" s="23">
        <f>Q398*(_xlfn.XLOOKUP(K398,'FX rates'!$A$2:$A$38,'FX rates'!$B$2:$B$38))</f>
        <v>0</v>
      </c>
      <c r="AK398" s="23">
        <f>R398*(_xlfn.XLOOKUP(K398,'FX rates'!$A$2:$A$38,'FX rates'!$B$2:$B$38))</f>
        <v>0</v>
      </c>
      <c r="AM398" s="4"/>
      <c r="AN398" s="4"/>
      <c r="AO398" s="4"/>
      <c r="AP398" s="32">
        <f t="shared" si="88"/>
        <v>0</v>
      </c>
      <c r="AQ398" s="32">
        <f t="shared" si="89"/>
        <v>0</v>
      </c>
      <c r="AR398" s="24">
        <f t="shared" si="94"/>
        <v>294580</v>
      </c>
      <c r="AS398" s="24" t="str">
        <f t="shared" si="95"/>
        <v>0</v>
      </c>
      <c r="AT398" s="24">
        <f t="shared" si="96"/>
        <v>530244</v>
      </c>
      <c r="AU398" s="24">
        <f t="shared" si="97"/>
        <v>58916</v>
      </c>
    </row>
    <row r="399" spans="1:47" x14ac:dyDescent="0.25">
      <c r="A399" s="28" t="s">
        <v>15360</v>
      </c>
      <c r="B399" s="28" t="s">
        <v>9492</v>
      </c>
      <c r="C399" s="28" t="s">
        <v>9493</v>
      </c>
      <c r="D399" s="28" t="s">
        <v>9494</v>
      </c>
      <c r="E399" s="28" t="s">
        <v>9495</v>
      </c>
      <c r="F399" s="29">
        <v>43858</v>
      </c>
      <c r="G399" s="29">
        <v>44896</v>
      </c>
      <c r="H399" s="28" t="s">
        <v>9496</v>
      </c>
      <c r="I399" s="28" t="s">
        <v>16041</v>
      </c>
      <c r="J399" s="28" t="s">
        <v>16050</v>
      </c>
      <c r="K399" s="28" t="s">
        <v>9497</v>
      </c>
      <c r="L399" s="27">
        <v>261030</v>
      </c>
      <c r="M399" s="27">
        <v>866415.00000000012</v>
      </c>
      <c r="N399" s="27">
        <v>74184.17</v>
      </c>
      <c r="O399" s="27">
        <v>0</v>
      </c>
      <c r="P399" s="27">
        <f t="shared" si="84"/>
        <v>940599.17000000016</v>
      </c>
      <c r="Q399" s="27">
        <v>0</v>
      </c>
      <c r="R399" s="27">
        <v>0</v>
      </c>
      <c r="S399" s="27">
        <v>0</v>
      </c>
      <c r="T399" s="27">
        <f t="shared" si="85"/>
        <v>0</v>
      </c>
      <c r="U399" s="27">
        <v>0</v>
      </c>
      <c r="V399" s="27">
        <f t="shared" si="86"/>
        <v>1201629.1700000002</v>
      </c>
      <c r="W399" s="28" t="s">
        <v>9498</v>
      </c>
      <c r="X399" s="27">
        <v>289743.30000000005</v>
      </c>
      <c r="Y399" s="27">
        <f t="shared" si="90"/>
        <v>1541207.2500000005</v>
      </c>
      <c r="Z399" s="4" t="str" cm="1">
        <f t="array" ref="Z399">_xlfn.IFS(YEARFRAC(F399,G399)&lt;1,"&lt;1 Year",YEARFRAC(F399,G399)&lt;=5,"1-5 Years",YEARFRAC(F399,G399)&gt;5,"&gt;5 Years")</f>
        <v>1-5 Years</v>
      </c>
      <c r="AA399" s="24">
        <f>L399*(_xlfn.XLOOKUP(K399,'FX rates'!$A$2:$A$38,'FX rates'!$B$2:$B$38))</f>
        <v>261030</v>
      </c>
      <c r="AB399" s="24">
        <f>V399*(_xlfn.XLOOKUP(K399,'FX rates'!$A$2:$A$38,'FX rates'!$B$2:$B$38))</f>
        <v>1201629.1700000002</v>
      </c>
      <c r="AC399" s="24">
        <f>X399*(_xlfn.XLOOKUP(W399,'FX rates'!$A$2:$A$38,'FX rates'!$B$2:$B$38))</f>
        <v>289743.30000000005</v>
      </c>
      <c r="AD399" s="24">
        <f>Y399*(_xlfn.XLOOKUP(W399,'FX rates'!$A$2:$A$38,'FX rates'!$B$2:$B$38))</f>
        <v>1541207.2500000005</v>
      </c>
      <c r="AE399" s="30">
        <f t="shared" si="91"/>
        <v>0.11000000000000018</v>
      </c>
      <c r="AF399" s="31">
        <f t="shared" si="92"/>
        <v>28713.300000000047</v>
      </c>
      <c r="AG399" s="23">
        <f t="shared" si="93"/>
        <v>940599.17000000016</v>
      </c>
      <c r="AH399" s="35">
        <f t="shared" si="87"/>
        <v>1</v>
      </c>
      <c r="AI399" s="23">
        <f>U399*(_xlfn.XLOOKUP(K399,'FX rates'!$A$2:$A$38,'FX rates'!$B$2:$B$38))</f>
        <v>0</v>
      </c>
      <c r="AJ399" s="23">
        <f>Q399*(_xlfn.XLOOKUP(K399,'FX rates'!$A$2:$A$38,'FX rates'!$B$2:$B$38))</f>
        <v>0</v>
      </c>
      <c r="AK399" s="23">
        <f>R399*(_xlfn.XLOOKUP(K399,'FX rates'!$A$2:$A$38,'FX rates'!$B$2:$B$38))</f>
        <v>0</v>
      </c>
      <c r="AM399" s="4"/>
      <c r="AN399" s="4"/>
      <c r="AO399" s="4"/>
      <c r="AP399" s="32">
        <f t="shared" si="88"/>
        <v>3.319216182048041</v>
      </c>
      <c r="AQ399" s="32">
        <f t="shared" si="89"/>
        <v>0</v>
      </c>
      <c r="AR399" s="24">
        <f t="shared" si="94"/>
        <v>1251463.9500000004</v>
      </c>
      <c r="AS399" s="24" t="str">
        <f t="shared" si="95"/>
        <v>0</v>
      </c>
      <c r="AT399" s="24">
        <f t="shared" si="96"/>
        <v>1387086.5250000004</v>
      </c>
      <c r="AU399" s="24">
        <f t="shared" si="97"/>
        <v>154120.72500000009</v>
      </c>
    </row>
    <row r="400" spans="1:47" x14ac:dyDescent="0.25">
      <c r="A400" s="28" t="s">
        <v>15361</v>
      </c>
      <c r="B400" s="28" t="s">
        <v>9499</v>
      </c>
      <c r="C400" s="28" t="s">
        <v>9500</v>
      </c>
      <c r="D400" s="28" t="s">
        <v>9501</v>
      </c>
      <c r="E400" s="28" t="s">
        <v>9502</v>
      </c>
      <c r="F400" s="29">
        <v>43879</v>
      </c>
      <c r="G400" s="29">
        <v>44896</v>
      </c>
      <c r="H400" s="28" t="s">
        <v>9503</v>
      </c>
      <c r="I400" s="28" t="s">
        <v>16050</v>
      </c>
      <c r="J400" s="4" t="s">
        <v>16038</v>
      </c>
      <c r="K400" s="28" t="s">
        <v>9504</v>
      </c>
      <c r="L400" s="27">
        <v>244420.00000000003</v>
      </c>
      <c r="M400" s="27">
        <v>394732.80000000005</v>
      </c>
      <c r="N400" s="27">
        <v>0</v>
      </c>
      <c r="O400" s="27">
        <v>0</v>
      </c>
      <c r="P400" s="27">
        <f t="shared" si="84"/>
        <v>394732.80000000005</v>
      </c>
      <c r="Q400" s="27">
        <v>0</v>
      </c>
      <c r="R400" s="27">
        <v>0</v>
      </c>
      <c r="S400" s="27">
        <v>0</v>
      </c>
      <c r="T400" s="27">
        <f t="shared" si="85"/>
        <v>0</v>
      </c>
      <c r="U400" s="27">
        <v>134408</v>
      </c>
      <c r="V400" s="27">
        <f t="shared" si="86"/>
        <v>773560.8</v>
      </c>
      <c r="W400" s="28" t="s">
        <v>9505</v>
      </c>
      <c r="X400" s="27">
        <v>263973.60000000003</v>
      </c>
      <c r="Y400" s="27">
        <f t="shared" si="90"/>
        <v>954258.6240000003</v>
      </c>
      <c r="Z400" s="4" t="str" cm="1">
        <f t="array" ref="Z400">_xlfn.IFS(YEARFRAC(F400,G400)&lt;1,"&lt;1 Year",YEARFRAC(F400,G400)&lt;=5,"1-5 Years",YEARFRAC(F400,G400)&gt;5,"&gt;5 Years")</f>
        <v>1-5 Years</v>
      </c>
      <c r="AA400" s="24">
        <f>L400*(_xlfn.XLOOKUP(K400,'FX rates'!$A$2:$A$38,'FX rates'!$B$2:$B$38))</f>
        <v>244420.00000000003</v>
      </c>
      <c r="AB400" s="24">
        <f>V400*(_xlfn.XLOOKUP(K400,'FX rates'!$A$2:$A$38,'FX rates'!$B$2:$B$38))</f>
        <v>773560.8</v>
      </c>
      <c r="AC400" s="24">
        <f>X400*(_xlfn.XLOOKUP(W400,'FX rates'!$A$2:$A$38,'FX rates'!$B$2:$B$38))</f>
        <v>263973.60000000003</v>
      </c>
      <c r="AD400" s="24">
        <f>Y400*(_xlfn.XLOOKUP(W400,'FX rates'!$A$2:$A$38,'FX rates'!$B$2:$B$38))</f>
        <v>954258.6240000003</v>
      </c>
      <c r="AE400" s="30">
        <f t="shared" si="91"/>
        <v>8.0000000000000016E-2</v>
      </c>
      <c r="AF400" s="31">
        <f t="shared" si="92"/>
        <v>19553.600000000006</v>
      </c>
      <c r="AG400" s="23">
        <f t="shared" si="93"/>
        <v>529140.80000000005</v>
      </c>
      <c r="AH400" s="35">
        <f t="shared" si="87"/>
        <v>1</v>
      </c>
      <c r="AI400" s="23">
        <f>U400*(_xlfn.XLOOKUP(K400,'FX rates'!$A$2:$A$38,'FX rates'!$B$2:$B$38))</f>
        <v>134408</v>
      </c>
      <c r="AJ400" s="23">
        <f>Q400*(_xlfn.XLOOKUP(K400,'FX rates'!$A$2:$A$38,'FX rates'!$B$2:$B$38))</f>
        <v>0</v>
      </c>
      <c r="AK400" s="23">
        <f>R400*(_xlfn.XLOOKUP(K400,'FX rates'!$A$2:$A$38,'FX rates'!$B$2:$B$38))</f>
        <v>0</v>
      </c>
      <c r="AM400" s="4"/>
      <c r="AN400" s="4"/>
      <c r="AO400" s="4"/>
      <c r="AP400" s="32">
        <f t="shared" si="88"/>
        <v>1.6149774977497751</v>
      </c>
      <c r="AQ400" s="32">
        <f t="shared" si="89"/>
        <v>0</v>
      </c>
      <c r="AR400" s="24">
        <f t="shared" si="94"/>
        <v>690285.02400000021</v>
      </c>
      <c r="AS400" s="24" t="str">
        <f t="shared" si="95"/>
        <v>0</v>
      </c>
      <c r="AT400" s="24">
        <f t="shared" si="96"/>
        <v>858832.76160000032</v>
      </c>
      <c r="AU400" s="24">
        <f t="shared" si="97"/>
        <v>95425.862399999984</v>
      </c>
    </row>
    <row r="401" spans="1:47" x14ac:dyDescent="0.25">
      <c r="A401" s="28" t="s">
        <v>15362</v>
      </c>
      <c r="B401" s="28" t="s">
        <v>9506</v>
      </c>
      <c r="C401" s="28" t="s">
        <v>9507</v>
      </c>
      <c r="D401" s="28" t="s">
        <v>9508</v>
      </c>
      <c r="E401" s="28" t="s">
        <v>9509</v>
      </c>
      <c r="F401" s="29">
        <v>43879</v>
      </c>
      <c r="G401" s="29">
        <v>44896</v>
      </c>
      <c r="H401" s="28" t="s">
        <v>9510</v>
      </c>
      <c r="I401" s="28" t="s">
        <v>16049</v>
      </c>
      <c r="J401" s="28" t="s">
        <v>16053</v>
      </c>
      <c r="K401" s="28" t="s">
        <v>9511</v>
      </c>
      <c r="L401" s="27">
        <v>213675.00000000006</v>
      </c>
      <c r="M401" s="27">
        <v>261415</v>
      </c>
      <c r="N401" s="27">
        <v>406941.42000000004</v>
      </c>
      <c r="O401" s="27">
        <v>0</v>
      </c>
      <c r="P401" s="27">
        <f t="shared" si="84"/>
        <v>668356.42000000004</v>
      </c>
      <c r="Q401" s="27">
        <v>0</v>
      </c>
      <c r="R401" s="27">
        <v>0</v>
      </c>
      <c r="S401" s="27">
        <v>0</v>
      </c>
      <c r="T401" s="27">
        <f t="shared" si="85"/>
        <v>0</v>
      </c>
      <c r="U401" s="27">
        <v>0</v>
      </c>
      <c r="V401" s="27">
        <f t="shared" si="86"/>
        <v>882031.42000000016</v>
      </c>
      <c r="W401" s="28" t="s">
        <v>9512</v>
      </c>
      <c r="X401" s="27">
        <v>245726.25000000006</v>
      </c>
      <c r="Y401" s="27">
        <f t="shared" si="90"/>
        <v>792079.75</v>
      </c>
      <c r="Z401" s="4" t="str" cm="1">
        <f t="array" ref="Z401">_xlfn.IFS(YEARFRAC(F401,G401)&lt;1,"&lt;1 Year",YEARFRAC(F401,G401)&lt;=5,"1-5 Years",YEARFRAC(F401,G401)&gt;5,"&gt;5 Years")</f>
        <v>1-5 Years</v>
      </c>
      <c r="AA401" s="24">
        <f>L401*(_xlfn.XLOOKUP(K401,'FX rates'!$A$2:$A$38,'FX rates'!$B$2:$B$38))</f>
        <v>213675.00000000006</v>
      </c>
      <c r="AB401" s="24">
        <f>V401*(_xlfn.XLOOKUP(K401,'FX rates'!$A$2:$A$38,'FX rates'!$B$2:$B$38))</f>
        <v>882031.42000000016</v>
      </c>
      <c r="AC401" s="24">
        <f>X401*(_xlfn.XLOOKUP(W401,'FX rates'!$A$2:$A$38,'FX rates'!$B$2:$B$38))</f>
        <v>245726.25000000006</v>
      </c>
      <c r="AD401" s="24">
        <f>Y401*(_xlfn.XLOOKUP(W401,'FX rates'!$A$2:$A$38,'FX rates'!$B$2:$B$38))</f>
        <v>792079.75</v>
      </c>
      <c r="AE401" s="30">
        <f t="shared" si="91"/>
        <v>0.14999999999999997</v>
      </c>
      <c r="AF401" s="31">
        <f t="shared" si="92"/>
        <v>32051.25</v>
      </c>
      <c r="AG401" s="23">
        <f t="shared" si="93"/>
        <v>668356.42000000016</v>
      </c>
      <c r="AH401" s="35">
        <f t="shared" si="87"/>
        <v>1</v>
      </c>
      <c r="AI401" s="23">
        <f>U401*(_xlfn.XLOOKUP(K401,'FX rates'!$A$2:$A$38,'FX rates'!$B$2:$B$38))</f>
        <v>0</v>
      </c>
      <c r="AJ401" s="23">
        <f>Q401*(_xlfn.XLOOKUP(K401,'FX rates'!$A$2:$A$38,'FX rates'!$B$2:$B$38))</f>
        <v>0</v>
      </c>
      <c r="AK401" s="23">
        <f>R401*(_xlfn.XLOOKUP(K401,'FX rates'!$A$2:$A$38,'FX rates'!$B$2:$B$38))</f>
        <v>0</v>
      </c>
      <c r="AM401" s="4"/>
      <c r="AN401" s="4"/>
      <c r="AO401" s="4"/>
      <c r="AP401" s="32">
        <f t="shared" si="88"/>
        <v>1.2234234234234231</v>
      </c>
      <c r="AQ401" s="32">
        <f t="shared" si="89"/>
        <v>0</v>
      </c>
      <c r="AR401" s="24">
        <f t="shared" si="94"/>
        <v>546353.5</v>
      </c>
      <c r="AS401" s="24" t="str">
        <f t="shared" si="95"/>
        <v>0</v>
      </c>
      <c r="AT401" s="24">
        <f t="shared" si="96"/>
        <v>712871.77500000002</v>
      </c>
      <c r="AU401" s="24">
        <f t="shared" si="97"/>
        <v>79207.974999999977</v>
      </c>
    </row>
    <row r="402" spans="1:47" x14ac:dyDescent="0.25">
      <c r="A402" s="28" t="s">
        <v>15363</v>
      </c>
      <c r="B402" s="28" t="s">
        <v>9513</v>
      </c>
      <c r="C402" s="28" t="s">
        <v>9514</v>
      </c>
      <c r="D402" s="28" t="s">
        <v>9515</v>
      </c>
      <c r="E402" s="28" t="s">
        <v>9516</v>
      </c>
      <c r="F402" s="29">
        <v>43871</v>
      </c>
      <c r="G402" s="29">
        <v>44896</v>
      </c>
      <c r="H402" s="28" t="s">
        <v>9517</v>
      </c>
      <c r="I402" s="28" t="s">
        <v>16045</v>
      </c>
      <c r="J402" s="28" t="s">
        <v>16049</v>
      </c>
      <c r="K402" s="28" t="s">
        <v>9518</v>
      </c>
      <c r="L402" s="27">
        <v>278300</v>
      </c>
      <c r="M402" s="27">
        <v>356730.00000000006</v>
      </c>
      <c r="N402" s="27">
        <v>0</v>
      </c>
      <c r="O402" s="27">
        <v>0</v>
      </c>
      <c r="P402" s="27">
        <f t="shared" si="84"/>
        <v>356730.00000000006</v>
      </c>
      <c r="Q402" s="27">
        <v>0</v>
      </c>
      <c r="R402" s="27">
        <v>0</v>
      </c>
      <c r="S402" s="27">
        <v>0</v>
      </c>
      <c r="T402" s="27">
        <f t="shared" si="85"/>
        <v>0</v>
      </c>
      <c r="U402" s="27">
        <v>0</v>
      </c>
      <c r="V402" s="27">
        <f t="shared" si="86"/>
        <v>635030</v>
      </c>
      <c r="W402" s="28" t="s">
        <v>9519</v>
      </c>
      <c r="X402" s="27">
        <v>300564</v>
      </c>
      <c r="Y402" s="27">
        <f t="shared" si="90"/>
        <v>986396.40000000014</v>
      </c>
      <c r="Z402" s="4" t="str" cm="1">
        <f t="array" ref="Z402">_xlfn.IFS(YEARFRAC(F402,G402)&lt;1,"&lt;1 Year",YEARFRAC(F402,G402)&lt;=5,"1-5 Years",YEARFRAC(F402,G402)&gt;5,"&gt;5 Years")</f>
        <v>1-5 Years</v>
      </c>
      <c r="AA402" s="24">
        <f>L402*(_xlfn.XLOOKUP(K402,'FX rates'!$A$2:$A$38,'FX rates'!$B$2:$B$38))</f>
        <v>278300</v>
      </c>
      <c r="AB402" s="24">
        <f>V402*(_xlfn.XLOOKUP(K402,'FX rates'!$A$2:$A$38,'FX rates'!$B$2:$B$38))</f>
        <v>635030</v>
      </c>
      <c r="AC402" s="24">
        <f>X402*(_xlfn.XLOOKUP(W402,'FX rates'!$A$2:$A$38,'FX rates'!$B$2:$B$38))</f>
        <v>300564</v>
      </c>
      <c r="AD402" s="24">
        <f>Y402*(_xlfn.XLOOKUP(W402,'FX rates'!$A$2:$A$38,'FX rates'!$B$2:$B$38))</f>
        <v>986396.40000000014</v>
      </c>
      <c r="AE402" s="30">
        <f t="shared" si="91"/>
        <v>0.08</v>
      </c>
      <c r="AF402" s="31">
        <f t="shared" si="92"/>
        <v>22264</v>
      </c>
      <c r="AG402" s="23">
        <f t="shared" si="93"/>
        <v>356730</v>
      </c>
      <c r="AH402" s="35">
        <f t="shared" si="87"/>
        <v>1</v>
      </c>
      <c r="AI402" s="23">
        <f>U402*(_xlfn.XLOOKUP(K402,'FX rates'!$A$2:$A$38,'FX rates'!$B$2:$B$38))</f>
        <v>0</v>
      </c>
      <c r="AJ402" s="23">
        <f>Q402*(_xlfn.XLOOKUP(K402,'FX rates'!$A$2:$A$38,'FX rates'!$B$2:$B$38))</f>
        <v>0</v>
      </c>
      <c r="AK402" s="23">
        <f>R402*(_xlfn.XLOOKUP(K402,'FX rates'!$A$2:$A$38,'FX rates'!$B$2:$B$38))</f>
        <v>0</v>
      </c>
      <c r="AM402" s="4"/>
      <c r="AN402" s="4"/>
      <c r="AO402" s="4"/>
      <c r="AP402" s="32">
        <f t="shared" si="88"/>
        <v>1.281818181818182</v>
      </c>
      <c r="AQ402" s="32">
        <f t="shared" si="89"/>
        <v>0</v>
      </c>
      <c r="AR402" s="24">
        <f t="shared" si="94"/>
        <v>685832.40000000014</v>
      </c>
      <c r="AS402" s="24" t="str">
        <f t="shared" si="95"/>
        <v>0</v>
      </c>
      <c r="AT402" s="24">
        <f t="shared" si="96"/>
        <v>887756.76000000013</v>
      </c>
      <c r="AU402" s="24">
        <f t="shared" si="97"/>
        <v>98639.640000000014</v>
      </c>
    </row>
    <row r="403" spans="1:47" x14ac:dyDescent="0.25">
      <c r="A403" s="28" t="s">
        <v>14140</v>
      </c>
      <c r="B403" s="28" t="s">
        <v>957</v>
      </c>
      <c r="C403" s="28" t="s">
        <v>958</v>
      </c>
      <c r="D403" s="28" t="s">
        <v>959</v>
      </c>
      <c r="E403" s="28" t="s">
        <v>960</v>
      </c>
      <c r="F403" s="29">
        <v>39349</v>
      </c>
      <c r="G403" s="29">
        <v>44896</v>
      </c>
      <c r="H403" s="28" t="s">
        <v>961</v>
      </c>
      <c r="I403" s="28" t="s">
        <v>16048</v>
      </c>
      <c r="J403" s="28" t="s">
        <v>16049</v>
      </c>
      <c r="K403" s="28" t="s">
        <v>962</v>
      </c>
      <c r="L403" s="27">
        <v>147751.56</v>
      </c>
      <c r="M403" s="27">
        <v>250850.6</v>
      </c>
      <c r="N403" s="27">
        <v>0</v>
      </c>
      <c r="O403" s="27">
        <v>0</v>
      </c>
      <c r="P403" s="27">
        <f t="shared" si="84"/>
        <v>250850.6</v>
      </c>
      <c r="Q403" s="27">
        <v>0</v>
      </c>
      <c r="R403" s="27">
        <v>0</v>
      </c>
      <c r="S403" s="27">
        <v>0</v>
      </c>
      <c r="T403" s="27">
        <f t="shared" si="85"/>
        <v>0</v>
      </c>
      <c r="U403" s="27">
        <v>0</v>
      </c>
      <c r="V403" s="27">
        <f t="shared" si="86"/>
        <v>398602.16000000003</v>
      </c>
      <c r="W403" s="28" t="s">
        <v>963</v>
      </c>
      <c r="X403" s="27">
        <v>166959.26279999997</v>
      </c>
      <c r="Y403" s="27">
        <f t="shared" si="90"/>
        <v>617379.70359999989</v>
      </c>
      <c r="Z403" s="4" t="str" cm="1">
        <f t="array" ref="Z403">_xlfn.IFS(YEARFRAC(F403,G403)&lt;1,"&lt;1 Year",YEARFRAC(F403,G403)&lt;=5,"1-5 Years",YEARFRAC(F403,G403)&gt;5,"&gt;5 Years")</f>
        <v>&gt;5 Years</v>
      </c>
      <c r="AA403" s="24">
        <f>L403*(_xlfn.XLOOKUP(K403,'FX rates'!$A$2:$A$38,'FX rates'!$B$2:$B$38))</f>
        <v>196605.61332517606</v>
      </c>
      <c r="AB403" s="24">
        <f>V403*(_xlfn.XLOOKUP(K403,'FX rates'!$A$2:$A$38,'FX rates'!$B$2:$B$38))</f>
        <v>530399.96423415071</v>
      </c>
      <c r="AC403" s="24">
        <f>X403*(_xlfn.XLOOKUP(W403,'FX rates'!$A$2:$A$38,'FX rates'!$B$2:$B$38))</f>
        <v>222164.34305744892</v>
      </c>
      <c r="AD403" s="24">
        <f>Y403*(_xlfn.XLOOKUP(W403,'FX rates'!$A$2:$A$38,'FX rates'!$B$2:$B$38))</f>
        <v>821516.30264203902</v>
      </c>
      <c r="AE403" s="30">
        <f t="shared" si="91"/>
        <v>0.12999999999999984</v>
      </c>
      <c r="AF403" s="31">
        <f t="shared" si="92"/>
        <v>19207.70279999997</v>
      </c>
      <c r="AG403" s="23">
        <f t="shared" si="93"/>
        <v>333794.35090897465</v>
      </c>
      <c r="AH403" s="35">
        <f t="shared" si="87"/>
        <v>1.3306500000756409</v>
      </c>
      <c r="AI403" s="23">
        <f>U403*(_xlfn.XLOOKUP(K403,'FX rates'!$A$2:$A$38,'FX rates'!$B$2:$B$38))</f>
        <v>0</v>
      </c>
      <c r="AJ403" s="23">
        <f>Q403*(_xlfn.XLOOKUP(K403,'FX rates'!$A$2:$A$38,'FX rates'!$B$2:$B$38))</f>
        <v>0</v>
      </c>
      <c r="AK403" s="23">
        <f>R403*(_xlfn.XLOOKUP(K403,'FX rates'!$A$2:$A$38,'FX rates'!$B$2:$B$38))</f>
        <v>0</v>
      </c>
      <c r="AM403" s="4"/>
      <c r="AN403" s="4"/>
      <c r="AO403" s="4"/>
      <c r="AP403" s="32">
        <f t="shared" si="88"/>
        <v>1.6977864734558472</v>
      </c>
      <c r="AQ403" s="32">
        <f t="shared" si="89"/>
        <v>0</v>
      </c>
      <c r="AR403" s="24">
        <f t="shared" si="94"/>
        <v>450420.44079999992</v>
      </c>
      <c r="AS403" s="24" t="str">
        <f t="shared" si="95"/>
        <v>0</v>
      </c>
      <c r="AT403" s="24">
        <f t="shared" si="96"/>
        <v>739364.67237783514</v>
      </c>
      <c r="AU403" s="24">
        <f t="shared" si="97"/>
        <v>82151.630264203879</v>
      </c>
    </row>
    <row r="404" spans="1:47" x14ac:dyDescent="0.25">
      <c r="A404" s="28" t="s">
        <v>15364</v>
      </c>
      <c r="B404" s="28" t="s">
        <v>9520</v>
      </c>
      <c r="C404" s="28" t="s">
        <v>9521</v>
      </c>
      <c r="D404" s="28" t="s">
        <v>9522</v>
      </c>
      <c r="E404" s="28" t="s">
        <v>9523</v>
      </c>
      <c r="F404" s="29">
        <v>43885</v>
      </c>
      <c r="G404" s="29">
        <v>44896</v>
      </c>
      <c r="H404" s="28" t="s">
        <v>9524</v>
      </c>
      <c r="I404" s="28" t="s">
        <v>16039</v>
      </c>
      <c r="J404" s="28" t="s">
        <v>16056</v>
      </c>
      <c r="K404" s="28" t="s">
        <v>9525</v>
      </c>
      <c r="L404" s="27">
        <v>129030.00000000001</v>
      </c>
      <c r="M404" s="27">
        <v>225225.00000000003</v>
      </c>
      <c r="N404" s="27">
        <v>0</v>
      </c>
      <c r="O404" s="27">
        <v>0</v>
      </c>
      <c r="P404" s="27">
        <f t="shared" si="84"/>
        <v>225225.00000000003</v>
      </c>
      <c r="Q404" s="27">
        <v>0</v>
      </c>
      <c r="R404" s="27">
        <v>0</v>
      </c>
      <c r="S404" s="27">
        <v>0</v>
      </c>
      <c r="T404" s="27">
        <f t="shared" si="85"/>
        <v>0</v>
      </c>
      <c r="U404" s="27">
        <v>0</v>
      </c>
      <c r="V404" s="27">
        <f t="shared" si="86"/>
        <v>354255.00000000006</v>
      </c>
      <c r="W404" s="28" t="s">
        <v>9526</v>
      </c>
      <c r="X404" s="27">
        <v>147094.20000000004</v>
      </c>
      <c r="Y404" s="27">
        <f t="shared" si="90"/>
        <v>550944.90000000014</v>
      </c>
      <c r="Z404" s="4" t="str" cm="1">
        <f t="array" ref="Z404">_xlfn.IFS(YEARFRAC(F404,G404)&lt;1,"&lt;1 Year",YEARFRAC(F404,G404)&lt;=5,"1-5 Years",YEARFRAC(F404,G404)&gt;5,"&gt;5 Years")</f>
        <v>1-5 Years</v>
      </c>
      <c r="AA404" s="24">
        <f>L404*(_xlfn.XLOOKUP(K404,'FX rates'!$A$2:$A$38,'FX rates'!$B$2:$B$38))</f>
        <v>171693.76950975996</v>
      </c>
      <c r="AB404" s="24">
        <f>V404*(_xlfn.XLOOKUP(K404,'FX rates'!$A$2:$A$38,'FX rates'!$B$2:$B$38))</f>
        <v>471389.41577679623</v>
      </c>
      <c r="AC404" s="24">
        <f>X404*(_xlfn.XLOOKUP(W404,'FX rates'!$A$2:$A$38,'FX rates'!$B$2:$B$38))</f>
        <v>195730.8972411264</v>
      </c>
      <c r="AD404" s="24">
        <f>Y404*(_xlfn.XLOOKUP(W404,'FX rates'!$A$2:$A$38,'FX rates'!$B$2:$B$38))</f>
        <v>733114.83122667414</v>
      </c>
      <c r="AE404" s="30">
        <f t="shared" si="91"/>
        <v>0.14000000000000021</v>
      </c>
      <c r="AF404" s="31">
        <f t="shared" si="92"/>
        <v>18064.200000000026</v>
      </c>
      <c r="AG404" s="23">
        <f t="shared" si="93"/>
        <v>299695.64626703627</v>
      </c>
      <c r="AH404" s="35">
        <f t="shared" si="87"/>
        <v>1.3306500000756409</v>
      </c>
      <c r="AI404" s="23">
        <f>U404*(_xlfn.XLOOKUP(K404,'FX rates'!$A$2:$A$38,'FX rates'!$B$2:$B$38))</f>
        <v>0</v>
      </c>
      <c r="AJ404" s="23">
        <f>Q404*(_xlfn.XLOOKUP(K404,'FX rates'!$A$2:$A$38,'FX rates'!$B$2:$B$38))</f>
        <v>0</v>
      </c>
      <c r="AK404" s="23">
        <f>R404*(_xlfn.XLOOKUP(K404,'FX rates'!$A$2:$A$38,'FX rates'!$B$2:$B$38))</f>
        <v>0</v>
      </c>
      <c r="AM404" s="4"/>
      <c r="AN404" s="4"/>
      <c r="AO404" s="4"/>
      <c r="AP404" s="32">
        <f t="shared" si="88"/>
        <v>1.7455242966751918</v>
      </c>
      <c r="AQ404" s="32">
        <f t="shared" si="89"/>
        <v>0</v>
      </c>
      <c r="AR404" s="24">
        <f t="shared" si="94"/>
        <v>403850.70000000007</v>
      </c>
      <c r="AS404" s="24" t="str">
        <f t="shared" si="95"/>
        <v>0</v>
      </c>
      <c r="AT404" s="24">
        <f t="shared" si="96"/>
        <v>659803.34810400673</v>
      </c>
      <c r="AU404" s="24">
        <f t="shared" si="97"/>
        <v>73311.483122667414</v>
      </c>
    </row>
    <row r="405" spans="1:47" x14ac:dyDescent="0.25">
      <c r="A405" s="28" t="s">
        <v>15365</v>
      </c>
      <c r="B405" s="28" t="s">
        <v>9527</v>
      </c>
      <c r="C405" s="28" t="s">
        <v>9528</v>
      </c>
      <c r="D405" s="28" t="s">
        <v>9529</v>
      </c>
      <c r="E405" s="28" t="s">
        <v>9530</v>
      </c>
      <c r="F405" s="29">
        <v>44249</v>
      </c>
      <c r="G405" s="29">
        <v>44896</v>
      </c>
      <c r="H405" s="28" t="s">
        <v>9531</v>
      </c>
      <c r="I405" s="28" t="s">
        <v>16043</v>
      </c>
      <c r="J405" s="28" t="s">
        <v>16033</v>
      </c>
      <c r="K405" s="28" t="s">
        <v>9532</v>
      </c>
      <c r="L405" s="27">
        <v>82482.400000000009</v>
      </c>
      <c r="M405" s="27">
        <v>20328.000000000004</v>
      </c>
      <c r="N405" s="27">
        <v>0</v>
      </c>
      <c r="O405" s="27">
        <v>0</v>
      </c>
      <c r="P405" s="27">
        <f t="shared" si="84"/>
        <v>20328.000000000004</v>
      </c>
      <c r="Q405" s="27">
        <v>0</v>
      </c>
      <c r="R405" s="27">
        <v>0</v>
      </c>
      <c r="S405" s="27">
        <v>0</v>
      </c>
      <c r="T405" s="27">
        <f t="shared" si="85"/>
        <v>0</v>
      </c>
      <c r="U405" s="27">
        <v>0</v>
      </c>
      <c r="V405" s="27">
        <f t="shared" si="86"/>
        <v>102810.40000000001</v>
      </c>
      <c r="W405" s="28" t="s">
        <v>9533</v>
      </c>
      <c r="X405" s="27">
        <v>91555.464000000022</v>
      </c>
      <c r="Y405" s="27">
        <f t="shared" si="90"/>
        <v>205675.00800000003</v>
      </c>
      <c r="Z405" s="4" t="str" cm="1">
        <f t="array" ref="Z405">_xlfn.IFS(YEARFRAC(F405,G405)&lt;1,"&lt;1 Year",YEARFRAC(F405,G405)&lt;=5,"1-5 Years",YEARFRAC(F405,G405)&gt;5,"&gt;5 Years")</f>
        <v>1-5 Years</v>
      </c>
      <c r="AA405" s="24">
        <f>L405*(_xlfn.XLOOKUP(K405,'FX rates'!$A$2:$A$38,'FX rates'!$B$2:$B$38))</f>
        <v>109755.20556623906</v>
      </c>
      <c r="AB405" s="24">
        <f>V405*(_xlfn.XLOOKUP(K405,'FX rates'!$A$2:$A$38,'FX rates'!$B$2:$B$38))</f>
        <v>136804.65876777668</v>
      </c>
      <c r="AC405" s="24">
        <f>X405*(_xlfn.XLOOKUP(W405,'FX rates'!$A$2:$A$38,'FX rates'!$B$2:$B$38))</f>
        <v>121828.27817852538</v>
      </c>
      <c r="AD405" s="24">
        <f>Y405*(_xlfn.XLOOKUP(W405,'FX rates'!$A$2:$A$38,'FX rates'!$B$2:$B$38))</f>
        <v>273681.44941075752</v>
      </c>
      <c r="AE405" s="30">
        <f t="shared" si="91"/>
        <v>0.11000000000000014</v>
      </c>
      <c r="AF405" s="31">
        <f t="shared" si="92"/>
        <v>9073.064000000013</v>
      </c>
      <c r="AG405" s="23">
        <f t="shared" si="93"/>
        <v>27049.453201537617</v>
      </c>
      <c r="AH405" s="35">
        <f t="shared" si="87"/>
        <v>1.3306500000756409</v>
      </c>
      <c r="AI405" s="23">
        <f>U405*(_xlfn.XLOOKUP(K405,'FX rates'!$A$2:$A$38,'FX rates'!$B$2:$B$38))</f>
        <v>0</v>
      </c>
      <c r="AJ405" s="23">
        <f>Q405*(_xlfn.XLOOKUP(K405,'FX rates'!$A$2:$A$38,'FX rates'!$B$2:$B$38))</f>
        <v>0</v>
      </c>
      <c r="AK405" s="23">
        <f>R405*(_xlfn.XLOOKUP(K405,'FX rates'!$A$2:$A$38,'FX rates'!$B$2:$B$38))</f>
        <v>0</v>
      </c>
      <c r="AM405" s="4"/>
      <c r="AN405" s="4"/>
      <c r="AO405" s="4"/>
      <c r="AP405" s="32">
        <f t="shared" si="88"/>
        <v>0.24645257654966396</v>
      </c>
      <c r="AQ405" s="32">
        <f t="shared" si="89"/>
        <v>0</v>
      </c>
      <c r="AR405" s="24">
        <f t="shared" si="94"/>
        <v>114119.54400000002</v>
      </c>
      <c r="AS405" s="24" t="str">
        <f t="shared" si="95"/>
        <v>0</v>
      </c>
      <c r="AT405" s="24">
        <f t="shared" si="96"/>
        <v>246313.30446968178</v>
      </c>
      <c r="AU405" s="24">
        <f t="shared" si="97"/>
        <v>27368.144941075734</v>
      </c>
    </row>
    <row r="406" spans="1:47" x14ac:dyDescent="0.25">
      <c r="A406" s="28" t="s">
        <v>15366</v>
      </c>
      <c r="B406" s="28" t="s">
        <v>9534</v>
      </c>
      <c r="C406" s="28" t="s">
        <v>9535</v>
      </c>
      <c r="D406" s="28" t="s">
        <v>9536</v>
      </c>
      <c r="E406" s="28" t="s">
        <v>9537</v>
      </c>
      <c r="F406" s="29">
        <v>44200</v>
      </c>
      <c r="G406" s="29">
        <v>44896</v>
      </c>
      <c r="H406" s="28" t="s">
        <v>9538</v>
      </c>
      <c r="I406" s="28" t="s">
        <v>16051</v>
      </c>
      <c r="J406" s="28" t="s">
        <v>16042</v>
      </c>
      <c r="K406" s="28" t="s">
        <v>9539</v>
      </c>
      <c r="L406" s="27">
        <v>258720.00000000006</v>
      </c>
      <c r="M406" s="27">
        <v>495495.00000000006</v>
      </c>
      <c r="N406" s="27">
        <v>63873.700000000004</v>
      </c>
      <c r="O406" s="27">
        <v>0</v>
      </c>
      <c r="P406" s="27">
        <f t="shared" si="84"/>
        <v>559368.70000000007</v>
      </c>
      <c r="Q406" s="27">
        <v>0</v>
      </c>
      <c r="R406" s="27">
        <v>0</v>
      </c>
      <c r="S406" s="27">
        <v>0</v>
      </c>
      <c r="T406" s="27">
        <f t="shared" si="85"/>
        <v>0</v>
      </c>
      <c r="U406" s="27">
        <v>0</v>
      </c>
      <c r="V406" s="27">
        <f t="shared" si="86"/>
        <v>818088.70000000019</v>
      </c>
      <c r="W406" s="28" t="s">
        <v>9540</v>
      </c>
      <c r="X406" s="27">
        <v>282004.8000000001</v>
      </c>
      <c r="Y406" s="27">
        <f t="shared" si="90"/>
        <v>1104099.1500000004</v>
      </c>
      <c r="Z406" s="4" t="str" cm="1">
        <f t="array" ref="Z406">_xlfn.IFS(YEARFRAC(F406,G406)&lt;1,"&lt;1 Year",YEARFRAC(F406,G406)&lt;=5,"1-5 Years",YEARFRAC(F406,G406)&gt;5,"&gt;5 Years")</f>
        <v>1-5 Years</v>
      </c>
      <c r="AA406" s="24">
        <f>L406*(_xlfn.XLOOKUP(K406,'FX rates'!$A$2:$A$38,'FX rates'!$B$2:$B$38))</f>
        <v>258720.00000000006</v>
      </c>
      <c r="AB406" s="24">
        <f>V406*(_xlfn.XLOOKUP(K406,'FX rates'!$A$2:$A$38,'FX rates'!$B$2:$B$38))</f>
        <v>818088.70000000019</v>
      </c>
      <c r="AC406" s="24">
        <f>X406*(_xlfn.XLOOKUP(W406,'FX rates'!$A$2:$A$38,'FX rates'!$B$2:$B$38))</f>
        <v>282004.8000000001</v>
      </c>
      <c r="AD406" s="24">
        <f>Y406*(_xlfn.XLOOKUP(W406,'FX rates'!$A$2:$A$38,'FX rates'!$B$2:$B$38))</f>
        <v>1104099.1500000004</v>
      </c>
      <c r="AE406" s="30">
        <f t="shared" si="91"/>
        <v>9.0000000000000163E-2</v>
      </c>
      <c r="AF406" s="31">
        <f t="shared" si="92"/>
        <v>23284.800000000047</v>
      </c>
      <c r="AG406" s="23">
        <f t="shared" si="93"/>
        <v>559368.70000000019</v>
      </c>
      <c r="AH406" s="35">
        <f t="shared" si="87"/>
        <v>1</v>
      </c>
      <c r="AI406" s="23">
        <f>U406*(_xlfn.XLOOKUP(K406,'FX rates'!$A$2:$A$38,'FX rates'!$B$2:$B$38))</f>
        <v>0</v>
      </c>
      <c r="AJ406" s="23">
        <f>Q406*(_xlfn.XLOOKUP(K406,'FX rates'!$A$2:$A$38,'FX rates'!$B$2:$B$38))</f>
        <v>0</v>
      </c>
      <c r="AK406" s="23">
        <f>R406*(_xlfn.XLOOKUP(K406,'FX rates'!$A$2:$A$38,'FX rates'!$B$2:$B$38))</f>
        <v>0</v>
      </c>
      <c r="AM406" s="4"/>
      <c r="AN406" s="4"/>
      <c r="AO406" s="4"/>
      <c r="AP406" s="32">
        <f t="shared" si="88"/>
        <v>1.9151785714285712</v>
      </c>
      <c r="AQ406" s="32">
        <f t="shared" si="89"/>
        <v>0</v>
      </c>
      <c r="AR406" s="24">
        <f t="shared" si="94"/>
        <v>822094.35000000021</v>
      </c>
      <c r="AS406" s="24" t="str">
        <f t="shared" si="95"/>
        <v>0</v>
      </c>
      <c r="AT406" s="24">
        <f t="shared" si="96"/>
        <v>993689.23500000034</v>
      </c>
      <c r="AU406" s="24">
        <f t="shared" si="97"/>
        <v>110409.91500000004</v>
      </c>
    </row>
    <row r="407" spans="1:47" x14ac:dyDescent="0.25">
      <c r="A407" s="28" t="s">
        <v>15367</v>
      </c>
      <c r="B407" s="28" t="s">
        <v>9541</v>
      </c>
      <c r="C407" s="28" t="s">
        <v>9542</v>
      </c>
      <c r="D407" s="28" t="s">
        <v>9543</v>
      </c>
      <c r="E407" s="28" t="s">
        <v>9544</v>
      </c>
      <c r="F407" s="29">
        <v>43948</v>
      </c>
      <c r="G407" s="29">
        <v>44896</v>
      </c>
      <c r="H407" s="28" t="s">
        <v>9545</v>
      </c>
      <c r="I407" s="28" t="s">
        <v>16044</v>
      </c>
      <c r="J407" s="28" t="s">
        <v>16039</v>
      </c>
      <c r="K407" s="28" t="s">
        <v>9546</v>
      </c>
      <c r="L407" s="27">
        <v>201960.00000000003</v>
      </c>
      <c r="M407" s="27">
        <v>177705.00000000003</v>
      </c>
      <c r="N407" s="27">
        <v>0</v>
      </c>
      <c r="O407" s="27">
        <v>0</v>
      </c>
      <c r="P407" s="27">
        <f t="shared" si="84"/>
        <v>177705.00000000003</v>
      </c>
      <c r="Q407" s="27">
        <v>0</v>
      </c>
      <c r="R407" s="27">
        <v>0</v>
      </c>
      <c r="S407" s="27">
        <v>0</v>
      </c>
      <c r="T407" s="27">
        <f t="shared" si="85"/>
        <v>0</v>
      </c>
      <c r="U407" s="27">
        <v>0</v>
      </c>
      <c r="V407" s="27">
        <f t="shared" si="86"/>
        <v>379665.00000000006</v>
      </c>
      <c r="W407" s="28" t="s">
        <v>9547</v>
      </c>
      <c r="X407" s="27">
        <v>232254.00000000003</v>
      </c>
      <c r="Y407" s="27">
        <f t="shared" si="90"/>
        <v>668868.75000000012</v>
      </c>
      <c r="Z407" s="4" t="str" cm="1">
        <f t="array" ref="Z407">_xlfn.IFS(YEARFRAC(F407,G407)&lt;1,"&lt;1 Year",YEARFRAC(F407,G407)&lt;=5,"1-5 Years",YEARFRAC(F407,G407)&gt;5,"&gt;5 Years")</f>
        <v>1-5 Years</v>
      </c>
      <c r="AA407" s="24">
        <f>L407*(_xlfn.XLOOKUP(K407,'FX rates'!$A$2:$A$38,'FX rates'!$B$2:$B$38))</f>
        <v>152813.03400538285</v>
      </c>
      <c r="AB407" s="24">
        <f>V407*(_xlfn.XLOOKUP(K407,'FX rates'!$A$2:$A$38,'FX rates'!$B$2:$B$38))</f>
        <v>287273.52226011921</v>
      </c>
      <c r="AC407" s="24">
        <f>X407*(_xlfn.XLOOKUP(W407,'FX rates'!$A$2:$A$38,'FX rates'!$B$2:$B$38))</f>
        <v>175734.98910619027</v>
      </c>
      <c r="AD407" s="24">
        <f>Y407*(_xlfn.XLOOKUP(W407,'FX rates'!$A$2:$A$38,'FX rates'!$B$2:$B$38))</f>
        <v>506099.53970532742</v>
      </c>
      <c r="AE407" s="30">
        <f t="shared" si="91"/>
        <v>0.14999999999999994</v>
      </c>
      <c r="AF407" s="31">
        <f t="shared" si="92"/>
        <v>30294</v>
      </c>
      <c r="AG407" s="23">
        <f t="shared" si="93"/>
        <v>134460.48825473635</v>
      </c>
      <c r="AH407" s="35">
        <f t="shared" si="87"/>
        <v>0.75665000002665295</v>
      </c>
      <c r="AI407" s="23">
        <f>U407*(_xlfn.XLOOKUP(K407,'FX rates'!$A$2:$A$38,'FX rates'!$B$2:$B$38))</f>
        <v>0</v>
      </c>
      <c r="AJ407" s="23">
        <f>Q407*(_xlfn.XLOOKUP(K407,'FX rates'!$A$2:$A$38,'FX rates'!$B$2:$B$38))</f>
        <v>0</v>
      </c>
      <c r="AK407" s="23">
        <f>R407*(_xlfn.XLOOKUP(K407,'FX rates'!$A$2:$A$38,'FX rates'!$B$2:$B$38))</f>
        <v>0</v>
      </c>
      <c r="AM407" s="4"/>
      <c r="AN407" s="4"/>
      <c r="AO407" s="4"/>
      <c r="AP407" s="32">
        <f t="shared" si="88"/>
        <v>0.87990196078431371</v>
      </c>
      <c r="AQ407" s="32">
        <f t="shared" si="89"/>
        <v>0</v>
      </c>
      <c r="AR407" s="24">
        <f t="shared" si="94"/>
        <v>436614.75000000006</v>
      </c>
      <c r="AS407" s="24" t="str">
        <f t="shared" si="95"/>
        <v>0</v>
      </c>
      <c r="AT407" s="24">
        <f t="shared" si="96"/>
        <v>455489.58573479467</v>
      </c>
      <c r="AU407" s="24">
        <f t="shared" si="97"/>
        <v>50609.953970532748</v>
      </c>
    </row>
    <row r="408" spans="1:47" x14ac:dyDescent="0.25">
      <c r="A408" s="28" t="s">
        <v>15368</v>
      </c>
      <c r="B408" s="28" t="s">
        <v>9548</v>
      </c>
      <c r="C408" s="28" t="s">
        <v>9549</v>
      </c>
      <c r="D408" s="28" t="s">
        <v>9550</v>
      </c>
      <c r="E408" s="28" t="s">
        <v>9551</v>
      </c>
      <c r="F408" s="29">
        <v>43878</v>
      </c>
      <c r="G408" s="29">
        <v>44896</v>
      </c>
      <c r="H408" s="28" t="s">
        <v>9552</v>
      </c>
      <c r="I408" s="28" t="s">
        <v>16037</v>
      </c>
      <c r="J408" s="28" t="s">
        <v>16057</v>
      </c>
      <c r="K408" s="28" t="s">
        <v>9553</v>
      </c>
      <c r="L408" s="27">
        <v>219450.00000000006</v>
      </c>
      <c r="M408" s="27">
        <v>273286.2</v>
      </c>
      <c r="N408" s="27">
        <v>735752.33000000007</v>
      </c>
      <c r="O408" s="27">
        <v>0</v>
      </c>
      <c r="P408" s="27">
        <f t="shared" si="84"/>
        <v>1009038.53</v>
      </c>
      <c r="Q408" s="27">
        <v>0</v>
      </c>
      <c r="R408" s="27">
        <v>0</v>
      </c>
      <c r="S408" s="27">
        <v>0</v>
      </c>
      <c r="T408" s="27">
        <f t="shared" si="85"/>
        <v>0</v>
      </c>
      <c r="U408" s="27">
        <v>0</v>
      </c>
      <c r="V408" s="27">
        <f t="shared" si="86"/>
        <v>1228488.53</v>
      </c>
      <c r="W408" s="28" t="s">
        <v>9554</v>
      </c>
      <c r="X408" s="27">
        <v>226033.50000000006</v>
      </c>
      <c r="Y408" s="27">
        <f t="shared" si="90"/>
        <v>733551.78600000008</v>
      </c>
      <c r="Z408" s="4" t="str" cm="1">
        <f t="array" ref="Z408">_xlfn.IFS(YEARFRAC(F408,G408)&lt;1,"&lt;1 Year",YEARFRAC(F408,G408)&lt;=5,"1-5 Years",YEARFRAC(F408,G408)&gt;5,"&gt;5 Years")</f>
        <v>1-5 Years</v>
      </c>
      <c r="AA408" s="24">
        <f>L408*(_xlfn.XLOOKUP(K408,'FX rates'!$A$2:$A$38,'FX rates'!$B$2:$B$38))</f>
        <v>219450.00000000006</v>
      </c>
      <c r="AB408" s="24">
        <f>V408*(_xlfn.XLOOKUP(K408,'FX rates'!$A$2:$A$38,'FX rates'!$B$2:$B$38))</f>
        <v>1228488.53</v>
      </c>
      <c r="AC408" s="24">
        <f>X408*(_xlfn.XLOOKUP(W408,'FX rates'!$A$2:$A$38,'FX rates'!$B$2:$B$38))</f>
        <v>226033.50000000006</v>
      </c>
      <c r="AD408" s="24">
        <f>Y408*(_xlfn.XLOOKUP(W408,'FX rates'!$A$2:$A$38,'FX rates'!$B$2:$B$38))</f>
        <v>733551.78600000008</v>
      </c>
      <c r="AE408" s="30">
        <f t="shared" si="91"/>
        <v>2.9999999999999992E-2</v>
      </c>
      <c r="AF408" s="31">
        <f t="shared" si="92"/>
        <v>6583.5</v>
      </c>
      <c r="AG408" s="23">
        <f t="shared" si="93"/>
        <v>1009038.53</v>
      </c>
      <c r="AH408" s="35">
        <f t="shared" si="87"/>
        <v>1</v>
      </c>
      <c r="AI408" s="23">
        <f>U408*(_xlfn.XLOOKUP(K408,'FX rates'!$A$2:$A$38,'FX rates'!$B$2:$B$38))</f>
        <v>0</v>
      </c>
      <c r="AJ408" s="23">
        <f>Q408*(_xlfn.XLOOKUP(K408,'FX rates'!$A$2:$A$38,'FX rates'!$B$2:$B$38))</f>
        <v>0</v>
      </c>
      <c r="AK408" s="23">
        <f>R408*(_xlfn.XLOOKUP(K408,'FX rates'!$A$2:$A$38,'FX rates'!$B$2:$B$38))</f>
        <v>0</v>
      </c>
      <c r="AM408" s="4"/>
      <c r="AN408" s="4"/>
      <c r="AO408" s="4"/>
      <c r="AP408" s="32">
        <f t="shared" si="88"/>
        <v>1.2453233082706765</v>
      </c>
      <c r="AQ408" s="32">
        <f t="shared" si="89"/>
        <v>0</v>
      </c>
      <c r="AR408" s="24">
        <f t="shared" si="94"/>
        <v>507518.28600000008</v>
      </c>
      <c r="AS408" s="24" t="str">
        <f t="shared" si="95"/>
        <v>0</v>
      </c>
      <c r="AT408" s="24">
        <f t="shared" si="96"/>
        <v>660196.6074000001</v>
      </c>
      <c r="AU408" s="24">
        <f t="shared" si="97"/>
        <v>73355.178599999985</v>
      </c>
    </row>
    <row r="409" spans="1:47" x14ac:dyDescent="0.25">
      <c r="A409" s="28" t="s">
        <v>15369</v>
      </c>
      <c r="B409" s="28" t="s">
        <v>9555</v>
      </c>
      <c r="C409" s="28" t="s">
        <v>9556</v>
      </c>
      <c r="D409" s="28" t="s">
        <v>9557</v>
      </c>
      <c r="E409" s="28" t="s">
        <v>9558</v>
      </c>
      <c r="F409" s="29">
        <v>43906</v>
      </c>
      <c r="G409" s="29">
        <v>44896</v>
      </c>
      <c r="H409" s="28" t="s">
        <v>9559</v>
      </c>
      <c r="I409" s="28" t="s">
        <v>16033</v>
      </c>
      <c r="J409" s="28" t="s">
        <v>16050</v>
      </c>
      <c r="K409" s="28" t="s">
        <v>9560</v>
      </c>
      <c r="L409" s="27">
        <v>248600</v>
      </c>
      <c r="M409" s="27">
        <v>83215.000000000015</v>
      </c>
      <c r="N409" s="27">
        <v>0</v>
      </c>
      <c r="O409" s="27">
        <v>0</v>
      </c>
      <c r="P409" s="27">
        <f t="shared" si="84"/>
        <v>83215.000000000015</v>
      </c>
      <c r="Q409" s="27">
        <v>0</v>
      </c>
      <c r="R409" s="27">
        <v>0</v>
      </c>
      <c r="S409" s="27">
        <v>0</v>
      </c>
      <c r="T409" s="27">
        <f t="shared" si="85"/>
        <v>0</v>
      </c>
      <c r="U409" s="27">
        <v>0</v>
      </c>
      <c r="V409" s="27">
        <f t="shared" si="86"/>
        <v>331815</v>
      </c>
      <c r="W409" s="28" t="s">
        <v>9561</v>
      </c>
      <c r="X409" s="27">
        <v>258544</v>
      </c>
      <c r="Y409" s="27">
        <f t="shared" si="90"/>
        <v>603631.60000000009</v>
      </c>
      <c r="Z409" s="4" t="str" cm="1">
        <f t="array" ref="Z409">_xlfn.IFS(YEARFRAC(F409,G409)&lt;1,"&lt;1 Year",YEARFRAC(F409,G409)&lt;=5,"1-5 Years",YEARFRAC(F409,G409)&gt;5,"&gt;5 Years")</f>
        <v>1-5 Years</v>
      </c>
      <c r="AA409" s="24">
        <f>L409*(_xlfn.XLOOKUP(K409,'FX rates'!$A$2:$A$38,'FX rates'!$B$2:$B$38))</f>
        <v>248600</v>
      </c>
      <c r="AB409" s="24">
        <f>V409*(_xlfn.XLOOKUP(K409,'FX rates'!$A$2:$A$38,'FX rates'!$B$2:$B$38))</f>
        <v>331815</v>
      </c>
      <c r="AC409" s="24">
        <f>X409*(_xlfn.XLOOKUP(W409,'FX rates'!$A$2:$A$38,'FX rates'!$B$2:$B$38))</f>
        <v>258544</v>
      </c>
      <c r="AD409" s="24">
        <f>Y409*(_xlfn.XLOOKUP(W409,'FX rates'!$A$2:$A$38,'FX rates'!$B$2:$B$38))</f>
        <v>603631.60000000009</v>
      </c>
      <c r="AE409" s="30">
        <f t="shared" si="91"/>
        <v>0.04</v>
      </c>
      <c r="AF409" s="31">
        <f t="shared" si="92"/>
        <v>9944</v>
      </c>
      <c r="AG409" s="23">
        <f t="shared" si="93"/>
        <v>83215</v>
      </c>
      <c r="AH409" s="35">
        <f t="shared" si="87"/>
        <v>1</v>
      </c>
      <c r="AI409" s="23">
        <f>U409*(_xlfn.XLOOKUP(K409,'FX rates'!$A$2:$A$38,'FX rates'!$B$2:$B$38))</f>
        <v>0</v>
      </c>
      <c r="AJ409" s="23">
        <f>Q409*(_xlfn.XLOOKUP(K409,'FX rates'!$A$2:$A$38,'FX rates'!$B$2:$B$38))</f>
        <v>0</v>
      </c>
      <c r="AK409" s="23">
        <f>R409*(_xlfn.XLOOKUP(K409,'FX rates'!$A$2:$A$38,'FX rates'!$B$2:$B$38))</f>
        <v>0</v>
      </c>
      <c r="AM409" s="4"/>
      <c r="AN409" s="4"/>
      <c r="AO409" s="4"/>
      <c r="AP409" s="32">
        <f t="shared" si="88"/>
        <v>0.33473451327433634</v>
      </c>
      <c r="AQ409" s="32">
        <f t="shared" si="89"/>
        <v>0</v>
      </c>
      <c r="AR409" s="24">
        <f t="shared" si="94"/>
        <v>345087.60000000003</v>
      </c>
      <c r="AS409" s="24" t="str">
        <f t="shared" si="95"/>
        <v>0</v>
      </c>
      <c r="AT409" s="24">
        <f t="shared" si="96"/>
        <v>543268.44000000006</v>
      </c>
      <c r="AU409" s="24">
        <f t="shared" si="97"/>
        <v>60363.160000000033</v>
      </c>
    </row>
    <row r="410" spans="1:47" x14ac:dyDescent="0.25">
      <c r="A410" s="28" t="s">
        <v>15370</v>
      </c>
      <c r="B410" s="28" t="s">
        <v>1076</v>
      </c>
      <c r="C410" s="28" t="s">
        <v>1077</v>
      </c>
      <c r="D410" s="28" t="s">
        <v>1078</v>
      </c>
      <c r="E410" s="28" t="s">
        <v>1079</v>
      </c>
      <c r="F410" s="29">
        <v>43885</v>
      </c>
      <c r="G410" s="29">
        <v>44896</v>
      </c>
      <c r="H410" s="28" t="s">
        <v>1080</v>
      </c>
      <c r="I410" s="28" t="s">
        <v>16036</v>
      </c>
      <c r="J410" s="28" t="s">
        <v>16044</v>
      </c>
      <c r="K410" s="28" t="s">
        <v>1081</v>
      </c>
      <c r="L410" s="27">
        <v>61600.000000000015</v>
      </c>
      <c r="M410" s="27">
        <v>8500.8000000000011</v>
      </c>
      <c r="N410" s="27">
        <v>0</v>
      </c>
      <c r="O410" s="27">
        <v>0</v>
      </c>
      <c r="P410" s="27">
        <f t="shared" si="84"/>
        <v>8500.8000000000011</v>
      </c>
      <c r="Q410" s="27">
        <v>0</v>
      </c>
      <c r="R410" s="27">
        <v>0</v>
      </c>
      <c r="S410" s="27">
        <v>0</v>
      </c>
      <c r="T410" s="27">
        <f t="shared" si="85"/>
        <v>0</v>
      </c>
      <c r="U410" s="27">
        <v>0</v>
      </c>
      <c r="V410" s="27">
        <f t="shared" si="86"/>
        <v>70100.800000000017</v>
      </c>
      <c r="W410" s="28" t="s">
        <v>1082</v>
      </c>
      <c r="X410" s="27">
        <v>68992.000000000029</v>
      </c>
      <c r="Y410" s="27">
        <f t="shared" si="90"/>
        <v>147504.89600000007</v>
      </c>
      <c r="Z410" s="4" t="str" cm="1">
        <f t="array" ref="Z410">_xlfn.IFS(YEARFRAC(F410,G410)&lt;1,"&lt;1 Year",YEARFRAC(F410,G410)&lt;=5,"1-5 Years",YEARFRAC(F410,G410)&gt;5,"&gt;5 Years")</f>
        <v>1-5 Years</v>
      </c>
      <c r="AA410" s="24">
        <f>L410*(_xlfn.XLOOKUP(K410,'FX rates'!$A$2:$A$38,'FX rates'!$B$2:$B$38))</f>
        <v>71905.679998162828</v>
      </c>
      <c r="AB410" s="24">
        <f>V410*(_xlfn.XLOOKUP(K410,'FX rates'!$A$2:$A$38,'FX rates'!$B$2:$B$38))</f>
        <v>81828.663837909291</v>
      </c>
      <c r="AC410" s="24">
        <f>X410*(_xlfn.XLOOKUP(W410,'FX rates'!$A$2:$A$38,'FX rates'!$B$2:$B$38))</f>
        <v>80534.361597942378</v>
      </c>
      <c r="AD410" s="24">
        <f>Y410*(_xlfn.XLOOKUP(W410,'FX rates'!$A$2:$A$38,'FX rates'!$B$2:$B$38))</f>
        <v>172182.46509640082</v>
      </c>
      <c r="AE410" s="30">
        <f t="shared" si="91"/>
        <v>0.12000000000000013</v>
      </c>
      <c r="AF410" s="31">
        <f t="shared" si="92"/>
        <v>7392.0000000000146</v>
      </c>
      <c r="AG410" s="23">
        <f t="shared" si="93"/>
        <v>9922.9838397464628</v>
      </c>
      <c r="AH410" s="35">
        <f t="shared" si="87"/>
        <v>1.1672999999701754</v>
      </c>
      <c r="AI410" s="23">
        <f>U410*(_xlfn.XLOOKUP(K410,'FX rates'!$A$2:$A$38,'FX rates'!$B$2:$B$38))</f>
        <v>0</v>
      </c>
      <c r="AJ410" s="23">
        <f>Q410*(_xlfn.XLOOKUP(K410,'FX rates'!$A$2:$A$38,'FX rates'!$B$2:$B$38))</f>
        <v>0</v>
      </c>
      <c r="AK410" s="23">
        <f>R410*(_xlfn.XLOOKUP(K410,'FX rates'!$A$2:$A$38,'FX rates'!$B$2:$B$38))</f>
        <v>0</v>
      </c>
      <c r="AM410" s="4"/>
      <c r="AN410" s="4"/>
      <c r="AO410" s="4"/>
      <c r="AP410" s="32">
        <f t="shared" si="88"/>
        <v>0.13799999999999998</v>
      </c>
      <c r="AQ410" s="32">
        <f t="shared" si="89"/>
        <v>0</v>
      </c>
      <c r="AR410" s="24">
        <f t="shared" si="94"/>
        <v>78512.896000000022</v>
      </c>
      <c r="AS410" s="24" t="str">
        <f t="shared" si="95"/>
        <v>0</v>
      </c>
      <c r="AT410" s="24">
        <f t="shared" si="96"/>
        <v>154964.21858676075</v>
      </c>
      <c r="AU410" s="24">
        <f t="shared" si="97"/>
        <v>17218.24650964007</v>
      </c>
    </row>
    <row r="411" spans="1:47" x14ac:dyDescent="0.25">
      <c r="A411" s="28" t="s">
        <v>15371</v>
      </c>
      <c r="B411" s="28" t="s">
        <v>9569</v>
      </c>
      <c r="C411" s="28" t="s">
        <v>9570</v>
      </c>
      <c r="D411" s="28" t="s">
        <v>9571</v>
      </c>
      <c r="E411" s="28" t="s">
        <v>9572</v>
      </c>
      <c r="F411" s="29">
        <v>43892</v>
      </c>
      <c r="G411" s="29">
        <v>44896</v>
      </c>
      <c r="H411" s="28" t="s">
        <v>9573</v>
      </c>
      <c r="I411" s="28" t="s">
        <v>16034</v>
      </c>
      <c r="J411" s="28" t="s">
        <v>16051</v>
      </c>
      <c r="K411" s="28" t="s">
        <v>9574</v>
      </c>
      <c r="L411" s="27">
        <v>153252</v>
      </c>
      <c r="M411" s="27">
        <v>314325</v>
      </c>
      <c r="N411" s="27">
        <v>0</v>
      </c>
      <c r="O411" s="27">
        <v>0</v>
      </c>
      <c r="P411" s="27">
        <f t="shared" si="84"/>
        <v>314325</v>
      </c>
      <c r="Q411" s="27">
        <v>0</v>
      </c>
      <c r="R411" s="27">
        <v>0</v>
      </c>
      <c r="S411" s="27">
        <v>0</v>
      </c>
      <c r="T411" s="27">
        <f t="shared" si="85"/>
        <v>0</v>
      </c>
      <c r="U411" s="27">
        <v>0</v>
      </c>
      <c r="V411" s="27">
        <f t="shared" si="86"/>
        <v>467577</v>
      </c>
      <c r="W411" s="28" t="s">
        <v>9575</v>
      </c>
      <c r="X411" s="27">
        <v>170109.72</v>
      </c>
      <c r="Y411" s="27">
        <f t="shared" si="90"/>
        <v>689120.19</v>
      </c>
      <c r="Z411" s="4" t="str" cm="1">
        <f t="array" ref="Z411">_xlfn.IFS(YEARFRAC(F411,G411)&lt;1,"&lt;1 Year",YEARFRAC(F411,G411)&lt;=5,"1-5 Years",YEARFRAC(F411,G411)&gt;5,"&gt;5 Years")</f>
        <v>1-5 Years</v>
      </c>
      <c r="AA411" s="24">
        <f>L411*(_xlfn.XLOOKUP(K411,'FX rates'!$A$2:$A$38,'FX rates'!$B$2:$B$38))</f>
        <v>203924.77381159214</v>
      </c>
      <c r="AB411" s="24">
        <f>V411*(_xlfn.XLOOKUP(K411,'FX rates'!$A$2:$A$38,'FX rates'!$B$2:$B$38))</f>
        <v>622181.33508536802</v>
      </c>
      <c r="AC411" s="24">
        <f>X411*(_xlfn.XLOOKUP(W411,'FX rates'!$A$2:$A$38,'FX rates'!$B$2:$B$38))</f>
        <v>226356.49893086727</v>
      </c>
      <c r="AD411" s="24">
        <f>Y411*(_xlfn.XLOOKUP(W411,'FX rates'!$A$2:$A$38,'FX rates'!$B$2:$B$38))</f>
        <v>916977.78087562567</v>
      </c>
      <c r="AE411" s="30">
        <f t="shared" si="91"/>
        <v>0.10999999999999996</v>
      </c>
      <c r="AF411" s="31">
        <f t="shared" si="92"/>
        <v>16857.72</v>
      </c>
      <c r="AG411" s="23">
        <f t="shared" si="93"/>
        <v>418256.56127377588</v>
      </c>
      <c r="AH411" s="35">
        <f t="shared" si="87"/>
        <v>1.3306500000756409</v>
      </c>
      <c r="AI411" s="23">
        <f>U411*(_xlfn.XLOOKUP(K411,'FX rates'!$A$2:$A$38,'FX rates'!$B$2:$B$38))</f>
        <v>0</v>
      </c>
      <c r="AJ411" s="23">
        <f>Q411*(_xlfn.XLOOKUP(K411,'FX rates'!$A$2:$A$38,'FX rates'!$B$2:$B$38))</f>
        <v>0</v>
      </c>
      <c r="AK411" s="23">
        <f>R411*(_xlfn.XLOOKUP(K411,'FX rates'!$A$2:$A$38,'FX rates'!$B$2:$B$38))</f>
        <v>0</v>
      </c>
      <c r="AM411" s="4"/>
      <c r="AN411" s="4"/>
      <c r="AO411" s="4"/>
      <c r="AP411" s="32">
        <f t="shared" si="88"/>
        <v>2.0510335917312661</v>
      </c>
      <c r="AQ411" s="32">
        <f t="shared" si="89"/>
        <v>0</v>
      </c>
      <c r="AR411" s="24">
        <f t="shared" si="94"/>
        <v>519010.47</v>
      </c>
      <c r="AS411" s="24" t="str">
        <f t="shared" si="95"/>
        <v>0</v>
      </c>
      <c r="AT411" s="24">
        <f t="shared" si="96"/>
        <v>825280.00278806314</v>
      </c>
      <c r="AU411" s="24">
        <f t="shared" si="97"/>
        <v>91697.778087562532</v>
      </c>
    </row>
    <row r="412" spans="1:47" x14ac:dyDescent="0.25">
      <c r="A412" s="28" t="s">
        <v>15372</v>
      </c>
      <c r="B412" s="28" t="s">
        <v>9576</v>
      </c>
      <c r="C412" s="28" t="s">
        <v>9577</v>
      </c>
      <c r="D412" s="28" t="s">
        <v>9578</v>
      </c>
      <c r="E412" s="28" t="s">
        <v>9579</v>
      </c>
      <c r="F412" s="29">
        <v>43892</v>
      </c>
      <c r="G412" s="29">
        <v>44896</v>
      </c>
      <c r="H412" s="28" t="s">
        <v>9580</v>
      </c>
      <c r="I412" s="28" t="s">
        <v>16036</v>
      </c>
      <c r="J412" s="28" t="s">
        <v>16045</v>
      </c>
      <c r="K412" s="28" t="s">
        <v>9581</v>
      </c>
      <c r="L412" s="27">
        <v>158053.5</v>
      </c>
      <c r="M412" s="27">
        <v>24035.000000000004</v>
      </c>
      <c r="N412" s="27">
        <v>0</v>
      </c>
      <c r="O412" s="27">
        <v>0</v>
      </c>
      <c r="P412" s="27">
        <f t="shared" si="84"/>
        <v>24035.000000000004</v>
      </c>
      <c r="Q412" s="27">
        <v>0</v>
      </c>
      <c r="R412" s="27">
        <v>0</v>
      </c>
      <c r="S412" s="27">
        <v>0</v>
      </c>
      <c r="T412" s="27">
        <f t="shared" si="85"/>
        <v>0</v>
      </c>
      <c r="U412" s="27">
        <v>0</v>
      </c>
      <c r="V412" s="27">
        <f t="shared" si="86"/>
        <v>182088.5</v>
      </c>
      <c r="W412" s="28" t="s">
        <v>9582</v>
      </c>
      <c r="X412" s="27">
        <v>165956.17500000002</v>
      </c>
      <c r="Y412" s="27">
        <f t="shared" si="90"/>
        <v>357149.10000000003</v>
      </c>
      <c r="Z412" s="4" t="str" cm="1">
        <f t="array" ref="Z412">_xlfn.IFS(YEARFRAC(F412,G412)&lt;1,"&lt;1 Year",YEARFRAC(F412,G412)&lt;=5,"1-5 Years",YEARFRAC(F412,G412)&gt;5,"&gt;5 Years")</f>
        <v>1-5 Years</v>
      </c>
      <c r="AA412" s="24">
        <f>L412*(_xlfn.XLOOKUP(K412,'FX rates'!$A$2:$A$38,'FX rates'!$B$2:$B$38))</f>
        <v>158053.5</v>
      </c>
      <c r="AB412" s="24">
        <f>V412*(_xlfn.XLOOKUP(K412,'FX rates'!$A$2:$A$38,'FX rates'!$B$2:$B$38))</f>
        <v>182088.5</v>
      </c>
      <c r="AC412" s="24">
        <f>X412*(_xlfn.XLOOKUP(W412,'FX rates'!$A$2:$A$38,'FX rates'!$B$2:$B$38))</f>
        <v>165956.17500000002</v>
      </c>
      <c r="AD412" s="24">
        <f>Y412*(_xlfn.XLOOKUP(W412,'FX rates'!$A$2:$A$38,'FX rates'!$B$2:$B$38))</f>
        <v>357149.10000000003</v>
      </c>
      <c r="AE412" s="30">
        <f t="shared" si="91"/>
        <v>5.0000000000000114E-2</v>
      </c>
      <c r="AF412" s="31">
        <f t="shared" si="92"/>
        <v>7902.6750000000175</v>
      </c>
      <c r="AG412" s="23">
        <f t="shared" si="93"/>
        <v>24035</v>
      </c>
      <c r="AH412" s="35">
        <f t="shared" si="87"/>
        <v>1</v>
      </c>
      <c r="AI412" s="23">
        <f>U412*(_xlfn.XLOOKUP(K412,'FX rates'!$A$2:$A$38,'FX rates'!$B$2:$B$38))</f>
        <v>0</v>
      </c>
      <c r="AJ412" s="23">
        <f>Q412*(_xlfn.XLOOKUP(K412,'FX rates'!$A$2:$A$38,'FX rates'!$B$2:$B$38))</f>
        <v>0</v>
      </c>
      <c r="AK412" s="23">
        <f>R412*(_xlfn.XLOOKUP(K412,'FX rates'!$A$2:$A$38,'FX rates'!$B$2:$B$38))</f>
        <v>0</v>
      </c>
      <c r="AM412" s="4"/>
      <c r="AN412" s="4"/>
      <c r="AO412" s="4"/>
      <c r="AP412" s="32">
        <f t="shared" si="88"/>
        <v>0.15206876152695134</v>
      </c>
      <c r="AQ412" s="32">
        <f t="shared" si="89"/>
        <v>0</v>
      </c>
      <c r="AR412" s="24">
        <f t="shared" si="94"/>
        <v>191192.92500000002</v>
      </c>
      <c r="AS412" s="24" t="str">
        <f t="shared" si="95"/>
        <v>0</v>
      </c>
      <c r="AT412" s="24">
        <f t="shared" si="96"/>
        <v>321434.19000000006</v>
      </c>
      <c r="AU412" s="24">
        <f t="shared" si="97"/>
        <v>35714.909999999974</v>
      </c>
    </row>
    <row r="413" spans="1:47" x14ac:dyDescent="0.25">
      <c r="A413" s="28" t="s">
        <v>15373</v>
      </c>
      <c r="B413" s="28" t="s">
        <v>9583</v>
      </c>
      <c r="C413" s="28" t="s">
        <v>9584</v>
      </c>
      <c r="D413" s="28" t="s">
        <v>9585</v>
      </c>
      <c r="E413" s="28" t="s">
        <v>9586</v>
      </c>
      <c r="F413" s="29">
        <v>43892</v>
      </c>
      <c r="G413" s="29">
        <v>44896</v>
      </c>
      <c r="H413" s="28" t="s">
        <v>9587</v>
      </c>
      <c r="I413" s="28" t="s">
        <v>16037</v>
      </c>
      <c r="J413" s="28" t="s">
        <v>16034</v>
      </c>
      <c r="K413" s="28" t="s">
        <v>9588</v>
      </c>
      <c r="L413" s="27">
        <v>246840.00000000003</v>
      </c>
      <c r="M413" s="27">
        <v>937860</v>
      </c>
      <c r="N413" s="27">
        <v>0</v>
      </c>
      <c r="O413" s="27">
        <v>0</v>
      </c>
      <c r="P413" s="27">
        <f t="shared" si="84"/>
        <v>937860</v>
      </c>
      <c r="Q413" s="27">
        <v>0</v>
      </c>
      <c r="R413" s="27">
        <v>0</v>
      </c>
      <c r="S413" s="27">
        <v>0</v>
      </c>
      <c r="T413" s="27">
        <f t="shared" si="85"/>
        <v>0</v>
      </c>
      <c r="U413" s="27">
        <v>336000.00000000006</v>
      </c>
      <c r="V413" s="27">
        <f t="shared" si="86"/>
        <v>1520700</v>
      </c>
      <c r="W413" s="28" t="s">
        <v>9589</v>
      </c>
      <c r="X413" s="27">
        <v>264118.80000000005</v>
      </c>
      <c r="Y413" s="27">
        <f t="shared" si="90"/>
        <v>1531747.8</v>
      </c>
      <c r="Z413" s="4" t="str" cm="1">
        <f t="array" ref="Z413">_xlfn.IFS(YEARFRAC(F413,G413)&lt;1,"&lt;1 Year",YEARFRAC(F413,G413)&lt;=5,"1-5 Years",YEARFRAC(F413,G413)&gt;5,"&gt;5 Years")</f>
        <v>1-5 Years</v>
      </c>
      <c r="AA413" s="24">
        <f>L413*(_xlfn.XLOOKUP(K413,'FX rates'!$A$2:$A$38,'FX rates'!$B$2:$B$38))</f>
        <v>246840.00000000003</v>
      </c>
      <c r="AB413" s="24">
        <f>V413*(_xlfn.XLOOKUP(K413,'FX rates'!$A$2:$A$38,'FX rates'!$B$2:$B$38))</f>
        <v>1520700</v>
      </c>
      <c r="AC413" s="24">
        <f>X413*(_xlfn.XLOOKUP(W413,'FX rates'!$A$2:$A$38,'FX rates'!$B$2:$B$38))</f>
        <v>264118.80000000005</v>
      </c>
      <c r="AD413" s="24">
        <f>Y413*(_xlfn.XLOOKUP(W413,'FX rates'!$A$2:$A$38,'FX rates'!$B$2:$B$38))</f>
        <v>1531747.8</v>
      </c>
      <c r="AE413" s="30">
        <f t="shared" si="91"/>
        <v>7.0000000000000062E-2</v>
      </c>
      <c r="AF413" s="31">
        <f t="shared" si="92"/>
        <v>17278.800000000017</v>
      </c>
      <c r="AG413" s="23">
        <f t="shared" si="93"/>
        <v>1273860</v>
      </c>
      <c r="AH413" s="35">
        <f t="shared" si="87"/>
        <v>1</v>
      </c>
      <c r="AI413" s="23">
        <f>U413*(_xlfn.XLOOKUP(K413,'FX rates'!$A$2:$A$38,'FX rates'!$B$2:$B$38))</f>
        <v>336000.00000000006</v>
      </c>
      <c r="AJ413" s="23">
        <f>Q413*(_xlfn.XLOOKUP(K413,'FX rates'!$A$2:$A$38,'FX rates'!$B$2:$B$38))</f>
        <v>0</v>
      </c>
      <c r="AK413" s="23">
        <f>R413*(_xlfn.XLOOKUP(K413,'FX rates'!$A$2:$A$38,'FX rates'!$B$2:$B$38))</f>
        <v>0</v>
      </c>
      <c r="AM413" s="4"/>
      <c r="AN413" s="4"/>
      <c r="AO413" s="4"/>
      <c r="AP413" s="32">
        <f t="shared" si="88"/>
        <v>3.7994652406417107</v>
      </c>
      <c r="AQ413" s="32">
        <f t="shared" si="89"/>
        <v>0</v>
      </c>
      <c r="AR413" s="24">
        <f t="shared" si="94"/>
        <v>1267629</v>
      </c>
      <c r="AS413" s="24" t="str">
        <f t="shared" si="95"/>
        <v>0</v>
      </c>
      <c r="AT413" s="24">
        <f t="shared" si="96"/>
        <v>1378573.02</v>
      </c>
      <c r="AU413" s="24">
        <f t="shared" si="97"/>
        <v>153174.78000000003</v>
      </c>
    </row>
    <row r="414" spans="1:47" x14ac:dyDescent="0.25">
      <c r="A414" s="28" t="s">
        <v>14141</v>
      </c>
      <c r="B414" s="28" t="s">
        <v>964</v>
      </c>
      <c r="C414" s="28" t="s">
        <v>965</v>
      </c>
      <c r="D414" s="28" t="s">
        <v>966</v>
      </c>
      <c r="E414" s="28" t="s">
        <v>967</v>
      </c>
      <c r="F414" s="29">
        <v>39349</v>
      </c>
      <c r="G414" s="29">
        <v>44896</v>
      </c>
      <c r="H414" s="28" t="s">
        <v>968</v>
      </c>
      <c r="I414" s="28" t="s">
        <v>16051</v>
      </c>
      <c r="J414" s="28" t="s">
        <v>16043</v>
      </c>
      <c r="K414" s="28" t="s">
        <v>969</v>
      </c>
      <c r="L414" s="27">
        <v>93579.199999999997</v>
      </c>
      <c r="M414" s="27">
        <v>68722.5</v>
      </c>
      <c r="N414" s="27">
        <v>0</v>
      </c>
      <c r="O414" s="27">
        <v>0</v>
      </c>
      <c r="P414" s="27">
        <f t="shared" si="84"/>
        <v>68722.5</v>
      </c>
      <c r="Q414" s="27">
        <v>0</v>
      </c>
      <c r="R414" s="27">
        <v>0</v>
      </c>
      <c r="S414" s="27">
        <v>0</v>
      </c>
      <c r="T414" s="27">
        <f t="shared" si="85"/>
        <v>0</v>
      </c>
      <c r="U414" s="27">
        <v>0</v>
      </c>
      <c r="V414" s="27">
        <f t="shared" si="86"/>
        <v>162301.70000000001</v>
      </c>
      <c r="W414" s="28" t="s">
        <v>970</v>
      </c>
      <c r="X414" s="27">
        <v>98258.16</v>
      </c>
      <c r="Y414" s="27">
        <f t="shared" si="90"/>
        <v>268674.94500000001</v>
      </c>
      <c r="Z414" s="4" t="str" cm="1">
        <f t="array" ref="Z414">_xlfn.IFS(YEARFRAC(F414,G414)&lt;1,"&lt;1 Year",YEARFRAC(F414,G414)&lt;=5,"1-5 Years",YEARFRAC(F414,G414)&gt;5,"&gt;5 Years")</f>
        <v>&gt;5 Years</v>
      </c>
      <c r="AA414" s="24">
        <f>L414*(_xlfn.XLOOKUP(K414,'FX rates'!$A$2:$A$38,'FX rates'!$B$2:$B$38))</f>
        <v>124521.16248707841</v>
      </c>
      <c r="AB414" s="24">
        <f>V414*(_xlfn.XLOOKUP(K414,'FX rates'!$A$2:$A$38,'FX rates'!$B$2:$B$38))</f>
        <v>215966.75711727666</v>
      </c>
      <c r="AC414" s="24">
        <f>X414*(_xlfn.XLOOKUP(W414,'FX rates'!$A$2:$A$38,'FX rates'!$B$2:$B$38))</f>
        <v>130747.22061143235</v>
      </c>
      <c r="AD414" s="24">
        <f>Y414*(_xlfn.XLOOKUP(W414,'FX rates'!$A$2:$A$38,'FX rates'!$B$2:$B$38))</f>
        <v>357512.31558457285</v>
      </c>
      <c r="AE414" s="30">
        <f t="shared" si="91"/>
        <v>5.0000000000000114E-2</v>
      </c>
      <c r="AF414" s="31">
        <f t="shared" si="92"/>
        <v>4678.9600000000064</v>
      </c>
      <c r="AG414" s="23">
        <f t="shared" si="93"/>
        <v>91445.594630198248</v>
      </c>
      <c r="AH414" s="35">
        <f t="shared" si="87"/>
        <v>1.3306500000756409</v>
      </c>
      <c r="AI414" s="23">
        <f>U414*(_xlfn.XLOOKUP(K414,'FX rates'!$A$2:$A$38,'FX rates'!$B$2:$B$38))</f>
        <v>0</v>
      </c>
      <c r="AJ414" s="23">
        <f>Q414*(_xlfn.XLOOKUP(K414,'FX rates'!$A$2:$A$38,'FX rates'!$B$2:$B$38))</f>
        <v>0</v>
      </c>
      <c r="AK414" s="23">
        <f>R414*(_xlfn.XLOOKUP(K414,'FX rates'!$A$2:$A$38,'FX rates'!$B$2:$B$38))</f>
        <v>0</v>
      </c>
      <c r="AM414" s="4"/>
      <c r="AN414" s="4"/>
      <c r="AO414" s="4"/>
      <c r="AP414" s="32">
        <f t="shared" si="88"/>
        <v>0.73437793868722967</v>
      </c>
      <c r="AQ414" s="32">
        <f t="shared" si="89"/>
        <v>0</v>
      </c>
      <c r="AR414" s="24">
        <f t="shared" si="94"/>
        <v>170416.785</v>
      </c>
      <c r="AS414" s="24" t="str">
        <f t="shared" si="95"/>
        <v>0</v>
      </c>
      <c r="AT414" s="24">
        <f t="shared" si="96"/>
        <v>321761.0840261156</v>
      </c>
      <c r="AU414" s="24">
        <f t="shared" si="97"/>
        <v>35751.23155845725</v>
      </c>
    </row>
    <row r="415" spans="1:47" x14ac:dyDescent="0.25">
      <c r="A415" s="28" t="s">
        <v>15374</v>
      </c>
      <c r="B415" s="28" t="s">
        <v>9590</v>
      </c>
      <c r="C415" s="28" t="s">
        <v>9591</v>
      </c>
      <c r="D415" s="28" t="s">
        <v>9592</v>
      </c>
      <c r="E415" s="28" t="s">
        <v>9593</v>
      </c>
      <c r="F415" s="29">
        <v>43892</v>
      </c>
      <c r="G415" s="29">
        <v>44896</v>
      </c>
      <c r="H415" s="28" t="s">
        <v>9594</v>
      </c>
      <c r="I415" s="28" t="s">
        <v>16036</v>
      </c>
      <c r="J415" s="28" t="s">
        <v>16037</v>
      </c>
      <c r="K415" s="28" t="s">
        <v>9595</v>
      </c>
      <c r="L415" s="27">
        <v>106048.80000000002</v>
      </c>
      <c r="M415" s="27">
        <v>70393.399999999994</v>
      </c>
      <c r="N415" s="27">
        <v>0</v>
      </c>
      <c r="O415" s="27">
        <v>0</v>
      </c>
      <c r="P415" s="27">
        <f t="shared" si="84"/>
        <v>70393.399999999994</v>
      </c>
      <c r="Q415" s="27">
        <v>0</v>
      </c>
      <c r="R415" s="27">
        <v>0</v>
      </c>
      <c r="S415" s="27">
        <v>0</v>
      </c>
      <c r="T415" s="27">
        <f t="shared" si="85"/>
        <v>0</v>
      </c>
      <c r="U415" s="27">
        <v>0</v>
      </c>
      <c r="V415" s="27">
        <f t="shared" si="86"/>
        <v>176442.2</v>
      </c>
      <c r="W415" s="28" t="s">
        <v>9596</v>
      </c>
      <c r="X415" s="27">
        <v>121956.12000000001</v>
      </c>
      <c r="Y415" s="27">
        <f t="shared" si="90"/>
        <v>324864.65000000002</v>
      </c>
      <c r="Z415" s="4" t="str" cm="1">
        <f t="array" ref="Z415">_xlfn.IFS(YEARFRAC(F415,G415)&lt;1,"&lt;1 Year",YEARFRAC(F415,G415)&lt;=5,"1-5 Years",YEARFRAC(F415,G415)&gt;5,"&gt;5 Years")</f>
        <v>1-5 Years</v>
      </c>
      <c r="AA415" s="24">
        <f>L415*(_xlfn.XLOOKUP(K415,'FX rates'!$A$2:$A$38,'FX rates'!$B$2:$B$38))</f>
        <v>106048.80000000002</v>
      </c>
      <c r="AB415" s="24">
        <f>V415*(_xlfn.XLOOKUP(K415,'FX rates'!$A$2:$A$38,'FX rates'!$B$2:$B$38))</f>
        <v>176442.2</v>
      </c>
      <c r="AC415" s="24">
        <f>X415*(_xlfn.XLOOKUP(W415,'FX rates'!$A$2:$A$38,'FX rates'!$B$2:$B$38))</f>
        <v>121956.12000000001</v>
      </c>
      <c r="AD415" s="24">
        <f>Y415*(_xlfn.XLOOKUP(W415,'FX rates'!$A$2:$A$38,'FX rates'!$B$2:$B$38))</f>
        <v>324864.65000000002</v>
      </c>
      <c r="AE415" s="30">
        <f t="shared" si="91"/>
        <v>0.14999999999999991</v>
      </c>
      <c r="AF415" s="31">
        <f t="shared" si="92"/>
        <v>15907.319999999992</v>
      </c>
      <c r="AG415" s="23">
        <f t="shared" si="93"/>
        <v>70393.399999999994</v>
      </c>
      <c r="AH415" s="35">
        <f t="shared" si="87"/>
        <v>1</v>
      </c>
      <c r="AI415" s="23">
        <f>U415*(_xlfn.XLOOKUP(K415,'FX rates'!$A$2:$A$38,'FX rates'!$B$2:$B$38))</f>
        <v>0</v>
      </c>
      <c r="AJ415" s="23">
        <f>Q415*(_xlfn.XLOOKUP(K415,'FX rates'!$A$2:$A$38,'FX rates'!$B$2:$B$38))</f>
        <v>0</v>
      </c>
      <c r="AK415" s="23">
        <f>R415*(_xlfn.XLOOKUP(K415,'FX rates'!$A$2:$A$38,'FX rates'!$B$2:$B$38))</f>
        <v>0</v>
      </c>
      <c r="AM415" s="4"/>
      <c r="AN415" s="4"/>
      <c r="AO415" s="4"/>
      <c r="AP415" s="32">
        <f t="shared" si="88"/>
        <v>0.66378308854036994</v>
      </c>
      <c r="AQ415" s="32">
        <f t="shared" si="89"/>
        <v>0</v>
      </c>
      <c r="AR415" s="24">
        <f t="shared" si="94"/>
        <v>202908.53</v>
      </c>
      <c r="AS415" s="24" t="str">
        <f t="shared" si="95"/>
        <v>0</v>
      </c>
      <c r="AT415" s="24">
        <f t="shared" si="96"/>
        <v>292378.18500000006</v>
      </c>
      <c r="AU415" s="24">
        <f t="shared" si="97"/>
        <v>32486.464999999967</v>
      </c>
    </row>
    <row r="416" spans="1:47" x14ac:dyDescent="0.25">
      <c r="A416" s="28" t="s">
        <v>15375</v>
      </c>
      <c r="B416" s="28" t="s">
        <v>9597</v>
      </c>
      <c r="C416" s="28" t="s">
        <v>9598</v>
      </c>
      <c r="D416" s="28" t="s">
        <v>9599</v>
      </c>
      <c r="E416" s="28" t="s">
        <v>9600</v>
      </c>
      <c r="F416" s="29">
        <v>43892</v>
      </c>
      <c r="G416" s="29">
        <v>44896</v>
      </c>
      <c r="H416" s="28" t="s">
        <v>9601</v>
      </c>
      <c r="I416" s="28" t="s">
        <v>16032</v>
      </c>
      <c r="J416" s="28" t="s">
        <v>16039</v>
      </c>
      <c r="K416" s="28" t="s">
        <v>9602</v>
      </c>
      <c r="L416" s="27">
        <v>71247</v>
      </c>
      <c r="M416" s="27">
        <v>8321.5</v>
      </c>
      <c r="N416" s="27">
        <v>0</v>
      </c>
      <c r="O416" s="27">
        <v>0</v>
      </c>
      <c r="P416" s="27">
        <f t="shared" si="84"/>
        <v>8321.5</v>
      </c>
      <c r="Q416" s="27">
        <v>0</v>
      </c>
      <c r="R416" s="27">
        <v>0</v>
      </c>
      <c r="S416" s="27">
        <v>0</v>
      </c>
      <c r="T416" s="27">
        <f t="shared" si="85"/>
        <v>0</v>
      </c>
      <c r="U416" s="27">
        <v>0</v>
      </c>
      <c r="V416" s="27">
        <f t="shared" si="86"/>
        <v>79568.5</v>
      </c>
      <c r="W416" s="28" t="s">
        <v>9603</v>
      </c>
      <c r="X416" s="27">
        <v>74096.88</v>
      </c>
      <c r="Y416" s="27">
        <f t="shared" si="90"/>
        <v>156848.12</v>
      </c>
      <c r="Z416" s="4" t="str" cm="1">
        <f t="array" ref="Z416">_xlfn.IFS(YEARFRAC(F416,G416)&lt;1,"&lt;1 Year",YEARFRAC(F416,G416)&lt;=5,"1-5 Years",YEARFRAC(F416,G416)&gt;5,"&gt;5 Years")</f>
        <v>1-5 Years</v>
      </c>
      <c r="AA416" s="24">
        <f>L416*(_xlfn.XLOOKUP(K416,'FX rates'!$A$2:$A$38,'FX rates'!$B$2:$B$38))</f>
        <v>94804.820555389189</v>
      </c>
      <c r="AB416" s="24">
        <f>V416*(_xlfn.XLOOKUP(K416,'FX rates'!$A$2:$A$38,'FX rates'!$B$2:$B$38))</f>
        <v>105877.82453101863</v>
      </c>
      <c r="AC416" s="24">
        <f>X416*(_xlfn.XLOOKUP(W416,'FX rates'!$A$2:$A$38,'FX rates'!$B$2:$B$38))</f>
        <v>98597.013377604759</v>
      </c>
      <c r="AD416" s="24">
        <f>Y416*(_xlfn.XLOOKUP(W416,'FX rates'!$A$2:$A$38,'FX rates'!$B$2:$B$38))</f>
        <v>208709.95088986412</v>
      </c>
      <c r="AE416" s="30">
        <f t="shared" si="91"/>
        <v>4.0000000000000022E-2</v>
      </c>
      <c r="AF416" s="31">
        <f t="shared" si="92"/>
        <v>2849.8800000000047</v>
      </c>
      <c r="AG416" s="23">
        <f t="shared" si="93"/>
        <v>11073.003975629443</v>
      </c>
      <c r="AH416" s="35">
        <f t="shared" si="87"/>
        <v>1.3306500000756409</v>
      </c>
      <c r="AI416" s="23">
        <f>U416*(_xlfn.XLOOKUP(K416,'FX rates'!$A$2:$A$38,'FX rates'!$B$2:$B$38))</f>
        <v>0</v>
      </c>
      <c r="AJ416" s="23">
        <f>Q416*(_xlfn.XLOOKUP(K416,'FX rates'!$A$2:$A$38,'FX rates'!$B$2:$B$38))</f>
        <v>0</v>
      </c>
      <c r="AK416" s="23">
        <f>R416*(_xlfn.XLOOKUP(K416,'FX rates'!$A$2:$A$38,'FX rates'!$B$2:$B$38))</f>
        <v>0</v>
      </c>
      <c r="AM416" s="4"/>
      <c r="AN416" s="4"/>
      <c r="AO416" s="4"/>
      <c r="AP416" s="32">
        <f t="shared" si="88"/>
        <v>0.1167979002624672</v>
      </c>
      <c r="AQ416" s="32">
        <f t="shared" si="89"/>
        <v>0</v>
      </c>
      <c r="AR416" s="24">
        <f t="shared" si="94"/>
        <v>82751.240000000005</v>
      </c>
      <c r="AS416" s="24" t="str">
        <f t="shared" si="95"/>
        <v>0</v>
      </c>
      <c r="AT416" s="24">
        <f t="shared" si="96"/>
        <v>187838.95580087771</v>
      </c>
      <c r="AU416" s="24">
        <f t="shared" si="97"/>
        <v>20870.995088986412</v>
      </c>
    </row>
    <row r="417" spans="1:47" x14ac:dyDescent="0.25">
      <c r="A417" s="28" t="s">
        <v>15376</v>
      </c>
      <c r="B417" s="28" t="s">
        <v>9604</v>
      </c>
      <c r="C417" s="28" t="s">
        <v>9605</v>
      </c>
      <c r="D417" s="28" t="s">
        <v>9606</v>
      </c>
      <c r="E417" s="28" t="s">
        <v>9607</v>
      </c>
      <c r="F417" s="29">
        <v>43920</v>
      </c>
      <c r="G417" s="29">
        <v>44896</v>
      </c>
      <c r="H417" s="28" t="s">
        <v>9608</v>
      </c>
      <c r="I417" s="28" t="s">
        <v>16057</v>
      </c>
      <c r="J417" s="28" t="s">
        <v>16046</v>
      </c>
      <c r="K417" s="28" t="s">
        <v>9609</v>
      </c>
      <c r="L417" s="27">
        <v>288750</v>
      </c>
      <c r="M417" s="4">
        <v>0</v>
      </c>
      <c r="N417" s="27">
        <v>1224000</v>
      </c>
      <c r="O417" s="27">
        <v>0</v>
      </c>
      <c r="P417" s="27">
        <f t="shared" si="84"/>
        <v>1224000</v>
      </c>
      <c r="Q417" s="27">
        <v>0</v>
      </c>
      <c r="R417" s="27">
        <v>0</v>
      </c>
      <c r="S417" s="27">
        <v>0</v>
      </c>
      <c r="T417" s="27">
        <f t="shared" si="85"/>
        <v>0</v>
      </c>
      <c r="U417" s="27">
        <v>0</v>
      </c>
      <c r="V417" s="27">
        <f t="shared" si="86"/>
        <v>1512750</v>
      </c>
      <c r="W417" s="28" t="s">
        <v>9610</v>
      </c>
      <c r="X417" s="27">
        <v>332062.5</v>
      </c>
      <c r="Y417" s="27">
        <f t="shared" si="90"/>
        <v>664125</v>
      </c>
      <c r="Z417" s="4" t="str" cm="1">
        <f t="array" ref="Z417">_xlfn.IFS(YEARFRAC(F417,G417)&lt;1,"&lt;1 Year",YEARFRAC(F417,G417)&lt;=5,"1-5 Years",YEARFRAC(F417,G417)&gt;5,"&gt;5 Years")</f>
        <v>1-5 Years</v>
      </c>
      <c r="AA417" s="24">
        <f>L417*(_xlfn.XLOOKUP(K417,'FX rates'!$A$2:$A$38,'FX rates'!$B$2:$B$38))</f>
        <v>288750</v>
      </c>
      <c r="AB417" s="24">
        <f>V417*(_xlfn.XLOOKUP(K417,'FX rates'!$A$2:$A$38,'FX rates'!$B$2:$B$38))</f>
        <v>1512750</v>
      </c>
      <c r="AC417" s="24">
        <f>X417*(_xlfn.XLOOKUP(W417,'FX rates'!$A$2:$A$38,'FX rates'!$B$2:$B$38))</f>
        <v>332062.5</v>
      </c>
      <c r="AD417" s="24">
        <f>Y417*(_xlfn.XLOOKUP(W417,'FX rates'!$A$2:$A$38,'FX rates'!$B$2:$B$38))</f>
        <v>664125</v>
      </c>
      <c r="AE417" s="30">
        <f t="shared" si="91"/>
        <v>0.15</v>
      </c>
      <c r="AF417" s="31">
        <f t="shared" si="92"/>
        <v>43312.5</v>
      </c>
      <c r="AG417" s="23">
        <f t="shared" si="93"/>
        <v>1224000</v>
      </c>
      <c r="AH417" s="35">
        <f t="shared" si="87"/>
        <v>1</v>
      </c>
      <c r="AI417" s="23">
        <f>U417*(_xlfn.XLOOKUP(K417,'FX rates'!$A$2:$A$38,'FX rates'!$B$2:$B$38))</f>
        <v>0</v>
      </c>
      <c r="AJ417" s="23">
        <f>Q417*(_xlfn.XLOOKUP(K417,'FX rates'!$A$2:$A$38,'FX rates'!$B$2:$B$38))</f>
        <v>0</v>
      </c>
      <c r="AK417" s="23">
        <f>R417*(_xlfn.XLOOKUP(K417,'FX rates'!$A$2:$A$38,'FX rates'!$B$2:$B$38))</f>
        <v>0</v>
      </c>
      <c r="AM417" s="4"/>
      <c r="AN417" s="4"/>
      <c r="AO417" s="4"/>
      <c r="AP417" s="32">
        <f t="shared" si="88"/>
        <v>0</v>
      </c>
      <c r="AQ417" s="32">
        <f t="shared" si="89"/>
        <v>0</v>
      </c>
      <c r="AR417" s="24">
        <f t="shared" si="94"/>
        <v>332062.5</v>
      </c>
      <c r="AS417" s="24" t="str">
        <f t="shared" si="95"/>
        <v>0</v>
      </c>
      <c r="AT417" s="24">
        <f t="shared" si="96"/>
        <v>597712.5</v>
      </c>
      <c r="AU417" s="24">
        <f t="shared" si="97"/>
        <v>66412.5</v>
      </c>
    </row>
    <row r="418" spans="1:47" x14ac:dyDescent="0.25">
      <c r="A418" s="28" t="s">
        <v>15377</v>
      </c>
      <c r="B418" s="28" t="s">
        <v>9611</v>
      </c>
      <c r="C418" s="28" t="s">
        <v>9612</v>
      </c>
      <c r="D418" s="28" t="s">
        <v>9613</v>
      </c>
      <c r="E418" s="28" t="s">
        <v>9614</v>
      </c>
      <c r="F418" s="29">
        <v>43913</v>
      </c>
      <c r="G418" s="29">
        <v>44896</v>
      </c>
      <c r="H418" s="28" t="s">
        <v>9615</v>
      </c>
      <c r="I418" s="28" t="s">
        <v>16048</v>
      </c>
      <c r="J418" s="28" t="s">
        <v>16038</v>
      </c>
      <c r="K418" s="28" t="s">
        <v>9616</v>
      </c>
      <c r="L418" s="27">
        <v>103950.00000000001</v>
      </c>
      <c r="M418" s="27">
        <v>31944</v>
      </c>
      <c r="N418" s="27">
        <v>0</v>
      </c>
      <c r="O418" s="27">
        <v>0</v>
      </c>
      <c r="P418" s="27">
        <f t="shared" si="84"/>
        <v>31944</v>
      </c>
      <c r="Q418" s="27">
        <v>0</v>
      </c>
      <c r="R418" s="27">
        <v>16900</v>
      </c>
      <c r="S418" s="27">
        <v>0</v>
      </c>
      <c r="T418" s="27">
        <f t="shared" si="85"/>
        <v>16900</v>
      </c>
      <c r="U418" s="27">
        <v>0</v>
      </c>
      <c r="V418" s="27">
        <f t="shared" si="86"/>
        <v>152794</v>
      </c>
      <c r="W418" s="28" t="s">
        <v>9617</v>
      </c>
      <c r="X418" s="27">
        <v>107068.50000000001</v>
      </c>
      <c r="Y418" s="27">
        <f t="shared" si="90"/>
        <v>247039.32</v>
      </c>
      <c r="Z418" s="4" t="str" cm="1">
        <f t="array" ref="Z418">_xlfn.IFS(YEARFRAC(F418,G418)&lt;1,"&lt;1 Year",YEARFRAC(F418,G418)&lt;=5,"1-5 Years",YEARFRAC(F418,G418)&gt;5,"&gt;5 Years")</f>
        <v>1-5 Years</v>
      </c>
      <c r="AA418" s="24">
        <f>L418*(_xlfn.XLOOKUP(K418,'FX rates'!$A$2:$A$38,'FX rates'!$B$2:$B$38))</f>
        <v>103950.00000000001</v>
      </c>
      <c r="AB418" s="24">
        <f>V418*(_xlfn.XLOOKUP(K418,'FX rates'!$A$2:$A$38,'FX rates'!$B$2:$B$38))</f>
        <v>152794</v>
      </c>
      <c r="AC418" s="24">
        <f>X418*(_xlfn.XLOOKUP(W418,'FX rates'!$A$2:$A$38,'FX rates'!$B$2:$B$38))</f>
        <v>107068.50000000001</v>
      </c>
      <c r="AD418" s="24">
        <f>Y418*(_xlfn.XLOOKUP(W418,'FX rates'!$A$2:$A$38,'FX rates'!$B$2:$B$38))</f>
        <v>247039.32</v>
      </c>
      <c r="AE418" s="30">
        <f t="shared" si="91"/>
        <v>2.9999999999999995E-2</v>
      </c>
      <c r="AF418" s="31">
        <f t="shared" si="92"/>
        <v>3118.5</v>
      </c>
      <c r="AG418" s="23">
        <f t="shared" si="93"/>
        <v>48843.999999999985</v>
      </c>
      <c r="AH418" s="35">
        <f t="shared" si="87"/>
        <v>1</v>
      </c>
      <c r="AI418" s="23">
        <f>U418*(_xlfn.XLOOKUP(K418,'FX rates'!$A$2:$A$38,'FX rates'!$B$2:$B$38))</f>
        <v>0</v>
      </c>
      <c r="AJ418" s="23">
        <f>Q418*(_xlfn.XLOOKUP(K418,'FX rates'!$A$2:$A$38,'FX rates'!$B$2:$B$38))</f>
        <v>0</v>
      </c>
      <c r="AK418" s="23">
        <f>R418*(_xlfn.XLOOKUP(K418,'FX rates'!$A$2:$A$38,'FX rates'!$B$2:$B$38))</f>
        <v>16900</v>
      </c>
      <c r="AM418" s="4"/>
      <c r="AN418" s="4"/>
      <c r="AO418" s="4"/>
      <c r="AP418" s="32">
        <f t="shared" si="88"/>
        <v>0.30730158730158724</v>
      </c>
      <c r="AQ418" s="32">
        <f t="shared" si="89"/>
        <v>0</v>
      </c>
      <c r="AR418" s="24">
        <f t="shared" si="94"/>
        <v>139970.82</v>
      </c>
      <c r="AS418" s="24" t="str">
        <f t="shared" si="95"/>
        <v>0</v>
      </c>
      <c r="AT418" s="24">
        <f t="shared" si="96"/>
        <v>222335.38800000001</v>
      </c>
      <c r="AU418" s="24">
        <f t="shared" si="97"/>
        <v>24703.932000000001</v>
      </c>
    </row>
    <row r="419" spans="1:47" x14ac:dyDescent="0.25">
      <c r="A419" s="28" t="s">
        <v>15378</v>
      </c>
      <c r="B419" s="28" t="s">
        <v>9618</v>
      </c>
      <c r="C419" s="28" t="s">
        <v>9619</v>
      </c>
      <c r="D419" s="28" t="s">
        <v>9620</v>
      </c>
      <c r="E419" s="28" t="s">
        <v>9621</v>
      </c>
      <c r="F419" s="29">
        <v>43927</v>
      </c>
      <c r="G419" s="29">
        <v>44896</v>
      </c>
      <c r="H419" s="28" t="s">
        <v>9622</v>
      </c>
      <c r="I419" s="28" t="s">
        <v>16053</v>
      </c>
      <c r="J419" s="4" t="s">
        <v>16051</v>
      </c>
      <c r="K419" s="28" t="s">
        <v>9623</v>
      </c>
      <c r="L419" s="27">
        <v>154962.5</v>
      </c>
      <c r="M419" s="27">
        <v>25132.800000000003</v>
      </c>
      <c r="N419" s="27">
        <v>0</v>
      </c>
      <c r="O419" s="27">
        <v>0</v>
      </c>
      <c r="P419" s="27">
        <f t="shared" si="84"/>
        <v>25132.800000000003</v>
      </c>
      <c r="Q419" s="27">
        <v>0</v>
      </c>
      <c r="R419" s="27">
        <v>0</v>
      </c>
      <c r="S419" s="27">
        <v>0</v>
      </c>
      <c r="T419" s="27">
        <f t="shared" si="85"/>
        <v>0</v>
      </c>
      <c r="U419" s="27">
        <v>0</v>
      </c>
      <c r="V419" s="27">
        <f t="shared" si="86"/>
        <v>180095.3</v>
      </c>
      <c r="W419" s="28" t="s">
        <v>9624</v>
      </c>
      <c r="X419" s="27">
        <v>173558.00000000003</v>
      </c>
      <c r="Y419" s="27">
        <f t="shared" si="90"/>
        <v>375264.73600000003</v>
      </c>
      <c r="Z419" s="4" t="str" cm="1">
        <f t="array" ref="Z419">_xlfn.IFS(YEARFRAC(F419,G419)&lt;1,"&lt;1 Year",YEARFRAC(F419,G419)&lt;=5,"1-5 Years",YEARFRAC(F419,G419)&gt;5,"&gt;5 Years")</f>
        <v>1-5 Years</v>
      </c>
      <c r="AA419" s="24">
        <f>L419*(_xlfn.XLOOKUP(K419,'FX rates'!$A$2:$A$38,'FX rates'!$B$2:$B$38))</f>
        <v>154962.5</v>
      </c>
      <c r="AB419" s="24">
        <f>V419*(_xlfn.XLOOKUP(K419,'FX rates'!$A$2:$A$38,'FX rates'!$B$2:$B$38))</f>
        <v>180095.3</v>
      </c>
      <c r="AC419" s="24">
        <f>X419*(_xlfn.XLOOKUP(W419,'FX rates'!$A$2:$A$38,'FX rates'!$B$2:$B$38))</f>
        <v>173558.00000000003</v>
      </c>
      <c r="AD419" s="24">
        <f>Y419*(_xlfn.XLOOKUP(W419,'FX rates'!$A$2:$A$38,'FX rates'!$B$2:$B$38))</f>
        <v>375264.73600000003</v>
      </c>
      <c r="AE419" s="30">
        <f t="shared" si="91"/>
        <v>0.12000000000000019</v>
      </c>
      <c r="AF419" s="31">
        <f t="shared" si="92"/>
        <v>18595.500000000029</v>
      </c>
      <c r="AG419" s="23">
        <f t="shared" si="93"/>
        <v>25132.799999999988</v>
      </c>
      <c r="AH419" s="35">
        <f t="shared" si="87"/>
        <v>1</v>
      </c>
      <c r="AI419" s="23">
        <f>U419*(_xlfn.XLOOKUP(K419,'FX rates'!$A$2:$A$38,'FX rates'!$B$2:$B$38))</f>
        <v>0</v>
      </c>
      <c r="AJ419" s="23">
        <f>Q419*(_xlfn.XLOOKUP(K419,'FX rates'!$A$2:$A$38,'FX rates'!$B$2:$B$38))</f>
        <v>0</v>
      </c>
      <c r="AK419" s="23">
        <f>R419*(_xlfn.XLOOKUP(K419,'FX rates'!$A$2:$A$38,'FX rates'!$B$2:$B$38))</f>
        <v>0</v>
      </c>
      <c r="AM419" s="4"/>
      <c r="AN419" s="4"/>
      <c r="AO419" s="4"/>
      <c r="AP419" s="32">
        <f t="shared" si="88"/>
        <v>0.16218633540372673</v>
      </c>
      <c r="AQ419" s="32">
        <f t="shared" si="89"/>
        <v>0</v>
      </c>
      <c r="AR419" s="24">
        <f t="shared" si="94"/>
        <v>201706.73600000003</v>
      </c>
      <c r="AS419" s="24" t="str">
        <f t="shared" si="95"/>
        <v>0</v>
      </c>
      <c r="AT419" s="24">
        <f t="shared" si="96"/>
        <v>337738.26240000007</v>
      </c>
      <c r="AU419" s="24">
        <f t="shared" si="97"/>
        <v>37526.473599999968</v>
      </c>
    </row>
    <row r="420" spans="1:47" x14ac:dyDescent="0.25">
      <c r="A420" s="28" t="s">
        <v>15379</v>
      </c>
      <c r="B420" s="28" t="s">
        <v>9625</v>
      </c>
      <c r="C420" s="28" t="s">
        <v>9626</v>
      </c>
      <c r="D420" s="28" t="s">
        <v>9627</v>
      </c>
      <c r="E420" s="28" t="s">
        <v>9628</v>
      </c>
      <c r="F420" s="29">
        <v>43913</v>
      </c>
      <c r="G420" s="29">
        <v>44896</v>
      </c>
      <c r="H420" s="28" t="s">
        <v>9629</v>
      </c>
      <c r="I420" s="28" t="s">
        <v>16039</v>
      </c>
      <c r="J420" s="28" t="s">
        <v>16057</v>
      </c>
      <c r="K420" s="28" t="s">
        <v>9630</v>
      </c>
      <c r="L420" s="27">
        <v>140283.00000000003</v>
      </c>
      <c r="M420" s="27">
        <v>117249.00000000001</v>
      </c>
      <c r="N420" s="27">
        <v>0</v>
      </c>
      <c r="O420" s="27">
        <v>0</v>
      </c>
      <c r="P420" s="27">
        <f t="shared" si="84"/>
        <v>117249.00000000001</v>
      </c>
      <c r="Q420" s="27">
        <v>0</v>
      </c>
      <c r="R420" s="27">
        <v>0</v>
      </c>
      <c r="S420" s="27">
        <v>0</v>
      </c>
      <c r="T420" s="27">
        <f t="shared" si="85"/>
        <v>0</v>
      </c>
      <c r="U420" s="27">
        <v>0</v>
      </c>
      <c r="V420" s="27">
        <f t="shared" si="86"/>
        <v>257532.00000000006</v>
      </c>
      <c r="W420" s="28" t="s">
        <v>9631</v>
      </c>
      <c r="X420" s="27">
        <v>141685.83000000002</v>
      </c>
      <c r="Y420" s="27">
        <f t="shared" si="90"/>
        <v>401793.15</v>
      </c>
      <c r="Z420" s="4" t="str" cm="1">
        <f t="array" ref="Z420">_xlfn.IFS(YEARFRAC(F420,G420)&lt;1,"&lt;1 Year",YEARFRAC(F420,G420)&lt;=5,"1-5 Years",YEARFRAC(F420,G420)&gt;5,"&gt;5 Years")</f>
        <v>1-5 Years</v>
      </c>
      <c r="AA420" s="24">
        <f>L420*(_xlfn.XLOOKUP(K420,'FX rates'!$A$2:$A$38,'FX rates'!$B$2:$B$38))</f>
        <v>186667.57396061119</v>
      </c>
      <c r="AB420" s="24">
        <f>V420*(_xlfn.XLOOKUP(K420,'FX rates'!$A$2:$A$38,'FX rates'!$B$2:$B$38))</f>
        <v>342684.95581948006</v>
      </c>
      <c r="AC420" s="24">
        <f>X420*(_xlfn.XLOOKUP(W420,'FX rates'!$A$2:$A$38,'FX rates'!$B$2:$B$38))</f>
        <v>188534.24970021727</v>
      </c>
      <c r="AD420" s="24">
        <f>Y420*(_xlfn.XLOOKUP(W420,'FX rates'!$A$2:$A$38,'FX rates'!$B$2:$B$38))</f>
        <v>534646.05507789203</v>
      </c>
      <c r="AE420" s="30">
        <f t="shared" si="91"/>
        <v>9.9999999999998597E-3</v>
      </c>
      <c r="AF420" s="31">
        <f t="shared" si="92"/>
        <v>1402.8299999999872</v>
      </c>
      <c r="AG420" s="23">
        <f t="shared" si="93"/>
        <v>156017.38185886887</v>
      </c>
      <c r="AH420" s="35">
        <f t="shared" si="87"/>
        <v>1.3306500000756409</v>
      </c>
      <c r="AI420" s="23">
        <f>U420*(_xlfn.XLOOKUP(K420,'FX rates'!$A$2:$A$38,'FX rates'!$B$2:$B$38))</f>
        <v>0</v>
      </c>
      <c r="AJ420" s="23">
        <f>Q420*(_xlfn.XLOOKUP(K420,'FX rates'!$A$2:$A$38,'FX rates'!$B$2:$B$38))</f>
        <v>0</v>
      </c>
      <c r="AK420" s="23">
        <f>R420*(_xlfn.XLOOKUP(K420,'FX rates'!$A$2:$A$38,'FX rates'!$B$2:$B$38))</f>
        <v>0</v>
      </c>
      <c r="AM420" s="4"/>
      <c r="AN420" s="4"/>
      <c r="AO420" s="4"/>
      <c r="AP420" s="32">
        <f t="shared" si="88"/>
        <v>0.83580334039049631</v>
      </c>
      <c r="AQ420" s="32">
        <f t="shared" si="89"/>
        <v>0</v>
      </c>
      <c r="AR420" s="24">
        <f t="shared" si="94"/>
        <v>260107.32000000004</v>
      </c>
      <c r="AS420" s="24" t="str">
        <f t="shared" si="95"/>
        <v>0</v>
      </c>
      <c r="AT420" s="24">
        <f t="shared" si="96"/>
        <v>481181.44957010285</v>
      </c>
      <c r="AU420" s="24">
        <f t="shared" si="97"/>
        <v>53464.60550778918</v>
      </c>
    </row>
    <row r="421" spans="1:47" x14ac:dyDescent="0.25">
      <c r="A421" s="28" t="s">
        <v>15380</v>
      </c>
      <c r="B421" s="28" t="s">
        <v>9632</v>
      </c>
      <c r="C421" s="28" t="s">
        <v>9633</v>
      </c>
      <c r="D421" s="28" t="s">
        <v>9634</v>
      </c>
      <c r="E421" s="28" t="s">
        <v>9635</v>
      </c>
      <c r="F421" s="29">
        <v>43955</v>
      </c>
      <c r="G421" s="29">
        <v>44896</v>
      </c>
      <c r="H421" s="28" t="s">
        <v>9636</v>
      </c>
      <c r="I421" s="28" t="s">
        <v>16039</v>
      </c>
      <c r="J421" s="28" t="s">
        <v>16035</v>
      </c>
      <c r="K421" s="28" t="s">
        <v>9637</v>
      </c>
      <c r="L421" s="27">
        <v>148500</v>
      </c>
      <c r="M421" s="27">
        <v>147262.5</v>
      </c>
      <c r="N421" s="27">
        <v>0</v>
      </c>
      <c r="O421" s="27">
        <v>0</v>
      </c>
      <c r="P421" s="27">
        <f t="shared" si="84"/>
        <v>147262.5</v>
      </c>
      <c r="Q421" s="27">
        <v>0</v>
      </c>
      <c r="R421" s="27">
        <v>0</v>
      </c>
      <c r="S421" s="27">
        <v>0</v>
      </c>
      <c r="T421" s="27">
        <f t="shared" si="85"/>
        <v>0</v>
      </c>
      <c r="U421" s="27">
        <v>0</v>
      </c>
      <c r="V421" s="27">
        <f t="shared" si="86"/>
        <v>295762.5</v>
      </c>
      <c r="W421" s="28" t="s">
        <v>9638</v>
      </c>
      <c r="X421" s="27">
        <v>149985</v>
      </c>
      <c r="Y421" s="27">
        <f t="shared" si="90"/>
        <v>448705.125</v>
      </c>
      <c r="Z421" s="4" t="str" cm="1">
        <f t="array" ref="Z421">_xlfn.IFS(YEARFRAC(F421,G421)&lt;1,"&lt;1 Year",YEARFRAC(F421,G421)&lt;=5,"1-5 Years",YEARFRAC(F421,G421)&gt;5,"&gt;5 Years")</f>
        <v>1-5 Years</v>
      </c>
      <c r="AA421" s="24">
        <f>L421*(_xlfn.XLOOKUP(K421,'FX rates'!$A$2:$A$38,'FX rates'!$B$2:$B$38))</f>
        <v>197601.52501123268</v>
      </c>
      <c r="AB421" s="24">
        <f>V421*(_xlfn.XLOOKUP(K421,'FX rates'!$A$2:$A$38,'FX rates'!$B$2:$B$38))</f>
        <v>393556.37064737175</v>
      </c>
      <c r="AC421" s="24">
        <f>X421*(_xlfn.XLOOKUP(W421,'FX rates'!$A$2:$A$38,'FX rates'!$B$2:$B$38))</f>
        <v>199577.54026134501</v>
      </c>
      <c r="AD421" s="24">
        <f>Y421*(_xlfn.XLOOKUP(W421,'FX rates'!$A$2:$A$38,'FX rates'!$B$2:$B$38))</f>
        <v>597069.47461519053</v>
      </c>
      <c r="AE421" s="30">
        <f t="shared" si="91"/>
        <v>1.0000000000000054E-2</v>
      </c>
      <c r="AF421" s="31">
        <f t="shared" si="92"/>
        <v>1485</v>
      </c>
      <c r="AG421" s="23">
        <f t="shared" si="93"/>
        <v>195954.84563613907</v>
      </c>
      <c r="AH421" s="35">
        <f t="shared" si="87"/>
        <v>1.3306500000756409</v>
      </c>
      <c r="AI421" s="23">
        <f>U421*(_xlfn.XLOOKUP(K421,'FX rates'!$A$2:$A$38,'FX rates'!$B$2:$B$38))</f>
        <v>0</v>
      </c>
      <c r="AJ421" s="23">
        <f>Q421*(_xlfn.XLOOKUP(K421,'FX rates'!$A$2:$A$38,'FX rates'!$B$2:$B$38))</f>
        <v>0</v>
      </c>
      <c r="AK421" s="23">
        <f>R421*(_xlfn.XLOOKUP(K421,'FX rates'!$A$2:$A$38,'FX rates'!$B$2:$B$38))</f>
        <v>0</v>
      </c>
      <c r="AM421" s="4"/>
      <c r="AN421" s="4"/>
      <c r="AO421" s="4"/>
      <c r="AP421" s="32">
        <f t="shared" si="88"/>
        <v>0.9916666666666667</v>
      </c>
      <c r="AQ421" s="32">
        <f t="shared" si="89"/>
        <v>0</v>
      </c>
      <c r="AR421" s="24">
        <f t="shared" si="94"/>
        <v>298720.125</v>
      </c>
      <c r="AS421" s="24" t="str">
        <f t="shared" si="95"/>
        <v>0</v>
      </c>
      <c r="AT421" s="24">
        <f t="shared" si="96"/>
        <v>537362.52715367149</v>
      </c>
      <c r="AU421" s="24">
        <f t="shared" si="97"/>
        <v>59706.947461519041</v>
      </c>
    </row>
    <row r="422" spans="1:47" x14ac:dyDescent="0.25">
      <c r="A422" s="28" t="s">
        <v>15381</v>
      </c>
      <c r="B422" s="28" t="s">
        <v>9639</v>
      </c>
      <c r="C422" s="28" t="s">
        <v>9640</v>
      </c>
      <c r="D422" s="28" t="s">
        <v>9641</v>
      </c>
      <c r="E422" s="28" t="s">
        <v>9642</v>
      </c>
      <c r="F422" s="29">
        <v>43934</v>
      </c>
      <c r="G422" s="29">
        <v>44896</v>
      </c>
      <c r="H422" s="28" t="s">
        <v>9643</v>
      </c>
      <c r="I422" s="28" t="s">
        <v>16045</v>
      </c>
      <c r="J422" s="28" t="s">
        <v>16047</v>
      </c>
      <c r="K422" s="28" t="s">
        <v>9644</v>
      </c>
      <c r="L422" s="27">
        <v>160659.92800000001</v>
      </c>
      <c r="M422" s="27">
        <v>404715.30000000005</v>
      </c>
      <c r="N422" s="27">
        <v>0</v>
      </c>
      <c r="O422" s="27">
        <v>53500</v>
      </c>
      <c r="P422" s="27">
        <f t="shared" si="84"/>
        <v>458215.30000000005</v>
      </c>
      <c r="Q422" s="27">
        <v>182020.02000000002</v>
      </c>
      <c r="R422" s="27">
        <v>0</v>
      </c>
      <c r="S422" s="27">
        <v>0</v>
      </c>
      <c r="T422" s="27">
        <f t="shared" si="85"/>
        <v>182020.02000000002</v>
      </c>
      <c r="U422" s="27">
        <v>0</v>
      </c>
      <c r="V422" s="27">
        <f t="shared" si="86"/>
        <v>800895.24800000014</v>
      </c>
      <c r="W422" s="28" t="s">
        <v>9645</v>
      </c>
      <c r="X422" s="27">
        <v>163873.12656</v>
      </c>
      <c r="Y422" s="27">
        <f t="shared" si="90"/>
        <v>958998.98568000004</v>
      </c>
      <c r="Z422" s="4" t="str" cm="1">
        <f t="array" ref="Z422">_xlfn.IFS(YEARFRAC(F422,G422)&lt;1,"&lt;1 Year",YEARFRAC(F422,G422)&lt;=5,"1-5 Years",YEARFRAC(F422,G422)&gt;5,"&gt;5 Years")</f>
        <v>1-5 Years</v>
      </c>
      <c r="AA422" s="24">
        <f>L422*(_xlfn.XLOOKUP(K422,'FX rates'!$A$2:$A$38,'FX rates'!$B$2:$B$38))</f>
        <v>160659.92800000001</v>
      </c>
      <c r="AB422" s="24">
        <f>V422*(_xlfn.XLOOKUP(K422,'FX rates'!$A$2:$A$38,'FX rates'!$B$2:$B$38))</f>
        <v>800895.24800000014</v>
      </c>
      <c r="AC422" s="24">
        <f>X422*(_xlfn.XLOOKUP(W422,'FX rates'!$A$2:$A$38,'FX rates'!$B$2:$B$38))</f>
        <v>163873.12656</v>
      </c>
      <c r="AD422" s="24">
        <f>Y422*(_xlfn.XLOOKUP(W422,'FX rates'!$A$2:$A$38,'FX rates'!$B$2:$B$38))</f>
        <v>958998.98568000004</v>
      </c>
      <c r="AE422" s="30">
        <f t="shared" si="91"/>
        <v>1.9999999999999934E-2</v>
      </c>
      <c r="AF422" s="31">
        <f t="shared" si="92"/>
        <v>3213.1985599999898</v>
      </c>
      <c r="AG422" s="23">
        <f t="shared" si="93"/>
        <v>640235.32000000007</v>
      </c>
      <c r="AH422" s="35">
        <f t="shared" si="87"/>
        <v>1</v>
      </c>
      <c r="AI422" s="23">
        <f>U422*(_xlfn.XLOOKUP(K422,'FX rates'!$A$2:$A$38,'FX rates'!$B$2:$B$38))</f>
        <v>0</v>
      </c>
      <c r="AJ422" s="23">
        <f>Q422*(_xlfn.XLOOKUP(K422,'FX rates'!$A$2:$A$38,'FX rates'!$B$2:$B$38))</f>
        <v>182020.02000000002</v>
      </c>
      <c r="AK422" s="23">
        <f>R422*(_xlfn.XLOOKUP(K422,'FX rates'!$A$2:$A$38,'FX rates'!$B$2:$B$38))</f>
        <v>0</v>
      </c>
      <c r="AM422" s="4"/>
      <c r="AN422" s="4"/>
      <c r="AO422" s="4"/>
      <c r="AP422" s="32">
        <f t="shared" si="88"/>
        <v>2.519080551312086</v>
      </c>
      <c r="AQ422" s="32">
        <f t="shared" si="89"/>
        <v>0.33300151858651394</v>
      </c>
      <c r="AR422" s="24">
        <f t="shared" si="94"/>
        <v>576682.73256000003</v>
      </c>
      <c r="AS422" s="24">
        <f t="shared" si="95"/>
        <v>218443.12656</v>
      </c>
      <c r="AT422" s="24">
        <f t="shared" si="96"/>
        <v>863099.0871120001</v>
      </c>
      <c r="AU422" s="24">
        <f t="shared" si="97"/>
        <v>95899.898567999946</v>
      </c>
    </row>
    <row r="423" spans="1:47" x14ac:dyDescent="0.25">
      <c r="A423" s="28" t="s">
        <v>15382</v>
      </c>
      <c r="B423" s="28" t="s">
        <v>9646</v>
      </c>
      <c r="C423" s="28" t="s">
        <v>9647</v>
      </c>
      <c r="D423" s="28" t="s">
        <v>9648</v>
      </c>
      <c r="E423" s="28" t="s">
        <v>9649</v>
      </c>
      <c r="F423" s="29">
        <v>43922</v>
      </c>
      <c r="G423" s="29">
        <v>44896</v>
      </c>
      <c r="H423" s="28" t="s">
        <v>9650</v>
      </c>
      <c r="I423" s="28" t="s">
        <v>16042</v>
      </c>
      <c r="J423" s="28" t="s">
        <v>16046</v>
      </c>
      <c r="K423" s="28" t="s">
        <v>9651</v>
      </c>
      <c r="L423" s="27">
        <v>215820.00000000006</v>
      </c>
      <c r="M423" s="27">
        <v>133375</v>
      </c>
      <c r="N423" s="27">
        <v>0</v>
      </c>
      <c r="O423" s="27">
        <v>0</v>
      </c>
      <c r="P423" s="27">
        <f t="shared" si="84"/>
        <v>133375</v>
      </c>
      <c r="Q423" s="27">
        <v>0</v>
      </c>
      <c r="R423" s="27">
        <v>0</v>
      </c>
      <c r="S423" s="27">
        <v>0</v>
      </c>
      <c r="T423" s="27">
        <f t="shared" si="85"/>
        <v>0</v>
      </c>
      <c r="U423" s="27">
        <v>0</v>
      </c>
      <c r="V423" s="27">
        <f t="shared" si="86"/>
        <v>349195.00000000006</v>
      </c>
      <c r="W423" s="28" t="s">
        <v>9652</v>
      </c>
      <c r="X423" s="27">
        <v>237402.00000000009</v>
      </c>
      <c r="Y423" s="27">
        <f t="shared" si="90"/>
        <v>621516.50000000023</v>
      </c>
      <c r="Z423" s="4" t="str" cm="1">
        <f t="array" ref="Z423">_xlfn.IFS(YEARFRAC(F423,G423)&lt;1,"&lt;1 Year",YEARFRAC(F423,G423)&lt;=5,"1-5 Years",YEARFRAC(F423,G423)&gt;5,"&gt;5 Years")</f>
        <v>1-5 Years</v>
      </c>
      <c r="AA423" s="24">
        <f>L423*(_xlfn.XLOOKUP(K423,'FX rates'!$A$2:$A$38,'FX rates'!$B$2:$B$38))</f>
        <v>215820.00000000006</v>
      </c>
      <c r="AB423" s="24">
        <f>V423*(_xlfn.XLOOKUP(K423,'FX rates'!$A$2:$A$38,'FX rates'!$B$2:$B$38))</f>
        <v>349195.00000000006</v>
      </c>
      <c r="AC423" s="24">
        <f>X423*(_xlfn.XLOOKUP(W423,'FX rates'!$A$2:$A$38,'FX rates'!$B$2:$B$38))</f>
        <v>237402.00000000009</v>
      </c>
      <c r="AD423" s="24">
        <f>Y423*(_xlfn.XLOOKUP(W423,'FX rates'!$A$2:$A$38,'FX rates'!$B$2:$B$38))</f>
        <v>621516.50000000023</v>
      </c>
      <c r="AE423" s="30">
        <f t="shared" si="91"/>
        <v>0.1000000000000001</v>
      </c>
      <c r="AF423" s="31">
        <f t="shared" si="92"/>
        <v>21582.000000000029</v>
      </c>
      <c r="AG423" s="23">
        <f t="shared" si="93"/>
        <v>133375</v>
      </c>
      <c r="AH423" s="35">
        <f t="shared" si="87"/>
        <v>1</v>
      </c>
      <c r="AI423" s="23">
        <f>U423*(_xlfn.XLOOKUP(K423,'FX rates'!$A$2:$A$38,'FX rates'!$B$2:$B$38))</f>
        <v>0</v>
      </c>
      <c r="AJ423" s="23">
        <f>Q423*(_xlfn.XLOOKUP(K423,'FX rates'!$A$2:$A$38,'FX rates'!$B$2:$B$38))</f>
        <v>0</v>
      </c>
      <c r="AK423" s="23">
        <f>R423*(_xlfn.XLOOKUP(K423,'FX rates'!$A$2:$A$38,'FX rates'!$B$2:$B$38))</f>
        <v>0</v>
      </c>
      <c r="AM423" s="4"/>
      <c r="AN423" s="4"/>
      <c r="AO423" s="4"/>
      <c r="AP423" s="32">
        <f t="shared" si="88"/>
        <v>0.61799184505606508</v>
      </c>
      <c r="AQ423" s="32">
        <f t="shared" si="89"/>
        <v>0</v>
      </c>
      <c r="AR423" s="24">
        <f t="shared" si="94"/>
        <v>384114.50000000012</v>
      </c>
      <c r="AS423" s="24" t="str">
        <f t="shared" si="95"/>
        <v>0</v>
      </c>
      <c r="AT423" s="24">
        <f t="shared" si="96"/>
        <v>559364.85000000021</v>
      </c>
      <c r="AU423" s="24">
        <f t="shared" si="97"/>
        <v>62151.650000000023</v>
      </c>
    </row>
    <row r="424" spans="1:47" x14ac:dyDescent="0.25">
      <c r="A424" s="28" t="s">
        <v>15383</v>
      </c>
      <c r="B424" s="28" t="s">
        <v>9653</v>
      </c>
      <c r="C424" s="28" t="s">
        <v>9654</v>
      </c>
      <c r="D424" s="28" t="s">
        <v>9655</v>
      </c>
      <c r="E424" s="28" t="s">
        <v>9656</v>
      </c>
      <c r="F424" s="29">
        <v>43920</v>
      </c>
      <c r="G424" s="29">
        <v>44896</v>
      </c>
      <c r="H424" s="28" t="s">
        <v>9657</v>
      </c>
      <c r="I424" s="28" t="s">
        <v>16036</v>
      </c>
      <c r="J424" s="28" t="s">
        <v>16033</v>
      </c>
      <c r="K424" s="28" t="s">
        <v>9658</v>
      </c>
      <c r="L424" s="27">
        <v>206910.00000000006</v>
      </c>
      <c r="M424" s="27">
        <v>62205</v>
      </c>
      <c r="N424" s="27">
        <v>0</v>
      </c>
      <c r="O424" s="27">
        <v>0</v>
      </c>
      <c r="P424" s="27">
        <f t="shared" si="84"/>
        <v>62205</v>
      </c>
      <c r="Q424" s="27">
        <v>0</v>
      </c>
      <c r="R424" s="27">
        <v>0</v>
      </c>
      <c r="S424" s="27">
        <v>0</v>
      </c>
      <c r="T424" s="27">
        <f t="shared" si="85"/>
        <v>0</v>
      </c>
      <c r="U424" s="27">
        <v>0</v>
      </c>
      <c r="V424" s="27">
        <f t="shared" si="86"/>
        <v>269115.00000000006</v>
      </c>
      <c r="W424" s="28" t="s">
        <v>9659</v>
      </c>
      <c r="X424" s="27">
        <v>233808.30000000005</v>
      </c>
      <c r="Y424" s="27">
        <f t="shared" si="90"/>
        <v>537908.25</v>
      </c>
      <c r="Z424" s="4" t="str" cm="1">
        <f t="array" ref="Z424">_xlfn.IFS(YEARFRAC(F424,G424)&lt;1,"&lt;1 Year",YEARFRAC(F424,G424)&lt;=5,"1-5 Years",YEARFRAC(F424,G424)&gt;5,"&gt;5 Years")</f>
        <v>1-5 Years</v>
      </c>
      <c r="AA424" s="24">
        <f>L424*(_xlfn.XLOOKUP(K424,'FX rates'!$A$2:$A$38,'FX rates'!$B$2:$B$38))</f>
        <v>206910.00000000006</v>
      </c>
      <c r="AB424" s="24">
        <f>V424*(_xlfn.XLOOKUP(K424,'FX rates'!$A$2:$A$38,'FX rates'!$B$2:$B$38))</f>
        <v>269115.00000000006</v>
      </c>
      <c r="AC424" s="24">
        <f>X424*(_xlfn.XLOOKUP(W424,'FX rates'!$A$2:$A$38,'FX rates'!$B$2:$B$38))</f>
        <v>233808.30000000005</v>
      </c>
      <c r="AD424" s="24">
        <f>Y424*(_xlfn.XLOOKUP(W424,'FX rates'!$A$2:$A$38,'FX rates'!$B$2:$B$38))</f>
        <v>537908.25</v>
      </c>
      <c r="AE424" s="30">
        <f t="shared" si="91"/>
        <v>0.12999999999999989</v>
      </c>
      <c r="AF424" s="31">
        <f t="shared" si="92"/>
        <v>26898.299999999988</v>
      </c>
      <c r="AG424" s="23">
        <f t="shared" si="93"/>
        <v>62205</v>
      </c>
      <c r="AH424" s="35">
        <f t="shared" si="87"/>
        <v>1</v>
      </c>
      <c r="AI424" s="23">
        <f>U424*(_xlfn.XLOOKUP(K424,'FX rates'!$A$2:$A$38,'FX rates'!$B$2:$B$38))</f>
        <v>0</v>
      </c>
      <c r="AJ424" s="23">
        <f>Q424*(_xlfn.XLOOKUP(K424,'FX rates'!$A$2:$A$38,'FX rates'!$B$2:$B$38))</f>
        <v>0</v>
      </c>
      <c r="AK424" s="23">
        <f>R424*(_xlfn.XLOOKUP(K424,'FX rates'!$A$2:$A$38,'FX rates'!$B$2:$B$38))</f>
        <v>0</v>
      </c>
      <c r="AM424" s="4"/>
      <c r="AN424" s="4"/>
      <c r="AO424" s="4"/>
      <c r="AP424" s="32">
        <f t="shared" si="88"/>
        <v>0.30063795853269532</v>
      </c>
      <c r="AQ424" s="32">
        <f t="shared" si="89"/>
        <v>0</v>
      </c>
      <c r="AR424" s="24">
        <f t="shared" si="94"/>
        <v>304099.95</v>
      </c>
      <c r="AS424" s="24" t="str">
        <f t="shared" si="95"/>
        <v>0</v>
      </c>
      <c r="AT424" s="24">
        <f t="shared" si="96"/>
        <v>484117.42499999999</v>
      </c>
      <c r="AU424" s="24">
        <f t="shared" si="97"/>
        <v>53790.825000000012</v>
      </c>
    </row>
    <row r="425" spans="1:47" x14ac:dyDescent="0.25">
      <c r="A425" s="28" t="s">
        <v>14142</v>
      </c>
      <c r="B425" s="28" t="s">
        <v>971</v>
      </c>
      <c r="C425" s="28" t="s">
        <v>972</v>
      </c>
      <c r="D425" s="28" t="s">
        <v>973</v>
      </c>
      <c r="E425" s="28" t="s">
        <v>974</v>
      </c>
      <c r="F425" s="29">
        <v>39349</v>
      </c>
      <c r="G425" s="29">
        <v>44896</v>
      </c>
      <c r="H425" s="28" t="s">
        <v>975</v>
      </c>
      <c r="I425" s="28" t="s">
        <v>16048</v>
      </c>
      <c r="J425" s="28" t="s">
        <v>16043</v>
      </c>
      <c r="K425" s="28" t="s">
        <v>976</v>
      </c>
      <c r="L425" s="27">
        <v>131890.00000000003</v>
      </c>
      <c r="M425" s="27">
        <v>67320</v>
      </c>
      <c r="N425" s="27">
        <v>0</v>
      </c>
      <c r="O425" s="27">
        <v>0</v>
      </c>
      <c r="P425" s="27">
        <f t="shared" si="84"/>
        <v>67320</v>
      </c>
      <c r="Q425" s="27">
        <v>0</v>
      </c>
      <c r="R425" s="27">
        <v>0</v>
      </c>
      <c r="S425" s="27">
        <v>0</v>
      </c>
      <c r="T425" s="27">
        <f t="shared" si="85"/>
        <v>0</v>
      </c>
      <c r="U425" s="27">
        <v>0</v>
      </c>
      <c r="V425" s="27">
        <f t="shared" si="86"/>
        <v>199210.00000000003</v>
      </c>
      <c r="W425" s="28" t="s">
        <v>977</v>
      </c>
      <c r="X425" s="27">
        <v>139803.40000000005</v>
      </c>
      <c r="Y425" s="27">
        <f t="shared" si="90"/>
        <v>350966.00000000012</v>
      </c>
      <c r="Z425" s="4" t="str" cm="1">
        <f t="array" ref="Z425">_xlfn.IFS(YEARFRAC(F425,G425)&lt;1,"&lt;1 Year",YEARFRAC(F425,G425)&lt;=5,"1-5 Years",YEARFRAC(F425,G425)&gt;5,"&gt;5 Years")</f>
        <v>&gt;5 Years</v>
      </c>
      <c r="AA425" s="24">
        <f>L425*(_xlfn.XLOOKUP(K425,'FX rates'!$A$2:$A$38,'FX rates'!$B$2:$B$38))</f>
        <v>175499.42850997634</v>
      </c>
      <c r="AB425" s="24">
        <f>V425*(_xlfn.XLOOKUP(K425,'FX rates'!$A$2:$A$38,'FX rates'!$B$2:$B$38))</f>
        <v>265078.7865150685</v>
      </c>
      <c r="AC425" s="24">
        <f>X425*(_xlfn.XLOOKUP(W425,'FX rates'!$A$2:$A$38,'FX rates'!$B$2:$B$38))</f>
        <v>186029.39422057493</v>
      </c>
      <c r="AD425" s="24">
        <f>Y425*(_xlfn.XLOOKUP(W425,'FX rates'!$A$2:$A$38,'FX rates'!$B$2:$B$38))</f>
        <v>467012.90792654757</v>
      </c>
      <c r="AE425" s="30">
        <f t="shared" si="91"/>
        <v>6.0000000000000095E-2</v>
      </c>
      <c r="AF425" s="31">
        <f t="shared" si="92"/>
        <v>7913.4000000000233</v>
      </c>
      <c r="AG425" s="23">
        <f t="shared" si="93"/>
        <v>89579.358005092159</v>
      </c>
      <c r="AH425" s="35">
        <f t="shared" si="87"/>
        <v>1.3306500000756409</v>
      </c>
      <c r="AI425" s="23">
        <f>U425*(_xlfn.XLOOKUP(K425,'FX rates'!$A$2:$A$38,'FX rates'!$B$2:$B$38))</f>
        <v>0</v>
      </c>
      <c r="AJ425" s="23">
        <f>Q425*(_xlfn.XLOOKUP(K425,'FX rates'!$A$2:$A$38,'FX rates'!$B$2:$B$38))</f>
        <v>0</v>
      </c>
      <c r="AK425" s="23">
        <f>R425*(_xlfn.XLOOKUP(K425,'FX rates'!$A$2:$A$38,'FX rates'!$B$2:$B$38))</f>
        <v>0</v>
      </c>
      <c r="AM425" s="4"/>
      <c r="AN425" s="4"/>
      <c r="AO425" s="4"/>
      <c r="AP425" s="32">
        <f t="shared" si="88"/>
        <v>0.51042535446205162</v>
      </c>
      <c r="AQ425" s="32">
        <f t="shared" si="89"/>
        <v>0</v>
      </c>
      <c r="AR425" s="24">
        <f t="shared" si="94"/>
        <v>211162.60000000006</v>
      </c>
      <c r="AS425" s="24" t="str">
        <f t="shared" si="95"/>
        <v>0</v>
      </c>
      <c r="AT425" s="24">
        <f t="shared" si="96"/>
        <v>420311.61713389284</v>
      </c>
      <c r="AU425" s="24">
        <f t="shared" si="97"/>
        <v>46701.290792654734</v>
      </c>
    </row>
    <row r="426" spans="1:47" x14ac:dyDescent="0.25">
      <c r="A426" s="28" t="s">
        <v>15384</v>
      </c>
      <c r="B426" s="28" t="s">
        <v>9660</v>
      </c>
      <c r="C426" s="28" t="s">
        <v>9661</v>
      </c>
      <c r="D426" s="28" t="s">
        <v>9662</v>
      </c>
      <c r="E426" s="28" t="s">
        <v>9663</v>
      </c>
      <c r="F426" s="29">
        <v>43997</v>
      </c>
      <c r="G426" s="29">
        <v>44896</v>
      </c>
      <c r="H426" s="28" t="s">
        <v>9664</v>
      </c>
      <c r="I426" s="28" t="s">
        <v>16043</v>
      </c>
      <c r="J426" s="28" t="s">
        <v>16037</v>
      </c>
      <c r="K426" s="28" t="s">
        <v>9665</v>
      </c>
      <c r="L426" s="27">
        <v>143594</v>
      </c>
      <c r="M426" s="27">
        <v>90068.000000000015</v>
      </c>
      <c r="N426" s="27">
        <v>0</v>
      </c>
      <c r="O426" s="27">
        <v>0</v>
      </c>
      <c r="P426" s="27">
        <f t="shared" si="84"/>
        <v>90068.000000000015</v>
      </c>
      <c r="Q426" s="27">
        <v>0</v>
      </c>
      <c r="R426" s="27">
        <v>0</v>
      </c>
      <c r="S426" s="27">
        <v>0</v>
      </c>
      <c r="T426" s="27">
        <f t="shared" si="85"/>
        <v>0</v>
      </c>
      <c r="U426" s="27">
        <v>0</v>
      </c>
      <c r="V426" s="27">
        <f t="shared" si="86"/>
        <v>233662</v>
      </c>
      <c r="W426" s="28" t="s">
        <v>9666</v>
      </c>
      <c r="X426" s="27">
        <v>149337.76</v>
      </c>
      <c r="Y426" s="27">
        <f t="shared" si="90"/>
        <v>392346.24000000005</v>
      </c>
      <c r="Z426" s="4" t="str" cm="1">
        <f t="array" ref="Z426">_xlfn.IFS(YEARFRAC(F426,G426)&lt;1,"&lt;1 Year",YEARFRAC(F426,G426)&lt;=5,"1-5 Years",YEARFRAC(F426,G426)&gt;5,"&gt;5 Years")</f>
        <v>1-5 Years</v>
      </c>
      <c r="AA426" s="24">
        <f>L426*(_xlfn.XLOOKUP(K426,'FX rates'!$A$2:$A$38,'FX rates'!$B$2:$B$38))</f>
        <v>191073.35611086158</v>
      </c>
      <c r="AB426" s="24">
        <f>V426*(_xlfn.XLOOKUP(K426,'FX rates'!$A$2:$A$38,'FX rates'!$B$2:$B$38))</f>
        <v>310922.34031767439</v>
      </c>
      <c r="AC426" s="24">
        <f>X426*(_xlfn.XLOOKUP(W426,'FX rates'!$A$2:$A$38,'FX rates'!$B$2:$B$38))</f>
        <v>198716.29035529605</v>
      </c>
      <c r="AD426" s="24">
        <f>Y426*(_xlfn.XLOOKUP(W426,'FX rates'!$A$2:$A$38,'FX rates'!$B$2:$B$38))</f>
        <v>522075.52428567753</v>
      </c>
      <c r="AE426" s="30">
        <f t="shared" si="91"/>
        <v>4.0000000000000015E-2</v>
      </c>
      <c r="AF426" s="31">
        <f t="shared" si="92"/>
        <v>5743.7600000000093</v>
      </c>
      <c r="AG426" s="23">
        <f t="shared" si="93"/>
        <v>119848.98420681281</v>
      </c>
      <c r="AH426" s="35">
        <f t="shared" si="87"/>
        <v>1.3306500000756409</v>
      </c>
      <c r="AI426" s="23">
        <f>U426*(_xlfn.XLOOKUP(K426,'FX rates'!$A$2:$A$38,'FX rates'!$B$2:$B$38))</f>
        <v>0</v>
      </c>
      <c r="AJ426" s="23">
        <f>Q426*(_xlfn.XLOOKUP(K426,'FX rates'!$A$2:$A$38,'FX rates'!$B$2:$B$38))</f>
        <v>0</v>
      </c>
      <c r="AK426" s="23">
        <f>R426*(_xlfn.XLOOKUP(K426,'FX rates'!$A$2:$A$38,'FX rates'!$B$2:$B$38))</f>
        <v>0</v>
      </c>
      <c r="AM426" s="4"/>
      <c r="AN426" s="4"/>
      <c r="AO426" s="4"/>
      <c r="AP426" s="32">
        <f t="shared" si="88"/>
        <v>0.6272406925080436</v>
      </c>
      <c r="AQ426" s="32">
        <f t="shared" si="89"/>
        <v>0</v>
      </c>
      <c r="AR426" s="24">
        <f t="shared" si="94"/>
        <v>243008.48000000004</v>
      </c>
      <c r="AS426" s="24" t="str">
        <f t="shared" si="95"/>
        <v>0</v>
      </c>
      <c r="AT426" s="24">
        <f t="shared" si="96"/>
        <v>469867.97185710981</v>
      </c>
      <c r="AU426" s="24">
        <f t="shared" si="97"/>
        <v>52207.552428567724</v>
      </c>
    </row>
    <row r="427" spans="1:47" x14ac:dyDescent="0.25">
      <c r="A427" s="28" t="s">
        <v>15385</v>
      </c>
      <c r="B427" s="28" t="s">
        <v>9667</v>
      </c>
      <c r="C427" s="28" t="s">
        <v>9668</v>
      </c>
      <c r="D427" s="28" t="s">
        <v>9669</v>
      </c>
      <c r="E427" s="28" t="s">
        <v>9670</v>
      </c>
      <c r="F427" s="29">
        <v>43962</v>
      </c>
      <c r="G427" s="29">
        <v>44896</v>
      </c>
      <c r="H427" s="28" t="s">
        <v>9671</v>
      </c>
      <c r="I427" s="28" t="s">
        <v>16032</v>
      </c>
      <c r="J427" s="28" t="s">
        <v>16038</v>
      </c>
      <c r="K427" s="28" t="s">
        <v>9672</v>
      </c>
      <c r="L427" s="27">
        <v>249260.00000000003</v>
      </c>
      <c r="M427" s="27">
        <v>215276.60000000003</v>
      </c>
      <c r="N427" s="27">
        <v>0</v>
      </c>
      <c r="O427" s="27">
        <v>0</v>
      </c>
      <c r="P427" s="27">
        <f t="shared" si="84"/>
        <v>215276.60000000003</v>
      </c>
      <c r="Q427" s="27">
        <v>0</v>
      </c>
      <c r="R427" s="27">
        <v>0</v>
      </c>
      <c r="S427" s="27">
        <v>0</v>
      </c>
      <c r="T427" s="27">
        <f t="shared" si="85"/>
        <v>0</v>
      </c>
      <c r="U427" s="27">
        <v>0</v>
      </c>
      <c r="V427" s="27">
        <f t="shared" si="86"/>
        <v>464536.60000000009</v>
      </c>
      <c r="W427" s="28" t="s">
        <v>9673</v>
      </c>
      <c r="X427" s="27">
        <v>254245.20000000004</v>
      </c>
      <c r="Y427" s="27">
        <f t="shared" si="90"/>
        <v>728072.53200000012</v>
      </c>
      <c r="Z427" s="4" t="str" cm="1">
        <f t="array" ref="Z427">_xlfn.IFS(YEARFRAC(F427,G427)&lt;1,"&lt;1 Year",YEARFRAC(F427,G427)&lt;=5,"1-5 Years",YEARFRAC(F427,G427)&gt;5,"&gt;5 Years")</f>
        <v>1-5 Years</v>
      </c>
      <c r="AA427" s="24">
        <f>L427*(_xlfn.XLOOKUP(K427,'FX rates'!$A$2:$A$38,'FX rates'!$B$2:$B$38))</f>
        <v>249260.00000000003</v>
      </c>
      <c r="AB427" s="24">
        <f>V427*(_xlfn.XLOOKUP(K427,'FX rates'!$A$2:$A$38,'FX rates'!$B$2:$B$38))</f>
        <v>464536.60000000009</v>
      </c>
      <c r="AC427" s="24">
        <f>X427*(_xlfn.XLOOKUP(W427,'FX rates'!$A$2:$A$38,'FX rates'!$B$2:$B$38))</f>
        <v>254245.20000000004</v>
      </c>
      <c r="AD427" s="24">
        <f>Y427*(_xlfn.XLOOKUP(W427,'FX rates'!$A$2:$A$38,'FX rates'!$B$2:$B$38))</f>
        <v>728072.53200000012</v>
      </c>
      <c r="AE427" s="30">
        <f t="shared" si="91"/>
        <v>2.0000000000000046E-2</v>
      </c>
      <c r="AF427" s="31">
        <f t="shared" si="92"/>
        <v>4985.2000000000116</v>
      </c>
      <c r="AG427" s="23">
        <f t="shared" si="93"/>
        <v>215276.60000000006</v>
      </c>
      <c r="AH427" s="35">
        <f t="shared" si="87"/>
        <v>1</v>
      </c>
      <c r="AI427" s="23">
        <f>U427*(_xlfn.XLOOKUP(K427,'FX rates'!$A$2:$A$38,'FX rates'!$B$2:$B$38))</f>
        <v>0</v>
      </c>
      <c r="AJ427" s="23">
        <f>Q427*(_xlfn.XLOOKUP(K427,'FX rates'!$A$2:$A$38,'FX rates'!$B$2:$B$38))</f>
        <v>0</v>
      </c>
      <c r="AK427" s="23">
        <f>R427*(_xlfn.XLOOKUP(K427,'FX rates'!$A$2:$A$38,'FX rates'!$B$2:$B$38))</f>
        <v>0</v>
      </c>
      <c r="AM427" s="4"/>
      <c r="AN427" s="4"/>
      <c r="AO427" s="4"/>
      <c r="AP427" s="32">
        <f t="shared" si="88"/>
        <v>0.86366284201235666</v>
      </c>
      <c r="AQ427" s="32">
        <f t="shared" si="89"/>
        <v>0</v>
      </c>
      <c r="AR427" s="24">
        <f t="shared" si="94"/>
        <v>473827.33200000011</v>
      </c>
      <c r="AS427" s="24" t="str">
        <f t="shared" si="95"/>
        <v>0</v>
      </c>
      <c r="AT427" s="24">
        <f t="shared" si="96"/>
        <v>655265.27880000009</v>
      </c>
      <c r="AU427" s="24">
        <f t="shared" si="97"/>
        <v>72807.253200000036</v>
      </c>
    </row>
    <row r="428" spans="1:47" x14ac:dyDescent="0.25">
      <c r="A428" s="28" t="s">
        <v>15386</v>
      </c>
      <c r="B428" s="28" t="s">
        <v>9674</v>
      </c>
      <c r="C428" s="28" t="s">
        <v>9675</v>
      </c>
      <c r="D428" s="28" t="s">
        <v>9676</v>
      </c>
      <c r="E428" s="28" t="s">
        <v>9677</v>
      </c>
      <c r="F428" s="29">
        <v>43934</v>
      </c>
      <c r="G428" s="29">
        <v>44896</v>
      </c>
      <c r="H428" s="28" t="s">
        <v>9678</v>
      </c>
      <c r="I428" s="28" t="s">
        <v>16040</v>
      </c>
      <c r="J428" s="28" t="s">
        <v>16046</v>
      </c>
      <c r="K428" s="28" t="s">
        <v>9679</v>
      </c>
      <c r="L428" s="27">
        <v>174900</v>
      </c>
      <c r="M428" s="27">
        <v>273685.5</v>
      </c>
      <c r="N428" s="27">
        <v>696575.34</v>
      </c>
      <c r="O428" s="27">
        <v>0</v>
      </c>
      <c r="P428" s="27">
        <f t="shared" si="84"/>
        <v>970260.84</v>
      </c>
      <c r="Q428" s="27">
        <v>0</v>
      </c>
      <c r="R428" s="27">
        <v>0</v>
      </c>
      <c r="S428" s="27">
        <v>0</v>
      </c>
      <c r="T428" s="27">
        <f t="shared" si="85"/>
        <v>0</v>
      </c>
      <c r="U428" s="27">
        <v>0</v>
      </c>
      <c r="V428" s="27">
        <f t="shared" si="86"/>
        <v>1145160.8399999999</v>
      </c>
      <c r="W428" s="28" t="s">
        <v>9680</v>
      </c>
      <c r="X428" s="27">
        <v>197636.99999999997</v>
      </c>
      <c r="Y428" s="27">
        <f t="shared" si="90"/>
        <v>704538.61499999987</v>
      </c>
      <c r="Z428" s="4" t="str" cm="1">
        <f t="array" ref="Z428">_xlfn.IFS(YEARFRAC(F428,G428)&lt;1,"&lt;1 Year",YEARFRAC(F428,G428)&lt;=5,"1-5 Years",YEARFRAC(F428,G428)&gt;5,"&gt;5 Years")</f>
        <v>1-5 Years</v>
      </c>
      <c r="AA428" s="24">
        <f>L428*(_xlfn.XLOOKUP(K428,'FX rates'!$A$2:$A$38,'FX rates'!$B$2:$B$38))</f>
        <v>232730.68501322961</v>
      </c>
      <c r="AB428" s="24">
        <f>V428*(_xlfn.XLOOKUP(K428,'FX rates'!$A$2:$A$38,'FX rates'!$B$2:$B$38))</f>
        <v>1523808.2718326207</v>
      </c>
      <c r="AC428" s="24">
        <f>X428*(_xlfn.XLOOKUP(W428,'FX rates'!$A$2:$A$38,'FX rates'!$B$2:$B$38))</f>
        <v>262985.67406494939</v>
      </c>
      <c r="AD428" s="24">
        <f>Y428*(_xlfn.XLOOKUP(W428,'FX rates'!$A$2:$A$38,'FX rates'!$B$2:$B$38))</f>
        <v>937494.30810304184</v>
      </c>
      <c r="AE428" s="30">
        <f t="shared" si="91"/>
        <v>0.1299999999999997</v>
      </c>
      <c r="AF428" s="31">
        <f t="shared" si="92"/>
        <v>22736.999999999971</v>
      </c>
      <c r="AG428" s="23">
        <f t="shared" si="93"/>
        <v>1291077.5868193912</v>
      </c>
      <c r="AH428" s="35">
        <f t="shared" si="87"/>
        <v>1.3306500000756409</v>
      </c>
      <c r="AI428" s="23">
        <f>U428*(_xlfn.XLOOKUP(K428,'FX rates'!$A$2:$A$38,'FX rates'!$B$2:$B$38))</f>
        <v>0</v>
      </c>
      <c r="AJ428" s="23">
        <f>Q428*(_xlfn.XLOOKUP(K428,'FX rates'!$A$2:$A$38,'FX rates'!$B$2:$B$38))</f>
        <v>0</v>
      </c>
      <c r="AK428" s="23">
        <f>R428*(_xlfn.XLOOKUP(K428,'FX rates'!$A$2:$A$38,'FX rates'!$B$2:$B$38))</f>
        <v>0</v>
      </c>
      <c r="AM428" s="4"/>
      <c r="AN428" s="4"/>
      <c r="AO428" s="4"/>
      <c r="AP428" s="32">
        <f t="shared" si="88"/>
        <v>1.564811320754717</v>
      </c>
      <c r="AQ428" s="32">
        <f t="shared" si="89"/>
        <v>0</v>
      </c>
      <c r="AR428" s="24">
        <f t="shared" si="94"/>
        <v>506901.61499999987</v>
      </c>
      <c r="AS428" s="24" t="str">
        <f t="shared" si="95"/>
        <v>0</v>
      </c>
      <c r="AT428" s="24">
        <f t="shared" si="96"/>
        <v>843744.87729273771</v>
      </c>
      <c r="AU428" s="24">
        <f t="shared" si="97"/>
        <v>93749.430810304126</v>
      </c>
    </row>
    <row r="429" spans="1:47" x14ac:dyDescent="0.25">
      <c r="A429" s="28" t="s">
        <v>15387</v>
      </c>
      <c r="B429" s="28" t="s">
        <v>9681</v>
      </c>
      <c r="C429" s="28" t="s">
        <v>9682</v>
      </c>
      <c r="D429" s="28" t="s">
        <v>9683</v>
      </c>
      <c r="E429" s="28" t="s">
        <v>9684</v>
      </c>
      <c r="F429" s="29">
        <v>43941</v>
      </c>
      <c r="G429" s="29">
        <v>44896</v>
      </c>
      <c r="H429" s="28" t="s">
        <v>9685</v>
      </c>
      <c r="I429" s="28" t="s">
        <v>16038</v>
      </c>
      <c r="J429" s="28" t="s">
        <v>16050</v>
      </c>
      <c r="K429" s="28" t="s">
        <v>9686</v>
      </c>
      <c r="L429" s="27">
        <v>187026.40000000002</v>
      </c>
      <c r="M429" s="27">
        <v>208120.00000000003</v>
      </c>
      <c r="N429" s="27">
        <v>0</v>
      </c>
      <c r="O429" s="27">
        <v>0</v>
      </c>
      <c r="P429" s="27">
        <f t="shared" si="84"/>
        <v>208120.00000000003</v>
      </c>
      <c r="Q429" s="27">
        <v>0</v>
      </c>
      <c r="R429" s="27">
        <v>0</v>
      </c>
      <c r="S429" s="27">
        <v>0</v>
      </c>
      <c r="T429" s="27">
        <f t="shared" si="85"/>
        <v>0</v>
      </c>
      <c r="U429" s="27">
        <v>0</v>
      </c>
      <c r="V429" s="27">
        <f t="shared" si="86"/>
        <v>395146.4</v>
      </c>
      <c r="W429" s="28" t="s">
        <v>9687</v>
      </c>
      <c r="X429" s="27">
        <v>192637.19200000004</v>
      </c>
      <c r="Y429" s="27">
        <f t="shared" si="90"/>
        <v>599637.98400000017</v>
      </c>
      <c r="Z429" s="4" t="str" cm="1">
        <f t="array" ref="Z429">_xlfn.IFS(YEARFRAC(F429,G429)&lt;1,"&lt;1 Year",YEARFRAC(F429,G429)&lt;=5,"1-5 Years",YEARFRAC(F429,G429)&gt;5,"&gt;5 Years")</f>
        <v>1-5 Years</v>
      </c>
      <c r="AA429" s="24">
        <f>L429*(_xlfn.XLOOKUP(K429,'FX rates'!$A$2:$A$38,'FX rates'!$B$2:$B$38))</f>
        <v>187026.40000000002</v>
      </c>
      <c r="AB429" s="24">
        <f>V429*(_xlfn.XLOOKUP(K429,'FX rates'!$A$2:$A$38,'FX rates'!$B$2:$B$38))</f>
        <v>395146.4</v>
      </c>
      <c r="AC429" s="24">
        <f>X429*(_xlfn.XLOOKUP(W429,'FX rates'!$A$2:$A$38,'FX rates'!$B$2:$B$38))</f>
        <v>192637.19200000004</v>
      </c>
      <c r="AD429" s="24">
        <f>Y429*(_xlfn.XLOOKUP(W429,'FX rates'!$A$2:$A$38,'FX rates'!$B$2:$B$38))</f>
        <v>599637.98400000017</v>
      </c>
      <c r="AE429" s="30">
        <f t="shared" si="91"/>
        <v>3.0000000000000082E-2</v>
      </c>
      <c r="AF429" s="31">
        <f t="shared" si="92"/>
        <v>5610.7920000000158</v>
      </c>
      <c r="AG429" s="23">
        <f t="shared" si="93"/>
        <v>208120</v>
      </c>
      <c r="AH429" s="35">
        <f t="shared" si="87"/>
        <v>1</v>
      </c>
      <c r="AI429" s="23">
        <f>U429*(_xlfn.XLOOKUP(K429,'FX rates'!$A$2:$A$38,'FX rates'!$B$2:$B$38))</f>
        <v>0</v>
      </c>
      <c r="AJ429" s="23">
        <f>Q429*(_xlfn.XLOOKUP(K429,'FX rates'!$A$2:$A$38,'FX rates'!$B$2:$B$38))</f>
        <v>0</v>
      </c>
      <c r="AK429" s="23">
        <f>R429*(_xlfn.XLOOKUP(K429,'FX rates'!$A$2:$A$38,'FX rates'!$B$2:$B$38))</f>
        <v>0</v>
      </c>
      <c r="AM429" s="4"/>
      <c r="AN429" s="4"/>
      <c r="AO429" s="4"/>
      <c r="AP429" s="32">
        <f t="shared" si="88"/>
        <v>1.1127840775419942</v>
      </c>
      <c r="AQ429" s="32">
        <f t="shared" si="89"/>
        <v>0</v>
      </c>
      <c r="AR429" s="24">
        <f t="shared" si="94"/>
        <v>407000.79200000007</v>
      </c>
      <c r="AS429" s="24" t="str">
        <f t="shared" si="95"/>
        <v>0</v>
      </c>
      <c r="AT429" s="24">
        <f t="shared" si="96"/>
        <v>539674.1856000002</v>
      </c>
      <c r="AU429" s="24">
        <f t="shared" si="97"/>
        <v>59963.798399999971</v>
      </c>
    </row>
    <row r="430" spans="1:47" x14ac:dyDescent="0.25">
      <c r="A430" s="28" t="s">
        <v>15388</v>
      </c>
      <c r="B430" s="28" t="s">
        <v>9688</v>
      </c>
      <c r="C430" s="28" t="s">
        <v>9689</v>
      </c>
      <c r="D430" s="28" t="s">
        <v>9690</v>
      </c>
      <c r="E430" s="28" t="s">
        <v>9691</v>
      </c>
      <c r="F430" s="29">
        <v>44004</v>
      </c>
      <c r="G430" s="29">
        <v>44896</v>
      </c>
      <c r="H430" s="28" t="s">
        <v>9692</v>
      </c>
      <c r="I430" s="28" t="s">
        <v>16056</v>
      </c>
      <c r="J430" s="4" t="s">
        <v>16049</v>
      </c>
      <c r="K430" s="28" t="s">
        <v>9693</v>
      </c>
      <c r="L430" s="27">
        <v>250800.00000000006</v>
      </c>
      <c r="M430" s="27">
        <v>326700</v>
      </c>
      <c r="N430" s="27">
        <v>0</v>
      </c>
      <c r="O430" s="27">
        <v>0</v>
      </c>
      <c r="P430" s="27">
        <f t="shared" si="84"/>
        <v>326700</v>
      </c>
      <c r="Q430" s="27">
        <v>0</v>
      </c>
      <c r="R430" s="27">
        <v>0</v>
      </c>
      <c r="S430" s="27">
        <v>0</v>
      </c>
      <c r="T430" s="27">
        <f t="shared" si="85"/>
        <v>0</v>
      </c>
      <c r="U430" s="27">
        <v>0</v>
      </c>
      <c r="V430" s="27">
        <f t="shared" si="86"/>
        <v>577500</v>
      </c>
      <c r="W430" s="28" t="s">
        <v>9694</v>
      </c>
      <c r="X430" s="27">
        <v>275880.00000000006</v>
      </c>
      <c r="Y430" s="27">
        <f t="shared" si="90"/>
        <v>911130</v>
      </c>
      <c r="Z430" s="4" t="str" cm="1">
        <f t="array" ref="Z430">_xlfn.IFS(YEARFRAC(F430,G430)&lt;1,"&lt;1 Year",YEARFRAC(F430,G430)&lt;=5,"1-5 Years",YEARFRAC(F430,G430)&gt;5,"&gt;5 Years")</f>
        <v>1-5 Years</v>
      </c>
      <c r="AA430" s="24">
        <f>L430*(_xlfn.XLOOKUP(K430,'FX rates'!$A$2:$A$38,'FX rates'!$B$2:$B$38))</f>
        <v>250800.00000000006</v>
      </c>
      <c r="AB430" s="24">
        <f>V430*(_xlfn.XLOOKUP(K430,'FX rates'!$A$2:$A$38,'FX rates'!$B$2:$B$38))</f>
        <v>577500</v>
      </c>
      <c r="AC430" s="24">
        <f>X430*(_xlfn.XLOOKUP(W430,'FX rates'!$A$2:$A$38,'FX rates'!$B$2:$B$38))</f>
        <v>275880.00000000006</v>
      </c>
      <c r="AD430" s="24">
        <f>Y430*(_xlfn.XLOOKUP(W430,'FX rates'!$A$2:$A$38,'FX rates'!$B$2:$B$38))</f>
        <v>911130</v>
      </c>
      <c r="AE430" s="30">
        <f t="shared" si="91"/>
        <v>9.9999999999999978E-2</v>
      </c>
      <c r="AF430" s="31">
        <f t="shared" si="92"/>
        <v>25080</v>
      </c>
      <c r="AG430" s="23">
        <f t="shared" si="93"/>
        <v>326699.99999999994</v>
      </c>
      <c r="AH430" s="35">
        <f t="shared" si="87"/>
        <v>1</v>
      </c>
      <c r="AI430" s="23">
        <f>U430*(_xlfn.XLOOKUP(K430,'FX rates'!$A$2:$A$38,'FX rates'!$B$2:$B$38))</f>
        <v>0</v>
      </c>
      <c r="AJ430" s="23">
        <f>Q430*(_xlfn.XLOOKUP(K430,'FX rates'!$A$2:$A$38,'FX rates'!$B$2:$B$38))</f>
        <v>0</v>
      </c>
      <c r="AK430" s="23">
        <f>R430*(_xlfn.XLOOKUP(K430,'FX rates'!$A$2:$A$38,'FX rates'!$B$2:$B$38))</f>
        <v>0</v>
      </c>
      <c r="AM430" s="4"/>
      <c r="AN430" s="4"/>
      <c r="AO430" s="4"/>
      <c r="AP430" s="32">
        <f t="shared" si="88"/>
        <v>1.3026315789473681</v>
      </c>
      <c r="AQ430" s="32">
        <f t="shared" si="89"/>
        <v>0</v>
      </c>
      <c r="AR430" s="24">
        <f t="shared" si="94"/>
        <v>635250</v>
      </c>
      <c r="AS430" s="24" t="str">
        <f t="shared" si="95"/>
        <v>0</v>
      </c>
      <c r="AT430" s="24">
        <f t="shared" si="96"/>
        <v>820017</v>
      </c>
      <c r="AU430" s="24">
        <f t="shared" si="97"/>
        <v>91113</v>
      </c>
    </row>
    <row r="431" spans="1:47" x14ac:dyDescent="0.25">
      <c r="A431" s="28" t="s">
        <v>15389</v>
      </c>
      <c r="B431" s="28" t="s">
        <v>9695</v>
      </c>
      <c r="C431" s="28" t="s">
        <v>9696</v>
      </c>
      <c r="D431" s="28" t="s">
        <v>9697</v>
      </c>
      <c r="E431" s="28" t="s">
        <v>9698</v>
      </c>
      <c r="F431" s="29">
        <v>43948</v>
      </c>
      <c r="G431" s="29">
        <v>44896</v>
      </c>
      <c r="H431" s="28" t="s">
        <v>9699</v>
      </c>
      <c r="I431" s="28" t="s">
        <v>16050</v>
      </c>
      <c r="J431" s="28" t="s">
        <v>16052</v>
      </c>
      <c r="K431" s="28" t="s">
        <v>9700</v>
      </c>
      <c r="L431" s="27">
        <v>196350.00000000003</v>
      </c>
      <c r="M431" s="27">
        <v>232960.2</v>
      </c>
      <c r="N431" s="27">
        <v>786516.04999999993</v>
      </c>
      <c r="O431" s="27">
        <v>0</v>
      </c>
      <c r="P431" s="27">
        <f t="shared" si="84"/>
        <v>1019476.25</v>
      </c>
      <c r="Q431" s="27">
        <v>0</v>
      </c>
      <c r="R431" s="27">
        <v>0</v>
      </c>
      <c r="S431" s="27">
        <v>0</v>
      </c>
      <c r="T431" s="27">
        <f t="shared" si="85"/>
        <v>0</v>
      </c>
      <c r="U431" s="27">
        <v>0</v>
      </c>
      <c r="V431" s="27">
        <f t="shared" si="86"/>
        <v>1215826.25</v>
      </c>
      <c r="W431" s="28" t="s">
        <v>9701</v>
      </c>
      <c r="X431" s="27">
        <v>219912.00000000006</v>
      </c>
      <c r="Y431" s="27">
        <f t="shared" si="90"/>
        <v>700739.42400000012</v>
      </c>
      <c r="Z431" s="4" t="str" cm="1">
        <f t="array" ref="Z431">_xlfn.IFS(YEARFRAC(F431,G431)&lt;1,"&lt;1 Year",YEARFRAC(F431,G431)&lt;=5,"1-5 Years",YEARFRAC(F431,G431)&gt;5,"&gt;5 Years")</f>
        <v>1-5 Years</v>
      </c>
      <c r="AA431" s="24">
        <f>L431*(_xlfn.XLOOKUP(K431,'FX rates'!$A$2:$A$38,'FX rates'!$B$2:$B$38))</f>
        <v>196350.00000000003</v>
      </c>
      <c r="AB431" s="24">
        <f>V431*(_xlfn.XLOOKUP(K431,'FX rates'!$A$2:$A$38,'FX rates'!$B$2:$B$38))</f>
        <v>1215826.25</v>
      </c>
      <c r="AC431" s="24">
        <f>X431*(_xlfn.XLOOKUP(W431,'FX rates'!$A$2:$A$38,'FX rates'!$B$2:$B$38))</f>
        <v>219912.00000000006</v>
      </c>
      <c r="AD431" s="24">
        <f>Y431*(_xlfn.XLOOKUP(W431,'FX rates'!$A$2:$A$38,'FX rates'!$B$2:$B$38))</f>
        <v>700739.42400000012</v>
      </c>
      <c r="AE431" s="30">
        <f t="shared" si="91"/>
        <v>0.12000000000000013</v>
      </c>
      <c r="AF431" s="31">
        <f t="shared" si="92"/>
        <v>23562.000000000029</v>
      </c>
      <c r="AG431" s="23">
        <f t="shared" si="93"/>
        <v>1019476.25</v>
      </c>
      <c r="AH431" s="35">
        <f t="shared" si="87"/>
        <v>1</v>
      </c>
      <c r="AI431" s="23">
        <f>U431*(_xlfn.XLOOKUP(K431,'FX rates'!$A$2:$A$38,'FX rates'!$B$2:$B$38))</f>
        <v>0</v>
      </c>
      <c r="AJ431" s="23">
        <f>Q431*(_xlfn.XLOOKUP(K431,'FX rates'!$A$2:$A$38,'FX rates'!$B$2:$B$38))</f>
        <v>0</v>
      </c>
      <c r="AK431" s="23">
        <f>R431*(_xlfn.XLOOKUP(K431,'FX rates'!$A$2:$A$38,'FX rates'!$B$2:$B$38))</f>
        <v>0</v>
      </c>
      <c r="AM431" s="4"/>
      <c r="AN431" s="4"/>
      <c r="AO431" s="4"/>
      <c r="AP431" s="32">
        <f t="shared" si="88"/>
        <v>1.1864537815126048</v>
      </c>
      <c r="AQ431" s="32">
        <f t="shared" si="89"/>
        <v>0</v>
      </c>
      <c r="AR431" s="24">
        <f t="shared" si="94"/>
        <v>480827.42400000012</v>
      </c>
      <c r="AS431" s="24" t="str">
        <f t="shared" si="95"/>
        <v>0</v>
      </c>
      <c r="AT431" s="24">
        <f t="shared" si="96"/>
        <v>630665.48160000017</v>
      </c>
      <c r="AU431" s="24">
        <f t="shared" si="97"/>
        <v>70073.942399999942</v>
      </c>
    </row>
    <row r="432" spans="1:47" x14ac:dyDescent="0.25">
      <c r="A432" s="28" t="s">
        <v>15390</v>
      </c>
      <c r="B432" s="28" t="s">
        <v>5067</v>
      </c>
      <c r="C432" s="28" t="s">
        <v>5068</v>
      </c>
      <c r="D432" s="28" t="s">
        <v>5069</v>
      </c>
      <c r="E432" s="28" t="s">
        <v>5070</v>
      </c>
      <c r="F432" s="29">
        <v>43969</v>
      </c>
      <c r="G432" s="29">
        <v>44896</v>
      </c>
      <c r="H432" s="28" t="s">
        <v>5071</v>
      </c>
      <c r="I432" s="28" t="s">
        <v>16044</v>
      </c>
      <c r="J432" s="28" t="s">
        <v>16037</v>
      </c>
      <c r="K432" s="28" t="s">
        <v>5072</v>
      </c>
      <c r="L432" s="27">
        <v>62150</v>
      </c>
      <c r="M432" s="27">
        <v>6292.0000000000009</v>
      </c>
      <c r="N432" s="27">
        <v>0</v>
      </c>
      <c r="O432" s="27">
        <v>0</v>
      </c>
      <c r="P432" s="27">
        <f t="shared" si="84"/>
        <v>6292.0000000000009</v>
      </c>
      <c r="Q432" s="27">
        <v>0</v>
      </c>
      <c r="R432" s="27">
        <v>0</v>
      </c>
      <c r="S432" s="27">
        <v>0</v>
      </c>
      <c r="T432" s="27">
        <f t="shared" si="85"/>
        <v>0</v>
      </c>
      <c r="U432" s="27">
        <v>0</v>
      </c>
      <c r="V432" s="27">
        <f t="shared" si="86"/>
        <v>68442</v>
      </c>
      <c r="W432" s="28" t="s">
        <v>5073</v>
      </c>
      <c r="X432" s="27">
        <v>70851.000000000015</v>
      </c>
      <c r="Y432" s="27">
        <f t="shared" si="90"/>
        <v>148874.88000000003</v>
      </c>
      <c r="Z432" s="4" t="str" cm="1">
        <f t="array" ref="Z432">_xlfn.IFS(YEARFRAC(F432,G432)&lt;1,"&lt;1 Year",YEARFRAC(F432,G432)&lt;=5,"1-5 Years",YEARFRAC(F432,G432)&gt;5,"&gt;5 Years")</f>
        <v>1-5 Years</v>
      </c>
      <c r="AA432" s="24">
        <f>L432*(_xlfn.XLOOKUP(K432,'FX rates'!$A$2:$A$38,'FX rates'!$B$2:$B$38))</f>
        <v>82699.89750470109</v>
      </c>
      <c r="AB432" s="24">
        <f>V432*(_xlfn.XLOOKUP(K432,'FX rates'!$A$2:$A$38,'FX rates'!$B$2:$B$38))</f>
        <v>91072.347305177012</v>
      </c>
      <c r="AC432" s="24">
        <f>X432*(_xlfn.XLOOKUP(W432,'FX rates'!$A$2:$A$38,'FX rates'!$B$2:$B$38))</f>
        <v>94277.883155359261</v>
      </c>
      <c r="AD432" s="24">
        <f>Y432*(_xlfn.XLOOKUP(W432,'FX rates'!$A$2:$A$38,'FX rates'!$B$2:$B$38))</f>
        <v>198100.35908326108</v>
      </c>
      <c r="AE432" s="30">
        <f t="shared" si="91"/>
        <v>0.14000000000000024</v>
      </c>
      <c r="AF432" s="31">
        <f t="shared" si="92"/>
        <v>8701.0000000000146</v>
      </c>
      <c r="AG432" s="23">
        <f t="shared" si="93"/>
        <v>8372.4498004759225</v>
      </c>
      <c r="AH432" s="35">
        <f t="shared" si="87"/>
        <v>1.3306500000756409</v>
      </c>
      <c r="AI432" s="23">
        <f>U432*(_xlfn.XLOOKUP(K432,'FX rates'!$A$2:$A$38,'FX rates'!$B$2:$B$38))</f>
        <v>0</v>
      </c>
      <c r="AJ432" s="23">
        <f>Q432*(_xlfn.XLOOKUP(K432,'FX rates'!$A$2:$A$38,'FX rates'!$B$2:$B$38))</f>
        <v>0</v>
      </c>
      <c r="AK432" s="23">
        <f>R432*(_xlfn.XLOOKUP(K432,'FX rates'!$A$2:$A$38,'FX rates'!$B$2:$B$38))</f>
        <v>0</v>
      </c>
      <c r="AM432" s="4"/>
      <c r="AN432" s="4"/>
      <c r="AO432" s="4"/>
      <c r="AP432" s="32">
        <f t="shared" si="88"/>
        <v>0.10123893805309736</v>
      </c>
      <c r="AQ432" s="32">
        <f t="shared" si="89"/>
        <v>0</v>
      </c>
      <c r="AR432" s="24">
        <f t="shared" si="94"/>
        <v>78023.880000000019</v>
      </c>
      <c r="AS432" s="24" t="str">
        <f t="shared" si="95"/>
        <v>0</v>
      </c>
      <c r="AT432" s="24">
        <f t="shared" si="96"/>
        <v>178290.32317493498</v>
      </c>
      <c r="AU432" s="24">
        <f t="shared" si="97"/>
        <v>19810.035908326099</v>
      </c>
    </row>
    <row r="433" spans="1:47" x14ac:dyDescent="0.25">
      <c r="A433" s="28" t="s">
        <v>15391</v>
      </c>
      <c r="B433" s="28" t="s">
        <v>9709</v>
      </c>
      <c r="C433" s="28" t="s">
        <v>9710</v>
      </c>
      <c r="D433" s="28" t="s">
        <v>9711</v>
      </c>
      <c r="E433" s="28" t="s">
        <v>9712</v>
      </c>
      <c r="F433" s="29">
        <v>43955</v>
      </c>
      <c r="G433" s="29">
        <v>44896</v>
      </c>
      <c r="H433" s="28" t="s">
        <v>9713</v>
      </c>
      <c r="I433" s="28" t="s">
        <v>16051</v>
      </c>
      <c r="J433" s="4" t="s">
        <v>16050</v>
      </c>
      <c r="K433" s="28" t="s">
        <v>9714</v>
      </c>
      <c r="L433" s="27">
        <v>214802.50000000003</v>
      </c>
      <c r="M433" s="27">
        <v>271040</v>
      </c>
      <c r="N433" s="27">
        <v>0</v>
      </c>
      <c r="O433" s="27">
        <v>0</v>
      </c>
      <c r="P433" s="27">
        <f t="shared" si="84"/>
        <v>271040</v>
      </c>
      <c r="Q433" s="27">
        <v>0</v>
      </c>
      <c r="R433" s="27">
        <v>0</v>
      </c>
      <c r="S433" s="27">
        <v>0</v>
      </c>
      <c r="T433" s="27">
        <f t="shared" si="85"/>
        <v>0</v>
      </c>
      <c r="U433" s="27">
        <v>0</v>
      </c>
      <c r="V433" s="27">
        <f t="shared" si="86"/>
        <v>485842.5</v>
      </c>
      <c r="W433" s="28" t="s">
        <v>9715</v>
      </c>
      <c r="X433" s="27">
        <v>231986.70000000004</v>
      </c>
      <c r="Y433" s="27">
        <f t="shared" si="90"/>
        <v>756696.60000000009</v>
      </c>
      <c r="Z433" s="4" t="str" cm="1">
        <f t="array" ref="Z433">_xlfn.IFS(YEARFRAC(F433,G433)&lt;1,"&lt;1 Year",YEARFRAC(F433,G433)&lt;=5,"1-5 Years",YEARFRAC(F433,G433)&gt;5,"&gt;5 Years")</f>
        <v>1-5 Years</v>
      </c>
      <c r="AA433" s="24">
        <f>L433*(_xlfn.XLOOKUP(K433,'FX rates'!$A$2:$A$38,'FX rates'!$B$2:$B$38))</f>
        <v>214802.50000000003</v>
      </c>
      <c r="AB433" s="24">
        <f>V433*(_xlfn.XLOOKUP(K433,'FX rates'!$A$2:$A$38,'FX rates'!$B$2:$B$38))</f>
        <v>485842.5</v>
      </c>
      <c r="AC433" s="24">
        <f>X433*(_xlfn.XLOOKUP(W433,'FX rates'!$A$2:$A$38,'FX rates'!$B$2:$B$38))</f>
        <v>231986.70000000004</v>
      </c>
      <c r="AD433" s="24">
        <f>Y433*(_xlfn.XLOOKUP(W433,'FX rates'!$A$2:$A$38,'FX rates'!$B$2:$B$38))</f>
        <v>756696.60000000009</v>
      </c>
      <c r="AE433" s="30">
        <f t="shared" si="91"/>
        <v>8.0000000000000043E-2</v>
      </c>
      <c r="AF433" s="31">
        <f t="shared" si="92"/>
        <v>17184.200000000012</v>
      </c>
      <c r="AG433" s="23">
        <f t="shared" si="93"/>
        <v>271040</v>
      </c>
      <c r="AH433" s="35">
        <f t="shared" si="87"/>
        <v>1</v>
      </c>
      <c r="AI433" s="23">
        <f>U433*(_xlfn.XLOOKUP(K433,'FX rates'!$A$2:$A$38,'FX rates'!$B$2:$B$38))</f>
        <v>0</v>
      </c>
      <c r="AJ433" s="23">
        <f>Q433*(_xlfn.XLOOKUP(K433,'FX rates'!$A$2:$A$38,'FX rates'!$B$2:$B$38))</f>
        <v>0</v>
      </c>
      <c r="AK433" s="23">
        <f>R433*(_xlfn.XLOOKUP(K433,'FX rates'!$A$2:$A$38,'FX rates'!$B$2:$B$38))</f>
        <v>0</v>
      </c>
      <c r="AM433" s="4"/>
      <c r="AN433" s="4"/>
      <c r="AO433" s="4"/>
      <c r="AP433" s="32">
        <f t="shared" si="88"/>
        <v>1.2618102675713736</v>
      </c>
      <c r="AQ433" s="32">
        <f t="shared" si="89"/>
        <v>0</v>
      </c>
      <c r="AR433" s="24">
        <f t="shared" si="94"/>
        <v>524709.9</v>
      </c>
      <c r="AS433" s="24" t="str">
        <f t="shared" si="95"/>
        <v>0</v>
      </c>
      <c r="AT433" s="24">
        <f t="shared" si="96"/>
        <v>681026.94000000006</v>
      </c>
      <c r="AU433" s="24">
        <f t="shared" si="97"/>
        <v>75669.660000000033</v>
      </c>
    </row>
    <row r="434" spans="1:47" x14ac:dyDescent="0.25">
      <c r="A434" s="28" t="s">
        <v>15392</v>
      </c>
      <c r="B434" s="28" t="s">
        <v>9716</v>
      </c>
      <c r="C434" s="28" t="s">
        <v>9717</v>
      </c>
      <c r="D434" s="28" t="s">
        <v>9718</v>
      </c>
      <c r="E434" s="28" t="s">
        <v>9719</v>
      </c>
      <c r="F434" s="29">
        <v>43955</v>
      </c>
      <c r="G434" s="29">
        <v>44896</v>
      </c>
      <c r="H434" s="28" t="s">
        <v>9720</v>
      </c>
      <c r="I434" s="28" t="s">
        <v>16054</v>
      </c>
      <c r="J434" s="28" t="s">
        <v>16034</v>
      </c>
      <c r="K434" s="28" t="s">
        <v>9721</v>
      </c>
      <c r="L434" s="27">
        <v>372899.99999999994</v>
      </c>
      <c r="M434" s="27">
        <v>2340800</v>
      </c>
      <c r="N434" s="27">
        <v>0</v>
      </c>
      <c r="O434" s="27">
        <v>0</v>
      </c>
      <c r="P434" s="27">
        <f t="shared" si="84"/>
        <v>2340800</v>
      </c>
      <c r="Q434" s="27">
        <v>0</v>
      </c>
      <c r="R434" s="27">
        <v>0</v>
      </c>
      <c r="S434" s="27">
        <v>0</v>
      </c>
      <c r="T434" s="27">
        <f t="shared" si="85"/>
        <v>0</v>
      </c>
      <c r="U434" s="27">
        <v>0</v>
      </c>
      <c r="V434" s="27">
        <f t="shared" si="86"/>
        <v>2713700</v>
      </c>
      <c r="W434" s="28" t="s">
        <v>9722</v>
      </c>
      <c r="X434" s="27">
        <v>410189.99999999994</v>
      </c>
      <c r="Y434" s="27">
        <f t="shared" si="90"/>
        <v>3395260</v>
      </c>
      <c r="Z434" s="4" t="str" cm="1">
        <f t="array" ref="Z434">_xlfn.IFS(YEARFRAC(F434,G434)&lt;1,"&lt;1 Year",YEARFRAC(F434,G434)&lt;=5,"1-5 Years",YEARFRAC(F434,G434)&gt;5,"&gt;5 Years")</f>
        <v>1-5 Years</v>
      </c>
      <c r="AA434" s="24">
        <f>L434*(_xlfn.XLOOKUP(K434,'FX rates'!$A$2:$A$38,'FX rates'!$B$2:$B$38))</f>
        <v>372899.99999999994</v>
      </c>
      <c r="AB434" s="24">
        <f>V434*(_xlfn.XLOOKUP(K434,'FX rates'!$A$2:$A$38,'FX rates'!$B$2:$B$38))</f>
        <v>2713700</v>
      </c>
      <c r="AC434" s="24">
        <f>X434*(_xlfn.XLOOKUP(W434,'FX rates'!$A$2:$A$38,'FX rates'!$B$2:$B$38))</f>
        <v>410189.99999999994</v>
      </c>
      <c r="AD434" s="24">
        <f>Y434*(_xlfn.XLOOKUP(W434,'FX rates'!$A$2:$A$38,'FX rates'!$B$2:$B$38))</f>
        <v>3395260</v>
      </c>
      <c r="AE434" s="30">
        <f t="shared" si="91"/>
        <v>0.10000000000000002</v>
      </c>
      <c r="AF434" s="31">
        <f t="shared" si="92"/>
        <v>37290</v>
      </c>
      <c r="AG434" s="23">
        <f t="shared" si="93"/>
        <v>2340800</v>
      </c>
      <c r="AH434" s="35">
        <f t="shared" si="87"/>
        <v>1</v>
      </c>
      <c r="AI434" s="23">
        <f>U434*(_xlfn.XLOOKUP(K434,'FX rates'!$A$2:$A$38,'FX rates'!$B$2:$B$38))</f>
        <v>0</v>
      </c>
      <c r="AJ434" s="23">
        <f>Q434*(_xlfn.XLOOKUP(K434,'FX rates'!$A$2:$A$38,'FX rates'!$B$2:$B$38))</f>
        <v>0</v>
      </c>
      <c r="AK434" s="23">
        <f>R434*(_xlfn.XLOOKUP(K434,'FX rates'!$A$2:$A$38,'FX rates'!$B$2:$B$38))</f>
        <v>0</v>
      </c>
      <c r="AM434" s="4"/>
      <c r="AN434" s="4"/>
      <c r="AO434" s="4"/>
      <c r="AP434" s="32">
        <f t="shared" si="88"/>
        <v>6.2772861356932159</v>
      </c>
      <c r="AQ434" s="32">
        <f t="shared" si="89"/>
        <v>0</v>
      </c>
      <c r="AR434" s="24">
        <f t="shared" si="94"/>
        <v>2985070</v>
      </c>
      <c r="AS434" s="24" t="str">
        <f t="shared" si="95"/>
        <v>0</v>
      </c>
      <c r="AT434" s="24">
        <f t="shared" si="96"/>
        <v>3055734</v>
      </c>
      <c r="AU434" s="24">
        <f t="shared" si="97"/>
        <v>339526</v>
      </c>
    </row>
    <row r="435" spans="1:47" x14ac:dyDescent="0.25">
      <c r="A435" s="28" t="s">
        <v>15393</v>
      </c>
      <c r="B435" s="28" t="s">
        <v>9723</v>
      </c>
      <c r="C435" s="28" t="s">
        <v>9724</v>
      </c>
      <c r="D435" s="28" t="s">
        <v>9725</v>
      </c>
      <c r="E435" s="28" t="s">
        <v>9726</v>
      </c>
      <c r="F435" s="29">
        <v>43955</v>
      </c>
      <c r="G435" s="29">
        <v>44896</v>
      </c>
      <c r="H435" s="28" t="s">
        <v>9727</v>
      </c>
      <c r="I435" s="28" t="s">
        <v>16056</v>
      </c>
      <c r="J435" s="28" t="s">
        <v>16048</v>
      </c>
      <c r="K435" s="28" t="s">
        <v>9728</v>
      </c>
      <c r="L435" s="27">
        <v>203830.00000000006</v>
      </c>
      <c r="M435" s="27">
        <v>115115.00000000001</v>
      </c>
      <c r="N435" s="27">
        <v>0</v>
      </c>
      <c r="O435" s="27">
        <v>0</v>
      </c>
      <c r="P435" s="27">
        <f t="shared" si="84"/>
        <v>115115.00000000001</v>
      </c>
      <c r="Q435" s="27">
        <v>0</v>
      </c>
      <c r="R435" s="27">
        <v>0</v>
      </c>
      <c r="S435" s="27">
        <v>0</v>
      </c>
      <c r="T435" s="27">
        <f t="shared" si="85"/>
        <v>0</v>
      </c>
      <c r="U435" s="27">
        <v>0</v>
      </c>
      <c r="V435" s="27">
        <f t="shared" si="86"/>
        <v>318945.00000000006</v>
      </c>
      <c r="W435" s="28" t="s">
        <v>9729</v>
      </c>
      <c r="X435" s="27">
        <v>234404.50000000006</v>
      </c>
      <c r="Y435" s="27">
        <f t="shared" si="90"/>
        <v>601191.25000000012</v>
      </c>
      <c r="Z435" s="4" t="str" cm="1">
        <f t="array" ref="Z435">_xlfn.IFS(YEARFRAC(F435,G435)&lt;1,"&lt;1 Year",YEARFRAC(F435,G435)&lt;=5,"1-5 Years",YEARFRAC(F435,G435)&gt;5,"&gt;5 Years")</f>
        <v>1-5 Years</v>
      </c>
      <c r="AA435" s="24">
        <f>L435*(_xlfn.XLOOKUP(K435,'FX rates'!$A$2:$A$38,'FX rates'!$B$2:$B$38))</f>
        <v>203830.00000000006</v>
      </c>
      <c r="AB435" s="24">
        <f>V435*(_xlfn.XLOOKUP(K435,'FX rates'!$A$2:$A$38,'FX rates'!$B$2:$B$38))</f>
        <v>318945.00000000006</v>
      </c>
      <c r="AC435" s="24">
        <f>X435*(_xlfn.XLOOKUP(W435,'FX rates'!$A$2:$A$38,'FX rates'!$B$2:$B$38))</f>
        <v>234404.50000000006</v>
      </c>
      <c r="AD435" s="24">
        <f>Y435*(_xlfn.XLOOKUP(W435,'FX rates'!$A$2:$A$38,'FX rates'!$B$2:$B$38))</f>
        <v>601191.25000000012</v>
      </c>
      <c r="AE435" s="30">
        <f t="shared" si="91"/>
        <v>0.14999999999999997</v>
      </c>
      <c r="AF435" s="31">
        <f t="shared" si="92"/>
        <v>30574.5</v>
      </c>
      <c r="AG435" s="23">
        <f t="shared" si="93"/>
        <v>115115</v>
      </c>
      <c r="AH435" s="35">
        <f t="shared" si="87"/>
        <v>1</v>
      </c>
      <c r="AI435" s="23">
        <f>U435*(_xlfn.XLOOKUP(K435,'FX rates'!$A$2:$A$38,'FX rates'!$B$2:$B$38))</f>
        <v>0</v>
      </c>
      <c r="AJ435" s="23">
        <f>Q435*(_xlfn.XLOOKUP(K435,'FX rates'!$A$2:$A$38,'FX rates'!$B$2:$B$38))</f>
        <v>0</v>
      </c>
      <c r="AK435" s="23">
        <f>R435*(_xlfn.XLOOKUP(K435,'FX rates'!$A$2:$A$38,'FX rates'!$B$2:$B$38))</f>
        <v>0</v>
      </c>
      <c r="AM435" s="4"/>
      <c r="AN435" s="4"/>
      <c r="AO435" s="4"/>
      <c r="AP435" s="32">
        <f t="shared" si="88"/>
        <v>0.5647598488936858</v>
      </c>
      <c r="AQ435" s="32">
        <f t="shared" si="89"/>
        <v>0</v>
      </c>
      <c r="AR435" s="24">
        <f t="shared" si="94"/>
        <v>366786.75000000006</v>
      </c>
      <c r="AS435" s="24" t="str">
        <f t="shared" si="95"/>
        <v>0</v>
      </c>
      <c r="AT435" s="24">
        <f t="shared" si="96"/>
        <v>541072.12500000012</v>
      </c>
      <c r="AU435" s="24">
        <f t="shared" si="97"/>
        <v>60119.125</v>
      </c>
    </row>
    <row r="436" spans="1:47" x14ac:dyDescent="0.25">
      <c r="A436" s="28" t="s">
        <v>14143</v>
      </c>
      <c r="B436" s="28" t="s">
        <v>978</v>
      </c>
      <c r="C436" s="28" t="s">
        <v>979</v>
      </c>
      <c r="D436" s="28" t="s">
        <v>980</v>
      </c>
      <c r="E436" s="28" t="s">
        <v>981</v>
      </c>
      <c r="F436" s="29">
        <v>39349</v>
      </c>
      <c r="G436" s="29">
        <v>44896</v>
      </c>
      <c r="H436" s="28" t="s">
        <v>982</v>
      </c>
      <c r="I436" s="28" t="s">
        <v>16055</v>
      </c>
      <c r="J436" s="28" t="s">
        <v>16032</v>
      </c>
      <c r="K436" s="28" t="s">
        <v>983</v>
      </c>
      <c r="L436" s="27">
        <v>141240</v>
      </c>
      <c r="M436" s="27">
        <v>203775.00000000003</v>
      </c>
      <c r="N436" s="27">
        <v>0</v>
      </c>
      <c r="O436" s="27">
        <v>0</v>
      </c>
      <c r="P436" s="27">
        <f t="shared" si="84"/>
        <v>203775.00000000003</v>
      </c>
      <c r="Q436" s="27">
        <v>188945.75</v>
      </c>
      <c r="R436" s="27">
        <v>0</v>
      </c>
      <c r="S436" s="27">
        <v>0</v>
      </c>
      <c r="T436" s="27">
        <f t="shared" si="85"/>
        <v>188945.75</v>
      </c>
      <c r="U436" s="27">
        <v>0</v>
      </c>
      <c r="V436" s="27">
        <f t="shared" si="86"/>
        <v>533960.75</v>
      </c>
      <c r="W436" s="28" t="s">
        <v>984</v>
      </c>
      <c r="X436" s="27">
        <v>162426</v>
      </c>
      <c r="Y436" s="27">
        <f t="shared" si="90"/>
        <v>559193.25</v>
      </c>
      <c r="Z436" s="4" t="str" cm="1">
        <f t="array" ref="Z436">_xlfn.IFS(YEARFRAC(F436,G436)&lt;1,"&lt;1 Year",YEARFRAC(F436,G436)&lt;=5,"1-5 Years",YEARFRAC(F436,G436)&gt;5,"&gt;5 Years")</f>
        <v>&gt;5 Years</v>
      </c>
      <c r="AA436" s="24">
        <f>L436*(_xlfn.XLOOKUP(K436,'FX rates'!$A$2:$A$38,'FX rates'!$B$2:$B$38))</f>
        <v>141240</v>
      </c>
      <c r="AB436" s="24">
        <f>V436*(_xlfn.XLOOKUP(K436,'FX rates'!$A$2:$A$38,'FX rates'!$B$2:$B$38))</f>
        <v>533960.75</v>
      </c>
      <c r="AC436" s="24">
        <f>X436*(_xlfn.XLOOKUP(W436,'FX rates'!$A$2:$A$38,'FX rates'!$B$2:$B$38))</f>
        <v>162426</v>
      </c>
      <c r="AD436" s="24">
        <f>Y436*(_xlfn.XLOOKUP(W436,'FX rates'!$A$2:$A$38,'FX rates'!$B$2:$B$38))</f>
        <v>559193.25</v>
      </c>
      <c r="AE436" s="30">
        <f t="shared" si="91"/>
        <v>0.15</v>
      </c>
      <c r="AF436" s="31">
        <f t="shared" si="92"/>
        <v>21186</v>
      </c>
      <c r="AG436" s="23">
        <f t="shared" si="93"/>
        <v>392720.75</v>
      </c>
      <c r="AH436" s="35">
        <f t="shared" si="87"/>
        <v>1</v>
      </c>
      <c r="AI436" s="23">
        <f>U436*(_xlfn.XLOOKUP(K436,'FX rates'!$A$2:$A$38,'FX rates'!$B$2:$B$38))</f>
        <v>0</v>
      </c>
      <c r="AJ436" s="23">
        <f>Q436*(_xlfn.XLOOKUP(K436,'FX rates'!$A$2:$A$38,'FX rates'!$B$2:$B$38))</f>
        <v>188945.75</v>
      </c>
      <c r="AK436" s="23">
        <f>R436*(_xlfn.XLOOKUP(K436,'FX rates'!$A$2:$A$38,'FX rates'!$B$2:$B$38))</f>
        <v>0</v>
      </c>
      <c r="AM436" s="4"/>
      <c r="AN436" s="4"/>
      <c r="AO436" s="4"/>
      <c r="AP436" s="32">
        <f t="shared" si="88"/>
        <v>1.4427570093457946</v>
      </c>
      <c r="AQ436" s="32">
        <f t="shared" si="89"/>
        <v>0</v>
      </c>
      <c r="AR436" s="24">
        <f t="shared" si="94"/>
        <v>396767.25000000006</v>
      </c>
      <c r="AS436" s="24" t="str">
        <f t="shared" si="95"/>
        <v>0</v>
      </c>
      <c r="AT436" s="24">
        <f t="shared" si="96"/>
        <v>503273.92499999999</v>
      </c>
      <c r="AU436" s="24">
        <f t="shared" si="97"/>
        <v>55919.325000000012</v>
      </c>
    </row>
    <row r="437" spans="1:47" x14ac:dyDescent="0.25">
      <c r="A437" s="28" t="s">
        <v>15394</v>
      </c>
      <c r="B437" s="28" t="s">
        <v>9730</v>
      </c>
      <c r="C437" s="28" t="s">
        <v>9731</v>
      </c>
      <c r="D437" s="28" t="s">
        <v>9732</v>
      </c>
      <c r="E437" s="28" t="s">
        <v>9733</v>
      </c>
      <c r="F437" s="29">
        <v>43962</v>
      </c>
      <c r="G437" s="29">
        <v>44896</v>
      </c>
      <c r="H437" s="28" t="s">
        <v>9734</v>
      </c>
      <c r="I437" s="28" t="s">
        <v>16034</v>
      </c>
      <c r="J437" s="28" t="s">
        <v>16044</v>
      </c>
      <c r="K437" s="28" t="s">
        <v>9735</v>
      </c>
      <c r="L437" s="27">
        <v>234025.00000000003</v>
      </c>
      <c r="M437" s="27">
        <v>166468.5</v>
      </c>
      <c r="N437" s="27">
        <v>0</v>
      </c>
      <c r="O437" s="27">
        <v>0</v>
      </c>
      <c r="P437" s="27">
        <f t="shared" si="84"/>
        <v>166468.5</v>
      </c>
      <c r="Q437" s="27">
        <v>0</v>
      </c>
      <c r="R437" s="27">
        <v>0</v>
      </c>
      <c r="S437" s="27">
        <v>0</v>
      </c>
      <c r="T437" s="27">
        <f t="shared" si="85"/>
        <v>0</v>
      </c>
      <c r="U437" s="27">
        <v>0</v>
      </c>
      <c r="V437" s="27">
        <f t="shared" si="86"/>
        <v>400493.5</v>
      </c>
      <c r="W437" s="28" t="s">
        <v>9736</v>
      </c>
      <c r="X437" s="27">
        <v>264448.25</v>
      </c>
      <c r="Y437" s="27">
        <f t="shared" si="90"/>
        <v>717005.90500000003</v>
      </c>
      <c r="Z437" s="4" t="str" cm="1">
        <f t="array" ref="Z437">_xlfn.IFS(YEARFRAC(F437,G437)&lt;1,"&lt;1 Year",YEARFRAC(F437,G437)&lt;=5,"1-5 Years",YEARFRAC(F437,G437)&gt;5,"&gt;5 Years")</f>
        <v>1-5 Years</v>
      </c>
      <c r="AA437" s="24">
        <f>L437*(_xlfn.XLOOKUP(K437,'FX rates'!$A$2:$A$38,'FX rates'!$B$2:$B$38))</f>
        <v>234025.00000000003</v>
      </c>
      <c r="AB437" s="24">
        <f>V437*(_xlfn.XLOOKUP(K437,'FX rates'!$A$2:$A$38,'FX rates'!$B$2:$B$38))</f>
        <v>400493.5</v>
      </c>
      <c r="AC437" s="24">
        <f>X437*(_xlfn.XLOOKUP(W437,'FX rates'!$A$2:$A$38,'FX rates'!$B$2:$B$38))</f>
        <v>264448.25</v>
      </c>
      <c r="AD437" s="24">
        <f>Y437*(_xlfn.XLOOKUP(W437,'FX rates'!$A$2:$A$38,'FX rates'!$B$2:$B$38))</f>
        <v>717005.90500000003</v>
      </c>
      <c r="AE437" s="30">
        <f t="shared" si="91"/>
        <v>0.12999999999999987</v>
      </c>
      <c r="AF437" s="31">
        <f t="shared" si="92"/>
        <v>30423.249999999971</v>
      </c>
      <c r="AG437" s="23">
        <f t="shared" si="93"/>
        <v>166468.49999999997</v>
      </c>
      <c r="AH437" s="35">
        <f t="shared" si="87"/>
        <v>1</v>
      </c>
      <c r="AI437" s="23">
        <f>U437*(_xlfn.XLOOKUP(K437,'FX rates'!$A$2:$A$38,'FX rates'!$B$2:$B$38))</f>
        <v>0</v>
      </c>
      <c r="AJ437" s="23">
        <f>Q437*(_xlfn.XLOOKUP(K437,'FX rates'!$A$2:$A$38,'FX rates'!$B$2:$B$38))</f>
        <v>0</v>
      </c>
      <c r="AK437" s="23">
        <f>R437*(_xlfn.XLOOKUP(K437,'FX rates'!$A$2:$A$38,'FX rates'!$B$2:$B$38))</f>
        <v>0</v>
      </c>
      <c r="AM437" s="4"/>
      <c r="AN437" s="4"/>
      <c r="AO437" s="4"/>
      <c r="AP437" s="32">
        <f t="shared" si="88"/>
        <v>0.71132784958871909</v>
      </c>
      <c r="AQ437" s="32">
        <f t="shared" si="89"/>
        <v>0</v>
      </c>
      <c r="AR437" s="24">
        <f t="shared" si="94"/>
        <v>452557.65500000003</v>
      </c>
      <c r="AS437" s="24" t="str">
        <f t="shared" si="95"/>
        <v>0</v>
      </c>
      <c r="AT437" s="24">
        <f t="shared" si="96"/>
        <v>645305.31450000009</v>
      </c>
      <c r="AU437" s="24">
        <f t="shared" si="97"/>
        <v>71700.590499999933</v>
      </c>
    </row>
    <row r="438" spans="1:47" x14ac:dyDescent="0.25">
      <c r="A438" s="28" t="s">
        <v>15395</v>
      </c>
      <c r="B438" s="28" t="s">
        <v>9737</v>
      </c>
      <c r="C438" s="28" t="s">
        <v>9738</v>
      </c>
      <c r="D438" s="28" t="s">
        <v>9739</v>
      </c>
      <c r="E438" s="28" t="s">
        <v>9740</v>
      </c>
      <c r="F438" s="29">
        <v>43997</v>
      </c>
      <c r="G438" s="29">
        <v>44896</v>
      </c>
      <c r="H438" s="28" t="s">
        <v>9741</v>
      </c>
      <c r="I438" s="28" t="s">
        <v>16049</v>
      </c>
      <c r="J438" s="28" t="s">
        <v>16041</v>
      </c>
      <c r="K438" s="28" t="s">
        <v>9742</v>
      </c>
      <c r="L438" s="27">
        <v>258720.00000000006</v>
      </c>
      <c r="M438" s="27">
        <v>528220</v>
      </c>
      <c r="N438" s="27">
        <v>0</v>
      </c>
      <c r="O438" s="27">
        <v>0</v>
      </c>
      <c r="P438" s="27">
        <f t="shared" si="84"/>
        <v>528220</v>
      </c>
      <c r="Q438" s="27">
        <v>0</v>
      </c>
      <c r="R438" s="27">
        <v>0</v>
      </c>
      <c r="S438" s="27">
        <v>0</v>
      </c>
      <c r="T438" s="27">
        <f t="shared" si="85"/>
        <v>0</v>
      </c>
      <c r="U438" s="27">
        <v>105000</v>
      </c>
      <c r="V438" s="27">
        <f t="shared" si="86"/>
        <v>891940</v>
      </c>
      <c r="W438" s="28" t="s">
        <v>9743</v>
      </c>
      <c r="X438" s="27">
        <v>269068.80000000005</v>
      </c>
      <c r="Y438" s="27">
        <f t="shared" si="90"/>
        <v>1087486.3999999999</v>
      </c>
      <c r="Z438" s="4" t="str" cm="1">
        <f t="array" ref="Z438">_xlfn.IFS(YEARFRAC(F438,G438)&lt;1,"&lt;1 Year",YEARFRAC(F438,G438)&lt;=5,"1-5 Years",YEARFRAC(F438,G438)&gt;5,"&gt;5 Years")</f>
        <v>1-5 Years</v>
      </c>
      <c r="AA438" s="24">
        <f>L438*(_xlfn.XLOOKUP(K438,'FX rates'!$A$2:$A$38,'FX rates'!$B$2:$B$38))</f>
        <v>258720.00000000006</v>
      </c>
      <c r="AB438" s="24">
        <f>V438*(_xlfn.XLOOKUP(K438,'FX rates'!$A$2:$A$38,'FX rates'!$B$2:$B$38))</f>
        <v>891940</v>
      </c>
      <c r="AC438" s="24">
        <f>X438*(_xlfn.XLOOKUP(W438,'FX rates'!$A$2:$A$38,'FX rates'!$B$2:$B$38))</f>
        <v>269068.80000000005</v>
      </c>
      <c r="AD438" s="24">
        <f>Y438*(_xlfn.XLOOKUP(W438,'FX rates'!$A$2:$A$38,'FX rates'!$B$2:$B$38))</f>
        <v>1087486.3999999999</v>
      </c>
      <c r="AE438" s="30">
        <f t="shared" si="91"/>
        <v>3.9999999999999945E-2</v>
      </c>
      <c r="AF438" s="31">
        <f t="shared" si="92"/>
        <v>10348.799999999988</v>
      </c>
      <c r="AG438" s="23">
        <f t="shared" si="93"/>
        <v>633220</v>
      </c>
      <c r="AH438" s="35">
        <f t="shared" si="87"/>
        <v>1</v>
      </c>
      <c r="AI438" s="23">
        <f>U438*(_xlfn.XLOOKUP(K438,'FX rates'!$A$2:$A$38,'FX rates'!$B$2:$B$38))</f>
        <v>105000</v>
      </c>
      <c r="AJ438" s="23">
        <f>Q438*(_xlfn.XLOOKUP(K438,'FX rates'!$A$2:$A$38,'FX rates'!$B$2:$B$38))</f>
        <v>0</v>
      </c>
      <c r="AK438" s="23">
        <f>R438*(_xlfn.XLOOKUP(K438,'FX rates'!$A$2:$A$38,'FX rates'!$B$2:$B$38))</f>
        <v>0</v>
      </c>
      <c r="AM438" s="4"/>
      <c r="AN438" s="4"/>
      <c r="AO438" s="4"/>
      <c r="AP438" s="32">
        <f t="shared" si="88"/>
        <v>2.0416666666666661</v>
      </c>
      <c r="AQ438" s="32">
        <f t="shared" si="89"/>
        <v>0</v>
      </c>
      <c r="AR438" s="24">
        <f t="shared" si="94"/>
        <v>818417.6</v>
      </c>
      <c r="AS438" s="24" t="str">
        <f t="shared" si="95"/>
        <v>0</v>
      </c>
      <c r="AT438" s="24">
        <f t="shared" si="96"/>
        <v>978737.75999999989</v>
      </c>
      <c r="AU438" s="24">
        <f t="shared" si="97"/>
        <v>108748.64000000001</v>
      </c>
    </row>
    <row r="439" spans="1:47" x14ac:dyDescent="0.25">
      <c r="A439" s="28" t="s">
        <v>15396</v>
      </c>
      <c r="B439" s="28" t="s">
        <v>9744</v>
      </c>
      <c r="C439" s="28" t="s">
        <v>9745</v>
      </c>
      <c r="D439" s="28" t="s">
        <v>9746</v>
      </c>
      <c r="E439" s="28" t="s">
        <v>9747</v>
      </c>
      <c r="F439" s="29">
        <v>43969</v>
      </c>
      <c r="G439" s="29">
        <v>44896</v>
      </c>
      <c r="H439" s="28" t="s">
        <v>9748</v>
      </c>
      <c r="I439" s="28" t="s">
        <v>16036</v>
      </c>
      <c r="J439" s="28" t="s">
        <v>16053</v>
      </c>
      <c r="K439" s="28" t="s">
        <v>9749</v>
      </c>
      <c r="L439" s="27">
        <v>111600.50000000001</v>
      </c>
      <c r="M439" s="27">
        <v>41541.500000000007</v>
      </c>
      <c r="N439" s="27">
        <v>0</v>
      </c>
      <c r="O439" s="27">
        <v>0</v>
      </c>
      <c r="P439" s="27">
        <f t="shared" si="84"/>
        <v>41541.500000000007</v>
      </c>
      <c r="Q439" s="27">
        <v>0</v>
      </c>
      <c r="R439" s="27">
        <v>0</v>
      </c>
      <c r="S439" s="27">
        <v>0</v>
      </c>
      <c r="T439" s="27">
        <f t="shared" si="85"/>
        <v>0</v>
      </c>
      <c r="U439" s="27">
        <v>0</v>
      </c>
      <c r="V439" s="27">
        <f t="shared" si="86"/>
        <v>153142.00000000003</v>
      </c>
      <c r="W439" s="28" t="s">
        <v>9750</v>
      </c>
      <c r="X439" s="27">
        <v>117180.52500000002</v>
      </c>
      <c r="Y439" s="27">
        <f t="shared" si="90"/>
        <v>277979.62500000006</v>
      </c>
      <c r="Z439" s="4" t="str" cm="1">
        <f t="array" ref="Z439">_xlfn.IFS(YEARFRAC(F439,G439)&lt;1,"&lt;1 Year",YEARFRAC(F439,G439)&lt;=5,"1-5 Years",YEARFRAC(F439,G439)&gt;5,"&gt;5 Years")</f>
        <v>1-5 Years</v>
      </c>
      <c r="AA439" s="24">
        <f>L439*(_xlfn.XLOOKUP(K439,'FX rates'!$A$2:$A$38,'FX rates'!$B$2:$B$38))</f>
        <v>148501.20533344158</v>
      </c>
      <c r="AB439" s="24">
        <f>V439*(_xlfn.XLOOKUP(K439,'FX rates'!$A$2:$A$38,'FX rates'!$B$2:$B$38))</f>
        <v>203778.40231158384</v>
      </c>
      <c r="AC439" s="24">
        <f>X439*(_xlfn.XLOOKUP(W439,'FX rates'!$A$2:$A$38,'FX rates'!$B$2:$B$38))</f>
        <v>155926.26560011366</v>
      </c>
      <c r="AD439" s="24">
        <f>Y439*(_xlfn.XLOOKUP(W439,'FX rates'!$A$2:$A$38,'FX rates'!$B$2:$B$38))</f>
        <v>369893.58802727674</v>
      </c>
      <c r="AE439" s="30">
        <f t="shared" si="91"/>
        <v>5.000000000000001E-2</v>
      </c>
      <c r="AF439" s="31">
        <f t="shared" si="92"/>
        <v>5580.0250000000087</v>
      </c>
      <c r="AG439" s="23">
        <f t="shared" si="93"/>
        <v>55277.196978142252</v>
      </c>
      <c r="AH439" s="35">
        <f t="shared" si="87"/>
        <v>1.3306500000756409</v>
      </c>
      <c r="AI439" s="23">
        <f>U439*(_xlfn.XLOOKUP(K439,'FX rates'!$A$2:$A$38,'FX rates'!$B$2:$B$38))</f>
        <v>0</v>
      </c>
      <c r="AJ439" s="23">
        <f>Q439*(_xlfn.XLOOKUP(K439,'FX rates'!$A$2:$A$38,'FX rates'!$B$2:$B$38))</f>
        <v>0</v>
      </c>
      <c r="AK439" s="23">
        <f>R439*(_xlfn.XLOOKUP(K439,'FX rates'!$A$2:$A$38,'FX rates'!$B$2:$B$38))</f>
        <v>0</v>
      </c>
      <c r="AM439" s="4"/>
      <c r="AN439" s="4"/>
      <c r="AO439" s="4"/>
      <c r="AP439" s="32">
        <f t="shared" si="88"/>
        <v>0.37223399536740426</v>
      </c>
      <c r="AQ439" s="32">
        <f t="shared" si="89"/>
        <v>0</v>
      </c>
      <c r="AR439" s="24">
        <f t="shared" si="94"/>
        <v>160799.10000000003</v>
      </c>
      <c r="AS439" s="24" t="str">
        <f t="shared" si="95"/>
        <v>0</v>
      </c>
      <c r="AT439" s="24">
        <f t="shared" si="96"/>
        <v>332904.22922454908</v>
      </c>
      <c r="AU439" s="24">
        <f t="shared" si="97"/>
        <v>36989.358802727656</v>
      </c>
    </row>
    <row r="440" spans="1:47" x14ac:dyDescent="0.25">
      <c r="A440" s="28" t="s">
        <v>15397</v>
      </c>
      <c r="B440" s="28" t="s">
        <v>9751</v>
      </c>
      <c r="C440" s="28" t="s">
        <v>9752</v>
      </c>
      <c r="D440" s="28" t="s">
        <v>9753</v>
      </c>
      <c r="E440" s="28" t="s">
        <v>9754</v>
      </c>
      <c r="F440" s="29">
        <v>44067</v>
      </c>
      <c r="G440" s="29">
        <v>44896</v>
      </c>
      <c r="H440" s="28" t="s">
        <v>9755</v>
      </c>
      <c r="I440" s="28" t="s">
        <v>16048</v>
      </c>
      <c r="J440" s="28" t="s">
        <v>16037</v>
      </c>
      <c r="K440" s="28" t="s">
        <v>9756</v>
      </c>
      <c r="L440" s="27">
        <v>163240</v>
      </c>
      <c r="M440" s="27">
        <v>389426.40000000008</v>
      </c>
      <c r="N440" s="27">
        <v>0</v>
      </c>
      <c r="O440" s="27">
        <v>0</v>
      </c>
      <c r="P440" s="27">
        <f t="shared" si="84"/>
        <v>389426.40000000008</v>
      </c>
      <c r="Q440" s="27">
        <v>143699.6</v>
      </c>
      <c r="R440" s="27">
        <v>0</v>
      </c>
      <c r="S440" s="27">
        <v>0</v>
      </c>
      <c r="T440" s="27">
        <f t="shared" si="85"/>
        <v>143699.6</v>
      </c>
      <c r="U440" s="27">
        <v>0</v>
      </c>
      <c r="V440" s="27">
        <f t="shared" si="86"/>
        <v>696366.00000000012</v>
      </c>
      <c r="W440" s="28" t="s">
        <v>9757</v>
      </c>
      <c r="X440" s="27">
        <v>173034.4</v>
      </c>
      <c r="Y440" s="27">
        <f t="shared" si="90"/>
        <v>758860.7840000001</v>
      </c>
      <c r="Z440" s="4" t="str" cm="1">
        <f t="array" ref="Z440">_xlfn.IFS(YEARFRAC(F440,G440)&lt;1,"&lt;1 Year",YEARFRAC(F440,G440)&lt;=5,"1-5 Years",YEARFRAC(F440,G440)&gt;5,"&gt;5 Years")</f>
        <v>1-5 Years</v>
      </c>
      <c r="AA440" s="24">
        <f>L440*(_xlfn.XLOOKUP(K440,'FX rates'!$A$2:$A$38,'FX rates'!$B$2:$B$38))</f>
        <v>163240</v>
      </c>
      <c r="AB440" s="24">
        <f>V440*(_xlfn.XLOOKUP(K440,'FX rates'!$A$2:$A$38,'FX rates'!$B$2:$B$38))</f>
        <v>696366.00000000012</v>
      </c>
      <c r="AC440" s="24">
        <f>X440*(_xlfn.XLOOKUP(W440,'FX rates'!$A$2:$A$38,'FX rates'!$B$2:$B$38))</f>
        <v>173034.4</v>
      </c>
      <c r="AD440" s="24">
        <f>Y440*(_xlfn.XLOOKUP(W440,'FX rates'!$A$2:$A$38,'FX rates'!$B$2:$B$38))</f>
        <v>758860.7840000001</v>
      </c>
      <c r="AE440" s="30">
        <f t="shared" si="91"/>
        <v>5.9999999999999963E-2</v>
      </c>
      <c r="AF440" s="31">
        <f t="shared" si="92"/>
        <v>9794.3999999999942</v>
      </c>
      <c r="AG440" s="23">
        <f t="shared" si="93"/>
        <v>533126.00000000012</v>
      </c>
      <c r="AH440" s="35">
        <f t="shared" si="87"/>
        <v>1</v>
      </c>
      <c r="AI440" s="23">
        <f>U440*(_xlfn.XLOOKUP(K440,'FX rates'!$A$2:$A$38,'FX rates'!$B$2:$B$38))</f>
        <v>0</v>
      </c>
      <c r="AJ440" s="23">
        <f>Q440*(_xlfn.XLOOKUP(K440,'FX rates'!$A$2:$A$38,'FX rates'!$B$2:$B$38))</f>
        <v>143699.6</v>
      </c>
      <c r="AK440" s="23">
        <f>R440*(_xlfn.XLOOKUP(K440,'FX rates'!$A$2:$A$38,'FX rates'!$B$2:$B$38))</f>
        <v>0</v>
      </c>
      <c r="AM440" s="4"/>
      <c r="AN440" s="4"/>
      <c r="AO440" s="4"/>
      <c r="AP440" s="32">
        <f t="shared" si="88"/>
        <v>2.3856064690026959</v>
      </c>
      <c r="AQ440" s="32">
        <f t="shared" si="89"/>
        <v>0</v>
      </c>
      <c r="AR440" s="24">
        <f t="shared" si="94"/>
        <v>585826.38400000008</v>
      </c>
      <c r="AS440" s="24" t="str">
        <f t="shared" si="95"/>
        <v>0</v>
      </c>
      <c r="AT440" s="24">
        <f t="shared" si="96"/>
        <v>682974.7056000001</v>
      </c>
      <c r="AU440" s="24">
        <f t="shared" si="97"/>
        <v>75886.078399999999</v>
      </c>
    </row>
    <row r="441" spans="1:47" x14ac:dyDescent="0.25">
      <c r="A441" s="28" t="s">
        <v>15398</v>
      </c>
      <c r="B441" s="28" t="s">
        <v>9758</v>
      </c>
      <c r="C441" s="28" t="s">
        <v>9759</v>
      </c>
      <c r="D441" s="28" t="s">
        <v>9760</v>
      </c>
      <c r="E441" s="28" t="s">
        <v>9761</v>
      </c>
      <c r="F441" s="29">
        <v>43991</v>
      </c>
      <c r="G441" s="29">
        <v>44896</v>
      </c>
      <c r="H441" s="28" t="s">
        <v>9762</v>
      </c>
      <c r="I441" s="28" t="s">
        <v>16040</v>
      </c>
      <c r="J441" s="28" t="s">
        <v>16049</v>
      </c>
      <c r="K441" s="28" t="s">
        <v>9763</v>
      </c>
      <c r="L441" s="27">
        <v>148830</v>
      </c>
      <c r="M441" s="27">
        <v>42471</v>
      </c>
      <c r="N441" s="27">
        <v>0</v>
      </c>
      <c r="O441" s="27">
        <v>0</v>
      </c>
      <c r="P441" s="27">
        <f t="shared" si="84"/>
        <v>42471</v>
      </c>
      <c r="Q441" s="27">
        <v>0</v>
      </c>
      <c r="R441" s="27">
        <v>0</v>
      </c>
      <c r="S441" s="27">
        <v>0</v>
      </c>
      <c r="T441" s="27">
        <f t="shared" si="85"/>
        <v>0</v>
      </c>
      <c r="U441" s="27">
        <v>0</v>
      </c>
      <c r="V441" s="27">
        <f t="shared" si="86"/>
        <v>191301</v>
      </c>
      <c r="W441" s="28" t="s">
        <v>9764</v>
      </c>
      <c r="X441" s="27">
        <v>168177.9</v>
      </c>
      <c r="Y441" s="27">
        <f t="shared" si="90"/>
        <v>384348.03</v>
      </c>
      <c r="Z441" s="4" t="str" cm="1">
        <f t="array" ref="Z441">_xlfn.IFS(YEARFRAC(F441,G441)&lt;1,"&lt;1 Year",YEARFRAC(F441,G441)&lt;=5,"1-5 Years",YEARFRAC(F441,G441)&gt;5,"&gt;5 Years")</f>
        <v>1-5 Years</v>
      </c>
      <c r="AA441" s="24">
        <f>L441*(_xlfn.XLOOKUP(K441,'FX rates'!$A$2:$A$38,'FX rates'!$B$2:$B$38))</f>
        <v>148830</v>
      </c>
      <c r="AB441" s="24">
        <f>V441*(_xlfn.XLOOKUP(K441,'FX rates'!$A$2:$A$38,'FX rates'!$B$2:$B$38))</f>
        <v>191301</v>
      </c>
      <c r="AC441" s="24">
        <f>X441*(_xlfn.XLOOKUP(W441,'FX rates'!$A$2:$A$38,'FX rates'!$B$2:$B$38))</f>
        <v>168177.9</v>
      </c>
      <c r="AD441" s="24">
        <f>Y441*(_xlfn.XLOOKUP(W441,'FX rates'!$A$2:$A$38,'FX rates'!$B$2:$B$38))</f>
        <v>384348.03</v>
      </c>
      <c r="AE441" s="30">
        <f t="shared" si="91"/>
        <v>0.12999999999999995</v>
      </c>
      <c r="AF441" s="31">
        <f t="shared" si="92"/>
        <v>19347.899999999994</v>
      </c>
      <c r="AG441" s="23">
        <f t="shared" si="93"/>
        <v>42471</v>
      </c>
      <c r="AH441" s="35">
        <f t="shared" si="87"/>
        <v>1</v>
      </c>
      <c r="AI441" s="23">
        <f>U441*(_xlfn.XLOOKUP(K441,'FX rates'!$A$2:$A$38,'FX rates'!$B$2:$B$38))</f>
        <v>0</v>
      </c>
      <c r="AJ441" s="23">
        <f>Q441*(_xlfn.XLOOKUP(K441,'FX rates'!$A$2:$A$38,'FX rates'!$B$2:$B$38))</f>
        <v>0</v>
      </c>
      <c r="AK441" s="23">
        <f>R441*(_xlfn.XLOOKUP(K441,'FX rates'!$A$2:$A$38,'FX rates'!$B$2:$B$38))</f>
        <v>0</v>
      </c>
      <c r="AM441" s="4"/>
      <c r="AN441" s="4"/>
      <c r="AO441" s="4"/>
      <c r="AP441" s="32">
        <f t="shared" si="88"/>
        <v>0.28536585365853656</v>
      </c>
      <c r="AQ441" s="32">
        <f t="shared" si="89"/>
        <v>0</v>
      </c>
      <c r="AR441" s="24">
        <f t="shared" si="94"/>
        <v>216170.13</v>
      </c>
      <c r="AS441" s="24" t="str">
        <f t="shared" si="95"/>
        <v>0</v>
      </c>
      <c r="AT441" s="24">
        <f t="shared" si="96"/>
        <v>345913.22700000001</v>
      </c>
      <c r="AU441" s="24">
        <f t="shared" si="97"/>
        <v>38434.803000000014</v>
      </c>
    </row>
    <row r="442" spans="1:47" x14ac:dyDescent="0.25">
      <c r="A442" s="28" t="s">
        <v>15399</v>
      </c>
      <c r="B442" s="28" t="s">
        <v>9765</v>
      </c>
      <c r="C442" s="28" t="s">
        <v>9766</v>
      </c>
      <c r="D442" s="28" t="s">
        <v>9767</v>
      </c>
      <c r="E442" s="28" t="s">
        <v>9768</v>
      </c>
      <c r="F442" s="29">
        <v>44013</v>
      </c>
      <c r="G442" s="29">
        <v>44896</v>
      </c>
      <c r="H442" s="28" t="s">
        <v>9769</v>
      </c>
      <c r="I442" s="28" t="s">
        <v>16039</v>
      </c>
      <c r="J442" s="28" t="s">
        <v>16043</v>
      </c>
      <c r="K442" s="28" t="s">
        <v>9770</v>
      </c>
      <c r="L442" s="27">
        <v>369600.00000000006</v>
      </c>
      <c r="M442" s="4">
        <v>0</v>
      </c>
      <c r="N442" s="27">
        <v>9163800</v>
      </c>
      <c r="O442" s="27">
        <v>0</v>
      </c>
      <c r="P442" s="27">
        <f t="shared" si="84"/>
        <v>9163800</v>
      </c>
      <c r="Q442" s="27">
        <v>0</v>
      </c>
      <c r="R442" s="27">
        <v>0</v>
      </c>
      <c r="S442" s="27">
        <v>0</v>
      </c>
      <c r="T442" s="27">
        <f t="shared" si="85"/>
        <v>0</v>
      </c>
      <c r="U442" s="27">
        <v>1650000.0000000002</v>
      </c>
      <c r="V442" s="27">
        <f t="shared" si="86"/>
        <v>11183400</v>
      </c>
      <c r="W442" s="28" t="s">
        <v>9771</v>
      </c>
      <c r="X442" s="27">
        <v>402864.00000000012</v>
      </c>
      <c r="Y442" s="27">
        <f t="shared" si="90"/>
        <v>805728.00000000023</v>
      </c>
      <c r="Z442" s="4" t="str" cm="1">
        <f t="array" ref="Z442">_xlfn.IFS(YEARFRAC(F442,G442)&lt;1,"&lt;1 Year",YEARFRAC(F442,G442)&lt;=5,"1-5 Years",YEARFRAC(F442,G442)&gt;5,"&gt;5 Years")</f>
        <v>1-5 Years</v>
      </c>
      <c r="AA442" s="24">
        <f>L442*(_xlfn.XLOOKUP(K442,'FX rates'!$A$2:$A$38,'FX rates'!$B$2:$B$38))</f>
        <v>369600.00000000006</v>
      </c>
      <c r="AB442" s="24">
        <f>V442*(_xlfn.XLOOKUP(K442,'FX rates'!$A$2:$A$38,'FX rates'!$B$2:$B$38))</f>
        <v>11183400</v>
      </c>
      <c r="AC442" s="24">
        <f>X442*(_xlfn.XLOOKUP(W442,'FX rates'!$A$2:$A$38,'FX rates'!$B$2:$B$38))</f>
        <v>402864.00000000012</v>
      </c>
      <c r="AD442" s="24">
        <f>Y442*(_xlfn.XLOOKUP(W442,'FX rates'!$A$2:$A$38,'FX rates'!$B$2:$B$38))</f>
        <v>805728.00000000023</v>
      </c>
      <c r="AE442" s="30">
        <f t="shared" si="91"/>
        <v>9.0000000000000149E-2</v>
      </c>
      <c r="AF442" s="31">
        <f t="shared" si="92"/>
        <v>33264.000000000058</v>
      </c>
      <c r="AG442" s="23">
        <f t="shared" si="93"/>
        <v>10813800</v>
      </c>
      <c r="AH442" s="35">
        <f t="shared" si="87"/>
        <v>1</v>
      </c>
      <c r="AI442" s="23">
        <f>U442*(_xlfn.XLOOKUP(K442,'FX rates'!$A$2:$A$38,'FX rates'!$B$2:$B$38))</f>
        <v>1650000.0000000002</v>
      </c>
      <c r="AJ442" s="23">
        <f>Q442*(_xlfn.XLOOKUP(K442,'FX rates'!$A$2:$A$38,'FX rates'!$B$2:$B$38))</f>
        <v>0</v>
      </c>
      <c r="AK442" s="23">
        <f>R442*(_xlfn.XLOOKUP(K442,'FX rates'!$A$2:$A$38,'FX rates'!$B$2:$B$38))</f>
        <v>0</v>
      </c>
      <c r="AM442" s="4"/>
      <c r="AN442" s="4"/>
      <c r="AO442" s="4"/>
      <c r="AP442" s="32">
        <f t="shared" si="88"/>
        <v>0</v>
      </c>
      <c r="AQ442" s="32">
        <f t="shared" si="89"/>
        <v>0</v>
      </c>
      <c r="AR442" s="24">
        <f t="shared" si="94"/>
        <v>402864.00000000012</v>
      </c>
      <c r="AS442" s="24" t="str">
        <f t="shared" si="95"/>
        <v>0</v>
      </c>
      <c r="AT442" s="24">
        <f t="shared" si="96"/>
        <v>725155.20000000019</v>
      </c>
      <c r="AU442" s="24">
        <f t="shared" si="97"/>
        <v>80572.800000000047</v>
      </c>
    </row>
    <row r="443" spans="1:47" x14ac:dyDescent="0.25">
      <c r="A443" s="28" t="s">
        <v>15400</v>
      </c>
      <c r="B443" s="28" t="s">
        <v>9772</v>
      </c>
      <c r="C443" s="28" t="s">
        <v>9773</v>
      </c>
      <c r="D443" s="28" t="s">
        <v>9774</v>
      </c>
      <c r="E443" s="28" t="s">
        <v>9775</v>
      </c>
      <c r="F443" s="29">
        <v>44013</v>
      </c>
      <c r="G443" s="29">
        <v>44896</v>
      </c>
      <c r="H443" s="28" t="s">
        <v>9776</v>
      </c>
      <c r="I443" s="28" t="s">
        <v>16053</v>
      </c>
      <c r="J443" s="28" t="s">
        <v>16042</v>
      </c>
      <c r="K443" s="28" t="s">
        <v>9777</v>
      </c>
      <c r="L443" s="27">
        <v>203940.00000000003</v>
      </c>
      <c r="M443" s="27">
        <v>491920</v>
      </c>
      <c r="N443" s="27">
        <v>52500</v>
      </c>
      <c r="O443" s="27">
        <v>0</v>
      </c>
      <c r="P443" s="27">
        <f t="shared" si="84"/>
        <v>544420</v>
      </c>
      <c r="Q443" s="27">
        <v>0</v>
      </c>
      <c r="R443" s="27">
        <v>0</v>
      </c>
      <c r="S443" s="27">
        <v>0</v>
      </c>
      <c r="T443" s="27">
        <f t="shared" si="85"/>
        <v>0</v>
      </c>
      <c r="U443" s="27">
        <v>0</v>
      </c>
      <c r="V443" s="27">
        <f t="shared" si="86"/>
        <v>748360</v>
      </c>
      <c r="W443" s="28" t="s">
        <v>9778</v>
      </c>
      <c r="X443" s="27">
        <v>205979.40000000002</v>
      </c>
      <c r="Y443" s="27">
        <f t="shared" si="90"/>
        <v>908798</v>
      </c>
      <c r="Z443" s="4" t="str" cm="1">
        <f t="array" ref="Z443">_xlfn.IFS(YEARFRAC(F443,G443)&lt;1,"&lt;1 Year",YEARFRAC(F443,G443)&lt;=5,"1-5 Years",YEARFRAC(F443,G443)&gt;5,"&gt;5 Years")</f>
        <v>1-5 Years</v>
      </c>
      <c r="AA443" s="24">
        <f>L443*(_xlfn.XLOOKUP(K443,'FX rates'!$A$2:$A$38,'FX rates'!$B$2:$B$38))</f>
        <v>203940.00000000003</v>
      </c>
      <c r="AB443" s="24">
        <f>V443*(_xlfn.XLOOKUP(K443,'FX rates'!$A$2:$A$38,'FX rates'!$B$2:$B$38))</f>
        <v>748360</v>
      </c>
      <c r="AC443" s="24">
        <f>X443*(_xlfn.XLOOKUP(W443,'FX rates'!$A$2:$A$38,'FX rates'!$B$2:$B$38))</f>
        <v>205979.40000000002</v>
      </c>
      <c r="AD443" s="24">
        <f>Y443*(_xlfn.XLOOKUP(W443,'FX rates'!$A$2:$A$38,'FX rates'!$B$2:$B$38))</f>
        <v>908798</v>
      </c>
      <c r="AE443" s="30">
        <f t="shared" si="91"/>
        <v>9.9999999999999707E-3</v>
      </c>
      <c r="AF443" s="31">
        <f t="shared" si="92"/>
        <v>2039.3999999999942</v>
      </c>
      <c r="AG443" s="23">
        <f t="shared" si="93"/>
        <v>544420</v>
      </c>
      <c r="AH443" s="35">
        <f t="shared" si="87"/>
        <v>1</v>
      </c>
      <c r="AI443" s="23">
        <f>U443*(_xlfn.XLOOKUP(K443,'FX rates'!$A$2:$A$38,'FX rates'!$B$2:$B$38))</f>
        <v>0</v>
      </c>
      <c r="AJ443" s="23">
        <f>Q443*(_xlfn.XLOOKUP(K443,'FX rates'!$A$2:$A$38,'FX rates'!$B$2:$B$38))</f>
        <v>0</v>
      </c>
      <c r="AK443" s="23">
        <f>R443*(_xlfn.XLOOKUP(K443,'FX rates'!$A$2:$A$38,'FX rates'!$B$2:$B$38))</f>
        <v>0</v>
      </c>
      <c r="AM443" s="4"/>
      <c r="AN443" s="4"/>
      <c r="AO443" s="4"/>
      <c r="AP443" s="32">
        <f t="shared" si="88"/>
        <v>2.4120819848975183</v>
      </c>
      <c r="AQ443" s="32">
        <f t="shared" si="89"/>
        <v>0</v>
      </c>
      <c r="AR443" s="24">
        <f t="shared" si="94"/>
        <v>702818.6</v>
      </c>
      <c r="AS443" s="24" t="str">
        <f t="shared" si="95"/>
        <v>0</v>
      </c>
      <c r="AT443" s="24">
        <f t="shared" si="96"/>
        <v>817918.20000000007</v>
      </c>
      <c r="AU443" s="24">
        <f t="shared" si="97"/>
        <v>90879.79999999993</v>
      </c>
    </row>
    <row r="444" spans="1:47" x14ac:dyDescent="0.25">
      <c r="A444" s="28" t="s">
        <v>15401</v>
      </c>
      <c r="B444" s="28" t="s">
        <v>9779</v>
      </c>
      <c r="C444" s="28" t="s">
        <v>9780</v>
      </c>
      <c r="D444" s="28" t="s">
        <v>9781</v>
      </c>
      <c r="E444" s="28" t="s">
        <v>9782</v>
      </c>
      <c r="F444" s="29">
        <v>44013</v>
      </c>
      <c r="G444" s="29">
        <v>44896</v>
      </c>
      <c r="H444" s="28" t="s">
        <v>9783</v>
      </c>
      <c r="I444" s="28" t="s">
        <v>16048</v>
      </c>
      <c r="J444" s="28" t="s">
        <v>16049</v>
      </c>
      <c r="K444" s="28" t="s">
        <v>9784</v>
      </c>
      <c r="L444" s="27">
        <v>139920</v>
      </c>
      <c r="M444" s="27">
        <v>269231.59999999998</v>
      </c>
      <c r="N444" s="27">
        <v>0</v>
      </c>
      <c r="O444" s="27">
        <v>0</v>
      </c>
      <c r="P444" s="27">
        <f t="shared" si="84"/>
        <v>269231.59999999998</v>
      </c>
      <c r="Q444" s="27">
        <v>211588.22</v>
      </c>
      <c r="R444" s="27">
        <v>0</v>
      </c>
      <c r="S444" s="27">
        <v>0</v>
      </c>
      <c r="T444" s="27">
        <f t="shared" si="85"/>
        <v>211588.22</v>
      </c>
      <c r="U444" s="27">
        <v>0</v>
      </c>
      <c r="V444" s="27">
        <f t="shared" si="86"/>
        <v>620739.81999999995</v>
      </c>
      <c r="W444" s="28" t="s">
        <v>9785</v>
      </c>
      <c r="X444" s="27">
        <v>146916</v>
      </c>
      <c r="Y444" s="27">
        <f t="shared" si="90"/>
        <v>576525.17999999993</v>
      </c>
      <c r="Z444" s="4" t="str" cm="1">
        <f t="array" ref="Z444">_xlfn.IFS(YEARFRAC(F444,G444)&lt;1,"&lt;1 Year",YEARFRAC(F444,G444)&lt;=5,"1-5 Years",YEARFRAC(F444,G444)&gt;5,"&gt;5 Years")</f>
        <v>1-5 Years</v>
      </c>
      <c r="AA444" s="24">
        <f>L444*(_xlfn.XLOOKUP(K444,'FX rates'!$A$2:$A$38,'FX rates'!$B$2:$B$38))</f>
        <v>139920</v>
      </c>
      <c r="AB444" s="24">
        <f>V444*(_xlfn.XLOOKUP(K444,'FX rates'!$A$2:$A$38,'FX rates'!$B$2:$B$38))</f>
        <v>620739.81999999995</v>
      </c>
      <c r="AC444" s="24">
        <f>X444*(_xlfn.XLOOKUP(W444,'FX rates'!$A$2:$A$38,'FX rates'!$B$2:$B$38))</f>
        <v>146916</v>
      </c>
      <c r="AD444" s="24">
        <f>Y444*(_xlfn.XLOOKUP(W444,'FX rates'!$A$2:$A$38,'FX rates'!$B$2:$B$38))</f>
        <v>576525.17999999993</v>
      </c>
      <c r="AE444" s="30">
        <f t="shared" si="91"/>
        <v>0.05</v>
      </c>
      <c r="AF444" s="31">
        <f t="shared" si="92"/>
        <v>6996</v>
      </c>
      <c r="AG444" s="23">
        <f t="shared" si="93"/>
        <v>480819.81999999995</v>
      </c>
      <c r="AH444" s="35">
        <f t="shared" si="87"/>
        <v>1</v>
      </c>
      <c r="AI444" s="23">
        <f>U444*(_xlfn.XLOOKUP(K444,'FX rates'!$A$2:$A$38,'FX rates'!$B$2:$B$38))</f>
        <v>0</v>
      </c>
      <c r="AJ444" s="23">
        <f>Q444*(_xlfn.XLOOKUP(K444,'FX rates'!$A$2:$A$38,'FX rates'!$B$2:$B$38))</f>
        <v>211588.22</v>
      </c>
      <c r="AK444" s="23">
        <f>R444*(_xlfn.XLOOKUP(K444,'FX rates'!$A$2:$A$38,'FX rates'!$B$2:$B$38))</f>
        <v>0</v>
      </c>
      <c r="AM444" s="4"/>
      <c r="AN444" s="4"/>
      <c r="AO444" s="4"/>
      <c r="AP444" s="32">
        <f t="shared" si="88"/>
        <v>1.9241823899371067</v>
      </c>
      <c r="AQ444" s="32">
        <f t="shared" si="89"/>
        <v>0</v>
      </c>
      <c r="AR444" s="24">
        <f t="shared" si="94"/>
        <v>429609.17999999993</v>
      </c>
      <c r="AS444" s="24" t="str">
        <f t="shared" si="95"/>
        <v>0</v>
      </c>
      <c r="AT444" s="24">
        <f t="shared" si="96"/>
        <v>518872.66199999995</v>
      </c>
      <c r="AU444" s="24">
        <f t="shared" si="97"/>
        <v>57652.517999999982</v>
      </c>
    </row>
    <row r="445" spans="1:47" x14ac:dyDescent="0.25">
      <c r="A445" s="28" t="s">
        <v>15402</v>
      </c>
      <c r="B445" s="28" t="s">
        <v>9786</v>
      </c>
      <c r="C445" s="28" t="s">
        <v>9787</v>
      </c>
      <c r="D445" s="28" t="s">
        <v>9788</v>
      </c>
      <c r="E445" s="28" t="s">
        <v>9789</v>
      </c>
      <c r="F445" s="29">
        <v>44013</v>
      </c>
      <c r="G445" s="29">
        <v>44896</v>
      </c>
      <c r="H445" s="28" t="s">
        <v>9790</v>
      </c>
      <c r="I445" s="28" t="s">
        <v>16056</v>
      </c>
      <c r="J445" s="28" t="s">
        <v>16050</v>
      </c>
      <c r="K445" s="28" t="s">
        <v>9791</v>
      </c>
      <c r="L445" s="27">
        <v>188100.00000000003</v>
      </c>
      <c r="M445" s="4">
        <v>0</v>
      </c>
      <c r="N445" s="27">
        <v>0</v>
      </c>
      <c r="O445" s="27">
        <v>0</v>
      </c>
      <c r="P445" s="27">
        <f t="shared" si="84"/>
        <v>0</v>
      </c>
      <c r="Q445" s="27">
        <v>0</v>
      </c>
      <c r="R445" s="27">
        <v>0</v>
      </c>
      <c r="S445" s="27">
        <v>0</v>
      </c>
      <c r="T445" s="27">
        <f t="shared" si="85"/>
        <v>0</v>
      </c>
      <c r="U445" s="27">
        <v>0</v>
      </c>
      <c r="V445" s="27">
        <f t="shared" si="86"/>
        <v>188100.00000000003</v>
      </c>
      <c r="W445" s="28" t="s">
        <v>9792</v>
      </c>
      <c r="X445" s="27">
        <v>212553</v>
      </c>
      <c r="Y445" s="27">
        <f t="shared" si="90"/>
        <v>425106</v>
      </c>
      <c r="Z445" s="4" t="str" cm="1">
        <f t="array" ref="Z445">_xlfn.IFS(YEARFRAC(F445,G445)&lt;1,"&lt;1 Year",YEARFRAC(F445,G445)&lt;=5,"1-5 Years",YEARFRAC(F445,G445)&gt;5,"&gt;5 Years")</f>
        <v>1-5 Years</v>
      </c>
      <c r="AA445" s="24">
        <f>L445*(_xlfn.XLOOKUP(K445,'FX rates'!$A$2:$A$38,'FX rates'!$B$2:$B$38))</f>
        <v>188100.00000000003</v>
      </c>
      <c r="AB445" s="24">
        <f>V445*(_xlfn.XLOOKUP(K445,'FX rates'!$A$2:$A$38,'FX rates'!$B$2:$B$38))</f>
        <v>188100.00000000003</v>
      </c>
      <c r="AC445" s="24">
        <f>X445*(_xlfn.XLOOKUP(W445,'FX rates'!$A$2:$A$38,'FX rates'!$B$2:$B$38))</f>
        <v>212553</v>
      </c>
      <c r="AD445" s="24">
        <f>Y445*(_xlfn.XLOOKUP(W445,'FX rates'!$A$2:$A$38,'FX rates'!$B$2:$B$38))</f>
        <v>425106</v>
      </c>
      <c r="AE445" s="30">
        <f t="shared" si="91"/>
        <v>0.12999999999999984</v>
      </c>
      <c r="AF445" s="31">
        <f t="shared" si="92"/>
        <v>24452.999999999971</v>
      </c>
      <c r="AG445" s="23">
        <f t="shared" si="93"/>
        <v>0</v>
      </c>
      <c r="AH445" s="35">
        <f t="shared" si="87"/>
        <v>1</v>
      </c>
      <c r="AI445" s="23">
        <f>U445*(_xlfn.XLOOKUP(K445,'FX rates'!$A$2:$A$38,'FX rates'!$B$2:$B$38))</f>
        <v>0</v>
      </c>
      <c r="AJ445" s="23">
        <f>Q445*(_xlfn.XLOOKUP(K445,'FX rates'!$A$2:$A$38,'FX rates'!$B$2:$B$38))</f>
        <v>0</v>
      </c>
      <c r="AK445" s="23">
        <f>R445*(_xlfn.XLOOKUP(K445,'FX rates'!$A$2:$A$38,'FX rates'!$B$2:$B$38))</f>
        <v>0</v>
      </c>
      <c r="AM445" s="4"/>
      <c r="AN445" s="4"/>
      <c r="AO445" s="4"/>
      <c r="AP445" s="32">
        <f t="shared" si="88"/>
        <v>0</v>
      </c>
      <c r="AQ445" s="32">
        <f t="shared" si="89"/>
        <v>0</v>
      </c>
      <c r="AR445" s="24">
        <f t="shared" si="94"/>
        <v>212553</v>
      </c>
      <c r="AS445" s="24" t="str">
        <f t="shared" si="95"/>
        <v>0</v>
      </c>
      <c r="AT445" s="24">
        <f t="shared" si="96"/>
        <v>382595.4</v>
      </c>
      <c r="AU445" s="24">
        <f t="shared" si="97"/>
        <v>42510.599999999977</v>
      </c>
    </row>
    <row r="446" spans="1:47" x14ac:dyDescent="0.25">
      <c r="A446" s="28" t="s">
        <v>15403</v>
      </c>
      <c r="B446" s="28" t="s">
        <v>9793</v>
      </c>
      <c r="C446" s="28" t="s">
        <v>9794</v>
      </c>
      <c r="D446" s="28" t="s">
        <v>9795</v>
      </c>
      <c r="E446" s="28" t="s">
        <v>9796</v>
      </c>
      <c r="F446" s="29">
        <v>44013</v>
      </c>
      <c r="G446" s="29">
        <v>44896</v>
      </c>
      <c r="H446" s="28" t="s">
        <v>9797</v>
      </c>
      <c r="I446" s="28" t="s">
        <v>16050</v>
      </c>
      <c r="J446" s="4" t="s">
        <v>16052</v>
      </c>
      <c r="K446" s="28" t="s">
        <v>9798</v>
      </c>
      <c r="L446" s="27">
        <v>144375</v>
      </c>
      <c r="M446" s="27">
        <v>125235.00000000001</v>
      </c>
      <c r="N446" s="27">
        <v>0</v>
      </c>
      <c r="O446" s="27">
        <v>0</v>
      </c>
      <c r="P446" s="27">
        <f t="shared" si="84"/>
        <v>125235.00000000001</v>
      </c>
      <c r="Q446" s="27">
        <v>0</v>
      </c>
      <c r="R446" s="27">
        <v>0</v>
      </c>
      <c r="S446" s="27">
        <v>0</v>
      </c>
      <c r="T446" s="27">
        <f t="shared" si="85"/>
        <v>0</v>
      </c>
      <c r="U446" s="27">
        <v>0</v>
      </c>
      <c r="V446" s="27">
        <f t="shared" si="86"/>
        <v>269610</v>
      </c>
      <c r="W446" s="28" t="s">
        <v>9799</v>
      </c>
      <c r="X446" s="27">
        <v>145818.75</v>
      </c>
      <c r="Y446" s="27">
        <f t="shared" si="90"/>
        <v>418124.85</v>
      </c>
      <c r="Z446" s="4" t="str" cm="1">
        <f t="array" ref="Z446">_xlfn.IFS(YEARFRAC(F446,G446)&lt;1,"&lt;1 Year",YEARFRAC(F446,G446)&lt;=5,"1-5 Years",YEARFRAC(F446,G446)&gt;5,"&gt;5 Years")</f>
        <v>1-5 Years</v>
      </c>
      <c r="AA446" s="24">
        <f>L446*(_xlfn.XLOOKUP(K446,'FX rates'!$A$2:$A$38,'FX rates'!$B$2:$B$38))</f>
        <v>192112.59376092066</v>
      </c>
      <c r="AB446" s="24">
        <f>V446*(_xlfn.XLOOKUP(K446,'FX rates'!$A$2:$A$38,'FX rates'!$B$2:$B$38))</f>
        <v>358756.54652039357</v>
      </c>
      <c r="AC446" s="24">
        <f>X446*(_xlfn.XLOOKUP(W446,'FX rates'!$A$2:$A$38,'FX rates'!$B$2:$B$38))</f>
        <v>194033.71969852987</v>
      </c>
      <c r="AD446" s="24">
        <f>Y446*(_xlfn.XLOOKUP(W446,'FX rates'!$A$2:$A$38,'FX rates'!$B$2:$B$38))</f>
        <v>556377.83168412733</v>
      </c>
      <c r="AE446" s="30">
        <f t="shared" si="91"/>
        <v>9.999999999999995E-3</v>
      </c>
      <c r="AF446" s="31">
        <f t="shared" si="92"/>
        <v>1443.75</v>
      </c>
      <c r="AG446" s="23">
        <f t="shared" si="93"/>
        <v>166643.95275947292</v>
      </c>
      <c r="AH446" s="35">
        <f t="shared" si="87"/>
        <v>1.3306500000756409</v>
      </c>
      <c r="AI446" s="23">
        <f>U446*(_xlfn.XLOOKUP(K446,'FX rates'!$A$2:$A$38,'FX rates'!$B$2:$B$38))</f>
        <v>0</v>
      </c>
      <c r="AJ446" s="23">
        <f>Q446*(_xlfn.XLOOKUP(K446,'FX rates'!$A$2:$A$38,'FX rates'!$B$2:$B$38))</f>
        <v>0</v>
      </c>
      <c r="AK446" s="23">
        <f>R446*(_xlfn.XLOOKUP(K446,'FX rates'!$A$2:$A$38,'FX rates'!$B$2:$B$38))</f>
        <v>0</v>
      </c>
      <c r="AM446" s="4"/>
      <c r="AN446" s="4"/>
      <c r="AO446" s="4"/>
      <c r="AP446" s="32">
        <f t="shared" si="88"/>
        <v>0.86742857142857155</v>
      </c>
      <c r="AQ446" s="32">
        <f t="shared" si="89"/>
        <v>0</v>
      </c>
      <c r="AR446" s="24">
        <f t="shared" si="94"/>
        <v>272306.09999999998</v>
      </c>
      <c r="AS446" s="24" t="str">
        <f t="shared" si="95"/>
        <v>0</v>
      </c>
      <c r="AT446" s="24">
        <f t="shared" si="96"/>
        <v>500740.04851571459</v>
      </c>
      <c r="AU446" s="24">
        <f t="shared" si="97"/>
        <v>55637.783168412745</v>
      </c>
    </row>
    <row r="447" spans="1:47" x14ac:dyDescent="0.25">
      <c r="A447" s="28" t="s">
        <v>14018</v>
      </c>
      <c r="B447" s="28" t="s">
        <v>98</v>
      </c>
      <c r="C447" s="28" t="s">
        <v>99</v>
      </c>
      <c r="D447" s="28" t="s">
        <v>100</v>
      </c>
      <c r="E447" s="28" t="s">
        <v>101</v>
      </c>
      <c r="F447" s="29">
        <v>41295</v>
      </c>
      <c r="G447" s="29">
        <v>44896</v>
      </c>
      <c r="H447" s="28" t="s">
        <v>102</v>
      </c>
      <c r="I447" s="28" t="s">
        <v>16037</v>
      </c>
      <c r="J447" s="28" t="s">
        <v>16035</v>
      </c>
      <c r="K447" s="28" t="s">
        <v>103</v>
      </c>
      <c r="L447" s="27">
        <v>90915.000000000015</v>
      </c>
      <c r="M447" s="27">
        <v>28028.000000000004</v>
      </c>
      <c r="N447" s="27">
        <v>0</v>
      </c>
      <c r="O447" s="27">
        <v>0</v>
      </c>
      <c r="P447" s="27">
        <f t="shared" si="84"/>
        <v>28028.000000000004</v>
      </c>
      <c r="Q447" s="27">
        <v>0</v>
      </c>
      <c r="R447" s="27">
        <v>0</v>
      </c>
      <c r="S447" s="27">
        <v>0</v>
      </c>
      <c r="T447" s="27">
        <f t="shared" si="85"/>
        <v>0</v>
      </c>
      <c r="U447" s="27">
        <v>0</v>
      </c>
      <c r="V447" s="27">
        <f t="shared" si="86"/>
        <v>118943.00000000001</v>
      </c>
      <c r="W447" s="28" t="s">
        <v>104</v>
      </c>
      <c r="X447" s="27">
        <v>100915.65000000002</v>
      </c>
      <c r="Y447" s="27">
        <f t="shared" si="90"/>
        <v>232942.38000000006</v>
      </c>
      <c r="Z447" s="4" t="str" cm="1">
        <f t="array" ref="Z447">_xlfn.IFS(YEARFRAC(F447,G447)&lt;1,"&lt;1 Year",YEARFRAC(F447,G447)&lt;=5,"1-5 Years",YEARFRAC(F447,G447)&gt;5,"&gt;5 Years")</f>
        <v>&gt;5 Years</v>
      </c>
      <c r="AA447" s="24">
        <f>L447*(_xlfn.XLOOKUP(K447,'FX rates'!$A$2:$A$38,'FX rates'!$B$2:$B$38))</f>
        <v>120976.04475687692</v>
      </c>
      <c r="AB447" s="24">
        <f>V447*(_xlfn.XLOOKUP(K447,'FX rates'!$A$2:$A$38,'FX rates'!$B$2:$B$38))</f>
        <v>158271.50295899698</v>
      </c>
      <c r="AC447" s="24">
        <f>X447*(_xlfn.XLOOKUP(W447,'FX rates'!$A$2:$A$38,'FX rates'!$B$2:$B$38))</f>
        <v>134283.40968013339</v>
      </c>
      <c r="AD447" s="24">
        <f>Y447*(_xlfn.XLOOKUP(W447,'FX rates'!$A$2:$A$38,'FX rates'!$B$2:$B$38))</f>
        <v>309964.77796462004</v>
      </c>
      <c r="AE447" s="30">
        <f t="shared" si="91"/>
        <v>0.11000000000000015</v>
      </c>
      <c r="AF447" s="31">
        <f t="shared" si="92"/>
        <v>10000.650000000009</v>
      </c>
      <c r="AG447" s="23">
        <f t="shared" si="93"/>
        <v>37295.458202120062</v>
      </c>
      <c r="AH447" s="35">
        <f t="shared" si="87"/>
        <v>1.3306500000756409</v>
      </c>
      <c r="AI447" s="23">
        <f>U447*(_xlfn.XLOOKUP(K447,'FX rates'!$A$2:$A$38,'FX rates'!$B$2:$B$38))</f>
        <v>0</v>
      </c>
      <c r="AJ447" s="23">
        <f>Q447*(_xlfn.XLOOKUP(K447,'FX rates'!$A$2:$A$38,'FX rates'!$B$2:$B$38))</f>
        <v>0</v>
      </c>
      <c r="AK447" s="23">
        <f>R447*(_xlfn.XLOOKUP(K447,'FX rates'!$A$2:$A$38,'FX rates'!$B$2:$B$38))</f>
        <v>0</v>
      </c>
      <c r="AM447" s="4"/>
      <c r="AN447" s="4"/>
      <c r="AO447" s="4"/>
      <c r="AP447" s="32">
        <f t="shared" si="88"/>
        <v>0.30828796128251662</v>
      </c>
      <c r="AQ447" s="32">
        <f t="shared" si="89"/>
        <v>0</v>
      </c>
      <c r="AR447" s="24">
        <f t="shared" si="94"/>
        <v>132026.73000000004</v>
      </c>
      <c r="AS447" s="24" t="str">
        <f t="shared" si="95"/>
        <v>0</v>
      </c>
      <c r="AT447" s="24">
        <f t="shared" si="96"/>
        <v>278968.30016815802</v>
      </c>
      <c r="AU447" s="24">
        <f t="shared" si="97"/>
        <v>30996.477796462015</v>
      </c>
    </row>
    <row r="448" spans="1:47" x14ac:dyDescent="0.25">
      <c r="A448" s="28" t="s">
        <v>14144</v>
      </c>
      <c r="B448" s="28" t="s">
        <v>985</v>
      </c>
      <c r="C448" s="28" t="s">
        <v>986</v>
      </c>
      <c r="D448" s="28" t="s">
        <v>987</v>
      </c>
      <c r="E448" s="28" t="s">
        <v>988</v>
      </c>
      <c r="F448" s="29">
        <v>39377</v>
      </c>
      <c r="G448" s="29">
        <v>44896</v>
      </c>
      <c r="H448" s="28" t="s">
        <v>989</v>
      </c>
      <c r="I448" s="28" t="s">
        <v>16050</v>
      </c>
      <c r="J448" s="28" t="s">
        <v>16038</v>
      </c>
      <c r="K448" s="28" t="s">
        <v>990</v>
      </c>
      <c r="L448" s="27">
        <v>213279.00000000003</v>
      </c>
      <c r="M448" s="27">
        <v>54862.500000000007</v>
      </c>
      <c r="N448" s="27">
        <v>0</v>
      </c>
      <c r="O448" s="27">
        <v>0</v>
      </c>
      <c r="P448" s="27">
        <f t="shared" si="84"/>
        <v>54862.500000000007</v>
      </c>
      <c r="Q448" s="27">
        <v>0</v>
      </c>
      <c r="R448" s="27">
        <v>0</v>
      </c>
      <c r="S448" s="27">
        <v>0</v>
      </c>
      <c r="T448" s="27">
        <f t="shared" si="85"/>
        <v>0</v>
      </c>
      <c r="U448" s="27">
        <v>0</v>
      </c>
      <c r="V448" s="27">
        <f t="shared" si="86"/>
        <v>268141.50000000006</v>
      </c>
      <c r="W448" s="28" t="s">
        <v>991</v>
      </c>
      <c r="X448" s="27">
        <v>221810.16000000003</v>
      </c>
      <c r="Y448" s="27">
        <f t="shared" si="90"/>
        <v>500677.32000000007</v>
      </c>
      <c r="Z448" s="4" t="str" cm="1">
        <f t="array" ref="Z448">_xlfn.IFS(YEARFRAC(F448,G448)&lt;1,"&lt;1 Year",YEARFRAC(F448,G448)&lt;=5,"1-5 Years",YEARFRAC(F448,G448)&gt;5,"&gt;5 Years")</f>
        <v>&gt;5 Years</v>
      </c>
      <c r="AA448" s="24">
        <f>L448*(_xlfn.XLOOKUP(K448,'FX rates'!$A$2:$A$38,'FX rates'!$B$2:$B$38))</f>
        <v>161377.55535568454</v>
      </c>
      <c r="AB448" s="24">
        <f>V448*(_xlfn.XLOOKUP(K448,'FX rates'!$A$2:$A$38,'FX rates'!$B$2:$B$38))</f>
        <v>202889.26598214681</v>
      </c>
      <c r="AC448" s="24">
        <f>X448*(_xlfn.XLOOKUP(W448,'FX rates'!$A$2:$A$38,'FX rates'!$B$2:$B$38))</f>
        <v>167832.65756991191</v>
      </c>
      <c r="AD448" s="24">
        <f>Y448*(_xlfn.XLOOKUP(W448,'FX rates'!$A$2:$A$38,'FX rates'!$B$2:$B$38))</f>
        <v>378837.49419134459</v>
      </c>
      <c r="AE448" s="30">
        <f t="shared" si="91"/>
        <v>3.9999999999999945E-2</v>
      </c>
      <c r="AF448" s="31">
        <f t="shared" si="92"/>
        <v>8531.1600000000035</v>
      </c>
      <c r="AG448" s="23">
        <f t="shared" si="93"/>
        <v>41511.710626462271</v>
      </c>
      <c r="AH448" s="35">
        <f t="shared" si="87"/>
        <v>0.75665000002665295</v>
      </c>
      <c r="AI448" s="23">
        <f>U448*(_xlfn.XLOOKUP(K448,'FX rates'!$A$2:$A$38,'FX rates'!$B$2:$B$38))</f>
        <v>0</v>
      </c>
      <c r="AJ448" s="23">
        <f>Q448*(_xlfn.XLOOKUP(K448,'FX rates'!$A$2:$A$38,'FX rates'!$B$2:$B$38))</f>
        <v>0</v>
      </c>
      <c r="AK448" s="23">
        <f>R448*(_xlfn.XLOOKUP(K448,'FX rates'!$A$2:$A$38,'FX rates'!$B$2:$B$38))</f>
        <v>0</v>
      </c>
      <c r="AM448" s="4"/>
      <c r="AN448" s="4"/>
      <c r="AO448" s="4"/>
      <c r="AP448" s="32">
        <f t="shared" si="88"/>
        <v>0.25723348290267678</v>
      </c>
      <c r="AQ448" s="32">
        <f t="shared" si="89"/>
        <v>0</v>
      </c>
      <c r="AR448" s="24">
        <f t="shared" si="94"/>
        <v>278867.16000000003</v>
      </c>
      <c r="AS448" s="24" t="str">
        <f t="shared" si="95"/>
        <v>0</v>
      </c>
      <c r="AT448" s="24">
        <f t="shared" si="96"/>
        <v>340953.74477221014</v>
      </c>
      <c r="AU448" s="24">
        <f t="shared" si="97"/>
        <v>37883.749419134459</v>
      </c>
    </row>
    <row r="449" spans="1:47" x14ac:dyDescent="0.25">
      <c r="A449" s="28" t="s">
        <v>15404</v>
      </c>
      <c r="B449" s="28" t="s">
        <v>9800</v>
      </c>
      <c r="C449" s="28" t="s">
        <v>9801</v>
      </c>
      <c r="D449" s="28" t="s">
        <v>9802</v>
      </c>
      <c r="E449" s="28" t="s">
        <v>9803</v>
      </c>
      <c r="F449" s="29">
        <v>44013</v>
      </c>
      <c r="G449" s="29">
        <v>44896</v>
      </c>
      <c r="H449" s="28" t="s">
        <v>9804</v>
      </c>
      <c r="I449" s="28" t="s">
        <v>16043</v>
      </c>
      <c r="J449" s="28" t="s">
        <v>16051</v>
      </c>
      <c r="K449" s="28" t="s">
        <v>9805</v>
      </c>
      <c r="L449" s="27">
        <v>17160000.000000004</v>
      </c>
      <c r="M449" s="27">
        <v>10342530</v>
      </c>
      <c r="N449" s="27">
        <v>0</v>
      </c>
      <c r="O449" s="27">
        <v>0</v>
      </c>
      <c r="P449" s="27">
        <f t="shared" si="84"/>
        <v>10342530</v>
      </c>
      <c r="Q449" s="27">
        <v>0</v>
      </c>
      <c r="R449" s="27">
        <v>0</v>
      </c>
      <c r="S449" s="27">
        <v>0</v>
      </c>
      <c r="T449" s="27">
        <f t="shared" si="85"/>
        <v>0</v>
      </c>
      <c r="U449" s="27">
        <v>0</v>
      </c>
      <c r="V449" s="27">
        <f t="shared" si="86"/>
        <v>27502530.000000004</v>
      </c>
      <c r="W449" s="28" t="s">
        <v>9806</v>
      </c>
      <c r="X449" s="27">
        <v>19219200.000000007</v>
      </c>
      <c r="Y449" s="27">
        <f t="shared" si="90"/>
        <v>50022033.600000016</v>
      </c>
      <c r="Z449" s="4" t="str" cm="1">
        <f t="array" ref="Z449">_xlfn.IFS(YEARFRAC(F449,G449)&lt;1,"&lt;1 Year",YEARFRAC(F449,G449)&lt;=5,"1-5 Years",YEARFRAC(F449,G449)&gt;5,"&gt;5 Years")</f>
        <v>1-5 Years</v>
      </c>
      <c r="AA449" s="24">
        <f>L449*(_xlfn.XLOOKUP(K449,'FX rates'!$A$2:$A$38,'FX rates'!$B$2:$B$38))</f>
        <v>157945.60265083532</v>
      </c>
      <c r="AB449" s="24">
        <f>V449*(_xlfn.XLOOKUP(K449,'FX rates'!$A$2:$A$38,'FX rates'!$B$2:$B$38))</f>
        <v>253141.23981775512</v>
      </c>
      <c r="AC449" s="24">
        <f>X449*(_xlfn.XLOOKUP(W449,'FX rates'!$A$2:$A$38,'FX rates'!$B$2:$B$38))</f>
        <v>176899.0749689356</v>
      </c>
      <c r="AD449" s="24">
        <f>Y449*(_xlfn.XLOOKUP(W449,'FX rates'!$A$2:$A$38,'FX rates'!$B$2:$B$38))</f>
        <v>460417.26356482139</v>
      </c>
      <c r="AE449" s="30">
        <f t="shared" si="91"/>
        <v>0.12000000000000025</v>
      </c>
      <c r="AF449" s="31">
        <f t="shared" si="92"/>
        <v>2059200.0000000037</v>
      </c>
      <c r="AG449" s="23">
        <f t="shared" si="93"/>
        <v>95195.637166919798</v>
      </c>
      <c r="AH449" s="35">
        <f t="shared" si="87"/>
        <v>9.2042891987666256E-3</v>
      </c>
      <c r="AI449" s="23">
        <f>U449*(_xlfn.XLOOKUP(K449,'FX rates'!$A$2:$A$38,'FX rates'!$B$2:$B$38))</f>
        <v>0</v>
      </c>
      <c r="AJ449" s="23">
        <f>Q449*(_xlfn.XLOOKUP(K449,'FX rates'!$A$2:$A$38,'FX rates'!$B$2:$B$38))</f>
        <v>0</v>
      </c>
      <c r="AK449" s="23">
        <f>R449*(_xlfn.XLOOKUP(K449,'FX rates'!$A$2:$A$38,'FX rates'!$B$2:$B$38))</f>
        <v>0</v>
      </c>
      <c r="AM449" s="4"/>
      <c r="AN449" s="4"/>
      <c r="AO449" s="4"/>
      <c r="AP449" s="32">
        <f t="shared" si="88"/>
        <v>0.60271153846153835</v>
      </c>
      <c r="AQ449" s="32">
        <f t="shared" si="89"/>
        <v>0</v>
      </c>
      <c r="AR449" s="24">
        <f t="shared" si="94"/>
        <v>30802833.600000009</v>
      </c>
      <c r="AS449" s="24" t="str">
        <f t="shared" si="95"/>
        <v>0</v>
      </c>
      <c r="AT449" s="24">
        <f t="shared" si="96"/>
        <v>414375.53720833926</v>
      </c>
      <c r="AU449" s="24">
        <f t="shared" si="97"/>
        <v>46041.726356482133</v>
      </c>
    </row>
    <row r="450" spans="1:47" x14ac:dyDescent="0.25">
      <c r="A450" s="28" t="s">
        <v>15405</v>
      </c>
      <c r="B450" s="28" t="s">
        <v>9807</v>
      </c>
      <c r="C450" s="28" t="s">
        <v>9808</v>
      </c>
      <c r="D450" s="28" t="s">
        <v>9809</v>
      </c>
      <c r="E450" s="28" t="s">
        <v>9810</v>
      </c>
      <c r="F450" s="29">
        <v>44013</v>
      </c>
      <c r="G450" s="29">
        <v>44896</v>
      </c>
      <c r="H450" s="28" t="s">
        <v>9811</v>
      </c>
      <c r="I450" s="28" t="s">
        <v>16043</v>
      </c>
      <c r="J450" s="28" t="s">
        <v>16044</v>
      </c>
      <c r="K450" s="28" t="s">
        <v>9812</v>
      </c>
      <c r="L450" s="27">
        <v>170775</v>
      </c>
      <c r="M450" s="27">
        <v>46046.000000000007</v>
      </c>
      <c r="N450" s="27">
        <v>0</v>
      </c>
      <c r="O450" s="27">
        <v>0</v>
      </c>
      <c r="P450" s="27">
        <f t="shared" ref="P450:P513" si="98">M450+N450+O450</f>
        <v>46046.000000000007</v>
      </c>
      <c r="Q450" s="27">
        <v>0</v>
      </c>
      <c r="R450" s="27">
        <v>0</v>
      </c>
      <c r="S450" s="27">
        <v>0</v>
      </c>
      <c r="T450" s="27">
        <f t="shared" ref="T450:T513" si="99">+Q450+R450+S450</f>
        <v>0</v>
      </c>
      <c r="U450" s="27">
        <v>0</v>
      </c>
      <c r="V450" s="27">
        <f t="shared" ref="V450:V513" si="100">L450+P450+T450+U450</f>
        <v>216821</v>
      </c>
      <c r="W450" s="28" t="s">
        <v>9813</v>
      </c>
      <c r="X450" s="27">
        <v>181021.5</v>
      </c>
      <c r="Y450" s="27">
        <f t="shared" si="90"/>
        <v>410851.76</v>
      </c>
      <c r="Z450" s="4" t="str" cm="1">
        <f t="array" ref="Z450">_xlfn.IFS(YEARFRAC(F450,G450)&lt;1,"&lt;1 Year",YEARFRAC(F450,G450)&lt;=5,"1-5 Years",YEARFRAC(F450,G450)&gt;5,"&gt;5 Years")</f>
        <v>1-5 Years</v>
      </c>
      <c r="AA450" s="24">
        <f>L450*(_xlfn.XLOOKUP(K450,'FX rates'!$A$2:$A$38,'FX rates'!$B$2:$B$38))</f>
        <v>170775</v>
      </c>
      <c r="AB450" s="24">
        <f>V450*(_xlfn.XLOOKUP(K450,'FX rates'!$A$2:$A$38,'FX rates'!$B$2:$B$38))</f>
        <v>216821</v>
      </c>
      <c r="AC450" s="24">
        <f>X450*(_xlfn.XLOOKUP(W450,'FX rates'!$A$2:$A$38,'FX rates'!$B$2:$B$38))</f>
        <v>181021.5</v>
      </c>
      <c r="AD450" s="24">
        <f>Y450*(_xlfn.XLOOKUP(W450,'FX rates'!$A$2:$A$38,'FX rates'!$B$2:$B$38))</f>
        <v>410851.76</v>
      </c>
      <c r="AE450" s="30">
        <f t="shared" si="91"/>
        <v>0.06</v>
      </c>
      <c r="AF450" s="31">
        <f t="shared" si="92"/>
        <v>10246.5</v>
      </c>
      <c r="AG450" s="23">
        <f t="shared" si="93"/>
        <v>46046</v>
      </c>
      <c r="AH450" s="35">
        <f t="shared" ref="AH450:AH513" si="101">AC450/X450</f>
        <v>1</v>
      </c>
      <c r="AI450" s="23">
        <f>U450*(_xlfn.XLOOKUP(K450,'FX rates'!$A$2:$A$38,'FX rates'!$B$2:$B$38))</f>
        <v>0</v>
      </c>
      <c r="AJ450" s="23">
        <f>Q450*(_xlfn.XLOOKUP(K450,'FX rates'!$A$2:$A$38,'FX rates'!$B$2:$B$38))</f>
        <v>0</v>
      </c>
      <c r="AK450" s="23">
        <f>R450*(_xlfn.XLOOKUP(K450,'FX rates'!$A$2:$A$38,'FX rates'!$B$2:$B$38))</f>
        <v>0</v>
      </c>
      <c r="AM450" s="4"/>
      <c r="AN450" s="4"/>
      <c r="AO450" s="4"/>
      <c r="AP450" s="32">
        <f t="shared" ref="AP450:AP513" si="102">M450/L450</f>
        <v>0.26962962962962966</v>
      </c>
      <c r="AQ450" s="32">
        <f t="shared" ref="AQ450:AQ513" si="103">O450/L450</f>
        <v>0</v>
      </c>
      <c r="AR450" s="24">
        <f t="shared" si="94"/>
        <v>229830.26</v>
      </c>
      <c r="AS450" s="24" t="str">
        <f t="shared" si="95"/>
        <v>0</v>
      </c>
      <c r="AT450" s="24">
        <f t="shared" si="96"/>
        <v>369766.58400000003</v>
      </c>
      <c r="AU450" s="24">
        <f t="shared" si="97"/>
        <v>41085.175999999978</v>
      </c>
    </row>
    <row r="451" spans="1:47" x14ac:dyDescent="0.25">
      <c r="A451" s="28" t="s">
        <v>15406</v>
      </c>
      <c r="B451" s="28" t="s">
        <v>9814</v>
      </c>
      <c r="C451" s="28" t="s">
        <v>9815</v>
      </c>
      <c r="D451" s="28" t="s">
        <v>9816</v>
      </c>
      <c r="E451" s="28" t="s">
        <v>9817</v>
      </c>
      <c r="F451" s="29">
        <v>44013</v>
      </c>
      <c r="G451" s="29">
        <v>44896</v>
      </c>
      <c r="H451" s="28" t="s">
        <v>9818</v>
      </c>
      <c r="I451" s="28" t="s">
        <v>16055</v>
      </c>
      <c r="J451" s="28" t="s">
        <v>16050</v>
      </c>
      <c r="K451" s="28" t="s">
        <v>9819</v>
      </c>
      <c r="L451" s="27">
        <v>13652650.000000002</v>
      </c>
      <c r="M451" s="27">
        <v>5940000.0000000009</v>
      </c>
      <c r="N451" s="27">
        <v>0</v>
      </c>
      <c r="O451" s="27">
        <v>0</v>
      </c>
      <c r="P451" s="27">
        <f t="shared" si="98"/>
        <v>5940000.0000000009</v>
      </c>
      <c r="Q451" s="27">
        <v>0</v>
      </c>
      <c r="R451" s="27">
        <v>0</v>
      </c>
      <c r="S451" s="27">
        <v>0</v>
      </c>
      <c r="T451" s="27">
        <f t="shared" si="99"/>
        <v>0</v>
      </c>
      <c r="U451" s="27">
        <v>0</v>
      </c>
      <c r="V451" s="27">
        <f t="shared" si="100"/>
        <v>19592650.000000004</v>
      </c>
      <c r="W451" s="28" t="s">
        <v>9820</v>
      </c>
      <c r="X451" s="27">
        <v>15154441.500000004</v>
      </c>
      <c r="Y451" s="27">
        <f t="shared" ref="Y451:Y514" si="104">X451+AR451+AS451</f>
        <v>36902283.000000007</v>
      </c>
      <c r="Z451" s="4" t="str" cm="1">
        <f t="array" ref="Z451">_xlfn.IFS(YEARFRAC(F451,G451)&lt;1,"&lt;1 Year",YEARFRAC(F451,G451)&lt;=5,"1-5 Years",YEARFRAC(F451,G451)&gt;5,"&gt;5 Years")</f>
        <v>1-5 Years</v>
      </c>
      <c r="AA451" s="24">
        <f>L451*(_xlfn.XLOOKUP(K451,'FX rates'!$A$2:$A$38,'FX rates'!$B$2:$B$38))</f>
        <v>125662.93892954118</v>
      </c>
      <c r="AB451" s="24">
        <f>V451*(_xlfn.XLOOKUP(K451,'FX rates'!$A$2:$A$38,'FX rates'!$B$2:$B$38))</f>
        <v>180336.41677021497</v>
      </c>
      <c r="AC451" s="24">
        <f>X451*(_xlfn.XLOOKUP(W451,'FX rates'!$A$2:$A$38,'FX rates'!$B$2:$B$38))</f>
        <v>139485.86221179072</v>
      </c>
      <c r="AD451" s="24">
        <f>Y451*(_xlfn.XLOOKUP(W451,'FX rates'!$A$2:$A$38,'FX rates'!$B$2:$B$38))</f>
        <v>339659.28482672933</v>
      </c>
      <c r="AE451" s="30">
        <f t="shared" ref="AE451:AE514" si="105">(AC451-AA451)/AA451</f>
        <v>0.11000000000000007</v>
      </c>
      <c r="AF451" s="31">
        <f t="shared" ref="AF451:AF514" si="106">X451-L451</f>
        <v>1501791.5000000019</v>
      </c>
      <c r="AG451" s="23">
        <f t="shared" ref="AG451:AG514" si="107">AB451-AA451</f>
        <v>54673.47784067379</v>
      </c>
      <c r="AH451" s="35">
        <f t="shared" si="101"/>
        <v>9.2042891987666256E-3</v>
      </c>
      <c r="AI451" s="23">
        <f>U451*(_xlfn.XLOOKUP(K451,'FX rates'!$A$2:$A$38,'FX rates'!$B$2:$B$38))</f>
        <v>0</v>
      </c>
      <c r="AJ451" s="23">
        <f>Q451*(_xlfn.XLOOKUP(K451,'FX rates'!$A$2:$A$38,'FX rates'!$B$2:$B$38))</f>
        <v>0</v>
      </c>
      <c r="AK451" s="23">
        <f>R451*(_xlfn.XLOOKUP(K451,'FX rates'!$A$2:$A$38,'FX rates'!$B$2:$B$38))</f>
        <v>0</v>
      </c>
      <c r="AM451" s="4"/>
      <c r="AN451" s="4"/>
      <c r="AO451" s="4"/>
      <c r="AP451" s="32">
        <f t="shared" si="102"/>
        <v>0.43508036901260927</v>
      </c>
      <c r="AQ451" s="32">
        <f t="shared" si="103"/>
        <v>0</v>
      </c>
      <c r="AR451" s="24">
        <f t="shared" ref="AR451:AR514" si="108">X451*(1+AP451)</f>
        <v>21747841.500000004</v>
      </c>
      <c r="AS451" s="24" t="str">
        <f t="shared" ref="AS451:AS514" si="109">IF(AQ451&gt;0,X451*(1+AQ451),"0")</f>
        <v>0</v>
      </c>
      <c r="AT451" s="24">
        <f t="shared" ref="AT451:AT514" si="110">AD451*(0.9)</f>
        <v>305693.35634405643</v>
      </c>
      <c r="AU451" s="24">
        <f t="shared" ref="AU451:AU514" si="111">AD451-AT451</f>
        <v>33965.928482672898</v>
      </c>
    </row>
    <row r="452" spans="1:47" x14ac:dyDescent="0.25">
      <c r="A452" s="28" t="s">
        <v>15407</v>
      </c>
      <c r="B452" s="28" t="s">
        <v>9821</v>
      </c>
      <c r="C452" s="28" t="s">
        <v>9822</v>
      </c>
      <c r="D452" s="28" t="s">
        <v>9823</v>
      </c>
      <c r="E452" s="28" t="s">
        <v>9824</v>
      </c>
      <c r="F452" s="29">
        <v>44013</v>
      </c>
      <c r="G452" s="29">
        <v>44896</v>
      </c>
      <c r="H452" s="28" t="s">
        <v>9825</v>
      </c>
      <c r="I452" s="28" t="s">
        <v>16055</v>
      </c>
      <c r="J452" s="28" t="s">
        <v>16047</v>
      </c>
      <c r="K452" s="28" t="s">
        <v>9826</v>
      </c>
      <c r="L452" s="27">
        <v>181527.5</v>
      </c>
      <c r="M452" s="27">
        <v>58905</v>
      </c>
      <c r="N452" s="27">
        <v>0</v>
      </c>
      <c r="O452" s="27">
        <v>0</v>
      </c>
      <c r="P452" s="27">
        <f t="shared" si="98"/>
        <v>58905</v>
      </c>
      <c r="Q452" s="27">
        <v>0</v>
      </c>
      <c r="R452" s="27">
        <v>0</v>
      </c>
      <c r="S452" s="27">
        <v>0</v>
      </c>
      <c r="T452" s="27">
        <f t="shared" si="99"/>
        <v>0</v>
      </c>
      <c r="U452" s="27">
        <v>0</v>
      </c>
      <c r="V452" s="27">
        <f t="shared" si="100"/>
        <v>240432.5</v>
      </c>
      <c r="W452" s="28" t="s">
        <v>9827</v>
      </c>
      <c r="X452" s="27">
        <v>205126.07499999998</v>
      </c>
      <c r="Y452" s="27">
        <f t="shared" si="104"/>
        <v>476814.79999999993</v>
      </c>
      <c r="Z452" s="4" t="str" cm="1">
        <f t="array" ref="Z452">_xlfn.IFS(YEARFRAC(F452,G452)&lt;1,"&lt;1 Year",YEARFRAC(F452,G452)&lt;=5,"1-5 Years",YEARFRAC(F452,G452)&gt;5,"&gt;5 Years")</f>
        <v>1-5 Years</v>
      </c>
      <c r="AA452" s="24">
        <f>L452*(_xlfn.XLOOKUP(K452,'FX rates'!$A$2:$A$38,'FX rates'!$B$2:$B$38))</f>
        <v>137352.78287983825</v>
      </c>
      <c r="AB452" s="24">
        <f>V452*(_xlfn.XLOOKUP(K452,'FX rates'!$A$2:$A$38,'FX rates'!$B$2:$B$38))</f>
        <v>181923.25113140824</v>
      </c>
      <c r="AC452" s="24">
        <f>X452*(_xlfn.XLOOKUP(W452,'FX rates'!$A$2:$A$38,'FX rates'!$B$2:$B$38))</f>
        <v>155208.64465421721</v>
      </c>
      <c r="AD452" s="24">
        <f>Y452*(_xlfn.XLOOKUP(W452,'FX rates'!$A$2:$A$38,'FX rates'!$B$2:$B$38))</f>
        <v>360781.91843270848</v>
      </c>
      <c r="AE452" s="30">
        <f t="shared" si="105"/>
        <v>0.12999999999999984</v>
      </c>
      <c r="AF452" s="31">
        <f t="shared" si="106"/>
        <v>23598.574999999983</v>
      </c>
      <c r="AG452" s="23">
        <f t="shared" si="107"/>
        <v>44570.468251569982</v>
      </c>
      <c r="AH452" s="35">
        <f t="shared" si="101"/>
        <v>0.75665000002665295</v>
      </c>
      <c r="AI452" s="23">
        <f>U452*(_xlfn.XLOOKUP(K452,'FX rates'!$A$2:$A$38,'FX rates'!$B$2:$B$38))</f>
        <v>0</v>
      </c>
      <c r="AJ452" s="23">
        <f>Q452*(_xlfn.XLOOKUP(K452,'FX rates'!$A$2:$A$38,'FX rates'!$B$2:$B$38))</f>
        <v>0</v>
      </c>
      <c r="AK452" s="23">
        <f>R452*(_xlfn.XLOOKUP(K452,'FX rates'!$A$2:$A$38,'FX rates'!$B$2:$B$38))</f>
        <v>0</v>
      </c>
      <c r="AM452" s="4"/>
      <c r="AN452" s="4"/>
      <c r="AO452" s="4"/>
      <c r="AP452" s="32">
        <f t="shared" si="102"/>
        <v>0.32449628844114531</v>
      </c>
      <c r="AQ452" s="32">
        <f t="shared" si="103"/>
        <v>0</v>
      </c>
      <c r="AR452" s="24">
        <f t="shared" si="108"/>
        <v>271688.72499999998</v>
      </c>
      <c r="AS452" s="24" t="str">
        <f t="shared" si="109"/>
        <v>0</v>
      </c>
      <c r="AT452" s="24">
        <f t="shared" si="110"/>
        <v>324703.72658943763</v>
      </c>
      <c r="AU452" s="24">
        <f t="shared" si="111"/>
        <v>36078.191843270848</v>
      </c>
    </row>
    <row r="453" spans="1:47" x14ac:dyDescent="0.25">
      <c r="A453" s="28" t="s">
        <v>15408</v>
      </c>
      <c r="B453" s="28" t="s">
        <v>9828</v>
      </c>
      <c r="C453" s="28" t="s">
        <v>9829</v>
      </c>
      <c r="D453" s="28" t="s">
        <v>9830</v>
      </c>
      <c r="E453" s="28" t="s">
        <v>9831</v>
      </c>
      <c r="F453" s="29">
        <v>44013</v>
      </c>
      <c r="G453" s="29">
        <v>44896</v>
      </c>
      <c r="H453" s="28" t="s">
        <v>9832</v>
      </c>
      <c r="I453" s="28" t="s">
        <v>16038</v>
      </c>
      <c r="J453" s="28" t="s">
        <v>16038</v>
      </c>
      <c r="K453" s="28" t="s">
        <v>9833</v>
      </c>
      <c r="L453" s="27">
        <v>268620.00000000006</v>
      </c>
      <c r="M453" s="27">
        <v>392590.00000000006</v>
      </c>
      <c r="N453" s="27">
        <v>0</v>
      </c>
      <c r="O453" s="27">
        <v>0</v>
      </c>
      <c r="P453" s="27">
        <f t="shared" si="98"/>
        <v>392590.00000000006</v>
      </c>
      <c r="Q453" s="27">
        <v>0</v>
      </c>
      <c r="R453" s="27">
        <v>0</v>
      </c>
      <c r="S453" s="27">
        <v>0</v>
      </c>
      <c r="T453" s="27">
        <f t="shared" si="99"/>
        <v>0</v>
      </c>
      <c r="U453" s="27">
        <v>0</v>
      </c>
      <c r="V453" s="27">
        <f t="shared" si="100"/>
        <v>661210.00000000012</v>
      </c>
      <c r="W453" s="28" t="s">
        <v>9834</v>
      </c>
      <c r="X453" s="27">
        <v>290109.60000000009</v>
      </c>
      <c r="Y453" s="27">
        <f t="shared" si="104"/>
        <v>1004216.4000000003</v>
      </c>
      <c r="Z453" s="4" t="str" cm="1">
        <f t="array" ref="Z453">_xlfn.IFS(YEARFRAC(F453,G453)&lt;1,"&lt;1 Year",YEARFRAC(F453,G453)&lt;=5,"1-5 Years",YEARFRAC(F453,G453)&gt;5,"&gt;5 Years")</f>
        <v>1-5 Years</v>
      </c>
      <c r="AA453" s="24">
        <f>L453*(_xlfn.XLOOKUP(K453,'FX rates'!$A$2:$A$38,'FX rates'!$B$2:$B$38))</f>
        <v>268620.00000000006</v>
      </c>
      <c r="AB453" s="24">
        <f>V453*(_xlfn.XLOOKUP(K453,'FX rates'!$A$2:$A$38,'FX rates'!$B$2:$B$38))</f>
        <v>661210.00000000012</v>
      </c>
      <c r="AC453" s="24">
        <f>X453*(_xlfn.XLOOKUP(W453,'FX rates'!$A$2:$A$38,'FX rates'!$B$2:$B$38))</f>
        <v>290109.60000000009</v>
      </c>
      <c r="AD453" s="24">
        <f>Y453*(_xlfn.XLOOKUP(W453,'FX rates'!$A$2:$A$38,'FX rates'!$B$2:$B$38))</f>
        <v>1004216.4000000003</v>
      </c>
      <c r="AE453" s="30">
        <f t="shared" si="105"/>
        <v>8.0000000000000113E-2</v>
      </c>
      <c r="AF453" s="31">
        <f t="shared" si="106"/>
        <v>21489.600000000035</v>
      </c>
      <c r="AG453" s="23">
        <f t="shared" si="107"/>
        <v>392590.00000000006</v>
      </c>
      <c r="AH453" s="35">
        <f t="shared" si="101"/>
        <v>1</v>
      </c>
      <c r="AI453" s="23">
        <f>U453*(_xlfn.XLOOKUP(K453,'FX rates'!$A$2:$A$38,'FX rates'!$B$2:$B$38))</f>
        <v>0</v>
      </c>
      <c r="AJ453" s="23">
        <f>Q453*(_xlfn.XLOOKUP(K453,'FX rates'!$A$2:$A$38,'FX rates'!$B$2:$B$38))</f>
        <v>0</v>
      </c>
      <c r="AK453" s="23">
        <f>R453*(_xlfn.XLOOKUP(K453,'FX rates'!$A$2:$A$38,'FX rates'!$B$2:$B$38))</f>
        <v>0</v>
      </c>
      <c r="AM453" s="4"/>
      <c r="AN453" s="4"/>
      <c r="AO453" s="4"/>
      <c r="AP453" s="32">
        <f t="shared" si="102"/>
        <v>1.4615069615069614</v>
      </c>
      <c r="AQ453" s="32">
        <f t="shared" si="103"/>
        <v>0</v>
      </c>
      <c r="AR453" s="24">
        <f t="shared" si="108"/>
        <v>714106.80000000016</v>
      </c>
      <c r="AS453" s="24" t="str">
        <f t="shared" si="109"/>
        <v>0</v>
      </c>
      <c r="AT453" s="24">
        <f t="shared" si="110"/>
        <v>903794.76000000024</v>
      </c>
      <c r="AU453" s="24">
        <f t="shared" si="111"/>
        <v>100421.64000000001</v>
      </c>
    </row>
    <row r="454" spans="1:47" x14ac:dyDescent="0.25">
      <c r="A454" s="28" t="s">
        <v>15409</v>
      </c>
      <c r="B454" s="28" t="s">
        <v>9835</v>
      </c>
      <c r="C454" s="28" t="s">
        <v>9836</v>
      </c>
      <c r="D454" s="28" t="s">
        <v>9837</v>
      </c>
      <c r="E454" s="28" t="s">
        <v>9838</v>
      </c>
      <c r="F454" s="29">
        <v>44013</v>
      </c>
      <c r="G454" s="29">
        <v>44896</v>
      </c>
      <c r="H454" s="28" t="s">
        <v>9839</v>
      </c>
      <c r="I454" s="28" t="s">
        <v>16047</v>
      </c>
      <c r="J454" s="28" t="s">
        <v>16038</v>
      </c>
      <c r="K454" s="28" t="s">
        <v>9840</v>
      </c>
      <c r="L454" s="27">
        <v>200090.00000000003</v>
      </c>
      <c r="M454" s="27">
        <v>75875.8</v>
      </c>
      <c r="N454" s="27">
        <v>0</v>
      </c>
      <c r="O454" s="27">
        <v>0</v>
      </c>
      <c r="P454" s="27">
        <f t="shared" si="98"/>
        <v>75875.8</v>
      </c>
      <c r="Q454" s="27">
        <v>0</v>
      </c>
      <c r="R454" s="27">
        <v>0</v>
      </c>
      <c r="S454" s="27">
        <v>0</v>
      </c>
      <c r="T454" s="27">
        <f t="shared" si="99"/>
        <v>0</v>
      </c>
      <c r="U454" s="27">
        <v>0</v>
      </c>
      <c r="V454" s="27">
        <f t="shared" si="100"/>
        <v>275965.80000000005</v>
      </c>
      <c r="W454" s="28" t="s">
        <v>9841</v>
      </c>
      <c r="X454" s="27">
        <v>204091.80000000005</v>
      </c>
      <c r="Y454" s="27">
        <f t="shared" si="104"/>
        <v>485576.91600000014</v>
      </c>
      <c r="Z454" s="4" t="str" cm="1">
        <f t="array" ref="Z454">_xlfn.IFS(YEARFRAC(F454,G454)&lt;1,"&lt;1 Year",YEARFRAC(F454,G454)&lt;=5,"1-5 Years",YEARFRAC(F454,G454)&gt;5,"&gt;5 Years")</f>
        <v>1-5 Years</v>
      </c>
      <c r="AA454" s="24">
        <f>L454*(_xlfn.XLOOKUP(K454,'FX rates'!$A$2:$A$38,'FX rates'!$B$2:$B$38))</f>
        <v>200090.00000000003</v>
      </c>
      <c r="AB454" s="24">
        <f>V454*(_xlfn.XLOOKUP(K454,'FX rates'!$A$2:$A$38,'FX rates'!$B$2:$B$38))</f>
        <v>275965.80000000005</v>
      </c>
      <c r="AC454" s="24">
        <f>X454*(_xlfn.XLOOKUP(W454,'FX rates'!$A$2:$A$38,'FX rates'!$B$2:$B$38))</f>
        <v>204091.80000000005</v>
      </c>
      <c r="AD454" s="24">
        <f>Y454*(_xlfn.XLOOKUP(W454,'FX rates'!$A$2:$A$38,'FX rates'!$B$2:$B$38))</f>
        <v>485576.91600000014</v>
      </c>
      <c r="AE454" s="30">
        <f t="shared" si="105"/>
        <v>2.0000000000000084E-2</v>
      </c>
      <c r="AF454" s="31">
        <f t="shared" si="106"/>
        <v>4001.8000000000175</v>
      </c>
      <c r="AG454" s="23">
        <f t="shared" si="107"/>
        <v>75875.800000000017</v>
      </c>
      <c r="AH454" s="35">
        <f t="shared" si="101"/>
        <v>1</v>
      </c>
      <c r="AI454" s="23">
        <f>U454*(_xlfn.XLOOKUP(K454,'FX rates'!$A$2:$A$38,'FX rates'!$B$2:$B$38))</f>
        <v>0</v>
      </c>
      <c r="AJ454" s="23">
        <f>Q454*(_xlfn.XLOOKUP(K454,'FX rates'!$A$2:$A$38,'FX rates'!$B$2:$B$38))</f>
        <v>0</v>
      </c>
      <c r="AK454" s="23">
        <f>R454*(_xlfn.XLOOKUP(K454,'FX rates'!$A$2:$A$38,'FX rates'!$B$2:$B$38))</f>
        <v>0</v>
      </c>
      <c r="AM454" s="4"/>
      <c r="AN454" s="4"/>
      <c r="AO454" s="4"/>
      <c r="AP454" s="32">
        <f t="shared" si="102"/>
        <v>0.37920835623969212</v>
      </c>
      <c r="AQ454" s="32">
        <f t="shared" si="103"/>
        <v>0</v>
      </c>
      <c r="AR454" s="24">
        <f t="shared" si="108"/>
        <v>281485.1160000001</v>
      </c>
      <c r="AS454" s="24" t="str">
        <f t="shared" si="109"/>
        <v>0</v>
      </c>
      <c r="AT454" s="24">
        <f t="shared" si="110"/>
        <v>437019.22440000012</v>
      </c>
      <c r="AU454" s="24">
        <f t="shared" si="111"/>
        <v>48557.69160000002</v>
      </c>
    </row>
    <row r="455" spans="1:47" x14ac:dyDescent="0.25">
      <c r="A455" s="28" t="s">
        <v>15410</v>
      </c>
      <c r="B455" s="28" t="s">
        <v>9842</v>
      </c>
      <c r="C455" s="28" t="s">
        <v>9843</v>
      </c>
      <c r="D455" s="28" t="s">
        <v>9844</v>
      </c>
      <c r="E455" s="28" t="s">
        <v>9845</v>
      </c>
      <c r="F455" s="29">
        <v>44013</v>
      </c>
      <c r="G455" s="29">
        <v>44896</v>
      </c>
      <c r="H455" s="28" t="s">
        <v>9846</v>
      </c>
      <c r="I455" s="28" t="s">
        <v>16052</v>
      </c>
      <c r="J455" s="28" t="s">
        <v>16042</v>
      </c>
      <c r="K455" s="28" t="s">
        <v>9847</v>
      </c>
      <c r="L455" s="27">
        <v>165462</v>
      </c>
      <c r="M455" s="27">
        <v>38280</v>
      </c>
      <c r="N455" s="27">
        <v>0</v>
      </c>
      <c r="O455" s="27">
        <v>0</v>
      </c>
      <c r="P455" s="27">
        <f t="shared" si="98"/>
        <v>38280</v>
      </c>
      <c r="Q455" s="27">
        <v>0</v>
      </c>
      <c r="R455" s="27">
        <v>0</v>
      </c>
      <c r="S455" s="27">
        <v>0</v>
      </c>
      <c r="T455" s="27">
        <f t="shared" si="99"/>
        <v>0</v>
      </c>
      <c r="U455" s="27">
        <v>0</v>
      </c>
      <c r="V455" s="27">
        <f t="shared" si="100"/>
        <v>203742</v>
      </c>
      <c r="W455" s="28" t="s">
        <v>9848</v>
      </c>
      <c r="X455" s="27">
        <v>185317.44000000003</v>
      </c>
      <c r="Y455" s="27">
        <f t="shared" si="104"/>
        <v>413508.4800000001</v>
      </c>
      <c r="Z455" s="4" t="str" cm="1">
        <f t="array" ref="Z455">_xlfn.IFS(YEARFRAC(F455,G455)&lt;1,"&lt;1 Year",YEARFRAC(F455,G455)&lt;=5,"1-5 Years",YEARFRAC(F455,G455)&gt;5,"&gt;5 Years")</f>
        <v>1-5 Years</v>
      </c>
      <c r="AA455" s="24">
        <f>L455*(_xlfn.XLOOKUP(K455,'FX rates'!$A$2:$A$38,'FX rates'!$B$2:$B$38))</f>
        <v>165462</v>
      </c>
      <c r="AB455" s="24">
        <f>V455*(_xlfn.XLOOKUP(K455,'FX rates'!$A$2:$A$38,'FX rates'!$B$2:$B$38))</f>
        <v>203742</v>
      </c>
      <c r="AC455" s="24">
        <f>X455*(_xlfn.XLOOKUP(W455,'FX rates'!$A$2:$A$38,'FX rates'!$B$2:$B$38))</f>
        <v>185317.44000000003</v>
      </c>
      <c r="AD455" s="24">
        <f>Y455*(_xlfn.XLOOKUP(W455,'FX rates'!$A$2:$A$38,'FX rates'!$B$2:$B$38))</f>
        <v>413508.4800000001</v>
      </c>
      <c r="AE455" s="30">
        <f t="shared" si="105"/>
        <v>0.12000000000000019</v>
      </c>
      <c r="AF455" s="31">
        <f t="shared" si="106"/>
        <v>19855.440000000031</v>
      </c>
      <c r="AG455" s="23">
        <f t="shared" si="107"/>
        <v>38280</v>
      </c>
      <c r="AH455" s="35">
        <f t="shared" si="101"/>
        <v>1</v>
      </c>
      <c r="AI455" s="23">
        <f>U455*(_xlfn.XLOOKUP(K455,'FX rates'!$A$2:$A$38,'FX rates'!$B$2:$B$38))</f>
        <v>0</v>
      </c>
      <c r="AJ455" s="23">
        <f>Q455*(_xlfn.XLOOKUP(K455,'FX rates'!$A$2:$A$38,'FX rates'!$B$2:$B$38))</f>
        <v>0</v>
      </c>
      <c r="AK455" s="23">
        <f>R455*(_xlfn.XLOOKUP(K455,'FX rates'!$A$2:$A$38,'FX rates'!$B$2:$B$38))</f>
        <v>0</v>
      </c>
      <c r="AM455" s="4"/>
      <c r="AN455" s="4"/>
      <c r="AO455" s="4"/>
      <c r="AP455" s="32">
        <f t="shared" si="102"/>
        <v>0.2313522138013562</v>
      </c>
      <c r="AQ455" s="32">
        <f t="shared" si="103"/>
        <v>0</v>
      </c>
      <c r="AR455" s="24">
        <f t="shared" si="108"/>
        <v>228191.04000000004</v>
      </c>
      <c r="AS455" s="24" t="str">
        <f t="shared" si="109"/>
        <v>0</v>
      </c>
      <c r="AT455" s="24">
        <f t="shared" si="110"/>
        <v>372157.6320000001</v>
      </c>
      <c r="AU455" s="24">
        <f t="shared" si="111"/>
        <v>41350.847999999998</v>
      </c>
    </row>
    <row r="456" spans="1:47" x14ac:dyDescent="0.25">
      <c r="A456" s="28" t="s">
        <v>15411</v>
      </c>
      <c r="B456" s="28" t="s">
        <v>9849</v>
      </c>
      <c r="C456" s="28" t="s">
        <v>9850</v>
      </c>
      <c r="D456" s="28" t="s">
        <v>9851</v>
      </c>
      <c r="E456" s="28" t="s">
        <v>9852</v>
      </c>
      <c r="F456" s="29">
        <v>44018</v>
      </c>
      <c r="G456" s="29">
        <v>44896</v>
      </c>
      <c r="H456" s="28" t="s">
        <v>9853</v>
      </c>
      <c r="I456" s="28" t="s">
        <v>16052</v>
      </c>
      <c r="J456" s="28" t="s">
        <v>16041</v>
      </c>
      <c r="K456" s="28" t="s">
        <v>9854</v>
      </c>
      <c r="L456" s="27">
        <v>240240.00000000006</v>
      </c>
      <c r="M456" s="27">
        <v>72842</v>
      </c>
      <c r="N456" s="27">
        <v>0</v>
      </c>
      <c r="O456" s="27">
        <v>0</v>
      </c>
      <c r="P456" s="27">
        <f t="shared" si="98"/>
        <v>72842</v>
      </c>
      <c r="Q456" s="27">
        <v>0</v>
      </c>
      <c r="R456" s="27">
        <v>0</v>
      </c>
      <c r="S456" s="27">
        <v>0</v>
      </c>
      <c r="T456" s="27">
        <f t="shared" si="99"/>
        <v>0</v>
      </c>
      <c r="U456" s="27">
        <v>0</v>
      </c>
      <c r="V456" s="27">
        <f t="shared" si="100"/>
        <v>313082.00000000006</v>
      </c>
      <c r="W456" s="28" t="s">
        <v>9855</v>
      </c>
      <c r="X456" s="27">
        <v>245044.80000000008</v>
      </c>
      <c r="Y456" s="27">
        <f t="shared" si="104"/>
        <v>564388.44000000018</v>
      </c>
      <c r="Z456" s="4" t="str" cm="1">
        <f t="array" ref="Z456">_xlfn.IFS(YEARFRAC(F456,G456)&lt;1,"&lt;1 Year",YEARFRAC(F456,G456)&lt;=5,"1-5 Years",YEARFRAC(F456,G456)&gt;5,"&gt;5 Years")</f>
        <v>1-5 Years</v>
      </c>
      <c r="AA456" s="24">
        <f>L456*(_xlfn.XLOOKUP(K456,'FX rates'!$A$2:$A$38,'FX rates'!$B$2:$B$38))</f>
        <v>240240.00000000006</v>
      </c>
      <c r="AB456" s="24">
        <f>V456*(_xlfn.XLOOKUP(K456,'FX rates'!$A$2:$A$38,'FX rates'!$B$2:$B$38))</f>
        <v>313082.00000000006</v>
      </c>
      <c r="AC456" s="24">
        <f>X456*(_xlfn.XLOOKUP(W456,'FX rates'!$A$2:$A$38,'FX rates'!$B$2:$B$38))</f>
        <v>245044.80000000008</v>
      </c>
      <c r="AD456" s="24">
        <f>Y456*(_xlfn.XLOOKUP(W456,'FX rates'!$A$2:$A$38,'FX rates'!$B$2:$B$38))</f>
        <v>564388.44000000018</v>
      </c>
      <c r="AE456" s="30">
        <f t="shared" si="105"/>
        <v>2.0000000000000066E-2</v>
      </c>
      <c r="AF456" s="31">
        <f t="shared" si="106"/>
        <v>4804.8000000000175</v>
      </c>
      <c r="AG456" s="23">
        <f t="shared" si="107"/>
        <v>72842</v>
      </c>
      <c r="AH456" s="35">
        <f t="shared" si="101"/>
        <v>1</v>
      </c>
      <c r="AI456" s="23">
        <f>U456*(_xlfn.XLOOKUP(K456,'FX rates'!$A$2:$A$38,'FX rates'!$B$2:$B$38))</f>
        <v>0</v>
      </c>
      <c r="AJ456" s="23">
        <f>Q456*(_xlfn.XLOOKUP(K456,'FX rates'!$A$2:$A$38,'FX rates'!$B$2:$B$38))</f>
        <v>0</v>
      </c>
      <c r="AK456" s="23">
        <f>R456*(_xlfn.XLOOKUP(K456,'FX rates'!$A$2:$A$38,'FX rates'!$B$2:$B$38))</f>
        <v>0</v>
      </c>
      <c r="AM456" s="4"/>
      <c r="AN456" s="4"/>
      <c r="AO456" s="4"/>
      <c r="AP456" s="32">
        <f t="shared" si="102"/>
        <v>0.30320512820512813</v>
      </c>
      <c r="AQ456" s="32">
        <f t="shared" si="103"/>
        <v>0</v>
      </c>
      <c r="AR456" s="24">
        <f t="shared" si="108"/>
        <v>319343.64000000007</v>
      </c>
      <c r="AS456" s="24" t="str">
        <f t="shared" si="109"/>
        <v>0</v>
      </c>
      <c r="AT456" s="24">
        <f t="shared" si="110"/>
        <v>507949.59600000019</v>
      </c>
      <c r="AU456" s="24">
        <f t="shared" si="111"/>
        <v>56438.843999999983</v>
      </c>
    </row>
    <row r="457" spans="1:47" x14ac:dyDescent="0.25">
      <c r="A457" s="28" t="s">
        <v>15412</v>
      </c>
      <c r="B457" s="28" t="s">
        <v>9856</v>
      </c>
      <c r="C457" s="28" t="s">
        <v>9857</v>
      </c>
      <c r="D457" s="28" t="s">
        <v>9858</v>
      </c>
      <c r="E457" s="28" t="s">
        <v>9859</v>
      </c>
      <c r="F457" s="29">
        <v>44013</v>
      </c>
      <c r="G457" s="29">
        <v>44896</v>
      </c>
      <c r="H457" s="28" t="s">
        <v>9860</v>
      </c>
      <c r="I457" s="28" t="s">
        <v>16047</v>
      </c>
      <c r="J457" s="28" t="s">
        <v>16033</v>
      </c>
      <c r="K457" s="28" t="s">
        <v>9861</v>
      </c>
      <c r="L457" s="27">
        <v>97240.000000000015</v>
      </c>
      <c r="M457" s="27">
        <v>29700</v>
      </c>
      <c r="N457" s="27">
        <v>0</v>
      </c>
      <c r="O457" s="27">
        <v>0</v>
      </c>
      <c r="P457" s="27">
        <f t="shared" si="98"/>
        <v>29700</v>
      </c>
      <c r="Q457" s="27">
        <v>0</v>
      </c>
      <c r="R457" s="27">
        <v>0</v>
      </c>
      <c r="S457" s="27">
        <v>0</v>
      </c>
      <c r="T457" s="27">
        <f t="shared" si="99"/>
        <v>0</v>
      </c>
      <c r="U457" s="27">
        <v>0</v>
      </c>
      <c r="V457" s="27">
        <f t="shared" si="100"/>
        <v>126940.00000000001</v>
      </c>
      <c r="W457" s="28" t="s">
        <v>9862</v>
      </c>
      <c r="X457" s="27">
        <v>108908.80000000003</v>
      </c>
      <c r="Y457" s="27">
        <f t="shared" si="104"/>
        <v>251081.60000000009</v>
      </c>
      <c r="Z457" s="4" t="str" cm="1">
        <f t="array" ref="Z457">_xlfn.IFS(YEARFRAC(F457,G457)&lt;1,"&lt;1 Year",YEARFRAC(F457,G457)&lt;=5,"1-5 Years",YEARFRAC(F457,G457)&gt;5,"&gt;5 Years")</f>
        <v>1-5 Years</v>
      </c>
      <c r="AA457" s="24">
        <f>L457*(_xlfn.XLOOKUP(K457,'FX rates'!$A$2:$A$38,'FX rates'!$B$2:$B$38))</f>
        <v>129392.40600735534</v>
      </c>
      <c r="AB457" s="24">
        <f>V457*(_xlfn.XLOOKUP(K457,'FX rates'!$A$2:$A$38,'FX rates'!$B$2:$B$38))</f>
        <v>168912.71100960189</v>
      </c>
      <c r="AC457" s="24">
        <f>X457*(_xlfn.XLOOKUP(W457,'FX rates'!$A$2:$A$38,'FX rates'!$B$2:$B$38))</f>
        <v>144919.494728238</v>
      </c>
      <c r="AD457" s="24">
        <f>Y457*(_xlfn.XLOOKUP(W457,'FX rates'!$A$2:$A$38,'FX rates'!$B$2:$B$38))</f>
        <v>334101.73105899215</v>
      </c>
      <c r="AE457" s="30">
        <f t="shared" si="105"/>
        <v>0.12000000000000015</v>
      </c>
      <c r="AF457" s="31">
        <f t="shared" si="106"/>
        <v>11668.800000000017</v>
      </c>
      <c r="AG457" s="23">
        <f t="shared" si="107"/>
        <v>39520.305002246547</v>
      </c>
      <c r="AH457" s="35">
        <f t="shared" si="101"/>
        <v>1.3306500000756409</v>
      </c>
      <c r="AI457" s="23">
        <f>U457*(_xlfn.XLOOKUP(K457,'FX rates'!$A$2:$A$38,'FX rates'!$B$2:$B$38))</f>
        <v>0</v>
      </c>
      <c r="AJ457" s="23">
        <f>Q457*(_xlfn.XLOOKUP(K457,'FX rates'!$A$2:$A$38,'FX rates'!$B$2:$B$38))</f>
        <v>0</v>
      </c>
      <c r="AK457" s="23">
        <f>R457*(_xlfn.XLOOKUP(K457,'FX rates'!$A$2:$A$38,'FX rates'!$B$2:$B$38))</f>
        <v>0</v>
      </c>
      <c r="AM457" s="4"/>
      <c r="AN457" s="4"/>
      <c r="AO457" s="4"/>
      <c r="AP457" s="32">
        <f t="shared" si="102"/>
        <v>0.30542986425339363</v>
      </c>
      <c r="AQ457" s="32">
        <f t="shared" si="103"/>
        <v>0</v>
      </c>
      <c r="AR457" s="24">
        <f t="shared" si="108"/>
        <v>142172.80000000005</v>
      </c>
      <c r="AS457" s="24" t="str">
        <f t="shared" si="109"/>
        <v>0</v>
      </c>
      <c r="AT457" s="24">
        <f t="shared" si="110"/>
        <v>300691.55795309297</v>
      </c>
      <c r="AU457" s="24">
        <f t="shared" si="111"/>
        <v>33410.173105899186</v>
      </c>
    </row>
    <row r="458" spans="1:47" x14ac:dyDescent="0.25">
      <c r="A458" s="28" t="s">
        <v>15413</v>
      </c>
      <c r="B458" s="28" t="s">
        <v>9863</v>
      </c>
      <c r="C458" s="28" t="s">
        <v>9864</v>
      </c>
      <c r="D458" s="28" t="s">
        <v>9865</v>
      </c>
      <c r="E458" s="28" t="s">
        <v>9866</v>
      </c>
      <c r="F458" s="29">
        <v>44013</v>
      </c>
      <c r="G458" s="29">
        <v>44896</v>
      </c>
      <c r="H458" s="28" t="s">
        <v>9867</v>
      </c>
      <c r="I458" s="28" t="s">
        <v>16032</v>
      </c>
      <c r="J458" s="4" t="s">
        <v>16033</v>
      </c>
      <c r="K458" s="28" t="s">
        <v>9868</v>
      </c>
      <c r="L458" s="27">
        <v>20394000</v>
      </c>
      <c r="M458" s="27">
        <v>5499450</v>
      </c>
      <c r="N458" s="27">
        <v>0</v>
      </c>
      <c r="O458" s="27">
        <v>0</v>
      </c>
      <c r="P458" s="27">
        <f t="shared" si="98"/>
        <v>5499450</v>
      </c>
      <c r="Q458" s="27">
        <v>0</v>
      </c>
      <c r="R458" s="27">
        <v>0</v>
      </c>
      <c r="S458" s="27">
        <v>0</v>
      </c>
      <c r="T458" s="27">
        <f t="shared" si="99"/>
        <v>0</v>
      </c>
      <c r="U458" s="27">
        <v>0</v>
      </c>
      <c r="V458" s="27">
        <f t="shared" si="100"/>
        <v>25893450</v>
      </c>
      <c r="W458" s="28" t="s">
        <v>9869</v>
      </c>
      <c r="X458" s="27">
        <v>20801880</v>
      </c>
      <c r="Y458" s="27">
        <f t="shared" si="104"/>
        <v>47213199</v>
      </c>
      <c r="Z458" s="4" t="str" cm="1">
        <f t="array" ref="Z458">_xlfn.IFS(YEARFRAC(F458,G458)&lt;1,"&lt;1 Year",YEARFRAC(F458,G458)&lt;=5,"1-5 Years",YEARFRAC(F458,G458)&gt;5,"&gt;5 Years")</f>
        <v>1-5 Years</v>
      </c>
      <c r="AA458" s="24">
        <f>L458*(_xlfn.XLOOKUP(K458,'FX rates'!$A$2:$A$38,'FX rates'!$B$2:$B$38))</f>
        <v>187712.27391964657</v>
      </c>
      <c r="AB458" s="24">
        <f>V458*(_xlfn.XLOOKUP(K458,'FX rates'!$A$2:$A$38,'FX rates'!$B$2:$B$38))</f>
        <v>238330.80215380367</v>
      </c>
      <c r="AC458" s="24">
        <f>X458*(_xlfn.XLOOKUP(W458,'FX rates'!$A$2:$A$38,'FX rates'!$B$2:$B$38))</f>
        <v>191466.5193980395</v>
      </c>
      <c r="AD458" s="24">
        <f>Y458*(_xlfn.XLOOKUP(W458,'FX rates'!$A$2:$A$38,'FX rates'!$B$2:$B$38))</f>
        <v>434563.93759491923</v>
      </c>
      <c r="AE458" s="30">
        <f t="shared" si="105"/>
        <v>1.9999999999999983E-2</v>
      </c>
      <c r="AF458" s="31">
        <f t="shared" si="106"/>
        <v>407880</v>
      </c>
      <c r="AG458" s="23">
        <f t="shared" si="107"/>
        <v>50618.5282341571</v>
      </c>
      <c r="AH458" s="35">
        <f t="shared" si="101"/>
        <v>9.2042891987666256E-3</v>
      </c>
      <c r="AI458" s="23">
        <f>U458*(_xlfn.XLOOKUP(K458,'FX rates'!$A$2:$A$38,'FX rates'!$B$2:$B$38))</f>
        <v>0</v>
      </c>
      <c r="AJ458" s="23">
        <f>Q458*(_xlfn.XLOOKUP(K458,'FX rates'!$A$2:$A$38,'FX rates'!$B$2:$B$38))</f>
        <v>0</v>
      </c>
      <c r="AK458" s="23">
        <f>R458*(_xlfn.XLOOKUP(K458,'FX rates'!$A$2:$A$38,'FX rates'!$B$2:$B$38))</f>
        <v>0</v>
      </c>
      <c r="AM458" s="4"/>
      <c r="AN458" s="4"/>
      <c r="AO458" s="4"/>
      <c r="AP458" s="32">
        <f t="shared" si="102"/>
        <v>0.26966019417475728</v>
      </c>
      <c r="AQ458" s="32">
        <f t="shared" si="103"/>
        <v>0</v>
      </c>
      <c r="AR458" s="24">
        <f t="shared" si="108"/>
        <v>26411318.999999996</v>
      </c>
      <c r="AS458" s="24" t="str">
        <f t="shared" si="109"/>
        <v>0</v>
      </c>
      <c r="AT458" s="24">
        <f t="shared" si="110"/>
        <v>391107.54383542732</v>
      </c>
      <c r="AU458" s="24">
        <f t="shared" si="111"/>
        <v>43456.393759491912</v>
      </c>
    </row>
    <row r="459" spans="1:47" x14ac:dyDescent="0.25">
      <c r="A459" s="28" t="s">
        <v>14145</v>
      </c>
      <c r="B459" s="28" t="s">
        <v>992</v>
      </c>
      <c r="C459" s="28" t="s">
        <v>993</v>
      </c>
      <c r="D459" s="28" t="s">
        <v>994</v>
      </c>
      <c r="E459" s="28" t="s">
        <v>995</v>
      </c>
      <c r="F459" s="29">
        <v>39391</v>
      </c>
      <c r="G459" s="29">
        <v>44896</v>
      </c>
      <c r="H459" s="28" t="s">
        <v>996</v>
      </c>
      <c r="I459" s="28" t="s">
        <v>16056</v>
      </c>
      <c r="J459" s="28" t="s">
        <v>16032</v>
      </c>
      <c r="K459" s="28" t="s">
        <v>997</v>
      </c>
      <c r="L459" s="27">
        <v>93687.000000000015</v>
      </c>
      <c r="M459" s="27">
        <v>37026</v>
      </c>
      <c r="N459" s="27">
        <v>0</v>
      </c>
      <c r="O459" s="27">
        <v>0</v>
      </c>
      <c r="P459" s="27">
        <f t="shared" si="98"/>
        <v>37026</v>
      </c>
      <c r="Q459" s="27">
        <v>0</v>
      </c>
      <c r="R459" s="27">
        <v>0</v>
      </c>
      <c r="S459" s="27">
        <v>0</v>
      </c>
      <c r="T459" s="27">
        <f t="shared" si="99"/>
        <v>0</v>
      </c>
      <c r="U459" s="27">
        <v>0</v>
      </c>
      <c r="V459" s="27">
        <f t="shared" si="100"/>
        <v>130713.00000000001</v>
      </c>
      <c r="W459" s="28" t="s">
        <v>998</v>
      </c>
      <c r="X459" s="27">
        <v>94623.87000000001</v>
      </c>
      <c r="Y459" s="27">
        <f t="shared" si="104"/>
        <v>226644</v>
      </c>
      <c r="Z459" s="4" t="str" cm="1">
        <f t="array" ref="Z459">_xlfn.IFS(YEARFRAC(F459,G459)&lt;1,"&lt;1 Year",YEARFRAC(F459,G459)&lt;=5,"1-5 Years",YEARFRAC(F459,G459)&gt;5,"&gt;5 Years")</f>
        <v>&gt;5 Years</v>
      </c>
      <c r="AA459" s="24">
        <f>L459*(_xlfn.XLOOKUP(K459,'FX rates'!$A$2:$A$38,'FX rates'!$B$2:$B$38))</f>
        <v>124664.60655708659</v>
      </c>
      <c r="AB459" s="24">
        <f>V459*(_xlfn.XLOOKUP(K459,'FX rates'!$A$2:$A$38,'FX rates'!$B$2:$B$38))</f>
        <v>173933.25345988726</v>
      </c>
      <c r="AC459" s="24">
        <f>X459*(_xlfn.XLOOKUP(W459,'FX rates'!$A$2:$A$38,'FX rates'!$B$2:$B$38))</f>
        <v>125911.25262265746</v>
      </c>
      <c r="AD459" s="24">
        <f>Y459*(_xlfn.XLOOKUP(W459,'FX rates'!$A$2:$A$38,'FX rates'!$B$2:$B$38))</f>
        <v>301583.83861714357</v>
      </c>
      <c r="AE459" s="30">
        <f t="shared" si="105"/>
        <v>9.999999999999995E-3</v>
      </c>
      <c r="AF459" s="31">
        <f t="shared" si="106"/>
        <v>936.86999999999534</v>
      </c>
      <c r="AG459" s="23">
        <f t="shared" si="107"/>
        <v>49268.646902800669</v>
      </c>
      <c r="AH459" s="35">
        <f t="shared" si="101"/>
        <v>1.3306500000756409</v>
      </c>
      <c r="AI459" s="23">
        <f>U459*(_xlfn.XLOOKUP(K459,'FX rates'!$A$2:$A$38,'FX rates'!$B$2:$B$38))</f>
        <v>0</v>
      </c>
      <c r="AJ459" s="23">
        <f>Q459*(_xlfn.XLOOKUP(K459,'FX rates'!$A$2:$A$38,'FX rates'!$B$2:$B$38))</f>
        <v>0</v>
      </c>
      <c r="AK459" s="23">
        <f>R459*(_xlfn.XLOOKUP(K459,'FX rates'!$A$2:$A$38,'FX rates'!$B$2:$B$38))</f>
        <v>0</v>
      </c>
      <c r="AM459" s="4"/>
      <c r="AN459" s="4"/>
      <c r="AO459" s="4"/>
      <c r="AP459" s="32">
        <f t="shared" si="102"/>
        <v>0.3952095808383233</v>
      </c>
      <c r="AQ459" s="32">
        <f t="shared" si="103"/>
        <v>0</v>
      </c>
      <c r="AR459" s="24">
        <f t="shared" si="108"/>
        <v>132020.13</v>
      </c>
      <c r="AS459" s="24" t="str">
        <f t="shared" si="109"/>
        <v>0</v>
      </c>
      <c r="AT459" s="24">
        <f t="shared" si="110"/>
        <v>271425.45475542924</v>
      </c>
      <c r="AU459" s="24">
        <f t="shared" si="111"/>
        <v>30158.383861714334</v>
      </c>
    </row>
    <row r="460" spans="1:47" x14ac:dyDescent="0.25">
      <c r="A460" s="28" t="s">
        <v>15414</v>
      </c>
      <c r="B460" s="28" t="s">
        <v>9870</v>
      </c>
      <c r="C460" s="28" t="s">
        <v>9871</v>
      </c>
      <c r="D460" s="28" t="s">
        <v>9872</v>
      </c>
      <c r="E460" s="28" t="s">
        <v>9873</v>
      </c>
      <c r="F460" s="29">
        <v>43997</v>
      </c>
      <c r="G460" s="29">
        <v>44896</v>
      </c>
      <c r="H460" s="28" t="s">
        <v>9874</v>
      </c>
      <c r="I460" s="28" t="s">
        <v>16040</v>
      </c>
      <c r="J460" s="28" t="s">
        <v>16032</v>
      </c>
      <c r="K460" s="28" t="s">
        <v>9875</v>
      </c>
      <c r="L460" s="27">
        <v>200200.00000000003</v>
      </c>
      <c r="M460" s="27">
        <v>154715</v>
      </c>
      <c r="N460" s="27">
        <v>0</v>
      </c>
      <c r="O460" s="27">
        <v>0</v>
      </c>
      <c r="P460" s="27">
        <f t="shared" si="98"/>
        <v>154715</v>
      </c>
      <c r="Q460" s="27">
        <v>0</v>
      </c>
      <c r="R460" s="27">
        <v>0</v>
      </c>
      <c r="S460" s="27">
        <v>0</v>
      </c>
      <c r="T460" s="27">
        <f t="shared" si="99"/>
        <v>0</v>
      </c>
      <c r="U460" s="27">
        <v>0</v>
      </c>
      <c r="V460" s="27">
        <f t="shared" si="100"/>
        <v>354915</v>
      </c>
      <c r="W460" s="28" t="s">
        <v>9876</v>
      </c>
      <c r="X460" s="27">
        <v>230230.00000000003</v>
      </c>
      <c r="Y460" s="27">
        <f t="shared" si="104"/>
        <v>638382.25000000012</v>
      </c>
      <c r="Z460" s="4" t="str" cm="1">
        <f t="array" ref="Z460">_xlfn.IFS(YEARFRAC(F460,G460)&lt;1,"&lt;1 Year",YEARFRAC(F460,G460)&lt;=5,"1-5 Years",YEARFRAC(F460,G460)&gt;5,"&gt;5 Years")</f>
        <v>1-5 Years</v>
      </c>
      <c r="AA460" s="24">
        <f>L460*(_xlfn.XLOOKUP(K460,'FX rates'!$A$2:$A$38,'FX rates'!$B$2:$B$38))</f>
        <v>200200.00000000003</v>
      </c>
      <c r="AB460" s="24">
        <f>V460*(_xlfn.XLOOKUP(K460,'FX rates'!$A$2:$A$38,'FX rates'!$B$2:$B$38))</f>
        <v>354915</v>
      </c>
      <c r="AC460" s="24">
        <f>X460*(_xlfn.XLOOKUP(W460,'FX rates'!$A$2:$A$38,'FX rates'!$B$2:$B$38))</f>
        <v>230230.00000000003</v>
      </c>
      <c r="AD460" s="24">
        <f>Y460*(_xlfn.XLOOKUP(W460,'FX rates'!$A$2:$A$38,'FX rates'!$B$2:$B$38))</f>
        <v>638382.25000000012</v>
      </c>
      <c r="AE460" s="30">
        <f t="shared" si="105"/>
        <v>0.14999999999999997</v>
      </c>
      <c r="AF460" s="31">
        <f t="shared" si="106"/>
        <v>30030</v>
      </c>
      <c r="AG460" s="23">
        <f t="shared" si="107"/>
        <v>154714.99999999997</v>
      </c>
      <c r="AH460" s="35">
        <f t="shared" si="101"/>
        <v>1</v>
      </c>
      <c r="AI460" s="23">
        <f>U460*(_xlfn.XLOOKUP(K460,'FX rates'!$A$2:$A$38,'FX rates'!$B$2:$B$38))</f>
        <v>0</v>
      </c>
      <c r="AJ460" s="23">
        <f>Q460*(_xlfn.XLOOKUP(K460,'FX rates'!$A$2:$A$38,'FX rates'!$B$2:$B$38))</f>
        <v>0</v>
      </c>
      <c r="AK460" s="23">
        <f>R460*(_xlfn.XLOOKUP(K460,'FX rates'!$A$2:$A$38,'FX rates'!$B$2:$B$38))</f>
        <v>0</v>
      </c>
      <c r="AM460" s="4"/>
      <c r="AN460" s="4"/>
      <c r="AO460" s="4"/>
      <c r="AP460" s="32">
        <f t="shared" si="102"/>
        <v>0.77280219780219772</v>
      </c>
      <c r="AQ460" s="32">
        <f t="shared" si="103"/>
        <v>0</v>
      </c>
      <c r="AR460" s="24">
        <f t="shared" si="108"/>
        <v>408152.25000000006</v>
      </c>
      <c r="AS460" s="24" t="str">
        <f t="shared" si="109"/>
        <v>0</v>
      </c>
      <c r="AT460" s="24">
        <f t="shared" si="110"/>
        <v>574544.02500000014</v>
      </c>
      <c r="AU460" s="24">
        <f t="shared" si="111"/>
        <v>63838.224999999977</v>
      </c>
    </row>
    <row r="461" spans="1:47" x14ac:dyDescent="0.25">
      <c r="A461" s="28" t="s">
        <v>15415</v>
      </c>
      <c r="B461" s="28" t="s">
        <v>9877</v>
      </c>
      <c r="C461" s="28" t="s">
        <v>9878</v>
      </c>
      <c r="D461" s="28" t="s">
        <v>9879</v>
      </c>
      <c r="E461" s="28" t="s">
        <v>9880</v>
      </c>
      <c r="F461" s="29">
        <v>44013</v>
      </c>
      <c r="G461" s="29">
        <v>44896</v>
      </c>
      <c r="H461" s="28" t="s">
        <v>9881</v>
      </c>
      <c r="I461" s="28" t="s">
        <v>16056</v>
      </c>
      <c r="J461" s="28" t="s">
        <v>16050</v>
      </c>
      <c r="K461" s="28" t="s">
        <v>9882</v>
      </c>
      <c r="L461" s="27">
        <v>19708700</v>
      </c>
      <c r="M461" s="27">
        <v>2395800</v>
      </c>
      <c r="N461" s="27">
        <v>0</v>
      </c>
      <c r="O461" s="27">
        <v>0</v>
      </c>
      <c r="P461" s="27">
        <f t="shared" si="98"/>
        <v>2395800</v>
      </c>
      <c r="Q461" s="27">
        <v>0</v>
      </c>
      <c r="R461" s="27">
        <v>0</v>
      </c>
      <c r="S461" s="27">
        <v>0</v>
      </c>
      <c r="T461" s="27">
        <f t="shared" si="99"/>
        <v>0</v>
      </c>
      <c r="U461" s="27">
        <v>0</v>
      </c>
      <c r="V461" s="27">
        <f t="shared" si="100"/>
        <v>22104500</v>
      </c>
      <c r="W461" s="28" t="s">
        <v>9883</v>
      </c>
      <c r="X461" s="27">
        <v>20891222</v>
      </c>
      <c r="Y461" s="27">
        <f t="shared" si="104"/>
        <v>44321992</v>
      </c>
      <c r="Z461" s="4" t="str" cm="1">
        <f t="array" ref="Z461">_xlfn.IFS(YEARFRAC(F461,G461)&lt;1,"&lt;1 Year",YEARFRAC(F461,G461)&lt;=5,"1-5 Years",YEARFRAC(F461,G461)&gt;5,"&gt;5 Years")</f>
        <v>1-5 Years</v>
      </c>
      <c r="AA461" s="24">
        <f>L461*(_xlfn.XLOOKUP(K461,'FX rates'!$A$2:$A$38,'FX rates'!$B$2:$B$38))</f>
        <v>181404.57453173181</v>
      </c>
      <c r="AB461" s="24">
        <f>V461*(_xlfn.XLOOKUP(K461,'FX rates'!$A$2:$A$38,'FX rates'!$B$2:$B$38))</f>
        <v>203456.21059413688</v>
      </c>
      <c r="AC461" s="24">
        <f>X461*(_xlfn.XLOOKUP(W461,'FX rates'!$A$2:$A$38,'FX rates'!$B$2:$B$38))</f>
        <v>192288.8490036357</v>
      </c>
      <c r="AD461" s="24">
        <f>Y461*(_xlfn.XLOOKUP(W461,'FX rates'!$A$2:$A$38,'FX rates'!$B$2:$B$38))</f>
        <v>407952.43223342078</v>
      </c>
      <c r="AE461" s="30">
        <f t="shared" si="105"/>
        <v>5.9999999999999894E-2</v>
      </c>
      <c r="AF461" s="31">
        <f t="shared" si="106"/>
        <v>1182522</v>
      </c>
      <c r="AG461" s="23">
        <f t="shared" si="107"/>
        <v>22051.636062405072</v>
      </c>
      <c r="AH461" s="35">
        <f t="shared" si="101"/>
        <v>9.2042891987666256E-3</v>
      </c>
      <c r="AI461" s="23">
        <f>U461*(_xlfn.XLOOKUP(K461,'FX rates'!$A$2:$A$38,'FX rates'!$B$2:$B$38))</f>
        <v>0</v>
      </c>
      <c r="AJ461" s="23">
        <f>Q461*(_xlfn.XLOOKUP(K461,'FX rates'!$A$2:$A$38,'FX rates'!$B$2:$B$38))</f>
        <v>0</v>
      </c>
      <c r="AK461" s="23">
        <f>R461*(_xlfn.XLOOKUP(K461,'FX rates'!$A$2:$A$38,'FX rates'!$B$2:$B$38))</f>
        <v>0</v>
      </c>
      <c r="AM461" s="4"/>
      <c r="AN461" s="4"/>
      <c r="AO461" s="4"/>
      <c r="AP461" s="32">
        <f t="shared" si="102"/>
        <v>0.12156052910643522</v>
      </c>
      <c r="AQ461" s="32">
        <f t="shared" si="103"/>
        <v>0</v>
      </c>
      <c r="AR461" s="24">
        <f t="shared" si="108"/>
        <v>23430770</v>
      </c>
      <c r="AS461" s="24" t="str">
        <f t="shared" si="109"/>
        <v>0</v>
      </c>
      <c r="AT461" s="24">
        <f t="shared" si="110"/>
        <v>367157.18901007873</v>
      </c>
      <c r="AU461" s="24">
        <f t="shared" si="111"/>
        <v>40795.243223342055</v>
      </c>
    </row>
    <row r="462" spans="1:47" x14ac:dyDescent="0.25">
      <c r="A462" s="28" t="s">
        <v>15416</v>
      </c>
      <c r="B462" s="28" t="s">
        <v>9884</v>
      </c>
      <c r="C462" s="28" t="s">
        <v>9885</v>
      </c>
      <c r="D462" s="28" t="s">
        <v>9886</v>
      </c>
      <c r="E462" s="28" t="s">
        <v>9887</v>
      </c>
      <c r="F462" s="29">
        <v>44013</v>
      </c>
      <c r="G462" s="29">
        <v>44896</v>
      </c>
      <c r="H462" s="28" t="s">
        <v>9888</v>
      </c>
      <c r="I462" s="28" t="s">
        <v>16037</v>
      </c>
      <c r="J462" s="28" t="s">
        <v>16048</v>
      </c>
      <c r="K462" s="28" t="s">
        <v>9889</v>
      </c>
      <c r="L462" s="27">
        <v>204050.00000000003</v>
      </c>
      <c r="M462" s="27">
        <v>215215.00000000003</v>
      </c>
      <c r="N462" s="27">
        <v>0</v>
      </c>
      <c r="O462" s="27">
        <v>0</v>
      </c>
      <c r="P462" s="27">
        <f t="shared" si="98"/>
        <v>215215.00000000003</v>
      </c>
      <c r="Q462" s="27">
        <v>0</v>
      </c>
      <c r="R462" s="27">
        <v>0</v>
      </c>
      <c r="S462" s="27">
        <v>0</v>
      </c>
      <c r="T462" s="27">
        <f t="shared" si="99"/>
        <v>0</v>
      </c>
      <c r="U462" s="27">
        <v>0</v>
      </c>
      <c r="V462" s="27">
        <f t="shared" si="100"/>
        <v>419265.00000000006</v>
      </c>
      <c r="W462" s="28" t="s">
        <v>9890</v>
      </c>
      <c r="X462" s="27">
        <v>232617.00000000006</v>
      </c>
      <c r="Y462" s="27">
        <f t="shared" si="104"/>
        <v>710579.10000000021</v>
      </c>
      <c r="Z462" s="4" t="str" cm="1">
        <f t="array" ref="Z462">_xlfn.IFS(YEARFRAC(F462,G462)&lt;1,"&lt;1 Year",YEARFRAC(F462,G462)&lt;=5,"1-5 Years",YEARFRAC(F462,G462)&gt;5,"&gt;5 Years")</f>
        <v>1-5 Years</v>
      </c>
      <c r="AA462" s="24">
        <f>L462*(_xlfn.XLOOKUP(K462,'FX rates'!$A$2:$A$38,'FX rates'!$B$2:$B$38))</f>
        <v>204050.00000000003</v>
      </c>
      <c r="AB462" s="24">
        <f>V462*(_xlfn.XLOOKUP(K462,'FX rates'!$A$2:$A$38,'FX rates'!$B$2:$B$38))</f>
        <v>419265.00000000006</v>
      </c>
      <c r="AC462" s="24">
        <f>X462*(_xlfn.XLOOKUP(W462,'FX rates'!$A$2:$A$38,'FX rates'!$B$2:$B$38))</f>
        <v>232617.00000000006</v>
      </c>
      <c r="AD462" s="24">
        <f>Y462*(_xlfn.XLOOKUP(W462,'FX rates'!$A$2:$A$38,'FX rates'!$B$2:$B$38))</f>
        <v>710579.10000000021</v>
      </c>
      <c r="AE462" s="30">
        <f t="shared" si="105"/>
        <v>0.14000000000000012</v>
      </c>
      <c r="AF462" s="31">
        <f t="shared" si="106"/>
        <v>28567.000000000029</v>
      </c>
      <c r="AG462" s="23">
        <f t="shared" si="107"/>
        <v>215215.00000000003</v>
      </c>
      <c r="AH462" s="35">
        <f t="shared" si="101"/>
        <v>1</v>
      </c>
      <c r="AI462" s="23">
        <f>U462*(_xlfn.XLOOKUP(K462,'FX rates'!$A$2:$A$38,'FX rates'!$B$2:$B$38))</f>
        <v>0</v>
      </c>
      <c r="AJ462" s="23">
        <f>Q462*(_xlfn.XLOOKUP(K462,'FX rates'!$A$2:$A$38,'FX rates'!$B$2:$B$38))</f>
        <v>0</v>
      </c>
      <c r="AK462" s="23">
        <f>R462*(_xlfn.XLOOKUP(K462,'FX rates'!$A$2:$A$38,'FX rates'!$B$2:$B$38))</f>
        <v>0</v>
      </c>
      <c r="AM462" s="4"/>
      <c r="AN462" s="4"/>
      <c r="AO462" s="4"/>
      <c r="AP462" s="32">
        <f t="shared" si="102"/>
        <v>1.0547169811320756</v>
      </c>
      <c r="AQ462" s="32">
        <f t="shared" si="103"/>
        <v>0</v>
      </c>
      <c r="AR462" s="24">
        <f t="shared" si="108"/>
        <v>477962.10000000015</v>
      </c>
      <c r="AS462" s="24" t="str">
        <f t="shared" si="109"/>
        <v>0</v>
      </c>
      <c r="AT462" s="24">
        <f t="shared" si="110"/>
        <v>639521.19000000018</v>
      </c>
      <c r="AU462" s="24">
        <f t="shared" si="111"/>
        <v>71057.910000000033</v>
      </c>
    </row>
    <row r="463" spans="1:47" x14ac:dyDescent="0.25">
      <c r="A463" s="28" t="s">
        <v>15417</v>
      </c>
      <c r="B463" s="28" t="s">
        <v>9891</v>
      </c>
      <c r="C463" s="28" t="s">
        <v>9892</v>
      </c>
      <c r="D463" s="28" t="s">
        <v>9893</v>
      </c>
      <c r="E463" s="28" t="s">
        <v>9894</v>
      </c>
      <c r="F463" s="29">
        <v>44013</v>
      </c>
      <c r="G463" s="29">
        <v>44896</v>
      </c>
      <c r="H463" s="28" t="s">
        <v>9895</v>
      </c>
      <c r="I463" s="28" t="s">
        <v>16053</v>
      </c>
      <c r="J463" s="28" t="s">
        <v>16045</v>
      </c>
      <c r="K463" s="28" t="s">
        <v>9896</v>
      </c>
      <c r="L463" s="27">
        <v>144584</v>
      </c>
      <c r="M463" s="27">
        <v>94600.000000000015</v>
      </c>
      <c r="N463" s="27">
        <v>0</v>
      </c>
      <c r="O463" s="27">
        <v>0</v>
      </c>
      <c r="P463" s="27">
        <f t="shared" si="98"/>
        <v>94600.000000000015</v>
      </c>
      <c r="Q463" s="27">
        <v>0</v>
      </c>
      <c r="R463" s="27">
        <v>0</v>
      </c>
      <c r="S463" s="27">
        <v>0</v>
      </c>
      <c r="T463" s="27">
        <f t="shared" si="99"/>
        <v>0</v>
      </c>
      <c r="U463" s="27">
        <v>0</v>
      </c>
      <c r="V463" s="27">
        <f t="shared" si="100"/>
        <v>239184</v>
      </c>
      <c r="W463" s="28" t="s">
        <v>9897</v>
      </c>
      <c r="X463" s="27">
        <v>156150.72</v>
      </c>
      <c r="Y463" s="27">
        <f t="shared" si="104"/>
        <v>414469.44000000006</v>
      </c>
      <c r="Z463" s="4" t="str" cm="1">
        <f t="array" ref="Z463">_xlfn.IFS(YEARFRAC(F463,G463)&lt;1,"&lt;1 Year",YEARFRAC(F463,G463)&lt;=5,"1-5 Years",YEARFRAC(F463,G463)&gt;5,"&gt;5 Years")</f>
        <v>1-5 Years</v>
      </c>
      <c r="AA463" s="24">
        <f>L463*(_xlfn.XLOOKUP(K463,'FX rates'!$A$2:$A$38,'FX rates'!$B$2:$B$38))</f>
        <v>144584</v>
      </c>
      <c r="AB463" s="24">
        <f>V463*(_xlfn.XLOOKUP(K463,'FX rates'!$A$2:$A$38,'FX rates'!$B$2:$B$38))</f>
        <v>239184</v>
      </c>
      <c r="AC463" s="24">
        <f>X463*(_xlfn.XLOOKUP(W463,'FX rates'!$A$2:$A$38,'FX rates'!$B$2:$B$38))</f>
        <v>156150.72</v>
      </c>
      <c r="AD463" s="24">
        <f>Y463*(_xlfn.XLOOKUP(W463,'FX rates'!$A$2:$A$38,'FX rates'!$B$2:$B$38))</f>
        <v>414469.44000000006</v>
      </c>
      <c r="AE463" s="30">
        <f t="shared" si="105"/>
        <v>0.08</v>
      </c>
      <c r="AF463" s="31">
        <f t="shared" si="106"/>
        <v>11566.720000000001</v>
      </c>
      <c r="AG463" s="23">
        <f t="shared" si="107"/>
        <v>94600</v>
      </c>
      <c r="AH463" s="35">
        <f t="shared" si="101"/>
        <v>1</v>
      </c>
      <c r="AI463" s="23">
        <f>U463*(_xlfn.XLOOKUP(K463,'FX rates'!$A$2:$A$38,'FX rates'!$B$2:$B$38))</f>
        <v>0</v>
      </c>
      <c r="AJ463" s="23">
        <f>Q463*(_xlfn.XLOOKUP(K463,'FX rates'!$A$2:$A$38,'FX rates'!$B$2:$B$38))</f>
        <v>0</v>
      </c>
      <c r="AK463" s="23">
        <f>R463*(_xlfn.XLOOKUP(K463,'FX rates'!$A$2:$A$38,'FX rates'!$B$2:$B$38))</f>
        <v>0</v>
      </c>
      <c r="AM463" s="4"/>
      <c r="AN463" s="4"/>
      <c r="AO463" s="4"/>
      <c r="AP463" s="32">
        <f t="shared" si="102"/>
        <v>0.65429093122337201</v>
      </c>
      <c r="AQ463" s="32">
        <f t="shared" si="103"/>
        <v>0</v>
      </c>
      <c r="AR463" s="24">
        <f t="shared" si="108"/>
        <v>258318.72000000003</v>
      </c>
      <c r="AS463" s="24" t="str">
        <f t="shared" si="109"/>
        <v>0</v>
      </c>
      <c r="AT463" s="24">
        <f t="shared" si="110"/>
        <v>373022.49600000004</v>
      </c>
      <c r="AU463" s="24">
        <f t="shared" si="111"/>
        <v>41446.944000000018</v>
      </c>
    </row>
    <row r="464" spans="1:47" x14ac:dyDescent="0.25">
      <c r="A464" s="28" t="s">
        <v>15418</v>
      </c>
      <c r="B464" s="28" t="s">
        <v>9058</v>
      </c>
      <c r="C464" s="28" t="s">
        <v>9059</v>
      </c>
      <c r="D464" s="28" t="s">
        <v>9060</v>
      </c>
      <c r="E464" s="28" t="s">
        <v>9061</v>
      </c>
      <c r="F464" s="29">
        <v>44013</v>
      </c>
      <c r="G464" s="29">
        <v>44896</v>
      </c>
      <c r="H464" s="28" t="s">
        <v>9062</v>
      </c>
      <c r="I464" s="28" t="s">
        <v>16050</v>
      </c>
      <c r="J464" s="28" t="s">
        <v>16037</v>
      </c>
      <c r="K464" s="28" t="s">
        <v>9063</v>
      </c>
      <c r="L464" s="27">
        <v>63250</v>
      </c>
      <c r="M464" s="27">
        <v>7031.2000000000007</v>
      </c>
      <c r="N464" s="27">
        <v>0</v>
      </c>
      <c r="O464" s="27">
        <v>0</v>
      </c>
      <c r="P464" s="27">
        <f t="shared" si="98"/>
        <v>7031.2000000000007</v>
      </c>
      <c r="Q464" s="27">
        <v>0</v>
      </c>
      <c r="R464" s="27">
        <v>0</v>
      </c>
      <c r="S464" s="27">
        <v>0</v>
      </c>
      <c r="T464" s="27">
        <f t="shared" si="99"/>
        <v>0</v>
      </c>
      <c r="U464" s="27">
        <v>0</v>
      </c>
      <c r="V464" s="27">
        <f t="shared" si="100"/>
        <v>70281.2</v>
      </c>
      <c r="W464" s="28" t="s">
        <v>9064</v>
      </c>
      <c r="X464" s="27">
        <v>65147.5</v>
      </c>
      <c r="Y464" s="27">
        <f t="shared" si="104"/>
        <v>137537.136</v>
      </c>
      <c r="Z464" s="4" t="str" cm="1">
        <f t="array" ref="Z464">_xlfn.IFS(YEARFRAC(F464,G464)&lt;1,"&lt;1 Year",YEARFRAC(F464,G464)&lt;=5,"1-5 Years",YEARFRAC(F464,G464)&gt;5,"&gt;5 Years")</f>
        <v>1-5 Years</v>
      </c>
      <c r="AA464" s="24">
        <f>L464*(_xlfn.XLOOKUP(K464,'FX rates'!$A$2:$A$38,'FX rates'!$B$2:$B$38))</f>
        <v>84163.612504784294</v>
      </c>
      <c r="AB464" s="24">
        <f>V464*(_xlfn.XLOOKUP(K464,'FX rates'!$A$2:$A$38,'FX rates'!$B$2:$B$38))</f>
        <v>93519.678785316137</v>
      </c>
      <c r="AC464" s="24">
        <f>X464*(_xlfn.XLOOKUP(W464,'FX rates'!$A$2:$A$38,'FX rates'!$B$2:$B$38))</f>
        <v>86688.520879927819</v>
      </c>
      <c r="AD464" s="24">
        <f>Y464*(_xlfn.XLOOKUP(W464,'FX rates'!$A$2:$A$38,'FX rates'!$B$2:$B$38))</f>
        <v>183013.79002880343</v>
      </c>
      <c r="AE464" s="30">
        <f t="shared" si="105"/>
        <v>2.999999999999995E-2</v>
      </c>
      <c r="AF464" s="31">
        <f t="shared" si="106"/>
        <v>1897.5</v>
      </c>
      <c r="AG464" s="23">
        <f t="shared" si="107"/>
        <v>9356.0662805318425</v>
      </c>
      <c r="AH464" s="35">
        <f t="shared" si="101"/>
        <v>1.3306500000756409</v>
      </c>
      <c r="AI464" s="23">
        <f>U464*(_xlfn.XLOOKUP(K464,'FX rates'!$A$2:$A$38,'FX rates'!$B$2:$B$38))</f>
        <v>0</v>
      </c>
      <c r="AJ464" s="23">
        <f>Q464*(_xlfn.XLOOKUP(K464,'FX rates'!$A$2:$A$38,'FX rates'!$B$2:$B$38))</f>
        <v>0</v>
      </c>
      <c r="AK464" s="23">
        <f>R464*(_xlfn.XLOOKUP(K464,'FX rates'!$A$2:$A$38,'FX rates'!$B$2:$B$38))</f>
        <v>0</v>
      </c>
      <c r="AM464" s="4"/>
      <c r="AN464" s="4"/>
      <c r="AO464" s="4"/>
      <c r="AP464" s="32">
        <f t="shared" si="102"/>
        <v>0.11116521739130436</v>
      </c>
      <c r="AQ464" s="32">
        <f t="shared" si="103"/>
        <v>0</v>
      </c>
      <c r="AR464" s="24">
        <f t="shared" si="108"/>
        <v>72389.635999999999</v>
      </c>
      <c r="AS464" s="24" t="str">
        <f t="shared" si="109"/>
        <v>0</v>
      </c>
      <c r="AT464" s="24">
        <f t="shared" si="110"/>
        <v>164712.41102592309</v>
      </c>
      <c r="AU464" s="24">
        <f t="shared" si="111"/>
        <v>18301.379002880334</v>
      </c>
    </row>
    <row r="465" spans="1:47" x14ac:dyDescent="0.25">
      <c r="A465" s="28" t="s">
        <v>15419</v>
      </c>
      <c r="B465" s="28" t="s">
        <v>9905</v>
      </c>
      <c r="C465" s="28" t="s">
        <v>9906</v>
      </c>
      <c r="D465" s="28" t="s">
        <v>9907</v>
      </c>
      <c r="E465" s="28" t="s">
        <v>9908</v>
      </c>
      <c r="F465" s="29">
        <v>44013</v>
      </c>
      <c r="G465" s="29">
        <v>44896</v>
      </c>
      <c r="H465" s="28" t="s">
        <v>9909</v>
      </c>
      <c r="I465" s="28" t="s">
        <v>16049</v>
      </c>
      <c r="J465" s="28" t="s">
        <v>16057</v>
      </c>
      <c r="K465" s="28" t="s">
        <v>9910</v>
      </c>
      <c r="L465" s="27">
        <v>106445.35000000002</v>
      </c>
      <c r="M465" s="27">
        <v>41140.000000000007</v>
      </c>
      <c r="N465" s="27">
        <v>0</v>
      </c>
      <c r="O465" s="27">
        <v>0</v>
      </c>
      <c r="P465" s="27">
        <f t="shared" si="98"/>
        <v>41140.000000000007</v>
      </c>
      <c r="Q465" s="27">
        <v>0</v>
      </c>
      <c r="R465" s="27">
        <v>0</v>
      </c>
      <c r="S465" s="27">
        <v>0</v>
      </c>
      <c r="T465" s="27">
        <f t="shared" si="99"/>
        <v>0</v>
      </c>
      <c r="U465" s="27">
        <v>0</v>
      </c>
      <c r="V465" s="27">
        <f t="shared" si="100"/>
        <v>147585.35000000003</v>
      </c>
      <c r="W465" s="28" t="s">
        <v>9911</v>
      </c>
      <c r="X465" s="27">
        <v>110703.16400000002</v>
      </c>
      <c r="Y465" s="27">
        <f t="shared" si="104"/>
        <v>264191.92800000007</v>
      </c>
      <c r="Z465" s="4" t="str" cm="1">
        <f t="array" ref="Z465">_xlfn.IFS(YEARFRAC(F465,G465)&lt;1,"&lt;1 Year",YEARFRAC(F465,G465)&lt;=5,"1-5 Years",YEARFRAC(F465,G465)&gt;5,"&gt;5 Years")</f>
        <v>1-5 Years</v>
      </c>
      <c r="AA465" s="24">
        <f>L465*(_xlfn.XLOOKUP(K465,'FX rates'!$A$2:$A$38,'FX rates'!$B$2:$B$38))</f>
        <v>141641.50498555164</v>
      </c>
      <c r="AB465" s="24">
        <f>V465*(_xlfn.XLOOKUP(K465,'FX rates'!$A$2:$A$38,'FX rates'!$B$2:$B$38))</f>
        <v>196384.44598866353</v>
      </c>
      <c r="AC465" s="24">
        <f>X465*(_xlfn.XLOOKUP(W465,'FX rates'!$A$2:$A$38,'FX rates'!$B$2:$B$38))</f>
        <v>147307.16518497371</v>
      </c>
      <c r="AD465" s="24">
        <f>Y465*(_xlfn.XLOOKUP(W465,'FX rates'!$A$2:$A$38,'FX rates'!$B$2:$B$38))</f>
        <v>351546.9890131838</v>
      </c>
      <c r="AE465" s="30">
        <f t="shared" si="105"/>
        <v>4.0000000000000022E-2</v>
      </c>
      <c r="AF465" s="31">
        <f t="shared" si="106"/>
        <v>4257.8139999999985</v>
      </c>
      <c r="AG465" s="23">
        <f t="shared" si="107"/>
        <v>54742.94100311189</v>
      </c>
      <c r="AH465" s="35">
        <f t="shared" si="101"/>
        <v>1.3306500000756409</v>
      </c>
      <c r="AI465" s="23">
        <f>U465*(_xlfn.XLOOKUP(K465,'FX rates'!$A$2:$A$38,'FX rates'!$B$2:$B$38))</f>
        <v>0</v>
      </c>
      <c r="AJ465" s="23">
        <f>Q465*(_xlfn.XLOOKUP(K465,'FX rates'!$A$2:$A$38,'FX rates'!$B$2:$B$38))</f>
        <v>0</v>
      </c>
      <c r="AK465" s="23">
        <f>R465*(_xlfn.XLOOKUP(K465,'FX rates'!$A$2:$A$38,'FX rates'!$B$2:$B$38))</f>
        <v>0</v>
      </c>
      <c r="AM465" s="4"/>
      <c r="AN465" s="4"/>
      <c r="AO465" s="4"/>
      <c r="AP465" s="32">
        <f t="shared" si="102"/>
        <v>0.3864894051266683</v>
      </c>
      <c r="AQ465" s="32">
        <f t="shared" si="103"/>
        <v>0</v>
      </c>
      <c r="AR465" s="24">
        <f t="shared" si="108"/>
        <v>153488.76400000002</v>
      </c>
      <c r="AS465" s="24" t="str">
        <f t="shared" si="109"/>
        <v>0</v>
      </c>
      <c r="AT465" s="24">
        <f t="shared" si="110"/>
        <v>316392.29011186544</v>
      </c>
      <c r="AU465" s="24">
        <f t="shared" si="111"/>
        <v>35154.698901318363</v>
      </c>
    </row>
    <row r="466" spans="1:47" x14ac:dyDescent="0.25">
      <c r="A466" s="28" t="s">
        <v>15420</v>
      </c>
      <c r="B466" s="28" t="s">
        <v>9912</v>
      </c>
      <c r="C466" s="28" t="s">
        <v>9913</v>
      </c>
      <c r="D466" s="28" t="s">
        <v>9914</v>
      </c>
      <c r="E466" s="28" t="s">
        <v>9915</v>
      </c>
      <c r="F466" s="29">
        <v>44013</v>
      </c>
      <c r="G466" s="29">
        <v>44896</v>
      </c>
      <c r="H466" s="28" t="s">
        <v>9916</v>
      </c>
      <c r="I466" s="28" t="s">
        <v>16035</v>
      </c>
      <c r="J466" s="28" t="s">
        <v>16039</v>
      </c>
      <c r="K466" s="28" t="s">
        <v>9917</v>
      </c>
      <c r="L466" s="27">
        <v>227700.00000000003</v>
      </c>
      <c r="M466" s="27">
        <v>425865.00000000006</v>
      </c>
      <c r="N466" s="27">
        <v>0</v>
      </c>
      <c r="O466" s="27">
        <v>0</v>
      </c>
      <c r="P466" s="27">
        <f t="shared" si="98"/>
        <v>425865.00000000006</v>
      </c>
      <c r="Q466" s="27">
        <v>0</v>
      </c>
      <c r="R466" s="27">
        <v>0</v>
      </c>
      <c r="S466" s="27">
        <v>0</v>
      </c>
      <c r="T466" s="27">
        <f t="shared" si="99"/>
        <v>0</v>
      </c>
      <c r="U466" s="27">
        <v>0</v>
      </c>
      <c r="V466" s="27">
        <f t="shared" si="100"/>
        <v>653565.00000000012</v>
      </c>
      <c r="W466" s="28" t="s">
        <v>9918</v>
      </c>
      <c r="X466" s="27">
        <v>234531.00000000003</v>
      </c>
      <c r="Y466" s="27">
        <f t="shared" si="104"/>
        <v>907702.95000000019</v>
      </c>
      <c r="Z466" s="4" t="str" cm="1">
        <f t="array" ref="Z466">_xlfn.IFS(YEARFRAC(F466,G466)&lt;1,"&lt;1 Year",YEARFRAC(F466,G466)&lt;=5,"1-5 Years",YEARFRAC(F466,G466)&gt;5,"&gt;5 Years")</f>
        <v>1-5 Years</v>
      </c>
      <c r="AA466" s="24">
        <f>L466*(_xlfn.XLOOKUP(K466,'FX rates'!$A$2:$A$38,'FX rates'!$B$2:$B$38))</f>
        <v>227700.00000000003</v>
      </c>
      <c r="AB466" s="24">
        <f>V466*(_xlfn.XLOOKUP(K466,'FX rates'!$A$2:$A$38,'FX rates'!$B$2:$B$38))</f>
        <v>653565.00000000012</v>
      </c>
      <c r="AC466" s="24">
        <f>X466*(_xlfn.XLOOKUP(W466,'FX rates'!$A$2:$A$38,'FX rates'!$B$2:$B$38))</f>
        <v>234531.00000000003</v>
      </c>
      <c r="AD466" s="24">
        <f>Y466*(_xlfn.XLOOKUP(W466,'FX rates'!$A$2:$A$38,'FX rates'!$B$2:$B$38))</f>
        <v>907702.95000000019</v>
      </c>
      <c r="AE466" s="30">
        <f t="shared" si="105"/>
        <v>2.9999999999999995E-2</v>
      </c>
      <c r="AF466" s="31">
        <f t="shared" si="106"/>
        <v>6831</v>
      </c>
      <c r="AG466" s="23">
        <f t="shared" si="107"/>
        <v>425865.00000000012</v>
      </c>
      <c r="AH466" s="35">
        <f t="shared" si="101"/>
        <v>1</v>
      </c>
      <c r="AI466" s="23">
        <f>U466*(_xlfn.XLOOKUP(K466,'FX rates'!$A$2:$A$38,'FX rates'!$B$2:$B$38))</f>
        <v>0</v>
      </c>
      <c r="AJ466" s="23">
        <f>Q466*(_xlfn.XLOOKUP(K466,'FX rates'!$A$2:$A$38,'FX rates'!$B$2:$B$38))</f>
        <v>0</v>
      </c>
      <c r="AK466" s="23">
        <f>R466*(_xlfn.XLOOKUP(K466,'FX rates'!$A$2:$A$38,'FX rates'!$B$2:$B$38))</f>
        <v>0</v>
      </c>
      <c r="AM466" s="4"/>
      <c r="AN466" s="4"/>
      <c r="AO466" s="4"/>
      <c r="AP466" s="32">
        <f t="shared" si="102"/>
        <v>1.8702898550724638</v>
      </c>
      <c r="AQ466" s="32">
        <f t="shared" si="103"/>
        <v>0</v>
      </c>
      <c r="AR466" s="24">
        <f t="shared" si="108"/>
        <v>673171.95000000019</v>
      </c>
      <c r="AS466" s="24" t="str">
        <f t="shared" si="109"/>
        <v>0</v>
      </c>
      <c r="AT466" s="24">
        <f t="shared" si="110"/>
        <v>816932.65500000014</v>
      </c>
      <c r="AU466" s="24">
        <f t="shared" si="111"/>
        <v>90770.295000000042</v>
      </c>
    </row>
    <row r="467" spans="1:47" x14ac:dyDescent="0.25">
      <c r="A467" s="28" t="s">
        <v>15421</v>
      </c>
      <c r="B467" s="28" t="s">
        <v>9919</v>
      </c>
      <c r="C467" s="28" t="s">
        <v>9920</v>
      </c>
      <c r="D467" s="28" t="s">
        <v>9921</v>
      </c>
      <c r="E467" s="28" t="s">
        <v>9922</v>
      </c>
      <c r="F467" s="29">
        <v>44013</v>
      </c>
      <c r="G467" s="29">
        <v>44896</v>
      </c>
      <c r="H467" s="28" t="s">
        <v>9923</v>
      </c>
      <c r="I467" s="28" t="s">
        <v>16056</v>
      </c>
      <c r="J467" s="4" t="s">
        <v>16037</v>
      </c>
      <c r="K467" s="28" t="s">
        <v>9924</v>
      </c>
      <c r="L467" s="27">
        <v>176550</v>
      </c>
      <c r="M467" s="27">
        <v>56782.000000000007</v>
      </c>
      <c r="N467" s="27">
        <v>0</v>
      </c>
      <c r="O467" s="27">
        <v>0</v>
      </c>
      <c r="P467" s="27">
        <f t="shared" si="98"/>
        <v>56782.000000000007</v>
      </c>
      <c r="Q467" s="27">
        <v>0</v>
      </c>
      <c r="R467" s="27">
        <v>0</v>
      </c>
      <c r="S467" s="27">
        <v>0</v>
      </c>
      <c r="T467" s="27">
        <f t="shared" si="99"/>
        <v>0</v>
      </c>
      <c r="U467" s="27">
        <v>0</v>
      </c>
      <c r="V467" s="27">
        <f t="shared" si="100"/>
        <v>233332</v>
      </c>
      <c r="W467" s="28" t="s">
        <v>9925</v>
      </c>
      <c r="X467" s="27">
        <v>188908.5</v>
      </c>
      <c r="Y467" s="27">
        <f t="shared" si="104"/>
        <v>438573.74</v>
      </c>
      <c r="Z467" s="4" t="str" cm="1">
        <f t="array" ref="Z467">_xlfn.IFS(YEARFRAC(F467,G467)&lt;1,"&lt;1 Year",YEARFRAC(F467,G467)&lt;=5,"1-5 Years",YEARFRAC(F467,G467)&gt;5,"&gt;5 Years")</f>
        <v>1-5 Years</v>
      </c>
      <c r="AA467" s="24">
        <f>L467*(_xlfn.XLOOKUP(K467,'FX rates'!$A$2:$A$38,'FX rates'!$B$2:$B$38))</f>
        <v>176550</v>
      </c>
      <c r="AB467" s="24">
        <f>V467*(_xlfn.XLOOKUP(K467,'FX rates'!$A$2:$A$38,'FX rates'!$B$2:$B$38))</f>
        <v>233332</v>
      </c>
      <c r="AC467" s="24">
        <f>X467*(_xlfn.XLOOKUP(W467,'FX rates'!$A$2:$A$38,'FX rates'!$B$2:$B$38))</f>
        <v>188908.5</v>
      </c>
      <c r="AD467" s="24">
        <f>Y467*(_xlfn.XLOOKUP(W467,'FX rates'!$A$2:$A$38,'FX rates'!$B$2:$B$38))</f>
        <v>438573.74</v>
      </c>
      <c r="AE467" s="30">
        <f t="shared" si="105"/>
        <v>7.0000000000000007E-2</v>
      </c>
      <c r="AF467" s="31">
        <f t="shared" si="106"/>
        <v>12358.5</v>
      </c>
      <c r="AG467" s="23">
        <f t="shared" si="107"/>
        <v>56782</v>
      </c>
      <c r="AH467" s="35">
        <f t="shared" si="101"/>
        <v>1</v>
      </c>
      <c r="AI467" s="23">
        <f>U467*(_xlfn.XLOOKUP(K467,'FX rates'!$A$2:$A$38,'FX rates'!$B$2:$B$38))</f>
        <v>0</v>
      </c>
      <c r="AJ467" s="23">
        <f>Q467*(_xlfn.XLOOKUP(K467,'FX rates'!$A$2:$A$38,'FX rates'!$B$2:$B$38))</f>
        <v>0</v>
      </c>
      <c r="AK467" s="23">
        <f>R467*(_xlfn.XLOOKUP(K467,'FX rates'!$A$2:$A$38,'FX rates'!$B$2:$B$38))</f>
        <v>0</v>
      </c>
      <c r="AM467" s="4"/>
      <c r="AN467" s="4"/>
      <c r="AO467" s="4"/>
      <c r="AP467" s="32">
        <f t="shared" si="102"/>
        <v>0.32161993769470409</v>
      </c>
      <c r="AQ467" s="32">
        <f t="shared" si="103"/>
        <v>0</v>
      </c>
      <c r="AR467" s="24">
        <f t="shared" si="108"/>
        <v>249665.24000000002</v>
      </c>
      <c r="AS467" s="24" t="str">
        <f t="shared" si="109"/>
        <v>0</v>
      </c>
      <c r="AT467" s="24">
        <f t="shared" si="110"/>
        <v>394716.36599999998</v>
      </c>
      <c r="AU467" s="24">
        <f t="shared" si="111"/>
        <v>43857.374000000011</v>
      </c>
    </row>
    <row r="468" spans="1:47" x14ac:dyDescent="0.25">
      <c r="A468" s="28" t="s">
        <v>15422</v>
      </c>
      <c r="B468" s="28" t="s">
        <v>9926</v>
      </c>
      <c r="C468" s="28" t="s">
        <v>9927</v>
      </c>
      <c r="D468" s="28" t="s">
        <v>9928</v>
      </c>
      <c r="E468" s="28" t="s">
        <v>9929</v>
      </c>
      <c r="F468" s="29">
        <v>44013</v>
      </c>
      <c r="G468" s="29">
        <v>44896</v>
      </c>
      <c r="H468" s="28" t="s">
        <v>9930</v>
      </c>
      <c r="I468" s="28" t="s">
        <v>16036</v>
      </c>
      <c r="J468" s="28" t="s">
        <v>16046</v>
      </c>
      <c r="K468" s="28" t="s">
        <v>9931</v>
      </c>
      <c r="L468" s="27">
        <v>198879.99999999997</v>
      </c>
      <c r="M468" s="27">
        <v>188188.00000000003</v>
      </c>
      <c r="N468" s="27">
        <v>0</v>
      </c>
      <c r="O468" s="27">
        <v>0</v>
      </c>
      <c r="P468" s="27">
        <f t="shared" si="98"/>
        <v>188188.00000000003</v>
      </c>
      <c r="Q468" s="27">
        <v>0</v>
      </c>
      <c r="R468" s="27">
        <v>0</v>
      </c>
      <c r="S468" s="27">
        <v>0</v>
      </c>
      <c r="T468" s="27">
        <f t="shared" si="99"/>
        <v>0</v>
      </c>
      <c r="U468" s="27">
        <v>0</v>
      </c>
      <c r="V468" s="27">
        <f t="shared" si="100"/>
        <v>387068</v>
      </c>
      <c r="W468" s="28" t="s">
        <v>9932</v>
      </c>
      <c r="X468" s="27">
        <v>224734.39999999994</v>
      </c>
      <c r="Y468" s="27">
        <f t="shared" si="104"/>
        <v>662121.23999999987</v>
      </c>
      <c r="Z468" s="4" t="str" cm="1">
        <f t="array" ref="Z468">_xlfn.IFS(YEARFRAC(F468,G468)&lt;1,"&lt;1 Year",YEARFRAC(F468,G468)&lt;=5,"1-5 Years",YEARFRAC(F468,G468)&gt;5,"&gt;5 Years")</f>
        <v>1-5 Years</v>
      </c>
      <c r="AA468" s="24">
        <f>L468*(_xlfn.XLOOKUP(K468,'FX rates'!$A$2:$A$38,'FX rates'!$B$2:$B$38))</f>
        <v>264639.67201504344</v>
      </c>
      <c r="AB468" s="24">
        <f>V468*(_xlfn.XLOOKUP(K468,'FX rates'!$A$2:$A$38,'FX rates'!$B$2:$B$38))</f>
        <v>515052.03422927822</v>
      </c>
      <c r="AC468" s="24">
        <f>X468*(_xlfn.XLOOKUP(W468,'FX rates'!$A$2:$A$38,'FX rates'!$B$2:$B$38))</f>
        <v>299042.82937699906</v>
      </c>
      <c r="AD468" s="24">
        <f>Y468*(_xlfn.XLOOKUP(W468,'FX rates'!$A$2:$A$38,'FX rates'!$B$2:$B$38))</f>
        <v>881051.62805608334</v>
      </c>
      <c r="AE468" s="30">
        <f t="shared" si="105"/>
        <v>0.12999999999999987</v>
      </c>
      <c r="AF468" s="31">
        <f t="shared" si="106"/>
        <v>25854.399999999965</v>
      </c>
      <c r="AG468" s="23">
        <f t="shared" si="107"/>
        <v>250412.36221423477</v>
      </c>
      <c r="AH468" s="35">
        <f t="shared" si="101"/>
        <v>1.3306500000756409</v>
      </c>
      <c r="AI468" s="23">
        <f>U468*(_xlfn.XLOOKUP(K468,'FX rates'!$A$2:$A$38,'FX rates'!$B$2:$B$38))</f>
        <v>0</v>
      </c>
      <c r="AJ468" s="23">
        <f>Q468*(_xlfn.XLOOKUP(K468,'FX rates'!$A$2:$A$38,'FX rates'!$B$2:$B$38))</f>
        <v>0</v>
      </c>
      <c r="AK468" s="23">
        <f>R468*(_xlfn.XLOOKUP(K468,'FX rates'!$A$2:$A$38,'FX rates'!$B$2:$B$38))</f>
        <v>0</v>
      </c>
      <c r="AM468" s="4"/>
      <c r="AN468" s="4"/>
      <c r="AO468" s="4"/>
      <c r="AP468" s="32">
        <f t="shared" si="102"/>
        <v>0.94623893805309767</v>
      </c>
      <c r="AQ468" s="32">
        <f t="shared" si="103"/>
        <v>0</v>
      </c>
      <c r="AR468" s="24">
        <f t="shared" si="108"/>
        <v>437386.83999999991</v>
      </c>
      <c r="AS468" s="24" t="str">
        <f t="shared" si="109"/>
        <v>0</v>
      </c>
      <c r="AT468" s="24">
        <f t="shared" si="110"/>
        <v>792946.46525047498</v>
      </c>
      <c r="AU468" s="24">
        <f t="shared" si="111"/>
        <v>88105.162805608357</v>
      </c>
    </row>
    <row r="469" spans="1:47" x14ac:dyDescent="0.25">
      <c r="A469" s="28" t="s">
        <v>15423</v>
      </c>
      <c r="B469" s="28" t="s">
        <v>9933</v>
      </c>
      <c r="C469" s="28" t="s">
        <v>9934</v>
      </c>
      <c r="D469" s="28" t="s">
        <v>9935</v>
      </c>
      <c r="E469" s="28" t="s">
        <v>9936</v>
      </c>
      <c r="F469" s="29">
        <v>44013</v>
      </c>
      <c r="G469" s="29">
        <v>44896</v>
      </c>
      <c r="H469" s="28" t="s">
        <v>9937</v>
      </c>
      <c r="I469" s="28" t="s">
        <v>16056</v>
      </c>
      <c r="J469" s="28" t="s">
        <v>16054</v>
      </c>
      <c r="K469" s="28" t="s">
        <v>9938</v>
      </c>
      <c r="L469" s="27">
        <v>173448</v>
      </c>
      <c r="M469" s="27">
        <v>11319.000000000002</v>
      </c>
      <c r="N469" s="27">
        <v>0</v>
      </c>
      <c r="O469" s="27">
        <v>0</v>
      </c>
      <c r="P469" s="27">
        <f t="shared" si="98"/>
        <v>11319.000000000002</v>
      </c>
      <c r="Q469" s="27">
        <v>0</v>
      </c>
      <c r="R469" s="27">
        <v>0</v>
      </c>
      <c r="S469" s="27">
        <v>0</v>
      </c>
      <c r="T469" s="27">
        <f t="shared" si="99"/>
        <v>0</v>
      </c>
      <c r="U469" s="27">
        <v>0</v>
      </c>
      <c r="V469" s="27">
        <f t="shared" si="100"/>
        <v>184767</v>
      </c>
      <c r="W469" s="28" t="s">
        <v>9939</v>
      </c>
      <c r="X469" s="27">
        <v>178651.44</v>
      </c>
      <c r="Y469" s="27">
        <f t="shared" si="104"/>
        <v>368961.45</v>
      </c>
      <c r="Z469" s="4" t="str" cm="1">
        <f t="array" ref="Z469">_xlfn.IFS(YEARFRAC(F469,G469)&lt;1,"&lt;1 Year",YEARFRAC(F469,G469)&lt;=5,"1-5 Years",YEARFRAC(F469,G469)&gt;5,"&gt;5 Years")</f>
        <v>1-5 Years</v>
      </c>
      <c r="AA469" s="24">
        <f>L469*(_xlfn.XLOOKUP(K469,'FX rates'!$A$2:$A$38,'FX rates'!$B$2:$B$38))</f>
        <v>173448</v>
      </c>
      <c r="AB469" s="24">
        <f>V469*(_xlfn.XLOOKUP(K469,'FX rates'!$A$2:$A$38,'FX rates'!$B$2:$B$38))</f>
        <v>184767</v>
      </c>
      <c r="AC469" s="24">
        <f>X469*(_xlfn.XLOOKUP(W469,'FX rates'!$A$2:$A$38,'FX rates'!$B$2:$B$38))</f>
        <v>178651.44</v>
      </c>
      <c r="AD469" s="24">
        <f>Y469*(_xlfn.XLOOKUP(W469,'FX rates'!$A$2:$A$38,'FX rates'!$B$2:$B$38))</f>
        <v>368961.45</v>
      </c>
      <c r="AE469" s="30">
        <f t="shared" si="105"/>
        <v>3.0000000000000013E-2</v>
      </c>
      <c r="AF469" s="31">
        <f t="shared" si="106"/>
        <v>5203.4400000000023</v>
      </c>
      <c r="AG469" s="23">
        <f t="shared" si="107"/>
        <v>11319</v>
      </c>
      <c r="AH469" s="35">
        <f t="shared" si="101"/>
        <v>1</v>
      </c>
      <c r="AI469" s="23">
        <f>U469*(_xlfn.XLOOKUP(K469,'FX rates'!$A$2:$A$38,'FX rates'!$B$2:$B$38))</f>
        <v>0</v>
      </c>
      <c r="AJ469" s="23">
        <f>Q469*(_xlfn.XLOOKUP(K469,'FX rates'!$A$2:$A$38,'FX rates'!$B$2:$B$38))</f>
        <v>0</v>
      </c>
      <c r="AK469" s="23">
        <f>R469*(_xlfn.XLOOKUP(K469,'FX rates'!$A$2:$A$38,'FX rates'!$B$2:$B$38))</f>
        <v>0</v>
      </c>
      <c r="AM469" s="4"/>
      <c r="AN469" s="4"/>
      <c r="AO469" s="4"/>
      <c r="AP469" s="32">
        <f t="shared" si="102"/>
        <v>6.5258751902587536E-2</v>
      </c>
      <c r="AQ469" s="32">
        <f t="shared" si="103"/>
        <v>0</v>
      </c>
      <c r="AR469" s="24">
        <f t="shared" si="108"/>
        <v>190310.01</v>
      </c>
      <c r="AS469" s="24" t="str">
        <f t="shared" si="109"/>
        <v>0</v>
      </c>
      <c r="AT469" s="24">
        <f t="shared" si="110"/>
        <v>332065.30499999999</v>
      </c>
      <c r="AU469" s="24">
        <f t="shared" si="111"/>
        <v>36896.145000000019</v>
      </c>
    </row>
    <row r="470" spans="1:47" x14ac:dyDescent="0.25">
      <c r="A470" s="28" t="s">
        <v>14146</v>
      </c>
      <c r="B470" s="28" t="s">
        <v>999</v>
      </c>
      <c r="C470" s="28" t="s">
        <v>1000</v>
      </c>
      <c r="D470" s="28" t="s">
        <v>1001</v>
      </c>
      <c r="E470" s="28" t="s">
        <v>1002</v>
      </c>
      <c r="F470" s="29">
        <v>39406</v>
      </c>
      <c r="G470" s="29">
        <v>44896</v>
      </c>
      <c r="H470" s="28" t="s">
        <v>1003</v>
      </c>
      <c r="I470" s="28" t="s">
        <v>16038</v>
      </c>
      <c r="J470" s="28" t="s">
        <v>16056</v>
      </c>
      <c r="K470" s="28" t="s">
        <v>1004</v>
      </c>
      <c r="L470" s="27">
        <v>228800.00000000003</v>
      </c>
      <c r="M470" s="27">
        <v>194370</v>
      </c>
      <c r="N470" s="27">
        <v>0</v>
      </c>
      <c r="O470" s="27">
        <v>0</v>
      </c>
      <c r="P470" s="27">
        <f t="shared" si="98"/>
        <v>194370</v>
      </c>
      <c r="Q470" s="27">
        <v>0</v>
      </c>
      <c r="R470" s="27">
        <v>0</v>
      </c>
      <c r="S470" s="27">
        <v>0</v>
      </c>
      <c r="T470" s="27">
        <f t="shared" si="99"/>
        <v>0</v>
      </c>
      <c r="U470" s="27">
        <v>0</v>
      </c>
      <c r="V470" s="27">
        <f t="shared" si="100"/>
        <v>423170</v>
      </c>
      <c r="W470" s="28" t="s">
        <v>1005</v>
      </c>
      <c r="X470" s="27">
        <v>242528.00000000003</v>
      </c>
      <c r="Y470" s="27">
        <f t="shared" si="104"/>
        <v>691088.20000000007</v>
      </c>
      <c r="Z470" s="4" t="str" cm="1">
        <f t="array" ref="Z470">_xlfn.IFS(YEARFRAC(F470,G470)&lt;1,"&lt;1 Year",YEARFRAC(F470,G470)&lt;=5,"1-5 Years",YEARFRAC(F470,G470)&gt;5,"&gt;5 Years")</f>
        <v>&gt;5 Years</v>
      </c>
      <c r="AA470" s="24">
        <f>L470*(_xlfn.XLOOKUP(K470,'FX rates'!$A$2:$A$38,'FX rates'!$B$2:$B$38))</f>
        <v>228800.00000000003</v>
      </c>
      <c r="AB470" s="24">
        <f>V470*(_xlfn.XLOOKUP(K470,'FX rates'!$A$2:$A$38,'FX rates'!$B$2:$B$38))</f>
        <v>423170</v>
      </c>
      <c r="AC470" s="24">
        <f>X470*(_xlfn.XLOOKUP(W470,'FX rates'!$A$2:$A$38,'FX rates'!$B$2:$B$38))</f>
        <v>242528.00000000003</v>
      </c>
      <c r="AD470" s="24">
        <f>Y470*(_xlfn.XLOOKUP(W470,'FX rates'!$A$2:$A$38,'FX rates'!$B$2:$B$38))</f>
        <v>691088.20000000007</v>
      </c>
      <c r="AE470" s="30">
        <f t="shared" si="105"/>
        <v>5.9999999999999991E-2</v>
      </c>
      <c r="AF470" s="31">
        <f t="shared" si="106"/>
        <v>13728</v>
      </c>
      <c r="AG470" s="23">
        <f t="shared" si="107"/>
        <v>194369.99999999997</v>
      </c>
      <c r="AH470" s="35">
        <f t="shared" si="101"/>
        <v>1</v>
      </c>
      <c r="AI470" s="23">
        <f>U470*(_xlfn.XLOOKUP(K470,'FX rates'!$A$2:$A$38,'FX rates'!$B$2:$B$38))</f>
        <v>0</v>
      </c>
      <c r="AJ470" s="23">
        <f>Q470*(_xlfn.XLOOKUP(K470,'FX rates'!$A$2:$A$38,'FX rates'!$B$2:$B$38))</f>
        <v>0</v>
      </c>
      <c r="AK470" s="23">
        <f>R470*(_xlfn.XLOOKUP(K470,'FX rates'!$A$2:$A$38,'FX rates'!$B$2:$B$38))</f>
        <v>0</v>
      </c>
      <c r="AM470" s="4"/>
      <c r="AN470" s="4"/>
      <c r="AO470" s="4"/>
      <c r="AP470" s="32">
        <f t="shared" si="102"/>
        <v>0.84951923076923064</v>
      </c>
      <c r="AQ470" s="32">
        <f t="shared" si="103"/>
        <v>0</v>
      </c>
      <c r="AR470" s="24">
        <f t="shared" si="108"/>
        <v>448560.20000000007</v>
      </c>
      <c r="AS470" s="24" t="str">
        <f t="shared" si="109"/>
        <v>0</v>
      </c>
      <c r="AT470" s="24">
        <f t="shared" si="110"/>
        <v>621979.38000000012</v>
      </c>
      <c r="AU470" s="24">
        <f t="shared" si="111"/>
        <v>69108.819999999949</v>
      </c>
    </row>
    <row r="471" spans="1:47" x14ac:dyDescent="0.25">
      <c r="A471" s="28" t="s">
        <v>15424</v>
      </c>
      <c r="B471" s="28" t="s">
        <v>9940</v>
      </c>
      <c r="C471" s="28" t="s">
        <v>9941</v>
      </c>
      <c r="D471" s="28" t="s">
        <v>9942</v>
      </c>
      <c r="E471" s="28" t="s">
        <v>9943</v>
      </c>
      <c r="F471" s="29">
        <v>44013</v>
      </c>
      <c r="G471" s="29">
        <v>44896</v>
      </c>
      <c r="H471" s="28" t="s">
        <v>9944</v>
      </c>
      <c r="I471" s="28" t="s">
        <v>16038</v>
      </c>
      <c r="J471" s="28" t="s">
        <v>16041</v>
      </c>
      <c r="K471" s="28" t="s">
        <v>9945</v>
      </c>
      <c r="L471" s="27">
        <v>122808.95000000003</v>
      </c>
      <c r="M471" s="27">
        <v>28858.500000000004</v>
      </c>
      <c r="N471" s="27">
        <v>0</v>
      </c>
      <c r="O471" s="27">
        <v>0</v>
      </c>
      <c r="P471" s="27">
        <f t="shared" si="98"/>
        <v>28858.500000000004</v>
      </c>
      <c r="Q471" s="27">
        <v>0</v>
      </c>
      <c r="R471" s="27">
        <v>0</v>
      </c>
      <c r="S471" s="27">
        <v>0</v>
      </c>
      <c r="T471" s="27">
        <f t="shared" si="99"/>
        <v>0</v>
      </c>
      <c r="U471" s="27">
        <v>0</v>
      </c>
      <c r="V471" s="27">
        <f t="shared" si="100"/>
        <v>151667.45000000004</v>
      </c>
      <c r="W471" s="28" t="s">
        <v>9946</v>
      </c>
      <c r="X471" s="27">
        <v>130177.48700000004</v>
      </c>
      <c r="Y471" s="27">
        <f t="shared" si="104"/>
        <v>290944.98400000011</v>
      </c>
      <c r="Z471" s="4" t="str" cm="1">
        <f t="array" ref="Z471">_xlfn.IFS(YEARFRAC(F471,G471)&lt;1,"&lt;1 Year",YEARFRAC(F471,G471)&lt;=5,"1-5 Years",YEARFRAC(F471,G471)&gt;5,"&gt;5 Years")</f>
        <v>1-5 Years</v>
      </c>
      <c r="AA471" s="24">
        <f>L471*(_xlfn.XLOOKUP(K471,'FX rates'!$A$2:$A$38,'FX rates'!$B$2:$B$38))</f>
        <v>163415.72932678941</v>
      </c>
      <c r="AB471" s="24">
        <f>V471*(_xlfn.XLOOKUP(K471,'FX rates'!$A$2:$A$38,'FX rates'!$B$2:$B$38))</f>
        <v>201816.29235397233</v>
      </c>
      <c r="AC471" s="24">
        <f>X471*(_xlfn.XLOOKUP(W471,'FX rates'!$A$2:$A$38,'FX rates'!$B$2:$B$38))</f>
        <v>173220.6730863968</v>
      </c>
      <c r="AD471" s="24">
        <f>Y471*(_xlfn.XLOOKUP(W471,'FX rates'!$A$2:$A$38,'FX rates'!$B$2:$B$38))</f>
        <v>387145.94298160751</v>
      </c>
      <c r="AE471" s="30">
        <f t="shared" si="105"/>
        <v>6.0000000000000116E-2</v>
      </c>
      <c r="AF471" s="31">
        <f t="shared" si="106"/>
        <v>7368.5370000000112</v>
      </c>
      <c r="AG471" s="23">
        <f t="shared" si="107"/>
        <v>38400.563027182914</v>
      </c>
      <c r="AH471" s="35">
        <f t="shared" si="101"/>
        <v>1.3306500000756409</v>
      </c>
      <c r="AI471" s="23">
        <f>U471*(_xlfn.XLOOKUP(K471,'FX rates'!$A$2:$A$38,'FX rates'!$B$2:$B$38))</f>
        <v>0</v>
      </c>
      <c r="AJ471" s="23">
        <f>Q471*(_xlfn.XLOOKUP(K471,'FX rates'!$A$2:$A$38,'FX rates'!$B$2:$B$38))</f>
        <v>0</v>
      </c>
      <c r="AK471" s="23">
        <f>R471*(_xlfn.XLOOKUP(K471,'FX rates'!$A$2:$A$38,'FX rates'!$B$2:$B$38))</f>
        <v>0</v>
      </c>
      <c r="AM471" s="4"/>
      <c r="AN471" s="4"/>
      <c r="AO471" s="4"/>
      <c r="AP471" s="32">
        <f t="shared" si="102"/>
        <v>0.23498694516971277</v>
      </c>
      <c r="AQ471" s="32">
        <f t="shared" si="103"/>
        <v>0</v>
      </c>
      <c r="AR471" s="24">
        <f t="shared" si="108"/>
        <v>160767.49700000006</v>
      </c>
      <c r="AS471" s="24" t="str">
        <f t="shared" si="109"/>
        <v>0</v>
      </c>
      <c r="AT471" s="24">
        <f t="shared" si="110"/>
        <v>348431.34868344676</v>
      </c>
      <c r="AU471" s="24">
        <f t="shared" si="111"/>
        <v>38714.594298160751</v>
      </c>
    </row>
    <row r="472" spans="1:47" x14ac:dyDescent="0.25">
      <c r="A472" s="28" t="s">
        <v>15425</v>
      </c>
      <c r="B472" s="28" t="s">
        <v>9947</v>
      </c>
      <c r="C472" s="28" t="s">
        <v>9948</v>
      </c>
      <c r="D472" s="28" t="s">
        <v>9949</v>
      </c>
      <c r="E472" s="28" t="s">
        <v>9950</v>
      </c>
      <c r="F472" s="29">
        <v>44013</v>
      </c>
      <c r="G472" s="29">
        <v>44896</v>
      </c>
      <c r="H472" s="28" t="s">
        <v>9951</v>
      </c>
      <c r="I472" s="28" t="s">
        <v>16055</v>
      </c>
      <c r="J472" s="28" t="s">
        <v>16042</v>
      </c>
      <c r="K472" s="28" t="s">
        <v>9952</v>
      </c>
      <c r="L472" s="27">
        <v>116160.00000000003</v>
      </c>
      <c r="M472" s="27">
        <v>81840</v>
      </c>
      <c r="N472" s="27">
        <v>0</v>
      </c>
      <c r="O472" s="27">
        <v>0</v>
      </c>
      <c r="P472" s="27">
        <f t="shared" si="98"/>
        <v>81840</v>
      </c>
      <c r="Q472" s="27">
        <v>0</v>
      </c>
      <c r="R472" s="27">
        <v>0</v>
      </c>
      <c r="S472" s="27">
        <v>0</v>
      </c>
      <c r="T472" s="27">
        <f t="shared" si="99"/>
        <v>0</v>
      </c>
      <c r="U472" s="27">
        <v>0</v>
      </c>
      <c r="V472" s="27">
        <f t="shared" si="100"/>
        <v>198000.00000000003</v>
      </c>
      <c r="W472" s="28" t="s">
        <v>9953</v>
      </c>
      <c r="X472" s="27">
        <v>126614.40000000004</v>
      </c>
      <c r="Y472" s="27">
        <f t="shared" si="104"/>
        <v>342434.40000000008</v>
      </c>
      <c r="Z472" s="4" t="str" cm="1">
        <f t="array" ref="Z472">_xlfn.IFS(YEARFRAC(F472,G472)&lt;1,"&lt;1 Year",YEARFRAC(F472,G472)&lt;=5,"1-5 Years",YEARFRAC(F472,G472)&gt;5,"&gt;5 Years")</f>
        <v>1-5 Years</v>
      </c>
      <c r="AA472" s="24">
        <f>L472*(_xlfn.XLOOKUP(K472,'FX rates'!$A$2:$A$38,'FX rates'!$B$2:$B$38))</f>
        <v>154568.30400878648</v>
      </c>
      <c r="AB472" s="24">
        <f>V472*(_xlfn.XLOOKUP(K472,'FX rates'!$A$2:$A$38,'FX rates'!$B$2:$B$38))</f>
        <v>263468.70001497696</v>
      </c>
      <c r="AC472" s="24">
        <f>X472*(_xlfn.XLOOKUP(W472,'FX rates'!$A$2:$A$38,'FX rates'!$B$2:$B$38))</f>
        <v>168479.45136957729</v>
      </c>
      <c r="AD472" s="24">
        <f>Y472*(_xlfn.XLOOKUP(W472,'FX rates'!$A$2:$A$38,'FX rates'!$B$2:$B$38))</f>
        <v>455660.33438590216</v>
      </c>
      <c r="AE472" s="30">
        <f t="shared" si="105"/>
        <v>9.0000000000000191E-2</v>
      </c>
      <c r="AF472" s="31">
        <f t="shared" si="106"/>
        <v>10454.400000000009</v>
      </c>
      <c r="AG472" s="23">
        <f t="shared" si="107"/>
        <v>108900.39600619048</v>
      </c>
      <c r="AH472" s="35">
        <f t="shared" si="101"/>
        <v>1.3306500000756409</v>
      </c>
      <c r="AI472" s="23">
        <f>U472*(_xlfn.XLOOKUP(K472,'FX rates'!$A$2:$A$38,'FX rates'!$B$2:$B$38))</f>
        <v>0</v>
      </c>
      <c r="AJ472" s="23">
        <f>Q472*(_xlfn.XLOOKUP(K472,'FX rates'!$A$2:$A$38,'FX rates'!$B$2:$B$38))</f>
        <v>0</v>
      </c>
      <c r="AK472" s="23">
        <f>R472*(_xlfn.XLOOKUP(K472,'FX rates'!$A$2:$A$38,'FX rates'!$B$2:$B$38))</f>
        <v>0</v>
      </c>
      <c r="AM472" s="4"/>
      <c r="AN472" s="4"/>
      <c r="AO472" s="4"/>
      <c r="AP472" s="32">
        <f t="shared" si="102"/>
        <v>0.70454545454545436</v>
      </c>
      <c r="AQ472" s="32">
        <f t="shared" si="103"/>
        <v>0</v>
      </c>
      <c r="AR472" s="24">
        <f t="shared" si="108"/>
        <v>215820.00000000003</v>
      </c>
      <c r="AS472" s="24" t="str">
        <f t="shared" si="109"/>
        <v>0</v>
      </c>
      <c r="AT472" s="24">
        <f t="shared" si="110"/>
        <v>410094.30094731197</v>
      </c>
      <c r="AU472" s="24">
        <f t="shared" si="111"/>
        <v>45566.033438590181</v>
      </c>
    </row>
    <row r="473" spans="1:47" x14ac:dyDescent="0.25">
      <c r="A473" s="28" t="s">
        <v>15426</v>
      </c>
      <c r="B473" s="28" t="s">
        <v>9065</v>
      </c>
      <c r="C473" s="28" t="s">
        <v>9066</v>
      </c>
      <c r="D473" s="28" t="s">
        <v>9067</v>
      </c>
      <c r="E473" s="28" t="s">
        <v>9068</v>
      </c>
      <c r="F473" s="29">
        <v>44013</v>
      </c>
      <c r="G473" s="29">
        <v>44896</v>
      </c>
      <c r="H473" s="28" t="s">
        <v>9069</v>
      </c>
      <c r="I473" s="28" t="s">
        <v>16048</v>
      </c>
      <c r="J473" s="28" t="s">
        <v>16055</v>
      </c>
      <c r="K473" s="28" t="s">
        <v>9070</v>
      </c>
      <c r="L473" s="27">
        <v>59400.000000000015</v>
      </c>
      <c r="M473" s="27">
        <v>7031.2000000000007</v>
      </c>
      <c r="N473" s="27">
        <v>0</v>
      </c>
      <c r="O473" s="27">
        <v>0</v>
      </c>
      <c r="P473" s="27">
        <f t="shared" si="98"/>
        <v>7031.2000000000007</v>
      </c>
      <c r="Q473" s="27">
        <v>0</v>
      </c>
      <c r="R473" s="27">
        <v>0</v>
      </c>
      <c r="S473" s="27">
        <v>0</v>
      </c>
      <c r="T473" s="27">
        <f t="shared" si="99"/>
        <v>0</v>
      </c>
      <c r="U473" s="27">
        <v>0</v>
      </c>
      <c r="V473" s="27">
        <f t="shared" si="100"/>
        <v>66431.200000000012</v>
      </c>
      <c r="W473" s="28" t="s">
        <v>9071</v>
      </c>
      <c r="X473" s="27">
        <v>61776.000000000015</v>
      </c>
      <c r="Y473" s="27">
        <f t="shared" si="104"/>
        <v>130864.44800000003</v>
      </c>
      <c r="Z473" s="4" t="str" cm="1">
        <f t="array" ref="Z473">_xlfn.IFS(YEARFRAC(F473,G473)&lt;1,"&lt;1 Year",YEARFRAC(F473,G473)&lt;=5,"1-5 Years",YEARFRAC(F473,G473)&gt;5,"&gt;5 Years")</f>
        <v>1-5 Years</v>
      </c>
      <c r="AA473" s="24">
        <f>L473*(_xlfn.XLOOKUP(K473,'FX rates'!$A$2:$A$38,'FX rates'!$B$2:$B$38))</f>
        <v>79040.610004493094</v>
      </c>
      <c r="AB473" s="24">
        <f>V473*(_xlfn.XLOOKUP(K473,'FX rates'!$A$2:$A$38,'FX rates'!$B$2:$B$38))</f>
        <v>88396.676285024936</v>
      </c>
      <c r="AC473" s="24">
        <f>X473*(_xlfn.XLOOKUP(W473,'FX rates'!$A$2:$A$38,'FX rates'!$B$2:$B$38))</f>
        <v>82202.23440467281</v>
      </c>
      <c r="AD473" s="24">
        <f>Y473*(_xlfn.XLOOKUP(W473,'FX rates'!$A$2:$A$38,'FX rates'!$B$2:$B$38))</f>
        <v>174134.77774109875</v>
      </c>
      <c r="AE473" s="30">
        <f t="shared" si="105"/>
        <v>3.9999999999999911E-2</v>
      </c>
      <c r="AF473" s="31">
        <f t="shared" si="106"/>
        <v>2376</v>
      </c>
      <c r="AG473" s="23">
        <f t="shared" si="107"/>
        <v>9356.0662805318425</v>
      </c>
      <c r="AH473" s="35">
        <f t="shared" si="101"/>
        <v>1.3306500000756409</v>
      </c>
      <c r="AI473" s="23">
        <f>U473*(_xlfn.XLOOKUP(K473,'FX rates'!$A$2:$A$38,'FX rates'!$B$2:$B$38))</f>
        <v>0</v>
      </c>
      <c r="AJ473" s="23">
        <f>Q473*(_xlfn.XLOOKUP(K473,'FX rates'!$A$2:$A$38,'FX rates'!$B$2:$B$38))</f>
        <v>0</v>
      </c>
      <c r="AK473" s="23">
        <f>R473*(_xlfn.XLOOKUP(K473,'FX rates'!$A$2:$A$38,'FX rates'!$B$2:$B$38))</f>
        <v>0</v>
      </c>
      <c r="AM473" s="4"/>
      <c r="AN473" s="4"/>
      <c r="AO473" s="4"/>
      <c r="AP473" s="32">
        <f t="shared" si="102"/>
        <v>0.11837037037037035</v>
      </c>
      <c r="AQ473" s="32">
        <f t="shared" si="103"/>
        <v>0</v>
      </c>
      <c r="AR473" s="24">
        <f t="shared" si="108"/>
        <v>69088.448000000019</v>
      </c>
      <c r="AS473" s="24" t="str">
        <f t="shared" si="109"/>
        <v>0</v>
      </c>
      <c r="AT473" s="24">
        <f t="shared" si="110"/>
        <v>156721.29996698888</v>
      </c>
      <c r="AU473" s="24">
        <f t="shared" si="111"/>
        <v>17413.477774109866</v>
      </c>
    </row>
    <row r="474" spans="1:47" x14ac:dyDescent="0.25">
      <c r="A474" s="28" t="s">
        <v>15427</v>
      </c>
      <c r="B474" s="28" t="s">
        <v>9961</v>
      </c>
      <c r="C474" s="28" t="s">
        <v>9962</v>
      </c>
      <c r="D474" s="28" t="s">
        <v>9963</v>
      </c>
      <c r="E474" s="28" t="s">
        <v>9964</v>
      </c>
      <c r="F474" s="29">
        <v>44013</v>
      </c>
      <c r="G474" s="29">
        <v>44896</v>
      </c>
      <c r="H474" s="28" t="s">
        <v>9965</v>
      </c>
      <c r="I474" s="28" t="s">
        <v>16056</v>
      </c>
      <c r="J474" s="28" t="s">
        <v>16033</v>
      </c>
      <c r="K474" s="28" t="s">
        <v>9966</v>
      </c>
      <c r="L474" s="27">
        <v>125840.00000000001</v>
      </c>
      <c r="M474" s="27">
        <v>81840</v>
      </c>
      <c r="N474" s="27">
        <v>0</v>
      </c>
      <c r="O474" s="27">
        <v>0</v>
      </c>
      <c r="P474" s="27">
        <f t="shared" si="98"/>
        <v>81840</v>
      </c>
      <c r="Q474" s="27">
        <v>0</v>
      </c>
      <c r="R474" s="27">
        <v>0</v>
      </c>
      <c r="S474" s="27">
        <v>0</v>
      </c>
      <c r="T474" s="27">
        <f t="shared" si="99"/>
        <v>0</v>
      </c>
      <c r="U474" s="27">
        <v>0</v>
      </c>
      <c r="V474" s="27">
        <f t="shared" si="100"/>
        <v>207680</v>
      </c>
      <c r="W474" s="28" t="s">
        <v>9967</v>
      </c>
      <c r="X474" s="27">
        <v>134648.80000000002</v>
      </c>
      <c r="Y474" s="27">
        <f t="shared" si="104"/>
        <v>356866.4</v>
      </c>
      <c r="Z474" s="4" t="str" cm="1">
        <f t="array" ref="Z474">_xlfn.IFS(YEARFRAC(F474,G474)&lt;1,"&lt;1 Year",YEARFRAC(F474,G474)&lt;=5,"1-5 Years",YEARFRAC(F474,G474)&gt;5,"&gt;5 Years")</f>
        <v>1-5 Years</v>
      </c>
      <c r="AA474" s="24">
        <f>L474*(_xlfn.XLOOKUP(K474,'FX rates'!$A$2:$A$38,'FX rates'!$B$2:$B$38))</f>
        <v>167448.99600951868</v>
      </c>
      <c r="AB474" s="24">
        <f>V474*(_xlfn.XLOOKUP(K474,'FX rates'!$A$2:$A$38,'FX rates'!$B$2:$B$38))</f>
        <v>276349.39201570913</v>
      </c>
      <c r="AC474" s="24">
        <f>X474*(_xlfn.XLOOKUP(W474,'FX rates'!$A$2:$A$38,'FX rates'!$B$2:$B$38))</f>
        <v>179170.42573018497</v>
      </c>
      <c r="AD474" s="24">
        <f>Y474*(_xlfn.XLOOKUP(W474,'FX rates'!$A$2:$A$38,'FX rates'!$B$2:$B$38))</f>
        <v>474864.27518699376</v>
      </c>
      <c r="AE474" s="30">
        <f t="shared" si="105"/>
        <v>6.9999999999999882E-2</v>
      </c>
      <c r="AF474" s="31">
        <f t="shared" si="106"/>
        <v>8808.8000000000029</v>
      </c>
      <c r="AG474" s="23">
        <f t="shared" si="107"/>
        <v>108900.39600619045</v>
      </c>
      <c r="AH474" s="35">
        <f t="shared" si="101"/>
        <v>1.3306500000756409</v>
      </c>
      <c r="AI474" s="23">
        <f>U474*(_xlfn.XLOOKUP(K474,'FX rates'!$A$2:$A$38,'FX rates'!$B$2:$B$38))</f>
        <v>0</v>
      </c>
      <c r="AJ474" s="23">
        <f>Q474*(_xlfn.XLOOKUP(K474,'FX rates'!$A$2:$A$38,'FX rates'!$B$2:$B$38))</f>
        <v>0</v>
      </c>
      <c r="AK474" s="23">
        <f>R474*(_xlfn.XLOOKUP(K474,'FX rates'!$A$2:$A$38,'FX rates'!$B$2:$B$38))</f>
        <v>0</v>
      </c>
      <c r="AM474" s="4"/>
      <c r="AN474" s="4"/>
      <c r="AO474" s="4"/>
      <c r="AP474" s="32">
        <f t="shared" si="102"/>
        <v>0.65034965034965031</v>
      </c>
      <c r="AQ474" s="32">
        <f t="shared" si="103"/>
        <v>0</v>
      </c>
      <c r="AR474" s="24">
        <f t="shared" si="108"/>
        <v>222217.60000000003</v>
      </c>
      <c r="AS474" s="24" t="str">
        <f t="shared" si="109"/>
        <v>0</v>
      </c>
      <c r="AT474" s="24">
        <f t="shared" si="110"/>
        <v>427377.84766829439</v>
      </c>
      <c r="AU474" s="24">
        <f t="shared" si="111"/>
        <v>47486.427518699376</v>
      </c>
    </row>
    <row r="475" spans="1:47" x14ac:dyDescent="0.25">
      <c r="A475" s="28" t="s">
        <v>15428</v>
      </c>
      <c r="B475" s="28" t="s">
        <v>9968</v>
      </c>
      <c r="C475" s="28" t="s">
        <v>9969</v>
      </c>
      <c r="D475" s="28" t="s">
        <v>9970</v>
      </c>
      <c r="E475" s="28" t="s">
        <v>9971</v>
      </c>
      <c r="F475" s="29">
        <v>44013</v>
      </c>
      <c r="G475" s="29">
        <v>44896</v>
      </c>
      <c r="H475" s="28" t="s">
        <v>9972</v>
      </c>
      <c r="I475" s="28" t="s">
        <v>16054</v>
      </c>
      <c r="J475" s="28" t="s">
        <v>16040</v>
      </c>
      <c r="K475" s="28" t="s">
        <v>9973</v>
      </c>
      <c r="L475" s="27">
        <v>149985</v>
      </c>
      <c r="M475" s="27">
        <v>84480</v>
      </c>
      <c r="N475" s="27">
        <v>0</v>
      </c>
      <c r="O475" s="27">
        <v>0</v>
      </c>
      <c r="P475" s="27">
        <f t="shared" si="98"/>
        <v>84480</v>
      </c>
      <c r="Q475" s="27">
        <v>0</v>
      </c>
      <c r="R475" s="27">
        <v>0</v>
      </c>
      <c r="S475" s="27">
        <v>0</v>
      </c>
      <c r="T475" s="27">
        <f t="shared" si="99"/>
        <v>0</v>
      </c>
      <c r="U475" s="27">
        <v>0</v>
      </c>
      <c r="V475" s="27">
        <f t="shared" si="100"/>
        <v>234465</v>
      </c>
      <c r="W475" s="28" t="s">
        <v>9974</v>
      </c>
      <c r="X475" s="27">
        <v>160483.95000000001</v>
      </c>
      <c r="Y475" s="27">
        <f t="shared" si="104"/>
        <v>411361.5</v>
      </c>
      <c r="Z475" s="4" t="str" cm="1">
        <f t="array" ref="Z475">_xlfn.IFS(YEARFRAC(F475,G475)&lt;1,"&lt;1 Year",YEARFRAC(F475,G475)&lt;=5,"1-5 Years",YEARFRAC(F475,G475)&gt;5,"&gt;5 Years")</f>
        <v>1-5 Years</v>
      </c>
      <c r="AA475" s="24">
        <f>L475*(_xlfn.XLOOKUP(K475,'FX rates'!$A$2:$A$38,'FX rates'!$B$2:$B$38))</f>
        <v>149985</v>
      </c>
      <c r="AB475" s="24">
        <f>V475*(_xlfn.XLOOKUP(K475,'FX rates'!$A$2:$A$38,'FX rates'!$B$2:$B$38))</f>
        <v>234465</v>
      </c>
      <c r="AC475" s="24">
        <f>X475*(_xlfn.XLOOKUP(W475,'FX rates'!$A$2:$A$38,'FX rates'!$B$2:$B$38))</f>
        <v>160483.95000000001</v>
      </c>
      <c r="AD475" s="24">
        <f>Y475*(_xlfn.XLOOKUP(W475,'FX rates'!$A$2:$A$38,'FX rates'!$B$2:$B$38))</f>
        <v>411361.5</v>
      </c>
      <c r="AE475" s="30">
        <f t="shared" si="105"/>
        <v>7.0000000000000076E-2</v>
      </c>
      <c r="AF475" s="31">
        <f t="shared" si="106"/>
        <v>10498.950000000012</v>
      </c>
      <c r="AG475" s="23">
        <f t="shared" si="107"/>
        <v>84480</v>
      </c>
      <c r="AH475" s="35">
        <f t="shared" si="101"/>
        <v>1</v>
      </c>
      <c r="AI475" s="23">
        <f>U475*(_xlfn.XLOOKUP(K475,'FX rates'!$A$2:$A$38,'FX rates'!$B$2:$B$38))</f>
        <v>0</v>
      </c>
      <c r="AJ475" s="23">
        <f>Q475*(_xlfn.XLOOKUP(K475,'FX rates'!$A$2:$A$38,'FX rates'!$B$2:$B$38))</f>
        <v>0</v>
      </c>
      <c r="AK475" s="23">
        <f>R475*(_xlfn.XLOOKUP(K475,'FX rates'!$A$2:$A$38,'FX rates'!$B$2:$B$38))</f>
        <v>0</v>
      </c>
      <c r="AM475" s="4"/>
      <c r="AN475" s="4"/>
      <c r="AO475" s="4"/>
      <c r="AP475" s="32">
        <f t="shared" si="102"/>
        <v>0.56325632563256323</v>
      </c>
      <c r="AQ475" s="32">
        <f t="shared" si="103"/>
        <v>0</v>
      </c>
      <c r="AR475" s="24">
        <f t="shared" si="108"/>
        <v>250877.55</v>
      </c>
      <c r="AS475" s="24" t="str">
        <f t="shared" si="109"/>
        <v>0</v>
      </c>
      <c r="AT475" s="24">
        <f t="shared" si="110"/>
        <v>370225.35000000003</v>
      </c>
      <c r="AU475" s="24">
        <f t="shared" si="111"/>
        <v>41136.149999999965</v>
      </c>
    </row>
    <row r="476" spans="1:47" x14ac:dyDescent="0.25">
      <c r="A476" s="28" t="s">
        <v>15429</v>
      </c>
      <c r="B476" s="28" t="s">
        <v>9163</v>
      </c>
      <c r="C476" s="28" t="s">
        <v>9164</v>
      </c>
      <c r="D476" s="28" t="s">
        <v>9165</v>
      </c>
      <c r="E476" s="28" t="s">
        <v>9166</v>
      </c>
      <c r="F476" s="29">
        <v>44013</v>
      </c>
      <c r="G476" s="29">
        <v>44896</v>
      </c>
      <c r="H476" s="28" t="s">
        <v>9167</v>
      </c>
      <c r="I476" s="28" t="s">
        <v>16048</v>
      </c>
      <c r="J476" s="28" t="s">
        <v>16049</v>
      </c>
      <c r="K476" s="28" t="s">
        <v>9168</v>
      </c>
      <c r="L476" s="27">
        <v>60500.000000000015</v>
      </c>
      <c r="M476" s="27">
        <v>4013.9</v>
      </c>
      <c r="N476" s="27">
        <v>0</v>
      </c>
      <c r="O476" s="27">
        <v>0</v>
      </c>
      <c r="P476" s="27">
        <f t="shared" si="98"/>
        <v>4013.9</v>
      </c>
      <c r="Q476" s="27">
        <v>0</v>
      </c>
      <c r="R476" s="27">
        <v>0</v>
      </c>
      <c r="S476" s="27">
        <v>0</v>
      </c>
      <c r="T476" s="27">
        <f t="shared" si="99"/>
        <v>0</v>
      </c>
      <c r="U476" s="27">
        <v>0</v>
      </c>
      <c r="V476" s="27">
        <f t="shared" si="100"/>
        <v>64513.900000000016</v>
      </c>
      <c r="W476" s="28" t="s">
        <v>9169</v>
      </c>
      <c r="X476" s="27">
        <v>67760.000000000029</v>
      </c>
      <c r="Y476" s="27">
        <f t="shared" si="104"/>
        <v>140015.56800000006</v>
      </c>
      <c r="Z476" s="4" t="str" cm="1">
        <f t="array" ref="Z476">_xlfn.IFS(YEARFRAC(F476,G476)&lt;1,"&lt;1 Year",YEARFRAC(F476,G476)&lt;=5,"1-5 Years",YEARFRAC(F476,G476)&gt;5,"&gt;5 Years")</f>
        <v>1-5 Years</v>
      </c>
      <c r="AA476" s="24">
        <f>L476*(_xlfn.XLOOKUP(K476,'FX rates'!$A$2:$A$38,'FX rates'!$B$2:$B$38))</f>
        <v>80504.325004576298</v>
      </c>
      <c r="AB476" s="24">
        <f>V476*(_xlfn.XLOOKUP(K476,'FX rates'!$A$2:$A$38,'FX rates'!$B$2:$B$38))</f>
        <v>85845.421039879919</v>
      </c>
      <c r="AC476" s="24">
        <f>X476*(_xlfn.XLOOKUP(W476,'FX rates'!$A$2:$A$38,'FX rates'!$B$2:$B$38))</f>
        <v>90164.844005125473</v>
      </c>
      <c r="AD476" s="24">
        <f>Y476*(_xlfn.XLOOKUP(W476,'FX rates'!$A$2:$A$38,'FX rates'!$B$2:$B$38))</f>
        <v>186311.71556979098</v>
      </c>
      <c r="AE476" s="30">
        <f t="shared" si="105"/>
        <v>0.12000000000000025</v>
      </c>
      <c r="AF476" s="31">
        <f t="shared" si="106"/>
        <v>7260.0000000000146</v>
      </c>
      <c r="AG476" s="23">
        <f t="shared" si="107"/>
        <v>5341.0960353036207</v>
      </c>
      <c r="AH476" s="35">
        <f t="shared" si="101"/>
        <v>1.3306500000756409</v>
      </c>
      <c r="AI476" s="23">
        <f>U476*(_xlfn.XLOOKUP(K476,'FX rates'!$A$2:$A$38,'FX rates'!$B$2:$B$38))</f>
        <v>0</v>
      </c>
      <c r="AJ476" s="23">
        <f>Q476*(_xlfn.XLOOKUP(K476,'FX rates'!$A$2:$A$38,'FX rates'!$B$2:$B$38))</f>
        <v>0</v>
      </c>
      <c r="AK476" s="23">
        <f>R476*(_xlfn.XLOOKUP(K476,'FX rates'!$A$2:$A$38,'FX rates'!$B$2:$B$38))</f>
        <v>0</v>
      </c>
      <c r="AM476" s="4"/>
      <c r="AN476" s="4"/>
      <c r="AO476" s="4"/>
      <c r="AP476" s="32">
        <f t="shared" si="102"/>
        <v>6.6345454545454527E-2</v>
      </c>
      <c r="AQ476" s="32">
        <f t="shared" si="103"/>
        <v>0</v>
      </c>
      <c r="AR476" s="24">
        <f t="shared" si="108"/>
        <v>72255.568000000028</v>
      </c>
      <c r="AS476" s="24" t="str">
        <f t="shared" si="109"/>
        <v>0</v>
      </c>
      <c r="AT476" s="24">
        <f t="shared" si="110"/>
        <v>167680.54401281188</v>
      </c>
      <c r="AU476" s="24">
        <f t="shared" si="111"/>
        <v>18631.171556979098</v>
      </c>
    </row>
    <row r="477" spans="1:47" x14ac:dyDescent="0.25">
      <c r="A477" s="28" t="s">
        <v>15430</v>
      </c>
      <c r="B477" s="28" t="s">
        <v>9982</v>
      </c>
      <c r="C477" s="28" t="s">
        <v>9983</v>
      </c>
      <c r="D477" s="28" t="s">
        <v>9984</v>
      </c>
      <c r="E477" s="28" t="s">
        <v>9985</v>
      </c>
      <c r="F477" s="29">
        <v>44013</v>
      </c>
      <c r="G477" s="29">
        <v>44896</v>
      </c>
      <c r="H477" s="28" t="s">
        <v>9986</v>
      </c>
      <c r="I477" s="28" t="s">
        <v>16037</v>
      </c>
      <c r="J477" s="28" t="s">
        <v>16040</v>
      </c>
      <c r="K477" s="28" t="s">
        <v>9987</v>
      </c>
      <c r="L477" s="27">
        <v>189749.99999999997</v>
      </c>
      <c r="M477" s="27">
        <v>177650.00000000003</v>
      </c>
      <c r="N477" s="27">
        <v>0</v>
      </c>
      <c r="O477" s="27">
        <v>0</v>
      </c>
      <c r="P477" s="27">
        <f t="shared" si="98"/>
        <v>177650.00000000003</v>
      </c>
      <c r="Q477" s="27">
        <v>0</v>
      </c>
      <c r="R477" s="27">
        <v>0</v>
      </c>
      <c r="S477" s="27">
        <v>0</v>
      </c>
      <c r="T477" s="27">
        <f t="shared" si="99"/>
        <v>0</v>
      </c>
      <c r="U477" s="27">
        <v>0</v>
      </c>
      <c r="V477" s="27">
        <f t="shared" si="100"/>
        <v>367400</v>
      </c>
      <c r="W477" s="28" t="s">
        <v>9988</v>
      </c>
      <c r="X477" s="27">
        <v>193544.99999999997</v>
      </c>
      <c r="Y477" s="27">
        <f t="shared" si="104"/>
        <v>568293</v>
      </c>
      <c r="Z477" s="4" t="str" cm="1">
        <f t="array" ref="Z477">_xlfn.IFS(YEARFRAC(F477,G477)&lt;1,"&lt;1 Year",YEARFRAC(F477,G477)&lt;=5,"1-5 Years",YEARFRAC(F477,G477)&gt;5,"&gt;5 Years")</f>
        <v>1-5 Years</v>
      </c>
      <c r="AA477" s="24">
        <f>L477*(_xlfn.XLOOKUP(K477,'FX rates'!$A$2:$A$38,'FX rates'!$B$2:$B$38))</f>
        <v>189749.99999999997</v>
      </c>
      <c r="AB477" s="24">
        <f>V477*(_xlfn.XLOOKUP(K477,'FX rates'!$A$2:$A$38,'FX rates'!$B$2:$B$38))</f>
        <v>367400</v>
      </c>
      <c r="AC477" s="24">
        <f>X477*(_xlfn.XLOOKUP(W477,'FX rates'!$A$2:$A$38,'FX rates'!$B$2:$B$38))</f>
        <v>193544.99999999997</v>
      </c>
      <c r="AD477" s="24">
        <f>Y477*(_xlfn.XLOOKUP(W477,'FX rates'!$A$2:$A$38,'FX rates'!$B$2:$B$38))</f>
        <v>568293</v>
      </c>
      <c r="AE477" s="30">
        <f t="shared" si="105"/>
        <v>2.0000000000000004E-2</v>
      </c>
      <c r="AF477" s="31">
        <f t="shared" si="106"/>
        <v>3795</v>
      </c>
      <c r="AG477" s="23">
        <f t="shared" si="107"/>
        <v>177650.00000000003</v>
      </c>
      <c r="AH477" s="35">
        <f t="shared" si="101"/>
        <v>1</v>
      </c>
      <c r="AI477" s="23">
        <f>U477*(_xlfn.XLOOKUP(K477,'FX rates'!$A$2:$A$38,'FX rates'!$B$2:$B$38))</f>
        <v>0</v>
      </c>
      <c r="AJ477" s="23">
        <f>Q477*(_xlfn.XLOOKUP(K477,'FX rates'!$A$2:$A$38,'FX rates'!$B$2:$B$38))</f>
        <v>0</v>
      </c>
      <c r="AK477" s="23">
        <f>R477*(_xlfn.XLOOKUP(K477,'FX rates'!$A$2:$A$38,'FX rates'!$B$2:$B$38))</f>
        <v>0</v>
      </c>
      <c r="AM477" s="4"/>
      <c r="AN477" s="4"/>
      <c r="AO477" s="4"/>
      <c r="AP477" s="32">
        <f t="shared" si="102"/>
        <v>0.93623188405797131</v>
      </c>
      <c r="AQ477" s="32">
        <f t="shared" si="103"/>
        <v>0</v>
      </c>
      <c r="AR477" s="24">
        <f t="shared" si="108"/>
        <v>374748</v>
      </c>
      <c r="AS477" s="24" t="str">
        <f t="shared" si="109"/>
        <v>0</v>
      </c>
      <c r="AT477" s="24">
        <f t="shared" si="110"/>
        <v>511463.7</v>
      </c>
      <c r="AU477" s="24">
        <f t="shared" si="111"/>
        <v>56829.299999999988</v>
      </c>
    </row>
    <row r="478" spans="1:47" x14ac:dyDescent="0.25">
      <c r="A478" s="28" t="s">
        <v>15431</v>
      </c>
      <c r="B478" s="28" t="s">
        <v>9989</v>
      </c>
      <c r="C478" s="28" t="s">
        <v>9990</v>
      </c>
      <c r="D478" s="28" t="s">
        <v>9991</v>
      </c>
      <c r="E478" s="28" t="s">
        <v>9992</v>
      </c>
      <c r="F478" s="29">
        <v>44013</v>
      </c>
      <c r="G478" s="29">
        <v>44896</v>
      </c>
      <c r="H478" s="28" t="s">
        <v>9993</v>
      </c>
      <c r="I478" s="28" t="s">
        <v>16047</v>
      </c>
      <c r="J478" s="28" t="s">
        <v>16054</v>
      </c>
      <c r="K478" s="28" t="s">
        <v>9994</v>
      </c>
      <c r="L478" s="27">
        <v>246840.00000000003</v>
      </c>
      <c r="M478" s="27">
        <v>387200.00000000006</v>
      </c>
      <c r="N478" s="27">
        <v>0</v>
      </c>
      <c r="O478" s="27">
        <v>0</v>
      </c>
      <c r="P478" s="27">
        <f t="shared" si="98"/>
        <v>387200.00000000006</v>
      </c>
      <c r="Q478" s="27">
        <v>0</v>
      </c>
      <c r="R478" s="27">
        <v>0</v>
      </c>
      <c r="S478" s="27">
        <v>0</v>
      </c>
      <c r="T478" s="27">
        <f t="shared" si="99"/>
        <v>0</v>
      </c>
      <c r="U478" s="27">
        <v>0</v>
      </c>
      <c r="V478" s="27">
        <f t="shared" si="100"/>
        <v>634040.00000000012</v>
      </c>
      <c r="W478" s="28" t="s">
        <v>9995</v>
      </c>
      <c r="X478" s="27">
        <v>278929.2</v>
      </c>
      <c r="Y478" s="27">
        <f t="shared" si="104"/>
        <v>995394.39999999991</v>
      </c>
      <c r="Z478" s="4" t="str" cm="1">
        <f t="array" ref="Z478">_xlfn.IFS(YEARFRAC(F478,G478)&lt;1,"&lt;1 Year",YEARFRAC(F478,G478)&lt;=5,"1-5 Years",YEARFRAC(F478,G478)&gt;5,"&gt;5 Years")</f>
        <v>1-5 Years</v>
      </c>
      <c r="AA478" s="24">
        <f>L478*(_xlfn.XLOOKUP(K478,'FX rates'!$A$2:$A$38,'FX rates'!$B$2:$B$38))</f>
        <v>246840.00000000003</v>
      </c>
      <c r="AB478" s="24">
        <f>V478*(_xlfn.XLOOKUP(K478,'FX rates'!$A$2:$A$38,'FX rates'!$B$2:$B$38))</f>
        <v>634040.00000000012</v>
      </c>
      <c r="AC478" s="24">
        <f>X478*(_xlfn.XLOOKUP(W478,'FX rates'!$A$2:$A$38,'FX rates'!$B$2:$B$38))</f>
        <v>278929.2</v>
      </c>
      <c r="AD478" s="24">
        <f>Y478*(_xlfn.XLOOKUP(W478,'FX rates'!$A$2:$A$38,'FX rates'!$B$2:$B$38))</f>
        <v>995394.39999999991</v>
      </c>
      <c r="AE478" s="30">
        <f t="shared" si="105"/>
        <v>0.12999999999999992</v>
      </c>
      <c r="AF478" s="31">
        <f t="shared" si="106"/>
        <v>32089.199999999983</v>
      </c>
      <c r="AG478" s="23">
        <f t="shared" si="107"/>
        <v>387200.00000000012</v>
      </c>
      <c r="AH478" s="35">
        <f t="shared" si="101"/>
        <v>1</v>
      </c>
      <c r="AI478" s="23">
        <f>U478*(_xlfn.XLOOKUP(K478,'FX rates'!$A$2:$A$38,'FX rates'!$B$2:$B$38))</f>
        <v>0</v>
      </c>
      <c r="AJ478" s="23">
        <f>Q478*(_xlfn.XLOOKUP(K478,'FX rates'!$A$2:$A$38,'FX rates'!$B$2:$B$38))</f>
        <v>0</v>
      </c>
      <c r="AK478" s="23">
        <f>R478*(_xlfn.XLOOKUP(K478,'FX rates'!$A$2:$A$38,'FX rates'!$B$2:$B$38))</f>
        <v>0</v>
      </c>
      <c r="AM478" s="4"/>
      <c r="AN478" s="4"/>
      <c r="AO478" s="4"/>
      <c r="AP478" s="32">
        <f t="shared" si="102"/>
        <v>1.5686274509803921</v>
      </c>
      <c r="AQ478" s="32">
        <f t="shared" si="103"/>
        <v>0</v>
      </c>
      <c r="AR478" s="24">
        <f t="shared" si="108"/>
        <v>716465.2</v>
      </c>
      <c r="AS478" s="24" t="str">
        <f t="shared" si="109"/>
        <v>0</v>
      </c>
      <c r="AT478" s="24">
        <f t="shared" si="110"/>
        <v>895854.96</v>
      </c>
      <c r="AU478" s="24">
        <f t="shared" si="111"/>
        <v>99539.439999999944</v>
      </c>
    </row>
    <row r="479" spans="1:47" x14ac:dyDescent="0.25">
      <c r="A479" s="28" t="s">
        <v>15432</v>
      </c>
      <c r="B479" s="28" t="s">
        <v>9996</v>
      </c>
      <c r="C479" s="28" t="s">
        <v>9997</v>
      </c>
      <c r="D479" s="28" t="s">
        <v>9998</v>
      </c>
      <c r="E479" s="28" t="s">
        <v>9999</v>
      </c>
      <c r="F479" s="29">
        <v>44013</v>
      </c>
      <c r="G479" s="29">
        <v>44896</v>
      </c>
      <c r="H479" s="28" t="s">
        <v>10000</v>
      </c>
      <c r="I479" s="28" t="s">
        <v>16051</v>
      </c>
      <c r="J479" s="28" t="s">
        <v>16043</v>
      </c>
      <c r="K479" s="28" t="s">
        <v>10001</v>
      </c>
      <c r="L479" s="27">
        <v>158730</v>
      </c>
      <c r="M479" s="27">
        <v>84480</v>
      </c>
      <c r="N479" s="27">
        <v>0</v>
      </c>
      <c r="O479" s="27">
        <v>0</v>
      </c>
      <c r="P479" s="27">
        <f t="shared" si="98"/>
        <v>84480</v>
      </c>
      <c r="Q479" s="27">
        <v>0</v>
      </c>
      <c r="R479" s="27">
        <v>0</v>
      </c>
      <c r="S479" s="27">
        <v>0</v>
      </c>
      <c r="T479" s="27">
        <f t="shared" si="99"/>
        <v>0</v>
      </c>
      <c r="U479" s="27">
        <v>0</v>
      </c>
      <c r="V479" s="27">
        <f t="shared" si="100"/>
        <v>243210</v>
      </c>
      <c r="W479" s="28" t="s">
        <v>10002</v>
      </c>
      <c r="X479" s="27">
        <v>173015.7</v>
      </c>
      <c r="Y479" s="27">
        <f t="shared" si="104"/>
        <v>438114.60000000003</v>
      </c>
      <c r="Z479" s="4" t="str" cm="1">
        <f t="array" ref="Z479">_xlfn.IFS(YEARFRAC(F479,G479)&lt;1,"&lt;1 Year",YEARFRAC(F479,G479)&lt;=5,"1-5 Years",YEARFRAC(F479,G479)&gt;5,"&gt;5 Years")</f>
        <v>1-5 Years</v>
      </c>
      <c r="AA479" s="24">
        <f>L479*(_xlfn.XLOOKUP(K479,'FX rates'!$A$2:$A$38,'FX rates'!$B$2:$B$38))</f>
        <v>158730</v>
      </c>
      <c r="AB479" s="24">
        <f>V479*(_xlfn.XLOOKUP(K479,'FX rates'!$A$2:$A$38,'FX rates'!$B$2:$B$38))</f>
        <v>243210</v>
      </c>
      <c r="AC479" s="24">
        <f>X479*(_xlfn.XLOOKUP(W479,'FX rates'!$A$2:$A$38,'FX rates'!$B$2:$B$38))</f>
        <v>173015.7</v>
      </c>
      <c r="AD479" s="24">
        <f>Y479*(_xlfn.XLOOKUP(W479,'FX rates'!$A$2:$A$38,'FX rates'!$B$2:$B$38))</f>
        <v>438114.60000000003</v>
      </c>
      <c r="AE479" s="30">
        <f t="shared" si="105"/>
        <v>9.000000000000008E-2</v>
      </c>
      <c r="AF479" s="31">
        <f t="shared" si="106"/>
        <v>14285.700000000012</v>
      </c>
      <c r="AG479" s="23">
        <f t="shared" si="107"/>
        <v>84480</v>
      </c>
      <c r="AH479" s="35">
        <f t="shared" si="101"/>
        <v>1</v>
      </c>
      <c r="AI479" s="23">
        <f>U479*(_xlfn.XLOOKUP(K479,'FX rates'!$A$2:$A$38,'FX rates'!$B$2:$B$38))</f>
        <v>0</v>
      </c>
      <c r="AJ479" s="23">
        <f>Q479*(_xlfn.XLOOKUP(K479,'FX rates'!$A$2:$A$38,'FX rates'!$B$2:$B$38))</f>
        <v>0</v>
      </c>
      <c r="AK479" s="23">
        <f>R479*(_xlfn.XLOOKUP(K479,'FX rates'!$A$2:$A$38,'FX rates'!$B$2:$B$38))</f>
        <v>0</v>
      </c>
      <c r="AM479" s="4"/>
      <c r="AN479" s="4"/>
      <c r="AO479" s="4"/>
      <c r="AP479" s="32">
        <f t="shared" si="102"/>
        <v>0.53222453222453225</v>
      </c>
      <c r="AQ479" s="32">
        <f t="shared" si="103"/>
        <v>0</v>
      </c>
      <c r="AR479" s="24">
        <f t="shared" si="108"/>
        <v>265098.90000000002</v>
      </c>
      <c r="AS479" s="24" t="str">
        <f t="shared" si="109"/>
        <v>0</v>
      </c>
      <c r="AT479" s="24">
        <f t="shared" si="110"/>
        <v>394303.14</v>
      </c>
      <c r="AU479" s="24">
        <f t="shared" si="111"/>
        <v>43811.460000000021</v>
      </c>
    </row>
    <row r="480" spans="1:47" x14ac:dyDescent="0.25">
      <c r="A480" s="28" t="s">
        <v>15433</v>
      </c>
      <c r="B480" s="28" t="s">
        <v>10003</v>
      </c>
      <c r="C480" s="28" t="s">
        <v>10004</v>
      </c>
      <c r="D480" s="28" t="s">
        <v>10005</v>
      </c>
      <c r="E480" s="28" t="s">
        <v>10006</v>
      </c>
      <c r="F480" s="29">
        <v>44013</v>
      </c>
      <c r="G480" s="29">
        <v>44896</v>
      </c>
      <c r="H480" s="28" t="s">
        <v>10007</v>
      </c>
      <c r="I480" s="28" t="s">
        <v>16053</v>
      </c>
      <c r="J480" s="28" t="s">
        <v>16041</v>
      </c>
      <c r="K480" s="28" t="s">
        <v>10008</v>
      </c>
      <c r="L480" s="27">
        <v>179025</v>
      </c>
      <c r="M480" s="27">
        <v>54648.000000000007</v>
      </c>
      <c r="N480" s="27">
        <v>0</v>
      </c>
      <c r="O480" s="27">
        <v>0</v>
      </c>
      <c r="P480" s="27">
        <f t="shared" si="98"/>
        <v>54648.000000000007</v>
      </c>
      <c r="Q480" s="27">
        <v>0</v>
      </c>
      <c r="R480" s="27">
        <v>0</v>
      </c>
      <c r="S480" s="27">
        <v>0</v>
      </c>
      <c r="T480" s="27">
        <f t="shared" si="99"/>
        <v>0</v>
      </c>
      <c r="U480" s="27">
        <v>0</v>
      </c>
      <c r="V480" s="27">
        <f t="shared" si="100"/>
        <v>233673</v>
      </c>
      <c r="W480" s="28" t="s">
        <v>10009</v>
      </c>
      <c r="X480" s="27">
        <v>184395.75</v>
      </c>
      <c r="Y480" s="27">
        <f t="shared" si="104"/>
        <v>425078.94</v>
      </c>
      <c r="Z480" s="4" t="str" cm="1">
        <f t="array" ref="Z480">_xlfn.IFS(YEARFRAC(F480,G480)&lt;1,"&lt;1 Year",YEARFRAC(F480,G480)&lt;=5,"1-5 Years",YEARFRAC(F480,G480)&gt;5,"&gt;5 Years")</f>
        <v>1-5 Years</v>
      </c>
      <c r="AA480" s="24">
        <f>L480*(_xlfn.XLOOKUP(K480,'FX rates'!$A$2:$A$38,'FX rates'!$B$2:$B$38))</f>
        <v>135459.26625477153</v>
      </c>
      <c r="AB480" s="24">
        <f>V480*(_xlfn.XLOOKUP(K480,'FX rates'!$A$2:$A$38,'FX rates'!$B$2:$B$38))</f>
        <v>176808.67545622808</v>
      </c>
      <c r="AC480" s="24">
        <f>X480*(_xlfn.XLOOKUP(W480,'FX rates'!$A$2:$A$38,'FX rates'!$B$2:$B$38))</f>
        <v>139523.0442424147</v>
      </c>
      <c r="AD480" s="24">
        <f>Y480*(_xlfn.XLOOKUP(W480,'FX rates'!$A$2:$A$38,'FX rates'!$B$2:$B$38))</f>
        <v>321635.97996232961</v>
      </c>
      <c r="AE480" s="30">
        <f t="shared" si="105"/>
        <v>3.0000000000000207E-2</v>
      </c>
      <c r="AF480" s="31">
        <f t="shared" si="106"/>
        <v>5370.75</v>
      </c>
      <c r="AG480" s="23">
        <f t="shared" si="107"/>
        <v>41349.409201456554</v>
      </c>
      <c r="AH480" s="35">
        <f t="shared" si="101"/>
        <v>0.75665000002665306</v>
      </c>
      <c r="AI480" s="23">
        <f>U480*(_xlfn.XLOOKUP(K480,'FX rates'!$A$2:$A$38,'FX rates'!$B$2:$B$38))</f>
        <v>0</v>
      </c>
      <c r="AJ480" s="23">
        <f>Q480*(_xlfn.XLOOKUP(K480,'FX rates'!$A$2:$A$38,'FX rates'!$B$2:$B$38))</f>
        <v>0</v>
      </c>
      <c r="AK480" s="23">
        <f>R480*(_xlfn.XLOOKUP(K480,'FX rates'!$A$2:$A$38,'FX rates'!$B$2:$B$38))</f>
        <v>0</v>
      </c>
      <c r="AM480" s="4"/>
      <c r="AN480" s="4"/>
      <c r="AO480" s="4"/>
      <c r="AP480" s="32">
        <f t="shared" si="102"/>
        <v>0.3052534562211982</v>
      </c>
      <c r="AQ480" s="32">
        <f t="shared" si="103"/>
        <v>0</v>
      </c>
      <c r="AR480" s="24">
        <f t="shared" si="108"/>
        <v>240683.19</v>
      </c>
      <c r="AS480" s="24" t="str">
        <f t="shared" si="109"/>
        <v>0</v>
      </c>
      <c r="AT480" s="24">
        <f t="shared" si="110"/>
        <v>289472.38196609664</v>
      </c>
      <c r="AU480" s="24">
        <f t="shared" si="111"/>
        <v>32163.597996232973</v>
      </c>
    </row>
    <row r="481" spans="1:47" x14ac:dyDescent="0.25">
      <c r="A481" s="28" t="s">
        <v>14147</v>
      </c>
      <c r="B481" s="28" t="s">
        <v>1006</v>
      </c>
      <c r="C481" s="28" t="s">
        <v>1007</v>
      </c>
      <c r="D481" s="28" t="s">
        <v>1008</v>
      </c>
      <c r="E481" s="28" t="s">
        <v>1009</v>
      </c>
      <c r="F481" s="29">
        <v>39419</v>
      </c>
      <c r="G481" s="29">
        <v>44896</v>
      </c>
      <c r="H481" s="28" t="s">
        <v>1010</v>
      </c>
      <c r="I481" s="28" t="s">
        <v>16053</v>
      </c>
      <c r="J481" s="28" t="s">
        <v>16046</v>
      </c>
      <c r="K481" s="28" t="s">
        <v>1011</v>
      </c>
      <c r="L481" s="27">
        <v>100440.99999999999</v>
      </c>
      <c r="M481" s="27">
        <v>19940.800000000003</v>
      </c>
      <c r="N481" s="27">
        <v>0</v>
      </c>
      <c r="O481" s="27">
        <v>0</v>
      </c>
      <c r="P481" s="27">
        <f t="shared" si="98"/>
        <v>19940.800000000003</v>
      </c>
      <c r="Q481" s="27">
        <v>0</v>
      </c>
      <c r="R481" s="27">
        <v>11301</v>
      </c>
      <c r="S481" s="27">
        <v>0</v>
      </c>
      <c r="T481" s="27">
        <f t="shared" si="99"/>
        <v>11301</v>
      </c>
      <c r="U481" s="27">
        <v>0</v>
      </c>
      <c r="V481" s="27">
        <f t="shared" si="100"/>
        <v>131682.79999999999</v>
      </c>
      <c r="W481" s="28" t="s">
        <v>1012</v>
      </c>
      <c r="X481" s="27">
        <v>107471.87</v>
      </c>
      <c r="Y481" s="27">
        <f t="shared" si="104"/>
        <v>236280.39600000001</v>
      </c>
      <c r="Z481" s="4" t="str" cm="1">
        <f t="array" ref="Z481">_xlfn.IFS(YEARFRAC(F481,G481)&lt;1,"&lt;1 Year",YEARFRAC(F481,G481)&lt;=5,"1-5 Years",YEARFRAC(F481,G481)&gt;5,"&gt;5 Years")</f>
        <v>&gt;5 Years</v>
      </c>
      <c r="AA481" s="24">
        <f>L481*(_xlfn.XLOOKUP(K481,'FX rates'!$A$2:$A$38,'FX rates'!$B$2:$B$38))</f>
        <v>100440.99999999999</v>
      </c>
      <c r="AB481" s="24">
        <f>V481*(_xlfn.XLOOKUP(K481,'FX rates'!$A$2:$A$38,'FX rates'!$B$2:$B$38))</f>
        <v>131682.79999999999</v>
      </c>
      <c r="AC481" s="24">
        <f>X481*(_xlfn.XLOOKUP(W481,'FX rates'!$A$2:$A$38,'FX rates'!$B$2:$B$38))</f>
        <v>107471.87</v>
      </c>
      <c r="AD481" s="24">
        <f>Y481*(_xlfn.XLOOKUP(W481,'FX rates'!$A$2:$A$38,'FX rates'!$B$2:$B$38))</f>
        <v>236280.39600000001</v>
      </c>
      <c r="AE481" s="30">
        <f t="shared" si="105"/>
        <v>7.0000000000000104E-2</v>
      </c>
      <c r="AF481" s="31">
        <f t="shared" si="106"/>
        <v>7030.8700000000099</v>
      </c>
      <c r="AG481" s="23">
        <f t="shared" si="107"/>
        <v>31241.800000000003</v>
      </c>
      <c r="AH481" s="35">
        <f t="shared" si="101"/>
        <v>1</v>
      </c>
      <c r="AI481" s="23">
        <f>U481*(_xlfn.XLOOKUP(K481,'FX rates'!$A$2:$A$38,'FX rates'!$B$2:$B$38))</f>
        <v>0</v>
      </c>
      <c r="AJ481" s="23">
        <f>Q481*(_xlfn.XLOOKUP(K481,'FX rates'!$A$2:$A$38,'FX rates'!$B$2:$B$38))</f>
        <v>0</v>
      </c>
      <c r="AK481" s="23">
        <f>R481*(_xlfn.XLOOKUP(K481,'FX rates'!$A$2:$A$38,'FX rates'!$B$2:$B$38))</f>
        <v>11301</v>
      </c>
      <c r="AM481" s="4"/>
      <c r="AN481" s="4"/>
      <c r="AO481" s="4"/>
      <c r="AP481" s="32">
        <f t="shared" si="102"/>
        <v>0.19853247179936487</v>
      </c>
      <c r="AQ481" s="32">
        <f t="shared" si="103"/>
        <v>0</v>
      </c>
      <c r="AR481" s="24">
        <f t="shared" si="108"/>
        <v>128808.526</v>
      </c>
      <c r="AS481" s="24" t="str">
        <f t="shared" si="109"/>
        <v>0</v>
      </c>
      <c r="AT481" s="24">
        <f t="shared" si="110"/>
        <v>212652.35640000002</v>
      </c>
      <c r="AU481" s="24">
        <f t="shared" si="111"/>
        <v>23628.039599999989</v>
      </c>
    </row>
    <row r="482" spans="1:47" x14ac:dyDescent="0.25">
      <c r="A482" s="28" t="s">
        <v>15434</v>
      </c>
      <c r="B482" s="28" t="s">
        <v>10010</v>
      </c>
      <c r="C482" s="28" t="s">
        <v>10011</v>
      </c>
      <c r="D482" s="28" t="s">
        <v>10012</v>
      </c>
      <c r="E482" s="28" t="s">
        <v>10013</v>
      </c>
      <c r="F482" s="29">
        <v>44013</v>
      </c>
      <c r="G482" s="29">
        <v>44896</v>
      </c>
      <c r="H482" s="28" t="s">
        <v>10014</v>
      </c>
      <c r="I482" s="28" t="s">
        <v>16056</v>
      </c>
      <c r="J482" s="28" t="s">
        <v>16039</v>
      </c>
      <c r="K482" s="28" t="s">
        <v>10015</v>
      </c>
      <c r="L482" s="27">
        <v>249260.00000000003</v>
      </c>
      <c r="M482" s="27">
        <v>575575</v>
      </c>
      <c r="N482" s="27">
        <v>0</v>
      </c>
      <c r="O482" s="27">
        <v>0</v>
      </c>
      <c r="P482" s="27">
        <f t="shared" si="98"/>
        <v>575575</v>
      </c>
      <c r="Q482" s="27">
        <v>0</v>
      </c>
      <c r="R482" s="27">
        <v>0</v>
      </c>
      <c r="S482" s="27">
        <v>0</v>
      </c>
      <c r="T482" s="27">
        <f t="shared" si="99"/>
        <v>0</v>
      </c>
      <c r="U482" s="27">
        <v>0</v>
      </c>
      <c r="V482" s="27">
        <f t="shared" si="100"/>
        <v>824835</v>
      </c>
      <c r="W482" s="28" t="s">
        <v>10016</v>
      </c>
      <c r="X482" s="27">
        <v>271693.40000000002</v>
      </c>
      <c r="Y482" s="27">
        <f t="shared" si="104"/>
        <v>1170763.55</v>
      </c>
      <c r="Z482" s="4" t="str" cm="1">
        <f t="array" ref="Z482">_xlfn.IFS(YEARFRAC(F482,G482)&lt;1,"&lt;1 Year",YEARFRAC(F482,G482)&lt;=5,"1-5 Years",YEARFRAC(F482,G482)&gt;5,"&gt;5 Years")</f>
        <v>1-5 Years</v>
      </c>
      <c r="AA482" s="24">
        <f>L482*(_xlfn.XLOOKUP(K482,'FX rates'!$A$2:$A$38,'FX rates'!$B$2:$B$38))</f>
        <v>249260.00000000003</v>
      </c>
      <c r="AB482" s="24">
        <f>V482*(_xlfn.XLOOKUP(K482,'FX rates'!$A$2:$A$38,'FX rates'!$B$2:$B$38))</f>
        <v>824835</v>
      </c>
      <c r="AC482" s="24">
        <f>X482*(_xlfn.XLOOKUP(W482,'FX rates'!$A$2:$A$38,'FX rates'!$B$2:$B$38))</f>
        <v>271693.40000000002</v>
      </c>
      <c r="AD482" s="24">
        <f>Y482*(_xlfn.XLOOKUP(W482,'FX rates'!$A$2:$A$38,'FX rates'!$B$2:$B$38))</f>
        <v>1170763.55</v>
      </c>
      <c r="AE482" s="30">
        <f t="shared" si="105"/>
        <v>8.9999999999999969E-2</v>
      </c>
      <c r="AF482" s="31">
        <f t="shared" si="106"/>
        <v>22433.399999999994</v>
      </c>
      <c r="AG482" s="23">
        <f t="shared" si="107"/>
        <v>575575</v>
      </c>
      <c r="AH482" s="35">
        <f t="shared" si="101"/>
        <v>1</v>
      </c>
      <c r="AI482" s="23">
        <f>U482*(_xlfn.XLOOKUP(K482,'FX rates'!$A$2:$A$38,'FX rates'!$B$2:$B$38))</f>
        <v>0</v>
      </c>
      <c r="AJ482" s="23">
        <f>Q482*(_xlfn.XLOOKUP(K482,'FX rates'!$A$2:$A$38,'FX rates'!$B$2:$B$38))</f>
        <v>0</v>
      </c>
      <c r="AK482" s="23">
        <f>R482*(_xlfn.XLOOKUP(K482,'FX rates'!$A$2:$A$38,'FX rates'!$B$2:$B$38))</f>
        <v>0</v>
      </c>
      <c r="AM482" s="4"/>
      <c r="AN482" s="4"/>
      <c r="AO482" s="4"/>
      <c r="AP482" s="32">
        <f t="shared" si="102"/>
        <v>2.3091350397175638</v>
      </c>
      <c r="AQ482" s="32">
        <f t="shared" si="103"/>
        <v>0</v>
      </c>
      <c r="AR482" s="24">
        <f t="shared" si="108"/>
        <v>899070.15</v>
      </c>
      <c r="AS482" s="24" t="str">
        <f t="shared" si="109"/>
        <v>0</v>
      </c>
      <c r="AT482" s="24">
        <f t="shared" si="110"/>
        <v>1053687.1950000001</v>
      </c>
      <c r="AU482" s="24">
        <f t="shared" si="111"/>
        <v>117076.35499999998</v>
      </c>
    </row>
    <row r="483" spans="1:47" x14ac:dyDescent="0.25">
      <c r="A483" s="28" t="s">
        <v>15435</v>
      </c>
      <c r="B483" s="28" t="s">
        <v>10017</v>
      </c>
      <c r="C483" s="28" t="s">
        <v>10018</v>
      </c>
      <c r="D483" s="28" t="s">
        <v>10019</v>
      </c>
      <c r="E483" s="28" t="s">
        <v>10020</v>
      </c>
      <c r="F483" s="29">
        <v>44013</v>
      </c>
      <c r="G483" s="29">
        <v>44896</v>
      </c>
      <c r="H483" s="28" t="s">
        <v>10021</v>
      </c>
      <c r="I483" s="28" t="s">
        <v>16046</v>
      </c>
      <c r="J483" s="28" t="s">
        <v>16047</v>
      </c>
      <c r="K483" s="28" t="s">
        <v>10022</v>
      </c>
      <c r="L483" s="27">
        <v>83512</v>
      </c>
      <c r="M483" s="27">
        <v>33165</v>
      </c>
      <c r="N483" s="27">
        <v>0</v>
      </c>
      <c r="O483" s="27">
        <v>0</v>
      </c>
      <c r="P483" s="27">
        <f t="shared" si="98"/>
        <v>33165</v>
      </c>
      <c r="Q483" s="27">
        <v>0</v>
      </c>
      <c r="R483" s="27">
        <v>0</v>
      </c>
      <c r="S483" s="27">
        <v>0</v>
      </c>
      <c r="T483" s="27">
        <f t="shared" si="99"/>
        <v>0</v>
      </c>
      <c r="U483" s="27">
        <v>0</v>
      </c>
      <c r="V483" s="27">
        <f t="shared" si="100"/>
        <v>116677</v>
      </c>
      <c r="W483" s="28" t="s">
        <v>10023</v>
      </c>
      <c r="X483" s="27">
        <v>85182.24</v>
      </c>
      <c r="Y483" s="27">
        <f t="shared" si="104"/>
        <v>204192.78000000003</v>
      </c>
      <c r="Z483" s="4" t="str" cm="1">
        <f t="array" ref="Z483">_xlfn.IFS(YEARFRAC(F483,G483)&lt;1,"&lt;1 Year",YEARFRAC(F483,G483)&lt;=5,"1-5 Years",YEARFRAC(F483,G483)&gt;5,"&gt;5 Years")</f>
        <v>1-5 Years</v>
      </c>
      <c r="AA483" s="24">
        <f>L483*(_xlfn.XLOOKUP(K483,'FX rates'!$A$2:$A$38,'FX rates'!$B$2:$B$38))</f>
        <v>83512</v>
      </c>
      <c r="AB483" s="24">
        <f>V483*(_xlfn.XLOOKUP(K483,'FX rates'!$A$2:$A$38,'FX rates'!$B$2:$B$38))</f>
        <v>116677</v>
      </c>
      <c r="AC483" s="24">
        <f>X483*(_xlfn.XLOOKUP(W483,'FX rates'!$A$2:$A$38,'FX rates'!$B$2:$B$38))</f>
        <v>85182.24</v>
      </c>
      <c r="AD483" s="24">
        <f>Y483*(_xlfn.XLOOKUP(W483,'FX rates'!$A$2:$A$38,'FX rates'!$B$2:$B$38))</f>
        <v>204192.78000000003</v>
      </c>
      <c r="AE483" s="30">
        <f t="shared" si="105"/>
        <v>2.0000000000000063E-2</v>
      </c>
      <c r="AF483" s="31">
        <f t="shared" si="106"/>
        <v>1670.2400000000052</v>
      </c>
      <c r="AG483" s="23">
        <f t="shared" si="107"/>
        <v>33165</v>
      </c>
      <c r="AH483" s="35">
        <f t="shared" si="101"/>
        <v>1</v>
      </c>
      <c r="AI483" s="23">
        <f>U483*(_xlfn.XLOOKUP(K483,'FX rates'!$A$2:$A$38,'FX rates'!$B$2:$B$38))</f>
        <v>0</v>
      </c>
      <c r="AJ483" s="23">
        <f>Q483*(_xlfn.XLOOKUP(K483,'FX rates'!$A$2:$A$38,'FX rates'!$B$2:$B$38))</f>
        <v>0</v>
      </c>
      <c r="AK483" s="23">
        <f>R483*(_xlfn.XLOOKUP(K483,'FX rates'!$A$2:$A$38,'FX rates'!$B$2:$B$38))</f>
        <v>0</v>
      </c>
      <c r="AM483" s="4"/>
      <c r="AN483" s="4"/>
      <c r="AO483" s="4"/>
      <c r="AP483" s="32">
        <f t="shared" si="102"/>
        <v>0.39712855637513172</v>
      </c>
      <c r="AQ483" s="32">
        <f t="shared" si="103"/>
        <v>0</v>
      </c>
      <c r="AR483" s="24">
        <f t="shared" si="108"/>
        <v>119010.54000000001</v>
      </c>
      <c r="AS483" s="24" t="str">
        <f t="shared" si="109"/>
        <v>0</v>
      </c>
      <c r="AT483" s="24">
        <f t="shared" si="110"/>
        <v>183773.50200000004</v>
      </c>
      <c r="AU483" s="24">
        <f t="shared" si="111"/>
        <v>20419.277999999991</v>
      </c>
    </row>
    <row r="484" spans="1:47" x14ac:dyDescent="0.25">
      <c r="A484" s="28" t="s">
        <v>15436</v>
      </c>
      <c r="B484" s="28" t="s">
        <v>10024</v>
      </c>
      <c r="C484" s="28" t="s">
        <v>10025</v>
      </c>
      <c r="D484" s="28" t="s">
        <v>10026</v>
      </c>
      <c r="E484" s="28" t="s">
        <v>10027</v>
      </c>
      <c r="F484" s="29">
        <v>44013</v>
      </c>
      <c r="G484" s="29">
        <v>44896</v>
      </c>
      <c r="H484" s="28" t="s">
        <v>10028</v>
      </c>
      <c r="I484" s="28" t="s">
        <v>16040</v>
      </c>
      <c r="J484" s="28" t="s">
        <v>16039</v>
      </c>
      <c r="K484" s="28" t="s">
        <v>10029</v>
      </c>
      <c r="L484" s="27">
        <v>141680.00000000003</v>
      </c>
      <c r="M484" s="27">
        <v>30976</v>
      </c>
      <c r="N484" s="27">
        <v>0</v>
      </c>
      <c r="O484" s="27">
        <v>0</v>
      </c>
      <c r="P484" s="27">
        <f t="shared" si="98"/>
        <v>30976</v>
      </c>
      <c r="Q484" s="27">
        <v>0</v>
      </c>
      <c r="R484" s="27">
        <v>0</v>
      </c>
      <c r="S484" s="27">
        <v>0</v>
      </c>
      <c r="T484" s="27">
        <f t="shared" si="99"/>
        <v>0</v>
      </c>
      <c r="U484" s="27">
        <v>0</v>
      </c>
      <c r="V484" s="27">
        <f t="shared" si="100"/>
        <v>172656.00000000003</v>
      </c>
      <c r="W484" s="28" t="s">
        <v>10030</v>
      </c>
      <c r="X484" s="27">
        <v>144513.60000000003</v>
      </c>
      <c r="Y484" s="27">
        <f t="shared" si="104"/>
        <v>320622.72000000009</v>
      </c>
      <c r="Z484" s="4" t="str" cm="1">
        <f t="array" ref="Z484">_xlfn.IFS(YEARFRAC(F484,G484)&lt;1,"&lt;1 Year",YEARFRAC(F484,G484)&lt;=5,"1-5 Years",YEARFRAC(F484,G484)&gt;5,"&gt;5 Years")</f>
        <v>1-5 Years</v>
      </c>
      <c r="AA484" s="24">
        <f>L484*(_xlfn.XLOOKUP(K484,'FX rates'!$A$2:$A$38,'FX rates'!$B$2:$B$38))</f>
        <v>188526.49201071684</v>
      </c>
      <c r="AB484" s="24">
        <f>V484*(_xlfn.XLOOKUP(K484,'FX rates'!$A$2:$A$38,'FX rates'!$B$2:$B$38))</f>
        <v>229744.7064130599</v>
      </c>
      <c r="AC484" s="24">
        <f>X484*(_xlfn.XLOOKUP(W484,'FX rates'!$A$2:$A$38,'FX rates'!$B$2:$B$38))</f>
        <v>192297.0218509312</v>
      </c>
      <c r="AD484" s="24">
        <f>Y484*(_xlfn.XLOOKUP(W484,'FX rates'!$A$2:$A$38,'FX rates'!$B$2:$B$38))</f>
        <v>426636.62239225232</v>
      </c>
      <c r="AE484" s="30">
        <f t="shared" si="105"/>
        <v>2.0000000000000084E-2</v>
      </c>
      <c r="AF484" s="31">
        <f t="shared" si="106"/>
        <v>2833.6000000000058</v>
      </c>
      <c r="AG484" s="23">
        <f t="shared" si="107"/>
        <v>41218.214402343059</v>
      </c>
      <c r="AH484" s="35">
        <f t="shared" si="101"/>
        <v>1.3306500000756409</v>
      </c>
      <c r="AI484" s="23">
        <f>U484*(_xlfn.XLOOKUP(K484,'FX rates'!$A$2:$A$38,'FX rates'!$B$2:$B$38))</f>
        <v>0</v>
      </c>
      <c r="AJ484" s="23">
        <f>Q484*(_xlfn.XLOOKUP(K484,'FX rates'!$A$2:$A$38,'FX rates'!$B$2:$B$38))</f>
        <v>0</v>
      </c>
      <c r="AK484" s="23">
        <f>R484*(_xlfn.XLOOKUP(K484,'FX rates'!$A$2:$A$38,'FX rates'!$B$2:$B$38))</f>
        <v>0</v>
      </c>
      <c r="AM484" s="4"/>
      <c r="AN484" s="4"/>
      <c r="AO484" s="4"/>
      <c r="AP484" s="32">
        <f t="shared" si="102"/>
        <v>0.21863354037267077</v>
      </c>
      <c r="AQ484" s="32">
        <f t="shared" si="103"/>
        <v>0</v>
      </c>
      <c r="AR484" s="24">
        <f t="shared" si="108"/>
        <v>176109.12000000002</v>
      </c>
      <c r="AS484" s="24" t="str">
        <f t="shared" si="109"/>
        <v>0</v>
      </c>
      <c r="AT484" s="24">
        <f t="shared" si="110"/>
        <v>383972.96015302709</v>
      </c>
      <c r="AU484" s="24">
        <f t="shared" si="111"/>
        <v>42663.662239225232</v>
      </c>
    </row>
    <row r="485" spans="1:47" x14ac:dyDescent="0.25">
      <c r="A485" s="28" t="s">
        <v>15437</v>
      </c>
      <c r="B485" s="28" t="s">
        <v>10031</v>
      </c>
      <c r="C485" s="28" t="s">
        <v>10032</v>
      </c>
      <c r="D485" s="28" t="s">
        <v>10033</v>
      </c>
      <c r="E485" s="28" t="s">
        <v>10034</v>
      </c>
      <c r="F485" s="29">
        <v>44013</v>
      </c>
      <c r="G485" s="29">
        <v>44896</v>
      </c>
      <c r="H485" s="28" t="s">
        <v>10035</v>
      </c>
      <c r="I485" s="28" t="s">
        <v>16036</v>
      </c>
      <c r="J485" s="28" t="s">
        <v>16043</v>
      </c>
      <c r="K485" s="28" t="s">
        <v>10036</v>
      </c>
      <c r="L485" s="27">
        <v>18480000.000000004</v>
      </c>
      <c r="M485" s="27">
        <v>9526220</v>
      </c>
      <c r="N485" s="27">
        <v>0</v>
      </c>
      <c r="O485" s="27">
        <v>0</v>
      </c>
      <c r="P485" s="27">
        <f t="shared" si="98"/>
        <v>9526220</v>
      </c>
      <c r="Q485" s="27">
        <v>0</v>
      </c>
      <c r="R485" s="27">
        <v>0</v>
      </c>
      <c r="S485" s="27">
        <v>0</v>
      </c>
      <c r="T485" s="27">
        <f t="shared" si="99"/>
        <v>0</v>
      </c>
      <c r="U485" s="27">
        <v>0</v>
      </c>
      <c r="V485" s="27">
        <f t="shared" si="100"/>
        <v>28006220.000000004</v>
      </c>
      <c r="W485" s="28" t="s">
        <v>10037</v>
      </c>
      <c r="X485" s="27">
        <v>18664800.000000004</v>
      </c>
      <c r="Y485" s="27">
        <f t="shared" si="104"/>
        <v>46951082.200000003</v>
      </c>
      <c r="Z485" s="4" t="str" cm="1">
        <f t="array" ref="Z485">_xlfn.IFS(YEARFRAC(F485,G485)&lt;1,"&lt;1 Year",YEARFRAC(F485,G485)&lt;=5,"1-5 Years",YEARFRAC(F485,G485)&gt;5,"&gt;5 Years")</f>
        <v>1-5 Years</v>
      </c>
      <c r="AA485" s="24">
        <f>L485*(_xlfn.XLOOKUP(K485,'FX rates'!$A$2:$A$38,'FX rates'!$B$2:$B$38))</f>
        <v>170095.26439320727</v>
      </c>
      <c r="AB485" s="24">
        <f>V485*(_xlfn.XLOOKUP(K485,'FX rates'!$A$2:$A$38,'FX rates'!$B$2:$B$38))</f>
        <v>257777.34824428189</v>
      </c>
      <c r="AC485" s="24">
        <f>X485*(_xlfn.XLOOKUP(W485,'FX rates'!$A$2:$A$38,'FX rates'!$B$2:$B$38))</f>
        <v>171796.21703713934</v>
      </c>
      <c r="AD485" s="24">
        <f>Y485*(_xlfn.XLOOKUP(W485,'FX rates'!$A$2:$A$38,'FX rates'!$B$2:$B$38))</f>
        <v>432151.33876386401</v>
      </c>
      <c r="AE485" s="30">
        <f t="shared" si="105"/>
        <v>1.0000000000000021E-2</v>
      </c>
      <c r="AF485" s="31">
        <f t="shared" si="106"/>
        <v>184800</v>
      </c>
      <c r="AG485" s="23">
        <f t="shared" si="107"/>
        <v>87682.083851074625</v>
      </c>
      <c r="AH485" s="35">
        <f t="shared" si="101"/>
        <v>9.2042891987666256E-3</v>
      </c>
      <c r="AI485" s="23">
        <f>U485*(_xlfn.XLOOKUP(K485,'FX rates'!$A$2:$A$38,'FX rates'!$B$2:$B$38))</f>
        <v>0</v>
      </c>
      <c r="AJ485" s="23">
        <f>Q485*(_xlfn.XLOOKUP(K485,'FX rates'!$A$2:$A$38,'FX rates'!$B$2:$B$38))</f>
        <v>0</v>
      </c>
      <c r="AK485" s="23">
        <f>R485*(_xlfn.XLOOKUP(K485,'FX rates'!$A$2:$A$38,'FX rates'!$B$2:$B$38))</f>
        <v>0</v>
      </c>
      <c r="AM485" s="4"/>
      <c r="AN485" s="4"/>
      <c r="AO485" s="4"/>
      <c r="AP485" s="32">
        <f t="shared" si="102"/>
        <v>0.51548809523809513</v>
      </c>
      <c r="AQ485" s="32">
        <f t="shared" si="103"/>
        <v>0</v>
      </c>
      <c r="AR485" s="24">
        <f t="shared" si="108"/>
        <v>28286282.200000003</v>
      </c>
      <c r="AS485" s="24" t="str">
        <f t="shared" si="109"/>
        <v>0</v>
      </c>
      <c r="AT485" s="24">
        <f t="shared" si="110"/>
        <v>388936.20488747762</v>
      </c>
      <c r="AU485" s="24">
        <f t="shared" si="111"/>
        <v>43215.13387638639</v>
      </c>
    </row>
    <row r="486" spans="1:47" x14ac:dyDescent="0.25">
      <c r="A486" s="28" t="s">
        <v>15438</v>
      </c>
      <c r="B486" s="28" t="s">
        <v>10038</v>
      </c>
      <c r="C486" s="28" t="s">
        <v>10039</v>
      </c>
      <c r="D486" s="28" t="s">
        <v>10040</v>
      </c>
      <c r="E486" s="28" t="s">
        <v>10041</v>
      </c>
      <c r="F486" s="29">
        <v>44013</v>
      </c>
      <c r="G486" s="29">
        <v>44896</v>
      </c>
      <c r="H486" s="28" t="s">
        <v>10042</v>
      </c>
      <c r="I486" s="28" t="s">
        <v>16040</v>
      </c>
      <c r="J486" s="28" t="s">
        <v>16042</v>
      </c>
      <c r="K486" s="28" t="s">
        <v>10043</v>
      </c>
      <c r="L486" s="27">
        <v>239030.00000000003</v>
      </c>
      <c r="M486" s="27">
        <v>436590.00000000006</v>
      </c>
      <c r="N486" s="27">
        <v>0</v>
      </c>
      <c r="O486" s="27">
        <v>0</v>
      </c>
      <c r="P486" s="27">
        <f t="shared" si="98"/>
        <v>436590.00000000006</v>
      </c>
      <c r="Q486" s="27">
        <v>0</v>
      </c>
      <c r="R486" s="27">
        <v>0</v>
      </c>
      <c r="S486" s="27">
        <v>0</v>
      </c>
      <c r="T486" s="27">
        <f t="shared" si="99"/>
        <v>0</v>
      </c>
      <c r="U486" s="27">
        <v>0</v>
      </c>
      <c r="V486" s="27">
        <f t="shared" si="100"/>
        <v>675620.00000000012</v>
      </c>
      <c r="W486" s="28" t="s">
        <v>10044</v>
      </c>
      <c r="X486" s="27">
        <v>262933.00000000006</v>
      </c>
      <c r="Y486" s="27">
        <f t="shared" si="104"/>
        <v>1006115.0000000002</v>
      </c>
      <c r="Z486" s="4" t="str" cm="1">
        <f t="array" ref="Z486">_xlfn.IFS(YEARFRAC(F486,G486)&lt;1,"&lt;1 Year",YEARFRAC(F486,G486)&lt;=5,"1-5 Years",YEARFRAC(F486,G486)&gt;5,"&gt;5 Years")</f>
        <v>1-5 Years</v>
      </c>
      <c r="AA486" s="24">
        <f>L486*(_xlfn.XLOOKUP(K486,'FX rates'!$A$2:$A$38,'FX rates'!$B$2:$B$38))</f>
        <v>239030.00000000003</v>
      </c>
      <c r="AB486" s="24">
        <f>V486*(_xlfn.XLOOKUP(K486,'FX rates'!$A$2:$A$38,'FX rates'!$B$2:$B$38))</f>
        <v>675620.00000000012</v>
      </c>
      <c r="AC486" s="24">
        <f>X486*(_xlfn.XLOOKUP(W486,'FX rates'!$A$2:$A$38,'FX rates'!$B$2:$B$38))</f>
        <v>262933.00000000006</v>
      </c>
      <c r="AD486" s="24">
        <f>Y486*(_xlfn.XLOOKUP(W486,'FX rates'!$A$2:$A$38,'FX rates'!$B$2:$B$38))</f>
        <v>1006115.0000000002</v>
      </c>
      <c r="AE486" s="30">
        <f t="shared" si="105"/>
        <v>0.1000000000000001</v>
      </c>
      <c r="AF486" s="31">
        <f t="shared" si="106"/>
        <v>23903.000000000029</v>
      </c>
      <c r="AG486" s="23">
        <f t="shared" si="107"/>
        <v>436590.00000000012</v>
      </c>
      <c r="AH486" s="35">
        <f t="shared" si="101"/>
        <v>1</v>
      </c>
      <c r="AI486" s="23">
        <f>U486*(_xlfn.XLOOKUP(K486,'FX rates'!$A$2:$A$38,'FX rates'!$B$2:$B$38))</f>
        <v>0</v>
      </c>
      <c r="AJ486" s="23">
        <f>Q486*(_xlfn.XLOOKUP(K486,'FX rates'!$A$2:$A$38,'FX rates'!$B$2:$B$38))</f>
        <v>0</v>
      </c>
      <c r="AK486" s="23">
        <f>R486*(_xlfn.XLOOKUP(K486,'FX rates'!$A$2:$A$38,'FX rates'!$B$2:$B$38))</f>
        <v>0</v>
      </c>
      <c r="AM486" s="4"/>
      <c r="AN486" s="4"/>
      <c r="AO486" s="4"/>
      <c r="AP486" s="32">
        <f t="shared" si="102"/>
        <v>1.8265071329958582</v>
      </c>
      <c r="AQ486" s="32">
        <f t="shared" si="103"/>
        <v>0</v>
      </c>
      <c r="AR486" s="24">
        <f t="shared" si="108"/>
        <v>743182.00000000012</v>
      </c>
      <c r="AS486" s="24" t="str">
        <f t="shared" si="109"/>
        <v>0</v>
      </c>
      <c r="AT486" s="24">
        <f t="shared" si="110"/>
        <v>905503.50000000023</v>
      </c>
      <c r="AU486" s="24">
        <f t="shared" si="111"/>
        <v>100611.5</v>
      </c>
    </row>
    <row r="487" spans="1:47" x14ac:dyDescent="0.25">
      <c r="A487" s="28" t="s">
        <v>15439</v>
      </c>
      <c r="B487" s="28" t="s">
        <v>10045</v>
      </c>
      <c r="C487" s="28" t="s">
        <v>10046</v>
      </c>
      <c r="D487" s="28" t="s">
        <v>10047</v>
      </c>
      <c r="E487" s="28" t="s">
        <v>10048</v>
      </c>
      <c r="F487" s="29">
        <v>44018</v>
      </c>
      <c r="G487" s="29">
        <v>44896</v>
      </c>
      <c r="H487" s="28" t="s">
        <v>10049</v>
      </c>
      <c r="I487" s="28" t="s">
        <v>16056</v>
      </c>
      <c r="J487" s="28" t="s">
        <v>16041</v>
      </c>
      <c r="K487" s="28" t="s">
        <v>10050</v>
      </c>
      <c r="L487" s="27">
        <v>54866.240000000013</v>
      </c>
      <c r="M487" s="27">
        <v>9460</v>
      </c>
      <c r="N487" s="27">
        <v>0</v>
      </c>
      <c r="O487" s="27">
        <v>0</v>
      </c>
      <c r="P487" s="27">
        <f t="shared" si="98"/>
        <v>9460</v>
      </c>
      <c r="Q487" s="27">
        <v>0</v>
      </c>
      <c r="R487" s="27">
        <v>0</v>
      </c>
      <c r="S487" s="27">
        <v>0</v>
      </c>
      <c r="T487" s="27">
        <f t="shared" si="99"/>
        <v>0</v>
      </c>
      <c r="U487" s="27">
        <v>0</v>
      </c>
      <c r="V487" s="27">
        <f t="shared" si="100"/>
        <v>64326.240000000013</v>
      </c>
      <c r="W487" s="28" t="s">
        <v>10051</v>
      </c>
      <c r="X487" s="27">
        <v>57609.552000000018</v>
      </c>
      <c r="Y487" s="27">
        <f t="shared" si="104"/>
        <v>125152.10400000005</v>
      </c>
      <c r="Z487" s="4" t="str" cm="1">
        <f t="array" ref="Z487">_xlfn.IFS(YEARFRAC(F487,G487)&lt;1,"&lt;1 Year",YEARFRAC(F487,G487)&lt;=5,"1-5 Years",YEARFRAC(F487,G487)&gt;5,"&gt;5 Years")</f>
        <v>1-5 Years</v>
      </c>
      <c r="AA487" s="24">
        <f>L487*(_xlfn.XLOOKUP(K487,'FX rates'!$A$2:$A$38,'FX rates'!$B$2:$B$38))</f>
        <v>73007.76226015015</v>
      </c>
      <c r="AB487" s="24">
        <f>V487*(_xlfn.XLOOKUP(K487,'FX rates'!$A$2:$A$38,'FX rates'!$B$2:$B$38))</f>
        <v>85595.711260865719</v>
      </c>
      <c r="AC487" s="24">
        <f>X487*(_xlfn.XLOOKUP(W487,'FX rates'!$A$2:$A$38,'FX rates'!$B$2:$B$38))</f>
        <v>76658.150373157667</v>
      </c>
      <c r="AD487" s="24">
        <f>Y487*(_xlfn.XLOOKUP(W487,'FX rates'!$A$2:$A$38,'FX rates'!$B$2:$B$38))</f>
        <v>166533.64719706669</v>
      </c>
      <c r="AE487" s="30">
        <f t="shared" si="105"/>
        <v>5.0000000000000128E-2</v>
      </c>
      <c r="AF487" s="31">
        <f t="shared" si="106"/>
        <v>2743.3120000000054</v>
      </c>
      <c r="AG487" s="23">
        <f t="shared" si="107"/>
        <v>12587.949000715569</v>
      </c>
      <c r="AH487" s="35">
        <f t="shared" si="101"/>
        <v>1.3306500000756409</v>
      </c>
      <c r="AI487" s="23">
        <f>U487*(_xlfn.XLOOKUP(K487,'FX rates'!$A$2:$A$38,'FX rates'!$B$2:$B$38))</f>
        <v>0</v>
      </c>
      <c r="AJ487" s="23">
        <f>Q487*(_xlfn.XLOOKUP(K487,'FX rates'!$A$2:$A$38,'FX rates'!$B$2:$B$38))</f>
        <v>0</v>
      </c>
      <c r="AK487" s="23">
        <f>R487*(_xlfn.XLOOKUP(K487,'FX rates'!$A$2:$A$38,'FX rates'!$B$2:$B$38))</f>
        <v>0</v>
      </c>
      <c r="AM487" s="4"/>
      <c r="AN487" s="4"/>
      <c r="AO487" s="4"/>
      <c r="AP487" s="32">
        <f t="shared" si="102"/>
        <v>0.17241932379547054</v>
      </c>
      <c r="AQ487" s="32">
        <f t="shared" si="103"/>
        <v>0</v>
      </c>
      <c r="AR487" s="24">
        <f t="shared" si="108"/>
        <v>67542.552000000025</v>
      </c>
      <c r="AS487" s="24" t="str">
        <f t="shared" si="109"/>
        <v>0</v>
      </c>
      <c r="AT487" s="24">
        <f t="shared" si="110"/>
        <v>149880.28247736002</v>
      </c>
      <c r="AU487" s="24">
        <f t="shared" si="111"/>
        <v>16653.364719706675</v>
      </c>
    </row>
    <row r="488" spans="1:47" x14ac:dyDescent="0.25">
      <c r="A488" s="28" t="s">
        <v>15440</v>
      </c>
      <c r="B488" s="28" t="s">
        <v>10052</v>
      </c>
      <c r="C488" s="28" t="s">
        <v>10053</v>
      </c>
      <c r="D488" s="28" t="s">
        <v>10054</v>
      </c>
      <c r="E488" s="28" t="s">
        <v>10055</v>
      </c>
      <c r="F488" s="29">
        <v>44053</v>
      </c>
      <c r="G488" s="29">
        <v>44896</v>
      </c>
      <c r="H488" s="28" t="s">
        <v>10056</v>
      </c>
      <c r="I488" s="28" t="s">
        <v>16037</v>
      </c>
      <c r="J488" s="28" t="s">
        <v>16053</v>
      </c>
      <c r="K488" s="28" t="s">
        <v>10057</v>
      </c>
      <c r="L488" s="27">
        <v>134640</v>
      </c>
      <c r="M488" s="27">
        <v>229900.00000000003</v>
      </c>
      <c r="N488" s="27">
        <v>0</v>
      </c>
      <c r="O488" s="27">
        <v>0</v>
      </c>
      <c r="P488" s="27">
        <f t="shared" si="98"/>
        <v>229900.00000000003</v>
      </c>
      <c r="Q488" s="27">
        <v>0</v>
      </c>
      <c r="R488" s="27">
        <v>0</v>
      </c>
      <c r="S488" s="27">
        <v>0</v>
      </c>
      <c r="T488" s="27">
        <f t="shared" si="99"/>
        <v>0</v>
      </c>
      <c r="U488" s="27">
        <v>0</v>
      </c>
      <c r="V488" s="27">
        <f t="shared" si="100"/>
        <v>364540</v>
      </c>
      <c r="W488" s="28" t="s">
        <v>10058</v>
      </c>
      <c r="X488" s="27">
        <v>145411.20000000001</v>
      </c>
      <c r="Y488" s="27">
        <f t="shared" si="104"/>
        <v>539114.40000000014</v>
      </c>
      <c r="Z488" s="4" t="str" cm="1">
        <f t="array" ref="Z488">_xlfn.IFS(YEARFRAC(F488,G488)&lt;1,"&lt;1 Year",YEARFRAC(F488,G488)&lt;=5,"1-5 Years",YEARFRAC(F488,G488)&gt;5,"&gt;5 Years")</f>
        <v>1-5 Years</v>
      </c>
      <c r="AA488" s="24">
        <f>L488*(_xlfn.XLOOKUP(K488,'FX rates'!$A$2:$A$38,'FX rates'!$B$2:$B$38))</f>
        <v>179158.71601018429</v>
      </c>
      <c r="AB488" s="24">
        <f>V488*(_xlfn.XLOOKUP(K488,'FX rates'!$A$2:$A$38,'FX rates'!$B$2:$B$38))</f>
        <v>485075.15102757415</v>
      </c>
      <c r="AC488" s="24">
        <f>X488*(_xlfn.XLOOKUP(W488,'FX rates'!$A$2:$A$38,'FX rates'!$B$2:$B$38))</f>
        <v>193491.41329099904</v>
      </c>
      <c r="AD488" s="24">
        <f>Y488*(_xlfn.XLOOKUP(W488,'FX rates'!$A$2:$A$38,'FX rates'!$B$2:$B$38))</f>
        <v>717372.5764007793</v>
      </c>
      <c r="AE488" s="30">
        <f t="shared" si="105"/>
        <v>8.0000000000000071E-2</v>
      </c>
      <c r="AF488" s="31">
        <f t="shared" si="106"/>
        <v>10771.200000000012</v>
      </c>
      <c r="AG488" s="23">
        <f t="shared" si="107"/>
        <v>305916.43501738983</v>
      </c>
      <c r="AH488" s="35">
        <f t="shared" si="101"/>
        <v>1.3306500000756409</v>
      </c>
      <c r="AI488" s="23">
        <f>U488*(_xlfn.XLOOKUP(K488,'FX rates'!$A$2:$A$38,'FX rates'!$B$2:$B$38))</f>
        <v>0</v>
      </c>
      <c r="AJ488" s="23">
        <f>Q488*(_xlfn.XLOOKUP(K488,'FX rates'!$A$2:$A$38,'FX rates'!$B$2:$B$38))</f>
        <v>0</v>
      </c>
      <c r="AK488" s="23">
        <f>R488*(_xlfn.XLOOKUP(K488,'FX rates'!$A$2:$A$38,'FX rates'!$B$2:$B$38))</f>
        <v>0</v>
      </c>
      <c r="AM488" s="4"/>
      <c r="AN488" s="4"/>
      <c r="AO488" s="4"/>
      <c r="AP488" s="32">
        <f t="shared" si="102"/>
        <v>1.7075163398692812</v>
      </c>
      <c r="AQ488" s="32">
        <f t="shared" si="103"/>
        <v>0</v>
      </c>
      <c r="AR488" s="24">
        <f t="shared" si="108"/>
        <v>393703.20000000007</v>
      </c>
      <c r="AS488" s="24" t="str">
        <f t="shared" si="109"/>
        <v>0</v>
      </c>
      <c r="AT488" s="24">
        <f t="shared" si="110"/>
        <v>645635.31876070134</v>
      </c>
      <c r="AU488" s="24">
        <f t="shared" si="111"/>
        <v>71737.257640077965</v>
      </c>
    </row>
    <row r="489" spans="1:47" x14ac:dyDescent="0.25">
      <c r="A489" s="28" t="s">
        <v>15441</v>
      </c>
      <c r="B489" s="28" t="s">
        <v>10059</v>
      </c>
      <c r="C489" s="28" t="s">
        <v>10060</v>
      </c>
      <c r="D489" s="28" t="s">
        <v>10061</v>
      </c>
      <c r="E489" s="28" t="s">
        <v>10062</v>
      </c>
      <c r="F489" s="29">
        <v>44046</v>
      </c>
      <c r="G489" s="29">
        <v>44896</v>
      </c>
      <c r="H489" s="28" t="s">
        <v>10063</v>
      </c>
      <c r="I489" s="28" t="s">
        <v>16036</v>
      </c>
      <c r="J489" s="28" t="s">
        <v>16040</v>
      </c>
      <c r="K489" s="28" t="s">
        <v>10064</v>
      </c>
      <c r="L489" s="27">
        <v>134310.00000000003</v>
      </c>
      <c r="M489" s="27">
        <v>25025.000000000004</v>
      </c>
      <c r="N489" s="27">
        <v>0</v>
      </c>
      <c r="O489" s="27">
        <v>0</v>
      </c>
      <c r="P489" s="27">
        <f t="shared" si="98"/>
        <v>25025.000000000004</v>
      </c>
      <c r="Q489" s="27">
        <v>0</v>
      </c>
      <c r="R489" s="27">
        <v>0</v>
      </c>
      <c r="S489" s="27">
        <v>0</v>
      </c>
      <c r="T489" s="27">
        <f t="shared" si="99"/>
        <v>0</v>
      </c>
      <c r="U489" s="27">
        <v>0</v>
      </c>
      <c r="V489" s="27">
        <f t="shared" si="100"/>
        <v>159335.00000000003</v>
      </c>
      <c r="W489" s="28" t="s">
        <v>10065</v>
      </c>
      <c r="X489" s="27">
        <v>142368.60000000003</v>
      </c>
      <c r="Y489" s="27">
        <f t="shared" si="104"/>
        <v>311263.70000000007</v>
      </c>
      <c r="Z489" s="4" t="str" cm="1">
        <f t="array" ref="Z489">_xlfn.IFS(YEARFRAC(F489,G489)&lt;1,"&lt;1 Year",YEARFRAC(F489,G489)&lt;=5,"1-5 Years",YEARFRAC(F489,G489)&gt;5,"&gt;5 Years")</f>
        <v>1-5 Years</v>
      </c>
      <c r="AA489" s="24">
        <f>L489*(_xlfn.XLOOKUP(K489,'FX rates'!$A$2:$A$38,'FX rates'!$B$2:$B$38))</f>
        <v>178719.60151015938</v>
      </c>
      <c r="AB489" s="24">
        <f>V489*(_xlfn.XLOOKUP(K489,'FX rates'!$A$2:$A$38,'FX rates'!$B$2:$B$38))</f>
        <v>212019.11776205228</v>
      </c>
      <c r="AC489" s="24">
        <f>X489*(_xlfn.XLOOKUP(W489,'FX rates'!$A$2:$A$38,'FX rates'!$B$2:$B$38))</f>
        <v>189442.77760076895</v>
      </c>
      <c r="AD489" s="24">
        <f>Y489*(_xlfn.XLOOKUP(W489,'FX rates'!$A$2:$A$38,'FX rates'!$B$2:$B$38))</f>
        <v>414183.04242854437</v>
      </c>
      <c r="AE489" s="30">
        <f t="shared" si="105"/>
        <v>6.000000000000006E-2</v>
      </c>
      <c r="AF489" s="31">
        <f t="shared" si="106"/>
        <v>8058.6000000000058</v>
      </c>
      <c r="AG489" s="23">
        <f t="shared" si="107"/>
        <v>33299.516251892899</v>
      </c>
      <c r="AH489" s="35">
        <f t="shared" si="101"/>
        <v>1.3306500000756409</v>
      </c>
      <c r="AI489" s="23">
        <f>U489*(_xlfn.XLOOKUP(K489,'FX rates'!$A$2:$A$38,'FX rates'!$B$2:$B$38))</f>
        <v>0</v>
      </c>
      <c r="AJ489" s="23">
        <f>Q489*(_xlfn.XLOOKUP(K489,'FX rates'!$A$2:$A$38,'FX rates'!$B$2:$B$38))</f>
        <v>0</v>
      </c>
      <c r="AK489" s="23">
        <f>R489*(_xlfn.XLOOKUP(K489,'FX rates'!$A$2:$A$38,'FX rates'!$B$2:$B$38))</f>
        <v>0</v>
      </c>
      <c r="AM489" s="4"/>
      <c r="AN489" s="4"/>
      <c r="AO489" s="4"/>
      <c r="AP489" s="32">
        <f t="shared" si="102"/>
        <v>0.18632268632268631</v>
      </c>
      <c r="AQ489" s="32">
        <f t="shared" si="103"/>
        <v>0</v>
      </c>
      <c r="AR489" s="24">
        <f t="shared" si="108"/>
        <v>168895.10000000003</v>
      </c>
      <c r="AS489" s="24" t="str">
        <f t="shared" si="109"/>
        <v>0</v>
      </c>
      <c r="AT489" s="24">
        <f t="shared" si="110"/>
        <v>372764.73818568996</v>
      </c>
      <c r="AU489" s="24">
        <f t="shared" si="111"/>
        <v>41418.304242854414</v>
      </c>
    </row>
    <row r="490" spans="1:47" x14ac:dyDescent="0.25">
      <c r="A490" s="28" t="s">
        <v>15442</v>
      </c>
      <c r="B490" s="28" t="s">
        <v>10066</v>
      </c>
      <c r="C490" s="28" t="s">
        <v>10067</v>
      </c>
      <c r="D490" s="28" t="s">
        <v>10068</v>
      </c>
      <c r="E490" s="28" t="s">
        <v>10069</v>
      </c>
      <c r="F490" s="29">
        <v>44046</v>
      </c>
      <c r="G490" s="29">
        <v>44896</v>
      </c>
      <c r="H490" s="28" t="s">
        <v>10070</v>
      </c>
      <c r="I490" s="28" t="s">
        <v>16040</v>
      </c>
      <c r="J490" s="28" t="s">
        <v>16036</v>
      </c>
      <c r="K490" s="28" t="s">
        <v>10071</v>
      </c>
      <c r="L490" s="27">
        <v>184453.5</v>
      </c>
      <c r="M490" s="27">
        <v>39160</v>
      </c>
      <c r="N490" s="27">
        <v>0</v>
      </c>
      <c r="O490" s="27">
        <v>0</v>
      </c>
      <c r="P490" s="27">
        <f t="shared" si="98"/>
        <v>39160</v>
      </c>
      <c r="Q490" s="27">
        <v>0</v>
      </c>
      <c r="R490" s="27">
        <v>0</v>
      </c>
      <c r="S490" s="27">
        <v>0</v>
      </c>
      <c r="T490" s="27">
        <f t="shared" si="99"/>
        <v>0</v>
      </c>
      <c r="U490" s="27">
        <v>0</v>
      </c>
      <c r="V490" s="27">
        <f t="shared" si="100"/>
        <v>223613.5</v>
      </c>
      <c r="W490" s="28" t="s">
        <v>10072</v>
      </c>
      <c r="X490" s="27">
        <v>186298.035</v>
      </c>
      <c r="Y490" s="27">
        <f t="shared" si="104"/>
        <v>412147.67000000004</v>
      </c>
      <c r="Z490" s="4" t="str" cm="1">
        <f t="array" ref="Z490">_xlfn.IFS(YEARFRAC(F490,G490)&lt;1,"&lt;1 Year",YEARFRAC(F490,G490)&lt;=5,"1-5 Years",YEARFRAC(F490,G490)&gt;5,"&gt;5 Years")</f>
        <v>1-5 Years</v>
      </c>
      <c r="AA490" s="24">
        <f>L490*(_xlfn.XLOOKUP(K490,'FX rates'!$A$2:$A$38,'FX rates'!$B$2:$B$38))</f>
        <v>184453.5</v>
      </c>
      <c r="AB490" s="24">
        <f>V490*(_xlfn.XLOOKUP(K490,'FX rates'!$A$2:$A$38,'FX rates'!$B$2:$B$38))</f>
        <v>223613.5</v>
      </c>
      <c r="AC490" s="24">
        <f>X490*(_xlfn.XLOOKUP(W490,'FX rates'!$A$2:$A$38,'FX rates'!$B$2:$B$38))</f>
        <v>186298.035</v>
      </c>
      <c r="AD490" s="24">
        <f>Y490*(_xlfn.XLOOKUP(W490,'FX rates'!$A$2:$A$38,'FX rates'!$B$2:$B$38))</f>
        <v>412147.67000000004</v>
      </c>
      <c r="AE490" s="30">
        <f t="shared" si="105"/>
        <v>1.0000000000000019E-2</v>
      </c>
      <c r="AF490" s="31">
        <f t="shared" si="106"/>
        <v>1844.5350000000035</v>
      </c>
      <c r="AG490" s="23">
        <f t="shared" si="107"/>
        <v>39160</v>
      </c>
      <c r="AH490" s="35">
        <f t="shared" si="101"/>
        <v>1</v>
      </c>
      <c r="AI490" s="23">
        <f>U490*(_xlfn.XLOOKUP(K490,'FX rates'!$A$2:$A$38,'FX rates'!$B$2:$B$38))</f>
        <v>0</v>
      </c>
      <c r="AJ490" s="23">
        <f>Q490*(_xlfn.XLOOKUP(K490,'FX rates'!$A$2:$A$38,'FX rates'!$B$2:$B$38))</f>
        <v>0</v>
      </c>
      <c r="AK490" s="23">
        <f>R490*(_xlfn.XLOOKUP(K490,'FX rates'!$A$2:$A$38,'FX rates'!$B$2:$B$38))</f>
        <v>0</v>
      </c>
      <c r="AM490" s="4"/>
      <c r="AN490" s="4"/>
      <c r="AO490" s="4"/>
      <c r="AP490" s="32">
        <f t="shared" si="102"/>
        <v>0.21230282971046904</v>
      </c>
      <c r="AQ490" s="32">
        <f t="shared" si="103"/>
        <v>0</v>
      </c>
      <c r="AR490" s="24">
        <f t="shared" si="108"/>
        <v>225849.63500000001</v>
      </c>
      <c r="AS490" s="24" t="str">
        <f t="shared" si="109"/>
        <v>0</v>
      </c>
      <c r="AT490" s="24">
        <f t="shared" si="110"/>
        <v>370932.90300000005</v>
      </c>
      <c r="AU490" s="24">
        <f t="shared" si="111"/>
        <v>41214.766999999993</v>
      </c>
    </row>
    <row r="491" spans="1:47" x14ac:dyDescent="0.25">
      <c r="A491" s="28" t="s">
        <v>15443</v>
      </c>
      <c r="B491" s="28" t="s">
        <v>10073</v>
      </c>
      <c r="C491" s="28" t="s">
        <v>10074</v>
      </c>
      <c r="D491" s="28" t="s">
        <v>10075</v>
      </c>
      <c r="E491" s="28" t="s">
        <v>10076</v>
      </c>
      <c r="F491" s="29">
        <v>44046</v>
      </c>
      <c r="G491" s="29">
        <v>44896</v>
      </c>
      <c r="H491" s="28" t="s">
        <v>10077</v>
      </c>
      <c r="I491" s="28" t="s">
        <v>16032</v>
      </c>
      <c r="J491" s="4" t="s">
        <v>16056</v>
      </c>
      <c r="K491" s="28" t="s">
        <v>10078</v>
      </c>
      <c r="L491" s="27">
        <v>1154340</v>
      </c>
      <c r="M491" s="27">
        <v>144892</v>
      </c>
      <c r="N491" s="27">
        <v>0</v>
      </c>
      <c r="O491" s="27">
        <v>0</v>
      </c>
      <c r="P491" s="27">
        <f t="shared" si="98"/>
        <v>144892</v>
      </c>
      <c r="Q491" s="27">
        <v>0</v>
      </c>
      <c r="R491" s="27">
        <v>0</v>
      </c>
      <c r="S491" s="27">
        <v>0</v>
      </c>
      <c r="T491" s="27">
        <f t="shared" si="99"/>
        <v>0</v>
      </c>
      <c r="U491" s="27">
        <v>0</v>
      </c>
      <c r="V491" s="27">
        <f t="shared" si="100"/>
        <v>1299232</v>
      </c>
      <c r="W491" s="28" t="s">
        <v>10079</v>
      </c>
      <c r="X491" s="27">
        <v>1292860.8</v>
      </c>
      <c r="Y491" s="27">
        <f t="shared" si="104"/>
        <v>2748000.64</v>
      </c>
      <c r="Z491" s="4" t="str" cm="1">
        <f t="array" ref="Z491">_xlfn.IFS(YEARFRAC(F491,G491)&lt;1,"&lt;1 Year",YEARFRAC(F491,G491)&lt;=5,"1-5 Years",YEARFRAC(F491,G491)&gt;5,"&gt;5 Years")</f>
        <v>1-5 Years</v>
      </c>
      <c r="AA491" s="24">
        <f>L491*(_xlfn.XLOOKUP(K491,'FX rates'!$A$2:$A$38,'FX rates'!$B$2:$B$38))</f>
        <v>147159.34804918317</v>
      </c>
      <c r="AB491" s="24">
        <f>V491*(_xlfn.XLOOKUP(K491,'FX rates'!$A$2:$A$38,'FX rates'!$B$2:$B$38))</f>
        <v>165630.69293677455</v>
      </c>
      <c r="AC491" s="24">
        <f>X491*(_xlfn.XLOOKUP(W491,'FX rates'!$A$2:$A$38,'FX rates'!$B$2:$B$38))</f>
        <v>164818.46981508515</v>
      </c>
      <c r="AD491" s="24">
        <f>Y491*(_xlfn.XLOOKUP(W491,'FX rates'!$A$2:$A$38,'FX rates'!$B$2:$B$38))</f>
        <v>350324.84590427269</v>
      </c>
      <c r="AE491" s="30">
        <f t="shared" si="105"/>
        <v>0.11999999999999995</v>
      </c>
      <c r="AF491" s="31">
        <f t="shared" si="106"/>
        <v>138520.80000000005</v>
      </c>
      <c r="AG491" s="23">
        <f t="shared" si="107"/>
        <v>18471.344887591375</v>
      </c>
      <c r="AH491" s="35">
        <f t="shared" si="101"/>
        <v>0.12748353868806692</v>
      </c>
      <c r="AI491" s="23">
        <f>U491*(_xlfn.XLOOKUP(K491,'FX rates'!$A$2:$A$38,'FX rates'!$B$2:$B$38))</f>
        <v>0</v>
      </c>
      <c r="AJ491" s="23">
        <f>Q491*(_xlfn.XLOOKUP(K491,'FX rates'!$A$2:$A$38,'FX rates'!$B$2:$B$38))</f>
        <v>0</v>
      </c>
      <c r="AK491" s="23">
        <f>R491*(_xlfn.XLOOKUP(K491,'FX rates'!$A$2:$A$38,'FX rates'!$B$2:$B$38))</f>
        <v>0</v>
      </c>
      <c r="AM491" s="4"/>
      <c r="AN491" s="4"/>
      <c r="AO491" s="4"/>
      <c r="AP491" s="32">
        <f t="shared" si="102"/>
        <v>0.12551934438726892</v>
      </c>
      <c r="AQ491" s="32">
        <f t="shared" si="103"/>
        <v>0</v>
      </c>
      <c r="AR491" s="24">
        <f t="shared" si="108"/>
        <v>1455139.8400000001</v>
      </c>
      <c r="AS491" s="24" t="str">
        <f t="shared" si="109"/>
        <v>0</v>
      </c>
      <c r="AT491" s="24">
        <f t="shared" si="110"/>
        <v>315292.36131384544</v>
      </c>
      <c r="AU491" s="24">
        <f t="shared" si="111"/>
        <v>35032.484590427252</v>
      </c>
    </row>
    <row r="492" spans="1:47" x14ac:dyDescent="0.25">
      <c r="A492" s="28" t="s">
        <v>14148</v>
      </c>
      <c r="B492" s="28" t="s">
        <v>1013</v>
      </c>
      <c r="C492" s="28" t="s">
        <v>1014</v>
      </c>
      <c r="D492" s="28" t="s">
        <v>1015</v>
      </c>
      <c r="E492" s="28" t="s">
        <v>1016</v>
      </c>
      <c r="F492" s="29">
        <v>39419</v>
      </c>
      <c r="G492" s="29">
        <v>44896</v>
      </c>
      <c r="H492" s="28" t="s">
        <v>1017</v>
      </c>
      <c r="I492" s="28" t="s">
        <v>16036</v>
      </c>
      <c r="J492" s="28" t="s">
        <v>16051</v>
      </c>
      <c r="K492" s="28" t="s">
        <v>1018</v>
      </c>
      <c r="L492" s="27">
        <v>3660800.0000000005</v>
      </c>
      <c r="M492" s="27">
        <v>2462130</v>
      </c>
      <c r="N492" s="27">
        <v>0</v>
      </c>
      <c r="O492" s="27">
        <v>0</v>
      </c>
      <c r="P492" s="27">
        <f t="shared" si="98"/>
        <v>2462130</v>
      </c>
      <c r="Q492" s="27">
        <v>0</v>
      </c>
      <c r="R492" s="27">
        <v>0</v>
      </c>
      <c r="S492" s="27">
        <v>0</v>
      </c>
      <c r="T492" s="27">
        <f t="shared" si="99"/>
        <v>0</v>
      </c>
      <c r="U492" s="27">
        <v>2770900</v>
      </c>
      <c r="V492" s="27">
        <f t="shared" si="100"/>
        <v>8893830</v>
      </c>
      <c r="W492" s="28" t="s">
        <v>1019</v>
      </c>
      <c r="X492" s="27">
        <v>4136704</v>
      </c>
      <c r="Y492" s="27">
        <f t="shared" si="104"/>
        <v>11055614.899999999</v>
      </c>
      <c r="Z492" s="4" t="str" cm="1">
        <f t="array" ref="Z492">_xlfn.IFS(YEARFRAC(F492,G492)&lt;1,"&lt;1 Year",YEARFRAC(F492,G492)&lt;=5,"1-5 Years",YEARFRAC(F492,G492)&gt;5,"&gt;5 Years")</f>
        <v>&gt;5 Years</v>
      </c>
      <c r="AA492" s="24">
        <f>L492*(_xlfn.XLOOKUP(K492,'FX rates'!$A$2:$A$38,'FX rates'!$B$2:$B$38))</f>
        <v>466691.7384292754</v>
      </c>
      <c r="AB492" s="24">
        <f>V492*(_xlfn.XLOOKUP(K492,'FX rates'!$A$2:$A$38,'FX rates'!$B$2:$B$38))</f>
        <v>1133816.9208900903</v>
      </c>
      <c r="AC492" s="24">
        <f>X492*(_xlfn.XLOOKUP(W492,'FX rates'!$A$2:$A$38,'FX rates'!$B$2:$B$38))</f>
        <v>527361.66442508111</v>
      </c>
      <c r="AD492" s="24">
        <f>Y492*(_xlfn.XLOOKUP(W492,'FX rates'!$A$2:$A$38,'FX rates'!$B$2:$B$38))</f>
        <v>1409408.909824519</v>
      </c>
      <c r="AE492" s="30">
        <f t="shared" si="105"/>
        <v>0.12999999999999981</v>
      </c>
      <c r="AF492" s="31">
        <f t="shared" si="106"/>
        <v>475903.99999999953</v>
      </c>
      <c r="AG492" s="23">
        <f t="shared" si="107"/>
        <v>667125.18246081495</v>
      </c>
      <c r="AH492" s="35">
        <f t="shared" si="101"/>
        <v>0.12748353868806689</v>
      </c>
      <c r="AI492" s="23">
        <f>U492*(_xlfn.XLOOKUP(K492,'FX rates'!$A$2:$A$38,'FX rates'!$B$2:$B$38))</f>
        <v>353244.13735076459</v>
      </c>
      <c r="AJ492" s="23">
        <f>Q492*(_xlfn.XLOOKUP(K492,'FX rates'!$A$2:$A$38,'FX rates'!$B$2:$B$38))</f>
        <v>0</v>
      </c>
      <c r="AK492" s="23">
        <f>R492*(_xlfn.XLOOKUP(K492,'FX rates'!$A$2:$A$38,'FX rates'!$B$2:$B$38))</f>
        <v>0</v>
      </c>
      <c r="AM492" s="4"/>
      <c r="AN492" s="4"/>
      <c r="AO492" s="4"/>
      <c r="AP492" s="32">
        <f t="shared" si="102"/>
        <v>0.6725661057692307</v>
      </c>
      <c r="AQ492" s="32">
        <f t="shared" si="103"/>
        <v>0</v>
      </c>
      <c r="AR492" s="24">
        <f t="shared" si="108"/>
        <v>6918910.8999999994</v>
      </c>
      <c r="AS492" s="24" t="str">
        <f t="shared" si="109"/>
        <v>0</v>
      </c>
      <c r="AT492" s="24">
        <f t="shared" si="110"/>
        <v>1268468.0188420671</v>
      </c>
      <c r="AU492" s="24">
        <f t="shared" si="111"/>
        <v>140940.89098245185</v>
      </c>
    </row>
    <row r="493" spans="1:47" x14ac:dyDescent="0.25">
      <c r="A493" s="28" t="s">
        <v>15444</v>
      </c>
      <c r="B493" s="28" t="s">
        <v>10080</v>
      </c>
      <c r="C493" s="28" t="s">
        <v>10081</v>
      </c>
      <c r="D493" s="28" t="s">
        <v>10082</v>
      </c>
      <c r="E493" s="28" t="s">
        <v>10083</v>
      </c>
      <c r="F493" s="29">
        <v>44046</v>
      </c>
      <c r="G493" s="29">
        <v>44896</v>
      </c>
      <c r="H493" s="28" t="s">
        <v>10084</v>
      </c>
      <c r="I493" s="28" t="s">
        <v>16034</v>
      </c>
      <c r="J493" s="28" t="s">
        <v>16050</v>
      </c>
      <c r="K493" s="28" t="s">
        <v>10085</v>
      </c>
      <c r="L493" s="27">
        <v>162690</v>
      </c>
      <c r="M493" s="27">
        <v>225225.00000000003</v>
      </c>
      <c r="N493" s="27">
        <v>0</v>
      </c>
      <c r="O493" s="27">
        <v>0</v>
      </c>
      <c r="P493" s="27">
        <f t="shared" si="98"/>
        <v>225225.00000000003</v>
      </c>
      <c r="Q493" s="27">
        <v>0</v>
      </c>
      <c r="R493" s="27">
        <v>0</v>
      </c>
      <c r="S493" s="27">
        <v>0</v>
      </c>
      <c r="T493" s="27">
        <f t="shared" si="99"/>
        <v>0</v>
      </c>
      <c r="U493" s="27">
        <v>0</v>
      </c>
      <c r="V493" s="27">
        <f t="shared" si="100"/>
        <v>387915</v>
      </c>
      <c r="W493" s="28" t="s">
        <v>10086</v>
      </c>
      <c r="X493" s="27">
        <v>187093.5</v>
      </c>
      <c r="Y493" s="27">
        <f t="shared" si="104"/>
        <v>633195.75</v>
      </c>
      <c r="Z493" s="4" t="str" cm="1">
        <f t="array" ref="Z493">_xlfn.IFS(YEARFRAC(F493,G493)&lt;1,"&lt;1 Year",YEARFRAC(F493,G493)&lt;=5,"1-5 Years",YEARFRAC(F493,G493)&gt;5,"&gt;5 Years")</f>
        <v>1-5 Years</v>
      </c>
      <c r="AA493" s="24">
        <f>L493*(_xlfn.XLOOKUP(K493,'FX rates'!$A$2:$A$38,'FX rates'!$B$2:$B$38))</f>
        <v>216483.44851230603</v>
      </c>
      <c r="AB493" s="24">
        <f>V493*(_xlfn.XLOOKUP(K493,'FX rates'!$A$2:$A$38,'FX rates'!$B$2:$B$38))</f>
        <v>516179.09477934224</v>
      </c>
      <c r="AC493" s="24">
        <f>X493*(_xlfn.XLOOKUP(W493,'FX rates'!$A$2:$A$38,'FX rates'!$B$2:$B$38))</f>
        <v>248955.96578915193</v>
      </c>
      <c r="AD493" s="24">
        <f>Y493*(_xlfn.XLOOKUP(W493,'FX rates'!$A$2:$A$38,'FX rates'!$B$2:$B$38))</f>
        <v>842561.9247853955</v>
      </c>
      <c r="AE493" s="30">
        <f t="shared" si="105"/>
        <v>0.15</v>
      </c>
      <c r="AF493" s="31">
        <f t="shared" si="106"/>
        <v>24403.5</v>
      </c>
      <c r="AG493" s="23">
        <f t="shared" si="107"/>
        <v>299695.64626703621</v>
      </c>
      <c r="AH493" s="35">
        <f t="shared" si="101"/>
        <v>1.3306500000756409</v>
      </c>
      <c r="AI493" s="23">
        <f>U493*(_xlfn.XLOOKUP(K493,'FX rates'!$A$2:$A$38,'FX rates'!$B$2:$B$38))</f>
        <v>0</v>
      </c>
      <c r="AJ493" s="23">
        <f>Q493*(_xlfn.XLOOKUP(K493,'FX rates'!$A$2:$A$38,'FX rates'!$B$2:$B$38))</f>
        <v>0</v>
      </c>
      <c r="AK493" s="23">
        <f>R493*(_xlfn.XLOOKUP(K493,'FX rates'!$A$2:$A$38,'FX rates'!$B$2:$B$38))</f>
        <v>0</v>
      </c>
      <c r="AM493" s="4"/>
      <c r="AN493" s="4"/>
      <c r="AO493" s="4"/>
      <c r="AP493" s="32">
        <f t="shared" si="102"/>
        <v>1.3843813387423938</v>
      </c>
      <c r="AQ493" s="32">
        <f t="shared" si="103"/>
        <v>0</v>
      </c>
      <c r="AR493" s="24">
        <f t="shared" si="108"/>
        <v>446102.25</v>
      </c>
      <c r="AS493" s="24" t="str">
        <f t="shared" si="109"/>
        <v>0</v>
      </c>
      <c r="AT493" s="24">
        <f t="shared" si="110"/>
        <v>758305.73230685596</v>
      </c>
      <c r="AU493" s="24">
        <f t="shared" si="111"/>
        <v>84256.192478539539</v>
      </c>
    </row>
    <row r="494" spans="1:47" x14ac:dyDescent="0.25">
      <c r="A494" s="28" t="s">
        <v>15445</v>
      </c>
      <c r="B494" s="28" t="s">
        <v>10087</v>
      </c>
      <c r="C494" s="28" t="s">
        <v>10088</v>
      </c>
      <c r="D494" s="28" t="s">
        <v>10089</v>
      </c>
      <c r="E494" s="28" t="s">
        <v>10090</v>
      </c>
      <c r="F494" s="29">
        <v>44046</v>
      </c>
      <c r="G494" s="29">
        <v>44896</v>
      </c>
      <c r="H494" s="28" t="s">
        <v>10091</v>
      </c>
      <c r="I494" s="28" t="s">
        <v>16055</v>
      </c>
      <c r="J494" s="28" t="s">
        <v>16057</v>
      </c>
      <c r="K494" s="28" t="s">
        <v>10092</v>
      </c>
      <c r="L494" s="27">
        <v>135564.00000000003</v>
      </c>
      <c r="M494" s="27">
        <v>17858.5</v>
      </c>
      <c r="N494" s="27">
        <v>0</v>
      </c>
      <c r="O494" s="27">
        <v>0</v>
      </c>
      <c r="P494" s="27">
        <f t="shared" si="98"/>
        <v>17858.5</v>
      </c>
      <c r="Q494" s="27">
        <v>0</v>
      </c>
      <c r="R494" s="27">
        <v>0</v>
      </c>
      <c r="S494" s="27">
        <v>0</v>
      </c>
      <c r="T494" s="27">
        <f t="shared" si="99"/>
        <v>0</v>
      </c>
      <c r="U494" s="27">
        <v>0</v>
      </c>
      <c r="V494" s="27">
        <f t="shared" si="100"/>
        <v>153422.50000000003</v>
      </c>
      <c r="W494" s="28" t="s">
        <v>10093</v>
      </c>
      <c r="X494" s="27">
        <v>155898.60000000003</v>
      </c>
      <c r="Y494" s="27">
        <f t="shared" si="104"/>
        <v>332334.47500000009</v>
      </c>
      <c r="Z494" s="4" t="str" cm="1">
        <f t="array" ref="Z494">_xlfn.IFS(YEARFRAC(F494,G494)&lt;1,"&lt;1 Year",YEARFRAC(F494,G494)&lt;=5,"1-5 Years",YEARFRAC(F494,G494)&gt;5,"&gt;5 Years")</f>
        <v>1-5 Years</v>
      </c>
      <c r="AA494" s="24">
        <f>L494*(_xlfn.XLOOKUP(K494,'FX rates'!$A$2:$A$38,'FX rates'!$B$2:$B$38))</f>
        <v>135564.00000000003</v>
      </c>
      <c r="AB494" s="24">
        <f>V494*(_xlfn.XLOOKUP(K494,'FX rates'!$A$2:$A$38,'FX rates'!$B$2:$B$38))</f>
        <v>153422.50000000003</v>
      </c>
      <c r="AC494" s="24">
        <f>X494*(_xlfn.XLOOKUP(W494,'FX rates'!$A$2:$A$38,'FX rates'!$B$2:$B$38))</f>
        <v>155898.60000000003</v>
      </c>
      <c r="AD494" s="24">
        <f>Y494*(_xlfn.XLOOKUP(W494,'FX rates'!$A$2:$A$38,'FX rates'!$B$2:$B$38))</f>
        <v>332334.47500000009</v>
      </c>
      <c r="AE494" s="30">
        <f t="shared" si="105"/>
        <v>0.15000000000000002</v>
      </c>
      <c r="AF494" s="31">
        <f t="shared" si="106"/>
        <v>20334.600000000006</v>
      </c>
      <c r="AG494" s="23">
        <f t="shared" si="107"/>
        <v>17858.5</v>
      </c>
      <c r="AH494" s="35">
        <f t="shared" si="101"/>
        <v>1</v>
      </c>
      <c r="AI494" s="23">
        <f>U494*(_xlfn.XLOOKUP(K494,'FX rates'!$A$2:$A$38,'FX rates'!$B$2:$B$38))</f>
        <v>0</v>
      </c>
      <c r="AJ494" s="23">
        <f>Q494*(_xlfn.XLOOKUP(K494,'FX rates'!$A$2:$A$38,'FX rates'!$B$2:$B$38))</f>
        <v>0</v>
      </c>
      <c r="AK494" s="23">
        <f>R494*(_xlfn.XLOOKUP(K494,'FX rates'!$A$2:$A$38,'FX rates'!$B$2:$B$38))</f>
        <v>0</v>
      </c>
      <c r="AM494" s="4"/>
      <c r="AN494" s="4"/>
      <c r="AO494" s="4"/>
      <c r="AP494" s="32">
        <f t="shared" si="102"/>
        <v>0.13173482635507949</v>
      </c>
      <c r="AQ494" s="32">
        <f t="shared" si="103"/>
        <v>0</v>
      </c>
      <c r="AR494" s="24">
        <f t="shared" si="108"/>
        <v>176435.87500000003</v>
      </c>
      <c r="AS494" s="24" t="str">
        <f t="shared" si="109"/>
        <v>0</v>
      </c>
      <c r="AT494" s="24">
        <f t="shared" si="110"/>
        <v>299101.02750000008</v>
      </c>
      <c r="AU494" s="24">
        <f t="shared" si="111"/>
        <v>33233.447500000009</v>
      </c>
    </row>
    <row r="495" spans="1:47" x14ac:dyDescent="0.25">
      <c r="A495" s="28" t="s">
        <v>15446</v>
      </c>
      <c r="B495" s="28" t="s">
        <v>10094</v>
      </c>
      <c r="C495" s="28" t="s">
        <v>10095</v>
      </c>
      <c r="D495" s="28" t="s">
        <v>10096</v>
      </c>
      <c r="E495" s="28" t="s">
        <v>10097</v>
      </c>
      <c r="F495" s="29">
        <v>44046</v>
      </c>
      <c r="G495" s="29">
        <v>44896</v>
      </c>
      <c r="H495" s="28" t="s">
        <v>10098</v>
      </c>
      <c r="I495" s="28" t="s">
        <v>16036</v>
      </c>
      <c r="J495" s="28" t="s">
        <v>16049</v>
      </c>
      <c r="K495" s="28" t="s">
        <v>10099</v>
      </c>
      <c r="L495" s="27">
        <v>125543.00000000001</v>
      </c>
      <c r="M495" s="27">
        <v>97196.000000000015</v>
      </c>
      <c r="N495" s="27">
        <v>0</v>
      </c>
      <c r="O495" s="27">
        <v>0</v>
      </c>
      <c r="P495" s="27">
        <f t="shared" si="98"/>
        <v>97196.000000000015</v>
      </c>
      <c r="Q495" s="27">
        <v>0</v>
      </c>
      <c r="R495" s="27">
        <v>0</v>
      </c>
      <c r="S495" s="27">
        <v>0</v>
      </c>
      <c r="T495" s="27">
        <f t="shared" si="99"/>
        <v>0</v>
      </c>
      <c r="U495" s="27">
        <v>0</v>
      </c>
      <c r="V495" s="27">
        <f t="shared" si="100"/>
        <v>222739.00000000003</v>
      </c>
      <c r="W495" s="28" t="s">
        <v>10100</v>
      </c>
      <c r="X495" s="27">
        <v>138097.30000000002</v>
      </c>
      <c r="Y495" s="27">
        <f t="shared" si="104"/>
        <v>383110.20000000007</v>
      </c>
      <c r="Z495" s="4" t="str" cm="1">
        <f t="array" ref="Z495">_xlfn.IFS(YEARFRAC(F495,G495)&lt;1,"&lt;1 Year",YEARFRAC(F495,G495)&lt;=5,"1-5 Years",YEARFRAC(F495,G495)&gt;5,"&gt;5 Years")</f>
        <v>1-5 Years</v>
      </c>
      <c r="AA495" s="24">
        <f>L495*(_xlfn.XLOOKUP(K495,'FX rates'!$A$2:$A$38,'FX rates'!$B$2:$B$38))</f>
        <v>167053.7929594962</v>
      </c>
      <c r="AB495" s="24">
        <f>V495*(_xlfn.XLOOKUP(K495,'FX rates'!$A$2:$A$38,'FX rates'!$B$2:$B$38))</f>
        <v>296387.65036684822</v>
      </c>
      <c r="AC495" s="24">
        <f>X495*(_xlfn.XLOOKUP(W495,'FX rates'!$A$2:$A$38,'FX rates'!$B$2:$B$38))</f>
        <v>183759.17225544582</v>
      </c>
      <c r="AD495" s="24">
        <f>Y495*(_xlfn.XLOOKUP(W495,'FX rates'!$A$2:$A$38,'FX rates'!$B$2:$B$38))</f>
        <v>509785.58765897888</v>
      </c>
      <c r="AE495" s="30">
        <f t="shared" si="105"/>
        <v>0.1</v>
      </c>
      <c r="AF495" s="31">
        <f t="shared" si="106"/>
        <v>12554.300000000003</v>
      </c>
      <c r="AG495" s="23">
        <f t="shared" si="107"/>
        <v>129333.85740735201</v>
      </c>
      <c r="AH495" s="35">
        <f t="shared" si="101"/>
        <v>1.3306500000756409</v>
      </c>
      <c r="AI495" s="23">
        <f>U495*(_xlfn.XLOOKUP(K495,'FX rates'!$A$2:$A$38,'FX rates'!$B$2:$B$38))</f>
        <v>0</v>
      </c>
      <c r="AJ495" s="23">
        <f>Q495*(_xlfn.XLOOKUP(K495,'FX rates'!$A$2:$A$38,'FX rates'!$B$2:$B$38))</f>
        <v>0</v>
      </c>
      <c r="AK495" s="23">
        <f>R495*(_xlfn.XLOOKUP(K495,'FX rates'!$A$2:$A$38,'FX rates'!$B$2:$B$38))</f>
        <v>0</v>
      </c>
      <c r="AM495" s="4"/>
      <c r="AN495" s="4"/>
      <c r="AO495" s="4"/>
      <c r="AP495" s="32">
        <f t="shared" si="102"/>
        <v>0.77420485411372997</v>
      </c>
      <c r="AQ495" s="32">
        <f t="shared" si="103"/>
        <v>0</v>
      </c>
      <c r="AR495" s="24">
        <f t="shared" si="108"/>
        <v>245012.90000000005</v>
      </c>
      <c r="AS495" s="24" t="str">
        <f t="shared" si="109"/>
        <v>0</v>
      </c>
      <c r="AT495" s="24">
        <f t="shared" si="110"/>
        <v>458807.02889308101</v>
      </c>
      <c r="AU495" s="24">
        <f t="shared" si="111"/>
        <v>50978.558765897877</v>
      </c>
    </row>
    <row r="496" spans="1:47" x14ac:dyDescent="0.25">
      <c r="A496" s="28" t="s">
        <v>15447</v>
      </c>
      <c r="B496" s="28" t="s">
        <v>10101</v>
      </c>
      <c r="C496" s="28" t="s">
        <v>10102</v>
      </c>
      <c r="D496" s="28" t="s">
        <v>10103</v>
      </c>
      <c r="E496" s="28" t="s">
        <v>10104</v>
      </c>
      <c r="F496" s="29">
        <v>44046</v>
      </c>
      <c r="G496" s="29">
        <v>44896</v>
      </c>
      <c r="H496" s="28" t="s">
        <v>10105</v>
      </c>
      <c r="I496" s="28" t="s">
        <v>16041</v>
      </c>
      <c r="J496" s="28" t="s">
        <v>16047</v>
      </c>
      <c r="K496" s="28" t="s">
        <v>10106</v>
      </c>
      <c r="L496" s="27">
        <v>236170</v>
      </c>
      <c r="M496" s="27">
        <v>330770</v>
      </c>
      <c r="N496" s="27">
        <v>0</v>
      </c>
      <c r="O496" s="27">
        <v>0</v>
      </c>
      <c r="P496" s="27">
        <f t="shared" si="98"/>
        <v>330770</v>
      </c>
      <c r="Q496" s="27">
        <v>0</v>
      </c>
      <c r="R496" s="27">
        <v>0</v>
      </c>
      <c r="S496" s="27">
        <v>0</v>
      </c>
      <c r="T496" s="27">
        <f t="shared" si="99"/>
        <v>0</v>
      </c>
      <c r="U496" s="27">
        <v>0</v>
      </c>
      <c r="V496" s="27">
        <f t="shared" si="100"/>
        <v>566940</v>
      </c>
      <c r="W496" s="28" t="s">
        <v>10107</v>
      </c>
      <c r="X496" s="27">
        <v>264510.40000000002</v>
      </c>
      <c r="Y496" s="27">
        <f t="shared" si="104"/>
        <v>899483.20000000007</v>
      </c>
      <c r="Z496" s="4" t="str" cm="1">
        <f t="array" ref="Z496">_xlfn.IFS(YEARFRAC(F496,G496)&lt;1,"&lt;1 Year",YEARFRAC(F496,G496)&lt;=5,"1-5 Years",YEARFRAC(F496,G496)&gt;5,"&gt;5 Years")</f>
        <v>1-5 Years</v>
      </c>
      <c r="AA496" s="24">
        <f>L496*(_xlfn.XLOOKUP(K496,'FX rates'!$A$2:$A$38,'FX rates'!$B$2:$B$38))</f>
        <v>236170</v>
      </c>
      <c r="AB496" s="24">
        <f>V496*(_xlfn.XLOOKUP(K496,'FX rates'!$A$2:$A$38,'FX rates'!$B$2:$B$38))</f>
        <v>566940</v>
      </c>
      <c r="AC496" s="24">
        <f>X496*(_xlfn.XLOOKUP(W496,'FX rates'!$A$2:$A$38,'FX rates'!$B$2:$B$38))</f>
        <v>264510.40000000002</v>
      </c>
      <c r="AD496" s="24">
        <f>Y496*(_xlfn.XLOOKUP(W496,'FX rates'!$A$2:$A$38,'FX rates'!$B$2:$B$38))</f>
        <v>899483.20000000007</v>
      </c>
      <c r="AE496" s="30">
        <f t="shared" si="105"/>
        <v>0.12000000000000009</v>
      </c>
      <c r="AF496" s="31">
        <f t="shared" si="106"/>
        <v>28340.400000000023</v>
      </c>
      <c r="AG496" s="23">
        <f t="shared" si="107"/>
        <v>330770</v>
      </c>
      <c r="AH496" s="35">
        <f t="shared" si="101"/>
        <v>1</v>
      </c>
      <c r="AI496" s="23">
        <f>U496*(_xlfn.XLOOKUP(K496,'FX rates'!$A$2:$A$38,'FX rates'!$B$2:$B$38))</f>
        <v>0</v>
      </c>
      <c r="AJ496" s="23">
        <f>Q496*(_xlfn.XLOOKUP(K496,'FX rates'!$A$2:$A$38,'FX rates'!$B$2:$B$38))</f>
        <v>0</v>
      </c>
      <c r="AK496" s="23">
        <f>R496*(_xlfn.XLOOKUP(K496,'FX rates'!$A$2:$A$38,'FX rates'!$B$2:$B$38))</f>
        <v>0</v>
      </c>
      <c r="AM496" s="4"/>
      <c r="AN496" s="4"/>
      <c r="AO496" s="4"/>
      <c r="AP496" s="32">
        <f t="shared" si="102"/>
        <v>1.4005589194224499</v>
      </c>
      <c r="AQ496" s="32">
        <f t="shared" si="103"/>
        <v>0</v>
      </c>
      <c r="AR496" s="24">
        <f t="shared" si="108"/>
        <v>634972.80000000005</v>
      </c>
      <c r="AS496" s="24" t="str">
        <f t="shared" si="109"/>
        <v>0</v>
      </c>
      <c r="AT496" s="24">
        <f t="shared" si="110"/>
        <v>809534.88000000012</v>
      </c>
      <c r="AU496" s="24">
        <f t="shared" si="111"/>
        <v>89948.319999999949</v>
      </c>
    </row>
    <row r="497" spans="1:47" x14ac:dyDescent="0.25">
      <c r="A497" s="28" t="s">
        <v>15448</v>
      </c>
      <c r="B497" s="28" t="s">
        <v>10108</v>
      </c>
      <c r="C497" s="28" t="s">
        <v>10109</v>
      </c>
      <c r="D497" s="28" t="s">
        <v>10110</v>
      </c>
      <c r="E497" s="28" t="s">
        <v>10111</v>
      </c>
      <c r="F497" s="29">
        <v>44046</v>
      </c>
      <c r="G497" s="29">
        <v>44896</v>
      </c>
      <c r="H497" s="28" t="s">
        <v>10112</v>
      </c>
      <c r="I497" s="28" t="s">
        <v>16049</v>
      </c>
      <c r="J497" s="28" t="s">
        <v>16037</v>
      </c>
      <c r="K497" s="28" t="s">
        <v>10113</v>
      </c>
      <c r="L497" s="27">
        <v>247170.00000000006</v>
      </c>
      <c r="M497" s="27">
        <v>837045.00000000012</v>
      </c>
      <c r="N497" s="27">
        <v>0</v>
      </c>
      <c r="O497" s="27">
        <v>0</v>
      </c>
      <c r="P497" s="27">
        <f t="shared" si="98"/>
        <v>837045.00000000012</v>
      </c>
      <c r="Q497" s="27">
        <v>0</v>
      </c>
      <c r="R497" s="27">
        <v>0</v>
      </c>
      <c r="S497" s="27">
        <v>0</v>
      </c>
      <c r="T497" s="27">
        <f t="shared" si="99"/>
        <v>0</v>
      </c>
      <c r="U497" s="27">
        <v>0</v>
      </c>
      <c r="V497" s="27">
        <f t="shared" si="100"/>
        <v>1084215.0000000002</v>
      </c>
      <c r="W497" s="28" t="s">
        <v>10114</v>
      </c>
      <c r="X497" s="27">
        <v>252113.40000000005</v>
      </c>
      <c r="Y497" s="27">
        <f t="shared" si="104"/>
        <v>1358012.7000000004</v>
      </c>
      <c r="Z497" s="4" t="str" cm="1">
        <f t="array" ref="Z497">_xlfn.IFS(YEARFRAC(F497,G497)&lt;1,"&lt;1 Year",YEARFRAC(F497,G497)&lt;=5,"1-5 Years",YEARFRAC(F497,G497)&gt;5,"&gt;5 Years")</f>
        <v>1-5 Years</v>
      </c>
      <c r="AA497" s="24">
        <f>L497*(_xlfn.XLOOKUP(K497,'FX rates'!$A$2:$A$38,'FX rates'!$B$2:$B$38))</f>
        <v>247170.00000000006</v>
      </c>
      <c r="AB497" s="24">
        <f>V497*(_xlfn.XLOOKUP(K497,'FX rates'!$A$2:$A$38,'FX rates'!$B$2:$B$38))</f>
        <v>1084215.0000000002</v>
      </c>
      <c r="AC497" s="24">
        <f>X497*(_xlfn.XLOOKUP(W497,'FX rates'!$A$2:$A$38,'FX rates'!$B$2:$B$38))</f>
        <v>252113.40000000005</v>
      </c>
      <c r="AD497" s="24">
        <f>Y497*(_xlfn.XLOOKUP(W497,'FX rates'!$A$2:$A$38,'FX rates'!$B$2:$B$38))</f>
        <v>1358012.7000000004</v>
      </c>
      <c r="AE497" s="30">
        <f t="shared" si="105"/>
        <v>1.9999999999999973E-2</v>
      </c>
      <c r="AF497" s="31">
        <f t="shared" si="106"/>
        <v>4943.3999999999942</v>
      </c>
      <c r="AG497" s="23">
        <f t="shared" si="107"/>
        <v>837045.00000000023</v>
      </c>
      <c r="AH497" s="35">
        <f t="shared" si="101"/>
        <v>1</v>
      </c>
      <c r="AI497" s="23">
        <f>U497*(_xlfn.XLOOKUP(K497,'FX rates'!$A$2:$A$38,'FX rates'!$B$2:$B$38))</f>
        <v>0</v>
      </c>
      <c r="AJ497" s="23">
        <f>Q497*(_xlfn.XLOOKUP(K497,'FX rates'!$A$2:$A$38,'FX rates'!$B$2:$B$38))</f>
        <v>0</v>
      </c>
      <c r="AK497" s="23">
        <f>R497*(_xlfn.XLOOKUP(K497,'FX rates'!$A$2:$A$38,'FX rates'!$B$2:$B$38))</f>
        <v>0</v>
      </c>
      <c r="AM497" s="4"/>
      <c r="AN497" s="4"/>
      <c r="AO497" s="4"/>
      <c r="AP497" s="32">
        <f t="shared" si="102"/>
        <v>3.386515353805073</v>
      </c>
      <c r="AQ497" s="32">
        <f t="shared" si="103"/>
        <v>0</v>
      </c>
      <c r="AR497" s="24">
        <f t="shared" si="108"/>
        <v>1105899.3000000003</v>
      </c>
      <c r="AS497" s="24" t="str">
        <f t="shared" si="109"/>
        <v>0</v>
      </c>
      <c r="AT497" s="24">
        <f t="shared" si="110"/>
        <v>1222211.4300000004</v>
      </c>
      <c r="AU497" s="24">
        <f t="shared" si="111"/>
        <v>135801.27000000002</v>
      </c>
    </row>
    <row r="498" spans="1:47" x14ac:dyDescent="0.25">
      <c r="A498" s="28" t="s">
        <v>15449</v>
      </c>
      <c r="B498" s="28" t="s">
        <v>10115</v>
      </c>
      <c r="C498" s="28" t="s">
        <v>10116</v>
      </c>
      <c r="D498" s="28" t="s">
        <v>10117</v>
      </c>
      <c r="E498" s="28" t="s">
        <v>10118</v>
      </c>
      <c r="F498" s="29">
        <v>44018</v>
      </c>
      <c r="G498" s="29">
        <v>44896</v>
      </c>
      <c r="H498" s="28" t="s">
        <v>10119</v>
      </c>
      <c r="I498" s="28" t="s">
        <v>16042</v>
      </c>
      <c r="J498" s="28" t="s">
        <v>16038</v>
      </c>
      <c r="K498" s="28" t="s">
        <v>10120</v>
      </c>
      <c r="L498" s="27">
        <v>251790.00000000006</v>
      </c>
      <c r="M498" s="4">
        <v>0</v>
      </c>
      <c r="N498" s="27">
        <v>1495000</v>
      </c>
      <c r="O498" s="27">
        <v>0</v>
      </c>
      <c r="P498" s="27">
        <f t="shared" si="98"/>
        <v>1495000</v>
      </c>
      <c r="Q498" s="27">
        <v>0</v>
      </c>
      <c r="R498" s="27">
        <v>0</v>
      </c>
      <c r="S498" s="27">
        <v>0</v>
      </c>
      <c r="T498" s="27">
        <f t="shared" si="99"/>
        <v>0</v>
      </c>
      <c r="U498" s="27">
        <v>0</v>
      </c>
      <c r="V498" s="27">
        <f t="shared" si="100"/>
        <v>1746790</v>
      </c>
      <c r="W498" s="28" t="s">
        <v>10121</v>
      </c>
      <c r="X498" s="27">
        <v>264379.50000000006</v>
      </c>
      <c r="Y498" s="27">
        <f t="shared" si="104"/>
        <v>528759.00000000012</v>
      </c>
      <c r="Z498" s="4" t="str" cm="1">
        <f t="array" ref="Z498">_xlfn.IFS(YEARFRAC(F498,G498)&lt;1,"&lt;1 Year",YEARFRAC(F498,G498)&lt;=5,"1-5 Years",YEARFRAC(F498,G498)&gt;5,"&gt;5 Years")</f>
        <v>1-5 Years</v>
      </c>
      <c r="AA498" s="24">
        <f>L498*(_xlfn.XLOOKUP(K498,'FX rates'!$A$2:$A$38,'FX rates'!$B$2:$B$38))</f>
        <v>251790.00000000006</v>
      </c>
      <c r="AB498" s="24">
        <f>V498*(_xlfn.XLOOKUP(K498,'FX rates'!$A$2:$A$38,'FX rates'!$B$2:$B$38))</f>
        <v>1746790</v>
      </c>
      <c r="AC498" s="24">
        <f>X498*(_xlfn.XLOOKUP(W498,'FX rates'!$A$2:$A$38,'FX rates'!$B$2:$B$38))</f>
        <v>264379.50000000006</v>
      </c>
      <c r="AD498" s="24">
        <f>Y498*(_xlfn.XLOOKUP(W498,'FX rates'!$A$2:$A$38,'FX rates'!$B$2:$B$38))</f>
        <v>528759.00000000012</v>
      </c>
      <c r="AE498" s="30">
        <f t="shared" si="105"/>
        <v>4.9999999999999989E-2</v>
      </c>
      <c r="AF498" s="31">
        <f t="shared" si="106"/>
        <v>12589.5</v>
      </c>
      <c r="AG498" s="23">
        <f t="shared" si="107"/>
        <v>1495000</v>
      </c>
      <c r="AH498" s="35">
        <f t="shared" si="101"/>
        <v>1</v>
      </c>
      <c r="AI498" s="23">
        <f>U498*(_xlfn.XLOOKUP(K498,'FX rates'!$A$2:$A$38,'FX rates'!$B$2:$B$38))</f>
        <v>0</v>
      </c>
      <c r="AJ498" s="23">
        <f>Q498*(_xlfn.XLOOKUP(K498,'FX rates'!$A$2:$A$38,'FX rates'!$B$2:$B$38))</f>
        <v>0</v>
      </c>
      <c r="AK498" s="23">
        <f>R498*(_xlfn.XLOOKUP(K498,'FX rates'!$A$2:$A$38,'FX rates'!$B$2:$B$38))</f>
        <v>0</v>
      </c>
      <c r="AM498" s="4"/>
      <c r="AN498" s="4"/>
      <c r="AO498" s="4"/>
      <c r="AP498" s="32">
        <f t="shared" si="102"/>
        <v>0</v>
      </c>
      <c r="AQ498" s="32">
        <f t="shared" si="103"/>
        <v>0</v>
      </c>
      <c r="AR498" s="24">
        <f t="shared" si="108"/>
        <v>264379.50000000006</v>
      </c>
      <c r="AS498" s="24" t="str">
        <f t="shared" si="109"/>
        <v>0</v>
      </c>
      <c r="AT498" s="24">
        <f t="shared" si="110"/>
        <v>475883.10000000009</v>
      </c>
      <c r="AU498" s="24">
        <f t="shared" si="111"/>
        <v>52875.900000000023</v>
      </c>
    </row>
    <row r="499" spans="1:47" x14ac:dyDescent="0.25">
      <c r="A499" s="28" t="s">
        <v>15450</v>
      </c>
      <c r="B499" s="28" t="s">
        <v>10122</v>
      </c>
      <c r="C499" s="28" t="s">
        <v>10123</v>
      </c>
      <c r="D499" s="28" t="s">
        <v>10124</v>
      </c>
      <c r="E499" s="28" t="s">
        <v>10125</v>
      </c>
      <c r="F499" s="29">
        <v>44046</v>
      </c>
      <c r="G499" s="29">
        <v>44896</v>
      </c>
      <c r="H499" s="28" t="s">
        <v>10126</v>
      </c>
      <c r="I499" s="28" t="s">
        <v>16052</v>
      </c>
      <c r="J499" s="28" t="s">
        <v>16043</v>
      </c>
      <c r="K499" s="28" t="s">
        <v>10128</v>
      </c>
      <c r="L499" s="27">
        <v>146432</v>
      </c>
      <c r="M499" s="27">
        <v>215600.00000000003</v>
      </c>
      <c r="N499" s="27">
        <v>0</v>
      </c>
      <c r="O499" s="27">
        <v>0</v>
      </c>
      <c r="P499" s="27">
        <f t="shared" si="98"/>
        <v>215600.00000000003</v>
      </c>
      <c r="Q499" s="27">
        <v>0</v>
      </c>
      <c r="R499" s="27">
        <v>0</v>
      </c>
      <c r="S499" s="27">
        <v>0</v>
      </c>
      <c r="T499" s="27">
        <f t="shared" si="99"/>
        <v>0</v>
      </c>
      <c r="U499" s="27">
        <v>0</v>
      </c>
      <c r="V499" s="27">
        <f t="shared" si="100"/>
        <v>362032</v>
      </c>
      <c r="W499" s="28" t="s">
        <v>10129</v>
      </c>
      <c r="X499" s="27">
        <v>152289.28</v>
      </c>
      <c r="Y499" s="27">
        <f t="shared" si="104"/>
        <v>528802.55999999994</v>
      </c>
      <c r="Z499" s="4" t="str" cm="1">
        <f t="array" ref="Z499">_xlfn.IFS(YEARFRAC(F499,G499)&lt;1,"&lt;1 Year",YEARFRAC(F499,G499)&lt;=5,"1-5 Years",YEARFRAC(F499,G499)&gt;5,"&gt;5 Years")</f>
        <v>1-5 Years</v>
      </c>
      <c r="AA499" s="24">
        <f>L499*(_xlfn.XLOOKUP(K499,'FX rates'!$A$2:$A$38,'FX rates'!$B$2:$B$38))</f>
        <v>194849.74081107625</v>
      </c>
      <c r="AB499" s="24">
        <f>V499*(_xlfn.XLOOKUP(K499,'FX rates'!$A$2:$A$38,'FX rates'!$B$2:$B$38))</f>
        <v>481737.88082738442</v>
      </c>
      <c r="AC499" s="24">
        <f>X499*(_xlfn.XLOOKUP(W499,'FX rates'!$A$2:$A$38,'FX rates'!$B$2:$B$38))</f>
        <v>202643.73044351931</v>
      </c>
      <c r="AD499" s="24">
        <f>Y499*(_xlfn.XLOOKUP(W499,'FX rates'!$A$2:$A$38,'FX rates'!$B$2:$B$38))</f>
        <v>703651.126503999</v>
      </c>
      <c r="AE499" s="30">
        <f t="shared" si="105"/>
        <v>4.0000000000000049E-2</v>
      </c>
      <c r="AF499" s="31">
        <f t="shared" si="106"/>
        <v>5857.2799999999988</v>
      </c>
      <c r="AG499" s="23">
        <f t="shared" si="107"/>
        <v>286888.14001630817</v>
      </c>
      <c r="AH499" s="35">
        <f t="shared" si="101"/>
        <v>1.3306500000756409</v>
      </c>
      <c r="AI499" s="23">
        <f>U499*(_xlfn.XLOOKUP(K499,'FX rates'!$A$2:$A$38,'FX rates'!$B$2:$B$38))</f>
        <v>0</v>
      </c>
      <c r="AJ499" s="23">
        <f>Q499*(_xlfn.XLOOKUP(K499,'FX rates'!$A$2:$A$38,'FX rates'!$B$2:$B$38))</f>
        <v>0</v>
      </c>
      <c r="AK499" s="23">
        <f>R499*(_xlfn.XLOOKUP(K499,'FX rates'!$A$2:$A$38,'FX rates'!$B$2:$B$38))</f>
        <v>0</v>
      </c>
      <c r="AM499" s="4"/>
      <c r="AN499" s="4"/>
      <c r="AO499" s="4"/>
      <c r="AP499" s="32">
        <f t="shared" si="102"/>
        <v>1.4723557692307694</v>
      </c>
      <c r="AQ499" s="32">
        <f t="shared" si="103"/>
        <v>0</v>
      </c>
      <c r="AR499" s="24">
        <f t="shared" si="108"/>
        <v>376513.27999999997</v>
      </c>
      <c r="AS499" s="24" t="str">
        <f t="shared" si="109"/>
        <v>0</v>
      </c>
      <c r="AT499" s="24">
        <f t="shared" si="110"/>
        <v>633286.01385359908</v>
      </c>
      <c r="AU499" s="24">
        <f t="shared" si="111"/>
        <v>70365.112650399911</v>
      </c>
    </row>
    <row r="500" spans="1:47" x14ac:dyDescent="0.25">
      <c r="A500" s="28" t="s">
        <v>15451</v>
      </c>
      <c r="B500" s="28" t="s">
        <v>10130</v>
      </c>
      <c r="C500" s="28" t="s">
        <v>10131</v>
      </c>
      <c r="D500" s="28" t="s">
        <v>10132</v>
      </c>
      <c r="E500" s="28" t="s">
        <v>10133</v>
      </c>
      <c r="F500" s="29">
        <v>44067</v>
      </c>
      <c r="G500" s="29">
        <v>44896</v>
      </c>
      <c r="H500" s="28" t="s">
        <v>10134</v>
      </c>
      <c r="I500" s="28" t="s">
        <v>16038</v>
      </c>
      <c r="J500" s="28" t="s">
        <v>16050</v>
      </c>
      <c r="K500" s="28" t="s">
        <v>10135</v>
      </c>
      <c r="L500" s="27">
        <v>119900.00000000003</v>
      </c>
      <c r="M500" s="27">
        <v>39270.000000000007</v>
      </c>
      <c r="N500" s="27">
        <v>0</v>
      </c>
      <c r="O500" s="27">
        <v>0</v>
      </c>
      <c r="P500" s="27">
        <f t="shared" si="98"/>
        <v>39270.000000000007</v>
      </c>
      <c r="Q500" s="27">
        <v>0</v>
      </c>
      <c r="R500" s="27">
        <v>0</v>
      </c>
      <c r="S500" s="27">
        <v>0</v>
      </c>
      <c r="T500" s="27">
        <f t="shared" si="99"/>
        <v>0</v>
      </c>
      <c r="U500" s="27">
        <v>0</v>
      </c>
      <c r="V500" s="27">
        <f t="shared" si="100"/>
        <v>159170.00000000003</v>
      </c>
      <c r="W500" s="28" t="s">
        <v>10136</v>
      </c>
      <c r="X500" s="27">
        <v>134288.00000000006</v>
      </c>
      <c r="Y500" s="27">
        <f t="shared" si="104"/>
        <v>312558.40000000014</v>
      </c>
      <c r="Z500" s="4" t="str" cm="1">
        <f t="array" ref="Z500">_xlfn.IFS(YEARFRAC(F500,G500)&lt;1,"&lt;1 Year",YEARFRAC(F500,G500)&lt;=5,"1-5 Years",YEARFRAC(F500,G500)&gt;5,"&gt;5 Years")</f>
        <v>1-5 Years</v>
      </c>
      <c r="AA500" s="24">
        <f>L500*(_xlfn.XLOOKUP(K500,'FX rates'!$A$2:$A$38,'FX rates'!$B$2:$B$38))</f>
        <v>159544.93500906939</v>
      </c>
      <c r="AB500" s="24">
        <f>V500*(_xlfn.XLOOKUP(K500,'FX rates'!$A$2:$A$38,'FX rates'!$B$2:$B$38))</f>
        <v>211799.56051203981</v>
      </c>
      <c r="AC500" s="24">
        <f>X500*(_xlfn.XLOOKUP(W500,'FX rates'!$A$2:$A$38,'FX rates'!$B$2:$B$38))</f>
        <v>178690.32721015776</v>
      </c>
      <c r="AD500" s="24">
        <f>Y500*(_xlfn.XLOOKUP(W500,'FX rates'!$A$2:$A$38,'FX rates'!$B$2:$B$38))</f>
        <v>415905.83498364239</v>
      </c>
      <c r="AE500" s="30">
        <f t="shared" si="105"/>
        <v>0.12000000000000026</v>
      </c>
      <c r="AF500" s="31">
        <f t="shared" si="106"/>
        <v>14388.000000000029</v>
      </c>
      <c r="AG500" s="23">
        <f t="shared" si="107"/>
        <v>52254.625502970419</v>
      </c>
      <c r="AH500" s="35">
        <f t="shared" si="101"/>
        <v>1.3306500000756409</v>
      </c>
      <c r="AI500" s="23">
        <f>U500*(_xlfn.XLOOKUP(K500,'FX rates'!$A$2:$A$38,'FX rates'!$B$2:$B$38))</f>
        <v>0</v>
      </c>
      <c r="AJ500" s="23">
        <f>Q500*(_xlfn.XLOOKUP(K500,'FX rates'!$A$2:$A$38,'FX rates'!$B$2:$B$38))</f>
        <v>0</v>
      </c>
      <c r="AK500" s="23">
        <f>R500*(_xlfn.XLOOKUP(K500,'FX rates'!$A$2:$A$38,'FX rates'!$B$2:$B$38))</f>
        <v>0</v>
      </c>
      <c r="AM500" s="4"/>
      <c r="AN500" s="4"/>
      <c r="AO500" s="4"/>
      <c r="AP500" s="32">
        <f t="shared" si="102"/>
        <v>0.3275229357798165</v>
      </c>
      <c r="AQ500" s="32">
        <f t="shared" si="103"/>
        <v>0</v>
      </c>
      <c r="AR500" s="24">
        <f t="shared" si="108"/>
        <v>178270.40000000005</v>
      </c>
      <c r="AS500" s="24" t="str">
        <f t="shared" si="109"/>
        <v>0</v>
      </c>
      <c r="AT500" s="24">
        <f t="shared" si="110"/>
        <v>374315.25148527813</v>
      </c>
      <c r="AU500" s="24">
        <f t="shared" si="111"/>
        <v>41590.583498364256</v>
      </c>
    </row>
    <row r="501" spans="1:47" x14ac:dyDescent="0.25">
      <c r="A501" s="28" t="s">
        <v>15452</v>
      </c>
      <c r="B501" s="28" t="s">
        <v>10137</v>
      </c>
      <c r="C501" s="28" t="s">
        <v>10138</v>
      </c>
      <c r="D501" s="28" t="s">
        <v>10139</v>
      </c>
      <c r="E501" s="28" t="s">
        <v>10140</v>
      </c>
      <c r="F501" s="29">
        <v>44067</v>
      </c>
      <c r="G501" s="29">
        <v>44896</v>
      </c>
      <c r="H501" s="28" t="s">
        <v>10141</v>
      </c>
      <c r="I501" s="28" t="s">
        <v>16050</v>
      </c>
      <c r="J501" s="28" t="s">
        <v>16040</v>
      </c>
      <c r="K501" s="28" t="s">
        <v>10142</v>
      </c>
      <c r="L501" s="27">
        <v>102828.00000000003</v>
      </c>
      <c r="M501" s="27">
        <v>26488.000000000004</v>
      </c>
      <c r="N501" s="27">
        <v>0</v>
      </c>
      <c r="O501" s="27">
        <v>0</v>
      </c>
      <c r="P501" s="27">
        <f t="shared" si="98"/>
        <v>26488.000000000004</v>
      </c>
      <c r="Q501" s="27">
        <v>0</v>
      </c>
      <c r="R501" s="27">
        <v>0</v>
      </c>
      <c r="S501" s="27">
        <v>0</v>
      </c>
      <c r="T501" s="27">
        <f t="shared" si="99"/>
        <v>0</v>
      </c>
      <c r="U501" s="27">
        <v>0</v>
      </c>
      <c r="V501" s="27">
        <f t="shared" si="100"/>
        <v>129316.00000000003</v>
      </c>
      <c r="W501" s="28" t="s">
        <v>10143</v>
      </c>
      <c r="X501" s="27">
        <v>111054.24000000003</v>
      </c>
      <c r="Y501" s="27">
        <f t="shared" si="104"/>
        <v>250715.52000000008</v>
      </c>
      <c r="Z501" s="4" t="str" cm="1">
        <f t="array" ref="Z501">_xlfn.IFS(YEARFRAC(F501,G501)&lt;1,"&lt;1 Year",YEARFRAC(F501,G501)&lt;=5,"1-5 Years",YEARFRAC(F501,G501)&gt;5,"&gt;5 Years")</f>
        <v>1-5 Years</v>
      </c>
      <c r="AA501" s="24">
        <f>L501*(_xlfn.XLOOKUP(K501,'FX rates'!$A$2:$A$38,'FX rates'!$B$2:$B$38))</f>
        <v>136828.07820777805</v>
      </c>
      <c r="AB501" s="24">
        <f>V501*(_xlfn.XLOOKUP(K501,'FX rates'!$A$2:$A$38,'FX rates'!$B$2:$B$38))</f>
        <v>172074.33540978163</v>
      </c>
      <c r="AC501" s="24">
        <f>X501*(_xlfn.XLOOKUP(W501,'FX rates'!$A$2:$A$38,'FX rates'!$B$2:$B$38))</f>
        <v>147774.3244644003</v>
      </c>
      <c r="AD501" s="24">
        <f>Y501*(_xlfn.XLOOKUP(W501,'FX rates'!$A$2:$A$38,'FX rates'!$B$2:$B$38))</f>
        <v>333614.60670696443</v>
      </c>
      <c r="AE501" s="30">
        <f t="shared" si="105"/>
        <v>8.0000000000000071E-2</v>
      </c>
      <c r="AF501" s="31">
        <f t="shared" si="106"/>
        <v>8226.2400000000052</v>
      </c>
      <c r="AG501" s="23">
        <f t="shared" si="107"/>
        <v>35246.257202003588</v>
      </c>
      <c r="AH501" s="35">
        <f t="shared" si="101"/>
        <v>1.3306500000756409</v>
      </c>
      <c r="AI501" s="23">
        <f>U501*(_xlfn.XLOOKUP(K501,'FX rates'!$A$2:$A$38,'FX rates'!$B$2:$B$38))</f>
        <v>0</v>
      </c>
      <c r="AJ501" s="23">
        <f>Q501*(_xlfn.XLOOKUP(K501,'FX rates'!$A$2:$A$38,'FX rates'!$B$2:$B$38))</f>
        <v>0</v>
      </c>
      <c r="AK501" s="23">
        <f>R501*(_xlfn.XLOOKUP(K501,'FX rates'!$A$2:$A$38,'FX rates'!$B$2:$B$38))</f>
        <v>0</v>
      </c>
      <c r="AM501" s="4"/>
      <c r="AN501" s="4"/>
      <c r="AO501" s="4"/>
      <c r="AP501" s="32">
        <f t="shared" si="102"/>
        <v>0.25759520753102266</v>
      </c>
      <c r="AQ501" s="32">
        <f t="shared" si="103"/>
        <v>0</v>
      </c>
      <c r="AR501" s="24">
        <f t="shared" si="108"/>
        <v>139661.28000000003</v>
      </c>
      <c r="AS501" s="24" t="str">
        <f t="shared" si="109"/>
        <v>0</v>
      </c>
      <c r="AT501" s="24">
        <f t="shared" si="110"/>
        <v>300253.14603626798</v>
      </c>
      <c r="AU501" s="24">
        <f t="shared" si="111"/>
        <v>33361.460670696455</v>
      </c>
    </row>
    <row r="502" spans="1:47" x14ac:dyDescent="0.25">
      <c r="A502" s="28" t="s">
        <v>15453</v>
      </c>
      <c r="B502" s="28" t="s">
        <v>10144</v>
      </c>
      <c r="C502" s="28" t="s">
        <v>10145</v>
      </c>
      <c r="D502" s="28" t="s">
        <v>10146</v>
      </c>
      <c r="E502" s="28" t="s">
        <v>10147</v>
      </c>
      <c r="F502" s="29">
        <v>44074</v>
      </c>
      <c r="G502" s="29">
        <v>44896</v>
      </c>
      <c r="H502" s="28" t="s">
        <v>10148</v>
      </c>
      <c r="I502" s="28" t="s">
        <v>16037</v>
      </c>
      <c r="J502" s="28" t="s">
        <v>16053</v>
      </c>
      <c r="K502" s="28" t="s">
        <v>10149</v>
      </c>
      <c r="L502" s="27">
        <v>71039.100000000006</v>
      </c>
      <c r="M502" s="27">
        <v>20592</v>
      </c>
      <c r="N502" s="27">
        <v>0</v>
      </c>
      <c r="O502" s="27">
        <v>0</v>
      </c>
      <c r="P502" s="27">
        <f t="shared" si="98"/>
        <v>20592</v>
      </c>
      <c r="Q502" s="27">
        <v>0</v>
      </c>
      <c r="R502" s="27">
        <v>0</v>
      </c>
      <c r="S502" s="27">
        <v>0</v>
      </c>
      <c r="T502" s="27">
        <f t="shared" si="99"/>
        <v>0</v>
      </c>
      <c r="U502" s="27">
        <v>0</v>
      </c>
      <c r="V502" s="27">
        <f t="shared" si="100"/>
        <v>91631.1</v>
      </c>
      <c r="W502" s="28" t="s">
        <v>10150</v>
      </c>
      <c r="X502" s="27">
        <v>81694.964999999997</v>
      </c>
      <c r="Y502" s="27">
        <f t="shared" si="104"/>
        <v>187070.72999999998</v>
      </c>
      <c r="Z502" s="4" t="str" cm="1">
        <f t="array" ref="Z502">_xlfn.IFS(YEARFRAC(F502,G502)&lt;1,"&lt;1 Year",YEARFRAC(F502,G502)&lt;=5,"1-5 Years",YEARFRAC(F502,G502)&gt;5,"&gt;5 Years")</f>
        <v>1-5 Years</v>
      </c>
      <c r="AA502" s="24">
        <f>L502*(_xlfn.XLOOKUP(K502,'FX rates'!$A$2:$A$38,'FX rates'!$B$2:$B$38))</f>
        <v>94528.178420373471</v>
      </c>
      <c r="AB502" s="24">
        <f>V502*(_xlfn.XLOOKUP(K502,'FX rates'!$A$2:$A$38,'FX rates'!$B$2:$B$38))</f>
        <v>121928.92322193107</v>
      </c>
      <c r="AC502" s="24">
        <f>X502*(_xlfn.XLOOKUP(W502,'FX rates'!$A$2:$A$38,'FX rates'!$B$2:$B$38))</f>
        <v>108707.40518342948</v>
      </c>
      <c r="AD502" s="24">
        <f>Y502*(_xlfn.XLOOKUP(W502,'FX rates'!$A$2:$A$38,'FX rates'!$B$2:$B$38))</f>
        <v>248925.66688865019</v>
      </c>
      <c r="AE502" s="30">
        <f t="shared" si="105"/>
        <v>0.14999999999999988</v>
      </c>
      <c r="AF502" s="31">
        <f t="shared" si="106"/>
        <v>10655.864999999991</v>
      </c>
      <c r="AG502" s="23">
        <f t="shared" si="107"/>
        <v>27400.744801557594</v>
      </c>
      <c r="AH502" s="35">
        <f t="shared" si="101"/>
        <v>1.3306500000756409</v>
      </c>
      <c r="AI502" s="23">
        <f>U502*(_xlfn.XLOOKUP(K502,'FX rates'!$A$2:$A$38,'FX rates'!$B$2:$B$38))</f>
        <v>0</v>
      </c>
      <c r="AJ502" s="23">
        <f>Q502*(_xlfn.XLOOKUP(K502,'FX rates'!$A$2:$A$38,'FX rates'!$B$2:$B$38))</f>
        <v>0</v>
      </c>
      <c r="AK502" s="23">
        <f>R502*(_xlfn.XLOOKUP(K502,'FX rates'!$A$2:$A$38,'FX rates'!$B$2:$B$38))</f>
        <v>0</v>
      </c>
      <c r="AM502" s="4"/>
      <c r="AN502" s="4"/>
      <c r="AO502" s="4"/>
      <c r="AP502" s="32">
        <f t="shared" si="102"/>
        <v>0.28986853718585959</v>
      </c>
      <c r="AQ502" s="32">
        <f t="shared" si="103"/>
        <v>0</v>
      </c>
      <c r="AR502" s="24">
        <f t="shared" si="108"/>
        <v>105375.765</v>
      </c>
      <c r="AS502" s="24" t="str">
        <f t="shared" si="109"/>
        <v>0</v>
      </c>
      <c r="AT502" s="24">
        <f t="shared" si="110"/>
        <v>224033.10019978517</v>
      </c>
      <c r="AU502" s="24">
        <f t="shared" si="111"/>
        <v>24892.566688865016</v>
      </c>
    </row>
    <row r="503" spans="1:47" x14ac:dyDescent="0.25">
      <c r="A503" s="28" t="s">
        <v>14149</v>
      </c>
      <c r="B503" s="28" t="s">
        <v>1020</v>
      </c>
      <c r="C503" s="28" t="s">
        <v>1021</v>
      </c>
      <c r="D503" s="28" t="s">
        <v>1022</v>
      </c>
      <c r="E503" s="28" t="s">
        <v>1023</v>
      </c>
      <c r="F503" s="29">
        <v>39419</v>
      </c>
      <c r="G503" s="29">
        <v>44896</v>
      </c>
      <c r="H503" s="28" t="s">
        <v>1024</v>
      </c>
      <c r="I503" s="28" t="s">
        <v>16047</v>
      </c>
      <c r="J503" s="28" t="s">
        <v>16042</v>
      </c>
      <c r="K503" s="28" t="s">
        <v>1025</v>
      </c>
      <c r="L503" s="27">
        <v>151800</v>
      </c>
      <c r="M503" s="27">
        <v>260774.8</v>
      </c>
      <c r="N503" s="27">
        <v>0</v>
      </c>
      <c r="O503" s="27">
        <v>0</v>
      </c>
      <c r="P503" s="27">
        <f t="shared" si="98"/>
        <v>260774.8</v>
      </c>
      <c r="Q503" s="27">
        <v>198418.5</v>
      </c>
      <c r="R503" s="27">
        <v>0</v>
      </c>
      <c r="S503" s="27">
        <v>0</v>
      </c>
      <c r="T503" s="27">
        <f t="shared" si="99"/>
        <v>198418.5</v>
      </c>
      <c r="U503" s="27">
        <v>0</v>
      </c>
      <c r="V503" s="27">
        <f t="shared" si="100"/>
        <v>610993.30000000005</v>
      </c>
      <c r="W503" s="28" t="s">
        <v>1026</v>
      </c>
      <c r="X503" s="27">
        <v>173052.00000000003</v>
      </c>
      <c r="Y503" s="27">
        <f t="shared" si="104"/>
        <v>643387.27200000011</v>
      </c>
      <c r="Z503" s="4" t="str" cm="1">
        <f t="array" ref="Z503">_xlfn.IFS(YEARFRAC(F503,G503)&lt;1,"&lt;1 Year",YEARFRAC(F503,G503)&lt;=5,"1-5 Years",YEARFRAC(F503,G503)&gt;5,"&gt;5 Years")</f>
        <v>&gt;5 Years</v>
      </c>
      <c r="AA503" s="24">
        <f>L503*(_xlfn.XLOOKUP(K503,'FX rates'!$A$2:$A$38,'FX rates'!$B$2:$B$38))</f>
        <v>151800</v>
      </c>
      <c r="AB503" s="24">
        <f>V503*(_xlfn.XLOOKUP(K503,'FX rates'!$A$2:$A$38,'FX rates'!$B$2:$B$38))</f>
        <v>610993.30000000005</v>
      </c>
      <c r="AC503" s="24">
        <f>X503*(_xlfn.XLOOKUP(W503,'FX rates'!$A$2:$A$38,'FX rates'!$B$2:$B$38))</f>
        <v>173052.00000000003</v>
      </c>
      <c r="AD503" s="24">
        <f>Y503*(_xlfn.XLOOKUP(W503,'FX rates'!$A$2:$A$38,'FX rates'!$B$2:$B$38))</f>
        <v>643387.27200000011</v>
      </c>
      <c r="AE503" s="30">
        <f t="shared" si="105"/>
        <v>0.14000000000000018</v>
      </c>
      <c r="AF503" s="31">
        <f t="shared" si="106"/>
        <v>21252.000000000029</v>
      </c>
      <c r="AG503" s="23">
        <f t="shared" si="107"/>
        <v>459193.30000000005</v>
      </c>
      <c r="AH503" s="35">
        <f t="shared" si="101"/>
        <v>1</v>
      </c>
      <c r="AI503" s="23">
        <f>U503*(_xlfn.XLOOKUP(K503,'FX rates'!$A$2:$A$38,'FX rates'!$B$2:$B$38))</f>
        <v>0</v>
      </c>
      <c r="AJ503" s="23">
        <f>Q503*(_xlfn.XLOOKUP(K503,'FX rates'!$A$2:$A$38,'FX rates'!$B$2:$B$38))</f>
        <v>198418.5</v>
      </c>
      <c r="AK503" s="23">
        <f>R503*(_xlfn.XLOOKUP(K503,'FX rates'!$A$2:$A$38,'FX rates'!$B$2:$B$38))</f>
        <v>0</v>
      </c>
      <c r="AM503" s="4"/>
      <c r="AN503" s="4"/>
      <c r="AO503" s="4"/>
      <c r="AP503" s="32">
        <f t="shared" si="102"/>
        <v>1.7178840579710144</v>
      </c>
      <c r="AQ503" s="32">
        <f t="shared" si="103"/>
        <v>0</v>
      </c>
      <c r="AR503" s="24">
        <f t="shared" si="108"/>
        <v>470335.27200000006</v>
      </c>
      <c r="AS503" s="24" t="str">
        <f t="shared" si="109"/>
        <v>0</v>
      </c>
      <c r="AT503" s="24">
        <f t="shared" si="110"/>
        <v>579048.54480000015</v>
      </c>
      <c r="AU503" s="24">
        <f t="shared" si="111"/>
        <v>64338.727199999965</v>
      </c>
    </row>
    <row r="504" spans="1:47" x14ac:dyDescent="0.25">
      <c r="A504" s="28" t="s">
        <v>15454</v>
      </c>
      <c r="B504" s="28" t="s">
        <v>10151</v>
      </c>
      <c r="C504" s="28" t="s">
        <v>10152</v>
      </c>
      <c r="D504" s="28" t="s">
        <v>10153</v>
      </c>
      <c r="E504" s="28" t="s">
        <v>10154</v>
      </c>
      <c r="F504" s="29">
        <v>44088</v>
      </c>
      <c r="G504" s="29">
        <v>44896</v>
      </c>
      <c r="H504" s="28" t="s">
        <v>10155</v>
      </c>
      <c r="I504" s="28" t="s">
        <v>16045</v>
      </c>
      <c r="J504" s="28" t="s">
        <v>16041</v>
      </c>
      <c r="K504" s="28" t="s">
        <v>10156</v>
      </c>
      <c r="L504" s="27">
        <v>130295.00000000001</v>
      </c>
      <c r="M504" s="27">
        <v>117480</v>
      </c>
      <c r="N504" s="27">
        <v>0</v>
      </c>
      <c r="O504" s="27">
        <v>0</v>
      </c>
      <c r="P504" s="27">
        <f t="shared" si="98"/>
        <v>117480</v>
      </c>
      <c r="Q504" s="27">
        <v>0</v>
      </c>
      <c r="R504" s="27">
        <v>0</v>
      </c>
      <c r="S504" s="27">
        <v>0</v>
      </c>
      <c r="T504" s="27">
        <f t="shared" si="99"/>
        <v>0</v>
      </c>
      <c r="U504" s="27">
        <v>0</v>
      </c>
      <c r="V504" s="27">
        <f t="shared" si="100"/>
        <v>247775</v>
      </c>
      <c r="W504" s="28" t="s">
        <v>10157</v>
      </c>
      <c r="X504" s="27">
        <v>134203.85</v>
      </c>
      <c r="Y504" s="27">
        <f t="shared" si="104"/>
        <v>389412.1</v>
      </c>
      <c r="Z504" s="4" t="str" cm="1">
        <f t="array" ref="Z504">_xlfn.IFS(YEARFRAC(F504,G504)&lt;1,"&lt;1 Year",YEARFRAC(F504,G504)&lt;=5,"1-5 Years",YEARFRAC(F504,G504)&gt;5,"&gt;5 Years")</f>
        <v>1-5 Years</v>
      </c>
      <c r="AA504" s="24">
        <f>L504*(_xlfn.XLOOKUP(K504,'FX rates'!$A$2:$A$38,'FX rates'!$B$2:$B$38))</f>
        <v>173377.04175985567</v>
      </c>
      <c r="AB504" s="24">
        <f>V504*(_xlfn.XLOOKUP(K504,'FX rates'!$A$2:$A$38,'FX rates'!$B$2:$B$38))</f>
        <v>329701.80376874196</v>
      </c>
      <c r="AC504" s="24">
        <f>X504*(_xlfn.XLOOKUP(W504,'FX rates'!$A$2:$A$38,'FX rates'!$B$2:$B$38))</f>
        <v>178578.35301265132</v>
      </c>
      <c r="AD504" s="24">
        <f>Y504*(_xlfn.XLOOKUP(W504,'FX rates'!$A$2:$A$38,'FX rates'!$B$2:$B$38))</f>
        <v>518171.21089445549</v>
      </c>
      <c r="AE504" s="30">
        <f t="shared" si="105"/>
        <v>2.9999999999999912E-2</v>
      </c>
      <c r="AF504" s="31">
        <f t="shared" si="106"/>
        <v>3908.8499999999913</v>
      </c>
      <c r="AG504" s="23">
        <f t="shared" si="107"/>
        <v>156324.76200888629</v>
      </c>
      <c r="AH504" s="35">
        <f t="shared" si="101"/>
        <v>1.3306500000756409</v>
      </c>
      <c r="AI504" s="23">
        <f>U504*(_xlfn.XLOOKUP(K504,'FX rates'!$A$2:$A$38,'FX rates'!$B$2:$B$38))</f>
        <v>0</v>
      </c>
      <c r="AJ504" s="23">
        <f>Q504*(_xlfn.XLOOKUP(K504,'FX rates'!$A$2:$A$38,'FX rates'!$B$2:$B$38))</f>
        <v>0</v>
      </c>
      <c r="AK504" s="23">
        <f>R504*(_xlfn.XLOOKUP(K504,'FX rates'!$A$2:$A$38,'FX rates'!$B$2:$B$38))</f>
        <v>0</v>
      </c>
      <c r="AM504" s="4"/>
      <c r="AN504" s="4"/>
      <c r="AO504" s="4"/>
      <c r="AP504" s="32">
        <f t="shared" si="102"/>
        <v>0.90164626424651739</v>
      </c>
      <c r="AQ504" s="32">
        <f t="shared" si="103"/>
        <v>0</v>
      </c>
      <c r="AR504" s="24">
        <f t="shared" si="108"/>
        <v>255208.25</v>
      </c>
      <c r="AS504" s="24" t="str">
        <f t="shared" si="109"/>
        <v>0</v>
      </c>
      <c r="AT504" s="24">
        <f t="shared" si="110"/>
        <v>466354.08980500995</v>
      </c>
      <c r="AU504" s="24">
        <f t="shared" si="111"/>
        <v>51817.121089445543</v>
      </c>
    </row>
    <row r="505" spans="1:47" x14ac:dyDescent="0.25">
      <c r="A505" s="28" t="s">
        <v>15455</v>
      </c>
      <c r="B505" s="28" t="s">
        <v>10158</v>
      </c>
      <c r="C505" s="28" t="s">
        <v>10159</v>
      </c>
      <c r="D505" s="28" t="s">
        <v>10160</v>
      </c>
      <c r="E505" s="28" t="s">
        <v>10161</v>
      </c>
      <c r="F505" s="29">
        <v>44088</v>
      </c>
      <c r="G505" s="29">
        <v>44896</v>
      </c>
      <c r="H505" s="28" t="s">
        <v>10162</v>
      </c>
      <c r="I505" s="28" t="s">
        <v>16038</v>
      </c>
      <c r="J505" s="28" t="s">
        <v>16044</v>
      </c>
      <c r="K505" s="28" t="s">
        <v>10163</v>
      </c>
      <c r="L505" s="27">
        <v>200090.00000000003</v>
      </c>
      <c r="M505" s="27">
        <v>121440</v>
      </c>
      <c r="N505" s="27">
        <v>0</v>
      </c>
      <c r="O505" s="27">
        <v>0</v>
      </c>
      <c r="P505" s="27">
        <f t="shared" si="98"/>
        <v>121440</v>
      </c>
      <c r="Q505" s="27">
        <v>0</v>
      </c>
      <c r="R505" s="27">
        <v>0</v>
      </c>
      <c r="S505" s="27">
        <v>0</v>
      </c>
      <c r="T505" s="27">
        <f t="shared" si="99"/>
        <v>0</v>
      </c>
      <c r="U505" s="27">
        <v>0</v>
      </c>
      <c r="V505" s="27">
        <f t="shared" si="100"/>
        <v>321530</v>
      </c>
      <c r="W505" s="28" t="s">
        <v>10164</v>
      </c>
      <c r="X505" s="27">
        <v>210094.50000000003</v>
      </c>
      <c r="Y505" s="27">
        <f t="shared" si="104"/>
        <v>547701</v>
      </c>
      <c r="Z505" s="4" t="str" cm="1">
        <f t="array" ref="Z505">_xlfn.IFS(YEARFRAC(F505,G505)&lt;1,"&lt;1 Year",YEARFRAC(F505,G505)&lt;=5,"1-5 Years",YEARFRAC(F505,G505)&gt;5,"&gt;5 Years")</f>
        <v>1-5 Years</v>
      </c>
      <c r="AA505" s="24">
        <f>L505*(_xlfn.XLOOKUP(K505,'FX rates'!$A$2:$A$38,'FX rates'!$B$2:$B$38))</f>
        <v>200090.00000000003</v>
      </c>
      <c r="AB505" s="24">
        <f>V505*(_xlfn.XLOOKUP(K505,'FX rates'!$A$2:$A$38,'FX rates'!$B$2:$B$38))</f>
        <v>321530</v>
      </c>
      <c r="AC505" s="24">
        <f>X505*(_xlfn.XLOOKUP(W505,'FX rates'!$A$2:$A$38,'FX rates'!$B$2:$B$38))</f>
        <v>210094.50000000003</v>
      </c>
      <c r="AD505" s="24">
        <f>Y505*(_xlfn.XLOOKUP(W505,'FX rates'!$A$2:$A$38,'FX rates'!$B$2:$B$38))</f>
        <v>547701</v>
      </c>
      <c r="AE505" s="30">
        <f t="shared" si="105"/>
        <v>4.9999999999999996E-2</v>
      </c>
      <c r="AF505" s="31">
        <f t="shared" si="106"/>
        <v>10004.5</v>
      </c>
      <c r="AG505" s="23">
        <f t="shared" si="107"/>
        <v>121439.99999999997</v>
      </c>
      <c r="AH505" s="35">
        <f t="shared" si="101"/>
        <v>1</v>
      </c>
      <c r="AI505" s="23">
        <f>U505*(_xlfn.XLOOKUP(K505,'FX rates'!$A$2:$A$38,'FX rates'!$B$2:$B$38))</f>
        <v>0</v>
      </c>
      <c r="AJ505" s="23">
        <f>Q505*(_xlfn.XLOOKUP(K505,'FX rates'!$A$2:$A$38,'FX rates'!$B$2:$B$38))</f>
        <v>0</v>
      </c>
      <c r="AK505" s="23">
        <f>R505*(_xlfn.XLOOKUP(K505,'FX rates'!$A$2:$A$38,'FX rates'!$B$2:$B$38))</f>
        <v>0</v>
      </c>
      <c r="AM505" s="4"/>
      <c r="AN505" s="4"/>
      <c r="AO505" s="4"/>
      <c r="AP505" s="32">
        <f t="shared" si="102"/>
        <v>0.6069268829026937</v>
      </c>
      <c r="AQ505" s="32">
        <f t="shared" si="103"/>
        <v>0</v>
      </c>
      <c r="AR505" s="24">
        <f t="shared" si="108"/>
        <v>337606.5</v>
      </c>
      <c r="AS505" s="24" t="str">
        <f t="shared" si="109"/>
        <v>0</v>
      </c>
      <c r="AT505" s="24">
        <f t="shared" si="110"/>
        <v>492930.9</v>
      </c>
      <c r="AU505" s="24">
        <f t="shared" si="111"/>
        <v>54770.099999999977</v>
      </c>
    </row>
    <row r="506" spans="1:47" x14ac:dyDescent="0.25">
      <c r="A506" s="28" t="s">
        <v>15456</v>
      </c>
      <c r="B506" s="28" t="s">
        <v>9422</v>
      </c>
      <c r="C506" s="28" t="s">
        <v>9423</v>
      </c>
      <c r="D506" s="28" t="s">
        <v>9424</v>
      </c>
      <c r="E506" s="28" t="s">
        <v>9425</v>
      </c>
      <c r="F506" s="29">
        <v>44494</v>
      </c>
      <c r="G506" s="29">
        <v>44896</v>
      </c>
      <c r="H506" s="28" t="s">
        <v>9426</v>
      </c>
      <c r="I506" s="28" t="s">
        <v>16044</v>
      </c>
      <c r="J506" s="28" t="s">
        <v>16035</v>
      </c>
      <c r="K506" s="28" t="s">
        <v>9427</v>
      </c>
      <c r="L506" s="27">
        <v>54862.500000000007</v>
      </c>
      <c r="M506" s="27">
        <v>4207.5</v>
      </c>
      <c r="N506" s="27">
        <v>0</v>
      </c>
      <c r="O506" s="27">
        <v>0</v>
      </c>
      <c r="P506" s="27">
        <f t="shared" si="98"/>
        <v>4207.5</v>
      </c>
      <c r="Q506" s="27">
        <v>0</v>
      </c>
      <c r="R506" s="27">
        <v>0</v>
      </c>
      <c r="S506" s="27">
        <v>0</v>
      </c>
      <c r="T506" s="27">
        <f t="shared" si="99"/>
        <v>0</v>
      </c>
      <c r="U506" s="27">
        <v>0</v>
      </c>
      <c r="V506" s="27">
        <f t="shared" si="100"/>
        <v>59070.000000000007</v>
      </c>
      <c r="W506" s="28" t="s">
        <v>9428</v>
      </c>
      <c r="X506" s="27">
        <v>62543.250000000015</v>
      </c>
      <c r="Y506" s="27">
        <f t="shared" si="104"/>
        <v>129883.05000000003</v>
      </c>
      <c r="Z506" s="4" t="str" cm="1">
        <f t="array" ref="Z506">_xlfn.IFS(YEARFRAC(F506,G506)&lt;1,"&lt;1 Year",YEARFRAC(F506,G506)&lt;=5,"1-5 Years",YEARFRAC(F506,G506)&gt;5,"&gt;5 Years")</f>
        <v>1-5 Years</v>
      </c>
      <c r="AA506" s="24">
        <f>L506*(_xlfn.XLOOKUP(K506,'FX rates'!$A$2:$A$38,'FX rates'!$B$2:$B$38))</f>
        <v>73002.785629149861</v>
      </c>
      <c r="AB506" s="24">
        <f>V506*(_xlfn.XLOOKUP(K506,'FX rates'!$A$2:$A$38,'FX rates'!$B$2:$B$38))</f>
        <v>78601.495504468126</v>
      </c>
      <c r="AC506" s="24">
        <f>X506*(_xlfn.XLOOKUP(W506,'FX rates'!$A$2:$A$38,'FX rates'!$B$2:$B$38))</f>
        <v>83223.175617230852</v>
      </c>
      <c r="AD506" s="24">
        <f>Y506*(_xlfn.XLOOKUP(W506,'FX rates'!$A$2:$A$38,'FX rates'!$B$2:$B$38))</f>
        <v>172828.8804923245</v>
      </c>
      <c r="AE506" s="30">
        <f t="shared" si="105"/>
        <v>0.14000000000000015</v>
      </c>
      <c r="AF506" s="31">
        <f t="shared" si="106"/>
        <v>7680.7500000000073</v>
      </c>
      <c r="AG506" s="23">
        <f t="shared" si="107"/>
        <v>5598.7098753182654</v>
      </c>
      <c r="AH506" s="35">
        <f t="shared" si="101"/>
        <v>1.3306500000756409</v>
      </c>
      <c r="AI506" s="23">
        <f>U506*(_xlfn.XLOOKUP(K506,'FX rates'!$A$2:$A$38,'FX rates'!$B$2:$B$38))</f>
        <v>0</v>
      </c>
      <c r="AJ506" s="23">
        <f>Q506*(_xlfn.XLOOKUP(K506,'FX rates'!$A$2:$A$38,'FX rates'!$B$2:$B$38))</f>
        <v>0</v>
      </c>
      <c r="AK506" s="23">
        <f>R506*(_xlfn.XLOOKUP(K506,'FX rates'!$A$2:$A$38,'FX rates'!$B$2:$B$38))</f>
        <v>0</v>
      </c>
      <c r="AM506" s="4"/>
      <c r="AN506" s="4"/>
      <c r="AO506" s="4"/>
      <c r="AP506" s="32">
        <f t="shared" si="102"/>
        <v>7.6691729323308255E-2</v>
      </c>
      <c r="AQ506" s="32">
        <f t="shared" si="103"/>
        <v>0</v>
      </c>
      <c r="AR506" s="24">
        <f t="shared" si="108"/>
        <v>67339.800000000017</v>
      </c>
      <c r="AS506" s="24" t="str">
        <f t="shared" si="109"/>
        <v>0</v>
      </c>
      <c r="AT506" s="24">
        <f t="shared" si="110"/>
        <v>155545.99244309205</v>
      </c>
      <c r="AU506" s="24">
        <f t="shared" si="111"/>
        <v>17282.888049232453</v>
      </c>
    </row>
    <row r="507" spans="1:47" x14ac:dyDescent="0.25">
      <c r="A507" s="28" t="s">
        <v>15457</v>
      </c>
      <c r="B507" s="28" t="s">
        <v>10172</v>
      </c>
      <c r="C507" s="28" t="s">
        <v>10173</v>
      </c>
      <c r="D507" s="28" t="s">
        <v>10174</v>
      </c>
      <c r="E507" s="28" t="s">
        <v>10175</v>
      </c>
      <c r="F507" s="29">
        <v>44550</v>
      </c>
      <c r="G507" s="29">
        <v>44896</v>
      </c>
      <c r="H507" s="28" t="s">
        <v>10176</v>
      </c>
      <c r="I507" s="28" t="s">
        <v>16057</v>
      </c>
      <c r="J507" s="28" t="s">
        <v>16052</v>
      </c>
      <c r="K507" s="28" t="s">
        <v>10177</v>
      </c>
      <c r="L507" s="27">
        <v>277200.00000000006</v>
      </c>
      <c r="M507" s="27">
        <v>168910.50000000003</v>
      </c>
      <c r="N507" s="27">
        <v>0</v>
      </c>
      <c r="O507" s="27">
        <v>0</v>
      </c>
      <c r="P507" s="27">
        <f t="shared" si="98"/>
        <v>168910.50000000003</v>
      </c>
      <c r="Q507" s="27">
        <v>0</v>
      </c>
      <c r="R507" s="27">
        <v>0</v>
      </c>
      <c r="S507" s="27">
        <v>0</v>
      </c>
      <c r="T507" s="27">
        <f t="shared" si="99"/>
        <v>0</v>
      </c>
      <c r="U507" s="27">
        <v>0</v>
      </c>
      <c r="V507" s="27">
        <f t="shared" si="100"/>
        <v>446110.50000000012</v>
      </c>
      <c r="W507" s="28" t="s">
        <v>10178</v>
      </c>
      <c r="X507" s="27">
        <v>279972.00000000006</v>
      </c>
      <c r="Y507" s="27">
        <f t="shared" si="104"/>
        <v>730543.6050000001</v>
      </c>
      <c r="Z507" s="4" t="str" cm="1">
        <f t="array" ref="Z507">_xlfn.IFS(YEARFRAC(F507,G507)&lt;1,"&lt;1 Year",YEARFRAC(F507,G507)&lt;=5,"1-5 Years",YEARFRAC(F507,G507)&gt;5,"&gt;5 Years")</f>
        <v>&lt;1 Year</v>
      </c>
      <c r="AA507" s="24">
        <f>L507*(_xlfn.XLOOKUP(K507,'FX rates'!$A$2:$A$38,'FX rates'!$B$2:$B$38))</f>
        <v>213691.02682701207</v>
      </c>
      <c r="AB507" s="24">
        <f>V507*(_xlfn.XLOOKUP(K507,'FX rates'!$A$2:$A$38,'FX rates'!$B$2:$B$38))</f>
        <v>343902.63644773368</v>
      </c>
      <c r="AC507" s="24">
        <f>X507*(_xlfn.XLOOKUP(W507,'FX rates'!$A$2:$A$38,'FX rates'!$B$2:$B$38))</f>
        <v>215827.93709528219</v>
      </c>
      <c r="AD507" s="24">
        <f>Y507*(_xlfn.XLOOKUP(W507,'FX rates'!$A$2:$A$38,'FX rates'!$B$2:$B$38))</f>
        <v>563169.5999074931</v>
      </c>
      <c r="AE507" s="30">
        <f t="shared" si="105"/>
        <v>9.999999999999995E-3</v>
      </c>
      <c r="AF507" s="31">
        <f t="shared" si="106"/>
        <v>2772</v>
      </c>
      <c r="AG507" s="23">
        <f t="shared" si="107"/>
        <v>130211.6096207216</v>
      </c>
      <c r="AH507" s="35">
        <f t="shared" si="101"/>
        <v>0.77089115016959608</v>
      </c>
      <c r="AI507" s="23">
        <f>U507*(_xlfn.XLOOKUP(K507,'FX rates'!$A$2:$A$38,'FX rates'!$B$2:$B$38))</f>
        <v>0</v>
      </c>
      <c r="AJ507" s="23">
        <f>Q507*(_xlfn.XLOOKUP(K507,'FX rates'!$A$2:$A$38,'FX rates'!$B$2:$B$38))</f>
        <v>0</v>
      </c>
      <c r="AK507" s="23">
        <f>R507*(_xlfn.XLOOKUP(K507,'FX rates'!$A$2:$A$38,'FX rates'!$B$2:$B$38))</f>
        <v>0</v>
      </c>
      <c r="AM507" s="4"/>
      <c r="AN507" s="4"/>
      <c r="AO507" s="4"/>
      <c r="AP507" s="32">
        <f t="shared" si="102"/>
        <v>0.60934523809523811</v>
      </c>
      <c r="AQ507" s="32">
        <f t="shared" si="103"/>
        <v>0</v>
      </c>
      <c r="AR507" s="24">
        <f t="shared" si="108"/>
        <v>450571.60500000004</v>
      </c>
      <c r="AS507" s="24" t="str">
        <f t="shared" si="109"/>
        <v>0</v>
      </c>
      <c r="AT507" s="24">
        <f t="shared" si="110"/>
        <v>506852.63991674379</v>
      </c>
      <c r="AU507" s="24">
        <f t="shared" si="111"/>
        <v>56316.95999074931</v>
      </c>
    </row>
    <row r="508" spans="1:47" x14ac:dyDescent="0.25">
      <c r="A508" s="28" t="s">
        <v>15458</v>
      </c>
      <c r="B508" s="28" t="s">
        <v>10179</v>
      </c>
      <c r="C508" s="28" t="s">
        <v>10180</v>
      </c>
      <c r="D508" s="28" t="s">
        <v>10181</v>
      </c>
      <c r="E508" s="28" t="s">
        <v>10182</v>
      </c>
      <c r="F508" s="29">
        <v>44109</v>
      </c>
      <c r="G508" s="29">
        <v>44896</v>
      </c>
      <c r="H508" s="28" t="s">
        <v>10183</v>
      </c>
      <c r="I508" s="28" t="s">
        <v>16051</v>
      </c>
      <c r="J508" s="4" t="s">
        <v>16039</v>
      </c>
      <c r="K508" s="28" t="s">
        <v>10184</v>
      </c>
      <c r="L508" s="27">
        <v>259325</v>
      </c>
      <c r="M508" s="27">
        <v>41360</v>
      </c>
      <c r="N508" s="27">
        <v>0</v>
      </c>
      <c r="O508" s="27">
        <v>0</v>
      </c>
      <c r="P508" s="27">
        <f t="shared" si="98"/>
        <v>41360</v>
      </c>
      <c r="Q508" s="27">
        <v>0</v>
      </c>
      <c r="R508" s="27">
        <v>0</v>
      </c>
      <c r="S508" s="27">
        <v>0</v>
      </c>
      <c r="T508" s="27">
        <f t="shared" si="99"/>
        <v>0</v>
      </c>
      <c r="U508" s="27">
        <v>0</v>
      </c>
      <c r="V508" s="27">
        <f t="shared" si="100"/>
        <v>300685</v>
      </c>
      <c r="W508" s="28" t="s">
        <v>10185</v>
      </c>
      <c r="X508" s="27">
        <v>295630.50000000006</v>
      </c>
      <c r="Y508" s="27">
        <f t="shared" si="104"/>
        <v>638411.40000000014</v>
      </c>
      <c r="Z508" s="4" t="str" cm="1">
        <f t="array" ref="Z508">_xlfn.IFS(YEARFRAC(F508,G508)&lt;1,"&lt;1 Year",YEARFRAC(F508,G508)&lt;=5,"1-5 Years",YEARFRAC(F508,G508)&gt;5,"&gt;5 Years")</f>
        <v>1-5 Years</v>
      </c>
      <c r="AA508" s="24">
        <f>L508*(_xlfn.XLOOKUP(K508,'FX rates'!$A$2:$A$38,'FX rates'!$B$2:$B$38))</f>
        <v>259325</v>
      </c>
      <c r="AB508" s="24">
        <f>V508*(_xlfn.XLOOKUP(K508,'FX rates'!$A$2:$A$38,'FX rates'!$B$2:$B$38))</f>
        <v>300685</v>
      </c>
      <c r="AC508" s="24">
        <f>X508*(_xlfn.XLOOKUP(W508,'FX rates'!$A$2:$A$38,'FX rates'!$B$2:$B$38))</f>
        <v>295630.50000000006</v>
      </c>
      <c r="AD508" s="24">
        <f>Y508*(_xlfn.XLOOKUP(W508,'FX rates'!$A$2:$A$38,'FX rates'!$B$2:$B$38))</f>
        <v>638411.40000000014</v>
      </c>
      <c r="AE508" s="30">
        <f t="shared" si="105"/>
        <v>0.14000000000000024</v>
      </c>
      <c r="AF508" s="31">
        <f t="shared" si="106"/>
        <v>36305.500000000058</v>
      </c>
      <c r="AG508" s="23">
        <f t="shared" si="107"/>
        <v>41360</v>
      </c>
      <c r="AH508" s="35">
        <f t="shared" si="101"/>
        <v>1</v>
      </c>
      <c r="AI508" s="23">
        <f>U508*(_xlfn.XLOOKUP(K508,'FX rates'!$A$2:$A$38,'FX rates'!$B$2:$B$38))</f>
        <v>0</v>
      </c>
      <c r="AJ508" s="23">
        <f>Q508*(_xlfn.XLOOKUP(K508,'FX rates'!$A$2:$A$38,'FX rates'!$B$2:$B$38))</f>
        <v>0</v>
      </c>
      <c r="AK508" s="23">
        <f>R508*(_xlfn.XLOOKUP(K508,'FX rates'!$A$2:$A$38,'FX rates'!$B$2:$B$38))</f>
        <v>0</v>
      </c>
      <c r="AM508" s="4"/>
      <c r="AN508" s="4"/>
      <c r="AO508" s="4"/>
      <c r="AP508" s="32">
        <f t="shared" si="102"/>
        <v>0.15949098621420996</v>
      </c>
      <c r="AQ508" s="32">
        <f t="shared" si="103"/>
        <v>0</v>
      </c>
      <c r="AR508" s="24">
        <f t="shared" si="108"/>
        <v>342780.90000000008</v>
      </c>
      <c r="AS508" s="24" t="str">
        <f t="shared" si="109"/>
        <v>0</v>
      </c>
      <c r="AT508" s="24">
        <f t="shared" si="110"/>
        <v>574570.26000000013</v>
      </c>
      <c r="AU508" s="24">
        <f t="shared" si="111"/>
        <v>63841.140000000014</v>
      </c>
    </row>
    <row r="509" spans="1:47" x14ac:dyDescent="0.25">
      <c r="A509" s="28" t="s">
        <v>15459</v>
      </c>
      <c r="B509" s="28" t="s">
        <v>10186</v>
      </c>
      <c r="C509" s="28" t="s">
        <v>10187</v>
      </c>
      <c r="D509" s="28" t="s">
        <v>10188</v>
      </c>
      <c r="E509" s="28" t="s">
        <v>10189</v>
      </c>
      <c r="F509" s="29">
        <v>44116</v>
      </c>
      <c r="G509" s="29">
        <v>44896</v>
      </c>
      <c r="H509" s="28" t="s">
        <v>10190</v>
      </c>
      <c r="I509" s="28" t="s">
        <v>16042</v>
      </c>
      <c r="J509" s="28" t="s">
        <v>16045</v>
      </c>
      <c r="K509" s="28" t="s">
        <v>10191</v>
      </c>
      <c r="L509" s="27">
        <v>253000</v>
      </c>
      <c r="M509" s="27">
        <v>533500</v>
      </c>
      <c r="N509" s="27">
        <v>0</v>
      </c>
      <c r="O509" s="27">
        <v>0</v>
      </c>
      <c r="P509" s="27">
        <f t="shared" si="98"/>
        <v>533500</v>
      </c>
      <c r="Q509" s="27">
        <v>0</v>
      </c>
      <c r="R509" s="27">
        <v>0</v>
      </c>
      <c r="S509" s="27">
        <v>0</v>
      </c>
      <c r="T509" s="27">
        <f t="shared" si="99"/>
        <v>0</v>
      </c>
      <c r="U509" s="27">
        <v>102000</v>
      </c>
      <c r="V509" s="27">
        <f t="shared" si="100"/>
        <v>888500</v>
      </c>
      <c r="W509" s="28" t="s">
        <v>10192</v>
      </c>
      <c r="X509" s="27">
        <v>290950</v>
      </c>
      <c r="Y509" s="27">
        <f t="shared" si="104"/>
        <v>1195425</v>
      </c>
      <c r="Z509" s="4" t="str" cm="1">
        <f t="array" ref="Z509">_xlfn.IFS(YEARFRAC(F509,G509)&lt;1,"&lt;1 Year",YEARFRAC(F509,G509)&lt;=5,"1-5 Years",YEARFRAC(F509,G509)&gt;5,"&gt;5 Years")</f>
        <v>1-5 Years</v>
      </c>
      <c r="AA509" s="24">
        <f>L509*(_xlfn.XLOOKUP(K509,'FX rates'!$A$2:$A$38,'FX rates'!$B$2:$B$38))</f>
        <v>253000</v>
      </c>
      <c r="AB509" s="24">
        <f>V509*(_xlfn.XLOOKUP(K509,'FX rates'!$A$2:$A$38,'FX rates'!$B$2:$B$38))</f>
        <v>888500</v>
      </c>
      <c r="AC509" s="24">
        <f>X509*(_xlfn.XLOOKUP(W509,'FX rates'!$A$2:$A$38,'FX rates'!$B$2:$B$38))</f>
        <v>290950</v>
      </c>
      <c r="AD509" s="24">
        <f>Y509*(_xlfn.XLOOKUP(W509,'FX rates'!$A$2:$A$38,'FX rates'!$B$2:$B$38))</f>
        <v>1195425</v>
      </c>
      <c r="AE509" s="30">
        <f t="shared" si="105"/>
        <v>0.15</v>
      </c>
      <c r="AF509" s="31">
        <f t="shared" si="106"/>
        <v>37950</v>
      </c>
      <c r="AG509" s="23">
        <f t="shared" si="107"/>
        <v>635500</v>
      </c>
      <c r="AH509" s="35">
        <f t="shared" si="101"/>
        <v>1</v>
      </c>
      <c r="AI509" s="23">
        <f>U509*(_xlfn.XLOOKUP(K509,'FX rates'!$A$2:$A$38,'FX rates'!$B$2:$B$38))</f>
        <v>102000</v>
      </c>
      <c r="AJ509" s="23">
        <f>Q509*(_xlfn.XLOOKUP(K509,'FX rates'!$A$2:$A$38,'FX rates'!$B$2:$B$38))</f>
        <v>0</v>
      </c>
      <c r="AK509" s="23">
        <f>R509*(_xlfn.XLOOKUP(K509,'FX rates'!$A$2:$A$38,'FX rates'!$B$2:$B$38))</f>
        <v>0</v>
      </c>
      <c r="AM509" s="4"/>
      <c r="AN509" s="4"/>
      <c r="AO509" s="4"/>
      <c r="AP509" s="32">
        <f t="shared" si="102"/>
        <v>2.1086956521739131</v>
      </c>
      <c r="AQ509" s="32">
        <f t="shared" si="103"/>
        <v>0</v>
      </c>
      <c r="AR509" s="24">
        <f t="shared" si="108"/>
        <v>904475</v>
      </c>
      <c r="AS509" s="24" t="str">
        <f t="shared" si="109"/>
        <v>0</v>
      </c>
      <c r="AT509" s="24">
        <f t="shared" si="110"/>
        <v>1075882.5</v>
      </c>
      <c r="AU509" s="24">
        <f t="shared" si="111"/>
        <v>119542.5</v>
      </c>
    </row>
    <row r="510" spans="1:47" x14ac:dyDescent="0.25">
      <c r="A510" s="28" t="s">
        <v>15460</v>
      </c>
      <c r="B510" s="28" t="s">
        <v>10193</v>
      </c>
      <c r="C510" s="28" t="s">
        <v>10194</v>
      </c>
      <c r="D510" s="28" t="s">
        <v>10195</v>
      </c>
      <c r="E510" s="28" t="s">
        <v>10196</v>
      </c>
      <c r="F510" s="29">
        <v>44123</v>
      </c>
      <c r="G510" s="29">
        <v>44896</v>
      </c>
      <c r="H510" s="28" t="s">
        <v>10197</v>
      </c>
      <c r="I510" s="28" t="s">
        <v>16034</v>
      </c>
      <c r="J510" s="28" t="s">
        <v>16037</v>
      </c>
      <c r="K510" s="28" t="s">
        <v>10198</v>
      </c>
      <c r="L510" s="27">
        <v>181280</v>
      </c>
      <c r="M510" s="27">
        <v>52503.000000000007</v>
      </c>
      <c r="N510" s="27">
        <v>0</v>
      </c>
      <c r="O510" s="27">
        <v>0</v>
      </c>
      <c r="P510" s="27">
        <f t="shared" si="98"/>
        <v>52503.000000000007</v>
      </c>
      <c r="Q510" s="27">
        <v>0</v>
      </c>
      <c r="R510" s="27">
        <v>0</v>
      </c>
      <c r="S510" s="27">
        <v>0</v>
      </c>
      <c r="T510" s="27">
        <f t="shared" si="99"/>
        <v>0</v>
      </c>
      <c r="U510" s="27">
        <v>0</v>
      </c>
      <c r="V510" s="27">
        <f t="shared" si="100"/>
        <v>233783</v>
      </c>
      <c r="W510" s="28" t="s">
        <v>10199</v>
      </c>
      <c r="X510" s="27">
        <v>192156.80000000002</v>
      </c>
      <c r="Y510" s="27">
        <f t="shared" si="104"/>
        <v>439966.78</v>
      </c>
      <c r="Z510" s="4" t="str" cm="1">
        <f t="array" ref="Z510">_xlfn.IFS(YEARFRAC(F510,G510)&lt;1,"&lt;1 Year",YEARFRAC(F510,G510)&lt;=5,"1-5 Years",YEARFRAC(F510,G510)&gt;5,"&gt;5 Years")</f>
        <v>1-5 Years</v>
      </c>
      <c r="AA510" s="24">
        <f>L510*(_xlfn.XLOOKUP(K510,'FX rates'!$A$2:$A$38,'FX rates'!$B$2:$B$38))</f>
        <v>181280</v>
      </c>
      <c r="AB510" s="24">
        <f>V510*(_xlfn.XLOOKUP(K510,'FX rates'!$A$2:$A$38,'FX rates'!$B$2:$B$38))</f>
        <v>233783</v>
      </c>
      <c r="AC510" s="24">
        <f>X510*(_xlfn.XLOOKUP(W510,'FX rates'!$A$2:$A$38,'FX rates'!$B$2:$B$38))</f>
        <v>192156.80000000002</v>
      </c>
      <c r="AD510" s="24">
        <f>Y510*(_xlfn.XLOOKUP(W510,'FX rates'!$A$2:$A$38,'FX rates'!$B$2:$B$38))</f>
        <v>439966.78</v>
      </c>
      <c r="AE510" s="30">
        <f t="shared" si="105"/>
        <v>6.0000000000000095E-2</v>
      </c>
      <c r="AF510" s="31">
        <f t="shared" si="106"/>
        <v>10876.800000000017</v>
      </c>
      <c r="AG510" s="23">
        <f t="shared" si="107"/>
        <v>52503</v>
      </c>
      <c r="AH510" s="35">
        <f t="shared" si="101"/>
        <v>1</v>
      </c>
      <c r="AI510" s="23">
        <f>U510*(_xlfn.XLOOKUP(K510,'FX rates'!$A$2:$A$38,'FX rates'!$B$2:$B$38))</f>
        <v>0</v>
      </c>
      <c r="AJ510" s="23">
        <f>Q510*(_xlfn.XLOOKUP(K510,'FX rates'!$A$2:$A$38,'FX rates'!$B$2:$B$38))</f>
        <v>0</v>
      </c>
      <c r="AK510" s="23">
        <f>R510*(_xlfn.XLOOKUP(K510,'FX rates'!$A$2:$A$38,'FX rates'!$B$2:$B$38))</f>
        <v>0</v>
      </c>
      <c r="AM510" s="4"/>
      <c r="AN510" s="4"/>
      <c r="AO510" s="4"/>
      <c r="AP510" s="32">
        <f t="shared" si="102"/>
        <v>0.28962378640776704</v>
      </c>
      <c r="AQ510" s="32">
        <f t="shared" si="103"/>
        <v>0</v>
      </c>
      <c r="AR510" s="24">
        <f t="shared" si="108"/>
        <v>247809.98000000004</v>
      </c>
      <c r="AS510" s="24" t="str">
        <f t="shared" si="109"/>
        <v>0</v>
      </c>
      <c r="AT510" s="24">
        <f t="shared" si="110"/>
        <v>395970.10200000001</v>
      </c>
      <c r="AU510" s="24">
        <f t="shared" si="111"/>
        <v>43996.678000000014</v>
      </c>
    </row>
    <row r="511" spans="1:47" x14ac:dyDescent="0.25">
      <c r="A511" s="28" t="s">
        <v>15461</v>
      </c>
      <c r="B511" s="28" t="s">
        <v>10200</v>
      </c>
      <c r="C511" s="28" t="s">
        <v>10201</v>
      </c>
      <c r="D511" s="28" t="s">
        <v>10202</v>
      </c>
      <c r="E511" s="28" t="s">
        <v>10203</v>
      </c>
      <c r="F511" s="29">
        <v>44130</v>
      </c>
      <c r="G511" s="29">
        <v>44896</v>
      </c>
      <c r="H511" s="28" t="s">
        <v>10204</v>
      </c>
      <c r="I511" s="28" t="s">
        <v>16055</v>
      </c>
      <c r="J511" s="28" t="s">
        <v>16055</v>
      </c>
      <c r="K511" s="28" t="s">
        <v>10205</v>
      </c>
      <c r="L511" s="27">
        <v>157947.51500000001</v>
      </c>
      <c r="M511" s="27">
        <v>32532.5</v>
      </c>
      <c r="N511" s="27">
        <v>0</v>
      </c>
      <c r="O511" s="27">
        <v>0</v>
      </c>
      <c r="P511" s="27">
        <f t="shared" si="98"/>
        <v>32532.5</v>
      </c>
      <c r="Q511" s="27">
        <v>0</v>
      </c>
      <c r="R511" s="27">
        <v>0</v>
      </c>
      <c r="S511" s="27">
        <v>0</v>
      </c>
      <c r="T511" s="27">
        <f t="shared" si="99"/>
        <v>0</v>
      </c>
      <c r="U511" s="27">
        <v>0</v>
      </c>
      <c r="V511" s="27">
        <f t="shared" si="100"/>
        <v>190480.01500000001</v>
      </c>
      <c r="W511" s="28" t="s">
        <v>10206</v>
      </c>
      <c r="X511" s="27">
        <v>173742.26650000003</v>
      </c>
      <c r="Y511" s="27">
        <f t="shared" si="104"/>
        <v>383270.28300000005</v>
      </c>
      <c r="Z511" s="4" t="str" cm="1">
        <f t="array" ref="Z511">_xlfn.IFS(YEARFRAC(F511,G511)&lt;1,"&lt;1 Year",YEARFRAC(F511,G511)&lt;=5,"1-5 Years",YEARFRAC(F511,G511)&gt;5,"&gt;5 Years")</f>
        <v>1-5 Years</v>
      </c>
      <c r="AA511" s="24">
        <f>L511*(_xlfn.XLOOKUP(K511,'FX rates'!$A$2:$A$38,'FX rates'!$B$2:$B$38))</f>
        <v>157947.51500000001</v>
      </c>
      <c r="AB511" s="24">
        <f>V511*(_xlfn.XLOOKUP(K511,'FX rates'!$A$2:$A$38,'FX rates'!$B$2:$B$38))</f>
        <v>190480.01500000001</v>
      </c>
      <c r="AC511" s="24">
        <f>X511*(_xlfn.XLOOKUP(W511,'FX rates'!$A$2:$A$38,'FX rates'!$B$2:$B$38))</f>
        <v>173742.26650000003</v>
      </c>
      <c r="AD511" s="24">
        <f>Y511*(_xlfn.XLOOKUP(W511,'FX rates'!$A$2:$A$38,'FX rates'!$B$2:$B$38))</f>
        <v>383270.28300000005</v>
      </c>
      <c r="AE511" s="30">
        <f t="shared" si="105"/>
        <v>0.10000000000000007</v>
      </c>
      <c r="AF511" s="31">
        <f t="shared" si="106"/>
        <v>15794.751500000013</v>
      </c>
      <c r="AG511" s="23">
        <f t="shared" si="107"/>
        <v>32532.5</v>
      </c>
      <c r="AH511" s="35">
        <f t="shared" si="101"/>
        <v>1</v>
      </c>
      <c r="AI511" s="23">
        <f>U511*(_xlfn.XLOOKUP(K511,'FX rates'!$A$2:$A$38,'FX rates'!$B$2:$B$38))</f>
        <v>0</v>
      </c>
      <c r="AJ511" s="23">
        <f>Q511*(_xlfn.XLOOKUP(K511,'FX rates'!$A$2:$A$38,'FX rates'!$B$2:$B$38))</f>
        <v>0</v>
      </c>
      <c r="AK511" s="23">
        <f>R511*(_xlfn.XLOOKUP(K511,'FX rates'!$A$2:$A$38,'FX rates'!$B$2:$B$38))</f>
        <v>0</v>
      </c>
      <c r="AM511" s="4"/>
      <c r="AN511" s="4"/>
      <c r="AO511" s="4"/>
      <c r="AP511" s="32">
        <f t="shared" si="102"/>
        <v>0.20597031868465926</v>
      </c>
      <c r="AQ511" s="32">
        <f t="shared" si="103"/>
        <v>0</v>
      </c>
      <c r="AR511" s="24">
        <f t="shared" si="108"/>
        <v>209528.01650000003</v>
      </c>
      <c r="AS511" s="24" t="str">
        <f t="shared" si="109"/>
        <v>0</v>
      </c>
      <c r="AT511" s="24">
        <f t="shared" si="110"/>
        <v>344943.25470000005</v>
      </c>
      <c r="AU511" s="24">
        <f t="shared" si="111"/>
        <v>38327.028300000005</v>
      </c>
    </row>
    <row r="512" spans="1:47" x14ac:dyDescent="0.25">
      <c r="A512" s="28" t="s">
        <v>15462</v>
      </c>
      <c r="B512" s="28" t="s">
        <v>10207</v>
      </c>
      <c r="C512" s="28" t="s">
        <v>10208</v>
      </c>
      <c r="D512" s="28" t="s">
        <v>10209</v>
      </c>
      <c r="E512" s="28" t="s">
        <v>10210</v>
      </c>
      <c r="F512" s="29">
        <v>44151</v>
      </c>
      <c r="G512" s="29">
        <v>44896</v>
      </c>
      <c r="H512" s="28" t="s">
        <v>10211</v>
      </c>
      <c r="I512" s="28" t="s">
        <v>16049</v>
      </c>
      <c r="J512" s="28" t="s">
        <v>16036</v>
      </c>
      <c r="K512" s="28" t="s">
        <v>10212</v>
      </c>
      <c r="L512" s="27">
        <v>320650</v>
      </c>
      <c r="M512" s="27">
        <v>465148.2</v>
      </c>
      <c r="N512" s="27">
        <v>0</v>
      </c>
      <c r="O512" s="27">
        <v>0</v>
      </c>
      <c r="P512" s="27">
        <f t="shared" si="98"/>
        <v>465148.2</v>
      </c>
      <c r="Q512" s="27">
        <v>0</v>
      </c>
      <c r="R512" s="27">
        <v>0</v>
      </c>
      <c r="S512" s="27">
        <v>0</v>
      </c>
      <c r="T512" s="27">
        <f t="shared" si="99"/>
        <v>0</v>
      </c>
      <c r="U512" s="27">
        <v>0</v>
      </c>
      <c r="V512" s="27">
        <f t="shared" si="100"/>
        <v>785798.2</v>
      </c>
      <c r="W512" s="28" t="s">
        <v>10213</v>
      </c>
      <c r="X512" s="27">
        <v>336682.5</v>
      </c>
      <c r="Y512" s="27">
        <f t="shared" si="104"/>
        <v>1161770.6099999999</v>
      </c>
      <c r="Z512" s="4" t="str" cm="1">
        <f t="array" ref="Z512">_xlfn.IFS(YEARFRAC(F512,G512)&lt;1,"&lt;1 Year",YEARFRAC(F512,G512)&lt;=5,"1-5 Years",YEARFRAC(F512,G512)&gt;5,"&gt;5 Years")</f>
        <v>1-5 Years</v>
      </c>
      <c r="AA512" s="24">
        <f>L512*(_xlfn.XLOOKUP(K512,'FX rates'!$A$2:$A$38,'FX rates'!$B$2:$B$38))</f>
        <v>239747.2802721597</v>
      </c>
      <c r="AB512" s="24">
        <f>V512*(_xlfn.XLOOKUP(K512,'FX rates'!$A$2:$A$38,'FX rates'!$B$2:$B$38))</f>
        <v>587534.63680885255</v>
      </c>
      <c r="AC512" s="24">
        <f>X512*(_xlfn.XLOOKUP(W512,'FX rates'!$A$2:$A$38,'FX rates'!$B$2:$B$38))</f>
        <v>251734.64428576766</v>
      </c>
      <c r="AD512" s="24">
        <f>Y512*(_xlfn.XLOOKUP(W512,'FX rates'!$A$2:$A$38,'FX rates'!$B$2:$B$38))</f>
        <v>868646.01293506287</v>
      </c>
      <c r="AE512" s="30">
        <f t="shared" si="105"/>
        <v>4.9999999999999906E-2</v>
      </c>
      <c r="AF512" s="31">
        <f t="shared" si="106"/>
        <v>16032.5</v>
      </c>
      <c r="AG512" s="23">
        <f t="shared" si="107"/>
        <v>347787.35653669282</v>
      </c>
      <c r="AH512" s="35">
        <f t="shared" si="101"/>
        <v>0.74769150248607419</v>
      </c>
      <c r="AI512" s="23">
        <f>U512*(_xlfn.XLOOKUP(K512,'FX rates'!$A$2:$A$38,'FX rates'!$B$2:$B$38))</f>
        <v>0</v>
      </c>
      <c r="AJ512" s="23">
        <f>Q512*(_xlfn.XLOOKUP(K512,'FX rates'!$A$2:$A$38,'FX rates'!$B$2:$B$38))</f>
        <v>0</v>
      </c>
      <c r="AK512" s="23">
        <f>R512*(_xlfn.XLOOKUP(K512,'FX rates'!$A$2:$A$38,'FX rates'!$B$2:$B$38))</f>
        <v>0</v>
      </c>
      <c r="AM512" s="4"/>
      <c r="AN512" s="4"/>
      <c r="AO512" s="4"/>
      <c r="AP512" s="32">
        <f t="shared" si="102"/>
        <v>1.4506415094339622</v>
      </c>
      <c r="AQ512" s="32">
        <f t="shared" si="103"/>
        <v>0</v>
      </c>
      <c r="AR512" s="24">
        <f t="shared" si="108"/>
        <v>825088.11</v>
      </c>
      <c r="AS512" s="24" t="str">
        <f t="shared" si="109"/>
        <v>0</v>
      </c>
      <c r="AT512" s="24">
        <f t="shared" si="110"/>
        <v>781781.41164155665</v>
      </c>
      <c r="AU512" s="24">
        <f t="shared" si="111"/>
        <v>86864.601293506217</v>
      </c>
    </row>
    <row r="513" spans="1:47" x14ac:dyDescent="0.25">
      <c r="A513" s="28" t="s">
        <v>15463</v>
      </c>
      <c r="B513" s="28" t="s">
        <v>10214</v>
      </c>
      <c r="C513" s="28" t="s">
        <v>10215</v>
      </c>
      <c r="D513" s="28" t="s">
        <v>10216</v>
      </c>
      <c r="E513" s="28" t="s">
        <v>10217</v>
      </c>
      <c r="F513" s="29">
        <v>44137</v>
      </c>
      <c r="G513" s="29">
        <v>44896</v>
      </c>
      <c r="H513" s="28" t="s">
        <v>10218</v>
      </c>
      <c r="I513" s="28" t="s">
        <v>16047</v>
      </c>
      <c r="J513" s="28" t="s">
        <v>16049</v>
      </c>
      <c r="K513" s="28" t="s">
        <v>10219</v>
      </c>
      <c r="L513" s="27">
        <v>1663200.0000000005</v>
      </c>
      <c r="M513" s="27">
        <v>1724800.0000000002</v>
      </c>
      <c r="N513" s="27">
        <v>0</v>
      </c>
      <c r="O513" s="27">
        <v>0</v>
      </c>
      <c r="P513" s="27">
        <f t="shared" si="98"/>
        <v>1724800.0000000002</v>
      </c>
      <c r="Q513" s="27">
        <v>0</v>
      </c>
      <c r="R513" s="27">
        <v>0</v>
      </c>
      <c r="S513" s="27">
        <v>0</v>
      </c>
      <c r="T513" s="27">
        <f t="shared" si="99"/>
        <v>0</v>
      </c>
      <c r="U513" s="27">
        <v>0</v>
      </c>
      <c r="V513" s="27">
        <f t="shared" si="100"/>
        <v>3388000.0000000009</v>
      </c>
      <c r="W513" s="28" t="s">
        <v>10220</v>
      </c>
      <c r="X513" s="27">
        <v>1862784.0000000007</v>
      </c>
      <c r="Y513" s="27">
        <f t="shared" si="104"/>
        <v>5657344.0000000028</v>
      </c>
      <c r="Z513" s="4" t="str" cm="1">
        <f t="array" ref="Z513">_xlfn.IFS(YEARFRAC(F513,G513)&lt;1,"&lt;1 Year",YEARFRAC(F513,G513)&lt;=5,"1-5 Years",YEARFRAC(F513,G513)&gt;5,"&gt;5 Years")</f>
        <v>1-5 Years</v>
      </c>
      <c r="AA513" s="24">
        <f>L513*(_xlfn.XLOOKUP(K513,'FX rates'!$A$2:$A$38,'FX rates'!$B$2:$B$38))</f>
        <v>212030.62154599297</v>
      </c>
      <c r="AB513" s="24">
        <f>V513*(_xlfn.XLOOKUP(K513,'FX rates'!$A$2:$A$38,'FX rates'!$B$2:$B$38))</f>
        <v>431914.22907517082</v>
      </c>
      <c r="AC513" s="24">
        <f>X513*(_xlfn.XLOOKUP(W513,'FX rates'!$A$2:$A$38,'FX rates'!$B$2:$B$38))</f>
        <v>237474.29613151212</v>
      </c>
      <c r="AD513" s="24">
        <f>Y513*(_xlfn.XLOOKUP(W513,'FX rates'!$A$2:$A$38,'FX rates'!$B$2:$B$38))</f>
        <v>721218.23269570363</v>
      </c>
      <c r="AE513" s="30">
        <f t="shared" si="105"/>
        <v>0.12</v>
      </c>
      <c r="AF513" s="31">
        <f t="shared" si="106"/>
        <v>199584.00000000023</v>
      </c>
      <c r="AG513" s="23">
        <f t="shared" si="107"/>
        <v>219883.60752917785</v>
      </c>
      <c r="AH513" s="35">
        <f t="shared" si="101"/>
        <v>0.12748353868806692</v>
      </c>
      <c r="AI513" s="23">
        <f>U513*(_xlfn.XLOOKUP(K513,'FX rates'!$A$2:$A$38,'FX rates'!$B$2:$B$38))</f>
        <v>0</v>
      </c>
      <c r="AJ513" s="23">
        <f>Q513*(_xlfn.XLOOKUP(K513,'FX rates'!$A$2:$A$38,'FX rates'!$B$2:$B$38))</f>
        <v>0</v>
      </c>
      <c r="AK513" s="23">
        <f>R513*(_xlfn.XLOOKUP(K513,'FX rates'!$A$2:$A$38,'FX rates'!$B$2:$B$38))</f>
        <v>0</v>
      </c>
      <c r="AM513" s="4"/>
      <c r="AN513" s="4"/>
      <c r="AO513" s="4"/>
      <c r="AP513" s="32">
        <f t="shared" si="102"/>
        <v>1.037037037037037</v>
      </c>
      <c r="AQ513" s="32">
        <f t="shared" si="103"/>
        <v>0</v>
      </c>
      <c r="AR513" s="24">
        <f t="shared" si="108"/>
        <v>3794560.0000000019</v>
      </c>
      <c r="AS513" s="24" t="str">
        <f t="shared" si="109"/>
        <v>0</v>
      </c>
      <c r="AT513" s="24">
        <f t="shared" si="110"/>
        <v>649096.40942613326</v>
      </c>
      <c r="AU513" s="24">
        <f t="shared" si="111"/>
        <v>72121.823269570363</v>
      </c>
    </row>
    <row r="514" spans="1:47" x14ac:dyDescent="0.25">
      <c r="A514" s="28" t="s">
        <v>14150</v>
      </c>
      <c r="B514" s="28" t="s">
        <v>4213</v>
      </c>
      <c r="C514" s="28" t="s">
        <v>4214</v>
      </c>
      <c r="D514" s="28" t="s">
        <v>4215</v>
      </c>
      <c r="E514" s="28" t="s">
        <v>4216</v>
      </c>
      <c r="F514" s="29">
        <v>39426</v>
      </c>
      <c r="G514" s="29">
        <v>44896</v>
      </c>
      <c r="H514" s="28" t="s">
        <v>4217</v>
      </c>
      <c r="I514" s="28" t="s">
        <v>16046</v>
      </c>
      <c r="J514" s="28" t="s">
        <v>16038</v>
      </c>
      <c r="K514" s="28" t="s">
        <v>4218</v>
      </c>
      <c r="L514" s="27">
        <v>1725460.0000000005</v>
      </c>
      <c r="M514" s="27">
        <v>283008</v>
      </c>
      <c r="N514" s="27">
        <v>0</v>
      </c>
      <c r="O514" s="27">
        <v>0</v>
      </c>
      <c r="P514" s="27">
        <f t="shared" ref="P514:P577" si="112">M514+N514+O514</f>
        <v>283008</v>
      </c>
      <c r="Q514" s="27">
        <v>0</v>
      </c>
      <c r="R514" s="27">
        <v>0</v>
      </c>
      <c r="S514" s="27">
        <v>55839</v>
      </c>
      <c r="T514" s="27">
        <f t="shared" ref="T514:T577" si="113">+Q514+R514+S514</f>
        <v>55839</v>
      </c>
      <c r="U514" s="27">
        <v>0</v>
      </c>
      <c r="V514" s="27">
        <f t="shared" ref="V514:V577" si="114">L514+P514+T514+U514</f>
        <v>2064307.0000000005</v>
      </c>
      <c r="W514" s="28" t="s">
        <v>4219</v>
      </c>
      <c r="X514" s="27">
        <v>1846242.2000000007</v>
      </c>
      <c r="Y514" s="27">
        <f t="shared" si="104"/>
        <v>3995302.9600000014</v>
      </c>
      <c r="Z514" s="4" t="str" cm="1">
        <f t="array" ref="Z514">_xlfn.IFS(YEARFRAC(F514,G514)&lt;1,"&lt;1 Year",YEARFRAC(F514,G514)&lt;=5,"1-5 Years",YEARFRAC(F514,G514)&gt;5,"&gt;5 Years")</f>
        <v>&gt;5 Years</v>
      </c>
      <c r="AA514" s="24">
        <f>L514*(_xlfn.XLOOKUP(K514,'FX rates'!$A$2:$A$38,'FX rates'!$B$2:$B$38))</f>
        <v>25568.999370207097</v>
      </c>
      <c r="AB514" s="24">
        <f>V514*(_xlfn.XLOOKUP(K514,'FX rates'!$A$2:$A$38,'FX rates'!$B$2:$B$38))</f>
        <v>30590.256733227139</v>
      </c>
      <c r="AC514" s="24">
        <f>X514*(_xlfn.XLOOKUP(W514,'FX rates'!$A$2:$A$38,'FX rates'!$B$2:$B$38))</f>
        <v>27358.829326121595</v>
      </c>
      <c r="AD514" s="24">
        <f>Y514*(_xlfn.XLOOKUP(W514,'FX rates'!$A$2:$A$38,'FX rates'!$B$2:$B$38))</f>
        <v>59205.022931871245</v>
      </c>
      <c r="AE514" s="30">
        <f t="shared" si="105"/>
        <v>7.0000000000000048E-2</v>
      </c>
      <c r="AF514" s="31">
        <f t="shared" si="106"/>
        <v>120782.20000000019</v>
      </c>
      <c r="AG514" s="23">
        <f t="shared" si="107"/>
        <v>5021.2573630200422</v>
      </c>
      <c r="AH514" s="35">
        <f t="shared" ref="AH514:AH577" si="115">AC514/X514</f>
        <v>1.4818656688771161E-2</v>
      </c>
      <c r="AI514" s="23">
        <f>U514*(_xlfn.XLOOKUP(K514,'FX rates'!$A$2:$A$38,'FX rates'!$B$2:$B$38))</f>
        <v>0</v>
      </c>
      <c r="AJ514" s="23">
        <f>Q514*(_xlfn.XLOOKUP(K514,'FX rates'!$A$2:$A$38,'FX rates'!$B$2:$B$38))</f>
        <v>0</v>
      </c>
      <c r="AK514" s="23">
        <f>R514*(_xlfn.XLOOKUP(K514,'FX rates'!$A$2:$A$38,'FX rates'!$B$2:$B$38))</f>
        <v>0</v>
      </c>
      <c r="AM514" s="4"/>
      <c r="AN514" s="4"/>
      <c r="AO514" s="4"/>
      <c r="AP514" s="32">
        <f t="shared" ref="AP514:AP577" si="116">M514/L514</f>
        <v>0.16401887033023074</v>
      </c>
      <c r="AQ514" s="32">
        <f t="shared" ref="AQ514:AQ577" si="117">O514/L514</f>
        <v>0</v>
      </c>
      <c r="AR514" s="24">
        <f t="shared" si="108"/>
        <v>2149060.7600000007</v>
      </c>
      <c r="AS514" s="24" t="str">
        <f t="shared" si="109"/>
        <v>0</v>
      </c>
      <c r="AT514" s="24">
        <f t="shared" si="110"/>
        <v>53284.520638684124</v>
      </c>
      <c r="AU514" s="24">
        <f t="shared" si="111"/>
        <v>5920.5022931871208</v>
      </c>
    </row>
    <row r="515" spans="1:47" x14ac:dyDescent="0.25">
      <c r="A515" s="28" t="s">
        <v>15464</v>
      </c>
      <c r="B515" s="28" t="s">
        <v>10221</v>
      </c>
      <c r="C515" s="28" t="s">
        <v>10222</v>
      </c>
      <c r="D515" s="28" t="s">
        <v>10223</v>
      </c>
      <c r="E515" s="28" t="s">
        <v>10224</v>
      </c>
      <c r="F515" s="29">
        <v>44144</v>
      </c>
      <c r="G515" s="29">
        <v>44896</v>
      </c>
      <c r="H515" s="28" t="s">
        <v>10225</v>
      </c>
      <c r="I515" s="28" t="s">
        <v>16035</v>
      </c>
      <c r="J515" s="4" t="s">
        <v>16039</v>
      </c>
      <c r="K515" s="28" t="s">
        <v>10226</v>
      </c>
      <c r="L515" s="27">
        <v>200090.00000000003</v>
      </c>
      <c r="M515" s="27">
        <v>70752</v>
      </c>
      <c r="N515" s="27">
        <v>0</v>
      </c>
      <c r="O515" s="27">
        <v>0</v>
      </c>
      <c r="P515" s="27">
        <f t="shared" si="112"/>
        <v>70752</v>
      </c>
      <c r="Q515" s="27">
        <v>0</v>
      </c>
      <c r="R515" s="27">
        <v>0</v>
      </c>
      <c r="S515" s="27">
        <v>0</v>
      </c>
      <c r="T515" s="27">
        <f t="shared" si="113"/>
        <v>0</v>
      </c>
      <c r="U515" s="27">
        <v>0</v>
      </c>
      <c r="V515" s="27">
        <f t="shared" si="114"/>
        <v>270842</v>
      </c>
      <c r="W515" s="28" t="s">
        <v>10227</v>
      </c>
      <c r="X515" s="27">
        <v>210094.50000000003</v>
      </c>
      <c r="Y515" s="27">
        <f t="shared" ref="Y515:Y578" si="118">X515+AR515+AS515</f>
        <v>494478.60000000009</v>
      </c>
      <c r="Z515" s="4" t="str" cm="1">
        <f t="array" ref="Z515">_xlfn.IFS(YEARFRAC(F515,G515)&lt;1,"&lt;1 Year",YEARFRAC(F515,G515)&lt;=5,"1-5 Years",YEARFRAC(F515,G515)&gt;5,"&gt;5 Years")</f>
        <v>1-5 Years</v>
      </c>
      <c r="AA515" s="24">
        <f>L515*(_xlfn.XLOOKUP(K515,'FX rates'!$A$2:$A$38,'FX rates'!$B$2:$B$38))</f>
        <v>200090.00000000003</v>
      </c>
      <c r="AB515" s="24">
        <f>V515*(_xlfn.XLOOKUP(K515,'FX rates'!$A$2:$A$38,'FX rates'!$B$2:$B$38))</f>
        <v>270842</v>
      </c>
      <c r="AC515" s="24">
        <f>X515*(_xlfn.XLOOKUP(W515,'FX rates'!$A$2:$A$38,'FX rates'!$B$2:$B$38))</f>
        <v>210094.50000000003</v>
      </c>
      <c r="AD515" s="24">
        <f>Y515*(_xlfn.XLOOKUP(W515,'FX rates'!$A$2:$A$38,'FX rates'!$B$2:$B$38))</f>
        <v>494478.60000000009</v>
      </c>
      <c r="AE515" s="30">
        <f t="shared" ref="AE515:AE578" si="119">(AC515-AA515)/AA515</f>
        <v>4.9999999999999996E-2</v>
      </c>
      <c r="AF515" s="31">
        <f t="shared" ref="AF515:AF578" si="120">X515-L515</f>
        <v>10004.5</v>
      </c>
      <c r="AG515" s="23">
        <f t="shared" ref="AG515:AG578" si="121">AB515-AA515</f>
        <v>70751.999999999971</v>
      </c>
      <c r="AH515" s="35">
        <f t="shared" si="115"/>
        <v>1</v>
      </c>
      <c r="AI515" s="23">
        <f>U515*(_xlfn.XLOOKUP(K515,'FX rates'!$A$2:$A$38,'FX rates'!$B$2:$B$38))</f>
        <v>0</v>
      </c>
      <c r="AJ515" s="23">
        <f>Q515*(_xlfn.XLOOKUP(K515,'FX rates'!$A$2:$A$38,'FX rates'!$B$2:$B$38))</f>
        <v>0</v>
      </c>
      <c r="AK515" s="23">
        <f>R515*(_xlfn.XLOOKUP(K515,'FX rates'!$A$2:$A$38,'FX rates'!$B$2:$B$38))</f>
        <v>0</v>
      </c>
      <c r="AM515" s="4"/>
      <c r="AN515" s="4"/>
      <c r="AO515" s="4"/>
      <c r="AP515" s="32">
        <f t="shared" si="116"/>
        <v>0.35360087960417808</v>
      </c>
      <c r="AQ515" s="32">
        <f t="shared" si="117"/>
        <v>0</v>
      </c>
      <c r="AR515" s="24">
        <f t="shared" ref="AR515:AR578" si="122">X515*(1+AP515)</f>
        <v>284384.10000000003</v>
      </c>
      <c r="AS515" s="24" t="str">
        <f t="shared" ref="AS515:AS578" si="123">IF(AQ515&gt;0,X515*(1+AQ515),"0")</f>
        <v>0</v>
      </c>
      <c r="AT515" s="24">
        <f t="shared" ref="AT515:AT578" si="124">AD515*(0.9)</f>
        <v>445030.74000000011</v>
      </c>
      <c r="AU515" s="24">
        <f t="shared" ref="AU515:AU578" si="125">AD515-AT515</f>
        <v>49447.859999999986</v>
      </c>
    </row>
    <row r="516" spans="1:47" x14ac:dyDescent="0.25">
      <c r="A516" s="28" t="s">
        <v>15465</v>
      </c>
      <c r="B516" s="28" t="s">
        <v>10228</v>
      </c>
      <c r="C516" s="28" t="s">
        <v>10229</v>
      </c>
      <c r="D516" s="28" t="s">
        <v>10230</v>
      </c>
      <c r="E516" s="28" t="s">
        <v>10231</v>
      </c>
      <c r="F516" s="29">
        <v>44151</v>
      </c>
      <c r="G516" s="29">
        <v>44896</v>
      </c>
      <c r="H516" s="28" t="s">
        <v>10232</v>
      </c>
      <c r="I516" s="28" t="s">
        <v>16042</v>
      </c>
      <c r="J516" s="28" t="s">
        <v>16037</v>
      </c>
      <c r="K516" s="28" t="s">
        <v>10233</v>
      </c>
      <c r="L516" s="27">
        <v>177686.84999999998</v>
      </c>
      <c r="M516" s="27">
        <v>62812.2</v>
      </c>
      <c r="N516" s="27">
        <v>0</v>
      </c>
      <c r="O516" s="27">
        <v>0</v>
      </c>
      <c r="P516" s="27">
        <f t="shared" si="112"/>
        <v>62812.2</v>
      </c>
      <c r="Q516" s="27">
        <v>0</v>
      </c>
      <c r="R516" s="27">
        <v>0</v>
      </c>
      <c r="S516" s="27">
        <v>0</v>
      </c>
      <c r="T516" s="27">
        <f t="shared" si="113"/>
        <v>0</v>
      </c>
      <c r="U516" s="27">
        <v>0</v>
      </c>
      <c r="V516" s="27">
        <f t="shared" si="114"/>
        <v>240499.05</v>
      </c>
      <c r="W516" s="28" t="s">
        <v>10234</v>
      </c>
      <c r="X516" s="27">
        <v>204339.87749999994</v>
      </c>
      <c r="Y516" s="27">
        <f t="shared" si="118"/>
        <v>480913.78499999986</v>
      </c>
      <c r="Z516" s="4" t="str" cm="1">
        <f t="array" ref="Z516">_xlfn.IFS(YEARFRAC(F516,G516)&lt;1,"&lt;1 Year",YEARFRAC(F516,G516)&lt;=5,"1-5 Years",YEARFRAC(F516,G516)&gt;5,"&gt;5 Years")</f>
        <v>1-5 Years</v>
      </c>
      <c r="AA516" s="24">
        <f>L516*(_xlfn.XLOOKUP(K516,'FX rates'!$A$2:$A$38,'FX rates'!$B$2:$B$38))</f>
        <v>132854.94784851768</v>
      </c>
      <c r="AB516" s="24">
        <f>V516*(_xlfn.XLOOKUP(K516,'FX rates'!$A$2:$A$38,'FX rates'!$B$2:$B$38))</f>
        <v>179819.09604097347</v>
      </c>
      <c r="AC516" s="24">
        <f>X516*(_xlfn.XLOOKUP(W516,'FX rates'!$A$2:$A$38,'FX rates'!$B$2:$B$38))</f>
        <v>152783.19002579531</v>
      </c>
      <c r="AD516" s="24">
        <f>Y516*(_xlfn.XLOOKUP(W516,'FX rates'!$A$2:$A$38,'FX rates'!$B$2:$B$38))</f>
        <v>359575.15047291474</v>
      </c>
      <c r="AE516" s="30">
        <f t="shared" si="119"/>
        <v>0.14999999999999983</v>
      </c>
      <c r="AF516" s="31">
        <f t="shared" si="120"/>
        <v>26653.027499999967</v>
      </c>
      <c r="AG516" s="23">
        <f t="shared" si="121"/>
        <v>46964.148192455788</v>
      </c>
      <c r="AH516" s="35">
        <f t="shared" si="115"/>
        <v>0.74769150248607419</v>
      </c>
      <c r="AI516" s="23">
        <f>U516*(_xlfn.XLOOKUP(K516,'FX rates'!$A$2:$A$38,'FX rates'!$B$2:$B$38))</f>
        <v>0</v>
      </c>
      <c r="AJ516" s="23">
        <f>Q516*(_xlfn.XLOOKUP(K516,'FX rates'!$A$2:$A$38,'FX rates'!$B$2:$B$38))</f>
        <v>0</v>
      </c>
      <c r="AK516" s="23">
        <f>R516*(_xlfn.XLOOKUP(K516,'FX rates'!$A$2:$A$38,'FX rates'!$B$2:$B$38))</f>
        <v>0</v>
      </c>
      <c r="AM516" s="4"/>
      <c r="AN516" s="4"/>
      <c r="AO516" s="4"/>
      <c r="AP516" s="32">
        <f t="shared" si="116"/>
        <v>0.35349942891103087</v>
      </c>
      <c r="AQ516" s="32">
        <f t="shared" si="117"/>
        <v>0</v>
      </c>
      <c r="AR516" s="24">
        <f t="shared" si="122"/>
        <v>276573.90749999991</v>
      </c>
      <c r="AS516" s="24" t="str">
        <f t="shared" si="123"/>
        <v>0</v>
      </c>
      <c r="AT516" s="24">
        <f t="shared" si="124"/>
        <v>323617.63542562327</v>
      </c>
      <c r="AU516" s="24">
        <f t="shared" si="125"/>
        <v>35957.515047291468</v>
      </c>
    </row>
    <row r="517" spans="1:47" x14ac:dyDescent="0.25">
      <c r="A517" s="28" t="s">
        <v>15466</v>
      </c>
      <c r="B517" s="28" t="s">
        <v>10235</v>
      </c>
      <c r="C517" s="28" t="s">
        <v>10236</v>
      </c>
      <c r="D517" s="28" t="s">
        <v>10237</v>
      </c>
      <c r="E517" s="28" t="s">
        <v>10238</v>
      </c>
      <c r="F517" s="29">
        <v>44172</v>
      </c>
      <c r="G517" s="29">
        <v>44896</v>
      </c>
      <c r="H517" s="28" t="s">
        <v>10239</v>
      </c>
      <c r="I517" s="28" t="s">
        <v>16049</v>
      </c>
      <c r="J517" s="28" t="s">
        <v>16049</v>
      </c>
      <c r="K517" s="28" t="s">
        <v>10240</v>
      </c>
      <c r="L517" s="27">
        <v>205700.00000000006</v>
      </c>
      <c r="M517" s="27">
        <v>161535.00000000003</v>
      </c>
      <c r="N517" s="27">
        <v>0</v>
      </c>
      <c r="O517" s="27">
        <v>0</v>
      </c>
      <c r="P517" s="27">
        <f t="shared" si="112"/>
        <v>161535.00000000003</v>
      </c>
      <c r="Q517" s="27">
        <v>0</v>
      </c>
      <c r="R517" s="27">
        <v>0</v>
      </c>
      <c r="S517" s="27">
        <v>0</v>
      </c>
      <c r="T517" s="27">
        <f t="shared" si="113"/>
        <v>0</v>
      </c>
      <c r="U517" s="27">
        <v>0</v>
      </c>
      <c r="V517" s="27">
        <f t="shared" si="114"/>
        <v>367235.00000000012</v>
      </c>
      <c r="W517" s="28" t="s">
        <v>10241</v>
      </c>
      <c r="X517" s="27">
        <v>236555.00000000006</v>
      </c>
      <c r="Y517" s="27">
        <f t="shared" si="118"/>
        <v>658875.25000000012</v>
      </c>
      <c r="Z517" s="4" t="str" cm="1">
        <f t="array" ref="Z517">_xlfn.IFS(YEARFRAC(F517,G517)&lt;1,"&lt;1 Year",YEARFRAC(F517,G517)&lt;=5,"1-5 Years",YEARFRAC(F517,G517)&gt;5,"&gt;5 Years")</f>
        <v>1-5 Years</v>
      </c>
      <c r="AA517" s="24">
        <f>L517*(_xlfn.XLOOKUP(K517,'FX rates'!$A$2:$A$38,'FX rates'!$B$2:$B$38))</f>
        <v>205700.00000000006</v>
      </c>
      <c r="AB517" s="24">
        <f>V517*(_xlfn.XLOOKUP(K517,'FX rates'!$A$2:$A$38,'FX rates'!$B$2:$B$38))</f>
        <v>367235.00000000012</v>
      </c>
      <c r="AC517" s="24">
        <f>X517*(_xlfn.XLOOKUP(W517,'FX rates'!$A$2:$A$38,'FX rates'!$B$2:$B$38))</f>
        <v>236555.00000000006</v>
      </c>
      <c r="AD517" s="24">
        <f>Y517*(_xlfn.XLOOKUP(W517,'FX rates'!$A$2:$A$38,'FX rates'!$B$2:$B$38))</f>
        <v>658875.25000000012</v>
      </c>
      <c r="AE517" s="30">
        <f t="shared" si="119"/>
        <v>0.14999999999999997</v>
      </c>
      <c r="AF517" s="31">
        <f t="shared" si="120"/>
        <v>30855</v>
      </c>
      <c r="AG517" s="23">
        <f t="shared" si="121"/>
        <v>161535.00000000006</v>
      </c>
      <c r="AH517" s="35">
        <f t="shared" si="115"/>
        <v>1</v>
      </c>
      <c r="AI517" s="23">
        <f>U517*(_xlfn.XLOOKUP(K517,'FX rates'!$A$2:$A$38,'FX rates'!$B$2:$B$38))</f>
        <v>0</v>
      </c>
      <c r="AJ517" s="23">
        <f>Q517*(_xlfn.XLOOKUP(K517,'FX rates'!$A$2:$A$38,'FX rates'!$B$2:$B$38))</f>
        <v>0</v>
      </c>
      <c r="AK517" s="23">
        <f>R517*(_xlfn.XLOOKUP(K517,'FX rates'!$A$2:$A$38,'FX rates'!$B$2:$B$38))</f>
        <v>0</v>
      </c>
      <c r="AM517" s="4"/>
      <c r="AN517" s="4"/>
      <c r="AO517" s="4"/>
      <c r="AP517" s="32">
        <f t="shared" si="116"/>
        <v>0.7852941176470587</v>
      </c>
      <c r="AQ517" s="32">
        <f t="shared" si="117"/>
        <v>0</v>
      </c>
      <c r="AR517" s="24">
        <f t="shared" si="122"/>
        <v>422320.25000000006</v>
      </c>
      <c r="AS517" s="24" t="str">
        <f t="shared" si="123"/>
        <v>0</v>
      </c>
      <c r="AT517" s="24">
        <f t="shared" si="124"/>
        <v>592987.72500000009</v>
      </c>
      <c r="AU517" s="24">
        <f t="shared" si="125"/>
        <v>65887.525000000023</v>
      </c>
    </row>
    <row r="518" spans="1:47" x14ac:dyDescent="0.25">
      <c r="A518" s="28" t="s">
        <v>15467</v>
      </c>
      <c r="B518" s="28" t="s">
        <v>10242</v>
      </c>
      <c r="C518" s="28" t="s">
        <v>10243</v>
      </c>
      <c r="D518" s="28" t="s">
        <v>10244</v>
      </c>
      <c r="E518" s="28" t="s">
        <v>10245</v>
      </c>
      <c r="F518" s="29">
        <v>44172</v>
      </c>
      <c r="G518" s="29">
        <v>44896</v>
      </c>
      <c r="H518" s="28" t="s">
        <v>10246</v>
      </c>
      <c r="I518" s="28" t="s">
        <v>16036</v>
      </c>
      <c r="J518" s="28" t="s">
        <v>16057</v>
      </c>
      <c r="K518" s="28" t="s">
        <v>10247</v>
      </c>
      <c r="L518" s="27">
        <v>1817640.0000000002</v>
      </c>
      <c r="M518" s="27">
        <v>695871.00000000012</v>
      </c>
      <c r="N518" s="27">
        <v>0</v>
      </c>
      <c r="O518" s="27">
        <v>0</v>
      </c>
      <c r="P518" s="27">
        <f t="shared" si="112"/>
        <v>695871.00000000012</v>
      </c>
      <c r="Q518" s="27">
        <v>0</v>
      </c>
      <c r="R518" s="27">
        <v>0</v>
      </c>
      <c r="S518" s="27">
        <v>0</v>
      </c>
      <c r="T518" s="27">
        <f t="shared" si="113"/>
        <v>0</v>
      </c>
      <c r="U518" s="27">
        <v>0</v>
      </c>
      <c r="V518" s="27">
        <f t="shared" si="114"/>
        <v>2513511.0000000005</v>
      </c>
      <c r="W518" s="28" t="s">
        <v>10248</v>
      </c>
      <c r="X518" s="27">
        <v>2017580.4000000004</v>
      </c>
      <c r="Y518" s="27">
        <f t="shared" si="118"/>
        <v>4807577.6100000013</v>
      </c>
      <c r="Z518" s="4" t="str" cm="1">
        <f t="array" ref="Z518">_xlfn.IFS(YEARFRAC(F518,G518)&lt;1,"&lt;1 Year",YEARFRAC(F518,G518)&lt;=5,"1-5 Years",YEARFRAC(F518,G518)&gt;5,"&gt;5 Years")</f>
        <v>1-5 Years</v>
      </c>
      <c r="AA518" s="24">
        <f>L518*(_xlfn.XLOOKUP(K518,'FX rates'!$A$2:$A$38,'FX rates'!$B$2:$B$38))</f>
        <v>231719.17926097798</v>
      </c>
      <c r="AB518" s="24">
        <f>V518*(_xlfn.XLOOKUP(K518,'FX rates'!$A$2:$A$38,'FX rates'!$B$2:$B$38))</f>
        <v>320431.2768113818</v>
      </c>
      <c r="AC518" s="24">
        <f>X518*(_xlfn.XLOOKUP(W518,'FX rates'!$A$2:$A$38,'FX rates'!$B$2:$B$38))</f>
        <v>257208.28897968557</v>
      </c>
      <c r="AD518" s="24">
        <f>Y518*(_xlfn.XLOOKUP(W518,'FX rates'!$A$2:$A$38,'FX rates'!$B$2:$B$38))</f>
        <v>612887.00624031946</v>
      </c>
      <c r="AE518" s="30">
        <f t="shared" si="119"/>
        <v>0.11000000000000007</v>
      </c>
      <c r="AF518" s="31">
        <f t="shared" si="120"/>
        <v>199940.40000000014</v>
      </c>
      <c r="AG518" s="23">
        <f t="shared" si="121"/>
        <v>88712.097550403822</v>
      </c>
      <c r="AH518" s="35">
        <f t="shared" si="115"/>
        <v>0.12748353868806692</v>
      </c>
      <c r="AI518" s="23">
        <f>U518*(_xlfn.XLOOKUP(K518,'FX rates'!$A$2:$A$38,'FX rates'!$B$2:$B$38))</f>
        <v>0</v>
      </c>
      <c r="AJ518" s="23">
        <f>Q518*(_xlfn.XLOOKUP(K518,'FX rates'!$A$2:$A$38,'FX rates'!$B$2:$B$38))</f>
        <v>0</v>
      </c>
      <c r="AK518" s="23">
        <f>R518*(_xlfn.XLOOKUP(K518,'FX rates'!$A$2:$A$38,'FX rates'!$B$2:$B$38))</f>
        <v>0</v>
      </c>
      <c r="AM518" s="4"/>
      <c r="AN518" s="4"/>
      <c r="AO518" s="4"/>
      <c r="AP518" s="32">
        <f t="shared" si="116"/>
        <v>0.38284313725490199</v>
      </c>
      <c r="AQ518" s="32">
        <f t="shared" si="117"/>
        <v>0</v>
      </c>
      <c r="AR518" s="24">
        <f t="shared" si="122"/>
        <v>2789997.2100000004</v>
      </c>
      <c r="AS518" s="24" t="str">
        <f t="shared" si="123"/>
        <v>0</v>
      </c>
      <c r="AT518" s="24">
        <f t="shared" si="124"/>
        <v>551598.30561628751</v>
      </c>
      <c r="AU518" s="24">
        <f t="shared" si="125"/>
        <v>61288.700624031946</v>
      </c>
    </row>
    <row r="519" spans="1:47" x14ac:dyDescent="0.25">
      <c r="A519" s="28" t="s">
        <v>15468</v>
      </c>
      <c r="B519" s="28" t="s">
        <v>10249</v>
      </c>
      <c r="C519" s="28" t="s">
        <v>10250</v>
      </c>
      <c r="D519" s="28" t="s">
        <v>10251</v>
      </c>
      <c r="E519" s="28" t="s">
        <v>10252</v>
      </c>
      <c r="F519" s="29">
        <v>44361</v>
      </c>
      <c r="G519" s="29">
        <v>44896</v>
      </c>
      <c r="H519" s="28" t="s">
        <v>10253</v>
      </c>
      <c r="I519" s="28" t="s">
        <v>16057</v>
      </c>
      <c r="J519" s="28" t="s">
        <v>16056</v>
      </c>
      <c r="K519" s="28" t="s">
        <v>10254</v>
      </c>
      <c r="L519" s="27">
        <v>308880</v>
      </c>
      <c r="M519" s="27">
        <v>300828</v>
      </c>
      <c r="N519" s="27">
        <v>0</v>
      </c>
      <c r="O519" s="27">
        <v>0</v>
      </c>
      <c r="P519" s="27">
        <f t="shared" si="112"/>
        <v>300828</v>
      </c>
      <c r="Q519" s="27">
        <v>0</v>
      </c>
      <c r="R519" s="27">
        <v>0</v>
      </c>
      <c r="S519" s="27">
        <v>0</v>
      </c>
      <c r="T519" s="27">
        <f t="shared" si="113"/>
        <v>0</v>
      </c>
      <c r="U519" s="27">
        <v>0</v>
      </c>
      <c r="V519" s="27">
        <f t="shared" si="114"/>
        <v>609708</v>
      </c>
      <c r="W519" s="28" t="s">
        <v>10255</v>
      </c>
      <c r="X519" s="27">
        <v>352123.2</v>
      </c>
      <c r="Y519" s="27">
        <f t="shared" si="118"/>
        <v>1047190.3200000001</v>
      </c>
      <c r="Z519" s="4" t="str" cm="1">
        <f t="array" ref="Z519">_xlfn.IFS(YEARFRAC(F519,G519)&lt;1,"&lt;1 Year",YEARFRAC(F519,G519)&lt;=5,"1-5 Years",YEARFRAC(F519,G519)&gt;5,"&gt;5 Years")</f>
        <v>1-5 Years</v>
      </c>
      <c r="AA519" s="24">
        <f>L519*(_xlfn.XLOOKUP(K519,'FX rates'!$A$2:$A$38,'FX rates'!$B$2:$B$38))</f>
        <v>230946.95128789858</v>
      </c>
      <c r="AB519" s="24">
        <f>V519*(_xlfn.XLOOKUP(K519,'FX rates'!$A$2:$A$38,'FX rates'!$B$2:$B$38))</f>
        <v>455873.49059777934</v>
      </c>
      <c r="AC519" s="24">
        <f>X519*(_xlfn.XLOOKUP(W519,'FX rates'!$A$2:$A$38,'FX rates'!$B$2:$B$38))</f>
        <v>263279.52446820441</v>
      </c>
      <c r="AD519" s="24">
        <f>Y519*(_xlfn.XLOOKUP(W519,'FX rates'!$A$2:$A$38,'FX rates'!$B$2:$B$38))</f>
        <v>782975.30374967284</v>
      </c>
      <c r="AE519" s="30">
        <f t="shared" si="119"/>
        <v>0.14000000000000012</v>
      </c>
      <c r="AF519" s="31">
        <f t="shared" si="120"/>
        <v>43243.200000000012</v>
      </c>
      <c r="AG519" s="23">
        <f t="shared" si="121"/>
        <v>224926.53930988075</v>
      </c>
      <c r="AH519" s="35">
        <f t="shared" si="115"/>
        <v>0.74769150248607419</v>
      </c>
      <c r="AI519" s="23">
        <f>U519*(_xlfn.XLOOKUP(K519,'FX rates'!$A$2:$A$38,'FX rates'!$B$2:$B$38))</f>
        <v>0</v>
      </c>
      <c r="AJ519" s="23">
        <f>Q519*(_xlfn.XLOOKUP(K519,'FX rates'!$A$2:$A$38,'FX rates'!$B$2:$B$38))</f>
        <v>0</v>
      </c>
      <c r="AK519" s="23">
        <f>R519*(_xlfn.XLOOKUP(K519,'FX rates'!$A$2:$A$38,'FX rates'!$B$2:$B$38))</f>
        <v>0</v>
      </c>
      <c r="AM519" s="4"/>
      <c r="AN519" s="4"/>
      <c r="AO519" s="4"/>
      <c r="AP519" s="32">
        <f t="shared" si="116"/>
        <v>0.97393162393162391</v>
      </c>
      <c r="AQ519" s="32">
        <f t="shared" si="117"/>
        <v>0</v>
      </c>
      <c r="AR519" s="24">
        <f t="shared" si="122"/>
        <v>695067.12000000011</v>
      </c>
      <c r="AS519" s="24" t="str">
        <f t="shared" si="123"/>
        <v>0</v>
      </c>
      <c r="AT519" s="24">
        <f t="shared" si="124"/>
        <v>704677.77337470558</v>
      </c>
      <c r="AU519" s="24">
        <f t="shared" si="125"/>
        <v>78297.53037496726</v>
      </c>
    </row>
    <row r="520" spans="1:47" x14ac:dyDescent="0.25">
      <c r="A520" s="28" t="s">
        <v>15469</v>
      </c>
      <c r="B520" s="28" t="s">
        <v>10256</v>
      </c>
      <c r="C520" s="28" t="s">
        <v>10257</v>
      </c>
      <c r="D520" s="28" t="s">
        <v>10258</v>
      </c>
      <c r="E520" s="28" t="s">
        <v>10259</v>
      </c>
      <c r="F520" s="29">
        <v>44165</v>
      </c>
      <c r="G520" s="29">
        <v>44896</v>
      </c>
      <c r="H520" s="28" t="s">
        <v>10260</v>
      </c>
      <c r="I520" s="28" t="s">
        <v>16047</v>
      </c>
      <c r="J520" s="28" t="s">
        <v>16039</v>
      </c>
      <c r="K520" s="28" t="s">
        <v>10261</v>
      </c>
      <c r="L520" s="27">
        <v>158065.60000000001</v>
      </c>
      <c r="M520" s="27">
        <v>23958.000000000004</v>
      </c>
      <c r="N520" s="27">
        <v>0</v>
      </c>
      <c r="O520" s="27">
        <v>0</v>
      </c>
      <c r="P520" s="27">
        <f t="shared" si="112"/>
        <v>23958.000000000004</v>
      </c>
      <c r="Q520" s="27">
        <v>0</v>
      </c>
      <c r="R520" s="27">
        <v>0</v>
      </c>
      <c r="S520" s="27">
        <v>0</v>
      </c>
      <c r="T520" s="27">
        <f t="shared" si="113"/>
        <v>0</v>
      </c>
      <c r="U520" s="27">
        <v>0</v>
      </c>
      <c r="V520" s="27">
        <f t="shared" si="114"/>
        <v>182023.6</v>
      </c>
      <c r="W520" s="28" t="s">
        <v>10262</v>
      </c>
      <c r="X520" s="27">
        <v>180194.78400000001</v>
      </c>
      <c r="Y520" s="27">
        <f t="shared" si="118"/>
        <v>387701.68800000002</v>
      </c>
      <c r="Z520" s="4" t="str" cm="1">
        <f t="array" ref="Z520">_xlfn.IFS(YEARFRAC(F520,G520)&lt;1,"&lt;1 Year",YEARFRAC(F520,G520)&lt;=5,"1-5 Years",YEARFRAC(F520,G520)&gt;5,"&gt;5 Years")</f>
        <v>1-5 Years</v>
      </c>
      <c r="AA520" s="24">
        <f>L520*(_xlfn.XLOOKUP(K520,'FX rates'!$A$2:$A$38,'FX rates'!$B$2:$B$38))</f>
        <v>158065.60000000001</v>
      </c>
      <c r="AB520" s="24">
        <f>V520*(_xlfn.XLOOKUP(K520,'FX rates'!$A$2:$A$38,'FX rates'!$B$2:$B$38))</f>
        <v>182023.6</v>
      </c>
      <c r="AC520" s="24">
        <f>X520*(_xlfn.XLOOKUP(W520,'FX rates'!$A$2:$A$38,'FX rates'!$B$2:$B$38))</f>
        <v>180194.78400000001</v>
      </c>
      <c r="AD520" s="24">
        <f>Y520*(_xlfn.XLOOKUP(W520,'FX rates'!$A$2:$A$38,'FX rates'!$B$2:$B$38))</f>
        <v>387701.68800000002</v>
      </c>
      <c r="AE520" s="30">
        <f t="shared" si="119"/>
        <v>0.14000000000000004</v>
      </c>
      <c r="AF520" s="31">
        <f t="shared" si="120"/>
        <v>22129.184000000008</v>
      </c>
      <c r="AG520" s="23">
        <f t="shared" si="121"/>
        <v>23958</v>
      </c>
      <c r="AH520" s="35">
        <f t="shared" si="115"/>
        <v>1</v>
      </c>
      <c r="AI520" s="23">
        <f>U520*(_xlfn.XLOOKUP(K520,'FX rates'!$A$2:$A$38,'FX rates'!$B$2:$B$38))</f>
        <v>0</v>
      </c>
      <c r="AJ520" s="23">
        <f>Q520*(_xlfn.XLOOKUP(K520,'FX rates'!$A$2:$A$38,'FX rates'!$B$2:$B$38))</f>
        <v>0</v>
      </c>
      <c r="AK520" s="23">
        <f>R520*(_xlfn.XLOOKUP(K520,'FX rates'!$A$2:$A$38,'FX rates'!$B$2:$B$38))</f>
        <v>0</v>
      </c>
      <c r="AM520" s="4"/>
      <c r="AN520" s="4"/>
      <c r="AO520" s="4"/>
      <c r="AP520" s="32">
        <f t="shared" si="116"/>
        <v>0.15156998107115022</v>
      </c>
      <c r="AQ520" s="32">
        <f t="shared" si="117"/>
        <v>0</v>
      </c>
      <c r="AR520" s="24">
        <f t="shared" si="122"/>
        <v>207506.90400000001</v>
      </c>
      <c r="AS520" s="24" t="str">
        <f t="shared" si="123"/>
        <v>0</v>
      </c>
      <c r="AT520" s="24">
        <f t="shared" si="124"/>
        <v>348931.51920000004</v>
      </c>
      <c r="AU520" s="24">
        <f t="shared" si="125"/>
        <v>38770.168799999985</v>
      </c>
    </row>
    <row r="521" spans="1:47" x14ac:dyDescent="0.25">
      <c r="A521" s="28" t="s">
        <v>15470</v>
      </c>
      <c r="B521" s="28" t="s">
        <v>10263</v>
      </c>
      <c r="C521" s="28" t="s">
        <v>10264</v>
      </c>
      <c r="D521" s="28" t="s">
        <v>10265</v>
      </c>
      <c r="E521" s="28" t="s">
        <v>10266</v>
      </c>
      <c r="F521" s="29">
        <v>44165</v>
      </c>
      <c r="G521" s="29">
        <v>44896</v>
      </c>
      <c r="H521" s="28" t="s">
        <v>10267</v>
      </c>
      <c r="I521" s="28" t="s">
        <v>16037</v>
      </c>
      <c r="J521" s="4" t="s">
        <v>16045</v>
      </c>
      <c r="K521" s="28" t="s">
        <v>10268</v>
      </c>
      <c r="L521" s="27">
        <v>68640</v>
      </c>
      <c r="M521" s="27">
        <v>11737.000000000002</v>
      </c>
      <c r="N521" s="27">
        <v>0</v>
      </c>
      <c r="O521" s="27">
        <v>0</v>
      </c>
      <c r="P521" s="27">
        <f t="shared" si="112"/>
        <v>11737.000000000002</v>
      </c>
      <c r="Q521" s="27">
        <v>0</v>
      </c>
      <c r="R521" s="27">
        <v>0</v>
      </c>
      <c r="S521" s="27">
        <v>0</v>
      </c>
      <c r="T521" s="27">
        <f t="shared" si="113"/>
        <v>0</v>
      </c>
      <c r="U521" s="27">
        <v>0</v>
      </c>
      <c r="V521" s="27">
        <f t="shared" si="114"/>
        <v>80377</v>
      </c>
      <c r="W521" s="28" t="s">
        <v>10269</v>
      </c>
      <c r="X521" s="27">
        <v>71385.600000000006</v>
      </c>
      <c r="Y521" s="27">
        <f t="shared" si="118"/>
        <v>154977.68</v>
      </c>
      <c r="Z521" s="4" t="str" cm="1">
        <f t="array" ref="Z521">_xlfn.IFS(YEARFRAC(F521,G521)&lt;1,"&lt;1 Year",YEARFRAC(F521,G521)&lt;=5,"1-5 Years",YEARFRAC(F521,G521)&gt;5,"&gt;5 Years")</f>
        <v>1-5 Years</v>
      </c>
      <c r="AA521" s="24">
        <f>L521*(_xlfn.XLOOKUP(K521,'FX rates'!$A$2:$A$38,'FX rates'!$B$2:$B$38))</f>
        <v>91335.816005191999</v>
      </c>
      <c r="AB521" s="24">
        <f>V521*(_xlfn.XLOOKUP(K521,'FX rates'!$A$2:$A$38,'FX rates'!$B$2:$B$38))</f>
        <v>106953.65505607979</v>
      </c>
      <c r="AC521" s="24">
        <f>X521*(_xlfn.XLOOKUP(W521,'FX rates'!$A$2:$A$38,'FX rates'!$B$2:$B$38))</f>
        <v>94989.248645399683</v>
      </c>
      <c r="AD521" s="24">
        <f>Y521*(_xlfn.XLOOKUP(W521,'FX rates'!$A$2:$A$38,'FX rates'!$B$2:$B$38))</f>
        <v>206221.04990372265</v>
      </c>
      <c r="AE521" s="30">
        <f t="shared" si="119"/>
        <v>4.0000000000000042E-2</v>
      </c>
      <c r="AF521" s="31">
        <f t="shared" si="120"/>
        <v>2745.6000000000058</v>
      </c>
      <c r="AG521" s="23">
        <f t="shared" si="121"/>
        <v>15617.839050887793</v>
      </c>
      <c r="AH521" s="35">
        <f t="shared" si="115"/>
        <v>1.3306500000756409</v>
      </c>
      <c r="AI521" s="23">
        <f>U521*(_xlfn.XLOOKUP(K521,'FX rates'!$A$2:$A$38,'FX rates'!$B$2:$B$38))</f>
        <v>0</v>
      </c>
      <c r="AJ521" s="23">
        <f>Q521*(_xlfn.XLOOKUP(K521,'FX rates'!$A$2:$A$38,'FX rates'!$B$2:$B$38))</f>
        <v>0</v>
      </c>
      <c r="AK521" s="23">
        <f>R521*(_xlfn.XLOOKUP(K521,'FX rates'!$A$2:$A$38,'FX rates'!$B$2:$B$38))</f>
        <v>0</v>
      </c>
      <c r="AM521" s="4"/>
      <c r="AN521" s="4"/>
      <c r="AO521" s="4"/>
      <c r="AP521" s="32">
        <f t="shared" si="116"/>
        <v>0.17099358974358977</v>
      </c>
      <c r="AQ521" s="32">
        <f t="shared" si="117"/>
        <v>0</v>
      </c>
      <c r="AR521" s="24">
        <f t="shared" si="122"/>
        <v>83592.08</v>
      </c>
      <c r="AS521" s="24" t="str">
        <f t="shared" si="123"/>
        <v>0</v>
      </c>
      <c r="AT521" s="24">
        <f t="shared" si="124"/>
        <v>185598.94491335039</v>
      </c>
      <c r="AU521" s="24">
        <f t="shared" si="125"/>
        <v>20622.10499037226</v>
      </c>
    </row>
    <row r="522" spans="1:47" x14ac:dyDescent="0.25">
      <c r="A522" s="28" t="s">
        <v>15471</v>
      </c>
      <c r="B522" s="28" t="s">
        <v>10270</v>
      </c>
      <c r="C522" s="28" t="s">
        <v>10271</v>
      </c>
      <c r="D522" s="28" t="s">
        <v>10272</v>
      </c>
      <c r="E522" s="28" t="s">
        <v>10273</v>
      </c>
      <c r="F522" s="29">
        <v>44172</v>
      </c>
      <c r="G522" s="29">
        <v>44896</v>
      </c>
      <c r="H522" s="28" t="s">
        <v>10274</v>
      </c>
      <c r="I522" s="28" t="s">
        <v>16038</v>
      </c>
      <c r="J522" s="28" t="s">
        <v>16055</v>
      </c>
      <c r="K522" s="28" t="s">
        <v>10275</v>
      </c>
      <c r="L522" s="27">
        <v>339900</v>
      </c>
      <c r="M522" s="27">
        <v>2349600</v>
      </c>
      <c r="N522" s="27">
        <v>0</v>
      </c>
      <c r="O522" s="27">
        <v>0</v>
      </c>
      <c r="P522" s="27">
        <f t="shared" si="112"/>
        <v>2349600</v>
      </c>
      <c r="Q522" s="27">
        <v>0</v>
      </c>
      <c r="R522" s="27">
        <v>0</v>
      </c>
      <c r="S522" s="27">
        <v>0</v>
      </c>
      <c r="T522" s="27">
        <f t="shared" si="113"/>
        <v>0</v>
      </c>
      <c r="U522" s="27">
        <v>1479000</v>
      </c>
      <c r="V522" s="27">
        <f t="shared" si="114"/>
        <v>4168500</v>
      </c>
      <c r="W522" s="28" t="s">
        <v>10276</v>
      </c>
      <c r="X522" s="27">
        <v>367092</v>
      </c>
      <c r="Y522" s="27">
        <f t="shared" si="118"/>
        <v>3271752</v>
      </c>
      <c r="Z522" s="4" t="str" cm="1">
        <f t="array" ref="Z522">_xlfn.IFS(YEARFRAC(F522,G522)&lt;1,"&lt;1 Year",YEARFRAC(F522,G522)&lt;=5,"1-5 Years",YEARFRAC(F522,G522)&gt;5,"&gt;5 Years")</f>
        <v>1-5 Years</v>
      </c>
      <c r="AA522" s="24">
        <f>L522*(_xlfn.XLOOKUP(K522,'FX rates'!$A$2:$A$38,'FX rates'!$B$2:$B$38))</f>
        <v>339900</v>
      </c>
      <c r="AB522" s="24">
        <f>V522*(_xlfn.XLOOKUP(K522,'FX rates'!$A$2:$A$38,'FX rates'!$B$2:$B$38))</f>
        <v>4168500</v>
      </c>
      <c r="AC522" s="24">
        <f>X522*(_xlfn.XLOOKUP(W522,'FX rates'!$A$2:$A$38,'FX rates'!$B$2:$B$38))</f>
        <v>367092</v>
      </c>
      <c r="AD522" s="24">
        <f>Y522*(_xlfn.XLOOKUP(W522,'FX rates'!$A$2:$A$38,'FX rates'!$B$2:$B$38))</f>
        <v>3271752</v>
      </c>
      <c r="AE522" s="30">
        <f t="shared" si="119"/>
        <v>0.08</v>
      </c>
      <c r="AF522" s="31">
        <f t="shared" si="120"/>
        <v>27192</v>
      </c>
      <c r="AG522" s="23">
        <f t="shared" si="121"/>
        <v>3828600</v>
      </c>
      <c r="AH522" s="35">
        <f t="shared" si="115"/>
        <v>1</v>
      </c>
      <c r="AI522" s="23">
        <f>U522*(_xlfn.XLOOKUP(K522,'FX rates'!$A$2:$A$38,'FX rates'!$B$2:$B$38))</f>
        <v>1479000</v>
      </c>
      <c r="AJ522" s="23">
        <f>Q522*(_xlfn.XLOOKUP(K522,'FX rates'!$A$2:$A$38,'FX rates'!$B$2:$B$38))</f>
        <v>0</v>
      </c>
      <c r="AK522" s="23">
        <f>R522*(_xlfn.XLOOKUP(K522,'FX rates'!$A$2:$A$38,'FX rates'!$B$2:$B$38))</f>
        <v>0</v>
      </c>
      <c r="AM522" s="4"/>
      <c r="AN522" s="4"/>
      <c r="AO522" s="4"/>
      <c r="AP522" s="32">
        <f t="shared" si="116"/>
        <v>6.9126213592233006</v>
      </c>
      <c r="AQ522" s="32">
        <f t="shared" si="117"/>
        <v>0</v>
      </c>
      <c r="AR522" s="24">
        <f t="shared" si="122"/>
        <v>2904660</v>
      </c>
      <c r="AS522" s="24" t="str">
        <f t="shared" si="123"/>
        <v>0</v>
      </c>
      <c r="AT522" s="24">
        <f t="shared" si="124"/>
        <v>2944576.8000000003</v>
      </c>
      <c r="AU522" s="24">
        <f t="shared" si="125"/>
        <v>327175.19999999972</v>
      </c>
    </row>
    <row r="523" spans="1:47" x14ac:dyDescent="0.25">
      <c r="A523" s="28" t="s">
        <v>15472</v>
      </c>
      <c r="B523" s="28" t="s">
        <v>10277</v>
      </c>
      <c r="C523" s="28" t="s">
        <v>10278</v>
      </c>
      <c r="D523" s="28" t="s">
        <v>10279</v>
      </c>
      <c r="E523" s="28" t="s">
        <v>10280</v>
      </c>
      <c r="F523" s="29">
        <v>44179</v>
      </c>
      <c r="G523" s="29">
        <v>44896</v>
      </c>
      <c r="H523" s="28" t="s">
        <v>10281</v>
      </c>
      <c r="I523" s="28" t="s">
        <v>16052</v>
      </c>
      <c r="J523" s="28" t="s">
        <v>16045</v>
      </c>
      <c r="K523" s="28" t="s">
        <v>10282</v>
      </c>
      <c r="L523" s="27">
        <v>89782</v>
      </c>
      <c r="M523" s="27">
        <v>59400</v>
      </c>
      <c r="N523" s="27">
        <v>0</v>
      </c>
      <c r="O523" s="27">
        <v>0</v>
      </c>
      <c r="P523" s="27">
        <f t="shared" si="112"/>
        <v>59400</v>
      </c>
      <c r="Q523" s="27">
        <v>0</v>
      </c>
      <c r="R523" s="27">
        <v>0</v>
      </c>
      <c r="S523" s="27">
        <v>0</v>
      </c>
      <c r="T523" s="27">
        <f t="shared" si="113"/>
        <v>0</v>
      </c>
      <c r="U523" s="27">
        <v>0</v>
      </c>
      <c r="V523" s="27">
        <f t="shared" si="114"/>
        <v>149182</v>
      </c>
      <c r="W523" s="28" t="s">
        <v>10283</v>
      </c>
      <c r="X523" s="27">
        <v>98760.200000000012</v>
      </c>
      <c r="Y523" s="27">
        <f t="shared" si="118"/>
        <v>262860.40000000002</v>
      </c>
      <c r="Z523" s="4" t="str" cm="1">
        <f t="array" ref="Z523">_xlfn.IFS(YEARFRAC(F523,G523)&lt;1,"&lt;1 Year",YEARFRAC(F523,G523)&lt;=5,"1-5 Years",YEARFRAC(F523,G523)&gt;5,"&gt;5 Years")</f>
        <v>1-5 Years</v>
      </c>
      <c r="AA523" s="24">
        <f>L523*(_xlfn.XLOOKUP(K523,'FX rates'!$A$2:$A$38,'FX rates'!$B$2:$B$38))</f>
        <v>119468.41830679119</v>
      </c>
      <c r="AB523" s="24">
        <f>V523*(_xlfn.XLOOKUP(K523,'FX rates'!$A$2:$A$38,'FX rates'!$B$2:$B$38))</f>
        <v>198509.02831128426</v>
      </c>
      <c r="AC523" s="24">
        <f>X523*(_xlfn.XLOOKUP(W523,'FX rates'!$A$2:$A$38,'FX rates'!$B$2:$B$38))</f>
        <v>131415.26013747032</v>
      </c>
      <c r="AD523" s="24">
        <f>Y523*(_xlfn.XLOOKUP(W523,'FX rates'!$A$2:$A$38,'FX rates'!$B$2:$B$38))</f>
        <v>349775.19127988303</v>
      </c>
      <c r="AE523" s="30">
        <f t="shared" si="119"/>
        <v>0.10000000000000007</v>
      </c>
      <c r="AF523" s="31">
        <f t="shared" si="120"/>
        <v>8978.2000000000116</v>
      </c>
      <c r="AG523" s="23">
        <f t="shared" si="121"/>
        <v>79040.610004493064</v>
      </c>
      <c r="AH523" s="35">
        <f t="shared" si="115"/>
        <v>1.3306500000756409</v>
      </c>
      <c r="AI523" s="23">
        <f>U523*(_xlfn.XLOOKUP(K523,'FX rates'!$A$2:$A$38,'FX rates'!$B$2:$B$38))</f>
        <v>0</v>
      </c>
      <c r="AJ523" s="23">
        <f>Q523*(_xlfn.XLOOKUP(K523,'FX rates'!$A$2:$A$38,'FX rates'!$B$2:$B$38))</f>
        <v>0</v>
      </c>
      <c r="AK523" s="23">
        <f>R523*(_xlfn.XLOOKUP(K523,'FX rates'!$A$2:$A$38,'FX rates'!$B$2:$B$38))</f>
        <v>0</v>
      </c>
      <c r="AM523" s="4"/>
      <c r="AN523" s="4"/>
      <c r="AO523" s="4"/>
      <c r="AP523" s="32">
        <f t="shared" si="116"/>
        <v>0.66160254839500121</v>
      </c>
      <c r="AQ523" s="32">
        <f t="shared" si="117"/>
        <v>0</v>
      </c>
      <c r="AR523" s="24">
        <f t="shared" si="122"/>
        <v>164100.20000000001</v>
      </c>
      <c r="AS523" s="24" t="str">
        <f t="shared" si="123"/>
        <v>0</v>
      </c>
      <c r="AT523" s="24">
        <f t="shared" si="124"/>
        <v>314797.67215189472</v>
      </c>
      <c r="AU523" s="24">
        <f t="shared" si="125"/>
        <v>34977.519127988315</v>
      </c>
    </row>
    <row r="524" spans="1:47" x14ac:dyDescent="0.25">
      <c r="A524" s="28" t="s">
        <v>15473</v>
      </c>
      <c r="B524" s="28" t="s">
        <v>10284</v>
      </c>
      <c r="C524" s="28" t="s">
        <v>10285</v>
      </c>
      <c r="D524" s="28" t="s">
        <v>10286</v>
      </c>
      <c r="E524" s="28" t="s">
        <v>10287</v>
      </c>
      <c r="F524" s="29">
        <v>44207</v>
      </c>
      <c r="G524" s="29">
        <v>44896</v>
      </c>
      <c r="H524" s="28" t="s">
        <v>10288</v>
      </c>
      <c r="I524" s="28" t="s">
        <v>16046</v>
      </c>
      <c r="J524" s="28" t="s">
        <v>16041</v>
      </c>
      <c r="K524" s="28" t="s">
        <v>10289</v>
      </c>
      <c r="L524" s="27">
        <v>349800</v>
      </c>
      <c r="M524" s="4">
        <v>0</v>
      </c>
      <c r="N524" s="27">
        <v>6431253.0000000009</v>
      </c>
      <c r="O524" s="27">
        <v>0</v>
      </c>
      <c r="P524" s="27">
        <f t="shared" si="112"/>
        <v>6431253.0000000009</v>
      </c>
      <c r="Q524" s="27">
        <v>0</v>
      </c>
      <c r="R524" s="27">
        <v>0</v>
      </c>
      <c r="S524" s="27">
        <v>0</v>
      </c>
      <c r="T524" s="27">
        <f t="shared" si="113"/>
        <v>0</v>
      </c>
      <c r="U524" s="27">
        <v>0</v>
      </c>
      <c r="V524" s="27">
        <f t="shared" si="114"/>
        <v>6781053.0000000009</v>
      </c>
      <c r="W524" s="28" t="s">
        <v>10290</v>
      </c>
      <c r="X524" s="27">
        <v>370788</v>
      </c>
      <c r="Y524" s="27">
        <f t="shared" si="118"/>
        <v>741576</v>
      </c>
      <c r="Z524" s="4" t="str" cm="1">
        <f t="array" ref="Z524">_xlfn.IFS(YEARFRAC(F524,G524)&lt;1,"&lt;1 Year",YEARFRAC(F524,G524)&lt;=5,"1-5 Years",YEARFRAC(F524,G524)&gt;5,"&gt;5 Years")</f>
        <v>1-5 Years</v>
      </c>
      <c r="AA524" s="24">
        <f>L524*(_xlfn.XLOOKUP(K524,'FX rates'!$A$2:$A$38,'FX rates'!$B$2:$B$38))</f>
        <v>349800</v>
      </c>
      <c r="AB524" s="24">
        <f>V524*(_xlfn.XLOOKUP(K524,'FX rates'!$A$2:$A$38,'FX rates'!$B$2:$B$38))</f>
        <v>6781053.0000000009</v>
      </c>
      <c r="AC524" s="24">
        <f>X524*(_xlfn.XLOOKUP(W524,'FX rates'!$A$2:$A$38,'FX rates'!$B$2:$B$38))</f>
        <v>370788</v>
      </c>
      <c r="AD524" s="24">
        <f>Y524*(_xlfn.XLOOKUP(W524,'FX rates'!$A$2:$A$38,'FX rates'!$B$2:$B$38))</f>
        <v>741576</v>
      </c>
      <c r="AE524" s="30">
        <f t="shared" si="119"/>
        <v>0.06</v>
      </c>
      <c r="AF524" s="31">
        <f t="shared" si="120"/>
        <v>20988</v>
      </c>
      <c r="AG524" s="23">
        <f t="shared" si="121"/>
        <v>6431253.0000000009</v>
      </c>
      <c r="AH524" s="35">
        <f t="shared" si="115"/>
        <v>1</v>
      </c>
      <c r="AI524" s="23">
        <f>U524*(_xlfn.XLOOKUP(K524,'FX rates'!$A$2:$A$38,'FX rates'!$B$2:$B$38))</f>
        <v>0</v>
      </c>
      <c r="AJ524" s="23">
        <f>Q524*(_xlfn.XLOOKUP(K524,'FX rates'!$A$2:$A$38,'FX rates'!$B$2:$B$38))</f>
        <v>0</v>
      </c>
      <c r="AK524" s="23">
        <f>R524*(_xlfn.XLOOKUP(K524,'FX rates'!$A$2:$A$38,'FX rates'!$B$2:$B$38))</f>
        <v>0</v>
      </c>
      <c r="AM524" s="4"/>
      <c r="AN524" s="4"/>
      <c r="AO524" s="4"/>
      <c r="AP524" s="32">
        <f t="shared" si="116"/>
        <v>0</v>
      </c>
      <c r="AQ524" s="32">
        <f t="shared" si="117"/>
        <v>0</v>
      </c>
      <c r="AR524" s="24">
        <f t="shared" si="122"/>
        <v>370788</v>
      </c>
      <c r="AS524" s="24" t="str">
        <f t="shared" si="123"/>
        <v>0</v>
      </c>
      <c r="AT524" s="24">
        <f t="shared" si="124"/>
        <v>667418.4</v>
      </c>
      <c r="AU524" s="24">
        <f t="shared" si="125"/>
        <v>74157.599999999977</v>
      </c>
    </row>
    <row r="525" spans="1:47" x14ac:dyDescent="0.25">
      <c r="A525" s="28" t="s">
        <v>14151</v>
      </c>
      <c r="B525" s="28" t="s">
        <v>1034</v>
      </c>
      <c r="C525" s="28" t="s">
        <v>1035</v>
      </c>
      <c r="D525" s="28" t="s">
        <v>1036</v>
      </c>
      <c r="E525" s="28" t="s">
        <v>1037</v>
      </c>
      <c r="F525" s="29">
        <v>38201</v>
      </c>
      <c r="G525" s="29">
        <v>44896</v>
      </c>
      <c r="H525" s="28" t="s">
        <v>1038</v>
      </c>
      <c r="I525" s="28" t="s">
        <v>16040</v>
      </c>
      <c r="J525" s="28" t="s">
        <v>16047</v>
      </c>
      <c r="K525" s="28" t="s">
        <v>1039</v>
      </c>
      <c r="L525" s="27">
        <v>164780</v>
      </c>
      <c r="M525" s="27">
        <v>88825.000000000015</v>
      </c>
      <c r="N525" s="27">
        <v>0</v>
      </c>
      <c r="O525" s="27">
        <v>0</v>
      </c>
      <c r="P525" s="27">
        <f t="shared" si="112"/>
        <v>88825.000000000015</v>
      </c>
      <c r="Q525" s="27">
        <v>0</v>
      </c>
      <c r="R525" s="27">
        <v>0</v>
      </c>
      <c r="S525" s="27">
        <v>0</v>
      </c>
      <c r="T525" s="27">
        <f t="shared" si="113"/>
        <v>0</v>
      </c>
      <c r="U525" s="27">
        <v>0</v>
      </c>
      <c r="V525" s="27">
        <f t="shared" si="114"/>
        <v>253605</v>
      </c>
      <c r="W525" s="28" t="s">
        <v>1040</v>
      </c>
      <c r="X525" s="27">
        <v>189496.99999999997</v>
      </c>
      <c r="Y525" s="27">
        <f t="shared" si="118"/>
        <v>481142.75</v>
      </c>
      <c r="Z525" s="4" t="str" cm="1">
        <f t="array" ref="Z525">_xlfn.IFS(YEARFRAC(F525,G525)&lt;1,"&lt;1 Year",YEARFRAC(F525,G525)&lt;=5,"1-5 Years",YEARFRAC(F525,G525)&gt;5,"&gt;5 Years")</f>
        <v>&gt;5 Years</v>
      </c>
      <c r="AA525" s="24">
        <f>L525*(_xlfn.XLOOKUP(K525,'FX rates'!$A$2:$A$38,'FX rates'!$B$2:$B$38))</f>
        <v>164780</v>
      </c>
      <c r="AB525" s="24">
        <f>V525*(_xlfn.XLOOKUP(K525,'FX rates'!$A$2:$A$38,'FX rates'!$B$2:$B$38))</f>
        <v>253605</v>
      </c>
      <c r="AC525" s="24">
        <f>X525*(_xlfn.XLOOKUP(W525,'FX rates'!$A$2:$A$38,'FX rates'!$B$2:$B$38))</f>
        <v>189496.99999999997</v>
      </c>
      <c r="AD525" s="24">
        <f>Y525*(_xlfn.XLOOKUP(W525,'FX rates'!$A$2:$A$38,'FX rates'!$B$2:$B$38))</f>
        <v>481142.75</v>
      </c>
      <c r="AE525" s="30">
        <f t="shared" si="119"/>
        <v>0.14999999999999983</v>
      </c>
      <c r="AF525" s="31">
        <f t="shared" si="120"/>
        <v>24716.999999999971</v>
      </c>
      <c r="AG525" s="23">
        <f t="shared" si="121"/>
        <v>88825</v>
      </c>
      <c r="AH525" s="35">
        <f t="shared" si="115"/>
        <v>1</v>
      </c>
      <c r="AI525" s="23">
        <f>U525*(_xlfn.XLOOKUP(K525,'FX rates'!$A$2:$A$38,'FX rates'!$B$2:$B$38))</f>
        <v>0</v>
      </c>
      <c r="AJ525" s="23">
        <f>Q525*(_xlfn.XLOOKUP(K525,'FX rates'!$A$2:$A$38,'FX rates'!$B$2:$B$38))</f>
        <v>0</v>
      </c>
      <c r="AK525" s="23">
        <f>R525*(_xlfn.XLOOKUP(K525,'FX rates'!$A$2:$A$38,'FX rates'!$B$2:$B$38))</f>
        <v>0</v>
      </c>
      <c r="AM525" s="4"/>
      <c r="AN525" s="4"/>
      <c r="AO525" s="4"/>
      <c r="AP525" s="32">
        <f t="shared" si="116"/>
        <v>0.53905206942590134</v>
      </c>
      <c r="AQ525" s="32">
        <f t="shared" si="117"/>
        <v>0</v>
      </c>
      <c r="AR525" s="24">
        <f t="shared" si="122"/>
        <v>291645.75</v>
      </c>
      <c r="AS525" s="24" t="str">
        <f t="shared" si="123"/>
        <v>0</v>
      </c>
      <c r="AT525" s="24">
        <f t="shared" si="124"/>
        <v>433028.47500000003</v>
      </c>
      <c r="AU525" s="24">
        <f t="shared" si="125"/>
        <v>48114.274999999965</v>
      </c>
    </row>
    <row r="526" spans="1:47" x14ac:dyDescent="0.25">
      <c r="A526" s="28" t="s">
        <v>15474</v>
      </c>
      <c r="B526" s="28" t="s">
        <v>10291</v>
      </c>
      <c r="C526" s="28" t="s">
        <v>10292</v>
      </c>
      <c r="D526" s="28" t="s">
        <v>10293</v>
      </c>
      <c r="E526" s="28" t="s">
        <v>10294</v>
      </c>
      <c r="F526" s="29">
        <v>44200</v>
      </c>
      <c r="G526" s="29">
        <v>44896</v>
      </c>
      <c r="H526" s="28" t="s">
        <v>10295</v>
      </c>
      <c r="I526" s="28" t="s">
        <v>16045</v>
      </c>
      <c r="J526" s="28" t="s">
        <v>16055</v>
      </c>
      <c r="K526" s="28" t="s">
        <v>10296</v>
      </c>
      <c r="L526" s="27">
        <v>114950.00000000003</v>
      </c>
      <c r="M526" s="27">
        <v>102801.60000000002</v>
      </c>
      <c r="N526" s="27">
        <v>357663</v>
      </c>
      <c r="O526" s="27">
        <v>0</v>
      </c>
      <c r="P526" s="27">
        <f t="shared" si="112"/>
        <v>460464.60000000003</v>
      </c>
      <c r="Q526" s="27">
        <v>0</v>
      </c>
      <c r="R526" s="27">
        <v>0</v>
      </c>
      <c r="S526" s="27">
        <v>0</v>
      </c>
      <c r="T526" s="27">
        <f t="shared" si="113"/>
        <v>0</v>
      </c>
      <c r="U526" s="27">
        <v>0</v>
      </c>
      <c r="V526" s="27">
        <f t="shared" si="114"/>
        <v>575414.60000000009</v>
      </c>
      <c r="W526" s="28" t="s">
        <v>10297</v>
      </c>
      <c r="X526" s="27">
        <v>121847.00000000004</v>
      </c>
      <c r="Y526" s="27">
        <f t="shared" si="118"/>
        <v>352663.69600000011</v>
      </c>
      <c r="Z526" s="4" t="str" cm="1">
        <f t="array" ref="Z526">_xlfn.IFS(YEARFRAC(F526,G526)&lt;1,"&lt;1 Year",YEARFRAC(F526,G526)&lt;=5,"1-5 Years",YEARFRAC(F526,G526)&gt;5,"&gt;5 Years")</f>
        <v>1-5 Years</v>
      </c>
      <c r="AA526" s="24">
        <f>L526*(_xlfn.XLOOKUP(K526,'FX rates'!$A$2:$A$38,'FX rates'!$B$2:$B$38))</f>
        <v>152958.21750869497</v>
      </c>
      <c r="AB526" s="24">
        <f>V526*(_xlfn.XLOOKUP(K526,'FX rates'!$A$2:$A$38,'FX rates'!$B$2:$B$38))</f>
        <v>765675.43753352505</v>
      </c>
      <c r="AC526" s="24">
        <f>X526*(_xlfn.XLOOKUP(W526,'FX rates'!$A$2:$A$38,'FX rates'!$B$2:$B$38))</f>
        <v>162135.71055921668</v>
      </c>
      <c r="AD526" s="24">
        <f>Y526*(_xlfn.XLOOKUP(W526,'FX rates'!$A$2:$A$38,'FX rates'!$B$2:$B$38))</f>
        <v>469271.94710907596</v>
      </c>
      <c r="AE526" s="30">
        <f t="shared" si="119"/>
        <v>6.0000000000000046E-2</v>
      </c>
      <c r="AF526" s="31">
        <f t="shared" si="120"/>
        <v>6897.0000000000146</v>
      </c>
      <c r="AG526" s="23">
        <f t="shared" si="121"/>
        <v>612717.22002483008</v>
      </c>
      <c r="AH526" s="35">
        <f t="shared" si="115"/>
        <v>1.3306500000756409</v>
      </c>
      <c r="AI526" s="23">
        <f>U526*(_xlfn.XLOOKUP(K526,'FX rates'!$A$2:$A$38,'FX rates'!$B$2:$B$38))</f>
        <v>0</v>
      </c>
      <c r="AJ526" s="23">
        <f>Q526*(_xlfn.XLOOKUP(K526,'FX rates'!$A$2:$A$38,'FX rates'!$B$2:$B$38))</f>
        <v>0</v>
      </c>
      <c r="AK526" s="23">
        <f>R526*(_xlfn.XLOOKUP(K526,'FX rates'!$A$2:$A$38,'FX rates'!$B$2:$B$38))</f>
        <v>0</v>
      </c>
      <c r="AM526" s="4"/>
      <c r="AN526" s="4"/>
      <c r="AO526" s="4"/>
      <c r="AP526" s="32">
        <f t="shared" si="116"/>
        <v>0.89431578947368418</v>
      </c>
      <c r="AQ526" s="32">
        <f t="shared" si="117"/>
        <v>0</v>
      </c>
      <c r="AR526" s="24">
        <f t="shared" si="122"/>
        <v>230816.69600000008</v>
      </c>
      <c r="AS526" s="24" t="str">
        <f t="shared" si="123"/>
        <v>0</v>
      </c>
      <c r="AT526" s="24">
        <f t="shared" si="124"/>
        <v>422344.75239816838</v>
      </c>
      <c r="AU526" s="24">
        <f t="shared" si="125"/>
        <v>46927.194710907585</v>
      </c>
    </row>
    <row r="527" spans="1:47" x14ac:dyDescent="0.25">
      <c r="A527" s="28" t="s">
        <v>15475</v>
      </c>
      <c r="B527" s="28" t="s">
        <v>10298</v>
      </c>
      <c r="C527" s="28" t="s">
        <v>10299</v>
      </c>
      <c r="D527" s="28" t="s">
        <v>10300</v>
      </c>
      <c r="E527" s="28" t="s">
        <v>10301</v>
      </c>
      <c r="F527" s="29">
        <v>44207</v>
      </c>
      <c r="G527" s="29">
        <v>44896</v>
      </c>
      <c r="H527" s="28" t="s">
        <v>10302</v>
      </c>
      <c r="I527" s="28" t="s">
        <v>16032</v>
      </c>
      <c r="J527" s="4" t="s">
        <v>16053</v>
      </c>
      <c r="K527" s="28" t="s">
        <v>10303</v>
      </c>
      <c r="L527" s="27">
        <v>242000.00000000006</v>
      </c>
      <c r="M527" s="27">
        <v>136488</v>
      </c>
      <c r="N527" s="27">
        <v>0</v>
      </c>
      <c r="O527" s="27">
        <v>0</v>
      </c>
      <c r="P527" s="27">
        <f t="shared" si="112"/>
        <v>136488</v>
      </c>
      <c r="Q527" s="27">
        <v>0</v>
      </c>
      <c r="R527" s="27">
        <v>0</v>
      </c>
      <c r="S527" s="27">
        <v>0</v>
      </c>
      <c r="T527" s="27">
        <f t="shared" si="113"/>
        <v>0</v>
      </c>
      <c r="U527" s="27">
        <v>0</v>
      </c>
      <c r="V527" s="27">
        <f t="shared" si="114"/>
        <v>378488.00000000006</v>
      </c>
      <c r="W527" s="28" t="s">
        <v>10304</v>
      </c>
      <c r="X527" s="27">
        <v>268620.00000000012</v>
      </c>
      <c r="Y527" s="27">
        <f t="shared" si="118"/>
        <v>688741.68000000017</v>
      </c>
      <c r="Z527" s="4" t="str" cm="1">
        <f t="array" ref="Z527">_xlfn.IFS(YEARFRAC(F527,G527)&lt;1,"&lt;1 Year",YEARFRAC(F527,G527)&lt;=5,"1-5 Years",YEARFRAC(F527,G527)&gt;5,"&gt;5 Years")</f>
        <v>1-5 Years</v>
      </c>
      <c r="AA527" s="24">
        <f>L527*(_xlfn.XLOOKUP(K527,'FX rates'!$A$2:$A$38,'FX rates'!$B$2:$B$38))</f>
        <v>242000.00000000006</v>
      </c>
      <c r="AB527" s="24">
        <f>V527*(_xlfn.XLOOKUP(K527,'FX rates'!$A$2:$A$38,'FX rates'!$B$2:$B$38))</f>
        <v>378488.00000000006</v>
      </c>
      <c r="AC527" s="24">
        <f>X527*(_xlfn.XLOOKUP(W527,'FX rates'!$A$2:$A$38,'FX rates'!$B$2:$B$38))</f>
        <v>268620.00000000012</v>
      </c>
      <c r="AD527" s="24">
        <f>Y527*(_xlfn.XLOOKUP(W527,'FX rates'!$A$2:$A$38,'FX rates'!$B$2:$B$38))</f>
        <v>688741.68000000017</v>
      </c>
      <c r="AE527" s="30">
        <f t="shared" si="119"/>
        <v>0.11000000000000021</v>
      </c>
      <c r="AF527" s="31">
        <f t="shared" si="120"/>
        <v>26620.000000000058</v>
      </c>
      <c r="AG527" s="23">
        <f t="shared" si="121"/>
        <v>136488</v>
      </c>
      <c r="AH527" s="35">
        <f t="shared" si="115"/>
        <v>1</v>
      </c>
      <c r="AI527" s="23">
        <f>U527*(_xlfn.XLOOKUP(K527,'FX rates'!$A$2:$A$38,'FX rates'!$B$2:$B$38))</f>
        <v>0</v>
      </c>
      <c r="AJ527" s="23">
        <f>Q527*(_xlfn.XLOOKUP(K527,'FX rates'!$A$2:$A$38,'FX rates'!$B$2:$B$38))</f>
        <v>0</v>
      </c>
      <c r="AK527" s="23">
        <f>R527*(_xlfn.XLOOKUP(K527,'FX rates'!$A$2:$A$38,'FX rates'!$B$2:$B$38))</f>
        <v>0</v>
      </c>
      <c r="AM527" s="4"/>
      <c r="AN527" s="4"/>
      <c r="AO527" s="4"/>
      <c r="AP527" s="32">
        <f t="shared" si="116"/>
        <v>0.56399999999999983</v>
      </c>
      <c r="AQ527" s="32">
        <f t="shared" si="117"/>
        <v>0</v>
      </c>
      <c r="AR527" s="24">
        <f t="shared" si="122"/>
        <v>420121.68000000011</v>
      </c>
      <c r="AS527" s="24" t="str">
        <f t="shared" si="123"/>
        <v>0</v>
      </c>
      <c r="AT527" s="24">
        <f t="shared" si="124"/>
        <v>619867.51200000022</v>
      </c>
      <c r="AU527" s="24">
        <f t="shared" si="125"/>
        <v>68874.167999999947</v>
      </c>
    </row>
    <row r="528" spans="1:47" x14ac:dyDescent="0.25">
      <c r="A528" s="28" t="s">
        <v>15476</v>
      </c>
      <c r="B528" s="28" t="s">
        <v>10305</v>
      </c>
      <c r="C528" s="28" t="s">
        <v>10306</v>
      </c>
      <c r="D528" s="28" t="s">
        <v>10307</v>
      </c>
      <c r="E528" s="28" t="s">
        <v>10308</v>
      </c>
      <c r="F528" s="29">
        <v>44207</v>
      </c>
      <c r="G528" s="29">
        <v>44896</v>
      </c>
      <c r="H528" s="28" t="s">
        <v>10309</v>
      </c>
      <c r="I528" s="28" t="s">
        <v>16052</v>
      </c>
      <c r="J528" s="28" t="s">
        <v>16038</v>
      </c>
      <c r="K528" s="28" t="s">
        <v>10310</v>
      </c>
      <c r="L528" s="27">
        <v>94242.5</v>
      </c>
      <c r="M528" s="27">
        <v>15664</v>
      </c>
      <c r="N528" s="27">
        <v>0</v>
      </c>
      <c r="O528" s="27">
        <v>0</v>
      </c>
      <c r="P528" s="27">
        <f t="shared" si="112"/>
        <v>15664</v>
      </c>
      <c r="Q528" s="27">
        <v>0</v>
      </c>
      <c r="R528" s="27">
        <v>0</v>
      </c>
      <c r="S528" s="27">
        <v>0</v>
      </c>
      <c r="T528" s="27">
        <f t="shared" si="113"/>
        <v>0</v>
      </c>
      <c r="U528" s="27">
        <v>0</v>
      </c>
      <c r="V528" s="27">
        <f t="shared" si="114"/>
        <v>109906.5</v>
      </c>
      <c r="W528" s="28" t="s">
        <v>10311</v>
      </c>
      <c r="X528" s="27">
        <v>107436.45000000001</v>
      </c>
      <c r="Y528" s="27">
        <f t="shared" si="118"/>
        <v>232729.86000000004</v>
      </c>
      <c r="Z528" s="4" t="str" cm="1">
        <f t="array" ref="Z528">_xlfn.IFS(YEARFRAC(F528,G528)&lt;1,"&lt;1 Year",YEARFRAC(F528,G528)&lt;=5,"1-5 Years",YEARFRAC(F528,G528)&gt;5,"&gt;5 Years")</f>
        <v>1-5 Years</v>
      </c>
      <c r="AA528" s="24">
        <f>L528*(_xlfn.XLOOKUP(K528,'FX rates'!$A$2:$A$38,'FX rates'!$B$2:$B$38))</f>
        <v>125403.7826321286</v>
      </c>
      <c r="AB528" s="24">
        <f>V528*(_xlfn.XLOOKUP(K528,'FX rates'!$A$2:$A$38,'FX rates'!$B$2:$B$38))</f>
        <v>146247.08423331342</v>
      </c>
      <c r="AC528" s="24">
        <f>X528*(_xlfn.XLOOKUP(W528,'FX rates'!$A$2:$A$38,'FX rates'!$B$2:$B$38))</f>
        <v>142960.31220062662</v>
      </c>
      <c r="AD528" s="24">
        <f>Y528*(_xlfn.XLOOKUP(W528,'FX rates'!$A$2:$A$38,'FX rates'!$B$2:$B$38))</f>
        <v>309681.98822660395</v>
      </c>
      <c r="AE528" s="30">
        <f t="shared" si="119"/>
        <v>0.14000000000000015</v>
      </c>
      <c r="AF528" s="31">
        <f t="shared" si="120"/>
        <v>13193.950000000012</v>
      </c>
      <c r="AG528" s="23">
        <f t="shared" si="121"/>
        <v>20843.301601184823</v>
      </c>
      <c r="AH528" s="35">
        <f t="shared" si="115"/>
        <v>1.3306500000756409</v>
      </c>
      <c r="AI528" s="23">
        <f>U528*(_xlfn.XLOOKUP(K528,'FX rates'!$A$2:$A$38,'FX rates'!$B$2:$B$38))</f>
        <v>0</v>
      </c>
      <c r="AJ528" s="23">
        <f>Q528*(_xlfn.XLOOKUP(K528,'FX rates'!$A$2:$A$38,'FX rates'!$B$2:$B$38))</f>
        <v>0</v>
      </c>
      <c r="AK528" s="23">
        <f>R528*(_xlfn.XLOOKUP(K528,'FX rates'!$A$2:$A$38,'FX rates'!$B$2:$B$38))</f>
        <v>0</v>
      </c>
      <c r="AM528" s="4"/>
      <c r="AN528" s="4"/>
      <c r="AO528" s="4"/>
      <c r="AP528" s="32">
        <f t="shared" si="116"/>
        <v>0.16620951269331777</v>
      </c>
      <c r="AQ528" s="32">
        <f t="shared" si="117"/>
        <v>0</v>
      </c>
      <c r="AR528" s="24">
        <f t="shared" si="122"/>
        <v>125293.41000000002</v>
      </c>
      <c r="AS528" s="24" t="str">
        <f t="shared" si="123"/>
        <v>0</v>
      </c>
      <c r="AT528" s="24">
        <f t="shared" si="124"/>
        <v>278713.78940394358</v>
      </c>
      <c r="AU528" s="24">
        <f t="shared" si="125"/>
        <v>30968.198822660372</v>
      </c>
    </row>
    <row r="529" spans="1:47" x14ac:dyDescent="0.25">
      <c r="A529" s="28" t="s">
        <v>15477</v>
      </c>
      <c r="B529" s="28" t="s">
        <v>10312</v>
      </c>
      <c r="C529" s="28" t="s">
        <v>10313</v>
      </c>
      <c r="D529" s="28" t="s">
        <v>10314</v>
      </c>
      <c r="E529" s="28" t="s">
        <v>10315</v>
      </c>
      <c r="F529" s="29">
        <v>44207</v>
      </c>
      <c r="G529" s="29">
        <v>44896</v>
      </c>
      <c r="H529" s="28" t="s">
        <v>10316</v>
      </c>
      <c r="I529" s="28" t="s">
        <v>16054</v>
      </c>
      <c r="J529" s="28" t="s">
        <v>16036</v>
      </c>
      <c r="K529" s="28" t="s">
        <v>10317</v>
      </c>
      <c r="L529" s="27">
        <v>114766.30000000002</v>
      </c>
      <c r="M529" s="27">
        <v>21660.1</v>
      </c>
      <c r="N529" s="27">
        <v>0</v>
      </c>
      <c r="O529" s="27">
        <v>0</v>
      </c>
      <c r="P529" s="27">
        <f t="shared" si="112"/>
        <v>21660.1</v>
      </c>
      <c r="Q529" s="27">
        <v>0</v>
      </c>
      <c r="R529" s="27">
        <v>0</v>
      </c>
      <c r="S529" s="27">
        <v>0</v>
      </c>
      <c r="T529" s="27">
        <f t="shared" si="113"/>
        <v>0</v>
      </c>
      <c r="U529" s="27">
        <v>0</v>
      </c>
      <c r="V529" s="27">
        <f t="shared" si="114"/>
        <v>136426.40000000002</v>
      </c>
      <c r="W529" s="28" t="s">
        <v>10318</v>
      </c>
      <c r="X529" s="27">
        <v>122799.94100000002</v>
      </c>
      <c r="Y529" s="27">
        <f t="shared" si="118"/>
        <v>268776.18900000001</v>
      </c>
      <c r="Z529" s="4" t="str" cm="1">
        <f t="array" ref="Z529">_xlfn.IFS(YEARFRAC(F529,G529)&lt;1,"&lt;1 Year",YEARFRAC(F529,G529)&lt;=5,"1-5 Years",YEARFRAC(F529,G529)&gt;5,"&gt;5 Years")</f>
        <v>1-5 Years</v>
      </c>
      <c r="AA529" s="24">
        <f>L529*(_xlfn.XLOOKUP(K529,'FX rates'!$A$2:$A$38,'FX rates'!$B$2:$B$38))</f>
        <v>152713.77710368106</v>
      </c>
      <c r="AB529" s="24">
        <f>V529*(_xlfn.XLOOKUP(K529,'FX rates'!$A$2:$A$38,'FX rates'!$B$2:$B$38))</f>
        <v>181535.78917031945</v>
      </c>
      <c r="AC529" s="24">
        <f>X529*(_xlfn.XLOOKUP(W529,'FX rates'!$A$2:$A$38,'FX rates'!$B$2:$B$38))</f>
        <v>163403.74150093872</v>
      </c>
      <c r="AD529" s="24">
        <f>Y529*(_xlfn.XLOOKUP(W529,'FX rates'!$A$2:$A$38,'FX rates'!$B$2:$B$38))</f>
        <v>357647.0359131805</v>
      </c>
      <c r="AE529" s="30">
        <f t="shared" si="119"/>
        <v>6.999999999999991E-2</v>
      </c>
      <c r="AF529" s="31">
        <f t="shared" si="120"/>
        <v>8033.6410000000033</v>
      </c>
      <c r="AG529" s="23">
        <f t="shared" si="121"/>
        <v>28822.012066638388</v>
      </c>
      <c r="AH529" s="35">
        <f t="shared" si="115"/>
        <v>1.3306500000756409</v>
      </c>
      <c r="AI529" s="23">
        <f>U529*(_xlfn.XLOOKUP(K529,'FX rates'!$A$2:$A$38,'FX rates'!$B$2:$B$38))</f>
        <v>0</v>
      </c>
      <c r="AJ529" s="23">
        <f>Q529*(_xlfn.XLOOKUP(K529,'FX rates'!$A$2:$A$38,'FX rates'!$B$2:$B$38))</f>
        <v>0</v>
      </c>
      <c r="AK529" s="23">
        <f>R529*(_xlfn.XLOOKUP(K529,'FX rates'!$A$2:$A$38,'FX rates'!$B$2:$B$38))</f>
        <v>0</v>
      </c>
      <c r="AM529" s="4"/>
      <c r="AN529" s="4"/>
      <c r="AO529" s="4"/>
      <c r="AP529" s="32">
        <f t="shared" si="116"/>
        <v>0.1887322323713494</v>
      </c>
      <c r="AQ529" s="32">
        <f t="shared" si="117"/>
        <v>0</v>
      </c>
      <c r="AR529" s="24">
        <f t="shared" si="122"/>
        <v>145976.24800000002</v>
      </c>
      <c r="AS529" s="24" t="str">
        <f t="shared" si="123"/>
        <v>0</v>
      </c>
      <c r="AT529" s="24">
        <f t="shared" si="124"/>
        <v>321882.33232186246</v>
      </c>
      <c r="AU529" s="24">
        <f t="shared" si="125"/>
        <v>35764.703591318044</v>
      </c>
    </row>
    <row r="530" spans="1:47" x14ac:dyDescent="0.25">
      <c r="A530" s="28" t="s">
        <v>15478</v>
      </c>
      <c r="B530" s="28" t="s">
        <v>10319</v>
      </c>
      <c r="C530" s="28" t="s">
        <v>10320</v>
      </c>
      <c r="D530" s="28" t="s">
        <v>10321</v>
      </c>
      <c r="E530" s="28" t="s">
        <v>10322</v>
      </c>
      <c r="F530" s="29">
        <v>44207</v>
      </c>
      <c r="G530" s="29">
        <v>44896</v>
      </c>
      <c r="H530" s="28" t="s">
        <v>10323</v>
      </c>
      <c r="I530" s="28" t="s">
        <v>16048</v>
      </c>
      <c r="J530" s="28" t="s">
        <v>16038</v>
      </c>
      <c r="K530" s="28" t="s">
        <v>10324</v>
      </c>
      <c r="L530" s="27">
        <v>181280</v>
      </c>
      <c r="M530" s="27">
        <v>85690.000000000015</v>
      </c>
      <c r="N530" s="27">
        <v>0</v>
      </c>
      <c r="O530" s="27">
        <v>0</v>
      </c>
      <c r="P530" s="27">
        <f t="shared" si="112"/>
        <v>85690.000000000015</v>
      </c>
      <c r="Q530" s="27">
        <v>0</v>
      </c>
      <c r="R530" s="27">
        <v>0</v>
      </c>
      <c r="S530" s="27">
        <v>0</v>
      </c>
      <c r="T530" s="27">
        <f t="shared" si="113"/>
        <v>0</v>
      </c>
      <c r="U530" s="27">
        <v>0</v>
      </c>
      <c r="V530" s="27">
        <f t="shared" si="114"/>
        <v>266970</v>
      </c>
      <c r="W530" s="28" t="s">
        <v>10325</v>
      </c>
      <c r="X530" s="27">
        <v>199408.00000000003</v>
      </c>
      <c r="Y530" s="27">
        <f t="shared" si="118"/>
        <v>493075.00000000012</v>
      </c>
      <c r="Z530" s="4" t="str" cm="1">
        <f t="array" ref="Z530">_xlfn.IFS(YEARFRAC(F530,G530)&lt;1,"&lt;1 Year",YEARFRAC(F530,G530)&lt;=5,"1-5 Years",YEARFRAC(F530,G530)&gt;5,"&gt;5 Years")</f>
        <v>1-5 Years</v>
      </c>
      <c r="AA530" s="24">
        <f>L530*(_xlfn.XLOOKUP(K530,'FX rates'!$A$2:$A$38,'FX rates'!$B$2:$B$38))</f>
        <v>181280</v>
      </c>
      <c r="AB530" s="24">
        <f>V530*(_xlfn.XLOOKUP(K530,'FX rates'!$A$2:$A$38,'FX rates'!$B$2:$B$38))</f>
        <v>266970</v>
      </c>
      <c r="AC530" s="24">
        <f>X530*(_xlfn.XLOOKUP(W530,'FX rates'!$A$2:$A$38,'FX rates'!$B$2:$B$38))</f>
        <v>199408.00000000003</v>
      </c>
      <c r="AD530" s="24">
        <f>Y530*(_xlfn.XLOOKUP(W530,'FX rates'!$A$2:$A$38,'FX rates'!$B$2:$B$38))</f>
        <v>493075.00000000012</v>
      </c>
      <c r="AE530" s="30">
        <f t="shared" si="119"/>
        <v>0.10000000000000016</v>
      </c>
      <c r="AF530" s="31">
        <f t="shared" si="120"/>
        <v>18128.000000000029</v>
      </c>
      <c r="AG530" s="23">
        <f t="shared" si="121"/>
        <v>85690</v>
      </c>
      <c r="AH530" s="35">
        <f t="shared" si="115"/>
        <v>1</v>
      </c>
      <c r="AI530" s="23">
        <f>U530*(_xlfn.XLOOKUP(K530,'FX rates'!$A$2:$A$38,'FX rates'!$B$2:$B$38))</f>
        <v>0</v>
      </c>
      <c r="AJ530" s="23">
        <f>Q530*(_xlfn.XLOOKUP(K530,'FX rates'!$A$2:$A$38,'FX rates'!$B$2:$B$38))</f>
        <v>0</v>
      </c>
      <c r="AK530" s="23">
        <f>R530*(_xlfn.XLOOKUP(K530,'FX rates'!$A$2:$A$38,'FX rates'!$B$2:$B$38))</f>
        <v>0</v>
      </c>
      <c r="AM530" s="4"/>
      <c r="AN530" s="4"/>
      <c r="AO530" s="4"/>
      <c r="AP530" s="32">
        <f t="shared" si="116"/>
        <v>0.47269417475728165</v>
      </c>
      <c r="AQ530" s="32">
        <f t="shared" si="117"/>
        <v>0</v>
      </c>
      <c r="AR530" s="24">
        <f t="shared" si="122"/>
        <v>293667.00000000006</v>
      </c>
      <c r="AS530" s="24" t="str">
        <f t="shared" si="123"/>
        <v>0</v>
      </c>
      <c r="AT530" s="24">
        <f t="shared" si="124"/>
        <v>443767.50000000012</v>
      </c>
      <c r="AU530" s="24">
        <f t="shared" si="125"/>
        <v>49307.5</v>
      </c>
    </row>
    <row r="531" spans="1:47" x14ac:dyDescent="0.25">
      <c r="A531" s="28" t="s">
        <v>15479</v>
      </c>
      <c r="B531" s="28" t="s">
        <v>10326</v>
      </c>
      <c r="C531" s="28" t="s">
        <v>10327</v>
      </c>
      <c r="D531" s="28" t="s">
        <v>10328</v>
      </c>
      <c r="E531" s="28" t="s">
        <v>10329</v>
      </c>
      <c r="F531" s="29">
        <v>44207</v>
      </c>
      <c r="G531" s="29">
        <v>44896</v>
      </c>
      <c r="H531" s="28" t="s">
        <v>10330</v>
      </c>
      <c r="I531" s="28" t="s">
        <v>16039</v>
      </c>
      <c r="J531" s="28" t="s">
        <v>16034</v>
      </c>
      <c r="K531" s="28" t="s">
        <v>10331</v>
      </c>
      <c r="L531" s="27">
        <v>205700.00000000006</v>
      </c>
      <c r="M531" s="4">
        <v>0</v>
      </c>
      <c r="N531" s="27">
        <v>1032300.0000000001</v>
      </c>
      <c r="O531" s="27">
        <v>0</v>
      </c>
      <c r="P531" s="27">
        <f t="shared" si="112"/>
        <v>1032300.0000000001</v>
      </c>
      <c r="Q531" s="27">
        <v>0</v>
      </c>
      <c r="R531" s="27">
        <v>0</v>
      </c>
      <c r="S531" s="27">
        <v>0</v>
      </c>
      <c r="T531" s="27">
        <f t="shared" si="113"/>
        <v>0</v>
      </c>
      <c r="U531" s="27">
        <v>0</v>
      </c>
      <c r="V531" s="27">
        <f t="shared" si="114"/>
        <v>1238000.0000000002</v>
      </c>
      <c r="W531" s="28" t="s">
        <v>10332</v>
      </c>
      <c r="X531" s="27">
        <v>232441.00000000006</v>
      </c>
      <c r="Y531" s="27">
        <f t="shared" si="118"/>
        <v>464882.00000000012</v>
      </c>
      <c r="Z531" s="4" t="str" cm="1">
        <f t="array" ref="Z531">_xlfn.IFS(YEARFRAC(F531,G531)&lt;1,"&lt;1 Year",YEARFRAC(F531,G531)&lt;=5,"1-5 Years",YEARFRAC(F531,G531)&gt;5,"&gt;5 Years")</f>
        <v>1-5 Years</v>
      </c>
      <c r="AA531" s="24">
        <f>L531*(_xlfn.XLOOKUP(K531,'FX rates'!$A$2:$A$38,'FX rates'!$B$2:$B$38))</f>
        <v>205700.00000000006</v>
      </c>
      <c r="AB531" s="24">
        <f>V531*(_xlfn.XLOOKUP(K531,'FX rates'!$A$2:$A$38,'FX rates'!$B$2:$B$38))</f>
        <v>1238000.0000000002</v>
      </c>
      <c r="AC531" s="24">
        <f>X531*(_xlfn.XLOOKUP(W531,'FX rates'!$A$2:$A$38,'FX rates'!$B$2:$B$38))</f>
        <v>232441.00000000006</v>
      </c>
      <c r="AD531" s="24">
        <f>Y531*(_xlfn.XLOOKUP(W531,'FX rates'!$A$2:$A$38,'FX rates'!$B$2:$B$38))</f>
        <v>464882.00000000012</v>
      </c>
      <c r="AE531" s="30">
        <f t="shared" si="119"/>
        <v>0.12999999999999998</v>
      </c>
      <c r="AF531" s="31">
        <f t="shared" si="120"/>
        <v>26741</v>
      </c>
      <c r="AG531" s="23">
        <f t="shared" si="121"/>
        <v>1032300.0000000002</v>
      </c>
      <c r="AH531" s="35">
        <f t="shared" si="115"/>
        <v>1</v>
      </c>
      <c r="AI531" s="23">
        <f>U531*(_xlfn.XLOOKUP(K531,'FX rates'!$A$2:$A$38,'FX rates'!$B$2:$B$38))</f>
        <v>0</v>
      </c>
      <c r="AJ531" s="23">
        <f>Q531*(_xlfn.XLOOKUP(K531,'FX rates'!$A$2:$A$38,'FX rates'!$B$2:$B$38))</f>
        <v>0</v>
      </c>
      <c r="AK531" s="23">
        <f>R531*(_xlfn.XLOOKUP(K531,'FX rates'!$A$2:$A$38,'FX rates'!$B$2:$B$38))</f>
        <v>0</v>
      </c>
      <c r="AM531" s="4"/>
      <c r="AN531" s="4"/>
      <c r="AO531" s="4"/>
      <c r="AP531" s="32">
        <f t="shared" si="116"/>
        <v>0</v>
      </c>
      <c r="AQ531" s="32">
        <f t="shared" si="117"/>
        <v>0</v>
      </c>
      <c r="AR531" s="24">
        <f t="shared" si="122"/>
        <v>232441.00000000006</v>
      </c>
      <c r="AS531" s="24" t="str">
        <f t="shared" si="123"/>
        <v>0</v>
      </c>
      <c r="AT531" s="24">
        <f t="shared" si="124"/>
        <v>418393.8000000001</v>
      </c>
      <c r="AU531" s="24">
        <f t="shared" si="125"/>
        <v>46488.200000000012</v>
      </c>
    </row>
    <row r="532" spans="1:47" x14ac:dyDescent="0.25">
      <c r="A532" s="28" t="s">
        <v>15480</v>
      </c>
      <c r="B532" s="28" t="s">
        <v>10333</v>
      </c>
      <c r="C532" s="28" t="s">
        <v>10334</v>
      </c>
      <c r="D532" s="28" t="s">
        <v>10335</v>
      </c>
      <c r="E532" s="28" t="s">
        <v>10336</v>
      </c>
      <c r="F532" s="29">
        <v>44207</v>
      </c>
      <c r="G532" s="29">
        <v>44896</v>
      </c>
      <c r="H532" s="28" t="s">
        <v>10337</v>
      </c>
      <c r="I532" s="28" t="s">
        <v>16048</v>
      </c>
      <c r="J532" s="28" t="s">
        <v>16041</v>
      </c>
      <c r="K532" s="28" t="s">
        <v>10338</v>
      </c>
      <c r="L532" s="27">
        <v>215600.00000000006</v>
      </c>
      <c r="M532" s="27">
        <v>183260.00000000003</v>
      </c>
      <c r="N532" s="27">
        <v>0</v>
      </c>
      <c r="O532" s="27">
        <v>0</v>
      </c>
      <c r="P532" s="27">
        <f t="shared" si="112"/>
        <v>183260.00000000003</v>
      </c>
      <c r="Q532" s="27">
        <v>0</v>
      </c>
      <c r="R532" s="27">
        <v>0</v>
      </c>
      <c r="S532" s="27">
        <v>0</v>
      </c>
      <c r="T532" s="27">
        <f t="shared" si="113"/>
        <v>0</v>
      </c>
      <c r="U532" s="27">
        <v>0</v>
      </c>
      <c r="V532" s="27">
        <f t="shared" si="114"/>
        <v>398860.00000000012</v>
      </c>
      <c r="W532" s="28" t="s">
        <v>10339</v>
      </c>
      <c r="X532" s="27">
        <v>226380.00000000006</v>
      </c>
      <c r="Y532" s="27">
        <f t="shared" si="118"/>
        <v>645183.00000000012</v>
      </c>
      <c r="Z532" s="4" t="str" cm="1">
        <f t="array" ref="Z532">_xlfn.IFS(YEARFRAC(F532,G532)&lt;1,"&lt;1 Year",YEARFRAC(F532,G532)&lt;=5,"1-5 Years",YEARFRAC(F532,G532)&gt;5,"&gt;5 Years")</f>
        <v>1-5 Years</v>
      </c>
      <c r="AA532" s="24">
        <f>L532*(_xlfn.XLOOKUP(K532,'FX rates'!$A$2:$A$38,'FX rates'!$B$2:$B$38))</f>
        <v>215600.00000000006</v>
      </c>
      <c r="AB532" s="24">
        <f>V532*(_xlfn.XLOOKUP(K532,'FX rates'!$A$2:$A$38,'FX rates'!$B$2:$B$38))</f>
        <v>398860.00000000012</v>
      </c>
      <c r="AC532" s="24">
        <f>X532*(_xlfn.XLOOKUP(W532,'FX rates'!$A$2:$A$38,'FX rates'!$B$2:$B$38))</f>
        <v>226380.00000000006</v>
      </c>
      <c r="AD532" s="24">
        <f>Y532*(_xlfn.XLOOKUP(W532,'FX rates'!$A$2:$A$38,'FX rates'!$B$2:$B$38))</f>
        <v>645183.00000000012</v>
      </c>
      <c r="AE532" s="30">
        <f t="shared" si="119"/>
        <v>4.9999999999999989E-2</v>
      </c>
      <c r="AF532" s="31">
        <f t="shared" si="120"/>
        <v>10780</v>
      </c>
      <c r="AG532" s="23">
        <f t="shared" si="121"/>
        <v>183260.00000000006</v>
      </c>
      <c r="AH532" s="35">
        <f t="shared" si="115"/>
        <v>1</v>
      </c>
      <c r="AI532" s="23">
        <f>U532*(_xlfn.XLOOKUP(K532,'FX rates'!$A$2:$A$38,'FX rates'!$B$2:$B$38))</f>
        <v>0</v>
      </c>
      <c r="AJ532" s="23">
        <f>Q532*(_xlfn.XLOOKUP(K532,'FX rates'!$A$2:$A$38,'FX rates'!$B$2:$B$38))</f>
        <v>0</v>
      </c>
      <c r="AK532" s="23">
        <f>R532*(_xlfn.XLOOKUP(K532,'FX rates'!$A$2:$A$38,'FX rates'!$B$2:$B$38))</f>
        <v>0</v>
      </c>
      <c r="AM532" s="4"/>
      <c r="AN532" s="4"/>
      <c r="AO532" s="4"/>
      <c r="AP532" s="32">
        <f t="shared" si="116"/>
        <v>0.84999999999999987</v>
      </c>
      <c r="AQ532" s="32">
        <f t="shared" si="117"/>
        <v>0</v>
      </c>
      <c r="AR532" s="24">
        <f t="shared" si="122"/>
        <v>418803.00000000006</v>
      </c>
      <c r="AS532" s="24" t="str">
        <f t="shared" si="123"/>
        <v>0</v>
      </c>
      <c r="AT532" s="24">
        <f t="shared" si="124"/>
        <v>580664.70000000007</v>
      </c>
      <c r="AU532" s="24">
        <f t="shared" si="125"/>
        <v>64518.300000000047</v>
      </c>
    </row>
    <row r="533" spans="1:47" x14ac:dyDescent="0.25">
      <c r="A533" s="28" t="s">
        <v>15481</v>
      </c>
      <c r="B533" s="28" t="s">
        <v>10340</v>
      </c>
      <c r="C533" s="28" t="s">
        <v>10341</v>
      </c>
      <c r="D533" s="28" t="s">
        <v>10342</v>
      </c>
      <c r="E533" s="28" t="s">
        <v>10343</v>
      </c>
      <c r="F533" s="29">
        <v>44207</v>
      </c>
      <c r="G533" s="29">
        <v>44896</v>
      </c>
      <c r="H533" s="28" t="s">
        <v>10344</v>
      </c>
      <c r="I533" s="28" t="s">
        <v>16038</v>
      </c>
      <c r="J533" s="28" t="s">
        <v>16053</v>
      </c>
      <c r="K533" s="28" t="s">
        <v>10345</v>
      </c>
      <c r="L533" s="27">
        <v>116655.00000000001</v>
      </c>
      <c r="M533" s="27">
        <v>32164</v>
      </c>
      <c r="N533" s="27">
        <v>0</v>
      </c>
      <c r="O533" s="27">
        <v>0</v>
      </c>
      <c r="P533" s="27">
        <f t="shared" si="112"/>
        <v>32164</v>
      </c>
      <c r="Q533" s="27">
        <v>0</v>
      </c>
      <c r="R533" s="27">
        <v>0</v>
      </c>
      <c r="S533" s="27">
        <v>0</v>
      </c>
      <c r="T533" s="27">
        <f t="shared" si="113"/>
        <v>0</v>
      </c>
      <c r="U533" s="27">
        <v>0</v>
      </c>
      <c r="V533" s="27">
        <f t="shared" si="114"/>
        <v>148819</v>
      </c>
      <c r="W533" s="28" t="s">
        <v>10346</v>
      </c>
      <c r="X533" s="27">
        <v>121321.20000000003</v>
      </c>
      <c r="Y533" s="27">
        <f t="shared" si="118"/>
        <v>276092.96000000008</v>
      </c>
      <c r="Z533" s="4" t="str" cm="1">
        <f t="array" ref="Z533">_xlfn.IFS(YEARFRAC(F533,G533)&lt;1,"&lt;1 Year",YEARFRAC(F533,G533)&lt;=5,"1-5 Years",YEARFRAC(F533,G533)&gt;5,"&gt;5 Years")</f>
        <v>1-5 Years</v>
      </c>
      <c r="AA533" s="24">
        <f>L533*(_xlfn.XLOOKUP(K533,'FX rates'!$A$2:$A$38,'FX rates'!$B$2:$B$38))</f>
        <v>116655.00000000001</v>
      </c>
      <c r="AB533" s="24">
        <f>V533*(_xlfn.XLOOKUP(K533,'FX rates'!$A$2:$A$38,'FX rates'!$B$2:$B$38))</f>
        <v>148819</v>
      </c>
      <c r="AC533" s="24">
        <f>X533*(_xlfn.XLOOKUP(W533,'FX rates'!$A$2:$A$38,'FX rates'!$B$2:$B$38))</f>
        <v>121321.20000000003</v>
      </c>
      <c r="AD533" s="24">
        <f>Y533*(_xlfn.XLOOKUP(W533,'FX rates'!$A$2:$A$38,'FX rates'!$B$2:$B$38))</f>
        <v>276092.96000000008</v>
      </c>
      <c r="AE533" s="30">
        <f t="shared" si="119"/>
        <v>4.0000000000000098E-2</v>
      </c>
      <c r="AF533" s="31">
        <f t="shared" si="120"/>
        <v>4666.2000000000116</v>
      </c>
      <c r="AG533" s="23">
        <f t="shared" si="121"/>
        <v>32163.999999999985</v>
      </c>
      <c r="AH533" s="35">
        <f t="shared" si="115"/>
        <v>1</v>
      </c>
      <c r="AI533" s="23">
        <f>U533*(_xlfn.XLOOKUP(K533,'FX rates'!$A$2:$A$38,'FX rates'!$B$2:$B$38))</f>
        <v>0</v>
      </c>
      <c r="AJ533" s="23">
        <f>Q533*(_xlfn.XLOOKUP(K533,'FX rates'!$A$2:$A$38,'FX rates'!$B$2:$B$38))</f>
        <v>0</v>
      </c>
      <c r="AK533" s="23">
        <f>R533*(_xlfn.XLOOKUP(K533,'FX rates'!$A$2:$A$38,'FX rates'!$B$2:$B$38))</f>
        <v>0</v>
      </c>
      <c r="AM533" s="4"/>
      <c r="AN533" s="4"/>
      <c r="AO533" s="4"/>
      <c r="AP533" s="32">
        <f t="shared" si="116"/>
        <v>0.27571900047147568</v>
      </c>
      <c r="AQ533" s="32">
        <f t="shared" si="117"/>
        <v>0</v>
      </c>
      <c r="AR533" s="24">
        <f t="shared" si="122"/>
        <v>154771.76000000004</v>
      </c>
      <c r="AS533" s="24" t="str">
        <f t="shared" si="123"/>
        <v>0</v>
      </c>
      <c r="AT533" s="24">
        <f t="shared" si="124"/>
        <v>248483.66400000008</v>
      </c>
      <c r="AU533" s="24">
        <f t="shared" si="125"/>
        <v>27609.296000000002</v>
      </c>
    </row>
    <row r="534" spans="1:47" x14ac:dyDescent="0.25">
      <c r="A534" s="28" t="s">
        <v>15482</v>
      </c>
      <c r="B534" s="28" t="s">
        <v>10347</v>
      </c>
      <c r="C534" s="28" t="s">
        <v>10348</v>
      </c>
      <c r="D534" s="28" t="s">
        <v>10349</v>
      </c>
      <c r="E534" s="28" t="s">
        <v>10350</v>
      </c>
      <c r="F534" s="29">
        <v>44207</v>
      </c>
      <c r="G534" s="29">
        <v>44896</v>
      </c>
      <c r="H534" s="28" t="s">
        <v>10351</v>
      </c>
      <c r="I534" s="28" t="s">
        <v>16045</v>
      </c>
      <c r="J534" s="28" t="s">
        <v>16036</v>
      </c>
      <c r="K534" s="28" t="s">
        <v>10352</v>
      </c>
      <c r="L534" s="27">
        <v>248600</v>
      </c>
      <c r="M534" s="27">
        <v>180950.00000000003</v>
      </c>
      <c r="N534" s="27">
        <v>0</v>
      </c>
      <c r="O534" s="27">
        <v>0</v>
      </c>
      <c r="P534" s="27">
        <f t="shared" si="112"/>
        <v>180950.00000000003</v>
      </c>
      <c r="Q534" s="27">
        <v>0</v>
      </c>
      <c r="R534" s="27">
        <v>0</v>
      </c>
      <c r="S534" s="27">
        <v>0</v>
      </c>
      <c r="T534" s="27">
        <f t="shared" si="113"/>
        <v>0</v>
      </c>
      <c r="U534" s="27">
        <v>0</v>
      </c>
      <c r="V534" s="27">
        <f t="shared" si="114"/>
        <v>429550</v>
      </c>
      <c r="W534" s="28" t="s">
        <v>10353</v>
      </c>
      <c r="X534" s="27">
        <v>266002</v>
      </c>
      <c r="Y534" s="27">
        <f t="shared" si="118"/>
        <v>725620.5</v>
      </c>
      <c r="Z534" s="4" t="str" cm="1">
        <f t="array" ref="Z534">_xlfn.IFS(YEARFRAC(F534,G534)&lt;1,"&lt;1 Year",YEARFRAC(F534,G534)&lt;=5,"1-5 Years",YEARFRAC(F534,G534)&gt;5,"&gt;5 Years")</f>
        <v>1-5 Years</v>
      </c>
      <c r="AA534" s="24">
        <f>L534*(_xlfn.XLOOKUP(K534,'FX rates'!$A$2:$A$38,'FX rates'!$B$2:$B$38))</f>
        <v>248600</v>
      </c>
      <c r="AB534" s="24">
        <f>V534*(_xlfn.XLOOKUP(K534,'FX rates'!$A$2:$A$38,'FX rates'!$B$2:$B$38))</f>
        <v>429550</v>
      </c>
      <c r="AC534" s="24">
        <f>X534*(_xlfn.XLOOKUP(W534,'FX rates'!$A$2:$A$38,'FX rates'!$B$2:$B$38))</f>
        <v>266002</v>
      </c>
      <c r="AD534" s="24">
        <f>Y534*(_xlfn.XLOOKUP(W534,'FX rates'!$A$2:$A$38,'FX rates'!$B$2:$B$38))</f>
        <v>725620.5</v>
      </c>
      <c r="AE534" s="30">
        <f t="shared" si="119"/>
        <v>7.0000000000000007E-2</v>
      </c>
      <c r="AF534" s="31">
        <f t="shared" si="120"/>
        <v>17402</v>
      </c>
      <c r="AG534" s="23">
        <f t="shared" si="121"/>
        <v>180950</v>
      </c>
      <c r="AH534" s="35">
        <f t="shared" si="115"/>
        <v>1</v>
      </c>
      <c r="AI534" s="23">
        <f>U534*(_xlfn.XLOOKUP(K534,'FX rates'!$A$2:$A$38,'FX rates'!$B$2:$B$38))</f>
        <v>0</v>
      </c>
      <c r="AJ534" s="23">
        <f>Q534*(_xlfn.XLOOKUP(K534,'FX rates'!$A$2:$A$38,'FX rates'!$B$2:$B$38))</f>
        <v>0</v>
      </c>
      <c r="AK534" s="23">
        <f>R534*(_xlfn.XLOOKUP(K534,'FX rates'!$A$2:$A$38,'FX rates'!$B$2:$B$38))</f>
        <v>0</v>
      </c>
      <c r="AM534" s="4"/>
      <c r="AN534" s="4"/>
      <c r="AO534" s="4"/>
      <c r="AP534" s="32">
        <f t="shared" si="116"/>
        <v>0.72787610619469034</v>
      </c>
      <c r="AQ534" s="32">
        <f t="shared" si="117"/>
        <v>0</v>
      </c>
      <c r="AR534" s="24">
        <f t="shared" si="122"/>
        <v>459618.5</v>
      </c>
      <c r="AS534" s="24" t="str">
        <f t="shared" si="123"/>
        <v>0</v>
      </c>
      <c r="AT534" s="24">
        <f t="shared" si="124"/>
        <v>653058.45000000007</v>
      </c>
      <c r="AU534" s="24">
        <f t="shared" si="125"/>
        <v>72562.04999999993</v>
      </c>
    </row>
    <row r="535" spans="1:47" x14ac:dyDescent="0.25">
      <c r="A535" s="28" t="s">
        <v>15483</v>
      </c>
      <c r="B535" s="28" t="s">
        <v>10354</v>
      </c>
      <c r="C535" s="28" t="s">
        <v>10355</v>
      </c>
      <c r="D535" s="28" t="s">
        <v>10356</v>
      </c>
      <c r="E535" s="28" t="s">
        <v>10357</v>
      </c>
      <c r="F535" s="29">
        <v>44207</v>
      </c>
      <c r="G535" s="29">
        <v>44896</v>
      </c>
      <c r="H535" s="28" t="s">
        <v>10358</v>
      </c>
      <c r="I535" s="28" t="s">
        <v>16034</v>
      </c>
      <c r="J535" s="28" t="s">
        <v>16052</v>
      </c>
      <c r="K535" s="28" t="s">
        <v>10359</v>
      </c>
      <c r="L535" s="27">
        <v>360294</v>
      </c>
      <c r="M535" s="27">
        <v>339625</v>
      </c>
      <c r="N535" s="27">
        <v>0</v>
      </c>
      <c r="O535" s="27">
        <v>0</v>
      </c>
      <c r="P535" s="27">
        <f t="shared" si="112"/>
        <v>339625</v>
      </c>
      <c r="Q535" s="27">
        <v>0</v>
      </c>
      <c r="R535" s="27">
        <v>0</v>
      </c>
      <c r="S535" s="27">
        <v>0</v>
      </c>
      <c r="T535" s="27">
        <f t="shared" si="113"/>
        <v>0</v>
      </c>
      <c r="U535" s="27">
        <v>159000</v>
      </c>
      <c r="V535" s="27">
        <f t="shared" si="114"/>
        <v>858919</v>
      </c>
      <c r="W535" s="28" t="s">
        <v>10360</v>
      </c>
      <c r="X535" s="27">
        <v>367499.88</v>
      </c>
      <c r="Y535" s="27">
        <f t="shared" si="118"/>
        <v>1081417.26</v>
      </c>
      <c r="Z535" s="4" t="str" cm="1">
        <f t="array" ref="Z535">_xlfn.IFS(YEARFRAC(F535,G535)&lt;1,"&lt;1 Year",YEARFRAC(F535,G535)&lt;=5,"1-5 Years",YEARFRAC(F535,G535)&gt;5,"&gt;5 Years")</f>
        <v>1-5 Years</v>
      </c>
      <c r="AA535" s="24">
        <f>L535*(_xlfn.XLOOKUP(K535,'FX rates'!$A$2:$A$38,'FX rates'!$B$2:$B$38))</f>
        <v>269388.76219671761</v>
      </c>
      <c r="AB535" s="24">
        <f>V535*(_xlfn.XLOOKUP(K535,'FX rates'!$A$2:$A$38,'FX rates'!$B$2:$B$38))</f>
        <v>642206.43762383633</v>
      </c>
      <c r="AC535" s="24">
        <f>X535*(_xlfn.XLOOKUP(W535,'FX rates'!$A$2:$A$38,'FX rates'!$B$2:$B$38))</f>
        <v>274776.53744065197</v>
      </c>
      <c r="AD535" s="24">
        <f>Y535*(_xlfn.XLOOKUP(W535,'FX rates'!$A$2:$A$38,'FX rates'!$B$2:$B$38))</f>
        <v>808566.49594377354</v>
      </c>
      <c r="AE535" s="30">
        <f t="shared" si="119"/>
        <v>2.0000000000000032E-2</v>
      </c>
      <c r="AF535" s="31">
        <f t="shared" si="120"/>
        <v>7205.8800000000047</v>
      </c>
      <c r="AG535" s="23">
        <f t="shared" si="121"/>
        <v>372817.67542711872</v>
      </c>
      <c r="AH535" s="35">
        <f t="shared" si="115"/>
        <v>0.74769150248607419</v>
      </c>
      <c r="AI535" s="23">
        <f>U535*(_xlfn.XLOOKUP(K535,'FX rates'!$A$2:$A$38,'FX rates'!$B$2:$B$38))</f>
        <v>118882.94889528579</v>
      </c>
      <c r="AJ535" s="23">
        <f>Q535*(_xlfn.XLOOKUP(K535,'FX rates'!$A$2:$A$38,'FX rates'!$B$2:$B$38))</f>
        <v>0</v>
      </c>
      <c r="AK535" s="23">
        <f>R535*(_xlfn.XLOOKUP(K535,'FX rates'!$A$2:$A$38,'FX rates'!$B$2:$B$38))</f>
        <v>0</v>
      </c>
      <c r="AM535" s="4"/>
      <c r="AN535" s="4"/>
      <c r="AO535" s="4"/>
      <c r="AP535" s="32">
        <f t="shared" si="116"/>
        <v>0.94263296085974235</v>
      </c>
      <c r="AQ535" s="32">
        <f t="shared" si="117"/>
        <v>0</v>
      </c>
      <c r="AR535" s="24">
        <f t="shared" si="122"/>
        <v>713917.38</v>
      </c>
      <c r="AS535" s="24" t="str">
        <f t="shared" si="123"/>
        <v>0</v>
      </c>
      <c r="AT535" s="24">
        <f t="shared" si="124"/>
        <v>727709.84634939616</v>
      </c>
      <c r="AU535" s="24">
        <f t="shared" si="125"/>
        <v>80856.649594377377</v>
      </c>
    </row>
    <row r="536" spans="1:47" x14ac:dyDescent="0.25">
      <c r="A536" s="28" t="s">
        <v>14152</v>
      </c>
      <c r="B536" s="28" t="s">
        <v>1041</v>
      </c>
      <c r="C536" s="28" t="s">
        <v>1042</v>
      </c>
      <c r="D536" s="28" t="s">
        <v>1043</v>
      </c>
      <c r="E536" s="28" t="s">
        <v>1044</v>
      </c>
      <c r="F536" s="29">
        <v>39468</v>
      </c>
      <c r="G536" s="29">
        <v>44896</v>
      </c>
      <c r="H536" s="28" t="s">
        <v>1045</v>
      </c>
      <c r="I536" s="28" t="s">
        <v>16048</v>
      </c>
      <c r="J536" s="28" t="s">
        <v>16048</v>
      </c>
      <c r="K536" s="28" t="s">
        <v>1046</v>
      </c>
      <c r="L536" s="27">
        <v>150480.00000000003</v>
      </c>
      <c r="M536" s="27">
        <v>295416</v>
      </c>
      <c r="N536" s="27">
        <v>0</v>
      </c>
      <c r="O536" s="27">
        <v>0</v>
      </c>
      <c r="P536" s="27">
        <f t="shared" si="112"/>
        <v>295416</v>
      </c>
      <c r="Q536" s="27">
        <v>325994.90000000002</v>
      </c>
      <c r="R536" s="27">
        <v>0</v>
      </c>
      <c r="S536" s="27">
        <v>0</v>
      </c>
      <c r="T536" s="27">
        <f t="shared" si="113"/>
        <v>325994.90000000002</v>
      </c>
      <c r="U536" s="27">
        <v>0</v>
      </c>
      <c r="V536" s="27">
        <f t="shared" si="114"/>
        <v>771890.9</v>
      </c>
      <c r="W536" s="28" t="s">
        <v>1047</v>
      </c>
      <c r="X536" s="27">
        <v>170042.40000000002</v>
      </c>
      <c r="Y536" s="27">
        <f t="shared" si="118"/>
        <v>673904.88000000012</v>
      </c>
      <c r="Z536" s="4" t="str" cm="1">
        <f t="array" ref="Z536">_xlfn.IFS(YEARFRAC(F536,G536)&lt;1,"&lt;1 Year",YEARFRAC(F536,G536)&lt;=5,"1-5 Years",YEARFRAC(F536,G536)&gt;5,"&gt;5 Years")</f>
        <v>&gt;5 Years</v>
      </c>
      <c r="AA536" s="24">
        <f>L536*(_xlfn.XLOOKUP(K536,'FX rates'!$A$2:$A$38,'FX rates'!$B$2:$B$38))</f>
        <v>150480.00000000003</v>
      </c>
      <c r="AB536" s="24">
        <f>V536*(_xlfn.XLOOKUP(K536,'FX rates'!$A$2:$A$38,'FX rates'!$B$2:$B$38))</f>
        <v>771890.9</v>
      </c>
      <c r="AC536" s="24">
        <f>X536*(_xlfn.XLOOKUP(W536,'FX rates'!$A$2:$A$38,'FX rates'!$B$2:$B$38))</f>
        <v>170042.40000000002</v>
      </c>
      <c r="AD536" s="24">
        <f>Y536*(_xlfn.XLOOKUP(W536,'FX rates'!$A$2:$A$38,'FX rates'!$B$2:$B$38))</f>
        <v>673904.88000000012</v>
      </c>
      <c r="AE536" s="30">
        <f t="shared" si="119"/>
        <v>0.12999999999999995</v>
      </c>
      <c r="AF536" s="31">
        <f t="shared" si="120"/>
        <v>19562.399999999994</v>
      </c>
      <c r="AG536" s="23">
        <f t="shared" si="121"/>
        <v>621410.9</v>
      </c>
      <c r="AH536" s="35">
        <f t="shared" si="115"/>
        <v>1</v>
      </c>
      <c r="AI536" s="23">
        <f>U536*(_xlfn.XLOOKUP(K536,'FX rates'!$A$2:$A$38,'FX rates'!$B$2:$B$38))</f>
        <v>0</v>
      </c>
      <c r="AJ536" s="23">
        <f>Q536*(_xlfn.XLOOKUP(K536,'FX rates'!$A$2:$A$38,'FX rates'!$B$2:$B$38))</f>
        <v>325994.90000000002</v>
      </c>
      <c r="AK536" s="23">
        <f>R536*(_xlfn.XLOOKUP(K536,'FX rates'!$A$2:$A$38,'FX rates'!$B$2:$B$38))</f>
        <v>0</v>
      </c>
      <c r="AM536" s="4"/>
      <c r="AN536" s="4"/>
      <c r="AO536" s="4"/>
      <c r="AP536" s="32">
        <f t="shared" si="116"/>
        <v>1.9631578947368418</v>
      </c>
      <c r="AQ536" s="32">
        <f t="shared" si="117"/>
        <v>0</v>
      </c>
      <c r="AR536" s="24">
        <f t="shared" si="122"/>
        <v>503862.48000000004</v>
      </c>
      <c r="AS536" s="24" t="str">
        <f t="shared" si="123"/>
        <v>0</v>
      </c>
      <c r="AT536" s="24">
        <f t="shared" si="124"/>
        <v>606514.39200000011</v>
      </c>
      <c r="AU536" s="24">
        <f t="shared" si="125"/>
        <v>67390.488000000012</v>
      </c>
    </row>
    <row r="537" spans="1:47" x14ac:dyDescent="0.25">
      <c r="A537" s="28" t="s">
        <v>15484</v>
      </c>
      <c r="B537" s="28" t="s">
        <v>10361</v>
      </c>
      <c r="C537" s="28" t="s">
        <v>10362</v>
      </c>
      <c r="D537" s="28" t="s">
        <v>10363</v>
      </c>
      <c r="E537" s="28" t="s">
        <v>10364</v>
      </c>
      <c r="F537" s="29">
        <v>44207</v>
      </c>
      <c r="G537" s="29">
        <v>44896</v>
      </c>
      <c r="H537" s="28" t="s">
        <v>10365</v>
      </c>
      <c r="I537" s="28" t="s">
        <v>16052</v>
      </c>
      <c r="J537" s="28" t="s">
        <v>16034</v>
      </c>
      <c r="K537" s="28" t="s">
        <v>10366</v>
      </c>
      <c r="L537" s="27">
        <v>726000.00000000012</v>
      </c>
      <c r="M537" s="27">
        <v>311850</v>
      </c>
      <c r="N537" s="27">
        <v>0</v>
      </c>
      <c r="O537" s="27">
        <v>0</v>
      </c>
      <c r="P537" s="27">
        <f t="shared" si="112"/>
        <v>311850</v>
      </c>
      <c r="Q537" s="27">
        <v>0</v>
      </c>
      <c r="R537" s="27">
        <v>0</v>
      </c>
      <c r="S537" s="27">
        <v>0</v>
      </c>
      <c r="T537" s="27">
        <f t="shared" si="113"/>
        <v>0</v>
      </c>
      <c r="U537" s="27">
        <v>0</v>
      </c>
      <c r="V537" s="27">
        <f t="shared" si="114"/>
        <v>1037850.0000000001</v>
      </c>
      <c r="W537" s="28" t="s">
        <v>10367</v>
      </c>
      <c r="X537" s="27">
        <v>798600.00000000023</v>
      </c>
      <c r="Y537" s="27">
        <f t="shared" si="118"/>
        <v>1940235.0000000005</v>
      </c>
      <c r="Z537" s="4" t="str" cm="1">
        <f t="array" ref="Z537">_xlfn.IFS(YEARFRAC(F537,G537)&lt;1,"&lt;1 Year",YEARFRAC(F537,G537)&lt;=5,"1-5 Years",YEARFRAC(F537,G537)&gt;5,"&gt;5 Years")</f>
        <v>1-5 Years</v>
      </c>
      <c r="AA537" s="24">
        <f>L537*(_xlfn.XLOOKUP(K537,'FX rates'!$A$2:$A$38,'FX rates'!$B$2:$B$38))</f>
        <v>203538.08629342011</v>
      </c>
      <c r="AB537" s="24">
        <f>V537*(_xlfn.XLOOKUP(K537,'FX rates'!$A$2:$A$38,'FX rates'!$B$2:$B$38))</f>
        <v>290966.9460876392</v>
      </c>
      <c r="AC537" s="24">
        <f>X537*(_xlfn.XLOOKUP(W537,'FX rates'!$A$2:$A$38,'FX rates'!$B$2:$B$38))</f>
        <v>223891.89492276215</v>
      </c>
      <c r="AD537" s="24">
        <f>Y537*(_xlfn.XLOOKUP(W537,'FX rates'!$A$2:$A$38,'FX rates'!$B$2:$B$38))</f>
        <v>543955.53561916528</v>
      </c>
      <c r="AE537" s="30">
        <f t="shared" si="119"/>
        <v>0.10000000000000012</v>
      </c>
      <c r="AF537" s="31">
        <f t="shared" si="120"/>
        <v>72600.000000000116</v>
      </c>
      <c r="AG537" s="23">
        <f t="shared" si="121"/>
        <v>87428.859794219083</v>
      </c>
      <c r="AH537" s="35">
        <f t="shared" si="115"/>
        <v>0.28035549076228661</v>
      </c>
      <c r="AI537" s="23">
        <f>U537*(_xlfn.XLOOKUP(K537,'FX rates'!$A$2:$A$38,'FX rates'!$B$2:$B$38))</f>
        <v>0</v>
      </c>
      <c r="AJ537" s="23">
        <f>Q537*(_xlfn.XLOOKUP(K537,'FX rates'!$A$2:$A$38,'FX rates'!$B$2:$B$38))</f>
        <v>0</v>
      </c>
      <c r="AK537" s="23">
        <f>R537*(_xlfn.XLOOKUP(K537,'FX rates'!$A$2:$A$38,'FX rates'!$B$2:$B$38))</f>
        <v>0</v>
      </c>
      <c r="AM537" s="4"/>
      <c r="AN537" s="4"/>
      <c r="AO537" s="4"/>
      <c r="AP537" s="32">
        <f t="shared" si="116"/>
        <v>0.42954545454545445</v>
      </c>
      <c r="AQ537" s="32">
        <f t="shared" si="117"/>
        <v>0</v>
      </c>
      <c r="AR537" s="24">
        <f t="shared" si="122"/>
        <v>1141635.0000000002</v>
      </c>
      <c r="AS537" s="24" t="str">
        <f t="shared" si="123"/>
        <v>0</v>
      </c>
      <c r="AT537" s="24">
        <f t="shared" si="124"/>
        <v>489559.98205724877</v>
      </c>
      <c r="AU537" s="24">
        <f t="shared" si="125"/>
        <v>54395.553561916517</v>
      </c>
    </row>
    <row r="538" spans="1:47" x14ac:dyDescent="0.25">
      <c r="A538" s="28" t="s">
        <v>15485</v>
      </c>
      <c r="B538" s="28" t="s">
        <v>10368</v>
      </c>
      <c r="C538" s="28" t="s">
        <v>10369</v>
      </c>
      <c r="D538" s="28" t="s">
        <v>10370</v>
      </c>
      <c r="E538" s="28" t="s">
        <v>10371</v>
      </c>
      <c r="F538" s="29">
        <v>44207</v>
      </c>
      <c r="G538" s="29">
        <v>44896</v>
      </c>
      <c r="H538" s="28" t="s">
        <v>10372</v>
      </c>
      <c r="I538" s="28" t="s">
        <v>16035</v>
      </c>
      <c r="J538" s="28" t="s">
        <v>16042</v>
      </c>
      <c r="K538" s="28" t="s">
        <v>10373</v>
      </c>
      <c r="L538" s="27">
        <v>249260.00000000003</v>
      </c>
      <c r="M538" s="27">
        <v>574750</v>
      </c>
      <c r="N538" s="27">
        <v>0</v>
      </c>
      <c r="O538" s="27">
        <v>0</v>
      </c>
      <c r="P538" s="27">
        <f t="shared" si="112"/>
        <v>574750</v>
      </c>
      <c r="Q538" s="27">
        <v>0</v>
      </c>
      <c r="R538" s="27">
        <v>0</v>
      </c>
      <c r="S538" s="27">
        <v>0</v>
      </c>
      <c r="T538" s="27">
        <f t="shared" si="113"/>
        <v>0</v>
      </c>
      <c r="U538" s="27">
        <v>225999.99999999997</v>
      </c>
      <c r="V538" s="27">
        <f t="shared" si="114"/>
        <v>1050010</v>
      </c>
      <c r="W538" s="28" t="s">
        <v>10374</v>
      </c>
      <c r="X538" s="27">
        <v>266708.20000000007</v>
      </c>
      <c r="Y538" s="27">
        <f t="shared" si="118"/>
        <v>1148398.9000000004</v>
      </c>
      <c r="Z538" s="4" t="str" cm="1">
        <f t="array" ref="Z538">_xlfn.IFS(YEARFRAC(F538,G538)&lt;1,"&lt;1 Year",YEARFRAC(F538,G538)&lt;=5,"1-5 Years",YEARFRAC(F538,G538)&gt;5,"&gt;5 Years")</f>
        <v>1-5 Years</v>
      </c>
      <c r="AA538" s="24">
        <f>L538*(_xlfn.XLOOKUP(K538,'FX rates'!$A$2:$A$38,'FX rates'!$B$2:$B$38))</f>
        <v>249260.00000000003</v>
      </c>
      <c r="AB538" s="24">
        <f>V538*(_xlfn.XLOOKUP(K538,'FX rates'!$A$2:$A$38,'FX rates'!$B$2:$B$38))</f>
        <v>1050010</v>
      </c>
      <c r="AC538" s="24">
        <f>X538*(_xlfn.XLOOKUP(W538,'FX rates'!$A$2:$A$38,'FX rates'!$B$2:$B$38))</f>
        <v>266708.20000000007</v>
      </c>
      <c r="AD538" s="24">
        <f>Y538*(_xlfn.XLOOKUP(W538,'FX rates'!$A$2:$A$38,'FX rates'!$B$2:$B$38))</f>
        <v>1148398.9000000004</v>
      </c>
      <c r="AE538" s="30">
        <f t="shared" si="119"/>
        <v>7.0000000000000159E-2</v>
      </c>
      <c r="AF538" s="31">
        <f t="shared" si="120"/>
        <v>17448.200000000041</v>
      </c>
      <c r="AG538" s="23">
        <f t="shared" si="121"/>
        <v>800750</v>
      </c>
      <c r="AH538" s="35">
        <f t="shared" si="115"/>
        <v>1</v>
      </c>
      <c r="AI538" s="23">
        <f>U538*(_xlfn.XLOOKUP(K538,'FX rates'!$A$2:$A$38,'FX rates'!$B$2:$B$38))</f>
        <v>225999.99999999997</v>
      </c>
      <c r="AJ538" s="23">
        <f>Q538*(_xlfn.XLOOKUP(K538,'FX rates'!$A$2:$A$38,'FX rates'!$B$2:$B$38))</f>
        <v>0</v>
      </c>
      <c r="AK538" s="23">
        <f>R538*(_xlfn.XLOOKUP(K538,'FX rates'!$A$2:$A$38,'FX rates'!$B$2:$B$38))</f>
        <v>0</v>
      </c>
      <c r="AM538" s="4"/>
      <c r="AN538" s="4"/>
      <c r="AO538" s="4"/>
      <c r="AP538" s="32">
        <f t="shared" si="116"/>
        <v>2.3058252427184462</v>
      </c>
      <c r="AQ538" s="32">
        <f t="shared" si="117"/>
        <v>0</v>
      </c>
      <c r="AR538" s="24">
        <f t="shared" si="122"/>
        <v>881690.70000000019</v>
      </c>
      <c r="AS538" s="24" t="str">
        <f t="shared" si="123"/>
        <v>0</v>
      </c>
      <c r="AT538" s="24">
        <f t="shared" si="124"/>
        <v>1033559.0100000004</v>
      </c>
      <c r="AU538" s="24">
        <f t="shared" si="125"/>
        <v>114839.89000000001</v>
      </c>
    </row>
    <row r="539" spans="1:47" x14ac:dyDescent="0.25">
      <c r="A539" s="28" t="s">
        <v>15486</v>
      </c>
      <c r="B539" s="28" t="s">
        <v>10375</v>
      </c>
      <c r="C539" s="28" t="s">
        <v>10376</v>
      </c>
      <c r="D539" s="28" t="s">
        <v>10377</v>
      </c>
      <c r="E539" s="28" t="s">
        <v>10378</v>
      </c>
      <c r="F539" s="29">
        <v>44207</v>
      </c>
      <c r="G539" s="29">
        <v>44896</v>
      </c>
      <c r="H539" s="28" t="s">
        <v>10379</v>
      </c>
      <c r="I539" s="28" t="s">
        <v>16050</v>
      </c>
      <c r="J539" s="28" t="s">
        <v>16055</v>
      </c>
      <c r="K539" s="28" t="s">
        <v>10380</v>
      </c>
      <c r="L539" s="27">
        <v>202399.99999999997</v>
      </c>
      <c r="M539" s="27">
        <v>197340.00000000003</v>
      </c>
      <c r="N539" s="27">
        <v>0</v>
      </c>
      <c r="O539" s="27">
        <v>0</v>
      </c>
      <c r="P539" s="27">
        <f t="shared" si="112"/>
        <v>197340.00000000003</v>
      </c>
      <c r="Q539" s="27">
        <v>0</v>
      </c>
      <c r="R539" s="27">
        <v>0</v>
      </c>
      <c r="S539" s="27">
        <v>0</v>
      </c>
      <c r="T539" s="27">
        <f t="shared" si="113"/>
        <v>0</v>
      </c>
      <c r="U539" s="27">
        <v>0</v>
      </c>
      <c r="V539" s="27">
        <f t="shared" si="114"/>
        <v>399740</v>
      </c>
      <c r="W539" s="28" t="s">
        <v>10381</v>
      </c>
      <c r="X539" s="27">
        <v>224664</v>
      </c>
      <c r="Y539" s="27">
        <f t="shared" si="118"/>
        <v>668375.40000000014</v>
      </c>
      <c r="Z539" s="4" t="str" cm="1">
        <f t="array" ref="Z539">_xlfn.IFS(YEARFRAC(F539,G539)&lt;1,"&lt;1 Year",YEARFRAC(F539,G539)&lt;=5,"1-5 Years",YEARFRAC(F539,G539)&gt;5,"&gt;5 Years")</f>
        <v>1-5 Years</v>
      </c>
      <c r="AA539" s="24">
        <f>L539*(_xlfn.XLOOKUP(K539,'FX rates'!$A$2:$A$38,'FX rates'!$B$2:$B$38))</f>
        <v>269323.56001530966</v>
      </c>
      <c r="AB539" s="24">
        <f>V539*(_xlfn.XLOOKUP(K539,'FX rates'!$A$2:$A$38,'FX rates'!$B$2:$B$38))</f>
        <v>531914.03103023674</v>
      </c>
      <c r="AC539" s="24">
        <f>X539*(_xlfn.XLOOKUP(W539,'FX rates'!$A$2:$A$38,'FX rates'!$B$2:$B$38))</f>
        <v>298949.15161699377</v>
      </c>
      <c r="AD539" s="24">
        <f>Y539*(_xlfn.XLOOKUP(W539,'FX rates'!$A$2:$A$38,'FX rates'!$B$2:$B$38))</f>
        <v>889373.72606055671</v>
      </c>
      <c r="AE539" s="30">
        <f t="shared" si="119"/>
        <v>0.11000000000000017</v>
      </c>
      <c r="AF539" s="31">
        <f t="shared" si="120"/>
        <v>22264.000000000029</v>
      </c>
      <c r="AG539" s="23">
        <f t="shared" si="121"/>
        <v>262590.47101492708</v>
      </c>
      <c r="AH539" s="35">
        <f t="shared" si="115"/>
        <v>1.3306500000756407</v>
      </c>
      <c r="AI539" s="23">
        <f>U539*(_xlfn.XLOOKUP(K539,'FX rates'!$A$2:$A$38,'FX rates'!$B$2:$B$38))</f>
        <v>0</v>
      </c>
      <c r="AJ539" s="23">
        <f>Q539*(_xlfn.XLOOKUP(K539,'FX rates'!$A$2:$A$38,'FX rates'!$B$2:$B$38))</f>
        <v>0</v>
      </c>
      <c r="AK539" s="23">
        <f>R539*(_xlfn.XLOOKUP(K539,'FX rates'!$A$2:$A$38,'FX rates'!$B$2:$B$38))</f>
        <v>0</v>
      </c>
      <c r="AM539" s="4"/>
      <c r="AN539" s="4"/>
      <c r="AO539" s="4"/>
      <c r="AP539" s="32">
        <f t="shared" si="116"/>
        <v>0.97500000000000031</v>
      </c>
      <c r="AQ539" s="32">
        <f t="shared" si="117"/>
        <v>0</v>
      </c>
      <c r="AR539" s="24">
        <f t="shared" si="122"/>
        <v>443711.40000000008</v>
      </c>
      <c r="AS539" s="24" t="str">
        <f t="shared" si="123"/>
        <v>0</v>
      </c>
      <c r="AT539" s="24">
        <f t="shared" si="124"/>
        <v>800436.35345450102</v>
      </c>
      <c r="AU539" s="24">
        <f t="shared" si="125"/>
        <v>88937.372606055695</v>
      </c>
    </row>
    <row r="540" spans="1:47" x14ac:dyDescent="0.25">
      <c r="A540" s="28" t="s">
        <v>15487</v>
      </c>
      <c r="B540" s="28" t="s">
        <v>10382</v>
      </c>
      <c r="C540" s="28" t="s">
        <v>10383</v>
      </c>
      <c r="D540" s="28" t="s">
        <v>10384</v>
      </c>
      <c r="E540" s="28" t="s">
        <v>10385</v>
      </c>
      <c r="F540" s="29">
        <v>44207</v>
      </c>
      <c r="G540" s="29">
        <v>44896</v>
      </c>
      <c r="H540" s="28" t="s">
        <v>10386</v>
      </c>
      <c r="I540" s="28" t="s">
        <v>16055</v>
      </c>
      <c r="J540" s="28" t="s">
        <v>16045</v>
      </c>
      <c r="K540" s="28" t="s">
        <v>10387</v>
      </c>
      <c r="L540" s="27">
        <v>175685.40000000002</v>
      </c>
      <c r="M540" s="27">
        <v>47665.200000000012</v>
      </c>
      <c r="N540" s="27">
        <v>0</v>
      </c>
      <c r="O540" s="27">
        <v>0</v>
      </c>
      <c r="P540" s="27">
        <f t="shared" si="112"/>
        <v>47665.200000000012</v>
      </c>
      <c r="Q540" s="27">
        <v>0</v>
      </c>
      <c r="R540" s="27">
        <v>0</v>
      </c>
      <c r="S540" s="27">
        <v>0</v>
      </c>
      <c r="T540" s="27">
        <f t="shared" si="113"/>
        <v>0</v>
      </c>
      <c r="U540" s="27">
        <v>0</v>
      </c>
      <c r="V540" s="27">
        <f t="shared" si="114"/>
        <v>223350.60000000003</v>
      </c>
      <c r="W540" s="28" t="s">
        <v>10388</v>
      </c>
      <c r="X540" s="27">
        <v>195010.79400000005</v>
      </c>
      <c r="Y540" s="27">
        <f t="shared" si="118"/>
        <v>442929.96000000014</v>
      </c>
      <c r="Z540" s="4" t="str" cm="1">
        <f t="array" ref="Z540">_xlfn.IFS(YEARFRAC(F540,G540)&lt;1,"&lt;1 Year",YEARFRAC(F540,G540)&lt;=5,"1-5 Years",YEARFRAC(F540,G540)&gt;5,"&gt;5 Years")</f>
        <v>1-5 Years</v>
      </c>
      <c r="AA540" s="24">
        <f>L540*(_xlfn.XLOOKUP(K540,'FX rates'!$A$2:$A$38,'FX rates'!$B$2:$B$38))</f>
        <v>175685.40000000002</v>
      </c>
      <c r="AB540" s="24">
        <f>V540*(_xlfn.XLOOKUP(K540,'FX rates'!$A$2:$A$38,'FX rates'!$B$2:$B$38))</f>
        <v>223350.60000000003</v>
      </c>
      <c r="AC540" s="24">
        <f>X540*(_xlfn.XLOOKUP(W540,'FX rates'!$A$2:$A$38,'FX rates'!$B$2:$B$38))</f>
        <v>195010.79400000005</v>
      </c>
      <c r="AD540" s="24">
        <f>Y540*(_xlfn.XLOOKUP(W540,'FX rates'!$A$2:$A$38,'FX rates'!$B$2:$B$38))</f>
        <v>442929.96000000014</v>
      </c>
      <c r="AE540" s="30">
        <f t="shared" si="119"/>
        <v>0.11000000000000015</v>
      </c>
      <c r="AF540" s="31">
        <f t="shared" si="120"/>
        <v>19325.394000000029</v>
      </c>
      <c r="AG540" s="23">
        <f t="shared" si="121"/>
        <v>47665.200000000012</v>
      </c>
      <c r="AH540" s="35">
        <f t="shared" si="115"/>
        <v>1</v>
      </c>
      <c r="AI540" s="23">
        <f>U540*(_xlfn.XLOOKUP(K540,'FX rates'!$A$2:$A$38,'FX rates'!$B$2:$B$38))</f>
        <v>0</v>
      </c>
      <c r="AJ540" s="23">
        <f>Q540*(_xlfn.XLOOKUP(K540,'FX rates'!$A$2:$A$38,'FX rates'!$B$2:$B$38))</f>
        <v>0</v>
      </c>
      <c r="AK540" s="23">
        <f>R540*(_xlfn.XLOOKUP(K540,'FX rates'!$A$2:$A$38,'FX rates'!$B$2:$B$38))</f>
        <v>0</v>
      </c>
      <c r="AM540" s="4"/>
      <c r="AN540" s="4"/>
      <c r="AO540" s="4"/>
      <c r="AP540" s="32">
        <f t="shared" si="116"/>
        <v>0.27130996656523537</v>
      </c>
      <c r="AQ540" s="32">
        <f t="shared" si="117"/>
        <v>0</v>
      </c>
      <c r="AR540" s="24">
        <f t="shared" si="122"/>
        <v>247919.16600000008</v>
      </c>
      <c r="AS540" s="24" t="str">
        <f t="shared" si="123"/>
        <v>0</v>
      </c>
      <c r="AT540" s="24">
        <f t="shared" si="124"/>
        <v>398636.96400000015</v>
      </c>
      <c r="AU540" s="24">
        <f t="shared" si="125"/>
        <v>44292.995999999985</v>
      </c>
    </row>
    <row r="541" spans="1:47" x14ac:dyDescent="0.25">
      <c r="A541" s="28" t="s">
        <v>15488</v>
      </c>
      <c r="B541" s="28" t="s">
        <v>10389</v>
      </c>
      <c r="C541" s="28" t="s">
        <v>10390</v>
      </c>
      <c r="D541" s="28" t="s">
        <v>10391</v>
      </c>
      <c r="E541" s="28" t="s">
        <v>10392</v>
      </c>
      <c r="F541" s="29">
        <v>44207</v>
      </c>
      <c r="G541" s="29">
        <v>44896</v>
      </c>
      <c r="H541" s="28" t="s">
        <v>10393</v>
      </c>
      <c r="I541" s="28" t="s">
        <v>16048</v>
      </c>
      <c r="J541" s="28" t="s">
        <v>16041</v>
      </c>
      <c r="K541" s="28" t="s">
        <v>10394</v>
      </c>
      <c r="L541" s="27">
        <v>149875</v>
      </c>
      <c r="M541" s="27">
        <v>118800</v>
      </c>
      <c r="N541" s="27">
        <v>0</v>
      </c>
      <c r="O541" s="27">
        <v>0</v>
      </c>
      <c r="P541" s="27">
        <f t="shared" si="112"/>
        <v>118800</v>
      </c>
      <c r="Q541" s="27">
        <v>0</v>
      </c>
      <c r="R541" s="27">
        <v>0</v>
      </c>
      <c r="S541" s="27">
        <v>0</v>
      </c>
      <c r="T541" s="27">
        <f t="shared" si="113"/>
        <v>0</v>
      </c>
      <c r="U541" s="27">
        <v>0</v>
      </c>
      <c r="V541" s="27">
        <f t="shared" si="114"/>
        <v>268675</v>
      </c>
      <c r="W541" s="28" t="s">
        <v>10395</v>
      </c>
      <c r="X541" s="27">
        <v>169358.74999999997</v>
      </c>
      <c r="Y541" s="27">
        <f t="shared" si="118"/>
        <v>472961.49999999988</v>
      </c>
      <c r="Z541" s="4" t="str" cm="1">
        <f t="array" ref="Z541">_xlfn.IFS(YEARFRAC(F541,G541)&lt;1,"&lt;1 Year",YEARFRAC(F541,G541)&lt;=5,"1-5 Years",YEARFRAC(F541,G541)&gt;5,"&gt;5 Years")</f>
        <v>1-5 Years</v>
      </c>
      <c r="AA541" s="24">
        <f>L541*(_xlfn.XLOOKUP(K541,'FX rates'!$A$2:$A$38,'FX rates'!$B$2:$B$38))</f>
        <v>199431.16876133668</v>
      </c>
      <c r="AB541" s="24">
        <f>V541*(_xlfn.XLOOKUP(K541,'FX rates'!$A$2:$A$38,'FX rates'!$B$2:$B$38))</f>
        <v>357512.38877032284</v>
      </c>
      <c r="AC541" s="24">
        <f>X541*(_xlfn.XLOOKUP(W541,'FX rates'!$A$2:$A$38,'FX rates'!$B$2:$B$38))</f>
        <v>225357.22070031043</v>
      </c>
      <c r="AD541" s="24">
        <f>Y541*(_xlfn.XLOOKUP(W541,'FX rates'!$A$2:$A$38,'FX rates'!$B$2:$B$38))</f>
        <v>629346.22001077514</v>
      </c>
      <c r="AE541" s="30">
        <f t="shared" si="119"/>
        <v>0.12999999999999989</v>
      </c>
      <c r="AF541" s="31">
        <f t="shared" si="120"/>
        <v>19483.749999999971</v>
      </c>
      <c r="AG541" s="23">
        <f t="shared" si="121"/>
        <v>158081.22000898616</v>
      </c>
      <c r="AH541" s="35">
        <f t="shared" si="115"/>
        <v>1.3306500000756409</v>
      </c>
      <c r="AI541" s="23">
        <f>U541*(_xlfn.XLOOKUP(K541,'FX rates'!$A$2:$A$38,'FX rates'!$B$2:$B$38))</f>
        <v>0</v>
      </c>
      <c r="AJ541" s="23">
        <f>Q541*(_xlfn.XLOOKUP(K541,'FX rates'!$A$2:$A$38,'FX rates'!$B$2:$B$38))</f>
        <v>0</v>
      </c>
      <c r="AK541" s="23">
        <f>R541*(_xlfn.XLOOKUP(K541,'FX rates'!$A$2:$A$38,'FX rates'!$B$2:$B$38))</f>
        <v>0</v>
      </c>
      <c r="AM541" s="4"/>
      <c r="AN541" s="4"/>
      <c r="AO541" s="4"/>
      <c r="AP541" s="32">
        <f t="shared" si="116"/>
        <v>0.79266055045871564</v>
      </c>
      <c r="AQ541" s="32">
        <f t="shared" si="117"/>
        <v>0</v>
      </c>
      <c r="AR541" s="24">
        <f t="shared" si="122"/>
        <v>303602.74999999994</v>
      </c>
      <c r="AS541" s="24" t="str">
        <f t="shared" si="123"/>
        <v>0</v>
      </c>
      <c r="AT541" s="24">
        <f t="shared" si="124"/>
        <v>566411.59800969763</v>
      </c>
      <c r="AU541" s="24">
        <f t="shared" si="125"/>
        <v>62934.622001077514</v>
      </c>
    </row>
    <row r="542" spans="1:47" x14ac:dyDescent="0.25">
      <c r="A542" s="28" t="s">
        <v>15489</v>
      </c>
      <c r="B542" s="28" t="s">
        <v>10396</v>
      </c>
      <c r="C542" s="28" t="s">
        <v>10397</v>
      </c>
      <c r="D542" s="28" t="s">
        <v>10398</v>
      </c>
      <c r="E542" s="28" t="s">
        <v>10399</v>
      </c>
      <c r="F542" s="29">
        <v>44207</v>
      </c>
      <c r="G542" s="29">
        <v>44896</v>
      </c>
      <c r="H542" s="28" t="s">
        <v>10400</v>
      </c>
      <c r="I542" s="28" t="s">
        <v>16048</v>
      </c>
      <c r="J542" s="28" t="s">
        <v>16032</v>
      </c>
      <c r="K542" s="28" t="s">
        <v>10401</v>
      </c>
      <c r="L542" s="27">
        <v>145475</v>
      </c>
      <c r="M542" s="27">
        <v>173910.00000000003</v>
      </c>
      <c r="N542" s="27">
        <v>51859.44</v>
      </c>
      <c r="O542" s="27">
        <v>0</v>
      </c>
      <c r="P542" s="27">
        <f t="shared" si="112"/>
        <v>225769.44000000003</v>
      </c>
      <c r="Q542" s="27">
        <v>0</v>
      </c>
      <c r="R542" s="27">
        <v>0</v>
      </c>
      <c r="S542" s="27">
        <v>0</v>
      </c>
      <c r="T542" s="27">
        <f t="shared" si="113"/>
        <v>0</v>
      </c>
      <c r="U542" s="27">
        <v>0</v>
      </c>
      <c r="V542" s="27">
        <f t="shared" si="114"/>
        <v>371244.44000000006</v>
      </c>
      <c r="W542" s="28" t="s">
        <v>10402</v>
      </c>
      <c r="X542" s="27">
        <v>157113</v>
      </c>
      <c r="Y542" s="27">
        <f t="shared" si="118"/>
        <v>502048.80000000005</v>
      </c>
      <c r="Z542" s="4" t="str" cm="1">
        <f t="array" ref="Z542">_xlfn.IFS(YEARFRAC(F542,G542)&lt;1,"&lt;1 Year",YEARFRAC(F542,G542)&lt;=5,"1-5 Years",YEARFRAC(F542,G542)&gt;5,"&gt;5 Years")</f>
        <v>1-5 Years</v>
      </c>
      <c r="AA542" s="24">
        <f>L542*(_xlfn.XLOOKUP(K542,'FX rates'!$A$2:$A$38,'FX rates'!$B$2:$B$38))</f>
        <v>193576.30876100386</v>
      </c>
      <c r="AB542" s="24">
        <f>V542*(_xlfn.XLOOKUP(K542,'FX rates'!$A$2:$A$38,'FX rates'!$B$2:$B$38))</f>
        <v>493996.41411408136</v>
      </c>
      <c r="AC542" s="24">
        <f>X542*(_xlfn.XLOOKUP(W542,'FX rates'!$A$2:$A$38,'FX rates'!$B$2:$B$38))</f>
        <v>209062.41346188416</v>
      </c>
      <c r="AD542" s="24">
        <f>Y542*(_xlfn.XLOOKUP(W542,'FX rates'!$A$2:$A$38,'FX rates'!$B$2:$B$38))</f>
        <v>668051.23575797549</v>
      </c>
      <c r="AE542" s="30">
        <f t="shared" si="119"/>
        <v>7.9999999999999946E-2</v>
      </c>
      <c r="AF542" s="31">
        <f t="shared" si="120"/>
        <v>11638</v>
      </c>
      <c r="AG542" s="23">
        <f t="shared" si="121"/>
        <v>300420.10535307752</v>
      </c>
      <c r="AH542" s="35">
        <f t="shared" si="115"/>
        <v>1.3306500000756409</v>
      </c>
      <c r="AI542" s="23">
        <f>U542*(_xlfn.XLOOKUP(K542,'FX rates'!$A$2:$A$38,'FX rates'!$B$2:$B$38))</f>
        <v>0</v>
      </c>
      <c r="AJ542" s="23">
        <f>Q542*(_xlfn.XLOOKUP(K542,'FX rates'!$A$2:$A$38,'FX rates'!$B$2:$B$38))</f>
        <v>0</v>
      </c>
      <c r="AK542" s="23">
        <f>R542*(_xlfn.XLOOKUP(K542,'FX rates'!$A$2:$A$38,'FX rates'!$B$2:$B$38))</f>
        <v>0</v>
      </c>
      <c r="AM542" s="4"/>
      <c r="AN542" s="4"/>
      <c r="AO542" s="4"/>
      <c r="AP542" s="32">
        <f t="shared" si="116"/>
        <v>1.1954631379962195</v>
      </c>
      <c r="AQ542" s="32">
        <f t="shared" si="117"/>
        <v>0</v>
      </c>
      <c r="AR542" s="24">
        <f t="shared" si="122"/>
        <v>344935.80000000005</v>
      </c>
      <c r="AS542" s="24" t="str">
        <f t="shared" si="123"/>
        <v>0</v>
      </c>
      <c r="AT542" s="24">
        <f t="shared" si="124"/>
        <v>601246.11218217795</v>
      </c>
      <c r="AU542" s="24">
        <f t="shared" si="125"/>
        <v>66805.123575797537</v>
      </c>
    </row>
    <row r="543" spans="1:47" x14ac:dyDescent="0.25">
      <c r="A543" s="28" t="s">
        <v>15490</v>
      </c>
      <c r="B543" s="28" t="s">
        <v>10403</v>
      </c>
      <c r="C543" s="28" t="s">
        <v>10404</v>
      </c>
      <c r="D543" s="28" t="s">
        <v>10405</v>
      </c>
      <c r="E543" s="28" t="s">
        <v>10406</v>
      </c>
      <c r="F543" s="29">
        <v>44207</v>
      </c>
      <c r="G543" s="29">
        <v>44896</v>
      </c>
      <c r="H543" s="28" t="s">
        <v>10407</v>
      </c>
      <c r="I543" s="28" t="s">
        <v>16053</v>
      </c>
      <c r="J543" s="28" t="s">
        <v>16046</v>
      </c>
      <c r="K543" s="28" t="s">
        <v>10408</v>
      </c>
      <c r="L543" s="27">
        <v>131560.00000000003</v>
      </c>
      <c r="M543" s="27">
        <v>173250.00000000003</v>
      </c>
      <c r="N543" s="27">
        <v>0</v>
      </c>
      <c r="O543" s="27">
        <v>0</v>
      </c>
      <c r="P543" s="27">
        <f t="shared" si="112"/>
        <v>173250.00000000003</v>
      </c>
      <c r="Q543" s="27">
        <v>0</v>
      </c>
      <c r="R543" s="27">
        <v>0</v>
      </c>
      <c r="S543" s="27">
        <v>0</v>
      </c>
      <c r="T543" s="27">
        <f t="shared" si="113"/>
        <v>0</v>
      </c>
      <c r="U543" s="27">
        <v>0</v>
      </c>
      <c r="V543" s="27">
        <f t="shared" si="114"/>
        <v>304810.00000000006</v>
      </c>
      <c r="W543" s="28" t="s">
        <v>10409</v>
      </c>
      <c r="X543" s="27">
        <v>139453.60000000003</v>
      </c>
      <c r="Y543" s="27">
        <f t="shared" si="118"/>
        <v>462552.20000000013</v>
      </c>
      <c r="Z543" s="4" t="str" cm="1">
        <f t="array" ref="Z543">_xlfn.IFS(YEARFRAC(F543,G543)&lt;1,"&lt;1 Year",YEARFRAC(F543,G543)&lt;=5,"1-5 Years",YEARFRAC(F543,G543)&gt;5,"&gt;5 Years")</f>
        <v>1-5 Years</v>
      </c>
      <c r="AA543" s="24">
        <f>L543*(_xlfn.XLOOKUP(K543,'FX rates'!$A$2:$A$38,'FX rates'!$B$2:$B$38))</f>
        <v>175060.31400995137</v>
      </c>
      <c r="AB543" s="24">
        <f>V543*(_xlfn.XLOOKUP(K543,'FX rates'!$A$2:$A$38,'FX rates'!$B$2:$B$38))</f>
        <v>405595.42652305617</v>
      </c>
      <c r="AC543" s="24">
        <f>X543*(_xlfn.XLOOKUP(W543,'FX rates'!$A$2:$A$38,'FX rates'!$B$2:$B$38))</f>
        <v>185563.93285054844</v>
      </c>
      <c r="AD543" s="24">
        <f>Y543*(_xlfn.XLOOKUP(W543,'FX rates'!$A$2:$A$38,'FX rates'!$B$2:$B$38))</f>
        <v>615495.08496498805</v>
      </c>
      <c r="AE543" s="30">
        <f t="shared" si="119"/>
        <v>5.9999999999999963E-2</v>
      </c>
      <c r="AF543" s="31">
        <f t="shared" si="120"/>
        <v>7893.6000000000058</v>
      </c>
      <c r="AG543" s="23">
        <f t="shared" si="121"/>
        <v>230535.1125131048</v>
      </c>
      <c r="AH543" s="35">
        <f t="shared" si="115"/>
        <v>1.3306500000756409</v>
      </c>
      <c r="AI543" s="23">
        <f>U543*(_xlfn.XLOOKUP(K543,'FX rates'!$A$2:$A$38,'FX rates'!$B$2:$B$38))</f>
        <v>0</v>
      </c>
      <c r="AJ543" s="23">
        <f>Q543*(_xlfn.XLOOKUP(K543,'FX rates'!$A$2:$A$38,'FX rates'!$B$2:$B$38))</f>
        <v>0</v>
      </c>
      <c r="AK543" s="23">
        <f>R543*(_xlfn.XLOOKUP(K543,'FX rates'!$A$2:$A$38,'FX rates'!$B$2:$B$38))</f>
        <v>0</v>
      </c>
      <c r="AM543" s="4"/>
      <c r="AN543" s="4"/>
      <c r="AO543" s="4"/>
      <c r="AP543" s="32">
        <f t="shared" si="116"/>
        <v>1.3168896321070234</v>
      </c>
      <c r="AQ543" s="32">
        <f t="shared" si="117"/>
        <v>0</v>
      </c>
      <c r="AR543" s="24">
        <f t="shared" si="122"/>
        <v>323098.60000000009</v>
      </c>
      <c r="AS543" s="24" t="str">
        <f t="shared" si="123"/>
        <v>0</v>
      </c>
      <c r="AT543" s="24">
        <f t="shared" si="124"/>
        <v>553945.57646848925</v>
      </c>
      <c r="AU543" s="24">
        <f t="shared" si="125"/>
        <v>61549.508496498805</v>
      </c>
    </row>
    <row r="544" spans="1:47" x14ac:dyDescent="0.25">
      <c r="A544" s="28" t="s">
        <v>15491</v>
      </c>
      <c r="B544" s="28" t="s">
        <v>10410</v>
      </c>
      <c r="C544" s="28" t="s">
        <v>10411</v>
      </c>
      <c r="D544" s="28" t="s">
        <v>10412</v>
      </c>
      <c r="E544" s="28" t="s">
        <v>10413</v>
      </c>
      <c r="F544" s="29">
        <v>44207</v>
      </c>
      <c r="G544" s="29">
        <v>44896</v>
      </c>
      <c r="H544" s="28" t="s">
        <v>10414</v>
      </c>
      <c r="I544" s="28" t="s">
        <v>16039</v>
      </c>
      <c r="J544" s="28" t="s">
        <v>16038</v>
      </c>
      <c r="K544" s="28" t="s">
        <v>10415</v>
      </c>
      <c r="L544" s="27">
        <v>182038.17500000002</v>
      </c>
      <c r="M544" s="27">
        <v>40590.000000000007</v>
      </c>
      <c r="N544" s="27">
        <v>0</v>
      </c>
      <c r="O544" s="27">
        <v>0</v>
      </c>
      <c r="P544" s="27">
        <f t="shared" si="112"/>
        <v>40590.000000000007</v>
      </c>
      <c r="Q544" s="27">
        <v>0</v>
      </c>
      <c r="R544" s="27">
        <v>0</v>
      </c>
      <c r="S544" s="27">
        <v>0</v>
      </c>
      <c r="T544" s="27">
        <f t="shared" si="113"/>
        <v>0</v>
      </c>
      <c r="U544" s="27">
        <v>0</v>
      </c>
      <c r="V544" s="27">
        <f t="shared" si="114"/>
        <v>222628.17500000002</v>
      </c>
      <c r="W544" s="28" t="s">
        <v>10416</v>
      </c>
      <c r="X544" s="27">
        <v>209343.90125</v>
      </c>
      <c r="Y544" s="27">
        <f t="shared" si="118"/>
        <v>465366.30249999999</v>
      </c>
      <c r="Z544" s="4" t="str" cm="1">
        <f t="array" ref="Z544">_xlfn.IFS(YEARFRAC(F544,G544)&lt;1,"&lt;1 Year",YEARFRAC(F544,G544)&lt;=5,"1-5 Years",YEARFRAC(F544,G544)&gt;5,"&gt;5 Years")</f>
        <v>1-5 Years</v>
      </c>
      <c r="AA544" s="24">
        <f>L544*(_xlfn.XLOOKUP(K544,'FX rates'!$A$2:$A$38,'FX rates'!$B$2:$B$38))</f>
        <v>182038.17500000002</v>
      </c>
      <c r="AB544" s="24">
        <f>V544*(_xlfn.XLOOKUP(K544,'FX rates'!$A$2:$A$38,'FX rates'!$B$2:$B$38))</f>
        <v>222628.17500000002</v>
      </c>
      <c r="AC544" s="24">
        <f>X544*(_xlfn.XLOOKUP(W544,'FX rates'!$A$2:$A$38,'FX rates'!$B$2:$B$38))</f>
        <v>209343.90125</v>
      </c>
      <c r="AD544" s="24">
        <f>Y544*(_xlfn.XLOOKUP(W544,'FX rates'!$A$2:$A$38,'FX rates'!$B$2:$B$38))</f>
        <v>465366.30249999999</v>
      </c>
      <c r="AE544" s="30">
        <f t="shared" si="119"/>
        <v>0.14999999999999986</v>
      </c>
      <c r="AF544" s="31">
        <f t="shared" si="120"/>
        <v>27305.726249999978</v>
      </c>
      <c r="AG544" s="23">
        <f t="shared" si="121"/>
        <v>40590</v>
      </c>
      <c r="AH544" s="35">
        <f t="shared" si="115"/>
        <v>1</v>
      </c>
      <c r="AI544" s="23">
        <f>U544*(_xlfn.XLOOKUP(K544,'FX rates'!$A$2:$A$38,'FX rates'!$B$2:$B$38))</f>
        <v>0</v>
      </c>
      <c r="AJ544" s="23">
        <f>Q544*(_xlfn.XLOOKUP(K544,'FX rates'!$A$2:$A$38,'FX rates'!$B$2:$B$38))</f>
        <v>0</v>
      </c>
      <c r="AK544" s="23">
        <f>R544*(_xlfn.XLOOKUP(K544,'FX rates'!$A$2:$A$38,'FX rates'!$B$2:$B$38))</f>
        <v>0</v>
      </c>
      <c r="AM544" s="4"/>
      <c r="AN544" s="4"/>
      <c r="AO544" s="4"/>
      <c r="AP544" s="32">
        <f t="shared" si="116"/>
        <v>0.22297520835945539</v>
      </c>
      <c r="AQ544" s="32">
        <f t="shared" si="117"/>
        <v>0</v>
      </c>
      <c r="AR544" s="24">
        <f t="shared" si="122"/>
        <v>256022.40125</v>
      </c>
      <c r="AS544" s="24" t="str">
        <f t="shared" si="123"/>
        <v>0</v>
      </c>
      <c r="AT544" s="24">
        <f t="shared" si="124"/>
        <v>418829.67225</v>
      </c>
      <c r="AU544" s="24">
        <f t="shared" si="125"/>
        <v>46536.630249999987</v>
      </c>
    </row>
    <row r="545" spans="1:47" x14ac:dyDescent="0.25">
      <c r="A545" s="28" t="s">
        <v>15492</v>
      </c>
      <c r="B545" s="28" t="s">
        <v>10417</v>
      </c>
      <c r="C545" s="28" t="s">
        <v>10418</v>
      </c>
      <c r="D545" s="28" t="s">
        <v>10419</v>
      </c>
      <c r="E545" s="28" t="s">
        <v>10420</v>
      </c>
      <c r="F545" s="29">
        <v>44207</v>
      </c>
      <c r="G545" s="29">
        <v>44896</v>
      </c>
      <c r="H545" s="28" t="s">
        <v>10421</v>
      </c>
      <c r="I545" s="28" t="s">
        <v>16040</v>
      </c>
      <c r="J545" s="28" t="s">
        <v>16055</v>
      </c>
      <c r="K545" s="28" t="s">
        <v>10422</v>
      </c>
      <c r="L545" s="27">
        <v>117672.50000000003</v>
      </c>
      <c r="M545" s="27">
        <v>35640</v>
      </c>
      <c r="N545" s="27">
        <v>0</v>
      </c>
      <c r="O545" s="27">
        <v>0</v>
      </c>
      <c r="P545" s="27">
        <f t="shared" si="112"/>
        <v>35640</v>
      </c>
      <c r="Q545" s="27">
        <v>0</v>
      </c>
      <c r="R545" s="27">
        <v>0</v>
      </c>
      <c r="S545" s="27">
        <v>0</v>
      </c>
      <c r="T545" s="27">
        <f t="shared" si="113"/>
        <v>0</v>
      </c>
      <c r="U545" s="27">
        <v>0</v>
      </c>
      <c r="V545" s="27">
        <f t="shared" si="114"/>
        <v>153312.50000000003</v>
      </c>
      <c r="W545" s="28" t="s">
        <v>10423</v>
      </c>
      <c r="X545" s="27">
        <v>123556.12500000003</v>
      </c>
      <c r="Y545" s="27">
        <f t="shared" si="118"/>
        <v>284534.25000000006</v>
      </c>
      <c r="Z545" s="4" t="str" cm="1">
        <f t="array" ref="Z545">_xlfn.IFS(YEARFRAC(F545,G545)&lt;1,"&lt;1 Year",YEARFRAC(F545,G545)&lt;=5,"1-5 Years",YEARFRAC(F545,G545)&gt;5,"&gt;5 Years")</f>
        <v>1-5 Years</v>
      </c>
      <c r="AA545" s="24">
        <f>L545*(_xlfn.XLOOKUP(K545,'FX rates'!$A$2:$A$38,'FX rates'!$B$2:$B$38))</f>
        <v>156580.91213390089</v>
      </c>
      <c r="AB545" s="24">
        <f>V545*(_xlfn.XLOOKUP(K545,'FX rates'!$A$2:$A$38,'FX rates'!$B$2:$B$38))</f>
        <v>204005.27813659675</v>
      </c>
      <c r="AC545" s="24">
        <f>X545*(_xlfn.XLOOKUP(W545,'FX rates'!$A$2:$A$38,'FX rates'!$B$2:$B$38))</f>
        <v>164409.95774059594</v>
      </c>
      <c r="AD545" s="24">
        <f>Y545*(_xlfn.XLOOKUP(W545,'FX rates'!$A$2:$A$38,'FX rates'!$B$2:$B$38))</f>
        <v>378615.49978402251</v>
      </c>
      <c r="AE545" s="30">
        <f t="shared" si="119"/>
        <v>5.0000000000000086E-2</v>
      </c>
      <c r="AF545" s="31">
        <f t="shared" si="120"/>
        <v>5883.625</v>
      </c>
      <c r="AG545" s="23">
        <f t="shared" si="121"/>
        <v>47424.366002695868</v>
      </c>
      <c r="AH545" s="35">
        <f t="shared" si="115"/>
        <v>1.3306500000756409</v>
      </c>
      <c r="AI545" s="23">
        <f>U545*(_xlfn.XLOOKUP(K545,'FX rates'!$A$2:$A$38,'FX rates'!$B$2:$B$38))</f>
        <v>0</v>
      </c>
      <c r="AJ545" s="23">
        <f>Q545*(_xlfn.XLOOKUP(K545,'FX rates'!$A$2:$A$38,'FX rates'!$B$2:$B$38))</f>
        <v>0</v>
      </c>
      <c r="AK545" s="23">
        <f>R545*(_xlfn.XLOOKUP(K545,'FX rates'!$A$2:$A$38,'FX rates'!$B$2:$B$38))</f>
        <v>0</v>
      </c>
      <c r="AM545" s="4"/>
      <c r="AN545" s="4"/>
      <c r="AO545" s="4"/>
      <c r="AP545" s="32">
        <f t="shared" si="116"/>
        <v>0.30287450338864214</v>
      </c>
      <c r="AQ545" s="32">
        <f t="shared" si="117"/>
        <v>0</v>
      </c>
      <c r="AR545" s="24">
        <f t="shared" si="122"/>
        <v>160978.12500000003</v>
      </c>
      <c r="AS545" s="24" t="str">
        <f t="shared" si="123"/>
        <v>0</v>
      </c>
      <c r="AT545" s="24">
        <f t="shared" si="124"/>
        <v>340753.94980562024</v>
      </c>
      <c r="AU545" s="24">
        <f t="shared" si="125"/>
        <v>37861.549978402269</v>
      </c>
    </row>
    <row r="546" spans="1:47" x14ac:dyDescent="0.25">
      <c r="A546" s="28" t="s">
        <v>15493</v>
      </c>
      <c r="B546" s="28" t="s">
        <v>10424</v>
      </c>
      <c r="C546" s="28" t="s">
        <v>10425</v>
      </c>
      <c r="D546" s="28" t="s">
        <v>10426</v>
      </c>
      <c r="E546" s="28" t="s">
        <v>10427</v>
      </c>
      <c r="F546" s="29">
        <v>44207</v>
      </c>
      <c r="G546" s="29">
        <v>44896</v>
      </c>
      <c r="H546" s="28" t="s">
        <v>10428</v>
      </c>
      <c r="I546" s="28" t="s">
        <v>16055</v>
      </c>
      <c r="J546" s="28" t="s">
        <v>16035</v>
      </c>
      <c r="K546" s="28" t="s">
        <v>10429</v>
      </c>
      <c r="L546" s="27">
        <v>294580</v>
      </c>
      <c r="M546" s="27">
        <v>982300</v>
      </c>
      <c r="N546" s="27">
        <v>0</v>
      </c>
      <c r="O546" s="27">
        <v>0</v>
      </c>
      <c r="P546" s="27">
        <f t="shared" si="112"/>
        <v>982300</v>
      </c>
      <c r="Q546" s="27">
        <v>0</v>
      </c>
      <c r="R546" s="27">
        <v>0</v>
      </c>
      <c r="S546" s="27">
        <v>0</v>
      </c>
      <c r="T546" s="27">
        <f t="shared" si="113"/>
        <v>0</v>
      </c>
      <c r="U546" s="27">
        <v>0</v>
      </c>
      <c r="V546" s="27">
        <f t="shared" si="114"/>
        <v>1276880</v>
      </c>
      <c r="W546" s="28" t="s">
        <v>10430</v>
      </c>
      <c r="X546" s="27">
        <v>332875.39999999997</v>
      </c>
      <c r="Y546" s="27">
        <f t="shared" si="118"/>
        <v>1775749.7999999998</v>
      </c>
      <c r="Z546" s="4" t="str" cm="1">
        <f t="array" ref="Z546">_xlfn.IFS(YEARFRAC(F546,G546)&lt;1,"&lt;1 Year",YEARFRAC(F546,G546)&lt;=5,"1-5 Years",YEARFRAC(F546,G546)&gt;5,"&gt;5 Years")</f>
        <v>1-5 Years</v>
      </c>
      <c r="AA546" s="24">
        <f>L546*(_xlfn.XLOOKUP(K546,'FX rates'!$A$2:$A$38,'FX rates'!$B$2:$B$38))</f>
        <v>294580</v>
      </c>
      <c r="AB546" s="24">
        <f>V546*(_xlfn.XLOOKUP(K546,'FX rates'!$A$2:$A$38,'FX rates'!$B$2:$B$38))</f>
        <v>1276880</v>
      </c>
      <c r="AC546" s="24">
        <f>X546*(_xlfn.XLOOKUP(W546,'FX rates'!$A$2:$A$38,'FX rates'!$B$2:$B$38))</f>
        <v>332875.39999999997</v>
      </c>
      <c r="AD546" s="24">
        <f>Y546*(_xlfn.XLOOKUP(W546,'FX rates'!$A$2:$A$38,'FX rates'!$B$2:$B$38))</f>
        <v>1775749.7999999998</v>
      </c>
      <c r="AE546" s="30">
        <f t="shared" si="119"/>
        <v>0.12999999999999989</v>
      </c>
      <c r="AF546" s="31">
        <f t="shared" si="120"/>
        <v>38295.399999999965</v>
      </c>
      <c r="AG546" s="23">
        <f t="shared" si="121"/>
        <v>982300</v>
      </c>
      <c r="AH546" s="35">
        <f t="shared" si="115"/>
        <v>1</v>
      </c>
      <c r="AI546" s="23">
        <f>U546*(_xlfn.XLOOKUP(K546,'FX rates'!$A$2:$A$38,'FX rates'!$B$2:$B$38))</f>
        <v>0</v>
      </c>
      <c r="AJ546" s="23">
        <f>Q546*(_xlfn.XLOOKUP(K546,'FX rates'!$A$2:$A$38,'FX rates'!$B$2:$B$38))</f>
        <v>0</v>
      </c>
      <c r="AK546" s="23">
        <f>R546*(_xlfn.XLOOKUP(K546,'FX rates'!$A$2:$A$38,'FX rates'!$B$2:$B$38))</f>
        <v>0</v>
      </c>
      <c r="AM546" s="4"/>
      <c r="AN546" s="4"/>
      <c r="AO546" s="4"/>
      <c r="AP546" s="32">
        <f t="shared" si="116"/>
        <v>3.3345780433159073</v>
      </c>
      <c r="AQ546" s="32">
        <f t="shared" si="117"/>
        <v>0</v>
      </c>
      <c r="AR546" s="24">
        <f t="shared" si="122"/>
        <v>1442874.4</v>
      </c>
      <c r="AS546" s="24" t="str">
        <f t="shared" si="123"/>
        <v>0</v>
      </c>
      <c r="AT546" s="24">
        <f t="shared" si="124"/>
        <v>1598174.8199999998</v>
      </c>
      <c r="AU546" s="24">
        <f t="shared" si="125"/>
        <v>177574.97999999998</v>
      </c>
    </row>
    <row r="547" spans="1:47" x14ac:dyDescent="0.25">
      <c r="A547" s="28" t="s">
        <v>14153</v>
      </c>
      <c r="B547" s="28" t="s">
        <v>1048</v>
      </c>
      <c r="C547" s="28" t="s">
        <v>1049</v>
      </c>
      <c r="D547" s="28" t="s">
        <v>1050</v>
      </c>
      <c r="E547" s="28" t="s">
        <v>1051</v>
      </c>
      <c r="F547" s="29">
        <v>39469</v>
      </c>
      <c r="G547" s="29">
        <v>44896</v>
      </c>
      <c r="H547" s="28" t="s">
        <v>1052</v>
      </c>
      <c r="I547" s="28" t="s">
        <v>16037</v>
      </c>
      <c r="J547" s="28" t="s">
        <v>16051</v>
      </c>
      <c r="K547" s="28" t="s">
        <v>1053</v>
      </c>
      <c r="L547" s="27">
        <v>136098.49000000002</v>
      </c>
      <c r="M547" s="27">
        <v>17908</v>
      </c>
      <c r="N547" s="27">
        <v>0</v>
      </c>
      <c r="O547" s="27">
        <v>0</v>
      </c>
      <c r="P547" s="27">
        <f t="shared" si="112"/>
        <v>17908</v>
      </c>
      <c r="Q547" s="27">
        <v>0</v>
      </c>
      <c r="R547" s="27">
        <v>0</v>
      </c>
      <c r="S547" s="27">
        <v>0</v>
      </c>
      <c r="T547" s="27">
        <f t="shared" si="113"/>
        <v>0</v>
      </c>
      <c r="U547" s="27">
        <v>0</v>
      </c>
      <c r="V547" s="27">
        <f t="shared" si="114"/>
        <v>154006.49000000002</v>
      </c>
      <c r="W547" s="28" t="s">
        <v>1054</v>
      </c>
      <c r="X547" s="27">
        <v>138820.45980000001</v>
      </c>
      <c r="Y547" s="27">
        <f t="shared" si="118"/>
        <v>295907.07960000006</v>
      </c>
      <c r="Z547" s="4" t="str" cm="1">
        <f t="array" ref="Z547">_xlfn.IFS(YEARFRAC(F547,G547)&lt;1,"&lt;1 Year",YEARFRAC(F547,G547)&lt;=5,"1-5 Years",YEARFRAC(F547,G547)&gt;5,"&gt;5 Years")</f>
        <v>&gt;5 Years</v>
      </c>
      <c r="AA547" s="24">
        <f>L547*(_xlfn.XLOOKUP(K547,'FX rates'!$A$2:$A$38,'FX rates'!$B$2:$B$38))</f>
        <v>136098.49000000002</v>
      </c>
      <c r="AB547" s="24">
        <f>V547*(_xlfn.XLOOKUP(K547,'FX rates'!$A$2:$A$38,'FX rates'!$B$2:$B$38))</f>
        <v>154006.49000000002</v>
      </c>
      <c r="AC547" s="24">
        <f>X547*(_xlfn.XLOOKUP(W547,'FX rates'!$A$2:$A$38,'FX rates'!$B$2:$B$38))</f>
        <v>138820.45980000001</v>
      </c>
      <c r="AD547" s="24">
        <f>Y547*(_xlfn.XLOOKUP(W547,'FX rates'!$A$2:$A$38,'FX rates'!$B$2:$B$38))</f>
        <v>295907.07960000006</v>
      </c>
      <c r="AE547" s="30">
        <f t="shared" si="119"/>
        <v>1.9999999999999934E-2</v>
      </c>
      <c r="AF547" s="31">
        <f t="shared" si="120"/>
        <v>2721.9697999999917</v>
      </c>
      <c r="AG547" s="23">
        <f t="shared" si="121"/>
        <v>17908</v>
      </c>
      <c r="AH547" s="35">
        <f t="shared" si="115"/>
        <v>1</v>
      </c>
      <c r="AI547" s="23">
        <f>U547*(_xlfn.XLOOKUP(K547,'FX rates'!$A$2:$A$38,'FX rates'!$B$2:$B$38))</f>
        <v>0</v>
      </c>
      <c r="AJ547" s="23">
        <f>Q547*(_xlfn.XLOOKUP(K547,'FX rates'!$A$2:$A$38,'FX rates'!$B$2:$B$38))</f>
        <v>0</v>
      </c>
      <c r="AK547" s="23">
        <f>R547*(_xlfn.XLOOKUP(K547,'FX rates'!$A$2:$A$38,'FX rates'!$B$2:$B$38))</f>
        <v>0</v>
      </c>
      <c r="AM547" s="4"/>
      <c r="AN547" s="4"/>
      <c r="AO547" s="4"/>
      <c r="AP547" s="32">
        <f t="shared" si="116"/>
        <v>0.131581180658213</v>
      </c>
      <c r="AQ547" s="32">
        <f t="shared" si="117"/>
        <v>0</v>
      </c>
      <c r="AR547" s="24">
        <f t="shared" si="122"/>
        <v>157086.61980000001</v>
      </c>
      <c r="AS547" s="24" t="str">
        <f t="shared" si="123"/>
        <v>0</v>
      </c>
      <c r="AT547" s="24">
        <f t="shared" si="124"/>
        <v>266316.37164000008</v>
      </c>
      <c r="AU547" s="24">
        <f t="shared" si="125"/>
        <v>29590.707959999971</v>
      </c>
    </row>
    <row r="548" spans="1:47" x14ac:dyDescent="0.25">
      <c r="A548" s="28" t="s">
        <v>15494</v>
      </c>
      <c r="B548" s="28" t="s">
        <v>10431</v>
      </c>
      <c r="C548" s="28" t="s">
        <v>10432</v>
      </c>
      <c r="D548" s="28" t="s">
        <v>10433</v>
      </c>
      <c r="E548" s="28" t="s">
        <v>10434</v>
      </c>
      <c r="F548" s="29">
        <v>44207</v>
      </c>
      <c r="G548" s="29">
        <v>44896</v>
      </c>
      <c r="H548" s="28" t="s">
        <v>10435</v>
      </c>
      <c r="I548" s="28" t="s">
        <v>16050</v>
      </c>
      <c r="J548" s="4" t="s">
        <v>16049</v>
      </c>
      <c r="K548" s="28" t="s">
        <v>10436</v>
      </c>
      <c r="L548" s="27">
        <v>158576</v>
      </c>
      <c r="M548" s="27">
        <v>209583.00000000003</v>
      </c>
      <c r="N548" s="27">
        <v>0</v>
      </c>
      <c r="O548" s="27">
        <v>0</v>
      </c>
      <c r="P548" s="27">
        <f t="shared" si="112"/>
        <v>209583.00000000003</v>
      </c>
      <c r="Q548" s="27">
        <v>0</v>
      </c>
      <c r="R548" s="27">
        <v>0</v>
      </c>
      <c r="S548" s="27">
        <v>0</v>
      </c>
      <c r="T548" s="27">
        <f t="shared" si="113"/>
        <v>0</v>
      </c>
      <c r="U548" s="27">
        <v>0</v>
      </c>
      <c r="V548" s="27">
        <f t="shared" si="114"/>
        <v>368159</v>
      </c>
      <c r="W548" s="28" t="s">
        <v>10437</v>
      </c>
      <c r="X548" s="27">
        <v>168090.56</v>
      </c>
      <c r="Y548" s="27">
        <f t="shared" si="118"/>
        <v>558339.1</v>
      </c>
      <c r="Z548" s="4" t="str" cm="1">
        <f t="array" ref="Z548">_xlfn.IFS(YEARFRAC(F548,G548)&lt;1,"&lt;1 Year",YEARFRAC(F548,G548)&lt;=5,"1-5 Years",YEARFRAC(F548,G548)&gt;5,"&gt;5 Years")</f>
        <v>1-5 Years</v>
      </c>
      <c r="AA548" s="24">
        <f>L548*(_xlfn.XLOOKUP(K548,'FX rates'!$A$2:$A$38,'FX rates'!$B$2:$B$38))</f>
        <v>158576</v>
      </c>
      <c r="AB548" s="24">
        <f>V548*(_xlfn.XLOOKUP(K548,'FX rates'!$A$2:$A$38,'FX rates'!$B$2:$B$38))</f>
        <v>368159</v>
      </c>
      <c r="AC548" s="24">
        <f>X548*(_xlfn.XLOOKUP(W548,'FX rates'!$A$2:$A$38,'FX rates'!$B$2:$B$38))</f>
        <v>168090.56</v>
      </c>
      <c r="AD548" s="24">
        <f>Y548*(_xlfn.XLOOKUP(W548,'FX rates'!$A$2:$A$38,'FX rates'!$B$2:$B$38))</f>
        <v>558339.1</v>
      </c>
      <c r="AE548" s="30">
        <f t="shared" si="119"/>
        <v>5.9999999999999984E-2</v>
      </c>
      <c r="AF548" s="31">
        <f t="shared" si="120"/>
        <v>9514.5599999999977</v>
      </c>
      <c r="AG548" s="23">
        <f t="shared" si="121"/>
        <v>209583</v>
      </c>
      <c r="AH548" s="35">
        <f t="shared" si="115"/>
        <v>1</v>
      </c>
      <c r="AI548" s="23">
        <f>U548*(_xlfn.XLOOKUP(K548,'FX rates'!$A$2:$A$38,'FX rates'!$B$2:$B$38))</f>
        <v>0</v>
      </c>
      <c r="AJ548" s="23">
        <f>Q548*(_xlfn.XLOOKUP(K548,'FX rates'!$A$2:$A$38,'FX rates'!$B$2:$B$38))</f>
        <v>0</v>
      </c>
      <c r="AK548" s="23">
        <f>R548*(_xlfn.XLOOKUP(K548,'FX rates'!$A$2:$A$38,'FX rates'!$B$2:$B$38))</f>
        <v>0</v>
      </c>
      <c r="AM548" s="4"/>
      <c r="AN548" s="4"/>
      <c r="AO548" s="4"/>
      <c r="AP548" s="32">
        <f t="shared" si="116"/>
        <v>1.3216564927857937</v>
      </c>
      <c r="AQ548" s="32">
        <f t="shared" si="117"/>
        <v>0</v>
      </c>
      <c r="AR548" s="24">
        <f t="shared" si="122"/>
        <v>390248.54</v>
      </c>
      <c r="AS548" s="24" t="str">
        <f t="shared" si="123"/>
        <v>0</v>
      </c>
      <c r="AT548" s="24">
        <f t="shared" si="124"/>
        <v>502505.19</v>
      </c>
      <c r="AU548" s="24">
        <f t="shared" si="125"/>
        <v>55833.909999999974</v>
      </c>
    </row>
    <row r="549" spans="1:47" x14ac:dyDescent="0.25">
      <c r="A549" s="28" t="s">
        <v>15495</v>
      </c>
      <c r="B549" s="28" t="s">
        <v>10438</v>
      </c>
      <c r="C549" s="28" t="s">
        <v>10439</v>
      </c>
      <c r="D549" s="28" t="s">
        <v>10440</v>
      </c>
      <c r="E549" s="28" t="s">
        <v>10441</v>
      </c>
      <c r="F549" s="29">
        <v>44207</v>
      </c>
      <c r="G549" s="29">
        <v>44896</v>
      </c>
      <c r="H549" s="28" t="s">
        <v>10442</v>
      </c>
      <c r="I549" s="28" t="s">
        <v>16037</v>
      </c>
      <c r="J549" s="28" t="s">
        <v>16034</v>
      </c>
      <c r="K549" s="28" t="s">
        <v>10443</v>
      </c>
      <c r="L549" s="27">
        <v>166650</v>
      </c>
      <c r="M549" s="27">
        <v>351771.20000000007</v>
      </c>
      <c r="N549" s="27">
        <v>0</v>
      </c>
      <c r="O549" s="27">
        <v>51500</v>
      </c>
      <c r="P549" s="27">
        <f t="shared" si="112"/>
        <v>403271.20000000007</v>
      </c>
      <c r="Q549" s="27">
        <v>212545.2</v>
      </c>
      <c r="R549" s="27">
        <v>0</v>
      </c>
      <c r="S549" s="27">
        <v>0</v>
      </c>
      <c r="T549" s="27">
        <f t="shared" si="113"/>
        <v>212545.2</v>
      </c>
      <c r="U549" s="27">
        <v>0</v>
      </c>
      <c r="V549" s="27">
        <f t="shared" si="114"/>
        <v>782466.40000000014</v>
      </c>
      <c r="W549" s="28" t="s">
        <v>10444</v>
      </c>
      <c r="X549" s="27">
        <v>189981.00000000003</v>
      </c>
      <c r="Y549" s="27">
        <f t="shared" si="118"/>
        <v>1029672.1680000003</v>
      </c>
      <c r="Z549" s="4" t="str" cm="1">
        <f t="array" ref="Z549">_xlfn.IFS(YEARFRAC(F549,G549)&lt;1,"&lt;1 Year",YEARFRAC(F549,G549)&lt;=5,"1-5 Years",YEARFRAC(F549,G549)&gt;5,"&gt;5 Years")</f>
        <v>1-5 Years</v>
      </c>
      <c r="AA549" s="24">
        <f>L549*(_xlfn.XLOOKUP(K549,'FX rates'!$A$2:$A$38,'FX rates'!$B$2:$B$38))</f>
        <v>166650</v>
      </c>
      <c r="AB549" s="24">
        <f>V549*(_xlfn.XLOOKUP(K549,'FX rates'!$A$2:$A$38,'FX rates'!$B$2:$B$38))</f>
        <v>782466.40000000014</v>
      </c>
      <c r="AC549" s="24">
        <f>X549*(_xlfn.XLOOKUP(W549,'FX rates'!$A$2:$A$38,'FX rates'!$B$2:$B$38))</f>
        <v>189981.00000000003</v>
      </c>
      <c r="AD549" s="24">
        <f>Y549*(_xlfn.XLOOKUP(W549,'FX rates'!$A$2:$A$38,'FX rates'!$B$2:$B$38))</f>
        <v>1029672.1680000003</v>
      </c>
      <c r="AE549" s="30">
        <f t="shared" si="119"/>
        <v>0.14000000000000018</v>
      </c>
      <c r="AF549" s="31">
        <f t="shared" si="120"/>
        <v>23331.000000000029</v>
      </c>
      <c r="AG549" s="23">
        <f t="shared" si="121"/>
        <v>615816.40000000014</v>
      </c>
      <c r="AH549" s="35">
        <f t="shared" si="115"/>
        <v>1</v>
      </c>
      <c r="AI549" s="23">
        <f>U549*(_xlfn.XLOOKUP(K549,'FX rates'!$A$2:$A$38,'FX rates'!$B$2:$B$38))</f>
        <v>0</v>
      </c>
      <c r="AJ549" s="23">
        <f>Q549*(_xlfn.XLOOKUP(K549,'FX rates'!$A$2:$A$38,'FX rates'!$B$2:$B$38))</f>
        <v>212545.2</v>
      </c>
      <c r="AK549" s="23">
        <f>R549*(_xlfn.XLOOKUP(K549,'FX rates'!$A$2:$A$38,'FX rates'!$B$2:$B$38))</f>
        <v>0</v>
      </c>
      <c r="AM549" s="4"/>
      <c r="AN549" s="4"/>
      <c r="AO549" s="4"/>
      <c r="AP549" s="32">
        <f t="shared" si="116"/>
        <v>2.1108382838283832</v>
      </c>
      <c r="AQ549" s="32">
        <f t="shared" si="117"/>
        <v>0.30903090309030901</v>
      </c>
      <c r="AR549" s="24">
        <f t="shared" si="122"/>
        <v>591000.16800000018</v>
      </c>
      <c r="AS549" s="24">
        <f t="shared" si="123"/>
        <v>248691.00000000006</v>
      </c>
      <c r="AT549" s="24">
        <f t="shared" si="124"/>
        <v>926704.95120000024</v>
      </c>
      <c r="AU549" s="24">
        <f t="shared" si="125"/>
        <v>102967.21680000005</v>
      </c>
    </row>
    <row r="550" spans="1:47" x14ac:dyDescent="0.25">
      <c r="A550" s="28" t="s">
        <v>15496</v>
      </c>
      <c r="B550" s="28" t="s">
        <v>10445</v>
      </c>
      <c r="C550" s="28" t="s">
        <v>10446</v>
      </c>
      <c r="D550" s="28" t="s">
        <v>10447</v>
      </c>
      <c r="E550" s="28" t="s">
        <v>10448</v>
      </c>
      <c r="F550" s="29">
        <v>44207</v>
      </c>
      <c r="G550" s="29">
        <v>44896</v>
      </c>
      <c r="H550" s="28" t="s">
        <v>10449</v>
      </c>
      <c r="I550" s="28" t="s">
        <v>16050</v>
      </c>
      <c r="J550" s="28" t="s">
        <v>16046</v>
      </c>
      <c r="K550" s="28" t="s">
        <v>10450</v>
      </c>
      <c r="L550" s="27">
        <v>179850</v>
      </c>
      <c r="M550" s="27">
        <v>166474</v>
      </c>
      <c r="N550" s="27">
        <v>573943.86</v>
      </c>
      <c r="O550" s="27">
        <v>0</v>
      </c>
      <c r="P550" s="27">
        <f t="shared" si="112"/>
        <v>740417.86</v>
      </c>
      <c r="Q550" s="27">
        <v>0</v>
      </c>
      <c r="R550" s="27">
        <v>0</v>
      </c>
      <c r="S550" s="27">
        <v>0</v>
      </c>
      <c r="T550" s="27">
        <f t="shared" si="113"/>
        <v>0</v>
      </c>
      <c r="U550" s="27">
        <v>0</v>
      </c>
      <c r="V550" s="27">
        <f t="shared" si="114"/>
        <v>920267.86</v>
      </c>
      <c r="W550" s="28" t="s">
        <v>10451</v>
      </c>
      <c r="X550" s="27">
        <v>196036.5</v>
      </c>
      <c r="Y550" s="27">
        <f t="shared" si="118"/>
        <v>573529.65999999992</v>
      </c>
      <c r="Z550" s="4" t="str" cm="1">
        <f t="array" ref="Z550">_xlfn.IFS(YEARFRAC(F550,G550)&lt;1,"&lt;1 Year",YEARFRAC(F550,G550)&lt;=5,"1-5 Years",YEARFRAC(F550,G550)&gt;5,"&gt;5 Years")</f>
        <v>1-5 Years</v>
      </c>
      <c r="AA550" s="24">
        <f>L550*(_xlfn.XLOOKUP(K550,'FX rates'!$A$2:$A$38,'FX rates'!$B$2:$B$38))</f>
        <v>239317.40251360403</v>
      </c>
      <c r="AB550" s="24">
        <f>V550*(_xlfn.XLOOKUP(K550,'FX rates'!$A$2:$A$38,'FX rates'!$B$2:$B$38))</f>
        <v>1224554.4279786099</v>
      </c>
      <c r="AC550" s="24">
        <f>X550*(_xlfn.XLOOKUP(W550,'FX rates'!$A$2:$A$38,'FX rates'!$B$2:$B$38))</f>
        <v>260855.96873982839</v>
      </c>
      <c r="AD550" s="24">
        <f>Y550*(_xlfn.XLOOKUP(W550,'FX rates'!$A$2:$A$38,'FX rates'!$B$2:$B$38))</f>
        <v>763167.24212238216</v>
      </c>
      <c r="AE550" s="30">
        <f t="shared" si="119"/>
        <v>8.9999999999999969E-2</v>
      </c>
      <c r="AF550" s="31">
        <f t="shared" si="120"/>
        <v>16186.5</v>
      </c>
      <c r="AG550" s="23">
        <f t="shared" si="121"/>
        <v>985237.02546500589</v>
      </c>
      <c r="AH550" s="35">
        <f t="shared" si="115"/>
        <v>1.3306500000756409</v>
      </c>
      <c r="AI550" s="23">
        <f>U550*(_xlfn.XLOOKUP(K550,'FX rates'!$A$2:$A$38,'FX rates'!$B$2:$B$38))</f>
        <v>0</v>
      </c>
      <c r="AJ550" s="23">
        <f>Q550*(_xlfn.XLOOKUP(K550,'FX rates'!$A$2:$A$38,'FX rates'!$B$2:$B$38))</f>
        <v>0</v>
      </c>
      <c r="AK550" s="23">
        <f>R550*(_xlfn.XLOOKUP(K550,'FX rates'!$A$2:$A$38,'FX rates'!$B$2:$B$38))</f>
        <v>0</v>
      </c>
      <c r="AM550" s="4"/>
      <c r="AN550" s="4"/>
      <c r="AO550" s="4"/>
      <c r="AP550" s="32">
        <f t="shared" si="116"/>
        <v>0.92562691131498476</v>
      </c>
      <c r="AQ550" s="32">
        <f t="shared" si="117"/>
        <v>0</v>
      </c>
      <c r="AR550" s="24">
        <f t="shared" si="122"/>
        <v>377493.16</v>
      </c>
      <c r="AS550" s="24" t="str">
        <f t="shared" si="123"/>
        <v>0</v>
      </c>
      <c r="AT550" s="24">
        <f t="shared" si="124"/>
        <v>686850.51791014394</v>
      </c>
      <c r="AU550" s="24">
        <f t="shared" si="125"/>
        <v>76316.724212238216</v>
      </c>
    </row>
    <row r="551" spans="1:47" x14ac:dyDescent="0.25">
      <c r="A551" s="28" t="s">
        <v>15497</v>
      </c>
      <c r="B551" s="28" t="s">
        <v>10452</v>
      </c>
      <c r="C551" s="28" t="s">
        <v>10453</v>
      </c>
      <c r="D551" s="28" t="s">
        <v>10454</v>
      </c>
      <c r="E551" s="28" t="s">
        <v>10455</v>
      </c>
      <c r="F551" s="29">
        <v>44207</v>
      </c>
      <c r="G551" s="29">
        <v>44896</v>
      </c>
      <c r="H551" s="28" t="s">
        <v>10456</v>
      </c>
      <c r="I551" s="28" t="s">
        <v>16039</v>
      </c>
      <c r="J551" s="28" t="s">
        <v>16039</v>
      </c>
      <c r="K551" s="28" t="s">
        <v>10457</v>
      </c>
      <c r="L551" s="27">
        <v>250800.00000000006</v>
      </c>
      <c r="M551" s="27">
        <v>144144</v>
      </c>
      <c r="N551" s="27">
        <v>0</v>
      </c>
      <c r="O551" s="27">
        <v>0</v>
      </c>
      <c r="P551" s="27">
        <f t="shared" si="112"/>
        <v>144144</v>
      </c>
      <c r="Q551" s="27">
        <v>0</v>
      </c>
      <c r="R551" s="27">
        <v>0</v>
      </c>
      <c r="S551" s="27">
        <v>0</v>
      </c>
      <c r="T551" s="27">
        <f t="shared" si="113"/>
        <v>0</v>
      </c>
      <c r="U551" s="27">
        <v>0</v>
      </c>
      <c r="V551" s="27">
        <f t="shared" si="114"/>
        <v>394944.00000000006</v>
      </c>
      <c r="W551" s="28" t="s">
        <v>10458</v>
      </c>
      <c r="X551" s="27">
        <v>285912.00000000012</v>
      </c>
      <c r="Y551" s="27">
        <f t="shared" si="118"/>
        <v>736148.16000000027</v>
      </c>
      <c r="Z551" s="4" t="str" cm="1">
        <f t="array" ref="Z551">_xlfn.IFS(YEARFRAC(F551,G551)&lt;1,"&lt;1 Year",YEARFRAC(F551,G551)&lt;=5,"1-5 Years",YEARFRAC(F551,G551)&gt;5,"&gt;5 Years")</f>
        <v>1-5 Years</v>
      </c>
      <c r="AA551" s="24">
        <f>L551*(_xlfn.XLOOKUP(K551,'FX rates'!$A$2:$A$38,'FX rates'!$B$2:$B$38))</f>
        <v>250800.00000000006</v>
      </c>
      <c r="AB551" s="24">
        <f>V551*(_xlfn.XLOOKUP(K551,'FX rates'!$A$2:$A$38,'FX rates'!$B$2:$B$38))</f>
        <v>394944.00000000006</v>
      </c>
      <c r="AC551" s="24">
        <f>X551*(_xlfn.XLOOKUP(W551,'FX rates'!$A$2:$A$38,'FX rates'!$B$2:$B$38))</f>
        <v>285912.00000000012</v>
      </c>
      <c r="AD551" s="24">
        <f>Y551*(_xlfn.XLOOKUP(W551,'FX rates'!$A$2:$A$38,'FX rates'!$B$2:$B$38))</f>
        <v>736148.16000000027</v>
      </c>
      <c r="AE551" s="30">
        <f t="shared" si="119"/>
        <v>0.14000000000000021</v>
      </c>
      <c r="AF551" s="31">
        <f t="shared" si="120"/>
        <v>35112.000000000058</v>
      </c>
      <c r="AG551" s="23">
        <f t="shared" si="121"/>
        <v>144144</v>
      </c>
      <c r="AH551" s="35">
        <f t="shared" si="115"/>
        <v>1</v>
      </c>
      <c r="AI551" s="23">
        <f>U551*(_xlfn.XLOOKUP(K551,'FX rates'!$A$2:$A$38,'FX rates'!$B$2:$B$38))</f>
        <v>0</v>
      </c>
      <c r="AJ551" s="23">
        <f>Q551*(_xlfn.XLOOKUP(K551,'FX rates'!$A$2:$A$38,'FX rates'!$B$2:$B$38))</f>
        <v>0</v>
      </c>
      <c r="AK551" s="23">
        <f>R551*(_xlfn.XLOOKUP(K551,'FX rates'!$A$2:$A$38,'FX rates'!$B$2:$B$38))</f>
        <v>0</v>
      </c>
      <c r="AM551" s="4"/>
      <c r="AN551" s="4"/>
      <c r="AO551" s="4"/>
      <c r="AP551" s="32">
        <f t="shared" si="116"/>
        <v>0.57473684210526299</v>
      </c>
      <c r="AQ551" s="32">
        <f t="shared" si="117"/>
        <v>0</v>
      </c>
      <c r="AR551" s="24">
        <f t="shared" si="122"/>
        <v>450236.16000000015</v>
      </c>
      <c r="AS551" s="24" t="str">
        <f t="shared" si="123"/>
        <v>0</v>
      </c>
      <c r="AT551" s="24">
        <f t="shared" si="124"/>
        <v>662533.34400000027</v>
      </c>
      <c r="AU551" s="24">
        <f t="shared" si="125"/>
        <v>73614.815999999992</v>
      </c>
    </row>
    <row r="552" spans="1:47" x14ac:dyDescent="0.25">
      <c r="A552" s="28" t="s">
        <v>15498</v>
      </c>
      <c r="B552" s="28" t="s">
        <v>10459</v>
      </c>
      <c r="C552" s="28" t="s">
        <v>10460</v>
      </c>
      <c r="D552" s="28" t="s">
        <v>10461</v>
      </c>
      <c r="E552" s="28" t="s">
        <v>10462</v>
      </c>
      <c r="F552" s="29">
        <v>44207</v>
      </c>
      <c r="G552" s="29">
        <v>44896</v>
      </c>
      <c r="H552" s="28" t="s">
        <v>10463</v>
      </c>
      <c r="I552" s="28" t="s">
        <v>16047</v>
      </c>
      <c r="J552" s="28" t="s">
        <v>16055</v>
      </c>
      <c r="K552" s="28" t="s">
        <v>10464</v>
      </c>
      <c r="L552" s="27">
        <v>213378.00000000003</v>
      </c>
      <c r="M552" s="27">
        <v>142120</v>
      </c>
      <c r="N552" s="27">
        <v>0</v>
      </c>
      <c r="O552" s="27">
        <v>0</v>
      </c>
      <c r="P552" s="27">
        <f t="shared" si="112"/>
        <v>142120</v>
      </c>
      <c r="Q552" s="27">
        <v>0</v>
      </c>
      <c r="R552" s="27">
        <v>0</v>
      </c>
      <c r="S552" s="27">
        <v>0</v>
      </c>
      <c r="T552" s="27">
        <f t="shared" si="113"/>
        <v>0</v>
      </c>
      <c r="U552" s="27">
        <v>0</v>
      </c>
      <c r="V552" s="27">
        <f t="shared" si="114"/>
        <v>355498</v>
      </c>
      <c r="W552" s="28" t="s">
        <v>10465</v>
      </c>
      <c r="X552" s="27">
        <v>224046.90000000005</v>
      </c>
      <c r="Y552" s="27">
        <f t="shared" si="118"/>
        <v>597319.80000000016</v>
      </c>
      <c r="Z552" s="4" t="str" cm="1">
        <f t="array" ref="Z552">_xlfn.IFS(YEARFRAC(F552,G552)&lt;1,"&lt;1 Year",YEARFRAC(F552,G552)&lt;=5,"1-5 Years",YEARFRAC(F552,G552)&gt;5,"&gt;5 Years")</f>
        <v>1-5 Years</v>
      </c>
      <c r="AA552" s="24">
        <f>L552*(_xlfn.XLOOKUP(K552,'FX rates'!$A$2:$A$38,'FX rates'!$B$2:$B$38))</f>
        <v>213378.00000000003</v>
      </c>
      <c r="AB552" s="24">
        <f>V552*(_xlfn.XLOOKUP(K552,'FX rates'!$A$2:$A$38,'FX rates'!$B$2:$B$38))</f>
        <v>355498</v>
      </c>
      <c r="AC552" s="24">
        <f>X552*(_xlfn.XLOOKUP(W552,'FX rates'!$A$2:$A$38,'FX rates'!$B$2:$B$38))</f>
        <v>224046.90000000005</v>
      </c>
      <c r="AD552" s="24">
        <f>Y552*(_xlfn.XLOOKUP(W552,'FX rates'!$A$2:$A$38,'FX rates'!$B$2:$B$38))</f>
        <v>597319.80000000016</v>
      </c>
      <c r="AE552" s="30">
        <f t="shared" si="119"/>
        <v>5.00000000000001E-2</v>
      </c>
      <c r="AF552" s="31">
        <f t="shared" si="120"/>
        <v>10668.900000000023</v>
      </c>
      <c r="AG552" s="23">
        <f t="shared" si="121"/>
        <v>142119.99999999997</v>
      </c>
      <c r="AH552" s="35">
        <f t="shared" si="115"/>
        <v>1</v>
      </c>
      <c r="AI552" s="23">
        <f>U552*(_xlfn.XLOOKUP(K552,'FX rates'!$A$2:$A$38,'FX rates'!$B$2:$B$38))</f>
        <v>0</v>
      </c>
      <c r="AJ552" s="23">
        <f>Q552*(_xlfn.XLOOKUP(K552,'FX rates'!$A$2:$A$38,'FX rates'!$B$2:$B$38))</f>
        <v>0</v>
      </c>
      <c r="AK552" s="23">
        <f>R552*(_xlfn.XLOOKUP(K552,'FX rates'!$A$2:$A$38,'FX rates'!$B$2:$B$38))</f>
        <v>0</v>
      </c>
      <c r="AM552" s="4"/>
      <c r="AN552" s="4"/>
      <c r="AO552" s="4"/>
      <c r="AP552" s="32">
        <f t="shared" si="116"/>
        <v>0.66604804619032876</v>
      </c>
      <c r="AQ552" s="32">
        <f t="shared" si="117"/>
        <v>0</v>
      </c>
      <c r="AR552" s="24">
        <f t="shared" si="122"/>
        <v>373272.90000000008</v>
      </c>
      <c r="AS552" s="24" t="str">
        <f t="shared" si="123"/>
        <v>0</v>
      </c>
      <c r="AT552" s="24">
        <f t="shared" si="124"/>
        <v>537587.82000000018</v>
      </c>
      <c r="AU552" s="24">
        <f t="shared" si="125"/>
        <v>59731.979999999981</v>
      </c>
    </row>
    <row r="553" spans="1:47" x14ac:dyDescent="0.25">
      <c r="A553" s="28" t="s">
        <v>15499</v>
      </c>
      <c r="B553" s="28" t="s">
        <v>10466</v>
      </c>
      <c r="C553" s="28" t="s">
        <v>10467</v>
      </c>
      <c r="D553" s="28" t="s">
        <v>10468</v>
      </c>
      <c r="E553" s="28" t="s">
        <v>10469</v>
      </c>
      <c r="F553" s="29">
        <v>44207</v>
      </c>
      <c r="G553" s="29">
        <v>44896</v>
      </c>
      <c r="H553" s="28" t="s">
        <v>10470</v>
      </c>
      <c r="I553" s="28" t="s">
        <v>16044</v>
      </c>
      <c r="J553" s="28" t="s">
        <v>16033</v>
      </c>
      <c r="K553" s="28" t="s">
        <v>10471</v>
      </c>
      <c r="L553" s="27">
        <v>206448.00000000003</v>
      </c>
      <c r="M553" s="27">
        <v>195415.00000000003</v>
      </c>
      <c r="N553" s="27">
        <v>0</v>
      </c>
      <c r="O553" s="27">
        <v>0</v>
      </c>
      <c r="P553" s="27">
        <f t="shared" si="112"/>
        <v>195415.00000000003</v>
      </c>
      <c r="Q553" s="27">
        <v>0</v>
      </c>
      <c r="R553" s="27">
        <v>0</v>
      </c>
      <c r="S553" s="27">
        <v>0</v>
      </c>
      <c r="T553" s="27">
        <f t="shared" si="113"/>
        <v>0</v>
      </c>
      <c r="U553" s="27">
        <v>0</v>
      </c>
      <c r="V553" s="27">
        <f t="shared" si="114"/>
        <v>401863.00000000006</v>
      </c>
      <c r="W553" s="28" t="s">
        <v>10472</v>
      </c>
      <c r="X553" s="27">
        <v>208512.48000000004</v>
      </c>
      <c r="Y553" s="27">
        <f t="shared" si="118"/>
        <v>614394.1100000001</v>
      </c>
      <c r="Z553" s="4" t="str" cm="1">
        <f t="array" ref="Z553">_xlfn.IFS(YEARFRAC(F553,G553)&lt;1,"&lt;1 Year",YEARFRAC(F553,G553)&lt;=5,"1-5 Years",YEARFRAC(F553,G553)&gt;5,"&gt;5 Years")</f>
        <v>1-5 Years</v>
      </c>
      <c r="AA553" s="24">
        <f>L553*(_xlfn.XLOOKUP(K553,'FX rates'!$A$2:$A$38,'FX rates'!$B$2:$B$38))</f>
        <v>206448.00000000003</v>
      </c>
      <c r="AB553" s="24">
        <f>V553*(_xlfn.XLOOKUP(K553,'FX rates'!$A$2:$A$38,'FX rates'!$B$2:$B$38))</f>
        <v>401863.00000000006</v>
      </c>
      <c r="AC553" s="24">
        <f>X553*(_xlfn.XLOOKUP(W553,'FX rates'!$A$2:$A$38,'FX rates'!$B$2:$B$38))</f>
        <v>208512.48000000004</v>
      </c>
      <c r="AD553" s="24">
        <f>Y553*(_xlfn.XLOOKUP(W553,'FX rates'!$A$2:$A$38,'FX rates'!$B$2:$B$38))</f>
        <v>614394.1100000001</v>
      </c>
      <c r="AE553" s="30">
        <f t="shared" si="119"/>
        <v>1.0000000000000049E-2</v>
      </c>
      <c r="AF553" s="31">
        <f t="shared" si="120"/>
        <v>2064.4800000000105</v>
      </c>
      <c r="AG553" s="23">
        <f t="shared" si="121"/>
        <v>195415.00000000003</v>
      </c>
      <c r="AH553" s="35">
        <f t="shared" si="115"/>
        <v>1</v>
      </c>
      <c r="AI553" s="23">
        <f>U553*(_xlfn.XLOOKUP(K553,'FX rates'!$A$2:$A$38,'FX rates'!$B$2:$B$38))</f>
        <v>0</v>
      </c>
      <c r="AJ553" s="23">
        <f>Q553*(_xlfn.XLOOKUP(K553,'FX rates'!$A$2:$A$38,'FX rates'!$B$2:$B$38))</f>
        <v>0</v>
      </c>
      <c r="AK553" s="23">
        <f>R553*(_xlfn.XLOOKUP(K553,'FX rates'!$A$2:$A$38,'FX rates'!$B$2:$B$38))</f>
        <v>0</v>
      </c>
      <c r="AM553" s="4"/>
      <c r="AN553" s="4"/>
      <c r="AO553" s="4"/>
      <c r="AP553" s="32">
        <f t="shared" si="116"/>
        <v>0.94655797101449279</v>
      </c>
      <c r="AQ553" s="32">
        <f t="shared" si="117"/>
        <v>0</v>
      </c>
      <c r="AR553" s="24">
        <f t="shared" si="122"/>
        <v>405881.63000000006</v>
      </c>
      <c r="AS553" s="24" t="str">
        <f t="shared" si="123"/>
        <v>0</v>
      </c>
      <c r="AT553" s="24">
        <f t="shared" si="124"/>
        <v>552954.69900000014</v>
      </c>
      <c r="AU553" s="24">
        <f t="shared" si="125"/>
        <v>61439.410999999964</v>
      </c>
    </row>
    <row r="554" spans="1:47" x14ac:dyDescent="0.25">
      <c r="A554" s="28" t="s">
        <v>15500</v>
      </c>
      <c r="B554" s="28" t="s">
        <v>2057</v>
      </c>
      <c r="C554" s="28" t="s">
        <v>2058</v>
      </c>
      <c r="D554" s="28" t="s">
        <v>2059</v>
      </c>
      <c r="E554" s="28" t="s">
        <v>2060</v>
      </c>
      <c r="F554" s="29">
        <v>44207</v>
      </c>
      <c r="G554" s="29">
        <v>44896</v>
      </c>
      <c r="H554" s="28" t="s">
        <v>2061</v>
      </c>
      <c r="I554" s="28" t="s">
        <v>16053</v>
      </c>
      <c r="J554" s="28" t="s">
        <v>16036</v>
      </c>
      <c r="K554" s="28" t="s">
        <v>2062</v>
      </c>
      <c r="L554" s="27">
        <v>52624.000000000007</v>
      </c>
      <c r="M554" s="27">
        <v>21340</v>
      </c>
      <c r="N554" s="27">
        <v>0</v>
      </c>
      <c r="O554" s="27">
        <v>0</v>
      </c>
      <c r="P554" s="27">
        <f t="shared" si="112"/>
        <v>21340</v>
      </c>
      <c r="Q554" s="27">
        <v>0</v>
      </c>
      <c r="R554" s="27">
        <v>0</v>
      </c>
      <c r="S554" s="27">
        <v>0</v>
      </c>
      <c r="T554" s="27">
        <f t="shared" si="113"/>
        <v>0</v>
      </c>
      <c r="U554" s="27">
        <v>0</v>
      </c>
      <c r="V554" s="27">
        <f t="shared" si="114"/>
        <v>73964</v>
      </c>
      <c r="W554" s="28" t="s">
        <v>2063</v>
      </c>
      <c r="X554" s="27">
        <v>55255.200000000012</v>
      </c>
      <c r="Y554" s="27">
        <f t="shared" si="118"/>
        <v>132917.40000000002</v>
      </c>
      <c r="Z554" s="4" t="str" cm="1">
        <f t="array" ref="Z554">_xlfn.IFS(YEARFRAC(F554,G554)&lt;1,"&lt;1 Year",YEARFRAC(F554,G554)&lt;=5,"1-5 Years",YEARFRAC(F554,G554)&gt;5,"&gt;5 Years")</f>
        <v>1-5 Years</v>
      </c>
      <c r="AA554" s="24">
        <f>L554*(_xlfn.XLOOKUP(K554,'FX rates'!$A$2:$A$38,'FX rates'!$B$2:$B$38))</f>
        <v>70024.125603980545</v>
      </c>
      <c r="AB554" s="24">
        <f>V554*(_xlfn.XLOOKUP(K554,'FX rates'!$A$2:$A$38,'FX rates'!$B$2:$B$38))</f>
        <v>98420.196605594712</v>
      </c>
      <c r="AC554" s="24">
        <f>X554*(_xlfn.XLOOKUP(W554,'FX rates'!$A$2:$A$38,'FX rates'!$B$2:$B$38))</f>
        <v>73525.33188417957</v>
      </c>
      <c r="AD554" s="24">
        <f>Y554*(_xlfn.XLOOKUP(W554,'FX rates'!$A$2:$A$38,'FX rates'!$B$2:$B$38))</f>
        <v>176866.53832005404</v>
      </c>
      <c r="AE554" s="30">
        <f t="shared" si="119"/>
        <v>4.9999999999999968E-2</v>
      </c>
      <c r="AF554" s="31">
        <f t="shared" si="120"/>
        <v>2631.2000000000044</v>
      </c>
      <c r="AG554" s="23">
        <f t="shared" si="121"/>
        <v>28396.071001614167</v>
      </c>
      <c r="AH554" s="35">
        <f t="shared" si="115"/>
        <v>1.3306500000756409</v>
      </c>
      <c r="AI554" s="23">
        <f>U554*(_xlfn.XLOOKUP(K554,'FX rates'!$A$2:$A$38,'FX rates'!$B$2:$B$38))</f>
        <v>0</v>
      </c>
      <c r="AJ554" s="23">
        <f>Q554*(_xlfn.XLOOKUP(K554,'FX rates'!$A$2:$A$38,'FX rates'!$B$2:$B$38))</f>
        <v>0</v>
      </c>
      <c r="AK554" s="23">
        <f>R554*(_xlfn.XLOOKUP(K554,'FX rates'!$A$2:$A$38,'FX rates'!$B$2:$B$38))</f>
        <v>0</v>
      </c>
      <c r="AM554" s="4"/>
      <c r="AN554" s="4"/>
      <c r="AO554" s="4"/>
      <c r="AP554" s="32">
        <f t="shared" si="116"/>
        <v>0.40551839464882938</v>
      </c>
      <c r="AQ554" s="32">
        <f t="shared" si="117"/>
        <v>0</v>
      </c>
      <c r="AR554" s="24">
        <f t="shared" si="122"/>
        <v>77662.200000000012</v>
      </c>
      <c r="AS554" s="24" t="str">
        <f t="shared" si="123"/>
        <v>0</v>
      </c>
      <c r="AT554" s="24">
        <f t="shared" si="124"/>
        <v>159179.88448804864</v>
      </c>
      <c r="AU554" s="24">
        <f t="shared" si="125"/>
        <v>17686.653832005395</v>
      </c>
    </row>
    <row r="555" spans="1:47" x14ac:dyDescent="0.25">
      <c r="A555" s="28" t="s">
        <v>15501</v>
      </c>
      <c r="B555" s="28" t="s">
        <v>10480</v>
      </c>
      <c r="C555" s="28" t="s">
        <v>10481</v>
      </c>
      <c r="D555" s="28" t="s">
        <v>10482</v>
      </c>
      <c r="E555" s="28" t="s">
        <v>10483</v>
      </c>
      <c r="F555" s="29">
        <v>44207</v>
      </c>
      <c r="G555" s="29">
        <v>44896</v>
      </c>
      <c r="H555" s="28" t="s">
        <v>10484</v>
      </c>
      <c r="I555" s="28" t="s">
        <v>16032</v>
      </c>
      <c r="J555" s="28" t="s">
        <v>16039</v>
      </c>
      <c r="K555" s="28" t="s">
        <v>10485</v>
      </c>
      <c r="L555" s="27">
        <v>204763.68000000005</v>
      </c>
      <c r="M555" s="27">
        <v>77440</v>
      </c>
      <c r="N555" s="27">
        <v>0</v>
      </c>
      <c r="O555" s="27">
        <v>0</v>
      </c>
      <c r="P555" s="27">
        <f t="shared" si="112"/>
        <v>77440</v>
      </c>
      <c r="Q555" s="27">
        <v>0</v>
      </c>
      <c r="R555" s="27">
        <v>0</v>
      </c>
      <c r="S555" s="27">
        <v>0</v>
      </c>
      <c r="T555" s="27">
        <f t="shared" si="113"/>
        <v>0</v>
      </c>
      <c r="U555" s="27">
        <v>0</v>
      </c>
      <c r="V555" s="27">
        <f t="shared" si="114"/>
        <v>282203.68000000005</v>
      </c>
      <c r="W555" s="28" t="s">
        <v>10486</v>
      </c>
      <c r="X555" s="27">
        <v>215001.86400000006</v>
      </c>
      <c r="Y555" s="27">
        <f t="shared" si="118"/>
        <v>511315.72800000012</v>
      </c>
      <c r="Z555" s="4" t="str" cm="1">
        <f t="array" ref="Z555">_xlfn.IFS(YEARFRAC(F555,G555)&lt;1,"&lt;1 Year",YEARFRAC(F555,G555)&lt;=5,"1-5 Years",YEARFRAC(F555,G555)&gt;5,"&gt;5 Years")</f>
        <v>1-5 Years</v>
      </c>
      <c r="AA555" s="24">
        <f>L555*(_xlfn.XLOOKUP(K555,'FX rates'!$A$2:$A$38,'FX rates'!$B$2:$B$38))</f>
        <v>204763.68000000005</v>
      </c>
      <c r="AB555" s="24">
        <f>V555*(_xlfn.XLOOKUP(K555,'FX rates'!$A$2:$A$38,'FX rates'!$B$2:$B$38))</f>
        <v>282203.68000000005</v>
      </c>
      <c r="AC555" s="24">
        <f>X555*(_xlfn.XLOOKUP(W555,'FX rates'!$A$2:$A$38,'FX rates'!$B$2:$B$38))</f>
        <v>215001.86400000006</v>
      </c>
      <c r="AD555" s="24">
        <f>Y555*(_xlfn.XLOOKUP(W555,'FX rates'!$A$2:$A$38,'FX rates'!$B$2:$B$38))</f>
        <v>511315.72800000012</v>
      </c>
      <c r="AE555" s="30">
        <f t="shared" si="119"/>
        <v>5.0000000000000031E-2</v>
      </c>
      <c r="AF555" s="31">
        <f t="shared" si="120"/>
        <v>10238.184000000008</v>
      </c>
      <c r="AG555" s="23">
        <f t="shared" si="121"/>
        <v>77440</v>
      </c>
      <c r="AH555" s="35">
        <f t="shared" si="115"/>
        <v>1</v>
      </c>
      <c r="AI555" s="23">
        <f>U555*(_xlfn.XLOOKUP(K555,'FX rates'!$A$2:$A$38,'FX rates'!$B$2:$B$38))</f>
        <v>0</v>
      </c>
      <c r="AJ555" s="23">
        <f>Q555*(_xlfn.XLOOKUP(K555,'FX rates'!$A$2:$A$38,'FX rates'!$B$2:$B$38))</f>
        <v>0</v>
      </c>
      <c r="AK555" s="23">
        <f>R555*(_xlfn.XLOOKUP(K555,'FX rates'!$A$2:$A$38,'FX rates'!$B$2:$B$38))</f>
        <v>0</v>
      </c>
      <c r="AM555" s="4"/>
      <c r="AN555" s="4"/>
      <c r="AO555" s="4"/>
      <c r="AP555" s="32">
        <f t="shared" si="116"/>
        <v>0.37819206999991395</v>
      </c>
      <c r="AQ555" s="32">
        <f t="shared" si="117"/>
        <v>0</v>
      </c>
      <c r="AR555" s="24">
        <f t="shared" si="122"/>
        <v>296313.86400000006</v>
      </c>
      <c r="AS555" s="24" t="str">
        <f t="shared" si="123"/>
        <v>0</v>
      </c>
      <c r="AT555" s="24">
        <f t="shared" si="124"/>
        <v>460184.1552000001</v>
      </c>
      <c r="AU555" s="24">
        <f t="shared" si="125"/>
        <v>51131.572800000024</v>
      </c>
    </row>
    <row r="556" spans="1:47" x14ac:dyDescent="0.25">
      <c r="A556" s="28" t="s">
        <v>15502</v>
      </c>
      <c r="B556" s="28" t="s">
        <v>10487</v>
      </c>
      <c r="C556" s="28" t="s">
        <v>10488</v>
      </c>
      <c r="D556" s="28" t="s">
        <v>10489</v>
      </c>
      <c r="E556" s="28" t="s">
        <v>10490</v>
      </c>
      <c r="F556" s="29">
        <v>44207</v>
      </c>
      <c r="G556" s="29">
        <v>44896</v>
      </c>
      <c r="H556" s="28" t="s">
        <v>10491</v>
      </c>
      <c r="I556" s="28" t="s">
        <v>16053</v>
      </c>
      <c r="J556" s="28" t="s">
        <v>16054</v>
      </c>
      <c r="K556" s="28" t="s">
        <v>10492</v>
      </c>
      <c r="L556" s="27">
        <v>196350.00000000003</v>
      </c>
      <c r="M556" s="27">
        <v>141570</v>
      </c>
      <c r="N556" s="27">
        <v>0</v>
      </c>
      <c r="O556" s="27">
        <v>0</v>
      </c>
      <c r="P556" s="27">
        <f t="shared" si="112"/>
        <v>141570</v>
      </c>
      <c r="Q556" s="27">
        <v>0</v>
      </c>
      <c r="R556" s="27">
        <v>0</v>
      </c>
      <c r="S556" s="27">
        <v>0</v>
      </c>
      <c r="T556" s="27">
        <f t="shared" si="113"/>
        <v>0</v>
      </c>
      <c r="U556" s="27">
        <v>0</v>
      </c>
      <c r="V556" s="27">
        <f t="shared" si="114"/>
        <v>337920</v>
      </c>
      <c r="W556" s="28" t="s">
        <v>10493</v>
      </c>
      <c r="X556" s="27">
        <v>212058.00000000006</v>
      </c>
      <c r="Y556" s="27">
        <f t="shared" si="118"/>
        <v>577011.60000000009</v>
      </c>
      <c r="Z556" s="4" t="str" cm="1">
        <f t="array" ref="Z556">_xlfn.IFS(YEARFRAC(F556,G556)&lt;1,"&lt;1 Year",YEARFRAC(F556,G556)&lt;=5,"1-5 Years",YEARFRAC(F556,G556)&gt;5,"&gt;5 Years")</f>
        <v>1-5 Years</v>
      </c>
      <c r="AA556" s="24">
        <f>L556*(_xlfn.XLOOKUP(K556,'FX rates'!$A$2:$A$38,'FX rates'!$B$2:$B$38))</f>
        <v>196350.00000000003</v>
      </c>
      <c r="AB556" s="24">
        <f>V556*(_xlfn.XLOOKUP(K556,'FX rates'!$A$2:$A$38,'FX rates'!$B$2:$B$38))</f>
        <v>337920</v>
      </c>
      <c r="AC556" s="24">
        <f>X556*(_xlfn.XLOOKUP(W556,'FX rates'!$A$2:$A$38,'FX rates'!$B$2:$B$38))</f>
        <v>212058.00000000006</v>
      </c>
      <c r="AD556" s="24">
        <f>Y556*(_xlfn.XLOOKUP(W556,'FX rates'!$A$2:$A$38,'FX rates'!$B$2:$B$38))</f>
        <v>577011.60000000009</v>
      </c>
      <c r="AE556" s="30">
        <f t="shared" si="119"/>
        <v>8.000000000000014E-2</v>
      </c>
      <c r="AF556" s="31">
        <f t="shared" si="120"/>
        <v>15708.000000000029</v>
      </c>
      <c r="AG556" s="23">
        <f t="shared" si="121"/>
        <v>141569.99999999997</v>
      </c>
      <c r="AH556" s="35">
        <f t="shared" si="115"/>
        <v>1</v>
      </c>
      <c r="AI556" s="23">
        <f>U556*(_xlfn.XLOOKUP(K556,'FX rates'!$A$2:$A$38,'FX rates'!$B$2:$B$38))</f>
        <v>0</v>
      </c>
      <c r="AJ556" s="23">
        <f>Q556*(_xlfn.XLOOKUP(K556,'FX rates'!$A$2:$A$38,'FX rates'!$B$2:$B$38))</f>
        <v>0</v>
      </c>
      <c r="AK556" s="23">
        <f>R556*(_xlfn.XLOOKUP(K556,'FX rates'!$A$2:$A$38,'FX rates'!$B$2:$B$38))</f>
        <v>0</v>
      </c>
      <c r="AM556" s="4"/>
      <c r="AN556" s="4"/>
      <c r="AO556" s="4"/>
      <c r="AP556" s="32">
        <f t="shared" si="116"/>
        <v>0.72100840336134442</v>
      </c>
      <c r="AQ556" s="32">
        <f t="shared" si="117"/>
        <v>0</v>
      </c>
      <c r="AR556" s="24">
        <f t="shared" si="122"/>
        <v>364953.60000000009</v>
      </c>
      <c r="AS556" s="24" t="str">
        <f t="shared" si="123"/>
        <v>0</v>
      </c>
      <c r="AT556" s="24">
        <f t="shared" si="124"/>
        <v>519310.44000000012</v>
      </c>
      <c r="AU556" s="24">
        <f t="shared" si="125"/>
        <v>57701.159999999974</v>
      </c>
    </row>
    <row r="557" spans="1:47" x14ac:dyDescent="0.25">
      <c r="A557" s="28" t="s">
        <v>15503</v>
      </c>
      <c r="B557" s="28" t="s">
        <v>10494</v>
      </c>
      <c r="C557" s="28" t="s">
        <v>10495</v>
      </c>
      <c r="D557" s="28" t="s">
        <v>10496</v>
      </c>
      <c r="E557" s="28" t="s">
        <v>10497</v>
      </c>
      <c r="F557" s="29">
        <v>44207</v>
      </c>
      <c r="G557" s="29">
        <v>44896</v>
      </c>
      <c r="H557" s="28" t="s">
        <v>10498</v>
      </c>
      <c r="I557" s="28" t="s">
        <v>16044</v>
      </c>
      <c r="J557" s="28" t="s">
        <v>16057</v>
      </c>
      <c r="K557" s="28" t="s">
        <v>10499</v>
      </c>
      <c r="L557" s="27">
        <v>169950</v>
      </c>
      <c r="M557" s="27">
        <v>204820.00000000003</v>
      </c>
      <c r="N557" s="27">
        <v>0</v>
      </c>
      <c r="O557" s="27">
        <v>0</v>
      </c>
      <c r="P557" s="27">
        <f t="shared" si="112"/>
        <v>204820.00000000003</v>
      </c>
      <c r="Q557" s="27">
        <v>0</v>
      </c>
      <c r="R557" s="27">
        <v>0</v>
      </c>
      <c r="S557" s="27">
        <v>0</v>
      </c>
      <c r="T557" s="27">
        <f t="shared" si="113"/>
        <v>0</v>
      </c>
      <c r="U557" s="27">
        <v>0</v>
      </c>
      <c r="V557" s="27">
        <f t="shared" si="114"/>
        <v>374770</v>
      </c>
      <c r="W557" s="28" t="s">
        <v>10500</v>
      </c>
      <c r="X557" s="27">
        <v>192043.49999999997</v>
      </c>
      <c r="Y557" s="27">
        <f t="shared" si="118"/>
        <v>615533.6</v>
      </c>
      <c r="Z557" s="4" t="str" cm="1">
        <f t="array" ref="Z557">_xlfn.IFS(YEARFRAC(F557,G557)&lt;1,"&lt;1 Year",YEARFRAC(F557,G557)&lt;=5,"1-5 Years",YEARFRAC(F557,G557)&gt;5,"&gt;5 Years")</f>
        <v>1-5 Years</v>
      </c>
      <c r="AA557" s="24">
        <f>L557*(_xlfn.XLOOKUP(K557,'FX rates'!$A$2:$A$38,'FX rates'!$B$2:$B$38))</f>
        <v>169950</v>
      </c>
      <c r="AB557" s="24">
        <f>V557*(_xlfn.XLOOKUP(K557,'FX rates'!$A$2:$A$38,'FX rates'!$B$2:$B$38))</f>
        <v>374770</v>
      </c>
      <c r="AC557" s="24">
        <f>X557*(_xlfn.XLOOKUP(W557,'FX rates'!$A$2:$A$38,'FX rates'!$B$2:$B$38))</f>
        <v>192043.49999999997</v>
      </c>
      <c r="AD557" s="24">
        <f>Y557*(_xlfn.XLOOKUP(W557,'FX rates'!$A$2:$A$38,'FX rates'!$B$2:$B$38))</f>
        <v>615533.6</v>
      </c>
      <c r="AE557" s="30">
        <f t="shared" si="119"/>
        <v>0.12999999999999984</v>
      </c>
      <c r="AF557" s="31">
        <f t="shared" si="120"/>
        <v>22093.499999999971</v>
      </c>
      <c r="AG557" s="23">
        <f t="shared" si="121"/>
        <v>204820</v>
      </c>
      <c r="AH557" s="35">
        <f t="shared" si="115"/>
        <v>1</v>
      </c>
      <c r="AI557" s="23">
        <f>U557*(_xlfn.XLOOKUP(K557,'FX rates'!$A$2:$A$38,'FX rates'!$B$2:$B$38))</f>
        <v>0</v>
      </c>
      <c r="AJ557" s="23">
        <f>Q557*(_xlfn.XLOOKUP(K557,'FX rates'!$A$2:$A$38,'FX rates'!$B$2:$B$38))</f>
        <v>0</v>
      </c>
      <c r="AK557" s="23">
        <f>R557*(_xlfn.XLOOKUP(K557,'FX rates'!$A$2:$A$38,'FX rates'!$B$2:$B$38))</f>
        <v>0</v>
      </c>
      <c r="AM557" s="4"/>
      <c r="AN557" s="4"/>
      <c r="AO557" s="4"/>
      <c r="AP557" s="32">
        <f t="shared" si="116"/>
        <v>1.2051779935275082</v>
      </c>
      <c r="AQ557" s="32">
        <f t="shared" si="117"/>
        <v>0</v>
      </c>
      <c r="AR557" s="24">
        <f t="shared" si="122"/>
        <v>423490.1</v>
      </c>
      <c r="AS557" s="24" t="str">
        <f t="shared" si="123"/>
        <v>0</v>
      </c>
      <c r="AT557" s="24">
        <f t="shared" si="124"/>
        <v>553980.24</v>
      </c>
      <c r="AU557" s="24">
        <f t="shared" si="125"/>
        <v>61553.359999999986</v>
      </c>
    </row>
    <row r="558" spans="1:47" x14ac:dyDescent="0.25">
      <c r="A558" s="28" t="s">
        <v>14019</v>
      </c>
      <c r="B558" s="28" t="s">
        <v>7247</v>
      </c>
      <c r="C558" s="28" t="s">
        <v>7248</v>
      </c>
      <c r="D558" s="28" t="s">
        <v>7249</v>
      </c>
      <c r="E558" s="28" t="s">
        <v>7250</v>
      </c>
      <c r="F558" s="29">
        <v>39223</v>
      </c>
      <c r="G558" s="29">
        <v>44896</v>
      </c>
      <c r="H558" s="28" t="s">
        <v>7251</v>
      </c>
      <c r="I558" s="28" t="s">
        <v>16046</v>
      </c>
      <c r="J558" s="28" t="s">
        <v>16047</v>
      </c>
      <c r="K558" s="28" t="s">
        <v>7252</v>
      </c>
      <c r="L558" s="27">
        <v>13173270.000000004</v>
      </c>
      <c r="M558" s="27">
        <v>1365100.0000000002</v>
      </c>
      <c r="N558" s="27">
        <v>0</v>
      </c>
      <c r="O558" s="27">
        <v>0</v>
      </c>
      <c r="P558" s="27">
        <f t="shared" si="112"/>
        <v>1365100.0000000002</v>
      </c>
      <c r="Q558" s="27">
        <v>0</v>
      </c>
      <c r="R558" s="27">
        <v>0</v>
      </c>
      <c r="S558" s="27">
        <v>0</v>
      </c>
      <c r="T558" s="27">
        <f t="shared" si="113"/>
        <v>0</v>
      </c>
      <c r="U558" s="27">
        <v>0</v>
      </c>
      <c r="V558" s="27">
        <f t="shared" si="114"/>
        <v>14538370.000000004</v>
      </c>
      <c r="W558" s="28" t="s">
        <v>7253</v>
      </c>
      <c r="X558" s="27">
        <v>14358864.300000004</v>
      </c>
      <c r="Y558" s="27">
        <f t="shared" si="118"/>
        <v>30205687.600000009</v>
      </c>
      <c r="Z558" s="4" t="str" cm="1">
        <f t="array" ref="Z558">_xlfn.IFS(YEARFRAC(F558,G558)&lt;1,"&lt;1 Year",YEARFRAC(F558,G558)&lt;=5,"1-5 Years",YEARFRAC(F558,G558)&gt;5,"&gt;5 Years")</f>
        <v>&gt;5 Years</v>
      </c>
      <c r="AA558" s="24">
        <f>L558*(_xlfn.XLOOKUP(K558,'FX rates'!$A$2:$A$38,'FX rates'!$B$2:$B$38))</f>
        <v>121250.58677343646</v>
      </c>
      <c r="AB558" s="24">
        <f>V558*(_xlfn.XLOOKUP(K558,'FX rates'!$A$2:$A$38,'FX rates'!$B$2:$B$38))</f>
        <v>133815.36195867279</v>
      </c>
      <c r="AC558" s="24">
        <f>X558*(_xlfn.XLOOKUP(W558,'FX rates'!$A$2:$A$38,'FX rates'!$B$2:$B$38))</f>
        <v>132163.13958304573</v>
      </c>
      <c r="AD558" s="24">
        <f>Y558*(_xlfn.XLOOKUP(W558,'FX rates'!$A$2:$A$38,'FX rates'!$B$2:$B$38))</f>
        <v>278021.88411799906</v>
      </c>
      <c r="AE558" s="30">
        <f t="shared" si="119"/>
        <v>8.9999999999999941E-2</v>
      </c>
      <c r="AF558" s="31">
        <f t="shared" si="120"/>
        <v>1185594.3000000007</v>
      </c>
      <c r="AG558" s="23">
        <f t="shared" si="121"/>
        <v>12564.775185236329</v>
      </c>
      <c r="AH558" s="35">
        <f t="shared" si="115"/>
        <v>9.2042891987666256E-3</v>
      </c>
      <c r="AI558" s="23">
        <f>U558*(_xlfn.XLOOKUP(K558,'FX rates'!$A$2:$A$38,'FX rates'!$B$2:$B$38))</f>
        <v>0</v>
      </c>
      <c r="AJ558" s="23">
        <f>Q558*(_xlfn.XLOOKUP(K558,'FX rates'!$A$2:$A$38,'FX rates'!$B$2:$B$38))</f>
        <v>0</v>
      </c>
      <c r="AK558" s="23">
        <f>R558*(_xlfn.XLOOKUP(K558,'FX rates'!$A$2:$A$38,'FX rates'!$B$2:$B$38))</f>
        <v>0</v>
      </c>
      <c r="AM558" s="4"/>
      <c r="AN558" s="4"/>
      <c r="AO558" s="4"/>
      <c r="AP558" s="32">
        <f t="shared" si="116"/>
        <v>0.10362651035012566</v>
      </c>
      <c r="AQ558" s="32">
        <f t="shared" si="117"/>
        <v>0</v>
      </c>
      <c r="AR558" s="24">
        <f t="shared" si="122"/>
        <v>15846823.300000006</v>
      </c>
      <c r="AS558" s="24" t="str">
        <f t="shared" si="123"/>
        <v>0</v>
      </c>
      <c r="AT558" s="24">
        <f t="shared" si="124"/>
        <v>250219.69570619916</v>
      </c>
      <c r="AU558" s="24">
        <f t="shared" si="125"/>
        <v>27802.1884117999</v>
      </c>
    </row>
    <row r="559" spans="1:47" x14ac:dyDescent="0.25">
      <c r="A559" s="28" t="s">
        <v>14154</v>
      </c>
      <c r="B559" s="28" t="s">
        <v>1055</v>
      </c>
      <c r="C559" s="28" t="s">
        <v>1056</v>
      </c>
      <c r="D559" s="28" t="s">
        <v>1057</v>
      </c>
      <c r="E559" s="28" t="s">
        <v>1058</v>
      </c>
      <c r="F559" s="29">
        <v>39475</v>
      </c>
      <c r="G559" s="29">
        <v>44896</v>
      </c>
      <c r="H559" s="28" t="s">
        <v>1059</v>
      </c>
      <c r="I559" s="28" t="s">
        <v>16052</v>
      </c>
      <c r="J559" s="28" t="s">
        <v>16033</v>
      </c>
      <c r="K559" s="28" t="s">
        <v>1060</v>
      </c>
      <c r="L559" s="27">
        <v>333300</v>
      </c>
      <c r="M559" s="27">
        <v>2412300</v>
      </c>
      <c r="N559" s="27">
        <v>0</v>
      </c>
      <c r="O559" s="27">
        <v>0</v>
      </c>
      <c r="P559" s="27">
        <f t="shared" si="112"/>
        <v>2412300</v>
      </c>
      <c r="Q559" s="27">
        <v>0</v>
      </c>
      <c r="R559" s="27">
        <v>0</v>
      </c>
      <c r="S559" s="27">
        <v>0</v>
      </c>
      <c r="T559" s="27">
        <f t="shared" si="113"/>
        <v>0</v>
      </c>
      <c r="U559" s="27">
        <v>787500</v>
      </c>
      <c r="V559" s="27">
        <f t="shared" si="114"/>
        <v>3533100</v>
      </c>
      <c r="W559" s="28" t="s">
        <v>1061</v>
      </c>
      <c r="X559" s="27">
        <v>343299</v>
      </c>
      <c r="Y559" s="27">
        <f t="shared" si="118"/>
        <v>3171267</v>
      </c>
      <c r="Z559" s="4" t="str" cm="1">
        <f t="array" ref="Z559">_xlfn.IFS(YEARFRAC(F559,G559)&lt;1,"&lt;1 Year",YEARFRAC(F559,G559)&lt;=5,"1-5 Years",YEARFRAC(F559,G559)&gt;5,"&gt;5 Years")</f>
        <v>&gt;5 Years</v>
      </c>
      <c r="AA559" s="24">
        <f>L559*(_xlfn.XLOOKUP(K559,'FX rates'!$A$2:$A$38,'FX rates'!$B$2:$B$38))</f>
        <v>333300</v>
      </c>
      <c r="AB559" s="24">
        <f>V559*(_xlfn.XLOOKUP(K559,'FX rates'!$A$2:$A$38,'FX rates'!$B$2:$B$38))</f>
        <v>3533100</v>
      </c>
      <c r="AC559" s="24">
        <f>X559*(_xlfn.XLOOKUP(W559,'FX rates'!$A$2:$A$38,'FX rates'!$B$2:$B$38))</f>
        <v>343299</v>
      </c>
      <c r="AD559" s="24">
        <f>Y559*(_xlfn.XLOOKUP(W559,'FX rates'!$A$2:$A$38,'FX rates'!$B$2:$B$38))</f>
        <v>3171267</v>
      </c>
      <c r="AE559" s="30">
        <f t="shared" si="119"/>
        <v>0.03</v>
      </c>
      <c r="AF559" s="31">
        <f t="shared" si="120"/>
        <v>9999</v>
      </c>
      <c r="AG559" s="23">
        <f t="shared" si="121"/>
        <v>3199800</v>
      </c>
      <c r="AH559" s="35">
        <f t="shared" si="115"/>
        <v>1</v>
      </c>
      <c r="AI559" s="23">
        <f>U559*(_xlfn.XLOOKUP(K559,'FX rates'!$A$2:$A$38,'FX rates'!$B$2:$B$38))</f>
        <v>787500</v>
      </c>
      <c r="AJ559" s="23">
        <f>Q559*(_xlfn.XLOOKUP(K559,'FX rates'!$A$2:$A$38,'FX rates'!$B$2:$B$38))</f>
        <v>0</v>
      </c>
      <c r="AK559" s="23">
        <f>R559*(_xlfn.XLOOKUP(K559,'FX rates'!$A$2:$A$38,'FX rates'!$B$2:$B$38))</f>
        <v>0</v>
      </c>
      <c r="AM559" s="4"/>
      <c r="AN559" s="4"/>
      <c r="AO559" s="4"/>
      <c r="AP559" s="32">
        <f t="shared" si="116"/>
        <v>7.2376237623762378</v>
      </c>
      <c r="AQ559" s="32">
        <f t="shared" si="117"/>
        <v>0</v>
      </c>
      <c r="AR559" s="24">
        <f t="shared" si="122"/>
        <v>2827968</v>
      </c>
      <c r="AS559" s="24" t="str">
        <f t="shared" si="123"/>
        <v>0</v>
      </c>
      <c r="AT559" s="24">
        <f t="shared" si="124"/>
        <v>2854140.3000000003</v>
      </c>
      <c r="AU559" s="24">
        <f t="shared" si="125"/>
        <v>317126.69999999972</v>
      </c>
    </row>
    <row r="560" spans="1:47" x14ac:dyDescent="0.25">
      <c r="A560" s="28" t="s">
        <v>15504</v>
      </c>
      <c r="B560" s="28" t="s">
        <v>10501</v>
      </c>
      <c r="C560" s="28" t="s">
        <v>10502</v>
      </c>
      <c r="D560" s="28" t="s">
        <v>10503</v>
      </c>
      <c r="E560" s="28" t="s">
        <v>10504</v>
      </c>
      <c r="F560" s="29">
        <v>44207</v>
      </c>
      <c r="G560" s="29">
        <v>44896</v>
      </c>
      <c r="H560" s="28" t="s">
        <v>10505</v>
      </c>
      <c r="I560" s="28" t="s">
        <v>16041</v>
      </c>
      <c r="J560" s="28" t="s">
        <v>16041</v>
      </c>
      <c r="K560" s="28" t="s">
        <v>10506</v>
      </c>
      <c r="L560" s="27">
        <v>191649.92000000001</v>
      </c>
      <c r="M560" s="27">
        <v>43989.000000000007</v>
      </c>
      <c r="N560" s="27">
        <v>0</v>
      </c>
      <c r="O560" s="27">
        <v>0</v>
      </c>
      <c r="P560" s="27">
        <f t="shared" si="112"/>
        <v>43989.000000000007</v>
      </c>
      <c r="Q560" s="27">
        <v>0</v>
      </c>
      <c r="R560" s="27">
        <v>0</v>
      </c>
      <c r="S560" s="27">
        <v>0</v>
      </c>
      <c r="T560" s="27">
        <f t="shared" si="113"/>
        <v>0</v>
      </c>
      <c r="U560" s="27">
        <v>0</v>
      </c>
      <c r="V560" s="27">
        <f t="shared" si="114"/>
        <v>235638.92</v>
      </c>
      <c r="W560" s="28" t="s">
        <v>10507</v>
      </c>
      <c r="X560" s="27">
        <v>193566.4192</v>
      </c>
      <c r="Y560" s="27">
        <f t="shared" si="118"/>
        <v>431561.72840000002</v>
      </c>
      <c r="Z560" s="4" t="str" cm="1">
        <f t="array" ref="Z560">_xlfn.IFS(YEARFRAC(F560,G560)&lt;1,"&lt;1 Year",YEARFRAC(F560,G560)&lt;=5,"1-5 Years",YEARFRAC(F560,G560)&gt;5,"&gt;5 Years")</f>
        <v>1-5 Years</v>
      </c>
      <c r="AA560" s="24">
        <f>L560*(_xlfn.XLOOKUP(K560,'FX rates'!$A$2:$A$38,'FX rates'!$B$2:$B$38))</f>
        <v>143295.01663613593</v>
      </c>
      <c r="AB560" s="24">
        <f>V560*(_xlfn.XLOOKUP(K560,'FX rates'!$A$2:$A$38,'FX rates'!$B$2:$B$38))</f>
        <v>176185.21813899584</v>
      </c>
      <c r="AC560" s="24">
        <f>X560*(_xlfn.XLOOKUP(W560,'FX rates'!$A$2:$A$38,'FX rates'!$B$2:$B$38))</f>
        <v>144727.96680249728</v>
      </c>
      <c r="AD560" s="24">
        <f>Y560*(_xlfn.XLOOKUP(W560,'FX rates'!$A$2:$A$38,'FX rates'!$B$2:$B$38))</f>
        <v>322675.03712288308</v>
      </c>
      <c r="AE560" s="30">
        <f t="shared" si="119"/>
        <v>9.9999999999999221E-3</v>
      </c>
      <c r="AF560" s="31">
        <f t="shared" si="120"/>
        <v>1916.4991999999911</v>
      </c>
      <c r="AG560" s="23">
        <f t="shared" si="121"/>
        <v>32890.201502859913</v>
      </c>
      <c r="AH560" s="35">
        <f t="shared" si="115"/>
        <v>0.74769150248607419</v>
      </c>
      <c r="AI560" s="23">
        <f>U560*(_xlfn.XLOOKUP(K560,'FX rates'!$A$2:$A$38,'FX rates'!$B$2:$B$38))</f>
        <v>0</v>
      </c>
      <c r="AJ560" s="23">
        <f>Q560*(_xlfn.XLOOKUP(K560,'FX rates'!$A$2:$A$38,'FX rates'!$B$2:$B$38))</f>
        <v>0</v>
      </c>
      <c r="AK560" s="23">
        <f>R560*(_xlfn.XLOOKUP(K560,'FX rates'!$A$2:$A$38,'FX rates'!$B$2:$B$38))</f>
        <v>0</v>
      </c>
      <c r="AM560" s="4"/>
      <c r="AN560" s="4"/>
      <c r="AO560" s="4"/>
      <c r="AP560" s="32">
        <f t="shared" si="116"/>
        <v>0.22952788083605777</v>
      </c>
      <c r="AQ560" s="32">
        <f t="shared" si="117"/>
        <v>0</v>
      </c>
      <c r="AR560" s="24">
        <f t="shared" si="122"/>
        <v>237995.30919999999</v>
      </c>
      <c r="AS560" s="24" t="str">
        <f t="shared" si="123"/>
        <v>0</v>
      </c>
      <c r="AT560" s="24">
        <f t="shared" si="124"/>
        <v>290407.5334105948</v>
      </c>
      <c r="AU560" s="24">
        <f t="shared" si="125"/>
        <v>32267.503712288279</v>
      </c>
    </row>
    <row r="561" spans="1:47" x14ac:dyDescent="0.25">
      <c r="A561" s="28" t="s">
        <v>15505</v>
      </c>
      <c r="B561" s="28" t="s">
        <v>10508</v>
      </c>
      <c r="C561" s="28" t="s">
        <v>10509</v>
      </c>
      <c r="D561" s="28" t="s">
        <v>10510</v>
      </c>
      <c r="E561" s="28" t="s">
        <v>10511</v>
      </c>
      <c r="F561" s="29">
        <v>44207</v>
      </c>
      <c r="G561" s="29">
        <v>44896</v>
      </c>
      <c r="H561" s="28" t="s">
        <v>10512</v>
      </c>
      <c r="I561" s="28" t="s">
        <v>16055</v>
      </c>
      <c r="J561" s="28" t="s">
        <v>16046</v>
      </c>
      <c r="K561" s="28" t="s">
        <v>10513</v>
      </c>
      <c r="L561" s="27">
        <v>64113.280000000013</v>
      </c>
      <c r="M561" s="27">
        <v>11748.000000000002</v>
      </c>
      <c r="N561" s="27">
        <v>0</v>
      </c>
      <c r="O561" s="27">
        <v>0</v>
      </c>
      <c r="P561" s="27">
        <f t="shared" si="112"/>
        <v>11748.000000000002</v>
      </c>
      <c r="Q561" s="27">
        <v>0</v>
      </c>
      <c r="R561" s="27">
        <v>0</v>
      </c>
      <c r="S561" s="27">
        <v>0</v>
      </c>
      <c r="T561" s="27">
        <f t="shared" si="113"/>
        <v>0</v>
      </c>
      <c r="U561" s="27">
        <v>0</v>
      </c>
      <c r="V561" s="27">
        <f t="shared" si="114"/>
        <v>75861.280000000013</v>
      </c>
      <c r="W561" s="28" t="s">
        <v>10514</v>
      </c>
      <c r="X561" s="27">
        <v>73730.272000000012</v>
      </c>
      <c r="Y561" s="27">
        <f t="shared" si="118"/>
        <v>160970.74400000001</v>
      </c>
      <c r="Z561" s="4" t="str" cm="1">
        <f t="array" ref="Z561">_xlfn.IFS(YEARFRAC(F561,G561)&lt;1,"&lt;1 Year",YEARFRAC(F561,G561)&lt;=5,"1-5 Years",YEARFRAC(F561,G561)&gt;5,"&gt;5 Years")</f>
        <v>1-5 Years</v>
      </c>
      <c r="AA561" s="24">
        <f>L561*(_xlfn.XLOOKUP(K561,'FX rates'!$A$2:$A$38,'FX rates'!$B$2:$B$38))</f>
        <v>85312.336036849607</v>
      </c>
      <c r="AB561" s="24">
        <f>V561*(_xlfn.XLOOKUP(K561,'FX rates'!$A$2:$A$38,'FX rates'!$B$2:$B$38))</f>
        <v>100944.81223773824</v>
      </c>
      <c r="AC561" s="24">
        <f>X561*(_xlfn.XLOOKUP(W561,'FX rates'!$A$2:$A$38,'FX rates'!$B$2:$B$38))</f>
        <v>98109.186442377046</v>
      </c>
      <c r="AD561" s="24">
        <f>Y561*(_xlfn.XLOOKUP(W561,'FX rates'!$A$2:$A$38,'FX rates'!$B$2:$B$38))</f>
        <v>214195.72051577599</v>
      </c>
      <c r="AE561" s="30">
        <f t="shared" si="119"/>
        <v>0.14999999999999997</v>
      </c>
      <c r="AF561" s="31">
        <f t="shared" si="120"/>
        <v>9616.9919999999984</v>
      </c>
      <c r="AG561" s="23">
        <f t="shared" si="121"/>
        <v>15632.476200888632</v>
      </c>
      <c r="AH561" s="35">
        <f t="shared" si="115"/>
        <v>1.3306500000756409</v>
      </c>
      <c r="AI561" s="23">
        <f>U561*(_xlfn.XLOOKUP(K561,'FX rates'!$A$2:$A$38,'FX rates'!$B$2:$B$38))</f>
        <v>0</v>
      </c>
      <c r="AJ561" s="23">
        <f>Q561*(_xlfn.XLOOKUP(K561,'FX rates'!$A$2:$A$38,'FX rates'!$B$2:$B$38))</f>
        <v>0</v>
      </c>
      <c r="AK561" s="23">
        <f>R561*(_xlfn.XLOOKUP(K561,'FX rates'!$A$2:$A$38,'FX rates'!$B$2:$B$38))</f>
        <v>0</v>
      </c>
      <c r="AM561" s="4"/>
      <c r="AN561" s="4"/>
      <c r="AO561" s="4"/>
      <c r="AP561" s="32">
        <f t="shared" si="116"/>
        <v>0.18323816844185789</v>
      </c>
      <c r="AQ561" s="32">
        <f t="shared" si="117"/>
        <v>0</v>
      </c>
      <c r="AR561" s="24">
        <f t="shared" si="122"/>
        <v>87240.472000000009</v>
      </c>
      <c r="AS561" s="24" t="str">
        <f t="shared" si="123"/>
        <v>0</v>
      </c>
      <c r="AT561" s="24">
        <f t="shared" si="124"/>
        <v>192776.1484641984</v>
      </c>
      <c r="AU561" s="24">
        <f t="shared" si="125"/>
        <v>21419.57205157759</v>
      </c>
    </row>
    <row r="562" spans="1:47" x14ac:dyDescent="0.25">
      <c r="A562" s="28" t="s">
        <v>15506</v>
      </c>
      <c r="B562" s="28" t="s">
        <v>10515</v>
      </c>
      <c r="C562" s="28" t="s">
        <v>10516</v>
      </c>
      <c r="D562" s="28" t="s">
        <v>10517</v>
      </c>
      <c r="E562" s="28" t="s">
        <v>10518</v>
      </c>
      <c r="F562" s="29">
        <v>44207</v>
      </c>
      <c r="G562" s="29">
        <v>44896</v>
      </c>
      <c r="H562" s="28" t="s">
        <v>10519</v>
      </c>
      <c r="I562" s="28" t="s">
        <v>16037</v>
      </c>
      <c r="J562" s="28" t="s">
        <v>16038</v>
      </c>
      <c r="K562" s="28" t="s">
        <v>10520</v>
      </c>
      <c r="L562" s="27">
        <v>246840.00000000003</v>
      </c>
      <c r="M562" s="27">
        <v>549120</v>
      </c>
      <c r="N562" s="27">
        <v>0</v>
      </c>
      <c r="O562" s="27">
        <v>0</v>
      </c>
      <c r="P562" s="27">
        <f t="shared" si="112"/>
        <v>549120</v>
      </c>
      <c r="Q562" s="27">
        <v>0</v>
      </c>
      <c r="R562" s="27">
        <v>0</v>
      </c>
      <c r="S562" s="27">
        <v>0</v>
      </c>
      <c r="T562" s="27">
        <f t="shared" si="113"/>
        <v>0</v>
      </c>
      <c r="U562" s="27">
        <v>0</v>
      </c>
      <c r="V562" s="27">
        <f t="shared" si="114"/>
        <v>795960</v>
      </c>
      <c r="W562" s="28" t="s">
        <v>10521</v>
      </c>
      <c r="X562" s="27">
        <v>251776.80000000005</v>
      </c>
      <c r="Y562" s="27">
        <f t="shared" si="118"/>
        <v>1063656</v>
      </c>
      <c r="Z562" s="4" t="str" cm="1">
        <f t="array" ref="Z562">_xlfn.IFS(YEARFRAC(F562,G562)&lt;1,"&lt;1 Year",YEARFRAC(F562,G562)&lt;=5,"1-5 Years",YEARFRAC(F562,G562)&gt;5,"&gt;5 Years")</f>
        <v>1-5 Years</v>
      </c>
      <c r="AA562" s="24">
        <f>L562*(_xlfn.XLOOKUP(K562,'FX rates'!$A$2:$A$38,'FX rates'!$B$2:$B$38))</f>
        <v>190286.77150786313</v>
      </c>
      <c r="AB562" s="24">
        <f>V562*(_xlfn.XLOOKUP(K562,'FX rates'!$A$2:$A$38,'FX rates'!$B$2:$B$38))</f>
        <v>613598.51988899172</v>
      </c>
      <c r="AC562" s="24">
        <f>X562*(_xlfn.XLOOKUP(W562,'FX rates'!$A$2:$A$38,'FX rates'!$B$2:$B$38))</f>
        <v>194092.50693802041</v>
      </c>
      <c r="AD562" s="24">
        <f>Y562*(_xlfn.XLOOKUP(W562,'FX rates'!$A$2:$A$38,'FX rates'!$B$2:$B$38))</f>
        <v>819962.99722479191</v>
      </c>
      <c r="AE562" s="30">
        <f t="shared" si="119"/>
        <v>2.000000000000008E-2</v>
      </c>
      <c r="AF562" s="31">
        <f t="shared" si="120"/>
        <v>4936.8000000000175</v>
      </c>
      <c r="AG562" s="23">
        <f t="shared" si="121"/>
        <v>423311.74838112859</v>
      </c>
      <c r="AH562" s="35">
        <f t="shared" si="115"/>
        <v>0.77089115016959608</v>
      </c>
      <c r="AI562" s="23">
        <f>U562*(_xlfn.XLOOKUP(K562,'FX rates'!$A$2:$A$38,'FX rates'!$B$2:$B$38))</f>
        <v>0</v>
      </c>
      <c r="AJ562" s="23">
        <f>Q562*(_xlfn.XLOOKUP(K562,'FX rates'!$A$2:$A$38,'FX rates'!$B$2:$B$38))</f>
        <v>0</v>
      </c>
      <c r="AK562" s="23">
        <f>R562*(_xlfn.XLOOKUP(K562,'FX rates'!$A$2:$A$38,'FX rates'!$B$2:$B$38))</f>
        <v>0</v>
      </c>
      <c r="AM562" s="4"/>
      <c r="AN562" s="4"/>
      <c r="AO562" s="4"/>
      <c r="AP562" s="32">
        <f t="shared" si="116"/>
        <v>2.224598930481283</v>
      </c>
      <c r="AQ562" s="32">
        <f t="shared" si="117"/>
        <v>0</v>
      </c>
      <c r="AR562" s="24">
        <f t="shared" si="122"/>
        <v>811879.20000000007</v>
      </c>
      <c r="AS562" s="24" t="str">
        <f t="shared" si="123"/>
        <v>0</v>
      </c>
      <c r="AT562" s="24">
        <f t="shared" si="124"/>
        <v>737966.69750231272</v>
      </c>
      <c r="AU562" s="24">
        <f t="shared" si="125"/>
        <v>81996.299722479191</v>
      </c>
    </row>
    <row r="563" spans="1:47" x14ac:dyDescent="0.25">
      <c r="A563" s="28" t="s">
        <v>15507</v>
      </c>
      <c r="B563" s="28" t="s">
        <v>10522</v>
      </c>
      <c r="C563" s="28" t="s">
        <v>10523</v>
      </c>
      <c r="D563" s="28" t="s">
        <v>10524</v>
      </c>
      <c r="E563" s="28" t="s">
        <v>10525</v>
      </c>
      <c r="F563" s="29">
        <v>44207</v>
      </c>
      <c r="G563" s="29">
        <v>44896</v>
      </c>
      <c r="H563" s="28" t="s">
        <v>10526</v>
      </c>
      <c r="I563" s="28" t="s">
        <v>16047</v>
      </c>
      <c r="J563" s="4" t="s">
        <v>16038</v>
      </c>
      <c r="K563" s="28" t="s">
        <v>10527</v>
      </c>
      <c r="L563" s="27">
        <v>191923.60000000003</v>
      </c>
      <c r="M563" s="27">
        <v>77033</v>
      </c>
      <c r="N563" s="27">
        <v>0</v>
      </c>
      <c r="O563" s="27">
        <v>0</v>
      </c>
      <c r="P563" s="27">
        <f t="shared" si="112"/>
        <v>77033</v>
      </c>
      <c r="Q563" s="27">
        <v>0</v>
      </c>
      <c r="R563" s="27">
        <v>0</v>
      </c>
      <c r="S563" s="27">
        <v>0</v>
      </c>
      <c r="T563" s="27">
        <f t="shared" si="113"/>
        <v>0</v>
      </c>
      <c r="U563" s="27">
        <v>0</v>
      </c>
      <c r="V563" s="27">
        <f t="shared" si="114"/>
        <v>268956.60000000003</v>
      </c>
      <c r="W563" s="28" t="s">
        <v>10528</v>
      </c>
      <c r="X563" s="27">
        <v>218792.90400000007</v>
      </c>
      <c r="Y563" s="27">
        <f t="shared" si="118"/>
        <v>525403.42800000007</v>
      </c>
      <c r="Z563" s="4" t="str" cm="1">
        <f t="array" ref="Z563">_xlfn.IFS(YEARFRAC(F563,G563)&lt;1,"&lt;1 Year",YEARFRAC(F563,G563)&lt;=5,"1-5 Years",YEARFRAC(F563,G563)&gt;5,"&gt;5 Years")</f>
        <v>1-5 Years</v>
      </c>
      <c r="AA563" s="24">
        <f>L563*(_xlfn.XLOOKUP(K563,'FX rates'!$A$2:$A$38,'FX rates'!$B$2:$B$38))</f>
        <v>191923.60000000003</v>
      </c>
      <c r="AB563" s="24">
        <f>V563*(_xlfn.XLOOKUP(K563,'FX rates'!$A$2:$A$38,'FX rates'!$B$2:$B$38))</f>
        <v>268956.60000000003</v>
      </c>
      <c r="AC563" s="24">
        <f>X563*(_xlfn.XLOOKUP(W563,'FX rates'!$A$2:$A$38,'FX rates'!$B$2:$B$38))</f>
        <v>218792.90400000007</v>
      </c>
      <c r="AD563" s="24">
        <f>Y563*(_xlfn.XLOOKUP(W563,'FX rates'!$A$2:$A$38,'FX rates'!$B$2:$B$38))</f>
        <v>525403.42800000007</v>
      </c>
      <c r="AE563" s="30">
        <f t="shared" si="119"/>
        <v>0.14000000000000015</v>
      </c>
      <c r="AF563" s="31">
        <f t="shared" si="120"/>
        <v>26869.304000000033</v>
      </c>
      <c r="AG563" s="23">
        <f t="shared" si="121"/>
        <v>77033</v>
      </c>
      <c r="AH563" s="35">
        <f t="shared" si="115"/>
        <v>1</v>
      </c>
      <c r="AI563" s="23">
        <f>U563*(_xlfn.XLOOKUP(K563,'FX rates'!$A$2:$A$38,'FX rates'!$B$2:$B$38))</f>
        <v>0</v>
      </c>
      <c r="AJ563" s="23">
        <f>Q563*(_xlfn.XLOOKUP(K563,'FX rates'!$A$2:$A$38,'FX rates'!$B$2:$B$38))</f>
        <v>0</v>
      </c>
      <c r="AK563" s="23">
        <f>R563*(_xlfn.XLOOKUP(K563,'FX rates'!$A$2:$A$38,'FX rates'!$B$2:$B$38))</f>
        <v>0</v>
      </c>
      <c r="AM563" s="4"/>
      <c r="AN563" s="4"/>
      <c r="AO563" s="4"/>
      <c r="AP563" s="32">
        <f t="shared" si="116"/>
        <v>0.40137325477429553</v>
      </c>
      <c r="AQ563" s="32">
        <f t="shared" si="117"/>
        <v>0</v>
      </c>
      <c r="AR563" s="24">
        <f t="shared" si="122"/>
        <v>306610.52400000003</v>
      </c>
      <c r="AS563" s="24" t="str">
        <f t="shared" si="123"/>
        <v>0</v>
      </c>
      <c r="AT563" s="24">
        <f t="shared" si="124"/>
        <v>472863.08520000009</v>
      </c>
      <c r="AU563" s="24">
        <f t="shared" si="125"/>
        <v>52540.342799999984</v>
      </c>
    </row>
    <row r="564" spans="1:47" x14ac:dyDescent="0.25">
      <c r="A564" s="28" t="s">
        <v>15508</v>
      </c>
      <c r="B564" s="28" t="s">
        <v>10529</v>
      </c>
      <c r="C564" s="28" t="s">
        <v>10530</v>
      </c>
      <c r="D564" s="28" t="s">
        <v>10531</v>
      </c>
      <c r="E564" s="28" t="s">
        <v>10532</v>
      </c>
      <c r="F564" s="29">
        <v>44207</v>
      </c>
      <c r="G564" s="29">
        <v>44896</v>
      </c>
      <c r="H564" s="28" t="s">
        <v>10533</v>
      </c>
      <c r="I564" s="28" t="s">
        <v>16038</v>
      </c>
      <c r="J564" s="28" t="s">
        <v>16047</v>
      </c>
      <c r="K564" s="28" t="s">
        <v>10534</v>
      </c>
      <c r="L564" s="27">
        <v>263340.00000000006</v>
      </c>
      <c r="M564" s="27">
        <v>355300.00000000006</v>
      </c>
      <c r="N564" s="27">
        <v>0</v>
      </c>
      <c r="O564" s="27">
        <v>0</v>
      </c>
      <c r="P564" s="27">
        <f t="shared" si="112"/>
        <v>355300.00000000006</v>
      </c>
      <c r="Q564" s="27">
        <v>0</v>
      </c>
      <c r="R564" s="27">
        <v>0</v>
      </c>
      <c r="S564" s="27">
        <v>0</v>
      </c>
      <c r="T564" s="27">
        <f t="shared" si="113"/>
        <v>0</v>
      </c>
      <c r="U564" s="27">
        <v>0</v>
      </c>
      <c r="V564" s="27">
        <f t="shared" si="114"/>
        <v>618640.00000000012</v>
      </c>
      <c r="W564" s="28" t="s">
        <v>10535</v>
      </c>
      <c r="X564" s="27">
        <v>276507.00000000006</v>
      </c>
      <c r="Y564" s="27">
        <f t="shared" si="118"/>
        <v>926079</v>
      </c>
      <c r="Z564" s="4" t="str" cm="1">
        <f t="array" ref="Z564">_xlfn.IFS(YEARFRAC(F564,G564)&lt;1,"&lt;1 Year",YEARFRAC(F564,G564)&lt;=5,"1-5 Years",YEARFRAC(F564,G564)&gt;5,"&gt;5 Years")</f>
        <v>1-5 Years</v>
      </c>
      <c r="AA564" s="24">
        <f>L564*(_xlfn.XLOOKUP(K564,'FX rates'!$A$2:$A$38,'FX rates'!$B$2:$B$38))</f>
        <v>263340.00000000006</v>
      </c>
      <c r="AB564" s="24">
        <f>V564*(_xlfn.XLOOKUP(K564,'FX rates'!$A$2:$A$38,'FX rates'!$B$2:$B$38))</f>
        <v>618640.00000000012</v>
      </c>
      <c r="AC564" s="24">
        <f>X564*(_xlfn.XLOOKUP(W564,'FX rates'!$A$2:$A$38,'FX rates'!$B$2:$B$38))</f>
        <v>276507.00000000006</v>
      </c>
      <c r="AD564" s="24">
        <f>Y564*(_xlfn.XLOOKUP(W564,'FX rates'!$A$2:$A$38,'FX rates'!$B$2:$B$38))</f>
        <v>926079</v>
      </c>
      <c r="AE564" s="30">
        <f t="shared" si="119"/>
        <v>4.9999999999999989E-2</v>
      </c>
      <c r="AF564" s="31">
        <f t="shared" si="120"/>
        <v>13167</v>
      </c>
      <c r="AG564" s="23">
        <f t="shared" si="121"/>
        <v>355300.00000000006</v>
      </c>
      <c r="AH564" s="35">
        <f t="shared" si="115"/>
        <v>1</v>
      </c>
      <c r="AI564" s="23">
        <f>U564*(_xlfn.XLOOKUP(K564,'FX rates'!$A$2:$A$38,'FX rates'!$B$2:$B$38))</f>
        <v>0</v>
      </c>
      <c r="AJ564" s="23">
        <f>Q564*(_xlfn.XLOOKUP(K564,'FX rates'!$A$2:$A$38,'FX rates'!$B$2:$B$38))</f>
        <v>0</v>
      </c>
      <c r="AK564" s="23">
        <f>R564*(_xlfn.XLOOKUP(K564,'FX rates'!$A$2:$A$38,'FX rates'!$B$2:$B$38))</f>
        <v>0</v>
      </c>
      <c r="AM564" s="4"/>
      <c r="AN564" s="4"/>
      <c r="AO564" s="4"/>
      <c r="AP564" s="32">
        <f t="shared" si="116"/>
        <v>1.3492063492063491</v>
      </c>
      <c r="AQ564" s="32">
        <f t="shared" si="117"/>
        <v>0</v>
      </c>
      <c r="AR564" s="24">
        <f t="shared" si="122"/>
        <v>649572</v>
      </c>
      <c r="AS564" s="24" t="str">
        <f t="shared" si="123"/>
        <v>0</v>
      </c>
      <c r="AT564" s="24">
        <f t="shared" si="124"/>
        <v>833471.1</v>
      </c>
      <c r="AU564" s="24">
        <f t="shared" si="125"/>
        <v>92607.900000000023</v>
      </c>
    </row>
    <row r="565" spans="1:47" x14ac:dyDescent="0.25">
      <c r="A565" s="28" t="s">
        <v>15509</v>
      </c>
      <c r="B565" s="28" t="s">
        <v>10536</v>
      </c>
      <c r="C565" s="28" t="s">
        <v>10537</v>
      </c>
      <c r="D565" s="28" t="s">
        <v>10538</v>
      </c>
      <c r="E565" s="28" t="s">
        <v>10539</v>
      </c>
      <c r="F565" s="29">
        <v>44207</v>
      </c>
      <c r="G565" s="29">
        <v>44896</v>
      </c>
      <c r="H565" s="28" t="s">
        <v>10540</v>
      </c>
      <c r="I565" s="28" t="s">
        <v>16054</v>
      </c>
      <c r="J565" s="28" t="s">
        <v>16055</v>
      </c>
      <c r="K565" s="28" t="s">
        <v>10541</v>
      </c>
      <c r="L565" s="27">
        <v>1898248.0000000005</v>
      </c>
      <c r="M565" s="27">
        <v>1175017.7999999998</v>
      </c>
      <c r="N565" s="27">
        <v>0</v>
      </c>
      <c r="O565" s="27">
        <v>0</v>
      </c>
      <c r="P565" s="27">
        <f t="shared" si="112"/>
        <v>1175017.7999999998</v>
      </c>
      <c r="Q565" s="27">
        <v>0</v>
      </c>
      <c r="R565" s="27">
        <v>0</v>
      </c>
      <c r="S565" s="27">
        <v>0</v>
      </c>
      <c r="T565" s="27">
        <f t="shared" si="113"/>
        <v>0</v>
      </c>
      <c r="U565" s="27">
        <v>0</v>
      </c>
      <c r="V565" s="27">
        <f t="shared" si="114"/>
        <v>3073265.8000000003</v>
      </c>
      <c r="W565" s="28" t="s">
        <v>10542</v>
      </c>
      <c r="X565" s="27">
        <v>2069090.3200000008</v>
      </c>
      <c r="Y565" s="27">
        <f t="shared" si="118"/>
        <v>5418950.0420000013</v>
      </c>
      <c r="Z565" s="4" t="str" cm="1">
        <f t="array" ref="Z565">_xlfn.IFS(YEARFRAC(F565,G565)&lt;1,"&lt;1 Year",YEARFRAC(F565,G565)&lt;=5,"1-5 Years",YEARFRAC(F565,G565)&gt;5,"&gt;5 Years")</f>
        <v>1-5 Years</v>
      </c>
      <c r="AA565" s="24">
        <f>L565*(_xlfn.XLOOKUP(K565,'FX rates'!$A$2:$A$38,'FX rates'!$B$2:$B$38))</f>
        <v>241995.37234754569</v>
      </c>
      <c r="AB565" s="24">
        <f>V565*(_xlfn.XLOOKUP(K565,'FX rates'!$A$2:$A$38,'FX rates'!$B$2:$B$38))</f>
        <v>391790.79951301299</v>
      </c>
      <c r="AC565" s="24">
        <f>X565*(_xlfn.XLOOKUP(W565,'FX rates'!$A$2:$A$38,'FX rates'!$B$2:$B$38))</f>
        <v>263774.95585882483</v>
      </c>
      <c r="AD565" s="24">
        <f>Y565*(_xlfn.XLOOKUP(W565,'FX rates'!$A$2:$A$38,'FX rates'!$B$2:$B$38))</f>
        <v>690826.92732800904</v>
      </c>
      <c r="AE565" s="30">
        <f t="shared" si="119"/>
        <v>9.0000000000000108E-2</v>
      </c>
      <c r="AF565" s="31">
        <f t="shared" si="120"/>
        <v>170842.3200000003</v>
      </c>
      <c r="AG565" s="23">
        <f t="shared" si="121"/>
        <v>149795.42716546729</v>
      </c>
      <c r="AH565" s="35">
        <f t="shared" si="115"/>
        <v>0.12748353868806692</v>
      </c>
      <c r="AI565" s="23">
        <f>U565*(_xlfn.XLOOKUP(K565,'FX rates'!$A$2:$A$38,'FX rates'!$B$2:$B$38))</f>
        <v>0</v>
      </c>
      <c r="AJ565" s="23">
        <f>Q565*(_xlfn.XLOOKUP(K565,'FX rates'!$A$2:$A$38,'FX rates'!$B$2:$B$38))</f>
        <v>0</v>
      </c>
      <c r="AK565" s="23">
        <f>R565*(_xlfn.XLOOKUP(K565,'FX rates'!$A$2:$A$38,'FX rates'!$B$2:$B$38))</f>
        <v>0</v>
      </c>
      <c r="AM565" s="4"/>
      <c r="AN565" s="4"/>
      <c r="AO565" s="4"/>
      <c r="AP565" s="32">
        <f t="shared" si="116"/>
        <v>0.61900120532195979</v>
      </c>
      <c r="AQ565" s="32">
        <f t="shared" si="117"/>
        <v>0</v>
      </c>
      <c r="AR565" s="24">
        <f t="shared" si="122"/>
        <v>3349859.7220000005</v>
      </c>
      <c r="AS565" s="24" t="str">
        <f t="shared" si="123"/>
        <v>0</v>
      </c>
      <c r="AT565" s="24">
        <f t="shared" si="124"/>
        <v>621744.2345952082</v>
      </c>
      <c r="AU565" s="24">
        <f t="shared" si="125"/>
        <v>69082.692732800846</v>
      </c>
    </row>
    <row r="566" spans="1:47" x14ac:dyDescent="0.25">
      <c r="A566" s="28" t="s">
        <v>15510</v>
      </c>
      <c r="B566" s="28" t="s">
        <v>10543</v>
      </c>
      <c r="C566" s="28" t="s">
        <v>10544</v>
      </c>
      <c r="D566" s="28" t="s">
        <v>10545</v>
      </c>
      <c r="E566" s="28" t="s">
        <v>10546</v>
      </c>
      <c r="F566" s="29">
        <v>44207</v>
      </c>
      <c r="G566" s="29">
        <v>44896</v>
      </c>
      <c r="H566" s="28" t="s">
        <v>10547</v>
      </c>
      <c r="I566" s="28" t="s">
        <v>16051</v>
      </c>
      <c r="J566" s="28" t="s">
        <v>16053</v>
      </c>
      <c r="K566" s="28" t="s">
        <v>10548</v>
      </c>
      <c r="L566" s="27">
        <v>258720.00000000006</v>
      </c>
      <c r="M566" s="27">
        <v>424545</v>
      </c>
      <c r="N566" s="27">
        <v>0</v>
      </c>
      <c r="O566" s="27">
        <v>0</v>
      </c>
      <c r="P566" s="27">
        <f t="shared" si="112"/>
        <v>424545</v>
      </c>
      <c r="Q566" s="27">
        <v>0</v>
      </c>
      <c r="R566" s="27">
        <v>0</v>
      </c>
      <c r="S566" s="27">
        <v>0</v>
      </c>
      <c r="T566" s="27">
        <f t="shared" si="113"/>
        <v>0</v>
      </c>
      <c r="U566" s="27">
        <v>0</v>
      </c>
      <c r="V566" s="27">
        <f t="shared" si="114"/>
        <v>683265</v>
      </c>
      <c r="W566" s="28" t="s">
        <v>10549</v>
      </c>
      <c r="X566" s="27">
        <v>282004.8000000001</v>
      </c>
      <c r="Y566" s="27">
        <f t="shared" si="118"/>
        <v>1026763.6500000004</v>
      </c>
      <c r="Z566" s="4" t="str" cm="1">
        <f t="array" ref="Z566">_xlfn.IFS(YEARFRAC(F566,G566)&lt;1,"&lt;1 Year",YEARFRAC(F566,G566)&lt;=5,"1-5 Years",YEARFRAC(F566,G566)&gt;5,"&gt;5 Years")</f>
        <v>1-5 Years</v>
      </c>
      <c r="AA566" s="24">
        <f>L566*(_xlfn.XLOOKUP(K566,'FX rates'!$A$2:$A$38,'FX rates'!$B$2:$B$38))</f>
        <v>258720.00000000006</v>
      </c>
      <c r="AB566" s="24">
        <f>V566*(_xlfn.XLOOKUP(K566,'FX rates'!$A$2:$A$38,'FX rates'!$B$2:$B$38))</f>
        <v>683265</v>
      </c>
      <c r="AC566" s="24">
        <f>X566*(_xlfn.XLOOKUP(W566,'FX rates'!$A$2:$A$38,'FX rates'!$B$2:$B$38))</f>
        <v>282004.8000000001</v>
      </c>
      <c r="AD566" s="24">
        <f>Y566*(_xlfn.XLOOKUP(W566,'FX rates'!$A$2:$A$38,'FX rates'!$B$2:$B$38))</f>
        <v>1026763.6500000004</v>
      </c>
      <c r="AE566" s="30">
        <f t="shared" si="119"/>
        <v>9.0000000000000163E-2</v>
      </c>
      <c r="AF566" s="31">
        <f t="shared" si="120"/>
        <v>23284.800000000047</v>
      </c>
      <c r="AG566" s="23">
        <f t="shared" si="121"/>
        <v>424544.99999999994</v>
      </c>
      <c r="AH566" s="35">
        <f t="shared" si="115"/>
        <v>1</v>
      </c>
      <c r="AI566" s="23">
        <f>U566*(_xlfn.XLOOKUP(K566,'FX rates'!$A$2:$A$38,'FX rates'!$B$2:$B$38))</f>
        <v>0</v>
      </c>
      <c r="AJ566" s="23">
        <f>Q566*(_xlfn.XLOOKUP(K566,'FX rates'!$A$2:$A$38,'FX rates'!$B$2:$B$38))</f>
        <v>0</v>
      </c>
      <c r="AK566" s="23">
        <f>R566*(_xlfn.XLOOKUP(K566,'FX rates'!$A$2:$A$38,'FX rates'!$B$2:$B$38))</f>
        <v>0</v>
      </c>
      <c r="AM566" s="4"/>
      <c r="AN566" s="4"/>
      <c r="AO566" s="4"/>
      <c r="AP566" s="32">
        <f t="shared" si="116"/>
        <v>1.6409438775510201</v>
      </c>
      <c r="AQ566" s="32">
        <f t="shared" si="117"/>
        <v>0</v>
      </c>
      <c r="AR566" s="24">
        <f t="shared" si="122"/>
        <v>744758.85000000021</v>
      </c>
      <c r="AS566" s="24" t="str">
        <f t="shared" si="123"/>
        <v>0</v>
      </c>
      <c r="AT566" s="24">
        <f t="shared" si="124"/>
        <v>924087.28500000038</v>
      </c>
      <c r="AU566" s="24">
        <f t="shared" si="125"/>
        <v>102676.36499999999</v>
      </c>
    </row>
    <row r="567" spans="1:47" x14ac:dyDescent="0.25">
      <c r="A567" s="28" t="s">
        <v>15511</v>
      </c>
      <c r="B567" s="28" t="s">
        <v>10550</v>
      </c>
      <c r="C567" s="28" t="s">
        <v>10551</v>
      </c>
      <c r="D567" s="28" t="s">
        <v>10552</v>
      </c>
      <c r="E567" s="28" t="s">
        <v>10553</v>
      </c>
      <c r="F567" s="29">
        <v>44207</v>
      </c>
      <c r="G567" s="29">
        <v>44896</v>
      </c>
      <c r="H567" s="28" t="s">
        <v>10554</v>
      </c>
      <c r="I567" s="28" t="s">
        <v>16034</v>
      </c>
      <c r="J567" s="28" t="s">
        <v>16054</v>
      </c>
      <c r="K567" s="28" t="s">
        <v>10555</v>
      </c>
      <c r="L567" s="27">
        <v>182707.58000000002</v>
      </c>
      <c r="M567" s="27">
        <v>132165</v>
      </c>
      <c r="N567" s="27">
        <v>0</v>
      </c>
      <c r="O567" s="27">
        <v>0</v>
      </c>
      <c r="P567" s="27">
        <f t="shared" si="112"/>
        <v>132165</v>
      </c>
      <c r="Q567" s="27">
        <v>0</v>
      </c>
      <c r="R567" s="27">
        <v>0</v>
      </c>
      <c r="S567" s="27">
        <v>0</v>
      </c>
      <c r="T567" s="27">
        <f t="shared" si="113"/>
        <v>0</v>
      </c>
      <c r="U567" s="27">
        <v>0</v>
      </c>
      <c r="V567" s="27">
        <f t="shared" si="114"/>
        <v>314872.58</v>
      </c>
      <c r="W567" s="28" t="s">
        <v>10556</v>
      </c>
      <c r="X567" s="27">
        <v>195497.11060000001</v>
      </c>
      <c r="Y567" s="27">
        <f t="shared" si="118"/>
        <v>532410.77120000008</v>
      </c>
      <c r="Z567" s="4" t="str" cm="1">
        <f t="array" ref="Z567">_xlfn.IFS(YEARFRAC(F567,G567)&lt;1,"&lt;1 Year",YEARFRAC(F567,G567)&lt;=5,"1-5 Years",YEARFRAC(F567,G567)&gt;5,"&gt;5 Years")</f>
        <v>1-5 Years</v>
      </c>
      <c r="AA567" s="24">
        <f>L567*(_xlfn.XLOOKUP(K567,'FX rates'!$A$2:$A$38,'FX rates'!$B$2:$B$38))</f>
        <v>182707.58000000002</v>
      </c>
      <c r="AB567" s="24">
        <f>V567*(_xlfn.XLOOKUP(K567,'FX rates'!$A$2:$A$38,'FX rates'!$B$2:$B$38))</f>
        <v>314872.58</v>
      </c>
      <c r="AC567" s="24">
        <f>X567*(_xlfn.XLOOKUP(W567,'FX rates'!$A$2:$A$38,'FX rates'!$B$2:$B$38))</f>
        <v>195497.11060000001</v>
      </c>
      <c r="AD567" s="24">
        <f>Y567*(_xlfn.XLOOKUP(W567,'FX rates'!$A$2:$A$38,'FX rates'!$B$2:$B$38))</f>
        <v>532410.77120000008</v>
      </c>
      <c r="AE567" s="30">
        <f t="shared" si="119"/>
        <v>6.9999999999999979E-2</v>
      </c>
      <c r="AF567" s="31">
        <f t="shared" si="120"/>
        <v>12789.530599999998</v>
      </c>
      <c r="AG567" s="23">
        <f t="shared" si="121"/>
        <v>132165</v>
      </c>
      <c r="AH567" s="35">
        <f t="shared" si="115"/>
        <v>1</v>
      </c>
      <c r="AI567" s="23">
        <f>U567*(_xlfn.XLOOKUP(K567,'FX rates'!$A$2:$A$38,'FX rates'!$B$2:$B$38))</f>
        <v>0</v>
      </c>
      <c r="AJ567" s="23">
        <f>Q567*(_xlfn.XLOOKUP(K567,'FX rates'!$A$2:$A$38,'FX rates'!$B$2:$B$38))</f>
        <v>0</v>
      </c>
      <c r="AK567" s="23">
        <f>R567*(_xlfn.XLOOKUP(K567,'FX rates'!$A$2:$A$38,'FX rates'!$B$2:$B$38))</f>
        <v>0</v>
      </c>
      <c r="AM567" s="4"/>
      <c r="AN567" s="4"/>
      <c r="AO567" s="4"/>
      <c r="AP567" s="32">
        <f t="shared" si="116"/>
        <v>0.72336900308131713</v>
      </c>
      <c r="AQ567" s="32">
        <f t="shared" si="117"/>
        <v>0</v>
      </c>
      <c r="AR567" s="24">
        <f t="shared" si="122"/>
        <v>336913.6606</v>
      </c>
      <c r="AS567" s="24" t="str">
        <f t="shared" si="123"/>
        <v>0</v>
      </c>
      <c r="AT567" s="24">
        <f t="shared" si="124"/>
        <v>479169.6940800001</v>
      </c>
      <c r="AU567" s="24">
        <f t="shared" si="125"/>
        <v>53241.077119999973</v>
      </c>
    </row>
    <row r="568" spans="1:47" x14ac:dyDescent="0.25">
      <c r="A568" s="28" t="s">
        <v>15512</v>
      </c>
      <c r="B568" s="28" t="s">
        <v>10557</v>
      </c>
      <c r="C568" s="28" t="s">
        <v>10558</v>
      </c>
      <c r="D568" s="28" t="s">
        <v>10559</v>
      </c>
      <c r="E568" s="28" t="s">
        <v>10560</v>
      </c>
      <c r="F568" s="29">
        <v>44285</v>
      </c>
      <c r="G568" s="29">
        <v>44896</v>
      </c>
      <c r="H568" s="28" t="s">
        <v>10561</v>
      </c>
      <c r="I568" s="28" t="s">
        <v>16042</v>
      </c>
      <c r="J568" s="28" t="s">
        <v>16037</v>
      </c>
      <c r="K568" s="28" t="s">
        <v>10562</v>
      </c>
      <c r="L568" s="27">
        <v>203940.00000000003</v>
      </c>
      <c r="M568" s="27">
        <v>101200.00000000001</v>
      </c>
      <c r="N568" s="27">
        <v>0</v>
      </c>
      <c r="O568" s="27">
        <v>0</v>
      </c>
      <c r="P568" s="27">
        <f t="shared" si="112"/>
        <v>101200.00000000001</v>
      </c>
      <c r="Q568" s="27">
        <v>0</v>
      </c>
      <c r="R568" s="27">
        <v>0</v>
      </c>
      <c r="S568" s="27">
        <v>0</v>
      </c>
      <c r="T568" s="27">
        <f t="shared" si="113"/>
        <v>0</v>
      </c>
      <c r="U568" s="27">
        <v>0</v>
      </c>
      <c r="V568" s="27">
        <f t="shared" si="114"/>
        <v>305140.00000000006</v>
      </c>
      <c r="W568" s="28" t="s">
        <v>10563</v>
      </c>
      <c r="X568" s="27">
        <v>222294.60000000003</v>
      </c>
      <c r="Y568" s="27">
        <f t="shared" si="118"/>
        <v>554897.20000000007</v>
      </c>
      <c r="Z568" s="4" t="str" cm="1">
        <f t="array" ref="Z568">_xlfn.IFS(YEARFRAC(F568,G568)&lt;1,"&lt;1 Year",YEARFRAC(F568,G568)&lt;=5,"1-5 Years",YEARFRAC(F568,G568)&gt;5,"&gt;5 Years")</f>
        <v>1-5 Years</v>
      </c>
      <c r="AA568" s="24">
        <f>L568*(_xlfn.XLOOKUP(K568,'FX rates'!$A$2:$A$38,'FX rates'!$B$2:$B$38))</f>
        <v>203940.00000000003</v>
      </c>
      <c r="AB568" s="24">
        <f>V568*(_xlfn.XLOOKUP(K568,'FX rates'!$A$2:$A$38,'FX rates'!$B$2:$B$38))</f>
        <v>305140.00000000006</v>
      </c>
      <c r="AC568" s="24">
        <f>X568*(_xlfn.XLOOKUP(W568,'FX rates'!$A$2:$A$38,'FX rates'!$B$2:$B$38))</f>
        <v>222294.60000000003</v>
      </c>
      <c r="AD568" s="24">
        <f>Y568*(_xlfn.XLOOKUP(W568,'FX rates'!$A$2:$A$38,'FX rates'!$B$2:$B$38))</f>
        <v>554897.20000000007</v>
      </c>
      <c r="AE568" s="30">
        <f t="shared" si="119"/>
        <v>9.0000000000000011E-2</v>
      </c>
      <c r="AF568" s="31">
        <f t="shared" si="120"/>
        <v>18354.600000000006</v>
      </c>
      <c r="AG568" s="23">
        <f t="shared" si="121"/>
        <v>101200.00000000003</v>
      </c>
      <c r="AH568" s="35">
        <f t="shared" si="115"/>
        <v>1</v>
      </c>
      <c r="AI568" s="23">
        <f>U568*(_xlfn.XLOOKUP(K568,'FX rates'!$A$2:$A$38,'FX rates'!$B$2:$B$38))</f>
        <v>0</v>
      </c>
      <c r="AJ568" s="23">
        <f>Q568*(_xlfn.XLOOKUP(K568,'FX rates'!$A$2:$A$38,'FX rates'!$B$2:$B$38))</f>
        <v>0</v>
      </c>
      <c r="AK568" s="23">
        <f>R568*(_xlfn.XLOOKUP(K568,'FX rates'!$A$2:$A$38,'FX rates'!$B$2:$B$38))</f>
        <v>0</v>
      </c>
      <c r="AM568" s="4"/>
      <c r="AN568" s="4"/>
      <c r="AO568" s="4"/>
      <c r="AP568" s="32">
        <f t="shared" si="116"/>
        <v>0.49622437971952538</v>
      </c>
      <c r="AQ568" s="32">
        <f t="shared" si="117"/>
        <v>0</v>
      </c>
      <c r="AR568" s="24">
        <f t="shared" si="122"/>
        <v>332602.60000000003</v>
      </c>
      <c r="AS568" s="24" t="str">
        <f t="shared" si="123"/>
        <v>0</v>
      </c>
      <c r="AT568" s="24">
        <f t="shared" si="124"/>
        <v>499407.4800000001</v>
      </c>
      <c r="AU568" s="24">
        <f t="shared" si="125"/>
        <v>55489.719999999972</v>
      </c>
    </row>
    <row r="569" spans="1:47" x14ac:dyDescent="0.25">
      <c r="A569" s="28" t="s">
        <v>15513</v>
      </c>
      <c r="B569" s="28" t="s">
        <v>10564</v>
      </c>
      <c r="C569" s="28" t="s">
        <v>10565</v>
      </c>
      <c r="D569" s="28" t="s">
        <v>10566</v>
      </c>
      <c r="E569" s="28" t="s">
        <v>10567</v>
      </c>
      <c r="F569" s="29">
        <v>44214</v>
      </c>
      <c r="G569" s="29">
        <v>44896</v>
      </c>
      <c r="H569" s="28" t="s">
        <v>10568</v>
      </c>
      <c r="I569" s="28" t="s">
        <v>16033</v>
      </c>
      <c r="J569" s="28" t="s">
        <v>16038</v>
      </c>
      <c r="K569" s="28" t="s">
        <v>10569</v>
      </c>
      <c r="L569" s="27">
        <v>186560</v>
      </c>
      <c r="M569" s="27">
        <v>285692</v>
      </c>
      <c r="N569" s="27">
        <v>0</v>
      </c>
      <c r="O569" s="27">
        <v>0</v>
      </c>
      <c r="P569" s="27">
        <f t="shared" si="112"/>
        <v>285692</v>
      </c>
      <c r="Q569" s="27">
        <v>0</v>
      </c>
      <c r="R569" s="27">
        <v>0</v>
      </c>
      <c r="S569" s="27">
        <v>0</v>
      </c>
      <c r="T569" s="27">
        <f t="shared" si="113"/>
        <v>0</v>
      </c>
      <c r="U569" s="27">
        <v>0</v>
      </c>
      <c r="V569" s="27">
        <f t="shared" si="114"/>
        <v>472252</v>
      </c>
      <c r="W569" s="28" t="s">
        <v>10570</v>
      </c>
      <c r="X569" s="27">
        <v>188425.60000000001</v>
      </c>
      <c r="Y569" s="27">
        <f t="shared" si="118"/>
        <v>665400.12</v>
      </c>
      <c r="Z569" s="4" t="str" cm="1">
        <f t="array" ref="Z569">_xlfn.IFS(YEARFRAC(F569,G569)&lt;1,"&lt;1 Year",YEARFRAC(F569,G569)&lt;=5,"1-5 Years",YEARFRAC(F569,G569)&gt;5,"&gt;5 Years")</f>
        <v>1-5 Years</v>
      </c>
      <c r="AA569" s="24">
        <f>L569*(_xlfn.XLOOKUP(K569,'FX rates'!$A$2:$A$38,'FX rates'!$B$2:$B$38))</f>
        <v>248246.06401411159</v>
      </c>
      <c r="AB569" s="24">
        <f>V569*(_xlfn.XLOOKUP(K569,'FX rates'!$A$2:$A$38,'FX rates'!$B$2:$B$38))</f>
        <v>628402.12383572164</v>
      </c>
      <c r="AC569" s="24">
        <f>X569*(_xlfn.XLOOKUP(W569,'FX rates'!$A$2:$A$38,'FX rates'!$B$2:$B$38))</f>
        <v>250728.52465425269</v>
      </c>
      <c r="AD569" s="24">
        <f>Y569*(_xlfn.XLOOKUP(W569,'FX rates'!$A$2:$A$38,'FX rates'!$B$2:$B$38))</f>
        <v>885414.6697283315</v>
      </c>
      <c r="AE569" s="30">
        <f t="shared" si="119"/>
        <v>9.999999999999936E-3</v>
      </c>
      <c r="AF569" s="31">
        <f t="shared" si="120"/>
        <v>1865.6000000000058</v>
      </c>
      <c r="AG569" s="23">
        <f t="shared" si="121"/>
        <v>380156.05982161005</v>
      </c>
      <c r="AH569" s="35">
        <f t="shared" si="115"/>
        <v>1.3306500000756409</v>
      </c>
      <c r="AI569" s="23">
        <f>U569*(_xlfn.XLOOKUP(K569,'FX rates'!$A$2:$A$38,'FX rates'!$B$2:$B$38))</f>
        <v>0</v>
      </c>
      <c r="AJ569" s="23">
        <f>Q569*(_xlfn.XLOOKUP(K569,'FX rates'!$A$2:$A$38,'FX rates'!$B$2:$B$38))</f>
        <v>0</v>
      </c>
      <c r="AK569" s="23">
        <f>R569*(_xlfn.XLOOKUP(K569,'FX rates'!$A$2:$A$38,'FX rates'!$B$2:$B$38))</f>
        <v>0</v>
      </c>
      <c r="AM569" s="4"/>
      <c r="AN569" s="4"/>
      <c r="AO569" s="4"/>
      <c r="AP569" s="32">
        <f t="shared" si="116"/>
        <v>1.5313679245283018</v>
      </c>
      <c r="AQ569" s="32">
        <f t="shared" si="117"/>
        <v>0</v>
      </c>
      <c r="AR569" s="24">
        <f t="shared" si="122"/>
        <v>476974.52</v>
      </c>
      <c r="AS569" s="24" t="str">
        <f t="shared" si="123"/>
        <v>0</v>
      </c>
      <c r="AT569" s="24">
        <f t="shared" si="124"/>
        <v>796873.20275549835</v>
      </c>
      <c r="AU569" s="24">
        <f t="shared" si="125"/>
        <v>88541.46697283315</v>
      </c>
    </row>
    <row r="570" spans="1:47" x14ac:dyDescent="0.25">
      <c r="A570" s="28" t="s">
        <v>14155</v>
      </c>
      <c r="B570" s="28" t="s">
        <v>1062</v>
      </c>
      <c r="C570" s="28" t="s">
        <v>1063</v>
      </c>
      <c r="D570" s="28" t="s">
        <v>1064</v>
      </c>
      <c r="E570" s="28" t="s">
        <v>1065</v>
      </c>
      <c r="F570" s="29">
        <v>39475</v>
      </c>
      <c r="G570" s="29">
        <v>44896</v>
      </c>
      <c r="H570" s="28" t="s">
        <v>1066</v>
      </c>
      <c r="I570" s="28" t="s">
        <v>16042</v>
      </c>
      <c r="J570" s="28" t="s">
        <v>16051</v>
      </c>
      <c r="K570" s="28" t="s">
        <v>1067</v>
      </c>
      <c r="L570" s="27">
        <v>172205</v>
      </c>
      <c r="M570" s="27">
        <v>101376.00000000001</v>
      </c>
      <c r="N570" s="27">
        <v>0</v>
      </c>
      <c r="O570" s="27">
        <v>0</v>
      </c>
      <c r="P570" s="27">
        <f t="shared" si="112"/>
        <v>101376.00000000001</v>
      </c>
      <c r="Q570" s="27">
        <v>0</v>
      </c>
      <c r="R570" s="27">
        <v>0</v>
      </c>
      <c r="S570" s="27">
        <v>0</v>
      </c>
      <c r="T570" s="27">
        <f t="shared" si="113"/>
        <v>0</v>
      </c>
      <c r="U570" s="27">
        <v>0</v>
      </c>
      <c r="V570" s="27">
        <f t="shared" si="114"/>
        <v>273581</v>
      </c>
      <c r="W570" s="28" t="s">
        <v>1068</v>
      </c>
      <c r="X570" s="27">
        <v>179093.2</v>
      </c>
      <c r="Y570" s="27">
        <f t="shared" si="118"/>
        <v>463617.44000000006</v>
      </c>
      <c r="Z570" s="4" t="str" cm="1">
        <f t="array" ref="Z570">_xlfn.IFS(YEARFRAC(F570,G570)&lt;1,"&lt;1 Year",YEARFRAC(F570,G570)&lt;=5,"1-5 Years",YEARFRAC(F570,G570)&gt;5,"&gt;5 Years")</f>
        <v>&gt;5 Years</v>
      </c>
      <c r="AA570" s="24">
        <f>L570*(_xlfn.XLOOKUP(K570,'FX rates'!$A$2:$A$38,'FX rates'!$B$2:$B$38))</f>
        <v>172205</v>
      </c>
      <c r="AB570" s="24">
        <f>V570*(_xlfn.XLOOKUP(K570,'FX rates'!$A$2:$A$38,'FX rates'!$B$2:$B$38))</f>
        <v>273581</v>
      </c>
      <c r="AC570" s="24">
        <f>X570*(_xlfn.XLOOKUP(W570,'FX rates'!$A$2:$A$38,'FX rates'!$B$2:$B$38))</f>
        <v>179093.2</v>
      </c>
      <c r="AD570" s="24">
        <f>Y570*(_xlfn.XLOOKUP(W570,'FX rates'!$A$2:$A$38,'FX rates'!$B$2:$B$38))</f>
        <v>463617.44000000006</v>
      </c>
      <c r="AE570" s="30">
        <f t="shared" si="119"/>
        <v>4.000000000000007E-2</v>
      </c>
      <c r="AF570" s="31">
        <f t="shared" si="120"/>
        <v>6888.2000000000116</v>
      </c>
      <c r="AG570" s="23">
        <f t="shared" si="121"/>
        <v>101376</v>
      </c>
      <c r="AH570" s="35">
        <f t="shared" si="115"/>
        <v>1</v>
      </c>
      <c r="AI570" s="23">
        <f>U570*(_xlfn.XLOOKUP(K570,'FX rates'!$A$2:$A$38,'FX rates'!$B$2:$B$38))</f>
        <v>0</v>
      </c>
      <c r="AJ570" s="23">
        <f>Q570*(_xlfn.XLOOKUP(K570,'FX rates'!$A$2:$A$38,'FX rates'!$B$2:$B$38))</f>
        <v>0</v>
      </c>
      <c r="AK570" s="23">
        <f>R570*(_xlfn.XLOOKUP(K570,'FX rates'!$A$2:$A$38,'FX rates'!$B$2:$B$38))</f>
        <v>0</v>
      </c>
      <c r="AM570" s="4"/>
      <c r="AN570" s="4"/>
      <c r="AO570" s="4"/>
      <c r="AP570" s="32">
        <f t="shared" si="116"/>
        <v>0.5886937080804856</v>
      </c>
      <c r="AQ570" s="32">
        <f t="shared" si="117"/>
        <v>0</v>
      </c>
      <c r="AR570" s="24">
        <f t="shared" si="122"/>
        <v>284524.24000000005</v>
      </c>
      <c r="AS570" s="24" t="str">
        <f t="shared" si="123"/>
        <v>0</v>
      </c>
      <c r="AT570" s="24">
        <f t="shared" si="124"/>
        <v>417255.69600000005</v>
      </c>
      <c r="AU570" s="24">
        <f t="shared" si="125"/>
        <v>46361.744000000006</v>
      </c>
    </row>
    <row r="571" spans="1:47" x14ac:dyDescent="0.25">
      <c r="A571" s="28" t="s">
        <v>15514</v>
      </c>
      <c r="B571" s="28" t="s">
        <v>10571</v>
      </c>
      <c r="C571" s="28" t="s">
        <v>10572</v>
      </c>
      <c r="D571" s="28" t="s">
        <v>10573</v>
      </c>
      <c r="E571" s="28" t="s">
        <v>10574</v>
      </c>
      <c r="F571" s="29">
        <v>44221</v>
      </c>
      <c r="G571" s="29">
        <v>44896</v>
      </c>
      <c r="H571" s="28" t="s">
        <v>10575</v>
      </c>
      <c r="I571" s="28" t="s">
        <v>16034</v>
      </c>
      <c r="J571" s="28" t="s">
        <v>16056</v>
      </c>
      <c r="K571" s="28" t="s">
        <v>10576</v>
      </c>
      <c r="L571" s="27">
        <v>93280</v>
      </c>
      <c r="M571" s="27">
        <v>80080</v>
      </c>
      <c r="N571" s="27">
        <v>0</v>
      </c>
      <c r="O571" s="27">
        <v>0</v>
      </c>
      <c r="P571" s="27">
        <f t="shared" si="112"/>
        <v>80080</v>
      </c>
      <c r="Q571" s="27">
        <v>0</v>
      </c>
      <c r="R571" s="27">
        <v>0</v>
      </c>
      <c r="S571" s="27">
        <v>0</v>
      </c>
      <c r="T571" s="27">
        <f t="shared" si="113"/>
        <v>0</v>
      </c>
      <c r="U571" s="27">
        <v>0</v>
      </c>
      <c r="V571" s="27">
        <f t="shared" si="114"/>
        <v>173360</v>
      </c>
      <c r="W571" s="28" t="s">
        <v>10577</v>
      </c>
      <c r="X571" s="27">
        <v>107271.99999999999</v>
      </c>
      <c r="Y571" s="27">
        <f t="shared" si="118"/>
        <v>306636</v>
      </c>
      <c r="Z571" s="4" t="str" cm="1">
        <f t="array" ref="Z571">_xlfn.IFS(YEARFRAC(F571,G571)&lt;1,"&lt;1 Year",YEARFRAC(F571,G571)&lt;=5,"1-5 Years",YEARFRAC(F571,G571)&gt;5,"&gt;5 Years")</f>
        <v>1-5 Years</v>
      </c>
      <c r="AA571" s="24">
        <f>L571*(_xlfn.XLOOKUP(K571,'FX rates'!$A$2:$A$38,'FX rates'!$B$2:$B$38))</f>
        <v>93280</v>
      </c>
      <c r="AB571" s="24">
        <f>V571*(_xlfn.XLOOKUP(K571,'FX rates'!$A$2:$A$38,'FX rates'!$B$2:$B$38))</f>
        <v>173360</v>
      </c>
      <c r="AC571" s="24">
        <f>X571*(_xlfn.XLOOKUP(W571,'FX rates'!$A$2:$A$38,'FX rates'!$B$2:$B$38))</f>
        <v>107271.99999999999</v>
      </c>
      <c r="AD571" s="24">
        <f>Y571*(_xlfn.XLOOKUP(W571,'FX rates'!$A$2:$A$38,'FX rates'!$B$2:$B$38))</f>
        <v>306636</v>
      </c>
      <c r="AE571" s="30">
        <f t="shared" si="119"/>
        <v>0.14999999999999986</v>
      </c>
      <c r="AF571" s="31">
        <f t="shared" si="120"/>
        <v>13991.999999999985</v>
      </c>
      <c r="AG571" s="23">
        <f t="shared" si="121"/>
        <v>80080</v>
      </c>
      <c r="AH571" s="35">
        <f t="shared" si="115"/>
        <v>1</v>
      </c>
      <c r="AI571" s="23">
        <f>U571*(_xlfn.XLOOKUP(K571,'FX rates'!$A$2:$A$38,'FX rates'!$B$2:$B$38))</f>
        <v>0</v>
      </c>
      <c r="AJ571" s="23">
        <f>Q571*(_xlfn.XLOOKUP(K571,'FX rates'!$A$2:$A$38,'FX rates'!$B$2:$B$38))</f>
        <v>0</v>
      </c>
      <c r="AK571" s="23">
        <f>R571*(_xlfn.XLOOKUP(K571,'FX rates'!$A$2:$A$38,'FX rates'!$B$2:$B$38))</f>
        <v>0</v>
      </c>
      <c r="AM571" s="4"/>
      <c r="AN571" s="4"/>
      <c r="AO571" s="4"/>
      <c r="AP571" s="32">
        <f t="shared" si="116"/>
        <v>0.85849056603773588</v>
      </c>
      <c r="AQ571" s="32">
        <f t="shared" si="117"/>
        <v>0</v>
      </c>
      <c r="AR571" s="24">
        <f t="shared" si="122"/>
        <v>199364</v>
      </c>
      <c r="AS571" s="24" t="str">
        <f t="shared" si="123"/>
        <v>0</v>
      </c>
      <c r="AT571" s="24">
        <f t="shared" si="124"/>
        <v>275972.40000000002</v>
      </c>
      <c r="AU571" s="24">
        <f t="shared" si="125"/>
        <v>30663.599999999977</v>
      </c>
    </row>
    <row r="572" spans="1:47" x14ac:dyDescent="0.25">
      <c r="A572" s="28" t="s">
        <v>15515</v>
      </c>
      <c r="B572" s="28" t="s">
        <v>10578</v>
      </c>
      <c r="C572" s="28" t="s">
        <v>10579</v>
      </c>
      <c r="D572" s="28" t="s">
        <v>10580</v>
      </c>
      <c r="E572" s="28" t="s">
        <v>10581</v>
      </c>
      <c r="F572" s="29">
        <v>44221</v>
      </c>
      <c r="G572" s="29">
        <v>44896</v>
      </c>
      <c r="H572" s="28" t="s">
        <v>10582</v>
      </c>
      <c r="I572" s="28" t="s">
        <v>16038</v>
      </c>
      <c r="J572" s="28" t="s">
        <v>16037</v>
      </c>
      <c r="K572" s="28" t="s">
        <v>10583</v>
      </c>
      <c r="L572" s="27">
        <v>166650</v>
      </c>
      <c r="M572" s="27">
        <v>478229.4</v>
      </c>
      <c r="N572" s="27">
        <v>666608.07999999996</v>
      </c>
      <c r="O572" s="27">
        <v>0</v>
      </c>
      <c r="P572" s="27">
        <f t="shared" si="112"/>
        <v>1144837.48</v>
      </c>
      <c r="Q572" s="27">
        <v>0</v>
      </c>
      <c r="R572" s="27">
        <v>0</v>
      </c>
      <c r="S572" s="27">
        <v>0</v>
      </c>
      <c r="T572" s="27">
        <f t="shared" si="113"/>
        <v>0</v>
      </c>
      <c r="U572" s="27">
        <v>0</v>
      </c>
      <c r="V572" s="27">
        <f t="shared" si="114"/>
        <v>1311487.48</v>
      </c>
      <c r="W572" s="28" t="s">
        <v>10584</v>
      </c>
      <c r="X572" s="27">
        <v>186648.00000000003</v>
      </c>
      <c r="Y572" s="27">
        <f t="shared" si="118"/>
        <v>908912.92800000019</v>
      </c>
      <c r="Z572" s="4" t="str" cm="1">
        <f t="array" ref="Z572">_xlfn.IFS(YEARFRAC(F572,G572)&lt;1,"&lt;1 Year",YEARFRAC(F572,G572)&lt;=5,"1-5 Years",YEARFRAC(F572,G572)&gt;5,"&gt;5 Years")</f>
        <v>1-5 Years</v>
      </c>
      <c r="AA572" s="24">
        <f>L572*(_xlfn.XLOOKUP(K572,'FX rates'!$A$2:$A$38,'FX rates'!$B$2:$B$38))</f>
        <v>221752.82251260558</v>
      </c>
      <c r="AB572" s="24">
        <f>V572*(_xlfn.XLOOKUP(K572,'FX rates'!$A$2:$A$38,'FX rates'!$B$2:$B$38))</f>
        <v>1745130.8153612022</v>
      </c>
      <c r="AC572" s="24">
        <f>X572*(_xlfn.XLOOKUP(W572,'FX rates'!$A$2:$A$38,'FX rates'!$B$2:$B$38))</f>
        <v>248363.16121411827</v>
      </c>
      <c r="AD572" s="24">
        <f>Y572*(_xlfn.XLOOKUP(W572,'FX rates'!$A$2:$A$38,'FX rates'!$B$2:$B$38))</f>
        <v>1209444.9877119514</v>
      </c>
      <c r="AE572" s="30">
        <f t="shared" si="119"/>
        <v>0.12000000000000011</v>
      </c>
      <c r="AF572" s="31">
        <f t="shared" si="120"/>
        <v>19998.000000000029</v>
      </c>
      <c r="AG572" s="23">
        <f t="shared" si="121"/>
        <v>1523377.9928485965</v>
      </c>
      <c r="AH572" s="35">
        <f t="shared" si="115"/>
        <v>1.3306500000756409</v>
      </c>
      <c r="AI572" s="23">
        <f>U572*(_xlfn.XLOOKUP(K572,'FX rates'!$A$2:$A$38,'FX rates'!$B$2:$B$38))</f>
        <v>0</v>
      </c>
      <c r="AJ572" s="23">
        <f>Q572*(_xlfn.XLOOKUP(K572,'FX rates'!$A$2:$A$38,'FX rates'!$B$2:$B$38))</f>
        <v>0</v>
      </c>
      <c r="AK572" s="23">
        <f>R572*(_xlfn.XLOOKUP(K572,'FX rates'!$A$2:$A$38,'FX rates'!$B$2:$B$38))</f>
        <v>0</v>
      </c>
      <c r="AM572" s="4"/>
      <c r="AN572" s="4"/>
      <c r="AO572" s="4"/>
      <c r="AP572" s="32">
        <f t="shared" si="116"/>
        <v>2.869663366336634</v>
      </c>
      <c r="AQ572" s="32">
        <f t="shared" si="117"/>
        <v>0</v>
      </c>
      <c r="AR572" s="24">
        <f t="shared" si="122"/>
        <v>722264.92800000019</v>
      </c>
      <c r="AS572" s="24" t="str">
        <f t="shared" si="123"/>
        <v>0</v>
      </c>
      <c r="AT572" s="24">
        <f t="shared" si="124"/>
        <v>1088500.4889407563</v>
      </c>
      <c r="AU572" s="24">
        <f t="shared" si="125"/>
        <v>120944.49877119507</v>
      </c>
    </row>
    <row r="573" spans="1:47" x14ac:dyDescent="0.25">
      <c r="A573" s="28" t="s">
        <v>15516</v>
      </c>
      <c r="B573" s="28" t="s">
        <v>10585</v>
      </c>
      <c r="C573" s="28" t="s">
        <v>10586</v>
      </c>
      <c r="D573" s="28" t="s">
        <v>10587</v>
      </c>
      <c r="E573" s="28" t="s">
        <v>10588</v>
      </c>
      <c r="F573" s="29">
        <v>44228</v>
      </c>
      <c r="G573" s="29">
        <v>44896</v>
      </c>
      <c r="H573" s="28" t="s">
        <v>10589</v>
      </c>
      <c r="I573" s="28" t="s">
        <v>16056</v>
      </c>
      <c r="J573" s="28" t="s">
        <v>16040</v>
      </c>
      <c r="K573" s="28" t="s">
        <v>10590</v>
      </c>
      <c r="L573" s="27">
        <v>190080</v>
      </c>
      <c r="M573" s="27">
        <v>229680.00000000003</v>
      </c>
      <c r="N573" s="27">
        <v>0</v>
      </c>
      <c r="O573" s="27">
        <v>0</v>
      </c>
      <c r="P573" s="27">
        <f t="shared" si="112"/>
        <v>229680.00000000003</v>
      </c>
      <c r="Q573" s="27">
        <v>0</v>
      </c>
      <c r="R573" s="27">
        <v>0</v>
      </c>
      <c r="S573" s="27">
        <v>0</v>
      </c>
      <c r="T573" s="27">
        <f t="shared" si="113"/>
        <v>0</v>
      </c>
      <c r="U573" s="27">
        <v>0</v>
      </c>
      <c r="V573" s="27">
        <f t="shared" si="114"/>
        <v>419760</v>
      </c>
      <c r="W573" s="28" t="s">
        <v>10591</v>
      </c>
      <c r="X573" s="27">
        <v>214790.39999999999</v>
      </c>
      <c r="Y573" s="27">
        <f t="shared" si="118"/>
        <v>689119.20000000007</v>
      </c>
      <c r="Z573" s="4" t="str" cm="1">
        <f t="array" ref="Z573">_xlfn.IFS(YEARFRAC(F573,G573)&lt;1,"&lt;1 Year",YEARFRAC(F573,G573)&lt;=5,"1-5 Years",YEARFRAC(F573,G573)&gt;5,"&gt;5 Years")</f>
        <v>1-5 Years</v>
      </c>
      <c r="AA573" s="24">
        <f>L573*(_xlfn.XLOOKUP(K573,'FX rates'!$A$2:$A$38,'FX rates'!$B$2:$B$38))</f>
        <v>252929.95201437784</v>
      </c>
      <c r="AB573" s="24">
        <f>V573*(_xlfn.XLOOKUP(K573,'FX rates'!$A$2:$A$38,'FX rates'!$B$2:$B$38))</f>
        <v>558553.64403175109</v>
      </c>
      <c r="AC573" s="24">
        <f>X573*(_xlfn.XLOOKUP(W573,'FX rates'!$A$2:$A$38,'FX rates'!$B$2:$B$38))</f>
        <v>285810.84577624692</v>
      </c>
      <c r="AD573" s="24">
        <f>Y573*(_xlfn.XLOOKUP(W573,'FX rates'!$A$2:$A$38,'FX rates'!$B$2:$B$38))</f>
        <v>916976.46353212569</v>
      </c>
      <c r="AE573" s="30">
        <f t="shared" si="119"/>
        <v>0.12999999999999987</v>
      </c>
      <c r="AF573" s="31">
        <f t="shared" si="120"/>
        <v>24710.399999999994</v>
      </c>
      <c r="AG573" s="23">
        <f t="shared" si="121"/>
        <v>305623.69201737328</v>
      </c>
      <c r="AH573" s="35">
        <f t="shared" si="115"/>
        <v>1.3306500000756409</v>
      </c>
      <c r="AI573" s="23">
        <f>U573*(_xlfn.XLOOKUP(K573,'FX rates'!$A$2:$A$38,'FX rates'!$B$2:$B$38))</f>
        <v>0</v>
      </c>
      <c r="AJ573" s="23">
        <f>Q573*(_xlfn.XLOOKUP(K573,'FX rates'!$A$2:$A$38,'FX rates'!$B$2:$B$38))</f>
        <v>0</v>
      </c>
      <c r="AK573" s="23">
        <f>R573*(_xlfn.XLOOKUP(K573,'FX rates'!$A$2:$A$38,'FX rates'!$B$2:$B$38))</f>
        <v>0</v>
      </c>
      <c r="AM573" s="4"/>
      <c r="AN573" s="4"/>
      <c r="AO573" s="4"/>
      <c r="AP573" s="32">
        <f t="shared" si="116"/>
        <v>1.2083333333333335</v>
      </c>
      <c r="AQ573" s="32">
        <f t="shared" si="117"/>
        <v>0</v>
      </c>
      <c r="AR573" s="24">
        <f t="shared" si="122"/>
        <v>474328.80000000005</v>
      </c>
      <c r="AS573" s="24" t="str">
        <f t="shared" si="123"/>
        <v>0</v>
      </c>
      <c r="AT573" s="24">
        <f t="shared" si="124"/>
        <v>825278.81717891316</v>
      </c>
      <c r="AU573" s="24">
        <f t="shared" si="125"/>
        <v>91697.646353212534</v>
      </c>
    </row>
    <row r="574" spans="1:47" x14ac:dyDescent="0.25">
      <c r="A574" s="28" t="s">
        <v>15517</v>
      </c>
      <c r="B574" s="28" t="s">
        <v>10592</v>
      </c>
      <c r="C574" s="28" t="s">
        <v>10593</v>
      </c>
      <c r="D574" s="28" t="s">
        <v>10594</v>
      </c>
      <c r="E574" s="28" t="s">
        <v>10595</v>
      </c>
      <c r="F574" s="29">
        <v>44228</v>
      </c>
      <c r="G574" s="29">
        <v>44896</v>
      </c>
      <c r="H574" s="28" t="s">
        <v>10596</v>
      </c>
      <c r="I574" s="28" t="s">
        <v>16050</v>
      </c>
      <c r="J574" s="28" t="s">
        <v>16045</v>
      </c>
      <c r="K574" s="28" t="s">
        <v>10597</v>
      </c>
      <c r="L574" s="27">
        <v>186560</v>
      </c>
      <c r="M574" s="27">
        <v>227700.00000000003</v>
      </c>
      <c r="N574" s="27">
        <v>0</v>
      </c>
      <c r="O574" s="27">
        <v>0</v>
      </c>
      <c r="P574" s="27">
        <f t="shared" si="112"/>
        <v>227700.00000000003</v>
      </c>
      <c r="Q574" s="27">
        <v>0</v>
      </c>
      <c r="R574" s="27">
        <v>0</v>
      </c>
      <c r="S574" s="27">
        <v>0</v>
      </c>
      <c r="T574" s="27">
        <f t="shared" si="113"/>
        <v>0</v>
      </c>
      <c r="U574" s="27">
        <v>0</v>
      </c>
      <c r="V574" s="27">
        <f t="shared" si="114"/>
        <v>414260</v>
      </c>
      <c r="W574" s="28" t="s">
        <v>10598</v>
      </c>
      <c r="X574" s="27">
        <v>190291.20000000001</v>
      </c>
      <c r="Y574" s="27">
        <f t="shared" si="118"/>
        <v>612836.40000000014</v>
      </c>
      <c r="Z574" s="4" t="str" cm="1">
        <f t="array" ref="Z574">_xlfn.IFS(YEARFRAC(F574,G574)&lt;1,"&lt;1 Year",YEARFRAC(F574,G574)&lt;=5,"1-5 Years",YEARFRAC(F574,G574)&gt;5,"&gt;5 Years")</f>
        <v>1-5 Years</v>
      </c>
      <c r="AA574" s="24">
        <f>L574*(_xlfn.XLOOKUP(K574,'FX rates'!$A$2:$A$38,'FX rates'!$B$2:$B$38))</f>
        <v>248246.06401411159</v>
      </c>
      <c r="AB574" s="24">
        <f>V574*(_xlfn.XLOOKUP(K574,'FX rates'!$A$2:$A$38,'FX rates'!$B$2:$B$38))</f>
        <v>551235.06903133506</v>
      </c>
      <c r="AC574" s="24">
        <f>X574*(_xlfn.XLOOKUP(W574,'FX rates'!$A$2:$A$38,'FX rates'!$B$2:$B$38))</f>
        <v>253210.98529439382</v>
      </c>
      <c r="AD574" s="24">
        <f>Y574*(_xlfn.XLOOKUP(W574,'FX rates'!$A$2:$A$38,'FX rates'!$B$2:$B$38))</f>
        <v>815470.75570635567</v>
      </c>
      <c r="AE574" s="30">
        <f t="shared" si="119"/>
        <v>1.999999999999999E-2</v>
      </c>
      <c r="AF574" s="31">
        <f t="shared" si="120"/>
        <v>3731.2000000000116</v>
      </c>
      <c r="AG574" s="23">
        <f t="shared" si="121"/>
        <v>302989.00501722348</v>
      </c>
      <c r="AH574" s="35">
        <f t="shared" si="115"/>
        <v>1.3306500000756409</v>
      </c>
      <c r="AI574" s="23">
        <f>U574*(_xlfn.XLOOKUP(K574,'FX rates'!$A$2:$A$38,'FX rates'!$B$2:$B$38))</f>
        <v>0</v>
      </c>
      <c r="AJ574" s="23">
        <f>Q574*(_xlfn.XLOOKUP(K574,'FX rates'!$A$2:$A$38,'FX rates'!$B$2:$B$38))</f>
        <v>0</v>
      </c>
      <c r="AK574" s="23">
        <f>R574*(_xlfn.XLOOKUP(K574,'FX rates'!$A$2:$A$38,'FX rates'!$B$2:$B$38))</f>
        <v>0</v>
      </c>
      <c r="AM574" s="4"/>
      <c r="AN574" s="4"/>
      <c r="AO574" s="4"/>
      <c r="AP574" s="32">
        <f t="shared" si="116"/>
        <v>1.2205188679245285</v>
      </c>
      <c r="AQ574" s="32">
        <f t="shared" si="117"/>
        <v>0</v>
      </c>
      <c r="AR574" s="24">
        <f t="shared" si="122"/>
        <v>422545.20000000007</v>
      </c>
      <c r="AS574" s="24" t="str">
        <f t="shared" si="123"/>
        <v>0</v>
      </c>
      <c r="AT574" s="24">
        <f t="shared" si="124"/>
        <v>733923.68013572018</v>
      </c>
      <c r="AU574" s="24">
        <f t="shared" si="125"/>
        <v>81547.075570635498</v>
      </c>
    </row>
    <row r="575" spans="1:47" x14ac:dyDescent="0.25">
      <c r="A575" s="28" t="s">
        <v>15518</v>
      </c>
      <c r="B575" s="28" t="s">
        <v>10599</v>
      </c>
      <c r="C575" s="28" t="s">
        <v>10600</v>
      </c>
      <c r="D575" s="28" t="s">
        <v>10601</v>
      </c>
      <c r="E575" s="28" t="s">
        <v>10602</v>
      </c>
      <c r="F575" s="29">
        <v>44256</v>
      </c>
      <c r="G575" s="29">
        <v>44896</v>
      </c>
      <c r="H575" s="28" t="s">
        <v>10603</v>
      </c>
      <c r="I575" s="28" t="s">
        <v>16046</v>
      </c>
      <c r="J575" s="28" t="s">
        <v>16053</v>
      </c>
      <c r="K575" s="28" t="s">
        <v>10604</v>
      </c>
      <c r="L575" s="27">
        <v>109956.00000000001</v>
      </c>
      <c r="M575" s="27">
        <v>33495</v>
      </c>
      <c r="N575" s="27">
        <v>0</v>
      </c>
      <c r="O575" s="27">
        <v>0</v>
      </c>
      <c r="P575" s="27">
        <f t="shared" si="112"/>
        <v>33495</v>
      </c>
      <c r="Q575" s="27">
        <v>0</v>
      </c>
      <c r="R575" s="27">
        <v>0</v>
      </c>
      <c r="S575" s="27">
        <v>0</v>
      </c>
      <c r="T575" s="27">
        <f t="shared" si="113"/>
        <v>0</v>
      </c>
      <c r="U575" s="27">
        <v>0</v>
      </c>
      <c r="V575" s="27">
        <f t="shared" si="114"/>
        <v>143451</v>
      </c>
      <c r="W575" s="28" t="s">
        <v>10605</v>
      </c>
      <c r="X575" s="27">
        <v>112155.12000000001</v>
      </c>
      <c r="Y575" s="27">
        <f t="shared" si="118"/>
        <v>258475.14</v>
      </c>
      <c r="Z575" s="4" t="str" cm="1">
        <f t="array" ref="Z575">_xlfn.IFS(YEARFRAC(F575,G575)&lt;1,"&lt;1 Year",YEARFRAC(F575,G575)&lt;=5,"1-5 Years",YEARFRAC(F575,G575)&gt;5,"&gt;5 Years")</f>
        <v>1-5 Years</v>
      </c>
      <c r="AA575" s="24">
        <f>L575*(_xlfn.XLOOKUP(K575,'FX rates'!$A$2:$A$38,'FX rates'!$B$2:$B$38))</f>
        <v>146312.9514083172</v>
      </c>
      <c r="AB575" s="24">
        <f>V575*(_xlfn.XLOOKUP(K575,'FX rates'!$A$2:$A$38,'FX rates'!$B$2:$B$38))</f>
        <v>190883.07316085076</v>
      </c>
      <c r="AC575" s="24">
        <f>X575*(_xlfn.XLOOKUP(W575,'FX rates'!$A$2:$A$38,'FX rates'!$B$2:$B$38))</f>
        <v>149239.21043648352</v>
      </c>
      <c r="AD575" s="24">
        <f>Y575*(_xlfn.XLOOKUP(W575,'FX rates'!$A$2:$A$38,'FX rates'!$B$2:$B$38))</f>
        <v>343939.94506055134</v>
      </c>
      <c r="AE575" s="30">
        <f t="shared" si="119"/>
        <v>1.9999999999999896E-2</v>
      </c>
      <c r="AF575" s="31">
        <f t="shared" si="120"/>
        <v>2199.1199999999953</v>
      </c>
      <c r="AG575" s="23">
        <f t="shared" si="121"/>
        <v>44570.121752533567</v>
      </c>
      <c r="AH575" s="35">
        <f t="shared" si="115"/>
        <v>1.3306500000756409</v>
      </c>
      <c r="AI575" s="23">
        <f>U575*(_xlfn.XLOOKUP(K575,'FX rates'!$A$2:$A$38,'FX rates'!$B$2:$B$38))</f>
        <v>0</v>
      </c>
      <c r="AJ575" s="23">
        <f>Q575*(_xlfn.XLOOKUP(K575,'FX rates'!$A$2:$A$38,'FX rates'!$B$2:$B$38))</f>
        <v>0</v>
      </c>
      <c r="AK575" s="23">
        <f>R575*(_xlfn.XLOOKUP(K575,'FX rates'!$A$2:$A$38,'FX rates'!$B$2:$B$38))</f>
        <v>0</v>
      </c>
      <c r="AM575" s="4"/>
      <c r="AN575" s="4"/>
      <c r="AO575" s="4"/>
      <c r="AP575" s="32">
        <f t="shared" si="116"/>
        <v>0.30462184873949577</v>
      </c>
      <c r="AQ575" s="32">
        <f t="shared" si="117"/>
        <v>0</v>
      </c>
      <c r="AR575" s="24">
        <f t="shared" si="122"/>
        <v>146320.02000000002</v>
      </c>
      <c r="AS575" s="24" t="str">
        <f t="shared" si="123"/>
        <v>0</v>
      </c>
      <c r="AT575" s="24">
        <f t="shared" si="124"/>
        <v>309545.9505544962</v>
      </c>
      <c r="AU575" s="24">
        <f t="shared" si="125"/>
        <v>34393.99450605514</v>
      </c>
    </row>
    <row r="576" spans="1:47" x14ac:dyDescent="0.25">
      <c r="A576" s="28" t="s">
        <v>15519</v>
      </c>
      <c r="B576" s="28" t="s">
        <v>10606</v>
      </c>
      <c r="C576" s="28" t="s">
        <v>10607</v>
      </c>
      <c r="D576" s="28" t="s">
        <v>10608</v>
      </c>
      <c r="E576" s="28" t="s">
        <v>10609</v>
      </c>
      <c r="F576" s="29">
        <v>44249</v>
      </c>
      <c r="G576" s="29">
        <v>44896</v>
      </c>
      <c r="H576" s="28" t="s">
        <v>10610</v>
      </c>
      <c r="I576" s="28" t="s">
        <v>16056</v>
      </c>
      <c r="J576" s="28" t="s">
        <v>16046</v>
      </c>
      <c r="K576" s="28" t="s">
        <v>10611</v>
      </c>
      <c r="L576" s="27">
        <v>211750.00000000006</v>
      </c>
      <c r="M576" s="27">
        <v>293425</v>
      </c>
      <c r="N576" s="27">
        <v>0</v>
      </c>
      <c r="O576" s="27">
        <v>0</v>
      </c>
      <c r="P576" s="27">
        <f t="shared" si="112"/>
        <v>293425</v>
      </c>
      <c r="Q576" s="27">
        <v>0</v>
      </c>
      <c r="R576" s="27">
        <v>0</v>
      </c>
      <c r="S576" s="27">
        <v>0</v>
      </c>
      <c r="T576" s="27">
        <f t="shared" si="113"/>
        <v>0</v>
      </c>
      <c r="U576" s="27">
        <v>0</v>
      </c>
      <c r="V576" s="27">
        <f t="shared" si="114"/>
        <v>505175.00000000006</v>
      </c>
      <c r="W576" s="28" t="s">
        <v>10612</v>
      </c>
      <c r="X576" s="27">
        <v>228690.00000000009</v>
      </c>
      <c r="Y576" s="27">
        <f t="shared" si="118"/>
        <v>774279.00000000023</v>
      </c>
      <c r="Z576" s="4" t="str" cm="1">
        <f t="array" ref="Z576">_xlfn.IFS(YEARFRAC(F576,G576)&lt;1,"&lt;1 Year",YEARFRAC(F576,G576)&lt;=5,"1-5 Years",YEARFRAC(F576,G576)&gt;5,"&gt;5 Years")</f>
        <v>1-5 Years</v>
      </c>
      <c r="AA576" s="24">
        <f>L576*(_xlfn.XLOOKUP(K576,'FX rates'!$A$2:$A$38,'FX rates'!$B$2:$B$38))</f>
        <v>211750.00000000006</v>
      </c>
      <c r="AB576" s="24">
        <f>V576*(_xlfn.XLOOKUP(K576,'FX rates'!$A$2:$A$38,'FX rates'!$B$2:$B$38))</f>
        <v>505175.00000000006</v>
      </c>
      <c r="AC576" s="24">
        <f>X576*(_xlfn.XLOOKUP(W576,'FX rates'!$A$2:$A$38,'FX rates'!$B$2:$B$38))</f>
        <v>228690.00000000009</v>
      </c>
      <c r="AD576" s="24">
        <f>Y576*(_xlfn.XLOOKUP(W576,'FX rates'!$A$2:$A$38,'FX rates'!$B$2:$B$38))</f>
        <v>774279.00000000023</v>
      </c>
      <c r="AE576" s="30">
        <f t="shared" si="119"/>
        <v>8.0000000000000113E-2</v>
      </c>
      <c r="AF576" s="31">
        <f t="shared" si="120"/>
        <v>16940.000000000029</v>
      </c>
      <c r="AG576" s="23">
        <f t="shared" si="121"/>
        <v>293425</v>
      </c>
      <c r="AH576" s="35">
        <f t="shared" si="115"/>
        <v>1</v>
      </c>
      <c r="AI576" s="23">
        <f>U576*(_xlfn.XLOOKUP(K576,'FX rates'!$A$2:$A$38,'FX rates'!$B$2:$B$38))</f>
        <v>0</v>
      </c>
      <c r="AJ576" s="23">
        <f>Q576*(_xlfn.XLOOKUP(K576,'FX rates'!$A$2:$A$38,'FX rates'!$B$2:$B$38))</f>
        <v>0</v>
      </c>
      <c r="AK576" s="23">
        <f>R576*(_xlfn.XLOOKUP(K576,'FX rates'!$A$2:$A$38,'FX rates'!$B$2:$B$38))</f>
        <v>0</v>
      </c>
      <c r="AM576" s="4"/>
      <c r="AN576" s="4"/>
      <c r="AO576" s="4"/>
      <c r="AP576" s="32">
        <f t="shared" si="116"/>
        <v>1.3857142857142852</v>
      </c>
      <c r="AQ576" s="32">
        <f t="shared" si="117"/>
        <v>0</v>
      </c>
      <c r="AR576" s="24">
        <f t="shared" si="122"/>
        <v>545589.00000000012</v>
      </c>
      <c r="AS576" s="24" t="str">
        <f t="shared" si="123"/>
        <v>0</v>
      </c>
      <c r="AT576" s="24">
        <f t="shared" si="124"/>
        <v>696851.10000000021</v>
      </c>
      <c r="AU576" s="24">
        <f t="shared" si="125"/>
        <v>77427.900000000023</v>
      </c>
    </row>
    <row r="577" spans="1:47" x14ac:dyDescent="0.25">
      <c r="A577" s="28" t="s">
        <v>15520</v>
      </c>
      <c r="B577" s="28" t="s">
        <v>10613</v>
      </c>
      <c r="C577" s="28" t="s">
        <v>10614</v>
      </c>
      <c r="D577" s="28" t="s">
        <v>10615</v>
      </c>
      <c r="E577" s="28" t="s">
        <v>10616</v>
      </c>
      <c r="F577" s="29">
        <v>44249</v>
      </c>
      <c r="G577" s="29">
        <v>44896</v>
      </c>
      <c r="H577" s="28" t="s">
        <v>10617</v>
      </c>
      <c r="I577" s="28" t="s">
        <v>16054</v>
      </c>
      <c r="J577" s="28" t="s">
        <v>16048</v>
      </c>
      <c r="K577" s="28" t="s">
        <v>10618</v>
      </c>
      <c r="L577" s="27">
        <v>184905.60000000003</v>
      </c>
      <c r="M577" s="27">
        <v>111672.00000000001</v>
      </c>
      <c r="N577" s="27">
        <v>0</v>
      </c>
      <c r="O577" s="27">
        <v>0</v>
      </c>
      <c r="P577" s="27">
        <f t="shared" si="112"/>
        <v>111672.00000000001</v>
      </c>
      <c r="Q577" s="27">
        <v>0</v>
      </c>
      <c r="R577" s="27">
        <v>0</v>
      </c>
      <c r="S577" s="27">
        <v>0</v>
      </c>
      <c r="T577" s="27">
        <f t="shared" si="113"/>
        <v>0</v>
      </c>
      <c r="U577" s="27">
        <v>0</v>
      </c>
      <c r="V577" s="27">
        <f t="shared" si="114"/>
        <v>296577.60000000003</v>
      </c>
      <c r="W577" s="28" t="s">
        <v>10619</v>
      </c>
      <c r="X577" s="27">
        <v>186754.65600000005</v>
      </c>
      <c r="Y577" s="27">
        <f t="shared" si="118"/>
        <v>486298.03200000012</v>
      </c>
      <c r="Z577" s="4" t="str" cm="1">
        <f t="array" ref="Z577">_xlfn.IFS(YEARFRAC(F577,G577)&lt;1,"&lt;1 Year",YEARFRAC(F577,G577)&lt;=5,"1-5 Years",YEARFRAC(F577,G577)&gt;5,"&gt;5 Years")</f>
        <v>1-5 Years</v>
      </c>
      <c r="AA577" s="24">
        <f>L577*(_xlfn.XLOOKUP(K577,'FX rates'!$A$2:$A$38,'FX rates'!$B$2:$B$38))</f>
        <v>142542.09065679929</v>
      </c>
      <c r="AB577" s="24">
        <f>V577*(_xlfn.XLOOKUP(K577,'FX rates'!$A$2:$A$38,'FX rates'!$B$2:$B$38))</f>
        <v>228629.04717853843</v>
      </c>
      <c r="AC577" s="24">
        <f>X577*(_xlfn.XLOOKUP(W577,'FX rates'!$A$2:$A$38,'FX rates'!$B$2:$B$38))</f>
        <v>143967.5115633673</v>
      </c>
      <c r="AD577" s="24">
        <f>Y577*(_xlfn.XLOOKUP(W577,'FX rates'!$A$2:$A$38,'FX rates'!$B$2:$B$38))</f>
        <v>374882.84921369114</v>
      </c>
      <c r="AE577" s="30">
        <f t="shared" si="119"/>
        <v>1.000000000000008E-2</v>
      </c>
      <c r="AF577" s="31">
        <f t="shared" si="120"/>
        <v>1849.0560000000114</v>
      </c>
      <c r="AG577" s="23">
        <f t="shared" si="121"/>
        <v>86086.956521739135</v>
      </c>
      <c r="AH577" s="35">
        <f t="shared" si="115"/>
        <v>0.77089115016959608</v>
      </c>
      <c r="AI577" s="23">
        <f>U577*(_xlfn.XLOOKUP(K577,'FX rates'!$A$2:$A$38,'FX rates'!$B$2:$B$38))</f>
        <v>0</v>
      </c>
      <c r="AJ577" s="23">
        <f>Q577*(_xlfn.XLOOKUP(K577,'FX rates'!$A$2:$A$38,'FX rates'!$B$2:$B$38))</f>
        <v>0</v>
      </c>
      <c r="AK577" s="23">
        <f>R577*(_xlfn.XLOOKUP(K577,'FX rates'!$A$2:$A$38,'FX rates'!$B$2:$B$38))</f>
        <v>0</v>
      </c>
      <c r="AM577" s="4"/>
      <c r="AN577" s="4"/>
      <c r="AO577" s="4"/>
      <c r="AP577" s="32">
        <f t="shared" si="116"/>
        <v>0.60394060536836092</v>
      </c>
      <c r="AQ577" s="32">
        <f t="shared" si="117"/>
        <v>0</v>
      </c>
      <c r="AR577" s="24">
        <f t="shared" si="122"/>
        <v>299543.37600000005</v>
      </c>
      <c r="AS577" s="24" t="str">
        <f t="shared" si="123"/>
        <v>0</v>
      </c>
      <c r="AT577" s="24">
        <f t="shared" si="124"/>
        <v>337394.56429232203</v>
      </c>
      <c r="AU577" s="24">
        <f t="shared" si="125"/>
        <v>37488.284921369108</v>
      </c>
    </row>
    <row r="578" spans="1:47" x14ac:dyDescent="0.25">
      <c r="A578" s="28" t="s">
        <v>15521</v>
      </c>
      <c r="B578" s="28" t="s">
        <v>10620</v>
      </c>
      <c r="C578" s="28" t="s">
        <v>10621</v>
      </c>
      <c r="D578" s="28" t="s">
        <v>10622</v>
      </c>
      <c r="E578" s="28" t="s">
        <v>10623</v>
      </c>
      <c r="F578" s="29">
        <v>44243</v>
      </c>
      <c r="G578" s="29">
        <v>44896</v>
      </c>
      <c r="H578" s="28" t="s">
        <v>10624</v>
      </c>
      <c r="I578" s="28" t="s">
        <v>16032</v>
      </c>
      <c r="J578" s="28" t="s">
        <v>16033</v>
      </c>
      <c r="K578" s="28" t="s">
        <v>10625</v>
      </c>
      <c r="L578" s="27">
        <v>198770.00000000003</v>
      </c>
      <c r="M578" s="27">
        <v>105512.00000000001</v>
      </c>
      <c r="N578" s="27">
        <v>0</v>
      </c>
      <c r="O578" s="27">
        <v>0</v>
      </c>
      <c r="P578" s="27">
        <f t="shared" ref="P578:P641" si="126">M578+N578+O578</f>
        <v>105512.00000000001</v>
      </c>
      <c r="Q578" s="27">
        <v>0</v>
      </c>
      <c r="R578" s="27">
        <v>0</v>
      </c>
      <c r="S578" s="27">
        <v>0</v>
      </c>
      <c r="T578" s="27">
        <f t="shared" ref="T578:T641" si="127">+Q578+R578+S578</f>
        <v>0</v>
      </c>
      <c r="U578" s="27">
        <v>0</v>
      </c>
      <c r="V578" s="27">
        <f t="shared" ref="V578:V641" si="128">L578+P578+T578+U578</f>
        <v>304282.00000000006</v>
      </c>
      <c r="W578" s="28" t="s">
        <v>10626</v>
      </c>
      <c r="X578" s="27">
        <v>206720.80000000005</v>
      </c>
      <c r="Y578" s="27">
        <f t="shared" si="118"/>
        <v>523174.08000000013</v>
      </c>
      <c r="Z578" s="4" t="str" cm="1">
        <f t="array" ref="Z578">_xlfn.IFS(YEARFRAC(F578,G578)&lt;1,"&lt;1 Year",YEARFRAC(F578,G578)&lt;=5,"1-5 Years",YEARFRAC(F578,G578)&gt;5,"&gt;5 Years")</f>
        <v>1-5 Years</v>
      </c>
      <c r="AA578" s="24">
        <f>L578*(_xlfn.XLOOKUP(K578,'FX rates'!$A$2:$A$38,'FX rates'!$B$2:$B$38))</f>
        <v>198770.00000000003</v>
      </c>
      <c r="AB578" s="24">
        <f>V578*(_xlfn.XLOOKUP(K578,'FX rates'!$A$2:$A$38,'FX rates'!$B$2:$B$38))</f>
        <v>304282.00000000006</v>
      </c>
      <c r="AC578" s="24">
        <f>X578*(_xlfn.XLOOKUP(W578,'FX rates'!$A$2:$A$38,'FX rates'!$B$2:$B$38))</f>
        <v>206720.80000000005</v>
      </c>
      <c r="AD578" s="24">
        <f>Y578*(_xlfn.XLOOKUP(W578,'FX rates'!$A$2:$A$38,'FX rates'!$B$2:$B$38))</f>
        <v>523174.08000000013</v>
      </c>
      <c r="AE578" s="30">
        <f t="shared" si="119"/>
        <v>4.0000000000000084E-2</v>
      </c>
      <c r="AF578" s="31">
        <f t="shared" si="120"/>
        <v>7950.8000000000175</v>
      </c>
      <c r="AG578" s="23">
        <f t="shared" si="121"/>
        <v>105512.00000000003</v>
      </c>
      <c r="AH578" s="35">
        <f t="shared" ref="AH578:AH641" si="129">AC578/X578</f>
        <v>1</v>
      </c>
      <c r="AI578" s="23">
        <f>U578*(_xlfn.XLOOKUP(K578,'FX rates'!$A$2:$A$38,'FX rates'!$B$2:$B$38))</f>
        <v>0</v>
      </c>
      <c r="AJ578" s="23">
        <f>Q578*(_xlfn.XLOOKUP(K578,'FX rates'!$A$2:$A$38,'FX rates'!$B$2:$B$38))</f>
        <v>0</v>
      </c>
      <c r="AK578" s="23">
        <f>R578*(_xlfn.XLOOKUP(K578,'FX rates'!$A$2:$A$38,'FX rates'!$B$2:$B$38))</f>
        <v>0</v>
      </c>
      <c r="AM578" s="4"/>
      <c r="AN578" s="4"/>
      <c r="AO578" s="4"/>
      <c r="AP578" s="32">
        <f t="shared" ref="AP578:AP641" si="130">M578/L578</f>
        <v>0.53082457111234094</v>
      </c>
      <c r="AQ578" s="32">
        <f t="shared" ref="AQ578:AQ641" si="131">O578/L578</f>
        <v>0</v>
      </c>
      <c r="AR578" s="24">
        <f t="shared" si="122"/>
        <v>316453.28000000009</v>
      </c>
      <c r="AS578" s="24" t="str">
        <f t="shared" si="123"/>
        <v>0</v>
      </c>
      <c r="AT578" s="24">
        <f t="shared" si="124"/>
        <v>470856.67200000014</v>
      </c>
      <c r="AU578" s="24">
        <f t="shared" si="125"/>
        <v>52317.407999999996</v>
      </c>
    </row>
    <row r="579" spans="1:47" x14ac:dyDescent="0.25">
      <c r="A579" s="28" t="s">
        <v>15522</v>
      </c>
      <c r="B579" s="28" t="s">
        <v>10627</v>
      </c>
      <c r="C579" s="28" t="s">
        <v>10628</v>
      </c>
      <c r="D579" s="28" t="s">
        <v>10629</v>
      </c>
      <c r="E579" s="28" t="s">
        <v>10630</v>
      </c>
      <c r="F579" s="29">
        <v>44249</v>
      </c>
      <c r="G579" s="29">
        <v>44896</v>
      </c>
      <c r="H579" s="28" t="s">
        <v>10631</v>
      </c>
      <c r="I579" s="28" t="s">
        <v>16053</v>
      </c>
      <c r="J579" s="28" t="s">
        <v>16044</v>
      </c>
      <c r="K579" s="28" t="s">
        <v>10632</v>
      </c>
      <c r="L579" s="27">
        <v>227810.00000000006</v>
      </c>
      <c r="M579" s="27">
        <v>35574</v>
      </c>
      <c r="N579" s="27">
        <v>0</v>
      </c>
      <c r="O579" s="27">
        <v>0</v>
      </c>
      <c r="P579" s="27">
        <f t="shared" si="126"/>
        <v>35574</v>
      </c>
      <c r="Q579" s="27">
        <v>0</v>
      </c>
      <c r="R579" s="27">
        <v>0</v>
      </c>
      <c r="S579" s="27">
        <v>0</v>
      </c>
      <c r="T579" s="27">
        <f t="shared" si="127"/>
        <v>0</v>
      </c>
      <c r="U579" s="27">
        <v>0</v>
      </c>
      <c r="V579" s="27">
        <f t="shared" si="128"/>
        <v>263384.00000000006</v>
      </c>
      <c r="W579" s="28" t="s">
        <v>10633</v>
      </c>
      <c r="X579" s="27">
        <v>239200.50000000006</v>
      </c>
      <c r="Y579" s="27">
        <f t="shared" ref="Y579:Y642" si="132">X579+AR579+AS579</f>
        <v>515753.70000000013</v>
      </c>
      <c r="Z579" s="4" t="str" cm="1">
        <f t="array" ref="Z579">_xlfn.IFS(YEARFRAC(F579,G579)&lt;1,"&lt;1 Year",YEARFRAC(F579,G579)&lt;=5,"1-5 Years",YEARFRAC(F579,G579)&gt;5,"&gt;5 Years")</f>
        <v>1-5 Years</v>
      </c>
      <c r="AA579" s="24">
        <f>L579*(_xlfn.XLOOKUP(K579,'FX rates'!$A$2:$A$38,'FX rates'!$B$2:$B$38))</f>
        <v>227810.00000000006</v>
      </c>
      <c r="AB579" s="24">
        <f>V579*(_xlfn.XLOOKUP(K579,'FX rates'!$A$2:$A$38,'FX rates'!$B$2:$B$38))</f>
        <v>263384.00000000006</v>
      </c>
      <c r="AC579" s="24">
        <f>X579*(_xlfn.XLOOKUP(W579,'FX rates'!$A$2:$A$38,'FX rates'!$B$2:$B$38))</f>
        <v>239200.50000000006</v>
      </c>
      <c r="AD579" s="24">
        <f>Y579*(_xlfn.XLOOKUP(W579,'FX rates'!$A$2:$A$38,'FX rates'!$B$2:$B$38))</f>
        <v>515753.70000000013</v>
      </c>
      <c r="AE579" s="30">
        <f t="shared" ref="AE579:AE642" si="133">(AC579-AA579)/AA579</f>
        <v>4.9999999999999989E-2</v>
      </c>
      <c r="AF579" s="31">
        <f t="shared" ref="AF579:AF642" si="134">X579-L579</f>
        <v>11390.5</v>
      </c>
      <c r="AG579" s="23">
        <f t="shared" ref="AG579:AG642" si="135">AB579-AA579</f>
        <v>35574</v>
      </c>
      <c r="AH579" s="35">
        <f t="shared" si="129"/>
        <v>1</v>
      </c>
      <c r="AI579" s="23">
        <f>U579*(_xlfn.XLOOKUP(K579,'FX rates'!$A$2:$A$38,'FX rates'!$B$2:$B$38))</f>
        <v>0</v>
      </c>
      <c r="AJ579" s="23">
        <f>Q579*(_xlfn.XLOOKUP(K579,'FX rates'!$A$2:$A$38,'FX rates'!$B$2:$B$38))</f>
        <v>0</v>
      </c>
      <c r="AK579" s="23">
        <f>R579*(_xlfn.XLOOKUP(K579,'FX rates'!$A$2:$A$38,'FX rates'!$B$2:$B$38))</f>
        <v>0</v>
      </c>
      <c r="AM579" s="4"/>
      <c r="AN579" s="4"/>
      <c r="AO579" s="4"/>
      <c r="AP579" s="32">
        <f t="shared" si="130"/>
        <v>0.15615644616127472</v>
      </c>
      <c r="AQ579" s="32">
        <f t="shared" si="131"/>
        <v>0</v>
      </c>
      <c r="AR579" s="24">
        <f t="shared" ref="AR579:AR642" si="136">X579*(1+AP579)</f>
        <v>276553.20000000007</v>
      </c>
      <c r="AS579" s="24" t="str">
        <f t="shared" ref="AS579:AS642" si="137">IF(AQ579&gt;0,X579*(1+AQ579),"0")</f>
        <v>0</v>
      </c>
      <c r="AT579" s="24">
        <f t="shared" ref="AT579:AT642" si="138">AD579*(0.9)</f>
        <v>464178.33000000013</v>
      </c>
      <c r="AU579" s="24">
        <f t="shared" ref="AU579:AU642" si="139">AD579-AT579</f>
        <v>51575.369999999995</v>
      </c>
    </row>
    <row r="580" spans="1:47" x14ac:dyDescent="0.25">
      <c r="A580" s="28" t="s">
        <v>15523</v>
      </c>
      <c r="B580" s="28" t="s">
        <v>10634</v>
      </c>
      <c r="C580" s="28" t="s">
        <v>10635</v>
      </c>
      <c r="D580" s="28" t="s">
        <v>10636</v>
      </c>
      <c r="E580" s="28" t="s">
        <v>10637</v>
      </c>
      <c r="F580" s="29">
        <v>44256</v>
      </c>
      <c r="G580" s="29">
        <v>44896</v>
      </c>
      <c r="H580" s="28" t="s">
        <v>10638</v>
      </c>
      <c r="I580" s="28" t="s">
        <v>16033</v>
      </c>
      <c r="J580" s="28" t="s">
        <v>16037</v>
      </c>
      <c r="K580" s="28" t="s">
        <v>10639</v>
      </c>
      <c r="L580" s="27">
        <v>202399.99999999997</v>
      </c>
      <c r="M580" s="27">
        <v>125840</v>
      </c>
      <c r="N580" s="27">
        <v>0</v>
      </c>
      <c r="O580" s="27">
        <v>0</v>
      </c>
      <c r="P580" s="27">
        <f t="shared" si="126"/>
        <v>125840</v>
      </c>
      <c r="Q580" s="27">
        <v>0</v>
      </c>
      <c r="R580" s="27">
        <v>0</v>
      </c>
      <c r="S580" s="27">
        <v>0</v>
      </c>
      <c r="T580" s="27">
        <f t="shared" si="127"/>
        <v>0</v>
      </c>
      <c r="U580" s="27">
        <v>0</v>
      </c>
      <c r="V580" s="27">
        <f t="shared" si="128"/>
        <v>328240</v>
      </c>
      <c r="W580" s="28" t="s">
        <v>10640</v>
      </c>
      <c r="X580" s="27">
        <v>218591.99999999997</v>
      </c>
      <c r="Y580" s="27">
        <f t="shared" si="132"/>
        <v>573091.19999999995</v>
      </c>
      <c r="Z580" s="4" t="str" cm="1">
        <f t="array" ref="Z580">_xlfn.IFS(YEARFRAC(F580,G580)&lt;1,"&lt;1 Year",YEARFRAC(F580,G580)&lt;=5,"1-5 Years",YEARFRAC(F580,G580)&gt;5,"&gt;5 Years")</f>
        <v>1-5 Years</v>
      </c>
      <c r="AA580" s="24">
        <f>L580*(_xlfn.XLOOKUP(K580,'FX rates'!$A$2:$A$38,'FX rates'!$B$2:$B$38))</f>
        <v>202399.99999999997</v>
      </c>
      <c r="AB580" s="24">
        <f>V580*(_xlfn.XLOOKUP(K580,'FX rates'!$A$2:$A$38,'FX rates'!$B$2:$B$38))</f>
        <v>328240</v>
      </c>
      <c r="AC580" s="24">
        <f>X580*(_xlfn.XLOOKUP(W580,'FX rates'!$A$2:$A$38,'FX rates'!$B$2:$B$38))</f>
        <v>218591.99999999997</v>
      </c>
      <c r="AD580" s="24">
        <f>Y580*(_xlfn.XLOOKUP(W580,'FX rates'!$A$2:$A$38,'FX rates'!$B$2:$B$38))</f>
        <v>573091.19999999995</v>
      </c>
      <c r="AE580" s="30">
        <f t="shared" si="133"/>
        <v>8.0000000000000016E-2</v>
      </c>
      <c r="AF580" s="31">
        <f t="shared" si="134"/>
        <v>16192</v>
      </c>
      <c r="AG580" s="23">
        <f t="shared" si="135"/>
        <v>125840.00000000003</v>
      </c>
      <c r="AH580" s="35">
        <f t="shared" si="129"/>
        <v>1</v>
      </c>
      <c r="AI580" s="23">
        <f>U580*(_xlfn.XLOOKUP(K580,'FX rates'!$A$2:$A$38,'FX rates'!$B$2:$B$38))</f>
        <v>0</v>
      </c>
      <c r="AJ580" s="23">
        <f>Q580*(_xlfn.XLOOKUP(K580,'FX rates'!$A$2:$A$38,'FX rates'!$B$2:$B$38))</f>
        <v>0</v>
      </c>
      <c r="AK580" s="23">
        <f>R580*(_xlfn.XLOOKUP(K580,'FX rates'!$A$2:$A$38,'FX rates'!$B$2:$B$38))</f>
        <v>0</v>
      </c>
      <c r="AM580" s="4"/>
      <c r="AN580" s="4"/>
      <c r="AO580" s="4"/>
      <c r="AP580" s="32">
        <f t="shared" si="130"/>
        <v>0.62173913043478268</v>
      </c>
      <c r="AQ580" s="32">
        <f t="shared" si="131"/>
        <v>0</v>
      </c>
      <c r="AR580" s="24">
        <f t="shared" si="136"/>
        <v>354499.2</v>
      </c>
      <c r="AS580" s="24" t="str">
        <f t="shared" si="137"/>
        <v>0</v>
      </c>
      <c r="AT580" s="24">
        <f t="shared" si="138"/>
        <v>515782.07999999996</v>
      </c>
      <c r="AU580" s="24">
        <f t="shared" si="139"/>
        <v>57309.119999999995</v>
      </c>
    </row>
    <row r="581" spans="1:47" x14ac:dyDescent="0.25">
      <c r="A581" s="28" t="s">
        <v>14156</v>
      </c>
      <c r="B581" s="28" t="s">
        <v>1069</v>
      </c>
      <c r="C581" s="28" t="s">
        <v>1070</v>
      </c>
      <c r="D581" s="28" t="s">
        <v>1071</v>
      </c>
      <c r="E581" s="28" t="s">
        <v>1072</v>
      </c>
      <c r="F581" s="29">
        <v>39478</v>
      </c>
      <c r="G581" s="29">
        <v>44896</v>
      </c>
      <c r="H581" s="28" t="s">
        <v>1073</v>
      </c>
      <c r="I581" s="28" t="s">
        <v>16040</v>
      </c>
      <c r="J581" s="28" t="s">
        <v>16046</v>
      </c>
      <c r="K581" s="28" t="s">
        <v>1074</v>
      </c>
      <c r="L581" s="27">
        <v>623480</v>
      </c>
      <c r="M581" s="27">
        <v>444576.00000000006</v>
      </c>
      <c r="N581" s="27">
        <v>0</v>
      </c>
      <c r="O581" s="27">
        <v>0</v>
      </c>
      <c r="P581" s="27">
        <f t="shared" si="126"/>
        <v>444576.00000000006</v>
      </c>
      <c r="Q581" s="27">
        <v>0</v>
      </c>
      <c r="R581" s="27">
        <v>0</v>
      </c>
      <c r="S581" s="27">
        <v>0</v>
      </c>
      <c r="T581" s="27">
        <f t="shared" si="127"/>
        <v>0</v>
      </c>
      <c r="U581" s="27">
        <v>0</v>
      </c>
      <c r="V581" s="27">
        <f t="shared" si="128"/>
        <v>1068056</v>
      </c>
      <c r="W581" s="28" t="s">
        <v>1075</v>
      </c>
      <c r="X581" s="27">
        <v>648419.20000000007</v>
      </c>
      <c r="Y581" s="27">
        <f t="shared" si="132"/>
        <v>1759197.4400000004</v>
      </c>
      <c r="Z581" s="4" t="str" cm="1">
        <f t="array" ref="Z581">_xlfn.IFS(YEARFRAC(F581,G581)&lt;1,"&lt;1 Year",YEARFRAC(F581,G581)&lt;=5,"1-5 Years",YEARFRAC(F581,G581)&gt;5,"&gt;5 Years")</f>
        <v>&gt;5 Years</v>
      </c>
      <c r="AA581" s="24">
        <f>L581*(_xlfn.XLOOKUP(K581,'FX rates'!$A$2:$A$38,'FX rates'!$B$2:$B$38))</f>
        <v>79483.436701235958</v>
      </c>
      <c r="AB581" s="24">
        <f>V581*(_xlfn.XLOOKUP(K581,'FX rates'!$A$2:$A$38,'FX rates'!$B$2:$B$38))</f>
        <v>136159.55839702199</v>
      </c>
      <c r="AC581" s="24">
        <f>X581*(_xlfn.XLOOKUP(W581,'FX rates'!$A$2:$A$38,'FX rates'!$B$2:$B$38))</f>
        <v>82662.774169285403</v>
      </c>
      <c r="AD581" s="24">
        <f>Y581*(_xlfn.XLOOKUP(W581,'FX rates'!$A$2:$A$38,'FX rates'!$B$2:$B$38))</f>
        <v>224268.71490218834</v>
      </c>
      <c r="AE581" s="30">
        <f t="shared" si="133"/>
        <v>4.0000000000000091E-2</v>
      </c>
      <c r="AF581" s="31">
        <f t="shared" si="134"/>
        <v>24939.20000000007</v>
      </c>
      <c r="AG581" s="23">
        <f t="shared" si="135"/>
        <v>56676.121695786031</v>
      </c>
      <c r="AH581" s="35">
        <f t="shared" si="129"/>
        <v>0.12748353868806692</v>
      </c>
      <c r="AI581" s="23">
        <f>U581*(_xlfn.XLOOKUP(K581,'FX rates'!$A$2:$A$38,'FX rates'!$B$2:$B$38))</f>
        <v>0</v>
      </c>
      <c r="AJ581" s="23">
        <f>Q581*(_xlfn.XLOOKUP(K581,'FX rates'!$A$2:$A$38,'FX rates'!$B$2:$B$38))</f>
        <v>0</v>
      </c>
      <c r="AK581" s="23">
        <f>R581*(_xlfn.XLOOKUP(K581,'FX rates'!$A$2:$A$38,'FX rates'!$B$2:$B$38))</f>
        <v>0</v>
      </c>
      <c r="AM581" s="4"/>
      <c r="AN581" s="4"/>
      <c r="AO581" s="4"/>
      <c r="AP581" s="32">
        <f t="shared" si="130"/>
        <v>0.71305575158786172</v>
      </c>
      <c r="AQ581" s="32">
        <f t="shared" si="131"/>
        <v>0</v>
      </c>
      <c r="AR581" s="24">
        <f t="shared" si="136"/>
        <v>1110778.2400000002</v>
      </c>
      <c r="AS581" s="24" t="str">
        <f t="shared" si="137"/>
        <v>0</v>
      </c>
      <c r="AT581" s="24">
        <f t="shared" si="138"/>
        <v>201841.84341196952</v>
      </c>
      <c r="AU581" s="24">
        <f t="shared" si="139"/>
        <v>22426.871490218822</v>
      </c>
    </row>
    <row r="582" spans="1:47" x14ac:dyDescent="0.25">
      <c r="A582" s="28" t="s">
        <v>15524</v>
      </c>
      <c r="B582" s="28" t="s">
        <v>10641</v>
      </c>
      <c r="C582" s="28" t="s">
        <v>10642</v>
      </c>
      <c r="D582" s="28" t="s">
        <v>10643</v>
      </c>
      <c r="E582" s="28" t="s">
        <v>10644</v>
      </c>
      <c r="F582" s="29">
        <v>44270</v>
      </c>
      <c r="G582" s="29">
        <v>44896</v>
      </c>
      <c r="H582" s="28" t="s">
        <v>10645</v>
      </c>
      <c r="I582" s="28" t="s">
        <v>16039</v>
      </c>
      <c r="J582" s="28" t="s">
        <v>16033</v>
      </c>
      <c r="K582" s="28" t="s">
        <v>10646</v>
      </c>
      <c r="L582" s="27">
        <v>107525.00000000001</v>
      </c>
      <c r="M582" s="27">
        <v>7733.0000000000009</v>
      </c>
      <c r="N582" s="27">
        <v>0</v>
      </c>
      <c r="O582" s="27">
        <v>0</v>
      </c>
      <c r="P582" s="27">
        <f t="shared" si="126"/>
        <v>7733.0000000000009</v>
      </c>
      <c r="Q582" s="27">
        <v>0</v>
      </c>
      <c r="R582" s="27">
        <v>0</v>
      </c>
      <c r="S582" s="27">
        <v>0</v>
      </c>
      <c r="T582" s="27">
        <f t="shared" si="127"/>
        <v>0</v>
      </c>
      <c r="U582" s="27">
        <v>0</v>
      </c>
      <c r="V582" s="27">
        <f t="shared" si="128"/>
        <v>115258.00000000001</v>
      </c>
      <c r="W582" s="28" t="s">
        <v>10647</v>
      </c>
      <c r="X582" s="27">
        <v>113976.50000000001</v>
      </c>
      <c r="Y582" s="27">
        <f t="shared" si="132"/>
        <v>236149.98000000004</v>
      </c>
      <c r="Z582" s="4" t="str" cm="1">
        <f t="array" ref="Z582">_xlfn.IFS(YEARFRAC(F582,G582)&lt;1,"&lt;1 Year",YEARFRAC(F582,G582)&lt;=5,"1-5 Years",YEARFRAC(F582,G582)&gt;5,"&gt;5 Years")</f>
        <v>1-5 Years</v>
      </c>
      <c r="AA582" s="24">
        <f>L582*(_xlfn.XLOOKUP(K582,'FX rates'!$A$2:$A$38,'FX rates'!$B$2:$B$38))</f>
        <v>143078.14125813331</v>
      </c>
      <c r="AB582" s="24">
        <f>V582*(_xlfn.XLOOKUP(K582,'FX rates'!$A$2:$A$38,'FX rates'!$B$2:$B$38))</f>
        <v>153368.05770871823</v>
      </c>
      <c r="AC582" s="24">
        <f>X582*(_xlfn.XLOOKUP(W582,'FX rates'!$A$2:$A$38,'FX rates'!$B$2:$B$38))</f>
        <v>151662.8297336213</v>
      </c>
      <c r="AD582" s="24">
        <f>Y582*(_xlfn.XLOOKUP(W582,'FX rates'!$A$2:$A$38,'FX rates'!$B$2:$B$38))</f>
        <v>314232.97090486268</v>
      </c>
      <c r="AE582" s="30">
        <f t="shared" si="133"/>
        <v>5.9999999999999915E-2</v>
      </c>
      <c r="AF582" s="31">
        <f t="shared" si="134"/>
        <v>6451.5</v>
      </c>
      <c r="AG582" s="23">
        <f t="shared" si="135"/>
        <v>10289.916450584918</v>
      </c>
      <c r="AH582" s="35">
        <f t="shared" si="129"/>
        <v>1.3306500000756409</v>
      </c>
      <c r="AI582" s="23">
        <f>U582*(_xlfn.XLOOKUP(K582,'FX rates'!$A$2:$A$38,'FX rates'!$B$2:$B$38))</f>
        <v>0</v>
      </c>
      <c r="AJ582" s="23">
        <f>Q582*(_xlfn.XLOOKUP(K582,'FX rates'!$A$2:$A$38,'FX rates'!$B$2:$B$38))</f>
        <v>0</v>
      </c>
      <c r="AK582" s="23">
        <f>R582*(_xlfn.XLOOKUP(K582,'FX rates'!$A$2:$A$38,'FX rates'!$B$2:$B$38))</f>
        <v>0</v>
      </c>
      <c r="AM582" s="4"/>
      <c r="AN582" s="4"/>
      <c r="AO582" s="4"/>
      <c r="AP582" s="32">
        <f t="shared" si="130"/>
        <v>7.1918158567774934E-2</v>
      </c>
      <c r="AQ582" s="32">
        <f t="shared" si="131"/>
        <v>0</v>
      </c>
      <c r="AR582" s="24">
        <f t="shared" si="136"/>
        <v>122173.48000000001</v>
      </c>
      <c r="AS582" s="24" t="str">
        <f t="shared" si="137"/>
        <v>0</v>
      </c>
      <c r="AT582" s="24">
        <f t="shared" si="138"/>
        <v>282809.67381437641</v>
      </c>
      <c r="AU582" s="24">
        <f t="shared" si="139"/>
        <v>31423.297090486274</v>
      </c>
    </row>
    <row r="583" spans="1:47" x14ac:dyDescent="0.25">
      <c r="A583" s="28" t="s">
        <v>15525</v>
      </c>
      <c r="B583" s="28" t="s">
        <v>10648</v>
      </c>
      <c r="C583" s="28" t="s">
        <v>10649</v>
      </c>
      <c r="D583" s="28" t="s">
        <v>10650</v>
      </c>
      <c r="E583" s="28" t="s">
        <v>10651</v>
      </c>
      <c r="F583" s="29">
        <v>44263</v>
      </c>
      <c r="G583" s="29">
        <v>44896</v>
      </c>
      <c r="H583" s="28" t="s">
        <v>10652</v>
      </c>
      <c r="I583" s="28" t="s">
        <v>16041</v>
      </c>
      <c r="J583" s="28" t="s">
        <v>16054</v>
      </c>
      <c r="K583" s="28" t="s">
        <v>10653</v>
      </c>
      <c r="L583" s="27">
        <v>83490</v>
      </c>
      <c r="M583" s="27">
        <v>28710</v>
      </c>
      <c r="N583" s="27">
        <v>0</v>
      </c>
      <c r="O583" s="27">
        <v>0</v>
      </c>
      <c r="P583" s="27">
        <f t="shared" si="126"/>
        <v>28710</v>
      </c>
      <c r="Q583" s="27">
        <v>0</v>
      </c>
      <c r="R583" s="27">
        <v>0</v>
      </c>
      <c r="S583" s="27">
        <v>0</v>
      </c>
      <c r="T583" s="27">
        <f t="shared" si="127"/>
        <v>0</v>
      </c>
      <c r="U583" s="27">
        <v>0</v>
      </c>
      <c r="V583" s="27">
        <f t="shared" si="128"/>
        <v>112200</v>
      </c>
      <c r="W583" s="28" t="s">
        <v>10654</v>
      </c>
      <c r="X583" s="27">
        <v>89334.3</v>
      </c>
      <c r="Y583" s="27">
        <f t="shared" si="132"/>
        <v>209388.3</v>
      </c>
      <c r="Z583" s="4" t="str" cm="1">
        <f t="array" ref="Z583">_xlfn.IFS(YEARFRAC(F583,G583)&lt;1,"&lt;1 Year",YEARFRAC(F583,G583)&lt;=5,"1-5 Years",YEARFRAC(F583,G583)&gt;5,"&gt;5 Years")</f>
        <v>1-5 Years</v>
      </c>
      <c r="AA583" s="24">
        <f>L583*(_xlfn.XLOOKUP(K583,'FX rates'!$A$2:$A$38,'FX rates'!$B$2:$B$38))</f>
        <v>111095.96850631526</v>
      </c>
      <c r="AB583" s="24">
        <f>V583*(_xlfn.XLOOKUP(K583,'FX rates'!$A$2:$A$38,'FX rates'!$B$2:$B$38))</f>
        <v>149298.9300084869</v>
      </c>
      <c r="AC583" s="24">
        <f>X583*(_xlfn.XLOOKUP(W583,'FX rates'!$A$2:$A$38,'FX rates'!$B$2:$B$38))</f>
        <v>118872.68630175733</v>
      </c>
      <c r="AD583" s="24">
        <f>Y583*(_xlfn.XLOOKUP(W583,'FX rates'!$A$2:$A$38,'FX rates'!$B$2:$B$38))</f>
        <v>278622.54141083831</v>
      </c>
      <c r="AE583" s="30">
        <f t="shared" si="133"/>
        <v>7.0000000000000076E-2</v>
      </c>
      <c r="AF583" s="31">
        <f t="shared" si="134"/>
        <v>5844.3000000000029</v>
      </c>
      <c r="AG583" s="23">
        <f t="shared" si="135"/>
        <v>38202.961502171645</v>
      </c>
      <c r="AH583" s="35">
        <f t="shared" si="129"/>
        <v>1.3306500000756409</v>
      </c>
      <c r="AI583" s="23">
        <f>U583*(_xlfn.XLOOKUP(K583,'FX rates'!$A$2:$A$38,'FX rates'!$B$2:$B$38))</f>
        <v>0</v>
      </c>
      <c r="AJ583" s="23">
        <f>Q583*(_xlfn.XLOOKUP(K583,'FX rates'!$A$2:$A$38,'FX rates'!$B$2:$B$38))</f>
        <v>0</v>
      </c>
      <c r="AK583" s="23">
        <f>R583*(_xlfn.XLOOKUP(K583,'FX rates'!$A$2:$A$38,'FX rates'!$B$2:$B$38))</f>
        <v>0</v>
      </c>
      <c r="AM583" s="4"/>
      <c r="AN583" s="4"/>
      <c r="AO583" s="4"/>
      <c r="AP583" s="32">
        <f t="shared" si="130"/>
        <v>0.34387351778656128</v>
      </c>
      <c r="AQ583" s="32">
        <f t="shared" si="131"/>
        <v>0</v>
      </c>
      <c r="AR583" s="24">
        <f t="shared" si="136"/>
        <v>120054</v>
      </c>
      <c r="AS583" s="24" t="str">
        <f t="shared" si="137"/>
        <v>0</v>
      </c>
      <c r="AT583" s="24">
        <f t="shared" si="138"/>
        <v>250760.28726975448</v>
      </c>
      <c r="AU583" s="24">
        <f t="shared" si="139"/>
        <v>27862.254141083831</v>
      </c>
    </row>
    <row r="584" spans="1:47" x14ac:dyDescent="0.25">
      <c r="A584" s="28" t="s">
        <v>15526</v>
      </c>
      <c r="B584" s="28" t="s">
        <v>10655</v>
      </c>
      <c r="C584" s="28" t="s">
        <v>10656</v>
      </c>
      <c r="D584" s="28" t="s">
        <v>10657</v>
      </c>
      <c r="E584" s="28" t="s">
        <v>10658</v>
      </c>
      <c r="F584" s="29">
        <v>44277</v>
      </c>
      <c r="G584" s="29">
        <v>44896</v>
      </c>
      <c r="H584" s="28" t="s">
        <v>10659</v>
      </c>
      <c r="I584" s="28" t="s">
        <v>16056</v>
      </c>
      <c r="J584" s="28" t="s">
        <v>16039</v>
      </c>
      <c r="K584" s="28" t="s">
        <v>10660</v>
      </c>
      <c r="L584" s="27">
        <v>13860000.000000002</v>
      </c>
      <c r="M584" s="27">
        <v>2702700.0000000005</v>
      </c>
      <c r="N584" s="27">
        <v>0</v>
      </c>
      <c r="O584" s="27">
        <v>0</v>
      </c>
      <c r="P584" s="27">
        <f t="shared" si="126"/>
        <v>2702700.0000000005</v>
      </c>
      <c r="Q584" s="27">
        <v>0</v>
      </c>
      <c r="R584" s="27">
        <v>0</v>
      </c>
      <c r="S584" s="27">
        <v>0</v>
      </c>
      <c r="T584" s="27">
        <f t="shared" si="127"/>
        <v>0</v>
      </c>
      <c r="U584" s="27">
        <v>0</v>
      </c>
      <c r="V584" s="27">
        <f t="shared" si="128"/>
        <v>16562700.000000002</v>
      </c>
      <c r="W584" s="28" t="s">
        <v>10661</v>
      </c>
      <c r="X584" s="27">
        <v>15661800</v>
      </c>
      <c r="Y584" s="27">
        <f t="shared" si="132"/>
        <v>34377651</v>
      </c>
      <c r="Z584" s="4" t="str" cm="1">
        <f t="array" ref="Z584">_xlfn.IFS(YEARFRAC(F584,G584)&lt;1,"&lt;1 Year",YEARFRAC(F584,G584)&lt;=5,"1-5 Years",YEARFRAC(F584,G584)&gt;5,"&gt;5 Years")</f>
        <v>1-5 Years</v>
      </c>
      <c r="AA584" s="24">
        <f>L584*(_xlfn.XLOOKUP(K584,'FX rates'!$A$2:$A$38,'FX rates'!$B$2:$B$38))</f>
        <v>127571.44829490545</v>
      </c>
      <c r="AB584" s="24">
        <f>V584*(_xlfn.XLOOKUP(K584,'FX rates'!$A$2:$A$38,'FX rates'!$B$2:$B$38))</f>
        <v>152447.88071241201</v>
      </c>
      <c r="AC584" s="24">
        <f>X584*(_xlfn.XLOOKUP(W584,'FX rates'!$A$2:$A$38,'FX rates'!$B$2:$B$38))</f>
        <v>144155.73657324314</v>
      </c>
      <c r="AD584" s="24">
        <f>Y584*(_xlfn.XLOOKUP(W584,'FX rates'!$A$2:$A$38,'FX rates'!$B$2:$B$38))</f>
        <v>316421.84177826869</v>
      </c>
      <c r="AE584" s="30">
        <f t="shared" si="133"/>
        <v>0.12999999999999981</v>
      </c>
      <c r="AF584" s="31">
        <f t="shared" si="134"/>
        <v>1801799.9999999981</v>
      </c>
      <c r="AG584" s="23">
        <f t="shared" si="135"/>
        <v>24876.432417506556</v>
      </c>
      <c r="AH584" s="35">
        <f t="shared" si="129"/>
        <v>9.2042891987666256E-3</v>
      </c>
      <c r="AI584" s="23">
        <f>U584*(_xlfn.XLOOKUP(K584,'FX rates'!$A$2:$A$38,'FX rates'!$B$2:$B$38))</f>
        <v>0</v>
      </c>
      <c r="AJ584" s="23">
        <f>Q584*(_xlfn.XLOOKUP(K584,'FX rates'!$A$2:$A$38,'FX rates'!$B$2:$B$38))</f>
        <v>0</v>
      </c>
      <c r="AK584" s="23">
        <f>R584*(_xlfn.XLOOKUP(K584,'FX rates'!$A$2:$A$38,'FX rates'!$B$2:$B$38))</f>
        <v>0</v>
      </c>
      <c r="AM584" s="4"/>
      <c r="AN584" s="4"/>
      <c r="AO584" s="4"/>
      <c r="AP584" s="32">
        <f t="shared" si="130"/>
        <v>0.19500000000000001</v>
      </c>
      <c r="AQ584" s="32">
        <f t="shared" si="131"/>
        <v>0</v>
      </c>
      <c r="AR584" s="24">
        <f t="shared" si="136"/>
        <v>18715851</v>
      </c>
      <c r="AS584" s="24" t="str">
        <f t="shared" si="137"/>
        <v>0</v>
      </c>
      <c r="AT584" s="24">
        <f t="shared" si="138"/>
        <v>284779.65760044183</v>
      </c>
      <c r="AU584" s="24">
        <f t="shared" si="139"/>
        <v>31642.184177826857</v>
      </c>
    </row>
    <row r="585" spans="1:47" x14ac:dyDescent="0.25">
      <c r="A585" s="28" t="s">
        <v>15527</v>
      </c>
      <c r="B585" s="28" t="s">
        <v>10662</v>
      </c>
      <c r="C585" s="28" t="s">
        <v>10663</v>
      </c>
      <c r="D585" s="28" t="s">
        <v>10664</v>
      </c>
      <c r="E585" s="28" t="s">
        <v>10665</v>
      </c>
      <c r="F585" s="29">
        <v>44648</v>
      </c>
      <c r="G585" s="29">
        <v>44896</v>
      </c>
      <c r="H585" s="28" t="s">
        <v>10666</v>
      </c>
      <c r="I585" s="28" t="s">
        <v>16032</v>
      </c>
      <c r="J585" s="28" t="s">
        <v>16053</v>
      </c>
      <c r="K585" s="28" t="s">
        <v>10667</v>
      </c>
      <c r="L585" s="27">
        <v>154000.00000000003</v>
      </c>
      <c r="M585" s="27">
        <v>97185.000000000015</v>
      </c>
      <c r="N585" s="27">
        <v>0</v>
      </c>
      <c r="O585" s="27">
        <v>0</v>
      </c>
      <c r="P585" s="27">
        <f t="shared" si="126"/>
        <v>97185.000000000015</v>
      </c>
      <c r="Q585" s="27">
        <v>0</v>
      </c>
      <c r="R585" s="27">
        <v>0</v>
      </c>
      <c r="S585" s="27">
        <v>0</v>
      </c>
      <c r="T585" s="27">
        <f t="shared" si="127"/>
        <v>0</v>
      </c>
      <c r="U585" s="27">
        <v>0</v>
      </c>
      <c r="V585" s="27">
        <f t="shared" si="128"/>
        <v>251185.00000000006</v>
      </c>
      <c r="W585" s="28" t="s">
        <v>10668</v>
      </c>
      <c r="X585" s="27">
        <v>169400.00000000006</v>
      </c>
      <c r="Y585" s="27">
        <f t="shared" si="132"/>
        <v>445703.50000000012</v>
      </c>
      <c r="Z585" s="4" t="str" cm="1">
        <f t="array" ref="Z585">_xlfn.IFS(YEARFRAC(F585,G585)&lt;1,"&lt;1 Year",YEARFRAC(F585,G585)&lt;=5,"1-5 Years",YEARFRAC(F585,G585)&gt;5,"&gt;5 Years")</f>
        <v>&lt;1 Year</v>
      </c>
      <c r="AA585" s="24">
        <f>L585*(_xlfn.XLOOKUP(K585,'FX rates'!$A$2:$A$38,'FX rates'!$B$2:$B$38))</f>
        <v>204920.10001164876</v>
      </c>
      <c r="AB585" s="24">
        <f>V585*(_xlfn.XLOOKUP(K585,'FX rates'!$A$2:$A$38,'FX rates'!$B$2:$B$38))</f>
        <v>334239.32026899996</v>
      </c>
      <c r="AC585" s="24">
        <f>X585*(_xlfn.XLOOKUP(W585,'FX rates'!$A$2:$A$38,'FX rates'!$B$2:$B$38))</f>
        <v>225412.11001281365</v>
      </c>
      <c r="AD585" s="24">
        <f>Y585*(_xlfn.XLOOKUP(W585,'FX rates'!$A$2:$A$38,'FX rates'!$B$2:$B$38))</f>
        <v>593075.36230871361</v>
      </c>
      <c r="AE585" s="30">
        <f t="shared" si="133"/>
        <v>0.10000000000000007</v>
      </c>
      <c r="AF585" s="31">
        <f t="shared" si="134"/>
        <v>15400.000000000029</v>
      </c>
      <c r="AG585" s="23">
        <f t="shared" si="135"/>
        <v>129319.2202573512</v>
      </c>
      <c r="AH585" s="35">
        <f t="shared" si="129"/>
        <v>1.3306500000756409</v>
      </c>
      <c r="AI585" s="23">
        <f>U585*(_xlfn.XLOOKUP(K585,'FX rates'!$A$2:$A$38,'FX rates'!$B$2:$B$38))</f>
        <v>0</v>
      </c>
      <c r="AJ585" s="23">
        <f>Q585*(_xlfn.XLOOKUP(K585,'FX rates'!$A$2:$A$38,'FX rates'!$B$2:$B$38))</f>
        <v>0</v>
      </c>
      <c r="AK585" s="23">
        <f>R585*(_xlfn.XLOOKUP(K585,'FX rates'!$A$2:$A$38,'FX rates'!$B$2:$B$38))</f>
        <v>0</v>
      </c>
      <c r="AM585" s="4"/>
      <c r="AN585" s="4"/>
      <c r="AO585" s="4"/>
      <c r="AP585" s="32">
        <f t="shared" si="130"/>
        <v>0.63107142857142851</v>
      </c>
      <c r="AQ585" s="32">
        <f t="shared" si="131"/>
        <v>0</v>
      </c>
      <c r="AR585" s="24">
        <f t="shared" si="136"/>
        <v>276303.50000000006</v>
      </c>
      <c r="AS585" s="24" t="str">
        <f t="shared" si="137"/>
        <v>0</v>
      </c>
      <c r="AT585" s="24">
        <f t="shared" si="138"/>
        <v>533767.82607784227</v>
      </c>
      <c r="AU585" s="24">
        <f t="shared" si="139"/>
        <v>59307.536230871337</v>
      </c>
    </row>
    <row r="586" spans="1:47" x14ac:dyDescent="0.25">
      <c r="A586" s="28" t="s">
        <v>15528</v>
      </c>
      <c r="B586" s="28" t="s">
        <v>10669</v>
      </c>
      <c r="C586" s="28" t="s">
        <v>10670</v>
      </c>
      <c r="D586" s="28" t="s">
        <v>10671</v>
      </c>
      <c r="E586" s="28" t="s">
        <v>10672</v>
      </c>
      <c r="F586" s="29">
        <v>44270</v>
      </c>
      <c r="G586" s="29">
        <v>44896</v>
      </c>
      <c r="H586" s="28" t="s">
        <v>10673</v>
      </c>
      <c r="I586" s="28" t="s">
        <v>16056</v>
      </c>
      <c r="J586" s="28" t="s">
        <v>16038</v>
      </c>
      <c r="K586" s="28" t="s">
        <v>10674</v>
      </c>
      <c r="L586" s="27">
        <v>2158200.0000000005</v>
      </c>
      <c r="M586" s="27">
        <v>1666654.0000000002</v>
      </c>
      <c r="N586" s="27">
        <v>0</v>
      </c>
      <c r="O586" s="27">
        <v>0</v>
      </c>
      <c r="P586" s="27">
        <f t="shared" si="126"/>
        <v>1666654.0000000002</v>
      </c>
      <c r="Q586" s="27">
        <v>0</v>
      </c>
      <c r="R586" s="27">
        <v>0</v>
      </c>
      <c r="S586" s="27">
        <v>0</v>
      </c>
      <c r="T586" s="27">
        <f t="shared" si="127"/>
        <v>0</v>
      </c>
      <c r="U586" s="27">
        <v>0</v>
      </c>
      <c r="V586" s="27">
        <f t="shared" si="128"/>
        <v>3824854.0000000009</v>
      </c>
      <c r="W586" s="28" t="s">
        <v>10675</v>
      </c>
      <c r="X586" s="27">
        <v>2481930.0000000005</v>
      </c>
      <c r="Y586" s="27">
        <f t="shared" si="132"/>
        <v>6880512.1000000015</v>
      </c>
      <c r="Z586" s="4" t="str" cm="1">
        <f t="array" ref="Z586">_xlfn.IFS(YEARFRAC(F586,G586)&lt;1,"&lt;1 Year",YEARFRAC(F586,G586)&lt;=5,"1-5 Years",YEARFRAC(F586,G586)&gt;5,"&gt;5 Years")</f>
        <v>1-5 Years</v>
      </c>
      <c r="AA586" s="24">
        <f>L586*(_xlfn.XLOOKUP(K586,'FX rates'!$A$2:$A$38,'FX rates'!$B$2:$B$38))</f>
        <v>275134.97319658607</v>
      </c>
      <c r="AB586" s="24">
        <f>V586*(_xlfn.XLOOKUP(K586,'FX rates'!$A$2:$A$38,'FX rates'!$B$2:$B$38))</f>
        <v>487605.92288520763</v>
      </c>
      <c r="AC586" s="24">
        <f>X586*(_xlfn.XLOOKUP(W586,'FX rates'!$A$2:$A$38,'FX rates'!$B$2:$B$38))</f>
        <v>316405.21917607397</v>
      </c>
      <c r="AD586" s="24">
        <f>Y586*(_xlfn.XLOOKUP(W586,'FX rates'!$A$2:$A$38,'FX rates'!$B$2:$B$38))</f>
        <v>877152.0304940627</v>
      </c>
      <c r="AE586" s="30">
        <f t="shared" si="133"/>
        <v>0.14999999999999994</v>
      </c>
      <c r="AF586" s="31">
        <f t="shared" si="134"/>
        <v>323730</v>
      </c>
      <c r="AG586" s="23">
        <f t="shared" si="135"/>
        <v>212470.94968862156</v>
      </c>
      <c r="AH586" s="35">
        <f t="shared" si="129"/>
        <v>0.12748353868806692</v>
      </c>
      <c r="AI586" s="23">
        <f>U586*(_xlfn.XLOOKUP(K586,'FX rates'!$A$2:$A$38,'FX rates'!$B$2:$B$38))</f>
        <v>0</v>
      </c>
      <c r="AJ586" s="23">
        <f>Q586*(_xlfn.XLOOKUP(K586,'FX rates'!$A$2:$A$38,'FX rates'!$B$2:$B$38))</f>
        <v>0</v>
      </c>
      <c r="AK586" s="23">
        <f>R586*(_xlfn.XLOOKUP(K586,'FX rates'!$A$2:$A$38,'FX rates'!$B$2:$B$38))</f>
        <v>0</v>
      </c>
      <c r="AM586" s="4"/>
      <c r="AN586" s="4"/>
      <c r="AO586" s="4"/>
      <c r="AP586" s="32">
        <f t="shared" si="130"/>
        <v>0.77224260958205904</v>
      </c>
      <c r="AQ586" s="32">
        <f t="shared" si="131"/>
        <v>0</v>
      </c>
      <c r="AR586" s="24">
        <f t="shared" si="136"/>
        <v>4398582.1000000006</v>
      </c>
      <c r="AS586" s="24" t="str">
        <f t="shared" si="137"/>
        <v>0</v>
      </c>
      <c r="AT586" s="24">
        <f t="shared" si="138"/>
        <v>789436.8274446564</v>
      </c>
      <c r="AU586" s="24">
        <f t="shared" si="139"/>
        <v>87715.203049406293</v>
      </c>
    </row>
    <row r="587" spans="1:47" x14ac:dyDescent="0.25">
      <c r="A587" s="28" t="s">
        <v>15529</v>
      </c>
      <c r="B587" s="28" t="s">
        <v>10676</v>
      </c>
      <c r="C587" s="28" t="s">
        <v>10677</v>
      </c>
      <c r="D587" s="28" t="s">
        <v>10678</v>
      </c>
      <c r="E587" s="28" t="s">
        <v>10679</v>
      </c>
      <c r="F587" s="29">
        <v>44270</v>
      </c>
      <c r="G587" s="29">
        <v>44896</v>
      </c>
      <c r="H587" s="28" t="s">
        <v>10680</v>
      </c>
      <c r="I587" s="28" t="s">
        <v>16046</v>
      </c>
      <c r="J587" s="28" t="s">
        <v>16057</v>
      </c>
      <c r="K587" s="28" t="s">
        <v>10681</v>
      </c>
      <c r="L587" s="27">
        <v>188100.00000000003</v>
      </c>
      <c r="M587" s="4">
        <v>0</v>
      </c>
      <c r="N587" s="27">
        <v>102600</v>
      </c>
      <c r="O587" s="27">
        <v>0</v>
      </c>
      <c r="P587" s="27">
        <f t="shared" si="126"/>
        <v>102600</v>
      </c>
      <c r="Q587" s="27">
        <v>0</v>
      </c>
      <c r="R587" s="27">
        <v>0</v>
      </c>
      <c r="S587" s="27">
        <v>0</v>
      </c>
      <c r="T587" s="27">
        <f t="shared" si="127"/>
        <v>0</v>
      </c>
      <c r="U587" s="27">
        <v>0</v>
      </c>
      <c r="V587" s="27">
        <f t="shared" si="128"/>
        <v>290700</v>
      </c>
      <c r="W587" s="28" t="s">
        <v>10682</v>
      </c>
      <c r="X587" s="27">
        <v>205029.00000000006</v>
      </c>
      <c r="Y587" s="27">
        <f t="shared" si="132"/>
        <v>410058.00000000012</v>
      </c>
      <c r="Z587" s="4" t="str" cm="1">
        <f t="array" ref="Z587">_xlfn.IFS(YEARFRAC(F587,G587)&lt;1,"&lt;1 Year",YEARFRAC(F587,G587)&lt;=5,"1-5 Years",YEARFRAC(F587,G587)&gt;5,"&gt;5 Years")</f>
        <v>1-5 Years</v>
      </c>
      <c r="AA587" s="24">
        <f>L587*(_xlfn.XLOOKUP(K587,'FX rates'!$A$2:$A$38,'FX rates'!$B$2:$B$38))</f>
        <v>188100.00000000003</v>
      </c>
      <c r="AB587" s="24">
        <f>V587*(_xlfn.XLOOKUP(K587,'FX rates'!$A$2:$A$38,'FX rates'!$B$2:$B$38))</f>
        <v>290700</v>
      </c>
      <c r="AC587" s="24">
        <f>X587*(_xlfn.XLOOKUP(W587,'FX rates'!$A$2:$A$38,'FX rates'!$B$2:$B$38))</f>
        <v>205029.00000000006</v>
      </c>
      <c r="AD587" s="24">
        <f>Y587*(_xlfn.XLOOKUP(W587,'FX rates'!$A$2:$A$38,'FX rates'!$B$2:$B$38))</f>
        <v>410058.00000000012</v>
      </c>
      <c r="AE587" s="30">
        <f t="shared" si="133"/>
        <v>9.0000000000000135E-2</v>
      </c>
      <c r="AF587" s="31">
        <f t="shared" si="134"/>
        <v>16929.000000000029</v>
      </c>
      <c r="AG587" s="23">
        <f t="shared" si="135"/>
        <v>102599.99999999997</v>
      </c>
      <c r="AH587" s="35">
        <f t="shared" si="129"/>
        <v>1</v>
      </c>
      <c r="AI587" s="23">
        <f>U587*(_xlfn.XLOOKUP(K587,'FX rates'!$A$2:$A$38,'FX rates'!$B$2:$B$38))</f>
        <v>0</v>
      </c>
      <c r="AJ587" s="23">
        <f>Q587*(_xlfn.XLOOKUP(K587,'FX rates'!$A$2:$A$38,'FX rates'!$B$2:$B$38))</f>
        <v>0</v>
      </c>
      <c r="AK587" s="23">
        <f>R587*(_xlfn.XLOOKUP(K587,'FX rates'!$A$2:$A$38,'FX rates'!$B$2:$B$38))</f>
        <v>0</v>
      </c>
      <c r="AM587" s="4"/>
      <c r="AN587" s="4"/>
      <c r="AO587" s="4"/>
      <c r="AP587" s="32">
        <f t="shared" si="130"/>
        <v>0</v>
      </c>
      <c r="AQ587" s="32">
        <f t="shared" si="131"/>
        <v>0</v>
      </c>
      <c r="AR587" s="24">
        <f t="shared" si="136"/>
        <v>205029.00000000006</v>
      </c>
      <c r="AS587" s="24" t="str">
        <f t="shared" si="137"/>
        <v>0</v>
      </c>
      <c r="AT587" s="24">
        <f t="shared" si="138"/>
        <v>369052.20000000013</v>
      </c>
      <c r="AU587" s="24">
        <f t="shared" si="139"/>
        <v>41005.799999999988</v>
      </c>
    </row>
    <row r="588" spans="1:47" x14ac:dyDescent="0.25">
      <c r="A588" s="28" t="s">
        <v>15530</v>
      </c>
      <c r="B588" s="28" t="s">
        <v>10683</v>
      </c>
      <c r="C588" s="28" t="s">
        <v>10684</v>
      </c>
      <c r="D588" s="28" t="s">
        <v>10685</v>
      </c>
      <c r="E588" s="28" t="s">
        <v>10686</v>
      </c>
      <c r="F588" s="29">
        <v>44284</v>
      </c>
      <c r="G588" s="29">
        <v>44896</v>
      </c>
      <c r="H588" s="28" t="s">
        <v>10687</v>
      </c>
      <c r="I588" s="28" t="s">
        <v>16041</v>
      </c>
      <c r="J588" s="28" t="s">
        <v>16042</v>
      </c>
      <c r="K588" s="28" t="s">
        <v>10688</v>
      </c>
      <c r="L588" s="27">
        <v>268620.00000000006</v>
      </c>
      <c r="M588" s="27">
        <v>454575.00000000006</v>
      </c>
      <c r="N588" s="27">
        <v>0</v>
      </c>
      <c r="O588" s="27">
        <v>0</v>
      </c>
      <c r="P588" s="27">
        <f t="shared" si="126"/>
        <v>454575.00000000006</v>
      </c>
      <c r="Q588" s="27">
        <v>0</v>
      </c>
      <c r="R588" s="27">
        <v>0</v>
      </c>
      <c r="S588" s="27">
        <v>0</v>
      </c>
      <c r="T588" s="27">
        <f t="shared" si="127"/>
        <v>0</v>
      </c>
      <c r="U588" s="27">
        <v>0</v>
      </c>
      <c r="V588" s="27">
        <f t="shared" si="128"/>
        <v>723195.00000000012</v>
      </c>
      <c r="W588" s="28" t="s">
        <v>10689</v>
      </c>
      <c r="X588" s="27">
        <v>303540.60000000003</v>
      </c>
      <c r="Y588" s="27">
        <f t="shared" si="132"/>
        <v>1120750.9500000002</v>
      </c>
      <c r="Z588" s="4" t="str" cm="1">
        <f t="array" ref="Z588">_xlfn.IFS(YEARFRAC(F588,G588)&lt;1,"&lt;1 Year",YEARFRAC(F588,G588)&lt;=5,"1-5 Years",YEARFRAC(F588,G588)&gt;5,"&gt;5 Years")</f>
        <v>1-5 Years</v>
      </c>
      <c r="AA588" s="24">
        <f>L588*(_xlfn.XLOOKUP(K588,'FX rates'!$A$2:$A$38,'FX rates'!$B$2:$B$38))</f>
        <v>268620.00000000006</v>
      </c>
      <c r="AB588" s="24">
        <f>V588*(_xlfn.XLOOKUP(K588,'FX rates'!$A$2:$A$38,'FX rates'!$B$2:$B$38))</f>
        <v>723195.00000000012</v>
      </c>
      <c r="AC588" s="24">
        <f>X588*(_xlfn.XLOOKUP(W588,'FX rates'!$A$2:$A$38,'FX rates'!$B$2:$B$38))</f>
        <v>303540.60000000003</v>
      </c>
      <c r="AD588" s="24">
        <f>Y588*(_xlfn.XLOOKUP(W588,'FX rates'!$A$2:$A$38,'FX rates'!$B$2:$B$38))</f>
        <v>1120750.9500000002</v>
      </c>
      <c r="AE588" s="30">
        <f t="shared" si="133"/>
        <v>0.12999999999999989</v>
      </c>
      <c r="AF588" s="31">
        <f t="shared" si="134"/>
        <v>34920.599999999977</v>
      </c>
      <c r="AG588" s="23">
        <f t="shared" si="135"/>
        <v>454575.00000000006</v>
      </c>
      <c r="AH588" s="35">
        <f t="shared" si="129"/>
        <v>1</v>
      </c>
      <c r="AI588" s="23">
        <f>U588*(_xlfn.XLOOKUP(K588,'FX rates'!$A$2:$A$38,'FX rates'!$B$2:$B$38))</f>
        <v>0</v>
      </c>
      <c r="AJ588" s="23">
        <f>Q588*(_xlfn.XLOOKUP(K588,'FX rates'!$A$2:$A$38,'FX rates'!$B$2:$B$38))</f>
        <v>0</v>
      </c>
      <c r="AK588" s="23">
        <f>R588*(_xlfn.XLOOKUP(K588,'FX rates'!$A$2:$A$38,'FX rates'!$B$2:$B$38))</f>
        <v>0</v>
      </c>
      <c r="AM588" s="4"/>
      <c r="AN588" s="4"/>
      <c r="AO588" s="4"/>
      <c r="AP588" s="32">
        <f t="shared" si="130"/>
        <v>1.6922604422604421</v>
      </c>
      <c r="AQ588" s="32">
        <f t="shared" si="131"/>
        <v>0</v>
      </c>
      <c r="AR588" s="24">
        <f t="shared" si="136"/>
        <v>817210.35000000009</v>
      </c>
      <c r="AS588" s="24" t="str">
        <f t="shared" si="137"/>
        <v>0</v>
      </c>
      <c r="AT588" s="24">
        <f t="shared" si="138"/>
        <v>1008675.8550000002</v>
      </c>
      <c r="AU588" s="24">
        <f t="shared" si="139"/>
        <v>112075.09499999997</v>
      </c>
    </row>
    <row r="589" spans="1:47" x14ac:dyDescent="0.25">
      <c r="A589" s="28" t="s">
        <v>15531</v>
      </c>
      <c r="B589" s="28" t="s">
        <v>10690</v>
      </c>
      <c r="C589" s="28" t="s">
        <v>10691</v>
      </c>
      <c r="D589" s="28" t="s">
        <v>10692</v>
      </c>
      <c r="E589" s="28" t="s">
        <v>10693</v>
      </c>
      <c r="F589" s="29">
        <v>44277</v>
      </c>
      <c r="G589" s="29">
        <v>44896</v>
      </c>
      <c r="H589" s="28" t="s">
        <v>10694</v>
      </c>
      <c r="I589" s="28" t="s">
        <v>16044</v>
      </c>
      <c r="J589" s="28" t="s">
        <v>16054</v>
      </c>
      <c r="K589" s="28" t="s">
        <v>10695</v>
      </c>
      <c r="L589" s="27">
        <v>124432.00000000001</v>
      </c>
      <c r="M589" s="27">
        <v>98384.000000000015</v>
      </c>
      <c r="N589" s="27">
        <v>0</v>
      </c>
      <c r="O589" s="27">
        <v>0</v>
      </c>
      <c r="P589" s="27">
        <f t="shared" si="126"/>
        <v>98384.000000000015</v>
      </c>
      <c r="Q589" s="27">
        <v>0</v>
      </c>
      <c r="R589" s="27">
        <v>0</v>
      </c>
      <c r="S589" s="27">
        <v>0</v>
      </c>
      <c r="T589" s="27">
        <f t="shared" si="127"/>
        <v>0</v>
      </c>
      <c r="U589" s="27">
        <v>0</v>
      </c>
      <c r="V589" s="27">
        <f t="shared" si="128"/>
        <v>222816.00000000003</v>
      </c>
      <c r="W589" s="28" t="s">
        <v>10696</v>
      </c>
      <c r="X589" s="27">
        <v>141852.48000000004</v>
      </c>
      <c r="Y589" s="27">
        <f t="shared" si="132"/>
        <v>395862.72000000009</v>
      </c>
      <c r="Z589" s="4" t="str" cm="1">
        <f t="array" ref="Z589">_xlfn.IFS(YEARFRAC(F589,G589)&lt;1,"&lt;1 Year",YEARFRAC(F589,G589)&lt;=5,"1-5 Years",YEARFRAC(F589,G589)&gt;5,"&gt;5 Years")</f>
        <v>1-5 Years</v>
      </c>
      <c r="AA589" s="24">
        <f>L589*(_xlfn.XLOOKUP(K589,'FX rates'!$A$2:$A$38,'FX rates'!$B$2:$B$38))</f>
        <v>124432.00000000001</v>
      </c>
      <c r="AB589" s="24">
        <f>V589*(_xlfn.XLOOKUP(K589,'FX rates'!$A$2:$A$38,'FX rates'!$B$2:$B$38))</f>
        <v>222816.00000000003</v>
      </c>
      <c r="AC589" s="24">
        <f>X589*(_xlfn.XLOOKUP(W589,'FX rates'!$A$2:$A$38,'FX rates'!$B$2:$B$38))</f>
        <v>141852.48000000004</v>
      </c>
      <c r="AD589" s="24">
        <f>Y589*(_xlfn.XLOOKUP(W589,'FX rates'!$A$2:$A$38,'FX rates'!$B$2:$B$38))</f>
        <v>395862.72000000009</v>
      </c>
      <c r="AE589" s="30">
        <f t="shared" si="133"/>
        <v>0.14000000000000018</v>
      </c>
      <c r="AF589" s="31">
        <f t="shared" si="134"/>
        <v>17420.480000000025</v>
      </c>
      <c r="AG589" s="23">
        <f t="shared" si="135"/>
        <v>98384.000000000015</v>
      </c>
      <c r="AH589" s="35">
        <f t="shared" si="129"/>
        <v>1</v>
      </c>
      <c r="AI589" s="23">
        <f>U589*(_xlfn.XLOOKUP(K589,'FX rates'!$A$2:$A$38,'FX rates'!$B$2:$B$38))</f>
        <v>0</v>
      </c>
      <c r="AJ589" s="23">
        <f>Q589*(_xlfn.XLOOKUP(K589,'FX rates'!$A$2:$A$38,'FX rates'!$B$2:$B$38))</f>
        <v>0</v>
      </c>
      <c r="AK589" s="23">
        <f>R589*(_xlfn.XLOOKUP(K589,'FX rates'!$A$2:$A$38,'FX rates'!$B$2:$B$38))</f>
        <v>0</v>
      </c>
      <c r="AM589" s="4"/>
      <c r="AN589" s="4"/>
      <c r="AO589" s="4"/>
      <c r="AP589" s="32">
        <f t="shared" si="130"/>
        <v>0.79066478076379065</v>
      </c>
      <c r="AQ589" s="32">
        <f t="shared" si="131"/>
        <v>0</v>
      </c>
      <c r="AR589" s="24">
        <f t="shared" si="136"/>
        <v>254010.24000000005</v>
      </c>
      <c r="AS589" s="24" t="str">
        <f t="shared" si="137"/>
        <v>0</v>
      </c>
      <c r="AT589" s="24">
        <f t="shared" si="138"/>
        <v>356276.44800000009</v>
      </c>
      <c r="AU589" s="24">
        <f t="shared" si="139"/>
        <v>39586.271999999997</v>
      </c>
    </row>
    <row r="590" spans="1:47" x14ac:dyDescent="0.25">
      <c r="A590" s="28" t="s">
        <v>15532</v>
      </c>
      <c r="B590" s="28" t="s">
        <v>10697</v>
      </c>
      <c r="C590" s="28" t="s">
        <v>10698</v>
      </c>
      <c r="D590" s="28" t="s">
        <v>10699</v>
      </c>
      <c r="E590" s="28" t="s">
        <v>10700</v>
      </c>
      <c r="F590" s="29">
        <v>44277</v>
      </c>
      <c r="G590" s="29">
        <v>44896</v>
      </c>
      <c r="H590" s="28" t="s">
        <v>10701</v>
      </c>
      <c r="I590" s="28" t="s">
        <v>16045</v>
      </c>
      <c r="J590" s="28" t="s">
        <v>16055</v>
      </c>
      <c r="K590" s="28" t="s">
        <v>10702</v>
      </c>
      <c r="L590" s="27">
        <v>195360.00000000003</v>
      </c>
      <c r="M590" s="27">
        <v>37400</v>
      </c>
      <c r="N590" s="27">
        <v>0</v>
      </c>
      <c r="O590" s="27">
        <v>0</v>
      </c>
      <c r="P590" s="27">
        <f t="shared" si="126"/>
        <v>37400</v>
      </c>
      <c r="Q590" s="27">
        <v>0</v>
      </c>
      <c r="R590" s="27">
        <v>0</v>
      </c>
      <c r="S590" s="27">
        <v>0</v>
      </c>
      <c r="T590" s="27">
        <f t="shared" si="127"/>
        <v>0</v>
      </c>
      <c r="U590" s="27">
        <v>0</v>
      </c>
      <c r="V590" s="27">
        <f t="shared" si="128"/>
        <v>232760.00000000003</v>
      </c>
      <c r="W590" s="28" t="s">
        <v>10703</v>
      </c>
      <c r="X590" s="27">
        <v>201220.80000000005</v>
      </c>
      <c r="Y590" s="27">
        <f t="shared" si="132"/>
        <v>440963.60000000009</v>
      </c>
      <c r="Z590" s="4" t="str" cm="1">
        <f t="array" ref="Z590">_xlfn.IFS(YEARFRAC(F590,G590)&lt;1,"&lt;1 Year",YEARFRAC(F590,G590)&lt;=5,"1-5 Years",YEARFRAC(F590,G590)&gt;5,"&gt;5 Years")</f>
        <v>1-5 Years</v>
      </c>
      <c r="AA590" s="24">
        <f>L590*(_xlfn.XLOOKUP(K590,'FX rates'!$A$2:$A$38,'FX rates'!$B$2:$B$38))</f>
        <v>146069.01192567949</v>
      </c>
      <c r="AB590" s="24">
        <f>V590*(_xlfn.XLOOKUP(K590,'FX rates'!$A$2:$A$38,'FX rates'!$B$2:$B$38))</f>
        <v>174032.67411865864</v>
      </c>
      <c r="AC590" s="24">
        <f>X590*(_xlfn.XLOOKUP(W590,'FX rates'!$A$2:$A$38,'FX rates'!$B$2:$B$38))</f>
        <v>150451.08228344988</v>
      </c>
      <c r="AD590" s="24">
        <f>Y590*(_xlfn.XLOOKUP(W590,'FX rates'!$A$2:$A$38,'FX rates'!$B$2:$B$38))</f>
        <v>329704.7366256683</v>
      </c>
      <c r="AE590" s="30">
        <f t="shared" si="133"/>
        <v>3.0000000000000086E-2</v>
      </c>
      <c r="AF590" s="31">
        <f t="shared" si="134"/>
        <v>5860.8000000000175</v>
      </c>
      <c r="AG590" s="23">
        <f t="shared" si="135"/>
        <v>27963.662192979158</v>
      </c>
      <c r="AH590" s="35">
        <f t="shared" si="129"/>
        <v>0.74769150248607419</v>
      </c>
      <c r="AI590" s="23">
        <f>U590*(_xlfn.XLOOKUP(K590,'FX rates'!$A$2:$A$38,'FX rates'!$B$2:$B$38))</f>
        <v>0</v>
      </c>
      <c r="AJ590" s="23">
        <f>Q590*(_xlfn.XLOOKUP(K590,'FX rates'!$A$2:$A$38,'FX rates'!$B$2:$B$38))</f>
        <v>0</v>
      </c>
      <c r="AK590" s="23">
        <f>R590*(_xlfn.XLOOKUP(K590,'FX rates'!$A$2:$A$38,'FX rates'!$B$2:$B$38))</f>
        <v>0</v>
      </c>
      <c r="AM590" s="4"/>
      <c r="AN590" s="4"/>
      <c r="AO590" s="4"/>
      <c r="AP590" s="32">
        <f t="shared" si="130"/>
        <v>0.1914414414414414</v>
      </c>
      <c r="AQ590" s="32">
        <f t="shared" si="131"/>
        <v>0</v>
      </c>
      <c r="AR590" s="24">
        <f t="shared" si="136"/>
        <v>239742.80000000005</v>
      </c>
      <c r="AS590" s="24" t="str">
        <f t="shared" si="137"/>
        <v>0</v>
      </c>
      <c r="AT590" s="24">
        <f t="shared" si="138"/>
        <v>296734.2629631015</v>
      </c>
      <c r="AU590" s="24">
        <f t="shared" si="139"/>
        <v>32970.473662566801</v>
      </c>
    </row>
    <row r="591" spans="1:47" x14ac:dyDescent="0.25">
      <c r="A591" s="28" t="s">
        <v>15533</v>
      </c>
      <c r="B591" s="28" t="s">
        <v>10704</v>
      </c>
      <c r="C591" s="28" t="s">
        <v>10705</v>
      </c>
      <c r="D591" s="28" t="s">
        <v>10706</v>
      </c>
      <c r="E591" s="28" t="s">
        <v>10707</v>
      </c>
      <c r="F591" s="29">
        <v>44277</v>
      </c>
      <c r="G591" s="29">
        <v>44896</v>
      </c>
      <c r="H591" s="28" t="s">
        <v>10708</v>
      </c>
      <c r="I591" s="28" t="s">
        <v>16041</v>
      </c>
      <c r="J591" s="28" t="s">
        <v>16033</v>
      </c>
      <c r="K591" s="28" t="s">
        <v>10709</v>
      </c>
      <c r="L591" s="27">
        <v>209825.00000000006</v>
      </c>
      <c r="M591" s="27">
        <v>272085</v>
      </c>
      <c r="N591" s="27">
        <v>0</v>
      </c>
      <c r="O591" s="27">
        <v>0</v>
      </c>
      <c r="P591" s="27">
        <f t="shared" si="126"/>
        <v>272085</v>
      </c>
      <c r="Q591" s="27">
        <v>0</v>
      </c>
      <c r="R591" s="27">
        <v>0</v>
      </c>
      <c r="S591" s="27">
        <v>0</v>
      </c>
      <c r="T591" s="27">
        <f t="shared" si="127"/>
        <v>0</v>
      </c>
      <c r="U591" s="27">
        <v>0</v>
      </c>
      <c r="V591" s="27">
        <f t="shared" si="128"/>
        <v>481910.00000000006</v>
      </c>
      <c r="W591" s="28" t="s">
        <v>10710</v>
      </c>
      <c r="X591" s="27">
        <v>214021.50000000006</v>
      </c>
      <c r="Y591" s="27">
        <f t="shared" si="132"/>
        <v>705569.70000000007</v>
      </c>
      <c r="Z591" s="4" t="str" cm="1">
        <f t="array" ref="Z591">_xlfn.IFS(YEARFRAC(F591,G591)&lt;1,"&lt;1 Year",YEARFRAC(F591,G591)&lt;=5,"1-5 Years",YEARFRAC(F591,G591)&gt;5,"&gt;5 Years")</f>
        <v>1-5 Years</v>
      </c>
      <c r="AA591" s="24">
        <f>L591*(_xlfn.XLOOKUP(K591,'FX rates'!$A$2:$A$38,'FX rates'!$B$2:$B$38))</f>
        <v>209825.00000000006</v>
      </c>
      <c r="AB591" s="24">
        <f>V591*(_xlfn.XLOOKUP(K591,'FX rates'!$A$2:$A$38,'FX rates'!$B$2:$B$38))</f>
        <v>481910.00000000006</v>
      </c>
      <c r="AC591" s="24">
        <f>X591*(_xlfn.XLOOKUP(W591,'FX rates'!$A$2:$A$38,'FX rates'!$B$2:$B$38))</f>
        <v>214021.50000000006</v>
      </c>
      <c r="AD591" s="24">
        <f>Y591*(_xlfn.XLOOKUP(W591,'FX rates'!$A$2:$A$38,'FX rates'!$B$2:$B$38))</f>
        <v>705569.70000000007</v>
      </c>
      <c r="AE591" s="30">
        <f t="shared" si="133"/>
        <v>1.9999999999999993E-2</v>
      </c>
      <c r="AF591" s="31">
        <f t="shared" si="134"/>
        <v>4196.5</v>
      </c>
      <c r="AG591" s="23">
        <f t="shared" si="135"/>
        <v>272085</v>
      </c>
      <c r="AH591" s="35">
        <f t="shared" si="129"/>
        <v>1</v>
      </c>
      <c r="AI591" s="23">
        <f>U591*(_xlfn.XLOOKUP(K591,'FX rates'!$A$2:$A$38,'FX rates'!$B$2:$B$38))</f>
        <v>0</v>
      </c>
      <c r="AJ591" s="23">
        <f>Q591*(_xlfn.XLOOKUP(K591,'FX rates'!$A$2:$A$38,'FX rates'!$B$2:$B$38))</f>
        <v>0</v>
      </c>
      <c r="AK591" s="23">
        <f>R591*(_xlfn.XLOOKUP(K591,'FX rates'!$A$2:$A$38,'FX rates'!$B$2:$B$38))</f>
        <v>0</v>
      </c>
      <c r="AM591" s="4"/>
      <c r="AN591" s="4"/>
      <c r="AO591" s="4"/>
      <c r="AP591" s="32">
        <f t="shared" si="130"/>
        <v>1.2967234600262119</v>
      </c>
      <c r="AQ591" s="32">
        <f t="shared" si="131"/>
        <v>0</v>
      </c>
      <c r="AR591" s="24">
        <f t="shared" si="136"/>
        <v>491548.2</v>
      </c>
      <c r="AS591" s="24" t="str">
        <f t="shared" si="137"/>
        <v>0</v>
      </c>
      <c r="AT591" s="24">
        <f t="shared" si="138"/>
        <v>635012.7300000001</v>
      </c>
      <c r="AU591" s="24">
        <f t="shared" si="139"/>
        <v>70556.969999999972</v>
      </c>
    </row>
    <row r="592" spans="1:47" x14ac:dyDescent="0.25">
      <c r="A592" s="28" t="s">
        <v>14157</v>
      </c>
      <c r="B592" s="28" t="s">
        <v>1300</v>
      </c>
      <c r="C592" s="28" t="s">
        <v>1301</v>
      </c>
      <c r="D592" s="28" t="s">
        <v>1302</v>
      </c>
      <c r="E592" s="28" t="s">
        <v>1303</v>
      </c>
      <c r="F592" s="29">
        <v>39507</v>
      </c>
      <c r="G592" s="29">
        <v>44896</v>
      </c>
      <c r="H592" s="28" t="s">
        <v>1304</v>
      </c>
      <c r="I592" s="28" t="s">
        <v>16041</v>
      </c>
      <c r="J592" s="28" t="s">
        <v>16049</v>
      </c>
      <c r="K592" s="28" t="s">
        <v>1305</v>
      </c>
      <c r="L592" s="27">
        <v>1650132.0000000005</v>
      </c>
      <c r="M592" s="27">
        <v>140140</v>
      </c>
      <c r="N592" s="27">
        <v>0</v>
      </c>
      <c r="O592" s="27">
        <v>0</v>
      </c>
      <c r="P592" s="27">
        <f t="shared" si="126"/>
        <v>140140</v>
      </c>
      <c r="Q592" s="27">
        <v>0</v>
      </c>
      <c r="R592" s="27">
        <v>0</v>
      </c>
      <c r="S592" s="27">
        <v>0</v>
      </c>
      <c r="T592" s="27">
        <f t="shared" si="127"/>
        <v>0</v>
      </c>
      <c r="U592" s="27">
        <v>0</v>
      </c>
      <c r="V592" s="27">
        <f t="shared" si="128"/>
        <v>1790272.0000000005</v>
      </c>
      <c r="W592" s="28" t="s">
        <v>1306</v>
      </c>
      <c r="X592" s="27">
        <v>1798643.8800000006</v>
      </c>
      <c r="Y592" s="27">
        <f t="shared" si="132"/>
        <v>3750040.3600000013</v>
      </c>
      <c r="Z592" s="4" t="str" cm="1">
        <f t="array" ref="Z592">_xlfn.IFS(YEARFRAC(F592,G592)&lt;1,"&lt;1 Year",YEARFRAC(F592,G592)&lt;=5,"1-5 Years",YEARFRAC(F592,G592)&gt;5,"&gt;5 Years")</f>
        <v>&gt;5 Years</v>
      </c>
      <c r="AA592" s="24">
        <f>L592*(_xlfn.XLOOKUP(K592,'FX rates'!$A$2:$A$38,'FX rates'!$B$2:$B$38))</f>
        <v>24452.739599155342</v>
      </c>
      <c r="AB592" s="24">
        <f>V592*(_xlfn.XLOOKUP(K592,'FX rates'!$A$2:$A$38,'FX rates'!$B$2:$B$38))</f>
        <v>26529.426147519735</v>
      </c>
      <c r="AC592" s="24">
        <f>X592*(_xlfn.XLOOKUP(W592,'FX rates'!$A$2:$A$38,'FX rates'!$B$2:$B$38))</f>
        <v>26653.486163079324</v>
      </c>
      <c r="AD592" s="24">
        <f>Y592*(_xlfn.XLOOKUP(W592,'FX rates'!$A$2:$A$38,'FX rates'!$B$2:$B$38))</f>
        <v>55570.56066387584</v>
      </c>
      <c r="AE592" s="30">
        <f t="shared" si="133"/>
        <v>9.0000000000000038E-2</v>
      </c>
      <c r="AF592" s="31">
        <f t="shared" si="134"/>
        <v>148511.88000000012</v>
      </c>
      <c r="AG592" s="23">
        <f t="shared" si="135"/>
        <v>2076.6865483643924</v>
      </c>
      <c r="AH592" s="35">
        <f t="shared" si="129"/>
        <v>1.4818656688771161E-2</v>
      </c>
      <c r="AI592" s="23">
        <f>U592*(_xlfn.XLOOKUP(K592,'FX rates'!$A$2:$A$38,'FX rates'!$B$2:$B$38))</f>
        <v>0</v>
      </c>
      <c r="AJ592" s="23">
        <f>Q592*(_xlfn.XLOOKUP(K592,'FX rates'!$A$2:$A$38,'FX rates'!$B$2:$B$38))</f>
        <v>0</v>
      </c>
      <c r="AK592" s="23">
        <f>R592*(_xlfn.XLOOKUP(K592,'FX rates'!$A$2:$A$38,'FX rates'!$B$2:$B$38))</f>
        <v>0</v>
      </c>
      <c r="AM592" s="4"/>
      <c r="AN592" s="4"/>
      <c r="AO592" s="4"/>
      <c r="AP592" s="32">
        <f t="shared" si="130"/>
        <v>8.4926539210196494E-2</v>
      </c>
      <c r="AQ592" s="32">
        <f t="shared" si="131"/>
        <v>0</v>
      </c>
      <c r="AR592" s="24">
        <f t="shared" si="136"/>
        <v>1951396.4800000007</v>
      </c>
      <c r="AS592" s="24" t="str">
        <f t="shared" si="137"/>
        <v>0</v>
      </c>
      <c r="AT592" s="24">
        <f t="shared" si="138"/>
        <v>50013.50459748826</v>
      </c>
      <c r="AU592" s="24">
        <f t="shared" si="139"/>
        <v>5557.0560663875804</v>
      </c>
    </row>
    <row r="593" spans="1:47" x14ac:dyDescent="0.25">
      <c r="A593" s="28" t="s">
        <v>15534</v>
      </c>
      <c r="B593" s="28" t="s">
        <v>10711</v>
      </c>
      <c r="C593" s="28" t="s">
        <v>10712</v>
      </c>
      <c r="D593" s="28" t="s">
        <v>10713</v>
      </c>
      <c r="E593" s="28" t="s">
        <v>10714</v>
      </c>
      <c r="F593" s="29">
        <v>44466</v>
      </c>
      <c r="G593" s="29">
        <v>44896</v>
      </c>
      <c r="H593" s="28" t="s">
        <v>10715</v>
      </c>
      <c r="I593" s="28" t="s">
        <v>16036</v>
      </c>
      <c r="J593" s="28" t="s">
        <v>16053</v>
      </c>
      <c r="K593" s="28" t="s">
        <v>10716</v>
      </c>
      <c r="L593" s="27">
        <v>177760</v>
      </c>
      <c r="M593" s="27">
        <v>337722.00000000006</v>
      </c>
      <c r="N593" s="27">
        <v>0</v>
      </c>
      <c r="O593" s="27">
        <v>0</v>
      </c>
      <c r="P593" s="27">
        <f t="shared" si="126"/>
        <v>337722.00000000006</v>
      </c>
      <c r="Q593" s="27">
        <v>0</v>
      </c>
      <c r="R593" s="27">
        <v>0</v>
      </c>
      <c r="S593" s="27">
        <v>0</v>
      </c>
      <c r="T593" s="27">
        <f t="shared" si="127"/>
        <v>0</v>
      </c>
      <c r="U593" s="27">
        <v>0</v>
      </c>
      <c r="V593" s="27">
        <f t="shared" si="128"/>
        <v>515482.00000000006</v>
      </c>
      <c r="W593" s="28" t="s">
        <v>10717</v>
      </c>
      <c r="X593" s="27">
        <v>195536.00000000003</v>
      </c>
      <c r="Y593" s="27">
        <f t="shared" si="132"/>
        <v>762566.20000000019</v>
      </c>
      <c r="Z593" s="4" t="str" cm="1">
        <f t="array" ref="Z593">_xlfn.IFS(YEARFRAC(F593,G593)&lt;1,"&lt;1 Year",YEARFRAC(F593,G593)&lt;=5,"1-5 Years",YEARFRAC(F593,G593)&gt;5,"&gt;5 Years")</f>
        <v>1-5 Years</v>
      </c>
      <c r="AA593" s="24">
        <f>L593*(_xlfn.XLOOKUP(K593,'FX rates'!$A$2:$A$38,'FX rates'!$B$2:$B$38))</f>
        <v>236536.34401344592</v>
      </c>
      <c r="AB593" s="24">
        <f>V593*(_xlfn.XLOOKUP(K593,'FX rates'!$A$2:$A$38,'FX rates'!$B$2:$B$38))</f>
        <v>685926.12333899166</v>
      </c>
      <c r="AC593" s="24">
        <f>X593*(_xlfn.XLOOKUP(W593,'FX rates'!$A$2:$A$38,'FX rates'!$B$2:$B$38))</f>
        <v>260189.97841479056</v>
      </c>
      <c r="AD593" s="24">
        <f>Y593*(_xlfn.XLOOKUP(W593,'FX rates'!$A$2:$A$38,'FX rates'!$B$2:$B$38))</f>
        <v>1014708.7140876815</v>
      </c>
      <c r="AE593" s="30">
        <f t="shared" si="133"/>
        <v>0.10000000000000019</v>
      </c>
      <c r="AF593" s="31">
        <f t="shared" si="134"/>
        <v>17776.000000000029</v>
      </c>
      <c r="AG593" s="23">
        <f t="shared" si="135"/>
        <v>449389.77932554577</v>
      </c>
      <c r="AH593" s="35">
        <f t="shared" si="129"/>
        <v>1.3306500000756409</v>
      </c>
      <c r="AI593" s="23">
        <f>U593*(_xlfn.XLOOKUP(K593,'FX rates'!$A$2:$A$38,'FX rates'!$B$2:$B$38))</f>
        <v>0</v>
      </c>
      <c r="AJ593" s="23">
        <f>Q593*(_xlfn.XLOOKUP(K593,'FX rates'!$A$2:$A$38,'FX rates'!$B$2:$B$38))</f>
        <v>0</v>
      </c>
      <c r="AK593" s="23">
        <f>R593*(_xlfn.XLOOKUP(K593,'FX rates'!$A$2:$A$38,'FX rates'!$B$2:$B$38))</f>
        <v>0</v>
      </c>
      <c r="AM593" s="4"/>
      <c r="AN593" s="4"/>
      <c r="AO593" s="4"/>
      <c r="AP593" s="32">
        <f t="shared" si="130"/>
        <v>1.8998762376237628</v>
      </c>
      <c r="AQ593" s="32">
        <f t="shared" si="131"/>
        <v>0</v>
      </c>
      <c r="AR593" s="24">
        <f t="shared" si="136"/>
        <v>567030.20000000019</v>
      </c>
      <c r="AS593" s="24" t="str">
        <f t="shared" si="137"/>
        <v>0</v>
      </c>
      <c r="AT593" s="24">
        <f t="shared" si="138"/>
        <v>913237.84267891338</v>
      </c>
      <c r="AU593" s="24">
        <f t="shared" si="139"/>
        <v>101470.87140876811</v>
      </c>
    </row>
    <row r="594" spans="1:47" x14ac:dyDescent="0.25">
      <c r="A594" s="28" t="s">
        <v>15535</v>
      </c>
      <c r="B594" s="28" t="s">
        <v>10718</v>
      </c>
      <c r="C594" s="28" t="s">
        <v>10719</v>
      </c>
      <c r="D594" s="28" t="s">
        <v>10720</v>
      </c>
      <c r="E594" s="28" t="s">
        <v>10721</v>
      </c>
      <c r="F594" s="29">
        <v>44319</v>
      </c>
      <c r="G594" s="29">
        <v>44896</v>
      </c>
      <c r="H594" s="28" t="s">
        <v>10722</v>
      </c>
      <c r="I594" s="28" t="s">
        <v>16037</v>
      </c>
      <c r="J594" s="28" t="s">
        <v>16033</v>
      </c>
      <c r="K594" s="28" t="s">
        <v>10723</v>
      </c>
      <c r="L594" s="27">
        <v>190476.00000000003</v>
      </c>
      <c r="M594" s="27">
        <v>43428.000000000007</v>
      </c>
      <c r="N594" s="27">
        <v>0</v>
      </c>
      <c r="O594" s="27">
        <v>0</v>
      </c>
      <c r="P594" s="27">
        <f t="shared" si="126"/>
        <v>43428.000000000007</v>
      </c>
      <c r="Q594" s="27">
        <v>0</v>
      </c>
      <c r="R594" s="27">
        <v>0</v>
      </c>
      <c r="S594" s="27">
        <v>0</v>
      </c>
      <c r="T594" s="27">
        <f t="shared" si="127"/>
        <v>0</v>
      </c>
      <c r="U594" s="27">
        <v>0</v>
      </c>
      <c r="V594" s="27">
        <f t="shared" si="128"/>
        <v>233904.00000000003</v>
      </c>
      <c r="W594" s="28" t="s">
        <v>10724</v>
      </c>
      <c r="X594" s="27">
        <v>207618.84000000005</v>
      </c>
      <c r="Y594" s="27">
        <f t="shared" si="132"/>
        <v>462574.20000000013</v>
      </c>
      <c r="Z594" s="4" t="str" cm="1">
        <f t="array" ref="Z594">_xlfn.IFS(YEARFRAC(F594,G594)&lt;1,"&lt;1 Year",YEARFRAC(F594,G594)&lt;=5,"1-5 Years",YEARFRAC(F594,G594)&gt;5,"&gt;5 Years")</f>
        <v>1-5 Years</v>
      </c>
      <c r="AA594" s="24">
        <f>L594*(_xlfn.XLOOKUP(K594,'FX rates'!$A$2:$A$38,'FX rates'!$B$2:$B$38))</f>
        <v>190476.00000000003</v>
      </c>
      <c r="AB594" s="24">
        <f>V594*(_xlfn.XLOOKUP(K594,'FX rates'!$A$2:$A$38,'FX rates'!$B$2:$B$38))</f>
        <v>233904.00000000003</v>
      </c>
      <c r="AC594" s="24">
        <f>X594*(_xlfn.XLOOKUP(W594,'FX rates'!$A$2:$A$38,'FX rates'!$B$2:$B$38))</f>
        <v>207618.84000000005</v>
      </c>
      <c r="AD594" s="24">
        <f>Y594*(_xlfn.XLOOKUP(W594,'FX rates'!$A$2:$A$38,'FX rates'!$B$2:$B$38))</f>
        <v>462574.20000000013</v>
      </c>
      <c r="AE594" s="30">
        <f t="shared" si="133"/>
        <v>9.0000000000000122E-2</v>
      </c>
      <c r="AF594" s="31">
        <f t="shared" si="134"/>
        <v>17142.840000000026</v>
      </c>
      <c r="AG594" s="23">
        <f t="shared" si="135"/>
        <v>43428</v>
      </c>
      <c r="AH594" s="35">
        <f t="shared" si="129"/>
        <v>1</v>
      </c>
      <c r="AI594" s="23">
        <f>U594*(_xlfn.XLOOKUP(K594,'FX rates'!$A$2:$A$38,'FX rates'!$B$2:$B$38))</f>
        <v>0</v>
      </c>
      <c r="AJ594" s="23">
        <f>Q594*(_xlfn.XLOOKUP(K594,'FX rates'!$A$2:$A$38,'FX rates'!$B$2:$B$38))</f>
        <v>0</v>
      </c>
      <c r="AK594" s="23">
        <f>R594*(_xlfn.XLOOKUP(K594,'FX rates'!$A$2:$A$38,'FX rates'!$B$2:$B$38))</f>
        <v>0</v>
      </c>
      <c r="AM594" s="4"/>
      <c r="AN594" s="4"/>
      <c r="AO594" s="4"/>
      <c r="AP594" s="32">
        <f t="shared" si="130"/>
        <v>0.22799722799722799</v>
      </c>
      <c r="AQ594" s="32">
        <f t="shared" si="131"/>
        <v>0</v>
      </c>
      <c r="AR594" s="24">
        <f t="shared" si="136"/>
        <v>254955.36000000007</v>
      </c>
      <c r="AS594" s="24" t="str">
        <f t="shared" si="137"/>
        <v>0</v>
      </c>
      <c r="AT594" s="24">
        <f t="shared" si="138"/>
        <v>416316.78000000014</v>
      </c>
      <c r="AU594" s="24">
        <f t="shared" si="139"/>
        <v>46257.419999999984</v>
      </c>
    </row>
    <row r="595" spans="1:47" x14ac:dyDescent="0.25">
      <c r="A595" s="28" t="s">
        <v>15536</v>
      </c>
      <c r="B595" s="28" t="s">
        <v>10725</v>
      </c>
      <c r="C595" s="28" t="s">
        <v>10726</v>
      </c>
      <c r="D595" s="28" t="s">
        <v>10727</v>
      </c>
      <c r="E595" s="28" t="s">
        <v>10728</v>
      </c>
      <c r="F595" s="29">
        <v>44291</v>
      </c>
      <c r="G595" s="29">
        <v>44896</v>
      </c>
      <c r="H595" s="28" t="s">
        <v>10729</v>
      </c>
      <c r="I595" s="28" t="s">
        <v>16054</v>
      </c>
      <c r="J595" s="28" t="s">
        <v>16032</v>
      </c>
      <c r="K595" s="28" t="s">
        <v>10730</v>
      </c>
      <c r="L595" s="27">
        <v>244420.00000000003</v>
      </c>
      <c r="M595" s="27">
        <v>200376.00000000003</v>
      </c>
      <c r="N595" s="27">
        <v>0</v>
      </c>
      <c r="O595" s="27">
        <v>0</v>
      </c>
      <c r="P595" s="27">
        <f t="shared" si="126"/>
        <v>200376.00000000003</v>
      </c>
      <c r="Q595" s="27">
        <v>0</v>
      </c>
      <c r="R595" s="27">
        <v>0</v>
      </c>
      <c r="S595" s="27">
        <v>0</v>
      </c>
      <c r="T595" s="27">
        <f t="shared" si="127"/>
        <v>0</v>
      </c>
      <c r="U595" s="27">
        <v>0</v>
      </c>
      <c r="V595" s="27">
        <f t="shared" si="128"/>
        <v>444796.00000000006</v>
      </c>
      <c r="W595" s="28" t="s">
        <v>10731</v>
      </c>
      <c r="X595" s="27">
        <v>276194.60000000003</v>
      </c>
      <c r="Y595" s="27">
        <f t="shared" si="132"/>
        <v>778814.08000000007</v>
      </c>
      <c r="Z595" s="4" t="str" cm="1">
        <f t="array" ref="Z595">_xlfn.IFS(YEARFRAC(F595,G595)&lt;1,"&lt;1 Year",YEARFRAC(F595,G595)&lt;=5,"1-5 Years",YEARFRAC(F595,G595)&gt;5,"&gt;5 Years")</f>
        <v>1-5 Years</v>
      </c>
      <c r="AA595" s="24">
        <f>L595*(_xlfn.XLOOKUP(K595,'FX rates'!$A$2:$A$38,'FX rates'!$B$2:$B$38))</f>
        <v>244420.00000000003</v>
      </c>
      <c r="AB595" s="24">
        <f>V595*(_xlfn.XLOOKUP(K595,'FX rates'!$A$2:$A$38,'FX rates'!$B$2:$B$38))</f>
        <v>444796.00000000006</v>
      </c>
      <c r="AC595" s="24">
        <f>X595*(_xlfn.XLOOKUP(W595,'FX rates'!$A$2:$A$38,'FX rates'!$B$2:$B$38))</f>
        <v>276194.60000000003</v>
      </c>
      <c r="AD595" s="24">
        <f>Y595*(_xlfn.XLOOKUP(W595,'FX rates'!$A$2:$A$38,'FX rates'!$B$2:$B$38))</f>
        <v>778814.08000000007</v>
      </c>
      <c r="AE595" s="30">
        <f t="shared" si="133"/>
        <v>0.13</v>
      </c>
      <c r="AF595" s="31">
        <f t="shared" si="134"/>
        <v>31774.600000000006</v>
      </c>
      <c r="AG595" s="23">
        <f t="shared" si="135"/>
        <v>200376.00000000003</v>
      </c>
      <c r="AH595" s="35">
        <f t="shared" si="129"/>
        <v>1</v>
      </c>
      <c r="AI595" s="23">
        <f>U595*(_xlfn.XLOOKUP(K595,'FX rates'!$A$2:$A$38,'FX rates'!$B$2:$B$38))</f>
        <v>0</v>
      </c>
      <c r="AJ595" s="23">
        <f>Q595*(_xlfn.XLOOKUP(K595,'FX rates'!$A$2:$A$38,'FX rates'!$B$2:$B$38))</f>
        <v>0</v>
      </c>
      <c r="AK595" s="23">
        <f>R595*(_xlfn.XLOOKUP(K595,'FX rates'!$A$2:$A$38,'FX rates'!$B$2:$B$38))</f>
        <v>0</v>
      </c>
      <c r="AM595" s="4"/>
      <c r="AN595" s="4"/>
      <c r="AO595" s="4"/>
      <c r="AP595" s="32">
        <f t="shared" si="130"/>
        <v>0.81980198019801986</v>
      </c>
      <c r="AQ595" s="32">
        <f t="shared" si="131"/>
        <v>0</v>
      </c>
      <c r="AR595" s="24">
        <f t="shared" si="136"/>
        <v>502619.4800000001</v>
      </c>
      <c r="AS595" s="24" t="str">
        <f t="shared" si="137"/>
        <v>0</v>
      </c>
      <c r="AT595" s="24">
        <f t="shared" si="138"/>
        <v>700932.67200000014</v>
      </c>
      <c r="AU595" s="24">
        <f t="shared" si="139"/>
        <v>77881.407999999938</v>
      </c>
    </row>
    <row r="596" spans="1:47" x14ac:dyDescent="0.25">
      <c r="A596" s="28" t="s">
        <v>15537</v>
      </c>
      <c r="B596" s="28" t="s">
        <v>10732</v>
      </c>
      <c r="C596" s="28" t="s">
        <v>10733</v>
      </c>
      <c r="D596" s="28" t="s">
        <v>10734</v>
      </c>
      <c r="E596" s="28" t="s">
        <v>10735</v>
      </c>
      <c r="F596" s="29">
        <v>44298</v>
      </c>
      <c r="G596" s="29">
        <v>44896</v>
      </c>
      <c r="H596" s="28" t="s">
        <v>10736</v>
      </c>
      <c r="I596" s="28" t="s">
        <v>16049</v>
      </c>
      <c r="J596" s="28" t="s">
        <v>16041</v>
      </c>
      <c r="K596" s="28" t="s">
        <v>10737</v>
      </c>
      <c r="L596" s="27">
        <v>122100.00000000003</v>
      </c>
      <c r="M596" s="27">
        <v>22022.000000000004</v>
      </c>
      <c r="N596" s="27">
        <v>0</v>
      </c>
      <c r="O596" s="27">
        <v>0</v>
      </c>
      <c r="P596" s="27">
        <f t="shared" si="126"/>
        <v>22022.000000000004</v>
      </c>
      <c r="Q596" s="27">
        <v>0</v>
      </c>
      <c r="R596" s="27">
        <v>0</v>
      </c>
      <c r="S596" s="27">
        <v>0</v>
      </c>
      <c r="T596" s="27">
        <f t="shared" si="127"/>
        <v>0</v>
      </c>
      <c r="U596" s="27">
        <v>0</v>
      </c>
      <c r="V596" s="27">
        <f t="shared" si="128"/>
        <v>144122.00000000003</v>
      </c>
      <c r="W596" s="28" t="s">
        <v>10738</v>
      </c>
      <c r="X596" s="27">
        <v>135531.00000000006</v>
      </c>
      <c r="Y596" s="27">
        <f t="shared" si="132"/>
        <v>295506.42000000016</v>
      </c>
      <c r="Z596" s="4" t="str" cm="1">
        <f t="array" ref="Z596">_xlfn.IFS(YEARFRAC(F596,G596)&lt;1,"&lt;1 Year",YEARFRAC(F596,G596)&lt;=5,"1-5 Years",YEARFRAC(F596,G596)&gt;5,"&gt;5 Years")</f>
        <v>1-5 Years</v>
      </c>
      <c r="AA596" s="24">
        <f>L596*(_xlfn.XLOOKUP(K596,'FX rates'!$A$2:$A$38,'FX rates'!$B$2:$B$38))</f>
        <v>162472.3650092358</v>
      </c>
      <c r="AB596" s="24">
        <f>V596*(_xlfn.XLOOKUP(K596,'FX rates'!$A$2:$A$38,'FX rates'!$B$2:$B$38))</f>
        <v>191775.93931090157</v>
      </c>
      <c r="AC596" s="24">
        <f>X596*(_xlfn.XLOOKUP(W596,'FX rates'!$A$2:$A$38,'FX rates'!$B$2:$B$38))</f>
        <v>180344.32516025176</v>
      </c>
      <c r="AD596" s="24">
        <f>Y596*(_xlfn.XLOOKUP(W596,'FX rates'!$A$2:$A$38,'FX rates'!$B$2:$B$38))</f>
        <v>393215.61779535259</v>
      </c>
      <c r="AE596" s="30">
        <f t="shared" si="133"/>
        <v>0.11000000000000011</v>
      </c>
      <c r="AF596" s="31">
        <f t="shared" si="134"/>
        <v>13431.000000000029</v>
      </c>
      <c r="AG596" s="23">
        <f t="shared" si="135"/>
        <v>29303.574301665765</v>
      </c>
      <c r="AH596" s="35">
        <f t="shared" si="129"/>
        <v>1.3306500000756409</v>
      </c>
      <c r="AI596" s="23">
        <f>U596*(_xlfn.XLOOKUP(K596,'FX rates'!$A$2:$A$38,'FX rates'!$B$2:$B$38))</f>
        <v>0</v>
      </c>
      <c r="AJ596" s="23">
        <f>Q596*(_xlfn.XLOOKUP(K596,'FX rates'!$A$2:$A$38,'FX rates'!$B$2:$B$38))</f>
        <v>0</v>
      </c>
      <c r="AK596" s="23">
        <f>R596*(_xlfn.XLOOKUP(K596,'FX rates'!$A$2:$A$38,'FX rates'!$B$2:$B$38))</f>
        <v>0</v>
      </c>
      <c r="AM596" s="4"/>
      <c r="AN596" s="4"/>
      <c r="AO596" s="4"/>
      <c r="AP596" s="32">
        <f t="shared" si="130"/>
        <v>0.18036036036036035</v>
      </c>
      <c r="AQ596" s="32">
        <f t="shared" si="131"/>
        <v>0</v>
      </c>
      <c r="AR596" s="24">
        <f t="shared" si="136"/>
        <v>159975.42000000007</v>
      </c>
      <c r="AS596" s="24" t="str">
        <f t="shared" si="137"/>
        <v>0</v>
      </c>
      <c r="AT596" s="24">
        <f t="shared" si="138"/>
        <v>353894.05601581733</v>
      </c>
      <c r="AU596" s="24">
        <f t="shared" si="139"/>
        <v>39321.561779535259</v>
      </c>
    </row>
    <row r="597" spans="1:47" x14ac:dyDescent="0.25">
      <c r="A597" s="28" t="s">
        <v>15538</v>
      </c>
      <c r="B597" s="28" t="s">
        <v>10739</v>
      </c>
      <c r="C597" s="28" t="s">
        <v>10740</v>
      </c>
      <c r="D597" s="28" t="s">
        <v>10741</v>
      </c>
      <c r="E597" s="28" t="s">
        <v>10742</v>
      </c>
      <c r="F597" s="29">
        <v>44298</v>
      </c>
      <c r="G597" s="29">
        <v>44896</v>
      </c>
      <c r="H597" s="28" t="s">
        <v>10743</v>
      </c>
      <c r="I597" s="28" t="s">
        <v>16057</v>
      </c>
      <c r="J597" s="28" t="s">
        <v>16044</v>
      </c>
      <c r="K597" s="28" t="s">
        <v>10744</v>
      </c>
      <c r="L597" s="27">
        <v>185245.5</v>
      </c>
      <c r="M597" s="27">
        <v>53592.000000000007</v>
      </c>
      <c r="N597" s="27">
        <v>0</v>
      </c>
      <c r="O597" s="27">
        <v>0</v>
      </c>
      <c r="P597" s="27">
        <f t="shared" si="126"/>
        <v>53592.000000000007</v>
      </c>
      <c r="Q597" s="27">
        <v>0</v>
      </c>
      <c r="R597" s="27">
        <v>0</v>
      </c>
      <c r="S597" s="27">
        <v>0</v>
      </c>
      <c r="T597" s="27">
        <f t="shared" si="127"/>
        <v>0</v>
      </c>
      <c r="U597" s="27">
        <v>0</v>
      </c>
      <c r="V597" s="27">
        <f t="shared" si="128"/>
        <v>238837.5</v>
      </c>
      <c r="W597" s="28" t="s">
        <v>10745</v>
      </c>
      <c r="X597" s="27">
        <v>187097.95499999999</v>
      </c>
      <c r="Y597" s="27">
        <f t="shared" si="132"/>
        <v>428323.82999999996</v>
      </c>
      <c r="Z597" s="4" t="str" cm="1">
        <f t="array" ref="Z597">_xlfn.IFS(YEARFRAC(F597,G597)&lt;1,"&lt;1 Year",YEARFRAC(F597,G597)&lt;=5,"1-5 Years",YEARFRAC(F597,G597)&gt;5,"&gt;5 Years")</f>
        <v>1-5 Years</v>
      </c>
      <c r="AA597" s="24">
        <f>L597*(_xlfn.XLOOKUP(K597,'FX rates'!$A$2:$A$38,'FX rates'!$B$2:$B$38))</f>
        <v>185245.5</v>
      </c>
      <c r="AB597" s="24">
        <f>V597*(_xlfn.XLOOKUP(K597,'FX rates'!$A$2:$A$38,'FX rates'!$B$2:$B$38))</f>
        <v>238837.5</v>
      </c>
      <c r="AC597" s="24">
        <f>X597*(_xlfn.XLOOKUP(W597,'FX rates'!$A$2:$A$38,'FX rates'!$B$2:$B$38))</f>
        <v>187097.95499999999</v>
      </c>
      <c r="AD597" s="24">
        <f>Y597*(_xlfn.XLOOKUP(W597,'FX rates'!$A$2:$A$38,'FX rates'!$B$2:$B$38))</f>
        <v>428323.82999999996</v>
      </c>
      <c r="AE597" s="30">
        <f t="shared" si="133"/>
        <v>9.9999999999999308E-3</v>
      </c>
      <c r="AF597" s="31">
        <f t="shared" si="134"/>
        <v>1852.4549999999872</v>
      </c>
      <c r="AG597" s="23">
        <f t="shared" si="135"/>
        <v>53592</v>
      </c>
      <c r="AH597" s="35">
        <f t="shared" si="129"/>
        <v>1</v>
      </c>
      <c r="AI597" s="23">
        <f>U597*(_xlfn.XLOOKUP(K597,'FX rates'!$A$2:$A$38,'FX rates'!$B$2:$B$38))</f>
        <v>0</v>
      </c>
      <c r="AJ597" s="23">
        <f>Q597*(_xlfn.XLOOKUP(K597,'FX rates'!$A$2:$A$38,'FX rates'!$B$2:$B$38))</f>
        <v>0</v>
      </c>
      <c r="AK597" s="23">
        <f>R597*(_xlfn.XLOOKUP(K597,'FX rates'!$A$2:$A$38,'FX rates'!$B$2:$B$38))</f>
        <v>0</v>
      </c>
      <c r="AM597" s="4"/>
      <c r="AN597" s="4"/>
      <c r="AO597" s="4"/>
      <c r="AP597" s="32">
        <f t="shared" si="130"/>
        <v>0.28930257415159888</v>
      </c>
      <c r="AQ597" s="32">
        <f t="shared" si="131"/>
        <v>0</v>
      </c>
      <c r="AR597" s="24">
        <f t="shared" si="136"/>
        <v>241225.875</v>
      </c>
      <c r="AS597" s="24" t="str">
        <f t="shared" si="137"/>
        <v>0</v>
      </c>
      <c r="AT597" s="24">
        <f t="shared" si="138"/>
        <v>385491.44699999999</v>
      </c>
      <c r="AU597" s="24">
        <f t="shared" si="139"/>
        <v>42832.382999999973</v>
      </c>
    </row>
    <row r="598" spans="1:47" x14ac:dyDescent="0.25">
      <c r="A598" s="28" t="s">
        <v>15539</v>
      </c>
      <c r="B598" s="28" t="s">
        <v>10746</v>
      </c>
      <c r="C598" s="28" t="s">
        <v>10747</v>
      </c>
      <c r="D598" s="28" t="s">
        <v>10748</v>
      </c>
      <c r="E598" s="28" t="s">
        <v>10749</v>
      </c>
      <c r="F598" s="29">
        <v>44298</v>
      </c>
      <c r="G598" s="29">
        <v>44896</v>
      </c>
      <c r="H598" s="28" t="s">
        <v>10750</v>
      </c>
      <c r="I598" s="28" t="s">
        <v>16042</v>
      </c>
      <c r="J598" s="28" t="s">
        <v>16042</v>
      </c>
      <c r="K598" s="28" t="s">
        <v>10751</v>
      </c>
      <c r="L598" s="27">
        <v>117210.50000000001</v>
      </c>
      <c r="M598" s="27">
        <v>28275.500000000004</v>
      </c>
      <c r="N598" s="27">
        <v>0</v>
      </c>
      <c r="O598" s="27">
        <v>0</v>
      </c>
      <c r="P598" s="27">
        <f t="shared" si="126"/>
        <v>28275.500000000004</v>
      </c>
      <c r="Q598" s="27">
        <v>0</v>
      </c>
      <c r="R598" s="27">
        <v>0</v>
      </c>
      <c r="S598" s="27">
        <v>0</v>
      </c>
      <c r="T598" s="27">
        <f t="shared" si="127"/>
        <v>0</v>
      </c>
      <c r="U598" s="27">
        <v>0</v>
      </c>
      <c r="V598" s="27">
        <f t="shared" si="128"/>
        <v>145486.00000000003</v>
      </c>
      <c r="W598" s="28" t="s">
        <v>10752</v>
      </c>
      <c r="X598" s="27">
        <v>131275.76000000004</v>
      </c>
      <c r="Y598" s="27">
        <f t="shared" si="132"/>
        <v>294220.08000000007</v>
      </c>
      <c r="Z598" s="4" t="str" cm="1">
        <f t="array" ref="Z598">_xlfn.IFS(YEARFRAC(F598,G598)&lt;1,"&lt;1 Year",YEARFRAC(F598,G598)&lt;=5,"1-5 Years",YEARFRAC(F598,G598)&gt;5,"&gt;5 Years")</f>
        <v>1-5 Years</v>
      </c>
      <c r="AA598" s="24">
        <f>L598*(_xlfn.XLOOKUP(K598,'FX rates'!$A$2:$A$38,'FX rates'!$B$2:$B$38))</f>
        <v>117210.50000000001</v>
      </c>
      <c r="AB598" s="24">
        <f>V598*(_xlfn.XLOOKUP(K598,'FX rates'!$A$2:$A$38,'FX rates'!$B$2:$B$38))</f>
        <v>145486.00000000003</v>
      </c>
      <c r="AC598" s="24">
        <f>X598*(_xlfn.XLOOKUP(W598,'FX rates'!$A$2:$A$38,'FX rates'!$B$2:$B$38))</f>
        <v>131275.76000000004</v>
      </c>
      <c r="AD598" s="24">
        <f>Y598*(_xlfn.XLOOKUP(W598,'FX rates'!$A$2:$A$38,'FX rates'!$B$2:$B$38))</f>
        <v>294220.08000000007</v>
      </c>
      <c r="AE598" s="30">
        <f t="shared" si="133"/>
        <v>0.12000000000000019</v>
      </c>
      <c r="AF598" s="31">
        <f t="shared" si="134"/>
        <v>14065.260000000024</v>
      </c>
      <c r="AG598" s="23">
        <f t="shared" si="135"/>
        <v>28275.500000000015</v>
      </c>
      <c r="AH598" s="35">
        <f t="shared" si="129"/>
        <v>1</v>
      </c>
      <c r="AI598" s="23">
        <f>U598*(_xlfn.XLOOKUP(K598,'FX rates'!$A$2:$A$38,'FX rates'!$B$2:$B$38))</f>
        <v>0</v>
      </c>
      <c r="AJ598" s="23">
        <f>Q598*(_xlfn.XLOOKUP(K598,'FX rates'!$A$2:$A$38,'FX rates'!$B$2:$B$38))</f>
        <v>0</v>
      </c>
      <c r="AK598" s="23">
        <f>R598*(_xlfn.XLOOKUP(K598,'FX rates'!$A$2:$A$38,'FX rates'!$B$2:$B$38))</f>
        <v>0</v>
      </c>
      <c r="AM598" s="4"/>
      <c r="AN598" s="4"/>
      <c r="AO598" s="4"/>
      <c r="AP598" s="32">
        <f t="shared" si="130"/>
        <v>0.24123691990052085</v>
      </c>
      <c r="AQ598" s="32">
        <f t="shared" si="131"/>
        <v>0</v>
      </c>
      <c r="AR598" s="24">
        <f t="shared" si="136"/>
        <v>162944.32000000004</v>
      </c>
      <c r="AS598" s="24" t="str">
        <f t="shared" si="137"/>
        <v>0</v>
      </c>
      <c r="AT598" s="24">
        <f t="shared" si="138"/>
        <v>264798.0720000001</v>
      </c>
      <c r="AU598" s="24">
        <f t="shared" si="139"/>
        <v>29422.007999999973</v>
      </c>
    </row>
    <row r="599" spans="1:47" x14ac:dyDescent="0.25">
      <c r="A599" s="28" t="s">
        <v>15540</v>
      </c>
      <c r="B599" s="28" t="s">
        <v>10753</v>
      </c>
      <c r="C599" s="28" t="s">
        <v>10754</v>
      </c>
      <c r="D599" s="28" t="s">
        <v>10755</v>
      </c>
      <c r="E599" s="28" t="s">
        <v>10756</v>
      </c>
      <c r="F599" s="29">
        <v>44305</v>
      </c>
      <c r="G599" s="29">
        <v>44896</v>
      </c>
      <c r="H599" s="28" t="s">
        <v>10757</v>
      </c>
      <c r="I599" s="28" t="s">
        <v>16056</v>
      </c>
      <c r="J599" s="28" t="s">
        <v>16044</v>
      </c>
      <c r="K599" s="28" t="s">
        <v>10758</v>
      </c>
      <c r="L599" s="27">
        <v>231495.00000000003</v>
      </c>
      <c r="M599" s="27">
        <v>153120</v>
      </c>
      <c r="N599" s="27">
        <v>0</v>
      </c>
      <c r="O599" s="27">
        <v>0</v>
      </c>
      <c r="P599" s="27">
        <f t="shared" si="126"/>
        <v>153120</v>
      </c>
      <c r="Q599" s="27">
        <v>0</v>
      </c>
      <c r="R599" s="27">
        <v>0</v>
      </c>
      <c r="S599" s="27">
        <v>0</v>
      </c>
      <c r="T599" s="27">
        <f t="shared" si="127"/>
        <v>0</v>
      </c>
      <c r="U599" s="27">
        <v>0</v>
      </c>
      <c r="V599" s="27">
        <f t="shared" si="128"/>
        <v>384615</v>
      </c>
      <c r="W599" s="28" t="s">
        <v>10759</v>
      </c>
      <c r="X599" s="27">
        <v>261589.35</v>
      </c>
      <c r="Y599" s="27">
        <f t="shared" si="132"/>
        <v>696204.3</v>
      </c>
      <c r="Z599" s="4" t="str" cm="1">
        <f t="array" ref="Z599">_xlfn.IFS(YEARFRAC(F599,G599)&lt;1,"&lt;1 Year",YEARFRAC(F599,G599)&lt;=5,"1-5 Years",YEARFRAC(F599,G599)&gt;5,"&gt;5 Years")</f>
        <v>1-5 Years</v>
      </c>
      <c r="AA599" s="24">
        <f>L599*(_xlfn.XLOOKUP(K599,'FX rates'!$A$2:$A$38,'FX rates'!$B$2:$B$38))</f>
        <v>231495.00000000003</v>
      </c>
      <c r="AB599" s="24">
        <f>V599*(_xlfn.XLOOKUP(K599,'FX rates'!$A$2:$A$38,'FX rates'!$B$2:$B$38))</f>
        <v>384615</v>
      </c>
      <c r="AC599" s="24">
        <f>X599*(_xlfn.XLOOKUP(W599,'FX rates'!$A$2:$A$38,'FX rates'!$B$2:$B$38))</f>
        <v>261589.35</v>
      </c>
      <c r="AD599" s="24">
        <f>Y599*(_xlfn.XLOOKUP(W599,'FX rates'!$A$2:$A$38,'FX rates'!$B$2:$B$38))</f>
        <v>696204.3</v>
      </c>
      <c r="AE599" s="30">
        <f t="shared" si="133"/>
        <v>0.12999999999999989</v>
      </c>
      <c r="AF599" s="31">
        <f t="shared" si="134"/>
        <v>30094.349999999977</v>
      </c>
      <c r="AG599" s="23">
        <f t="shared" si="135"/>
        <v>153119.99999999997</v>
      </c>
      <c r="AH599" s="35">
        <f t="shared" si="129"/>
        <v>1</v>
      </c>
      <c r="AI599" s="23">
        <f>U599*(_xlfn.XLOOKUP(K599,'FX rates'!$A$2:$A$38,'FX rates'!$B$2:$B$38))</f>
        <v>0</v>
      </c>
      <c r="AJ599" s="23">
        <f>Q599*(_xlfn.XLOOKUP(K599,'FX rates'!$A$2:$A$38,'FX rates'!$B$2:$B$38))</f>
        <v>0</v>
      </c>
      <c r="AK599" s="23">
        <f>R599*(_xlfn.XLOOKUP(K599,'FX rates'!$A$2:$A$38,'FX rates'!$B$2:$B$38))</f>
        <v>0</v>
      </c>
      <c r="AM599" s="4"/>
      <c r="AN599" s="4"/>
      <c r="AO599" s="4"/>
      <c r="AP599" s="32">
        <f t="shared" si="130"/>
        <v>0.66143977191731995</v>
      </c>
      <c r="AQ599" s="32">
        <f t="shared" si="131"/>
        <v>0</v>
      </c>
      <c r="AR599" s="24">
        <f t="shared" si="136"/>
        <v>434614.95</v>
      </c>
      <c r="AS599" s="24" t="str">
        <f t="shared" si="137"/>
        <v>0</v>
      </c>
      <c r="AT599" s="24">
        <f t="shared" si="138"/>
        <v>626583.87000000011</v>
      </c>
      <c r="AU599" s="24">
        <f t="shared" si="139"/>
        <v>69620.429999999935</v>
      </c>
    </row>
    <row r="600" spans="1:47" x14ac:dyDescent="0.25">
      <c r="A600" s="28" t="s">
        <v>15541</v>
      </c>
      <c r="B600" s="28" t="s">
        <v>4794</v>
      </c>
      <c r="C600" s="28" t="s">
        <v>4795</v>
      </c>
      <c r="D600" s="28" t="s">
        <v>4796</v>
      </c>
      <c r="E600" s="28" t="s">
        <v>4797</v>
      </c>
      <c r="F600" s="29">
        <v>44312</v>
      </c>
      <c r="G600" s="29">
        <v>44896</v>
      </c>
      <c r="H600" s="28" t="s">
        <v>4798</v>
      </c>
      <c r="I600" s="28" t="s">
        <v>16047</v>
      </c>
      <c r="J600" s="28" t="s">
        <v>16044</v>
      </c>
      <c r="K600" s="28" t="s">
        <v>4799</v>
      </c>
      <c r="L600" s="27">
        <v>53130.000000000007</v>
      </c>
      <c r="M600" s="27">
        <v>1936</v>
      </c>
      <c r="N600" s="27">
        <v>0</v>
      </c>
      <c r="O600" s="27">
        <v>0</v>
      </c>
      <c r="P600" s="27">
        <f t="shared" si="126"/>
        <v>1936</v>
      </c>
      <c r="Q600" s="27">
        <v>0</v>
      </c>
      <c r="R600" s="27">
        <v>0</v>
      </c>
      <c r="S600" s="27">
        <v>0</v>
      </c>
      <c r="T600" s="27">
        <f t="shared" si="127"/>
        <v>0</v>
      </c>
      <c r="U600" s="27">
        <v>0</v>
      </c>
      <c r="V600" s="27">
        <f t="shared" si="128"/>
        <v>55066.000000000007</v>
      </c>
      <c r="W600" s="28" t="s">
        <v>4800</v>
      </c>
      <c r="X600" s="27">
        <v>57911.700000000012</v>
      </c>
      <c r="Y600" s="27">
        <f t="shared" si="132"/>
        <v>117933.64000000003</v>
      </c>
      <c r="Z600" s="4" t="str" cm="1">
        <f t="array" ref="Z600">_xlfn.IFS(YEARFRAC(F600,G600)&lt;1,"&lt;1 Year",YEARFRAC(F600,G600)&lt;=5,"1-5 Years",YEARFRAC(F600,G600)&gt;5,"&gt;5 Years")</f>
        <v>1-5 Years</v>
      </c>
      <c r="AA600" s="24">
        <f>L600*(_xlfn.XLOOKUP(K600,'FX rates'!$A$2:$A$38,'FX rates'!$B$2:$B$38))</f>
        <v>70697.434504018805</v>
      </c>
      <c r="AB600" s="24">
        <f>V600*(_xlfn.XLOOKUP(K600,'FX rates'!$A$2:$A$38,'FX rates'!$B$2:$B$38))</f>
        <v>73273.572904165252</v>
      </c>
      <c r="AC600" s="24">
        <f>X600*(_xlfn.XLOOKUP(W600,'FX rates'!$A$2:$A$38,'FX rates'!$B$2:$B$38))</f>
        <v>77060.203609380507</v>
      </c>
      <c r="AD600" s="24">
        <f>Y600*(_xlfn.XLOOKUP(W600,'FX rates'!$A$2:$A$38,'FX rates'!$B$2:$B$38))</f>
        <v>156928.39807492064</v>
      </c>
      <c r="AE600" s="30">
        <f t="shared" si="133"/>
        <v>9.0000000000000135E-2</v>
      </c>
      <c r="AF600" s="31">
        <f t="shared" si="134"/>
        <v>4781.7000000000044</v>
      </c>
      <c r="AG600" s="23">
        <f t="shared" si="135"/>
        <v>2576.1384001464467</v>
      </c>
      <c r="AH600" s="35">
        <f t="shared" si="129"/>
        <v>1.3306500000756409</v>
      </c>
      <c r="AI600" s="23">
        <f>U600*(_xlfn.XLOOKUP(K600,'FX rates'!$A$2:$A$38,'FX rates'!$B$2:$B$38))</f>
        <v>0</v>
      </c>
      <c r="AJ600" s="23">
        <f>Q600*(_xlfn.XLOOKUP(K600,'FX rates'!$A$2:$A$38,'FX rates'!$B$2:$B$38))</f>
        <v>0</v>
      </c>
      <c r="AK600" s="23">
        <f>R600*(_xlfn.XLOOKUP(K600,'FX rates'!$A$2:$A$38,'FX rates'!$B$2:$B$38))</f>
        <v>0</v>
      </c>
      <c r="AM600" s="4"/>
      <c r="AN600" s="4"/>
      <c r="AO600" s="4"/>
      <c r="AP600" s="32">
        <f t="shared" si="130"/>
        <v>3.6438923395445133E-2</v>
      </c>
      <c r="AQ600" s="32">
        <f t="shared" si="131"/>
        <v>0</v>
      </c>
      <c r="AR600" s="24">
        <f t="shared" si="136"/>
        <v>60021.940000000017</v>
      </c>
      <c r="AS600" s="24" t="str">
        <f t="shared" si="137"/>
        <v>0</v>
      </c>
      <c r="AT600" s="24">
        <f t="shared" si="138"/>
        <v>141235.55826742857</v>
      </c>
      <c r="AU600" s="24">
        <f t="shared" si="139"/>
        <v>15692.83980749207</v>
      </c>
    </row>
    <row r="601" spans="1:47" x14ac:dyDescent="0.25">
      <c r="A601" s="28" t="s">
        <v>15542</v>
      </c>
      <c r="B601" s="28" t="s">
        <v>10767</v>
      </c>
      <c r="C601" s="28" t="s">
        <v>10768</v>
      </c>
      <c r="D601" s="28" t="s">
        <v>10769</v>
      </c>
      <c r="E601" s="28" t="s">
        <v>10770</v>
      </c>
      <c r="F601" s="29">
        <v>44312</v>
      </c>
      <c r="G601" s="29">
        <v>44896</v>
      </c>
      <c r="H601" s="28" t="s">
        <v>10771</v>
      </c>
      <c r="I601" s="28" t="s">
        <v>16033</v>
      </c>
      <c r="J601" s="28" t="s">
        <v>16047</v>
      </c>
      <c r="K601" s="28" t="s">
        <v>10772</v>
      </c>
      <c r="L601" s="27">
        <v>209440.00000000006</v>
      </c>
      <c r="M601" s="27">
        <v>288530</v>
      </c>
      <c r="N601" s="27">
        <v>0</v>
      </c>
      <c r="O601" s="27">
        <v>0</v>
      </c>
      <c r="P601" s="27">
        <f t="shared" si="126"/>
        <v>288530</v>
      </c>
      <c r="Q601" s="27">
        <v>0</v>
      </c>
      <c r="R601" s="27">
        <v>0</v>
      </c>
      <c r="S601" s="27">
        <v>0</v>
      </c>
      <c r="T601" s="27">
        <f t="shared" si="127"/>
        <v>0</v>
      </c>
      <c r="U601" s="27">
        <v>0</v>
      </c>
      <c r="V601" s="27">
        <f t="shared" si="128"/>
        <v>497970.00000000006</v>
      </c>
      <c r="W601" s="28" t="s">
        <v>10773</v>
      </c>
      <c r="X601" s="27">
        <v>238761.60000000009</v>
      </c>
      <c r="Y601" s="27">
        <f t="shared" si="132"/>
        <v>806447.40000000026</v>
      </c>
      <c r="Z601" s="4" t="str" cm="1">
        <f t="array" ref="Z601">_xlfn.IFS(YEARFRAC(F601,G601)&lt;1,"&lt;1 Year",YEARFRAC(F601,G601)&lt;=5,"1-5 Years",YEARFRAC(F601,G601)&gt;5,"&gt;5 Years")</f>
        <v>1-5 Years</v>
      </c>
      <c r="AA601" s="24">
        <f>L601*(_xlfn.XLOOKUP(K601,'FX rates'!$A$2:$A$38,'FX rates'!$B$2:$B$38))</f>
        <v>209440.00000000006</v>
      </c>
      <c r="AB601" s="24">
        <f>V601*(_xlfn.XLOOKUP(K601,'FX rates'!$A$2:$A$38,'FX rates'!$B$2:$B$38))</f>
        <v>497970.00000000006</v>
      </c>
      <c r="AC601" s="24">
        <f>X601*(_xlfn.XLOOKUP(W601,'FX rates'!$A$2:$A$38,'FX rates'!$B$2:$B$38))</f>
        <v>238761.60000000009</v>
      </c>
      <c r="AD601" s="24">
        <f>Y601*(_xlfn.XLOOKUP(W601,'FX rates'!$A$2:$A$38,'FX rates'!$B$2:$B$38))</f>
        <v>806447.40000000026</v>
      </c>
      <c r="AE601" s="30">
        <f t="shared" si="133"/>
        <v>0.14000000000000012</v>
      </c>
      <c r="AF601" s="31">
        <f t="shared" si="134"/>
        <v>29321.600000000035</v>
      </c>
      <c r="AG601" s="23">
        <f t="shared" si="135"/>
        <v>288530</v>
      </c>
      <c r="AH601" s="35">
        <f t="shared" si="129"/>
        <v>1</v>
      </c>
      <c r="AI601" s="23">
        <f>U601*(_xlfn.XLOOKUP(K601,'FX rates'!$A$2:$A$38,'FX rates'!$B$2:$B$38))</f>
        <v>0</v>
      </c>
      <c r="AJ601" s="23">
        <f>Q601*(_xlfn.XLOOKUP(K601,'FX rates'!$A$2:$A$38,'FX rates'!$B$2:$B$38))</f>
        <v>0</v>
      </c>
      <c r="AK601" s="23">
        <f>R601*(_xlfn.XLOOKUP(K601,'FX rates'!$A$2:$A$38,'FX rates'!$B$2:$B$38))</f>
        <v>0</v>
      </c>
      <c r="AM601" s="4"/>
      <c r="AN601" s="4"/>
      <c r="AO601" s="4"/>
      <c r="AP601" s="32">
        <f t="shared" si="130"/>
        <v>1.3776260504201676</v>
      </c>
      <c r="AQ601" s="32">
        <f t="shared" si="131"/>
        <v>0</v>
      </c>
      <c r="AR601" s="24">
        <f t="shared" si="136"/>
        <v>567685.80000000016</v>
      </c>
      <c r="AS601" s="24" t="str">
        <f t="shared" si="137"/>
        <v>0</v>
      </c>
      <c r="AT601" s="24">
        <f t="shared" si="138"/>
        <v>725802.66000000027</v>
      </c>
      <c r="AU601" s="24">
        <f t="shared" si="139"/>
        <v>80644.739999999991</v>
      </c>
    </row>
    <row r="602" spans="1:47" x14ac:dyDescent="0.25">
      <c r="A602" s="28" t="s">
        <v>15543</v>
      </c>
      <c r="B602" s="28" t="s">
        <v>10774</v>
      </c>
      <c r="C602" s="28" t="s">
        <v>10775</v>
      </c>
      <c r="D602" s="28" t="s">
        <v>10776</v>
      </c>
      <c r="E602" s="28" t="s">
        <v>10777</v>
      </c>
      <c r="F602" s="29">
        <v>44319</v>
      </c>
      <c r="G602" s="29">
        <v>44896</v>
      </c>
      <c r="H602" s="28" t="s">
        <v>10778</v>
      </c>
      <c r="I602" s="28" t="s">
        <v>16053</v>
      </c>
      <c r="J602" s="28" t="s">
        <v>16049</v>
      </c>
      <c r="K602" s="28" t="s">
        <v>10779</v>
      </c>
      <c r="L602" s="27">
        <v>57222.000000000007</v>
      </c>
      <c r="M602" s="27">
        <v>29029.000000000004</v>
      </c>
      <c r="N602" s="27">
        <v>0</v>
      </c>
      <c r="O602" s="27">
        <v>0</v>
      </c>
      <c r="P602" s="27">
        <f t="shared" si="126"/>
        <v>29029.000000000004</v>
      </c>
      <c r="Q602" s="27">
        <v>0</v>
      </c>
      <c r="R602" s="27">
        <v>0</v>
      </c>
      <c r="S602" s="27">
        <v>0</v>
      </c>
      <c r="T602" s="27">
        <f t="shared" si="127"/>
        <v>0</v>
      </c>
      <c r="U602" s="27">
        <v>0</v>
      </c>
      <c r="V602" s="27">
        <f t="shared" si="128"/>
        <v>86251.000000000015</v>
      </c>
      <c r="W602" s="28" t="s">
        <v>10780</v>
      </c>
      <c r="X602" s="27">
        <v>62371.98000000001</v>
      </c>
      <c r="Y602" s="27">
        <f t="shared" si="132"/>
        <v>156385.57</v>
      </c>
      <c r="Z602" s="4" t="str" cm="1">
        <f t="array" ref="Z602">_xlfn.IFS(YEARFRAC(F602,G602)&lt;1,"&lt;1 Year",YEARFRAC(F602,G602)&lt;=5,"1-5 Years",YEARFRAC(F602,G602)&gt;5,"&gt;5 Years")</f>
        <v>1-5 Years</v>
      </c>
      <c r="AA602" s="24">
        <f>L602*(_xlfn.XLOOKUP(K602,'FX rates'!$A$2:$A$38,'FX rates'!$B$2:$B$38))</f>
        <v>76142.454304328334</v>
      </c>
      <c r="AB602" s="24">
        <f>V602*(_xlfn.XLOOKUP(K602,'FX rates'!$A$2:$A$38,'FX rates'!$B$2:$B$38))</f>
        <v>114769.89315652412</v>
      </c>
      <c r="AC602" s="24">
        <f>X602*(_xlfn.XLOOKUP(W602,'FX rates'!$A$2:$A$38,'FX rates'!$B$2:$B$38))</f>
        <v>82995.275191717883</v>
      </c>
      <c r="AD602" s="24">
        <f>Y602*(_xlfn.XLOOKUP(W602,'FX rates'!$A$2:$A$38,'FX rates'!$B$2:$B$38))</f>
        <v>208094.45873232916</v>
      </c>
      <c r="AE602" s="30">
        <f t="shared" si="133"/>
        <v>8.9999999999999983E-2</v>
      </c>
      <c r="AF602" s="31">
        <f t="shared" si="134"/>
        <v>5149.9800000000032</v>
      </c>
      <c r="AG602" s="23">
        <f t="shared" si="135"/>
        <v>38627.438852195788</v>
      </c>
      <c r="AH602" s="35">
        <f t="shared" si="129"/>
        <v>1.3306500000756409</v>
      </c>
      <c r="AI602" s="23">
        <f>U602*(_xlfn.XLOOKUP(K602,'FX rates'!$A$2:$A$38,'FX rates'!$B$2:$B$38))</f>
        <v>0</v>
      </c>
      <c r="AJ602" s="23">
        <f>Q602*(_xlfn.XLOOKUP(K602,'FX rates'!$A$2:$A$38,'FX rates'!$B$2:$B$38))</f>
        <v>0</v>
      </c>
      <c r="AK602" s="23">
        <f>R602*(_xlfn.XLOOKUP(K602,'FX rates'!$A$2:$A$38,'FX rates'!$B$2:$B$38))</f>
        <v>0</v>
      </c>
      <c r="AM602" s="4"/>
      <c r="AN602" s="4"/>
      <c r="AO602" s="4"/>
      <c r="AP602" s="32">
        <f t="shared" si="130"/>
        <v>0.5073048827374087</v>
      </c>
      <c r="AQ602" s="32">
        <f t="shared" si="131"/>
        <v>0</v>
      </c>
      <c r="AR602" s="24">
        <f t="shared" si="136"/>
        <v>94013.590000000011</v>
      </c>
      <c r="AS602" s="24" t="str">
        <f t="shared" si="137"/>
        <v>0</v>
      </c>
      <c r="AT602" s="24">
        <f t="shared" si="138"/>
        <v>187285.01285909626</v>
      </c>
      <c r="AU602" s="24">
        <f t="shared" si="139"/>
        <v>20809.445873232908</v>
      </c>
    </row>
    <row r="603" spans="1:47" x14ac:dyDescent="0.25">
      <c r="A603" s="28" t="s">
        <v>14158</v>
      </c>
      <c r="B603" s="28" t="s">
        <v>1083</v>
      </c>
      <c r="C603" s="28" t="s">
        <v>1084</v>
      </c>
      <c r="D603" s="28" t="s">
        <v>1085</v>
      </c>
      <c r="E603" s="28" t="s">
        <v>1086</v>
      </c>
      <c r="F603" s="29">
        <v>39507</v>
      </c>
      <c r="G603" s="29">
        <v>44896</v>
      </c>
      <c r="H603" s="28" t="s">
        <v>1087</v>
      </c>
      <c r="I603" s="28" t="s">
        <v>16044</v>
      </c>
      <c r="J603" s="28" t="s">
        <v>16048</v>
      </c>
      <c r="K603" s="28" t="s">
        <v>1088</v>
      </c>
      <c r="L603" s="27">
        <v>114642.00000000003</v>
      </c>
      <c r="M603" s="27">
        <v>27588.000000000004</v>
      </c>
      <c r="N603" s="27">
        <v>0</v>
      </c>
      <c r="O603" s="27">
        <v>0</v>
      </c>
      <c r="P603" s="27">
        <f t="shared" si="126"/>
        <v>27588.000000000004</v>
      </c>
      <c r="Q603" s="27">
        <v>0</v>
      </c>
      <c r="R603" s="27">
        <v>0</v>
      </c>
      <c r="S603" s="27">
        <v>0</v>
      </c>
      <c r="T603" s="27">
        <f t="shared" si="127"/>
        <v>0</v>
      </c>
      <c r="U603" s="27">
        <v>0</v>
      </c>
      <c r="V603" s="27">
        <f t="shared" si="128"/>
        <v>142230.00000000003</v>
      </c>
      <c r="W603" s="28" t="s">
        <v>1089</v>
      </c>
      <c r="X603" s="27">
        <v>127252.62000000004</v>
      </c>
      <c r="Y603" s="27">
        <f t="shared" si="132"/>
        <v>285127.9200000001</v>
      </c>
      <c r="Z603" s="4" t="str" cm="1">
        <f t="array" ref="Z603">_xlfn.IFS(YEARFRAC(F603,G603)&lt;1,"&lt;1 Year",YEARFRAC(F603,G603)&lt;=5,"1-5 Years",YEARFRAC(F603,G603)&gt;5,"&gt;5 Years")</f>
        <v>&gt;5 Years</v>
      </c>
      <c r="AA603" s="24">
        <f>L603*(_xlfn.XLOOKUP(K603,'FX rates'!$A$2:$A$38,'FX rates'!$B$2:$B$38))</f>
        <v>114642.00000000003</v>
      </c>
      <c r="AB603" s="24">
        <f>V603*(_xlfn.XLOOKUP(K603,'FX rates'!$A$2:$A$38,'FX rates'!$B$2:$B$38))</f>
        <v>142230.00000000003</v>
      </c>
      <c r="AC603" s="24">
        <f>X603*(_xlfn.XLOOKUP(W603,'FX rates'!$A$2:$A$38,'FX rates'!$B$2:$B$38))</f>
        <v>127252.62000000004</v>
      </c>
      <c r="AD603" s="24">
        <f>Y603*(_xlfn.XLOOKUP(W603,'FX rates'!$A$2:$A$38,'FX rates'!$B$2:$B$38))</f>
        <v>285127.9200000001</v>
      </c>
      <c r="AE603" s="30">
        <f t="shared" si="133"/>
        <v>0.11000000000000006</v>
      </c>
      <c r="AF603" s="31">
        <f t="shared" si="134"/>
        <v>12610.62000000001</v>
      </c>
      <c r="AG603" s="23">
        <f t="shared" si="135"/>
        <v>27588</v>
      </c>
      <c r="AH603" s="35">
        <f t="shared" si="129"/>
        <v>1</v>
      </c>
      <c r="AI603" s="23">
        <f>U603*(_xlfn.XLOOKUP(K603,'FX rates'!$A$2:$A$38,'FX rates'!$B$2:$B$38))</f>
        <v>0</v>
      </c>
      <c r="AJ603" s="23">
        <f>Q603*(_xlfn.XLOOKUP(K603,'FX rates'!$A$2:$A$38,'FX rates'!$B$2:$B$38))</f>
        <v>0</v>
      </c>
      <c r="AK603" s="23">
        <f>R603*(_xlfn.XLOOKUP(K603,'FX rates'!$A$2:$A$38,'FX rates'!$B$2:$B$38))</f>
        <v>0</v>
      </c>
      <c r="AM603" s="4"/>
      <c r="AN603" s="4"/>
      <c r="AO603" s="4"/>
      <c r="AP603" s="32">
        <f t="shared" si="130"/>
        <v>0.24064478986758778</v>
      </c>
      <c r="AQ603" s="32">
        <f t="shared" si="131"/>
        <v>0</v>
      </c>
      <c r="AR603" s="24">
        <f t="shared" si="136"/>
        <v>157875.30000000005</v>
      </c>
      <c r="AS603" s="24" t="str">
        <f t="shared" si="137"/>
        <v>0</v>
      </c>
      <c r="AT603" s="24">
        <f t="shared" si="138"/>
        <v>256615.12800000008</v>
      </c>
      <c r="AU603" s="24">
        <f t="shared" si="139"/>
        <v>28512.792000000016</v>
      </c>
    </row>
    <row r="604" spans="1:47" x14ac:dyDescent="0.25">
      <c r="A604" s="28" t="s">
        <v>15544</v>
      </c>
      <c r="B604" s="28" t="s">
        <v>10781</v>
      </c>
      <c r="C604" s="28" t="s">
        <v>10782</v>
      </c>
      <c r="D604" s="28" t="s">
        <v>10783</v>
      </c>
      <c r="E604" s="28" t="s">
        <v>10784</v>
      </c>
      <c r="F604" s="29">
        <v>44348</v>
      </c>
      <c r="G604" s="29">
        <v>44896</v>
      </c>
      <c r="H604" s="28" t="s">
        <v>10785</v>
      </c>
      <c r="I604" s="28" t="s">
        <v>16051</v>
      </c>
      <c r="J604" s="28" t="s">
        <v>16048</v>
      </c>
      <c r="K604" s="28" t="s">
        <v>10786</v>
      </c>
      <c r="L604" s="27">
        <v>215600.00000000006</v>
      </c>
      <c r="M604" s="27">
        <v>514250</v>
      </c>
      <c r="N604" s="27">
        <v>0</v>
      </c>
      <c r="O604" s="27">
        <v>0</v>
      </c>
      <c r="P604" s="27">
        <f t="shared" si="126"/>
        <v>514250</v>
      </c>
      <c r="Q604" s="27">
        <v>0</v>
      </c>
      <c r="R604" s="27">
        <v>0</v>
      </c>
      <c r="S604" s="27">
        <v>0</v>
      </c>
      <c r="T604" s="27">
        <f t="shared" si="127"/>
        <v>0</v>
      </c>
      <c r="U604" s="27">
        <v>0</v>
      </c>
      <c r="V604" s="27">
        <f t="shared" si="128"/>
        <v>729850</v>
      </c>
      <c r="W604" s="28" t="s">
        <v>10787</v>
      </c>
      <c r="X604" s="27">
        <v>219912.00000000006</v>
      </c>
      <c r="Y604" s="27">
        <f t="shared" si="132"/>
        <v>964359.00000000023</v>
      </c>
      <c r="Z604" s="4" t="str" cm="1">
        <f t="array" ref="Z604">_xlfn.IFS(YEARFRAC(F604,G604)&lt;1,"&lt;1 Year",YEARFRAC(F604,G604)&lt;=5,"1-5 Years",YEARFRAC(F604,G604)&gt;5,"&gt;5 Years")</f>
        <v>1-5 Years</v>
      </c>
      <c r="AA604" s="24">
        <f>L604*(_xlfn.XLOOKUP(K604,'FX rates'!$A$2:$A$38,'FX rates'!$B$2:$B$38))</f>
        <v>215600.00000000006</v>
      </c>
      <c r="AB604" s="24">
        <f>V604*(_xlfn.XLOOKUP(K604,'FX rates'!$A$2:$A$38,'FX rates'!$B$2:$B$38))</f>
        <v>729850</v>
      </c>
      <c r="AC604" s="24">
        <f>X604*(_xlfn.XLOOKUP(W604,'FX rates'!$A$2:$A$38,'FX rates'!$B$2:$B$38))</f>
        <v>219912.00000000006</v>
      </c>
      <c r="AD604" s="24">
        <f>Y604*(_xlfn.XLOOKUP(W604,'FX rates'!$A$2:$A$38,'FX rates'!$B$2:$B$38))</f>
        <v>964359.00000000023</v>
      </c>
      <c r="AE604" s="30">
        <f t="shared" si="133"/>
        <v>1.9999999999999993E-2</v>
      </c>
      <c r="AF604" s="31">
        <f t="shared" si="134"/>
        <v>4312</v>
      </c>
      <c r="AG604" s="23">
        <f t="shared" si="135"/>
        <v>514249.99999999994</v>
      </c>
      <c r="AH604" s="35">
        <f t="shared" si="129"/>
        <v>1</v>
      </c>
      <c r="AI604" s="23">
        <f>U604*(_xlfn.XLOOKUP(K604,'FX rates'!$A$2:$A$38,'FX rates'!$B$2:$B$38))</f>
        <v>0</v>
      </c>
      <c r="AJ604" s="23">
        <f>Q604*(_xlfn.XLOOKUP(K604,'FX rates'!$A$2:$A$38,'FX rates'!$B$2:$B$38))</f>
        <v>0</v>
      </c>
      <c r="AK604" s="23">
        <f>R604*(_xlfn.XLOOKUP(K604,'FX rates'!$A$2:$A$38,'FX rates'!$B$2:$B$38))</f>
        <v>0</v>
      </c>
      <c r="AM604" s="4"/>
      <c r="AN604" s="4"/>
      <c r="AO604" s="4"/>
      <c r="AP604" s="32">
        <f t="shared" si="130"/>
        <v>2.3852040816326525</v>
      </c>
      <c r="AQ604" s="32">
        <f t="shared" si="131"/>
        <v>0</v>
      </c>
      <c r="AR604" s="24">
        <f t="shared" si="136"/>
        <v>744447.00000000012</v>
      </c>
      <c r="AS604" s="24" t="str">
        <f t="shared" si="137"/>
        <v>0</v>
      </c>
      <c r="AT604" s="24">
        <f t="shared" si="138"/>
        <v>867923.10000000021</v>
      </c>
      <c r="AU604" s="24">
        <f t="shared" si="139"/>
        <v>96435.900000000023</v>
      </c>
    </row>
    <row r="605" spans="1:47" x14ac:dyDescent="0.25">
      <c r="A605" s="28" t="s">
        <v>15545</v>
      </c>
      <c r="B605" s="28" t="s">
        <v>10788</v>
      </c>
      <c r="C605" s="28" t="s">
        <v>10789</v>
      </c>
      <c r="D605" s="28" t="s">
        <v>10790</v>
      </c>
      <c r="E605" s="28" t="s">
        <v>10791</v>
      </c>
      <c r="F605" s="29">
        <v>44320</v>
      </c>
      <c r="G605" s="29">
        <v>44896</v>
      </c>
      <c r="H605" s="28" t="s">
        <v>10792</v>
      </c>
      <c r="I605" s="28" t="s">
        <v>16041</v>
      </c>
      <c r="J605" s="4" t="s">
        <v>16053</v>
      </c>
      <c r="K605" s="28" t="s">
        <v>10793</v>
      </c>
      <c r="L605" s="27">
        <v>235620.00000000003</v>
      </c>
      <c r="M605" s="27">
        <v>454080.00000000006</v>
      </c>
      <c r="N605" s="27">
        <v>0</v>
      </c>
      <c r="O605" s="27">
        <v>0</v>
      </c>
      <c r="P605" s="27">
        <f t="shared" si="126"/>
        <v>454080.00000000006</v>
      </c>
      <c r="Q605" s="27">
        <v>0</v>
      </c>
      <c r="R605" s="27">
        <v>0</v>
      </c>
      <c r="S605" s="27">
        <v>0</v>
      </c>
      <c r="T605" s="27">
        <f t="shared" si="127"/>
        <v>0</v>
      </c>
      <c r="U605" s="27">
        <v>0</v>
      </c>
      <c r="V605" s="27">
        <f t="shared" si="128"/>
        <v>689700.00000000012</v>
      </c>
      <c r="W605" s="28" t="s">
        <v>10794</v>
      </c>
      <c r="X605" s="27">
        <v>268606.80000000005</v>
      </c>
      <c r="Y605" s="27">
        <f t="shared" si="132"/>
        <v>1054864.8000000003</v>
      </c>
      <c r="Z605" s="4" t="str" cm="1">
        <f t="array" ref="Z605">_xlfn.IFS(YEARFRAC(F605,G605)&lt;1,"&lt;1 Year",YEARFRAC(F605,G605)&lt;=5,"1-5 Years",YEARFRAC(F605,G605)&gt;5,"&gt;5 Years")</f>
        <v>1-5 Years</v>
      </c>
      <c r="AA605" s="24">
        <f>L605*(_xlfn.XLOOKUP(K605,'FX rates'!$A$2:$A$38,'FX rates'!$B$2:$B$38))</f>
        <v>235620.00000000003</v>
      </c>
      <c r="AB605" s="24">
        <f>V605*(_xlfn.XLOOKUP(K605,'FX rates'!$A$2:$A$38,'FX rates'!$B$2:$B$38))</f>
        <v>689700.00000000012</v>
      </c>
      <c r="AC605" s="24">
        <f>X605*(_xlfn.XLOOKUP(W605,'FX rates'!$A$2:$A$38,'FX rates'!$B$2:$B$38))</f>
        <v>268606.80000000005</v>
      </c>
      <c r="AD605" s="24">
        <f>Y605*(_xlfn.XLOOKUP(W605,'FX rates'!$A$2:$A$38,'FX rates'!$B$2:$B$38))</f>
        <v>1054864.8000000003</v>
      </c>
      <c r="AE605" s="30">
        <f t="shared" si="133"/>
        <v>0.14000000000000007</v>
      </c>
      <c r="AF605" s="31">
        <f t="shared" si="134"/>
        <v>32986.800000000017</v>
      </c>
      <c r="AG605" s="23">
        <f t="shared" si="135"/>
        <v>454080.00000000012</v>
      </c>
      <c r="AH605" s="35">
        <f t="shared" si="129"/>
        <v>1</v>
      </c>
      <c r="AI605" s="23">
        <f>U605*(_xlfn.XLOOKUP(K605,'FX rates'!$A$2:$A$38,'FX rates'!$B$2:$B$38))</f>
        <v>0</v>
      </c>
      <c r="AJ605" s="23">
        <f>Q605*(_xlfn.XLOOKUP(K605,'FX rates'!$A$2:$A$38,'FX rates'!$B$2:$B$38))</f>
        <v>0</v>
      </c>
      <c r="AK605" s="23">
        <f>R605*(_xlfn.XLOOKUP(K605,'FX rates'!$A$2:$A$38,'FX rates'!$B$2:$B$38))</f>
        <v>0</v>
      </c>
      <c r="AM605" s="4"/>
      <c r="AN605" s="4"/>
      <c r="AO605" s="4"/>
      <c r="AP605" s="32">
        <f t="shared" si="130"/>
        <v>1.927170868347339</v>
      </c>
      <c r="AQ605" s="32">
        <f t="shared" si="131"/>
        <v>0</v>
      </c>
      <c r="AR605" s="24">
        <f t="shared" si="136"/>
        <v>786258.00000000023</v>
      </c>
      <c r="AS605" s="24" t="str">
        <f t="shared" si="137"/>
        <v>0</v>
      </c>
      <c r="AT605" s="24">
        <f t="shared" si="138"/>
        <v>949378.3200000003</v>
      </c>
      <c r="AU605" s="24">
        <f t="shared" si="139"/>
        <v>105486.47999999998</v>
      </c>
    </row>
    <row r="606" spans="1:47" x14ac:dyDescent="0.25">
      <c r="A606" s="28" t="s">
        <v>15546</v>
      </c>
      <c r="B606" s="28" t="s">
        <v>3163</v>
      </c>
      <c r="C606" s="28" t="s">
        <v>3164</v>
      </c>
      <c r="D606" s="28" t="s">
        <v>3165</v>
      </c>
      <c r="E606" s="28" t="s">
        <v>3166</v>
      </c>
      <c r="F606" s="29">
        <v>44333</v>
      </c>
      <c r="G606" s="29">
        <v>44896</v>
      </c>
      <c r="H606" s="28" t="s">
        <v>3167</v>
      </c>
      <c r="I606" s="28" t="s">
        <v>16033</v>
      </c>
      <c r="J606" s="28" t="s">
        <v>16048</v>
      </c>
      <c r="K606" s="28" t="s">
        <v>3168</v>
      </c>
      <c r="L606" s="27">
        <v>53815.971000000005</v>
      </c>
      <c r="M606" s="27">
        <v>21489.600000000002</v>
      </c>
      <c r="N606" s="27">
        <v>0</v>
      </c>
      <c r="O606" s="27">
        <v>0</v>
      </c>
      <c r="P606" s="27">
        <f t="shared" si="126"/>
        <v>21489.600000000002</v>
      </c>
      <c r="Q606" s="27">
        <v>0</v>
      </c>
      <c r="R606" s="27">
        <v>0</v>
      </c>
      <c r="S606" s="27">
        <v>0</v>
      </c>
      <c r="T606" s="27">
        <f t="shared" si="127"/>
        <v>0</v>
      </c>
      <c r="U606" s="27">
        <v>0</v>
      </c>
      <c r="V606" s="27">
        <f t="shared" si="128"/>
        <v>75305.571000000011</v>
      </c>
      <c r="W606" s="28" t="s">
        <v>3169</v>
      </c>
      <c r="X606" s="27">
        <v>61350.206940000011</v>
      </c>
      <c r="Y606" s="27">
        <f t="shared" si="132"/>
        <v>147198.55788000004</v>
      </c>
      <c r="Z606" s="4" t="str" cm="1">
        <f t="array" ref="Z606">_xlfn.IFS(YEARFRAC(F606,G606)&lt;1,"&lt;1 Year",YEARFRAC(F606,G606)&lt;=5,"1-5 Years",YEARFRAC(F606,G606)&gt;5,"&gt;5 Years")</f>
        <v>1-5 Years</v>
      </c>
      <c r="AA606" s="24">
        <f>L606*(_xlfn.XLOOKUP(K606,'FX rates'!$A$2:$A$38,'FX rates'!$B$2:$B$38))</f>
        <v>71610.221815220691</v>
      </c>
      <c r="AB606" s="24">
        <f>V606*(_xlfn.XLOOKUP(K606,'FX rates'!$A$2:$A$38,'FX rates'!$B$2:$B$38))</f>
        <v>100205.35805684619</v>
      </c>
      <c r="AC606" s="24">
        <f>X606*(_xlfn.XLOOKUP(W606,'FX rates'!$A$2:$A$38,'FX rates'!$B$2:$B$38))</f>
        <v>81635.652869351601</v>
      </c>
      <c r="AD606" s="24">
        <f>Y606*(_xlfn.XLOOKUP(W606,'FX rates'!$A$2:$A$38,'FX rates'!$B$2:$B$38))</f>
        <v>195869.76105415629</v>
      </c>
      <c r="AE606" s="30">
        <f t="shared" si="133"/>
        <v>0.14000000000000018</v>
      </c>
      <c r="AF606" s="31">
        <f t="shared" si="134"/>
        <v>7534.2359400000059</v>
      </c>
      <c r="AG606" s="23">
        <f t="shared" si="135"/>
        <v>28595.1362416255</v>
      </c>
      <c r="AH606" s="35">
        <f t="shared" si="129"/>
        <v>1.3306500000756409</v>
      </c>
      <c r="AI606" s="23">
        <f>U606*(_xlfn.XLOOKUP(K606,'FX rates'!$A$2:$A$38,'FX rates'!$B$2:$B$38))</f>
        <v>0</v>
      </c>
      <c r="AJ606" s="23">
        <f>Q606*(_xlfn.XLOOKUP(K606,'FX rates'!$A$2:$A$38,'FX rates'!$B$2:$B$38))</f>
        <v>0</v>
      </c>
      <c r="AK606" s="23">
        <f>R606*(_xlfn.XLOOKUP(K606,'FX rates'!$A$2:$A$38,'FX rates'!$B$2:$B$38))</f>
        <v>0</v>
      </c>
      <c r="AM606" s="4"/>
      <c r="AN606" s="4"/>
      <c r="AO606" s="4"/>
      <c r="AP606" s="32">
        <f t="shared" si="130"/>
        <v>0.39931640367503546</v>
      </c>
      <c r="AQ606" s="32">
        <f t="shared" si="131"/>
        <v>0</v>
      </c>
      <c r="AR606" s="24">
        <f t="shared" si="136"/>
        <v>85848.350940000018</v>
      </c>
      <c r="AS606" s="24" t="str">
        <f t="shared" si="137"/>
        <v>0</v>
      </c>
      <c r="AT606" s="24">
        <f t="shared" si="138"/>
        <v>176282.78494874068</v>
      </c>
      <c r="AU606" s="24">
        <f t="shared" si="139"/>
        <v>19586.976105415612</v>
      </c>
    </row>
    <row r="607" spans="1:47" x14ac:dyDescent="0.25">
      <c r="A607" s="28" t="s">
        <v>15547</v>
      </c>
      <c r="B607" s="28" t="s">
        <v>10802</v>
      </c>
      <c r="C607" s="28" t="s">
        <v>10803</v>
      </c>
      <c r="D607" s="28" t="s">
        <v>10804</v>
      </c>
      <c r="E607" s="28" t="s">
        <v>10805</v>
      </c>
      <c r="F607" s="29">
        <v>44319</v>
      </c>
      <c r="G607" s="29">
        <v>44896</v>
      </c>
      <c r="H607" s="28" t="s">
        <v>10806</v>
      </c>
      <c r="I607" s="28" t="s">
        <v>16049</v>
      </c>
      <c r="J607" s="28" t="s">
        <v>16046</v>
      </c>
      <c r="K607" s="28" t="s">
        <v>10807</v>
      </c>
      <c r="L607" s="27">
        <v>316250</v>
      </c>
      <c r="M607" s="27">
        <v>163350.00000000003</v>
      </c>
      <c r="N607" s="27">
        <v>0</v>
      </c>
      <c r="O607" s="27">
        <v>0</v>
      </c>
      <c r="P607" s="27">
        <f t="shared" si="126"/>
        <v>163350.00000000003</v>
      </c>
      <c r="Q607" s="27">
        <v>0</v>
      </c>
      <c r="R607" s="27">
        <v>0</v>
      </c>
      <c r="S607" s="27">
        <v>0</v>
      </c>
      <c r="T607" s="27">
        <f t="shared" si="127"/>
        <v>0</v>
      </c>
      <c r="U607" s="27">
        <v>0</v>
      </c>
      <c r="V607" s="27">
        <f t="shared" si="128"/>
        <v>479600</v>
      </c>
      <c r="W607" s="28" t="s">
        <v>10808</v>
      </c>
      <c r="X607" s="27">
        <v>363687.5</v>
      </c>
      <c r="Y607" s="27">
        <f t="shared" si="132"/>
        <v>915227.5</v>
      </c>
      <c r="Z607" s="4" t="str" cm="1">
        <f t="array" ref="Z607">_xlfn.IFS(YEARFRAC(F607,G607)&lt;1,"&lt;1 Year",YEARFRAC(F607,G607)&lt;=5,"1-5 Years",YEARFRAC(F607,G607)&gt;5,"&gt;5 Years")</f>
        <v>1-5 Years</v>
      </c>
      <c r="AA607" s="24">
        <f>L607*(_xlfn.XLOOKUP(K607,'FX rates'!$A$2:$A$38,'FX rates'!$B$2:$B$38))</f>
        <v>316250</v>
      </c>
      <c r="AB607" s="24">
        <f>V607*(_xlfn.XLOOKUP(K607,'FX rates'!$A$2:$A$38,'FX rates'!$B$2:$B$38))</f>
        <v>479600</v>
      </c>
      <c r="AC607" s="24">
        <f>X607*(_xlfn.XLOOKUP(W607,'FX rates'!$A$2:$A$38,'FX rates'!$B$2:$B$38))</f>
        <v>363687.5</v>
      </c>
      <c r="AD607" s="24">
        <f>Y607*(_xlfn.XLOOKUP(W607,'FX rates'!$A$2:$A$38,'FX rates'!$B$2:$B$38))</f>
        <v>915227.5</v>
      </c>
      <c r="AE607" s="30">
        <f t="shared" si="133"/>
        <v>0.15</v>
      </c>
      <c r="AF607" s="31">
        <f t="shared" si="134"/>
        <v>47437.5</v>
      </c>
      <c r="AG607" s="23">
        <f t="shared" si="135"/>
        <v>163350</v>
      </c>
      <c r="AH607" s="35">
        <f t="shared" si="129"/>
        <v>1</v>
      </c>
      <c r="AI607" s="23">
        <f>U607*(_xlfn.XLOOKUP(K607,'FX rates'!$A$2:$A$38,'FX rates'!$B$2:$B$38))</f>
        <v>0</v>
      </c>
      <c r="AJ607" s="23">
        <f>Q607*(_xlfn.XLOOKUP(K607,'FX rates'!$A$2:$A$38,'FX rates'!$B$2:$B$38))</f>
        <v>0</v>
      </c>
      <c r="AK607" s="23">
        <f>R607*(_xlfn.XLOOKUP(K607,'FX rates'!$A$2:$A$38,'FX rates'!$B$2:$B$38))</f>
        <v>0</v>
      </c>
      <c r="AM607" s="4"/>
      <c r="AN607" s="4"/>
      <c r="AO607" s="4"/>
      <c r="AP607" s="32">
        <f t="shared" si="130"/>
        <v>0.51652173913043486</v>
      </c>
      <c r="AQ607" s="32">
        <f t="shared" si="131"/>
        <v>0</v>
      </c>
      <c r="AR607" s="24">
        <f t="shared" si="136"/>
        <v>551540</v>
      </c>
      <c r="AS607" s="24" t="str">
        <f t="shared" si="137"/>
        <v>0</v>
      </c>
      <c r="AT607" s="24">
        <f t="shared" si="138"/>
        <v>823704.75</v>
      </c>
      <c r="AU607" s="24">
        <f t="shared" si="139"/>
        <v>91522.75</v>
      </c>
    </row>
    <row r="608" spans="1:47" x14ac:dyDescent="0.25">
      <c r="A608" s="28" t="s">
        <v>15548</v>
      </c>
      <c r="B608" s="28" t="s">
        <v>10809</v>
      </c>
      <c r="C608" s="28" t="s">
        <v>10810</v>
      </c>
      <c r="D608" s="28" t="s">
        <v>10811</v>
      </c>
      <c r="E608" s="28" t="s">
        <v>10812</v>
      </c>
      <c r="F608" s="29">
        <v>44326</v>
      </c>
      <c r="G608" s="29">
        <v>44896</v>
      </c>
      <c r="H608" s="28" t="s">
        <v>10813</v>
      </c>
      <c r="I608" s="28" t="s">
        <v>16041</v>
      </c>
      <c r="J608" s="28" t="s">
        <v>16042</v>
      </c>
      <c r="K608" s="28" t="s">
        <v>10814</v>
      </c>
      <c r="L608" s="27">
        <v>113767.50000000001</v>
      </c>
      <c r="M608" s="27">
        <v>7947.5</v>
      </c>
      <c r="N608" s="27">
        <v>0</v>
      </c>
      <c r="O608" s="27">
        <v>0</v>
      </c>
      <c r="P608" s="27">
        <f t="shared" si="126"/>
        <v>7947.5</v>
      </c>
      <c r="Q608" s="27">
        <v>0</v>
      </c>
      <c r="R608" s="27">
        <v>0</v>
      </c>
      <c r="S608" s="27">
        <v>0</v>
      </c>
      <c r="T608" s="27">
        <f t="shared" si="127"/>
        <v>0</v>
      </c>
      <c r="U608" s="27">
        <v>0</v>
      </c>
      <c r="V608" s="27">
        <f t="shared" si="128"/>
        <v>121715.00000000001</v>
      </c>
      <c r="W608" s="28" t="s">
        <v>10815</v>
      </c>
      <c r="X608" s="27">
        <v>119455.87500000001</v>
      </c>
      <c r="Y608" s="27">
        <f t="shared" si="132"/>
        <v>247256.625</v>
      </c>
      <c r="Z608" s="4" t="str" cm="1">
        <f t="array" ref="Z608">_xlfn.IFS(YEARFRAC(F608,G608)&lt;1,"&lt;1 Year",YEARFRAC(F608,G608)&lt;=5,"1-5 Years",YEARFRAC(F608,G608)&gt;5,"&gt;5 Years")</f>
        <v>1-5 Years</v>
      </c>
      <c r="AA608" s="24">
        <f>L608*(_xlfn.XLOOKUP(K608,'FX rates'!$A$2:$A$38,'FX rates'!$B$2:$B$38))</f>
        <v>151384.7238836055</v>
      </c>
      <c r="AB608" s="24">
        <f>V608*(_xlfn.XLOOKUP(K608,'FX rates'!$A$2:$A$38,'FX rates'!$B$2:$B$38))</f>
        <v>161960.06475920667</v>
      </c>
      <c r="AC608" s="24">
        <f>X608*(_xlfn.XLOOKUP(W608,'FX rates'!$A$2:$A$38,'FX rates'!$B$2:$B$38))</f>
        <v>158953.96007778577</v>
      </c>
      <c r="AD608" s="24">
        <f>Y608*(_xlfn.XLOOKUP(W608,'FX rates'!$A$2:$A$38,'FX rates'!$B$2:$B$38))</f>
        <v>329012.02807495272</v>
      </c>
      <c r="AE608" s="30">
        <f t="shared" si="133"/>
        <v>4.999999999999994E-2</v>
      </c>
      <c r="AF608" s="31">
        <f t="shared" si="134"/>
        <v>5688.375</v>
      </c>
      <c r="AG608" s="23">
        <f t="shared" si="135"/>
        <v>10575.340875601163</v>
      </c>
      <c r="AH608" s="35">
        <f t="shared" si="129"/>
        <v>1.3306500000756409</v>
      </c>
      <c r="AI608" s="23">
        <f>U608*(_xlfn.XLOOKUP(K608,'FX rates'!$A$2:$A$38,'FX rates'!$B$2:$B$38))</f>
        <v>0</v>
      </c>
      <c r="AJ608" s="23">
        <f>Q608*(_xlfn.XLOOKUP(K608,'FX rates'!$A$2:$A$38,'FX rates'!$B$2:$B$38))</f>
        <v>0</v>
      </c>
      <c r="AK608" s="23">
        <f>R608*(_xlfn.XLOOKUP(K608,'FX rates'!$A$2:$A$38,'FX rates'!$B$2:$B$38))</f>
        <v>0</v>
      </c>
      <c r="AM608" s="4"/>
      <c r="AN608" s="4"/>
      <c r="AO608" s="4"/>
      <c r="AP608" s="32">
        <f t="shared" si="130"/>
        <v>6.9857384578196749E-2</v>
      </c>
      <c r="AQ608" s="32">
        <f t="shared" si="131"/>
        <v>0</v>
      </c>
      <c r="AR608" s="24">
        <f t="shared" si="136"/>
        <v>127800.75</v>
      </c>
      <c r="AS608" s="24" t="str">
        <f t="shared" si="137"/>
        <v>0</v>
      </c>
      <c r="AT608" s="24">
        <f t="shared" si="138"/>
        <v>296110.82526745746</v>
      </c>
      <c r="AU608" s="24">
        <f t="shared" si="139"/>
        <v>32901.202807495254</v>
      </c>
    </row>
    <row r="609" spans="1:47" x14ac:dyDescent="0.25">
      <c r="A609" s="28" t="s">
        <v>15549</v>
      </c>
      <c r="B609" s="28" t="s">
        <v>10816</v>
      </c>
      <c r="C609" s="28" t="s">
        <v>10817</v>
      </c>
      <c r="D609" s="28" t="s">
        <v>10818</v>
      </c>
      <c r="E609" s="28" t="s">
        <v>10819</v>
      </c>
      <c r="F609" s="29">
        <v>44333</v>
      </c>
      <c r="G609" s="29">
        <v>44896</v>
      </c>
      <c r="H609" s="28" t="s">
        <v>10820</v>
      </c>
      <c r="I609" s="28" t="s">
        <v>16051</v>
      </c>
      <c r="J609" s="28" t="s">
        <v>16053</v>
      </c>
      <c r="K609" s="28" t="s">
        <v>10821</v>
      </c>
      <c r="L609" s="27">
        <v>263780.00000000006</v>
      </c>
      <c r="M609" s="27">
        <v>193325.00000000003</v>
      </c>
      <c r="N609" s="27">
        <v>0</v>
      </c>
      <c r="O609" s="27">
        <v>0</v>
      </c>
      <c r="P609" s="27">
        <f t="shared" si="126"/>
        <v>193325.00000000003</v>
      </c>
      <c r="Q609" s="27">
        <v>0</v>
      </c>
      <c r="R609" s="27">
        <v>0</v>
      </c>
      <c r="S609" s="27">
        <v>0</v>
      </c>
      <c r="T609" s="27">
        <f t="shared" si="127"/>
        <v>0</v>
      </c>
      <c r="U609" s="27">
        <v>0</v>
      </c>
      <c r="V609" s="27">
        <f t="shared" si="128"/>
        <v>457105.00000000012</v>
      </c>
      <c r="W609" s="28" t="s">
        <v>10822</v>
      </c>
      <c r="X609" s="27">
        <v>274331.20000000007</v>
      </c>
      <c r="Y609" s="27">
        <f t="shared" si="132"/>
        <v>749720.40000000014</v>
      </c>
      <c r="Z609" s="4" t="str" cm="1">
        <f t="array" ref="Z609">_xlfn.IFS(YEARFRAC(F609,G609)&lt;1,"&lt;1 Year",YEARFRAC(F609,G609)&lt;=5,"1-5 Years",YEARFRAC(F609,G609)&gt;5,"&gt;5 Years")</f>
        <v>1-5 Years</v>
      </c>
      <c r="AA609" s="24">
        <f>L609*(_xlfn.XLOOKUP(K609,'FX rates'!$A$2:$A$38,'FX rates'!$B$2:$B$38))</f>
        <v>263780.00000000006</v>
      </c>
      <c r="AB609" s="24">
        <f>V609*(_xlfn.XLOOKUP(K609,'FX rates'!$A$2:$A$38,'FX rates'!$B$2:$B$38))</f>
        <v>457105.00000000012</v>
      </c>
      <c r="AC609" s="24">
        <f>X609*(_xlfn.XLOOKUP(W609,'FX rates'!$A$2:$A$38,'FX rates'!$B$2:$B$38))</f>
        <v>274331.20000000007</v>
      </c>
      <c r="AD609" s="24">
        <f>Y609*(_xlfn.XLOOKUP(W609,'FX rates'!$A$2:$A$38,'FX rates'!$B$2:$B$38))</f>
        <v>749720.40000000014</v>
      </c>
      <c r="AE609" s="30">
        <f t="shared" si="133"/>
        <v>4.0000000000000036E-2</v>
      </c>
      <c r="AF609" s="31">
        <f t="shared" si="134"/>
        <v>10551.200000000012</v>
      </c>
      <c r="AG609" s="23">
        <f t="shared" si="135"/>
        <v>193325.00000000006</v>
      </c>
      <c r="AH609" s="35">
        <f t="shared" si="129"/>
        <v>1</v>
      </c>
      <c r="AI609" s="23">
        <f>U609*(_xlfn.XLOOKUP(K609,'FX rates'!$A$2:$A$38,'FX rates'!$B$2:$B$38))</f>
        <v>0</v>
      </c>
      <c r="AJ609" s="23">
        <f>Q609*(_xlfn.XLOOKUP(K609,'FX rates'!$A$2:$A$38,'FX rates'!$B$2:$B$38))</f>
        <v>0</v>
      </c>
      <c r="AK609" s="23">
        <f>R609*(_xlfn.XLOOKUP(K609,'FX rates'!$A$2:$A$38,'FX rates'!$B$2:$B$38))</f>
        <v>0</v>
      </c>
      <c r="AM609" s="4"/>
      <c r="AN609" s="4"/>
      <c r="AO609" s="4"/>
      <c r="AP609" s="32">
        <f t="shared" si="130"/>
        <v>0.73290241868223516</v>
      </c>
      <c r="AQ609" s="32">
        <f t="shared" si="131"/>
        <v>0</v>
      </c>
      <c r="AR609" s="24">
        <f t="shared" si="136"/>
        <v>475389.20000000013</v>
      </c>
      <c r="AS609" s="24" t="str">
        <f t="shared" si="137"/>
        <v>0</v>
      </c>
      <c r="AT609" s="24">
        <f t="shared" si="138"/>
        <v>674748.3600000001</v>
      </c>
      <c r="AU609" s="24">
        <f t="shared" si="139"/>
        <v>74972.040000000037</v>
      </c>
    </row>
    <row r="610" spans="1:47" x14ac:dyDescent="0.25">
      <c r="A610" s="28" t="s">
        <v>15550</v>
      </c>
      <c r="B610" s="28" t="s">
        <v>10823</v>
      </c>
      <c r="C610" s="28" t="s">
        <v>10824</v>
      </c>
      <c r="D610" s="28" t="s">
        <v>10825</v>
      </c>
      <c r="E610" s="28" t="s">
        <v>10826</v>
      </c>
      <c r="F610" s="29">
        <v>44326</v>
      </c>
      <c r="G610" s="29">
        <v>44896</v>
      </c>
      <c r="H610" s="28" t="s">
        <v>10827</v>
      </c>
      <c r="I610" s="28" t="s">
        <v>16054</v>
      </c>
      <c r="J610" s="28" t="s">
        <v>16032</v>
      </c>
      <c r="K610" s="28" t="s">
        <v>10828</v>
      </c>
      <c r="L610" s="27">
        <v>313500.00000000006</v>
      </c>
      <c r="M610" s="27">
        <v>566720</v>
      </c>
      <c r="N610" s="27">
        <v>0</v>
      </c>
      <c r="O610" s="27">
        <v>0</v>
      </c>
      <c r="P610" s="27">
        <f t="shared" si="126"/>
        <v>566720</v>
      </c>
      <c r="Q610" s="27">
        <v>0</v>
      </c>
      <c r="R610" s="27">
        <v>0</v>
      </c>
      <c r="S610" s="27">
        <v>0</v>
      </c>
      <c r="T610" s="27">
        <f t="shared" si="127"/>
        <v>0</v>
      </c>
      <c r="U610" s="27">
        <v>231750</v>
      </c>
      <c r="V610" s="27">
        <f t="shared" si="128"/>
        <v>1111970</v>
      </c>
      <c r="W610" s="28" t="s">
        <v>10829</v>
      </c>
      <c r="X610" s="27">
        <v>338580.00000000006</v>
      </c>
      <c r="Y610" s="27">
        <f t="shared" si="132"/>
        <v>1289217.6000000001</v>
      </c>
      <c r="Z610" s="4" t="str" cm="1">
        <f t="array" ref="Z610">_xlfn.IFS(YEARFRAC(F610,G610)&lt;1,"&lt;1 Year",YEARFRAC(F610,G610)&lt;=5,"1-5 Years",YEARFRAC(F610,G610)&gt;5,"&gt;5 Years")</f>
        <v>1-5 Years</v>
      </c>
      <c r="AA610" s="24">
        <f>L610*(_xlfn.XLOOKUP(K610,'FX rates'!$A$2:$A$38,'FX rates'!$B$2:$B$38))</f>
        <v>313500.00000000006</v>
      </c>
      <c r="AB610" s="24">
        <f>V610*(_xlfn.XLOOKUP(K610,'FX rates'!$A$2:$A$38,'FX rates'!$B$2:$B$38))</f>
        <v>1111970</v>
      </c>
      <c r="AC610" s="24">
        <f>X610*(_xlfn.XLOOKUP(W610,'FX rates'!$A$2:$A$38,'FX rates'!$B$2:$B$38))</f>
        <v>338580.00000000006</v>
      </c>
      <c r="AD610" s="24">
        <f>Y610*(_xlfn.XLOOKUP(W610,'FX rates'!$A$2:$A$38,'FX rates'!$B$2:$B$38))</f>
        <v>1289217.6000000001</v>
      </c>
      <c r="AE610" s="30">
        <f t="shared" si="133"/>
        <v>7.9999999999999988E-2</v>
      </c>
      <c r="AF610" s="31">
        <f t="shared" si="134"/>
        <v>25080</v>
      </c>
      <c r="AG610" s="23">
        <f t="shared" si="135"/>
        <v>798470</v>
      </c>
      <c r="AH610" s="35">
        <f t="shared" si="129"/>
        <v>1</v>
      </c>
      <c r="AI610" s="23">
        <f>U610*(_xlfn.XLOOKUP(K610,'FX rates'!$A$2:$A$38,'FX rates'!$B$2:$B$38))</f>
        <v>231750</v>
      </c>
      <c r="AJ610" s="23">
        <f>Q610*(_xlfn.XLOOKUP(K610,'FX rates'!$A$2:$A$38,'FX rates'!$B$2:$B$38))</f>
        <v>0</v>
      </c>
      <c r="AK610" s="23">
        <f>R610*(_xlfn.XLOOKUP(K610,'FX rates'!$A$2:$A$38,'FX rates'!$B$2:$B$38))</f>
        <v>0</v>
      </c>
      <c r="AM610" s="4"/>
      <c r="AN610" s="4"/>
      <c r="AO610" s="4"/>
      <c r="AP610" s="32">
        <f t="shared" si="130"/>
        <v>1.8077192982456136</v>
      </c>
      <c r="AQ610" s="32">
        <f t="shared" si="131"/>
        <v>0</v>
      </c>
      <c r="AR610" s="24">
        <f t="shared" si="136"/>
        <v>950637.6</v>
      </c>
      <c r="AS610" s="24" t="str">
        <f t="shared" si="137"/>
        <v>0</v>
      </c>
      <c r="AT610" s="24">
        <f t="shared" si="138"/>
        <v>1160295.8400000001</v>
      </c>
      <c r="AU610" s="24">
        <f t="shared" si="139"/>
        <v>128921.76000000001</v>
      </c>
    </row>
    <row r="611" spans="1:47" x14ac:dyDescent="0.25">
      <c r="A611" s="28" t="s">
        <v>15551</v>
      </c>
      <c r="B611" s="28" t="s">
        <v>10830</v>
      </c>
      <c r="C611" s="28" t="s">
        <v>10831</v>
      </c>
      <c r="D611" s="28" t="s">
        <v>10832</v>
      </c>
      <c r="E611" s="28" t="s">
        <v>10833</v>
      </c>
      <c r="F611" s="29">
        <v>44326</v>
      </c>
      <c r="G611" s="29">
        <v>44896</v>
      </c>
      <c r="H611" s="28" t="s">
        <v>10834</v>
      </c>
      <c r="I611" s="28" t="s">
        <v>16049</v>
      </c>
      <c r="J611" s="28" t="s">
        <v>16036</v>
      </c>
      <c r="K611" s="28" t="s">
        <v>10835</v>
      </c>
      <c r="L611" s="27">
        <v>11949080</v>
      </c>
      <c r="M611" s="27">
        <v>3249125.0000000005</v>
      </c>
      <c r="N611" s="27">
        <v>0</v>
      </c>
      <c r="O611" s="27">
        <v>0</v>
      </c>
      <c r="P611" s="27">
        <f t="shared" si="126"/>
        <v>3249125.0000000005</v>
      </c>
      <c r="Q611" s="27">
        <v>0</v>
      </c>
      <c r="R611" s="27">
        <v>0</v>
      </c>
      <c r="S611" s="27">
        <v>0</v>
      </c>
      <c r="T611" s="27">
        <f t="shared" si="127"/>
        <v>0</v>
      </c>
      <c r="U611" s="27">
        <v>0</v>
      </c>
      <c r="V611" s="27">
        <f t="shared" si="128"/>
        <v>15198205</v>
      </c>
      <c r="W611" s="28" t="s">
        <v>10836</v>
      </c>
      <c r="X611" s="27">
        <v>12307552.4</v>
      </c>
      <c r="Y611" s="27">
        <f t="shared" si="132"/>
        <v>27961703.550000001</v>
      </c>
      <c r="Z611" s="4" t="str" cm="1">
        <f t="array" ref="Z611">_xlfn.IFS(YEARFRAC(F611,G611)&lt;1,"&lt;1 Year",YEARFRAC(F611,G611)&lt;=5,"1-5 Years",YEARFRAC(F611,G611)&gt;5,"&gt;5 Years")</f>
        <v>1-5 Years</v>
      </c>
      <c r="AA611" s="24">
        <f>L611*(_xlfn.XLOOKUP(K611,'FX rates'!$A$2:$A$38,'FX rates'!$B$2:$B$38))</f>
        <v>109982.78797919831</v>
      </c>
      <c r="AB611" s="24">
        <f>V611*(_xlfn.XLOOKUP(K611,'FX rates'!$A$2:$A$38,'FX rates'!$B$2:$B$38))</f>
        <v>139888.67412214092</v>
      </c>
      <c r="AC611" s="24">
        <f>X611*(_xlfn.XLOOKUP(W611,'FX rates'!$A$2:$A$38,'FX rates'!$B$2:$B$38))</f>
        <v>113282.27161857426</v>
      </c>
      <c r="AD611" s="24">
        <f>Y611*(_xlfn.XLOOKUP(W611,'FX rates'!$A$2:$A$38,'FX rates'!$B$2:$B$38))</f>
        <v>257367.60596437941</v>
      </c>
      <c r="AE611" s="30">
        <f t="shared" si="133"/>
        <v>2.9999999999999978E-2</v>
      </c>
      <c r="AF611" s="31">
        <f t="shared" si="134"/>
        <v>358472.40000000037</v>
      </c>
      <c r="AG611" s="23">
        <f t="shared" si="135"/>
        <v>29905.886142942603</v>
      </c>
      <c r="AH611" s="35">
        <f t="shared" si="129"/>
        <v>9.2042891987666256E-3</v>
      </c>
      <c r="AI611" s="23">
        <f>U611*(_xlfn.XLOOKUP(K611,'FX rates'!$A$2:$A$38,'FX rates'!$B$2:$B$38))</f>
        <v>0</v>
      </c>
      <c r="AJ611" s="23">
        <f>Q611*(_xlfn.XLOOKUP(K611,'FX rates'!$A$2:$A$38,'FX rates'!$B$2:$B$38))</f>
        <v>0</v>
      </c>
      <c r="AK611" s="23">
        <f>R611*(_xlfn.XLOOKUP(K611,'FX rates'!$A$2:$A$38,'FX rates'!$B$2:$B$38))</f>
        <v>0</v>
      </c>
      <c r="AM611" s="4"/>
      <c r="AN611" s="4"/>
      <c r="AO611" s="4"/>
      <c r="AP611" s="32">
        <f t="shared" si="130"/>
        <v>0.27191423942261667</v>
      </c>
      <c r="AQ611" s="32">
        <f t="shared" si="131"/>
        <v>0</v>
      </c>
      <c r="AR611" s="24">
        <f t="shared" si="136"/>
        <v>15654151.15</v>
      </c>
      <c r="AS611" s="24" t="str">
        <f t="shared" si="137"/>
        <v>0</v>
      </c>
      <c r="AT611" s="24">
        <f t="shared" si="138"/>
        <v>231630.84536794148</v>
      </c>
      <c r="AU611" s="24">
        <f t="shared" si="139"/>
        <v>25736.760596437933</v>
      </c>
    </row>
    <row r="612" spans="1:47" x14ac:dyDescent="0.25">
      <c r="A612" s="28" t="s">
        <v>15552</v>
      </c>
      <c r="B612" s="28" t="s">
        <v>10837</v>
      </c>
      <c r="C612" s="28" t="s">
        <v>10838</v>
      </c>
      <c r="D612" s="28" t="s">
        <v>10839</v>
      </c>
      <c r="E612" s="28" t="s">
        <v>10840</v>
      </c>
      <c r="F612" s="29">
        <v>44350</v>
      </c>
      <c r="G612" s="29">
        <v>44896</v>
      </c>
      <c r="H612" s="28" t="s">
        <v>10841</v>
      </c>
      <c r="I612" s="28" t="s">
        <v>16042</v>
      </c>
      <c r="J612" s="28" t="s">
        <v>16047</v>
      </c>
      <c r="K612" s="28" t="s">
        <v>10842</v>
      </c>
      <c r="L612" s="27">
        <v>18089500</v>
      </c>
      <c r="M612" s="27">
        <v>6225450.0000000009</v>
      </c>
      <c r="N612" s="27">
        <v>0</v>
      </c>
      <c r="O612" s="27">
        <v>0</v>
      </c>
      <c r="P612" s="27">
        <f t="shared" si="126"/>
        <v>6225450.0000000009</v>
      </c>
      <c r="Q612" s="27">
        <v>0</v>
      </c>
      <c r="R612" s="27">
        <v>0</v>
      </c>
      <c r="S612" s="27">
        <v>0</v>
      </c>
      <c r="T612" s="27">
        <f t="shared" si="127"/>
        <v>0</v>
      </c>
      <c r="U612" s="27">
        <v>0</v>
      </c>
      <c r="V612" s="27">
        <f t="shared" si="128"/>
        <v>24314950</v>
      </c>
      <c r="W612" s="28" t="s">
        <v>10843</v>
      </c>
      <c r="X612" s="27">
        <v>18993975</v>
      </c>
      <c r="Y612" s="27">
        <f t="shared" si="132"/>
        <v>44524672.5</v>
      </c>
      <c r="Z612" s="4" t="str" cm="1">
        <f t="array" ref="Z612">_xlfn.IFS(YEARFRAC(F612,G612)&lt;1,"&lt;1 Year",YEARFRAC(F612,G612)&lt;=5,"1-5 Years",YEARFRAC(F612,G612)&gt;5,"&gt;5 Years")</f>
        <v>1-5 Years</v>
      </c>
      <c r="AA612" s="24">
        <f>L612*(_xlfn.XLOOKUP(K612,'FX rates'!$A$2:$A$38,'FX rates'!$B$2:$B$38))</f>
        <v>166500.98946108887</v>
      </c>
      <c r="AB612" s="24">
        <f>V612*(_xlfn.XLOOKUP(K612,'FX rates'!$A$2:$A$38,'FX rates'!$B$2:$B$38))</f>
        <v>223801.83165355056</v>
      </c>
      <c r="AC612" s="24">
        <f>X612*(_xlfn.XLOOKUP(W612,'FX rates'!$A$2:$A$38,'FX rates'!$B$2:$B$38))</f>
        <v>174826.03893414332</v>
      </c>
      <c r="AD612" s="24">
        <f>Y612*(_xlfn.XLOOKUP(W612,'FX rates'!$A$2:$A$38,'FX rates'!$B$2:$B$38))</f>
        <v>409817.96217037144</v>
      </c>
      <c r="AE612" s="30">
        <f t="shared" si="133"/>
        <v>5.000000000000001E-2</v>
      </c>
      <c r="AF612" s="31">
        <f t="shared" si="134"/>
        <v>904475</v>
      </c>
      <c r="AG612" s="23">
        <f t="shared" si="135"/>
        <v>57300.842192461685</v>
      </c>
      <c r="AH612" s="35">
        <f t="shared" si="129"/>
        <v>9.2042891987666256E-3</v>
      </c>
      <c r="AI612" s="23">
        <f>U612*(_xlfn.XLOOKUP(K612,'FX rates'!$A$2:$A$38,'FX rates'!$B$2:$B$38))</f>
        <v>0</v>
      </c>
      <c r="AJ612" s="23">
        <f>Q612*(_xlfn.XLOOKUP(K612,'FX rates'!$A$2:$A$38,'FX rates'!$B$2:$B$38))</f>
        <v>0</v>
      </c>
      <c r="AK612" s="23">
        <f>R612*(_xlfn.XLOOKUP(K612,'FX rates'!$A$2:$A$38,'FX rates'!$B$2:$B$38))</f>
        <v>0</v>
      </c>
      <c r="AM612" s="4"/>
      <c r="AN612" s="4"/>
      <c r="AO612" s="4"/>
      <c r="AP612" s="32">
        <f t="shared" si="130"/>
        <v>0.34414715719063549</v>
      </c>
      <c r="AQ612" s="32">
        <f t="shared" si="131"/>
        <v>0</v>
      </c>
      <c r="AR612" s="24">
        <f t="shared" si="136"/>
        <v>25530697.500000004</v>
      </c>
      <c r="AS612" s="24" t="str">
        <f t="shared" si="137"/>
        <v>0</v>
      </c>
      <c r="AT612" s="24">
        <f t="shared" si="138"/>
        <v>368836.1659533343</v>
      </c>
      <c r="AU612" s="24">
        <f t="shared" si="139"/>
        <v>40981.796217037132</v>
      </c>
    </row>
    <row r="613" spans="1:47" x14ac:dyDescent="0.25">
      <c r="A613" s="28" t="s">
        <v>15553</v>
      </c>
      <c r="B613" s="28" t="s">
        <v>10844</v>
      </c>
      <c r="C613" s="28" t="s">
        <v>10845</v>
      </c>
      <c r="D613" s="28" t="s">
        <v>10846</v>
      </c>
      <c r="E613" s="28" t="s">
        <v>10847</v>
      </c>
      <c r="F613" s="29">
        <v>44350</v>
      </c>
      <c r="G613" s="29">
        <v>44896</v>
      </c>
      <c r="H613" s="28" t="s">
        <v>10848</v>
      </c>
      <c r="I613" s="28" t="s">
        <v>16044</v>
      </c>
      <c r="J613" s="28" t="s">
        <v>16051</v>
      </c>
      <c r="K613" s="28" t="s">
        <v>10849</v>
      </c>
      <c r="L613" s="27">
        <v>155925</v>
      </c>
      <c r="M613" s="4">
        <v>0</v>
      </c>
      <c r="N613" s="27">
        <v>168000.00000000003</v>
      </c>
      <c r="O613" s="27">
        <v>0</v>
      </c>
      <c r="P613" s="27">
        <f t="shared" si="126"/>
        <v>168000.00000000003</v>
      </c>
      <c r="Q613" s="27">
        <v>0</v>
      </c>
      <c r="R613" s="27">
        <v>0</v>
      </c>
      <c r="S613" s="27">
        <v>0</v>
      </c>
      <c r="T613" s="27">
        <f t="shared" si="127"/>
        <v>0</v>
      </c>
      <c r="U613" s="27">
        <v>0</v>
      </c>
      <c r="V613" s="27">
        <f t="shared" si="128"/>
        <v>323925</v>
      </c>
      <c r="W613" s="28" t="s">
        <v>10850</v>
      </c>
      <c r="X613" s="27">
        <v>176195.24999999997</v>
      </c>
      <c r="Y613" s="27">
        <f t="shared" si="132"/>
        <v>352390.49999999994</v>
      </c>
      <c r="Z613" s="4" t="str" cm="1">
        <f t="array" ref="Z613">_xlfn.IFS(YEARFRAC(F613,G613)&lt;1,"&lt;1 Year",YEARFRAC(F613,G613)&lt;=5,"1-5 Years",YEARFRAC(F613,G613)&gt;5,"&gt;5 Years")</f>
        <v>1-5 Years</v>
      </c>
      <c r="AA613" s="24">
        <f>L613*(_xlfn.XLOOKUP(K613,'FX rates'!$A$2:$A$38,'FX rates'!$B$2:$B$38))</f>
        <v>155925</v>
      </c>
      <c r="AB613" s="24">
        <f>V613*(_xlfn.XLOOKUP(K613,'FX rates'!$A$2:$A$38,'FX rates'!$B$2:$B$38))</f>
        <v>323925</v>
      </c>
      <c r="AC613" s="24">
        <f>X613*(_xlfn.XLOOKUP(W613,'FX rates'!$A$2:$A$38,'FX rates'!$B$2:$B$38))</f>
        <v>176195.24999999997</v>
      </c>
      <c r="AD613" s="24">
        <f>Y613*(_xlfn.XLOOKUP(W613,'FX rates'!$A$2:$A$38,'FX rates'!$B$2:$B$38))</f>
        <v>352390.49999999994</v>
      </c>
      <c r="AE613" s="30">
        <f t="shared" si="133"/>
        <v>0.12999999999999981</v>
      </c>
      <c r="AF613" s="31">
        <f t="shared" si="134"/>
        <v>20270.249999999971</v>
      </c>
      <c r="AG613" s="23">
        <f t="shared" si="135"/>
        <v>168000</v>
      </c>
      <c r="AH613" s="35">
        <f t="shared" si="129"/>
        <v>1</v>
      </c>
      <c r="AI613" s="23">
        <f>U613*(_xlfn.XLOOKUP(K613,'FX rates'!$A$2:$A$38,'FX rates'!$B$2:$B$38))</f>
        <v>0</v>
      </c>
      <c r="AJ613" s="23">
        <f>Q613*(_xlfn.XLOOKUP(K613,'FX rates'!$A$2:$A$38,'FX rates'!$B$2:$B$38))</f>
        <v>0</v>
      </c>
      <c r="AK613" s="23">
        <f>R613*(_xlfn.XLOOKUP(K613,'FX rates'!$A$2:$A$38,'FX rates'!$B$2:$B$38))</f>
        <v>0</v>
      </c>
      <c r="AM613" s="4"/>
      <c r="AN613" s="4"/>
      <c r="AO613" s="4"/>
      <c r="AP613" s="32">
        <f t="shared" si="130"/>
        <v>0</v>
      </c>
      <c r="AQ613" s="32">
        <f t="shared" si="131"/>
        <v>0</v>
      </c>
      <c r="AR613" s="24">
        <f t="shared" si="136"/>
        <v>176195.24999999997</v>
      </c>
      <c r="AS613" s="24" t="str">
        <f t="shared" si="137"/>
        <v>0</v>
      </c>
      <c r="AT613" s="24">
        <f t="shared" si="138"/>
        <v>317151.44999999995</v>
      </c>
      <c r="AU613" s="24">
        <f t="shared" si="139"/>
        <v>35239.049999999988</v>
      </c>
    </row>
    <row r="614" spans="1:47" x14ac:dyDescent="0.25">
      <c r="A614" s="28" t="s">
        <v>14159</v>
      </c>
      <c r="B614" s="28" t="s">
        <v>1090</v>
      </c>
      <c r="C614" s="28" t="s">
        <v>1091</v>
      </c>
      <c r="D614" s="28" t="s">
        <v>1092</v>
      </c>
      <c r="E614" s="28" t="s">
        <v>1093</v>
      </c>
      <c r="F614" s="29">
        <v>38250</v>
      </c>
      <c r="G614" s="29">
        <v>44896</v>
      </c>
      <c r="H614" s="28" t="s">
        <v>1094</v>
      </c>
      <c r="I614" s="28" t="s">
        <v>16035</v>
      </c>
      <c r="J614" s="28" t="s">
        <v>16051</v>
      </c>
      <c r="K614" s="28" t="s">
        <v>1095</v>
      </c>
      <c r="L614" s="27">
        <v>108438.00000000001</v>
      </c>
      <c r="M614" s="27">
        <v>12041.700000000003</v>
      </c>
      <c r="N614" s="27">
        <v>0</v>
      </c>
      <c r="O614" s="27">
        <v>0</v>
      </c>
      <c r="P614" s="27">
        <f t="shared" si="126"/>
        <v>12041.700000000003</v>
      </c>
      <c r="Q614" s="27">
        <v>0</v>
      </c>
      <c r="R614" s="27">
        <v>0</v>
      </c>
      <c r="S614" s="27">
        <v>0</v>
      </c>
      <c r="T614" s="27">
        <f t="shared" si="127"/>
        <v>0</v>
      </c>
      <c r="U614" s="27">
        <v>0</v>
      </c>
      <c r="V614" s="27">
        <f t="shared" si="128"/>
        <v>120479.70000000001</v>
      </c>
      <c r="W614" s="28" t="s">
        <v>1096</v>
      </c>
      <c r="X614" s="27">
        <v>121450.56000000003</v>
      </c>
      <c r="Y614" s="27">
        <f t="shared" si="132"/>
        <v>256387.82400000005</v>
      </c>
      <c r="Z614" s="4" t="str" cm="1">
        <f t="array" ref="Z614">_xlfn.IFS(YEARFRAC(F614,G614)&lt;1,"&lt;1 Year",YEARFRAC(F614,G614)&lt;=5,"1-5 Years",YEARFRAC(F614,G614)&gt;5,"&gt;5 Years")</f>
        <v>&gt;5 Years</v>
      </c>
      <c r="AA614" s="24">
        <f>L614*(_xlfn.XLOOKUP(K614,'FX rates'!$A$2:$A$38,'FX rates'!$B$2:$B$38))</f>
        <v>108438.00000000001</v>
      </c>
      <c r="AB614" s="24">
        <f>V614*(_xlfn.XLOOKUP(K614,'FX rates'!$A$2:$A$38,'FX rates'!$B$2:$B$38))</f>
        <v>120479.70000000001</v>
      </c>
      <c r="AC614" s="24">
        <f>X614*(_xlfn.XLOOKUP(W614,'FX rates'!$A$2:$A$38,'FX rates'!$B$2:$B$38))</f>
        <v>121450.56000000003</v>
      </c>
      <c r="AD614" s="24">
        <f>Y614*(_xlfn.XLOOKUP(W614,'FX rates'!$A$2:$A$38,'FX rates'!$B$2:$B$38))</f>
        <v>256387.82400000005</v>
      </c>
      <c r="AE614" s="30">
        <f t="shared" si="133"/>
        <v>0.12000000000000009</v>
      </c>
      <c r="AF614" s="31">
        <f t="shared" si="134"/>
        <v>13012.560000000012</v>
      </c>
      <c r="AG614" s="23">
        <f t="shared" si="135"/>
        <v>12041.699999999997</v>
      </c>
      <c r="AH614" s="35">
        <f t="shared" si="129"/>
        <v>1</v>
      </c>
      <c r="AI614" s="23">
        <f>U614*(_xlfn.XLOOKUP(K614,'FX rates'!$A$2:$A$38,'FX rates'!$B$2:$B$38))</f>
        <v>0</v>
      </c>
      <c r="AJ614" s="23">
        <f>Q614*(_xlfn.XLOOKUP(K614,'FX rates'!$A$2:$A$38,'FX rates'!$B$2:$B$38))</f>
        <v>0</v>
      </c>
      <c r="AK614" s="23">
        <f>R614*(_xlfn.XLOOKUP(K614,'FX rates'!$A$2:$A$38,'FX rates'!$B$2:$B$38))</f>
        <v>0</v>
      </c>
      <c r="AM614" s="4"/>
      <c r="AN614" s="4"/>
      <c r="AO614" s="4"/>
      <c r="AP614" s="32">
        <f t="shared" si="130"/>
        <v>0.1110468654899574</v>
      </c>
      <c r="AQ614" s="32">
        <f t="shared" si="131"/>
        <v>0</v>
      </c>
      <c r="AR614" s="24">
        <f t="shared" si="136"/>
        <v>134937.26400000002</v>
      </c>
      <c r="AS614" s="24" t="str">
        <f t="shared" si="137"/>
        <v>0</v>
      </c>
      <c r="AT614" s="24">
        <f t="shared" si="138"/>
        <v>230749.04160000006</v>
      </c>
      <c r="AU614" s="24">
        <f t="shared" si="139"/>
        <v>25638.782399999996</v>
      </c>
    </row>
    <row r="615" spans="1:47" x14ac:dyDescent="0.25">
      <c r="A615" s="28" t="s">
        <v>15554</v>
      </c>
      <c r="B615" s="28" t="s">
        <v>10851</v>
      </c>
      <c r="C615" s="28" t="s">
        <v>10852</v>
      </c>
      <c r="D615" s="28" t="s">
        <v>10853</v>
      </c>
      <c r="E615" s="28" t="s">
        <v>10854</v>
      </c>
      <c r="F615" s="29">
        <v>44350</v>
      </c>
      <c r="G615" s="29">
        <v>44896</v>
      </c>
      <c r="H615" s="28" t="s">
        <v>10855</v>
      </c>
      <c r="I615" s="28" t="s">
        <v>16047</v>
      </c>
      <c r="J615" s="28" t="s">
        <v>16049</v>
      </c>
      <c r="K615" s="28" t="s">
        <v>10856</v>
      </c>
      <c r="L615" s="27">
        <v>166650</v>
      </c>
      <c r="M615" s="27">
        <v>25740.000000000004</v>
      </c>
      <c r="N615" s="27">
        <v>0</v>
      </c>
      <c r="O615" s="27">
        <v>0</v>
      </c>
      <c r="P615" s="27">
        <f t="shared" si="126"/>
        <v>25740.000000000004</v>
      </c>
      <c r="Q615" s="27">
        <v>0</v>
      </c>
      <c r="R615" s="27">
        <v>0</v>
      </c>
      <c r="S615" s="27">
        <v>0</v>
      </c>
      <c r="T615" s="27">
        <f t="shared" si="127"/>
        <v>0</v>
      </c>
      <c r="U615" s="27">
        <v>0</v>
      </c>
      <c r="V615" s="27">
        <f t="shared" si="128"/>
        <v>192390</v>
      </c>
      <c r="W615" s="28" t="s">
        <v>10857</v>
      </c>
      <c r="X615" s="27">
        <v>169983</v>
      </c>
      <c r="Y615" s="27">
        <f t="shared" si="132"/>
        <v>366220.80000000005</v>
      </c>
      <c r="Z615" s="4" t="str" cm="1">
        <f t="array" ref="Z615">_xlfn.IFS(YEARFRAC(F615,G615)&lt;1,"&lt;1 Year",YEARFRAC(F615,G615)&lt;=5,"1-5 Years",YEARFRAC(F615,G615)&gt;5,"&gt;5 Years")</f>
        <v>1-5 Years</v>
      </c>
      <c r="AA615" s="24">
        <f>L615*(_xlfn.XLOOKUP(K615,'FX rates'!$A$2:$A$38,'FX rates'!$B$2:$B$38))</f>
        <v>166650</v>
      </c>
      <c r="AB615" s="24">
        <f>V615*(_xlfn.XLOOKUP(K615,'FX rates'!$A$2:$A$38,'FX rates'!$B$2:$B$38))</f>
        <v>192390</v>
      </c>
      <c r="AC615" s="24">
        <f>X615*(_xlfn.XLOOKUP(W615,'FX rates'!$A$2:$A$38,'FX rates'!$B$2:$B$38))</f>
        <v>169983</v>
      </c>
      <c r="AD615" s="24">
        <f>Y615*(_xlfn.XLOOKUP(W615,'FX rates'!$A$2:$A$38,'FX rates'!$B$2:$B$38))</f>
        <v>366220.80000000005</v>
      </c>
      <c r="AE615" s="30">
        <f t="shared" si="133"/>
        <v>0.02</v>
      </c>
      <c r="AF615" s="31">
        <f t="shared" si="134"/>
        <v>3333</v>
      </c>
      <c r="AG615" s="23">
        <f t="shared" si="135"/>
        <v>25740</v>
      </c>
      <c r="AH615" s="35">
        <f t="shared" si="129"/>
        <v>1</v>
      </c>
      <c r="AI615" s="23">
        <f>U615*(_xlfn.XLOOKUP(K615,'FX rates'!$A$2:$A$38,'FX rates'!$B$2:$B$38))</f>
        <v>0</v>
      </c>
      <c r="AJ615" s="23">
        <f>Q615*(_xlfn.XLOOKUP(K615,'FX rates'!$A$2:$A$38,'FX rates'!$B$2:$B$38))</f>
        <v>0</v>
      </c>
      <c r="AK615" s="23">
        <f>R615*(_xlfn.XLOOKUP(K615,'FX rates'!$A$2:$A$38,'FX rates'!$B$2:$B$38))</f>
        <v>0</v>
      </c>
      <c r="AM615" s="4"/>
      <c r="AN615" s="4"/>
      <c r="AO615" s="4"/>
      <c r="AP615" s="32">
        <f t="shared" si="130"/>
        <v>0.15445544554455448</v>
      </c>
      <c r="AQ615" s="32">
        <f t="shared" si="131"/>
        <v>0</v>
      </c>
      <c r="AR615" s="24">
        <f t="shared" si="136"/>
        <v>196237.80000000002</v>
      </c>
      <c r="AS615" s="24" t="str">
        <f t="shared" si="137"/>
        <v>0</v>
      </c>
      <c r="AT615" s="24">
        <f t="shared" si="138"/>
        <v>329598.72000000003</v>
      </c>
      <c r="AU615" s="24">
        <f t="shared" si="139"/>
        <v>36622.080000000016</v>
      </c>
    </row>
    <row r="616" spans="1:47" x14ac:dyDescent="0.25">
      <c r="A616" s="28" t="s">
        <v>15555</v>
      </c>
      <c r="B616" s="28" t="s">
        <v>10858</v>
      </c>
      <c r="C616" s="28" t="s">
        <v>10859</v>
      </c>
      <c r="D616" s="28" t="s">
        <v>10860</v>
      </c>
      <c r="E616" s="28" t="s">
        <v>10861</v>
      </c>
      <c r="F616" s="29">
        <v>44350</v>
      </c>
      <c r="G616" s="29">
        <v>44896</v>
      </c>
      <c r="H616" s="28" t="s">
        <v>10862</v>
      </c>
      <c r="I616" s="28" t="s">
        <v>16051</v>
      </c>
      <c r="J616" s="28" t="s">
        <v>16041</v>
      </c>
      <c r="K616" s="28" t="s">
        <v>10863</v>
      </c>
      <c r="L616" s="27">
        <v>200970.00000000003</v>
      </c>
      <c r="M616" s="27">
        <v>213796.00000000003</v>
      </c>
      <c r="N616" s="27">
        <v>0</v>
      </c>
      <c r="O616" s="27">
        <v>0</v>
      </c>
      <c r="P616" s="27">
        <f t="shared" si="126"/>
        <v>213796.00000000003</v>
      </c>
      <c r="Q616" s="27">
        <v>0</v>
      </c>
      <c r="R616" s="27">
        <v>0</v>
      </c>
      <c r="S616" s="27">
        <v>0</v>
      </c>
      <c r="T616" s="27">
        <f t="shared" si="127"/>
        <v>0</v>
      </c>
      <c r="U616" s="27">
        <v>0</v>
      </c>
      <c r="V616" s="27">
        <f t="shared" si="128"/>
        <v>414766.00000000006</v>
      </c>
      <c r="W616" s="28" t="s">
        <v>10864</v>
      </c>
      <c r="X616" s="27">
        <v>229105.80000000005</v>
      </c>
      <c r="Y616" s="27">
        <f t="shared" si="132"/>
        <v>701939.04000000015</v>
      </c>
      <c r="Z616" s="4" t="str" cm="1">
        <f t="array" ref="Z616">_xlfn.IFS(YEARFRAC(F616,G616)&lt;1,"&lt;1 Year",YEARFRAC(F616,G616)&lt;=5,"1-5 Years",YEARFRAC(F616,G616)&gt;5,"&gt;5 Years")</f>
        <v>1-5 Years</v>
      </c>
      <c r="AA616" s="24">
        <f>L616*(_xlfn.XLOOKUP(K616,'FX rates'!$A$2:$A$38,'FX rates'!$B$2:$B$38))</f>
        <v>200970.00000000003</v>
      </c>
      <c r="AB616" s="24">
        <f>V616*(_xlfn.XLOOKUP(K616,'FX rates'!$A$2:$A$38,'FX rates'!$B$2:$B$38))</f>
        <v>414766.00000000006</v>
      </c>
      <c r="AC616" s="24">
        <f>X616*(_xlfn.XLOOKUP(W616,'FX rates'!$A$2:$A$38,'FX rates'!$B$2:$B$38))</f>
        <v>229105.80000000005</v>
      </c>
      <c r="AD616" s="24">
        <f>Y616*(_xlfn.XLOOKUP(W616,'FX rates'!$A$2:$A$38,'FX rates'!$B$2:$B$38))</f>
        <v>701939.04000000015</v>
      </c>
      <c r="AE616" s="30">
        <f t="shared" si="133"/>
        <v>0.14000000000000007</v>
      </c>
      <c r="AF616" s="31">
        <f t="shared" si="134"/>
        <v>28135.800000000017</v>
      </c>
      <c r="AG616" s="23">
        <f t="shared" si="135"/>
        <v>213796.00000000003</v>
      </c>
      <c r="AH616" s="35">
        <f t="shared" si="129"/>
        <v>1</v>
      </c>
      <c r="AI616" s="23">
        <f>U616*(_xlfn.XLOOKUP(K616,'FX rates'!$A$2:$A$38,'FX rates'!$B$2:$B$38))</f>
        <v>0</v>
      </c>
      <c r="AJ616" s="23">
        <f>Q616*(_xlfn.XLOOKUP(K616,'FX rates'!$A$2:$A$38,'FX rates'!$B$2:$B$38))</f>
        <v>0</v>
      </c>
      <c r="AK616" s="23">
        <f>R616*(_xlfn.XLOOKUP(K616,'FX rates'!$A$2:$A$38,'FX rates'!$B$2:$B$38))</f>
        <v>0</v>
      </c>
      <c r="AM616" s="4"/>
      <c r="AN616" s="4"/>
      <c r="AO616" s="4"/>
      <c r="AP616" s="32">
        <f t="shared" si="130"/>
        <v>1.0638204707170225</v>
      </c>
      <c r="AQ616" s="32">
        <f t="shared" si="131"/>
        <v>0</v>
      </c>
      <c r="AR616" s="24">
        <f t="shared" si="136"/>
        <v>472833.24000000011</v>
      </c>
      <c r="AS616" s="24" t="str">
        <f t="shared" si="137"/>
        <v>0</v>
      </c>
      <c r="AT616" s="24">
        <f t="shared" si="138"/>
        <v>631745.13600000017</v>
      </c>
      <c r="AU616" s="24">
        <f t="shared" si="139"/>
        <v>70193.90399999998</v>
      </c>
    </row>
    <row r="617" spans="1:47" x14ac:dyDescent="0.25">
      <c r="A617" s="28" t="s">
        <v>15556</v>
      </c>
      <c r="B617" s="28" t="s">
        <v>10865</v>
      </c>
      <c r="C617" s="28" t="s">
        <v>10866</v>
      </c>
      <c r="D617" s="28" t="s">
        <v>10867</v>
      </c>
      <c r="E617" s="28" t="s">
        <v>10868</v>
      </c>
      <c r="F617" s="29">
        <v>44350</v>
      </c>
      <c r="G617" s="29">
        <v>44896</v>
      </c>
      <c r="H617" s="28" t="s">
        <v>10869</v>
      </c>
      <c r="I617" s="28" t="s">
        <v>16057</v>
      </c>
      <c r="J617" s="28" t="s">
        <v>16049</v>
      </c>
      <c r="K617" s="28" t="s">
        <v>10870</v>
      </c>
      <c r="L617" s="27">
        <v>191921.40000000002</v>
      </c>
      <c r="M617" s="27">
        <v>60691.400000000009</v>
      </c>
      <c r="N617" s="27">
        <v>0</v>
      </c>
      <c r="O617" s="27">
        <v>0</v>
      </c>
      <c r="P617" s="27">
        <f t="shared" si="126"/>
        <v>60691.400000000009</v>
      </c>
      <c r="Q617" s="27">
        <v>0</v>
      </c>
      <c r="R617" s="27">
        <v>0</v>
      </c>
      <c r="S617" s="27">
        <v>0</v>
      </c>
      <c r="T617" s="27">
        <f t="shared" si="127"/>
        <v>0</v>
      </c>
      <c r="U617" s="27">
        <v>0</v>
      </c>
      <c r="V617" s="27">
        <f t="shared" si="128"/>
        <v>252612.80000000005</v>
      </c>
      <c r="W617" s="28" t="s">
        <v>10871</v>
      </c>
      <c r="X617" s="27">
        <v>201517.47000000003</v>
      </c>
      <c r="Y617" s="27">
        <f t="shared" si="132"/>
        <v>466760.91000000009</v>
      </c>
      <c r="Z617" s="4" t="str" cm="1">
        <f t="array" ref="Z617">_xlfn.IFS(YEARFRAC(F617,G617)&lt;1,"&lt;1 Year",YEARFRAC(F617,G617)&lt;=5,"1-5 Years",YEARFRAC(F617,G617)&gt;5,"&gt;5 Years")</f>
        <v>1-5 Years</v>
      </c>
      <c r="AA617" s="24">
        <f>L617*(_xlfn.XLOOKUP(K617,'FX rates'!$A$2:$A$38,'FX rates'!$B$2:$B$38))</f>
        <v>191921.40000000002</v>
      </c>
      <c r="AB617" s="24">
        <f>V617*(_xlfn.XLOOKUP(K617,'FX rates'!$A$2:$A$38,'FX rates'!$B$2:$B$38))</f>
        <v>252612.80000000005</v>
      </c>
      <c r="AC617" s="24">
        <f>X617*(_xlfn.XLOOKUP(W617,'FX rates'!$A$2:$A$38,'FX rates'!$B$2:$B$38))</f>
        <v>201517.47000000003</v>
      </c>
      <c r="AD617" s="24">
        <f>Y617*(_xlfn.XLOOKUP(W617,'FX rates'!$A$2:$A$38,'FX rates'!$B$2:$B$38))</f>
        <v>466760.91000000009</v>
      </c>
      <c r="AE617" s="30">
        <f t="shared" si="133"/>
        <v>5.0000000000000031E-2</v>
      </c>
      <c r="AF617" s="31">
        <f t="shared" si="134"/>
        <v>9596.070000000007</v>
      </c>
      <c r="AG617" s="23">
        <f t="shared" si="135"/>
        <v>60691.400000000023</v>
      </c>
      <c r="AH617" s="35">
        <f t="shared" si="129"/>
        <v>1</v>
      </c>
      <c r="AI617" s="23">
        <f>U617*(_xlfn.XLOOKUP(K617,'FX rates'!$A$2:$A$38,'FX rates'!$B$2:$B$38))</f>
        <v>0</v>
      </c>
      <c r="AJ617" s="23">
        <f>Q617*(_xlfn.XLOOKUP(K617,'FX rates'!$A$2:$A$38,'FX rates'!$B$2:$B$38))</f>
        <v>0</v>
      </c>
      <c r="AK617" s="23">
        <f>R617*(_xlfn.XLOOKUP(K617,'FX rates'!$A$2:$A$38,'FX rates'!$B$2:$B$38))</f>
        <v>0</v>
      </c>
      <c r="AM617" s="4"/>
      <c r="AN617" s="4"/>
      <c r="AO617" s="4"/>
      <c r="AP617" s="32">
        <f t="shared" si="130"/>
        <v>0.31623049852700119</v>
      </c>
      <c r="AQ617" s="32">
        <f t="shared" si="131"/>
        <v>0</v>
      </c>
      <c r="AR617" s="24">
        <f t="shared" si="136"/>
        <v>265243.44000000006</v>
      </c>
      <c r="AS617" s="24" t="str">
        <f t="shared" si="137"/>
        <v>0</v>
      </c>
      <c r="AT617" s="24">
        <f t="shared" si="138"/>
        <v>420084.81900000008</v>
      </c>
      <c r="AU617" s="24">
        <f t="shared" si="139"/>
        <v>46676.091000000015</v>
      </c>
    </row>
    <row r="618" spans="1:47" x14ac:dyDescent="0.25">
      <c r="A618" s="28" t="s">
        <v>15557</v>
      </c>
      <c r="B618" s="28" t="s">
        <v>10872</v>
      </c>
      <c r="C618" s="28" t="s">
        <v>10873</v>
      </c>
      <c r="D618" s="28" t="s">
        <v>10874</v>
      </c>
      <c r="E618" s="28" t="s">
        <v>10875</v>
      </c>
      <c r="F618" s="29">
        <v>44350</v>
      </c>
      <c r="G618" s="29">
        <v>44896</v>
      </c>
      <c r="H618" s="28" t="s">
        <v>10876</v>
      </c>
      <c r="I618" s="28" t="s">
        <v>16043</v>
      </c>
      <c r="J618" s="28" t="s">
        <v>16038</v>
      </c>
      <c r="K618" s="28" t="s">
        <v>10877</v>
      </c>
      <c r="L618" s="27">
        <v>15444000.000000004</v>
      </c>
      <c r="M618" s="27">
        <v>6098400.0000000009</v>
      </c>
      <c r="N618" s="27">
        <v>0</v>
      </c>
      <c r="O618" s="27">
        <v>0</v>
      </c>
      <c r="P618" s="27">
        <f t="shared" si="126"/>
        <v>6098400.0000000009</v>
      </c>
      <c r="Q618" s="27">
        <v>0</v>
      </c>
      <c r="R618" s="27">
        <v>0</v>
      </c>
      <c r="S618" s="27">
        <v>0</v>
      </c>
      <c r="T618" s="27">
        <f t="shared" si="127"/>
        <v>0</v>
      </c>
      <c r="U618" s="27">
        <v>0</v>
      </c>
      <c r="V618" s="27">
        <f t="shared" si="128"/>
        <v>21542400.000000004</v>
      </c>
      <c r="W618" s="28" t="s">
        <v>10878</v>
      </c>
      <c r="X618" s="27">
        <v>15752880.000000004</v>
      </c>
      <c r="Y618" s="27">
        <f t="shared" si="132"/>
        <v>37726128.000000007</v>
      </c>
      <c r="Z618" s="4" t="str" cm="1">
        <f t="array" ref="Z618">_xlfn.IFS(YEARFRAC(F618,G618)&lt;1,"&lt;1 Year",YEARFRAC(F618,G618)&lt;=5,"1-5 Years",YEARFRAC(F618,G618)&gt;5,"&gt;5 Years")</f>
        <v>1-5 Years</v>
      </c>
      <c r="AA618" s="24">
        <f>L618*(_xlfn.XLOOKUP(K618,'FX rates'!$A$2:$A$38,'FX rates'!$B$2:$B$38))</f>
        <v>142151.04238575179</v>
      </c>
      <c r="AB618" s="24">
        <f>V618*(_xlfn.XLOOKUP(K618,'FX rates'!$A$2:$A$38,'FX rates'!$B$2:$B$38))</f>
        <v>198282.47963551019</v>
      </c>
      <c r="AC618" s="24">
        <f>X618*(_xlfn.XLOOKUP(W618,'FX rates'!$A$2:$A$38,'FX rates'!$B$2:$B$38))</f>
        <v>144994.06323346685</v>
      </c>
      <c r="AD618" s="24">
        <f>Y618*(_xlfn.XLOOKUP(W618,'FX rates'!$A$2:$A$38,'FX rates'!$B$2:$B$38))</f>
        <v>347242.19246168726</v>
      </c>
      <c r="AE618" s="30">
        <f t="shared" si="133"/>
        <v>2.0000000000000163E-2</v>
      </c>
      <c r="AF618" s="31">
        <f t="shared" si="134"/>
        <v>308880</v>
      </c>
      <c r="AG618" s="23">
        <f t="shared" si="135"/>
        <v>56131.437249758397</v>
      </c>
      <c r="AH618" s="35">
        <f t="shared" si="129"/>
        <v>9.2042891987666256E-3</v>
      </c>
      <c r="AI618" s="23">
        <f>U618*(_xlfn.XLOOKUP(K618,'FX rates'!$A$2:$A$38,'FX rates'!$B$2:$B$38))</f>
        <v>0</v>
      </c>
      <c r="AJ618" s="23">
        <f>Q618*(_xlfn.XLOOKUP(K618,'FX rates'!$A$2:$A$38,'FX rates'!$B$2:$B$38))</f>
        <v>0</v>
      </c>
      <c r="AK618" s="23">
        <f>R618*(_xlfn.XLOOKUP(K618,'FX rates'!$A$2:$A$38,'FX rates'!$B$2:$B$38))</f>
        <v>0</v>
      </c>
      <c r="AM618" s="4"/>
      <c r="AN618" s="4"/>
      <c r="AO618" s="4"/>
      <c r="AP618" s="32">
        <f t="shared" si="130"/>
        <v>0.39487179487179486</v>
      </c>
      <c r="AQ618" s="32">
        <f t="shared" si="131"/>
        <v>0</v>
      </c>
      <c r="AR618" s="24">
        <f t="shared" si="136"/>
        <v>21973248.000000004</v>
      </c>
      <c r="AS618" s="24" t="str">
        <f t="shared" si="137"/>
        <v>0</v>
      </c>
      <c r="AT618" s="24">
        <f t="shared" si="138"/>
        <v>312517.97321551852</v>
      </c>
      <c r="AU618" s="24">
        <f t="shared" si="139"/>
        <v>34724.219246168737</v>
      </c>
    </row>
    <row r="619" spans="1:47" x14ac:dyDescent="0.25">
      <c r="A619" s="28" t="s">
        <v>15558</v>
      </c>
      <c r="B619" s="28" t="s">
        <v>10879</v>
      </c>
      <c r="C619" s="28" t="s">
        <v>10880</v>
      </c>
      <c r="D619" s="28" t="s">
        <v>10881</v>
      </c>
      <c r="E619" s="28" t="s">
        <v>10882</v>
      </c>
      <c r="F619" s="29">
        <v>44350</v>
      </c>
      <c r="G619" s="29">
        <v>44896</v>
      </c>
      <c r="H619" s="28" t="s">
        <v>10883</v>
      </c>
      <c r="I619" s="28" t="s">
        <v>16040</v>
      </c>
      <c r="J619" s="28" t="s">
        <v>16032</v>
      </c>
      <c r="K619" s="28" t="s">
        <v>10884</v>
      </c>
      <c r="L619" s="27">
        <v>101915.00000000003</v>
      </c>
      <c r="M619" s="27">
        <v>34529</v>
      </c>
      <c r="N619" s="27">
        <v>0</v>
      </c>
      <c r="O619" s="27">
        <v>0</v>
      </c>
      <c r="P619" s="27">
        <f t="shared" si="126"/>
        <v>34529</v>
      </c>
      <c r="Q619" s="27">
        <v>0</v>
      </c>
      <c r="R619" s="27">
        <v>0</v>
      </c>
      <c r="S619" s="27">
        <v>0</v>
      </c>
      <c r="T619" s="27">
        <f t="shared" si="127"/>
        <v>0</v>
      </c>
      <c r="U619" s="27">
        <v>0</v>
      </c>
      <c r="V619" s="27">
        <f t="shared" si="128"/>
        <v>136444.00000000003</v>
      </c>
      <c r="W619" s="28" t="s">
        <v>10885</v>
      </c>
      <c r="X619" s="27">
        <v>114144.80000000005</v>
      </c>
      <c r="Y619" s="27">
        <f t="shared" si="132"/>
        <v>266962.08000000007</v>
      </c>
      <c r="Z619" s="4" t="str" cm="1">
        <f t="array" ref="Z619">_xlfn.IFS(YEARFRAC(F619,G619)&lt;1,"&lt;1 Year",YEARFRAC(F619,G619)&lt;=5,"1-5 Years",YEARFRAC(F619,G619)&gt;5,"&gt;5 Years")</f>
        <v>1-5 Years</v>
      </c>
      <c r="AA619" s="24">
        <f>L619*(_xlfn.XLOOKUP(K619,'FX rates'!$A$2:$A$38,'FX rates'!$B$2:$B$38))</f>
        <v>135613.19475770899</v>
      </c>
      <c r="AB619" s="24">
        <f>V619*(_xlfn.XLOOKUP(K619,'FX rates'!$A$2:$A$38,'FX rates'!$B$2:$B$38))</f>
        <v>181559.20861032078</v>
      </c>
      <c r="AC619" s="24">
        <f>X619*(_xlfn.XLOOKUP(W619,'FX rates'!$A$2:$A$38,'FX rates'!$B$2:$B$38))</f>
        <v>151886.77812863409</v>
      </c>
      <c r="AD619" s="24">
        <f>Y619*(_xlfn.XLOOKUP(W619,'FX rates'!$A$2:$A$38,'FX rates'!$B$2:$B$38))</f>
        <v>355233.09177219338</v>
      </c>
      <c r="AE619" s="30">
        <f t="shared" si="133"/>
        <v>0.12000000000000018</v>
      </c>
      <c r="AF619" s="31">
        <f t="shared" si="134"/>
        <v>12229.800000000017</v>
      </c>
      <c r="AG619" s="23">
        <f t="shared" si="135"/>
        <v>45946.013852611795</v>
      </c>
      <c r="AH619" s="35">
        <f t="shared" si="129"/>
        <v>1.3306500000756409</v>
      </c>
      <c r="AI619" s="23">
        <f>U619*(_xlfn.XLOOKUP(K619,'FX rates'!$A$2:$A$38,'FX rates'!$B$2:$B$38))</f>
        <v>0</v>
      </c>
      <c r="AJ619" s="23">
        <f>Q619*(_xlfn.XLOOKUP(K619,'FX rates'!$A$2:$A$38,'FX rates'!$B$2:$B$38))</f>
        <v>0</v>
      </c>
      <c r="AK619" s="23">
        <f>R619*(_xlfn.XLOOKUP(K619,'FX rates'!$A$2:$A$38,'FX rates'!$B$2:$B$38))</f>
        <v>0</v>
      </c>
      <c r="AM619" s="4"/>
      <c r="AN619" s="4"/>
      <c r="AO619" s="4"/>
      <c r="AP619" s="32">
        <f t="shared" si="130"/>
        <v>0.33880194279546672</v>
      </c>
      <c r="AQ619" s="32">
        <f t="shared" si="131"/>
        <v>0</v>
      </c>
      <c r="AR619" s="24">
        <f t="shared" si="136"/>
        <v>152817.28000000006</v>
      </c>
      <c r="AS619" s="24" t="str">
        <f t="shared" si="137"/>
        <v>0</v>
      </c>
      <c r="AT619" s="24">
        <f t="shared" si="138"/>
        <v>319709.78259497404</v>
      </c>
      <c r="AU619" s="24">
        <f t="shared" si="139"/>
        <v>35523.309177219344</v>
      </c>
    </row>
    <row r="620" spans="1:47" x14ac:dyDescent="0.25">
      <c r="A620" s="28" t="s">
        <v>15559</v>
      </c>
      <c r="B620" s="28" t="s">
        <v>10886</v>
      </c>
      <c r="C620" s="28" t="s">
        <v>10887</v>
      </c>
      <c r="D620" s="28" t="s">
        <v>10888</v>
      </c>
      <c r="E620" s="28" t="s">
        <v>10889</v>
      </c>
      <c r="F620" s="29">
        <v>44350</v>
      </c>
      <c r="G620" s="29">
        <v>44896</v>
      </c>
      <c r="H620" s="28" t="s">
        <v>10890</v>
      </c>
      <c r="I620" s="28" t="s">
        <v>16047</v>
      </c>
      <c r="J620" s="28" t="s">
        <v>16035</v>
      </c>
      <c r="K620" s="28" t="s">
        <v>10891</v>
      </c>
      <c r="L620" s="27">
        <v>163871.4</v>
      </c>
      <c r="M620" s="27">
        <v>70840</v>
      </c>
      <c r="N620" s="27">
        <v>0</v>
      </c>
      <c r="O620" s="27">
        <v>0</v>
      </c>
      <c r="P620" s="27">
        <f t="shared" si="126"/>
        <v>70840</v>
      </c>
      <c r="Q620" s="27">
        <v>0</v>
      </c>
      <c r="R620" s="27">
        <v>0</v>
      </c>
      <c r="S620" s="27">
        <v>0</v>
      </c>
      <c r="T620" s="27">
        <f t="shared" si="127"/>
        <v>0</v>
      </c>
      <c r="U620" s="27">
        <v>0</v>
      </c>
      <c r="V620" s="27">
        <f t="shared" si="128"/>
        <v>234711.4</v>
      </c>
      <c r="W620" s="28" t="s">
        <v>10892</v>
      </c>
      <c r="X620" s="27">
        <v>186813.39600000001</v>
      </c>
      <c r="Y620" s="27">
        <f t="shared" si="132"/>
        <v>454384.39200000005</v>
      </c>
      <c r="Z620" s="4" t="str" cm="1">
        <f t="array" ref="Z620">_xlfn.IFS(YEARFRAC(F620,G620)&lt;1,"&lt;1 Year",YEARFRAC(F620,G620)&lt;=5,"1-5 Years",YEARFRAC(F620,G620)&gt;5,"&gt;5 Years")</f>
        <v>1-5 Years</v>
      </c>
      <c r="AA620" s="24">
        <f>L620*(_xlfn.XLOOKUP(K620,'FX rates'!$A$2:$A$38,'FX rates'!$B$2:$B$38))</f>
        <v>123993.29481436765</v>
      </c>
      <c r="AB620" s="24">
        <f>V620*(_xlfn.XLOOKUP(K620,'FX rates'!$A$2:$A$38,'FX rates'!$B$2:$B$38))</f>
        <v>177594.38081625575</v>
      </c>
      <c r="AC620" s="24">
        <f>X620*(_xlfn.XLOOKUP(W620,'FX rates'!$A$2:$A$38,'FX rates'!$B$2:$B$38))</f>
        <v>141352.35608837914</v>
      </c>
      <c r="AD620" s="24">
        <f>Y620*(_xlfn.XLOOKUP(W620,'FX rates'!$A$2:$A$38,'FX rates'!$B$2:$B$38))</f>
        <v>343809.9502189107</v>
      </c>
      <c r="AE620" s="30">
        <f t="shared" si="133"/>
        <v>0.14000000000000015</v>
      </c>
      <c r="AF620" s="31">
        <f t="shared" si="134"/>
        <v>22941.996000000014</v>
      </c>
      <c r="AG620" s="23">
        <f t="shared" si="135"/>
        <v>53601.086001888107</v>
      </c>
      <c r="AH620" s="35">
        <f t="shared" si="129"/>
        <v>0.75665000002665295</v>
      </c>
      <c r="AI620" s="23">
        <f>U620*(_xlfn.XLOOKUP(K620,'FX rates'!$A$2:$A$38,'FX rates'!$B$2:$B$38))</f>
        <v>0</v>
      </c>
      <c r="AJ620" s="23">
        <f>Q620*(_xlfn.XLOOKUP(K620,'FX rates'!$A$2:$A$38,'FX rates'!$B$2:$B$38))</f>
        <v>0</v>
      </c>
      <c r="AK620" s="23">
        <f>R620*(_xlfn.XLOOKUP(K620,'FX rates'!$A$2:$A$38,'FX rates'!$B$2:$B$38))</f>
        <v>0</v>
      </c>
      <c r="AM620" s="4"/>
      <c r="AN620" s="4"/>
      <c r="AO620" s="4"/>
      <c r="AP620" s="32">
        <f t="shared" si="130"/>
        <v>0.43229019828963444</v>
      </c>
      <c r="AQ620" s="32">
        <f t="shared" si="131"/>
        <v>0</v>
      </c>
      <c r="AR620" s="24">
        <f t="shared" si="136"/>
        <v>267570.99600000004</v>
      </c>
      <c r="AS620" s="24" t="str">
        <f t="shared" si="137"/>
        <v>0</v>
      </c>
      <c r="AT620" s="24">
        <f t="shared" si="138"/>
        <v>309428.95519701962</v>
      </c>
      <c r="AU620" s="24">
        <f t="shared" si="139"/>
        <v>34380.995021891082</v>
      </c>
    </row>
    <row r="621" spans="1:47" x14ac:dyDescent="0.25">
      <c r="A621" s="28" t="s">
        <v>15560</v>
      </c>
      <c r="B621" s="28" t="s">
        <v>10893</v>
      </c>
      <c r="C621" s="28" t="s">
        <v>10894</v>
      </c>
      <c r="D621" s="28" t="s">
        <v>10895</v>
      </c>
      <c r="E621" s="28" t="s">
        <v>10896</v>
      </c>
      <c r="F621" s="29">
        <v>44350</v>
      </c>
      <c r="G621" s="29">
        <v>44896</v>
      </c>
      <c r="H621" s="28" t="s">
        <v>10897</v>
      </c>
      <c r="I621" s="28" t="s">
        <v>16052</v>
      </c>
      <c r="J621" s="28" t="s">
        <v>16057</v>
      </c>
      <c r="K621" s="28" t="s">
        <v>10898</v>
      </c>
      <c r="L621" s="27">
        <v>140459</v>
      </c>
      <c r="M621" s="27">
        <v>22407.000000000004</v>
      </c>
      <c r="N621" s="27">
        <v>0</v>
      </c>
      <c r="O621" s="27">
        <v>0</v>
      </c>
      <c r="P621" s="27">
        <f t="shared" si="126"/>
        <v>22407.000000000004</v>
      </c>
      <c r="Q621" s="27">
        <v>0</v>
      </c>
      <c r="R621" s="27">
        <v>0</v>
      </c>
      <c r="S621" s="27">
        <v>0</v>
      </c>
      <c r="T621" s="27">
        <f t="shared" si="127"/>
        <v>0</v>
      </c>
      <c r="U621" s="27">
        <v>0</v>
      </c>
      <c r="V621" s="27">
        <f t="shared" si="128"/>
        <v>162866</v>
      </c>
      <c r="W621" s="28" t="s">
        <v>10899</v>
      </c>
      <c r="X621" s="27">
        <v>154504.90000000002</v>
      </c>
      <c r="Y621" s="27">
        <f t="shared" si="132"/>
        <v>333657.50000000006</v>
      </c>
      <c r="Z621" s="4" t="str" cm="1">
        <f t="array" ref="Z621">_xlfn.IFS(YEARFRAC(F621,G621)&lt;1,"&lt;1 Year",YEARFRAC(F621,G621)&lt;=5,"1-5 Years",YEARFRAC(F621,G621)&gt;5,"&gt;5 Years")</f>
        <v>1-5 Years</v>
      </c>
      <c r="AA621" s="24">
        <f>L621*(_xlfn.XLOOKUP(K621,'FX rates'!$A$2:$A$38,'FX rates'!$B$2:$B$38))</f>
        <v>140459</v>
      </c>
      <c r="AB621" s="24">
        <f>V621*(_xlfn.XLOOKUP(K621,'FX rates'!$A$2:$A$38,'FX rates'!$B$2:$B$38))</f>
        <v>162866</v>
      </c>
      <c r="AC621" s="24">
        <f>X621*(_xlfn.XLOOKUP(W621,'FX rates'!$A$2:$A$38,'FX rates'!$B$2:$B$38))</f>
        <v>154504.90000000002</v>
      </c>
      <c r="AD621" s="24">
        <f>Y621*(_xlfn.XLOOKUP(W621,'FX rates'!$A$2:$A$38,'FX rates'!$B$2:$B$38))</f>
        <v>333657.50000000006</v>
      </c>
      <c r="AE621" s="30">
        <f t="shared" si="133"/>
        <v>0.10000000000000017</v>
      </c>
      <c r="AF621" s="31">
        <f t="shared" si="134"/>
        <v>14045.900000000023</v>
      </c>
      <c r="AG621" s="23">
        <f t="shared" si="135"/>
        <v>22407</v>
      </c>
      <c r="AH621" s="35">
        <f t="shared" si="129"/>
        <v>1</v>
      </c>
      <c r="AI621" s="23">
        <f>U621*(_xlfn.XLOOKUP(K621,'FX rates'!$A$2:$A$38,'FX rates'!$B$2:$B$38))</f>
        <v>0</v>
      </c>
      <c r="AJ621" s="23">
        <f>Q621*(_xlfn.XLOOKUP(K621,'FX rates'!$A$2:$A$38,'FX rates'!$B$2:$B$38))</f>
        <v>0</v>
      </c>
      <c r="AK621" s="23">
        <f>R621*(_xlfn.XLOOKUP(K621,'FX rates'!$A$2:$A$38,'FX rates'!$B$2:$B$38))</f>
        <v>0</v>
      </c>
      <c r="AM621" s="4"/>
      <c r="AN621" s="4"/>
      <c r="AO621" s="4"/>
      <c r="AP621" s="32">
        <f t="shared" si="130"/>
        <v>0.15952697940324226</v>
      </c>
      <c r="AQ621" s="32">
        <f t="shared" si="131"/>
        <v>0</v>
      </c>
      <c r="AR621" s="24">
        <f t="shared" si="136"/>
        <v>179152.60000000003</v>
      </c>
      <c r="AS621" s="24" t="str">
        <f t="shared" si="137"/>
        <v>0</v>
      </c>
      <c r="AT621" s="24">
        <f t="shared" si="138"/>
        <v>300291.75000000006</v>
      </c>
      <c r="AU621" s="24">
        <f t="shared" si="139"/>
        <v>33365.75</v>
      </c>
    </row>
    <row r="622" spans="1:47" x14ac:dyDescent="0.25">
      <c r="A622" s="28" t="s">
        <v>15561</v>
      </c>
      <c r="B622" s="28" t="s">
        <v>10900</v>
      </c>
      <c r="C622" s="28" t="s">
        <v>10901</v>
      </c>
      <c r="D622" s="28" t="s">
        <v>10902</v>
      </c>
      <c r="E622" s="28" t="s">
        <v>10903</v>
      </c>
      <c r="F622" s="29">
        <v>44350</v>
      </c>
      <c r="G622" s="29">
        <v>44896</v>
      </c>
      <c r="H622" s="28" t="s">
        <v>10904</v>
      </c>
      <c r="I622" s="28" t="s">
        <v>16041</v>
      </c>
      <c r="J622" s="28" t="s">
        <v>16034</v>
      </c>
      <c r="K622" s="28" t="s">
        <v>10905</v>
      </c>
      <c r="L622" s="27">
        <v>133320</v>
      </c>
      <c r="M622" s="27">
        <v>93881.700000000012</v>
      </c>
      <c r="N622" s="27">
        <v>0</v>
      </c>
      <c r="O622" s="27">
        <v>0</v>
      </c>
      <c r="P622" s="27">
        <f t="shared" si="126"/>
        <v>93881.700000000012</v>
      </c>
      <c r="Q622" s="27">
        <v>0</v>
      </c>
      <c r="R622" s="27">
        <v>0</v>
      </c>
      <c r="S622" s="27">
        <v>0</v>
      </c>
      <c r="T622" s="27">
        <f t="shared" si="127"/>
        <v>0</v>
      </c>
      <c r="U622" s="27">
        <v>0</v>
      </c>
      <c r="V622" s="27">
        <f t="shared" si="128"/>
        <v>227201.7</v>
      </c>
      <c r="W622" s="28" t="s">
        <v>10906</v>
      </c>
      <c r="X622" s="27">
        <v>151984.80000000002</v>
      </c>
      <c r="Y622" s="27">
        <f t="shared" si="132"/>
        <v>410994.73800000007</v>
      </c>
      <c r="Z622" s="4" t="str" cm="1">
        <f t="array" ref="Z622">_xlfn.IFS(YEARFRAC(F622,G622)&lt;1,"&lt;1 Year",YEARFRAC(F622,G622)&lt;=5,"1-5 Years",YEARFRAC(F622,G622)&gt;5,"&gt;5 Years")</f>
        <v>1-5 Years</v>
      </c>
      <c r="AA622" s="24">
        <f>L622*(_xlfn.XLOOKUP(K622,'FX rates'!$A$2:$A$38,'FX rates'!$B$2:$B$38))</f>
        <v>177402.25801008445</v>
      </c>
      <c r="AB622" s="24">
        <f>V622*(_xlfn.XLOOKUP(K622,'FX rates'!$A$2:$A$38,'FX rates'!$B$2:$B$38))</f>
        <v>302325.94212218578</v>
      </c>
      <c r="AC622" s="24">
        <f>X622*(_xlfn.XLOOKUP(W622,'FX rates'!$A$2:$A$38,'FX rates'!$B$2:$B$38))</f>
        <v>202238.57413149631</v>
      </c>
      <c r="AD622" s="24">
        <f>Y622*(_xlfn.XLOOKUP(W622,'FX rates'!$A$2:$A$38,'FX rates'!$B$2:$B$38))</f>
        <v>546890.14815078815</v>
      </c>
      <c r="AE622" s="30">
        <f t="shared" si="133"/>
        <v>0.14000000000000021</v>
      </c>
      <c r="AF622" s="31">
        <f t="shared" si="134"/>
        <v>18664.800000000017</v>
      </c>
      <c r="AG622" s="23">
        <f t="shared" si="135"/>
        <v>124923.68411210133</v>
      </c>
      <c r="AH622" s="35">
        <f t="shared" si="129"/>
        <v>1.3306500000756409</v>
      </c>
      <c r="AI622" s="23">
        <f>U622*(_xlfn.XLOOKUP(K622,'FX rates'!$A$2:$A$38,'FX rates'!$B$2:$B$38))</f>
        <v>0</v>
      </c>
      <c r="AJ622" s="23">
        <f>Q622*(_xlfn.XLOOKUP(K622,'FX rates'!$A$2:$A$38,'FX rates'!$B$2:$B$38))</f>
        <v>0</v>
      </c>
      <c r="AK622" s="23">
        <f>R622*(_xlfn.XLOOKUP(K622,'FX rates'!$A$2:$A$38,'FX rates'!$B$2:$B$38))</f>
        <v>0</v>
      </c>
      <c r="AM622" s="4"/>
      <c r="AN622" s="4"/>
      <c r="AO622" s="4"/>
      <c r="AP622" s="32">
        <f t="shared" si="130"/>
        <v>0.70418316831683181</v>
      </c>
      <c r="AQ622" s="32">
        <f t="shared" si="131"/>
        <v>0</v>
      </c>
      <c r="AR622" s="24">
        <f t="shared" si="136"/>
        <v>259009.93800000005</v>
      </c>
      <c r="AS622" s="24" t="str">
        <f t="shared" si="137"/>
        <v>0</v>
      </c>
      <c r="AT622" s="24">
        <f t="shared" si="138"/>
        <v>492201.13333570934</v>
      </c>
      <c r="AU622" s="24">
        <f t="shared" si="139"/>
        <v>54689.014815078815</v>
      </c>
    </row>
    <row r="623" spans="1:47" x14ac:dyDescent="0.25">
      <c r="A623" s="28" t="s">
        <v>15562</v>
      </c>
      <c r="B623" s="28" t="s">
        <v>10907</v>
      </c>
      <c r="C623" s="28" t="s">
        <v>10908</v>
      </c>
      <c r="D623" s="28" t="s">
        <v>10909</v>
      </c>
      <c r="E623" s="28" t="s">
        <v>10910</v>
      </c>
      <c r="F623" s="29">
        <v>44350</v>
      </c>
      <c r="G623" s="29">
        <v>44896</v>
      </c>
      <c r="H623" s="28" t="s">
        <v>10911</v>
      </c>
      <c r="I623" s="28" t="s">
        <v>16046</v>
      </c>
      <c r="J623" s="28" t="s">
        <v>16046</v>
      </c>
      <c r="K623" s="28" t="s">
        <v>10912</v>
      </c>
      <c r="L623" s="27">
        <v>132825</v>
      </c>
      <c r="M623" s="27">
        <v>44935.000000000007</v>
      </c>
      <c r="N623" s="27">
        <v>0</v>
      </c>
      <c r="O623" s="27">
        <v>0</v>
      </c>
      <c r="P623" s="27">
        <f t="shared" si="126"/>
        <v>44935.000000000007</v>
      </c>
      <c r="Q623" s="27">
        <v>0</v>
      </c>
      <c r="R623" s="27">
        <v>0</v>
      </c>
      <c r="S623" s="27">
        <v>0</v>
      </c>
      <c r="T623" s="27">
        <f t="shared" si="127"/>
        <v>0</v>
      </c>
      <c r="U623" s="27">
        <v>0</v>
      </c>
      <c r="V623" s="27">
        <f t="shared" si="128"/>
        <v>177760</v>
      </c>
      <c r="W623" s="28" t="s">
        <v>10913</v>
      </c>
      <c r="X623" s="27">
        <v>150092.25</v>
      </c>
      <c r="Y623" s="27">
        <f t="shared" si="132"/>
        <v>350961.05000000005</v>
      </c>
      <c r="Z623" s="4" t="str" cm="1">
        <f t="array" ref="Z623">_xlfn.IFS(YEARFRAC(F623,G623)&lt;1,"&lt;1 Year",YEARFRAC(F623,G623)&lt;=5,"1-5 Years",YEARFRAC(F623,G623)&gt;5,"&gt;5 Years")</f>
        <v>1-5 Years</v>
      </c>
      <c r="AA623" s="24">
        <f>L623*(_xlfn.XLOOKUP(K623,'FX rates'!$A$2:$A$38,'FX rates'!$B$2:$B$38))</f>
        <v>132825</v>
      </c>
      <c r="AB623" s="24">
        <f>V623*(_xlfn.XLOOKUP(K623,'FX rates'!$A$2:$A$38,'FX rates'!$B$2:$B$38))</f>
        <v>177760</v>
      </c>
      <c r="AC623" s="24">
        <f>X623*(_xlfn.XLOOKUP(W623,'FX rates'!$A$2:$A$38,'FX rates'!$B$2:$B$38))</f>
        <v>150092.25</v>
      </c>
      <c r="AD623" s="24">
        <f>Y623*(_xlfn.XLOOKUP(W623,'FX rates'!$A$2:$A$38,'FX rates'!$B$2:$B$38))</f>
        <v>350961.05000000005</v>
      </c>
      <c r="AE623" s="30">
        <f t="shared" si="133"/>
        <v>0.13</v>
      </c>
      <c r="AF623" s="31">
        <f t="shared" si="134"/>
        <v>17267.25</v>
      </c>
      <c r="AG623" s="23">
        <f t="shared" si="135"/>
        <v>44935</v>
      </c>
      <c r="AH623" s="35">
        <f t="shared" si="129"/>
        <v>1</v>
      </c>
      <c r="AI623" s="23">
        <f>U623*(_xlfn.XLOOKUP(K623,'FX rates'!$A$2:$A$38,'FX rates'!$B$2:$B$38))</f>
        <v>0</v>
      </c>
      <c r="AJ623" s="23">
        <f>Q623*(_xlfn.XLOOKUP(K623,'FX rates'!$A$2:$A$38,'FX rates'!$B$2:$B$38))</f>
        <v>0</v>
      </c>
      <c r="AK623" s="23">
        <f>R623*(_xlfn.XLOOKUP(K623,'FX rates'!$A$2:$A$38,'FX rates'!$B$2:$B$38))</f>
        <v>0</v>
      </c>
      <c r="AM623" s="4"/>
      <c r="AN623" s="4"/>
      <c r="AO623" s="4"/>
      <c r="AP623" s="32">
        <f t="shared" si="130"/>
        <v>0.3383022774327123</v>
      </c>
      <c r="AQ623" s="32">
        <f t="shared" si="131"/>
        <v>0</v>
      </c>
      <c r="AR623" s="24">
        <f t="shared" si="136"/>
        <v>200868.80000000002</v>
      </c>
      <c r="AS623" s="24" t="str">
        <f t="shared" si="137"/>
        <v>0</v>
      </c>
      <c r="AT623" s="24">
        <f t="shared" si="138"/>
        <v>315864.94500000007</v>
      </c>
      <c r="AU623" s="24">
        <f t="shared" si="139"/>
        <v>35096.104999999981</v>
      </c>
    </row>
    <row r="624" spans="1:47" x14ac:dyDescent="0.25">
      <c r="A624" s="28" t="s">
        <v>15563</v>
      </c>
      <c r="B624" s="28" t="s">
        <v>10914</v>
      </c>
      <c r="C624" s="28" t="s">
        <v>10915</v>
      </c>
      <c r="D624" s="28" t="s">
        <v>10916</v>
      </c>
      <c r="E624" s="28" t="s">
        <v>10917</v>
      </c>
      <c r="F624" s="29">
        <v>44350</v>
      </c>
      <c r="G624" s="29">
        <v>44896</v>
      </c>
      <c r="H624" s="28" t="s">
        <v>10918</v>
      </c>
      <c r="I624" s="28" t="s">
        <v>16041</v>
      </c>
      <c r="J624" s="28" t="s">
        <v>16039</v>
      </c>
      <c r="K624" s="28" t="s">
        <v>10919</v>
      </c>
      <c r="L624" s="27">
        <v>234025.00000000003</v>
      </c>
      <c r="M624" s="27">
        <v>140250</v>
      </c>
      <c r="N624" s="27">
        <v>0</v>
      </c>
      <c r="O624" s="27">
        <v>0</v>
      </c>
      <c r="P624" s="27">
        <f t="shared" si="126"/>
        <v>140250</v>
      </c>
      <c r="Q624" s="27">
        <v>0</v>
      </c>
      <c r="R624" s="27">
        <v>0</v>
      </c>
      <c r="S624" s="27">
        <v>0</v>
      </c>
      <c r="T624" s="27">
        <f t="shared" si="127"/>
        <v>0</v>
      </c>
      <c r="U624" s="27">
        <v>0</v>
      </c>
      <c r="V624" s="27">
        <f t="shared" si="128"/>
        <v>374275</v>
      </c>
      <c r="W624" s="28" t="s">
        <v>10920</v>
      </c>
      <c r="X624" s="27">
        <v>262108.00000000006</v>
      </c>
      <c r="Y624" s="27">
        <f t="shared" si="132"/>
        <v>681296.00000000012</v>
      </c>
      <c r="Z624" s="4" t="str" cm="1">
        <f t="array" ref="Z624">_xlfn.IFS(YEARFRAC(F624,G624)&lt;1,"&lt;1 Year",YEARFRAC(F624,G624)&lt;=5,"1-5 Years",YEARFRAC(F624,G624)&gt;5,"&gt;5 Years")</f>
        <v>1-5 Years</v>
      </c>
      <c r="AA624" s="24">
        <f>L624*(_xlfn.XLOOKUP(K624,'FX rates'!$A$2:$A$38,'FX rates'!$B$2:$B$38))</f>
        <v>234025.00000000003</v>
      </c>
      <c r="AB624" s="24">
        <f>V624*(_xlfn.XLOOKUP(K624,'FX rates'!$A$2:$A$38,'FX rates'!$B$2:$B$38))</f>
        <v>374275</v>
      </c>
      <c r="AC624" s="24">
        <f>X624*(_xlfn.XLOOKUP(W624,'FX rates'!$A$2:$A$38,'FX rates'!$B$2:$B$38))</f>
        <v>262108.00000000006</v>
      </c>
      <c r="AD624" s="24">
        <f>Y624*(_xlfn.XLOOKUP(W624,'FX rates'!$A$2:$A$38,'FX rates'!$B$2:$B$38))</f>
        <v>681296.00000000012</v>
      </c>
      <c r="AE624" s="30">
        <f t="shared" si="133"/>
        <v>0.12000000000000011</v>
      </c>
      <c r="AF624" s="31">
        <f t="shared" si="134"/>
        <v>28083.000000000029</v>
      </c>
      <c r="AG624" s="23">
        <f t="shared" si="135"/>
        <v>140249.99999999997</v>
      </c>
      <c r="AH624" s="35">
        <f t="shared" si="129"/>
        <v>1</v>
      </c>
      <c r="AI624" s="23">
        <f>U624*(_xlfn.XLOOKUP(K624,'FX rates'!$A$2:$A$38,'FX rates'!$B$2:$B$38))</f>
        <v>0</v>
      </c>
      <c r="AJ624" s="23">
        <f>Q624*(_xlfn.XLOOKUP(K624,'FX rates'!$A$2:$A$38,'FX rates'!$B$2:$B$38))</f>
        <v>0</v>
      </c>
      <c r="AK624" s="23">
        <f>R624*(_xlfn.XLOOKUP(K624,'FX rates'!$A$2:$A$38,'FX rates'!$B$2:$B$38))</f>
        <v>0</v>
      </c>
      <c r="AM624" s="4"/>
      <c r="AN624" s="4"/>
      <c r="AO624" s="4"/>
      <c r="AP624" s="32">
        <f t="shared" si="130"/>
        <v>0.59929494712103404</v>
      </c>
      <c r="AQ624" s="32">
        <f t="shared" si="131"/>
        <v>0</v>
      </c>
      <c r="AR624" s="24">
        <f t="shared" si="136"/>
        <v>419188.00000000006</v>
      </c>
      <c r="AS624" s="24" t="str">
        <f t="shared" si="137"/>
        <v>0</v>
      </c>
      <c r="AT624" s="24">
        <f t="shared" si="138"/>
        <v>613166.40000000014</v>
      </c>
      <c r="AU624" s="24">
        <f t="shared" si="139"/>
        <v>68129.599999999977</v>
      </c>
    </row>
    <row r="625" spans="1:47" x14ac:dyDescent="0.25">
      <c r="A625" s="28" t="s">
        <v>14160</v>
      </c>
      <c r="B625" s="28" t="s">
        <v>1097</v>
      </c>
      <c r="C625" s="28" t="s">
        <v>1098</v>
      </c>
      <c r="D625" s="28" t="s">
        <v>1099</v>
      </c>
      <c r="E625" s="28" t="s">
        <v>1100</v>
      </c>
      <c r="F625" s="29">
        <v>39524</v>
      </c>
      <c r="G625" s="29">
        <v>44896</v>
      </c>
      <c r="H625" s="28" t="s">
        <v>1101</v>
      </c>
      <c r="I625" s="28" t="s">
        <v>16040</v>
      </c>
      <c r="J625" s="28" t="s">
        <v>16035</v>
      </c>
      <c r="K625" s="28" t="s">
        <v>1102</v>
      </c>
      <c r="L625" s="27">
        <v>1630200.0000000002</v>
      </c>
      <c r="M625" s="4">
        <v>0</v>
      </c>
      <c r="N625" s="27">
        <v>259006.62000000002</v>
      </c>
      <c r="O625" s="27">
        <v>0</v>
      </c>
      <c r="P625" s="27">
        <f t="shared" si="126"/>
        <v>259006.62000000002</v>
      </c>
      <c r="Q625" s="27">
        <v>0</v>
      </c>
      <c r="R625" s="27">
        <v>0</v>
      </c>
      <c r="S625" s="27">
        <v>0</v>
      </c>
      <c r="T625" s="27">
        <f t="shared" si="127"/>
        <v>0</v>
      </c>
      <c r="U625" s="27">
        <v>0</v>
      </c>
      <c r="V625" s="27">
        <f t="shared" si="128"/>
        <v>1889206.6200000003</v>
      </c>
      <c r="W625" s="28" t="s">
        <v>1103</v>
      </c>
      <c r="X625" s="27">
        <v>1793220.0000000005</v>
      </c>
      <c r="Y625" s="27">
        <f t="shared" si="132"/>
        <v>3586440.0000000009</v>
      </c>
      <c r="Z625" s="4" t="str" cm="1">
        <f t="array" ref="Z625">_xlfn.IFS(YEARFRAC(F625,G625)&lt;1,"&lt;1 Year",YEARFRAC(F625,G625)&lt;=5,"1-5 Years",YEARFRAC(F625,G625)&gt;5,"&gt;5 Years")</f>
        <v>&gt;5 Years</v>
      </c>
      <c r="AA625" s="24">
        <f>L625*(_xlfn.XLOOKUP(K625,'FX rates'!$A$2:$A$38,'FX rates'!$B$2:$B$38))</f>
        <v>207823.66476928673</v>
      </c>
      <c r="AB625" s="24">
        <f>V625*(_xlfn.XLOOKUP(K625,'FX rates'!$A$2:$A$38,'FX rates'!$B$2:$B$38))</f>
        <v>240842.74523052218</v>
      </c>
      <c r="AC625" s="24">
        <f>X625*(_xlfn.XLOOKUP(W625,'FX rates'!$A$2:$A$38,'FX rates'!$B$2:$B$38))</f>
        <v>228606.03124621543</v>
      </c>
      <c r="AD625" s="24">
        <f>Y625*(_xlfn.XLOOKUP(W625,'FX rates'!$A$2:$A$38,'FX rates'!$B$2:$B$38))</f>
        <v>457212.06249243085</v>
      </c>
      <c r="AE625" s="30">
        <f t="shared" si="133"/>
        <v>0.10000000000000013</v>
      </c>
      <c r="AF625" s="31">
        <f t="shared" si="134"/>
        <v>163020.00000000023</v>
      </c>
      <c r="AG625" s="23">
        <f t="shared" si="135"/>
        <v>33019.080461235455</v>
      </c>
      <c r="AH625" s="35">
        <f t="shared" si="129"/>
        <v>0.12748353868806692</v>
      </c>
      <c r="AI625" s="23">
        <f>U625*(_xlfn.XLOOKUP(K625,'FX rates'!$A$2:$A$38,'FX rates'!$B$2:$B$38))</f>
        <v>0</v>
      </c>
      <c r="AJ625" s="23">
        <f>Q625*(_xlfn.XLOOKUP(K625,'FX rates'!$A$2:$A$38,'FX rates'!$B$2:$B$38))</f>
        <v>0</v>
      </c>
      <c r="AK625" s="23">
        <f>R625*(_xlfn.XLOOKUP(K625,'FX rates'!$A$2:$A$38,'FX rates'!$B$2:$B$38))</f>
        <v>0</v>
      </c>
      <c r="AM625" s="4"/>
      <c r="AN625" s="4"/>
      <c r="AO625" s="4"/>
      <c r="AP625" s="32">
        <f t="shared" si="130"/>
        <v>0</v>
      </c>
      <c r="AQ625" s="32">
        <f t="shared" si="131"/>
        <v>0</v>
      </c>
      <c r="AR625" s="24">
        <f t="shared" si="136"/>
        <v>1793220.0000000005</v>
      </c>
      <c r="AS625" s="24" t="str">
        <f t="shared" si="137"/>
        <v>0</v>
      </c>
      <c r="AT625" s="24">
        <f t="shared" si="138"/>
        <v>411490.85624318779</v>
      </c>
      <c r="AU625" s="24">
        <f t="shared" si="139"/>
        <v>45721.206249243056</v>
      </c>
    </row>
    <row r="626" spans="1:47" x14ac:dyDescent="0.25">
      <c r="A626" s="28" t="s">
        <v>15564</v>
      </c>
      <c r="B626" s="28" t="s">
        <v>10921</v>
      </c>
      <c r="C626" s="28" t="s">
        <v>10922</v>
      </c>
      <c r="D626" s="28" t="s">
        <v>10923</v>
      </c>
      <c r="E626" s="28" t="s">
        <v>10924</v>
      </c>
      <c r="F626" s="29">
        <v>44348</v>
      </c>
      <c r="G626" s="29">
        <v>44896</v>
      </c>
      <c r="H626" s="28" t="s">
        <v>10925</v>
      </c>
      <c r="I626" s="28" t="s">
        <v>16053</v>
      </c>
      <c r="J626" s="28" t="s">
        <v>16047</v>
      </c>
      <c r="K626" s="28" t="s">
        <v>10926</v>
      </c>
      <c r="L626" s="27">
        <v>162690</v>
      </c>
      <c r="M626" s="27">
        <v>287100</v>
      </c>
      <c r="N626" s="27">
        <v>0</v>
      </c>
      <c r="O626" s="27">
        <v>0</v>
      </c>
      <c r="P626" s="27">
        <f t="shared" si="126"/>
        <v>287100</v>
      </c>
      <c r="Q626" s="27">
        <v>0</v>
      </c>
      <c r="R626" s="27">
        <v>0</v>
      </c>
      <c r="S626" s="27">
        <v>0</v>
      </c>
      <c r="T626" s="27">
        <f t="shared" si="127"/>
        <v>0</v>
      </c>
      <c r="U626" s="27">
        <v>0</v>
      </c>
      <c r="V626" s="27">
        <f t="shared" si="128"/>
        <v>449790</v>
      </c>
      <c r="W626" s="28" t="s">
        <v>10927</v>
      </c>
      <c r="X626" s="27">
        <v>170824.5</v>
      </c>
      <c r="Y626" s="27">
        <f t="shared" si="132"/>
        <v>643104</v>
      </c>
      <c r="Z626" s="4" t="str" cm="1">
        <f t="array" ref="Z626">_xlfn.IFS(YEARFRAC(F626,G626)&lt;1,"&lt;1 Year",YEARFRAC(F626,G626)&lt;=5,"1-5 Years",YEARFRAC(F626,G626)&gt;5,"&gt;5 Years")</f>
        <v>1-5 Years</v>
      </c>
      <c r="AA626" s="24">
        <f>L626*(_xlfn.XLOOKUP(K626,'FX rates'!$A$2:$A$38,'FX rates'!$B$2:$B$38))</f>
        <v>162690</v>
      </c>
      <c r="AB626" s="24">
        <f>V626*(_xlfn.XLOOKUP(K626,'FX rates'!$A$2:$A$38,'FX rates'!$B$2:$B$38))</f>
        <v>449790</v>
      </c>
      <c r="AC626" s="24">
        <f>X626*(_xlfn.XLOOKUP(W626,'FX rates'!$A$2:$A$38,'FX rates'!$B$2:$B$38))</f>
        <v>170824.5</v>
      </c>
      <c r="AD626" s="24">
        <f>Y626*(_xlfn.XLOOKUP(W626,'FX rates'!$A$2:$A$38,'FX rates'!$B$2:$B$38))</f>
        <v>643104</v>
      </c>
      <c r="AE626" s="30">
        <f t="shared" si="133"/>
        <v>0.05</v>
      </c>
      <c r="AF626" s="31">
        <f t="shared" si="134"/>
        <v>8134.5</v>
      </c>
      <c r="AG626" s="23">
        <f t="shared" si="135"/>
        <v>287100</v>
      </c>
      <c r="AH626" s="35">
        <f t="shared" si="129"/>
        <v>1</v>
      </c>
      <c r="AI626" s="23">
        <f>U626*(_xlfn.XLOOKUP(K626,'FX rates'!$A$2:$A$38,'FX rates'!$B$2:$B$38))</f>
        <v>0</v>
      </c>
      <c r="AJ626" s="23">
        <f>Q626*(_xlfn.XLOOKUP(K626,'FX rates'!$A$2:$A$38,'FX rates'!$B$2:$B$38))</f>
        <v>0</v>
      </c>
      <c r="AK626" s="23">
        <f>R626*(_xlfn.XLOOKUP(K626,'FX rates'!$A$2:$A$38,'FX rates'!$B$2:$B$38))</f>
        <v>0</v>
      </c>
      <c r="AM626" s="4"/>
      <c r="AN626" s="4"/>
      <c r="AO626" s="4"/>
      <c r="AP626" s="32">
        <f t="shared" si="130"/>
        <v>1.7647058823529411</v>
      </c>
      <c r="AQ626" s="32">
        <f t="shared" si="131"/>
        <v>0</v>
      </c>
      <c r="AR626" s="24">
        <f t="shared" si="136"/>
        <v>472279.5</v>
      </c>
      <c r="AS626" s="24" t="str">
        <f t="shared" si="137"/>
        <v>0</v>
      </c>
      <c r="AT626" s="24">
        <f t="shared" si="138"/>
        <v>578793.6</v>
      </c>
      <c r="AU626" s="24">
        <f t="shared" si="139"/>
        <v>64310.400000000023</v>
      </c>
    </row>
    <row r="627" spans="1:47" x14ac:dyDescent="0.25">
      <c r="A627" s="28" t="s">
        <v>15565</v>
      </c>
      <c r="B627" s="28" t="s">
        <v>10928</v>
      </c>
      <c r="C627" s="28" t="s">
        <v>10929</v>
      </c>
      <c r="D627" s="28" t="s">
        <v>10930</v>
      </c>
      <c r="E627" s="28" t="s">
        <v>10931</v>
      </c>
      <c r="F627" s="29">
        <v>44348</v>
      </c>
      <c r="G627" s="29">
        <v>44896</v>
      </c>
      <c r="H627" s="28" t="s">
        <v>10932</v>
      </c>
      <c r="I627" s="28" t="s">
        <v>16056</v>
      </c>
      <c r="J627" s="28" t="s">
        <v>16049</v>
      </c>
      <c r="K627" s="28" t="s">
        <v>10933</v>
      </c>
      <c r="L627" s="27">
        <v>366300.00000000006</v>
      </c>
      <c r="M627" s="4">
        <v>0</v>
      </c>
      <c r="N627" s="27">
        <v>8994100</v>
      </c>
      <c r="O627" s="27">
        <v>0</v>
      </c>
      <c r="P627" s="27">
        <f t="shared" si="126"/>
        <v>8994100</v>
      </c>
      <c r="Q627" s="27">
        <v>0</v>
      </c>
      <c r="R627" s="27">
        <v>0</v>
      </c>
      <c r="S627" s="27">
        <v>0</v>
      </c>
      <c r="T627" s="27">
        <f t="shared" si="127"/>
        <v>0</v>
      </c>
      <c r="U627" s="27">
        <v>1590000</v>
      </c>
      <c r="V627" s="27">
        <f t="shared" si="128"/>
        <v>10950400</v>
      </c>
      <c r="W627" s="28" t="s">
        <v>10934</v>
      </c>
      <c r="X627" s="27">
        <v>410256.00000000012</v>
      </c>
      <c r="Y627" s="27">
        <f t="shared" si="132"/>
        <v>820512.00000000023</v>
      </c>
      <c r="Z627" s="4" t="str" cm="1">
        <f t="array" ref="Z627">_xlfn.IFS(YEARFRAC(F627,G627)&lt;1,"&lt;1 Year",YEARFRAC(F627,G627)&lt;=5,"1-5 Years",YEARFRAC(F627,G627)&gt;5,"&gt;5 Years")</f>
        <v>1-5 Years</v>
      </c>
      <c r="AA627" s="24">
        <f>L627*(_xlfn.XLOOKUP(K627,'FX rates'!$A$2:$A$38,'FX rates'!$B$2:$B$38))</f>
        <v>366300.00000000006</v>
      </c>
      <c r="AB627" s="24">
        <f>V627*(_xlfn.XLOOKUP(K627,'FX rates'!$A$2:$A$38,'FX rates'!$B$2:$B$38))</f>
        <v>10950400</v>
      </c>
      <c r="AC627" s="24">
        <f>X627*(_xlfn.XLOOKUP(W627,'FX rates'!$A$2:$A$38,'FX rates'!$B$2:$B$38))</f>
        <v>410256.00000000012</v>
      </c>
      <c r="AD627" s="24">
        <f>Y627*(_xlfn.XLOOKUP(W627,'FX rates'!$A$2:$A$38,'FX rates'!$B$2:$B$38))</f>
        <v>820512.00000000023</v>
      </c>
      <c r="AE627" s="30">
        <f t="shared" si="133"/>
        <v>0.12000000000000013</v>
      </c>
      <c r="AF627" s="31">
        <f t="shared" si="134"/>
        <v>43956.000000000058</v>
      </c>
      <c r="AG627" s="23">
        <f t="shared" si="135"/>
        <v>10584100</v>
      </c>
      <c r="AH627" s="35">
        <f t="shared" si="129"/>
        <v>1</v>
      </c>
      <c r="AI627" s="23">
        <f>U627*(_xlfn.XLOOKUP(K627,'FX rates'!$A$2:$A$38,'FX rates'!$B$2:$B$38))</f>
        <v>1590000</v>
      </c>
      <c r="AJ627" s="23">
        <f>Q627*(_xlfn.XLOOKUP(K627,'FX rates'!$A$2:$A$38,'FX rates'!$B$2:$B$38))</f>
        <v>0</v>
      </c>
      <c r="AK627" s="23">
        <f>R627*(_xlfn.XLOOKUP(K627,'FX rates'!$A$2:$A$38,'FX rates'!$B$2:$B$38))</f>
        <v>0</v>
      </c>
      <c r="AM627" s="4"/>
      <c r="AN627" s="4"/>
      <c r="AO627" s="4"/>
      <c r="AP627" s="32">
        <f t="shared" si="130"/>
        <v>0</v>
      </c>
      <c r="AQ627" s="32">
        <f t="shared" si="131"/>
        <v>0</v>
      </c>
      <c r="AR627" s="24">
        <f t="shared" si="136"/>
        <v>410256.00000000012</v>
      </c>
      <c r="AS627" s="24" t="str">
        <f t="shared" si="137"/>
        <v>0</v>
      </c>
      <c r="AT627" s="24">
        <f t="shared" si="138"/>
        <v>738460.80000000028</v>
      </c>
      <c r="AU627" s="24">
        <f t="shared" si="139"/>
        <v>82051.199999999953</v>
      </c>
    </row>
    <row r="628" spans="1:47" x14ac:dyDescent="0.25">
      <c r="A628" s="28" t="s">
        <v>15566</v>
      </c>
      <c r="B628" s="28" t="s">
        <v>10935</v>
      </c>
      <c r="C628" s="28" t="s">
        <v>10936</v>
      </c>
      <c r="D628" s="28" t="s">
        <v>10937</v>
      </c>
      <c r="E628" s="28" t="s">
        <v>10938</v>
      </c>
      <c r="F628" s="29">
        <v>44333</v>
      </c>
      <c r="G628" s="29">
        <v>44896</v>
      </c>
      <c r="H628" s="28" t="s">
        <v>10939</v>
      </c>
      <c r="I628" s="28" t="s">
        <v>16042</v>
      </c>
      <c r="J628" s="28" t="s">
        <v>16040</v>
      </c>
      <c r="K628" s="28" t="s">
        <v>10940</v>
      </c>
      <c r="L628" s="27">
        <v>86625</v>
      </c>
      <c r="M628" s="27">
        <v>17578</v>
      </c>
      <c r="N628" s="27">
        <v>0</v>
      </c>
      <c r="O628" s="27">
        <v>0</v>
      </c>
      <c r="P628" s="27">
        <f t="shared" si="126"/>
        <v>17578</v>
      </c>
      <c r="Q628" s="27">
        <v>0</v>
      </c>
      <c r="R628" s="27">
        <v>4299</v>
      </c>
      <c r="S628" s="27">
        <v>0</v>
      </c>
      <c r="T628" s="27">
        <f t="shared" si="127"/>
        <v>4299</v>
      </c>
      <c r="U628" s="27">
        <v>0</v>
      </c>
      <c r="V628" s="27">
        <f t="shared" si="128"/>
        <v>108502</v>
      </c>
      <c r="W628" s="28" t="s">
        <v>10941</v>
      </c>
      <c r="X628" s="27">
        <v>89223.75</v>
      </c>
      <c r="Y628" s="27">
        <f t="shared" si="132"/>
        <v>196552.84</v>
      </c>
      <c r="Z628" s="4" t="str" cm="1">
        <f t="array" ref="Z628">_xlfn.IFS(YEARFRAC(F628,G628)&lt;1,"&lt;1 Year",YEARFRAC(F628,G628)&lt;=5,"1-5 Years",YEARFRAC(F628,G628)&gt;5,"&gt;5 Years")</f>
        <v>1-5 Years</v>
      </c>
      <c r="AA628" s="24">
        <f>L628*(_xlfn.XLOOKUP(K628,'FX rates'!$A$2:$A$38,'FX rates'!$B$2:$B$38))</f>
        <v>86625</v>
      </c>
      <c r="AB628" s="24">
        <f>V628*(_xlfn.XLOOKUP(K628,'FX rates'!$A$2:$A$38,'FX rates'!$B$2:$B$38))</f>
        <v>108502</v>
      </c>
      <c r="AC628" s="24">
        <f>X628*(_xlfn.XLOOKUP(W628,'FX rates'!$A$2:$A$38,'FX rates'!$B$2:$B$38))</f>
        <v>89223.75</v>
      </c>
      <c r="AD628" s="24">
        <f>Y628*(_xlfn.XLOOKUP(W628,'FX rates'!$A$2:$A$38,'FX rates'!$B$2:$B$38))</f>
        <v>196552.84</v>
      </c>
      <c r="AE628" s="30">
        <f t="shared" si="133"/>
        <v>0.03</v>
      </c>
      <c r="AF628" s="31">
        <f t="shared" si="134"/>
        <v>2598.75</v>
      </c>
      <c r="AG628" s="23">
        <f t="shared" si="135"/>
        <v>21877</v>
      </c>
      <c r="AH628" s="35">
        <f t="shared" si="129"/>
        <v>1</v>
      </c>
      <c r="AI628" s="23">
        <f>U628*(_xlfn.XLOOKUP(K628,'FX rates'!$A$2:$A$38,'FX rates'!$B$2:$B$38))</f>
        <v>0</v>
      </c>
      <c r="AJ628" s="23">
        <f>Q628*(_xlfn.XLOOKUP(K628,'FX rates'!$A$2:$A$38,'FX rates'!$B$2:$B$38))</f>
        <v>0</v>
      </c>
      <c r="AK628" s="23">
        <f>R628*(_xlfn.XLOOKUP(K628,'FX rates'!$A$2:$A$38,'FX rates'!$B$2:$B$38))</f>
        <v>4299</v>
      </c>
      <c r="AM628" s="4"/>
      <c r="AN628" s="4"/>
      <c r="AO628" s="4"/>
      <c r="AP628" s="32">
        <f t="shared" si="130"/>
        <v>0.20292063492063492</v>
      </c>
      <c r="AQ628" s="32">
        <f t="shared" si="131"/>
        <v>0</v>
      </c>
      <c r="AR628" s="24">
        <f t="shared" si="136"/>
        <v>107329.09</v>
      </c>
      <c r="AS628" s="24" t="str">
        <f t="shared" si="137"/>
        <v>0</v>
      </c>
      <c r="AT628" s="24">
        <f t="shared" si="138"/>
        <v>176897.55600000001</v>
      </c>
      <c r="AU628" s="24">
        <f t="shared" si="139"/>
        <v>19655.283999999985</v>
      </c>
    </row>
    <row r="629" spans="1:47" x14ac:dyDescent="0.25">
      <c r="A629" s="28" t="s">
        <v>15567</v>
      </c>
      <c r="B629" s="28" t="s">
        <v>10942</v>
      </c>
      <c r="C629" s="28" t="s">
        <v>10943</v>
      </c>
      <c r="D629" s="28" t="s">
        <v>10944</v>
      </c>
      <c r="E629" s="28" t="s">
        <v>10945</v>
      </c>
      <c r="F629" s="29">
        <v>44340</v>
      </c>
      <c r="G629" s="29">
        <v>44896</v>
      </c>
      <c r="H629" s="28" t="s">
        <v>10946</v>
      </c>
      <c r="I629" s="28" t="s">
        <v>16040</v>
      </c>
      <c r="J629" s="28" t="s">
        <v>16035</v>
      </c>
      <c r="K629" s="28" t="s">
        <v>10947</v>
      </c>
      <c r="L629" s="27">
        <v>106920.00000000003</v>
      </c>
      <c r="M629" s="27">
        <v>14025</v>
      </c>
      <c r="N629" s="27">
        <v>0</v>
      </c>
      <c r="O629" s="27">
        <v>0</v>
      </c>
      <c r="P629" s="27">
        <f t="shared" si="126"/>
        <v>14025</v>
      </c>
      <c r="Q629" s="27">
        <v>0</v>
      </c>
      <c r="R629" s="27">
        <v>0</v>
      </c>
      <c r="S629" s="27">
        <v>0</v>
      </c>
      <c r="T629" s="27">
        <f t="shared" si="127"/>
        <v>0</v>
      </c>
      <c r="U629" s="27">
        <v>0</v>
      </c>
      <c r="V629" s="27">
        <f t="shared" si="128"/>
        <v>120945.00000000003</v>
      </c>
      <c r="W629" s="28" t="s">
        <v>10948</v>
      </c>
      <c r="X629" s="27">
        <v>117612.00000000004</v>
      </c>
      <c r="Y629" s="27">
        <f t="shared" si="132"/>
        <v>250651.50000000012</v>
      </c>
      <c r="Z629" s="4" t="str" cm="1">
        <f t="array" ref="Z629">_xlfn.IFS(YEARFRAC(F629,G629)&lt;1,"&lt;1 Year",YEARFRAC(F629,G629)&lt;=5,"1-5 Years",YEARFRAC(F629,G629)&gt;5,"&gt;5 Years")</f>
        <v>1-5 Years</v>
      </c>
      <c r="AA629" s="24">
        <f>L629*(_xlfn.XLOOKUP(K629,'FX rates'!$A$2:$A$38,'FX rates'!$B$2:$B$38))</f>
        <v>142273.09800808757</v>
      </c>
      <c r="AB629" s="24">
        <f>V629*(_xlfn.XLOOKUP(K629,'FX rates'!$A$2:$A$38,'FX rates'!$B$2:$B$38))</f>
        <v>160935.46425914843</v>
      </c>
      <c r="AC629" s="24">
        <f>X629*(_xlfn.XLOOKUP(W629,'FX rates'!$A$2:$A$38,'FX rates'!$B$2:$B$38))</f>
        <v>156500.40780889633</v>
      </c>
      <c r="AD629" s="24">
        <f>Y629*(_xlfn.XLOOKUP(W629,'FX rates'!$A$2:$A$38,'FX rates'!$B$2:$B$38))</f>
        <v>333529.41849395965</v>
      </c>
      <c r="AE629" s="30">
        <f t="shared" si="133"/>
        <v>9.9999999999999978E-2</v>
      </c>
      <c r="AF629" s="31">
        <f t="shared" si="134"/>
        <v>10692.000000000015</v>
      </c>
      <c r="AG629" s="23">
        <f t="shared" si="135"/>
        <v>18662.366251060856</v>
      </c>
      <c r="AH629" s="35">
        <f t="shared" si="129"/>
        <v>1.3306500000756409</v>
      </c>
      <c r="AI629" s="23">
        <f>U629*(_xlfn.XLOOKUP(K629,'FX rates'!$A$2:$A$38,'FX rates'!$B$2:$B$38))</f>
        <v>0</v>
      </c>
      <c r="AJ629" s="23">
        <f>Q629*(_xlfn.XLOOKUP(K629,'FX rates'!$A$2:$A$38,'FX rates'!$B$2:$B$38))</f>
        <v>0</v>
      </c>
      <c r="AK629" s="23">
        <f>R629*(_xlfn.XLOOKUP(K629,'FX rates'!$A$2:$A$38,'FX rates'!$B$2:$B$38))</f>
        <v>0</v>
      </c>
      <c r="AM629" s="4"/>
      <c r="AN629" s="4"/>
      <c r="AO629" s="4"/>
      <c r="AP629" s="32">
        <f t="shared" si="130"/>
        <v>0.13117283950617281</v>
      </c>
      <c r="AQ629" s="32">
        <f t="shared" si="131"/>
        <v>0</v>
      </c>
      <c r="AR629" s="24">
        <f t="shared" si="136"/>
        <v>133039.50000000006</v>
      </c>
      <c r="AS629" s="24" t="str">
        <f t="shared" si="137"/>
        <v>0</v>
      </c>
      <c r="AT629" s="24">
        <f t="shared" si="138"/>
        <v>300176.47664456366</v>
      </c>
      <c r="AU629" s="24">
        <f t="shared" si="139"/>
        <v>33352.941849395982</v>
      </c>
    </row>
    <row r="630" spans="1:47" x14ac:dyDescent="0.25">
      <c r="A630" s="28" t="s">
        <v>15568</v>
      </c>
      <c r="B630" s="28" t="s">
        <v>10949</v>
      </c>
      <c r="C630" s="28" t="s">
        <v>10950</v>
      </c>
      <c r="D630" s="28" t="s">
        <v>10951</v>
      </c>
      <c r="E630" s="28" t="s">
        <v>10952</v>
      </c>
      <c r="F630" s="29">
        <v>44340</v>
      </c>
      <c r="G630" s="29">
        <v>44896</v>
      </c>
      <c r="H630" s="28" t="s">
        <v>10953</v>
      </c>
      <c r="I630" s="28" t="s">
        <v>16041</v>
      </c>
      <c r="J630" s="28" t="s">
        <v>16052</v>
      </c>
      <c r="K630" s="28" t="s">
        <v>10954</v>
      </c>
      <c r="L630" s="27">
        <v>67625.250000000015</v>
      </c>
      <c r="M630" s="27">
        <v>5170</v>
      </c>
      <c r="N630" s="27">
        <v>0</v>
      </c>
      <c r="O630" s="27">
        <v>0</v>
      </c>
      <c r="P630" s="27">
        <f t="shared" si="126"/>
        <v>5170</v>
      </c>
      <c r="Q630" s="27">
        <v>0</v>
      </c>
      <c r="R630" s="27">
        <v>0</v>
      </c>
      <c r="S630" s="27">
        <v>0</v>
      </c>
      <c r="T630" s="27">
        <f t="shared" si="127"/>
        <v>0</v>
      </c>
      <c r="U630" s="27">
        <v>0</v>
      </c>
      <c r="V630" s="27">
        <f t="shared" si="128"/>
        <v>72795.250000000015</v>
      </c>
      <c r="W630" s="28" t="s">
        <v>10955</v>
      </c>
      <c r="X630" s="27">
        <v>76416.532500000016</v>
      </c>
      <c r="Y630" s="27">
        <f t="shared" si="132"/>
        <v>158675.16500000004</v>
      </c>
      <c r="Z630" s="4" t="str" cm="1">
        <f t="array" ref="Z630">_xlfn.IFS(YEARFRAC(F630,G630)&lt;1,"&lt;1 Year",YEARFRAC(F630,G630)&lt;=5,"1-5 Years",YEARFRAC(F630,G630)&gt;5,"&gt;5 Years")</f>
        <v>1-5 Years</v>
      </c>
      <c r="AA630" s="24">
        <f>L630*(_xlfn.XLOOKUP(K630,'FX rates'!$A$2:$A$38,'FX rates'!$B$2:$B$38))</f>
        <v>89985.538917615253</v>
      </c>
      <c r="AB630" s="24">
        <f>V630*(_xlfn.XLOOKUP(K630,'FX rates'!$A$2:$A$38,'FX rates'!$B$2:$B$38))</f>
        <v>96864.999418006322</v>
      </c>
      <c r="AC630" s="24">
        <f>X630*(_xlfn.XLOOKUP(W630,'FX rates'!$A$2:$A$38,'FX rates'!$B$2:$B$38))</f>
        <v>101683.65897690524</v>
      </c>
      <c r="AD630" s="24">
        <f>Y630*(_xlfn.XLOOKUP(W630,'FX rates'!$A$2:$A$38,'FX rates'!$B$2:$B$38))</f>
        <v>211141.10831925238</v>
      </c>
      <c r="AE630" s="30">
        <f t="shared" si="133"/>
        <v>0.13</v>
      </c>
      <c r="AF630" s="31">
        <f t="shared" si="134"/>
        <v>8791.2825000000012</v>
      </c>
      <c r="AG630" s="23">
        <f t="shared" si="135"/>
        <v>6879.4605003910692</v>
      </c>
      <c r="AH630" s="35">
        <f t="shared" si="129"/>
        <v>1.3306500000756409</v>
      </c>
      <c r="AI630" s="23">
        <f>U630*(_xlfn.XLOOKUP(K630,'FX rates'!$A$2:$A$38,'FX rates'!$B$2:$B$38))</f>
        <v>0</v>
      </c>
      <c r="AJ630" s="23">
        <f>Q630*(_xlfn.XLOOKUP(K630,'FX rates'!$A$2:$A$38,'FX rates'!$B$2:$B$38))</f>
        <v>0</v>
      </c>
      <c r="AK630" s="23">
        <f>R630*(_xlfn.XLOOKUP(K630,'FX rates'!$A$2:$A$38,'FX rates'!$B$2:$B$38))</f>
        <v>0</v>
      </c>
      <c r="AM630" s="4"/>
      <c r="AN630" s="4"/>
      <c r="AO630" s="4"/>
      <c r="AP630" s="32">
        <f t="shared" si="130"/>
        <v>7.6450734008377028E-2</v>
      </c>
      <c r="AQ630" s="32">
        <f t="shared" si="131"/>
        <v>0</v>
      </c>
      <c r="AR630" s="24">
        <f t="shared" si="136"/>
        <v>82258.632500000022</v>
      </c>
      <c r="AS630" s="24" t="str">
        <f t="shared" si="137"/>
        <v>0</v>
      </c>
      <c r="AT630" s="24">
        <f t="shared" si="138"/>
        <v>190026.99748732714</v>
      </c>
      <c r="AU630" s="24">
        <f t="shared" si="139"/>
        <v>21114.110831925238</v>
      </c>
    </row>
    <row r="631" spans="1:47" x14ac:dyDescent="0.25">
      <c r="A631" s="28" t="s">
        <v>15569</v>
      </c>
      <c r="B631" s="28" t="s">
        <v>10956</v>
      </c>
      <c r="C631" s="28" t="s">
        <v>10957</v>
      </c>
      <c r="D631" s="28" t="s">
        <v>10958</v>
      </c>
      <c r="E631" s="28" t="s">
        <v>10959</v>
      </c>
      <c r="F631" s="29">
        <v>44354</v>
      </c>
      <c r="G631" s="29">
        <v>44896</v>
      </c>
      <c r="H631" s="28" t="s">
        <v>10960</v>
      </c>
      <c r="I631" s="28" t="s">
        <v>16039</v>
      </c>
      <c r="J631" s="28" t="s">
        <v>16044</v>
      </c>
      <c r="K631" s="28" t="s">
        <v>10961</v>
      </c>
      <c r="L631" s="27">
        <v>261665.25</v>
      </c>
      <c r="M631" s="27">
        <v>105600.00000000001</v>
      </c>
      <c r="N631" s="27">
        <v>0</v>
      </c>
      <c r="O631" s="27">
        <v>0</v>
      </c>
      <c r="P631" s="27">
        <f t="shared" si="126"/>
        <v>105600.00000000001</v>
      </c>
      <c r="Q631" s="27">
        <v>0</v>
      </c>
      <c r="R631" s="27">
        <v>0</v>
      </c>
      <c r="S631" s="27">
        <v>0</v>
      </c>
      <c r="T631" s="27">
        <f t="shared" si="127"/>
        <v>0</v>
      </c>
      <c r="U631" s="27">
        <v>0</v>
      </c>
      <c r="V631" s="27">
        <f t="shared" si="128"/>
        <v>367265.25</v>
      </c>
      <c r="W631" s="28" t="s">
        <v>10962</v>
      </c>
      <c r="X631" s="27">
        <v>282598.47000000003</v>
      </c>
      <c r="Y631" s="27">
        <f t="shared" si="132"/>
        <v>679244.94000000018</v>
      </c>
      <c r="Z631" s="4" t="str" cm="1">
        <f t="array" ref="Z631">_xlfn.IFS(YEARFRAC(F631,G631)&lt;1,"&lt;1 Year",YEARFRAC(F631,G631)&lt;=5,"1-5 Years",YEARFRAC(F631,G631)&gt;5,"&gt;5 Years")</f>
        <v>1-5 Years</v>
      </c>
      <c r="AA631" s="24">
        <f>L631*(_xlfn.XLOOKUP(K631,'FX rates'!$A$2:$A$38,'FX rates'!$B$2:$B$38))</f>
        <v>261665.25</v>
      </c>
      <c r="AB631" s="24">
        <f>V631*(_xlfn.XLOOKUP(K631,'FX rates'!$A$2:$A$38,'FX rates'!$B$2:$B$38))</f>
        <v>367265.25</v>
      </c>
      <c r="AC631" s="24">
        <f>X631*(_xlfn.XLOOKUP(W631,'FX rates'!$A$2:$A$38,'FX rates'!$B$2:$B$38))</f>
        <v>282598.47000000003</v>
      </c>
      <c r="AD631" s="24">
        <f>Y631*(_xlfn.XLOOKUP(W631,'FX rates'!$A$2:$A$38,'FX rates'!$B$2:$B$38))</f>
        <v>679244.94000000018</v>
      </c>
      <c r="AE631" s="30">
        <f t="shared" si="133"/>
        <v>8.0000000000000113E-2</v>
      </c>
      <c r="AF631" s="31">
        <f t="shared" si="134"/>
        <v>20933.22000000003</v>
      </c>
      <c r="AG631" s="23">
        <f t="shared" si="135"/>
        <v>105600</v>
      </c>
      <c r="AH631" s="35">
        <f t="shared" si="129"/>
        <v>1</v>
      </c>
      <c r="AI631" s="23">
        <f>U631*(_xlfn.XLOOKUP(K631,'FX rates'!$A$2:$A$38,'FX rates'!$B$2:$B$38))</f>
        <v>0</v>
      </c>
      <c r="AJ631" s="23">
        <f>Q631*(_xlfn.XLOOKUP(K631,'FX rates'!$A$2:$A$38,'FX rates'!$B$2:$B$38))</f>
        <v>0</v>
      </c>
      <c r="AK631" s="23">
        <f>R631*(_xlfn.XLOOKUP(K631,'FX rates'!$A$2:$A$38,'FX rates'!$B$2:$B$38))</f>
        <v>0</v>
      </c>
      <c r="AM631" s="4"/>
      <c r="AN631" s="4"/>
      <c r="AO631" s="4"/>
      <c r="AP631" s="32">
        <f t="shared" si="130"/>
        <v>0.40356906390894476</v>
      </c>
      <c r="AQ631" s="32">
        <f t="shared" si="131"/>
        <v>0</v>
      </c>
      <c r="AR631" s="24">
        <f t="shared" si="136"/>
        <v>396646.47000000009</v>
      </c>
      <c r="AS631" s="24" t="str">
        <f t="shared" si="137"/>
        <v>0</v>
      </c>
      <c r="AT631" s="24">
        <f t="shared" si="138"/>
        <v>611320.44600000023</v>
      </c>
      <c r="AU631" s="24">
        <f t="shared" si="139"/>
        <v>67924.493999999948</v>
      </c>
    </row>
    <row r="632" spans="1:47" x14ac:dyDescent="0.25">
      <c r="A632" s="28" t="s">
        <v>15570</v>
      </c>
      <c r="B632" s="28" t="s">
        <v>10963</v>
      </c>
      <c r="C632" s="28" t="s">
        <v>10964</v>
      </c>
      <c r="D632" s="28" t="s">
        <v>10965</v>
      </c>
      <c r="E632" s="28" t="s">
        <v>10966</v>
      </c>
      <c r="F632" s="29">
        <v>44368</v>
      </c>
      <c r="G632" s="29">
        <v>44896</v>
      </c>
      <c r="H632" s="28" t="s">
        <v>10967</v>
      </c>
      <c r="I632" s="28" t="s">
        <v>16052</v>
      </c>
      <c r="J632" s="28" t="s">
        <v>16052</v>
      </c>
      <c r="K632" s="28" t="s">
        <v>10968</v>
      </c>
      <c r="L632" s="27">
        <v>251680.00000000003</v>
      </c>
      <c r="M632" s="27">
        <v>810722.00000000012</v>
      </c>
      <c r="N632" s="27">
        <v>0</v>
      </c>
      <c r="O632" s="27">
        <v>0</v>
      </c>
      <c r="P632" s="27">
        <f t="shared" si="126"/>
        <v>810722.00000000012</v>
      </c>
      <c r="Q632" s="27">
        <v>0</v>
      </c>
      <c r="R632" s="27">
        <v>0</v>
      </c>
      <c r="S632" s="27">
        <v>0</v>
      </c>
      <c r="T632" s="27">
        <f t="shared" si="127"/>
        <v>0</v>
      </c>
      <c r="U632" s="27">
        <v>328250</v>
      </c>
      <c r="V632" s="27">
        <f t="shared" si="128"/>
        <v>1390652.0000000002</v>
      </c>
      <c r="W632" s="28" t="s">
        <v>10969</v>
      </c>
      <c r="X632" s="27">
        <v>279364.80000000005</v>
      </c>
      <c r="Y632" s="27">
        <f t="shared" si="132"/>
        <v>1458631.0200000003</v>
      </c>
      <c r="Z632" s="4" t="str" cm="1">
        <f t="array" ref="Z632">_xlfn.IFS(YEARFRAC(F632,G632)&lt;1,"&lt;1 Year",YEARFRAC(F632,G632)&lt;=5,"1-5 Years",YEARFRAC(F632,G632)&gt;5,"&gt;5 Years")</f>
        <v>1-5 Years</v>
      </c>
      <c r="AA632" s="24">
        <f>L632*(_xlfn.XLOOKUP(K632,'FX rates'!$A$2:$A$38,'FX rates'!$B$2:$B$38))</f>
        <v>251680.00000000003</v>
      </c>
      <c r="AB632" s="24">
        <f>V632*(_xlfn.XLOOKUP(K632,'FX rates'!$A$2:$A$38,'FX rates'!$B$2:$B$38))</f>
        <v>1390652.0000000002</v>
      </c>
      <c r="AC632" s="24">
        <f>X632*(_xlfn.XLOOKUP(W632,'FX rates'!$A$2:$A$38,'FX rates'!$B$2:$B$38))</f>
        <v>279364.80000000005</v>
      </c>
      <c r="AD632" s="24">
        <f>Y632*(_xlfn.XLOOKUP(W632,'FX rates'!$A$2:$A$38,'FX rates'!$B$2:$B$38))</f>
        <v>1458631.0200000003</v>
      </c>
      <c r="AE632" s="30">
        <f t="shared" si="133"/>
        <v>0.11000000000000006</v>
      </c>
      <c r="AF632" s="31">
        <f t="shared" si="134"/>
        <v>27684.800000000017</v>
      </c>
      <c r="AG632" s="23">
        <f t="shared" si="135"/>
        <v>1138972.0000000002</v>
      </c>
      <c r="AH632" s="35">
        <f t="shared" si="129"/>
        <v>1</v>
      </c>
      <c r="AI632" s="23">
        <f>U632*(_xlfn.XLOOKUP(K632,'FX rates'!$A$2:$A$38,'FX rates'!$B$2:$B$38))</f>
        <v>328250</v>
      </c>
      <c r="AJ632" s="23">
        <f>Q632*(_xlfn.XLOOKUP(K632,'FX rates'!$A$2:$A$38,'FX rates'!$B$2:$B$38))</f>
        <v>0</v>
      </c>
      <c r="AK632" s="23">
        <f>R632*(_xlfn.XLOOKUP(K632,'FX rates'!$A$2:$A$38,'FX rates'!$B$2:$B$38))</f>
        <v>0</v>
      </c>
      <c r="AM632" s="4"/>
      <c r="AN632" s="4"/>
      <c r="AO632" s="4"/>
      <c r="AP632" s="32">
        <f t="shared" si="130"/>
        <v>3.2212412587412587</v>
      </c>
      <c r="AQ632" s="32">
        <f t="shared" si="131"/>
        <v>0</v>
      </c>
      <c r="AR632" s="24">
        <f t="shared" si="136"/>
        <v>1179266.2200000002</v>
      </c>
      <c r="AS632" s="24" t="str">
        <f t="shared" si="137"/>
        <v>0</v>
      </c>
      <c r="AT632" s="24">
        <f t="shared" si="138"/>
        <v>1312767.9180000003</v>
      </c>
      <c r="AU632" s="24">
        <f t="shared" si="139"/>
        <v>145863.10199999996</v>
      </c>
    </row>
    <row r="633" spans="1:47" x14ac:dyDescent="0.25">
      <c r="A633" s="28" t="s">
        <v>15571</v>
      </c>
      <c r="B633" s="28" t="s">
        <v>10970</v>
      </c>
      <c r="C633" s="28" t="s">
        <v>10971</v>
      </c>
      <c r="D633" s="28" t="s">
        <v>10972</v>
      </c>
      <c r="E633" s="28" t="s">
        <v>10973</v>
      </c>
      <c r="F633" s="29">
        <v>44368</v>
      </c>
      <c r="G633" s="29">
        <v>44896</v>
      </c>
      <c r="H633" s="28" t="s">
        <v>10974</v>
      </c>
      <c r="I633" s="28" t="s">
        <v>16042</v>
      </c>
      <c r="J633" s="28" t="s">
        <v>16044</v>
      </c>
      <c r="K633" s="28" t="s">
        <v>10975</v>
      </c>
      <c r="L633" s="27">
        <v>269775.00000000006</v>
      </c>
      <c r="M633" s="27">
        <v>512050.00000000006</v>
      </c>
      <c r="N633" s="27">
        <v>0</v>
      </c>
      <c r="O633" s="27">
        <v>0</v>
      </c>
      <c r="P633" s="27">
        <f t="shared" si="126"/>
        <v>512050.00000000006</v>
      </c>
      <c r="Q633" s="27">
        <v>0</v>
      </c>
      <c r="R633" s="27">
        <v>0</v>
      </c>
      <c r="S633" s="27">
        <v>0</v>
      </c>
      <c r="T633" s="27">
        <f t="shared" si="127"/>
        <v>0</v>
      </c>
      <c r="U633" s="27">
        <v>0</v>
      </c>
      <c r="V633" s="27">
        <f t="shared" si="128"/>
        <v>781825.00000000012</v>
      </c>
      <c r="W633" s="28" t="s">
        <v>10976</v>
      </c>
      <c r="X633" s="27">
        <v>272472.75000000006</v>
      </c>
      <c r="Y633" s="27">
        <f t="shared" si="132"/>
        <v>1062116.0000000002</v>
      </c>
      <c r="Z633" s="4" t="str" cm="1">
        <f t="array" ref="Z633">_xlfn.IFS(YEARFRAC(F633,G633)&lt;1,"&lt;1 Year",YEARFRAC(F633,G633)&lt;=5,"1-5 Years",YEARFRAC(F633,G633)&gt;5,"&gt;5 Years")</f>
        <v>1-5 Years</v>
      </c>
      <c r="AA633" s="24">
        <f>L633*(_xlfn.XLOOKUP(K633,'FX rates'!$A$2:$A$38,'FX rates'!$B$2:$B$38))</f>
        <v>269775.00000000006</v>
      </c>
      <c r="AB633" s="24">
        <f>V633*(_xlfn.XLOOKUP(K633,'FX rates'!$A$2:$A$38,'FX rates'!$B$2:$B$38))</f>
        <v>781825.00000000012</v>
      </c>
      <c r="AC633" s="24">
        <f>X633*(_xlfn.XLOOKUP(W633,'FX rates'!$A$2:$A$38,'FX rates'!$B$2:$B$38))</f>
        <v>272472.75000000006</v>
      </c>
      <c r="AD633" s="24">
        <f>Y633*(_xlfn.XLOOKUP(W633,'FX rates'!$A$2:$A$38,'FX rates'!$B$2:$B$38))</f>
        <v>1062116.0000000002</v>
      </c>
      <c r="AE633" s="30">
        <f t="shared" si="133"/>
        <v>9.9999999999999985E-3</v>
      </c>
      <c r="AF633" s="31">
        <f t="shared" si="134"/>
        <v>2697.75</v>
      </c>
      <c r="AG633" s="23">
        <f t="shared" si="135"/>
        <v>512050.00000000006</v>
      </c>
      <c r="AH633" s="35">
        <f t="shared" si="129"/>
        <v>1</v>
      </c>
      <c r="AI633" s="23">
        <f>U633*(_xlfn.XLOOKUP(K633,'FX rates'!$A$2:$A$38,'FX rates'!$B$2:$B$38))</f>
        <v>0</v>
      </c>
      <c r="AJ633" s="23">
        <f>Q633*(_xlfn.XLOOKUP(K633,'FX rates'!$A$2:$A$38,'FX rates'!$B$2:$B$38))</f>
        <v>0</v>
      </c>
      <c r="AK633" s="23">
        <f>R633*(_xlfn.XLOOKUP(K633,'FX rates'!$A$2:$A$38,'FX rates'!$B$2:$B$38))</f>
        <v>0</v>
      </c>
      <c r="AM633" s="4"/>
      <c r="AN633" s="4"/>
      <c r="AO633" s="4"/>
      <c r="AP633" s="32">
        <f t="shared" si="130"/>
        <v>1.8980632008154943</v>
      </c>
      <c r="AQ633" s="32">
        <f t="shared" si="131"/>
        <v>0</v>
      </c>
      <c r="AR633" s="24">
        <f t="shared" si="136"/>
        <v>789643.25000000023</v>
      </c>
      <c r="AS633" s="24" t="str">
        <f t="shared" si="137"/>
        <v>0</v>
      </c>
      <c r="AT633" s="24">
        <f t="shared" si="138"/>
        <v>955904.40000000026</v>
      </c>
      <c r="AU633" s="24">
        <f t="shared" si="139"/>
        <v>106211.59999999998</v>
      </c>
    </row>
    <row r="634" spans="1:47" x14ac:dyDescent="0.25">
      <c r="A634" s="28" t="s">
        <v>15572</v>
      </c>
      <c r="B634" s="28" t="s">
        <v>10977</v>
      </c>
      <c r="C634" s="28" t="s">
        <v>10978</v>
      </c>
      <c r="D634" s="28" t="s">
        <v>10979</v>
      </c>
      <c r="E634" s="28" t="s">
        <v>10980</v>
      </c>
      <c r="F634" s="29">
        <v>44368</v>
      </c>
      <c r="G634" s="29">
        <v>44896</v>
      </c>
      <c r="H634" s="28" t="s">
        <v>10981</v>
      </c>
      <c r="I634" s="28" t="s">
        <v>16044</v>
      </c>
      <c r="J634" s="28" t="s">
        <v>16039</v>
      </c>
      <c r="K634" s="28" t="s">
        <v>10982</v>
      </c>
      <c r="L634" s="27">
        <v>233310.00000000003</v>
      </c>
      <c r="M634" s="27">
        <v>244750</v>
      </c>
      <c r="N634" s="27">
        <v>0</v>
      </c>
      <c r="O634" s="27">
        <v>0</v>
      </c>
      <c r="P634" s="27">
        <f t="shared" si="126"/>
        <v>244750</v>
      </c>
      <c r="Q634" s="27">
        <v>0</v>
      </c>
      <c r="R634" s="27">
        <v>0</v>
      </c>
      <c r="S634" s="27">
        <v>0</v>
      </c>
      <c r="T634" s="27">
        <f t="shared" si="127"/>
        <v>0</v>
      </c>
      <c r="U634" s="27">
        <v>0</v>
      </c>
      <c r="V634" s="27">
        <f t="shared" si="128"/>
        <v>478060</v>
      </c>
      <c r="W634" s="28" t="s">
        <v>10983</v>
      </c>
      <c r="X634" s="27">
        <v>242642.40000000005</v>
      </c>
      <c r="Y634" s="27">
        <f t="shared" si="132"/>
        <v>739824.8</v>
      </c>
      <c r="Z634" s="4" t="str" cm="1">
        <f t="array" ref="Z634">_xlfn.IFS(YEARFRAC(F634,G634)&lt;1,"&lt;1 Year",YEARFRAC(F634,G634)&lt;=5,"1-5 Years",YEARFRAC(F634,G634)&gt;5,"&gt;5 Years")</f>
        <v>1-5 Years</v>
      </c>
      <c r="AA634" s="24">
        <f>L634*(_xlfn.XLOOKUP(K634,'FX rates'!$A$2:$A$38,'FX rates'!$B$2:$B$38))</f>
        <v>233310.00000000003</v>
      </c>
      <c r="AB634" s="24">
        <f>V634*(_xlfn.XLOOKUP(K634,'FX rates'!$A$2:$A$38,'FX rates'!$B$2:$B$38))</f>
        <v>478060</v>
      </c>
      <c r="AC634" s="24">
        <f>X634*(_xlfn.XLOOKUP(W634,'FX rates'!$A$2:$A$38,'FX rates'!$B$2:$B$38))</f>
        <v>242642.40000000005</v>
      </c>
      <c r="AD634" s="24">
        <f>Y634*(_xlfn.XLOOKUP(W634,'FX rates'!$A$2:$A$38,'FX rates'!$B$2:$B$38))</f>
        <v>739824.8</v>
      </c>
      <c r="AE634" s="30">
        <f t="shared" si="133"/>
        <v>4.0000000000000098E-2</v>
      </c>
      <c r="AF634" s="31">
        <f t="shared" si="134"/>
        <v>9332.4000000000233</v>
      </c>
      <c r="AG634" s="23">
        <f t="shared" si="135"/>
        <v>244749.99999999997</v>
      </c>
      <c r="AH634" s="35">
        <f t="shared" si="129"/>
        <v>1</v>
      </c>
      <c r="AI634" s="23">
        <f>U634*(_xlfn.XLOOKUP(K634,'FX rates'!$A$2:$A$38,'FX rates'!$B$2:$B$38))</f>
        <v>0</v>
      </c>
      <c r="AJ634" s="23">
        <f>Q634*(_xlfn.XLOOKUP(K634,'FX rates'!$A$2:$A$38,'FX rates'!$B$2:$B$38))</f>
        <v>0</v>
      </c>
      <c r="AK634" s="23">
        <f>R634*(_xlfn.XLOOKUP(K634,'FX rates'!$A$2:$A$38,'FX rates'!$B$2:$B$38))</f>
        <v>0</v>
      </c>
      <c r="AM634" s="4"/>
      <c r="AN634" s="4"/>
      <c r="AO634" s="4"/>
      <c r="AP634" s="32">
        <f t="shared" si="130"/>
        <v>1.0490334747760488</v>
      </c>
      <c r="AQ634" s="32">
        <f t="shared" si="131"/>
        <v>0</v>
      </c>
      <c r="AR634" s="24">
        <f t="shared" si="136"/>
        <v>497182.4</v>
      </c>
      <c r="AS634" s="24" t="str">
        <f t="shared" si="137"/>
        <v>0</v>
      </c>
      <c r="AT634" s="24">
        <f t="shared" si="138"/>
        <v>665842.32000000007</v>
      </c>
      <c r="AU634" s="24">
        <f t="shared" si="139"/>
        <v>73982.479999999981</v>
      </c>
    </row>
    <row r="635" spans="1:47" x14ac:dyDescent="0.25">
      <c r="A635" s="28" t="s">
        <v>15573</v>
      </c>
      <c r="B635" s="28" t="s">
        <v>10984</v>
      </c>
      <c r="C635" s="28" t="s">
        <v>10985</v>
      </c>
      <c r="D635" s="28" t="s">
        <v>10986</v>
      </c>
      <c r="E635" s="28" t="s">
        <v>10987</v>
      </c>
      <c r="F635" s="29">
        <v>44368</v>
      </c>
      <c r="G635" s="29">
        <v>44896</v>
      </c>
      <c r="H635" s="28" t="s">
        <v>10988</v>
      </c>
      <c r="I635" s="28" t="s">
        <v>16036</v>
      </c>
      <c r="J635" s="28" t="s">
        <v>16049</v>
      </c>
      <c r="K635" s="28" t="s">
        <v>10989</v>
      </c>
      <c r="L635" s="27">
        <v>207900.00000000003</v>
      </c>
      <c r="M635" s="27">
        <v>390720.00000000006</v>
      </c>
      <c r="N635" s="27">
        <v>0</v>
      </c>
      <c r="O635" s="27">
        <v>0</v>
      </c>
      <c r="P635" s="27">
        <f t="shared" si="126"/>
        <v>390720.00000000006</v>
      </c>
      <c r="Q635" s="27">
        <v>0</v>
      </c>
      <c r="R635" s="27">
        <v>0</v>
      </c>
      <c r="S635" s="27">
        <v>0</v>
      </c>
      <c r="T635" s="27">
        <f t="shared" si="127"/>
        <v>0</v>
      </c>
      <c r="U635" s="27">
        <v>172500</v>
      </c>
      <c r="V635" s="27">
        <f t="shared" si="128"/>
        <v>771120.00000000012</v>
      </c>
      <c r="W635" s="28" t="s">
        <v>10990</v>
      </c>
      <c r="X635" s="27">
        <v>216216.00000000003</v>
      </c>
      <c r="Y635" s="27">
        <f t="shared" si="132"/>
        <v>838780.8</v>
      </c>
      <c r="Z635" s="4" t="str" cm="1">
        <f t="array" ref="Z635">_xlfn.IFS(YEARFRAC(F635,G635)&lt;1,"&lt;1 Year",YEARFRAC(F635,G635)&lt;=5,"1-5 Years",YEARFRAC(F635,G635)&gt;5,"&gt;5 Years")</f>
        <v>1-5 Years</v>
      </c>
      <c r="AA635" s="24">
        <f>L635*(_xlfn.XLOOKUP(K635,'FX rates'!$A$2:$A$38,'FX rates'!$B$2:$B$38))</f>
        <v>207900.00000000003</v>
      </c>
      <c r="AB635" s="24">
        <f>V635*(_xlfn.XLOOKUP(K635,'FX rates'!$A$2:$A$38,'FX rates'!$B$2:$B$38))</f>
        <v>771120.00000000012</v>
      </c>
      <c r="AC635" s="24">
        <f>X635*(_xlfn.XLOOKUP(W635,'FX rates'!$A$2:$A$38,'FX rates'!$B$2:$B$38))</f>
        <v>216216.00000000003</v>
      </c>
      <c r="AD635" s="24">
        <f>Y635*(_xlfn.XLOOKUP(W635,'FX rates'!$A$2:$A$38,'FX rates'!$B$2:$B$38))</f>
        <v>838780.8</v>
      </c>
      <c r="AE635" s="30">
        <f t="shared" si="133"/>
        <v>3.9999999999999994E-2</v>
      </c>
      <c r="AF635" s="31">
        <f t="shared" si="134"/>
        <v>8316</v>
      </c>
      <c r="AG635" s="23">
        <f t="shared" si="135"/>
        <v>563220.00000000012</v>
      </c>
      <c r="AH635" s="35">
        <f t="shared" si="129"/>
        <v>1</v>
      </c>
      <c r="AI635" s="23">
        <f>U635*(_xlfn.XLOOKUP(K635,'FX rates'!$A$2:$A$38,'FX rates'!$B$2:$B$38))</f>
        <v>172500</v>
      </c>
      <c r="AJ635" s="23">
        <f>Q635*(_xlfn.XLOOKUP(K635,'FX rates'!$A$2:$A$38,'FX rates'!$B$2:$B$38))</f>
        <v>0</v>
      </c>
      <c r="AK635" s="23">
        <f>R635*(_xlfn.XLOOKUP(K635,'FX rates'!$A$2:$A$38,'FX rates'!$B$2:$B$38))</f>
        <v>0</v>
      </c>
      <c r="AM635" s="4"/>
      <c r="AN635" s="4"/>
      <c r="AO635" s="4"/>
      <c r="AP635" s="32">
        <f t="shared" si="130"/>
        <v>1.8793650793650793</v>
      </c>
      <c r="AQ635" s="32">
        <f t="shared" si="131"/>
        <v>0</v>
      </c>
      <c r="AR635" s="24">
        <f t="shared" si="136"/>
        <v>622564.80000000005</v>
      </c>
      <c r="AS635" s="24" t="str">
        <f t="shared" si="137"/>
        <v>0</v>
      </c>
      <c r="AT635" s="24">
        <f t="shared" si="138"/>
        <v>754902.72000000009</v>
      </c>
      <c r="AU635" s="24">
        <f t="shared" si="139"/>
        <v>83878.079999999958</v>
      </c>
    </row>
    <row r="636" spans="1:47" x14ac:dyDescent="0.25">
      <c r="A636" s="28" t="s">
        <v>14161</v>
      </c>
      <c r="B636" s="28" t="s">
        <v>1104</v>
      </c>
      <c r="C636" s="28" t="s">
        <v>1105</v>
      </c>
      <c r="D636" s="28" t="s">
        <v>1106</v>
      </c>
      <c r="E636" s="28" t="s">
        <v>1107</v>
      </c>
      <c r="F636" s="29">
        <v>39538</v>
      </c>
      <c r="G636" s="29">
        <v>44896</v>
      </c>
      <c r="H636" s="28" t="s">
        <v>1108</v>
      </c>
      <c r="I636" s="28" t="s">
        <v>16041</v>
      </c>
      <c r="J636" s="28" t="s">
        <v>16041</v>
      </c>
      <c r="K636" s="28" t="s">
        <v>1109</v>
      </c>
      <c r="L636" s="27">
        <v>175560.00000000003</v>
      </c>
      <c r="M636" s="27">
        <v>15471.500000000002</v>
      </c>
      <c r="N636" s="27">
        <v>0</v>
      </c>
      <c r="O636" s="27">
        <v>0</v>
      </c>
      <c r="P636" s="27">
        <f t="shared" si="126"/>
        <v>15471.500000000002</v>
      </c>
      <c r="Q636" s="27">
        <v>0</v>
      </c>
      <c r="R636" s="27">
        <v>0</v>
      </c>
      <c r="S636" s="27">
        <v>0</v>
      </c>
      <c r="T636" s="27">
        <f t="shared" si="127"/>
        <v>0</v>
      </c>
      <c r="U636" s="27">
        <v>0</v>
      </c>
      <c r="V636" s="27">
        <f t="shared" si="128"/>
        <v>191031.50000000003</v>
      </c>
      <c r="W636" s="28" t="s">
        <v>1110</v>
      </c>
      <c r="X636" s="27">
        <v>180826.80000000005</v>
      </c>
      <c r="Y636" s="27">
        <f t="shared" si="132"/>
        <v>377589.24500000011</v>
      </c>
      <c r="Z636" s="4" t="str" cm="1">
        <f t="array" ref="Z636">_xlfn.IFS(YEARFRAC(F636,G636)&lt;1,"&lt;1 Year",YEARFRAC(F636,G636)&lt;=5,"1-5 Years",YEARFRAC(F636,G636)&gt;5,"&gt;5 Years")</f>
        <v>&gt;5 Years</v>
      </c>
      <c r="AA636" s="24">
        <f>L636*(_xlfn.XLOOKUP(K636,'FX rates'!$A$2:$A$38,'FX rates'!$B$2:$B$38))</f>
        <v>175560.00000000003</v>
      </c>
      <c r="AB636" s="24">
        <f>V636*(_xlfn.XLOOKUP(K636,'FX rates'!$A$2:$A$38,'FX rates'!$B$2:$B$38))</f>
        <v>191031.50000000003</v>
      </c>
      <c r="AC636" s="24">
        <f>X636*(_xlfn.XLOOKUP(W636,'FX rates'!$A$2:$A$38,'FX rates'!$B$2:$B$38))</f>
        <v>180826.80000000005</v>
      </c>
      <c r="AD636" s="24">
        <f>Y636*(_xlfn.XLOOKUP(W636,'FX rates'!$A$2:$A$38,'FX rates'!$B$2:$B$38))</f>
        <v>377589.24500000011</v>
      </c>
      <c r="AE636" s="30">
        <f t="shared" si="133"/>
        <v>3.0000000000000096E-2</v>
      </c>
      <c r="AF636" s="31">
        <f t="shared" si="134"/>
        <v>5266.8000000000175</v>
      </c>
      <c r="AG636" s="23">
        <f t="shared" si="135"/>
        <v>15471.5</v>
      </c>
      <c r="AH636" s="35">
        <f t="shared" si="129"/>
        <v>1</v>
      </c>
      <c r="AI636" s="23">
        <f>U636*(_xlfn.XLOOKUP(K636,'FX rates'!$A$2:$A$38,'FX rates'!$B$2:$B$38))</f>
        <v>0</v>
      </c>
      <c r="AJ636" s="23">
        <f>Q636*(_xlfn.XLOOKUP(K636,'FX rates'!$A$2:$A$38,'FX rates'!$B$2:$B$38))</f>
        <v>0</v>
      </c>
      <c r="AK636" s="23">
        <f>R636*(_xlfn.XLOOKUP(K636,'FX rates'!$A$2:$A$38,'FX rates'!$B$2:$B$38))</f>
        <v>0</v>
      </c>
      <c r="AM636" s="4"/>
      <c r="AN636" s="4"/>
      <c r="AO636" s="4"/>
      <c r="AP636" s="32">
        <f t="shared" si="130"/>
        <v>8.8126566416040095E-2</v>
      </c>
      <c r="AQ636" s="32">
        <f t="shared" si="131"/>
        <v>0</v>
      </c>
      <c r="AR636" s="24">
        <f t="shared" si="136"/>
        <v>196762.44500000004</v>
      </c>
      <c r="AS636" s="24" t="str">
        <f t="shared" si="137"/>
        <v>0</v>
      </c>
      <c r="AT636" s="24">
        <f t="shared" si="138"/>
        <v>339830.32050000009</v>
      </c>
      <c r="AU636" s="24">
        <f t="shared" si="139"/>
        <v>37758.924500000023</v>
      </c>
    </row>
    <row r="637" spans="1:47" x14ac:dyDescent="0.25">
      <c r="A637" s="28" t="s">
        <v>15574</v>
      </c>
      <c r="B637" s="28" t="s">
        <v>10991</v>
      </c>
      <c r="C637" s="28" t="s">
        <v>10992</v>
      </c>
      <c r="D637" s="28" t="s">
        <v>10993</v>
      </c>
      <c r="E637" s="28" t="s">
        <v>10994</v>
      </c>
      <c r="F637" s="29">
        <v>44368</v>
      </c>
      <c r="G637" s="29">
        <v>44896</v>
      </c>
      <c r="H637" s="28" t="s">
        <v>10995</v>
      </c>
      <c r="I637" s="28" t="s">
        <v>16033</v>
      </c>
      <c r="J637" s="28" t="s">
        <v>16043</v>
      </c>
      <c r="K637" s="28" t="s">
        <v>10996</v>
      </c>
      <c r="L637" s="27">
        <v>213180.00000000006</v>
      </c>
      <c r="M637" s="27">
        <v>141570</v>
      </c>
      <c r="N637" s="27">
        <v>0</v>
      </c>
      <c r="O637" s="27">
        <v>0</v>
      </c>
      <c r="P637" s="27">
        <f t="shared" si="126"/>
        <v>141570</v>
      </c>
      <c r="Q637" s="27">
        <v>0</v>
      </c>
      <c r="R637" s="27">
        <v>0</v>
      </c>
      <c r="S637" s="27">
        <v>0</v>
      </c>
      <c r="T637" s="27">
        <f t="shared" si="127"/>
        <v>0</v>
      </c>
      <c r="U637" s="27">
        <v>0</v>
      </c>
      <c r="V637" s="27">
        <f t="shared" si="128"/>
        <v>354750.00000000006</v>
      </c>
      <c r="W637" s="28" t="s">
        <v>10997</v>
      </c>
      <c r="X637" s="27">
        <v>219575.40000000005</v>
      </c>
      <c r="Y637" s="27">
        <f t="shared" si="132"/>
        <v>584967.9</v>
      </c>
      <c r="Z637" s="4" t="str" cm="1">
        <f t="array" ref="Z637">_xlfn.IFS(YEARFRAC(F637,G637)&lt;1,"&lt;1 Year",YEARFRAC(F637,G637)&lt;=5,"1-5 Years",YEARFRAC(F637,G637)&gt;5,"&gt;5 Years")</f>
        <v>1-5 Years</v>
      </c>
      <c r="AA637" s="24">
        <f>L637*(_xlfn.XLOOKUP(K637,'FX rates'!$A$2:$A$38,'FX rates'!$B$2:$B$38))</f>
        <v>213180.00000000006</v>
      </c>
      <c r="AB637" s="24">
        <f>V637*(_xlfn.XLOOKUP(K637,'FX rates'!$A$2:$A$38,'FX rates'!$B$2:$B$38))</f>
        <v>354750.00000000006</v>
      </c>
      <c r="AC637" s="24">
        <f>X637*(_xlfn.XLOOKUP(W637,'FX rates'!$A$2:$A$38,'FX rates'!$B$2:$B$38))</f>
        <v>219575.40000000005</v>
      </c>
      <c r="AD637" s="24">
        <f>Y637*(_xlfn.XLOOKUP(W637,'FX rates'!$A$2:$A$38,'FX rates'!$B$2:$B$38))</f>
        <v>584967.9</v>
      </c>
      <c r="AE637" s="30">
        <f t="shared" si="133"/>
        <v>2.9999999999999964E-2</v>
      </c>
      <c r="AF637" s="31">
        <f t="shared" si="134"/>
        <v>6395.3999999999942</v>
      </c>
      <c r="AG637" s="23">
        <f t="shared" si="135"/>
        <v>141570</v>
      </c>
      <c r="AH637" s="35">
        <f t="shared" si="129"/>
        <v>1</v>
      </c>
      <c r="AI637" s="23">
        <f>U637*(_xlfn.XLOOKUP(K637,'FX rates'!$A$2:$A$38,'FX rates'!$B$2:$B$38))</f>
        <v>0</v>
      </c>
      <c r="AJ637" s="23">
        <f>Q637*(_xlfn.XLOOKUP(K637,'FX rates'!$A$2:$A$38,'FX rates'!$B$2:$B$38))</f>
        <v>0</v>
      </c>
      <c r="AK637" s="23">
        <f>R637*(_xlfn.XLOOKUP(K637,'FX rates'!$A$2:$A$38,'FX rates'!$B$2:$B$38))</f>
        <v>0</v>
      </c>
      <c r="AM637" s="4"/>
      <c r="AN637" s="4"/>
      <c r="AO637" s="4"/>
      <c r="AP637" s="32">
        <f t="shared" si="130"/>
        <v>0.66408668730650133</v>
      </c>
      <c r="AQ637" s="32">
        <f t="shared" si="131"/>
        <v>0</v>
      </c>
      <c r="AR637" s="24">
        <f t="shared" si="136"/>
        <v>365392.5</v>
      </c>
      <c r="AS637" s="24" t="str">
        <f t="shared" si="137"/>
        <v>0</v>
      </c>
      <c r="AT637" s="24">
        <f t="shared" si="138"/>
        <v>526471.11</v>
      </c>
      <c r="AU637" s="24">
        <f t="shared" si="139"/>
        <v>58496.790000000037</v>
      </c>
    </row>
    <row r="638" spans="1:47" x14ac:dyDescent="0.25">
      <c r="A638" s="28" t="s">
        <v>15575</v>
      </c>
      <c r="B638" s="28" t="s">
        <v>10998</v>
      </c>
      <c r="C638" s="28" t="s">
        <v>10999</v>
      </c>
      <c r="D638" s="28" t="s">
        <v>11000</v>
      </c>
      <c r="E638" s="28" t="s">
        <v>11001</v>
      </c>
      <c r="F638" s="29">
        <v>44361</v>
      </c>
      <c r="G638" s="29">
        <v>44896</v>
      </c>
      <c r="H638" s="28" t="s">
        <v>11002</v>
      </c>
      <c r="I638" s="28" t="s">
        <v>16038</v>
      </c>
      <c r="J638" s="28" t="s">
        <v>16054</v>
      </c>
      <c r="K638" s="28" t="s">
        <v>11003</v>
      </c>
      <c r="L638" s="27">
        <v>181914.48</v>
      </c>
      <c r="M638" s="27">
        <v>8085</v>
      </c>
      <c r="N638" s="27">
        <v>0</v>
      </c>
      <c r="O638" s="27">
        <v>0</v>
      </c>
      <c r="P638" s="27">
        <f t="shared" si="126"/>
        <v>8085</v>
      </c>
      <c r="Q638" s="27">
        <v>0</v>
      </c>
      <c r="R638" s="27">
        <v>0</v>
      </c>
      <c r="S638" s="27">
        <v>0</v>
      </c>
      <c r="T638" s="27">
        <f t="shared" si="127"/>
        <v>0</v>
      </c>
      <c r="U638" s="27">
        <v>0</v>
      </c>
      <c r="V638" s="27">
        <f t="shared" si="128"/>
        <v>189999.48</v>
      </c>
      <c r="W638" s="28" t="s">
        <v>11004</v>
      </c>
      <c r="X638" s="27">
        <v>200105.92800000001</v>
      </c>
      <c r="Y638" s="27">
        <f t="shared" si="132"/>
        <v>409105.35600000003</v>
      </c>
      <c r="Z638" s="4" t="str" cm="1">
        <f t="array" ref="Z638">_xlfn.IFS(YEARFRAC(F638,G638)&lt;1,"&lt;1 Year",YEARFRAC(F638,G638)&lt;=5,"1-5 Years",YEARFRAC(F638,G638)&gt;5,"&gt;5 Years")</f>
        <v>1-5 Years</v>
      </c>
      <c r="AA638" s="24">
        <f>L638*(_xlfn.XLOOKUP(K638,'FX rates'!$A$2:$A$38,'FX rates'!$B$2:$B$38))</f>
        <v>181914.48</v>
      </c>
      <c r="AB638" s="24">
        <f>V638*(_xlfn.XLOOKUP(K638,'FX rates'!$A$2:$A$38,'FX rates'!$B$2:$B$38))</f>
        <v>189999.48</v>
      </c>
      <c r="AC638" s="24">
        <f>X638*(_xlfn.XLOOKUP(W638,'FX rates'!$A$2:$A$38,'FX rates'!$B$2:$B$38))</f>
        <v>200105.92800000001</v>
      </c>
      <c r="AD638" s="24">
        <f>Y638*(_xlfn.XLOOKUP(W638,'FX rates'!$A$2:$A$38,'FX rates'!$B$2:$B$38))</f>
        <v>409105.35600000003</v>
      </c>
      <c r="AE638" s="30">
        <f t="shared" si="133"/>
        <v>0.10000000000000002</v>
      </c>
      <c r="AF638" s="31">
        <f t="shared" si="134"/>
        <v>18191.448000000004</v>
      </c>
      <c r="AG638" s="23">
        <f t="shared" si="135"/>
        <v>8085</v>
      </c>
      <c r="AH638" s="35">
        <f t="shared" si="129"/>
        <v>1</v>
      </c>
      <c r="AI638" s="23">
        <f>U638*(_xlfn.XLOOKUP(K638,'FX rates'!$A$2:$A$38,'FX rates'!$B$2:$B$38))</f>
        <v>0</v>
      </c>
      <c r="AJ638" s="23">
        <f>Q638*(_xlfn.XLOOKUP(K638,'FX rates'!$A$2:$A$38,'FX rates'!$B$2:$B$38))</f>
        <v>0</v>
      </c>
      <c r="AK638" s="23">
        <f>R638*(_xlfn.XLOOKUP(K638,'FX rates'!$A$2:$A$38,'FX rates'!$B$2:$B$38))</f>
        <v>0</v>
      </c>
      <c r="AM638" s="4"/>
      <c r="AN638" s="4"/>
      <c r="AO638" s="4"/>
      <c r="AP638" s="32">
        <f t="shared" si="130"/>
        <v>4.4443960700654504E-2</v>
      </c>
      <c r="AQ638" s="32">
        <f t="shared" si="131"/>
        <v>0</v>
      </c>
      <c r="AR638" s="24">
        <f t="shared" si="136"/>
        <v>208999.42800000004</v>
      </c>
      <c r="AS638" s="24" t="str">
        <f t="shared" si="137"/>
        <v>0</v>
      </c>
      <c r="AT638" s="24">
        <f t="shared" si="138"/>
        <v>368194.82040000003</v>
      </c>
      <c r="AU638" s="24">
        <f t="shared" si="139"/>
        <v>40910.535600000003</v>
      </c>
    </row>
    <row r="639" spans="1:47" x14ac:dyDescent="0.25">
      <c r="A639" s="28" t="s">
        <v>15576</v>
      </c>
      <c r="B639" s="28" t="s">
        <v>11005</v>
      </c>
      <c r="C639" s="28" t="s">
        <v>11006</v>
      </c>
      <c r="D639" s="28" t="s">
        <v>11007</v>
      </c>
      <c r="E639" s="28" t="s">
        <v>11008</v>
      </c>
      <c r="F639" s="29">
        <v>44348</v>
      </c>
      <c r="G639" s="29">
        <v>44896</v>
      </c>
      <c r="H639" s="28" t="s">
        <v>11009</v>
      </c>
      <c r="I639" s="28" t="s">
        <v>16036</v>
      </c>
      <c r="J639" s="4" t="s">
        <v>16044</v>
      </c>
      <c r="K639" s="28" t="s">
        <v>11010</v>
      </c>
      <c r="L639" s="27">
        <v>100980.00000000001</v>
      </c>
      <c r="M639" s="27">
        <v>17974</v>
      </c>
      <c r="N639" s="27">
        <v>0</v>
      </c>
      <c r="O639" s="27">
        <v>0</v>
      </c>
      <c r="P639" s="27">
        <f t="shared" si="126"/>
        <v>17974</v>
      </c>
      <c r="Q639" s="27">
        <v>0</v>
      </c>
      <c r="R639" s="27">
        <v>0</v>
      </c>
      <c r="S639" s="27">
        <v>0</v>
      </c>
      <c r="T639" s="27">
        <f t="shared" si="127"/>
        <v>0</v>
      </c>
      <c r="U639" s="27">
        <v>0</v>
      </c>
      <c r="V639" s="27">
        <f t="shared" si="128"/>
        <v>118954.00000000001</v>
      </c>
      <c r="W639" s="28" t="s">
        <v>11011</v>
      </c>
      <c r="X639" s="27">
        <v>104009.40000000002</v>
      </c>
      <c r="Y639" s="27">
        <f t="shared" si="132"/>
        <v>226532.02000000005</v>
      </c>
      <c r="Z639" s="4" t="str" cm="1">
        <f t="array" ref="Z639">_xlfn.IFS(YEARFRAC(F639,G639)&lt;1,"&lt;1 Year",YEARFRAC(F639,G639)&lt;=5,"1-5 Years",YEARFRAC(F639,G639)&gt;5,"&gt;5 Years")</f>
        <v>1-5 Years</v>
      </c>
      <c r="AA639" s="24">
        <f>L639*(_xlfn.XLOOKUP(K639,'FX rates'!$A$2:$A$38,'FX rates'!$B$2:$B$38))</f>
        <v>134369.03700763825</v>
      </c>
      <c r="AB639" s="24">
        <f>V639*(_xlfn.XLOOKUP(K639,'FX rates'!$A$2:$A$38,'FX rates'!$B$2:$B$38))</f>
        <v>158286.14010899782</v>
      </c>
      <c r="AC639" s="24">
        <f>X639*(_xlfn.XLOOKUP(W639,'FX rates'!$A$2:$A$38,'FX rates'!$B$2:$B$38))</f>
        <v>138400.10811786741</v>
      </c>
      <c r="AD639" s="24">
        <f>Y639*(_xlfn.XLOOKUP(W639,'FX rates'!$A$2:$A$38,'FX rates'!$B$2:$B$38))</f>
        <v>301434.83243013517</v>
      </c>
      <c r="AE639" s="30">
        <f t="shared" si="133"/>
        <v>3.0000000000000044E-2</v>
      </c>
      <c r="AF639" s="31">
        <f t="shared" si="134"/>
        <v>3029.4000000000087</v>
      </c>
      <c r="AG639" s="23">
        <f t="shared" si="135"/>
        <v>23917.103101359564</v>
      </c>
      <c r="AH639" s="35">
        <f t="shared" si="129"/>
        <v>1.3306500000756409</v>
      </c>
      <c r="AI639" s="23">
        <f>U639*(_xlfn.XLOOKUP(K639,'FX rates'!$A$2:$A$38,'FX rates'!$B$2:$B$38))</f>
        <v>0</v>
      </c>
      <c r="AJ639" s="23">
        <f>Q639*(_xlfn.XLOOKUP(K639,'FX rates'!$A$2:$A$38,'FX rates'!$B$2:$B$38))</f>
        <v>0</v>
      </c>
      <c r="AK639" s="23">
        <f>R639*(_xlfn.XLOOKUP(K639,'FX rates'!$A$2:$A$38,'FX rates'!$B$2:$B$38))</f>
        <v>0</v>
      </c>
      <c r="AM639" s="4"/>
      <c r="AN639" s="4"/>
      <c r="AO639" s="4"/>
      <c r="AP639" s="32">
        <f t="shared" si="130"/>
        <v>0.17799564270152504</v>
      </c>
      <c r="AQ639" s="32">
        <f t="shared" si="131"/>
        <v>0</v>
      </c>
      <c r="AR639" s="24">
        <f t="shared" si="136"/>
        <v>122522.62000000002</v>
      </c>
      <c r="AS639" s="24" t="str">
        <f t="shared" si="137"/>
        <v>0</v>
      </c>
      <c r="AT639" s="24">
        <f t="shared" si="138"/>
        <v>271291.34918712167</v>
      </c>
      <c r="AU639" s="24">
        <f t="shared" si="139"/>
        <v>30143.483243013499</v>
      </c>
    </row>
    <row r="640" spans="1:47" x14ac:dyDescent="0.25">
      <c r="A640" s="28" t="s">
        <v>15577</v>
      </c>
      <c r="B640" s="28" t="s">
        <v>1027</v>
      </c>
      <c r="C640" s="28" t="s">
        <v>1028</v>
      </c>
      <c r="D640" s="28" t="s">
        <v>1029</v>
      </c>
      <c r="E640" s="28" t="s">
        <v>1030</v>
      </c>
      <c r="F640" s="29">
        <v>44361</v>
      </c>
      <c r="G640" s="29">
        <v>44896</v>
      </c>
      <c r="H640" s="28" t="s">
        <v>1031</v>
      </c>
      <c r="I640" s="28" t="s">
        <v>16032</v>
      </c>
      <c r="J640" s="28" t="s">
        <v>16038</v>
      </c>
      <c r="K640" s="28" t="s">
        <v>1032</v>
      </c>
      <c r="L640" s="27">
        <v>55321.200000000012</v>
      </c>
      <c r="M640" s="27">
        <v>9055.2000000000007</v>
      </c>
      <c r="N640" s="27">
        <v>0</v>
      </c>
      <c r="O640" s="27">
        <v>0</v>
      </c>
      <c r="P640" s="27">
        <f t="shared" si="126"/>
        <v>9055.2000000000007</v>
      </c>
      <c r="Q640" s="27">
        <v>0</v>
      </c>
      <c r="R640" s="27">
        <v>0</v>
      </c>
      <c r="S640" s="27">
        <v>0</v>
      </c>
      <c r="T640" s="27">
        <f t="shared" si="127"/>
        <v>0</v>
      </c>
      <c r="U640" s="27">
        <v>0</v>
      </c>
      <c r="V640" s="27">
        <f t="shared" si="128"/>
        <v>64376.400000000009</v>
      </c>
      <c r="W640" s="28" t="s">
        <v>1033</v>
      </c>
      <c r="X640" s="27">
        <v>61959.744000000021</v>
      </c>
      <c r="Y640" s="27">
        <f t="shared" si="132"/>
        <v>134061.31200000003</v>
      </c>
      <c r="Z640" s="4" t="str" cm="1">
        <f t="array" ref="Z640">_xlfn.IFS(YEARFRAC(F640,G640)&lt;1,"&lt;1 Year",YEARFRAC(F640,G640)&lt;=5,"1-5 Years",YEARFRAC(F640,G640)&gt;5,"&gt;5 Years")</f>
        <v>1-5 Years</v>
      </c>
      <c r="AA640" s="24">
        <f>L640*(_xlfn.XLOOKUP(K640,'FX rates'!$A$2:$A$38,'FX rates'!$B$2:$B$38))</f>
        <v>73613.15478418456</v>
      </c>
      <c r="AB640" s="24">
        <f>V640*(_xlfn.XLOOKUP(K640,'FX rates'!$A$2:$A$38,'FX rates'!$B$2:$B$38))</f>
        <v>85662.456664869504</v>
      </c>
      <c r="AC640" s="24">
        <f>X640*(_xlfn.XLOOKUP(W640,'FX rates'!$A$2:$A$38,'FX rates'!$B$2:$B$38))</f>
        <v>82446.733358286714</v>
      </c>
      <c r="AD640" s="24">
        <f>Y640*(_xlfn.XLOOKUP(W640,'FX rates'!$A$2:$A$38,'FX rates'!$B$2:$B$38))</f>
        <v>178388.68482294056</v>
      </c>
      <c r="AE640" s="30">
        <f t="shared" si="133"/>
        <v>0.12000000000000009</v>
      </c>
      <c r="AF640" s="31">
        <f t="shared" si="134"/>
        <v>6638.544000000009</v>
      </c>
      <c r="AG640" s="23">
        <f t="shared" si="135"/>
        <v>12049.301880684943</v>
      </c>
      <c r="AH640" s="35">
        <f t="shared" si="129"/>
        <v>1.3306500000756409</v>
      </c>
      <c r="AI640" s="23">
        <f>U640*(_xlfn.XLOOKUP(K640,'FX rates'!$A$2:$A$38,'FX rates'!$B$2:$B$38))</f>
        <v>0</v>
      </c>
      <c r="AJ640" s="23">
        <f>Q640*(_xlfn.XLOOKUP(K640,'FX rates'!$A$2:$A$38,'FX rates'!$B$2:$B$38))</f>
        <v>0</v>
      </c>
      <c r="AK640" s="23">
        <f>R640*(_xlfn.XLOOKUP(K640,'FX rates'!$A$2:$A$38,'FX rates'!$B$2:$B$38))</f>
        <v>0</v>
      </c>
      <c r="AM640" s="4"/>
      <c r="AN640" s="4"/>
      <c r="AO640" s="4"/>
      <c r="AP640" s="32">
        <f t="shared" si="130"/>
        <v>0.16368408494392744</v>
      </c>
      <c r="AQ640" s="32">
        <f t="shared" si="131"/>
        <v>0</v>
      </c>
      <c r="AR640" s="24">
        <f t="shared" si="136"/>
        <v>72101.568000000014</v>
      </c>
      <c r="AS640" s="24" t="str">
        <f t="shared" si="137"/>
        <v>0</v>
      </c>
      <c r="AT640" s="24">
        <f t="shared" si="138"/>
        <v>160549.8163406465</v>
      </c>
      <c r="AU640" s="24">
        <f t="shared" si="139"/>
        <v>17838.868482294056</v>
      </c>
    </row>
    <row r="641" spans="1:47" x14ac:dyDescent="0.25">
      <c r="A641" s="28" t="s">
        <v>15578</v>
      </c>
      <c r="B641" s="28" t="s">
        <v>1125</v>
      </c>
      <c r="C641" s="28" t="s">
        <v>1126</v>
      </c>
      <c r="D641" s="28" t="s">
        <v>1127</v>
      </c>
      <c r="E641" s="28" t="s">
        <v>1128</v>
      </c>
      <c r="F641" s="29">
        <v>44354</v>
      </c>
      <c r="G641" s="29">
        <v>44896</v>
      </c>
      <c r="H641" s="28" t="s">
        <v>1129</v>
      </c>
      <c r="I641" s="28" t="s">
        <v>16052</v>
      </c>
      <c r="J641" s="28" t="s">
        <v>16048</v>
      </c>
      <c r="K641" s="28" t="s">
        <v>1130</v>
      </c>
      <c r="L641" s="27">
        <v>57747.250000000007</v>
      </c>
      <c r="M641" s="27">
        <v>3069</v>
      </c>
      <c r="N641" s="27">
        <v>0</v>
      </c>
      <c r="O641" s="27">
        <v>0</v>
      </c>
      <c r="P641" s="27">
        <f t="shared" si="126"/>
        <v>3069</v>
      </c>
      <c r="Q641" s="27">
        <v>0</v>
      </c>
      <c r="R641" s="27">
        <v>0</v>
      </c>
      <c r="S641" s="27">
        <v>0</v>
      </c>
      <c r="T641" s="27">
        <f t="shared" si="127"/>
        <v>0</v>
      </c>
      <c r="U641" s="27">
        <v>0</v>
      </c>
      <c r="V641" s="27">
        <f t="shared" si="128"/>
        <v>60816.250000000007</v>
      </c>
      <c r="W641" s="28" t="s">
        <v>1131</v>
      </c>
      <c r="X641" s="27">
        <v>65831.86500000002</v>
      </c>
      <c r="Y641" s="27">
        <f t="shared" si="132"/>
        <v>135162.39000000004</v>
      </c>
      <c r="Z641" s="4" t="str" cm="1">
        <f t="array" ref="Z641">_xlfn.IFS(YEARFRAC(F641,G641)&lt;1,"&lt;1 Year",YEARFRAC(F641,G641)&lt;=5,"1-5 Years",YEARFRAC(F641,G641)&gt;5,"&gt;5 Years")</f>
        <v>1-5 Years</v>
      </c>
      <c r="AA641" s="24">
        <f>L641*(_xlfn.XLOOKUP(K641,'FX rates'!$A$2:$A$38,'FX rates'!$B$2:$B$38))</f>
        <v>76841.378216868063</v>
      </c>
      <c r="AB641" s="24">
        <f>V641*(_xlfn.XLOOKUP(K641,'FX rates'!$A$2:$A$38,'FX rates'!$B$2:$B$38))</f>
        <v>80925.143067100202</v>
      </c>
      <c r="AC641" s="24">
        <f>X641*(_xlfn.XLOOKUP(W641,'FX rates'!$A$2:$A$38,'FX rates'!$B$2:$B$38))</f>
        <v>87599.171167229608</v>
      </c>
      <c r="AD641" s="24">
        <f>Y641*(_xlfn.XLOOKUP(W641,'FX rates'!$A$2:$A$38,'FX rates'!$B$2:$B$38))</f>
        <v>179853.83426372387</v>
      </c>
      <c r="AE641" s="30">
        <f t="shared" si="133"/>
        <v>0.14000000000000021</v>
      </c>
      <c r="AF641" s="31">
        <f t="shared" si="134"/>
        <v>8084.6150000000125</v>
      </c>
      <c r="AG641" s="23">
        <f t="shared" si="135"/>
        <v>4083.764850232139</v>
      </c>
      <c r="AH641" s="35">
        <f t="shared" si="129"/>
        <v>1.3306500000756409</v>
      </c>
      <c r="AI641" s="23">
        <f>U641*(_xlfn.XLOOKUP(K641,'FX rates'!$A$2:$A$38,'FX rates'!$B$2:$B$38))</f>
        <v>0</v>
      </c>
      <c r="AJ641" s="23">
        <f>Q641*(_xlfn.XLOOKUP(K641,'FX rates'!$A$2:$A$38,'FX rates'!$B$2:$B$38))</f>
        <v>0</v>
      </c>
      <c r="AK641" s="23">
        <f>R641*(_xlfn.XLOOKUP(K641,'FX rates'!$A$2:$A$38,'FX rates'!$B$2:$B$38))</f>
        <v>0</v>
      </c>
      <c r="AM641" s="4"/>
      <c r="AN641" s="4"/>
      <c r="AO641" s="4"/>
      <c r="AP641" s="32">
        <f t="shared" si="130"/>
        <v>5.3145387875613119E-2</v>
      </c>
      <c r="AQ641" s="32">
        <f t="shared" si="131"/>
        <v>0</v>
      </c>
      <c r="AR641" s="24">
        <f t="shared" si="136"/>
        <v>69330.525000000023</v>
      </c>
      <c r="AS641" s="24" t="str">
        <f t="shared" si="137"/>
        <v>0</v>
      </c>
      <c r="AT641" s="24">
        <f t="shared" si="138"/>
        <v>161868.4508373515</v>
      </c>
      <c r="AU641" s="24">
        <f t="shared" si="139"/>
        <v>17985.383426372369</v>
      </c>
    </row>
    <row r="642" spans="1:47" x14ac:dyDescent="0.25">
      <c r="A642" s="28" t="s">
        <v>15579</v>
      </c>
      <c r="B642" s="28" t="s">
        <v>11026</v>
      </c>
      <c r="C642" s="28" t="s">
        <v>11027</v>
      </c>
      <c r="D642" s="28" t="s">
        <v>11028</v>
      </c>
      <c r="E642" s="28" t="s">
        <v>11029</v>
      </c>
      <c r="F642" s="29">
        <v>44348</v>
      </c>
      <c r="G642" s="29">
        <v>44896</v>
      </c>
      <c r="H642" s="28" t="s">
        <v>11030</v>
      </c>
      <c r="I642" s="28" t="s">
        <v>16039</v>
      </c>
      <c r="J642" s="4" t="s">
        <v>16040</v>
      </c>
      <c r="K642" s="28" t="s">
        <v>11031</v>
      </c>
      <c r="L642" s="27">
        <v>166936.00000000003</v>
      </c>
      <c r="M642" s="27">
        <v>14628.900000000001</v>
      </c>
      <c r="N642" s="27">
        <v>0</v>
      </c>
      <c r="O642" s="27">
        <v>0</v>
      </c>
      <c r="P642" s="27">
        <f t="shared" ref="P642:P705" si="140">M642+N642+O642</f>
        <v>14628.900000000001</v>
      </c>
      <c r="Q642" s="27">
        <v>0</v>
      </c>
      <c r="R642" s="27">
        <v>0</v>
      </c>
      <c r="S642" s="27">
        <v>0</v>
      </c>
      <c r="T642" s="27">
        <f t="shared" ref="T642:T705" si="141">+Q642+R642+S642</f>
        <v>0</v>
      </c>
      <c r="U642" s="27">
        <v>0</v>
      </c>
      <c r="V642" s="27">
        <f t="shared" ref="V642:V705" si="142">L642+P642+T642+U642</f>
        <v>181564.90000000002</v>
      </c>
      <c r="W642" s="28" t="s">
        <v>11032</v>
      </c>
      <c r="X642" s="27">
        <v>185298.96000000005</v>
      </c>
      <c r="Y642" s="27">
        <f t="shared" si="132"/>
        <v>386835.99900000013</v>
      </c>
      <c r="Z642" s="4" t="str" cm="1">
        <f t="array" ref="Z642">_xlfn.IFS(YEARFRAC(F642,G642)&lt;1,"&lt;1 Year",YEARFRAC(F642,G642)&lt;=5,"1-5 Years",YEARFRAC(F642,G642)&gt;5,"&gt;5 Years")</f>
        <v>1-5 Years</v>
      </c>
      <c r="AA642" s="24">
        <f>L642*(_xlfn.XLOOKUP(K642,'FX rates'!$A$2:$A$38,'FX rates'!$B$2:$B$38))</f>
        <v>166936.00000000003</v>
      </c>
      <c r="AB642" s="24">
        <f>V642*(_xlfn.XLOOKUP(K642,'FX rates'!$A$2:$A$38,'FX rates'!$B$2:$B$38))</f>
        <v>181564.90000000002</v>
      </c>
      <c r="AC642" s="24">
        <f>X642*(_xlfn.XLOOKUP(W642,'FX rates'!$A$2:$A$38,'FX rates'!$B$2:$B$38))</f>
        <v>185298.96000000005</v>
      </c>
      <c r="AD642" s="24">
        <f>Y642*(_xlfn.XLOOKUP(W642,'FX rates'!$A$2:$A$38,'FX rates'!$B$2:$B$38))</f>
        <v>386835.99900000013</v>
      </c>
      <c r="AE642" s="30">
        <f t="shared" si="133"/>
        <v>0.11000000000000011</v>
      </c>
      <c r="AF642" s="31">
        <f t="shared" si="134"/>
        <v>18362.960000000021</v>
      </c>
      <c r="AG642" s="23">
        <f t="shared" si="135"/>
        <v>14628.899999999994</v>
      </c>
      <c r="AH642" s="35">
        <f t="shared" ref="AH642:AH705" si="143">AC642/X642</f>
        <v>1</v>
      </c>
      <c r="AI642" s="23">
        <f>U642*(_xlfn.XLOOKUP(K642,'FX rates'!$A$2:$A$38,'FX rates'!$B$2:$B$38))</f>
        <v>0</v>
      </c>
      <c r="AJ642" s="23">
        <f>Q642*(_xlfn.XLOOKUP(K642,'FX rates'!$A$2:$A$38,'FX rates'!$B$2:$B$38))</f>
        <v>0</v>
      </c>
      <c r="AK642" s="23">
        <f>R642*(_xlfn.XLOOKUP(K642,'FX rates'!$A$2:$A$38,'FX rates'!$B$2:$B$38))</f>
        <v>0</v>
      </c>
      <c r="AM642" s="4"/>
      <c r="AN642" s="4"/>
      <c r="AO642" s="4"/>
      <c r="AP642" s="32">
        <f t="shared" ref="AP642:AP705" si="144">M642/L642</f>
        <v>8.763178703215603E-2</v>
      </c>
      <c r="AQ642" s="32">
        <f t="shared" ref="AQ642:AQ705" si="145">O642/L642</f>
        <v>0</v>
      </c>
      <c r="AR642" s="24">
        <f t="shared" si="136"/>
        <v>201537.03900000008</v>
      </c>
      <c r="AS642" s="24" t="str">
        <f t="shared" si="137"/>
        <v>0</v>
      </c>
      <c r="AT642" s="24">
        <f t="shared" si="138"/>
        <v>348152.3991000001</v>
      </c>
      <c r="AU642" s="24">
        <f t="shared" si="139"/>
        <v>38683.59990000003</v>
      </c>
    </row>
    <row r="643" spans="1:47" x14ac:dyDescent="0.25">
      <c r="A643" s="28" t="s">
        <v>15580</v>
      </c>
      <c r="B643" s="28" t="s">
        <v>11033</v>
      </c>
      <c r="C643" s="28" t="s">
        <v>11034</v>
      </c>
      <c r="D643" s="28" t="s">
        <v>11035</v>
      </c>
      <c r="E643" s="28" t="s">
        <v>11036</v>
      </c>
      <c r="F643" s="29">
        <v>44347</v>
      </c>
      <c r="G643" s="29">
        <v>44896</v>
      </c>
      <c r="H643" s="28" t="s">
        <v>11037</v>
      </c>
      <c r="I643" s="28" t="s">
        <v>16032</v>
      </c>
      <c r="J643" s="28" t="s">
        <v>16035</v>
      </c>
      <c r="K643" s="28" t="s">
        <v>11038</v>
      </c>
      <c r="L643" s="27">
        <v>1666500.0000000002</v>
      </c>
      <c r="M643" s="27">
        <v>1943040.0000000002</v>
      </c>
      <c r="N643" s="27">
        <v>0</v>
      </c>
      <c r="O643" s="27">
        <v>0</v>
      </c>
      <c r="P643" s="27">
        <f t="shared" si="140"/>
        <v>1943040.0000000002</v>
      </c>
      <c r="Q643" s="27">
        <v>0</v>
      </c>
      <c r="R643" s="27">
        <v>0</v>
      </c>
      <c r="S643" s="27">
        <v>0</v>
      </c>
      <c r="T643" s="27">
        <f t="shared" si="141"/>
        <v>0</v>
      </c>
      <c r="U643" s="27">
        <v>0</v>
      </c>
      <c r="V643" s="27">
        <f t="shared" si="142"/>
        <v>3609540.0000000005</v>
      </c>
      <c r="W643" s="28" t="s">
        <v>11039</v>
      </c>
      <c r="X643" s="27">
        <v>1749825.0000000002</v>
      </c>
      <c r="Y643" s="27">
        <f t="shared" ref="Y643:Y706" si="146">X643+AR643+AS643</f>
        <v>5539842.0000000009</v>
      </c>
      <c r="Z643" s="4" t="str" cm="1">
        <f t="array" ref="Z643">_xlfn.IFS(YEARFRAC(F643,G643)&lt;1,"&lt;1 Year",YEARFRAC(F643,G643)&lt;=5,"1-5 Years",YEARFRAC(F643,G643)&gt;5,"&gt;5 Years")</f>
        <v>1-5 Years</v>
      </c>
      <c r="AA643" s="24">
        <f>L643*(_xlfn.XLOOKUP(K643,'FX rates'!$A$2:$A$38,'FX rates'!$B$2:$B$38))</f>
        <v>212451.31722366356</v>
      </c>
      <c r="AB643" s="24">
        <f>V643*(_xlfn.XLOOKUP(K643,'FX rates'!$A$2:$A$38,'FX rates'!$B$2:$B$38))</f>
        <v>460156.93223612511</v>
      </c>
      <c r="AC643" s="24">
        <f>X643*(_xlfn.XLOOKUP(W643,'FX rates'!$A$2:$A$38,'FX rates'!$B$2:$B$38))</f>
        <v>223073.88308484672</v>
      </c>
      <c r="AD643" s="24">
        <f>Y643*(_xlfn.XLOOKUP(W643,'FX rates'!$A$2:$A$38,'FX rates'!$B$2:$B$38))</f>
        <v>706238.66193277808</v>
      </c>
      <c r="AE643" s="30">
        <f t="shared" ref="AE643:AE706" si="147">(AC643-AA643)/AA643</f>
        <v>4.999999999999992E-2</v>
      </c>
      <c r="AF643" s="31">
        <f t="shared" ref="AF643:AF706" si="148">X643-L643</f>
        <v>83325</v>
      </c>
      <c r="AG643" s="23">
        <f t="shared" ref="AG643:AG706" si="149">AB643-AA643</f>
        <v>247705.61501246155</v>
      </c>
      <c r="AH643" s="35">
        <f t="shared" si="143"/>
        <v>0.12748353868806692</v>
      </c>
      <c r="AI643" s="23">
        <f>U643*(_xlfn.XLOOKUP(K643,'FX rates'!$A$2:$A$38,'FX rates'!$B$2:$B$38))</f>
        <v>0</v>
      </c>
      <c r="AJ643" s="23">
        <f>Q643*(_xlfn.XLOOKUP(K643,'FX rates'!$A$2:$A$38,'FX rates'!$B$2:$B$38))</f>
        <v>0</v>
      </c>
      <c r="AK643" s="23">
        <f>R643*(_xlfn.XLOOKUP(K643,'FX rates'!$A$2:$A$38,'FX rates'!$B$2:$B$38))</f>
        <v>0</v>
      </c>
      <c r="AM643" s="4"/>
      <c r="AN643" s="4"/>
      <c r="AO643" s="4"/>
      <c r="AP643" s="32">
        <f t="shared" si="144"/>
        <v>1.1659405940594059</v>
      </c>
      <c r="AQ643" s="32">
        <f t="shared" si="145"/>
        <v>0</v>
      </c>
      <c r="AR643" s="24">
        <f t="shared" ref="AR643:AR706" si="150">X643*(1+AP643)</f>
        <v>3790017.0000000009</v>
      </c>
      <c r="AS643" s="24" t="str">
        <f t="shared" ref="AS643:AS706" si="151">IF(AQ643&gt;0,X643*(1+AQ643),"0")</f>
        <v>0</v>
      </c>
      <c r="AT643" s="24">
        <f t="shared" ref="AT643:AT706" si="152">AD643*(0.9)</f>
        <v>635614.79573950032</v>
      </c>
      <c r="AU643" s="24">
        <f t="shared" ref="AU643:AU706" si="153">AD643-AT643</f>
        <v>70623.866193277761</v>
      </c>
    </row>
    <row r="644" spans="1:47" x14ac:dyDescent="0.25">
      <c r="A644" s="28" t="s">
        <v>15581</v>
      </c>
      <c r="B644" s="28" t="s">
        <v>11040</v>
      </c>
      <c r="C644" s="28" t="s">
        <v>11041</v>
      </c>
      <c r="D644" s="28" t="s">
        <v>11042</v>
      </c>
      <c r="E644" s="28" t="s">
        <v>11043</v>
      </c>
      <c r="F644" s="29">
        <v>44354</v>
      </c>
      <c r="G644" s="29">
        <v>44896</v>
      </c>
      <c r="H644" s="28" t="s">
        <v>11044</v>
      </c>
      <c r="I644" s="28" t="s">
        <v>16043</v>
      </c>
      <c r="J644" s="28" t="s">
        <v>16056</v>
      </c>
      <c r="K644" s="28" t="s">
        <v>11045</v>
      </c>
      <c r="L644" s="27">
        <v>65737.98000000001</v>
      </c>
      <c r="M644" s="27">
        <v>16016</v>
      </c>
      <c r="N644" s="27">
        <v>0</v>
      </c>
      <c r="O644" s="27">
        <v>0</v>
      </c>
      <c r="P644" s="27">
        <f t="shared" si="140"/>
        <v>16016</v>
      </c>
      <c r="Q644" s="27">
        <v>0</v>
      </c>
      <c r="R644" s="27">
        <v>0</v>
      </c>
      <c r="S644" s="27">
        <v>0</v>
      </c>
      <c r="T644" s="27">
        <f t="shared" si="141"/>
        <v>0</v>
      </c>
      <c r="U644" s="27">
        <v>0</v>
      </c>
      <c r="V644" s="27">
        <f t="shared" si="142"/>
        <v>81753.98000000001</v>
      </c>
      <c r="W644" s="28" t="s">
        <v>11046</v>
      </c>
      <c r="X644" s="27">
        <v>70339.63860000002</v>
      </c>
      <c r="Y644" s="27">
        <f t="shared" si="146"/>
        <v>157816.39720000006</v>
      </c>
      <c r="Z644" s="4" t="str" cm="1">
        <f t="array" ref="Z644">_xlfn.IFS(YEARFRAC(F644,G644)&lt;1,"&lt;1 Year",YEARFRAC(F644,G644)&lt;=5,"1-5 Years",YEARFRAC(F644,G644)&gt;5,"&gt;5 Years")</f>
        <v>1-5 Years</v>
      </c>
      <c r="AA644" s="24">
        <f>L644*(_xlfn.XLOOKUP(K644,'FX rates'!$A$2:$A$38,'FX rates'!$B$2:$B$38))</f>
        <v>87474.243091972501</v>
      </c>
      <c r="AB644" s="24">
        <f>V644*(_xlfn.XLOOKUP(K644,'FX rates'!$A$2:$A$38,'FX rates'!$B$2:$B$38))</f>
        <v>108785.93349318395</v>
      </c>
      <c r="AC644" s="24">
        <f>X644*(_xlfn.XLOOKUP(W644,'FX rates'!$A$2:$A$38,'FX rates'!$B$2:$B$38))</f>
        <v>93597.440108410578</v>
      </c>
      <c r="AD644" s="24">
        <f>Y644*(_xlfn.XLOOKUP(W644,'FX rates'!$A$2:$A$38,'FX rates'!$B$2:$B$38))</f>
        <v>209998.38894611745</v>
      </c>
      <c r="AE644" s="30">
        <f t="shared" si="147"/>
        <v>7.0000000000000021E-2</v>
      </c>
      <c r="AF644" s="31">
        <f t="shared" si="148"/>
        <v>4601.6586000000098</v>
      </c>
      <c r="AG644" s="23">
        <f t="shared" si="149"/>
        <v>21311.690401211454</v>
      </c>
      <c r="AH644" s="35">
        <f t="shared" si="143"/>
        <v>1.3306500000756409</v>
      </c>
      <c r="AI644" s="23">
        <f>U644*(_xlfn.XLOOKUP(K644,'FX rates'!$A$2:$A$38,'FX rates'!$B$2:$B$38))</f>
        <v>0</v>
      </c>
      <c r="AJ644" s="23">
        <f>Q644*(_xlfn.XLOOKUP(K644,'FX rates'!$A$2:$A$38,'FX rates'!$B$2:$B$38))</f>
        <v>0</v>
      </c>
      <c r="AK644" s="23">
        <f>R644*(_xlfn.XLOOKUP(K644,'FX rates'!$A$2:$A$38,'FX rates'!$B$2:$B$38))</f>
        <v>0</v>
      </c>
      <c r="AM644" s="4"/>
      <c r="AN644" s="4"/>
      <c r="AO644" s="4"/>
      <c r="AP644" s="32">
        <f t="shared" si="144"/>
        <v>0.24363389322276099</v>
      </c>
      <c r="AQ644" s="32">
        <f t="shared" si="145"/>
        <v>0</v>
      </c>
      <c r="AR644" s="24">
        <f t="shared" si="150"/>
        <v>87476.75860000003</v>
      </c>
      <c r="AS644" s="24" t="str">
        <f t="shared" si="151"/>
        <v>0</v>
      </c>
      <c r="AT644" s="24">
        <f t="shared" si="152"/>
        <v>188998.55005150571</v>
      </c>
      <c r="AU644" s="24">
        <f t="shared" si="153"/>
        <v>20999.838894611748</v>
      </c>
    </row>
    <row r="645" spans="1:47" x14ac:dyDescent="0.25">
      <c r="A645" s="28" t="s">
        <v>15582</v>
      </c>
      <c r="B645" s="28" t="s">
        <v>11047</v>
      </c>
      <c r="C645" s="28" t="s">
        <v>11048</v>
      </c>
      <c r="D645" s="28" t="s">
        <v>11049</v>
      </c>
      <c r="E645" s="28" t="s">
        <v>11050</v>
      </c>
      <c r="F645" s="29">
        <v>44361</v>
      </c>
      <c r="G645" s="29">
        <v>44896</v>
      </c>
      <c r="H645" s="28" t="s">
        <v>11051</v>
      </c>
      <c r="I645" s="28" t="s">
        <v>16042</v>
      </c>
      <c r="J645" s="28" t="s">
        <v>16056</v>
      </c>
      <c r="K645" s="28" t="s">
        <v>11052</v>
      </c>
      <c r="L645" s="27">
        <v>253906.95000000004</v>
      </c>
      <c r="M645" s="27">
        <v>118250</v>
      </c>
      <c r="N645" s="27">
        <v>0</v>
      </c>
      <c r="O645" s="27">
        <v>0</v>
      </c>
      <c r="P645" s="27">
        <f t="shared" si="140"/>
        <v>118250</v>
      </c>
      <c r="Q645" s="27">
        <v>0</v>
      </c>
      <c r="R645" s="27">
        <v>0</v>
      </c>
      <c r="S645" s="27">
        <v>0</v>
      </c>
      <c r="T645" s="27">
        <f t="shared" si="141"/>
        <v>0</v>
      </c>
      <c r="U645" s="27">
        <v>0</v>
      </c>
      <c r="V645" s="27">
        <f t="shared" si="142"/>
        <v>372156.95000000007</v>
      </c>
      <c r="W645" s="28" t="s">
        <v>11053</v>
      </c>
      <c r="X645" s="27">
        <v>281836.71450000006</v>
      </c>
      <c r="Y645" s="27">
        <f t="shared" si="146"/>
        <v>694930.92900000012</v>
      </c>
      <c r="Z645" s="4" t="str" cm="1">
        <f t="array" ref="Z645">_xlfn.IFS(YEARFRAC(F645,G645)&lt;1,"&lt;1 Year",YEARFRAC(F645,G645)&lt;=5,"1-5 Years",YEARFRAC(F645,G645)&gt;5,"&gt;5 Years")</f>
        <v>1-5 Years</v>
      </c>
      <c r="AA645" s="24">
        <f>L645*(_xlfn.XLOOKUP(K645,'FX rates'!$A$2:$A$38,'FX rates'!$B$2:$B$38))</f>
        <v>253906.95000000004</v>
      </c>
      <c r="AB645" s="24">
        <f>V645*(_xlfn.XLOOKUP(K645,'FX rates'!$A$2:$A$38,'FX rates'!$B$2:$B$38))</f>
        <v>372156.95000000007</v>
      </c>
      <c r="AC645" s="24">
        <f>X645*(_xlfn.XLOOKUP(W645,'FX rates'!$A$2:$A$38,'FX rates'!$B$2:$B$38))</f>
        <v>281836.71450000006</v>
      </c>
      <c r="AD645" s="24">
        <f>Y645*(_xlfn.XLOOKUP(W645,'FX rates'!$A$2:$A$38,'FX rates'!$B$2:$B$38))</f>
        <v>694930.92900000012</v>
      </c>
      <c r="AE645" s="30">
        <f t="shared" si="147"/>
        <v>0.11000000000000006</v>
      </c>
      <c r="AF645" s="31">
        <f t="shared" si="148"/>
        <v>27929.764500000019</v>
      </c>
      <c r="AG645" s="23">
        <f t="shared" si="149"/>
        <v>118250.00000000003</v>
      </c>
      <c r="AH645" s="35">
        <f t="shared" si="143"/>
        <v>1</v>
      </c>
      <c r="AI645" s="23">
        <f>U645*(_xlfn.XLOOKUP(K645,'FX rates'!$A$2:$A$38,'FX rates'!$B$2:$B$38))</f>
        <v>0</v>
      </c>
      <c r="AJ645" s="23">
        <f>Q645*(_xlfn.XLOOKUP(K645,'FX rates'!$A$2:$A$38,'FX rates'!$B$2:$B$38))</f>
        <v>0</v>
      </c>
      <c r="AK645" s="23">
        <f>R645*(_xlfn.XLOOKUP(K645,'FX rates'!$A$2:$A$38,'FX rates'!$B$2:$B$38))</f>
        <v>0</v>
      </c>
      <c r="AM645" s="4"/>
      <c r="AN645" s="4"/>
      <c r="AO645" s="4"/>
      <c r="AP645" s="32">
        <f t="shared" si="144"/>
        <v>0.46572179296391841</v>
      </c>
      <c r="AQ645" s="32">
        <f t="shared" si="145"/>
        <v>0</v>
      </c>
      <c r="AR645" s="24">
        <f t="shared" si="150"/>
        <v>413094.21450000006</v>
      </c>
      <c r="AS645" s="24" t="str">
        <f t="shared" si="151"/>
        <v>0</v>
      </c>
      <c r="AT645" s="24">
        <f t="shared" si="152"/>
        <v>625437.83610000007</v>
      </c>
      <c r="AU645" s="24">
        <f t="shared" si="153"/>
        <v>69493.092900000047</v>
      </c>
    </row>
    <row r="646" spans="1:47" x14ac:dyDescent="0.25">
      <c r="A646" s="28" t="s">
        <v>15583</v>
      </c>
      <c r="B646" s="28" t="s">
        <v>11054</v>
      </c>
      <c r="C646" s="28" t="s">
        <v>11055</v>
      </c>
      <c r="D646" s="28" t="s">
        <v>11056</v>
      </c>
      <c r="E646" s="28" t="s">
        <v>11057</v>
      </c>
      <c r="F646" s="29">
        <v>44361</v>
      </c>
      <c r="G646" s="29">
        <v>44896</v>
      </c>
      <c r="H646" s="28" t="s">
        <v>11058</v>
      </c>
      <c r="I646" s="28" t="s">
        <v>16043</v>
      </c>
      <c r="J646" s="28" t="s">
        <v>16052</v>
      </c>
      <c r="K646" s="28" t="s">
        <v>11059</v>
      </c>
      <c r="L646" s="27">
        <v>213675.00000000003</v>
      </c>
      <c r="M646" s="27">
        <v>266750</v>
      </c>
      <c r="N646" s="27">
        <v>0</v>
      </c>
      <c r="O646" s="27">
        <v>0</v>
      </c>
      <c r="P646" s="27">
        <f t="shared" si="140"/>
        <v>266750</v>
      </c>
      <c r="Q646" s="27">
        <v>0</v>
      </c>
      <c r="R646" s="27">
        <v>0</v>
      </c>
      <c r="S646" s="27">
        <v>0</v>
      </c>
      <c r="T646" s="27">
        <f t="shared" si="141"/>
        <v>0</v>
      </c>
      <c r="U646" s="27">
        <v>0</v>
      </c>
      <c r="V646" s="27">
        <f t="shared" si="142"/>
        <v>480425</v>
      </c>
      <c r="W646" s="28" t="s">
        <v>11060</v>
      </c>
      <c r="X646" s="27">
        <v>235042.50000000006</v>
      </c>
      <c r="Y646" s="27">
        <f t="shared" si="146"/>
        <v>763510.00000000023</v>
      </c>
      <c r="Z646" s="4" t="str" cm="1">
        <f t="array" ref="Z646">_xlfn.IFS(YEARFRAC(F646,G646)&lt;1,"&lt;1 Year",YEARFRAC(F646,G646)&lt;=5,"1-5 Years",YEARFRAC(F646,G646)&gt;5,"&gt;5 Years")</f>
        <v>1-5 Years</v>
      </c>
      <c r="AA646" s="24">
        <f>L646*(_xlfn.XLOOKUP(K646,'FX rates'!$A$2:$A$38,'FX rates'!$B$2:$B$38))</f>
        <v>213675.00000000003</v>
      </c>
      <c r="AB646" s="24">
        <f>V646*(_xlfn.XLOOKUP(K646,'FX rates'!$A$2:$A$38,'FX rates'!$B$2:$B$38))</f>
        <v>480425</v>
      </c>
      <c r="AC646" s="24">
        <f>X646*(_xlfn.XLOOKUP(W646,'FX rates'!$A$2:$A$38,'FX rates'!$B$2:$B$38))</f>
        <v>235042.50000000006</v>
      </c>
      <c r="AD646" s="24">
        <f>Y646*(_xlfn.XLOOKUP(W646,'FX rates'!$A$2:$A$38,'FX rates'!$B$2:$B$38))</f>
        <v>763510.00000000023</v>
      </c>
      <c r="AE646" s="30">
        <f t="shared" si="147"/>
        <v>0.10000000000000012</v>
      </c>
      <c r="AF646" s="31">
        <f t="shared" si="148"/>
        <v>21367.500000000029</v>
      </c>
      <c r="AG646" s="23">
        <f t="shared" si="149"/>
        <v>266750</v>
      </c>
      <c r="AH646" s="35">
        <f t="shared" si="143"/>
        <v>1</v>
      </c>
      <c r="AI646" s="23">
        <f>U646*(_xlfn.XLOOKUP(K646,'FX rates'!$A$2:$A$38,'FX rates'!$B$2:$B$38))</f>
        <v>0</v>
      </c>
      <c r="AJ646" s="23">
        <f>Q646*(_xlfn.XLOOKUP(K646,'FX rates'!$A$2:$A$38,'FX rates'!$B$2:$B$38))</f>
        <v>0</v>
      </c>
      <c r="AK646" s="23">
        <f>R646*(_xlfn.XLOOKUP(K646,'FX rates'!$A$2:$A$38,'FX rates'!$B$2:$B$38))</f>
        <v>0</v>
      </c>
      <c r="AM646" s="4"/>
      <c r="AN646" s="4"/>
      <c r="AO646" s="4"/>
      <c r="AP646" s="32">
        <f t="shared" si="144"/>
        <v>1.2483912483912483</v>
      </c>
      <c r="AQ646" s="32">
        <f t="shared" si="145"/>
        <v>0</v>
      </c>
      <c r="AR646" s="24">
        <f t="shared" si="150"/>
        <v>528467.50000000012</v>
      </c>
      <c r="AS646" s="24" t="str">
        <f t="shared" si="151"/>
        <v>0</v>
      </c>
      <c r="AT646" s="24">
        <f t="shared" si="152"/>
        <v>687159.00000000023</v>
      </c>
      <c r="AU646" s="24">
        <f t="shared" si="153"/>
        <v>76351</v>
      </c>
    </row>
    <row r="647" spans="1:47" x14ac:dyDescent="0.25">
      <c r="A647" s="28" t="s">
        <v>14162</v>
      </c>
      <c r="B647" s="28" t="s">
        <v>1111</v>
      </c>
      <c r="C647" s="28" t="s">
        <v>1112</v>
      </c>
      <c r="D647" s="28" t="s">
        <v>1113</v>
      </c>
      <c r="E647" s="28" t="s">
        <v>1114</v>
      </c>
      <c r="F647" s="29">
        <v>39545</v>
      </c>
      <c r="G647" s="29">
        <v>44896</v>
      </c>
      <c r="H647" s="28" t="s">
        <v>1115</v>
      </c>
      <c r="I647" s="28" t="s">
        <v>16033</v>
      </c>
      <c r="J647" s="28" t="s">
        <v>16052</v>
      </c>
      <c r="K647" s="28" t="s">
        <v>1116</v>
      </c>
      <c r="L647" s="27">
        <v>85800</v>
      </c>
      <c r="M647" s="27">
        <v>5203.0000000000009</v>
      </c>
      <c r="N647" s="27">
        <v>0</v>
      </c>
      <c r="O647" s="27">
        <v>0</v>
      </c>
      <c r="P647" s="27">
        <f t="shared" si="140"/>
        <v>5203.0000000000009</v>
      </c>
      <c r="Q647" s="27">
        <v>0</v>
      </c>
      <c r="R647" s="27">
        <v>10503</v>
      </c>
      <c r="S647" s="27">
        <v>0</v>
      </c>
      <c r="T647" s="27">
        <f t="shared" si="141"/>
        <v>10503</v>
      </c>
      <c r="U647" s="27">
        <v>0</v>
      </c>
      <c r="V647" s="27">
        <f t="shared" si="142"/>
        <v>101506</v>
      </c>
      <c r="W647" s="28" t="s">
        <v>1117</v>
      </c>
      <c r="X647" s="27">
        <v>98669.999999999985</v>
      </c>
      <c r="Y647" s="27">
        <f t="shared" si="146"/>
        <v>203323.44999999995</v>
      </c>
      <c r="Z647" s="4" t="str" cm="1">
        <f t="array" ref="Z647">_xlfn.IFS(YEARFRAC(F647,G647)&lt;1,"&lt;1 Year",YEARFRAC(F647,G647)&lt;=5,"1-5 Years",YEARFRAC(F647,G647)&gt;5,"&gt;5 Years")</f>
        <v>&gt;5 Years</v>
      </c>
      <c r="AA647" s="24">
        <f>L647*(_xlfn.XLOOKUP(K647,'FX rates'!$A$2:$A$38,'FX rates'!$B$2:$B$38))</f>
        <v>85800</v>
      </c>
      <c r="AB647" s="24">
        <f>V647*(_xlfn.XLOOKUP(K647,'FX rates'!$A$2:$A$38,'FX rates'!$B$2:$B$38))</f>
        <v>101506</v>
      </c>
      <c r="AC647" s="24">
        <f>X647*(_xlfn.XLOOKUP(W647,'FX rates'!$A$2:$A$38,'FX rates'!$B$2:$B$38))</f>
        <v>98669.999999999985</v>
      </c>
      <c r="AD647" s="24">
        <f>Y647*(_xlfn.XLOOKUP(W647,'FX rates'!$A$2:$A$38,'FX rates'!$B$2:$B$38))</f>
        <v>203323.44999999995</v>
      </c>
      <c r="AE647" s="30">
        <f t="shared" si="147"/>
        <v>0.14999999999999983</v>
      </c>
      <c r="AF647" s="31">
        <f t="shared" si="148"/>
        <v>12869.999999999985</v>
      </c>
      <c r="AG647" s="23">
        <f t="shared" si="149"/>
        <v>15706</v>
      </c>
      <c r="AH647" s="35">
        <f t="shared" si="143"/>
        <v>1</v>
      </c>
      <c r="AI647" s="23">
        <f>U647*(_xlfn.XLOOKUP(K647,'FX rates'!$A$2:$A$38,'FX rates'!$B$2:$B$38))</f>
        <v>0</v>
      </c>
      <c r="AJ647" s="23">
        <f>Q647*(_xlfn.XLOOKUP(K647,'FX rates'!$A$2:$A$38,'FX rates'!$B$2:$B$38))</f>
        <v>0</v>
      </c>
      <c r="AK647" s="23">
        <f>R647*(_xlfn.XLOOKUP(K647,'FX rates'!$A$2:$A$38,'FX rates'!$B$2:$B$38))</f>
        <v>10503</v>
      </c>
      <c r="AM647" s="4"/>
      <c r="AN647" s="4"/>
      <c r="AO647" s="4"/>
      <c r="AP647" s="32">
        <f t="shared" si="144"/>
        <v>6.064102564102565E-2</v>
      </c>
      <c r="AQ647" s="32">
        <f t="shared" si="145"/>
        <v>0</v>
      </c>
      <c r="AR647" s="24">
        <f t="shared" si="150"/>
        <v>104653.44999999998</v>
      </c>
      <c r="AS647" s="24" t="str">
        <f t="shared" si="151"/>
        <v>0</v>
      </c>
      <c r="AT647" s="24">
        <f t="shared" si="152"/>
        <v>182991.10499999995</v>
      </c>
      <c r="AU647" s="24">
        <f t="shared" si="153"/>
        <v>20332.345000000001</v>
      </c>
    </row>
    <row r="648" spans="1:47" x14ac:dyDescent="0.25">
      <c r="A648" s="28" t="s">
        <v>15584</v>
      </c>
      <c r="B648" s="28" t="s">
        <v>11061</v>
      </c>
      <c r="C648" s="28" t="s">
        <v>11062</v>
      </c>
      <c r="D648" s="28" t="s">
        <v>11063</v>
      </c>
      <c r="E648" s="28" t="s">
        <v>11064</v>
      </c>
      <c r="F648" s="29">
        <v>44354</v>
      </c>
      <c r="G648" s="29">
        <v>44896</v>
      </c>
      <c r="H648" s="28" t="s">
        <v>11065</v>
      </c>
      <c r="I648" s="28" t="s">
        <v>16032</v>
      </c>
      <c r="J648" s="28" t="s">
        <v>16032</v>
      </c>
      <c r="K648" s="28" t="s">
        <v>11067</v>
      </c>
      <c r="L648" s="27">
        <v>1425600</v>
      </c>
      <c r="M648" s="27">
        <v>946000</v>
      </c>
      <c r="N648" s="27">
        <v>0</v>
      </c>
      <c r="O648" s="27">
        <v>0</v>
      </c>
      <c r="P648" s="27">
        <f t="shared" si="140"/>
        <v>946000</v>
      </c>
      <c r="Q648" s="27">
        <v>0</v>
      </c>
      <c r="R648" s="27">
        <v>0</v>
      </c>
      <c r="S648" s="27">
        <v>0</v>
      </c>
      <c r="T648" s="27">
        <f t="shared" si="141"/>
        <v>0</v>
      </c>
      <c r="U648" s="27">
        <v>0</v>
      </c>
      <c r="V648" s="27">
        <f t="shared" si="142"/>
        <v>2371600</v>
      </c>
      <c r="W648" s="28" t="s">
        <v>11068</v>
      </c>
      <c r="X648" s="27">
        <v>1553904</v>
      </c>
      <c r="Y648" s="27">
        <f t="shared" si="146"/>
        <v>4138948</v>
      </c>
      <c r="Z648" s="4" t="str" cm="1">
        <f t="array" ref="Z648">_xlfn.IFS(YEARFRAC(F648,G648)&lt;1,"&lt;1 Year",YEARFRAC(F648,G648)&lt;=5,"1-5 Years",YEARFRAC(F648,G648)&gt;5,"&gt;5 Years")</f>
        <v>1-5 Years</v>
      </c>
      <c r="AA648" s="24">
        <f>L648*(_xlfn.XLOOKUP(K648,'FX rates'!$A$2:$A$38,'FX rates'!$B$2:$B$38))</f>
        <v>112562.17923410978</v>
      </c>
      <c r="AB648" s="24">
        <f>V648*(_xlfn.XLOOKUP(K648,'FX rates'!$A$2:$A$38,'FX rates'!$B$2:$B$38))</f>
        <v>187256.21792341099</v>
      </c>
      <c r="AC648" s="24">
        <f>X648*(_xlfn.XLOOKUP(W648,'FX rates'!$A$2:$A$38,'FX rates'!$B$2:$B$38))</f>
        <v>122692.77536517965</v>
      </c>
      <c r="AD648" s="24">
        <f>Y648*(_xlfn.XLOOKUP(W648,'FX rates'!$A$2:$A$38,'FX rates'!$B$2:$B$38))</f>
        <v>326802.05290169764</v>
      </c>
      <c r="AE648" s="30">
        <f t="shared" si="147"/>
        <v>8.9999999999999969E-2</v>
      </c>
      <c r="AF648" s="31">
        <f t="shared" si="148"/>
        <v>128304</v>
      </c>
      <c r="AG648" s="23">
        <f t="shared" si="149"/>
        <v>74694.038689301218</v>
      </c>
      <c r="AH648" s="35">
        <f t="shared" si="143"/>
        <v>7.8957757599684181E-2</v>
      </c>
      <c r="AI648" s="23">
        <f>U648*(_xlfn.XLOOKUP(K648,'FX rates'!$A$2:$A$38,'FX rates'!$B$2:$B$38))</f>
        <v>0</v>
      </c>
      <c r="AJ648" s="23">
        <f>Q648*(_xlfn.XLOOKUP(K648,'FX rates'!$A$2:$A$38,'FX rates'!$B$2:$B$38))</f>
        <v>0</v>
      </c>
      <c r="AK648" s="23">
        <f>R648*(_xlfn.XLOOKUP(K648,'FX rates'!$A$2:$A$38,'FX rates'!$B$2:$B$38))</f>
        <v>0</v>
      </c>
      <c r="AM648" s="4"/>
      <c r="AN648" s="4"/>
      <c r="AO648" s="4"/>
      <c r="AP648" s="32">
        <f t="shared" si="144"/>
        <v>0.6635802469135802</v>
      </c>
      <c r="AQ648" s="32">
        <f t="shared" si="145"/>
        <v>0</v>
      </c>
      <c r="AR648" s="24">
        <f t="shared" si="150"/>
        <v>2585044</v>
      </c>
      <c r="AS648" s="24" t="str">
        <f t="shared" si="151"/>
        <v>0</v>
      </c>
      <c r="AT648" s="24">
        <f t="shared" si="152"/>
        <v>294121.84761152789</v>
      </c>
      <c r="AU648" s="24">
        <f t="shared" si="153"/>
        <v>32680.205290169746</v>
      </c>
    </row>
    <row r="649" spans="1:47" x14ac:dyDescent="0.25">
      <c r="A649" s="28" t="s">
        <v>15585</v>
      </c>
      <c r="B649" s="28" t="s">
        <v>11663</v>
      </c>
      <c r="C649" s="28" t="s">
        <v>11664</v>
      </c>
      <c r="D649" s="28" t="s">
        <v>11665</v>
      </c>
      <c r="E649" s="28" t="s">
        <v>11666</v>
      </c>
      <c r="F649" s="29">
        <v>44683</v>
      </c>
      <c r="G649" s="29">
        <v>44896</v>
      </c>
      <c r="H649" s="28" t="s">
        <v>11667</v>
      </c>
      <c r="I649" s="28" t="s">
        <v>16046</v>
      </c>
      <c r="J649" s="28" t="s">
        <v>16038</v>
      </c>
      <c r="K649" s="28" t="s">
        <v>11668</v>
      </c>
      <c r="L649" s="27">
        <v>54528.650000000016</v>
      </c>
      <c r="M649" s="27">
        <v>5505.5000000000009</v>
      </c>
      <c r="N649" s="27">
        <v>0</v>
      </c>
      <c r="O649" s="27">
        <v>0</v>
      </c>
      <c r="P649" s="27">
        <f t="shared" si="140"/>
        <v>5505.5000000000009</v>
      </c>
      <c r="Q649" s="27">
        <v>0</v>
      </c>
      <c r="R649" s="27">
        <v>0</v>
      </c>
      <c r="S649" s="27">
        <v>0</v>
      </c>
      <c r="T649" s="27">
        <f t="shared" si="141"/>
        <v>0</v>
      </c>
      <c r="U649" s="27">
        <v>0</v>
      </c>
      <c r="V649" s="27">
        <f t="shared" si="142"/>
        <v>60034.150000000016</v>
      </c>
      <c r="W649" s="28" t="s">
        <v>11669</v>
      </c>
      <c r="X649" s="27">
        <v>55073.936500000018</v>
      </c>
      <c r="Y649" s="27">
        <f t="shared" si="146"/>
        <v>115708.42800000004</v>
      </c>
      <c r="Z649" s="4" t="str" cm="1">
        <f t="array" ref="Z649">_xlfn.IFS(YEARFRAC(F649,G649)&lt;1,"&lt;1 Year",YEARFRAC(F649,G649)&lt;=5,"1-5 Years",YEARFRAC(F649,G649)&gt;5,"&gt;5 Years")</f>
        <v>&lt;1 Year</v>
      </c>
      <c r="AA649" s="24">
        <f>L649*(_xlfn.XLOOKUP(K649,'FX rates'!$A$2:$A$38,'FX rates'!$B$2:$B$38))</f>
        <v>72558.548126624621</v>
      </c>
      <c r="AB649" s="24">
        <f>V649*(_xlfn.XLOOKUP(K649,'FX rates'!$A$2:$A$38,'FX rates'!$B$2:$B$38))</f>
        <v>79884.441702041062</v>
      </c>
      <c r="AC649" s="24">
        <f>X649*(_xlfn.XLOOKUP(W649,'FX rates'!$A$2:$A$38,'FX rates'!$B$2:$B$38))</f>
        <v>73284.133607890864</v>
      </c>
      <c r="AD649" s="24">
        <f>Y649*(_xlfn.XLOOKUP(W649,'FX rates'!$A$2:$A$38,'FX rates'!$B$2:$B$38))</f>
        <v>153967.41972695236</v>
      </c>
      <c r="AE649" s="30">
        <f t="shared" si="147"/>
        <v>9.9999999999999655E-3</v>
      </c>
      <c r="AF649" s="31">
        <f t="shared" si="148"/>
        <v>545.28650000000198</v>
      </c>
      <c r="AG649" s="23">
        <f t="shared" si="149"/>
        <v>7325.8935754164413</v>
      </c>
      <c r="AH649" s="35">
        <f t="shared" si="143"/>
        <v>1.3306500000756409</v>
      </c>
      <c r="AI649" s="23">
        <f>U649*(_xlfn.XLOOKUP(K649,'FX rates'!$A$2:$A$38,'FX rates'!$B$2:$B$38))</f>
        <v>0</v>
      </c>
      <c r="AJ649" s="23">
        <f>Q649*(_xlfn.XLOOKUP(K649,'FX rates'!$A$2:$A$38,'FX rates'!$B$2:$B$38))</f>
        <v>0</v>
      </c>
      <c r="AK649" s="23">
        <f>R649*(_xlfn.XLOOKUP(K649,'FX rates'!$A$2:$A$38,'FX rates'!$B$2:$B$38))</f>
        <v>0</v>
      </c>
      <c r="AM649" s="4"/>
      <c r="AN649" s="4"/>
      <c r="AO649" s="4"/>
      <c r="AP649" s="32">
        <f t="shared" si="144"/>
        <v>0.10096527238433373</v>
      </c>
      <c r="AQ649" s="32">
        <f t="shared" si="145"/>
        <v>0</v>
      </c>
      <c r="AR649" s="24">
        <f t="shared" si="150"/>
        <v>60634.491500000018</v>
      </c>
      <c r="AS649" s="24" t="str">
        <f t="shared" si="151"/>
        <v>0</v>
      </c>
      <c r="AT649" s="24">
        <f t="shared" si="152"/>
        <v>138570.67775425714</v>
      </c>
      <c r="AU649" s="24">
        <f t="shared" si="153"/>
        <v>15396.741972695221</v>
      </c>
    </row>
    <row r="650" spans="1:47" x14ac:dyDescent="0.25">
      <c r="A650" s="28" t="s">
        <v>15586</v>
      </c>
      <c r="B650" s="28" t="s">
        <v>11076</v>
      </c>
      <c r="C650" s="28" t="s">
        <v>11077</v>
      </c>
      <c r="D650" s="28" t="s">
        <v>11078</v>
      </c>
      <c r="E650" s="28" t="s">
        <v>11079</v>
      </c>
      <c r="F650" s="29">
        <v>44704</v>
      </c>
      <c r="G650" s="29">
        <v>44896</v>
      </c>
      <c r="H650" s="28" t="s">
        <v>11080</v>
      </c>
      <c r="I650" s="28" t="s">
        <v>16048</v>
      </c>
      <c r="J650" s="28" t="s">
        <v>16040</v>
      </c>
      <c r="K650" s="28" t="s">
        <v>11081</v>
      </c>
      <c r="L650" s="27">
        <v>1798500.0000000005</v>
      </c>
      <c r="M650" s="27">
        <v>880440.00000000012</v>
      </c>
      <c r="N650" s="27">
        <v>0</v>
      </c>
      <c r="O650" s="27">
        <v>0</v>
      </c>
      <c r="P650" s="27">
        <f t="shared" si="140"/>
        <v>880440.00000000012</v>
      </c>
      <c r="Q650" s="27">
        <v>0</v>
      </c>
      <c r="R650" s="27">
        <v>0</v>
      </c>
      <c r="S650" s="27">
        <v>0</v>
      </c>
      <c r="T650" s="27">
        <f t="shared" si="141"/>
        <v>0</v>
      </c>
      <c r="U650" s="27">
        <v>0</v>
      </c>
      <c r="V650" s="27">
        <f t="shared" si="142"/>
        <v>2678940.0000000005</v>
      </c>
      <c r="W650" s="28" t="s">
        <v>11082</v>
      </c>
      <c r="X650" s="27">
        <v>2050290.0000000007</v>
      </c>
      <c r="Y650" s="27">
        <f t="shared" si="146"/>
        <v>5104281.6000000015</v>
      </c>
      <c r="Z650" s="4" t="str" cm="1">
        <f t="array" ref="Z650">_xlfn.IFS(YEARFRAC(F650,G650)&lt;1,"&lt;1 Year",YEARFRAC(F650,G650)&lt;=5,"1-5 Years",YEARFRAC(F650,G650)&gt;5,"&gt;5 Years")</f>
        <v>&lt;1 Year</v>
      </c>
      <c r="AA650" s="24">
        <f>L650*(_xlfn.XLOOKUP(K650,'FX rates'!$A$2:$A$38,'FX rates'!$B$2:$B$38))</f>
        <v>229279.1443304884</v>
      </c>
      <c r="AB650" s="24">
        <f>V650*(_xlfn.XLOOKUP(K650,'FX rates'!$A$2:$A$38,'FX rates'!$B$2:$B$38))</f>
        <v>341520.75113301002</v>
      </c>
      <c r="AC650" s="24">
        <f>X650*(_xlfn.XLOOKUP(W650,'FX rates'!$A$2:$A$38,'FX rates'!$B$2:$B$38))</f>
        <v>261378.22453675681</v>
      </c>
      <c r="AD650" s="24">
        <f>Y650*(_xlfn.XLOOKUP(W650,'FX rates'!$A$2:$A$38,'FX rates'!$B$2:$B$38))</f>
        <v>650711.88082838827</v>
      </c>
      <c r="AE650" s="30">
        <f t="shared" si="147"/>
        <v>0.14000000000000015</v>
      </c>
      <c r="AF650" s="31">
        <f t="shared" si="148"/>
        <v>251790.00000000023</v>
      </c>
      <c r="AG650" s="23">
        <f t="shared" si="149"/>
        <v>112241.60680252162</v>
      </c>
      <c r="AH650" s="35">
        <f t="shared" si="143"/>
        <v>0.12748353868806692</v>
      </c>
      <c r="AI650" s="23">
        <f>U650*(_xlfn.XLOOKUP(K650,'FX rates'!$A$2:$A$38,'FX rates'!$B$2:$B$38))</f>
        <v>0</v>
      </c>
      <c r="AJ650" s="23">
        <f>Q650*(_xlfn.XLOOKUP(K650,'FX rates'!$A$2:$A$38,'FX rates'!$B$2:$B$38))</f>
        <v>0</v>
      </c>
      <c r="AK650" s="23">
        <f>R650*(_xlfn.XLOOKUP(K650,'FX rates'!$A$2:$A$38,'FX rates'!$B$2:$B$38))</f>
        <v>0</v>
      </c>
      <c r="AM650" s="4"/>
      <c r="AN650" s="4"/>
      <c r="AO650" s="4"/>
      <c r="AP650" s="32">
        <f t="shared" si="144"/>
        <v>0.48954128440366967</v>
      </c>
      <c r="AQ650" s="32">
        <f t="shared" si="145"/>
        <v>0</v>
      </c>
      <c r="AR650" s="24">
        <f t="shared" si="150"/>
        <v>3053991.600000001</v>
      </c>
      <c r="AS650" s="24" t="str">
        <f t="shared" si="151"/>
        <v>0</v>
      </c>
      <c r="AT650" s="24">
        <f t="shared" si="152"/>
        <v>585640.69274554949</v>
      </c>
      <c r="AU650" s="24">
        <f t="shared" si="153"/>
        <v>65071.18808283878</v>
      </c>
    </row>
    <row r="651" spans="1:47" x14ac:dyDescent="0.25">
      <c r="A651" s="28" t="s">
        <v>15587</v>
      </c>
      <c r="B651" s="28" t="s">
        <v>11083</v>
      </c>
      <c r="C651" s="28" t="s">
        <v>11084</v>
      </c>
      <c r="D651" s="28" t="s">
        <v>11085</v>
      </c>
      <c r="E651" s="28" t="s">
        <v>11086</v>
      </c>
      <c r="F651" s="29">
        <v>44361</v>
      </c>
      <c r="G651" s="29">
        <v>44896</v>
      </c>
      <c r="H651" s="28" t="s">
        <v>11087</v>
      </c>
      <c r="I651" s="28" t="s">
        <v>16033</v>
      </c>
      <c r="J651" s="28" t="s">
        <v>16038</v>
      </c>
      <c r="K651" s="28" t="s">
        <v>11088</v>
      </c>
      <c r="L651" s="27">
        <v>177100</v>
      </c>
      <c r="M651" s="27">
        <v>156640</v>
      </c>
      <c r="N651" s="27">
        <v>0</v>
      </c>
      <c r="O651" s="27">
        <v>0</v>
      </c>
      <c r="P651" s="27">
        <f t="shared" si="140"/>
        <v>156640</v>
      </c>
      <c r="Q651" s="27">
        <v>0</v>
      </c>
      <c r="R651" s="27">
        <v>0</v>
      </c>
      <c r="S651" s="27">
        <v>0</v>
      </c>
      <c r="T651" s="27">
        <f t="shared" si="141"/>
        <v>0</v>
      </c>
      <c r="U651" s="27">
        <v>0</v>
      </c>
      <c r="V651" s="27">
        <f t="shared" si="142"/>
        <v>333740</v>
      </c>
      <c r="W651" s="28" t="s">
        <v>11089</v>
      </c>
      <c r="X651" s="27">
        <v>178871</v>
      </c>
      <c r="Y651" s="27">
        <f t="shared" si="146"/>
        <v>515948.4</v>
      </c>
      <c r="Z651" s="4" t="str" cm="1">
        <f t="array" ref="Z651">_xlfn.IFS(YEARFRAC(F651,G651)&lt;1,"&lt;1 Year",YEARFRAC(F651,G651)&lt;=5,"1-5 Years",YEARFRAC(F651,G651)&gt;5,"&gt;5 Years")</f>
        <v>1-5 Years</v>
      </c>
      <c r="AA651" s="24">
        <f>L651*(_xlfn.XLOOKUP(K651,'FX rates'!$A$2:$A$38,'FX rates'!$B$2:$B$38))</f>
        <v>177100</v>
      </c>
      <c r="AB651" s="24">
        <f>V651*(_xlfn.XLOOKUP(K651,'FX rates'!$A$2:$A$38,'FX rates'!$B$2:$B$38))</f>
        <v>333740</v>
      </c>
      <c r="AC651" s="24">
        <f>X651*(_xlfn.XLOOKUP(W651,'FX rates'!$A$2:$A$38,'FX rates'!$B$2:$B$38))</f>
        <v>178871</v>
      </c>
      <c r="AD651" s="24">
        <f>Y651*(_xlfn.XLOOKUP(W651,'FX rates'!$A$2:$A$38,'FX rates'!$B$2:$B$38))</f>
        <v>515948.4</v>
      </c>
      <c r="AE651" s="30">
        <f t="shared" si="147"/>
        <v>0.01</v>
      </c>
      <c r="AF651" s="31">
        <f t="shared" si="148"/>
        <v>1771</v>
      </c>
      <c r="AG651" s="23">
        <f t="shared" si="149"/>
        <v>156640</v>
      </c>
      <c r="AH651" s="35">
        <f t="shared" si="143"/>
        <v>1</v>
      </c>
      <c r="AI651" s="23">
        <f>U651*(_xlfn.XLOOKUP(K651,'FX rates'!$A$2:$A$38,'FX rates'!$B$2:$B$38))</f>
        <v>0</v>
      </c>
      <c r="AJ651" s="23">
        <f>Q651*(_xlfn.XLOOKUP(K651,'FX rates'!$A$2:$A$38,'FX rates'!$B$2:$B$38))</f>
        <v>0</v>
      </c>
      <c r="AK651" s="23">
        <f>R651*(_xlfn.XLOOKUP(K651,'FX rates'!$A$2:$A$38,'FX rates'!$B$2:$B$38))</f>
        <v>0</v>
      </c>
      <c r="AM651" s="4"/>
      <c r="AN651" s="4"/>
      <c r="AO651" s="4"/>
      <c r="AP651" s="32">
        <f t="shared" si="144"/>
        <v>0.88447204968944104</v>
      </c>
      <c r="AQ651" s="32">
        <f t="shared" si="145"/>
        <v>0</v>
      </c>
      <c r="AR651" s="24">
        <f t="shared" si="150"/>
        <v>337077.4</v>
      </c>
      <c r="AS651" s="24" t="str">
        <f t="shared" si="151"/>
        <v>0</v>
      </c>
      <c r="AT651" s="24">
        <f t="shared" si="152"/>
        <v>464353.56000000006</v>
      </c>
      <c r="AU651" s="24">
        <f t="shared" si="153"/>
        <v>51594.839999999967</v>
      </c>
    </row>
    <row r="652" spans="1:47" x14ac:dyDescent="0.25">
      <c r="A652" s="28" t="s">
        <v>15588</v>
      </c>
      <c r="B652" s="28" t="s">
        <v>183</v>
      </c>
      <c r="C652" s="28" t="s">
        <v>184</v>
      </c>
      <c r="D652" s="28" t="s">
        <v>185</v>
      </c>
      <c r="E652" s="28" t="s">
        <v>186</v>
      </c>
      <c r="F652" s="29">
        <v>44361</v>
      </c>
      <c r="G652" s="29">
        <v>44896</v>
      </c>
      <c r="H652" s="28" t="s">
        <v>187</v>
      </c>
      <c r="I652" s="28" t="s">
        <v>16037</v>
      </c>
      <c r="J652" s="28" t="s">
        <v>16057</v>
      </c>
      <c r="K652" s="28" t="s">
        <v>188</v>
      </c>
      <c r="L652" s="27">
        <v>51296.960000000006</v>
      </c>
      <c r="M652" s="27">
        <v>5742.0000000000009</v>
      </c>
      <c r="N652" s="27">
        <v>0</v>
      </c>
      <c r="O652" s="27">
        <v>0</v>
      </c>
      <c r="P652" s="27">
        <f t="shared" si="140"/>
        <v>5742.0000000000009</v>
      </c>
      <c r="Q652" s="27">
        <v>0</v>
      </c>
      <c r="R652" s="27">
        <v>0</v>
      </c>
      <c r="S652" s="27">
        <v>0</v>
      </c>
      <c r="T652" s="27">
        <f t="shared" si="141"/>
        <v>0</v>
      </c>
      <c r="U652" s="27">
        <v>0</v>
      </c>
      <c r="V652" s="27">
        <f t="shared" si="142"/>
        <v>57038.960000000006</v>
      </c>
      <c r="W652" s="28" t="s">
        <v>189</v>
      </c>
      <c r="X652" s="27">
        <v>58478.534400000011</v>
      </c>
      <c r="Y652" s="27">
        <f t="shared" si="146"/>
        <v>123502.94880000003</v>
      </c>
      <c r="Z652" s="4" t="str" cm="1">
        <f t="array" ref="Z652">_xlfn.IFS(YEARFRAC(F652,G652)&lt;1,"&lt;1 Year",YEARFRAC(F652,G652)&lt;=5,"1-5 Years",YEARFRAC(F652,G652)&gt;5,"&gt;5 Years")</f>
        <v>1-5 Years</v>
      </c>
      <c r="AA652" s="24">
        <f>L652*(_xlfn.XLOOKUP(K652,'FX rates'!$A$2:$A$38,'FX rates'!$B$2:$B$38))</f>
        <v>68258.299827880153</v>
      </c>
      <c r="AB652" s="24">
        <f>V652*(_xlfn.XLOOKUP(K652,'FX rates'!$A$2:$A$38,'FX rates'!$B$2:$B$38))</f>
        <v>75898.892128314488</v>
      </c>
      <c r="AC652" s="24">
        <f>X652*(_xlfn.XLOOKUP(W652,'FX rates'!$A$2:$A$38,'FX rates'!$B$2:$B$38))</f>
        <v>77814.461803783386</v>
      </c>
      <c r="AD652" s="24">
        <f>Y652*(_xlfn.XLOOKUP(W652,'FX rates'!$A$2:$A$38,'FX rates'!$B$2:$B$38))</f>
        <v>164339.19883006191</v>
      </c>
      <c r="AE652" s="30">
        <f t="shared" si="147"/>
        <v>0.14000000000000018</v>
      </c>
      <c r="AF652" s="31">
        <f t="shared" si="148"/>
        <v>7181.574400000005</v>
      </c>
      <c r="AG652" s="23">
        <f t="shared" si="149"/>
        <v>7640.5923004343349</v>
      </c>
      <c r="AH652" s="35">
        <f t="shared" si="143"/>
        <v>1.3306500000756409</v>
      </c>
      <c r="AI652" s="23">
        <f>U652*(_xlfn.XLOOKUP(K652,'FX rates'!$A$2:$A$38,'FX rates'!$B$2:$B$38))</f>
        <v>0</v>
      </c>
      <c r="AJ652" s="23">
        <f>Q652*(_xlfn.XLOOKUP(K652,'FX rates'!$A$2:$A$38,'FX rates'!$B$2:$B$38))</f>
        <v>0</v>
      </c>
      <c r="AK652" s="23">
        <f>R652*(_xlfn.XLOOKUP(K652,'FX rates'!$A$2:$A$38,'FX rates'!$B$2:$B$38))</f>
        <v>0</v>
      </c>
      <c r="AM652" s="4"/>
      <c r="AN652" s="4"/>
      <c r="AO652" s="4"/>
      <c r="AP652" s="32">
        <f t="shared" si="144"/>
        <v>0.1119364578329788</v>
      </c>
      <c r="AQ652" s="32">
        <f t="shared" si="145"/>
        <v>0</v>
      </c>
      <c r="AR652" s="24">
        <f t="shared" si="150"/>
        <v>65024.414400000016</v>
      </c>
      <c r="AS652" s="24" t="str">
        <f t="shared" si="151"/>
        <v>0</v>
      </c>
      <c r="AT652" s="24">
        <f t="shared" si="152"/>
        <v>147905.27894705572</v>
      </c>
      <c r="AU652" s="24">
        <f t="shared" si="153"/>
        <v>16433.919883006194</v>
      </c>
    </row>
    <row r="653" spans="1:47" x14ac:dyDescent="0.25">
      <c r="A653" s="28" t="s">
        <v>15589</v>
      </c>
      <c r="B653" s="28" t="s">
        <v>11097</v>
      </c>
      <c r="C653" s="28" t="s">
        <v>11098</v>
      </c>
      <c r="D653" s="28" t="s">
        <v>11099</v>
      </c>
      <c r="E653" s="28" t="s">
        <v>11100</v>
      </c>
      <c r="F653" s="29">
        <v>44361</v>
      </c>
      <c r="G653" s="29">
        <v>44896</v>
      </c>
      <c r="H653" s="28" t="s">
        <v>11101</v>
      </c>
      <c r="I653" s="28" t="s">
        <v>16047</v>
      </c>
      <c r="J653" s="28" t="s">
        <v>16041</v>
      </c>
      <c r="K653" s="28" t="s">
        <v>11102</v>
      </c>
      <c r="L653" s="27">
        <v>58300.000000000007</v>
      </c>
      <c r="M653" s="27">
        <v>16830</v>
      </c>
      <c r="N653" s="27">
        <v>0</v>
      </c>
      <c r="O653" s="27">
        <v>0</v>
      </c>
      <c r="P653" s="27">
        <f t="shared" si="140"/>
        <v>16830</v>
      </c>
      <c r="Q653" s="27">
        <v>0</v>
      </c>
      <c r="R653" s="27">
        <v>0</v>
      </c>
      <c r="S653" s="27">
        <v>0</v>
      </c>
      <c r="T653" s="27">
        <f t="shared" si="141"/>
        <v>0</v>
      </c>
      <c r="U653" s="27">
        <v>0</v>
      </c>
      <c r="V653" s="27">
        <f t="shared" si="142"/>
        <v>75130</v>
      </c>
      <c r="W653" s="28" t="s">
        <v>11103</v>
      </c>
      <c r="X653" s="27">
        <v>64130.000000000015</v>
      </c>
      <c r="Y653" s="27">
        <f t="shared" si="146"/>
        <v>146773.00000000003</v>
      </c>
      <c r="Z653" s="4" t="str" cm="1">
        <f t="array" ref="Z653">_xlfn.IFS(YEARFRAC(F653,G653)&lt;1,"&lt;1 Year",YEARFRAC(F653,G653)&lt;=5,"1-5 Years",YEARFRAC(F653,G653)&gt;5,"&gt;5 Years")</f>
        <v>1-5 Years</v>
      </c>
      <c r="AA653" s="24">
        <f>L653*(_xlfn.XLOOKUP(K653,'FX rates'!$A$2:$A$38,'FX rates'!$B$2:$B$38))</f>
        <v>77576.895004409875</v>
      </c>
      <c r="AB653" s="24">
        <f>V653*(_xlfn.XLOOKUP(K653,'FX rates'!$A$2:$A$38,'FX rates'!$B$2:$B$38))</f>
        <v>99971.734505682907</v>
      </c>
      <c r="AC653" s="24">
        <f>X653*(_xlfn.XLOOKUP(W653,'FX rates'!$A$2:$A$38,'FX rates'!$B$2:$B$38))</f>
        <v>85334.584504850878</v>
      </c>
      <c r="AD653" s="24">
        <f>Y653*(_xlfn.XLOOKUP(W653,'FX rates'!$A$2:$A$38,'FX rates'!$B$2:$B$38))</f>
        <v>195303.49246110208</v>
      </c>
      <c r="AE653" s="30">
        <f t="shared" si="147"/>
        <v>0.1000000000000002</v>
      </c>
      <c r="AF653" s="31">
        <f t="shared" si="148"/>
        <v>5830.0000000000073</v>
      </c>
      <c r="AG653" s="23">
        <f t="shared" si="149"/>
        <v>22394.839501273033</v>
      </c>
      <c r="AH653" s="35">
        <f t="shared" si="143"/>
        <v>1.3306500000756409</v>
      </c>
      <c r="AI653" s="23">
        <f>U653*(_xlfn.XLOOKUP(K653,'FX rates'!$A$2:$A$38,'FX rates'!$B$2:$B$38))</f>
        <v>0</v>
      </c>
      <c r="AJ653" s="23">
        <f>Q653*(_xlfn.XLOOKUP(K653,'FX rates'!$A$2:$A$38,'FX rates'!$B$2:$B$38))</f>
        <v>0</v>
      </c>
      <c r="AK653" s="23">
        <f>R653*(_xlfn.XLOOKUP(K653,'FX rates'!$A$2:$A$38,'FX rates'!$B$2:$B$38))</f>
        <v>0</v>
      </c>
      <c r="AM653" s="4"/>
      <c r="AN653" s="4"/>
      <c r="AO653" s="4"/>
      <c r="AP653" s="32">
        <f t="shared" si="144"/>
        <v>0.28867924528301886</v>
      </c>
      <c r="AQ653" s="32">
        <f t="shared" si="145"/>
        <v>0</v>
      </c>
      <c r="AR653" s="24">
        <f t="shared" si="150"/>
        <v>82643.000000000015</v>
      </c>
      <c r="AS653" s="24" t="str">
        <f t="shared" si="151"/>
        <v>0</v>
      </c>
      <c r="AT653" s="24">
        <f t="shared" si="152"/>
        <v>175773.14321499187</v>
      </c>
      <c r="AU653" s="24">
        <f t="shared" si="153"/>
        <v>19530.349246110214</v>
      </c>
    </row>
    <row r="654" spans="1:47" x14ac:dyDescent="0.25">
      <c r="A654" s="28" t="s">
        <v>15590</v>
      </c>
      <c r="B654" s="28" t="s">
        <v>11104</v>
      </c>
      <c r="C654" s="28" t="s">
        <v>11105</v>
      </c>
      <c r="D654" s="28" t="s">
        <v>11106</v>
      </c>
      <c r="E654" s="28" t="s">
        <v>11107</v>
      </c>
      <c r="F654" s="29">
        <v>44361</v>
      </c>
      <c r="G654" s="29">
        <v>44896</v>
      </c>
      <c r="H654" s="28" t="s">
        <v>11108</v>
      </c>
      <c r="I654" s="28" t="s">
        <v>16057</v>
      </c>
      <c r="J654" s="28" t="s">
        <v>16032</v>
      </c>
      <c r="K654" s="28" t="s">
        <v>11109</v>
      </c>
      <c r="L654" s="27">
        <v>73981.600000000006</v>
      </c>
      <c r="M654" s="27">
        <v>8797.7999999999993</v>
      </c>
      <c r="N654" s="27">
        <v>0</v>
      </c>
      <c r="O654" s="27">
        <v>0</v>
      </c>
      <c r="P654" s="27">
        <f t="shared" si="140"/>
        <v>8797.7999999999993</v>
      </c>
      <c r="Q654" s="27">
        <v>0</v>
      </c>
      <c r="R654" s="27">
        <v>0</v>
      </c>
      <c r="S654" s="27">
        <v>0</v>
      </c>
      <c r="T654" s="27">
        <f t="shared" si="141"/>
        <v>0</v>
      </c>
      <c r="U654" s="27">
        <v>0</v>
      </c>
      <c r="V654" s="27">
        <f t="shared" si="142"/>
        <v>82779.400000000009</v>
      </c>
      <c r="W654" s="28" t="s">
        <v>11110</v>
      </c>
      <c r="X654" s="27">
        <v>84339.024000000019</v>
      </c>
      <c r="Y654" s="27">
        <f t="shared" si="146"/>
        <v>178707.54000000004</v>
      </c>
      <c r="Z654" s="4" t="str" cm="1">
        <f t="array" ref="Z654">_xlfn.IFS(YEARFRAC(F654,G654)&lt;1,"&lt;1 Year",YEARFRAC(F654,G654)&lt;=5,"1-5 Years",YEARFRAC(F654,G654)&gt;5,"&gt;5 Years")</f>
        <v>1-5 Years</v>
      </c>
      <c r="AA654" s="24">
        <f>L654*(_xlfn.XLOOKUP(K654,'FX rates'!$A$2:$A$38,'FX rates'!$B$2:$B$38))</f>
        <v>98443.616045596049</v>
      </c>
      <c r="AB654" s="24">
        <f>V654*(_xlfn.XLOOKUP(K654,'FX rates'!$A$2:$A$38,'FX rates'!$B$2:$B$38))</f>
        <v>110150.40861626153</v>
      </c>
      <c r="AC654" s="24">
        <f>X654*(_xlfn.XLOOKUP(W654,'FX rates'!$A$2:$A$38,'FX rates'!$B$2:$B$38))</f>
        <v>112225.7222919795</v>
      </c>
      <c r="AD654" s="24">
        <f>Y654*(_xlfn.XLOOKUP(W654,'FX rates'!$A$2:$A$38,'FX rates'!$B$2:$B$38))</f>
        <v>237797.18811451766</v>
      </c>
      <c r="AE654" s="30">
        <f t="shared" si="147"/>
        <v>0.14000000000000007</v>
      </c>
      <c r="AF654" s="31">
        <f t="shared" si="148"/>
        <v>10357.424000000014</v>
      </c>
      <c r="AG654" s="23">
        <f t="shared" si="149"/>
        <v>11706.792570665479</v>
      </c>
      <c r="AH654" s="35">
        <f t="shared" si="143"/>
        <v>1.3306500000756409</v>
      </c>
      <c r="AI654" s="23">
        <f>U654*(_xlfn.XLOOKUP(K654,'FX rates'!$A$2:$A$38,'FX rates'!$B$2:$B$38))</f>
        <v>0</v>
      </c>
      <c r="AJ654" s="23">
        <f>Q654*(_xlfn.XLOOKUP(K654,'FX rates'!$A$2:$A$38,'FX rates'!$B$2:$B$38))</f>
        <v>0</v>
      </c>
      <c r="AK654" s="23">
        <f>R654*(_xlfn.XLOOKUP(K654,'FX rates'!$A$2:$A$38,'FX rates'!$B$2:$B$38))</f>
        <v>0</v>
      </c>
      <c r="AM654" s="4"/>
      <c r="AN654" s="4"/>
      <c r="AO654" s="4"/>
      <c r="AP654" s="32">
        <f t="shared" si="144"/>
        <v>0.11891875817770903</v>
      </c>
      <c r="AQ654" s="32">
        <f t="shared" si="145"/>
        <v>0</v>
      </c>
      <c r="AR654" s="24">
        <f t="shared" si="150"/>
        <v>94368.516000000003</v>
      </c>
      <c r="AS654" s="24" t="str">
        <f t="shared" si="151"/>
        <v>0</v>
      </c>
      <c r="AT654" s="24">
        <f t="shared" si="152"/>
        <v>214017.46930306591</v>
      </c>
      <c r="AU654" s="24">
        <f t="shared" si="153"/>
        <v>23779.718811451748</v>
      </c>
    </row>
    <row r="655" spans="1:47" x14ac:dyDescent="0.25">
      <c r="A655" s="28" t="s">
        <v>15591</v>
      </c>
      <c r="B655" s="28" t="s">
        <v>11111</v>
      </c>
      <c r="C655" s="28" t="s">
        <v>11112</v>
      </c>
      <c r="D655" s="28" t="s">
        <v>11113</v>
      </c>
      <c r="E655" s="28" t="s">
        <v>11114</v>
      </c>
      <c r="F655" s="29">
        <v>44368</v>
      </c>
      <c r="G655" s="29">
        <v>44896</v>
      </c>
      <c r="H655" s="28" t="s">
        <v>11115</v>
      </c>
      <c r="I655" s="28" t="s">
        <v>16053</v>
      </c>
      <c r="J655" s="28" t="s">
        <v>16044</v>
      </c>
      <c r="K655" s="28" t="s">
        <v>11116</v>
      </c>
      <c r="L655" s="27">
        <v>174019.99999999997</v>
      </c>
      <c r="M655" s="27">
        <v>198000.00000000003</v>
      </c>
      <c r="N655" s="27">
        <v>0</v>
      </c>
      <c r="O655" s="27">
        <v>0</v>
      </c>
      <c r="P655" s="27">
        <f t="shared" si="140"/>
        <v>198000.00000000003</v>
      </c>
      <c r="Q655" s="27">
        <v>0</v>
      </c>
      <c r="R655" s="27">
        <v>0</v>
      </c>
      <c r="S655" s="27">
        <v>0</v>
      </c>
      <c r="T655" s="27">
        <f t="shared" si="141"/>
        <v>0</v>
      </c>
      <c r="U655" s="27">
        <v>0</v>
      </c>
      <c r="V655" s="27">
        <f t="shared" si="142"/>
        <v>372020</v>
      </c>
      <c r="W655" s="28" t="s">
        <v>11117</v>
      </c>
      <c r="X655" s="27">
        <v>194902.39999999999</v>
      </c>
      <c r="Y655" s="27">
        <f t="shared" si="146"/>
        <v>611564.80000000005</v>
      </c>
      <c r="Z655" s="4" t="str" cm="1">
        <f t="array" ref="Z655">_xlfn.IFS(YEARFRAC(F655,G655)&lt;1,"&lt;1 Year",YEARFRAC(F655,G655)&lt;=5,"1-5 Years",YEARFRAC(F655,G655)&gt;5,"&gt;5 Years")</f>
        <v>1-5 Years</v>
      </c>
      <c r="AA655" s="24">
        <f>L655*(_xlfn.XLOOKUP(K655,'FX rates'!$A$2:$A$38,'FX rates'!$B$2:$B$38))</f>
        <v>231559.71301316301</v>
      </c>
      <c r="AB655" s="24">
        <f>V655*(_xlfn.XLOOKUP(K655,'FX rates'!$A$2:$A$38,'FX rates'!$B$2:$B$38))</f>
        <v>495028.41302813997</v>
      </c>
      <c r="AC655" s="24">
        <f>X655*(_xlfn.XLOOKUP(W655,'FX rates'!$A$2:$A$38,'FX rates'!$B$2:$B$38))</f>
        <v>259346.87857474259</v>
      </c>
      <c r="AD655" s="24">
        <f>Y655*(_xlfn.XLOOKUP(W655,'FX rates'!$A$2:$A$38,'FX rates'!$B$2:$B$38))</f>
        <v>813778.70116625936</v>
      </c>
      <c r="AE655" s="30">
        <f t="shared" si="147"/>
        <v>0.12000000000000006</v>
      </c>
      <c r="AF655" s="31">
        <f t="shared" si="148"/>
        <v>20882.400000000023</v>
      </c>
      <c r="AG655" s="23">
        <f t="shared" si="149"/>
        <v>263468.70001497696</v>
      </c>
      <c r="AH655" s="35">
        <f t="shared" si="143"/>
        <v>1.3306500000756409</v>
      </c>
      <c r="AI655" s="23">
        <f>U655*(_xlfn.XLOOKUP(K655,'FX rates'!$A$2:$A$38,'FX rates'!$B$2:$B$38))</f>
        <v>0</v>
      </c>
      <c r="AJ655" s="23">
        <f>Q655*(_xlfn.XLOOKUP(K655,'FX rates'!$A$2:$A$38,'FX rates'!$B$2:$B$38))</f>
        <v>0</v>
      </c>
      <c r="AK655" s="23">
        <f>R655*(_xlfn.XLOOKUP(K655,'FX rates'!$A$2:$A$38,'FX rates'!$B$2:$B$38))</f>
        <v>0</v>
      </c>
      <c r="AM655" s="4"/>
      <c r="AN655" s="4"/>
      <c r="AO655" s="4"/>
      <c r="AP655" s="32">
        <f t="shared" si="144"/>
        <v>1.137800252844501</v>
      </c>
      <c r="AQ655" s="32">
        <f t="shared" si="145"/>
        <v>0</v>
      </c>
      <c r="AR655" s="24">
        <f t="shared" si="150"/>
        <v>416662.40000000008</v>
      </c>
      <c r="AS655" s="24" t="str">
        <f t="shared" si="151"/>
        <v>0</v>
      </c>
      <c r="AT655" s="24">
        <f t="shared" si="152"/>
        <v>732400.83104963345</v>
      </c>
      <c r="AU655" s="24">
        <f t="shared" si="153"/>
        <v>81377.870116625912</v>
      </c>
    </row>
    <row r="656" spans="1:47" x14ac:dyDescent="0.25">
      <c r="A656" s="28" t="s">
        <v>15592</v>
      </c>
      <c r="B656" s="28" t="s">
        <v>11118</v>
      </c>
      <c r="C656" s="28" t="s">
        <v>11119</v>
      </c>
      <c r="D656" s="28" t="s">
        <v>11120</v>
      </c>
      <c r="E656" s="28" t="s">
        <v>11121</v>
      </c>
      <c r="F656" s="29">
        <v>44375</v>
      </c>
      <c r="G656" s="29">
        <v>44896</v>
      </c>
      <c r="H656" s="28" t="s">
        <v>11122</v>
      </c>
      <c r="I656" s="28" t="s">
        <v>16042</v>
      </c>
      <c r="J656" s="28" t="s">
        <v>16049</v>
      </c>
      <c r="K656" s="28" t="s">
        <v>11123</v>
      </c>
      <c r="L656" s="27">
        <v>223740</v>
      </c>
      <c r="M656" s="27">
        <v>504157.50000000006</v>
      </c>
      <c r="N656" s="27">
        <v>0</v>
      </c>
      <c r="O656" s="27">
        <v>0</v>
      </c>
      <c r="P656" s="27">
        <f t="shared" si="140"/>
        <v>504157.50000000006</v>
      </c>
      <c r="Q656" s="27">
        <v>0</v>
      </c>
      <c r="R656" s="27">
        <v>0</v>
      </c>
      <c r="S656" s="27">
        <v>0</v>
      </c>
      <c r="T656" s="27">
        <f t="shared" si="141"/>
        <v>0</v>
      </c>
      <c r="U656" s="27">
        <v>0</v>
      </c>
      <c r="V656" s="27">
        <f t="shared" si="142"/>
        <v>727897.5</v>
      </c>
      <c r="W656" s="28" t="s">
        <v>11124</v>
      </c>
      <c r="X656" s="27">
        <v>255063.60000000003</v>
      </c>
      <c r="Y656" s="27">
        <f t="shared" si="146"/>
        <v>1084866.7500000002</v>
      </c>
      <c r="Z656" s="4" t="str" cm="1">
        <f t="array" ref="Z656">_xlfn.IFS(YEARFRAC(F656,G656)&lt;1,"&lt;1 Year",YEARFRAC(F656,G656)&lt;=5,"1-5 Years",YEARFRAC(F656,G656)&gt;5,"&gt;5 Years")</f>
        <v>1-5 Years</v>
      </c>
      <c r="AA656" s="24">
        <f>L656*(_xlfn.XLOOKUP(K656,'FX rates'!$A$2:$A$38,'FX rates'!$B$2:$B$38))</f>
        <v>223740</v>
      </c>
      <c r="AB656" s="24">
        <f>V656*(_xlfn.XLOOKUP(K656,'FX rates'!$A$2:$A$38,'FX rates'!$B$2:$B$38))</f>
        <v>727897.5</v>
      </c>
      <c r="AC656" s="24">
        <f>X656*(_xlfn.XLOOKUP(W656,'FX rates'!$A$2:$A$38,'FX rates'!$B$2:$B$38))</f>
        <v>255063.60000000003</v>
      </c>
      <c r="AD656" s="24">
        <f>Y656*(_xlfn.XLOOKUP(W656,'FX rates'!$A$2:$A$38,'FX rates'!$B$2:$B$38))</f>
        <v>1084866.7500000002</v>
      </c>
      <c r="AE656" s="30">
        <f t="shared" si="147"/>
        <v>0.14000000000000015</v>
      </c>
      <c r="AF656" s="31">
        <f t="shared" si="148"/>
        <v>31323.600000000035</v>
      </c>
      <c r="AG656" s="23">
        <f t="shared" si="149"/>
        <v>504157.5</v>
      </c>
      <c r="AH656" s="35">
        <f t="shared" si="143"/>
        <v>1</v>
      </c>
      <c r="AI656" s="23">
        <f>U656*(_xlfn.XLOOKUP(K656,'FX rates'!$A$2:$A$38,'FX rates'!$B$2:$B$38))</f>
        <v>0</v>
      </c>
      <c r="AJ656" s="23">
        <f>Q656*(_xlfn.XLOOKUP(K656,'FX rates'!$A$2:$A$38,'FX rates'!$B$2:$B$38))</f>
        <v>0</v>
      </c>
      <c r="AK656" s="23">
        <f>R656*(_xlfn.XLOOKUP(K656,'FX rates'!$A$2:$A$38,'FX rates'!$B$2:$B$38))</f>
        <v>0</v>
      </c>
      <c r="AM656" s="4"/>
      <c r="AN656" s="4"/>
      <c r="AO656" s="4"/>
      <c r="AP656" s="32">
        <f t="shared" si="144"/>
        <v>2.2533185840707968</v>
      </c>
      <c r="AQ656" s="32">
        <f t="shared" si="145"/>
        <v>0</v>
      </c>
      <c r="AR656" s="24">
        <f t="shared" si="150"/>
        <v>829803.15000000014</v>
      </c>
      <c r="AS656" s="24" t="str">
        <f t="shared" si="151"/>
        <v>0</v>
      </c>
      <c r="AT656" s="24">
        <f t="shared" si="152"/>
        <v>976380.07500000019</v>
      </c>
      <c r="AU656" s="24">
        <f t="shared" si="153"/>
        <v>108486.67500000005</v>
      </c>
    </row>
    <row r="657" spans="1:47" x14ac:dyDescent="0.25">
      <c r="A657" s="28" t="s">
        <v>15593</v>
      </c>
      <c r="B657" s="28" t="s">
        <v>11125</v>
      </c>
      <c r="C657" s="28" t="s">
        <v>11126</v>
      </c>
      <c r="D657" s="28" t="s">
        <v>11127</v>
      </c>
      <c r="E657" s="28" t="s">
        <v>11128</v>
      </c>
      <c r="F657" s="29">
        <v>44368</v>
      </c>
      <c r="G657" s="29">
        <v>44896</v>
      </c>
      <c r="H657" s="28" t="s">
        <v>11129</v>
      </c>
      <c r="I657" s="28" t="s">
        <v>16057</v>
      </c>
      <c r="J657" s="28" t="s">
        <v>16049</v>
      </c>
      <c r="K657" s="28" t="s">
        <v>11130</v>
      </c>
      <c r="L657" s="27">
        <v>198220.00000000003</v>
      </c>
      <c r="M657" s="27">
        <v>205920.00000000003</v>
      </c>
      <c r="N657" s="27">
        <v>0</v>
      </c>
      <c r="O657" s="27">
        <v>0</v>
      </c>
      <c r="P657" s="27">
        <f t="shared" si="140"/>
        <v>205920.00000000003</v>
      </c>
      <c r="Q657" s="27">
        <v>0</v>
      </c>
      <c r="R657" s="27">
        <v>0</v>
      </c>
      <c r="S657" s="27">
        <v>0</v>
      </c>
      <c r="T657" s="27">
        <f t="shared" si="141"/>
        <v>0</v>
      </c>
      <c r="U657" s="27">
        <v>0</v>
      </c>
      <c r="V657" s="27">
        <f t="shared" si="142"/>
        <v>404140.00000000006</v>
      </c>
      <c r="W657" s="28" t="s">
        <v>11131</v>
      </c>
      <c r="X657" s="27">
        <v>204166.60000000003</v>
      </c>
      <c r="Y657" s="27">
        <f t="shared" si="146"/>
        <v>620430.80000000005</v>
      </c>
      <c r="Z657" s="4" t="str" cm="1">
        <f t="array" ref="Z657">_xlfn.IFS(YEARFRAC(F657,G657)&lt;1,"&lt;1 Year",YEARFRAC(F657,G657)&lt;=5,"1-5 Years",YEARFRAC(F657,G657)&gt;5,"&gt;5 Years")</f>
        <v>1-5 Years</v>
      </c>
      <c r="AA657" s="24">
        <f>L657*(_xlfn.XLOOKUP(K657,'FX rates'!$A$2:$A$38,'FX rates'!$B$2:$B$38))</f>
        <v>198220.00000000003</v>
      </c>
      <c r="AB657" s="24">
        <f>V657*(_xlfn.XLOOKUP(K657,'FX rates'!$A$2:$A$38,'FX rates'!$B$2:$B$38))</f>
        <v>404140.00000000006</v>
      </c>
      <c r="AC657" s="24">
        <f>X657*(_xlfn.XLOOKUP(W657,'FX rates'!$A$2:$A$38,'FX rates'!$B$2:$B$38))</f>
        <v>204166.60000000003</v>
      </c>
      <c r="AD657" s="24">
        <f>Y657*(_xlfn.XLOOKUP(W657,'FX rates'!$A$2:$A$38,'FX rates'!$B$2:$B$38))</f>
        <v>620430.80000000005</v>
      </c>
      <c r="AE657" s="30">
        <f t="shared" si="147"/>
        <v>3.0000000000000027E-2</v>
      </c>
      <c r="AF657" s="31">
        <f t="shared" si="148"/>
        <v>5946.6000000000058</v>
      </c>
      <c r="AG657" s="23">
        <f t="shared" si="149"/>
        <v>205920.00000000003</v>
      </c>
      <c r="AH657" s="35">
        <f t="shared" si="143"/>
        <v>1</v>
      </c>
      <c r="AI657" s="23">
        <f>U657*(_xlfn.XLOOKUP(K657,'FX rates'!$A$2:$A$38,'FX rates'!$B$2:$B$38))</f>
        <v>0</v>
      </c>
      <c r="AJ657" s="23">
        <f>Q657*(_xlfn.XLOOKUP(K657,'FX rates'!$A$2:$A$38,'FX rates'!$B$2:$B$38))</f>
        <v>0</v>
      </c>
      <c r="AK657" s="23">
        <f>R657*(_xlfn.XLOOKUP(K657,'FX rates'!$A$2:$A$38,'FX rates'!$B$2:$B$38))</f>
        <v>0</v>
      </c>
      <c r="AM657" s="4"/>
      <c r="AN657" s="4"/>
      <c r="AO657" s="4"/>
      <c r="AP657" s="32">
        <f t="shared" si="144"/>
        <v>1.0388457269700333</v>
      </c>
      <c r="AQ657" s="32">
        <f t="shared" si="145"/>
        <v>0</v>
      </c>
      <c r="AR657" s="24">
        <f t="shared" si="150"/>
        <v>416264.20000000007</v>
      </c>
      <c r="AS657" s="24" t="str">
        <f t="shared" si="151"/>
        <v>0</v>
      </c>
      <c r="AT657" s="24">
        <f t="shared" si="152"/>
        <v>558387.72000000009</v>
      </c>
      <c r="AU657" s="24">
        <f t="shared" si="153"/>
        <v>62043.079999999958</v>
      </c>
    </row>
    <row r="658" spans="1:47" x14ac:dyDescent="0.25">
      <c r="A658" s="28" t="s">
        <v>14163</v>
      </c>
      <c r="B658" s="28" t="s">
        <v>1118</v>
      </c>
      <c r="C658" s="28" t="s">
        <v>1119</v>
      </c>
      <c r="D658" s="28" t="s">
        <v>1120</v>
      </c>
      <c r="E658" s="28" t="s">
        <v>1121</v>
      </c>
      <c r="F658" s="29">
        <v>39552</v>
      </c>
      <c r="G658" s="29">
        <v>44896</v>
      </c>
      <c r="H658" s="28" t="s">
        <v>1122</v>
      </c>
      <c r="I658" s="28" t="s">
        <v>16052</v>
      </c>
      <c r="J658" s="28" t="s">
        <v>16045</v>
      </c>
      <c r="K658" s="28" t="s">
        <v>1123</v>
      </c>
      <c r="L658" s="27">
        <v>79036.650000000009</v>
      </c>
      <c r="M658" s="27">
        <v>6881.6000000000013</v>
      </c>
      <c r="N658" s="27">
        <v>0</v>
      </c>
      <c r="O658" s="27">
        <v>0</v>
      </c>
      <c r="P658" s="27">
        <f t="shared" si="140"/>
        <v>6881.6000000000013</v>
      </c>
      <c r="Q658" s="27">
        <v>0</v>
      </c>
      <c r="R658" s="27">
        <v>0</v>
      </c>
      <c r="S658" s="27">
        <v>0</v>
      </c>
      <c r="T658" s="27">
        <f t="shared" si="141"/>
        <v>0</v>
      </c>
      <c r="U658" s="27">
        <v>0</v>
      </c>
      <c r="V658" s="27">
        <f t="shared" si="142"/>
        <v>85918.250000000015</v>
      </c>
      <c r="W658" s="28" t="s">
        <v>1124</v>
      </c>
      <c r="X658" s="27">
        <v>87730.681500000021</v>
      </c>
      <c r="Y658" s="27">
        <f t="shared" si="146"/>
        <v>183099.93900000004</v>
      </c>
      <c r="Z658" s="4" t="str" cm="1">
        <f t="array" ref="Z658">_xlfn.IFS(YEARFRAC(F658,G658)&lt;1,"&lt;1 Year",YEARFRAC(F658,G658)&lt;=5,"1-5 Years",YEARFRAC(F658,G658)&gt;5,"&gt;5 Years")</f>
        <v>&gt;5 Years</v>
      </c>
      <c r="AA658" s="24">
        <f>L658*(_xlfn.XLOOKUP(K658,'FX rates'!$A$2:$A$38,'FX rates'!$B$2:$B$38))</f>
        <v>105170.11832847842</v>
      </c>
      <c r="AB658" s="24">
        <f>V658*(_xlfn.XLOOKUP(K658,'FX rates'!$A$2:$A$38,'FX rates'!$B$2:$B$38))</f>
        <v>114327.11936899896</v>
      </c>
      <c r="AC658" s="24">
        <f>X658*(_xlfn.XLOOKUP(W658,'FX rates'!$A$2:$A$38,'FX rates'!$B$2:$B$38))</f>
        <v>116738.83134461106</v>
      </c>
      <c r="AD658" s="24">
        <f>Y658*(_xlfn.XLOOKUP(W658,'FX rates'!$A$2:$A$38,'FX rates'!$B$2:$B$38))</f>
        <v>243641.9338441999</v>
      </c>
      <c r="AE658" s="30">
        <f t="shared" si="147"/>
        <v>0.11000000000000008</v>
      </c>
      <c r="AF658" s="31">
        <f t="shared" si="148"/>
        <v>8694.0315000000119</v>
      </c>
      <c r="AG658" s="23">
        <f t="shared" si="149"/>
        <v>9157.0010405205394</v>
      </c>
      <c r="AH658" s="35">
        <f t="shared" si="143"/>
        <v>1.3306500000756409</v>
      </c>
      <c r="AI658" s="23">
        <f>U658*(_xlfn.XLOOKUP(K658,'FX rates'!$A$2:$A$38,'FX rates'!$B$2:$B$38))</f>
        <v>0</v>
      </c>
      <c r="AJ658" s="23">
        <f>Q658*(_xlfn.XLOOKUP(K658,'FX rates'!$A$2:$A$38,'FX rates'!$B$2:$B$38))</f>
        <v>0</v>
      </c>
      <c r="AK658" s="23">
        <f>R658*(_xlfn.XLOOKUP(K658,'FX rates'!$A$2:$A$38,'FX rates'!$B$2:$B$38))</f>
        <v>0</v>
      </c>
      <c r="AM658" s="4"/>
      <c r="AN658" s="4"/>
      <c r="AO658" s="4"/>
      <c r="AP658" s="32">
        <f t="shared" si="144"/>
        <v>8.7068467603320751E-2</v>
      </c>
      <c r="AQ658" s="32">
        <f t="shared" si="145"/>
        <v>0</v>
      </c>
      <c r="AR658" s="24">
        <f t="shared" si="150"/>
        <v>95369.257500000022</v>
      </c>
      <c r="AS658" s="24" t="str">
        <f t="shared" si="151"/>
        <v>0</v>
      </c>
      <c r="AT658" s="24">
        <f t="shared" si="152"/>
        <v>219277.74045977992</v>
      </c>
      <c r="AU658" s="24">
        <f t="shared" si="153"/>
        <v>24364.193384419981</v>
      </c>
    </row>
    <row r="659" spans="1:47" x14ac:dyDescent="0.25">
      <c r="A659" s="28" t="s">
        <v>15594</v>
      </c>
      <c r="B659" s="28" t="s">
        <v>11132</v>
      </c>
      <c r="C659" s="28" t="s">
        <v>11133</v>
      </c>
      <c r="D659" s="28" t="s">
        <v>11134</v>
      </c>
      <c r="E659" s="28" t="s">
        <v>11135</v>
      </c>
      <c r="F659" s="29">
        <v>44375</v>
      </c>
      <c r="G659" s="29">
        <v>44896</v>
      </c>
      <c r="H659" s="28" t="s">
        <v>11136</v>
      </c>
      <c r="I659" s="28" t="s">
        <v>16036</v>
      </c>
      <c r="J659" s="28" t="s">
        <v>16055</v>
      </c>
      <c r="K659" s="28" t="s">
        <v>11137</v>
      </c>
      <c r="L659" s="27">
        <v>173250</v>
      </c>
      <c r="M659" s="27">
        <v>132583</v>
      </c>
      <c r="N659" s="27">
        <v>0</v>
      </c>
      <c r="O659" s="27">
        <v>0</v>
      </c>
      <c r="P659" s="27">
        <f t="shared" si="140"/>
        <v>132583</v>
      </c>
      <c r="Q659" s="27">
        <v>0</v>
      </c>
      <c r="R659" s="27">
        <v>0</v>
      </c>
      <c r="S659" s="27">
        <v>0</v>
      </c>
      <c r="T659" s="27">
        <f t="shared" si="141"/>
        <v>0</v>
      </c>
      <c r="U659" s="27">
        <v>0</v>
      </c>
      <c r="V659" s="27">
        <f t="shared" si="142"/>
        <v>305833</v>
      </c>
      <c r="W659" s="28" t="s">
        <v>11138</v>
      </c>
      <c r="X659" s="27">
        <v>185377.5</v>
      </c>
      <c r="Y659" s="27">
        <f t="shared" si="146"/>
        <v>512618.81</v>
      </c>
      <c r="Z659" s="4" t="str" cm="1">
        <f t="array" ref="Z659">_xlfn.IFS(YEARFRAC(F659,G659)&lt;1,"&lt;1 Year",YEARFRAC(F659,G659)&lt;=5,"1-5 Years",YEARFRAC(F659,G659)&gt;5,"&gt;5 Years")</f>
        <v>1-5 Years</v>
      </c>
      <c r="AA659" s="24">
        <f>L659*(_xlfn.XLOOKUP(K659,'FX rates'!$A$2:$A$38,'FX rates'!$B$2:$B$38))</f>
        <v>173250</v>
      </c>
      <c r="AB659" s="24">
        <f>V659*(_xlfn.XLOOKUP(K659,'FX rates'!$A$2:$A$38,'FX rates'!$B$2:$B$38))</f>
        <v>305833</v>
      </c>
      <c r="AC659" s="24">
        <f>X659*(_xlfn.XLOOKUP(W659,'FX rates'!$A$2:$A$38,'FX rates'!$B$2:$B$38))</f>
        <v>185377.5</v>
      </c>
      <c r="AD659" s="24">
        <f>Y659*(_xlfn.XLOOKUP(W659,'FX rates'!$A$2:$A$38,'FX rates'!$B$2:$B$38))</f>
        <v>512618.81</v>
      </c>
      <c r="AE659" s="30">
        <f t="shared" si="147"/>
        <v>7.0000000000000007E-2</v>
      </c>
      <c r="AF659" s="31">
        <f t="shared" si="148"/>
        <v>12127.5</v>
      </c>
      <c r="AG659" s="23">
        <f t="shared" si="149"/>
        <v>132583</v>
      </c>
      <c r="AH659" s="35">
        <f t="shared" si="143"/>
        <v>1</v>
      </c>
      <c r="AI659" s="23">
        <f>U659*(_xlfn.XLOOKUP(K659,'FX rates'!$A$2:$A$38,'FX rates'!$B$2:$B$38))</f>
        <v>0</v>
      </c>
      <c r="AJ659" s="23">
        <f>Q659*(_xlfn.XLOOKUP(K659,'FX rates'!$A$2:$A$38,'FX rates'!$B$2:$B$38))</f>
        <v>0</v>
      </c>
      <c r="AK659" s="23">
        <f>R659*(_xlfn.XLOOKUP(K659,'FX rates'!$A$2:$A$38,'FX rates'!$B$2:$B$38))</f>
        <v>0</v>
      </c>
      <c r="AM659" s="4"/>
      <c r="AN659" s="4"/>
      <c r="AO659" s="4"/>
      <c r="AP659" s="32">
        <f t="shared" si="144"/>
        <v>0.76526984126984132</v>
      </c>
      <c r="AQ659" s="32">
        <f t="shared" si="145"/>
        <v>0</v>
      </c>
      <c r="AR659" s="24">
        <f t="shared" si="150"/>
        <v>327241.31</v>
      </c>
      <c r="AS659" s="24" t="str">
        <f t="shared" si="151"/>
        <v>0</v>
      </c>
      <c r="AT659" s="24">
        <f t="shared" si="152"/>
        <v>461356.929</v>
      </c>
      <c r="AU659" s="24">
        <f t="shared" si="153"/>
        <v>51261.880999999994</v>
      </c>
    </row>
    <row r="660" spans="1:47" x14ac:dyDescent="0.25">
      <c r="A660" s="28" t="s">
        <v>15595</v>
      </c>
      <c r="B660" s="28" t="s">
        <v>11139</v>
      </c>
      <c r="C660" s="28" t="s">
        <v>11140</v>
      </c>
      <c r="D660" s="28" t="s">
        <v>11141</v>
      </c>
      <c r="E660" s="28" t="s">
        <v>11142</v>
      </c>
      <c r="F660" s="29">
        <v>44383</v>
      </c>
      <c r="G660" s="29">
        <v>44896</v>
      </c>
      <c r="H660" s="28" t="s">
        <v>11143</v>
      </c>
      <c r="I660" s="28" t="s">
        <v>16036</v>
      </c>
      <c r="J660" s="4" t="s">
        <v>16036</v>
      </c>
      <c r="K660" s="28" t="s">
        <v>11144</v>
      </c>
      <c r="L660" s="27">
        <v>251790.00000000006</v>
      </c>
      <c r="M660" s="27">
        <v>166980.00000000003</v>
      </c>
      <c r="N660" s="27">
        <v>0</v>
      </c>
      <c r="O660" s="27">
        <v>0</v>
      </c>
      <c r="P660" s="27">
        <f t="shared" si="140"/>
        <v>166980.00000000003</v>
      </c>
      <c r="Q660" s="27">
        <v>0</v>
      </c>
      <c r="R660" s="27">
        <v>0</v>
      </c>
      <c r="S660" s="27">
        <v>0</v>
      </c>
      <c r="T660" s="27">
        <f t="shared" si="141"/>
        <v>0</v>
      </c>
      <c r="U660" s="27">
        <v>0</v>
      </c>
      <c r="V660" s="27">
        <f t="shared" si="142"/>
        <v>418770.00000000012</v>
      </c>
      <c r="W660" s="28" t="s">
        <v>11145</v>
      </c>
      <c r="X660" s="27">
        <v>269415.3000000001</v>
      </c>
      <c r="Y660" s="27">
        <f t="shared" si="146"/>
        <v>717499.2000000003</v>
      </c>
      <c r="Z660" s="4" t="str" cm="1">
        <f t="array" ref="Z660">_xlfn.IFS(YEARFRAC(F660,G660)&lt;1,"&lt;1 Year",YEARFRAC(F660,G660)&lt;=5,"1-5 Years",YEARFRAC(F660,G660)&gt;5,"&gt;5 Years")</f>
        <v>1-5 Years</v>
      </c>
      <c r="AA660" s="24">
        <f>L660*(_xlfn.XLOOKUP(K660,'FX rates'!$A$2:$A$38,'FX rates'!$B$2:$B$38))</f>
        <v>251790.00000000006</v>
      </c>
      <c r="AB660" s="24">
        <f>V660*(_xlfn.XLOOKUP(K660,'FX rates'!$A$2:$A$38,'FX rates'!$B$2:$B$38))</f>
        <v>418770.00000000012</v>
      </c>
      <c r="AC660" s="24">
        <f>X660*(_xlfn.XLOOKUP(W660,'FX rates'!$A$2:$A$38,'FX rates'!$B$2:$B$38))</f>
        <v>269415.3000000001</v>
      </c>
      <c r="AD660" s="24">
        <f>Y660*(_xlfn.XLOOKUP(W660,'FX rates'!$A$2:$A$38,'FX rates'!$B$2:$B$38))</f>
        <v>717499.2000000003</v>
      </c>
      <c r="AE660" s="30">
        <f t="shared" si="147"/>
        <v>7.0000000000000173E-2</v>
      </c>
      <c r="AF660" s="31">
        <f t="shared" si="148"/>
        <v>17625.300000000047</v>
      </c>
      <c r="AG660" s="23">
        <f t="shared" si="149"/>
        <v>166980.00000000006</v>
      </c>
      <c r="AH660" s="35">
        <f t="shared" si="143"/>
        <v>1</v>
      </c>
      <c r="AI660" s="23">
        <f>U660*(_xlfn.XLOOKUP(K660,'FX rates'!$A$2:$A$38,'FX rates'!$B$2:$B$38))</f>
        <v>0</v>
      </c>
      <c r="AJ660" s="23">
        <f>Q660*(_xlfn.XLOOKUP(K660,'FX rates'!$A$2:$A$38,'FX rates'!$B$2:$B$38))</f>
        <v>0</v>
      </c>
      <c r="AK660" s="23">
        <f>R660*(_xlfn.XLOOKUP(K660,'FX rates'!$A$2:$A$38,'FX rates'!$B$2:$B$38))</f>
        <v>0</v>
      </c>
      <c r="AM660" s="4"/>
      <c r="AN660" s="4"/>
      <c r="AO660" s="4"/>
      <c r="AP660" s="32">
        <f t="shared" si="144"/>
        <v>0.66317169069462645</v>
      </c>
      <c r="AQ660" s="32">
        <f t="shared" si="145"/>
        <v>0</v>
      </c>
      <c r="AR660" s="24">
        <f t="shared" si="150"/>
        <v>448083.9000000002</v>
      </c>
      <c r="AS660" s="24" t="str">
        <f t="shared" si="151"/>
        <v>0</v>
      </c>
      <c r="AT660" s="24">
        <f t="shared" si="152"/>
        <v>645749.28000000026</v>
      </c>
      <c r="AU660" s="24">
        <f t="shared" si="153"/>
        <v>71749.920000000042</v>
      </c>
    </row>
    <row r="661" spans="1:47" x14ac:dyDescent="0.25">
      <c r="A661" s="28" t="s">
        <v>15596</v>
      </c>
      <c r="B661" s="28" t="s">
        <v>11146</v>
      </c>
      <c r="C661" s="28" t="s">
        <v>11147</v>
      </c>
      <c r="D661" s="28" t="s">
        <v>11148</v>
      </c>
      <c r="E661" s="28" t="s">
        <v>11149</v>
      </c>
      <c r="F661" s="29">
        <v>44375</v>
      </c>
      <c r="G661" s="29">
        <v>44896</v>
      </c>
      <c r="H661" s="28" t="s">
        <v>11150</v>
      </c>
      <c r="I661" s="28" t="s">
        <v>16049</v>
      </c>
      <c r="J661" s="28" t="s">
        <v>16056</v>
      </c>
      <c r="K661" s="28" t="s">
        <v>11151</v>
      </c>
      <c r="L661" s="27">
        <v>191180.00000000003</v>
      </c>
      <c r="M661" s="27">
        <v>101365.00000000001</v>
      </c>
      <c r="N661" s="27">
        <v>0</v>
      </c>
      <c r="O661" s="27">
        <v>0</v>
      </c>
      <c r="P661" s="27">
        <f t="shared" si="140"/>
        <v>101365.00000000001</v>
      </c>
      <c r="Q661" s="27">
        <v>0</v>
      </c>
      <c r="R661" s="27">
        <v>0</v>
      </c>
      <c r="S661" s="27">
        <v>0</v>
      </c>
      <c r="T661" s="27">
        <f t="shared" si="141"/>
        <v>0</v>
      </c>
      <c r="U661" s="27">
        <v>76300</v>
      </c>
      <c r="V661" s="27">
        <f t="shared" si="142"/>
        <v>368845.00000000006</v>
      </c>
      <c r="W661" s="28" t="s">
        <v>11152</v>
      </c>
      <c r="X661" s="27">
        <v>208386.20000000004</v>
      </c>
      <c r="Y661" s="27">
        <f t="shared" si="146"/>
        <v>527260.25000000012</v>
      </c>
      <c r="Z661" s="4" t="str" cm="1">
        <f t="array" ref="Z661">_xlfn.IFS(YEARFRAC(F661,G661)&lt;1,"&lt;1 Year",YEARFRAC(F661,G661)&lt;=5,"1-5 Years",YEARFRAC(F661,G661)&gt;5,"&gt;5 Years")</f>
        <v>1-5 Years</v>
      </c>
      <c r="AA661" s="24">
        <f>L661*(_xlfn.XLOOKUP(K661,'FX rates'!$A$2:$A$38,'FX rates'!$B$2:$B$38))</f>
        <v>254393.66701446107</v>
      </c>
      <c r="AB661" s="24">
        <f>V661*(_xlfn.XLOOKUP(K661,'FX rates'!$A$2:$A$38,'FX rates'!$B$2:$B$38))</f>
        <v>490803.59927789983</v>
      </c>
      <c r="AC661" s="24">
        <f>X661*(_xlfn.XLOOKUP(W661,'FX rates'!$A$2:$A$38,'FX rates'!$B$2:$B$38))</f>
        <v>277289.09704576258</v>
      </c>
      <c r="AD661" s="24">
        <f>Y661*(_xlfn.XLOOKUP(W661,'FX rates'!$A$2:$A$38,'FX rates'!$B$2:$B$38))</f>
        <v>701598.85170238267</v>
      </c>
      <c r="AE661" s="30">
        <f t="shared" si="147"/>
        <v>9.0000000000000066E-2</v>
      </c>
      <c r="AF661" s="31">
        <f t="shared" si="148"/>
        <v>17206.200000000012</v>
      </c>
      <c r="AG661" s="23">
        <f t="shared" si="149"/>
        <v>236409.93226343876</v>
      </c>
      <c r="AH661" s="35">
        <f t="shared" si="143"/>
        <v>1.3306500000756409</v>
      </c>
      <c r="AI661" s="23">
        <f>U661*(_xlfn.XLOOKUP(K661,'FX rates'!$A$2:$A$38,'FX rates'!$B$2:$B$38))</f>
        <v>101528.59500577141</v>
      </c>
      <c r="AJ661" s="23">
        <f>Q661*(_xlfn.XLOOKUP(K661,'FX rates'!$A$2:$A$38,'FX rates'!$B$2:$B$38))</f>
        <v>0</v>
      </c>
      <c r="AK661" s="23">
        <f>R661*(_xlfn.XLOOKUP(K661,'FX rates'!$A$2:$A$38,'FX rates'!$B$2:$B$38))</f>
        <v>0</v>
      </c>
      <c r="AM661" s="4"/>
      <c r="AN661" s="4"/>
      <c r="AO661" s="4"/>
      <c r="AP661" s="32">
        <f t="shared" si="144"/>
        <v>0.53020713463751434</v>
      </c>
      <c r="AQ661" s="32">
        <f t="shared" si="145"/>
        <v>0</v>
      </c>
      <c r="AR661" s="24">
        <f t="shared" si="150"/>
        <v>318874.05000000005</v>
      </c>
      <c r="AS661" s="24" t="str">
        <f t="shared" si="151"/>
        <v>0</v>
      </c>
      <c r="AT661" s="24">
        <f t="shared" si="152"/>
        <v>631438.96653214446</v>
      </c>
      <c r="AU661" s="24">
        <f t="shared" si="153"/>
        <v>70159.885170238209</v>
      </c>
    </row>
    <row r="662" spans="1:47" x14ac:dyDescent="0.25">
      <c r="A662" s="28" t="s">
        <v>15597</v>
      </c>
      <c r="B662" s="28" t="s">
        <v>11153</v>
      </c>
      <c r="C662" s="28" t="s">
        <v>11154</v>
      </c>
      <c r="D662" s="28" t="s">
        <v>11155</v>
      </c>
      <c r="E662" s="28" t="s">
        <v>11156</v>
      </c>
      <c r="F662" s="29">
        <v>44368</v>
      </c>
      <c r="G662" s="29">
        <v>44896</v>
      </c>
      <c r="H662" s="28" t="s">
        <v>11157</v>
      </c>
      <c r="I662" s="28" t="s">
        <v>16056</v>
      </c>
      <c r="J662" s="4" t="s">
        <v>16037</v>
      </c>
      <c r="K662" s="28" t="s">
        <v>11158</v>
      </c>
      <c r="L662" s="27">
        <v>1848000.0000000005</v>
      </c>
      <c r="M662" s="27">
        <v>800800.00000000012</v>
      </c>
      <c r="N662" s="27">
        <v>0</v>
      </c>
      <c r="O662" s="27">
        <v>0</v>
      </c>
      <c r="P662" s="27">
        <f t="shared" si="140"/>
        <v>800800.00000000012</v>
      </c>
      <c r="Q662" s="27">
        <v>0</v>
      </c>
      <c r="R662" s="27">
        <v>0</v>
      </c>
      <c r="S662" s="27">
        <v>0</v>
      </c>
      <c r="T662" s="27">
        <f t="shared" si="141"/>
        <v>0</v>
      </c>
      <c r="U662" s="27">
        <v>0</v>
      </c>
      <c r="V662" s="27">
        <f t="shared" si="142"/>
        <v>2648800.0000000005</v>
      </c>
      <c r="W662" s="28" t="s">
        <v>11159</v>
      </c>
      <c r="X662" s="27">
        <v>1884960.0000000005</v>
      </c>
      <c r="Y662" s="27">
        <f t="shared" si="146"/>
        <v>4586736.0000000009</v>
      </c>
      <c r="Z662" s="4" t="str" cm="1">
        <f t="array" ref="Z662">_xlfn.IFS(YEARFRAC(F662,G662)&lt;1,"&lt;1 Year",YEARFRAC(F662,G662)&lt;=5,"1-5 Years",YEARFRAC(F662,G662)&gt;5,"&gt;5 Years")</f>
        <v>1-5 Years</v>
      </c>
      <c r="AA662" s="24">
        <f>L662*(_xlfn.XLOOKUP(K662,'FX rates'!$A$2:$A$38,'FX rates'!$B$2:$B$38))</f>
        <v>235589.57949554772</v>
      </c>
      <c r="AB662" s="24">
        <f>V662*(_xlfn.XLOOKUP(K662,'FX rates'!$A$2:$A$38,'FX rates'!$B$2:$B$38))</f>
        <v>337678.3972769517</v>
      </c>
      <c r="AC662" s="24">
        <f>X662*(_xlfn.XLOOKUP(W662,'FX rates'!$A$2:$A$38,'FX rates'!$B$2:$B$38))</f>
        <v>240301.37108545867</v>
      </c>
      <c r="AD662" s="24">
        <f>Y662*(_xlfn.XLOOKUP(W662,'FX rates'!$A$2:$A$38,'FX rates'!$B$2:$B$38))</f>
        <v>584733.33630794939</v>
      </c>
      <c r="AE662" s="30">
        <f t="shared" si="147"/>
        <v>1.9999999999999983E-2</v>
      </c>
      <c r="AF662" s="31">
        <f t="shared" si="148"/>
        <v>36960</v>
      </c>
      <c r="AG662" s="23">
        <f t="shared" si="149"/>
        <v>102088.81778140398</v>
      </c>
      <c r="AH662" s="35">
        <f t="shared" si="143"/>
        <v>0.12748353868806692</v>
      </c>
      <c r="AI662" s="23">
        <f>U662*(_xlfn.XLOOKUP(K662,'FX rates'!$A$2:$A$38,'FX rates'!$B$2:$B$38))</f>
        <v>0</v>
      </c>
      <c r="AJ662" s="23">
        <f>Q662*(_xlfn.XLOOKUP(K662,'FX rates'!$A$2:$A$38,'FX rates'!$B$2:$B$38))</f>
        <v>0</v>
      </c>
      <c r="AK662" s="23">
        <f>R662*(_xlfn.XLOOKUP(K662,'FX rates'!$A$2:$A$38,'FX rates'!$B$2:$B$38))</f>
        <v>0</v>
      </c>
      <c r="AM662" s="4"/>
      <c r="AN662" s="4"/>
      <c r="AO662" s="4"/>
      <c r="AP662" s="32">
        <f t="shared" si="144"/>
        <v>0.43333333333333329</v>
      </c>
      <c r="AQ662" s="32">
        <f t="shared" si="145"/>
        <v>0</v>
      </c>
      <c r="AR662" s="24">
        <f t="shared" si="150"/>
        <v>2701776.0000000005</v>
      </c>
      <c r="AS662" s="24" t="str">
        <f t="shared" si="151"/>
        <v>0</v>
      </c>
      <c r="AT662" s="24">
        <f t="shared" si="152"/>
        <v>526260.00267715449</v>
      </c>
      <c r="AU662" s="24">
        <f t="shared" si="153"/>
        <v>58473.333630794892</v>
      </c>
    </row>
    <row r="663" spans="1:47" x14ac:dyDescent="0.25">
      <c r="A663" s="28" t="s">
        <v>15598</v>
      </c>
      <c r="B663" s="28" t="s">
        <v>11160</v>
      </c>
      <c r="C663" s="28" t="s">
        <v>11161</v>
      </c>
      <c r="D663" s="28" t="s">
        <v>11162</v>
      </c>
      <c r="E663" s="28" t="s">
        <v>11163</v>
      </c>
      <c r="F663" s="29">
        <v>44389</v>
      </c>
      <c r="G663" s="29">
        <v>44896</v>
      </c>
      <c r="H663" s="28" t="s">
        <v>11164</v>
      </c>
      <c r="I663" s="28" t="s">
        <v>16041</v>
      </c>
      <c r="J663" s="28" t="s">
        <v>16049</v>
      </c>
      <c r="K663" s="28" t="s">
        <v>11165</v>
      </c>
      <c r="L663" s="27">
        <v>160160.00000000003</v>
      </c>
      <c r="M663" s="27">
        <v>197395.00000000003</v>
      </c>
      <c r="N663" s="27">
        <v>0</v>
      </c>
      <c r="O663" s="27">
        <v>0</v>
      </c>
      <c r="P663" s="27">
        <f t="shared" si="140"/>
        <v>197395.00000000003</v>
      </c>
      <c r="Q663" s="27">
        <v>0</v>
      </c>
      <c r="R663" s="27">
        <v>0</v>
      </c>
      <c r="S663" s="27">
        <v>0</v>
      </c>
      <c r="T663" s="27">
        <f t="shared" si="141"/>
        <v>0</v>
      </c>
      <c r="U663" s="27">
        <v>0</v>
      </c>
      <c r="V663" s="27">
        <f t="shared" si="142"/>
        <v>357555.00000000006</v>
      </c>
      <c r="W663" s="28" t="s">
        <v>11166</v>
      </c>
      <c r="X663" s="27">
        <v>171371.20000000004</v>
      </c>
      <c r="Y663" s="27">
        <f t="shared" si="146"/>
        <v>553955.05000000016</v>
      </c>
      <c r="Z663" s="4" t="str" cm="1">
        <f t="array" ref="Z663">_xlfn.IFS(YEARFRAC(F663,G663)&lt;1,"&lt;1 Year",YEARFRAC(F663,G663)&lt;=5,"1-5 Years",YEARFRAC(F663,G663)&gt;5,"&gt;5 Years")</f>
        <v>1-5 Years</v>
      </c>
      <c r="AA663" s="24">
        <f>L663*(_xlfn.XLOOKUP(K663,'FX rates'!$A$2:$A$38,'FX rates'!$B$2:$B$38))</f>
        <v>213116.90401211468</v>
      </c>
      <c r="AB663" s="24">
        <f>V663*(_xlfn.XLOOKUP(K663,'FX rates'!$A$2:$A$38,'FX rates'!$B$2:$B$38))</f>
        <v>475780.56077704584</v>
      </c>
      <c r="AC663" s="24">
        <f>X663*(_xlfn.XLOOKUP(W663,'FX rates'!$A$2:$A$38,'FX rates'!$B$2:$B$38))</f>
        <v>228035.08729296274</v>
      </c>
      <c r="AD663" s="24">
        <f>Y663*(_xlfn.XLOOKUP(W663,'FX rates'!$A$2:$A$38,'FX rates'!$B$2:$B$38))</f>
        <v>737120.2873244019</v>
      </c>
      <c r="AE663" s="30">
        <f t="shared" si="147"/>
        <v>7.0000000000000118E-2</v>
      </c>
      <c r="AF663" s="31">
        <f t="shared" si="148"/>
        <v>11211.200000000012</v>
      </c>
      <c r="AG663" s="23">
        <f t="shared" si="149"/>
        <v>262663.65676493116</v>
      </c>
      <c r="AH663" s="35">
        <f t="shared" si="143"/>
        <v>1.3306500000756409</v>
      </c>
      <c r="AI663" s="23">
        <f>U663*(_xlfn.XLOOKUP(K663,'FX rates'!$A$2:$A$38,'FX rates'!$B$2:$B$38))</f>
        <v>0</v>
      </c>
      <c r="AJ663" s="23">
        <f>Q663*(_xlfn.XLOOKUP(K663,'FX rates'!$A$2:$A$38,'FX rates'!$B$2:$B$38))</f>
        <v>0</v>
      </c>
      <c r="AK663" s="23">
        <f>R663*(_xlfn.XLOOKUP(K663,'FX rates'!$A$2:$A$38,'FX rates'!$B$2:$B$38))</f>
        <v>0</v>
      </c>
      <c r="AM663" s="4"/>
      <c r="AN663" s="4"/>
      <c r="AO663" s="4"/>
      <c r="AP663" s="32">
        <f t="shared" si="144"/>
        <v>1.2324862637362637</v>
      </c>
      <c r="AQ663" s="32">
        <f t="shared" si="145"/>
        <v>0</v>
      </c>
      <c r="AR663" s="24">
        <f t="shared" si="150"/>
        <v>382583.85000000009</v>
      </c>
      <c r="AS663" s="24" t="str">
        <f t="shared" si="151"/>
        <v>0</v>
      </c>
      <c r="AT663" s="24">
        <f t="shared" si="152"/>
        <v>663408.2585919617</v>
      </c>
      <c r="AU663" s="24">
        <f t="shared" si="153"/>
        <v>73712.028732440202</v>
      </c>
    </row>
    <row r="664" spans="1:47" x14ac:dyDescent="0.25">
      <c r="A664" s="28" t="s">
        <v>15599</v>
      </c>
      <c r="B664" s="28" t="s">
        <v>11167</v>
      </c>
      <c r="C664" s="28" t="s">
        <v>11168</v>
      </c>
      <c r="D664" s="28" t="s">
        <v>11169</v>
      </c>
      <c r="E664" s="28" t="s">
        <v>11170</v>
      </c>
      <c r="F664" s="29">
        <v>44375</v>
      </c>
      <c r="G664" s="29">
        <v>44896</v>
      </c>
      <c r="H664" s="28" t="s">
        <v>11171</v>
      </c>
      <c r="I664" s="28" t="s">
        <v>16041</v>
      </c>
      <c r="J664" s="28" t="s">
        <v>16044</v>
      </c>
      <c r="K664" s="28" t="s">
        <v>11172</v>
      </c>
      <c r="L664" s="27">
        <v>100320.00000000001</v>
      </c>
      <c r="M664" s="27">
        <v>26180.000000000004</v>
      </c>
      <c r="N664" s="27">
        <v>0</v>
      </c>
      <c r="O664" s="27">
        <v>0</v>
      </c>
      <c r="P664" s="27">
        <f t="shared" si="140"/>
        <v>26180.000000000004</v>
      </c>
      <c r="Q664" s="27">
        <v>0</v>
      </c>
      <c r="R664" s="27">
        <v>29725</v>
      </c>
      <c r="S664" s="27">
        <v>0</v>
      </c>
      <c r="T664" s="27">
        <f t="shared" si="141"/>
        <v>29725</v>
      </c>
      <c r="U664" s="27">
        <v>0</v>
      </c>
      <c r="V664" s="27">
        <f t="shared" si="142"/>
        <v>156225</v>
      </c>
      <c r="W664" s="28" t="s">
        <v>11173</v>
      </c>
      <c r="X664" s="27">
        <v>111355.20000000003</v>
      </c>
      <c r="Y664" s="27">
        <f t="shared" si="146"/>
        <v>251770.20000000007</v>
      </c>
      <c r="Z664" s="4" t="str" cm="1">
        <f t="array" ref="Z664">_xlfn.IFS(YEARFRAC(F664,G664)&lt;1,"&lt;1 Year",YEARFRAC(F664,G664)&lt;=5,"1-5 Years",YEARFRAC(F664,G664)&gt;5,"&gt;5 Years")</f>
        <v>1-5 Years</v>
      </c>
      <c r="AA664" s="24">
        <f>L664*(_xlfn.XLOOKUP(K664,'FX rates'!$A$2:$A$38,'FX rates'!$B$2:$B$38))</f>
        <v>100320.00000000001</v>
      </c>
      <c r="AB664" s="24">
        <f>V664*(_xlfn.XLOOKUP(K664,'FX rates'!$A$2:$A$38,'FX rates'!$B$2:$B$38))</f>
        <v>156225</v>
      </c>
      <c r="AC664" s="24">
        <f>X664*(_xlfn.XLOOKUP(W664,'FX rates'!$A$2:$A$38,'FX rates'!$B$2:$B$38))</f>
        <v>111355.20000000003</v>
      </c>
      <c r="AD664" s="24">
        <f>Y664*(_xlfn.XLOOKUP(W664,'FX rates'!$A$2:$A$38,'FX rates'!$B$2:$B$38))</f>
        <v>251770.20000000007</v>
      </c>
      <c r="AE664" s="30">
        <f t="shared" si="147"/>
        <v>0.1100000000000001</v>
      </c>
      <c r="AF664" s="31">
        <f t="shared" si="148"/>
        <v>11035.200000000012</v>
      </c>
      <c r="AG664" s="23">
        <f t="shared" si="149"/>
        <v>55904.999999999985</v>
      </c>
      <c r="AH664" s="35">
        <f t="shared" si="143"/>
        <v>1</v>
      </c>
      <c r="AI664" s="23">
        <f>U664*(_xlfn.XLOOKUP(K664,'FX rates'!$A$2:$A$38,'FX rates'!$B$2:$B$38))</f>
        <v>0</v>
      </c>
      <c r="AJ664" s="23">
        <f>Q664*(_xlfn.XLOOKUP(K664,'FX rates'!$A$2:$A$38,'FX rates'!$B$2:$B$38))</f>
        <v>0</v>
      </c>
      <c r="AK664" s="23">
        <f>R664*(_xlfn.XLOOKUP(K664,'FX rates'!$A$2:$A$38,'FX rates'!$B$2:$B$38))</f>
        <v>29725</v>
      </c>
      <c r="AM664" s="4"/>
      <c r="AN664" s="4"/>
      <c r="AO664" s="4"/>
      <c r="AP664" s="32">
        <f t="shared" si="144"/>
        <v>0.26096491228070173</v>
      </c>
      <c r="AQ664" s="32">
        <f t="shared" si="145"/>
        <v>0</v>
      </c>
      <c r="AR664" s="24">
        <f t="shared" si="150"/>
        <v>140415.00000000003</v>
      </c>
      <c r="AS664" s="24" t="str">
        <f t="shared" si="151"/>
        <v>0</v>
      </c>
      <c r="AT664" s="24">
        <f t="shared" si="152"/>
        <v>226593.18000000008</v>
      </c>
      <c r="AU664" s="24">
        <f t="shared" si="153"/>
        <v>25177.01999999999</v>
      </c>
    </row>
    <row r="665" spans="1:47" x14ac:dyDescent="0.25">
      <c r="A665" s="28" t="s">
        <v>15600</v>
      </c>
      <c r="B665" s="28" t="s">
        <v>11174</v>
      </c>
      <c r="C665" s="28" t="s">
        <v>11175</v>
      </c>
      <c r="D665" s="28" t="s">
        <v>11176</v>
      </c>
      <c r="E665" s="28" t="s">
        <v>11177</v>
      </c>
      <c r="F665" s="29">
        <v>44375</v>
      </c>
      <c r="G665" s="29">
        <v>44896</v>
      </c>
      <c r="H665" s="28" t="s">
        <v>11178</v>
      </c>
      <c r="I665" s="28" t="s">
        <v>16040</v>
      </c>
      <c r="J665" s="28" t="s">
        <v>16051</v>
      </c>
      <c r="K665" s="28" t="s">
        <v>11179</v>
      </c>
      <c r="L665" s="27">
        <v>200785.20000000004</v>
      </c>
      <c r="M665" s="27">
        <v>39748.5</v>
      </c>
      <c r="N665" s="27">
        <v>0</v>
      </c>
      <c r="O665" s="27">
        <v>0</v>
      </c>
      <c r="P665" s="27">
        <f t="shared" si="140"/>
        <v>39748.5</v>
      </c>
      <c r="Q665" s="27">
        <v>0</v>
      </c>
      <c r="R665" s="27">
        <v>0</v>
      </c>
      <c r="S665" s="27">
        <v>0</v>
      </c>
      <c r="T665" s="27">
        <f t="shared" si="141"/>
        <v>0</v>
      </c>
      <c r="U665" s="27">
        <v>0</v>
      </c>
      <c r="V665" s="27">
        <f t="shared" si="142"/>
        <v>240533.70000000004</v>
      </c>
      <c r="W665" s="28" t="s">
        <v>11180</v>
      </c>
      <c r="X665" s="27">
        <v>222871.57200000007</v>
      </c>
      <c r="Y665" s="27">
        <f t="shared" si="146"/>
        <v>489863.97900000017</v>
      </c>
      <c r="Z665" s="4" t="str" cm="1">
        <f t="array" ref="Z665">_xlfn.IFS(YEARFRAC(F665,G665)&lt;1,"&lt;1 Year",YEARFRAC(F665,G665)&lt;=5,"1-5 Years",YEARFRAC(F665,G665)&gt;5,"&gt;5 Years")</f>
        <v>1-5 Years</v>
      </c>
      <c r="AA665" s="24">
        <f>L665*(_xlfn.XLOOKUP(K665,'FX rates'!$A$2:$A$38,'FX rates'!$B$2:$B$38))</f>
        <v>200785.20000000004</v>
      </c>
      <c r="AB665" s="24">
        <f>V665*(_xlfn.XLOOKUP(K665,'FX rates'!$A$2:$A$38,'FX rates'!$B$2:$B$38))</f>
        <v>240533.70000000004</v>
      </c>
      <c r="AC665" s="24">
        <f>X665*(_xlfn.XLOOKUP(W665,'FX rates'!$A$2:$A$38,'FX rates'!$B$2:$B$38))</f>
        <v>222871.57200000007</v>
      </c>
      <c r="AD665" s="24">
        <f>Y665*(_xlfn.XLOOKUP(W665,'FX rates'!$A$2:$A$38,'FX rates'!$B$2:$B$38))</f>
        <v>489863.97900000017</v>
      </c>
      <c r="AE665" s="30">
        <f t="shared" si="147"/>
        <v>0.11000000000000014</v>
      </c>
      <c r="AF665" s="31">
        <f t="shared" si="148"/>
        <v>22086.372000000032</v>
      </c>
      <c r="AG665" s="23">
        <f t="shared" si="149"/>
        <v>39748.5</v>
      </c>
      <c r="AH665" s="35">
        <f t="shared" si="143"/>
        <v>1</v>
      </c>
      <c r="AI665" s="23">
        <f>U665*(_xlfn.XLOOKUP(K665,'FX rates'!$A$2:$A$38,'FX rates'!$B$2:$B$38))</f>
        <v>0</v>
      </c>
      <c r="AJ665" s="23">
        <f>Q665*(_xlfn.XLOOKUP(K665,'FX rates'!$A$2:$A$38,'FX rates'!$B$2:$B$38))</f>
        <v>0</v>
      </c>
      <c r="AK665" s="23">
        <f>R665*(_xlfn.XLOOKUP(K665,'FX rates'!$A$2:$A$38,'FX rates'!$B$2:$B$38))</f>
        <v>0</v>
      </c>
      <c r="AM665" s="4"/>
      <c r="AN665" s="4"/>
      <c r="AO665" s="4"/>
      <c r="AP665" s="32">
        <f t="shared" si="144"/>
        <v>0.19796528827821966</v>
      </c>
      <c r="AQ665" s="32">
        <f t="shared" si="145"/>
        <v>0</v>
      </c>
      <c r="AR665" s="24">
        <f t="shared" si="150"/>
        <v>266992.40700000006</v>
      </c>
      <c r="AS665" s="24" t="str">
        <f t="shared" si="151"/>
        <v>0</v>
      </c>
      <c r="AT665" s="24">
        <f t="shared" si="152"/>
        <v>440877.58110000018</v>
      </c>
      <c r="AU665" s="24">
        <f t="shared" si="153"/>
        <v>48986.397899999982</v>
      </c>
    </row>
    <row r="666" spans="1:47" x14ac:dyDescent="0.25">
      <c r="A666" s="28" t="s">
        <v>15601</v>
      </c>
      <c r="B666" s="28" t="s">
        <v>11181</v>
      </c>
      <c r="C666" s="28" t="s">
        <v>11182</v>
      </c>
      <c r="D666" s="28" t="s">
        <v>11183</v>
      </c>
      <c r="E666" s="28" t="s">
        <v>11184</v>
      </c>
      <c r="F666" s="29">
        <v>44697</v>
      </c>
      <c r="G666" s="29">
        <v>44896</v>
      </c>
      <c r="H666" s="28" t="s">
        <v>11185</v>
      </c>
      <c r="I666" s="28" t="s">
        <v>16045</v>
      </c>
      <c r="J666" s="28" t="s">
        <v>16034</v>
      </c>
      <c r="K666" s="28" t="s">
        <v>11186</v>
      </c>
      <c r="L666" s="27">
        <v>269112.80000000005</v>
      </c>
      <c r="M666" s="27">
        <v>390786</v>
      </c>
      <c r="N666" s="27">
        <v>0</v>
      </c>
      <c r="O666" s="27">
        <v>0</v>
      </c>
      <c r="P666" s="27">
        <f t="shared" si="140"/>
        <v>390786</v>
      </c>
      <c r="Q666" s="27">
        <v>0</v>
      </c>
      <c r="R666" s="27">
        <v>0</v>
      </c>
      <c r="S666" s="27">
        <v>0</v>
      </c>
      <c r="T666" s="27">
        <f t="shared" si="141"/>
        <v>0</v>
      </c>
      <c r="U666" s="27">
        <v>0</v>
      </c>
      <c r="V666" s="27">
        <f t="shared" si="142"/>
        <v>659898.80000000005</v>
      </c>
      <c r="W666" s="28" t="s">
        <v>11187</v>
      </c>
      <c r="X666" s="27">
        <v>304097.46400000004</v>
      </c>
      <c r="Y666" s="27">
        <f t="shared" si="146"/>
        <v>1049783.108</v>
      </c>
      <c r="Z666" s="4" t="str" cm="1">
        <f t="array" ref="Z666">_xlfn.IFS(YEARFRAC(F666,G666)&lt;1,"&lt;1 Year",YEARFRAC(F666,G666)&lt;=5,"1-5 Years",YEARFRAC(F666,G666)&gt;5,"&gt;5 Years")</f>
        <v>&lt;1 Year</v>
      </c>
      <c r="AA666" s="24">
        <f>L666*(_xlfn.XLOOKUP(K666,'FX rates'!$A$2:$A$38,'FX rates'!$B$2:$B$38))</f>
        <v>203624.20012717269</v>
      </c>
      <c r="AB666" s="24">
        <f>V666*(_xlfn.XLOOKUP(K666,'FX rates'!$A$2:$A$38,'FX rates'!$B$2:$B$38))</f>
        <v>499312.42703758826</v>
      </c>
      <c r="AC666" s="24">
        <f>X666*(_xlfn.XLOOKUP(W666,'FX rates'!$A$2:$A$38,'FX rates'!$B$2:$B$38))</f>
        <v>230095.34614370513</v>
      </c>
      <c r="AD666" s="24">
        <f>Y666*(_xlfn.XLOOKUP(W666,'FX rates'!$A$2:$A$38,'FX rates'!$B$2:$B$38))</f>
        <v>794318.38869617984</v>
      </c>
      <c r="AE666" s="30">
        <f t="shared" si="147"/>
        <v>0.12999999999999995</v>
      </c>
      <c r="AF666" s="31">
        <f t="shared" si="148"/>
        <v>34984.66399999999</v>
      </c>
      <c r="AG666" s="23">
        <f t="shared" si="149"/>
        <v>295688.22691041557</v>
      </c>
      <c r="AH666" s="35">
        <f t="shared" si="143"/>
        <v>0.75665000002665295</v>
      </c>
      <c r="AI666" s="23">
        <f>U666*(_xlfn.XLOOKUP(K666,'FX rates'!$A$2:$A$38,'FX rates'!$B$2:$B$38))</f>
        <v>0</v>
      </c>
      <c r="AJ666" s="23">
        <f>Q666*(_xlfn.XLOOKUP(K666,'FX rates'!$A$2:$A$38,'FX rates'!$B$2:$B$38))</f>
        <v>0</v>
      </c>
      <c r="AK666" s="23">
        <f>R666*(_xlfn.XLOOKUP(K666,'FX rates'!$A$2:$A$38,'FX rates'!$B$2:$B$38))</f>
        <v>0</v>
      </c>
      <c r="AM666" s="4"/>
      <c r="AN666" s="4"/>
      <c r="AO666" s="4"/>
      <c r="AP666" s="32">
        <f t="shared" si="144"/>
        <v>1.4521271377652789</v>
      </c>
      <c r="AQ666" s="32">
        <f t="shared" si="145"/>
        <v>0</v>
      </c>
      <c r="AR666" s="24">
        <f t="shared" si="150"/>
        <v>745685.64400000009</v>
      </c>
      <c r="AS666" s="24" t="str">
        <f t="shared" si="151"/>
        <v>0</v>
      </c>
      <c r="AT666" s="24">
        <f t="shared" si="152"/>
        <v>714886.54982656182</v>
      </c>
      <c r="AU666" s="24">
        <f t="shared" si="153"/>
        <v>79431.838869618019</v>
      </c>
    </row>
    <row r="667" spans="1:47" x14ac:dyDescent="0.25">
      <c r="A667" s="28" t="s">
        <v>15602</v>
      </c>
      <c r="B667" s="28" t="s">
        <v>11188</v>
      </c>
      <c r="C667" s="28" t="s">
        <v>11189</v>
      </c>
      <c r="D667" s="28" t="s">
        <v>11190</v>
      </c>
      <c r="E667" s="28" t="s">
        <v>11191</v>
      </c>
      <c r="F667" s="29">
        <v>44368</v>
      </c>
      <c r="G667" s="29">
        <v>44896</v>
      </c>
      <c r="H667" s="28" t="s">
        <v>11192</v>
      </c>
      <c r="I667" s="28" t="s">
        <v>16048</v>
      </c>
      <c r="J667" s="28" t="s">
        <v>16038</v>
      </c>
      <c r="K667" s="28" t="s">
        <v>11193</v>
      </c>
      <c r="L667" s="27">
        <v>200640.00000000003</v>
      </c>
      <c r="M667" s="27">
        <v>129521.7</v>
      </c>
      <c r="N667" s="27">
        <v>0</v>
      </c>
      <c r="O667" s="27">
        <v>0</v>
      </c>
      <c r="P667" s="27">
        <f t="shared" si="140"/>
        <v>129521.7</v>
      </c>
      <c r="Q667" s="27">
        <v>0</v>
      </c>
      <c r="R667" s="27">
        <v>0</v>
      </c>
      <c r="S667" s="27">
        <v>0</v>
      </c>
      <c r="T667" s="27">
        <f t="shared" si="141"/>
        <v>0</v>
      </c>
      <c r="U667" s="27">
        <v>0</v>
      </c>
      <c r="V667" s="27">
        <f t="shared" si="142"/>
        <v>330161.7</v>
      </c>
      <c r="W667" s="28" t="s">
        <v>11194</v>
      </c>
      <c r="X667" s="27">
        <v>220704.00000000006</v>
      </c>
      <c r="Y667" s="27">
        <f t="shared" si="146"/>
        <v>583881.87000000011</v>
      </c>
      <c r="Z667" s="4" t="str" cm="1">
        <f t="array" ref="Z667">_xlfn.IFS(YEARFRAC(F667,G667)&lt;1,"&lt;1 Year",YEARFRAC(F667,G667)&lt;=5,"1-5 Years",YEARFRAC(F667,G667)&gt;5,"&gt;5 Years")</f>
        <v>1-5 Years</v>
      </c>
      <c r="AA667" s="24">
        <f>L667*(_xlfn.XLOOKUP(K667,'FX rates'!$A$2:$A$38,'FX rates'!$B$2:$B$38))</f>
        <v>266981.61601517664</v>
      </c>
      <c r="AB667" s="24">
        <f>V667*(_xlfn.XLOOKUP(K667,'FX rates'!$A$2:$A$38,'FX rates'!$B$2:$B$38))</f>
        <v>439329.66612997378</v>
      </c>
      <c r="AC667" s="24">
        <f>X667*(_xlfn.XLOOKUP(W667,'FX rates'!$A$2:$A$38,'FX rates'!$B$2:$B$38))</f>
        <v>293679.77761669434</v>
      </c>
      <c r="AD667" s="24">
        <f>Y667*(_xlfn.XLOOKUP(W667,'FX rates'!$A$2:$A$38,'FX rates'!$B$2:$B$38))</f>
        <v>776942.41035966552</v>
      </c>
      <c r="AE667" s="30">
        <f t="shared" si="147"/>
        <v>0.10000000000000013</v>
      </c>
      <c r="AF667" s="31">
        <f t="shared" si="148"/>
        <v>20064.000000000029</v>
      </c>
      <c r="AG667" s="23">
        <f t="shared" si="149"/>
        <v>172348.05011479714</v>
      </c>
      <c r="AH667" s="35">
        <f t="shared" si="143"/>
        <v>1.3306500000756409</v>
      </c>
      <c r="AI667" s="23">
        <f>U667*(_xlfn.XLOOKUP(K667,'FX rates'!$A$2:$A$38,'FX rates'!$B$2:$B$38))</f>
        <v>0</v>
      </c>
      <c r="AJ667" s="23">
        <f>Q667*(_xlfn.XLOOKUP(K667,'FX rates'!$A$2:$A$38,'FX rates'!$B$2:$B$38))</f>
        <v>0</v>
      </c>
      <c r="AK667" s="23">
        <f>R667*(_xlfn.XLOOKUP(K667,'FX rates'!$A$2:$A$38,'FX rates'!$B$2:$B$38))</f>
        <v>0</v>
      </c>
      <c r="AM667" s="4"/>
      <c r="AN667" s="4"/>
      <c r="AO667" s="4"/>
      <c r="AP667" s="32">
        <f t="shared" si="144"/>
        <v>0.64554276315789461</v>
      </c>
      <c r="AQ667" s="32">
        <f t="shared" si="145"/>
        <v>0</v>
      </c>
      <c r="AR667" s="24">
        <f t="shared" si="150"/>
        <v>363177.87000000005</v>
      </c>
      <c r="AS667" s="24" t="str">
        <f t="shared" si="151"/>
        <v>0</v>
      </c>
      <c r="AT667" s="24">
        <f t="shared" si="152"/>
        <v>699248.16932369897</v>
      </c>
      <c r="AU667" s="24">
        <f t="shared" si="153"/>
        <v>77694.241035966552</v>
      </c>
    </row>
    <row r="668" spans="1:47" x14ac:dyDescent="0.25">
      <c r="A668" s="28" t="s">
        <v>15603</v>
      </c>
      <c r="B668" s="28" t="s">
        <v>11195</v>
      </c>
      <c r="C668" s="28" t="s">
        <v>11196</v>
      </c>
      <c r="D668" s="28" t="s">
        <v>11197</v>
      </c>
      <c r="E668" s="28" t="s">
        <v>11198</v>
      </c>
      <c r="F668" s="29">
        <v>44368</v>
      </c>
      <c r="G668" s="29">
        <v>44896</v>
      </c>
      <c r="H668" s="28" t="s">
        <v>11199</v>
      </c>
      <c r="I668" s="28" t="s">
        <v>16050</v>
      </c>
      <c r="J668" s="4" t="s">
        <v>16035</v>
      </c>
      <c r="K668" s="28" t="s">
        <v>11200</v>
      </c>
      <c r="L668" s="27">
        <v>268620.00000000006</v>
      </c>
      <c r="M668" s="27">
        <v>955955</v>
      </c>
      <c r="N668" s="27">
        <v>0</v>
      </c>
      <c r="O668" s="27">
        <v>0</v>
      </c>
      <c r="P668" s="27">
        <f t="shared" si="140"/>
        <v>955955</v>
      </c>
      <c r="Q668" s="27">
        <v>0</v>
      </c>
      <c r="R668" s="27">
        <v>0</v>
      </c>
      <c r="S668" s="27">
        <v>0</v>
      </c>
      <c r="T668" s="27">
        <f t="shared" si="141"/>
        <v>0</v>
      </c>
      <c r="U668" s="27">
        <v>367500</v>
      </c>
      <c r="V668" s="27">
        <f t="shared" si="142"/>
        <v>1592075</v>
      </c>
      <c r="W668" s="28" t="s">
        <v>11201</v>
      </c>
      <c r="X668" s="27">
        <v>276678.60000000009</v>
      </c>
      <c r="Y668" s="27">
        <f t="shared" si="146"/>
        <v>1537990.8500000003</v>
      </c>
      <c r="Z668" s="4" t="str" cm="1">
        <f t="array" ref="Z668">_xlfn.IFS(YEARFRAC(F668,G668)&lt;1,"&lt;1 Year",YEARFRAC(F668,G668)&lt;=5,"1-5 Years",YEARFRAC(F668,G668)&gt;5,"&gt;5 Years")</f>
        <v>1-5 Years</v>
      </c>
      <c r="AA668" s="24">
        <f>L668*(_xlfn.XLOOKUP(K668,'FX rates'!$A$2:$A$38,'FX rates'!$B$2:$B$38))</f>
        <v>268620.00000000006</v>
      </c>
      <c r="AB668" s="24">
        <f>V668*(_xlfn.XLOOKUP(K668,'FX rates'!$A$2:$A$38,'FX rates'!$B$2:$B$38))</f>
        <v>1592075</v>
      </c>
      <c r="AC668" s="24">
        <f>X668*(_xlfn.XLOOKUP(W668,'FX rates'!$A$2:$A$38,'FX rates'!$B$2:$B$38))</f>
        <v>276678.60000000009</v>
      </c>
      <c r="AD668" s="24">
        <f>Y668*(_xlfn.XLOOKUP(W668,'FX rates'!$A$2:$A$38,'FX rates'!$B$2:$B$38))</f>
        <v>1537990.8500000003</v>
      </c>
      <c r="AE668" s="30">
        <f t="shared" si="147"/>
        <v>3.0000000000000124E-2</v>
      </c>
      <c r="AF668" s="31">
        <f t="shared" si="148"/>
        <v>8058.6000000000349</v>
      </c>
      <c r="AG668" s="23">
        <f t="shared" si="149"/>
        <v>1323455</v>
      </c>
      <c r="AH668" s="35">
        <f t="shared" si="143"/>
        <v>1</v>
      </c>
      <c r="AI668" s="23">
        <f>U668*(_xlfn.XLOOKUP(K668,'FX rates'!$A$2:$A$38,'FX rates'!$B$2:$B$38))</f>
        <v>367500</v>
      </c>
      <c r="AJ668" s="23">
        <f>Q668*(_xlfn.XLOOKUP(K668,'FX rates'!$A$2:$A$38,'FX rates'!$B$2:$B$38))</f>
        <v>0</v>
      </c>
      <c r="AK668" s="23">
        <f>R668*(_xlfn.XLOOKUP(K668,'FX rates'!$A$2:$A$38,'FX rates'!$B$2:$B$38))</f>
        <v>0</v>
      </c>
      <c r="AM668" s="4"/>
      <c r="AN668" s="4"/>
      <c r="AO668" s="4"/>
      <c r="AP668" s="32">
        <f t="shared" si="144"/>
        <v>3.5587633087633082</v>
      </c>
      <c r="AQ668" s="32">
        <f t="shared" si="145"/>
        <v>0</v>
      </c>
      <c r="AR668" s="24">
        <f t="shared" si="150"/>
        <v>1261312.2500000002</v>
      </c>
      <c r="AS668" s="24" t="str">
        <f t="shared" si="151"/>
        <v>0</v>
      </c>
      <c r="AT668" s="24">
        <f t="shared" si="152"/>
        <v>1384191.7650000004</v>
      </c>
      <c r="AU668" s="24">
        <f t="shared" si="153"/>
        <v>153799.08499999996</v>
      </c>
    </row>
    <row r="669" spans="1:47" x14ac:dyDescent="0.25">
      <c r="A669" s="28" t="s">
        <v>14020</v>
      </c>
      <c r="B669" s="28" t="s">
        <v>113</v>
      </c>
      <c r="C669" s="28" t="s">
        <v>114</v>
      </c>
      <c r="D669" s="28" t="s">
        <v>115</v>
      </c>
      <c r="E669" s="28" t="s">
        <v>116</v>
      </c>
      <c r="F669" s="29">
        <v>39237</v>
      </c>
      <c r="G669" s="29">
        <v>44896</v>
      </c>
      <c r="H669" s="28" t="s">
        <v>117</v>
      </c>
      <c r="I669" s="28" t="s">
        <v>16044</v>
      </c>
      <c r="J669" s="28" t="s">
        <v>16043</v>
      </c>
      <c r="K669" s="28" t="s">
        <v>118</v>
      </c>
      <c r="L669" s="27">
        <v>209292.60000000006</v>
      </c>
      <c r="M669" s="27">
        <v>1201200</v>
      </c>
      <c r="N669" s="27">
        <v>0</v>
      </c>
      <c r="O669" s="27">
        <v>0</v>
      </c>
      <c r="P669" s="27">
        <f t="shared" si="140"/>
        <v>1201200</v>
      </c>
      <c r="Q669" s="27">
        <v>0</v>
      </c>
      <c r="R669" s="27">
        <v>0</v>
      </c>
      <c r="S669" s="27">
        <v>0</v>
      </c>
      <c r="T669" s="27">
        <f t="shared" si="141"/>
        <v>0</v>
      </c>
      <c r="U669" s="27">
        <v>551791.85</v>
      </c>
      <c r="V669" s="27">
        <f t="shared" si="142"/>
        <v>1962284.4500000002</v>
      </c>
      <c r="W669" s="28" t="s">
        <v>119</v>
      </c>
      <c r="X669" s="27">
        <v>211385.52600000007</v>
      </c>
      <c r="Y669" s="27">
        <f t="shared" si="146"/>
        <v>1635983.0520000001</v>
      </c>
      <c r="Z669" s="4" t="str" cm="1">
        <f t="array" ref="Z669">_xlfn.IFS(YEARFRAC(F669,G669)&lt;1,"&lt;1 Year",YEARFRAC(F669,G669)&lt;=5,"1-5 Years",YEARFRAC(F669,G669)&gt;5,"&gt;5 Years")</f>
        <v>&gt;5 Years</v>
      </c>
      <c r="AA669" s="24">
        <f>L669*(_xlfn.XLOOKUP(K669,'FX rates'!$A$2:$A$38,'FX rates'!$B$2:$B$38))</f>
        <v>278495.19820583117</v>
      </c>
      <c r="AB669" s="24">
        <f>V669*(_xlfn.XLOOKUP(K669,'FX rates'!$A$2:$A$38,'FX rates'!$B$2:$B$38))</f>
        <v>2611113.8035409292</v>
      </c>
      <c r="AC669" s="24">
        <f>X669*(_xlfn.XLOOKUP(W669,'FX rates'!$A$2:$A$38,'FX rates'!$B$2:$B$38))</f>
        <v>281280.15018788952</v>
      </c>
      <c r="AD669" s="24">
        <f>Y669*(_xlfn.XLOOKUP(W669,'FX rates'!$A$2:$A$38,'FX rates'!$B$2:$B$38))</f>
        <v>2176920.8482675473</v>
      </c>
      <c r="AE669" s="30">
        <f t="shared" si="147"/>
        <v>1.0000000000000144E-2</v>
      </c>
      <c r="AF669" s="31">
        <f t="shared" si="148"/>
        <v>2092.9260000000068</v>
      </c>
      <c r="AG669" s="23">
        <f t="shared" si="149"/>
        <v>2332618.6053350982</v>
      </c>
      <c r="AH669" s="35">
        <f t="shared" si="143"/>
        <v>1.3306500000756412</v>
      </c>
      <c r="AI669" s="23">
        <f>U669*(_xlfn.XLOOKUP(K669,'FX rates'!$A$2:$A$38,'FX rates'!$B$2:$B$38))</f>
        <v>734241.82524423802</v>
      </c>
      <c r="AJ669" s="23">
        <f>Q669*(_xlfn.XLOOKUP(K669,'FX rates'!$A$2:$A$38,'FX rates'!$B$2:$B$38))</f>
        <v>0</v>
      </c>
      <c r="AK669" s="23">
        <f>R669*(_xlfn.XLOOKUP(K669,'FX rates'!$A$2:$A$38,'FX rates'!$B$2:$B$38))</f>
        <v>0</v>
      </c>
      <c r="AM669" s="4"/>
      <c r="AN669" s="4"/>
      <c r="AO669" s="4"/>
      <c r="AP669" s="32">
        <f t="shared" si="144"/>
        <v>5.739333354356531</v>
      </c>
      <c r="AQ669" s="32">
        <f t="shared" si="145"/>
        <v>0</v>
      </c>
      <c r="AR669" s="24">
        <f t="shared" si="150"/>
        <v>1424597.5260000001</v>
      </c>
      <c r="AS669" s="24" t="str">
        <f t="shared" si="151"/>
        <v>0</v>
      </c>
      <c r="AT669" s="24">
        <f t="shared" si="152"/>
        <v>1959228.7634407927</v>
      </c>
      <c r="AU669" s="24">
        <f t="shared" si="153"/>
        <v>217692.08482675464</v>
      </c>
    </row>
    <row r="670" spans="1:47" x14ac:dyDescent="0.25">
      <c r="A670" s="28" t="s">
        <v>14164</v>
      </c>
      <c r="B670" s="28" t="s">
        <v>894</v>
      </c>
      <c r="C670" s="28" t="s">
        <v>895</v>
      </c>
      <c r="D670" s="28" t="s">
        <v>896</v>
      </c>
      <c r="E670" s="28" t="s">
        <v>897</v>
      </c>
      <c r="F670" s="29">
        <v>39539</v>
      </c>
      <c r="G670" s="29">
        <v>44896</v>
      </c>
      <c r="H670" s="28" t="s">
        <v>898</v>
      </c>
      <c r="I670" s="28" t="s">
        <v>16048</v>
      </c>
      <c r="J670" s="28" t="s">
        <v>16037</v>
      </c>
      <c r="K670" s="28" t="s">
        <v>899</v>
      </c>
      <c r="L670" s="27">
        <v>1234200</v>
      </c>
      <c r="M670" s="27">
        <v>156750</v>
      </c>
      <c r="N670" s="27">
        <v>0</v>
      </c>
      <c r="O670" s="27">
        <v>0</v>
      </c>
      <c r="P670" s="27">
        <f t="shared" si="140"/>
        <v>156750</v>
      </c>
      <c r="Q670" s="27">
        <v>0</v>
      </c>
      <c r="R670" s="27">
        <v>0</v>
      </c>
      <c r="S670" s="27">
        <v>8375</v>
      </c>
      <c r="T670" s="27">
        <f t="shared" si="141"/>
        <v>8375</v>
      </c>
      <c r="U670" s="27">
        <v>0</v>
      </c>
      <c r="V670" s="27">
        <f t="shared" si="142"/>
        <v>1399325</v>
      </c>
      <c r="W670" s="28" t="s">
        <v>900</v>
      </c>
      <c r="X670" s="27">
        <v>1308252</v>
      </c>
      <c r="Y670" s="27">
        <f t="shared" si="146"/>
        <v>2782659</v>
      </c>
      <c r="Z670" s="4" t="str" cm="1">
        <f t="array" ref="Z670">_xlfn.IFS(YEARFRAC(F670,G670)&lt;1,"&lt;1 Year",YEARFRAC(F670,G670)&lt;=5,"1-5 Years",YEARFRAC(F670,G670)&gt;5,"&gt;5 Years")</f>
        <v>&gt;5 Years</v>
      </c>
      <c r="AA670" s="24">
        <f>L670*(_xlfn.XLOOKUP(K670,'FX rates'!$A$2:$A$38,'FX rates'!$B$2:$B$38))</f>
        <v>18289.18608528137</v>
      </c>
      <c r="AB670" s="24">
        <f>V670*(_xlfn.XLOOKUP(K670,'FX rates'!$A$2:$A$38,'FX rates'!$B$2:$B$38))</f>
        <v>20736.116771014709</v>
      </c>
      <c r="AC670" s="24">
        <f>X670*(_xlfn.XLOOKUP(W670,'FX rates'!$A$2:$A$38,'FX rates'!$B$2:$B$38))</f>
        <v>19386.537250398251</v>
      </c>
      <c r="AD670" s="24">
        <f>Y670*(_xlfn.XLOOKUP(W670,'FX rates'!$A$2:$A$38,'FX rates'!$B$2:$B$38))</f>
        <v>41235.268402919275</v>
      </c>
      <c r="AE670" s="30">
        <f t="shared" si="147"/>
        <v>5.9999999999999935E-2</v>
      </c>
      <c r="AF670" s="31">
        <f t="shared" si="148"/>
        <v>74052</v>
      </c>
      <c r="AG670" s="23">
        <f t="shared" si="149"/>
        <v>2446.9306857333395</v>
      </c>
      <c r="AH670" s="35">
        <f t="shared" si="143"/>
        <v>1.4818656688771163E-2</v>
      </c>
      <c r="AI670" s="23">
        <f>U670*(_xlfn.XLOOKUP(K670,'FX rates'!$A$2:$A$38,'FX rates'!$B$2:$B$38))</f>
        <v>0</v>
      </c>
      <c r="AJ670" s="23">
        <f>Q670*(_xlfn.XLOOKUP(K670,'FX rates'!$A$2:$A$38,'FX rates'!$B$2:$B$38))</f>
        <v>0</v>
      </c>
      <c r="AK670" s="23">
        <f>R670*(_xlfn.XLOOKUP(K670,'FX rates'!$A$2:$A$38,'FX rates'!$B$2:$B$38))</f>
        <v>0</v>
      </c>
      <c r="AM670" s="4"/>
      <c r="AN670" s="4"/>
      <c r="AO670" s="4"/>
      <c r="AP670" s="32">
        <f t="shared" si="144"/>
        <v>0.1270053475935829</v>
      </c>
      <c r="AQ670" s="32">
        <f t="shared" si="145"/>
        <v>0</v>
      </c>
      <c r="AR670" s="24">
        <f t="shared" si="150"/>
        <v>1474407</v>
      </c>
      <c r="AS670" s="24" t="str">
        <f t="shared" si="151"/>
        <v>0</v>
      </c>
      <c r="AT670" s="24">
        <f t="shared" si="152"/>
        <v>37111.741562627351</v>
      </c>
      <c r="AU670" s="24">
        <f t="shared" si="153"/>
        <v>4123.5268402919246</v>
      </c>
    </row>
    <row r="671" spans="1:47" x14ac:dyDescent="0.25">
      <c r="A671" s="28" t="s">
        <v>15604</v>
      </c>
      <c r="B671" s="28" t="s">
        <v>11202</v>
      </c>
      <c r="C671" s="28" t="s">
        <v>11203</v>
      </c>
      <c r="D671" s="28" t="s">
        <v>11204</v>
      </c>
      <c r="E671" s="28" t="s">
        <v>11205</v>
      </c>
      <c r="F671" s="29">
        <v>44383</v>
      </c>
      <c r="G671" s="29">
        <v>44896</v>
      </c>
      <c r="H671" s="28" t="s">
        <v>11206</v>
      </c>
      <c r="I671" s="28" t="s">
        <v>16049</v>
      </c>
      <c r="J671" s="28" t="s">
        <v>16052</v>
      </c>
      <c r="K671" s="28" t="s">
        <v>11207</v>
      </c>
      <c r="L671" s="27">
        <v>135355.00000000003</v>
      </c>
      <c r="M671" s="27">
        <v>145424.4</v>
      </c>
      <c r="N671" s="27">
        <v>0</v>
      </c>
      <c r="O671" s="27">
        <v>0</v>
      </c>
      <c r="P671" s="27">
        <f t="shared" si="140"/>
        <v>145424.4</v>
      </c>
      <c r="Q671" s="27">
        <v>0</v>
      </c>
      <c r="R671" s="27">
        <v>0</v>
      </c>
      <c r="S671" s="27">
        <v>0</v>
      </c>
      <c r="T671" s="27">
        <f t="shared" si="141"/>
        <v>0</v>
      </c>
      <c r="U671" s="27">
        <v>0</v>
      </c>
      <c r="V671" s="27">
        <f t="shared" si="142"/>
        <v>280779.40000000002</v>
      </c>
      <c r="W671" s="28" t="s">
        <v>11208</v>
      </c>
      <c r="X671" s="27">
        <v>151597.60000000003</v>
      </c>
      <c r="Y671" s="27">
        <f t="shared" si="146"/>
        <v>466070.52800000005</v>
      </c>
      <c r="Z671" s="4" t="str" cm="1">
        <f t="array" ref="Z671">_xlfn.IFS(YEARFRAC(F671,G671)&lt;1,"&lt;1 Year",YEARFRAC(F671,G671)&lt;=5,"1-5 Years",YEARFRAC(F671,G671)&gt;5,"&gt;5 Years")</f>
        <v>1-5 Years</v>
      </c>
      <c r="AA671" s="24">
        <f>L671*(_xlfn.XLOOKUP(K671,'FX rates'!$A$2:$A$38,'FX rates'!$B$2:$B$38))</f>
        <v>180110.13076023842</v>
      </c>
      <c r="AB671" s="24">
        <f>V671*(_xlfn.XLOOKUP(K671,'FX rates'!$A$2:$A$38,'FX rates'!$B$2:$B$38))</f>
        <v>373619.10863123846</v>
      </c>
      <c r="AC671" s="24">
        <f>X671*(_xlfn.XLOOKUP(W671,'FX rates'!$A$2:$A$38,'FX rates'!$B$2:$B$38))</f>
        <v>201723.34645146702</v>
      </c>
      <c r="AD671" s="24">
        <f>Y671*(_xlfn.XLOOKUP(W671,'FX rates'!$A$2:$A$38,'FX rates'!$B$2:$B$38))</f>
        <v>620176.74811845412</v>
      </c>
      <c r="AE671" s="30">
        <f t="shared" si="147"/>
        <v>0.11999999999999995</v>
      </c>
      <c r="AF671" s="31">
        <f t="shared" si="148"/>
        <v>16242.600000000006</v>
      </c>
      <c r="AG671" s="23">
        <f t="shared" si="149"/>
        <v>193508.97787100004</v>
      </c>
      <c r="AH671" s="35">
        <f t="shared" si="143"/>
        <v>1.3306500000756409</v>
      </c>
      <c r="AI671" s="23">
        <f>U671*(_xlfn.XLOOKUP(K671,'FX rates'!$A$2:$A$38,'FX rates'!$B$2:$B$38))</f>
        <v>0</v>
      </c>
      <c r="AJ671" s="23">
        <f>Q671*(_xlfn.XLOOKUP(K671,'FX rates'!$A$2:$A$38,'FX rates'!$B$2:$B$38))</f>
        <v>0</v>
      </c>
      <c r="AK671" s="23">
        <f>R671*(_xlfn.XLOOKUP(K671,'FX rates'!$A$2:$A$38,'FX rates'!$B$2:$B$38))</f>
        <v>0</v>
      </c>
      <c r="AM671" s="4"/>
      <c r="AN671" s="4"/>
      <c r="AO671" s="4"/>
      <c r="AP671" s="32">
        <f t="shared" si="144"/>
        <v>1.0743925233644858</v>
      </c>
      <c r="AQ671" s="32">
        <f t="shared" si="145"/>
        <v>0</v>
      </c>
      <c r="AR671" s="24">
        <f t="shared" si="150"/>
        <v>314472.92800000001</v>
      </c>
      <c r="AS671" s="24" t="str">
        <f t="shared" si="151"/>
        <v>0</v>
      </c>
      <c r="AT671" s="24">
        <f t="shared" si="152"/>
        <v>558159.07330660871</v>
      </c>
      <c r="AU671" s="24">
        <f t="shared" si="153"/>
        <v>62017.674811845412</v>
      </c>
    </row>
    <row r="672" spans="1:47" x14ac:dyDescent="0.25">
      <c r="A672" s="28" t="s">
        <v>15605</v>
      </c>
      <c r="B672" s="28" t="s">
        <v>11209</v>
      </c>
      <c r="C672" s="28" t="s">
        <v>11210</v>
      </c>
      <c r="D672" s="28" t="s">
        <v>11211</v>
      </c>
      <c r="E672" s="28" t="s">
        <v>11212</v>
      </c>
      <c r="F672" s="29">
        <v>44410</v>
      </c>
      <c r="G672" s="29">
        <v>44896</v>
      </c>
      <c r="H672" s="28" t="s">
        <v>11213</v>
      </c>
      <c r="I672" s="28" t="s">
        <v>16042</v>
      </c>
      <c r="J672" s="28" t="s">
        <v>16032</v>
      </c>
      <c r="K672" s="28" t="s">
        <v>11214</v>
      </c>
      <c r="L672" s="27">
        <v>196020.00000000006</v>
      </c>
      <c r="M672" s="27">
        <v>65620.5</v>
      </c>
      <c r="N672" s="27">
        <v>0</v>
      </c>
      <c r="O672" s="27">
        <v>0</v>
      </c>
      <c r="P672" s="27">
        <f t="shared" si="140"/>
        <v>65620.5</v>
      </c>
      <c r="Q672" s="27">
        <v>0</v>
      </c>
      <c r="R672" s="27">
        <v>0</v>
      </c>
      <c r="S672" s="27">
        <v>0</v>
      </c>
      <c r="T672" s="27">
        <f t="shared" si="141"/>
        <v>0</v>
      </c>
      <c r="U672" s="27">
        <v>0</v>
      </c>
      <c r="V672" s="27">
        <f t="shared" si="142"/>
        <v>261640.50000000006</v>
      </c>
      <c r="W672" s="28" t="s">
        <v>11215</v>
      </c>
      <c r="X672" s="27">
        <v>225423.00000000006</v>
      </c>
      <c r="Y672" s="27">
        <f t="shared" si="146"/>
        <v>526309.57500000007</v>
      </c>
      <c r="Z672" s="4" t="str" cm="1">
        <f t="array" ref="Z672">_xlfn.IFS(YEARFRAC(F672,G672)&lt;1,"&lt;1 Year",YEARFRAC(F672,G672)&lt;=5,"1-5 Years",YEARFRAC(F672,G672)&gt;5,"&gt;5 Years")</f>
        <v>1-5 Years</v>
      </c>
      <c r="AA672" s="24">
        <f>L672*(_xlfn.XLOOKUP(K672,'FX rates'!$A$2:$A$38,'FX rates'!$B$2:$B$38))</f>
        <v>196020.00000000006</v>
      </c>
      <c r="AB672" s="24">
        <f>V672*(_xlfn.XLOOKUP(K672,'FX rates'!$A$2:$A$38,'FX rates'!$B$2:$B$38))</f>
        <v>261640.50000000006</v>
      </c>
      <c r="AC672" s="24">
        <f>X672*(_xlfn.XLOOKUP(W672,'FX rates'!$A$2:$A$38,'FX rates'!$B$2:$B$38))</f>
        <v>225423.00000000006</v>
      </c>
      <c r="AD672" s="24">
        <f>Y672*(_xlfn.XLOOKUP(W672,'FX rates'!$A$2:$A$38,'FX rates'!$B$2:$B$38))</f>
        <v>526309.57500000007</v>
      </c>
      <c r="AE672" s="30">
        <f t="shared" si="147"/>
        <v>0.14999999999999997</v>
      </c>
      <c r="AF672" s="31">
        <f t="shared" si="148"/>
        <v>29403</v>
      </c>
      <c r="AG672" s="23">
        <f t="shared" si="149"/>
        <v>65620.5</v>
      </c>
      <c r="AH672" s="35">
        <f t="shared" si="143"/>
        <v>1</v>
      </c>
      <c r="AI672" s="23">
        <f>U672*(_xlfn.XLOOKUP(K672,'FX rates'!$A$2:$A$38,'FX rates'!$B$2:$B$38))</f>
        <v>0</v>
      </c>
      <c r="AJ672" s="23">
        <f>Q672*(_xlfn.XLOOKUP(K672,'FX rates'!$A$2:$A$38,'FX rates'!$B$2:$B$38))</f>
        <v>0</v>
      </c>
      <c r="AK672" s="23">
        <f>R672*(_xlfn.XLOOKUP(K672,'FX rates'!$A$2:$A$38,'FX rates'!$B$2:$B$38))</f>
        <v>0</v>
      </c>
      <c r="AM672" s="4"/>
      <c r="AN672" s="4"/>
      <c r="AO672" s="4"/>
      <c r="AP672" s="32">
        <f t="shared" si="144"/>
        <v>0.33476430976430965</v>
      </c>
      <c r="AQ672" s="32">
        <f t="shared" si="145"/>
        <v>0</v>
      </c>
      <c r="AR672" s="24">
        <f t="shared" si="150"/>
        <v>300886.57500000001</v>
      </c>
      <c r="AS672" s="24" t="str">
        <f t="shared" si="151"/>
        <v>0</v>
      </c>
      <c r="AT672" s="24">
        <f t="shared" si="152"/>
        <v>473678.61750000005</v>
      </c>
      <c r="AU672" s="24">
        <f t="shared" si="153"/>
        <v>52630.957500000019</v>
      </c>
    </row>
    <row r="673" spans="1:47" x14ac:dyDescent="0.25">
      <c r="A673" s="28" t="s">
        <v>15606</v>
      </c>
      <c r="B673" s="28" t="s">
        <v>7282</v>
      </c>
      <c r="C673" s="28" t="s">
        <v>7283</v>
      </c>
      <c r="D673" s="28" t="s">
        <v>7284</v>
      </c>
      <c r="E673" s="28" t="s">
        <v>7285</v>
      </c>
      <c r="F673" s="29">
        <v>44410</v>
      </c>
      <c r="G673" s="29">
        <v>44896</v>
      </c>
      <c r="H673" s="28" t="s">
        <v>7286</v>
      </c>
      <c r="I673" s="28" t="s">
        <v>16052</v>
      </c>
      <c r="J673" s="28" t="s">
        <v>16048</v>
      </c>
      <c r="K673" s="28" t="s">
        <v>7287</v>
      </c>
      <c r="L673" s="27">
        <v>49693.380000000005</v>
      </c>
      <c r="M673" s="27">
        <v>5538.5000000000009</v>
      </c>
      <c r="N673" s="27">
        <v>0</v>
      </c>
      <c r="O673" s="27">
        <v>0</v>
      </c>
      <c r="P673" s="27">
        <f t="shared" si="140"/>
        <v>5538.5000000000009</v>
      </c>
      <c r="Q673" s="27">
        <v>0</v>
      </c>
      <c r="R673" s="27">
        <v>0</v>
      </c>
      <c r="S673" s="27">
        <v>0</v>
      </c>
      <c r="T673" s="27">
        <f t="shared" si="141"/>
        <v>0</v>
      </c>
      <c r="U673" s="27">
        <v>0</v>
      </c>
      <c r="V673" s="27">
        <f t="shared" si="142"/>
        <v>55231.880000000005</v>
      </c>
      <c r="W673" s="28" t="s">
        <v>7288</v>
      </c>
      <c r="X673" s="27">
        <v>50190.313800000004</v>
      </c>
      <c r="Y673" s="27">
        <f t="shared" si="146"/>
        <v>105974.51260000002</v>
      </c>
      <c r="Z673" s="4" t="str" cm="1">
        <f t="array" ref="Z673">_xlfn.IFS(YEARFRAC(F673,G673)&lt;1,"&lt;1 Year",YEARFRAC(F673,G673)&lt;=5,"1-5 Years",YEARFRAC(F673,G673)&gt;5,"&gt;5 Years")</f>
        <v>1-5 Years</v>
      </c>
      <c r="AA673" s="24">
        <f>L673*(_xlfn.XLOOKUP(K673,'FX rates'!$A$2:$A$38,'FX rates'!$B$2:$B$38))</f>
        <v>66124.496100758857</v>
      </c>
      <c r="AB673" s="24">
        <f>V673*(_xlfn.XLOOKUP(K673,'FX rates'!$A$2:$A$38,'FX rates'!$B$2:$B$38))</f>
        <v>73494.301126177801</v>
      </c>
      <c r="AC673" s="24">
        <f>X673*(_xlfn.XLOOKUP(W673,'FX rates'!$A$2:$A$38,'FX rates'!$B$2:$B$38))</f>
        <v>66785.741061766443</v>
      </c>
      <c r="AD673" s="24">
        <f>Y673*(_xlfn.XLOOKUP(W673,'FX rates'!$A$2:$A$38,'FX rates'!$B$2:$B$38))</f>
        <v>141014.98519920604</v>
      </c>
      <c r="AE673" s="30">
        <f t="shared" si="147"/>
        <v>9.9999999999999534E-3</v>
      </c>
      <c r="AF673" s="31">
        <f t="shared" si="148"/>
        <v>496.93379999999888</v>
      </c>
      <c r="AG673" s="23">
        <f t="shared" si="149"/>
        <v>7369.8050254189438</v>
      </c>
      <c r="AH673" s="35">
        <f t="shared" si="143"/>
        <v>1.3306500000756409</v>
      </c>
      <c r="AI673" s="23">
        <f>U673*(_xlfn.XLOOKUP(K673,'FX rates'!$A$2:$A$38,'FX rates'!$B$2:$B$38))</f>
        <v>0</v>
      </c>
      <c r="AJ673" s="23">
        <f>Q673*(_xlfn.XLOOKUP(K673,'FX rates'!$A$2:$A$38,'FX rates'!$B$2:$B$38))</f>
        <v>0</v>
      </c>
      <c r="AK673" s="23">
        <f>R673*(_xlfn.XLOOKUP(K673,'FX rates'!$A$2:$A$38,'FX rates'!$B$2:$B$38))</f>
        <v>0</v>
      </c>
      <c r="AM673" s="4"/>
      <c r="AN673" s="4"/>
      <c r="AO673" s="4"/>
      <c r="AP673" s="32">
        <f t="shared" si="144"/>
        <v>0.11145347730422041</v>
      </c>
      <c r="AQ673" s="32">
        <f t="shared" si="145"/>
        <v>0</v>
      </c>
      <c r="AR673" s="24">
        <f t="shared" si="150"/>
        <v>55784.198800000006</v>
      </c>
      <c r="AS673" s="24" t="str">
        <f t="shared" si="151"/>
        <v>0</v>
      </c>
      <c r="AT673" s="24">
        <f t="shared" si="152"/>
        <v>126913.48667928544</v>
      </c>
      <c r="AU673" s="24">
        <f t="shared" si="153"/>
        <v>14101.498519920598</v>
      </c>
    </row>
    <row r="674" spans="1:47" x14ac:dyDescent="0.25">
      <c r="A674" s="28" t="s">
        <v>15607</v>
      </c>
      <c r="B674" s="28" t="s">
        <v>11223</v>
      </c>
      <c r="C674" s="28" t="s">
        <v>11224</v>
      </c>
      <c r="D674" s="28" t="s">
        <v>11225</v>
      </c>
      <c r="E674" s="28" t="s">
        <v>11226</v>
      </c>
      <c r="F674" s="29">
        <v>44410</v>
      </c>
      <c r="G674" s="29">
        <v>44896</v>
      </c>
      <c r="H674" s="28" t="s">
        <v>11227</v>
      </c>
      <c r="I674" s="28" t="s">
        <v>16057</v>
      </c>
      <c r="J674" s="28" t="s">
        <v>16039</v>
      </c>
      <c r="K674" s="28" t="s">
        <v>11228</v>
      </c>
      <c r="L674" s="27">
        <v>211860.00000000003</v>
      </c>
      <c r="M674" s="27">
        <v>122980</v>
      </c>
      <c r="N674" s="27">
        <v>0</v>
      </c>
      <c r="O674" s="27">
        <v>0</v>
      </c>
      <c r="P674" s="27">
        <f t="shared" si="140"/>
        <v>122980</v>
      </c>
      <c r="Q674" s="27">
        <v>0</v>
      </c>
      <c r="R674" s="27">
        <v>0</v>
      </c>
      <c r="S674" s="27">
        <v>0</v>
      </c>
      <c r="T674" s="27">
        <f t="shared" si="141"/>
        <v>0</v>
      </c>
      <c r="U674" s="27">
        <v>0</v>
      </c>
      <c r="V674" s="27">
        <f t="shared" si="142"/>
        <v>334840</v>
      </c>
      <c r="W674" s="28" t="s">
        <v>11229</v>
      </c>
      <c r="X674" s="27">
        <v>241520.40000000005</v>
      </c>
      <c r="Y674" s="27">
        <f t="shared" si="146"/>
        <v>623238.00000000012</v>
      </c>
      <c r="Z674" s="4" t="str" cm="1">
        <f t="array" ref="Z674">_xlfn.IFS(YEARFRAC(F674,G674)&lt;1,"&lt;1 Year",YEARFRAC(F674,G674)&lt;=5,"1-5 Years",YEARFRAC(F674,G674)&gt;5,"&gt;5 Years")</f>
        <v>1-5 Years</v>
      </c>
      <c r="AA674" s="24">
        <f>L674*(_xlfn.XLOOKUP(K674,'FX rates'!$A$2:$A$38,'FX rates'!$B$2:$B$38))</f>
        <v>211860.00000000003</v>
      </c>
      <c r="AB674" s="24">
        <f>V674*(_xlfn.XLOOKUP(K674,'FX rates'!$A$2:$A$38,'FX rates'!$B$2:$B$38))</f>
        <v>334840</v>
      </c>
      <c r="AC674" s="24">
        <f>X674*(_xlfn.XLOOKUP(W674,'FX rates'!$A$2:$A$38,'FX rates'!$B$2:$B$38))</f>
        <v>241520.40000000005</v>
      </c>
      <c r="AD674" s="24">
        <f>Y674*(_xlfn.XLOOKUP(W674,'FX rates'!$A$2:$A$38,'FX rates'!$B$2:$B$38))</f>
        <v>623238.00000000012</v>
      </c>
      <c r="AE674" s="30">
        <f t="shared" si="147"/>
        <v>0.1400000000000001</v>
      </c>
      <c r="AF674" s="31">
        <f t="shared" si="148"/>
        <v>29660.400000000023</v>
      </c>
      <c r="AG674" s="23">
        <f t="shared" si="149"/>
        <v>122979.99999999997</v>
      </c>
      <c r="AH674" s="35">
        <f t="shared" si="143"/>
        <v>1</v>
      </c>
      <c r="AI674" s="23">
        <f>U674*(_xlfn.XLOOKUP(K674,'FX rates'!$A$2:$A$38,'FX rates'!$B$2:$B$38))</f>
        <v>0</v>
      </c>
      <c r="AJ674" s="23">
        <f>Q674*(_xlfn.XLOOKUP(K674,'FX rates'!$A$2:$A$38,'FX rates'!$B$2:$B$38))</f>
        <v>0</v>
      </c>
      <c r="AK674" s="23">
        <f>R674*(_xlfn.XLOOKUP(K674,'FX rates'!$A$2:$A$38,'FX rates'!$B$2:$B$38))</f>
        <v>0</v>
      </c>
      <c r="AM674" s="4"/>
      <c r="AN674" s="4"/>
      <c r="AO674" s="4"/>
      <c r="AP674" s="32">
        <f t="shared" si="144"/>
        <v>0.58047767393561778</v>
      </c>
      <c r="AQ674" s="32">
        <f t="shared" si="145"/>
        <v>0</v>
      </c>
      <c r="AR674" s="24">
        <f t="shared" si="150"/>
        <v>381717.60000000003</v>
      </c>
      <c r="AS674" s="24" t="str">
        <f t="shared" si="151"/>
        <v>0</v>
      </c>
      <c r="AT674" s="24">
        <f t="shared" si="152"/>
        <v>560914.20000000007</v>
      </c>
      <c r="AU674" s="24">
        <f t="shared" si="153"/>
        <v>62323.800000000047</v>
      </c>
    </row>
    <row r="675" spans="1:47" x14ac:dyDescent="0.25">
      <c r="A675" s="28" t="s">
        <v>15608</v>
      </c>
      <c r="B675" s="28" t="s">
        <v>11230</v>
      </c>
      <c r="C675" s="28" t="s">
        <v>11231</v>
      </c>
      <c r="D675" s="28" t="s">
        <v>11232</v>
      </c>
      <c r="E675" s="28" t="s">
        <v>11233</v>
      </c>
      <c r="F675" s="29">
        <v>44410</v>
      </c>
      <c r="G675" s="29">
        <v>44896</v>
      </c>
      <c r="H675" s="28" t="s">
        <v>11234</v>
      </c>
      <c r="I675" s="28" t="s">
        <v>16051</v>
      </c>
      <c r="J675" s="28" t="s">
        <v>16055</v>
      </c>
      <c r="K675" s="28" t="s">
        <v>11235</v>
      </c>
      <c r="L675" s="27">
        <v>208725.00000000003</v>
      </c>
      <c r="M675" s="27">
        <v>86130.000000000015</v>
      </c>
      <c r="N675" s="27">
        <v>0</v>
      </c>
      <c r="O675" s="27">
        <v>0</v>
      </c>
      <c r="P675" s="27">
        <f t="shared" si="140"/>
        <v>86130.000000000015</v>
      </c>
      <c r="Q675" s="27">
        <v>0</v>
      </c>
      <c r="R675" s="27">
        <v>0</v>
      </c>
      <c r="S675" s="27">
        <v>0</v>
      </c>
      <c r="T675" s="27">
        <f t="shared" si="141"/>
        <v>0</v>
      </c>
      <c r="U675" s="27">
        <v>0</v>
      </c>
      <c r="V675" s="27">
        <f t="shared" si="142"/>
        <v>294855.00000000006</v>
      </c>
      <c r="W675" s="28" t="s">
        <v>11236</v>
      </c>
      <c r="X675" s="27">
        <v>231684.75000000006</v>
      </c>
      <c r="Y675" s="27">
        <f t="shared" si="146"/>
        <v>558973.80000000016</v>
      </c>
      <c r="Z675" s="4" t="str" cm="1">
        <f t="array" ref="Z675">_xlfn.IFS(YEARFRAC(F675,G675)&lt;1,"&lt;1 Year",YEARFRAC(F675,G675)&lt;=5,"1-5 Years",YEARFRAC(F675,G675)&gt;5,"&gt;5 Years")</f>
        <v>1-5 Years</v>
      </c>
      <c r="AA675" s="24">
        <f>L675*(_xlfn.XLOOKUP(K675,'FX rates'!$A$2:$A$38,'FX rates'!$B$2:$B$38))</f>
        <v>208725.00000000003</v>
      </c>
      <c r="AB675" s="24">
        <f>V675*(_xlfn.XLOOKUP(K675,'FX rates'!$A$2:$A$38,'FX rates'!$B$2:$B$38))</f>
        <v>294855.00000000006</v>
      </c>
      <c r="AC675" s="24">
        <f>X675*(_xlfn.XLOOKUP(W675,'FX rates'!$A$2:$A$38,'FX rates'!$B$2:$B$38))</f>
        <v>231684.75000000006</v>
      </c>
      <c r="AD675" s="24">
        <f>Y675*(_xlfn.XLOOKUP(W675,'FX rates'!$A$2:$A$38,'FX rates'!$B$2:$B$38))</f>
        <v>558973.80000000016</v>
      </c>
      <c r="AE675" s="30">
        <f t="shared" si="147"/>
        <v>0.11000000000000013</v>
      </c>
      <c r="AF675" s="31">
        <f t="shared" si="148"/>
        <v>22959.750000000029</v>
      </c>
      <c r="AG675" s="23">
        <f t="shared" si="149"/>
        <v>86130.000000000029</v>
      </c>
      <c r="AH675" s="35">
        <f t="shared" si="143"/>
        <v>1</v>
      </c>
      <c r="AI675" s="23">
        <f>U675*(_xlfn.XLOOKUP(K675,'FX rates'!$A$2:$A$38,'FX rates'!$B$2:$B$38))</f>
        <v>0</v>
      </c>
      <c r="AJ675" s="23">
        <f>Q675*(_xlfn.XLOOKUP(K675,'FX rates'!$A$2:$A$38,'FX rates'!$B$2:$B$38))</f>
        <v>0</v>
      </c>
      <c r="AK675" s="23">
        <f>R675*(_xlfn.XLOOKUP(K675,'FX rates'!$A$2:$A$38,'FX rates'!$B$2:$B$38))</f>
        <v>0</v>
      </c>
      <c r="AM675" s="4"/>
      <c r="AN675" s="4"/>
      <c r="AO675" s="4"/>
      <c r="AP675" s="32">
        <f t="shared" si="144"/>
        <v>0.41264822134387352</v>
      </c>
      <c r="AQ675" s="32">
        <f t="shared" si="145"/>
        <v>0</v>
      </c>
      <c r="AR675" s="24">
        <f t="shared" si="150"/>
        <v>327289.0500000001</v>
      </c>
      <c r="AS675" s="24" t="str">
        <f t="shared" si="151"/>
        <v>0</v>
      </c>
      <c r="AT675" s="24">
        <f t="shared" si="152"/>
        <v>503076.42000000016</v>
      </c>
      <c r="AU675" s="24">
        <f t="shared" si="153"/>
        <v>55897.380000000005</v>
      </c>
    </row>
    <row r="676" spans="1:47" x14ac:dyDescent="0.25">
      <c r="A676" s="28" t="s">
        <v>15609</v>
      </c>
      <c r="B676" s="28" t="s">
        <v>11237</v>
      </c>
      <c r="C676" s="28" t="s">
        <v>11238</v>
      </c>
      <c r="D676" s="28" t="s">
        <v>11239</v>
      </c>
      <c r="E676" s="28" t="s">
        <v>11240</v>
      </c>
      <c r="F676" s="29">
        <v>44410</v>
      </c>
      <c r="G676" s="29">
        <v>44896</v>
      </c>
      <c r="H676" s="28" t="s">
        <v>11241</v>
      </c>
      <c r="I676" s="28" t="s">
        <v>16038</v>
      </c>
      <c r="J676" s="28" t="s">
        <v>16053</v>
      </c>
      <c r="K676" s="28" t="s">
        <v>11242</v>
      </c>
      <c r="L676" s="27">
        <v>188870.00000000003</v>
      </c>
      <c r="M676" s="27">
        <v>57565.200000000004</v>
      </c>
      <c r="N676" s="27">
        <v>0</v>
      </c>
      <c r="O676" s="27">
        <v>0</v>
      </c>
      <c r="P676" s="27">
        <f t="shared" si="140"/>
        <v>57565.200000000004</v>
      </c>
      <c r="Q676" s="27">
        <v>0</v>
      </c>
      <c r="R676" s="27">
        <v>0</v>
      </c>
      <c r="S676" s="27">
        <v>0</v>
      </c>
      <c r="T676" s="27">
        <f t="shared" si="141"/>
        <v>0</v>
      </c>
      <c r="U676" s="27">
        <v>0</v>
      </c>
      <c r="V676" s="27">
        <f t="shared" si="142"/>
        <v>246435.20000000004</v>
      </c>
      <c r="W676" s="28" t="s">
        <v>11243</v>
      </c>
      <c r="X676" s="27">
        <v>203979.60000000003</v>
      </c>
      <c r="Y676" s="27">
        <f t="shared" si="146"/>
        <v>470129.61600000004</v>
      </c>
      <c r="Z676" s="4" t="str" cm="1">
        <f t="array" ref="Z676">_xlfn.IFS(YEARFRAC(F676,G676)&lt;1,"&lt;1 Year",YEARFRAC(F676,G676)&lt;=5,"1-5 Years",YEARFRAC(F676,G676)&gt;5,"&gt;5 Years")</f>
        <v>1-5 Years</v>
      </c>
      <c r="AA676" s="24">
        <f>L676*(_xlfn.XLOOKUP(K676,'FX rates'!$A$2:$A$38,'FX rates'!$B$2:$B$38))</f>
        <v>188870.00000000003</v>
      </c>
      <c r="AB676" s="24">
        <f>V676*(_xlfn.XLOOKUP(K676,'FX rates'!$A$2:$A$38,'FX rates'!$B$2:$B$38))</f>
        <v>246435.20000000004</v>
      </c>
      <c r="AC676" s="24">
        <f>X676*(_xlfn.XLOOKUP(W676,'FX rates'!$A$2:$A$38,'FX rates'!$B$2:$B$38))</f>
        <v>203979.60000000003</v>
      </c>
      <c r="AD676" s="24">
        <f>Y676*(_xlfn.XLOOKUP(W676,'FX rates'!$A$2:$A$38,'FX rates'!$B$2:$B$38))</f>
        <v>470129.61600000004</v>
      </c>
      <c r="AE676" s="30">
        <f t="shared" si="147"/>
        <v>8.0000000000000016E-2</v>
      </c>
      <c r="AF676" s="31">
        <f t="shared" si="148"/>
        <v>15109.600000000006</v>
      </c>
      <c r="AG676" s="23">
        <f t="shared" si="149"/>
        <v>57565.200000000012</v>
      </c>
      <c r="AH676" s="35">
        <f t="shared" si="143"/>
        <v>1</v>
      </c>
      <c r="AI676" s="23">
        <f>U676*(_xlfn.XLOOKUP(K676,'FX rates'!$A$2:$A$38,'FX rates'!$B$2:$B$38))</f>
        <v>0</v>
      </c>
      <c r="AJ676" s="23">
        <f>Q676*(_xlfn.XLOOKUP(K676,'FX rates'!$A$2:$A$38,'FX rates'!$B$2:$B$38))</f>
        <v>0</v>
      </c>
      <c r="AK676" s="23">
        <f>R676*(_xlfn.XLOOKUP(K676,'FX rates'!$A$2:$A$38,'FX rates'!$B$2:$B$38))</f>
        <v>0</v>
      </c>
      <c r="AM676" s="4"/>
      <c r="AN676" s="4"/>
      <c r="AO676" s="4"/>
      <c r="AP676" s="32">
        <f t="shared" si="144"/>
        <v>0.30478741991846242</v>
      </c>
      <c r="AQ676" s="32">
        <f t="shared" si="145"/>
        <v>0</v>
      </c>
      <c r="AR676" s="24">
        <f t="shared" si="150"/>
        <v>266150.016</v>
      </c>
      <c r="AS676" s="24" t="str">
        <f t="shared" si="151"/>
        <v>0</v>
      </c>
      <c r="AT676" s="24">
        <f t="shared" si="152"/>
        <v>423116.65440000006</v>
      </c>
      <c r="AU676" s="24">
        <f t="shared" si="153"/>
        <v>47012.961599999981</v>
      </c>
    </row>
    <row r="677" spans="1:47" x14ac:dyDescent="0.25">
      <c r="A677" s="28" t="s">
        <v>15610</v>
      </c>
      <c r="B677" s="28" t="s">
        <v>11244</v>
      </c>
      <c r="C677" s="28" t="s">
        <v>11245</v>
      </c>
      <c r="D677" s="28" t="s">
        <v>11246</v>
      </c>
      <c r="E677" s="28" t="s">
        <v>11247</v>
      </c>
      <c r="F677" s="29">
        <v>44410</v>
      </c>
      <c r="G677" s="29">
        <v>44896</v>
      </c>
      <c r="H677" s="28" t="s">
        <v>11248</v>
      </c>
      <c r="I677" s="28" t="s">
        <v>16039</v>
      </c>
      <c r="J677" s="28" t="s">
        <v>16050</v>
      </c>
      <c r="K677" s="28" t="s">
        <v>11249</v>
      </c>
      <c r="L677" s="27">
        <v>344080</v>
      </c>
      <c r="M677" s="27">
        <v>163350.00000000003</v>
      </c>
      <c r="N677" s="27">
        <v>0</v>
      </c>
      <c r="O677" s="27">
        <v>0</v>
      </c>
      <c r="P677" s="27">
        <f t="shared" si="140"/>
        <v>163350.00000000003</v>
      </c>
      <c r="Q677" s="27">
        <v>0</v>
      </c>
      <c r="R677" s="27">
        <v>0</v>
      </c>
      <c r="S677" s="27">
        <v>0</v>
      </c>
      <c r="T677" s="27">
        <f t="shared" si="141"/>
        <v>0</v>
      </c>
      <c r="U677" s="27">
        <v>0</v>
      </c>
      <c r="V677" s="27">
        <f t="shared" si="142"/>
        <v>507430</v>
      </c>
      <c r="W677" s="28" t="s">
        <v>11250</v>
      </c>
      <c r="X677" s="27">
        <v>350961.60000000003</v>
      </c>
      <c r="Y677" s="27">
        <f t="shared" si="146"/>
        <v>868540.20000000019</v>
      </c>
      <c r="Z677" s="4" t="str" cm="1">
        <f t="array" ref="Z677">_xlfn.IFS(YEARFRAC(F677,G677)&lt;1,"&lt;1 Year",YEARFRAC(F677,G677)&lt;=5,"1-5 Years",YEARFRAC(F677,G677)&gt;5,"&gt;5 Years")</f>
        <v>1-5 Years</v>
      </c>
      <c r="AA677" s="24">
        <f>L677*(_xlfn.XLOOKUP(K677,'FX rates'!$A$2:$A$38,'FX rates'!$B$2:$B$38))</f>
        <v>260348.13200917075</v>
      </c>
      <c r="AB677" s="24">
        <f>V677*(_xlfn.XLOOKUP(K677,'FX rates'!$A$2:$A$38,'FX rates'!$B$2:$B$38))</f>
        <v>383946.9095135245</v>
      </c>
      <c r="AC677" s="24">
        <f>X677*(_xlfn.XLOOKUP(W677,'FX rates'!$A$2:$A$38,'FX rates'!$B$2:$B$38))</f>
        <v>265555.09464935417</v>
      </c>
      <c r="AD677" s="24">
        <f>Y677*(_xlfn.XLOOKUP(W677,'FX rates'!$A$2:$A$38,'FX rates'!$B$2:$B$38))</f>
        <v>657180.94235314929</v>
      </c>
      <c r="AE677" s="30">
        <f t="shared" si="147"/>
        <v>2.0000000000000039E-2</v>
      </c>
      <c r="AF677" s="31">
        <f t="shared" si="148"/>
        <v>6881.6000000000349</v>
      </c>
      <c r="AG677" s="23">
        <f t="shared" si="149"/>
        <v>123598.77750435375</v>
      </c>
      <c r="AH677" s="35">
        <f t="shared" si="143"/>
        <v>0.75665000002665295</v>
      </c>
      <c r="AI677" s="23">
        <f>U677*(_xlfn.XLOOKUP(K677,'FX rates'!$A$2:$A$38,'FX rates'!$B$2:$B$38))</f>
        <v>0</v>
      </c>
      <c r="AJ677" s="23">
        <f>Q677*(_xlfn.XLOOKUP(K677,'FX rates'!$A$2:$A$38,'FX rates'!$B$2:$B$38))</f>
        <v>0</v>
      </c>
      <c r="AK677" s="23">
        <f>R677*(_xlfn.XLOOKUP(K677,'FX rates'!$A$2:$A$38,'FX rates'!$B$2:$B$38))</f>
        <v>0</v>
      </c>
      <c r="AM677" s="4"/>
      <c r="AN677" s="4"/>
      <c r="AO677" s="4"/>
      <c r="AP677" s="32">
        <f t="shared" si="144"/>
        <v>0.47474424552429678</v>
      </c>
      <c r="AQ677" s="32">
        <f t="shared" si="145"/>
        <v>0</v>
      </c>
      <c r="AR677" s="24">
        <f t="shared" si="150"/>
        <v>517578.60000000009</v>
      </c>
      <c r="AS677" s="24" t="str">
        <f t="shared" si="151"/>
        <v>0</v>
      </c>
      <c r="AT677" s="24">
        <f t="shared" si="152"/>
        <v>591462.84811783442</v>
      </c>
      <c r="AU677" s="24">
        <f t="shared" si="153"/>
        <v>65718.094235314871</v>
      </c>
    </row>
    <row r="678" spans="1:47" x14ac:dyDescent="0.25">
      <c r="A678" s="28" t="s">
        <v>15611</v>
      </c>
      <c r="B678" s="28" t="s">
        <v>11251</v>
      </c>
      <c r="C678" s="28" t="s">
        <v>11252</v>
      </c>
      <c r="D678" s="28" t="s">
        <v>11253</v>
      </c>
      <c r="E678" s="28" t="s">
        <v>11254</v>
      </c>
      <c r="F678" s="29">
        <v>44410</v>
      </c>
      <c r="G678" s="29">
        <v>44896</v>
      </c>
      <c r="H678" s="28" t="s">
        <v>11255</v>
      </c>
      <c r="I678" s="28" t="s">
        <v>16043</v>
      </c>
      <c r="J678" s="28" t="s">
        <v>16040</v>
      </c>
      <c r="K678" s="28" t="s">
        <v>11256</v>
      </c>
      <c r="L678" s="27">
        <v>160886</v>
      </c>
      <c r="M678" s="27">
        <v>54450.000000000007</v>
      </c>
      <c r="N678" s="27">
        <v>0</v>
      </c>
      <c r="O678" s="27">
        <v>0</v>
      </c>
      <c r="P678" s="27">
        <f t="shared" si="140"/>
        <v>54450.000000000007</v>
      </c>
      <c r="Q678" s="27">
        <v>0</v>
      </c>
      <c r="R678" s="27">
        <v>0</v>
      </c>
      <c r="S678" s="27">
        <v>0</v>
      </c>
      <c r="T678" s="27">
        <f t="shared" si="141"/>
        <v>0</v>
      </c>
      <c r="U678" s="27">
        <v>0</v>
      </c>
      <c r="V678" s="27">
        <f t="shared" si="142"/>
        <v>215336</v>
      </c>
      <c r="W678" s="28" t="s">
        <v>11257</v>
      </c>
      <c r="X678" s="27">
        <v>164103.72</v>
      </c>
      <c r="Y678" s="27">
        <f t="shared" si="146"/>
        <v>383746.44000000006</v>
      </c>
      <c r="Z678" s="4" t="str" cm="1">
        <f t="array" ref="Z678">_xlfn.IFS(YEARFRAC(F678,G678)&lt;1,"&lt;1 Year",YEARFRAC(F678,G678)&lt;=5,"1-5 Years",YEARFRAC(F678,G678)&gt;5,"&gt;5 Years")</f>
        <v>1-5 Years</v>
      </c>
      <c r="AA678" s="24">
        <f>L678*(_xlfn.XLOOKUP(K678,'FX rates'!$A$2:$A$38,'FX rates'!$B$2:$B$38))</f>
        <v>160886</v>
      </c>
      <c r="AB678" s="24">
        <f>V678*(_xlfn.XLOOKUP(K678,'FX rates'!$A$2:$A$38,'FX rates'!$B$2:$B$38))</f>
        <v>215336</v>
      </c>
      <c r="AC678" s="24">
        <f>X678*(_xlfn.XLOOKUP(W678,'FX rates'!$A$2:$A$38,'FX rates'!$B$2:$B$38))</f>
        <v>164103.72</v>
      </c>
      <c r="AD678" s="24">
        <f>Y678*(_xlfn.XLOOKUP(W678,'FX rates'!$A$2:$A$38,'FX rates'!$B$2:$B$38))</f>
        <v>383746.44000000006</v>
      </c>
      <c r="AE678" s="30">
        <f t="shared" si="147"/>
        <v>2.0000000000000007E-2</v>
      </c>
      <c r="AF678" s="31">
        <f t="shared" si="148"/>
        <v>3217.7200000000012</v>
      </c>
      <c r="AG678" s="23">
        <f t="shared" si="149"/>
        <v>54450</v>
      </c>
      <c r="AH678" s="35">
        <f t="shared" si="143"/>
        <v>1</v>
      </c>
      <c r="AI678" s="23">
        <f>U678*(_xlfn.XLOOKUP(K678,'FX rates'!$A$2:$A$38,'FX rates'!$B$2:$B$38))</f>
        <v>0</v>
      </c>
      <c r="AJ678" s="23">
        <f>Q678*(_xlfn.XLOOKUP(K678,'FX rates'!$A$2:$A$38,'FX rates'!$B$2:$B$38))</f>
        <v>0</v>
      </c>
      <c r="AK678" s="23">
        <f>R678*(_xlfn.XLOOKUP(K678,'FX rates'!$A$2:$A$38,'FX rates'!$B$2:$B$38))</f>
        <v>0</v>
      </c>
      <c r="AM678" s="4"/>
      <c r="AN678" s="4"/>
      <c r="AO678" s="4"/>
      <c r="AP678" s="32">
        <f t="shared" si="144"/>
        <v>0.33843839737453851</v>
      </c>
      <c r="AQ678" s="32">
        <f t="shared" si="145"/>
        <v>0</v>
      </c>
      <c r="AR678" s="24">
        <f t="shared" si="150"/>
        <v>219642.72000000003</v>
      </c>
      <c r="AS678" s="24" t="str">
        <f t="shared" si="151"/>
        <v>0</v>
      </c>
      <c r="AT678" s="24">
        <f t="shared" si="152"/>
        <v>345371.79600000009</v>
      </c>
      <c r="AU678" s="24">
        <f t="shared" si="153"/>
        <v>38374.643999999971</v>
      </c>
    </row>
    <row r="679" spans="1:47" x14ac:dyDescent="0.25">
      <c r="A679" s="28" t="s">
        <v>15612</v>
      </c>
      <c r="B679" s="28" t="s">
        <v>11258</v>
      </c>
      <c r="C679" s="28" t="s">
        <v>11259</v>
      </c>
      <c r="D679" s="28" t="s">
        <v>11260</v>
      </c>
      <c r="E679" s="28" t="s">
        <v>11261</v>
      </c>
      <c r="F679" s="29">
        <v>44375</v>
      </c>
      <c r="G679" s="29">
        <v>44896</v>
      </c>
      <c r="H679" s="28" t="s">
        <v>11262</v>
      </c>
      <c r="I679" s="28" t="s">
        <v>16042</v>
      </c>
      <c r="J679" s="28" t="s">
        <v>16057</v>
      </c>
      <c r="K679" s="28" t="s">
        <v>11263</v>
      </c>
      <c r="L679" s="27">
        <v>213180.00000000006</v>
      </c>
      <c r="M679" s="27">
        <v>133980</v>
      </c>
      <c r="N679" s="27">
        <v>0</v>
      </c>
      <c r="O679" s="27">
        <v>0</v>
      </c>
      <c r="P679" s="27">
        <f t="shared" si="140"/>
        <v>133980</v>
      </c>
      <c r="Q679" s="27">
        <v>0</v>
      </c>
      <c r="R679" s="27">
        <v>0</v>
      </c>
      <c r="S679" s="27">
        <v>0</v>
      </c>
      <c r="T679" s="27">
        <f t="shared" si="141"/>
        <v>0</v>
      </c>
      <c r="U679" s="27">
        <v>0</v>
      </c>
      <c r="V679" s="27">
        <f t="shared" si="142"/>
        <v>347160.00000000006</v>
      </c>
      <c r="W679" s="28" t="s">
        <v>11264</v>
      </c>
      <c r="X679" s="27">
        <v>234498.00000000009</v>
      </c>
      <c r="Y679" s="27">
        <f t="shared" si="146"/>
        <v>616374.00000000012</v>
      </c>
      <c r="Z679" s="4" t="str" cm="1">
        <f t="array" ref="Z679">_xlfn.IFS(YEARFRAC(F679,G679)&lt;1,"&lt;1 Year",YEARFRAC(F679,G679)&lt;=5,"1-5 Years",YEARFRAC(F679,G679)&gt;5,"&gt;5 Years")</f>
        <v>1-5 Years</v>
      </c>
      <c r="AA679" s="24">
        <f>L679*(_xlfn.XLOOKUP(K679,'FX rates'!$A$2:$A$38,'FX rates'!$B$2:$B$38))</f>
        <v>213180.00000000006</v>
      </c>
      <c r="AB679" s="24">
        <f>V679*(_xlfn.XLOOKUP(K679,'FX rates'!$A$2:$A$38,'FX rates'!$B$2:$B$38))</f>
        <v>347160.00000000006</v>
      </c>
      <c r="AC679" s="24">
        <f>X679*(_xlfn.XLOOKUP(W679,'FX rates'!$A$2:$A$38,'FX rates'!$B$2:$B$38))</f>
        <v>234498.00000000009</v>
      </c>
      <c r="AD679" s="24">
        <f>Y679*(_xlfn.XLOOKUP(W679,'FX rates'!$A$2:$A$38,'FX rates'!$B$2:$B$38))</f>
        <v>616374.00000000012</v>
      </c>
      <c r="AE679" s="30">
        <f t="shared" si="147"/>
        <v>0.1000000000000001</v>
      </c>
      <c r="AF679" s="31">
        <f t="shared" si="148"/>
        <v>21318.000000000029</v>
      </c>
      <c r="AG679" s="23">
        <f t="shared" si="149"/>
        <v>133980</v>
      </c>
      <c r="AH679" s="35">
        <f t="shared" si="143"/>
        <v>1</v>
      </c>
      <c r="AI679" s="23">
        <f>U679*(_xlfn.XLOOKUP(K679,'FX rates'!$A$2:$A$38,'FX rates'!$B$2:$B$38))</f>
        <v>0</v>
      </c>
      <c r="AJ679" s="23">
        <f>Q679*(_xlfn.XLOOKUP(K679,'FX rates'!$A$2:$A$38,'FX rates'!$B$2:$B$38))</f>
        <v>0</v>
      </c>
      <c r="AK679" s="23">
        <f>R679*(_xlfn.XLOOKUP(K679,'FX rates'!$A$2:$A$38,'FX rates'!$B$2:$B$38))</f>
        <v>0</v>
      </c>
      <c r="AM679" s="4"/>
      <c r="AN679" s="4"/>
      <c r="AO679" s="4"/>
      <c r="AP679" s="32">
        <f t="shared" si="144"/>
        <v>0.62848297213622273</v>
      </c>
      <c r="AQ679" s="32">
        <f t="shared" si="145"/>
        <v>0</v>
      </c>
      <c r="AR679" s="24">
        <f t="shared" si="150"/>
        <v>381876.00000000006</v>
      </c>
      <c r="AS679" s="24" t="str">
        <f t="shared" si="151"/>
        <v>0</v>
      </c>
      <c r="AT679" s="24">
        <f t="shared" si="152"/>
        <v>554736.60000000009</v>
      </c>
      <c r="AU679" s="24">
        <f t="shared" si="153"/>
        <v>61637.400000000023</v>
      </c>
    </row>
    <row r="680" spans="1:47" x14ac:dyDescent="0.25">
      <c r="A680" s="28" t="s">
        <v>15613</v>
      </c>
      <c r="B680" s="28" t="s">
        <v>11265</v>
      </c>
      <c r="C680" s="28" t="s">
        <v>11266</v>
      </c>
      <c r="D680" s="28" t="s">
        <v>11267</v>
      </c>
      <c r="E680" s="28" t="s">
        <v>11268</v>
      </c>
      <c r="F680" s="29">
        <v>44403</v>
      </c>
      <c r="G680" s="29">
        <v>44896</v>
      </c>
      <c r="H680" s="28" t="s">
        <v>11269</v>
      </c>
      <c r="I680" s="28" t="s">
        <v>16034</v>
      </c>
      <c r="J680" s="28" t="s">
        <v>16055</v>
      </c>
      <c r="K680" s="28" t="s">
        <v>11270</v>
      </c>
      <c r="L680" s="27">
        <v>213675.00000000006</v>
      </c>
      <c r="M680" s="4">
        <v>0</v>
      </c>
      <c r="N680" s="27">
        <v>171700</v>
      </c>
      <c r="O680" s="27">
        <v>0</v>
      </c>
      <c r="P680" s="27">
        <f t="shared" si="140"/>
        <v>171700</v>
      </c>
      <c r="Q680" s="27">
        <v>0</v>
      </c>
      <c r="R680" s="27">
        <v>0</v>
      </c>
      <c r="S680" s="27">
        <v>0</v>
      </c>
      <c r="T680" s="27">
        <f t="shared" si="141"/>
        <v>0</v>
      </c>
      <c r="U680" s="27">
        <v>0</v>
      </c>
      <c r="V680" s="27">
        <f t="shared" si="142"/>
        <v>385375.00000000006</v>
      </c>
      <c r="W680" s="28" t="s">
        <v>11271</v>
      </c>
      <c r="X680" s="27">
        <v>220085.25000000006</v>
      </c>
      <c r="Y680" s="27">
        <f t="shared" si="146"/>
        <v>440170.50000000012</v>
      </c>
      <c r="Z680" s="4" t="str" cm="1">
        <f t="array" ref="Z680">_xlfn.IFS(YEARFRAC(F680,G680)&lt;1,"&lt;1 Year",YEARFRAC(F680,G680)&lt;=5,"1-5 Years",YEARFRAC(F680,G680)&gt;5,"&gt;5 Years")</f>
        <v>1-5 Years</v>
      </c>
      <c r="AA680" s="24">
        <f>L680*(_xlfn.XLOOKUP(K680,'FX rates'!$A$2:$A$38,'FX rates'!$B$2:$B$38))</f>
        <v>213675.00000000006</v>
      </c>
      <c r="AB680" s="24">
        <f>V680*(_xlfn.XLOOKUP(K680,'FX rates'!$A$2:$A$38,'FX rates'!$B$2:$B$38))</f>
        <v>385375.00000000006</v>
      </c>
      <c r="AC680" s="24">
        <f>X680*(_xlfn.XLOOKUP(W680,'FX rates'!$A$2:$A$38,'FX rates'!$B$2:$B$38))</f>
        <v>220085.25000000006</v>
      </c>
      <c r="AD680" s="24">
        <f>Y680*(_xlfn.XLOOKUP(W680,'FX rates'!$A$2:$A$38,'FX rates'!$B$2:$B$38))</f>
        <v>440170.50000000012</v>
      </c>
      <c r="AE680" s="30">
        <f t="shared" si="147"/>
        <v>2.9999999999999992E-2</v>
      </c>
      <c r="AF680" s="31">
        <f t="shared" si="148"/>
        <v>6410.25</v>
      </c>
      <c r="AG680" s="23">
        <f t="shared" si="149"/>
        <v>171700</v>
      </c>
      <c r="AH680" s="35">
        <f t="shared" si="143"/>
        <v>1</v>
      </c>
      <c r="AI680" s="23">
        <f>U680*(_xlfn.XLOOKUP(K680,'FX rates'!$A$2:$A$38,'FX rates'!$B$2:$B$38))</f>
        <v>0</v>
      </c>
      <c r="AJ680" s="23">
        <f>Q680*(_xlfn.XLOOKUP(K680,'FX rates'!$A$2:$A$38,'FX rates'!$B$2:$B$38))</f>
        <v>0</v>
      </c>
      <c r="AK680" s="23">
        <f>R680*(_xlfn.XLOOKUP(K680,'FX rates'!$A$2:$A$38,'FX rates'!$B$2:$B$38))</f>
        <v>0</v>
      </c>
      <c r="AM680" s="4"/>
      <c r="AN680" s="4"/>
      <c r="AO680" s="4"/>
      <c r="AP680" s="32">
        <f t="shared" si="144"/>
        <v>0</v>
      </c>
      <c r="AQ680" s="32">
        <f t="shared" si="145"/>
        <v>0</v>
      </c>
      <c r="AR680" s="24">
        <f t="shared" si="150"/>
        <v>220085.25000000006</v>
      </c>
      <c r="AS680" s="24" t="str">
        <f t="shared" si="151"/>
        <v>0</v>
      </c>
      <c r="AT680" s="24">
        <f t="shared" si="152"/>
        <v>396153.45000000013</v>
      </c>
      <c r="AU680" s="24">
        <f t="shared" si="153"/>
        <v>44017.049999999988</v>
      </c>
    </row>
    <row r="681" spans="1:47" x14ac:dyDescent="0.25">
      <c r="A681" s="28" t="s">
        <v>14165</v>
      </c>
      <c r="B681" s="28" t="s">
        <v>1132</v>
      </c>
      <c r="C681" s="28" t="s">
        <v>1133</v>
      </c>
      <c r="D681" s="28" t="s">
        <v>1134</v>
      </c>
      <c r="E681" s="28" t="s">
        <v>1135</v>
      </c>
      <c r="F681" s="29">
        <v>39601</v>
      </c>
      <c r="G681" s="29">
        <v>44896</v>
      </c>
      <c r="H681" s="28" t="s">
        <v>1136</v>
      </c>
      <c r="I681" s="28" t="s">
        <v>16041</v>
      </c>
      <c r="J681" s="28" t="s">
        <v>16042</v>
      </c>
      <c r="K681" s="28" t="s">
        <v>1137</v>
      </c>
      <c r="L681" s="27">
        <v>79233</v>
      </c>
      <c r="M681" s="27">
        <v>3168.0000000000005</v>
      </c>
      <c r="N681" s="27">
        <v>0</v>
      </c>
      <c r="O681" s="27">
        <v>0</v>
      </c>
      <c r="P681" s="27">
        <f t="shared" si="140"/>
        <v>3168.0000000000005</v>
      </c>
      <c r="Q681" s="27">
        <v>0</v>
      </c>
      <c r="R681" s="27">
        <v>0</v>
      </c>
      <c r="S681" s="27">
        <v>0</v>
      </c>
      <c r="T681" s="27">
        <f t="shared" si="141"/>
        <v>0</v>
      </c>
      <c r="U681" s="27">
        <v>0</v>
      </c>
      <c r="V681" s="27">
        <f t="shared" si="142"/>
        <v>82401</v>
      </c>
      <c r="W681" s="28" t="s">
        <v>1138</v>
      </c>
      <c r="X681" s="27">
        <v>84779.31</v>
      </c>
      <c r="Y681" s="27">
        <f t="shared" si="146"/>
        <v>172948.38</v>
      </c>
      <c r="Z681" s="4" t="str" cm="1">
        <f t="array" ref="Z681">_xlfn.IFS(YEARFRAC(F681,G681)&lt;1,"&lt;1 Year",YEARFRAC(F681,G681)&lt;=5,"1-5 Years",YEARFRAC(F681,G681)&gt;5,"&gt;5 Years")</f>
        <v>&gt;5 Years</v>
      </c>
      <c r="AA681" s="24">
        <f>L681*(_xlfn.XLOOKUP(K681,'FX rates'!$A$2:$A$38,'FX rates'!$B$2:$B$38))</f>
        <v>105431.39145599326</v>
      </c>
      <c r="AB681" s="24">
        <f>V681*(_xlfn.XLOOKUP(K681,'FX rates'!$A$2:$A$38,'FX rates'!$B$2:$B$38))</f>
        <v>109646.89065623289</v>
      </c>
      <c r="AC681" s="24">
        <f>X681*(_xlfn.XLOOKUP(W681,'FX rates'!$A$2:$A$38,'FX rates'!$B$2:$B$38))</f>
        <v>112811.58885791278</v>
      </c>
      <c r="AD681" s="24">
        <f>Y681*(_xlfn.XLOOKUP(W681,'FX rates'!$A$2:$A$38,'FX rates'!$B$2:$B$38))</f>
        <v>230133.76186008198</v>
      </c>
      <c r="AE681" s="30">
        <f t="shared" si="147"/>
        <v>6.999999999999991E-2</v>
      </c>
      <c r="AF681" s="31">
        <f t="shared" si="148"/>
        <v>5546.3099999999977</v>
      </c>
      <c r="AG681" s="23">
        <f t="shared" si="149"/>
        <v>4215.499200239632</v>
      </c>
      <c r="AH681" s="35">
        <f t="shared" si="143"/>
        <v>1.3306500000756409</v>
      </c>
      <c r="AI681" s="23">
        <f>U681*(_xlfn.XLOOKUP(K681,'FX rates'!$A$2:$A$38,'FX rates'!$B$2:$B$38))</f>
        <v>0</v>
      </c>
      <c r="AJ681" s="23">
        <f>Q681*(_xlfn.XLOOKUP(K681,'FX rates'!$A$2:$A$38,'FX rates'!$B$2:$B$38))</f>
        <v>0</v>
      </c>
      <c r="AK681" s="23">
        <f>R681*(_xlfn.XLOOKUP(K681,'FX rates'!$A$2:$A$38,'FX rates'!$B$2:$B$38))</f>
        <v>0</v>
      </c>
      <c r="AM681" s="4"/>
      <c r="AN681" s="4"/>
      <c r="AO681" s="4"/>
      <c r="AP681" s="32">
        <f t="shared" si="144"/>
        <v>3.9983340274885468E-2</v>
      </c>
      <c r="AQ681" s="32">
        <f t="shared" si="145"/>
        <v>0</v>
      </c>
      <c r="AR681" s="24">
        <f t="shared" si="150"/>
        <v>88169.069999999992</v>
      </c>
      <c r="AS681" s="24" t="str">
        <f t="shared" si="151"/>
        <v>0</v>
      </c>
      <c r="AT681" s="24">
        <f t="shared" si="152"/>
        <v>207120.3856740738</v>
      </c>
      <c r="AU681" s="24">
        <f t="shared" si="153"/>
        <v>23013.376186008187</v>
      </c>
    </row>
    <row r="682" spans="1:47" x14ac:dyDescent="0.25">
      <c r="A682" s="28" t="s">
        <v>15614</v>
      </c>
      <c r="B682" s="28" t="s">
        <v>11272</v>
      </c>
      <c r="C682" s="28" t="s">
        <v>11273</v>
      </c>
      <c r="D682" s="28" t="s">
        <v>11274</v>
      </c>
      <c r="E682" s="28" t="s">
        <v>11275</v>
      </c>
      <c r="F682" s="29">
        <v>44403</v>
      </c>
      <c r="G682" s="29">
        <v>44896</v>
      </c>
      <c r="H682" s="28" t="s">
        <v>11276</v>
      </c>
      <c r="I682" s="28" t="s">
        <v>16042</v>
      </c>
      <c r="J682" s="28" t="s">
        <v>16057</v>
      </c>
      <c r="K682" s="28" t="s">
        <v>11277</v>
      </c>
      <c r="L682" s="27">
        <v>57684.000000000015</v>
      </c>
      <c r="M682" s="27">
        <v>23650.000000000004</v>
      </c>
      <c r="N682" s="27">
        <v>0</v>
      </c>
      <c r="O682" s="27">
        <v>0</v>
      </c>
      <c r="P682" s="27">
        <f t="shared" si="140"/>
        <v>23650.000000000004</v>
      </c>
      <c r="Q682" s="27">
        <v>0</v>
      </c>
      <c r="R682" s="27">
        <v>0</v>
      </c>
      <c r="S682" s="27">
        <v>0</v>
      </c>
      <c r="T682" s="27">
        <f t="shared" si="141"/>
        <v>0</v>
      </c>
      <c r="U682" s="27">
        <v>0</v>
      </c>
      <c r="V682" s="27">
        <f t="shared" si="142"/>
        <v>81334.000000000015</v>
      </c>
      <c r="W682" s="28" t="s">
        <v>11278</v>
      </c>
      <c r="X682" s="27">
        <v>58260.840000000018</v>
      </c>
      <c r="Y682" s="27">
        <f t="shared" si="146"/>
        <v>140408.18000000005</v>
      </c>
      <c r="Z682" s="4" t="str" cm="1">
        <f t="array" ref="Z682">_xlfn.IFS(YEARFRAC(F682,G682)&lt;1,"&lt;1 Year",YEARFRAC(F682,G682)&lt;=5,"1-5 Years",YEARFRAC(F682,G682)&gt;5,"&gt;5 Years")</f>
        <v>1-5 Years</v>
      </c>
      <c r="AA682" s="24">
        <f>L682*(_xlfn.XLOOKUP(K682,'FX rates'!$A$2:$A$38,'FX rates'!$B$2:$B$38))</f>
        <v>76757.214604363297</v>
      </c>
      <c r="AB682" s="24">
        <f>V682*(_xlfn.XLOOKUP(K682,'FX rates'!$A$2:$A$38,'FX rates'!$B$2:$B$38))</f>
        <v>108227.0871061522</v>
      </c>
      <c r="AC682" s="24">
        <f>X682*(_xlfn.XLOOKUP(W682,'FX rates'!$A$2:$A$38,'FX rates'!$B$2:$B$38))</f>
        <v>77524.786750406929</v>
      </c>
      <c r="AD682" s="24">
        <f>Y682*(_xlfn.XLOOKUP(W682,'FX rates'!$A$2:$A$38,'FX rates'!$B$2:$B$38))</f>
        <v>186834.14472762067</v>
      </c>
      <c r="AE682" s="30">
        <f t="shared" si="147"/>
        <v>9.999999999999995E-3</v>
      </c>
      <c r="AF682" s="31">
        <f t="shared" si="148"/>
        <v>576.84000000000378</v>
      </c>
      <c r="AG682" s="23">
        <f t="shared" si="149"/>
        <v>31469.872501788908</v>
      </c>
      <c r="AH682" s="35">
        <f t="shared" si="143"/>
        <v>1.3306500000756409</v>
      </c>
      <c r="AI682" s="23">
        <f>U682*(_xlfn.XLOOKUP(K682,'FX rates'!$A$2:$A$38,'FX rates'!$B$2:$B$38))</f>
        <v>0</v>
      </c>
      <c r="AJ682" s="23">
        <f>Q682*(_xlfn.XLOOKUP(K682,'FX rates'!$A$2:$A$38,'FX rates'!$B$2:$B$38))</f>
        <v>0</v>
      </c>
      <c r="AK682" s="23">
        <f>R682*(_xlfn.XLOOKUP(K682,'FX rates'!$A$2:$A$38,'FX rates'!$B$2:$B$38))</f>
        <v>0</v>
      </c>
      <c r="AM682" s="4"/>
      <c r="AN682" s="4"/>
      <c r="AO682" s="4"/>
      <c r="AP682" s="32">
        <f t="shared" si="144"/>
        <v>0.40999237223493512</v>
      </c>
      <c r="AQ682" s="32">
        <f t="shared" si="145"/>
        <v>0</v>
      </c>
      <c r="AR682" s="24">
        <f t="shared" si="150"/>
        <v>82147.340000000026</v>
      </c>
      <c r="AS682" s="24" t="str">
        <f t="shared" si="151"/>
        <v>0</v>
      </c>
      <c r="AT682" s="24">
        <f t="shared" si="152"/>
        <v>168150.73025485862</v>
      </c>
      <c r="AU682" s="24">
        <f t="shared" si="153"/>
        <v>18683.414472762059</v>
      </c>
    </row>
    <row r="683" spans="1:47" x14ac:dyDescent="0.25">
      <c r="A683" s="28" t="s">
        <v>15615</v>
      </c>
      <c r="B683" s="28" t="s">
        <v>11279</v>
      </c>
      <c r="C683" s="28" t="s">
        <v>11280</v>
      </c>
      <c r="D683" s="28" t="s">
        <v>11281</v>
      </c>
      <c r="E683" s="28" t="s">
        <v>11282</v>
      </c>
      <c r="F683" s="29">
        <v>44383</v>
      </c>
      <c r="G683" s="29">
        <v>44896</v>
      </c>
      <c r="H683" s="28" t="s">
        <v>11283</v>
      </c>
      <c r="I683" s="28" t="s">
        <v>16052</v>
      </c>
      <c r="J683" s="28" t="s">
        <v>16034</v>
      </c>
      <c r="K683" s="28" t="s">
        <v>11284</v>
      </c>
      <c r="L683" s="27">
        <v>96800.000000000015</v>
      </c>
      <c r="M683" s="27">
        <v>277695</v>
      </c>
      <c r="N683" s="27">
        <v>0</v>
      </c>
      <c r="O683" s="27">
        <v>0</v>
      </c>
      <c r="P683" s="27">
        <f t="shared" si="140"/>
        <v>277695</v>
      </c>
      <c r="Q683" s="27">
        <v>0</v>
      </c>
      <c r="R683" s="27">
        <v>0</v>
      </c>
      <c r="S683" s="27">
        <v>0</v>
      </c>
      <c r="T683" s="27">
        <f t="shared" si="141"/>
        <v>0</v>
      </c>
      <c r="U683" s="27">
        <v>0</v>
      </c>
      <c r="V683" s="27">
        <f t="shared" si="142"/>
        <v>374495</v>
      </c>
      <c r="W683" s="28" t="s">
        <v>11285</v>
      </c>
      <c r="X683" s="27">
        <v>104544.00000000003</v>
      </c>
      <c r="Y683" s="27">
        <f t="shared" si="146"/>
        <v>508998.60000000009</v>
      </c>
      <c r="Z683" s="4" t="str" cm="1">
        <f t="array" ref="Z683">_xlfn.IFS(YEARFRAC(F683,G683)&lt;1,"&lt;1 Year",YEARFRAC(F683,G683)&lt;=5,"1-5 Years",YEARFRAC(F683,G683)&gt;5,"&gt;5 Years")</f>
        <v>1-5 Years</v>
      </c>
      <c r="AA683" s="24">
        <f>L683*(_xlfn.XLOOKUP(K683,'FX rates'!$A$2:$A$38,'FX rates'!$B$2:$B$38))</f>
        <v>128806.92000732206</v>
      </c>
      <c r="AB683" s="24">
        <f>V683*(_xlfn.XLOOKUP(K683,'FX rates'!$A$2:$A$38,'FX rates'!$B$2:$B$38))</f>
        <v>498321.77177832718</v>
      </c>
      <c r="AC683" s="24">
        <f>X683*(_xlfn.XLOOKUP(W683,'FX rates'!$A$2:$A$38,'FX rates'!$B$2:$B$38))</f>
        <v>139111.47360790786</v>
      </c>
      <c r="AD683" s="24">
        <f>Y683*(_xlfn.XLOOKUP(W683,'FX rates'!$A$2:$A$38,'FX rates'!$B$2:$B$38))</f>
        <v>677298.98712850129</v>
      </c>
      <c r="AE683" s="30">
        <f t="shared" si="147"/>
        <v>8.0000000000000279E-2</v>
      </c>
      <c r="AF683" s="31">
        <f t="shared" si="148"/>
        <v>7744.0000000000146</v>
      </c>
      <c r="AG683" s="23">
        <f t="shared" si="149"/>
        <v>369514.85177100514</v>
      </c>
      <c r="AH683" s="35">
        <f t="shared" si="143"/>
        <v>1.3306500000756412</v>
      </c>
      <c r="AI683" s="23">
        <f>U683*(_xlfn.XLOOKUP(K683,'FX rates'!$A$2:$A$38,'FX rates'!$B$2:$B$38))</f>
        <v>0</v>
      </c>
      <c r="AJ683" s="23">
        <f>Q683*(_xlfn.XLOOKUP(K683,'FX rates'!$A$2:$A$38,'FX rates'!$B$2:$B$38))</f>
        <v>0</v>
      </c>
      <c r="AK683" s="23">
        <f>R683*(_xlfn.XLOOKUP(K683,'FX rates'!$A$2:$A$38,'FX rates'!$B$2:$B$38))</f>
        <v>0</v>
      </c>
      <c r="AM683" s="4"/>
      <c r="AN683" s="4"/>
      <c r="AO683" s="4"/>
      <c r="AP683" s="32">
        <f t="shared" si="144"/>
        <v>2.8687499999999995</v>
      </c>
      <c r="AQ683" s="32">
        <f t="shared" si="145"/>
        <v>0</v>
      </c>
      <c r="AR683" s="24">
        <f t="shared" si="150"/>
        <v>404454.60000000003</v>
      </c>
      <c r="AS683" s="24" t="str">
        <f t="shared" si="151"/>
        <v>0</v>
      </c>
      <c r="AT683" s="24">
        <f t="shared" si="152"/>
        <v>609569.08841565123</v>
      </c>
      <c r="AU683" s="24">
        <f t="shared" si="153"/>
        <v>67729.898712850059</v>
      </c>
    </row>
    <row r="684" spans="1:47" x14ac:dyDescent="0.25">
      <c r="A684" s="28" t="s">
        <v>15616</v>
      </c>
      <c r="B684" s="28" t="s">
        <v>11286</v>
      </c>
      <c r="C684" s="28" t="s">
        <v>11287</v>
      </c>
      <c r="D684" s="28" t="s">
        <v>11288</v>
      </c>
      <c r="E684" s="28" t="s">
        <v>11289</v>
      </c>
      <c r="F684" s="29">
        <v>44383</v>
      </c>
      <c r="G684" s="29">
        <v>44896</v>
      </c>
      <c r="H684" s="28" t="s">
        <v>11290</v>
      </c>
      <c r="I684" s="28" t="s">
        <v>16046</v>
      </c>
      <c r="J684" s="28" t="s">
        <v>16057</v>
      </c>
      <c r="K684" s="28" t="s">
        <v>11291</v>
      </c>
      <c r="L684" s="27">
        <v>924000.00000000023</v>
      </c>
      <c r="M684" s="27">
        <v>68607</v>
      </c>
      <c r="N684" s="27">
        <v>0</v>
      </c>
      <c r="O684" s="27">
        <v>0</v>
      </c>
      <c r="P684" s="27">
        <f t="shared" si="140"/>
        <v>68607</v>
      </c>
      <c r="Q684" s="27">
        <v>0</v>
      </c>
      <c r="R684" s="27">
        <v>0</v>
      </c>
      <c r="S684" s="27">
        <v>0</v>
      </c>
      <c r="T684" s="27">
        <f t="shared" si="141"/>
        <v>0</v>
      </c>
      <c r="U684" s="27">
        <v>0</v>
      </c>
      <c r="V684" s="27">
        <f t="shared" si="142"/>
        <v>992607.00000000023</v>
      </c>
      <c r="W684" s="28" t="s">
        <v>11292</v>
      </c>
      <c r="X684" s="27">
        <v>979440.00000000035</v>
      </c>
      <c r="Y684" s="27">
        <f t="shared" si="146"/>
        <v>2031603.4200000009</v>
      </c>
      <c r="Z684" s="4" t="str" cm="1">
        <f t="array" ref="Z684">_xlfn.IFS(YEARFRAC(F684,G684)&lt;1,"&lt;1 Year",YEARFRAC(F684,G684)&lt;=5,"1-5 Years",YEARFRAC(F684,G684)&gt;5,"&gt;5 Years")</f>
        <v>1-5 Years</v>
      </c>
      <c r="AA684" s="24">
        <f>L684*(_xlfn.XLOOKUP(K684,'FX rates'!$A$2:$A$38,'FX rates'!$B$2:$B$38))</f>
        <v>144905.94443703888</v>
      </c>
      <c r="AB684" s="24">
        <f>V684*(_xlfn.XLOOKUP(K684,'FX rates'!$A$2:$A$38,'FX rates'!$B$2:$B$38))</f>
        <v>155665.21081148903</v>
      </c>
      <c r="AC684" s="24">
        <f>X684*(_xlfn.XLOOKUP(W684,'FX rates'!$A$2:$A$38,'FX rates'!$B$2:$B$38))</f>
        <v>153600.30110326124</v>
      </c>
      <c r="AD684" s="24">
        <f>Y684*(_xlfn.XLOOKUP(W684,'FX rates'!$A$2:$A$38,'FX rates'!$B$2:$B$38))</f>
        <v>318605.42456343962</v>
      </c>
      <c r="AE684" s="30">
        <f t="shared" si="147"/>
        <v>6.0000000000000192E-2</v>
      </c>
      <c r="AF684" s="31">
        <f t="shared" si="148"/>
        <v>55440.000000000116</v>
      </c>
      <c r="AG684" s="23">
        <f t="shared" si="149"/>
        <v>10759.266374450148</v>
      </c>
      <c r="AH684" s="35">
        <f t="shared" si="143"/>
        <v>0.15682461519160049</v>
      </c>
      <c r="AI684" s="23">
        <f>U684*(_xlfn.XLOOKUP(K684,'FX rates'!$A$2:$A$38,'FX rates'!$B$2:$B$38))</f>
        <v>0</v>
      </c>
      <c r="AJ684" s="23">
        <f>Q684*(_xlfn.XLOOKUP(K684,'FX rates'!$A$2:$A$38,'FX rates'!$B$2:$B$38))</f>
        <v>0</v>
      </c>
      <c r="AK684" s="23">
        <f>R684*(_xlfn.XLOOKUP(K684,'FX rates'!$A$2:$A$38,'FX rates'!$B$2:$B$38))</f>
        <v>0</v>
      </c>
      <c r="AM684" s="4"/>
      <c r="AN684" s="4"/>
      <c r="AO684" s="4"/>
      <c r="AP684" s="32">
        <f t="shared" si="144"/>
        <v>7.4249999999999983E-2</v>
      </c>
      <c r="AQ684" s="32">
        <f t="shared" si="145"/>
        <v>0</v>
      </c>
      <c r="AR684" s="24">
        <f t="shared" si="150"/>
        <v>1052163.4200000004</v>
      </c>
      <c r="AS684" s="24" t="str">
        <f t="shared" si="151"/>
        <v>0</v>
      </c>
      <c r="AT684" s="24">
        <f t="shared" si="152"/>
        <v>286744.88210709568</v>
      </c>
      <c r="AU684" s="24">
        <f t="shared" si="153"/>
        <v>31860.542456343945</v>
      </c>
    </row>
    <row r="685" spans="1:47" x14ac:dyDescent="0.25">
      <c r="A685" s="28" t="s">
        <v>15617</v>
      </c>
      <c r="B685" s="28" t="s">
        <v>11293</v>
      </c>
      <c r="C685" s="28" t="s">
        <v>11294</v>
      </c>
      <c r="D685" s="28" t="s">
        <v>11295</v>
      </c>
      <c r="E685" s="28" t="s">
        <v>11296</v>
      </c>
      <c r="F685" s="29">
        <v>44382</v>
      </c>
      <c r="G685" s="29">
        <v>44896</v>
      </c>
      <c r="H685" s="28" t="s">
        <v>11297</v>
      </c>
      <c r="I685" s="28" t="s">
        <v>16053</v>
      </c>
      <c r="J685" s="28" t="s">
        <v>16043</v>
      </c>
      <c r="K685" s="28" t="s">
        <v>11298</v>
      </c>
      <c r="L685" s="27">
        <v>184800</v>
      </c>
      <c r="M685" s="4">
        <v>0</v>
      </c>
      <c r="N685" s="27">
        <v>322400</v>
      </c>
      <c r="O685" s="27">
        <v>0</v>
      </c>
      <c r="P685" s="27">
        <f t="shared" si="140"/>
        <v>322400</v>
      </c>
      <c r="Q685" s="27">
        <v>0</v>
      </c>
      <c r="R685" s="27">
        <v>0</v>
      </c>
      <c r="S685" s="27">
        <v>0</v>
      </c>
      <c r="T685" s="27">
        <f t="shared" si="141"/>
        <v>0</v>
      </c>
      <c r="U685" s="27">
        <v>0</v>
      </c>
      <c r="V685" s="27">
        <f t="shared" si="142"/>
        <v>507200</v>
      </c>
      <c r="W685" s="28" t="s">
        <v>11299</v>
      </c>
      <c r="X685" s="27">
        <v>188496</v>
      </c>
      <c r="Y685" s="27">
        <f t="shared" si="146"/>
        <v>376992</v>
      </c>
      <c r="Z685" s="4" t="str" cm="1">
        <f t="array" ref="Z685">_xlfn.IFS(YEARFRAC(F685,G685)&lt;1,"&lt;1 Year",YEARFRAC(F685,G685)&lt;=5,"1-5 Years",YEARFRAC(F685,G685)&gt;5,"&gt;5 Years")</f>
        <v>1-5 Years</v>
      </c>
      <c r="AA685" s="24">
        <f>L685*(_xlfn.XLOOKUP(K685,'FX rates'!$A$2:$A$38,'FX rates'!$B$2:$B$38))</f>
        <v>184800</v>
      </c>
      <c r="AB685" s="24">
        <f>V685*(_xlfn.XLOOKUP(K685,'FX rates'!$A$2:$A$38,'FX rates'!$B$2:$B$38))</f>
        <v>507200</v>
      </c>
      <c r="AC685" s="24">
        <f>X685*(_xlfn.XLOOKUP(W685,'FX rates'!$A$2:$A$38,'FX rates'!$B$2:$B$38))</f>
        <v>188496</v>
      </c>
      <c r="AD685" s="24">
        <f>Y685*(_xlfn.XLOOKUP(W685,'FX rates'!$A$2:$A$38,'FX rates'!$B$2:$B$38))</f>
        <v>376992</v>
      </c>
      <c r="AE685" s="30">
        <f t="shared" si="147"/>
        <v>0.02</v>
      </c>
      <c r="AF685" s="31">
        <f t="shared" si="148"/>
        <v>3696</v>
      </c>
      <c r="AG685" s="23">
        <f t="shared" si="149"/>
        <v>322400</v>
      </c>
      <c r="AH685" s="35">
        <f t="shared" si="143"/>
        <v>1</v>
      </c>
      <c r="AI685" s="23">
        <f>U685*(_xlfn.XLOOKUP(K685,'FX rates'!$A$2:$A$38,'FX rates'!$B$2:$B$38))</f>
        <v>0</v>
      </c>
      <c r="AJ685" s="23">
        <f>Q685*(_xlfn.XLOOKUP(K685,'FX rates'!$A$2:$A$38,'FX rates'!$B$2:$B$38))</f>
        <v>0</v>
      </c>
      <c r="AK685" s="23">
        <f>R685*(_xlfn.XLOOKUP(K685,'FX rates'!$A$2:$A$38,'FX rates'!$B$2:$B$38))</f>
        <v>0</v>
      </c>
      <c r="AM685" s="4"/>
      <c r="AN685" s="4"/>
      <c r="AO685" s="4"/>
      <c r="AP685" s="32">
        <f t="shared" si="144"/>
        <v>0</v>
      </c>
      <c r="AQ685" s="32">
        <f t="shared" si="145"/>
        <v>0</v>
      </c>
      <c r="AR685" s="24">
        <f t="shared" si="150"/>
        <v>188496</v>
      </c>
      <c r="AS685" s="24" t="str">
        <f t="shared" si="151"/>
        <v>0</v>
      </c>
      <c r="AT685" s="24">
        <f t="shared" si="152"/>
        <v>339292.8</v>
      </c>
      <c r="AU685" s="24">
        <f t="shared" si="153"/>
        <v>37699.200000000012</v>
      </c>
    </row>
    <row r="686" spans="1:47" x14ac:dyDescent="0.25">
      <c r="A686" s="28" t="s">
        <v>15618</v>
      </c>
      <c r="B686" s="28" t="s">
        <v>11300</v>
      </c>
      <c r="C686" s="28" t="s">
        <v>11301</v>
      </c>
      <c r="D686" s="28" t="s">
        <v>11302</v>
      </c>
      <c r="E686" s="28" t="s">
        <v>11303</v>
      </c>
      <c r="F686" s="29">
        <v>44382</v>
      </c>
      <c r="G686" s="29">
        <v>44896</v>
      </c>
      <c r="H686" s="28" t="s">
        <v>11304</v>
      </c>
      <c r="I686" s="28" t="s">
        <v>16057</v>
      </c>
      <c r="J686" s="28" t="s">
        <v>16057</v>
      </c>
      <c r="K686" s="28" t="s">
        <v>11305</v>
      </c>
      <c r="L686" s="27">
        <v>124630.00000000001</v>
      </c>
      <c r="M686" s="27">
        <v>7672.4999999999991</v>
      </c>
      <c r="N686" s="27">
        <v>0</v>
      </c>
      <c r="O686" s="27">
        <v>0</v>
      </c>
      <c r="P686" s="27">
        <f t="shared" si="140"/>
        <v>7672.4999999999991</v>
      </c>
      <c r="Q686" s="27">
        <v>0</v>
      </c>
      <c r="R686" s="27">
        <v>0</v>
      </c>
      <c r="S686" s="27">
        <v>0</v>
      </c>
      <c r="T686" s="27">
        <f t="shared" si="141"/>
        <v>0</v>
      </c>
      <c r="U686" s="27">
        <v>0</v>
      </c>
      <c r="V686" s="27">
        <f t="shared" si="142"/>
        <v>132302.5</v>
      </c>
      <c r="W686" s="28" t="s">
        <v>11306</v>
      </c>
      <c r="X686" s="27">
        <v>135846.70000000001</v>
      </c>
      <c r="Y686" s="27">
        <f t="shared" si="146"/>
        <v>280056.42500000005</v>
      </c>
      <c r="Z686" s="4" t="str" cm="1">
        <f t="array" ref="Z686">_xlfn.IFS(YEARFRAC(F686,G686)&lt;1,"&lt;1 Year",YEARFRAC(F686,G686)&lt;=5,"1-5 Years",YEARFRAC(F686,G686)&gt;5,"&gt;5 Years")</f>
        <v>1-5 Years</v>
      </c>
      <c r="AA686" s="24">
        <f>L686*(_xlfn.XLOOKUP(K686,'FX rates'!$A$2:$A$38,'FX rates'!$B$2:$B$38))</f>
        <v>124630.00000000001</v>
      </c>
      <c r="AB686" s="24">
        <f>V686*(_xlfn.XLOOKUP(K686,'FX rates'!$A$2:$A$38,'FX rates'!$B$2:$B$38))</f>
        <v>132302.5</v>
      </c>
      <c r="AC686" s="24">
        <f>X686*(_xlfn.XLOOKUP(W686,'FX rates'!$A$2:$A$38,'FX rates'!$B$2:$B$38))</f>
        <v>135846.70000000001</v>
      </c>
      <c r="AD686" s="24">
        <f>Y686*(_xlfn.XLOOKUP(W686,'FX rates'!$A$2:$A$38,'FX rates'!$B$2:$B$38))</f>
        <v>280056.42500000005</v>
      </c>
      <c r="AE686" s="30">
        <f t="shared" si="147"/>
        <v>8.9999999999999969E-2</v>
      </c>
      <c r="AF686" s="31">
        <f t="shared" si="148"/>
        <v>11216.699999999997</v>
      </c>
      <c r="AG686" s="23">
        <f t="shared" si="149"/>
        <v>7672.4999999999854</v>
      </c>
      <c r="AH686" s="35">
        <f t="shared" si="143"/>
        <v>1</v>
      </c>
      <c r="AI686" s="23">
        <f>U686*(_xlfn.XLOOKUP(K686,'FX rates'!$A$2:$A$38,'FX rates'!$B$2:$B$38))</f>
        <v>0</v>
      </c>
      <c r="AJ686" s="23">
        <f>Q686*(_xlfn.XLOOKUP(K686,'FX rates'!$A$2:$A$38,'FX rates'!$B$2:$B$38))</f>
        <v>0</v>
      </c>
      <c r="AK686" s="23">
        <f>R686*(_xlfn.XLOOKUP(K686,'FX rates'!$A$2:$A$38,'FX rates'!$B$2:$B$38))</f>
        <v>0</v>
      </c>
      <c r="AM686" s="4"/>
      <c r="AN686" s="4"/>
      <c r="AO686" s="4"/>
      <c r="AP686" s="32">
        <f t="shared" si="144"/>
        <v>6.156222418358339E-2</v>
      </c>
      <c r="AQ686" s="32">
        <f t="shared" si="145"/>
        <v>0</v>
      </c>
      <c r="AR686" s="24">
        <f t="shared" si="150"/>
        <v>144209.72500000001</v>
      </c>
      <c r="AS686" s="24" t="str">
        <f t="shared" si="151"/>
        <v>0</v>
      </c>
      <c r="AT686" s="24">
        <f t="shared" si="152"/>
        <v>252050.78250000006</v>
      </c>
      <c r="AU686" s="24">
        <f t="shared" si="153"/>
        <v>28005.642499999987</v>
      </c>
    </row>
    <row r="687" spans="1:47" x14ac:dyDescent="0.25">
      <c r="A687" s="28" t="s">
        <v>15619</v>
      </c>
      <c r="B687" s="28" t="s">
        <v>11307</v>
      </c>
      <c r="C687" s="28" t="s">
        <v>11308</v>
      </c>
      <c r="D687" s="28" t="s">
        <v>11309</v>
      </c>
      <c r="E687" s="28" t="s">
        <v>11310</v>
      </c>
      <c r="F687" s="29">
        <v>44389</v>
      </c>
      <c r="G687" s="29">
        <v>44896</v>
      </c>
      <c r="H687" s="28" t="s">
        <v>11311</v>
      </c>
      <c r="I687" s="28" t="s">
        <v>16050</v>
      </c>
      <c r="J687" s="28" t="s">
        <v>16043</v>
      </c>
      <c r="K687" s="28" t="s">
        <v>11312</v>
      </c>
      <c r="L687" s="27">
        <v>215600.00000000006</v>
      </c>
      <c r="M687" s="27">
        <v>325325</v>
      </c>
      <c r="N687" s="27">
        <v>0</v>
      </c>
      <c r="O687" s="27">
        <v>0</v>
      </c>
      <c r="P687" s="27">
        <f t="shared" si="140"/>
        <v>325325</v>
      </c>
      <c r="Q687" s="27">
        <v>0</v>
      </c>
      <c r="R687" s="27">
        <v>0</v>
      </c>
      <c r="S687" s="27">
        <v>0</v>
      </c>
      <c r="T687" s="27">
        <f t="shared" si="141"/>
        <v>0</v>
      </c>
      <c r="U687" s="27">
        <v>0</v>
      </c>
      <c r="V687" s="27">
        <f t="shared" si="142"/>
        <v>540925</v>
      </c>
      <c r="W687" s="28" t="s">
        <v>11313</v>
      </c>
      <c r="X687" s="27">
        <v>247940.00000000006</v>
      </c>
      <c r="Y687" s="27">
        <f t="shared" si="146"/>
        <v>870003.75000000023</v>
      </c>
      <c r="Z687" s="4" t="str" cm="1">
        <f t="array" ref="Z687">_xlfn.IFS(YEARFRAC(F687,G687)&lt;1,"&lt;1 Year",YEARFRAC(F687,G687)&lt;=5,"1-5 Years",YEARFRAC(F687,G687)&gt;5,"&gt;5 Years")</f>
        <v>1-5 Years</v>
      </c>
      <c r="AA687" s="24">
        <f>L687*(_xlfn.XLOOKUP(K687,'FX rates'!$A$2:$A$38,'FX rates'!$B$2:$B$38))</f>
        <v>215600.00000000006</v>
      </c>
      <c r="AB687" s="24">
        <f>V687*(_xlfn.XLOOKUP(K687,'FX rates'!$A$2:$A$38,'FX rates'!$B$2:$B$38))</f>
        <v>540925</v>
      </c>
      <c r="AC687" s="24">
        <f>X687*(_xlfn.XLOOKUP(W687,'FX rates'!$A$2:$A$38,'FX rates'!$B$2:$B$38))</f>
        <v>247940.00000000006</v>
      </c>
      <c r="AD687" s="24">
        <f>Y687*(_xlfn.XLOOKUP(W687,'FX rates'!$A$2:$A$38,'FX rates'!$B$2:$B$38))</f>
        <v>870003.75000000023</v>
      </c>
      <c r="AE687" s="30">
        <f t="shared" si="147"/>
        <v>0.14999999999999997</v>
      </c>
      <c r="AF687" s="31">
        <f t="shared" si="148"/>
        <v>32340</v>
      </c>
      <c r="AG687" s="23">
        <f t="shared" si="149"/>
        <v>325324.99999999994</v>
      </c>
      <c r="AH687" s="35">
        <f t="shared" si="143"/>
        <v>1</v>
      </c>
      <c r="AI687" s="23">
        <f>U687*(_xlfn.XLOOKUP(K687,'FX rates'!$A$2:$A$38,'FX rates'!$B$2:$B$38))</f>
        <v>0</v>
      </c>
      <c r="AJ687" s="23">
        <f>Q687*(_xlfn.XLOOKUP(K687,'FX rates'!$A$2:$A$38,'FX rates'!$B$2:$B$38))</f>
        <v>0</v>
      </c>
      <c r="AK687" s="23">
        <f>R687*(_xlfn.XLOOKUP(K687,'FX rates'!$A$2:$A$38,'FX rates'!$B$2:$B$38))</f>
        <v>0</v>
      </c>
      <c r="AM687" s="4"/>
      <c r="AN687" s="4"/>
      <c r="AO687" s="4"/>
      <c r="AP687" s="32">
        <f t="shared" si="144"/>
        <v>1.508928571428571</v>
      </c>
      <c r="AQ687" s="32">
        <f t="shared" si="145"/>
        <v>0</v>
      </c>
      <c r="AR687" s="24">
        <f t="shared" si="150"/>
        <v>622063.75000000012</v>
      </c>
      <c r="AS687" s="24" t="str">
        <f t="shared" si="151"/>
        <v>0</v>
      </c>
      <c r="AT687" s="24">
        <f t="shared" si="152"/>
        <v>783003.37500000023</v>
      </c>
      <c r="AU687" s="24">
        <f t="shared" si="153"/>
        <v>87000.375</v>
      </c>
    </row>
    <row r="688" spans="1:47" x14ac:dyDescent="0.25">
      <c r="A688" s="28" t="s">
        <v>15620</v>
      </c>
      <c r="B688" s="28" t="s">
        <v>11314</v>
      </c>
      <c r="C688" s="28" t="s">
        <v>11315</v>
      </c>
      <c r="D688" s="28" t="s">
        <v>11316</v>
      </c>
      <c r="E688" s="28" t="s">
        <v>11317</v>
      </c>
      <c r="F688" s="29">
        <v>44383</v>
      </c>
      <c r="G688" s="29">
        <v>44896</v>
      </c>
      <c r="H688" s="28" t="s">
        <v>11318</v>
      </c>
      <c r="I688" s="28" t="s">
        <v>16046</v>
      </c>
      <c r="J688" s="28" t="s">
        <v>16048</v>
      </c>
      <c r="K688" s="28" t="s">
        <v>11319</v>
      </c>
      <c r="L688" s="27">
        <v>265650</v>
      </c>
      <c r="M688" s="27">
        <v>143550</v>
      </c>
      <c r="N688" s="27">
        <v>0</v>
      </c>
      <c r="O688" s="27">
        <v>0</v>
      </c>
      <c r="P688" s="27">
        <f t="shared" si="140"/>
        <v>143550</v>
      </c>
      <c r="Q688" s="27">
        <v>0</v>
      </c>
      <c r="R688" s="27">
        <v>0</v>
      </c>
      <c r="S688" s="27">
        <v>0</v>
      </c>
      <c r="T688" s="27">
        <f t="shared" si="141"/>
        <v>0</v>
      </c>
      <c r="U688" s="27">
        <v>0</v>
      </c>
      <c r="V688" s="27">
        <f t="shared" si="142"/>
        <v>409200</v>
      </c>
      <c r="W688" s="28" t="s">
        <v>11320</v>
      </c>
      <c r="X688" s="27">
        <v>278932.5</v>
      </c>
      <c r="Y688" s="27">
        <f t="shared" si="146"/>
        <v>708592.5</v>
      </c>
      <c r="Z688" s="4" t="str" cm="1">
        <f t="array" ref="Z688">_xlfn.IFS(YEARFRAC(F688,G688)&lt;1,"&lt;1 Year",YEARFRAC(F688,G688)&lt;=5,"1-5 Years",YEARFRAC(F688,G688)&gt;5,"&gt;5 Years")</f>
        <v>1-5 Years</v>
      </c>
      <c r="AA688" s="24">
        <f>L688*(_xlfn.XLOOKUP(K688,'FX rates'!$A$2:$A$38,'FX rates'!$B$2:$B$38))</f>
        <v>265650</v>
      </c>
      <c r="AB688" s="24">
        <f>V688*(_xlfn.XLOOKUP(K688,'FX rates'!$A$2:$A$38,'FX rates'!$B$2:$B$38))</f>
        <v>409200</v>
      </c>
      <c r="AC688" s="24">
        <f>X688*(_xlfn.XLOOKUP(W688,'FX rates'!$A$2:$A$38,'FX rates'!$B$2:$B$38))</f>
        <v>278932.5</v>
      </c>
      <c r="AD688" s="24">
        <f>Y688*(_xlfn.XLOOKUP(W688,'FX rates'!$A$2:$A$38,'FX rates'!$B$2:$B$38))</f>
        <v>708592.5</v>
      </c>
      <c r="AE688" s="30">
        <f t="shared" si="147"/>
        <v>0.05</v>
      </c>
      <c r="AF688" s="31">
        <f t="shared" si="148"/>
        <v>13282.5</v>
      </c>
      <c r="AG688" s="23">
        <f t="shared" si="149"/>
        <v>143550</v>
      </c>
      <c r="AH688" s="35">
        <f t="shared" si="143"/>
        <v>1</v>
      </c>
      <c r="AI688" s="23">
        <f>U688*(_xlfn.XLOOKUP(K688,'FX rates'!$A$2:$A$38,'FX rates'!$B$2:$B$38))</f>
        <v>0</v>
      </c>
      <c r="AJ688" s="23">
        <f>Q688*(_xlfn.XLOOKUP(K688,'FX rates'!$A$2:$A$38,'FX rates'!$B$2:$B$38))</f>
        <v>0</v>
      </c>
      <c r="AK688" s="23">
        <f>R688*(_xlfn.XLOOKUP(K688,'FX rates'!$A$2:$A$38,'FX rates'!$B$2:$B$38))</f>
        <v>0</v>
      </c>
      <c r="AM688" s="4"/>
      <c r="AN688" s="4"/>
      <c r="AO688" s="4"/>
      <c r="AP688" s="32">
        <f t="shared" si="144"/>
        <v>0.54037267080745344</v>
      </c>
      <c r="AQ688" s="32">
        <f t="shared" si="145"/>
        <v>0</v>
      </c>
      <c r="AR688" s="24">
        <f t="shared" si="150"/>
        <v>429660</v>
      </c>
      <c r="AS688" s="24" t="str">
        <f t="shared" si="151"/>
        <v>0</v>
      </c>
      <c r="AT688" s="24">
        <f t="shared" si="152"/>
        <v>637733.25</v>
      </c>
      <c r="AU688" s="24">
        <f t="shared" si="153"/>
        <v>70859.25</v>
      </c>
    </row>
    <row r="689" spans="1:47" x14ac:dyDescent="0.25">
      <c r="A689" s="28" t="s">
        <v>15621</v>
      </c>
      <c r="B689" s="28" t="s">
        <v>11321</v>
      </c>
      <c r="C689" s="28" t="s">
        <v>11322</v>
      </c>
      <c r="D689" s="28" t="s">
        <v>11323</v>
      </c>
      <c r="E689" s="28" t="s">
        <v>11324</v>
      </c>
      <c r="F689" s="29">
        <v>44403</v>
      </c>
      <c r="G689" s="29">
        <v>44896</v>
      </c>
      <c r="H689" s="28" t="s">
        <v>11325</v>
      </c>
      <c r="I689" s="28" t="s">
        <v>16047</v>
      </c>
      <c r="J689" s="28" t="s">
        <v>16053</v>
      </c>
      <c r="K689" s="28" t="s">
        <v>11326</v>
      </c>
      <c r="L689" s="27">
        <v>185130.00000000003</v>
      </c>
      <c r="M689" s="27">
        <v>38280</v>
      </c>
      <c r="N689" s="27">
        <v>0</v>
      </c>
      <c r="O689" s="27">
        <v>0</v>
      </c>
      <c r="P689" s="27">
        <f t="shared" si="140"/>
        <v>38280</v>
      </c>
      <c r="Q689" s="27">
        <v>0</v>
      </c>
      <c r="R689" s="27">
        <v>0</v>
      </c>
      <c r="S689" s="27">
        <v>0</v>
      </c>
      <c r="T689" s="27">
        <f t="shared" si="141"/>
        <v>0</v>
      </c>
      <c r="U689" s="27">
        <v>0</v>
      </c>
      <c r="V689" s="27">
        <f t="shared" si="142"/>
        <v>223410.00000000003</v>
      </c>
      <c r="W689" s="28" t="s">
        <v>11327</v>
      </c>
      <c r="X689" s="27">
        <v>186981.30000000002</v>
      </c>
      <c r="Y689" s="27">
        <f t="shared" si="146"/>
        <v>412625.4</v>
      </c>
      <c r="Z689" s="4" t="str" cm="1">
        <f t="array" ref="Z689">_xlfn.IFS(YEARFRAC(F689,G689)&lt;1,"&lt;1 Year",YEARFRAC(F689,G689)&lt;=5,"1-5 Years",YEARFRAC(F689,G689)&gt;5,"&gt;5 Years")</f>
        <v>1-5 Years</v>
      </c>
      <c r="AA689" s="24">
        <f>L689*(_xlfn.XLOOKUP(K689,'FX rates'!$A$2:$A$38,'FX rates'!$B$2:$B$38))</f>
        <v>185130.00000000003</v>
      </c>
      <c r="AB689" s="24">
        <f>V689*(_xlfn.XLOOKUP(K689,'FX rates'!$A$2:$A$38,'FX rates'!$B$2:$B$38))</f>
        <v>223410.00000000003</v>
      </c>
      <c r="AC689" s="24">
        <f>X689*(_xlfn.XLOOKUP(W689,'FX rates'!$A$2:$A$38,'FX rates'!$B$2:$B$38))</f>
        <v>186981.30000000002</v>
      </c>
      <c r="AD689" s="24">
        <f>Y689*(_xlfn.XLOOKUP(W689,'FX rates'!$A$2:$A$38,'FX rates'!$B$2:$B$38))</f>
        <v>412625.4</v>
      </c>
      <c r="AE689" s="30">
        <f t="shared" si="147"/>
        <v>9.999999999999936E-3</v>
      </c>
      <c r="AF689" s="31">
        <f t="shared" si="148"/>
        <v>1851.2999999999884</v>
      </c>
      <c r="AG689" s="23">
        <f t="shared" si="149"/>
        <v>38280</v>
      </c>
      <c r="AH689" s="35">
        <f t="shared" si="143"/>
        <v>1</v>
      </c>
      <c r="AI689" s="23">
        <f>U689*(_xlfn.XLOOKUP(K689,'FX rates'!$A$2:$A$38,'FX rates'!$B$2:$B$38))</f>
        <v>0</v>
      </c>
      <c r="AJ689" s="23">
        <f>Q689*(_xlfn.XLOOKUP(K689,'FX rates'!$A$2:$A$38,'FX rates'!$B$2:$B$38))</f>
        <v>0</v>
      </c>
      <c r="AK689" s="23">
        <f>R689*(_xlfn.XLOOKUP(K689,'FX rates'!$A$2:$A$38,'FX rates'!$B$2:$B$38))</f>
        <v>0</v>
      </c>
      <c r="AM689" s="4"/>
      <c r="AN689" s="4"/>
      <c r="AO689" s="4"/>
      <c r="AP689" s="32">
        <f t="shared" si="144"/>
        <v>0.20677361853832438</v>
      </c>
      <c r="AQ689" s="32">
        <f t="shared" si="145"/>
        <v>0</v>
      </c>
      <c r="AR689" s="24">
        <f t="shared" si="150"/>
        <v>225644.10000000003</v>
      </c>
      <c r="AS689" s="24" t="str">
        <f t="shared" si="151"/>
        <v>0</v>
      </c>
      <c r="AT689" s="24">
        <f t="shared" si="152"/>
        <v>371362.86000000004</v>
      </c>
      <c r="AU689" s="24">
        <f t="shared" si="153"/>
        <v>41262.539999999979</v>
      </c>
    </row>
    <row r="690" spans="1:47" x14ac:dyDescent="0.25">
      <c r="A690" s="28" t="s">
        <v>15622</v>
      </c>
      <c r="B690" s="28" t="s">
        <v>11328</v>
      </c>
      <c r="C690" s="28" t="s">
        <v>11329</v>
      </c>
      <c r="D690" s="28" t="s">
        <v>11330</v>
      </c>
      <c r="E690" s="28" t="s">
        <v>11331</v>
      </c>
      <c r="F690" s="29">
        <v>44382</v>
      </c>
      <c r="G690" s="29">
        <v>44896</v>
      </c>
      <c r="H690" s="28" t="s">
        <v>11332</v>
      </c>
      <c r="I690" s="28" t="s">
        <v>16036</v>
      </c>
      <c r="J690" s="28" t="s">
        <v>16047</v>
      </c>
      <c r="K690" s="28" t="s">
        <v>11333</v>
      </c>
      <c r="L690" s="27">
        <v>127765</v>
      </c>
      <c r="M690" s="27">
        <v>26796.000000000004</v>
      </c>
      <c r="N690" s="27">
        <v>0</v>
      </c>
      <c r="O690" s="27">
        <v>0</v>
      </c>
      <c r="P690" s="27">
        <f t="shared" si="140"/>
        <v>26796.000000000004</v>
      </c>
      <c r="Q690" s="27">
        <v>0</v>
      </c>
      <c r="R690" s="27">
        <v>0</v>
      </c>
      <c r="S690" s="27">
        <v>0</v>
      </c>
      <c r="T690" s="27">
        <f t="shared" si="141"/>
        <v>0</v>
      </c>
      <c r="U690" s="27">
        <v>0</v>
      </c>
      <c r="V690" s="27">
        <f t="shared" si="142"/>
        <v>154561</v>
      </c>
      <c r="W690" s="28" t="s">
        <v>11334</v>
      </c>
      <c r="X690" s="27">
        <v>132875.6</v>
      </c>
      <c r="Y690" s="27">
        <f t="shared" si="146"/>
        <v>293619.04000000004</v>
      </c>
      <c r="Z690" s="4" t="str" cm="1">
        <f t="array" ref="Z690">_xlfn.IFS(YEARFRAC(F690,G690)&lt;1,"&lt;1 Year",YEARFRAC(F690,G690)&lt;=5,"1-5 Years",YEARFRAC(F690,G690)&gt;5,"&gt;5 Years")</f>
        <v>1-5 Years</v>
      </c>
      <c r="AA690" s="24">
        <f>L690*(_xlfn.XLOOKUP(K690,'FX rates'!$A$2:$A$38,'FX rates'!$B$2:$B$38))</f>
        <v>170010.49725966426</v>
      </c>
      <c r="AB690" s="24">
        <f>V690*(_xlfn.XLOOKUP(K690,'FX rates'!$A$2:$A$38,'FX rates'!$B$2:$B$38))</f>
        <v>205666.59466169114</v>
      </c>
      <c r="AC690" s="24">
        <f>X690*(_xlfn.XLOOKUP(W690,'FX rates'!$A$2:$A$38,'FX rates'!$B$2:$B$38))</f>
        <v>176810.91715005084</v>
      </c>
      <c r="AD690" s="24">
        <f>Y690*(_xlfn.XLOOKUP(W690,'FX rates'!$A$2:$A$38,'FX rates'!$B$2:$B$38))</f>
        <v>390704.17559820967</v>
      </c>
      <c r="AE690" s="30">
        <f t="shared" si="147"/>
        <v>4.0000000000000036E-2</v>
      </c>
      <c r="AF690" s="31">
        <f t="shared" si="148"/>
        <v>5110.6000000000058</v>
      </c>
      <c r="AG690" s="23">
        <f t="shared" si="149"/>
        <v>35656.097402026877</v>
      </c>
      <c r="AH690" s="35">
        <f t="shared" si="143"/>
        <v>1.3306500000756409</v>
      </c>
      <c r="AI690" s="23">
        <f>U690*(_xlfn.XLOOKUP(K690,'FX rates'!$A$2:$A$38,'FX rates'!$B$2:$B$38))</f>
        <v>0</v>
      </c>
      <c r="AJ690" s="23">
        <f>Q690*(_xlfn.XLOOKUP(K690,'FX rates'!$A$2:$A$38,'FX rates'!$B$2:$B$38))</f>
        <v>0</v>
      </c>
      <c r="AK690" s="23">
        <f>R690*(_xlfn.XLOOKUP(K690,'FX rates'!$A$2:$A$38,'FX rates'!$B$2:$B$38))</f>
        <v>0</v>
      </c>
      <c r="AM690" s="4"/>
      <c r="AN690" s="4"/>
      <c r="AO690" s="4"/>
      <c r="AP690" s="32">
        <f t="shared" si="144"/>
        <v>0.20972879896685323</v>
      </c>
      <c r="AQ690" s="32">
        <f t="shared" si="145"/>
        <v>0</v>
      </c>
      <c r="AR690" s="24">
        <f t="shared" si="150"/>
        <v>160743.44</v>
      </c>
      <c r="AS690" s="24" t="str">
        <f t="shared" si="151"/>
        <v>0</v>
      </c>
      <c r="AT690" s="24">
        <f t="shared" si="152"/>
        <v>351633.75803838868</v>
      </c>
      <c r="AU690" s="24">
        <f t="shared" si="153"/>
        <v>39070.417559820984</v>
      </c>
    </row>
    <row r="691" spans="1:47" x14ac:dyDescent="0.25">
      <c r="A691" s="28" t="s">
        <v>15623</v>
      </c>
      <c r="B691" s="28" t="s">
        <v>550</v>
      </c>
      <c r="C691" s="28" t="s">
        <v>551</v>
      </c>
      <c r="D691" s="28" t="s">
        <v>552</v>
      </c>
      <c r="E691" s="28" t="s">
        <v>553</v>
      </c>
      <c r="F691" s="29">
        <v>44389</v>
      </c>
      <c r="G691" s="29">
        <v>44896</v>
      </c>
      <c r="H691" s="28" t="s">
        <v>554</v>
      </c>
      <c r="I691" s="28" t="s">
        <v>16057</v>
      </c>
      <c r="J691" s="28" t="s">
        <v>16039</v>
      </c>
      <c r="K691" s="28" t="s">
        <v>555</v>
      </c>
      <c r="L691" s="27">
        <v>53509.500000000007</v>
      </c>
      <c r="M691" s="27">
        <v>10883.4</v>
      </c>
      <c r="N691" s="27">
        <v>0</v>
      </c>
      <c r="O691" s="27">
        <v>0</v>
      </c>
      <c r="P691" s="27">
        <f t="shared" si="140"/>
        <v>10883.4</v>
      </c>
      <c r="Q691" s="27">
        <v>0</v>
      </c>
      <c r="R691" s="27">
        <v>0</v>
      </c>
      <c r="S691" s="27">
        <v>0</v>
      </c>
      <c r="T691" s="27">
        <f t="shared" si="141"/>
        <v>0</v>
      </c>
      <c r="U691" s="27">
        <v>0</v>
      </c>
      <c r="V691" s="27">
        <f t="shared" si="142"/>
        <v>64392.900000000009</v>
      </c>
      <c r="W691" s="28" t="s">
        <v>556</v>
      </c>
      <c r="X691" s="27">
        <v>54579.69000000001</v>
      </c>
      <c r="Y691" s="27">
        <f t="shared" si="146"/>
        <v>120260.44800000003</v>
      </c>
      <c r="Z691" s="4" t="str" cm="1">
        <f t="array" ref="Z691">_xlfn.IFS(YEARFRAC(F691,G691)&lt;1,"&lt;1 Year",YEARFRAC(F691,G691)&lt;=5,"1-5 Years",YEARFRAC(F691,G691)&gt;5,"&gt;5 Years")</f>
        <v>1-5 Years</v>
      </c>
      <c r="AA691" s="24">
        <f>L691*(_xlfn.XLOOKUP(K691,'FX rates'!$A$2:$A$38,'FX rates'!$B$2:$B$38))</f>
        <v>71202.416179047519</v>
      </c>
      <c r="AB691" s="24">
        <f>V691*(_xlfn.XLOOKUP(K691,'FX rates'!$A$2:$A$38,'FX rates'!$B$2:$B$38))</f>
        <v>85684.412389870748</v>
      </c>
      <c r="AC691" s="24">
        <f>X691*(_xlfn.XLOOKUP(W691,'FX rates'!$A$2:$A$38,'FX rates'!$B$2:$B$38))</f>
        <v>72626.464502628471</v>
      </c>
      <c r="AD691" s="24">
        <f>Y691*(_xlfn.XLOOKUP(W691,'FX rates'!$A$2:$A$38,'FX rates'!$B$2:$B$38))</f>
        <v>160024.56514029665</v>
      </c>
      <c r="AE691" s="30">
        <f t="shared" si="147"/>
        <v>2.0000000000000018E-2</v>
      </c>
      <c r="AF691" s="31">
        <f t="shared" si="148"/>
        <v>1070.1900000000023</v>
      </c>
      <c r="AG691" s="23">
        <f t="shared" si="149"/>
        <v>14481.996210823228</v>
      </c>
      <c r="AH691" s="35">
        <f t="shared" si="143"/>
        <v>1.3306500000756409</v>
      </c>
      <c r="AI691" s="23">
        <f>U691*(_xlfn.XLOOKUP(K691,'FX rates'!$A$2:$A$38,'FX rates'!$B$2:$B$38))</f>
        <v>0</v>
      </c>
      <c r="AJ691" s="23">
        <f>Q691*(_xlfn.XLOOKUP(K691,'FX rates'!$A$2:$A$38,'FX rates'!$B$2:$B$38))</f>
        <v>0</v>
      </c>
      <c r="AK691" s="23">
        <f>R691*(_xlfn.XLOOKUP(K691,'FX rates'!$A$2:$A$38,'FX rates'!$B$2:$B$38))</f>
        <v>0</v>
      </c>
      <c r="AM691" s="4"/>
      <c r="AN691" s="4"/>
      <c r="AO691" s="4"/>
      <c r="AP691" s="32">
        <f t="shared" si="144"/>
        <v>0.20339192106074619</v>
      </c>
      <c r="AQ691" s="32">
        <f t="shared" si="145"/>
        <v>0</v>
      </c>
      <c r="AR691" s="24">
        <f t="shared" si="150"/>
        <v>65680.758000000016</v>
      </c>
      <c r="AS691" s="24" t="str">
        <f t="shared" si="151"/>
        <v>0</v>
      </c>
      <c r="AT691" s="24">
        <f t="shared" si="152"/>
        <v>144022.108626267</v>
      </c>
      <c r="AU691" s="24">
        <f t="shared" si="153"/>
        <v>16002.456514029647</v>
      </c>
    </row>
    <row r="692" spans="1:47" x14ac:dyDescent="0.25">
      <c r="A692" s="28" t="s">
        <v>14166</v>
      </c>
      <c r="B692" s="28" t="s">
        <v>1139</v>
      </c>
      <c r="C692" s="28" t="s">
        <v>1140</v>
      </c>
      <c r="D692" s="28" t="s">
        <v>1141</v>
      </c>
      <c r="E692" s="28" t="s">
        <v>1142</v>
      </c>
      <c r="F692" s="29">
        <v>39566</v>
      </c>
      <c r="G692" s="29">
        <v>44896</v>
      </c>
      <c r="H692" s="28" t="s">
        <v>1143</v>
      </c>
      <c r="I692" s="28" t="s">
        <v>16033</v>
      </c>
      <c r="J692" s="4" t="s">
        <v>16050</v>
      </c>
      <c r="K692" s="28" t="s">
        <v>1144</v>
      </c>
      <c r="L692" s="27">
        <v>103083.75000000001</v>
      </c>
      <c r="M692" s="27">
        <v>22346.500000000004</v>
      </c>
      <c r="N692" s="27">
        <v>0</v>
      </c>
      <c r="O692" s="27">
        <v>0</v>
      </c>
      <c r="P692" s="27">
        <f t="shared" si="140"/>
        <v>22346.500000000004</v>
      </c>
      <c r="Q692" s="27">
        <v>0</v>
      </c>
      <c r="R692" s="27">
        <v>0</v>
      </c>
      <c r="S692" s="27">
        <v>0</v>
      </c>
      <c r="T692" s="27">
        <f t="shared" si="141"/>
        <v>0</v>
      </c>
      <c r="U692" s="27">
        <v>0</v>
      </c>
      <c r="V692" s="27">
        <f t="shared" si="142"/>
        <v>125430.25000000001</v>
      </c>
      <c r="W692" s="28" t="s">
        <v>1145</v>
      </c>
      <c r="X692" s="27">
        <v>111330.45000000003</v>
      </c>
      <c r="Y692" s="27">
        <f t="shared" si="146"/>
        <v>246795.12000000005</v>
      </c>
      <c r="Z692" s="4" t="str" cm="1">
        <f t="array" ref="Z692">_xlfn.IFS(YEARFRAC(F692,G692)&lt;1,"&lt;1 Year",YEARFRAC(F692,G692)&lt;=5,"1-5 Years",YEARFRAC(F692,G692)&gt;5,"&gt;5 Years")</f>
        <v>&gt;5 Years</v>
      </c>
      <c r="AA692" s="24">
        <f>L692*(_xlfn.XLOOKUP(K692,'FX rates'!$A$2:$A$38,'FX rates'!$B$2:$B$38))</f>
        <v>137168.39194529736</v>
      </c>
      <c r="AB692" s="24">
        <f>V692*(_xlfn.XLOOKUP(K692,'FX rates'!$A$2:$A$38,'FX rates'!$B$2:$B$38))</f>
        <v>166903.76217198768</v>
      </c>
      <c r="AC692" s="24">
        <f>X692*(_xlfn.XLOOKUP(W692,'FX rates'!$A$2:$A$38,'FX rates'!$B$2:$B$38))</f>
        <v>148141.86330092116</v>
      </c>
      <c r="AD692" s="24">
        <f>Y692*(_xlfn.XLOOKUP(W692,'FX rates'!$A$2:$A$38,'FX rates'!$B$2:$B$38))</f>
        <v>328397.92644666787</v>
      </c>
      <c r="AE692" s="30">
        <f t="shared" si="147"/>
        <v>8.0000000000000071E-2</v>
      </c>
      <c r="AF692" s="31">
        <f t="shared" si="148"/>
        <v>8246.7000000000116</v>
      </c>
      <c r="AG692" s="23">
        <f t="shared" si="149"/>
        <v>29735.370226690313</v>
      </c>
      <c r="AH692" s="35">
        <f t="shared" si="143"/>
        <v>1.3306500000756409</v>
      </c>
      <c r="AI692" s="23">
        <f>U692*(_xlfn.XLOOKUP(K692,'FX rates'!$A$2:$A$38,'FX rates'!$B$2:$B$38))</f>
        <v>0</v>
      </c>
      <c r="AJ692" s="23">
        <f>Q692*(_xlfn.XLOOKUP(K692,'FX rates'!$A$2:$A$38,'FX rates'!$B$2:$B$38))</f>
        <v>0</v>
      </c>
      <c r="AK692" s="23">
        <f>R692*(_xlfn.XLOOKUP(K692,'FX rates'!$A$2:$A$38,'FX rates'!$B$2:$B$38))</f>
        <v>0</v>
      </c>
      <c r="AM692" s="4"/>
      <c r="AN692" s="4"/>
      <c r="AO692" s="4"/>
      <c r="AP692" s="32">
        <f t="shared" si="144"/>
        <v>0.21678004535147394</v>
      </c>
      <c r="AQ692" s="32">
        <f t="shared" si="145"/>
        <v>0</v>
      </c>
      <c r="AR692" s="24">
        <f t="shared" si="150"/>
        <v>135464.67000000004</v>
      </c>
      <c r="AS692" s="24" t="str">
        <f t="shared" si="151"/>
        <v>0</v>
      </c>
      <c r="AT692" s="24">
        <f t="shared" si="152"/>
        <v>295558.13380200107</v>
      </c>
      <c r="AU692" s="24">
        <f t="shared" si="153"/>
        <v>32839.792644666799</v>
      </c>
    </row>
    <row r="693" spans="1:47" x14ac:dyDescent="0.25">
      <c r="A693" s="28" t="s">
        <v>15624</v>
      </c>
      <c r="B693" s="28" t="s">
        <v>11342</v>
      </c>
      <c r="C693" s="28" t="s">
        <v>11343</v>
      </c>
      <c r="D693" s="28" t="s">
        <v>11344</v>
      </c>
      <c r="E693" s="28" t="s">
        <v>11345</v>
      </c>
      <c r="F693" s="29">
        <v>44396</v>
      </c>
      <c r="G693" s="29">
        <v>44896</v>
      </c>
      <c r="H693" s="28" t="s">
        <v>11346</v>
      </c>
      <c r="I693" s="28" t="s">
        <v>16045</v>
      </c>
      <c r="J693" s="4" t="s">
        <v>16036</v>
      </c>
      <c r="K693" s="28" t="s">
        <v>11347</v>
      </c>
      <c r="L693" s="27">
        <v>266915</v>
      </c>
      <c r="M693" s="27">
        <v>272250</v>
      </c>
      <c r="N693" s="27">
        <v>0</v>
      </c>
      <c r="O693" s="27">
        <v>0</v>
      </c>
      <c r="P693" s="27">
        <f t="shared" si="140"/>
        <v>272250</v>
      </c>
      <c r="Q693" s="27">
        <v>0</v>
      </c>
      <c r="R693" s="27">
        <v>0</v>
      </c>
      <c r="S693" s="27">
        <v>0</v>
      </c>
      <c r="T693" s="27">
        <f t="shared" si="141"/>
        <v>0</v>
      </c>
      <c r="U693" s="27">
        <v>0</v>
      </c>
      <c r="V693" s="27">
        <f t="shared" si="142"/>
        <v>539165</v>
      </c>
      <c r="W693" s="28" t="s">
        <v>11348</v>
      </c>
      <c r="X693" s="27">
        <v>282929.90000000002</v>
      </c>
      <c r="Y693" s="27">
        <f t="shared" si="146"/>
        <v>854444.8</v>
      </c>
      <c r="Z693" s="4" t="str" cm="1">
        <f t="array" ref="Z693">_xlfn.IFS(YEARFRAC(F693,G693)&lt;1,"&lt;1 Year",YEARFRAC(F693,G693)&lt;=5,"1-5 Years",YEARFRAC(F693,G693)&gt;5,"&gt;5 Years")</f>
        <v>1-5 Years</v>
      </c>
      <c r="AA693" s="24">
        <f>L693*(_xlfn.XLOOKUP(K693,'FX rates'!$A$2:$A$38,'FX rates'!$B$2:$B$38))</f>
        <v>205762.41134751774</v>
      </c>
      <c r="AB693" s="24">
        <f>V693*(_xlfn.XLOOKUP(K693,'FX rates'!$A$2:$A$38,'FX rates'!$B$2:$B$38))</f>
        <v>415637.52698119025</v>
      </c>
      <c r="AC693" s="24">
        <f>X693*(_xlfn.XLOOKUP(W693,'FX rates'!$A$2:$A$38,'FX rates'!$B$2:$B$38))</f>
        <v>218108.15602836883</v>
      </c>
      <c r="AD693" s="24">
        <f>Y693*(_xlfn.XLOOKUP(W693,'FX rates'!$A$2:$A$38,'FX rates'!$B$2:$B$38))</f>
        <v>658683.93462843052</v>
      </c>
      <c r="AE693" s="30">
        <f t="shared" si="147"/>
        <v>6.0000000000000109E-2</v>
      </c>
      <c r="AF693" s="31">
        <f t="shared" si="148"/>
        <v>16014.900000000023</v>
      </c>
      <c r="AG693" s="23">
        <f t="shared" si="149"/>
        <v>209875.11563367251</v>
      </c>
      <c r="AH693" s="35">
        <f t="shared" si="143"/>
        <v>0.77089115016959608</v>
      </c>
      <c r="AI693" s="23">
        <f>U693*(_xlfn.XLOOKUP(K693,'FX rates'!$A$2:$A$38,'FX rates'!$B$2:$B$38))</f>
        <v>0</v>
      </c>
      <c r="AJ693" s="23">
        <f>Q693*(_xlfn.XLOOKUP(K693,'FX rates'!$A$2:$A$38,'FX rates'!$B$2:$B$38))</f>
        <v>0</v>
      </c>
      <c r="AK693" s="23">
        <f>R693*(_xlfn.XLOOKUP(K693,'FX rates'!$A$2:$A$38,'FX rates'!$B$2:$B$38))</f>
        <v>0</v>
      </c>
      <c r="AM693" s="4"/>
      <c r="AN693" s="4"/>
      <c r="AO693" s="4"/>
      <c r="AP693" s="32">
        <f t="shared" si="144"/>
        <v>1.0199876365134968</v>
      </c>
      <c r="AQ693" s="32">
        <f t="shared" si="145"/>
        <v>0</v>
      </c>
      <c r="AR693" s="24">
        <f t="shared" si="150"/>
        <v>571514.9</v>
      </c>
      <c r="AS693" s="24" t="str">
        <f t="shared" si="151"/>
        <v>0</v>
      </c>
      <c r="AT693" s="24">
        <f t="shared" si="152"/>
        <v>592815.54116558749</v>
      </c>
      <c r="AU693" s="24">
        <f t="shared" si="153"/>
        <v>65868.393462843029</v>
      </c>
    </row>
    <row r="694" spans="1:47" x14ac:dyDescent="0.25">
      <c r="A694" s="28" t="s">
        <v>15625</v>
      </c>
      <c r="B694" s="28" t="s">
        <v>11349</v>
      </c>
      <c r="C694" s="28" t="s">
        <v>11350</v>
      </c>
      <c r="D694" s="28" t="s">
        <v>11351</v>
      </c>
      <c r="E694" s="28" t="s">
        <v>11352</v>
      </c>
      <c r="F694" s="29">
        <v>44383</v>
      </c>
      <c r="G694" s="29">
        <v>44896</v>
      </c>
      <c r="H694" s="28" t="s">
        <v>11353</v>
      </c>
      <c r="I694" s="28" t="s">
        <v>16043</v>
      </c>
      <c r="J694" s="28" t="s">
        <v>16042</v>
      </c>
      <c r="K694" s="28" t="s">
        <v>11354</v>
      </c>
      <c r="L694" s="27">
        <v>266200.00000000006</v>
      </c>
      <c r="M694" s="27">
        <v>879890.00000000012</v>
      </c>
      <c r="N694" s="27">
        <v>0</v>
      </c>
      <c r="O694" s="27">
        <v>0</v>
      </c>
      <c r="P694" s="27">
        <f t="shared" si="140"/>
        <v>879890.00000000012</v>
      </c>
      <c r="Q694" s="27">
        <v>0</v>
      </c>
      <c r="R694" s="27">
        <v>0</v>
      </c>
      <c r="S694" s="27">
        <v>0</v>
      </c>
      <c r="T694" s="27">
        <f t="shared" si="141"/>
        <v>0</v>
      </c>
      <c r="U694" s="27">
        <v>0</v>
      </c>
      <c r="V694" s="27">
        <f t="shared" si="142"/>
        <v>1146090.0000000002</v>
      </c>
      <c r="W694" s="28" t="s">
        <v>11355</v>
      </c>
      <c r="X694" s="27">
        <v>303468.00000000012</v>
      </c>
      <c r="Y694" s="27">
        <f t="shared" si="146"/>
        <v>1610010.6000000006</v>
      </c>
      <c r="Z694" s="4" t="str" cm="1">
        <f t="array" ref="Z694">_xlfn.IFS(YEARFRAC(F694,G694)&lt;1,"&lt;1 Year",YEARFRAC(F694,G694)&lt;=5,"1-5 Years",YEARFRAC(F694,G694)&gt;5,"&gt;5 Years")</f>
        <v>1-5 Years</v>
      </c>
      <c r="AA694" s="24">
        <f>L694*(_xlfn.XLOOKUP(K694,'FX rates'!$A$2:$A$38,'FX rates'!$B$2:$B$38))</f>
        <v>266200.00000000006</v>
      </c>
      <c r="AB694" s="24">
        <f>V694*(_xlfn.XLOOKUP(K694,'FX rates'!$A$2:$A$38,'FX rates'!$B$2:$B$38))</f>
        <v>1146090.0000000002</v>
      </c>
      <c r="AC694" s="24">
        <f>X694*(_xlfn.XLOOKUP(W694,'FX rates'!$A$2:$A$38,'FX rates'!$B$2:$B$38))</f>
        <v>303468.00000000012</v>
      </c>
      <c r="AD694" s="24">
        <f>Y694*(_xlfn.XLOOKUP(W694,'FX rates'!$A$2:$A$38,'FX rates'!$B$2:$B$38))</f>
        <v>1610010.6000000006</v>
      </c>
      <c r="AE694" s="30">
        <f t="shared" si="147"/>
        <v>0.14000000000000018</v>
      </c>
      <c r="AF694" s="31">
        <f t="shared" si="148"/>
        <v>37268.000000000058</v>
      </c>
      <c r="AG694" s="23">
        <f t="shared" si="149"/>
        <v>879890.00000000023</v>
      </c>
      <c r="AH694" s="35">
        <f t="shared" si="143"/>
        <v>1</v>
      </c>
      <c r="AI694" s="23">
        <f>U694*(_xlfn.XLOOKUP(K694,'FX rates'!$A$2:$A$38,'FX rates'!$B$2:$B$38))</f>
        <v>0</v>
      </c>
      <c r="AJ694" s="23">
        <f>Q694*(_xlfn.XLOOKUP(K694,'FX rates'!$A$2:$A$38,'FX rates'!$B$2:$B$38))</f>
        <v>0</v>
      </c>
      <c r="AK694" s="23">
        <f>R694*(_xlfn.XLOOKUP(K694,'FX rates'!$A$2:$A$38,'FX rates'!$B$2:$B$38))</f>
        <v>0</v>
      </c>
      <c r="AM694" s="4"/>
      <c r="AN694" s="4"/>
      <c r="AO694" s="4"/>
      <c r="AP694" s="32">
        <f t="shared" si="144"/>
        <v>3.3053719008264459</v>
      </c>
      <c r="AQ694" s="32">
        <f t="shared" si="145"/>
        <v>0</v>
      </c>
      <c r="AR694" s="24">
        <f t="shared" si="150"/>
        <v>1306542.6000000003</v>
      </c>
      <c r="AS694" s="24" t="str">
        <f t="shared" si="151"/>
        <v>0</v>
      </c>
      <c r="AT694" s="24">
        <f t="shared" si="152"/>
        <v>1449009.5400000005</v>
      </c>
      <c r="AU694" s="24">
        <f t="shared" si="153"/>
        <v>161001.06000000006</v>
      </c>
    </row>
    <row r="695" spans="1:47" x14ac:dyDescent="0.25">
      <c r="A695" s="28" t="s">
        <v>15626</v>
      </c>
      <c r="B695" s="28" t="s">
        <v>4969</v>
      </c>
      <c r="C695" s="28" t="s">
        <v>4970</v>
      </c>
      <c r="D695" s="28" t="s">
        <v>4971</v>
      </c>
      <c r="E695" s="28" t="s">
        <v>4972</v>
      </c>
      <c r="F695" s="29">
        <v>44382</v>
      </c>
      <c r="G695" s="29">
        <v>44896</v>
      </c>
      <c r="H695" s="28" t="s">
        <v>4973</v>
      </c>
      <c r="I695" s="28" t="s">
        <v>16053</v>
      </c>
      <c r="J695" s="28" t="s">
        <v>16043</v>
      </c>
      <c r="K695" s="28" t="s">
        <v>4974</v>
      </c>
      <c r="L695" s="27">
        <v>47124.000000000007</v>
      </c>
      <c r="M695" s="27">
        <v>6316.2000000000007</v>
      </c>
      <c r="N695" s="27">
        <v>0</v>
      </c>
      <c r="O695" s="27">
        <v>0</v>
      </c>
      <c r="P695" s="27">
        <f t="shared" si="140"/>
        <v>6316.2000000000007</v>
      </c>
      <c r="Q695" s="27">
        <v>0</v>
      </c>
      <c r="R695" s="27">
        <v>0</v>
      </c>
      <c r="S695" s="27">
        <v>0</v>
      </c>
      <c r="T695" s="27">
        <f t="shared" si="141"/>
        <v>0</v>
      </c>
      <c r="U695" s="27">
        <v>0</v>
      </c>
      <c r="V695" s="27">
        <f t="shared" si="142"/>
        <v>53440.200000000012</v>
      </c>
      <c r="W695" s="28" t="s">
        <v>4975</v>
      </c>
      <c r="X695" s="27">
        <v>51836.400000000009</v>
      </c>
      <c r="Y695" s="27">
        <f t="shared" si="146"/>
        <v>110620.62000000002</v>
      </c>
      <c r="Z695" s="4" t="str" cm="1">
        <f t="array" ref="Z695">_xlfn.IFS(YEARFRAC(F695,G695)&lt;1,"&lt;1 Year",YEARFRAC(F695,G695)&lt;=5,"1-5 Years",YEARFRAC(F695,G695)&gt;5,"&gt;5 Years")</f>
        <v>1-5 Years</v>
      </c>
      <c r="AA695" s="24">
        <f>L695*(_xlfn.XLOOKUP(K695,'FX rates'!$A$2:$A$38,'FX rates'!$B$2:$B$38))</f>
        <v>62705.550603564516</v>
      </c>
      <c r="AB695" s="24">
        <f>V695*(_xlfn.XLOOKUP(K695,'FX rates'!$A$2:$A$38,'FX rates'!$B$2:$B$38))</f>
        <v>71110.20213404228</v>
      </c>
      <c r="AC695" s="24">
        <f>X695*(_xlfn.XLOOKUP(W695,'FX rates'!$A$2:$A$38,'FX rates'!$B$2:$B$38))</f>
        <v>68976.105663920971</v>
      </c>
      <c r="AD695" s="24">
        <f>Y695*(_xlfn.XLOOKUP(W695,'FX rates'!$A$2:$A$38,'FX rates'!$B$2:$B$38))</f>
        <v>147197.32801136747</v>
      </c>
      <c r="AE695" s="30">
        <f t="shared" si="147"/>
        <v>0.10000000000000006</v>
      </c>
      <c r="AF695" s="31">
        <f t="shared" si="148"/>
        <v>4712.4000000000015</v>
      </c>
      <c r="AG695" s="23">
        <f t="shared" si="149"/>
        <v>8404.651530477764</v>
      </c>
      <c r="AH695" s="35">
        <f t="shared" si="143"/>
        <v>1.3306500000756409</v>
      </c>
      <c r="AI695" s="23">
        <f>U695*(_xlfn.XLOOKUP(K695,'FX rates'!$A$2:$A$38,'FX rates'!$B$2:$B$38))</f>
        <v>0</v>
      </c>
      <c r="AJ695" s="23">
        <f>Q695*(_xlfn.XLOOKUP(K695,'FX rates'!$A$2:$A$38,'FX rates'!$B$2:$B$38))</f>
        <v>0</v>
      </c>
      <c r="AK695" s="23">
        <f>R695*(_xlfn.XLOOKUP(K695,'FX rates'!$A$2:$A$38,'FX rates'!$B$2:$B$38))</f>
        <v>0</v>
      </c>
      <c r="AM695" s="4"/>
      <c r="AN695" s="4"/>
      <c r="AO695" s="4"/>
      <c r="AP695" s="32">
        <f t="shared" si="144"/>
        <v>0.13403361344537815</v>
      </c>
      <c r="AQ695" s="32">
        <f t="shared" si="145"/>
        <v>0</v>
      </c>
      <c r="AR695" s="24">
        <f t="shared" si="150"/>
        <v>58784.220000000008</v>
      </c>
      <c r="AS695" s="24" t="str">
        <f t="shared" si="151"/>
        <v>0</v>
      </c>
      <c r="AT695" s="24">
        <f t="shared" si="152"/>
        <v>132477.59521023073</v>
      </c>
      <c r="AU695" s="24">
        <f t="shared" si="153"/>
        <v>14719.732801136735</v>
      </c>
    </row>
    <row r="696" spans="1:47" x14ac:dyDescent="0.25">
      <c r="A696" s="28" t="s">
        <v>15627</v>
      </c>
      <c r="B696" s="28" t="s">
        <v>11363</v>
      </c>
      <c r="C696" s="28" t="s">
        <v>11364</v>
      </c>
      <c r="D696" s="28" t="s">
        <v>11365</v>
      </c>
      <c r="E696" s="28" t="s">
        <v>11366</v>
      </c>
      <c r="F696" s="29">
        <v>44382</v>
      </c>
      <c r="G696" s="29">
        <v>44896</v>
      </c>
      <c r="H696" s="28" t="s">
        <v>11367</v>
      </c>
      <c r="I696" s="28" t="s">
        <v>16054</v>
      </c>
      <c r="J696" s="28" t="s">
        <v>16041</v>
      </c>
      <c r="K696" s="28" t="s">
        <v>11368</v>
      </c>
      <c r="L696" s="27">
        <v>116600.00000000001</v>
      </c>
      <c r="M696" s="27">
        <v>60720</v>
      </c>
      <c r="N696" s="27">
        <v>10200</v>
      </c>
      <c r="O696" s="27">
        <v>0</v>
      </c>
      <c r="P696" s="27">
        <f t="shared" si="140"/>
        <v>70920</v>
      </c>
      <c r="Q696" s="27">
        <v>0</v>
      </c>
      <c r="R696" s="27">
        <v>1190</v>
      </c>
      <c r="S696" s="27">
        <v>0</v>
      </c>
      <c r="T696" s="27">
        <f t="shared" si="141"/>
        <v>1190</v>
      </c>
      <c r="U696" s="27">
        <v>0</v>
      </c>
      <c r="V696" s="27">
        <f t="shared" si="142"/>
        <v>188710</v>
      </c>
      <c r="W696" s="28" t="s">
        <v>11369</v>
      </c>
      <c r="X696" s="27">
        <v>129426.00000000003</v>
      </c>
      <c r="Y696" s="27">
        <f t="shared" si="146"/>
        <v>326251.20000000007</v>
      </c>
      <c r="Z696" s="4" t="str" cm="1">
        <f t="array" ref="Z696">_xlfn.IFS(YEARFRAC(F696,G696)&lt;1,"&lt;1 Year",YEARFRAC(F696,G696)&lt;=5,"1-5 Years",YEARFRAC(F696,G696)&gt;5,"&gt;5 Years")</f>
        <v>1-5 Years</v>
      </c>
      <c r="AA696" s="24">
        <f>L696*(_xlfn.XLOOKUP(K696,'FX rates'!$A$2:$A$38,'FX rates'!$B$2:$B$38))</f>
        <v>116600.00000000001</v>
      </c>
      <c r="AB696" s="24">
        <f>V696*(_xlfn.XLOOKUP(K696,'FX rates'!$A$2:$A$38,'FX rates'!$B$2:$B$38))</f>
        <v>188710</v>
      </c>
      <c r="AC696" s="24">
        <f>X696*(_xlfn.XLOOKUP(W696,'FX rates'!$A$2:$A$38,'FX rates'!$B$2:$B$38))</f>
        <v>129426.00000000003</v>
      </c>
      <c r="AD696" s="24">
        <f>Y696*(_xlfn.XLOOKUP(W696,'FX rates'!$A$2:$A$38,'FX rates'!$B$2:$B$38))</f>
        <v>326251.20000000007</v>
      </c>
      <c r="AE696" s="30">
        <f t="shared" si="147"/>
        <v>0.11000000000000011</v>
      </c>
      <c r="AF696" s="31">
        <f t="shared" si="148"/>
        <v>12826.000000000015</v>
      </c>
      <c r="AG696" s="23">
        <f t="shared" si="149"/>
        <v>72109.999999999985</v>
      </c>
      <c r="AH696" s="35">
        <f t="shared" si="143"/>
        <v>1</v>
      </c>
      <c r="AI696" s="23">
        <f>U696*(_xlfn.XLOOKUP(K696,'FX rates'!$A$2:$A$38,'FX rates'!$B$2:$B$38))</f>
        <v>0</v>
      </c>
      <c r="AJ696" s="23">
        <f>Q696*(_xlfn.XLOOKUP(K696,'FX rates'!$A$2:$A$38,'FX rates'!$B$2:$B$38))</f>
        <v>0</v>
      </c>
      <c r="AK696" s="23">
        <f>R696*(_xlfn.XLOOKUP(K696,'FX rates'!$A$2:$A$38,'FX rates'!$B$2:$B$38))</f>
        <v>1190</v>
      </c>
      <c r="AM696" s="4"/>
      <c r="AN696" s="4"/>
      <c r="AO696" s="4"/>
      <c r="AP696" s="32">
        <f t="shared" si="144"/>
        <v>0.52075471698113196</v>
      </c>
      <c r="AQ696" s="32">
        <f t="shared" si="145"/>
        <v>0</v>
      </c>
      <c r="AR696" s="24">
        <f t="shared" si="150"/>
        <v>196825.20000000004</v>
      </c>
      <c r="AS696" s="24" t="str">
        <f t="shared" si="151"/>
        <v>0</v>
      </c>
      <c r="AT696" s="24">
        <f t="shared" si="152"/>
        <v>293626.08000000007</v>
      </c>
      <c r="AU696" s="24">
        <f t="shared" si="153"/>
        <v>32625.119999999995</v>
      </c>
    </row>
    <row r="697" spans="1:47" x14ac:dyDescent="0.25">
      <c r="A697" s="28" t="s">
        <v>15628</v>
      </c>
      <c r="B697" s="28" t="s">
        <v>11370</v>
      </c>
      <c r="C697" s="28" t="s">
        <v>11371</v>
      </c>
      <c r="D697" s="28" t="s">
        <v>11372</v>
      </c>
      <c r="E697" s="28" t="s">
        <v>11373</v>
      </c>
      <c r="F697" s="29">
        <v>38594</v>
      </c>
      <c r="G697" s="29">
        <v>44896</v>
      </c>
      <c r="H697" s="28" t="s">
        <v>11374</v>
      </c>
      <c r="I697" s="28" t="s">
        <v>16051</v>
      </c>
      <c r="J697" s="28" t="s">
        <v>16035</v>
      </c>
      <c r="K697" s="28" t="s">
        <v>11375</v>
      </c>
      <c r="L697" s="27">
        <v>246400.00000000006</v>
      </c>
      <c r="M697" s="27">
        <v>469480</v>
      </c>
      <c r="N697" s="27">
        <v>0</v>
      </c>
      <c r="O697" s="27">
        <v>0</v>
      </c>
      <c r="P697" s="27">
        <f t="shared" si="140"/>
        <v>469480</v>
      </c>
      <c r="Q697" s="27">
        <v>0</v>
      </c>
      <c r="R697" s="27">
        <v>0</v>
      </c>
      <c r="S697" s="27">
        <v>0</v>
      </c>
      <c r="T697" s="27">
        <f t="shared" si="141"/>
        <v>0</v>
      </c>
      <c r="U697" s="27">
        <v>0</v>
      </c>
      <c r="V697" s="27">
        <f t="shared" si="142"/>
        <v>715880</v>
      </c>
      <c r="W697" s="28" t="s">
        <v>11376</v>
      </c>
      <c r="X697" s="27">
        <v>280896.00000000012</v>
      </c>
      <c r="Y697" s="27">
        <f t="shared" si="146"/>
        <v>1096999.2000000004</v>
      </c>
      <c r="Z697" s="4" t="str" cm="1">
        <f t="array" ref="Z697">_xlfn.IFS(YEARFRAC(F697,G697)&lt;1,"&lt;1 Year",YEARFRAC(F697,G697)&lt;=5,"1-5 Years",YEARFRAC(F697,G697)&gt;5,"&gt;5 Years")</f>
        <v>&gt;5 Years</v>
      </c>
      <c r="AA697" s="24">
        <f>L697*(_xlfn.XLOOKUP(K697,'FX rates'!$A$2:$A$38,'FX rates'!$B$2:$B$38))</f>
        <v>246400.00000000006</v>
      </c>
      <c r="AB697" s="24">
        <f>V697*(_xlfn.XLOOKUP(K697,'FX rates'!$A$2:$A$38,'FX rates'!$B$2:$B$38))</f>
        <v>715880</v>
      </c>
      <c r="AC697" s="24">
        <f>X697*(_xlfn.XLOOKUP(W697,'FX rates'!$A$2:$A$38,'FX rates'!$B$2:$B$38))</f>
        <v>280896.00000000012</v>
      </c>
      <c r="AD697" s="24">
        <f>Y697*(_xlfn.XLOOKUP(W697,'FX rates'!$A$2:$A$38,'FX rates'!$B$2:$B$38))</f>
        <v>1096999.2000000004</v>
      </c>
      <c r="AE697" s="30">
        <f t="shared" si="147"/>
        <v>0.14000000000000021</v>
      </c>
      <c r="AF697" s="31">
        <f t="shared" si="148"/>
        <v>34496.000000000058</v>
      </c>
      <c r="AG697" s="23">
        <f t="shared" si="149"/>
        <v>469479.99999999994</v>
      </c>
      <c r="AH697" s="35">
        <f t="shared" si="143"/>
        <v>1</v>
      </c>
      <c r="AI697" s="23">
        <f>U697*(_xlfn.XLOOKUP(K697,'FX rates'!$A$2:$A$38,'FX rates'!$B$2:$B$38))</f>
        <v>0</v>
      </c>
      <c r="AJ697" s="23">
        <f>Q697*(_xlfn.XLOOKUP(K697,'FX rates'!$A$2:$A$38,'FX rates'!$B$2:$B$38))</f>
        <v>0</v>
      </c>
      <c r="AK697" s="23">
        <f>R697*(_xlfn.XLOOKUP(K697,'FX rates'!$A$2:$A$38,'FX rates'!$B$2:$B$38))</f>
        <v>0</v>
      </c>
      <c r="AM697" s="4"/>
      <c r="AN697" s="4"/>
      <c r="AO697" s="4"/>
      <c r="AP697" s="32">
        <f t="shared" si="144"/>
        <v>1.9053571428571423</v>
      </c>
      <c r="AQ697" s="32">
        <f t="shared" si="145"/>
        <v>0</v>
      </c>
      <c r="AR697" s="24">
        <f t="shared" si="150"/>
        <v>816103.2000000003</v>
      </c>
      <c r="AS697" s="24" t="str">
        <f t="shared" si="151"/>
        <v>0</v>
      </c>
      <c r="AT697" s="24">
        <f t="shared" si="152"/>
        <v>987299.28000000038</v>
      </c>
      <c r="AU697" s="24">
        <f t="shared" si="153"/>
        <v>109699.92000000004</v>
      </c>
    </row>
    <row r="698" spans="1:47" x14ac:dyDescent="0.25">
      <c r="A698" s="28" t="s">
        <v>15629</v>
      </c>
      <c r="B698" s="28" t="s">
        <v>11377</v>
      </c>
      <c r="C698" s="28" t="s">
        <v>11378</v>
      </c>
      <c r="D698" s="28" t="s">
        <v>11379</v>
      </c>
      <c r="E698" s="28" t="s">
        <v>11380</v>
      </c>
      <c r="F698" s="29">
        <v>44389</v>
      </c>
      <c r="G698" s="29">
        <v>44896</v>
      </c>
      <c r="H698" s="28" t="s">
        <v>11381</v>
      </c>
      <c r="I698" s="28" t="s">
        <v>16055</v>
      </c>
      <c r="J698" s="28" t="s">
        <v>16034</v>
      </c>
      <c r="K698" s="28" t="s">
        <v>11383</v>
      </c>
      <c r="L698" s="27">
        <v>369638027</v>
      </c>
      <c r="M698" s="27">
        <v>645841405</v>
      </c>
      <c r="N698" s="27">
        <v>0</v>
      </c>
      <c r="O698" s="27">
        <v>0</v>
      </c>
      <c r="P698" s="27">
        <f t="shared" si="140"/>
        <v>645841405</v>
      </c>
      <c r="Q698" s="27">
        <v>0</v>
      </c>
      <c r="R698" s="27">
        <v>0</v>
      </c>
      <c r="S698" s="27">
        <v>0</v>
      </c>
      <c r="T698" s="27">
        <f t="shared" si="141"/>
        <v>0</v>
      </c>
      <c r="U698" s="27">
        <v>0</v>
      </c>
      <c r="V698" s="27">
        <f t="shared" si="142"/>
        <v>1015479432</v>
      </c>
      <c r="W698" s="28" t="s">
        <v>11384</v>
      </c>
      <c r="X698" s="27">
        <v>388119928.35000002</v>
      </c>
      <c r="Y698" s="27">
        <f t="shared" si="146"/>
        <v>1454373331.9500003</v>
      </c>
      <c r="Z698" s="4" t="str" cm="1">
        <f t="array" ref="Z698">_xlfn.IFS(YEARFRAC(F698,G698)&lt;1,"&lt;1 Year",YEARFRAC(F698,G698)&lt;=5,"1-5 Years",YEARFRAC(F698,G698)&gt;5,"&gt;5 Years")</f>
        <v>1-5 Years</v>
      </c>
      <c r="AA698" s="24">
        <f>L698*(_xlfn.XLOOKUP(K698,'FX rates'!$A$2:$A$38,'FX rates'!$B$2:$B$38))</f>
        <v>127990.78498825314</v>
      </c>
      <c r="AB698" s="24">
        <f>V698*(_xlfn.XLOOKUP(K698,'FX rates'!$A$2:$A$38,'FX rates'!$B$2:$B$38))</f>
        <v>351619.69317920157</v>
      </c>
      <c r="AC698" s="24">
        <f>X698*(_xlfn.XLOOKUP(W698,'FX rates'!$A$2:$A$38,'FX rates'!$B$2:$B$38))</f>
        <v>134390.3242376658</v>
      </c>
      <c r="AD698" s="24">
        <f>Y698*(_xlfn.XLOOKUP(W698,'FX rates'!$A$2:$A$38,'FX rates'!$B$2:$B$38))</f>
        <v>503591.00207582756</v>
      </c>
      <c r="AE698" s="30">
        <f t="shared" si="147"/>
        <v>0.05</v>
      </c>
      <c r="AF698" s="31">
        <f t="shared" si="148"/>
        <v>18481901.350000024</v>
      </c>
      <c r="AG698" s="23">
        <f t="shared" si="149"/>
        <v>223628.90819094842</v>
      </c>
      <c r="AH698" s="35">
        <f t="shared" si="143"/>
        <v>3.462597883313914E-4</v>
      </c>
      <c r="AI698" s="23">
        <f>U698*(_xlfn.XLOOKUP(K698,'FX rates'!$A$2:$A$38,'FX rates'!$B$2:$B$38))</f>
        <v>0</v>
      </c>
      <c r="AJ698" s="23">
        <f>Q698*(_xlfn.XLOOKUP(K698,'FX rates'!$A$2:$A$38,'FX rates'!$B$2:$B$38))</f>
        <v>0</v>
      </c>
      <c r="AK698" s="23">
        <f>R698*(_xlfn.XLOOKUP(K698,'FX rates'!$A$2:$A$38,'FX rates'!$B$2:$B$38))</f>
        <v>0</v>
      </c>
      <c r="AM698" s="4"/>
      <c r="AN698" s="4"/>
      <c r="AO698" s="4"/>
      <c r="AP698" s="32">
        <f t="shared" si="144"/>
        <v>1.7472266320694325</v>
      </c>
      <c r="AQ698" s="32">
        <f t="shared" si="145"/>
        <v>0</v>
      </c>
      <c r="AR698" s="24">
        <f t="shared" si="150"/>
        <v>1066253403.6000001</v>
      </c>
      <c r="AS698" s="24" t="str">
        <f t="shared" si="151"/>
        <v>0</v>
      </c>
      <c r="AT698" s="24">
        <f t="shared" si="152"/>
        <v>453231.90186824481</v>
      </c>
      <c r="AU698" s="24">
        <f t="shared" si="153"/>
        <v>50359.100207582756</v>
      </c>
    </row>
    <row r="699" spans="1:47" x14ac:dyDescent="0.25">
      <c r="A699" s="28" t="s">
        <v>15630</v>
      </c>
      <c r="B699" s="28" t="s">
        <v>11385</v>
      </c>
      <c r="C699" s="28" t="s">
        <v>11386</v>
      </c>
      <c r="D699" s="28" t="s">
        <v>11387</v>
      </c>
      <c r="E699" s="28" t="s">
        <v>11388</v>
      </c>
      <c r="F699" s="29">
        <v>44389</v>
      </c>
      <c r="G699" s="29">
        <v>44896</v>
      </c>
      <c r="H699" s="28" t="s">
        <v>11389</v>
      </c>
      <c r="I699" s="28" t="s">
        <v>16042</v>
      </c>
      <c r="J699" s="28" t="s">
        <v>16033</v>
      </c>
      <c r="K699" s="28" t="s">
        <v>11390</v>
      </c>
      <c r="L699" s="27">
        <v>141240</v>
      </c>
      <c r="M699" s="27">
        <v>191400.00000000003</v>
      </c>
      <c r="N699" s="27">
        <v>0</v>
      </c>
      <c r="O699" s="27">
        <v>0</v>
      </c>
      <c r="P699" s="27">
        <f t="shared" si="140"/>
        <v>191400.00000000003</v>
      </c>
      <c r="Q699" s="27">
        <v>0</v>
      </c>
      <c r="R699" s="27">
        <v>0</v>
      </c>
      <c r="S699" s="27">
        <v>0</v>
      </c>
      <c r="T699" s="27">
        <f t="shared" si="141"/>
        <v>0</v>
      </c>
      <c r="U699" s="27">
        <v>0</v>
      </c>
      <c r="V699" s="27">
        <f t="shared" si="142"/>
        <v>332640</v>
      </c>
      <c r="W699" s="28" t="s">
        <v>11391</v>
      </c>
      <c r="X699" s="27">
        <v>156776.40000000002</v>
      </c>
      <c r="Y699" s="27">
        <f t="shared" si="146"/>
        <v>526006.80000000005</v>
      </c>
      <c r="Z699" s="4" t="str" cm="1">
        <f t="array" ref="Z699">_xlfn.IFS(YEARFRAC(F699,G699)&lt;1,"&lt;1 Year",YEARFRAC(F699,G699)&lt;=5,"1-5 Years",YEARFRAC(F699,G699)&gt;5,"&gt;5 Years")</f>
        <v>1-5 Years</v>
      </c>
      <c r="AA699" s="24">
        <f>L699*(_xlfn.XLOOKUP(K699,'FX rates'!$A$2:$A$38,'FX rates'!$B$2:$B$38))</f>
        <v>187941.00601068352</v>
      </c>
      <c r="AB699" s="24">
        <f>V699*(_xlfn.XLOOKUP(K699,'FX rates'!$A$2:$A$38,'FX rates'!$B$2:$B$38))</f>
        <v>442627.41602516122</v>
      </c>
      <c r="AC699" s="24">
        <f>X699*(_xlfn.XLOOKUP(W699,'FX rates'!$A$2:$A$38,'FX rates'!$B$2:$B$38))</f>
        <v>208614.51667185876</v>
      </c>
      <c r="AD699" s="24">
        <f>Y699*(_xlfn.XLOOKUP(W699,'FX rates'!$A$2:$A$38,'FX rates'!$B$2:$B$38))</f>
        <v>699930.94845978776</v>
      </c>
      <c r="AE699" s="30">
        <f t="shared" si="147"/>
        <v>0.11000000000000029</v>
      </c>
      <c r="AF699" s="31">
        <f t="shared" si="148"/>
        <v>15536.400000000023</v>
      </c>
      <c r="AG699" s="23">
        <f t="shared" si="149"/>
        <v>254686.4100144777</v>
      </c>
      <c r="AH699" s="35">
        <f t="shared" si="143"/>
        <v>1.3306500000756409</v>
      </c>
      <c r="AI699" s="23">
        <f>U699*(_xlfn.XLOOKUP(K699,'FX rates'!$A$2:$A$38,'FX rates'!$B$2:$B$38))</f>
        <v>0</v>
      </c>
      <c r="AJ699" s="23">
        <f>Q699*(_xlfn.XLOOKUP(K699,'FX rates'!$A$2:$A$38,'FX rates'!$B$2:$B$38))</f>
        <v>0</v>
      </c>
      <c r="AK699" s="23">
        <f>R699*(_xlfn.XLOOKUP(K699,'FX rates'!$A$2:$A$38,'FX rates'!$B$2:$B$38))</f>
        <v>0</v>
      </c>
      <c r="AM699" s="4"/>
      <c r="AN699" s="4"/>
      <c r="AO699" s="4"/>
      <c r="AP699" s="32">
        <f t="shared" si="144"/>
        <v>1.3551401869158881</v>
      </c>
      <c r="AQ699" s="32">
        <f t="shared" si="145"/>
        <v>0</v>
      </c>
      <c r="AR699" s="24">
        <f t="shared" si="150"/>
        <v>369230.40000000008</v>
      </c>
      <c r="AS699" s="24" t="str">
        <f t="shared" si="151"/>
        <v>0</v>
      </c>
      <c r="AT699" s="24">
        <f t="shared" si="152"/>
        <v>629937.85361380898</v>
      </c>
      <c r="AU699" s="24">
        <f t="shared" si="153"/>
        <v>69993.094845978776</v>
      </c>
    </row>
    <row r="700" spans="1:47" x14ac:dyDescent="0.25">
      <c r="A700" s="28" t="s">
        <v>15631</v>
      </c>
      <c r="B700" s="28" t="s">
        <v>11392</v>
      </c>
      <c r="C700" s="28" t="s">
        <v>11393</v>
      </c>
      <c r="D700" s="28" t="s">
        <v>11394</v>
      </c>
      <c r="E700" s="28" t="s">
        <v>11395</v>
      </c>
      <c r="F700" s="29">
        <v>44389</v>
      </c>
      <c r="G700" s="29">
        <v>44896</v>
      </c>
      <c r="H700" s="28" t="s">
        <v>11396</v>
      </c>
      <c r="I700" s="28" t="s">
        <v>16049</v>
      </c>
      <c r="J700" s="28" t="s">
        <v>16038</v>
      </c>
      <c r="K700" s="28" t="s">
        <v>11397</v>
      </c>
      <c r="L700" s="27">
        <v>134310.00000000003</v>
      </c>
      <c r="M700" s="27">
        <v>63360</v>
      </c>
      <c r="N700" s="27">
        <v>1000</v>
      </c>
      <c r="O700" s="27">
        <v>500</v>
      </c>
      <c r="P700" s="27">
        <f t="shared" si="140"/>
        <v>64860</v>
      </c>
      <c r="Q700" s="27">
        <v>3000</v>
      </c>
      <c r="R700" s="27">
        <v>0</v>
      </c>
      <c r="S700" s="27">
        <v>500</v>
      </c>
      <c r="T700" s="27">
        <f t="shared" si="141"/>
        <v>3500</v>
      </c>
      <c r="U700" s="27">
        <v>15000</v>
      </c>
      <c r="V700" s="27">
        <f t="shared" si="142"/>
        <v>217670.00000000003</v>
      </c>
      <c r="W700" s="28" t="s">
        <v>13</v>
      </c>
      <c r="X700" s="27">
        <v>147741.00000000006</v>
      </c>
      <c r="Y700" s="27">
        <f t="shared" si="146"/>
        <v>513469.00000000012</v>
      </c>
      <c r="Z700" s="4" t="str" cm="1">
        <f t="array" ref="Z700">_xlfn.IFS(YEARFRAC(F700,G700)&lt;1,"&lt;1 Year",YEARFRAC(F700,G700)&lt;=5,"1-5 Years",YEARFRAC(F700,G700)&gt;5,"&gt;5 Years")</f>
        <v>1-5 Years</v>
      </c>
      <c r="AA700" s="24">
        <f>L700*(_xlfn.XLOOKUP(K700,'FX rates'!$A$2:$A$38,'FX rates'!$B$2:$B$38))</f>
        <v>178719.60151015938</v>
      </c>
      <c r="AB700" s="24">
        <f>V700*(_xlfn.XLOOKUP(K700,'FX rates'!$A$2:$A$38,'FX rates'!$B$2:$B$38))</f>
        <v>289642.58551646478</v>
      </c>
      <c r="AC700" s="24">
        <f>X700*(_xlfn.XLOOKUP(W700,'FX rates'!$A$2:$A$38,'FX rates'!$B$2:$B$38))</f>
        <v>196591.56166117534</v>
      </c>
      <c r="AD700" s="24">
        <f>Y700*(_xlfn.XLOOKUP(W700,'FX rates'!$A$2:$A$38,'FX rates'!$B$2:$B$38))</f>
        <v>683247.52488883946</v>
      </c>
      <c r="AE700" s="30">
        <f t="shared" si="147"/>
        <v>0.1000000000000001</v>
      </c>
      <c r="AF700" s="31">
        <f t="shared" si="148"/>
        <v>13431.000000000029</v>
      </c>
      <c r="AG700" s="23">
        <f t="shared" si="149"/>
        <v>110922.9840063054</v>
      </c>
      <c r="AH700" s="35">
        <f t="shared" si="143"/>
        <v>1.3306500000756409</v>
      </c>
      <c r="AI700" s="23">
        <f>U700*(_xlfn.XLOOKUP(K700,'FX rates'!$A$2:$A$38,'FX rates'!$B$2:$B$38))</f>
        <v>19959.750001134613</v>
      </c>
      <c r="AJ700" s="23">
        <f>Q700*(_xlfn.XLOOKUP(K700,'FX rates'!$A$2:$A$38,'FX rates'!$B$2:$B$38))</f>
        <v>3991.9500002269228</v>
      </c>
      <c r="AK700" s="23">
        <f>R700*(_xlfn.XLOOKUP(K700,'FX rates'!$A$2:$A$38,'FX rates'!$B$2:$B$38))</f>
        <v>0</v>
      </c>
      <c r="AM700" s="4"/>
      <c r="AN700" s="4"/>
      <c r="AO700" s="4"/>
      <c r="AP700" s="32">
        <f t="shared" si="144"/>
        <v>0.47174447174447165</v>
      </c>
      <c r="AQ700" s="32">
        <f t="shared" si="145"/>
        <v>3.7227309954582675E-3</v>
      </c>
      <c r="AR700" s="24">
        <f t="shared" si="150"/>
        <v>217437.00000000006</v>
      </c>
      <c r="AS700" s="24">
        <f t="shared" si="151"/>
        <v>148291.00000000003</v>
      </c>
      <c r="AT700" s="24">
        <f t="shared" si="152"/>
        <v>614922.77239995555</v>
      </c>
      <c r="AU700" s="24">
        <f t="shared" si="153"/>
        <v>68324.752488883911</v>
      </c>
    </row>
    <row r="701" spans="1:47" x14ac:dyDescent="0.25">
      <c r="A701" s="28" t="s">
        <v>15632</v>
      </c>
      <c r="B701" s="28" t="s">
        <v>11398</v>
      </c>
      <c r="C701" s="28" t="s">
        <v>11399</v>
      </c>
      <c r="D701" s="28" t="s">
        <v>11400</v>
      </c>
      <c r="E701" s="28" t="s">
        <v>11401</v>
      </c>
      <c r="F701" s="29">
        <v>44389</v>
      </c>
      <c r="G701" s="29">
        <v>44896</v>
      </c>
      <c r="H701" s="28" t="s">
        <v>11402</v>
      </c>
      <c r="I701" s="28" t="s">
        <v>16041</v>
      </c>
      <c r="J701" s="28" t="s">
        <v>16054</v>
      </c>
      <c r="K701" s="28" t="s">
        <v>11403</v>
      </c>
      <c r="L701" s="27">
        <v>241109.00000000003</v>
      </c>
      <c r="M701" s="27">
        <v>163663.5</v>
      </c>
      <c r="N701" s="27">
        <v>0</v>
      </c>
      <c r="O701" s="27">
        <v>0</v>
      </c>
      <c r="P701" s="27">
        <f t="shared" si="140"/>
        <v>163663.5</v>
      </c>
      <c r="Q701" s="27">
        <v>0</v>
      </c>
      <c r="R701" s="27">
        <v>0</v>
      </c>
      <c r="S701" s="27">
        <v>0</v>
      </c>
      <c r="T701" s="27">
        <f t="shared" si="141"/>
        <v>0</v>
      </c>
      <c r="U701" s="27">
        <v>0</v>
      </c>
      <c r="V701" s="27">
        <f t="shared" si="142"/>
        <v>404772.5</v>
      </c>
      <c r="W701" s="28" t="s">
        <v>11404</v>
      </c>
      <c r="X701" s="27">
        <v>257986.63000000003</v>
      </c>
      <c r="Y701" s="27">
        <f t="shared" si="146"/>
        <v>691093.20500000007</v>
      </c>
      <c r="Z701" s="4" t="str" cm="1">
        <f t="array" ref="Z701">_xlfn.IFS(YEARFRAC(F701,G701)&lt;1,"&lt;1 Year",YEARFRAC(F701,G701)&lt;=5,"1-5 Years",YEARFRAC(F701,G701)&gt;5,"&gt;5 Years")</f>
        <v>1-5 Years</v>
      </c>
      <c r="AA701" s="24">
        <f>L701*(_xlfn.XLOOKUP(K701,'FX rates'!$A$2:$A$38,'FX rates'!$B$2:$B$38))</f>
        <v>241109.00000000003</v>
      </c>
      <c r="AB701" s="24">
        <f>V701*(_xlfn.XLOOKUP(K701,'FX rates'!$A$2:$A$38,'FX rates'!$B$2:$B$38))</f>
        <v>404772.5</v>
      </c>
      <c r="AC701" s="24">
        <f>X701*(_xlfn.XLOOKUP(W701,'FX rates'!$A$2:$A$38,'FX rates'!$B$2:$B$38))</f>
        <v>257986.63000000003</v>
      </c>
      <c r="AD701" s="24">
        <f>Y701*(_xlfn.XLOOKUP(W701,'FX rates'!$A$2:$A$38,'FX rates'!$B$2:$B$38))</f>
        <v>691093.20500000007</v>
      </c>
      <c r="AE701" s="30">
        <f t="shared" si="147"/>
        <v>7.0000000000000007E-2</v>
      </c>
      <c r="AF701" s="31">
        <f t="shared" si="148"/>
        <v>16877.630000000005</v>
      </c>
      <c r="AG701" s="23">
        <f t="shared" si="149"/>
        <v>163663.49999999997</v>
      </c>
      <c r="AH701" s="35">
        <f t="shared" si="143"/>
        <v>1</v>
      </c>
      <c r="AI701" s="23">
        <f>U701*(_xlfn.XLOOKUP(K701,'FX rates'!$A$2:$A$38,'FX rates'!$B$2:$B$38))</f>
        <v>0</v>
      </c>
      <c r="AJ701" s="23">
        <f>Q701*(_xlfn.XLOOKUP(K701,'FX rates'!$A$2:$A$38,'FX rates'!$B$2:$B$38))</f>
        <v>0</v>
      </c>
      <c r="AK701" s="23">
        <f>R701*(_xlfn.XLOOKUP(K701,'FX rates'!$A$2:$A$38,'FX rates'!$B$2:$B$38))</f>
        <v>0</v>
      </c>
      <c r="AM701" s="4"/>
      <c r="AN701" s="4"/>
      <c r="AO701" s="4"/>
      <c r="AP701" s="32">
        <f t="shared" si="144"/>
        <v>0.67879465304074083</v>
      </c>
      <c r="AQ701" s="32">
        <f t="shared" si="145"/>
        <v>0</v>
      </c>
      <c r="AR701" s="24">
        <f t="shared" si="150"/>
        <v>433106.57500000007</v>
      </c>
      <c r="AS701" s="24" t="str">
        <f t="shared" si="151"/>
        <v>0</v>
      </c>
      <c r="AT701" s="24">
        <f t="shared" si="152"/>
        <v>621983.88450000004</v>
      </c>
      <c r="AU701" s="24">
        <f t="shared" si="153"/>
        <v>69109.320500000031</v>
      </c>
    </row>
    <row r="702" spans="1:47" x14ac:dyDescent="0.25">
      <c r="A702" s="28" t="s">
        <v>15633</v>
      </c>
      <c r="B702" s="28" t="s">
        <v>11405</v>
      </c>
      <c r="C702" s="28" t="s">
        <v>11406</v>
      </c>
      <c r="D702" s="28" t="s">
        <v>11407</v>
      </c>
      <c r="E702" s="28" t="s">
        <v>11408</v>
      </c>
      <c r="F702" s="29">
        <v>44389</v>
      </c>
      <c r="G702" s="29">
        <v>44896</v>
      </c>
      <c r="H702" s="28" t="s">
        <v>11409</v>
      </c>
      <c r="I702" s="28" t="s">
        <v>16041</v>
      </c>
      <c r="J702" s="28" t="s">
        <v>16032</v>
      </c>
      <c r="K702" s="28" t="s">
        <v>11410</v>
      </c>
      <c r="L702" s="27">
        <v>247170.00000000006</v>
      </c>
      <c r="M702" s="27">
        <v>402101.70000000007</v>
      </c>
      <c r="N702" s="27">
        <v>3071139.32</v>
      </c>
      <c r="O702" s="27">
        <v>0</v>
      </c>
      <c r="P702" s="27">
        <f t="shared" si="140"/>
        <v>3473241.02</v>
      </c>
      <c r="Q702" s="27">
        <v>0</v>
      </c>
      <c r="R702" s="27">
        <v>0</v>
      </c>
      <c r="S702" s="27">
        <v>0</v>
      </c>
      <c r="T702" s="27">
        <f t="shared" si="141"/>
        <v>0</v>
      </c>
      <c r="U702" s="27">
        <v>0</v>
      </c>
      <c r="V702" s="27">
        <f t="shared" si="142"/>
        <v>3720411.02</v>
      </c>
      <c r="W702" s="28" t="s">
        <v>11411</v>
      </c>
      <c r="X702" s="27">
        <v>257056.80000000008</v>
      </c>
      <c r="Y702" s="27">
        <f t="shared" si="146"/>
        <v>932299.36800000025</v>
      </c>
      <c r="Z702" s="4" t="str" cm="1">
        <f t="array" ref="Z702">_xlfn.IFS(YEARFRAC(F702,G702)&lt;1,"&lt;1 Year",YEARFRAC(F702,G702)&lt;=5,"1-5 Years",YEARFRAC(F702,G702)&gt;5,"&gt;5 Years")</f>
        <v>1-5 Years</v>
      </c>
      <c r="AA702" s="24">
        <f>L702*(_xlfn.XLOOKUP(K702,'FX rates'!$A$2:$A$38,'FX rates'!$B$2:$B$38))</f>
        <v>247170.00000000006</v>
      </c>
      <c r="AB702" s="24">
        <f>V702*(_xlfn.XLOOKUP(K702,'FX rates'!$A$2:$A$38,'FX rates'!$B$2:$B$38))</f>
        <v>3720411.02</v>
      </c>
      <c r="AC702" s="24">
        <f>X702*(_xlfn.XLOOKUP(W702,'FX rates'!$A$2:$A$38,'FX rates'!$B$2:$B$38))</f>
        <v>257056.80000000008</v>
      </c>
      <c r="AD702" s="24">
        <f>Y702*(_xlfn.XLOOKUP(W702,'FX rates'!$A$2:$A$38,'FX rates'!$B$2:$B$38))</f>
        <v>932299.36800000025</v>
      </c>
      <c r="AE702" s="30">
        <f t="shared" si="147"/>
        <v>4.0000000000000063E-2</v>
      </c>
      <c r="AF702" s="31">
        <f t="shared" si="148"/>
        <v>9886.8000000000175</v>
      </c>
      <c r="AG702" s="23">
        <f t="shared" si="149"/>
        <v>3473241.02</v>
      </c>
      <c r="AH702" s="35">
        <f t="shared" si="143"/>
        <v>1</v>
      </c>
      <c r="AI702" s="23">
        <f>U702*(_xlfn.XLOOKUP(K702,'FX rates'!$A$2:$A$38,'FX rates'!$B$2:$B$38))</f>
        <v>0</v>
      </c>
      <c r="AJ702" s="23">
        <f>Q702*(_xlfn.XLOOKUP(K702,'FX rates'!$A$2:$A$38,'FX rates'!$B$2:$B$38))</f>
        <v>0</v>
      </c>
      <c r="AK702" s="23">
        <f>R702*(_xlfn.XLOOKUP(K702,'FX rates'!$A$2:$A$38,'FX rates'!$B$2:$B$38))</f>
        <v>0</v>
      </c>
      <c r="AM702" s="4"/>
      <c r="AN702" s="4"/>
      <c r="AO702" s="4"/>
      <c r="AP702" s="32">
        <f t="shared" si="144"/>
        <v>1.6268224299065419</v>
      </c>
      <c r="AQ702" s="32">
        <f t="shared" si="145"/>
        <v>0</v>
      </c>
      <c r="AR702" s="24">
        <f t="shared" si="150"/>
        <v>675242.5680000002</v>
      </c>
      <c r="AS702" s="24" t="str">
        <f t="shared" si="151"/>
        <v>0</v>
      </c>
      <c r="AT702" s="24">
        <f t="shared" si="152"/>
        <v>839069.43120000022</v>
      </c>
      <c r="AU702" s="24">
        <f t="shared" si="153"/>
        <v>93229.936800000025</v>
      </c>
    </row>
    <row r="703" spans="1:47" x14ac:dyDescent="0.25">
      <c r="A703" s="28" t="s">
        <v>14167</v>
      </c>
      <c r="B703" s="28" t="s">
        <v>8834</v>
      </c>
      <c r="C703" s="28" t="s">
        <v>8835</v>
      </c>
      <c r="D703" s="28" t="s">
        <v>8836</v>
      </c>
      <c r="E703" s="28" t="s">
        <v>8837</v>
      </c>
      <c r="F703" s="29">
        <v>39573</v>
      </c>
      <c r="G703" s="29">
        <v>44896</v>
      </c>
      <c r="H703" s="28" t="s">
        <v>8838</v>
      </c>
      <c r="I703" s="28" t="s">
        <v>16045</v>
      </c>
      <c r="J703" s="28" t="s">
        <v>16050</v>
      </c>
      <c r="K703" s="28" t="s">
        <v>8839</v>
      </c>
      <c r="L703" s="27">
        <v>189674.09999999998</v>
      </c>
      <c r="M703" s="27">
        <v>39039</v>
      </c>
      <c r="N703" s="27">
        <v>0</v>
      </c>
      <c r="O703" s="27">
        <v>0</v>
      </c>
      <c r="P703" s="27">
        <f t="shared" si="140"/>
        <v>39039</v>
      </c>
      <c r="Q703" s="27">
        <v>0</v>
      </c>
      <c r="R703" s="27">
        <v>0</v>
      </c>
      <c r="S703" s="27">
        <v>0</v>
      </c>
      <c r="T703" s="27">
        <f t="shared" si="141"/>
        <v>0</v>
      </c>
      <c r="U703" s="27">
        <v>0</v>
      </c>
      <c r="V703" s="27">
        <f t="shared" si="142"/>
        <v>228713.09999999998</v>
      </c>
      <c r="W703" s="28" t="s">
        <v>8840</v>
      </c>
      <c r="X703" s="27">
        <v>202951.28699999998</v>
      </c>
      <c r="Y703" s="27">
        <f t="shared" si="146"/>
        <v>447674.304</v>
      </c>
      <c r="Z703" s="4" t="str" cm="1">
        <f t="array" ref="Z703">_xlfn.IFS(YEARFRAC(F703,G703)&lt;1,"&lt;1 Year",YEARFRAC(F703,G703)&lt;=5,"1-5 Years",YEARFRAC(F703,G703)&gt;5,"&gt;5 Years")</f>
        <v>&gt;5 Years</v>
      </c>
      <c r="AA703" s="24">
        <f>L703*(_xlfn.XLOOKUP(K703,'FX rates'!$A$2:$A$38,'FX rates'!$B$2:$B$38))</f>
        <v>189674.09999999998</v>
      </c>
      <c r="AB703" s="24">
        <f>V703*(_xlfn.XLOOKUP(K703,'FX rates'!$A$2:$A$38,'FX rates'!$B$2:$B$38))</f>
        <v>228713.09999999998</v>
      </c>
      <c r="AC703" s="24">
        <f>X703*(_xlfn.XLOOKUP(W703,'FX rates'!$A$2:$A$38,'FX rates'!$B$2:$B$38))</f>
        <v>202951.28699999998</v>
      </c>
      <c r="AD703" s="24">
        <f>Y703*(_xlfn.XLOOKUP(W703,'FX rates'!$A$2:$A$38,'FX rates'!$B$2:$B$38))</f>
        <v>447674.304</v>
      </c>
      <c r="AE703" s="30">
        <f t="shared" si="147"/>
        <v>7.0000000000000034E-2</v>
      </c>
      <c r="AF703" s="31">
        <f t="shared" si="148"/>
        <v>13277.187000000005</v>
      </c>
      <c r="AG703" s="23">
        <f t="shared" si="149"/>
        <v>39039</v>
      </c>
      <c r="AH703" s="35">
        <f t="shared" si="143"/>
        <v>1</v>
      </c>
      <c r="AI703" s="23">
        <f>U703*(_xlfn.XLOOKUP(K703,'FX rates'!$A$2:$A$38,'FX rates'!$B$2:$B$38))</f>
        <v>0</v>
      </c>
      <c r="AJ703" s="23">
        <f>Q703*(_xlfn.XLOOKUP(K703,'FX rates'!$A$2:$A$38,'FX rates'!$B$2:$B$38))</f>
        <v>0</v>
      </c>
      <c r="AK703" s="23">
        <f>R703*(_xlfn.XLOOKUP(K703,'FX rates'!$A$2:$A$38,'FX rates'!$B$2:$B$38))</f>
        <v>0</v>
      </c>
      <c r="AM703" s="4"/>
      <c r="AN703" s="4"/>
      <c r="AO703" s="4"/>
      <c r="AP703" s="32">
        <f t="shared" si="144"/>
        <v>0.20582145901839</v>
      </c>
      <c r="AQ703" s="32">
        <f t="shared" si="145"/>
        <v>0</v>
      </c>
      <c r="AR703" s="24">
        <f t="shared" si="150"/>
        <v>244723.01699999999</v>
      </c>
      <c r="AS703" s="24" t="str">
        <f t="shared" si="151"/>
        <v>0</v>
      </c>
      <c r="AT703" s="24">
        <f t="shared" si="152"/>
        <v>402906.87359999999</v>
      </c>
      <c r="AU703" s="24">
        <f t="shared" si="153"/>
        <v>44767.430400000012</v>
      </c>
    </row>
    <row r="704" spans="1:47" x14ac:dyDescent="0.25">
      <c r="A704" s="28" t="s">
        <v>15634</v>
      </c>
      <c r="B704" s="28" t="s">
        <v>11412</v>
      </c>
      <c r="C704" s="28" t="s">
        <v>11413</v>
      </c>
      <c r="D704" s="28" t="s">
        <v>11414</v>
      </c>
      <c r="E704" s="28" t="s">
        <v>11415</v>
      </c>
      <c r="F704" s="29">
        <v>44502</v>
      </c>
      <c r="G704" s="29">
        <v>44896</v>
      </c>
      <c r="H704" s="28" t="s">
        <v>11416</v>
      </c>
      <c r="I704" s="28" t="s">
        <v>16042</v>
      </c>
      <c r="J704" s="28" t="s">
        <v>16049</v>
      </c>
      <c r="K704" s="28" t="s">
        <v>11417</v>
      </c>
      <c r="L704" s="27">
        <v>198220.00000000003</v>
      </c>
      <c r="M704" s="27">
        <v>256080</v>
      </c>
      <c r="N704" s="27">
        <v>0</v>
      </c>
      <c r="O704" s="27">
        <v>0</v>
      </c>
      <c r="P704" s="27">
        <f t="shared" si="140"/>
        <v>256080</v>
      </c>
      <c r="Q704" s="27">
        <v>0</v>
      </c>
      <c r="R704" s="27">
        <v>0</v>
      </c>
      <c r="S704" s="27">
        <v>0</v>
      </c>
      <c r="T704" s="27">
        <f t="shared" si="141"/>
        <v>0</v>
      </c>
      <c r="U704" s="27">
        <v>0</v>
      </c>
      <c r="V704" s="27">
        <f t="shared" si="142"/>
        <v>454300</v>
      </c>
      <c r="W704" s="28" t="s">
        <v>11418</v>
      </c>
      <c r="X704" s="27">
        <v>212095.40000000005</v>
      </c>
      <c r="Y704" s="27">
        <f t="shared" si="146"/>
        <v>698196.40000000014</v>
      </c>
      <c r="Z704" s="4" t="str" cm="1">
        <f t="array" ref="Z704">_xlfn.IFS(YEARFRAC(F704,G704)&lt;1,"&lt;1 Year",YEARFRAC(F704,G704)&lt;=5,"1-5 Years",YEARFRAC(F704,G704)&gt;5,"&gt;5 Years")</f>
        <v>1-5 Years</v>
      </c>
      <c r="AA704" s="24">
        <f>L704*(_xlfn.XLOOKUP(K704,'FX rates'!$A$2:$A$38,'FX rates'!$B$2:$B$38))</f>
        <v>198220.00000000003</v>
      </c>
      <c r="AB704" s="24">
        <f>V704*(_xlfn.XLOOKUP(K704,'FX rates'!$A$2:$A$38,'FX rates'!$B$2:$B$38))</f>
        <v>454300</v>
      </c>
      <c r="AC704" s="24">
        <f>X704*(_xlfn.XLOOKUP(W704,'FX rates'!$A$2:$A$38,'FX rates'!$B$2:$B$38))</f>
        <v>212095.40000000005</v>
      </c>
      <c r="AD704" s="24">
        <f>Y704*(_xlfn.XLOOKUP(W704,'FX rates'!$A$2:$A$38,'FX rates'!$B$2:$B$38))</f>
        <v>698196.40000000014</v>
      </c>
      <c r="AE704" s="30">
        <f t="shared" si="147"/>
        <v>7.0000000000000104E-2</v>
      </c>
      <c r="AF704" s="31">
        <f t="shared" si="148"/>
        <v>13875.400000000023</v>
      </c>
      <c r="AG704" s="23">
        <f t="shared" si="149"/>
        <v>256079.99999999997</v>
      </c>
      <c r="AH704" s="35">
        <f t="shared" si="143"/>
        <v>1</v>
      </c>
      <c r="AI704" s="23">
        <f>U704*(_xlfn.XLOOKUP(K704,'FX rates'!$A$2:$A$38,'FX rates'!$B$2:$B$38))</f>
        <v>0</v>
      </c>
      <c r="AJ704" s="23">
        <f>Q704*(_xlfn.XLOOKUP(K704,'FX rates'!$A$2:$A$38,'FX rates'!$B$2:$B$38))</f>
        <v>0</v>
      </c>
      <c r="AK704" s="23">
        <f>R704*(_xlfn.XLOOKUP(K704,'FX rates'!$A$2:$A$38,'FX rates'!$B$2:$B$38))</f>
        <v>0</v>
      </c>
      <c r="AM704" s="4"/>
      <c r="AN704" s="4"/>
      <c r="AO704" s="4"/>
      <c r="AP704" s="32">
        <f t="shared" si="144"/>
        <v>1.2918978912319643</v>
      </c>
      <c r="AQ704" s="32">
        <f t="shared" si="145"/>
        <v>0</v>
      </c>
      <c r="AR704" s="24">
        <f t="shared" si="150"/>
        <v>486101.00000000006</v>
      </c>
      <c r="AS704" s="24" t="str">
        <f t="shared" si="151"/>
        <v>0</v>
      </c>
      <c r="AT704" s="24">
        <f t="shared" si="152"/>
        <v>628376.76000000013</v>
      </c>
      <c r="AU704" s="24">
        <f t="shared" si="153"/>
        <v>69819.640000000014</v>
      </c>
    </row>
    <row r="705" spans="1:47" x14ac:dyDescent="0.25">
      <c r="A705" s="28" t="s">
        <v>15635</v>
      </c>
      <c r="B705" s="28" t="s">
        <v>11419</v>
      </c>
      <c r="C705" s="28" t="s">
        <v>11420</v>
      </c>
      <c r="D705" s="28" t="s">
        <v>11421</v>
      </c>
      <c r="E705" s="28" t="s">
        <v>11422</v>
      </c>
      <c r="F705" s="29">
        <v>44410</v>
      </c>
      <c r="G705" s="29">
        <v>44896</v>
      </c>
      <c r="H705" s="28" t="s">
        <v>11423</v>
      </c>
      <c r="I705" s="28" t="s">
        <v>16035</v>
      </c>
      <c r="J705" s="28" t="s">
        <v>16053</v>
      </c>
      <c r="K705" s="28" t="s">
        <v>11424</v>
      </c>
      <c r="L705" s="27">
        <v>142857.00000000003</v>
      </c>
      <c r="M705" s="4">
        <v>0</v>
      </c>
      <c r="N705" s="27">
        <v>193920.30000000002</v>
      </c>
      <c r="O705" s="27">
        <v>0</v>
      </c>
      <c r="P705" s="27">
        <f t="shared" si="140"/>
        <v>193920.30000000002</v>
      </c>
      <c r="Q705" s="27">
        <v>0</v>
      </c>
      <c r="R705" s="27">
        <v>0</v>
      </c>
      <c r="S705" s="27">
        <v>0</v>
      </c>
      <c r="T705" s="27">
        <f t="shared" si="141"/>
        <v>0</v>
      </c>
      <c r="U705" s="27">
        <v>0</v>
      </c>
      <c r="V705" s="27">
        <f t="shared" si="142"/>
        <v>336777.30000000005</v>
      </c>
      <c r="W705" s="28" t="s">
        <v>11425</v>
      </c>
      <c r="X705" s="27">
        <v>162856.98000000004</v>
      </c>
      <c r="Y705" s="27">
        <f t="shared" si="146"/>
        <v>325713.96000000008</v>
      </c>
      <c r="Z705" s="4" t="str" cm="1">
        <f t="array" ref="Z705">_xlfn.IFS(YEARFRAC(F705,G705)&lt;1,"&lt;1 Year",YEARFRAC(F705,G705)&lt;=5,"1-5 Years",YEARFRAC(F705,G705)&gt;5,"&gt;5 Years")</f>
        <v>1-5 Years</v>
      </c>
      <c r="AA705" s="24">
        <f>L705*(_xlfn.XLOOKUP(K705,'FX rates'!$A$2:$A$38,'FX rates'!$B$2:$B$38))</f>
        <v>190092.66706080586</v>
      </c>
      <c r="AB705" s="24">
        <f>V705*(_xlfn.XLOOKUP(K705,'FX rates'!$A$2:$A$38,'FX rates'!$B$2:$B$38))</f>
        <v>448132.71427047421</v>
      </c>
      <c r="AC705" s="24">
        <f>X705*(_xlfn.XLOOKUP(W705,'FX rates'!$A$2:$A$38,'FX rates'!$B$2:$B$38))</f>
        <v>216705.64044931871</v>
      </c>
      <c r="AD705" s="24">
        <f>Y705*(_xlfn.XLOOKUP(W705,'FX rates'!$A$2:$A$38,'FX rates'!$B$2:$B$38))</f>
        <v>433411.28089863743</v>
      </c>
      <c r="AE705" s="30">
        <f t="shared" si="147"/>
        <v>0.14000000000000015</v>
      </c>
      <c r="AF705" s="31">
        <f t="shared" si="148"/>
        <v>19999.98000000001</v>
      </c>
      <c r="AG705" s="23">
        <f t="shared" si="149"/>
        <v>258040.04720966835</v>
      </c>
      <c r="AH705" s="35">
        <f t="shared" si="143"/>
        <v>1.3306500000756409</v>
      </c>
      <c r="AI705" s="23">
        <f>U705*(_xlfn.XLOOKUP(K705,'FX rates'!$A$2:$A$38,'FX rates'!$B$2:$B$38))</f>
        <v>0</v>
      </c>
      <c r="AJ705" s="23">
        <f>Q705*(_xlfn.XLOOKUP(K705,'FX rates'!$A$2:$A$38,'FX rates'!$B$2:$B$38))</f>
        <v>0</v>
      </c>
      <c r="AK705" s="23">
        <f>R705*(_xlfn.XLOOKUP(K705,'FX rates'!$A$2:$A$38,'FX rates'!$B$2:$B$38))</f>
        <v>0</v>
      </c>
      <c r="AM705" s="4"/>
      <c r="AN705" s="4"/>
      <c r="AO705" s="4"/>
      <c r="AP705" s="32">
        <f t="shared" si="144"/>
        <v>0</v>
      </c>
      <c r="AQ705" s="32">
        <f t="shared" si="145"/>
        <v>0</v>
      </c>
      <c r="AR705" s="24">
        <f t="shared" si="150"/>
        <v>162856.98000000004</v>
      </c>
      <c r="AS705" s="24" t="str">
        <f t="shared" si="151"/>
        <v>0</v>
      </c>
      <c r="AT705" s="24">
        <f t="shared" si="152"/>
        <v>390070.15280877368</v>
      </c>
      <c r="AU705" s="24">
        <f t="shared" si="153"/>
        <v>43341.128089863749</v>
      </c>
    </row>
    <row r="706" spans="1:47" x14ac:dyDescent="0.25">
      <c r="A706" s="28" t="s">
        <v>15636</v>
      </c>
      <c r="B706" s="28" t="s">
        <v>11426</v>
      </c>
      <c r="C706" s="28" t="s">
        <v>11427</v>
      </c>
      <c r="D706" s="28" t="s">
        <v>11428</v>
      </c>
      <c r="E706" s="28" t="s">
        <v>11429</v>
      </c>
      <c r="F706" s="29">
        <v>44410</v>
      </c>
      <c r="G706" s="29">
        <v>44896</v>
      </c>
      <c r="H706" s="28" t="s">
        <v>11430</v>
      </c>
      <c r="I706" s="28" t="s">
        <v>16051</v>
      </c>
      <c r="J706" s="28" t="s">
        <v>16051</v>
      </c>
      <c r="K706" s="28" t="s">
        <v>11431</v>
      </c>
      <c r="L706" s="27">
        <v>143255.75</v>
      </c>
      <c r="M706" s="27">
        <v>54450.000000000007</v>
      </c>
      <c r="N706" s="27">
        <v>0</v>
      </c>
      <c r="O706" s="27">
        <v>0</v>
      </c>
      <c r="P706" s="27">
        <f t="shared" ref="P706:P769" si="154">M706+N706+O706</f>
        <v>54450.000000000007</v>
      </c>
      <c r="Q706" s="27">
        <v>0</v>
      </c>
      <c r="R706" s="27">
        <v>0</v>
      </c>
      <c r="S706" s="27">
        <v>0</v>
      </c>
      <c r="T706" s="27">
        <f t="shared" ref="T706:T769" si="155">+Q706+R706+S706</f>
        <v>0</v>
      </c>
      <c r="U706" s="27">
        <v>0</v>
      </c>
      <c r="V706" s="27">
        <f t="shared" ref="V706:V769" si="156">L706+P706+T706+U706</f>
        <v>197705.75</v>
      </c>
      <c r="W706" s="28" t="s">
        <v>11432</v>
      </c>
      <c r="X706" s="27">
        <v>144688.3075</v>
      </c>
      <c r="Y706" s="27">
        <f t="shared" si="146"/>
        <v>344371.11499999999</v>
      </c>
      <c r="Z706" s="4" t="str" cm="1">
        <f t="array" ref="Z706">_xlfn.IFS(YEARFRAC(F706,G706)&lt;1,"&lt;1 Year",YEARFRAC(F706,G706)&lt;=5,"1-5 Years",YEARFRAC(F706,G706)&gt;5,"&gt;5 Years")</f>
        <v>1-5 Years</v>
      </c>
      <c r="AA706" s="24">
        <f>L706*(_xlfn.XLOOKUP(K706,'FX rates'!$A$2:$A$38,'FX rates'!$B$2:$B$38))</f>
        <v>190623.263748336</v>
      </c>
      <c r="AB706" s="24">
        <f>V706*(_xlfn.XLOOKUP(K706,'FX rates'!$A$2:$A$38,'FX rates'!$B$2:$B$38))</f>
        <v>263077.15625245468</v>
      </c>
      <c r="AC706" s="24">
        <f>X706*(_xlfn.XLOOKUP(W706,'FX rates'!$A$2:$A$38,'FX rates'!$B$2:$B$38))</f>
        <v>192529.49638581937</v>
      </c>
      <c r="AD706" s="24">
        <f>Y706*(_xlfn.XLOOKUP(W706,'FX rates'!$A$2:$A$38,'FX rates'!$B$2:$B$38))</f>
        <v>458237.42420079856</v>
      </c>
      <c r="AE706" s="30">
        <f t="shared" si="147"/>
        <v>1.0000000000000024E-2</v>
      </c>
      <c r="AF706" s="31">
        <f t="shared" si="148"/>
        <v>1432.5574999999953</v>
      </c>
      <c r="AG706" s="23">
        <f t="shared" si="149"/>
        <v>72453.892504118674</v>
      </c>
      <c r="AH706" s="35">
        <f t="shared" ref="AH706:AH769" si="157">AC706/X706</f>
        <v>1.3306500000756409</v>
      </c>
      <c r="AI706" s="23">
        <f>U706*(_xlfn.XLOOKUP(K706,'FX rates'!$A$2:$A$38,'FX rates'!$B$2:$B$38))</f>
        <v>0</v>
      </c>
      <c r="AJ706" s="23">
        <f>Q706*(_xlfn.XLOOKUP(K706,'FX rates'!$A$2:$A$38,'FX rates'!$B$2:$B$38))</f>
        <v>0</v>
      </c>
      <c r="AK706" s="23">
        <f>R706*(_xlfn.XLOOKUP(K706,'FX rates'!$A$2:$A$38,'FX rates'!$B$2:$B$38))</f>
        <v>0</v>
      </c>
      <c r="AM706" s="4"/>
      <c r="AN706" s="4"/>
      <c r="AO706" s="4"/>
      <c r="AP706" s="32">
        <f t="shared" ref="AP706:AP769" si="158">M706/L706</f>
        <v>0.38008945539707834</v>
      </c>
      <c r="AQ706" s="32">
        <f t="shared" ref="AQ706:AQ769" si="159">O706/L706</f>
        <v>0</v>
      </c>
      <c r="AR706" s="24">
        <f t="shared" si="150"/>
        <v>199682.8075</v>
      </c>
      <c r="AS706" s="24" t="str">
        <f t="shared" si="151"/>
        <v>0</v>
      </c>
      <c r="AT706" s="24">
        <f t="shared" si="152"/>
        <v>412413.68178071873</v>
      </c>
      <c r="AU706" s="24">
        <f t="shared" si="153"/>
        <v>45823.742420079827</v>
      </c>
    </row>
    <row r="707" spans="1:47" x14ac:dyDescent="0.25">
      <c r="A707" s="28" t="s">
        <v>15637</v>
      </c>
      <c r="B707" s="28" t="s">
        <v>11433</v>
      </c>
      <c r="C707" s="28" t="s">
        <v>11434</v>
      </c>
      <c r="D707" s="28" t="s">
        <v>11435</v>
      </c>
      <c r="E707" s="28" t="s">
        <v>11436</v>
      </c>
      <c r="F707" s="29">
        <v>44466</v>
      </c>
      <c r="G707" s="29">
        <v>44896</v>
      </c>
      <c r="H707" s="28" t="s">
        <v>11437</v>
      </c>
      <c r="I707" s="28" t="s">
        <v>16051</v>
      </c>
      <c r="J707" s="28" t="s">
        <v>16049</v>
      </c>
      <c r="K707" s="28" t="s">
        <v>11438</v>
      </c>
      <c r="L707" s="27">
        <v>12069204.576000001</v>
      </c>
      <c r="M707" s="4">
        <v>0</v>
      </c>
      <c r="N707" s="27">
        <v>0</v>
      </c>
      <c r="O707" s="27">
        <v>0</v>
      </c>
      <c r="P707" s="27">
        <f t="shared" si="154"/>
        <v>0</v>
      </c>
      <c r="Q707" s="27">
        <v>0</v>
      </c>
      <c r="R707" s="27">
        <v>0</v>
      </c>
      <c r="S707" s="27">
        <v>0</v>
      </c>
      <c r="T707" s="27">
        <f t="shared" si="155"/>
        <v>0</v>
      </c>
      <c r="U707" s="27">
        <v>0</v>
      </c>
      <c r="V707" s="27">
        <f t="shared" si="156"/>
        <v>12069204.576000001</v>
      </c>
      <c r="W707" s="28" t="s">
        <v>11439</v>
      </c>
      <c r="X707" s="27">
        <v>12793356.850560002</v>
      </c>
      <c r="Y707" s="27">
        <f t="shared" ref="Y707:Y770" si="160">X707+AR707+AS707</f>
        <v>25586713.701120004</v>
      </c>
      <c r="Z707" s="4" t="str" cm="1">
        <f t="array" ref="Z707">_xlfn.IFS(YEARFRAC(F707,G707)&lt;1,"&lt;1 Year",YEARFRAC(F707,G707)&lt;=5,"1-5 Years",YEARFRAC(F707,G707)&gt;5,"&gt;5 Years")</f>
        <v>1-5 Years</v>
      </c>
      <c r="AA707" s="24">
        <f>L707*(_xlfn.XLOOKUP(K707,'FX rates'!$A$2:$A$38,'FX rates'!$B$2:$B$38))</f>
        <v>111088.44931658154</v>
      </c>
      <c r="AB707" s="24">
        <f>V707*(_xlfn.XLOOKUP(K707,'FX rates'!$A$2:$A$38,'FX rates'!$B$2:$B$38))</f>
        <v>111088.44931658154</v>
      </c>
      <c r="AC707" s="24">
        <f>X707*(_xlfn.XLOOKUP(W707,'FX rates'!$A$2:$A$38,'FX rates'!$B$2:$B$38))</f>
        <v>117753.75627557644</v>
      </c>
      <c r="AD707" s="24">
        <f>Y707*(_xlfn.XLOOKUP(W707,'FX rates'!$A$2:$A$38,'FX rates'!$B$2:$B$38))</f>
        <v>235507.51255115287</v>
      </c>
      <c r="AE707" s="30">
        <f t="shared" ref="AE707:AE770" si="161">(AC707-AA707)/AA707</f>
        <v>6.0000000000000081E-2</v>
      </c>
      <c r="AF707" s="31">
        <f t="shared" ref="AF707:AF770" si="162">X707-L707</f>
        <v>724152.27456000075</v>
      </c>
      <c r="AG707" s="23">
        <f t="shared" ref="AG707:AG770" si="163">AB707-AA707</f>
        <v>0</v>
      </c>
      <c r="AH707" s="35">
        <f t="shared" si="157"/>
        <v>9.2042891987666256E-3</v>
      </c>
      <c r="AI707" s="23">
        <f>U707*(_xlfn.XLOOKUP(K707,'FX rates'!$A$2:$A$38,'FX rates'!$B$2:$B$38))</f>
        <v>0</v>
      </c>
      <c r="AJ707" s="23">
        <f>Q707*(_xlfn.XLOOKUP(K707,'FX rates'!$A$2:$A$38,'FX rates'!$B$2:$B$38))</f>
        <v>0</v>
      </c>
      <c r="AK707" s="23">
        <f>R707*(_xlfn.XLOOKUP(K707,'FX rates'!$A$2:$A$38,'FX rates'!$B$2:$B$38))</f>
        <v>0</v>
      </c>
      <c r="AM707" s="4"/>
      <c r="AN707" s="4"/>
      <c r="AO707" s="4"/>
      <c r="AP707" s="32">
        <f t="shared" si="158"/>
        <v>0</v>
      </c>
      <c r="AQ707" s="32">
        <f t="shared" si="159"/>
        <v>0</v>
      </c>
      <c r="AR707" s="24">
        <f t="shared" ref="AR707:AR770" si="164">X707*(1+AP707)</f>
        <v>12793356.850560002</v>
      </c>
      <c r="AS707" s="24" t="str">
        <f t="shared" ref="AS707:AS770" si="165">IF(AQ707&gt;0,X707*(1+AQ707),"0")</f>
        <v>0</v>
      </c>
      <c r="AT707" s="24">
        <f t="shared" ref="AT707:AT770" si="166">AD707*(0.9)</f>
        <v>211956.76129603758</v>
      </c>
      <c r="AU707" s="24">
        <f t="shared" ref="AU707:AU770" si="167">AD707-AT707</f>
        <v>23550.75125511529</v>
      </c>
    </row>
    <row r="708" spans="1:47" x14ac:dyDescent="0.25">
      <c r="A708" s="28" t="s">
        <v>15638</v>
      </c>
      <c r="B708" s="28" t="s">
        <v>11440</v>
      </c>
      <c r="C708" s="28" t="s">
        <v>11441</v>
      </c>
      <c r="D708" s="28" t="s">
        <v>11442</v>
      </c>
      <c r="E708" s="28" t="s">
        <v>11443</v>
      </c>
      <c r="F708" s="29">
        <v>44410</v>
      </c>
      <c r="G708" s="29">
        <v>44896</v>
      </c>
      <c r="H708" s="28" t="s">
        <v>11444</v>
      </c>
      <c r="I708" s="28" t="s">
        <v>16054</v>
      </c>
      <c r="J708" s="4" t="s">
        <v>16044</v>
      </c>
      <c r="K708" s="28" t="s">
        <v>11445</v>
      </c>
      <c r="L708" s="27">
        <v>221760.00000000006</v>
      </c>
      <c r="M708" s="27">
        <v>160820.00000000003</v>
      </c>
      <c r="N708" s="27">
        <v>0</v>
      </c>
      <c r="O708" s="27">
        <v>0</v>
      </c>
      <c r="P708" s="27">
        <f t="shared" si="154"/>
        <v>160820.00000000003</v>
      </c>
      <c r="Q708" s="27">
        <v>0</v>
      </c>
      <c r="R708" s="27">
        <v>0</v>
      </c>
      <c r="S708" s="27">
        <v>0</v>
      </c>
      <c r="T708" s="27">
        <f t="shared" si="155"/>
        <v>0</v>
      </c>
      <c r="U708" s="27">
        <v>0</v>
      </c>
      <c r="V708" s="27">
        <f t="shared" si="156"/>
        <v>382580.00000000012</v>
      </c>
      <c r="W708" s="28" t="s">
        <v>11446</v>
      </c>
      <c r="X708" s="27">
        <v>250588.80000000005</v>
      </c>
      <c r="Y708" s="27">
        <f t="shared" si="160"/>
        <v>682904.20000000007</v>
      </c>
      <c r="Z708" s="4" t="str" cm="1">
        <f t="array" ref="Z708">_xlfn.IFS(YEARFRAC(F708,G708)&lt;1,"&lt;1 Year",YEARFRAC(F708,G708)&lt;=5,"1-5 Years",YEARFRAC(F708,G708)&gt;5,"&gt;5 Years")</f>
        <v>1-5 Years</v>
      </c>
      <c r="AA708" s="24">
        <f>L708*(_xlfn.XLOOKUP(K708,'FX rates'!$A$2:$A$38,'FX rates'!$B$2:$B$38))</f>
        <v>221760.00000000006</v>
      </c>
      <c r="AB708" s="24">
        <f>V708*(_xlfn.XLOOKUP(K708,'FX rates'!$A$2:$A$38,'FX rates'!$B$2:$B$38))</f>
        <v>382580.00000000012</v>
      </c>
      <c r="AC708" s="24">
        <f>X708*(_xlfn.XLOOKUP(W708,'FX rates'!$A$2:$A$38,'FX rates'!$B$2:$B$38))</f>
        <v>250588.80000000005</v>
      </c>
      <c r="AD708" s="24">
        <f>Y708*(_xlfn.XLOOKUP(W708,'FX rates'!$A$2:$A$38,'FX rates'!$B$2:$B$38))</f>
        <v>682904.20000000007</v>
      </c>
      <c r="AE708" s="30">
        <f t="shared" si="161"/>
        <v>0.12999999999999992</v>
      </c>
      <c r="AF708" s="31">
        <f t="shared" si="162"/>
        <v>28828.799999999988</v>
      </c>
      <c r="AG708" s="23">
        <f t="shared" si="163"/>
        <v>160820.00000000006</v>
      </c>
      <c r="AH708" s="35">
        <f t="shared" si="157"/>
        <v>1</v>
      </c>
      <c r="AI708" s="23">
        <f>U708*(_xlfn.XLOOKUP(K708,'FX rates'!$A$2:$A$38,'FX rates'!$B$2:$B$38))</f>
        <v>0</v>
      </c>
      <c r="AJ708" s="23">
        <f>Q708*(_xlfn.XLOOKUP(K708,'FX rates'!$A$2:$A$38,'FX rates'!$B$2:$B$38))</f>
        <v>0</v>
      </c>
      <c r="AK708" s="23">
        <f>R708*(_xlfn.XLOOKUP(K708,'FX rates'!$A$2:$A$38,'FX rates'!$B$2:$B$38))</f>
        <v>0</v>
      </c>
      <c r="AM708" s="4"/>
      <c r="AN708" s="4"/>
      <c r="AO708" s="4"/>
      <c r="AP708" s="32">
        <f t="shared" si="158"/>
        <v>0.72519841269841268</v>
      </c>
      <c r="AQ708" s="32">
        <f t="shared" si="159"/>
        <v>0</v>
      </c>
      <c r="AR708" s="24">
        <f t="shared" si="164"/>
        <v>432315.4</v>
      </c>
      <c r="AS708" s="24" t="str">
        <f t="shared" si="165"/>
        <v>0</v>
      </c>
      <c r="AT708" s="24">
        <f t="shared" si="166"/>
        <v>614613.78</v>
      </c>
      <c r="AU708" s="24">
        <f t="shared" si="167"/>
        <v>68290.420000000042</v>
      </c>
    </row>
    <row r="709" spans="1:47" x14ac:dyDescent="0.25">
      <c r="A709" s="28" t="s">
        <v>15639</v>
      </c>
      <c r="B709" s="28" t="s">
        <v>11447</v>
      </c>
      <c r="C709" s="28" t="s">
        <v>11448</v>
      </c>
      <c r="D709" s="28" t="s">
        <v>11449</v>
      </c>
      <c r="E709" s="28" t="s">
        <v>11450</v>
      </c>
      <c r="F709" s="29">
        <v>44410</v>
      </c>
      <c r="G709" s="29">
        <v>44896</v>
      </c>
      <c r="H709" s="28" t="s">
        <v>11451</v>
      </c>
      <c r="I709" s="28" t="s">
        <v>16032</v>
      </c>
      <c r="J709" s="28" t="s">
        <v>16048</v>
      </c>
      <c r="K709" s="28" t="s">
        <v>11452</v>
      </c>
      <c r="L709" s="27">
        <v>158447.74000000002</v>
      </c>
      <c r="M709" s="27">
        <v>35634.5</v>
      </c>
      <c r="N709" s="27">
        <v>0</v>
      </c>
      <c r="O709" s="27">
        <v>0</v>
      </c>
      <c r="P709" s="27">
        <f t="shared" si="154"/>
        <v>35634.5</v>
      </c>
      <c r="Q709" s="27">
        <v>0</v>
      </c>
      <c r="R709" s="27">
        <v>0</v>
      </c>
      <c r="S709" s="27">
        <v>0</v>
      </c>
      <c r="T709" s="27">
        <f t="shared" si="155"/>
        <v>0</v>
      </c>
      <c r="U709" s="27">
        <v>0</v>
      </c>
      <c r="V709" s="27">
        <f t="shared" si="156"/>
        <v>194082.24000000002</v>
      </c>
      <c r="W709" s="28" t="s">
        <v>11453</v>
      </c>
      <c r="X709" s="27">
        <v>164785.64960000003</v>
      </c>
      <c r="Y709" s="27">
        <f t="shared" si="160"/>
        <v>366631.17920000007</v>
      </c>
      <c r="Z709" s="4" t="str" cm="1">
        <f t="array" ref="Z709">_xlfn.IFS(YEARFRAC(F709,G709)&lt;1,"&lt;1 Year",YEARFRAC(F709,G709)&lt;=5,"1-5 Years",YEARFRAC(F709,G709)&gt;5,"&gt;5 Years")</f>
        <v>1-5 Years</v>
      </c>
      <c r="AA709" s="24">
        <f>L709*(_xlfn.XLOOKUP(K709,'FX rates'!$A$2:$A$38,'FX rates'!$B$2:$B$38))</f>
        <v>161171.53900925646</v>
      </c>
      <c r="AB709" s="24">
        <f>V709*(_xlfn.XLOOKUP(K709,'FX rates'!$A$2:$A$38,'FX rates'!$B$2:$B$38))</f>
        <v>197418.61458651206</v>
      </c>
      <c r="AC709" s="24">
        <f>X709*(_xlfn.XLOOKUP(W709,'FX rates'!$A$2:$A$38,'FX rates'!$B$2:$B$38))</f>
        <v>167618.40056962671</v>
      </c>
      <c r="AD709" s="24">
        <f>Y709*(_xlfn.XLOOKUP(W709,'FX rates'!$A$2:$A$38,'FX rates'!$B$2:$B$38))</f>
        <v>372933.75973959931</v>
      </c>
      <c r="AE709" s="30">
        <f t="shared" si="161"/>
        <v>3.9999999999999945E-2</v>
      </c>
      <c r="AF709" s="31">
        <f t="shared" si="162"/>
        <v>6337.9096000000136</v>
      </c>
      <c r="AG709" s="23">
        <f t="shared" si="163"/>
        <v>36247.0755772556</v>
      </c>
      <c r="AH709" s="35">
        <f t="shared" si="157"/>
        <v>1.0171905197843556</v>
      </c>
      <c r="AI709" s="23">
        <f>U709*(_xlfn.XLOOKUP(K709,'FX rates'!$A$2:$A$38,'FX rates'!$B$2:$B$38))</f>
        <v>0</v>
      </c>
      <c r="AJ709" s="23">
        <f>Q709*(_xlfn.XLOOKUP(K709,'FX rates'!$A$2:$A$38,'FX rates'!$B$2:$B$38))</f>
        <v>0</v>
      </c>
      <c r="AK709" s="23">
        <f>R709*(_xlfn.XLOOKUP(K709,'FX rates'!$A$2:$A$38,'FX rates'!$B$2:$B$38))</f>
        <v>0</v>
      </c>
      <c r="AM709" s="4"/>
      <c r="AN709" s="4"/>
      <c r="AO709" s="4"/>
      <c r="AP709" s="32">
        <f t="shared" si="158"/>
        <v>0.22489749617129279</v>
      </c>
      <c r="AQ709" s="32">
        <f t="shared" si="159"/>
        <v>0</v>
      </c>
      <c r="AR709" s="24">
        <f t="shared" si="164"/>
        <v>201845.52960000004</v>
      </c>
      <c r="AS709" s="24" t="str">
        <f t="shared" si="165"/>
        <v>0</v>
      </c>
      <c r="AT709" s="24">
        <f t="shared" si="166"/>
        <v>335640.38376563939</v>
      </c>
      <c r="AU709" s="24">
        <f t="shared" si="167"/>
        <v>37293.375973959919</v>
      </c>
    </row>
    <row r="710" spans="1:47" x14ac:dyDescent="0.25">
      <c r="A710" s="28" t="s">
        <v>15640</v>
      </c>
      <c r="B710" s="28" t="s">
        <v>11454</v>
      </c>
      <c r="C710" s="28" t="s">
        <v>11455</v>
      </c>
      <c r="D710" s="28" t="s">
        <v>11456</v>
      </c>
      <c r="E710" s="28" t="s">
        <v>11457</v>
      </c>
      <c r="F710" s="29">
        <v>44410</v>
      </c>
      <c r="G710" s="29">
        <v>44896</v>
      </c>
      <c r="H710" s="28" t="s">
        <v>11458</v>
      </c>
      <c r="I710" s="28" t="s">
        <v>16052</v>
      </c>
      <c r="J710" s="28" t="s">
        <v>16043</v>
      </c>
      <c r="K710" s="28" t="s">
        <v>11459</v>
      </c>
      <c r="L710" s="27">
        <v>158620</v>
      </c>
      <c r="M710" s="27">
        <v>263296</v>
      </c>
      <c r="N710" s="27">
        <v>0</v>
      </c>
      <c r="O710" s="27">
        <v>0</v>
      </c>
      <c r="P710" s="27">
        <f t="shared" si="154"/>
        <v>263296</v>
      </c>
      <c r="Q710" s="27">
        <v>0</v>
      </c>
      <c r="R710" s="27">
        <v>0</v>
      </c>
      <c r="S710" s="27">
        <v>0</v>
      </c>
      <c r="T710" s="27">
        <f t="shared" si="155"/>
        <v>0</v>
      </c>
      <c r="U710" s="27">
        <v>0</v>
      </c>
      <c r="V710" s="27">
        <f t="shared" si="156"/>
        <v>421916</v>
      </c>
      <c r="W710" s="28" t="s">
        <v>11460</v>
      </c>
      <c r="X710" s="27">
        <v>161792.4</v>
      </c>
      <c r="Y710" s="27">
        <f t="shared" si="160"/>
        <v>592146.72000000009</v>
      </c>
      <c r="Z710" s="4" t="str" cm="1">
        <f t="array" ref="Z710">_xlfn.IFS(YEARFRAC(F710,G710)&lt;1,"&lt;1 Year",YEARFRAC(F710,G710)&lt;=5,"1-5 Years",YEARFRAC(F710,G710)&gt;5,"&gt;5 Years")</f>
        <v>1-5 Years</v>
      </c>
      <c r="AA710" s="24">
        <f>L710*(_xlfn.XLOOKUP(K710,'FX rates'!$A$2:$A$38,'FX rates'!$B$2:$B$38))</f>
        <v>211067.70301199818</v>
      </c>
      <c r="AB710" s="24">
        <f>V710*(_xlfn.XLOOKUP(K710,'FX rates'!$A$2:$A$38,'FX rates'!$B$2:$B$38))</f>
        <v>561422.52543191414</v>
      </c>
      <c r="AC710" s="24">
        <f>X710*(_xlfn.XLOOKUP(W710,'FX rates'!$A$2:$A$38,'FX rates'!$B$2:$B$38))</f>
        <v>215289.05707223812</v>
      </c>
      <c r="AD710" s="24">
        <f>Y710*(_xlfn.XLOOKUP(W710,'FX rates'!$A$2:$A$38,'FX rates'!$B$2:$B$38))</f>
        <v>787940.03301279061</v>
      </c>
      <c r="AE710" s="30">
        <f t="shared" si="161"/>
        <v>1.999999999999991E-2</v>
      </c>
      <c r="AF710" s="31">
        <f t="shared" si="162"/>
        <v>3172.3999999999942</v>
      </c>
      <c r="AG710" s="23">
        <f t="shared" si="163"/>
        <v>350354.82241991593</v>
      </c>
      <c r="AH710" s="35">
        <f t="shared" si="157"/>
        <v>1.3306500000756409</v>
      </c>
      <c r="AI710" s="23">
        <f>U710*(_xlfn.XLOOKUP(K710,'FX rates'!$A$2:$A$38,'FX rates'!$B$2:$B$38))</f>
        <v>0</v>
      </c>
      <c r="AJ710" s="23">
        <f>Q710*(_xlfn.XLOOKUP(K710,'FX rates'!$A$2:$A$38,'FX rates'!$B$2:$B$38))</f>
        <v>0</v>
      </c>
      <c r="AK710" s="23">
        <f>R710*(_xlfn.XLOOKUP(K710,'FX rates'!$A$2:$A$38,'FX rates'!$B$2:$B$38))</f>
        <v>0</v>
      </c>
      <c r="AM710" s="4"/>
      <c r="AN710" s="4"/>
      <c r="AO710" s="4"/>
      <c r="AP710" s="32">
        <f t="shared" si="158"/>
        <v>1.6599167822468794</v>
      </c>
      <c r="AQ710" s="32">
        <f t="shared" si="159"/>
        <v>0</v>
      </c>
      <c r="AR710" s="24">
        <f t="shared" si="164"/>
        <v>430354.32000000007</v>
      </c>
      <c r="AS710" s="24" t="str">
        <f t="shared" si="165"/>
        <v>0</v>
      </c>
      <c r="AT710" s="24">
        <f t="shared" si="166"/>
        <v>709146.02971151157</v>
      </c>
      <c r="AU710" s="24">
        <f t="shared" si="167"/>
        <v>78794.003301279037</v>
      </c>
    </row>
    <row r="711" spans="1:47" x14ac:dyDescent="0.25">
      <c r="A711" s="28" t="s">
        <v>15641</v>
      </c>
      <c r="B711" s="28" t="s">
        <v>11461</v>
      </c>
      <c r="C711" s="28" t="s">
        <v>11462</v>
      </c>
      <c r="D711" s="28" t="s">
        <v>11463</v>
      </c>
      <c r="E711" s="28" t="s">
        <v>11464</v>
      </c>
      <c r="F711" s="29">
        <v>44396</v>
      </c>
      <c r="G711" s="29">
        <v>44896</v>
      </c>
      <c r="H711" s="28" t="s">
        <v>11465</v>
      </c>
      <c r="I711" s="28" t="s">
        <v>16043</v>
      </c>
      <c r="J711" s="28" t="s">
        <v>16034</v>
      </c>
      <c r="K711" s="28" t="s">
        <v>11466</v>
      </c>
      <c r="L711" s="27">
        <v>133100.00000000003</v>
      </c>
      <c r="M711" s="27">
        <v>25850.000000000004</v>
      </c>
      <c r="N711" s="27">
        <v>0</v>
      </c>
      <c r="O711" s="27">
        <v>0</v>
      </c>
      <c r="P711" s="27">
        <f t="shared" si="154"/>
        <v>25850.000000000004</v>
      </c>
      <c r="Q711" s="27">
        <v>0</v>
      </c>
      <c r="R711" s="27">
        <v>0</v>
      </c>
      <c r="S711" s="27">
        <v>0</v>
      </c>
      <c r="T711" s="27">
        <f t="shared" si="155"/>
        <v>0</v>
      </c>
      <c r="U711" s="27">
        <v>0</v>
      </c>
      <c r="V711" s="27">
        <f t="shared" si="156"/>
        <v>158950.00000000003</v>
      </c>
      <c r="W711" s="28" t="s">
        <v>11467</v>
      </c>
      <c r="X711" s="27">
        <v>134431.00000000003</v>
      </c>
      <c r="Y711" s="27">
        <f t="shared" si="160"/>
        <v>294970.50000000006</v>
      </c>
      <c r="Z711" s="4" t="str" cm="1">
        <f t="array" ref="Z711">_xlfn.IFS(YEARFRAC(F711,G711)&lt;1,"&lt;1 Year",YEARFRAC(F711,G711)&lt;=5,"1-5 Years",YEARFRAC(F711,G711)&gt;5,"&gt;5 Years")</f>
        <v>1-5 Years</v>
      </c>
      <c r="AA711" s="24">
        <f>L711*(_xlfn.XLOOKUP(K711,'FX rates'!$A$2:$A$38,'FX rates'!$B$2:$B$38))</f>
        <v>177109.51501006784</v>
      </c>
      <c r="AB711" s="24">
        <f>V711*(_xlfn.XLOOKUP(K711,'FX rates'!$A$2:$A$38,'FX rates'!$B$2:$B$38))</f>
        <v>211506.81751202318</v>
      </c>
      <c r="AC711" s="24">
        <f>X711*(_xlfn.XLOOKUP(W711,'FX rates'!$A$2:$A$38,'FX rates'!$B$2:$B$38))</f>
        <v>178880.61016016852</v>
      </c>
      <c r="AD711" s="24">
        <f>Y711*(_xlfn.XLOOKUP(W711,'FX rates'!$A$2:$A$38,'FX rates'!$B$2:$B$38))</f>
        <v>392502.49584731192</v>
      </c>
      <c r="AE711" s="30">
        <f t="shared" si="161"/>
        <v>0.01</v>
      </c>
      <c r="AF711" s="31">
        <f t="shared" si="162"/>
        <v>1331</v>
      </c>
      <c r="AG711" s="23">
        <f t="shared" si="163"/>
        <v>34397.302501955332</v>
      </c>
      <c r="AH711" s="35">
        <f t="shared" si="157"/>
        <v>1.3306500000756409</v>
      </c>
      <c r="AI711" s="23">
        <f>U711*(_xlfn.XLOOKUP(K711,'FX rates'!$A$2:$A$38,'FX rates'!$B$2:$B$38))</f>
        <v>0</v>
      </c>
      <c r="AJ711" s="23">
        <f>Q711*(_xlfn.XLOOKUP(K711,'FX rates'!$A$2:$A$38,'FX rates'!$B$2:$B$38))</f>
        <v>0</v>
      </c>
      <c r="AK711" s="23">
        <f>R711*(_xlfn.XLOOKUP(K711,'FX rates'!$A$2:$A$38,'FX rates'!$B$2:$B$38))</f>
        <v>0</v>
      </c>
      <c r="AM711" s="4"/>
      <c r="AN711" s="4"/>
      <c r="AO711" s="4"/>
      <c r="AP711" s="32">
        <f t="shared" si="158"/>
        <v>0.19421487603305784</v>
      </c>
      <c r="AQ711" s="32">
        <f t="shared" si="159"/>
        <v>0</v>
      </c>
      <c r="AR711" s="24">
        <f t="shared" si="164"/>
        <v>160539.50000000003</v>
      </c>
      <c r="AS711" s="24" t="str">
        <f t="shared" si="165"/>
        <v>0</v>
      </c>
      <c r="AT711" s="24">
        <f t="shared" si="166"/>
        <v>353252.24626258074</v>
      </c>
      <c r="AU711" s="24">
        <f t="shared" si="167"/>
        <v>39250.24958473118</v>
      </c>
    </row>
    <row r="712" spans="1:47" x14ac:dyDescent="0.25">
      <c r="A712" s="28" t="s">
        <v>15642</v>
      </c>
      <c r="B712" s="28" t="s">
        <v>11468</v>
      </c>
      <c r="C712" s="28" t="s">
        <v>11469</v>
      </c>
      <c r="D712" s="28" t="s">
        <v>11470</v>
      </c>
      <c r="E712" s="28" t="s">
        <v>11471</v>
      </c>
      <c r="F712" s="29">
        <v>44396</v>
      </c>
      <c r="G712" s="29">
        <v>44896</v>
      </c>
      <c r="H712" s="28" t="s">
        <v>11472</v>
      </c>
      <c r="I712" s="28" t="s">
        <v>16041</v>
      </c>
      <c r="J712" s="4" t="s">
        <v>16049</v>
      </c>
      <c r="K712" s="28" t="s">
        <v>11473</v>
      </c>
      <c r="L712" s="27">
        <v>237600.00000000006</v>
      </c>
      <c r="M712" s="27">
        <v>130680</v>
      </c>
      <c r="N712" s="27">
        <v>0</v>
      </c>
      <c r="O712" s="27">
        <v>0</v>
      </c>
      <c r="P712" s="27">
        <f t="shared" si="154"/>
        <v>130680</v>
      </c>
      <c r="Q712" s="27">
        <v>0</v>
      </c>
      <c r="R712" s="27">
        <v>0</v>
      </c>
      <c r="S712" s="27">
        <v>0</v>
      </c>
      <c r="T712" s="27">
        <f t="shared" si="155"/>
        <v>0</v>
      </c>
      <c r="U712" s="27">
        <v>0</v>
      </c>
      <c r="V712" s="27">
        <f t="shared" si="156"/>
        <v>368280.00000000006</v>
      </c>
      <c r="W712" s="28" t="s">
        <v>11474</v>
      </c>
      <c r="X712" s="27">
        <v>268488.00000000006</v>
      </c>
      <c r="Y712" s="27">
        <f t="shared" si="160"/>
        <v>684644.40000000014</v>
      </c>
      <c r="Z712" s="4" t="str" cm="1">
        <f t="array" ref="Z712">_xlfn.IFS(YEARFRAC(F712,G712)&lt;1,"&lt;1 Year",YEARFRAC(F712,G712)&lt;=5,"1-5 Years",YEARFRAC(F712,G712)&gt;5,"&gt;5 Years")</f>
        <v>1-5 Years</v>
      </c>
      <c r="AA712" s="24">
        <f>L712*(_xlfn.XLOOKUP(K712,'FX rates'!$A$2:$A$38,'FX rates'!$B$2:$B$38))</f>
        <v>237600.00000000006</v>
      </c>
      <c r="AB712" s="24">
        <f>V712*(_xlfn.XLOOKUP(K712,'FX rates'!$A$2:$A$38,'FX rates'!$B$2:$B$38))</f>
        <v>368280.00000000006</v>
      </c>
      <c r="AC712" s="24">
        <f>X712*(_xlfn.XLOOKUP(W712,'FX rates'!$A$2:$A$38,'FX rates'!$B$2:$B$38))</f>
        <v>268488.00000000006</v>
      </c>
      <c r="AD712" s="24">
        <f>Y712*(_xlfn.XLOOKUP(W712,'FX rates'!$A$2:$A$38,'FX rates'!$B$2:$B$38))</f>
        <v>684644.40000000014</v>
      </c>
      <c r="AE712" s="30">
        <f t="shared" si="161"/>
        <v>0.12999999999999998</v>
      </c>
      <c r="AF712" s="31">
        <f t="shared" si="162"/>
        <v>30888</v>
      </c>
      <c r="AG712" s="23">
        <f t="shared" si="163"/>
        <v>130680</v>
      </c>
      <c r="AH712" s="35">
        <f t="shared" si="157"/>
        <v>1</v>
      </c>
      <c r="AI712" s="23">
        <f>U712*(_xlfn.XLOOKUP(K712,'FX rates'!$A$2:$A$38,'FX rates'!$B$2:$B$38))</f>
        <v>0</v>
      </c>
      <c r="AJ712" s="23">
        <f>Q712*(_xlfn.XLOOKUP(K712,'FX rates'!$A$2:$A$38,'FX rates'!$B$2:$B$38))</f>
        <v>0</v>
      </c>
      <c r="AK712" s="23">
        <f>R712*(_xlfn.XLOOKUP(K712,'FX rates'!$A$2:$A$38,'FX rates'!$B$2:$B$38))</f>
        <v>0</v>
      </c>
      <c r="AM712" s="4"/>
      <c r="AN712" s="4"/>
      <c r="AO712" s="4"/>
      <c r="AP712" s="32">
        <f t="shared" si="158"/>
        <v>0.54999999999999982</v>
      </c>
      <c r="AQ712" s="32">
        <f t="shared" si="159"/>
        <v>0</v>
      </c>
      <c r="AR712" s="24">
        <f t="shared" si="164"/>
        <v>416156.4</v>
      </c>
      <c r="AS712" s="24" t="str">
        <f t="shared" si="165"/>
        <v>0</v>
      </c>
      <c r="AT712" s="24">
        <f t="shared" si="166"/>
        <v>616179.9600000002</v>
      </c>
      <c r="AU712" s="24">
        <f t="shared" si="167"/>
        <v>68464.439999999944</v>
      </c>
    </row>
    <row r="713" spans="1:47" x14ac:dyDescent="0.25">
      <c r="A713" s="28" t="s">
        <v>15643</v>
      </c>
      <c r="B713" s="28" t="s">
        <v>11475</v>
      </c>
      <c r="C713" s="28" t="s">
        <v>11476</v>
      </c>
      <c r="D713" s="28" t="s">
        <v>11477</v>
      </c>
      <c r="E713" s="28" t="s">
        <v>11478</v>
      </c>
      <c r="F713" s="29">
        <v>44452</v>
      </c>
      <c r="G713" s="29">
        <v>44896</v>
      </c>
      <c r="H713" s="28" t="s">
        <v>11479</v>
      </c>
      <c r="I713" s="28" t="s">
        <v>16038</v>
      </c>
      <c r="J713" s="28" t="s">
        <v>16037</v>
      </c>
      <c r="K713" s="28" t="s">
        <v>11480</v>
      </c>
      <c r="L713" s="27">
        <v>137984.00000000003</v>
      </c>
      <c r="M713" s="27">
        <v>11748.000000000002</v>
      </c>
      <c r="N713" s="27">
        <v>0</v>
      </c>
      <c r="O713" s="27">
        <v>0</v>
      </c>
      <c r="P713" s="27">
        <f t="shared" si="154"/>
        <v>11748.000000000002</v>
      </c>
      <c r="Q713" s="27">
        <v>0</v>
      </c>
      <c r="R713" s="27">
        <v>0</v>
      </c>
      <c r="S713" s="27">
        <v>0</v>
      </c>
      <c r="T713" s="27">
        <f t="shared" si="155"/>
        <v>0</v>
      </c>
      <c r="U713" s="27">
        <v>0</v>
      </c>
      <c r="V713" s="27">
        <f t="shared" si="156"/>
        <v>149732.00000000003</v>
      </c>
      <c r="W713" s="28" t="s">
        <v>11481</v>
      </c>
      <c r="X713" s="27">
        <v>146263.04000000004</v>
      </c>
      <c r="Y713" s="27">
        <f t="shared" si="160"/>
        <v>304978.96000000008</v>
      </c>
      <c r="Z713" s="4" t="str" cm="1">
        <f t="array" ref="Z713">_xlfn.IFS(YEARFRAC(F713,G713)&lt;1,"&lt;1 Year",YEARFRAC(F713,G713)&lt;=5,"1-5 Years",YEARFRAC(F713,G713)&gt;5,"&gt;5 Years")</f>
        <v>1-5 Years</v>
      </c>
      <c r="AA713" s="24">
        <f>L713*(_xlfn.XLOOKUP(K713,'FX rates'!$A$2:$A$38,'FX rates'!$B$2:$B$38))</f>
        <v>137984.00000000003</v>
      </c>
      <c r="AB713" s="24">
        <f>V713*(_xlfn.XLOOKUP(K713,'FX rates'!$A$2:$A$38,'FX rates'!$B$2:$B$38))</f>
        <v>149732.00000000003</v>
      </c>
      <c r="AC713" s="24">
        <f>X713*(_xlfn.XLOOKUP(W713,'FX rates'!$A$2:$A$38,'FX rates'!$B$2:$B$38))</f>
        <v>146263.04000000004</v>
      </c>
      <c r="AD713" s="24">
        <f>Y713*(_xlfn.XLOOKUP(W713,'FX rates'!$A$2:$A$38,'FX rates'!$B$2:$B$38))</f>
        <v>304978.96000000008</v>
      </c>
      <c r="AE713" s="30">
        <f t="shared" si="161"/>
        <v>6.0000000000000046E-2</v>
      </c>
      <c r="AF713" s="31">
        <f t="shared" si="162"/>
        <v>8279.0400000000081</v>
      </c>
      <c r="AG713" s="23">
        <f t="shared" si="163"/>
        <v>11748</v>
      </c>
      <c r="AH713" s="35">
        <f t="shared" si="157"/>
        <v>1</v>
      </c>
      <c r="AI713" s="23">
        <f>U713*(_xlfn.XLOOKUP(K713,'FX rates'!$A$2:$A$38,'FX rates'!$B$2:$B$38))</f>
        <v>0</v>
      </c>
      <c r="AJ713" s="23">
        <f>Q713*(_xlfn.XLOOKUP(K713,'FX rates'!$A$2:$A$38,'FX rates'!$B$2:$B$38))</f>
        <v>0</v>
      </c>
      <c r="AK713" s="23">
        <f>R713*(_xlfn.XLOOKUP(K713,'FX rates'!$A$2:$A$38,'FX rates'!$B$2:$B$38))</f>
        <v>0</v>
      </c>
      <c r="AM713" s="4"/>
      <c r="AN713" s="4"/>
      <c r="AO713" s="4"/>
      <c r="AP713" s="32">
        <f t="shared" si="158"/>
        <v>8.514030612244898E-2</v>
      </c>
      <c r="AQ713" s="32">
        <f t="shared" si="159"/>
        <v>0</v>
      </c>
      <c r="AR713" s="24">
        <f t="shared" si="164"/>
        <v>158715.92000000004</v>
      </c>
      <c r="AS713" s="24" t="str">
        <f t="shared" si="165"/>
        <v>0</v>
      </c>
      <c r="AT713" s="24">
        <f t="shared" si="166"/>
        <v>274481.06400000007</v>
      </c>
      <c r="AU713" s="24">
        <f t="shared" si="167"/>
        <v>30497.896000000008</v>
      </c>
    </row>
    <row r="714" spans="1:47" x14ac:dyDescent="0.25">
      <c r="A714" s="28" t="s">
        <v>14168</v>
      </c>
      <c r="B714" s="28" t="s">
        <v>1153</v>
      </c>
      <c r="C714" s="28" t="s">
        <v>1154</v>
      </c>
      <c r="D714" s="28" t="s">
        <v>1155</v>
      </c>
      <c r="E714" s="28" t="s">
        <v>1156</v>
      </c>
      <c r="F714" s="29">
        <v>39569</v>
      </c>
      <c r="G714" s="29">
        <v>44896</v>
      </c>
      <c r="H714" s="28" t="s">
        <v>1157</v>
      </c>
      <c r="I714" s="28" t="s">
        <v>16045</v>
      </c>
      <c r="J714" s="28" t="s">
        <v>16045</v>
      </c>
      <c r="K714" s="28" t="s">
        <v>1158</v>
      </c>
      <c r="L714" s="27">
        <v>305250</v>
      </c>
      <c r="M714" s="27">
        <v>134420</v>
      </c>
      <c r="N714" s="27">
        <v>0</v>
      </c>
      <c r="O714" s="27">
        <v>0</v>
      </c>
      <c r="P714" s="27">
        <f t="shared" si="154"/>
        <v>134420</v>
      </c>
      <c r="Q714" s="27">
        <v>0</v>
      </c>
      <c r="R714" s="27">
        <v>0</v>
      </c>
      <c r="S714" s="27">
        <v>0</v>
      </c>
      <c r="T714" s="27">
        <f t="shared" si="155"/>
        <v>0</v>
      </c>
      <c r="U714" s="27">
        <v>0</v>
      </c>
      <c r="V714" s="27">
        <f t="shared" si="156"/>
        <v>439670</v>
      </c>
      <c r="W714" s="28" t="s">
        <v>1159</v>
      </c>
      <c r="X714" s="27">
        <v>344932.49999999994</v>
      </c>
      <c r="Y714" s="27">
        <f t="shared" si="160"/>
        <v>841759.59999999986</v>
      </c>
      <c r="Z714" s="4" t="str" cm="1">
        <f t="array" ref="Z714">_xlfn.IFS(YEARFRAC(F714,G714)&lt;1,"&lt;1 Year",YEARFRAC(F714,G714)&lt;=5,"1-5 Years",YEARFRAC(F714,G714)&gt;5,"&gt;5 Years")</f>
        <v>&gt;5 Years</v>
      </c>
      <c r="AA714" s="24">
        <f>L714*(_xlfn.XLOOKUP(K714,'FX rates'!$A$2:$A$38,'FX rates'!$B$2:$B$38))</f>
        <v>305250</v>
      </c>
      <c r="AB714" s="24">
        <f>V714*(_xlfn.XLOOKUP(K714,'FX rates'!$A$2:$A$38,'FX rates'!$B$2:$B$38))</f>
        <v>439670</v>
      </c>
      <c r="AC714" s="24">
        <f>X714*(_xlfn.XLOOKUP(W714,'FX rates'!$A$2:$A$38,'FX rates'!$B$2:$B$38))</f>
        <v>344932.49999999994</v>
      </c>
      <c r="AD714" s="24">
        <f>Y714*(_xlfn.XLOOKUP(W714,'FX rates'!$A$2:$A$38,'FX rates'!$B$2:$B$38))</f>
        <v>841759.59999999986</v>
      </c>
      <c r="AE714" s="30">
        <f t="shared" si="161"/>
        <v>0.12999999999999981</v>
      </c>
      <c r="AF714" s="31">
        <f t="shared" si="162"/>
        <v>39682.499999999942</v>
      </c>
      <c r="AG714" s="23">
        <f t="shared" si="163"/>
        <v>134420</v>
      </c>
      <c r="AH714" s="35">
        <f t="shared" si="157"/>
        <v>1</v>
      </c>
      <c r="AI714" s="23">
        <f>U714*(_xlfn.XLOOKUP(K714,'FX rates'!$A$2:$A$38,'FX rates'!$B$2:$B$38))</f>
        <v>0</v>
      </c>
      <c r="AJ714" s="23">
        <f>Q714*(_xlfn.XLOOKUP(K714,'FX rates'!$A$2:$A$38,'FX rates'!$B$2:$B$38))</f>
        <v>0</v>
      </c>
      <c r="AK714" s="23">
        <f>R714*(_xlfn.XLOOKUP(K714,'FX rates'!$A$2:$A$38,'FX rates'!$B$2:$B$38))</f>
        <v>0</v>
      </c>
      <c r="AM714" s="4"/>
      <c r="AN714" s="4"/>
      <c r="AO714" s="4"/>
      <c r="AP714" s="32">
        <f t="shared" si="158"/>
        <v>0.44036036036036036</v>
      </c>
      <c r="AQ714" s="32">
        <f t="shared" si="159"/>
        <v>0</v>
      </c>
      <c r="AR714" s="24">
        <f t="shared" si="164"/>
        <v>496827.09999999992</v>
      </c>
      <c r="AS714" s="24" t="str">
        <f t="shared" si="165"/>
        <v>0</v>
      </c>
      <c r="AT714" s="24">
        <f t="shared" si="166"/>
        <v>757583.6399999999</v>
      </c>
      <c r="AU714" s="24">
        <f t="shared" si="167"/>
        <v>84175.959999999963</v>
      </c>
    </row>
    <row r="715" spans="1:47" x14ac:dyDescent="0.25">
      <c r="A715" s="28" t="s">
        <v>15644</v>
      </c>
      <c r="B715" s="28" t="s">
        <v>11482</v>
      </c>
      <c r="C715" s="28" t="s">
        <v>11483</v>
      </c>
      <c r="D715" s="28" t="s">
        <v>11484</v>
      </c>
      <c r="E715" s="28" t="s">
        <v>11485</v>
      </c>
      <c r="F715" s="29">
        <v>44410</v>
      </c>
      <c r="G715" s="29">
        <v>44896</v>
      </c>
      <c r="H715" s="28" t="s">
        <v>11486</v>
      </c>
      <c r="I715" s="28" t="s">
        <v>16052</v>
      </c>
      <c r="J715" s="28" t="s">
        <v>16037</v>
      </c>
      <c r="K715" s="28" t="s">
        <v>11487</v>
      </c>
      <c r="L715" s="27">
        <v>207900.00000000003</v>
      </c>
      <c r="M715" s="27">
        <v>44935.000000000007</v>
      </c>
      <c r="N715" s="27">
        <v>0</v>
      </c>
      <c r="O715" s="27">
        <v>0</v>
      </c>
      <c r="P715" s="27">
        <f t="shared" si="154"/>
        <v>44935.000000000007</v>
      </c>
      <c r="Q715" s="27">
        <v>0</v>
      </c>
      <c r="R715" s="27">
        <v>0</v>
      </c>
      <c r="S715" s="27">
        <v>0</v>
      </c>
      <c r="T715" s="27">
        <f t="shared" si="155"/>
        <v>0</v>
      </c>
      <c r="U715" s="27">
        <v>0</v>
      </c>
      <c r="V715" s="27">
        <f t="shared" si="156"/>
        <v>252835.00000000003</v>
      </c>
      <c r="W715" s="28" t="s">
        <v>11488</v>
      </c>
      <c r="X715" s="27">
        <v>224532.00000000006</v>
      </c>
      <c r="Y715" s="27">
        <f t="shared" si="160"/>
        <v>497593.80000000016</v>
      </c>
      <c r="Z715" s="4" t="str" cm="1">
        <f t="array" ref="Z715">_xlfn.IFS(YEARFRAC(F715,G715)&lt;1,"&lt;1 Year",YEARFRAC(F715,G715)&lt;=5,"1-5 Years",YEARFRAC(F715,G715)&gt;5,"&gt;5 Years")</f>
        <v>1-5 Years</v>
      </c>
      <c r="AA715" s="24">
        <f>L715*(_xlfn.XLOOKUP(K715,'FX rates'!$A$2:$A$38,'FX rates'!$B$2:$B$38))</f>
        <v>207900.00000000003</v>
      </c>
      <c r="AB715" s="24">
        <f>V715*(_xlfn.XLOOKUP(K715,'FX rates'!$A$2:$A$38,'FX rates'!$B$2:$B$38))</f>
        <v>252835.00000000003</v>
      </c>
      <c r="AC715" s="24">
        <f>X715*(_xlfn.XLOOKUP(W715,'FX rates'!$A$2:$A$38,'FX rates'!$B$2:$B$38))</f>
        <v>224532.00000000006</v>
      </c>
      <c r="AD715" s="24">
        <f>Y715*(_xlfn.XLOOKUP(W715,'FX rates'!$A$2:$A$38,'FX rates'!$B$2:$B$38))</f>
        <v>497593.80000000016</v>
      </c>
      <c r="AE715" s="30">
        <f t="shared" si="161"/>
        <v>8.0000000000000127E-2</v>
      </c>
      <c r="AF715" s="31">
        <f t="shared" si="162"/>
        <v>16632.000000000029</v>
      </c>
      <c r="AG715" s="23">
        <f t="shared" si="163"/>
        <v>44935</v>
      </c>
      <c r="AH715" s="35">
        <f t="shared" si="157"/>
        <v>1</v>
      </c>
      <c r="AI715" s="23">
        <f>U715*(_xlfn.XLOOKUP(K715,'FX rates'!$A$2:$A$38,'FX rates'!$B$2:$B$38))</f>
        <v>0</v>
      </c>
      <c r="AJ715" s="23">
        <f>Q715*(_xlfn.XLOOKUP(K715,'FX rates'!$A$2:$A$38,'FX rates'!$B$2:$B$38))</f>
        <v>0</v>
      </c>
      <c r="AK715" s="23">
        <f>R715*(_xlfn.XLOOKUP(K715,'FX rates'!$A$2:$A$38,'FX rates'!$B$2:$B$38))</f>
        <v>0</v>
      </c>
      <c r="AM715" s="4"/>
      <c r="AN715" s="4"/>
      <c r="AO715" s="4"/>
      <c r="AP715" s="32">
        <f t="shared" si="158"/>
        <v>0.21613756613756616</v>
      </c>
      <c r="AQ715" s="32">
        <f t="shared" si="159"/>
        <v>0</v>
      </c>
      <c r="AR715" s="24">
        <f t="shared" si="164"/>
        <v>273061.8000000001</v>
      </c>
      <c r="AS715" s="24" t="str">
        <f t="shared" si="165"/>
        <v>0</v>
      </c>
      <c r="AT715" s="24">
        <f t="shared" si="166"/>
        <v>447834.42000000016</v>
      </c>
      <c r="AU715" s="24">
        <f t="shared" si="167"/>
        <v>49759.380000000005</v>
      </c>
    </row>
    <row r="716" spans="1:47" x14ac:dyDescent="0.25">
      <c r="A716" s="28" t="s">
        <v>15645</v>
      </c>
      <c r="B716" s="28" t="s">
        <v>11489</v>
      </c>
      <c r="C716" s="28" t="s">
        <v>11490</v>
      </c>
      <c r="D716" s="28" t="s">
        <v>11491</v>
      </c>
      <c r="E716" s="28" t="s">
        <v>11492</v>
      </c>
      <c r="F716" s="29">
        <v>44396</v>
      </c>
      <c r="G716" s="29">
        <v>44896</v>
      </c>
      <c r="H716" s="28" t="s">
        <v>11493</v>
      </c>
      <c r="I716" s="28" t="s">
        <v>16040</v>
      </c>
      <c r="J716" s="28" t="s">
        <v>16032</v>
      </c>
      <c r="K716" s="28" t="s">
        <v>11494</v>
      </c>
      <c r="L716" s="27">
        <v>155540</v>
      </c>
      <c r="M716" s="27">
        <v>133760</v>
      </c>
      <c r="N716" s="27">
        <v>0</v>
      </c>
      <c r="O716" s="27">
        <v>0</v>
      </c>
      <c r="P716" s="27">
        <f t="shared" si="154"/>
        <v>133760</v>
      </c>
      <c r="Q716" s="27">
        <v>0</v>
      </c>
      <c r="R716" s="27">
        <v>0</v>
      </c>
      <c r="S716" s="27">
        <v>0</v>
      </c>
      <c r="T716" s="27">
        <f t="shared" si="155"/>
        <v>0</v>
      </c>
      <c r="U716" s="27">
        <v>0</v>
      </c>
      <c r="V716" s="27">
        <f t="shared" si="156"/>
        <v>289300</v>
      </c>
      <c r="W716" s="28" t="s">
        <v>11495</v>
      </c>
      <c r="X716" s="27">
        <v>178871</v>
      </c>
      <c r="Y716" s="27">
        <f t="shared" si="160"/>
        <v>511566</v>
      </c>
      <c r="Z716" s="4" t="str" cm="1">
        <f t="array" ref="Z716">_xlfn.IFS(YEARFRAC(F716,G716)&lt;1,"&lt;1 Year",YEARFRAC(F716,G716)&lt;=5,"1-5 Years",YEARFRAC(F716,G716)&gt;5,"&gt;5 Years")</f>
        <v>1-5 Years</v>
      </c>
      <c r="AA716" s="24">
        <f>L716*(_xlfn.XLOOKUP(K716,'FX rates'!$A$2:$A$38,'FX rates'!$B$2:$B$38))</f>
        <v>155540</v>
      </c>
      <c r="AB716" s="24">
        <f>V716*(_xlfn.XLOOKUP(K716,'FX rates'!$A$2:$A$38,'FX rates'!$B$2:$B$38))</f>
        <v>289300</v>
      </c>
      <c r="AC716" s="24">
        <f>X716*(_xlfn.XLOOKUP(W716,'FX rates'!$A$2:$A$38,'FX rates'!$B$2:$B$38))</f>
        <v>178871</v>
      </c>
      <c r="AD716" s="24">
        <f>Y716*(_xlfn.XLOOKUP(W716,'FX rates'!$A$2:$A$38,'FX rates'!$B$2:$B$38))</f>
        <v>511566</v>
      </c>
      <c r="AE716" s="30">
        <f t="shared" si="161"/>
        <v>0.15</v>
      </c>
      <c r="AF716" s="31">
        <f t="shared" si="162"/>
        <v>23331</v>
      </c>
      <c r="AG716" s="23">
        <f t="shared" si="163"/>
        <v>133760</v>
      </c>
      <c r="AH716" s="35">
        <f t="shared" si="157"/>
        <v>1</v>
      </c>
      <c r="AI716" s="23">
        <f>U716*(_xlfn.XLOOKUP(K716,'FX rates'!$A$2:$A$38,'FX rates'!$B$2:$B$38))</f>
        <v>0</v>
      </c>
      <c r="AJ716" s="23">
        <f>Q716*(_xlfn.XLOOKUP(K716,'FX rates'!$A$2:$A$38,'FX rates'!$B$2:$B$38))</f>
        <v>0</v>
      </c>
      <c r="AK716" s="23">
        <f>R716*(_xlfn.XLOOKUP(K716,'FX rates'!$A$2:$A$38,'FX rates'!$B$2:$B$38))</f>
        <v>0</v>
      </c>
      <c r="AM716" s="4"/>
      <c r="AN716" s="4"/>
      <c r="AO716" s="4"/>
      <c r="AP716" s="32">
        <f t="shared" si="158"/>
        <v>0.85997171145686002</v>
      </c>
      <c r="AQ716" s="32">
        <f t="shared" si="159"/>
        <v>0</v>
      </c>
      <c r="AR716" s="24">
        <f t="shared" si="164"/>
        <v>332695</v>
      </c>
      <c r="AS716" s="24" t="str">
        <f t="shared" si="165"/>
        <v>0</v>
      </c>
      <c r="AT716" s="24">
        <f t="shared" si="166"/>
        <v>460409.4</v>
      </c>
      <c r="AU716" s="24">
        <f t="shared" si="167"/>
        <v>51156.599999999977</v>
      </c>
    </row>
    <row r="717" spans="1:47" x14ac:dyDescent="0.25">
      <c r="A717" s="28" t="s">
        <v>15646</v>
      </c>
      <c r="B717" s="28" t="s">
        <v>5130</v>
      </c>
      <c r="C717" s="28" t="s">
        <v>5131</v>
      </c>
      <c r="D717" s="28" t="s">
        <v>5132</v>
      </c>
      <c r="E717" s="28" t="s">
        <v>5133</v>
      </c>
      <c r="F717" s="29">
        <v>44396</v>
      </c>
      <c r="G717" s="29">
        <v>44896</v>
      </c>
      <c r="H717" s="28" t="s">
        <v>5134</v>
      </c>
      <c r="I717" s="28" t="s">
        <v>16056</v>
      </c>
      <c r="J717" s="28" t="s">
        <v>16041</v>
      </c>
      <c r="K717" s="28" t="s">
        <v>5135</v>
      </c>
      <c r="L717" s="27">
        <v>48510.000000000007</v>
      </c>
      <c r="M717" s="27">
        <v>6098.4000000000005</v>
      </c>
      <c r="N717" s="27">
        <v>0</v>
      </c>
      <c r="O717" s="27">
        <v>0</v>
      </c>
      <c r="P717" s="27">
        <f t="shared" si="154"/>
        <v>6098.4000000000005</v>
      </c>
      <c r="Q717" s="27">
        <v>0</v>
      </c>
      <c r="R717" s="27">
        <v>0</v>
      </c>
      <c r="S717" s="27">
        <v>0</v>
      </c>
      <c r="T717" s="27">
        <f t="shared" si="155"/>
        <v>0</v>
      </c>
      <c r="U717" s="27">
        <v>0</v>
      </c>
      <c r="V717" s="27">
        <f t="shared" si="156"/>
        <v>54608.400000000009</v>
      </c>
      <c r="W717" s="28" t="s">
        <v>5136</v>
      </c>
      <c r="X717" s="27">
        <v>50450.400000000009</v>
      </c>
      <c r="Y717" s="27">
        <f t="shared" si="160"/>
        <v>107243.13600000001</v>
      </c>
      <c r="Z717" s="4" t="str" cm="1">
        <f t="array" ref="Z717">_xlfn.IFS(YEARFRAC(F717,G717)&lt;1,"&lt;1 Year",YEARFRAC(F717,G717)&lt;=5,"1-5 Years",YEARFRAC(F717,G717)&gt;5,"&gt;5 Years")</f>
        <v>1-5 Years</v>
      </c>
      <c r="AA717" s="24">
        <f>L717*(_xlfn.XLOOKUP(K717,'FX rates'!$A$2:$A$38,'FX rates'!$B$2:$B$38))</f>
        <v>64549.831503669353</v>
      </c>
      <c r="AB717" s="24">
        <f>V717*(_xlfn.XLOOKUP(K717,'FX rates'!$A$2:$A$38,'FX rates'!$B$2:$B$38))</f>
        <v>72664.667464130645</v>
      </c>
      <c r="AC717" s="24">
        <f>X717*(_xlfn.XLOOKUP(W717,'FX rates'!$A$2:$A$38,'FX rates'!$B$2:$B$38))</f>
        <v>67131.824763816127</v>
      </c>
      <c r="AD717" s="24">
        <f>Y717*(_xlfn.XLOOKUP(W717,'FX rates'!$A$2:$A$38,'FX rates'!$B$2:$B$38))</f>
        <v>142703.07892651198</v>
      </c>
      <c r="AE717" s="30">
        <f t="shared" si="161"/>
        <v>3.9999999999999994E-2</v>
      </c>
      <c r="AF717" s="31">
        <f t="shared" si="162"/>
        <v>1940.4000000000015</v>
      </c>
      <c r="AG717" s="23">
        <f t="shared" si="163"/>
        <v>8114.8359604612924</v>
      </c>
      <c r="AH717" s="35">
        <f t="shared" si="157"/>
        <v>1.3306500000756409</v>
      </c>
      <c r="AI717" s="23">
        <f>U717*(_xlfn.XLOOKUP(K717,'FX rates'!$A$2:$A$38,'FX rates'!$B$2:$B$38))</f>
        <v>0</v>
      </c>
      <c r="AJ717" s="23">
        <f>Q717*(_xlfn.XLOOKUP(K717,'FX rates'!$A$2:$A$38,'FX rates'!$B$2:$B$38))</f>
        <v>0</v>
      </c>
      <c r="AK717" s="23">
        <f>R717*(_xlfn.XLOOKUP(K717,'FX rates'!$A$2:$A$38,'FX rates'!$B$2:$B$38))</f>
        <v>0</v>
      </c>
      <c r="AM717" s="4"/>
      <c r="AN717" s="4"/>
      <c r="AO717" s="4"/>
      <c r="AP717" s="32">
        <f t="shared" si="158"/>
        <v>0.1257142857142857</v>
      </c>
      <c r="AQ717" s="32">
        <f t="shared" si="159"/>
        <v>0</v>
      </c>
      <c r="AR717" s="24">
        <f t="shared" si="164"/>
        <v>56792.736000000004</v>
      </c>
      <c r="AS717" s="24" t="str">
        <f t="shared" si="165"/>
        <v>0</v>
      </c>
      <c r="AT717" s="24">
        <f t="shared" si="166"/>
        <v>128432.77103386079</v>
      </c>
      <c r="AU717" s="24">
        <f t="shared" si="167"/>
        <v>14270.307892651195</v>
      </c>
    </row>
    <row r="718" spans="1:47" x14ac:dyDescent="0.25">
      <c r="A718" s="28" t="s">
        <v>15647</v>
      </c>
      <c r="B718" s="28" t="s">
        <v>11503</v>
      </c>
      <c r="C718" s="28" t="s">
        <v>11504</v>
      </c>
      <c r="D718" s="28" t="s">
        <v>11505</v>
      </c>
      <c r="E718" s="28" t="s">
        <v>11506</v>
      </c>
      <c r="F718" s="29">
        <v>44396</v>
      </c>
      <c r="G718" s="29">
        <v>44896</v>
      </c>
      <c r="H718" s="28" t="s">
        <v>11507</v>
      </c>
      <c r="I718" s="28" t="s">
        <v>16057</v>
      </c>
      <c r="J718" s="28" t="s">
        <v>16036</v>
      </c>
      <c r="K718" s="28" t="s">
        <v>11508</v>
      </c>
      <c r="L718" s="27">
        <v>17121720.000000004</v>
      </c>
      <c r="M718" s="27">
        <v>7084000.0000000009</v>
      </c>
      <c r="N718" s="27">
        <v>0</v>
      </c>
      <c r="O718" s="27">
        <v>0</v>
      </c>
      <c r="P718" s="27">
        <f t="shared" si="154"/>
        <v>7084000.0000000009</v>
      </c>
      <c r="Q718" s="27">
        <v>0</v>
      </c>
      <c r="R718" s="27">
        <v>0</v>
      </c>
      <c r="S718" s="27">
        <v>0</v>
      </c>
      <c r="T718" s="27">
        <f t="shared" si="155"/>
        <v>0</v>
      </c>
      <c r="U718" s="27">
        <v>0</v>
      </c>
      <c r="V718" s="27">
        <f t="shared" si="156"/>
        <v>24205720.000000004</v>
      </c>
      <c r="W718" s="28" t="s">
        <v>11509</v>
      </c>
      <c r="X718" s="27">
        <v>18662674.800000004</v>
      </c>
      <c r="Y718" s="27">
        <f t="shared" si="160"/>
        <v>45046909.600000009</v>
      </c>
      <c r="Z718" s="4" t="str" cm="1">
        <f t="array" ref="Z718">_xlfn.IFS(YEARFRAC(F718,G718)&lt;1,"&lt;1 Year",YEARFRAC(F718,G718)&lt;=5,"1-5 Years",YEARFRAC(F718,G718)&gt;5,"&gt;5 Years")</f>
        <v>1-5 Years</v>
      </c>
      <c r="AA718" s="24">
        <f>L718*(_xlfn.XLOOKUP(K718,'FX rates'!$A$2:$A$38,'FX rates'!$B$2:$B$38))</f>
        <v>157593.26246030655</v>
      </c>
      <c r="AB718" s="24">
        <f>V718*(_xlfn.XLOOKUP(K718,'FX rates'!$A$2:$A$38,'FX rates'!$B$2:$B$38))</f>
        <v>222796.44714436933</v>
      </c>
      <c r="AC718" s="24">
        <f>X718*(_xlfn.XLOOKUP(W718,'FX rates'!$A$2:$A$38,'FX rates'!$B$2:$B$38))</f>
        <v>171776.65608173414</v>
      </c>
      <c r="AD718" s="24">
        <f>Y718*(_xlfn.XLOOKUP(W718,'FX rates'!$A$2:$A$38,'FX rates'!$B$2:$B$38))</f>
        <v>414624.7834690967</v>
      </c>
      <c r="AE718" s="30">
        <f t="shared" si="161"/>
        <v>0.09</v>
      </c>
      <c r="AF718" s="31">
        <f t="shared" si="162"/>
        <v>1540954.8000000007</v>
      </c>
      <c r="AG718" s="23">
        <f t="shared" si="163"/>
        <v>65203.184684062784</v>
      </c>
      <c r="AH718" s="35">
        <f t="shared" si="157"/>
        <v>9.2042891987666256E-3</v>
      </c>
      <c r="AI718" s="23">
        <f>U718*(_xlfn.XLOOKUP(K718,'FX rates'!$A$2:$A$38,'FX rates'!$B$2:$B$38))</f>
        <v>0</v>
      </c>
      <c r="AJ718" s="23">
        <f>Q718*(_xlfn.XLOOKUP(K718,'FX rates'!$A$2:$A$38,'FX rates'!$B$2:$B$38))</f>
        <v>0</v>
      </c>
      <c r="AK718" s="23">
        <f>R718*(_xlfn.XLOOKUP(K718,'FX rates'!$A$2:$A$38,'FX rates'!$B$2:$B$38))</f>
        <v>0</v>
      </c>
      <c r="AM718" s="4"/>
      <c r="AN718" s="4"/>
      <c r="AO718" s="4"/>
      <c r="AP718" s="32">
        <f t="shared" si="158"/>
        <v>0.4137434790429933</v>
      </c>
      <c r="AQ718" s="32">
        <f t="shared" si="159"/>
        <v>0</v>
      </c>
      <c r="AR718" s="24">
        <f t="shared" si="164"/>
        <v>26384234.800000004</v>
      </c>
      <c r="AS718" s="24" t="str">
        <f t="shared" si="165"/>
        <v>0</v>
      </c>
      <c r="AT718" s="24">
        <f t="shared" si="166"/>
        <v>373162.30512218701</v>
      </c>
      <c r="AU718" s="24">
        <f t="shared" si="167"/>
        <v>41462.478346909687</v>
      </c>
    </row>
    <row r="719" spans="1:47" x14ac:dyDescent="0.25">
      <c r="A719" s="28" t="s">
        <v>15648</v>
      </c>
      <c r="B719" s="28" t="s">
        <v>11510</v>
      </c>
      <c r="C719" s="28" t="s">
        <v>11511</v>
      </c>
      <c r="D719" s="28" t="s">
        <v>11512</v>
      </c>
      <c r="E719" s="28" t="s">
        <v>11513</v>
      </c>
      <c r="F719" s="29">
        <v>44396</v>
      </c>
      <c r="G719" s="29">
        <v>44896</v>
      </c>
      <c r="H719" s="28" t="s">
        <v>11514</v>
      </c>
      <c r="I719" s="28" t="s">
        <v>16057</v>
      </c>
      <c r="J719" s="28" t="s">
        <v>16035</v>
      </c>
      <c r="K719" s="28" t="s">
        <v>11515</v>
      </c>
      <c r="L719" s="27">
        <v>136867.50000000003</v>
      </c>
      <c r="M719" s="27">
        <v>9509.5</v>
      </c>
      <c r="N719" s="27">
        <v>0</v>
      </c>
      <c r="O719" s="27">
        <v>0</v>
      </c>
      <c r="P719" s="27">
        <f t="shared" si="154"/>
        <v>9509.5</v>
      </c>
      <c r="Q719" s="27">
        <v>0</v>
      </c>
      <c r="R719" s="27">
        <v>0</v>
      </c>
      <c r="S719" s="27">
        <v>0</v>
      </c>
      <c r="T719" s="27">
        <f t="shared" si="155"/>
        <v>0</v>
      </c>
      <c r="U719" s="27">
        <v>0</v>
      </c>
      <c r="V719" s="27">
        <f t="shared" si="156"/>
        <v>146377.00000000003</v>
      </c>
      <c r="W719" s="28" t="s">
        <v>11516</v>
      </c>
      <c r="X719" s="27">
        <v>149185.57500000004</v>
      </c>
      <c r="Y719" s="27">
        <f t="shared" si="160"/>
        <v>308736.50500000006</v>
      </c>
      <c r="Z719" s="4" t="str" cm="1">
        <f t="array" ref="Z719">_xlfn.IFS(YEARFRAC(F719,G719)&lt;1,"&lt;1 Year",YEARFRAC(F719,G719)&lt;=5,"1-5 Years",YEARFRAC(F719,G719)&gt;5,"&gt;5 Years")</f>
        <v>1-5 Years</v>
      </c>
      <c r="AA719" s="24">
        <f>L719*(_xlfn.XLOOKUP(K719,'FX rates'!$A$2:$A$38,'FX rates'!$B$2:$B$38))</f>
        <v>136867.50000000003</v>
      </c>
      <c r="AB719" s="24">
        <f>V719*(_xlfn.XLOOKUP(K719,'FX rates'!$A$2:$A$38,'FX rates'!$B$2:$B$38))</f>
        <v>146377.00000000003</v>
      </c>
      <c r="AC719" s="24">
        <f>X719*(_xlfn.XLOOKUP(W719,'FX rates'!$A$2:$A$38,'FX rates'!$B$2:$B$38))</f>
        <v>149185.57500000004</v>
      </c>
      <c r="AD719" s="24">
        <f>Y719*(_xlfn.XLOOKUP(W719,'FX rates'!$A$2:$A$38,'FX rates'!$B$2:$B$38))</f>
        <v>308736.50500000006</v>
      </c>
      <c r="AE719" s="30">
        <f t="shared" si="161"/>
        <v>9.0000000000000066E-2</v>
      </c>
      <c r="AF719" s="31">
        <f t="shared" si="162"/>
        <v>12318.075000000012</v>
      </c>
      <c r="AG719" s="23">
        <f t="shared" si="163"/>
        <v>9509.5</v>
      </c>
      <c r="AH719" s="35">
        <f t="shared" si="157"/>
        <v>1</v>
      </c>
      <c r="AI719" s="23">
        <f>U719*(_xlfn.XLOOKUP(K719,'FX rates'!$A$2:$A$38,'FX rates'!$B$2:$B$38))</f>
        <v>0</v>
      </c>
      <c r="AJ719" s="23">
        <f>Q719*(_xlfn.XLOOKUP(K719,'FX rates'!$A$2:$A$38,'FX rates'!$B$2:$B$38))</f>
        <v>0</v>
      </c>
      <c r="AK719" s="23">
        <f>R719*(_xlfn.XLOOKUP(K719,'FX rates'!$A$2:$A$38,'FX rates'!$B$2:$B$38))</f>
        <v>0</v>
      </c>
      <c r="AM719" s="4"/>
      <c r="AN719" s="4"/>
      <c r="AO719" s="4"/>
      <c r="AP719" s="32">
        <f t="shared" si="158"/>
        <v>6.9479606188466936E-2</v>
      </c>
      <c r="AQ719" s="32">
        <f t="shared" si="159"/>
        <v>0</v>
      </c>
      <c r="AR719" s="24">
        <f t="shared" si="164"/>
        <v>159550.93000000002</v>
      </c>
      <c r="AS719" s="24" t="str">
        <f t="shared" si="165"/>
        <v>0</v>
      </c>
      <c r="AT719" s="24">
        <f t="shared" si="166"/>
        <v>277862.85450000007</v>
      </c>
      <c r="AU719" s="24">
        <f t="shared" si="167"/>
        <v>30873.650499999989</v>
      </c>
    </row>
    <row r="720" spans="1:47" x14ac:dyDescent="0.25">
      <c r="A720" s="28" t="s">
        <v>15649</v>
      </c>
      <c r="B720" s="28" t="s">
        <v>11517</v>
      </c>
      <c r="C720" s="28" t="s">
        <v>11518</v>
      </c>
      <c r="D720" s="28" t="s">
        <v>11519</v>
      </c>
      <c r="E720" s="28" t="s">
        <v>11520</v>
      </c>
      <c r="F720" s="29">
        <v>44403</v>
      </c>
      <c r="G720" s="29">
        <v>44896</v>
      </c>
      <c r="H720" s="28" t="s">
        <v>11521</v>
      </c>
      <c r="I720" s="28" t="s">
        <v>16048</v>
      </c>
      <c r="J720" s="28" t="s">
        <v>16046</v>
      </c>
      <c r="K720" s="28" t="s">
        <v>11522</v>
      </c>
      <c r="L720" s="27">
        <v>162932</v>
      </c>
      <c r="M720" s="27">
        <v>18810</v>
      </c>
      <c r="N720" s="27">
        <v>0</v>
      </c>
      <c r="O720" s="27">
        <v>0</v>
      </c>
      <c r="P720" s="27">
        <f t="shared" si="154"/>
        <v>18810</v>
      </c>
      <c r="Q720" s="27">
        <v>0</v>
      </c>
      <c r="R720" s="27">
        <v>0</v>
      </c>
      <c r="S720" s="27">
        <v>0</v>
      </c>
      <c r="T720" s="27">
        <f t="shared" si="155"/>
        <v>0</v>
      </c>
      <c r="U720" s="27">
        <v>0</v>
      </c>
      <c r="V720" s="27">
        <f t="shared" si="156"/>
        <v>181742</v>
      </c>
      <c r="W720" s="28" t="s">
        <v>11523</v>
      </c>
      <c r="X720" s="27">
        <v>174337.24000000002</v>
      </c>
      <c r="Y720" s="27">
        <f t="shared" si="160"/>
        <v>368801.18000000005</v>
      </c>
      <c r="Z720" s="4" t="str" cm="1">
        <f t="array" ref="Z720">_xlfn.IFS(YEARFRAC(F720,G720)&lt;1,"&lt;1 Year",YEARFRAC(F720,G720)&lt;=5,"1-5 Years",YEARFRAC(F720,G720)&gt;5,"&gt;5 Years")</f>
        <v>1-5 Years</v>
      </c>
      <c r="AA720" s="24">
        <f>L720*(_xlfn.XLOOKUP(K720,'FX rates'!$A$2:$A$38,'FX rates'!$B$2:$B$38))</f>
        <v>162932</v>
      </c>
      <c r="AB720" s="24">
        <f>V720*(_xlfn.XLOOKUP(K720,'FX rates'!$A$2:$A$38,'FX rates'!$B$2:$B$38))</f>
        <v>181742</v>
      </c>
      <c r="AC720" s="24">
        <f>X720*(_xlfn.XLOOKUP(W720,'FX rates'!$A$2:$A$38,'FX rates'!$B$2:$B$38))</f>
        <v>174337.24000000002</v>
      </c>
      <c r="AD720" s="24">
        <f>Y720*(_xlfn.XLOOKUP(W720,'FX rates'!$A$2:$A$38,'FX rates'!$B$2:$B$38))</f>
        <v>368801.18000000005</v>
      </c>
      <c r="AE720" s="30">
        <f t="shared" si="161"/>
        <v>7.0000000000000118E-2</v>
      </c>
      <c r="AF720" s="31">
        <f t="shared" si="162"/>
        <v>11405.24000000002</v>
      </c>
      <c r="AG720" s="23">
        <f t="shared" si="163"/>
        <v>18810</v>
      </c>
      <c r="AH720" s="35">
        <f t="shared" si="157"/>
        <v>1</v>
      </c>
      <c r="AI720" s="23">
        <f>U720*(_xlfn.XLOOKUP(K720,'FX rates'!$A$2:$A$38,'FX rates'!$B$2:$B$38))</f>
        <v>0</v>
      </c>
      <c r="AJ720" s="23">
        <f>Q720*(_xlfn.XLOOKUP(K720,'FX rates'!$A$2:$A$38,'FX rates'!$B$2:$B$38))</f>
        <v>0</v>
      </c>
      <c r="AK720" s="23">
        <f>R720*(_xlfn.XLOOKUP(K720,'FX rates'!$A$2:$A$38,'FX rates'!$B$2:$B$38))</f>
        <v>0</v>
      </c>
      <c r="AM720" s="4"/>
      <c r="AN720" s="4"/>
      <c r="AO720" s="4"/>
      <c r="AP720" s="32">
        <f t="shared" si="158"/>
        <v>0.11544693491763434</v>
      </c>
      <c r="AQ720" s="32">
        <f t="shared" si="159"/>
        <v>0</v>
      </c>
      <c r="AR720" s="24">
        <f t="shared" si="164"/>
        <v>194463.94000000003</v>
      </c>
      <c r="AS720" s="24" t="str">
        <f t="shared" si="165"/>
        <v>0</v>
      </c>
      <c r="AT720" s="24">
        <f t="shared" si="166"/>
        <v>331921.06200000003</v>
      </c>
      <c r="AU720" s="24">
        <f t="shared" si="167"/>
        <v>36880.118000000017</v>
      </c>
    </row>
    <row r="721" spans="1:47" x14ac:dyDescent="0.25">
      <c r="A721" s="28" t="s">
        <v>15650</v>
      </c>
      <c r="B721" s="28" t="s">
        <v>11524</v>
      </c>
      <c r="C721" s="28" t="s">
        <v>11525</v>
      </c>
      <c r="D721" s="28" t="s">
        <v>11526</v>
      </c>
      <c r="E721" s="28" t="s">
        <v>11527</v>
      </c>
      <c r="F721" s="29">
        <v>44410</v>
      </c>
      <c r="G721" s="29">
        <v>44896</v>
      </c>
      <c r="H721" s="28" t="s">
        <v>11528</v>
      </c>
      <c r="I721" s="28" t="s">
        <v>16032</v>
      </c>
      <c r="J721" s="28" t="s">
        <v>16050</v>
      </c>
      <c r="K721" s="28" t="s">
        <v>11529</v>
      </c>
      <c r="L721" s="27">
        <v>21780000</v>
      </c>
      <c r="M721" s="27">
        <v>3732300</v>
      </c>
      <c r="N721" s="27">
        <v>0</v>
      </c>
      <c r="O721" s="27">
        <v>0</v>
      </c>
      <c r="P721" s="27">
        <f t="shared" si="154"/>
        <v>3732300</v>
      </c>
      <c r="Q721" s="27">
        <v>0</v>
      </c>
      <c r="R721" s="27">
        <v>0</v>
      </c>
      <c r="S721" s="27">
        <v>0</v>
      </c>
      <c r="T721" s="27">
        <f t="shared" si="155"/>
        <v>0</v>
      </c>
      <c r="U721" s="27">
        <v>0</v>
      </c>
      <c r="V721" s="27">
        <f t="shared" si="156"/>
        <v>25512300</v>
      </c>
      <c r="W721" s="33" t="s">
        <v>110</v>
      </c>
      <c r="X721" s="27">
        <v>23522400</v>
      </c>
      <c r="Y721" s="27">
        <f t="shared" si="160"/>
        <v>51075684</v>
      </c>
      <c r="Z721" s="4" t="str" cm="1">
        <f t="array" ref="Z721">_xlfn.IFS(YEARFRAC(F721,G721)&lt;1,"&lt;1 Year",YEARFRAC(F721,G721)&lt;=5,"1-5 Years",YEARFRAC(F721,G721)&gt;5,"&gt;5 Years")</f>
        <v>1-5 Years</v>
      </c>
      <c r="AA721" s="24">
        <f>L721*(_xlfn.XLOOKUP(K721,'FX rates'!$A$2:$A$38,'FX rates'!$B$2:$B$38))</f>
        <v>200469.41874913711</v>
      </c>
      <c r="AB721" s="24">
        <f>V721*(_xlfn.XLOOKUP(K721,'FX rates'!$A$2:$A$38,'FX rates'!$B$2:$B$38))</f>
        <v>234822.58732569378</v>
      </c>
      <c r="AC721" s="24">
        <f>X721*(_xlfn.XLOOKUP(W721,'FX rates'!$A$2:$A$38,'FX rates'!$B$2:$B$38))</f>
        <v>216506.97224906809</v>
      </c>
      <c r="AD721" s="24">
        <f>Y721*(_xlfn.XLOOKUP(W721,'FX rates'!$A$2:$A$38,'FX rates'!$B$2:$B$38))</f>
        <v>470115.36656081735</v>
      </c>
      <c r="AE721" s="30">
        <f t="shared" si="161"/>
        <v>8.0000000000000029E-2</v>
      </c>
      <c r="AF721" s="31">
        <f t="shared" si="162"/>
        <v>1742400</v>
      </c>
      <c r="AG721" s="23">
        <f t="shared" si="163"/>
        <v>34353.168576556665</v>
      </c>
      <c r="AH721" s="35">
        <f t="shared" si="157"/>
        <v>9.2042891987666256E-3</v>
      </c>
      <c r="AI721" s="23">
        <f>U721*(_xlfn.XLOOKUP(K721,'FX rates'!$A$2:$A$38,'FX rates'!$B$2:$B$38))</f>
        <v>0</v>
      </c>
      <c r="AJ721" s="23">
        <f>Q721*(_xlfn.XLOOKUP(K721,'FX rates'!$A$2:$A$38,'FX rates'!$B$2:$B$38))</f>
        <v>0</v>
      </c>
      <c r="AK721" s="23">
        <f>R721*(_xlfn.XLOOKUP(K721,'FX rates'!$A$2:$A$38,'FX rates'!$B$2:$B$38))</f>
        <v>0</v>
      </c>
      <c r="AM721" s="4"/>
      <c r="AN721" s="4"/>
      <c r="AO721" s="4"/>
      <c r="AP721" s="32">
        <f t="shared" si="158"/>
        <v>0.17136363636363636</v>
      </c>
      <c r="AQ721" s="32">
        <f t="shared" si="159"/>
        <v>0</v>
      </c>
      <c r="AR721" s="24">
        <f t="shared" si="164"/>
        <v>27553284</v>
      </c>
      <c r="AS721" s="24" t="str">
        <f t="shared" si="165"/>
        <v>0</v>
      </c>
      <c r="AT721" s="24">
        <f t="shared" si="166"/>
        <v>423103.82990473561</v>
      </c>
      <c r="AU721" s="24">
        <f t="shared" si="167"/>
        <v>47011.536656081735</v>
      </c>
    </row>
    <row r="722" spans="1:47" x14ac:dyDescent="0.25">
      <c r="A722" s="28" t="s">
        <v>15651</v>
      </c>
      <c r="B722" s="28" t="s">
        <v>11530</v>
      </c>
      <c r="C722" s="28" t="s">
        <v>11531</v>
      </c>
      <c r="D722" s="28" t="s">
        <v>11532</v>
      </c>
      <c r="E722" s="28" t="s">
        <v>11533</v>
      </c>
      <c r="F722" s="29">
        <v>44417</v>
      </c>
      <c r="G722" s="29">
        <v>44896</v>
      </c>
      <c r="H722" s="28" t="s">
        <v>11534</v>
      </c>
      <c r="I722" s="28" t="s">
        <v>16038</v>
      </c>
      <c r="J722" s="28" t="s">
        <v>16038</v>
      </c>
      <c r="K722" s="28" t="s">
        <v>11535</v>
      </c>
      <c r="L722" s="27">
        <v>250800.00000000006</v>
      </c>
      <c r="M722" s="27">
        <v>632500</v>
      </c>
      <c r="N722" s="27">
        <v>0</v>
      </c>
      <c r="O722" s="27">
        <v>0</v>
      </c>
      <c r="P722" s="27">
        <f t="shared" si="154"/>
        <v>632500</v>
      </c>
      <c r="Q722" s="27">
        <v>0</v>
      </c>
      <c r="R722" s="27">
        <v>0</v>
      </c>
      <c r="S722" s="27">
        <v>0</v>
      </c>
      <c r="T722" s="27">
        <f t="shared" si="155"/>
        <v>0</v>
      </c>
      <c r="U722" s="27">
        <v>180250</v>
      </c>
      <c r="V722" s="27">
        <f t="shared" si="156"/>
        <v>1063550</v>
      </c>
      <c r="W722" s="28" t="s">
        <v>11536</v>
      </c>
      <c r="X722" s="27">
        <v>283404.00000000006</v>
      </c>
      <c r="Y722" s="27">
        <f t="shared" si="160"/>
        <v>1281533</v>
      </c>
      <c r="Z722" s="4" t="str" cm="1">
        <f t="array" ref="Z722">_xlfn.IFS(YEARFRAC(F722,G722)&lt;1,"&lt;1 Year",YEARFRAC(F722,G722)&lt;=5,"1-5 Years",YEARFRAC(F722,G722)&gt;5,"&gt;5 Years")</f>
        <v>1-5 Years</v>
      </c>
      <c r="AA722" s="24">
        <f>L722*(_xlfn.XLOOKUP(K722,'FX rates'!$A$2:$A$38,'FX rates'!$B$2:$B$38))</f>
        <v>250800.00000000006</v>
      </c>
      <c r="AB722" s="24">
        <f>V722*(_xlfn.XLOOKUP(K722,'FX rates'!$A$2:$A$38,'FX rates'!$B$2:$B$38))</f>
        <v>1063550</v>
      </c>
      <c r="AC722" s="24">
        <f>X722*(_xlfn.XLOOKUP(W722,'FX rates'!$A$2:$A$38,'FX rates'!$B$2:$B$38))</f>
        <v>283404.00000000006</v>
      </c>
      <c r="AD722" s="24">
        <f>Y722*(_xlfn.XLOOKUP(W722,'FX rates'!$A$2:$A$38,'FX rates'!$B$2:$B$38))</f>
        <v>1281533</v>
      </c>
      <c r="AE722" s="30">
        <f t="shared" si="161"/>
        <v>0.12999999999999998</v>
      </c>
      <c r="AF722" s="31">
        <f t="shared" si="162"/>
        <v>32604</v>
      </c>
      <c r="AG722" s="23">
        <f t="shared" si="163"/>
        <v>812750</v>
      </c>
      <c r="AH722" s="35">
        <f t="shared" si="157"/>
        <v>1</v>
      </c>
      <c r="AI722" s="23">
        <f>U722*(_xlfn.XLOOKUP(K722,'FX rates'!$A$2:$A$38,'FX rates'!$B$2:$B$38))</f>
        <v>180250</v>
      </c>
      <c r="AJ722" s="23">
        <f>Q722*(_xlfn.XLOOKUP(K722,'FX rates'!$A$2:$A$38,'FX rates'!$B$2:$B$38))</f>
        <v>0</v>
      </c>
      <c r="AK722" s="23">
        <f>R722*(_xlfn.XLOOKUP(K722,'FX rates'!$A$2:$A$38,'FX rates'!$B$2:$B$38))</f>
        <v>0</v>
      </c>
      <c r="AM722" s="4"/>
      <c r="AN722" s="4"/>
      <c r="AO722" s="4"/>
      <c r="AP722" s="32">
        <f t="shared" si="158"/>
        <v>2.5219298245614028</v>
      </c>
      <c r="AQ722" s="32">
        <f t="shared" si="159"/>
        <v>0</v>
      </c>
      <c r="AR722" s="24">
        <f t="shared" si="164"/>
        <v>998129</v>
      </c>
      <c r="AS722" s="24" t="str">
        <f t="shared" si="165"/>
        <v>0</v>
      </c>
      <c r="AT722" s="24">
        <f t="shared" si="166"/>
        <v>1153379.7</v>
      </c>
      <c r="AU722" s="24">
        <f t="shared" si="167"/>
        <v>128153.30000000005</v>
      </c>
    </row>
    <row r="723" spans="1:47" x14ac:dyDescent="0.25">
      <c r="A723" s="28" t="s">
        <v>15652</v>
      </c>
      <c r="B723" s="28" t="s">
        <v>11537</v>
      </c>
      <c r="C723" s="28" t="s">
        <v>11538</v>
      </c>
      <c r="D723" s="28" t="s">
        <v>11539</v>
      </c>
      <c r="E723" s="28" t="s">
        <v>11540</v>
      </c>
      <c r="F723" s="29">
        <v>44697</v>
      </c>
      <c r="G723" s="29">
        <v>44896</v>
      </c>
      <c r="H723" s="28" t="s">
        <v>11541</v>
      </c>
      <c r="I723" s="28" t="s">
        <v>16033</v>
      </c>
      <c r="J723" s="28" t="s">
        <v>16038</v>
      </c>
      <c r="K723" s="28" t="s">
        <v>11542</v>
      </c>
      <c r="L723" s="27">
        <v>263780.00000000006</v>
      </c>
      <c r="M723" s="4">
        <v>0</v>
      </c>
      <c r="N723" s="27">
        <v>988000</v>
      </c>
      <c r="O723" s="27">
        <v>0</v>
      </c>
      <c r="P723" s="27">
        <f t="shared" si="154"/>
        <v>988000</v>
      </c>
      <c r="Q723" s="27">
        <v>0</v>
      </c>
      <c r="R723" s="27">
        <v>0</v>
      </c>
      <c r="S723" s="27">
        <v>0</v>
      </c>
      <c r="T723" s="27">
        <f t="shared" si="155"/>
        <v>0</v>
      </c>
      <c r="U723" s="27">
        <v>0</v>
      </c>
      <c r="V723" s="27">
        <f t="shared" si="156"/>
        <v>1251780</v>
      </c>
      <c r="W723" s="28" t="s">
        <v>11543</v>
      </c>
      <c r="X723" s="27">
        <v>274331.20000000007</v>
      </c>
      <c r="Y723" s="27">
        <f t="shared" si="160"/>
        <v>548662.40000000014</v>
      </c>
      <c r="Z723" s="4" t="str" cm="1">
        <f t="array" ref="Z723">_xlfn.IFS(YEARFRAC(F723,G723)&lt;1,"&lt;1 Year",YEARFRAC(F723,G723)&lt;=5,"1-5 Years",YEARFRAC(F723,G723)&gt;5,"&gt;5 Years")</f>
        <v>&lt;1 Year</v>
      </c>
      <c r="AA723" s="24">
        <f>L723*(_xlfn.XLOOKUP(K723,'FX rates'!$A$2:$A$38,'FX rates'!$B$2:$B$38))</f>
        <v>263780.00000000006</v>
      </c>
      <c r="AB723" s="24">
        <f>V723*(_xlfn.XLOOKUP(K723,'FX rates'!$A$2:$A$38,'FX rates'!$B$2:$B$38))</f>
        <v>1251780</v>
      </c>
      <c r="AC723" s="24">
        <f>X723*(_xlfn.XLOOKUP(W723,'FX rates'!$A$2:$A$38,'FX rates'!$B$2:$B$38))</f>
        <v>274331.20000000007</v>
      </c>
      <c r="AD723" s="24">
        <f>Y723*(_xlfn.XLOOKUP(W723,'FX rates'!$A$2:$A$38,'FX rates'!$B$2:$B$38))</f>
        <v>548662.40000000014</v>
      </c>
      <c r="AE723" s="30">
        <f t="shared" si="161"/>
        <v>4.0000000000000036E-2</v>
      </c>
      <c r="AF723" s="31">
        <f t="shared" si="162"/>
        <v>10551.200000000012</v>
      </c>
      <c r="AG723" s="23">
        <f t="shared" si="163"/>
        <v>988000</v>
      </c>
      <c r="AH723" s="35">
        <f t="shared" si="157"/>
        <v>1</v>
      </c>
      <c r="AI723" s="23">
        <f>U723*(_xlfn.XLOOKUP(K723,'FX rates'!$A$2:$A$38,'FX rates'!$B$2:$B$38))</f>
        <v>0</v>
      </c>
      <c r="AJ723" s="23">
        <f>Q723*(_xlfn.XLOOKUP(K723,'FX rates'!$A$2:$A$38,'FX rates'!$B$2:$B$38))</f>
        <v>0</v>
      </c>
      <c r="AK723" s="23">
        <f>R723*(_xlfn.XLOOKUP(K723,'FX rates'!$A$2:$A$38,'FX rates'!$B$2:$B$38))</f>
        <v>0</v>
      </c>
      <c r="AM723" s="4"/>
      <c r="AN723" s="4"/>
      <c r="AO723" s="4"/>
      <c r="AP723" s="32">
        <f t="shared" si="158"/>
        <v>0</v>
      </c>
      <c r="AQ723" s="32">
        <f t="shared" si="159"/>
        <v>0</v>
      </c>
      <c r="AR723" s="24">
        <f t="shared" si="164"/>
        <v>274331.20000000007</v>
      </c>
      <c r="AS723" s="24" t="str">
        <f t="shared" si="165"/>
        <v>0</v>
      </c>
      <c r="AT723" s="24">
        <f t="shared" si="166"/>
        <v>493796.16000000015</v>
      </c>
      <c r="AU723" s="24">
        <f t="shared" si="167"/>
        <v>54866.239999999991</v>
      </c>
    </row>
    <row r="724" spans="1:47" x14ac:dyDescent="0.25">
      <c r="A724" s="28" t="s">
        <v>15653</v>
      </c>
      <c r="B724" s="28" t="s">
        <v>11544</v>
      </c>
      <c r="C724" s="28" t="s">
        <v>11545</v>
      </c>
      <c r="D724" s="28" t="s">
        <v>11546</v>
      </c>
      <c r="E724" s="28" t="s">
        <v>11547</v>
      </c>
      <c r="F724" s="29">
        <v>44438</v>
      </c>
      <c r="G724" s="29">
        <v>44896</v>
      </c>
      <c r="H724" s="28" t="s">
        <v>11548</v>
      </c>
      <c r="I724" s="28" t="s">
        <v>16043</v>
      </c>
      <c r="J724" s="28" t="s">
        <v>16047</v>
      </c>
      <c r="K724" s="28" t="s">
        <v>11549</v>
      </c>
      <c r="L724" s="27">
        <v>202399.99999999997</v>
      </c>
      <c r="M724" s="27">
        <v>226737.5</v>
      </c>
      <c r="N724" s="27">
        <v>0</v>
      </c>
      <c r="O724" s="27">
        <v>0</v>
      </c>
      <c r="P724" s="27">
        <f t="shared" si="154"/>
        <v>226737.5</v>
      </c>
      <c r="Q724" s="27">
        <v>0</v>
      </c>
      <c r="R724" s="27">
        <v>0</v>
      </c>
      <c r="S724" s="27">
        <v>0</v>
      </c>
      <c r="T724" s="27">
        <f t="shared" si="155"/>
        <v>0</v>
      </c>
      <c r="U724" s="27">
        <v>0</v>
      </c>
      <c r="V724" s="27">
        <f t="shared" si="156"/>
        <v>429137.5</v>
      </c>
      <c r="W724" s="28" t="s">
        <v>11550</v>
      </c>
      <c r="X724" s="27">
        <v>220615.99999999997</v>
      </c>
      <c r="Y724" s="27">
        <f t="shared" si="160"/>
        <v>688375.875</v>
      </c>
      <c r="Z724" s="4" t="str" cm="1">
        <f t="array" ref="Z724">_xlfn.IFS(YEARFRAC(F724,G724)&lt;1,"&lt;1 Year",YEARFRAC(F724,G724)&lt;=5,"1-5 Years",YEARFRAC(F724,G724)&gt;5,"&gt;5 Years")</f>
        <v>1-5 Years</v>
      </c>
      <c r="AA724" s="24">
        <f>L724*(_xlfn.XLOOKUP(K724,'FX rates'!$A$2:$A$38,'FX rates'!$B$2:$B$38))</f>
        <v>269323.56001530966</v>
      </c>
      <c r="AB724" s="24">
        <f>V724*(_xlfn.XLOOKUP(K724,'FX rates'!$A$2:$A$38,'FX rates'!$B$2:$B$38))</f>
        <v>571031.81440746039</v>
      </c>
      <c r="AC724" s="24">
        <f>X724*(_xlfn.XLOOKUP(W724,'FX rates'!$A$2:$A$38,'FX rates'!$B$2:$B$38))</f>
        <v>293562.68041668757</v>
      </c>
      <c r="AD724" s="24">
        <f>Y724*(_xlfn.XLOOKUP(W724,'FX rates'!$A$2:$A$38,'FX rates'!$B$2:$B$38))</f>
        <v>915987.35812081944</v>
      </c>
      <c r="AE724" s="30">
        <f t="shared" si="161"/>
        <v>9.0000000000000135E-2</v>
      </c>
      <c r="AF724" s="31">
        <f t="shared" si="162"/>
        <v>18216</v>
      </c>
      <c r="AG724" s="23">
        <f t="shared" si="163"/>
        <v>301708.25439215073</v>
      </c>
      <c r="AH724" s="35">
        <f t="shared" si="157"/>
        <v>1.3306500000756409</v>
      </c>
      <c r="AI724" s="23">
        <f>U724*(_xlfn.XLOOKUP(K724,'FX rates'!$A$2:$A$38,'FX rates'!$B$2:$B$38))</f>
        <v>0</v>
      </c>
      <c r="AJ724" s="23">
        <f>Q724*(_xlfn.XLOOKUP(K724,'FX rates'!$A$2:$A$38,'FX rates'!$B$2:$B$38))</f>
        <v>0</v>
      </c>
      <c r="AK724" s="23">
        <f>R724*(_xlfn.XLOOKUP(K724,'FX rates'!$A$2:$A$38,'FX rates'!$B$2:$B$38))</f>
        <v>0</v>
      </c>
      <c r="AM724" s="4"/>
      <c r="AN724" s="4"/>
      <c r="AO724" s="4"/>
      <c r="AP724" s="32">
        <f t="shared" si="158"/>
        <v>1.1202445652173916</v>
      </c>
      <c r="AQ724" s="32">
        <f t="shared" si="159"/>
        <v>0</v>
      </c>
      <c r="AR724" s="24">
        <f t="shared" si="164"/>
        <v>467759.875</v>
      </c>
      <c r="AS724" s="24" t="str">
        <f t="shared" si="165"/>
        <v>0</v>
      </c>
      <c r="AT724" s="24">
        <f t="shared" si="166"/>
        <v>824388.62230873748</v>
      </c>
      <c r="AU724" s="24">
        <f t="shared" si="167"/>
        <v>91598.735812081955</v>
      </c>
    </row>
    <row r="725" spans="1:47" x14ac:dyDescent="0.25">
      <c r="A725" s="28" t="s">
        <v>14169</v>
      </c>
      <c r="B725" s="28" t="s">
        <v>1160</v>
      </c>
      <c r="C725" s="28" t="s">
        <v>1161</v>
      </c>
      <c r="D725" s="28" t="s">
        <v>1162</v>
      </c>
      <c r="E725" s="28" t="s">
        <v>1163</v>
      </c>
      <c r="F725" s="29">
        <v>38271</v>
      </c>
      <c r="G725" s="29">
        <v>44896</v>
      </c>
      <c r="H725" s="28" t="s">
        <v>1164</v>
      </c>
      <c r="I725" s="28" t="s">
        <v>16041</v>
      </c>
      <c r="J725" s="28" t="s">
        <v>16039</v>
      </c>
      <c r="K725" s="28" t="s">
        <v>1165</v>
      </c>
      <c r="L725" s="27">
        <v>213180.00000000006</v>
      </c>
      <c r="M725" s="27">
        <v>150249</v>
      </c>
      <c r="N725" s="27">
        <v>0</v>
      </c>
      <c r="O725" s="27">
        <v>0</v>
      </c>
      <c r="P725" s="27">
        <f t="shared" si="154"/>
        <v>150249</v>
      </c>
      <c r="Q725" s="27">
        <v>0</v>
      </c>
      <c r="R725" s="27">
        <v>0</v>
      </c>
      <c r="S725" s="27">
        <v>0</v>
      </c>
      <c r="T725" s="27">
        <f t="shared" si="155"/>
        <v>0</v>
      </c>
      <c r="U725" s="27">
        <v>0</v>
      </c>
      <c r="V725" s="27">
        <f t="shared" si="156"/>
        <v>363429.00000000006</v>
      </c>
      <c r="W725" s="28" t="s">
        <v>1166</v>
      </c>
      <c r="X725" s="27">
        <v>234498.00000000009</v>
      </c>
      <c r="Y725" s="27">
        <f t="shared" si="160"/>
        <v>634269.90000000014</v>
      </c>
      <c r="Z725" s="4" t="str" cm="1">
        <f t="array" ref="Z725">_xlfn.IFS(YEARFRAC(F725,G725)&lt;1,"&lt;1 Year",YEARFRAC(F725,G725)&lt;=5,"1-5 Years",YEARFRAC(F725,G725)&gt;5,"&gt;5 Years")</f>
        <v>&gt;5 Years</v>
      </c>
      <c r="AA725" s="24">
        <f>L725*(_xlfn.XLOOKUP(K725,'FX rates'!$A$2:$A$38,'FX rates'!$B$2:$B$38))</f>
        <v>213180.00000000006</v>
      </c>
      <c r="AB725" s="24">
        <f>V725*(_xlfn.XLOOKUP(K725,'FX rates'!$A$2:$A$38,'FX rates'!$B$2:$B$38))</f>
        <v>363429.00000000006</v>
      </c>
      <c r="AC725" s="24">
        <f>X725*(_xlfn.XLOOKUP(W725,'FX rates'!$A$2:$A$38,'FX rates'!$B$2:$B$38))</f>
        <v>234498.00000000009</v>
      </c>
      <c r="AD725" s="24">
        <f>Y725*(_xlfn.XLOOKUP(W725,'FX rates'!$A$2:$A$38,'FX rates'!$B$2:$B$38))</f>
        <v>634269.90000000014</v>
      </c>
      <c r="AE725" s="30">
        <f t="shared" si="161"/>
        <v>0.1000000000000001</v>
      </c>
      <c r="AF725" s="31">
        <f t="shared" si="162"/>
        <v>21318.000000000029</v>
      </c>
      <c r="AG725" s="23">
        <f t="shared" si="163"/>
        <v>150249</v>
      </c>
      <c r="AH725" s="35">
        <f t="shared" si="157"/>
        <v>1</v>
      </c>
      <c r="AI725" s="23">
        <f>U725*(_xlfn.XLOOKUP(K725,'FX rates'!$A$2:$A$38,'FX rates'!$B$2:$B$38))</f>
        <v>0</v>
      </c>
      <c r="AJ725" s="23">
        <f>Q725*(_xlfn.XLOOKUP(K725,'FX rates'!$A$2:$A$38,'FX rates'!$B$2:$B$38))</f>
        <v>0</v>
      </c>
      <c r="AK725" s="23">
        <f>R725*(_xlfn.XLOOKUP(K725,'FX rates'!$A$2:$A$38,'FX rates'!$B$2:$B$38))</f>
        <v>0</v>
      </c>
      <c r="AM725" s="4"/>
      <c r="AN725" s="4"/>
      <c r="AO725" s="4"/>
      <c r="AP725" s="32">
        <f t="shared" si="158"/>
        <v>0.70479876160990695</v>
      </c>
      <c r="AQ725" s="32">
        <f t="shared" si="159"/>
        <v>0</v>
      </c>
      <c r="AR725" s="24">
        <f t="shared" si="164"/>
        <v>399771.90000000008</v>
      </c>
      <c r="AS725" s="24" t="str">
        <f t="shared" si="165"/>
        <v>0</v>
      </c>
      <c r="AT725" s="24">
        <f t="shared" si="166"/>
        <v>570842.91000000015</v>
      </c>
      <c r="AU725" s="24">
        <f t="shared" si="167"/>
        <v>63426.989999999991</v>
      </c>
    </row>
    <row r="726" spans="1:47" x14ac:dyDescent="0.25">
      <c r="A726" s="28" t="s">
        <v>15654</v>
      </c>
      <c r="B726" s="28" t="s">
        <v>11551</v>
      </c>
      <c r="C726" s="28" t="s">
        <v>11552</v>
      </c>
      <c r="D726" s="28" t="s">
        <v>11553</v>
      </c>
      <c r="E726" s="28" t="s">
        <v>11554</v>
      </c>
      <c r="F726" s="29">
        <v>44445</v>
      </c>
      <c r="G726" s="29">
        <v>44896</v>
      </c>
      <c r="H726" s="28" t="s">
        <v>11555</v>
      </c>
      <c r="I726" s="28" t="s">
        <v>16032</v>
      </c>
      <c r="J726" s="28" t="s">
        <v>16056</v>
      </c>
      <c r="K726" s="28" t="s">
        <v>11556</v>
      </c>
      <c r="L726" s="27">
        <v>159390</v>
      </c>
      <c r="M726" s="27">
        <v>70818</v>
      </c>
      <c r="N726" s="27">
        <v>0</v>
      </c>
      <c r="O726" s="27">
        <v>0</v>
      </c>
      <c r="P726" s="27">
        <f t="shared" si="154"/>
        <v>70818</v>
      </c>
      <c r="Q726" s="27">
        <v>0</v>
      </c>
      <c r="R726" s="27">
        <v>0</v>
      </c>
      <c r="S726" s="27">
        <v>0</v>
      </c>
      <c r="T726" s="27">
        <f t="shared" si="155"/>
        <v>0</v>
      </c>
      <c r="U726" s="27">
        <v>0</v>
      </c>
      <c r="V726" s="27">
        <f t="shared" si="156"/>
        <v>230208</v>
      </c>
      <c r="W726" s="28" t="s">
        <v>11557</v>
      </c>
      <c r="X726" s="27">
        <v>178516.80000000002</v>
      </c>
      <c r="Y726" s="27">
        <f t="shared" si="160"/>
        <v>436349.76000000007</v>
      </c>
      <c r="Z726" s="4" t="str" cm="1">
        <f t="array" ref="Z726">_xlfn.IFS(YEARFRAC(F726,G726)&lt;1,"&lt;1 Year",YEARFRAC(F726,G726)&lt;=5,"1-5 Years",YEARFRAC(F726,G726)&gt;5,"&gt;5 Years")</f>
        <v>1-5 Years</v>
      </c>
      <c r="AA726" s="24">
        <f>L726*(_xlfn.XLOOKUP(K726,'FX rates'!$A$2:$A$38,'FX rates'!$B$2:$B$38))</f>
        <v>212092.30351205642</v>
      </c>
      <c r="AB726" s="24">
        <f>V726*(_xlfn.XLOOKUP(K726,'FX rates'!$A$2:$A$38,'FX rates'!$B$2:$B$38))</f>
        <v>306326.27521741315</v>
      </c>
      <c r="AC726" s="24">
        <f>X726*(_xlfn.XLOOKUP(W726,'FX rates'!$A$2:$A$38,'FX rates'!$B$2:$B$38))</f>
        <v>237543.37993350319</v>
      </c>
      <c r="AD726" s="24">
        <f>Y726*(_xlfn.XLOOKUP(W726,'FX rates'!$A$2:$A$38,'FX rates'!$B$2:$B$38))</f>
        <v>580628.80817700597</v>
      </c>
      <c r="AE726" s="30">
        <f t="shared" si="161"/>
        <v>0.12000000000000004</v>
      </c>
      <c r="AF726" s="31">
        <f t="shared" si="162"/>
        <v>19126.800000000017</v>
      </c>
      <c r="AG726" s="23">
        <f t="shared" si="163"/>
        <v>94233.971705356729</v>
      </c>
      <c r="AH726" s="35">
        <f t="shared" si="157"/>
        <v>1.3306500000756409</v>
      </c>
      <c r="AI726" s="23">
        <f>U726*(_xlfn.XLOOKUP(K726,'FX rates'!$A$2:$A$38,'FX rates'!$B$2:$B$38))</f>
        <v>0</v>
      </c>
      <c r="AJ726" s="23">
        <f>Q726*(_xlfn.XLOOKUP(K726,'FX rates'!$A$2:$A$38,'FX rates'!$B$2:$B$38))</f>
        <v>0</v>
      </c>
      <c r="AK726" s="23">
        <f>R726*(_xlfn.XLOOKUP(K726,'FX rates'!$A$2:$A$38,'FX rates'!$B$2:$B$38))</f>
        <v>0</v>
      </c>
      <c r="AM726" s="4"/>
      <c r="AN726" s="4"/>
      <c r="AO726" s="4"/>
      <c r="AP726" s="32">
        <f t="shared" si="158"/>
        <v>0.44430641821946171</v>
      </c>
      <c r="AQ726" s="32">
        <f t="shared" si="159"/>
        <v>0</v>
      </c>
      <c r="AR726" s="24">
        <f t="shared" si="164"/>
        <v>257832.96000000005</v>
      </c>
      <c r="AS726" s="24" t="str">
        <f t="shared" si="165"/>
        <v>0</v>
      </c>
      <c r="AT726" s="24">
        <f t="shared" si="166"/>
        <v>522565.92735930538</v>
      </c>
      <c r="AU726" s="24">
        <f t="shared" si="167"/>
        <v>58062.880817700585</v>
      </c>
    </row>
    <row r="727" spans="1:47" x14ac:dyDescent="0.25">
      <c r="A727" s="28" t="s">
        <v>15655</v>
      </c>
      <c r="B727" s="28" t="s">
        <v>11558</v>
      </c>
      <c r="C727" s="28" t="s">
        <v>11559</v>
      </c>
      <c r="D727" s="28" t="s">
        <v>11560</v>
      </c>
      <c r="E727" s="28" t="s">
        <v>11561</v>
      </c>
      <c r="F727" s="29">
        <v>44410</v>
      </c>
      <c r="G727" s="29">
        <v>44896</v>
      </c>
      <c r="H727" s="28" t="s">
        <v>11562</v>
      </c>
      <c r="I727" s="28" t="s">
        <v>16035</v>
      </c>
      <c r="J727" s="28" t="s">
        <v>16056</v>
      </c>
      <c r="K727" s="28" t="s">
        <v>11563</v>
      </c>
      <c r="L727" s="27">
        <v>102616.80000000002</v>
      </c>
      <c r="M727" s="27">
        <v>107800.00000000001</v>
      </c>
      <c r="N727" s="27">
        <v>0</v>
      </c>
      <c r="O727" s="27">
        <v>0</v>
      </c>
      <c r="P727" s="27">
        <f t="shared" si="154"/>
        <v>107800.00000000001</v>
      </c>
      <c r="Q727" s="27">
        <v>0</v>
      </c>
      <c r="R727" s="27">
        <v>0</v>
      </c>
      <c r="S727" s="27">
        <v>0</v>
      </c>
      <c r="T727" s="27">
        <f t="shared" si="155"/>
        <v>0</v>
      </c>
      <c r="U727" s="27">
        <v>0</v>
      </c>
      <c r="V727" s="27">
        <f t="shared" si="156"/>
        <v>210416.80000000005</v>
      </c>
      <c r="W727" s="28" t="s">
        <v>11564</v>
      </c>
      <c r="X727" s="27">
        <v>105695.30400000002</v>
      </c>
      <c r="Y727" s="27">
        <f t="shared" si="160"/>
        <v>322424.60800000001</v>
      </c>
      <c r="Z727" s="4" t="str" cm="1">
        <f t="array" ref="Z727">_xlfn.IFS(YEARFRAC(F727,G727)&lt;1,"&lt;1 Year",YEARFRAC(F727,G727)&lt;=5,"1-5 Years",YEARFRAC(F727,G727)&gt;5,"&gt;5 Years")</f>
        <v>1-5 Years</v>
      </c>
      <c r="AA727" s="24">
        <f>L727*(_xlfn.XLOOKUP(K727,'FX rates'!$A$2:$A$38,'FX rates'!$B$2:$B$38))</f>
        <v>136547.04492776206</v>
      </c>
      <c r="AB727" s="24">
        <f>V727*(_xlfn.XLOOKUP(K727,'FX rates'!$A$2:$A$38,'FX rates'!$B$2:$B$38))</f>
        <v>279991.11493591621</v>
      </c>
      <c r="AC727" s="24">
        <f>X727*(_xlfn.XLOOKUP(W727,'FX rates'!$A$2:$A$38,'FX rates'!$B$2:$B$38))</f>
        <v>140643.45627559492</v>
      </c>
      <c r="AD727" s="24">
        <f>Y727*(_xlfn.XLOOKUP(W727,'FX rates'!$A$2:$A$38,'FX rates'!$B$2:$B$38))</f>
        <v>429034.3046595885</v>
      </c>
      <c r="AE727" s="30">
        <f t="shared" si="161"/>
        <v>2.9999999999999919E-2</v>
      </c>
      <c r="AF727" s="31">
        <f t="shared" si="162"/>
        <v>3078.5040000000008</v>
      </c>
      <c r="AG727" s="23">
        <f t="shared" si="163"/>
        <v>143444.07000815414</v>
      </c>
      <c r="AH727" s="35">
        <f t="shared" si="157"/>
        <v>1.3306500000756409</v>
      </c>
      <c r="AI727" s="23">
        <f>U727*(_xlfn.XLOOKUP(K727,'FX rates'!$A$2:$A$38,'FX rates'!$B$2:$B$38))</f>
        <v>0</v>
      </c>
      <c r="AJ727" s="23">
        <f>Q727*(_xlfn.XLOOKUP(K727,'FX rates'!$A$2:$A$38,'FX rates'!$B$2:$B$38))</f>
        <v>0</v>
      </c>
      <c r="AK727" s="23">
        <f>R727*(_xlfn.XLOOKUP(K727,'FX rates'!$A$2:$A$38,'FX rates'!$B$2:$B$38))</f>
        <v>0</v>
      </c>
      <c r="AM727" s="4"/>
      <c r="AN727" s="4"/>
      <c r="AO727" s="4"/>
      <c r="AP727" s="32">
        <f t="shared" si="158"/>
        <v>1.0505102478346624</v>
      </c>
      <c r="AQ727" s="32">
        <f t="shared" si="159"/>
        <v>0</v>
      </c>
      <c r="AR727" s="24">
        <f t="shared" si="164"/>
        <v>216729.304</v>
      </c>
      <c r="AS727" s="24" t="str">
        <f t="shared" si="165"/>
        <v>0</v>
      </c>
      <c r="AT727" s="24">
        <f t="shared" si="166"/>
        <v>386130.87419362966</v>
      </c>
      <c r="AU727" s="24">
        <f t="shared" si="167"/>
        <v>42903.430465958838</v>
      </c>
    </row>
    <row r="728" spans="1:47" x14ac:dyDescent="0.25">
      <c r="A728" s="28" t="s">
        <v>15656</v>
      </c>
      <c r="B728" s="28" t="s">
        <v>11565</v>
      </c>
      <c r="C728" s="28" t="s">
        <v>11566</v>
      </c>
      <c r="D728" s="28" t="s">
        <v>11567</v>
      </c>
      <c r="E728" s="28" t="s">
        <v>11568</v>
      </c>
      <c r="F728" s="29">
        <v>44410</v>
      </c>
      <c r="G728" s="29">
        <v>44896</v>
      </c>
      <c r="H728" s="28" t="s">
        <v>11569</v>
      </c>
      <c r="I728" s="28" t="s">
        <v>16044</v>
      </c>
      <c r="J728" s="4" t="s">
        <v>16039</v>
      </c>
      <c r="K728" s="28" t="s">
        <v>11570</v>
      </c>
      <c r="L728" s="27">
        <v>155540</v>
      </c>
      <c r="M728" s="27">
        <v>10670</v>
      </c>
      <c r="N728" s="27">
        <v>0</v>
      </c>
      <c r="O728" s="27">
        <v>0</v>
      </c>
      <c r="P728" s="27">
        <f t="shared" si="154"/>
        <v>10670</v>
      </c>
      <c r="Q728" s="27">
        <v>0</v>
      </c>
      <c r="R728" s="27">
        <v>0</v>
      </c>
      <c r="S728" s="27">
        <v>0</v>
      </c>
      <c r="T728" s="27">
        <f t="shared" si="155"/>
        <v>0</v>
      </c>
      <c r="U728" s="27">
        <v>0</v>
      </c>
      <c r="V728" s="27">
        <f t="shared" si="156"/>
        <v>166210</v>
      </c>
      <c r="W728" s="28" t="s">
        <v>11571</v>
      </c>
      <c r="X728" s="27">
        <v>163317</v>
      </c>
      <c r="Y728" s="27">
        <f t="shared" si="160"/>
        <v>337837.5</v>
      </c>
      <c r="Z728" s="4" t="str" cm="1">
        <f t="array" ref="Z728">_xlfn.IFS(YEARFRAC(F728,G728)&lt;1,"&lt;1 Year",YEARFRAC(F728,G728)&lt;=5,"1-5 Years",YEARFRAC(F728,G728)&gt;5,"&gt;5 Years")</f>
        <v>1-5 Years</v>
      </c>
      <c r="AA728" s="24">
        <f>L728*(_xlfn.XLOOKUP(K728,'FX rates'!$A$2:$A$38,'FX rates'!$B$2:$B$38))</f>
        <v>155540</v>
      </c>
      <c r="AB728" s="24">
        <f>V728*(_xlfn.XLOOKUP(K728,'FX rates'!$A$2:$A$38,'FX rates'!$B$2:$B$38))</f>
        <v>166210</v>
      </c>
      <c r="AC728" s="24">
        <f>X728*(_xlfn.XLOOKUP(W728,'FX rates'!$A$2:$A$38,'FX rates'!$B$2:$B$38))</f>
        <v>163317</v>
      </c>
      <c r="AD728" s="24">
        <f>Y728*(_xlfn.XLOOKUP(W728,'FX rates'!$A$2:$A$38,'FX rates'!$B$2:$B$38))</f>
        <v>337837.5</v>
      </c>
      <c r="AE728" s="30">
        <f t="shared" si="161"/>
        <v>0.05</v>
      </c>
      <c r="AF728" s="31">
        <f t="shared" si="162"/>
        <v>7777</v>
      </c>
      <c r="AG728" s="23">
        <f t="shared" si="163"/>
        <v>10670</v>
      </c>
      <c r="AH728" s="35">
        <f t="shared" si="157"/>
        <v>1</v>
      </c>
      <c r="AI728" s="23">
        <f>U728*(_xlfn.XLOOKUP(K728,'FX rates'!$A$2:$A$38,'FX rates'!$B$2:$B$38))</f>
        <v>0</v>
      </c>
      <c r="AJ728" s="23">
        <f>Q728*(_xlfn.XLOOKUP(K728,'FX rates'!$A$2:$A$38,'FX rates'!$B$2:$B$38))</f>
        <v>0</v>
      </c>
      <c r="AK728" s="23">
        <f>R728*(_xlfn.XLOOKUP(K728,'FX rates'!$A$2:$A$38,'FX rates'!$B$2:$B$38))</f>
        <v>0</v>
      </c>
      <c r="AM728" s="4"/>
      <c r="AN728" s="4"/>
      <c r="AO728" s="4"/>
      <c r="AP728" s="32">
        <f t="shared" si="158"/>
        <v>6.8599717114568595E-2</v>
      </c>
      <c r="AQ728" s="32">
        <f t="shared" si="159"/>
        <v>0</v>
      </c>
      <c r="AR728" s="24">
        <f t="shared" si="164"/>
        <v>174520.50000000003</v>
      </c>
      <c r="AS728" s="24" t="str">
        <f t="shared" si="165"/>
        <v>0</v>
      </c>
      <c r="AT728" s="24">
        <f t="shared" si="166"/>
        <v>304053.75</v>
      </c>
      <c r="AU728" s="24">
        <f t="shared" si="167"/>
        <v>33783.75</v>
      </c>
    </row>
    <row r="729" spans="1:47" x14ac:dyDescent="0.25">
      <c r="A729" s="28" t="s">
        <v>15657</v>
      </c>
      <c r="B729" s="28" t="s">
        <v>11572</v>
      </c>
      <c r="C729" s="28" t="s">
        <v>11573</v>
      </c>
      <c r="D729" s="28" t="s">
        <v>11574</v>
      </c>
      <c r="E729" s="28" t="s">
        <v>11575</v>
      </c>
      <c r="F729" s="29">
        <v>44410</v>
      </c>
      <c r="G729" s="29">
        <v>44896</v>
      </c>
      <c r="H729" s="28" t="s">
        <v>11576</v>
      </c>
      <c r="I729" s="28" t="s">
        <v>16050</v>
      </c>
      <c r="J729" s="28" t="s">
        <v>16035</v>
      </c>
      <c r="K729" s="28" t="s">
        <v>11577</v>
      </c>
      <c r="L729" s="27">
        <v>145200</v>
      </c>
      <c r="M729" s="27">
        <v>206712.00000000003</v>
      </c>
      <c r="N729" s="27">
        <v>290765.28000000003</v>
      </c>
      <c r="O729" s="27">
        <v>0</v>
      </c>
      <c r="P729" s="27">
        <f t="shared" si="154"/>
        <v>497477.28</v>
      </c>
      <c r="Q729" s="27">
        <v>0</v>
      </c>
      <c r="R729" s="27">
        <v>0</v>
      </c>
      <c r="S729" s="27">
        <v>0</v>
      </c>
      <c r="T729" s="27">
        <f t="shared" si="155"/>
        <v>0</v>
      </c>
      <c r="U729" s="27">
        <v>0</v>
      </c>
      <c r="V729" s="27">
        <f t="shared" si="156"/>
        <v>642677.28</v>
      </c>
      <c r="W729" s="28" t="s">
        <v>11578</v>
      </c>
      <c r="X729" s="27">
        <v>158268</v>
      </c>
      <c r="Y729" s="27">
        <f t="shared" si="160"/>
        <v>541852.08000000007</v>
      </c>
      <c r="Z729" s="4" t="str" cm="1">
        <f t="array" ref="Z729">_xlfn.IFS(YEARFRAC(F729,G729)&lt;1,"&lt;1 Year",YEARFRAC(F729,G729)&lt;=5,"1-5 Years",YEARFRAC(F729,G729)&gt;5,"&gt;5 Years")</f>
        <v>1-5 Years</v>
      </c>
      <c r="AA729" s="24">
        <f>L729*(_xlfn.XLOOKUP(K729,'FX rates'!$A$2:$A$38,'FX rates'!$B$2:$B$38))</f>
        <v>193210.38001098306</v>
      </c>
      <c r="AB729" s="24">
        <f>V729*(_xlfn.XLOOKUP(K729,'FX rates'!$A$2:$A$38,'FX rates'!$B$2:$B$38))</f>
        <v>855178.52268061275</v>
      </c>
      <c r="AC729" s="24">
        <f>X729*(_xlfn.XLOOKUP(W729,'FX rates'!$A$2:$A$38,'FX rates'!$B$2:$B$38))</f>
        <v>210599.31421197153</v>
      </c>
      <c r="AD729" s="24">
        <f>Y729*(_xlfn.XLOOKUP(W729,'FX rates'!$A$2:$A$38,'FX rates'!$B$2:$B$38))</f>
        <v>721015.47029298625</v>
      </c>
      <c r="AE729" s="30">
        <f t="shared" si="161"/>
        <v>8.9999999999999983E-2</v>
      </c>
      <c r="AF729" s="31">
        <f t="shared" si="162"/>
        <v>13068</v>
      </c>
      <c r="AG729" s="23">
        <f t="shared" si="163"/>
        <v>661968.14266962965</v>
      </c>
      <c r="AH729" s="35">
        <f t="shared" si="157"/>
        <v>1.3306500000756409</v>
      </c>
      <c r="AI729" s="23">
        <f>U729*(_xlfn.XLOOKUP(K729,'FX rates'!$A$2:$A$38,'FX rates'!$B$2:$B$38))</f>
        <v>0</v>
      </c>
      <c r="AJ729" s="23">
        <f>Q729*(_xlfn.XLOOKUP(K729,'FX rates'!$A$2:$A$38,'FX rates'!$B$2:$B$38))</f>
        <v>0</v>
      </c>
      <c r="AK729" s="23">
        <f>R729*(_xlfn.XLOOKUP(K729,'FX rates'!$A$2:$A$38,'FX rates'!$B$2:$B$38))</f>
        <v>0</v>
      </c>
      <c r="AM729" s="4"/>
      <c r="AN729" s="4"/>
      <c r="AO729" s="4"/>
      <c r="AP729" s="32">
        <f t="shared" si="158"/>
        <v>1.4236363636363638</v>
      </c>
      <c r="AQ729" s="32">
        <f t="shared" si="159"/>
        <v>0</v>
      </c>
      <c r="AR729" s="24">
        <f t="shared" si="164"/>
        <v>383584.08</v>
      </c>
      <c r="AS729" s="24" t="str">
        <f t="shared" si="165"/>
        <v>0</v>
      </c>
      <c r="AT729" s="24">
        <f t="shared" si="166"/>
        <v>648913.92326368764</v>
      </c>
      <c r="AU729" s="24">
        <f t="shared" si="167"/>
        <v>72101.547029298614</v>
      </c>
    </row>
    <row r="730" spans="1:47" x14ac:dyDescent="0.25">
      <c r="A730" s="28" t="s">
        <v>15658</v>
      </c>
      <c r="B730" s="28" t="s">
        <v>11579</v>
      </c>
      <c r="C730" s="28" t="s">
        <v>11580</v>
      </c>
      <c r="D730" s="28" t="s">
        <v>11581</v>
      </c>
      <c r="E730" s="28" t="s">
        <v>11582</v>
      </c>
      <c r="F730" s="29">
        <v>44410</v>
      </c>
      <c r="G730" s="29">
        <v>44896</v>
      </c>
      <c r="H730" s="28" t="s">
        <v>11583</v>
      </c>
      <c r="I730" s="28" t="s">
        <v>16046</v>
      </c>
      <c r="J730" s="28" t="s">
        <v>16053</v>
      </c>
      <c r="K730" s="28" t="s">
        <v>11584</v>
      </c>
      <c r="L730" s="27">
        <v>261360.00000000006</v>
      </c>
      <c r="M730" s="27">
        <v>177848.00000000003</v>
      </c>
      <c r="N730" s="27">
        <v>0</v>
      </c>
      <c r="O730" s="27">
        <v>0</v>
      </c>
      <c r="P730" s="27">
        <f t="shared" si="154"/>
        <v>177848.00000000003</v>
      </c>
      <c r="Q730" s="27">
        <v>0</v>
      </c>
      <c r="R730" s="27">
        <v>0</v>
      </c>
      <c r="S730" s="27">
        <v>0</v>
      </c>
      <c r="T730" s="27">
        <f t="shared" si="155"/>
        <v>0</v>
      </c>
      <c r="U730" s="27">
        <v>0</v>
      </c>
      <c r="V730" s="27">
        <f t="shared" si="156"/>
        <v>439208.00000000012</v>
      </c>
      <c r="W730" s="28" t="s">
        <v>11585</v>
      </c>
      <c r="X730" s="27">
        <v>287496.00000000006</v>
      </c>
      <c r="Y730" s="27">
        <f t="shared" si="160"/>
        <v>770624.80000000016</v>
      </c>
      <c r="Z730" s="4" t="str" cm="1">
        <f t="array" ref="Z730">_xlfn.IFS(YEARFRAC(F730,G730)&lt;1,"&lt;1 Year",YEARFRAC(F730,G730)&lt;=5,"1-5 Years",YEARFRAC(F730,G730)&gt;5,"&gt;5 Years")</f>
        <v>1-5 Years</v>
      </c>
      <c r="AA730" s="24">
        <f>L730*(_xlfn.XLOOKUP(K730,'FX rates'!$A$2:$A$38,'FX rates'!$B$2:$B$38))</f>
        <v>261360.00000000006</v>
      </c>
      <c r="AB730" s="24">
        <f>V730*(_xlfn.XLOOKUP(K730,'FX rates'!$A$2:$A$38,'FX rates'!$B$2:$B$38))</f>
        <v>439208.00000000012</v>
      </c>
      <c r="AC730" s="24">
        <f>X730*(_xlfn.XLOOKUP(W730,'FX rates'!$A$2:$A$38,'FX rates'!$B$2:$B$38))</f>
        <v>287496.00000000006</v>
      </c>
      <c r="AD730" s="24">
        <f>Y730*(_xlfn.XLOOKUP(W730,'FX rates'!$A$2:$A$38,'FX rates'!$B$2:$B$38))</f>
        <v>770624.80000000016</v>
      </c>
      <c r="AE730" s="30">
        <f t="shared" si="161"/>
        <v>9.9999999999999978E-2</v>
      </c>
      <c r="AF730" s="31">
        <f t="shared" si="162"/>
        <v>26136</v>
      </c>
      <c r="AG730" s="23">
        <f t="shared" si="163"/>
        <v>177848.00000000006</v>
      </c>
      <c r="AH730" s="35">
        <f t="shared" si="157"/>
        <v>1</v>
      </c>
      <c r="AI730" s="23">
        <f>U730*(_xlfn.XLOOKUP(K730,'FX rates'!$A$2:$A$38,'FX rates'!$B$2:$B$38))</f>
        <v>0</v>
      </c>
      <c r="AJ730" s="23">
        <f>Q730*(_xlfn.XLOOKUP(K730,'FX rates'!$A$2:$A$38,'FX rates'!$B$2:$B$38))</f>
        <v>0</v>
      </c>
      <c r="AK730" s="23">
        <f>R730*(_xlfn.XLOOKUP(K730,'FX rates'!$A$2:$A$38,'FX rates'!$B$2:$B$38))</f>
        <v>0</v>
      </c>
      <c r="AM730" s="4"/>
      <c r="AN730" s="4"/>
      <c r="AO730" s="4"/>
      <c r="AP730" s="32">
        <f t="shared" si="158"/>
        <v>0.68047138047138045</v>
      </c>
      <c r="AQ730" s="32">
        <f t="shared" si="159"/>
        <v>0</v>
      </c>
      <c r="AR730" s="24">
        <f t="shared" si="164"/>
        <v>483128.8000000001</v>
      </c>
      <c r="AS730" s="24" t="str">
        <f t="shared" si="165"/>
        <v>0</v>
      </c>
      <c r="AT730" s="24">
        <f t="shared" si="166"/>
        <v>693562.32000000018</v>
      </c>
      <c r="AU730" s="24">
        <f t="shared" si="167"/>
        <v>77062.479999999981</v>
      </c>
    </row>
    <row r="731" spans="1:47" x14ac:dyDescent="0.25">
      <c r="A731" s="28" t="s">
        <v>15659</v>
      </c>
      <c r="B731" s="28" t="s">
        <v>11586</v>
      </c>
      <c r="C731" s="28" t="s">
        <v>11587</v>
      </c>
      <c r="D731" s="28" t="s">
        <v>11588</v>
      </c>
      <c r="E731" s="28" t="s">
        <v>11589</v>
      </c>
      <c r="F731" s="29">
        <v>44410</v>
      </c>
      <c r="G731" s="29">
        <v>44896</v>
      </c>
      <c r="H731" s="28" t="s">
        <v>11590</v>
      </c>
      <c r="I731" s="28" t="s">
        <v>16039</v>
      </c>
      <c r="J731" s="28" t="s">
        <v>16046</v>
      </c>
      <c r="K731" s="28" t="s">
        <v>11591</v>
      </c>
      <c r="L731" s="27">
        <v>239800.00000000006</v>
      </c>
      <c r="M731" s="27">
        <v>718740.00000000012</v>
      </c>
      <c r="N731" s="27">
        <v>0</v>
      </c>
      <c r="O731" s="27">
        <v>0</v>
      </c>
      <c r="P731" s="27">
        <f t="shared" si="154"/>
        <v>718740.00000000012</v>
      </c>
      <c r="Q731" s="27">
        <v>0</v>
      </c>
      <c r="R731" s="27">
        <v>0</v>
      </c>
      <c r="S731" s="27">
        <v>0</v>
      </c>
      <c r="T731" s="27">
        <f t="shared" si="155"/>
        <v>0</v>
      </c>
      <c r="U731" s="27">
        <v>321000</v>
      </c>
      <c r="V731" s="27">
        <f t="shared" si="156"/>
        <v>1279540.0000000002</v>
      </c>
      <c r="W731" s="28" t="s">
        <v>11592</v>
      </c>
      <c r="X731" s="27">
        <v>246994.00000000006</v>
      </c>
      <c r="Y731" s="27">
        <f t="shared" si="160"/>
        <v>1234290.2000000002</v>
      </c>
      <c r="Z731" s="4" t="str" cm="1">
        <f t="array" ref="Z731">_xlfn.IFS(YEARFRAC(F731,G731)&lt;1,"&lt;1 Year",YEARFRAC(F731,G731)&lt;=5,"1-5 Years",YEARFRAC(F731,G731)&gt;5,"&gt;5 Years")</f>
        <v>1-5 Years</v>
      </c>
      <c r="AA731" s="24">
        <f>L731*(_xlfn.XLOOKUP(K731,'FX rates'!$A$2:$A$38,'FX rates'!$B$2:$B$38))</f>
        <v>239800.00000000006</v>
      </c>
      <c r="AB731" s="24">
        <f>V731*(_xlfn.XLOOKUP(K731,'FX rates'!$A$2:$A$38,'FX rates'!$B$2:$B$38))</f>
        <v>1279540.0000000002</v>
      </c>
      <c r="AC731" s="24">
        <f>X731*(_xlfn.XLOOKUP(W731,'FX rates'!$A$2:$A$38,'FX rates'!$B$2:$B$38))</f>
        <v>246994.00000000006</v>
      </c>
      <c r="AD731" s="24">
        <f>Y731*(_xlfn.XLOOKUP(W731,'FX rates'!$A$2:$A$38,'FX rates'!$B$2:$B$38))</f>
        <v>1234290.2000000002</v>
      </c>
      <c r="AE731" s="30">
        <f t="shared" si="161"/>
        <v>2.9999999999999992E-2</v>
      </c>
      <c r="AF731" s="31">
        <f t="shared" si="162"/>
        <v>7194</v>
      </c>
      <c r="AG731" s="23">
        <f t="shared" si="163"/>
        <v>1039740.0000000002</v>
      </c>
      <c r="AH731" s="35">
        <f t="shared" si="157"/>
        <v>1</v>
      </c>
      <c r="AI731" s="23">
        <f>U731*(_xlfn.XLOOKUP(K731,'FX rates'!$A$2:$A$38,'FX rates'!$B$2:$B$38))</f>
        <v>321000</v>
      </c>
      <c r="AJ731" s="23">
        <f>Q731*(_xlfn.XLOOKUP(K731,'FX rates'!$A$2:$A$38,'FX rates'!$B$2:$B$38))</f>
        <v>0</v>
      </c>
      <c r="AK731" s="23">
        <f>R731*(_xlfn.XLOOKUP(K731,'FX rates'!$A$2:$A$38,'FX rates'!$B$2:$B$38))</f>
        <v>0</v>
      </c>
      <c r="AM731" s="4"/>
      <c r="AN731" s="4"/>
      <c r="AO731" s="4"/>
      <c r="AP731" s="32">
        <f t="shared" si="158"/>
        <v>2.997247706422018</v>
      </c>
      <c r="AQ731" s="32">
        <f t="shared" si="159"/>
        <v>0</v>
      </c>
      <c r="AR731" s="24">
        <f t="shared" si="164"/>
        <v>987296.20000000019</v>
      </c>
      <c r="AS731" s="24" t="str">
        <f t="shared" si="165"/>
        <v>0</v>
      </c>
      <c r="AT731" s="24">
        <f t="shared" si="166"/>
        <v>1110861.1800000002</v>
      </c>
      <c r="AU731" s="24">
        <f t="shared" si="167"/>
        <v>123429.02000000002</v>
      </c>
    </row>
    <row r="732" spans="1:47" x14ac:dyDescent="0.25">
      <c r="A732" s="28" t="s">
        <v>15660</v>
      </c>
      <c r="B732" s="28" t="s">
        <v>11593</v>
      </c>
      <c r="C732" s="28" t="s">
        <v>11594</v>
      </c>
      <c r="D732" s="28" t="s">
        <v>11595</v>
      </c>
      <c r="E732" s="28" t="s">
        <v>11596</v>
      </c>
      <c r="F732" s="29">
        <v>44417</v>
      </c>
      <c r="G732" s="29">
        <v>44896</v>
      </c>
      <c r="H732" s="28" t="s">
        <v>11597</v>
      </c>
      <c r="I732" s="28" t="s">
        <v>16035</v>
      </c>
      <c r="J732" s="28" t="s">
        <v>16046</v>
      </c>
      <c r="K732" s="28" t="s">
        <v>11598</v>
      </c>
      <c r="L732" s="27">
        <v>24640000.000000004</v>
      </c>
      <c r="M732" s="27">
        <v>24816000.000000004</v>
      </c>
      <c r="N732" s="27">
        <v>0</v>
      </c>
      <c r="O732" s="27">
        <v>0</v>
      </c>
      <c r="P732" s="27">
        <f t="shared" si="154"/>
        <v>24816000.000000004</v>
      </c>
      <c r="Q732" s="27">
        <v>0</v>
      </c>
      <c r="R732" s="27">
        <v>0</v>
      </c>
      <c r="S732" s="27">
        <v>0</v>
      </c>
      <c r="T732" s="27">
        <f t="shared" si="155"/>
        <v>0</v>
      </c>
      <c r="U732" s="27">
        <v>0</v>
      </c>
      <c r="V732" s="27">
        <f t="shared" si="156"/>
        <v>49456000.000000007</v>
      </c>
      <c r="W732" s="28" t="s">
        <v>11599</v>
      </c>
      <c r="X732" s="27">
        <v>27843200</v>
      </c>
      <c r="Y732" s="27">
        <f t="shared" si="160"/>
        <v>83728480</v>
      </c>
      <c r="Z732" s="4" t="str" cm="1">
        <f t="array" ref="Z732">_xlfn.IFS(YEARFRAC(F732,G732)&lt;1,"&lt;1 Year",YEARFRAC(F732,G732)&lt;=5,"1-5 Years",YEARFRAC(F732,G732)&gt;5,"&gt;5 Years")</f>
        <v>1-5 Years</v>
      </c>
      <c r="AA732" s="24">
        <f>L732*(_xlfn.XLOOKUP(K732,'FX rates'!$A$2:$A$38,'FX rates'!$B$2:$B$38))</f>
        <v>226793.6858576097</v>
      </c>
      <c r="AB732" s="24">
        <f>V732*(_xlfn.XLOOKUP(K732,'FX rates'!$A$2:$A$38,'FX rates'!$B$2:$B$38))</f>
        <v>455207.32661420229</v>
      </c>
      <c r="AC732" s="24">
        <f>X732*(_xlfn.XLOOKUP(W732,'FX rates'!$A$2:$A$38,'FX rates'!$B$2:$B$38))</f>
        <v>256276.86501909891</v>
      </c>
      <c r="AD732" s="24">
        <f>Y732*(_xlfn.XLOOKUP(W732,'FX rates'!$A$2:$A$38,'FX rates'!$B$2:$B$38))</f>
        <v>770661.14409314748</v>
      </c>
      <c r="AE732" s="30">
        <f t="shared" si="161"/>
        <v>0.12999999999999978</v>
      </c>
      <c r="AF732" s="31">
        <f t="shared" si="162"/>
        <v>3203199.9999999963</v>
      </c>
      <c r="AG732" s="23">
        <f t="shared" si="163"/>
        <v>228413.64075659259</v>
      </c>
      <c r="AH732" s="35">
        <f t="shared" si="157"/>
        <v>9.2042891987666256E-3</v>
      </c>
      <c r="AI732" s="23">
        <f>U732*(_xlfn.XLOOKUP(K732,'FX rates'!$A$2:$A$38,'FX rates'!$B$2:$B$38))</f>
        <v>0</v>
      </c>
      <c r="AJ732" s="23">
        <f>Q732*(_xlfn.XLOOKUP(K732,'FX rates'!$A$2:$A$38,'FX rates'!$B$2:$B$38))</f>
        <v>0</v>
      </c>
      <c r="AK732" s="23">
        <f>R732*(_xlfn.XLOOKUP(K732,'FX rates'!$A$2:$A$38,'FX rates'!$B$2:$B$38))</f>
        <v>0</v>
      </c>
      <c r="AM732" s="4"/>
      <c r="AN732" s="4"/>
      <c r="AO732" s="4"/>
      <c r="AP732" s="32">
        <f t="shared" si="158"/>
        <v>1.0071428571428571</v>
      </c>
      <c r="AQ732" s="32">
        <f t="shared" si="159"/>
        <v>0</v>
      </c>
      <c r="AR732" s="24">
        <f t="shared" si="164"/>
        <v>55885280</v>
      </c>
      <c r="AS732" s="24" t="str">
        <f t="shared" si="165"/>
        <v>0</v>
      </c>
      <c r="AT732" s="24">
        <f t="shared" si="166"/>
        <v>693595.02968383278</v>
      </c>
      <c r="AU732" s="24">
        <f t="shared" si="167"/>
        <v>77066.114409314701</v>
      </c>
    </row>
    <row r="733" spans="1:47" x14ac:dyDescent="0.25">
      <c r="A733" s="28" t="s">
        <v>15661</v>
      </c>
      <c r="B733" s="28" t="s">
        <v>11600</v>
      </c>
      <c r="C733" s="28" t="s">
        <v>11601</v>
      </c>
      <c r="D733" s="28" t="s">
        <v>11602</v>
      </c>
      <c r="E733" s="28" t="s">
        <v>11603</v>
      </c>
      <c r="F733" s="29">
        <v>44417</v>
      </c>
      <c r="G733" s="29">
        <v>44896</v>
      </c>
      <c r="H733" s="28" t="s">
        <v>11604</v>
      </c>
      <c r="I733" s="28" t="s">
        <v>16053</v>
      </c>
      <c r="J733" s="28" t="s">
        <v>16042</v>
      </c>
      <c r="K733" s="28" t="s">
        <v>11605</v>
      </c>
      <c r="L733" s="27">
        <v>136620.00000000003</v>
      </c>
      <c r="M733" s="27">
        <v>93678.200000000012</v>
      </c>
      <c r="N733" s="27">
        <v>0</v>
      </c>
      <c r="O733" s="27">
        <v>0</v>
      </c>
      <c r="P733" s="27">
        <f t="shared" si="154"/>
        <v>93678.200000000012</v>
      </c>
      <c r="Q733" s="27">
        <v>0</v>
      </c>
      <c r="R733" s="27">
        <v>0</v>
      </c>
      <c r="S733" s="27">
        <v>0</v>
      </c>
      <c r="T733" s="27">
        <f t="shared" si="155"/>
        <v>0</v>
      </c>
      <c r="U733" s="27">
        <v>0</v>
      </c>
      <c r="V733" s="27">
        <f t="shared" si="156"/>
        <v>230298.20000000004</v>
      </c>
      <c r="W733" s="28" t="s">
        <v>11606</v>
      </c>
      <c r="X733" s="27">
        <v>146183.40000000005</v>
      </c>
      <c r="Y733" s="27">
        <f t="shared" si="160"/>
        <v>392602.47400000016</v>
      </c>
      <c r="Z733" s="4" t="str" cm="1">
        <f t="array" ref="Z733">_xlfn.IFS(YEARFRAC(F733,G733)&lt;1,"&lt;1 Year",YEARFRAC(F733,G733)&lt;=5,"1-5 Years",YEARFRAC(F733,G733)&gt;5,"&gt;5 Years")</f>
        <v>1-5 Years</v>
      </c>
      <c r="AA733" s="24">
        <f>L733*(_xlfn.XLOOKUP(K733,'FX rates'!$A$2:$A$38,'FX rates'!$B$2:$B$38))</f>
        <v>181793.40301033409</v>
      </c>
      <c r="AB733" s="24">
        <f>V733*(_xlfn.XLOOKUP(K733,'FX rates'!$A$2:$A$38,'FX rates'!$B$2:$B$38))</f>
        <v>306446.29984742001</v>
      </c>
      <c r="AC733" s="24">
        <f>X733*(_xlfn.XLOOKUP(W733,'FX rates'!$A$2:$A$38,'FX rates'!$B$2:$B$38))</f>
        <v>194518.94122105752</v>
      </c>
      <c r="AD733" s="24">
        <f>Y733*(_xlfn.XLOOKUP(W733,'FX rates'!$A$2:$A$38,'FX rates'!$B$2:$B$38))</f>
        <v>522416.48205779702</v>
      </c>
      <c r="AE733" s="30">
        <f t="shared" si="161"/>
        <v>7.0000000000000256E-2</v>
      </c>
      <c r="AF733" s="31">
        <f t="shared" si="162"/>
        <v>9563.4000000000233</v>
      </c>
      <c r="AG733" s="23">
        <f t="shared" si="163"/>
        <v>124652.89683708592</v>
      </c>
      <c r="AH733" s="35">
        <f t="shared" si="157"/>
        <v>1.3306500000756409</v>
      </c>
      <c r="AI733" s="23">
        <f>U733*(_xlfn.XLOOKUP(K733,'FX rates'!$A$2:$A$38,'FX rates'!$B$2:$B$38))</f>
        <v>0</v>
      </c>
      <c r="AJ733" s="23">
        <f>Q733*(_xlfn.XLOOKUP(K733,'FX rates'!$A$2:$A$38,'FX rates'!$B$2:$B$38))</f>
        <v>0</v>
      </c>
      <c r="AK733" s="23">
        <f>R733*(_xlfn.XLOOKUP(K733,'FX rates'!$A$2:$A$38,'FX rates'!$B$2:$B$38))</f>
        <v>0</v>
      </c>
      <c r="AM733" s="4"/>
      <c r="AN733" s="4"/>
      <c r="AO733" s="4"/>
      <c r="AP733" s="32">
        <f t="shared" si="158"/>
        <v>0.68568438003220611</v>
      </c>
      <c r="AQ733" s="32">
        <f t="shared" si="159"/>
        <v>0</v>
      </c>
      <c r="AR733" s="24">
        <f t="shared" si="164"/>
        <v>246419.07400000008</v>
      </c>
      <c r="AS733" s="24" t="str">
        <f t="shared" si="165"/>
        <v>0</v>
      </c>
      <c r="AT733" s="24">
        <f t="shared" si="166"/>
        <v>470174.83385201736</v>
      </c>
      <c r="AU733" s="24">
        <f t="shared" si="167"/>
        <v>52241.648205779667</v>
      </c>
    </row>
    <row r="734" spans="1:47" x14ac:dyDescent="0.25">
      <c r="A734" s="28" t="s">
        <v>15662</v>
      </c>
      <c r="B734" s="28" t="s">
        <v>11607</v>
      </c>
      <c r="C734" s="28" t="s">
        <v>11608</v>
      </c>
      <c r="D734" s="28" t="s">
        <v>11609</v>
      </c>
      <c r="E734" s="28" t="s">
        <v>11610</v>
      </c>
      <c r="F734" s="29">
        <v>44417</v>
      </c>
      <c r="G734" s="29">
        <v>44896</v>
      </c>
      <c r="H734" s="28" t="s">
        <v>11611</v>
      </c>
      <c r="I734" s="28" t="s">
        <v>16056</v>
      </c>
      <c r="J734" s="28" t="s">
        <v>16033</v>
      </c>
      <c r="K734" s="28" t="s">
        <v>11612</v>
      </c>
      <c r="L734" s="27">
        <v>213675.00000000006</v>
      </c>
      <c r="M734" s="4">
        <v>0</v>
      </c>
      <c r="N734" s="27">
        <v>316250</v>
      </c>
      <c r="O734" s="27">
        <v>0</v>
      </c>
      <c r="P734" s="27">
        <f t="shared" si="154"/>
        <v>316250</v>
      </c>
      <c r="Q734" s="27">
        <v>0</v>
      </c>
      <c r="R734" s="27">
        <v>0</v>
      </c>
      <c r="S734" s="27">
        <v>0</v>
      </c>
      <c r="T734" s="27">
        <f t="shared" si="155"/>
        <v>0</v>
      </c>
      <c r="U734" s="27">
        <v>0</v>
      </c>
      <c r="V734" s="27">
        <f t="shared" si="156"/>
        <v>529925</v>
      </c>
      <c r="W734" s="28" t="s">
        <v>11613</v>
      </c>
      <c r="X734" s="27">
        <v>235042.50000000009</v>
      </c>
      <c r="Y734" s="27">
        <f t="shared" si="160"/>
        <v>470085.00000000017</v>
      </c>
      <c r="Z734" s="4" t="str" cm="1">
        <f t="array" ref="Z734">_xlfn.IFS(YEARFRAC(F734,G734)&lt;1,"&lt;1 Year",YEARFRAC(F734,G734)&lt;=5,"1-5 Years",YEARFRAC(F734,G734)&gt;5,"&gt;5 Years")</f>
        <v>1-5 Years</v>
      </c>
      <c r="AA734" s="24">
        <f>L734*(_xlfn.XLOOKUP(K734,'FX rates'!$A$2:$A$38,'FX rates'!$B$2:$B$38))</f>
        <v>213675.00000000006</v>
      </c>
      <c r="AB734" s="24">
        <f>V734*(_xlfn.XLOOKUP(K734,'FX rates'!$A$2:$A$38,'FX rates'!$B$2:$B$38))</f>
        <v>529925</v>
      </c>
      <c r="AC734" s="24">
        <f>X734*(_xlfn.XLOOKUP(W734,'FX rates'!$A$2:$A$38,'FX rates'!$B$2:$B$38))</f>
        <v>235042.50000000009</v>
      </c>
      <c r="AD734" s="24">
        <f>Y734*(_xlfn.XLOOKUP(W734,'FX rates'!$A$2:$A$38,'FX rates'!$B$2:$B$38))</f>
        <v>470085.00000000017</v>
      </c>
      <c r="AE734" s="30">
        <f t="shared" si="161"/>
        <v>0.1000000000000001</v>
      </c>
      <c r="AF734" s="31">
        <f t="shared" si="162"/>
        <v>21367.500000000029</v>
      </c>
      <c r="AG734" s="23">
        <f t="shared" si="163"/>
        <v>316249.99999999994</v>
      </c>
      <c r="AH734" s="35">
        <f t="shared" si="157"/>
        <v>1</v>
      </c>
      <c r="AI734" s="23">
        <f>U734*(_xlfn.XLOOKUP(K734,'FX rates'!$A$2:$A$38,'FX rates'!$B$2:$B$38))</f>
        <v>0</v>
      </c>
      <c r="AJ734" s="23">
        <f>Q734*(_xlfn.XLOOKUP(K734,'FX rates'!$A$2:$A$38,'FX rates'!$B$2:$B$38))</f>
        <v>0</v>
      </c>
      <c r="AK734" s="23">
        <f>R734*(_xlfn.XLOOKUP(K734,'FX rates'!$A$2:$A$38,'FX rates'!$B$2:$B$38))</f>
        <v>0</v>
      </c>
      <c r="AM734" s="4"/>
      <c r="AN734" s="4"/>
      <c r="AO734" s="4"/>
      <c r="AP734" s="32">
        <f t="shared" si="158"/>
        <v>0</v>
      </c>
      <c r="AQ734" s="32">
        <f t="shared" si="159"/>
        <v>0</v>
      </c>
      <c r="AR734" s="24">
        <f t="shared" si="164"/>
        <v>235042.50000000009</v>
      </c>
      <c r="AS734" s="24" t="str">
        <f t="shared" si="165"/>
        <v>0</v>
      </c>
      <c r="AT734" s="24">
        <f t="shared" si="166"/>
        <v>423076.50000000017</v>
      </c>
      <c r="AU734" s="24">
        <f t="shared" si="167"/>
        <v>47008.5</v>
      </c>
    </row>
    <row r="735" spans="1:47" x14ac:dyDescent="0.25">
      <c r="A735" s="28" t="s">
        <v>15663</v>
      </c>
      <c r="B735" s="28" t="s">
        <v>11614</v>
      </c>
      <c r="C735" s="28" t="s">
        <v>11615</v>
      </c>
      <c r="D735" s="28" t="s">
        <v>11616</v>
      </c>
      <c r="E735" s="28" t="s">
        <v>11617</v>
      </c>
      <c r="F735" s="29">
        <v>44417</v>
      </c>
      <c r="G735" s="29">
        <v>44896</v>
      </c>
      <c r="H735" s="28" t="s">
        <v>11618</v>
      </c>
      <c r="I735" s="28" t="s">
        <v>16041</v>
      </c>
      <c r="J735" s="28" t="s">
        <v>16043</v>
      </c>
      <c r="K735" s="28" t="s">
        <v>11619</v>
      </c>
      <c r="L735" s="27">
        <v>132825.00000000003</v>
      </c>
      <c r="M735" s="27">
        <v>115995.00000000001</v>
      </c>
      <c r="N735" s="27">
        <v>0</v>
      </c>
      <c r="O735" s="27">
        <v>0</v>
      </c>
      <c r="P735" s="27">
        <f t="shared" si="154"/>
        <v>115995.00000000001</v>
      </c>
      <c r="Q735" s="27">
        <v>0</v>
      </c>
      <c r="R735" s="27">
        <v>0</v>
      </c>
      <c r="S735" s="27">
        <v>0</v>
      </c>
      <c r="T735" s="27">
        <f t="shared" si="155"/>
        <v>0</v>
      </c>
      <c r="U735" s="27">
        <v>0</v>
      </c>
      <c r="V735" s="27">
        <f t="shared" si="156"/>
        <v>248820.00000000006</v>
      </c>
      <c r="W735" s="28" t="s">
        <v>11620</v>
      </c>
      <c r="X735" s="27">
        <v>139466.25000000003</v>
      </c>
      <c r="Y735" s="27">
        <f t="shared" si="160"/>
        <v>400727.25000000012</v>
      </c>
      <c r="Z735" s="4" t="str" cm="1">
        <f t="array" ref="Z735">_xlfn.IFS(YEARFRAC(F735,G735)&lt;1,"&lt;1 Year",YEARFRAC(F735,G735)&lt;=5,"1-5 Years",YEARFRAC(F735,G735)&gt;5,"&gt;5 Years")</f>
        <v>1-5 Years</v>
      </c>
      <c r="AA735" s="24">
        <f>L735*(_xlfn.XLOOKUP(K735,'FX rates'!$A$2:$A$38,'FX rates'!$B$2:$B$38))</f>
        <v>176743.58626004704</v>
      </c>
      <c r="AB735" s="24">
        <f>V735*(_xlfn.XLOOKUP(K735,'FX rates'!$A$2:$A$38,'FX rates'!$B$2:$B$38))</f>
        <v>331092.33301882108</v>
      </c>
      <c r="AC735" s="24">
        <f>X735*(_xlfn.XLOOKUP(W735,'FX rates'!$A$2:$A$38,'FX rates'!$B$2:$B$38))</f>
        <v>185580.7655730494</v>
      </c>
      <c r="AD735" s="24">
        <f>Y735*(_xlfn.XLOOKUP(W735,'FX rates'!$A$2:$A$38,'FX rates'!$B$2:$B$38))</f>
        <v>533227.7152428116</v>
      </c>
      <c r="AE735" s="30">
        <f t="shared" si="161"/>
        <v>5.0000000000000031E-2</v>
      </c>
      <c r="AF735" s="31">
        <f t="shared" si="162"/>
        <v>6641.25</v>
      </c>
      <c r="AG735" s="23">
        <f t="shared" si="163"/>
        <v>154348.74675877404</v>
      </c>
      <c r="AH735" s="35">
        <f t="shared" si="157"/>
        <v>1.3306500000756409</v>
      </c>
      <c r="AI735" s="23">
        <f>U735*(_xlfn.XLOOKUP(K735,'FX rates'!$A$2:$A$38,'FX rates'!$B$2:$B$38))</f>
        <v>0</v>
      </c>
      <c r="AJ735" s="23">
        <f>Q735*(_xlfn.XLOOKUP(K735,'FX rates'!$A$2:$A$38,'FX rates'!$B$2:$B$38))</f>
        <v>0</v>
      </c>
      <c r="AK735" s="23">
        <f>R735*(_xlfn.XLOOKUP(K735,'FX rates'!$A$2:$A$38,'FX rates'!$B$2:$B$38))</f>
        <v>0</v>
      </c>
      <c r="AM735" s="4"/>
      <c r="AN735" s="4"/>
      <c r="AO735" s="4"/>
      <c r="AP735" s="32">
        <f t="shared" si="158"/>
        <v>0.87329192546583845</v>
      </c>
      <c r="AQ735" s="32">
        <f t="shared" si="159"/>
        <v>0</v>
      </c>
      <c r="AR735" s="24">
        <f t="shared" si="164"/>
        <v>261261.00000000006</v>
      </c>
      <c r="AS735" s="24" t="str">
        <f t="shared" si="165"/>
        <v>0</v>
      </c>
      <c r="AT735" s="24">
        <f t="shared" si="166"/>
        <v>479904.94371853047</v>
      </c>
      <c r="AU735" s="24">
        <f t="shared" si="167"/>
        <v>53322.771524281125</v>
      </c>
    </row>
    <row r="736" spans="1:47" x14ac:dyDescent="0.25">
      <c r="A736" s="28" t="s">
        <v>14170</v>
      </c>
      <c r="B736" s="28" t="s">
        <v>1167</v>
      </c>
      <c r="C736" s="28" t="s">
        <v>1168</v>
      </c>
      <c r="D736" s="28" t="s">
        <v>1169</v>
      </c>
      <c r="E736" s="28" t="s">
        <v>1170</v>
      </c>
      <c r="F736" s="29">
        <v>40575</v>
      </c>
      <c r="G736" s="29">
        <v>44896</v>
      </c>
      <c r="H736" s="28" t="s">
        <v>1171</v>
      </c>
      <c r="I736" s="28" t="s">
        <v>16038</v>
      </c>
      <c r="J736" s="28" t="s">
        <v>16040</v>
      </c>
      <c r="K736" s="28" t="s">
        <v>1172</v>
      </c>
      <c r="L736" s="27">
        <v>285890</v>
      </c>
      <c r="M736" s="27">
        <v>1655500.0000000002</v>
      </c>
      <c r="N736" s="27">
        <v>0</v>
      </c>
      <c r="O736" s="27">
        <v>0</v>
      </c>
      <c r="P736" s="27">
        <f t="shared" si="154"/>
        <v>1655500.0000000002</v>
      </c>
      <c r="Q736" s="27">
        <v>0</v>
      </c>
      <c r="R736" s="27">
        <v>0</v>
      </c>
      <c r="S736" s="27">
        <v>0</v>
      </c>
      <c r="T736" s="27">
        <f t="shared" si="155"/>
        <v>0</v>
      </c>
      <c r="U736" s="27">
        <v>756000</v>
      </c>
      <c r="V736" s="27">
        <f t="shared" si="156"/>
        <v>2697390</v>
      </c>
      <c r="W736" s="28" t="s">
        <v>1173</v>
      </c>
      <c r="X736" s="27">
        <v>311620.10000000003</v>
      </c>
      <c r="Y736" s="27">
        <f t="shared" si="160"/>
        <v>2427735.2000000007</v>
      </c>
      <c r="Z736" s="4" t="str" cm="1">
        <f t="array" ref="Z736">_xlfn.IFS(YEARFRAC(F736,G736)&lt;1,"&lt;1 Year",YEARFRAC(F736,G736)&lt;=5,"1-5 Years",YEARFRAC(F736,G736)&gt;5,"&gt;5 Years")</f>
        <v>&gt;5 Years</v>
      </c>
      <c r="AA736" s="24">
        <f>L736*(_xlfn.XLOOKUP(K736,'FX rates'!$A$2:$A$38,'FX rates'!$B$2:$B$38))</f>
        <v>285890</v>
      </c>
      <c r="AB736" s="24">
        <f>V736*(_xlfn.XLOOKUP(K736,'FX rates'!$A$2:$A$38,'FX rates'!$B$2:$B$38))</f>
        <v>2697390</v>
      </c>
      <c r="AC736" s="24">
        <f>X736*(_xlfn.XLOOKUP(W736,'FX rates'!$A$2:$A$38,'FX rates'!$B$2:$B$38))</f>
        <v>311620.10000000003</v>
      </c>
      <c r="AD736" s="24">
        <f>Y736*(_xlfn.XLOOKUP(W736,'FX rates'!$A$2:$A$38,'FX rates'!$B$2:$B$38))</f>
        <v>2427735.2000000007</v>
      </c>
      <c r="AE736" s="30">
        <f t="shared" si="161"/>
        <v>9.0000000000000122E-2</v>
      </c>
      <c r="AF736" s="31">
        <f t="shared" si="162"/>
        <v>25730.100000000035</v>
      </c>
      <c r="AG736" s="23">
        <f t="shared" si="163"/>
        <v>2411500</v>
      </c>
      <c r="AH736" s="35">
        <f t="shared" si="157"/>
        <v>1</v>
      </c>
      <c r="AI736" s="23">
        <f>U736*(_xlfn.XLOOKUP(K736,'FX rates'!$A$2:$A$38,'FX rates'!$B$2:$B$38))</f>
        <v>756000</v>
      </c>
      <c r="AJ736" s="23">
        <f>Q736*(_xlfn.XLOOKUP(K736,'FX rates'!$A$2:$A$38,'FX rates'!$B$2:$B$38))</f>
        <v>0</v>
      </c>
      <c r="AK736" s="23">
        <f>R736*(_xlfn.XLOOKUP(K736,'FX rates'!$A$2:$A$38,'FX rates'!$B$2:$B$38))</f>
        <v>0</v>
      </c>
      <c r="AM736" s="4"/>
      <c r="AN736" s="4"/>
      <c r="AO736" s="4"/>
      <c r="AP736" s="32">
        <f t="shared" si="158"/>
        <v>5.7906887264332445</v>
      </c>
      <c r="AQ736" s="32">
        <f t="shared" si="159"/>
        <v>0</v>
      </c>
      <c r="AR736" s="24">
        <f t="shared" si="164"/>
        <v>2116115.1000000006</v>
      </c>
      <c r="AS736" s="24" t="str">
        <f t="shared" si="165"/>
        <v>0</v>
      </c>
      <c r="AT736" s="24">
        <f t="shared" si="166"/>
        <v>2184961.6800000006</v>
      </c>
      <c r="AU736" s="24">
        <f t="shared" si="167"/>
        <v>242773.52000000002</v>
      </c>
    </row>
    <row r="737" spans="1:47" x14ac:dyDescent="0.25">
      <c r="A737" s="28" t="s">
        <v>15664</v>
      </c>
      <c r="B737" s="28" t="s">
        <v>11621</v>
      </c>
      <c r="C737" s="28" t="s">
        <v>11622</v>
      </c>
      <c r="D737" s="28" t="s">
        <v>11623</v>
      </c>
      <c r="E737" s="28" t="s">
        <v>11624</v>
      </c>
      <c r="F737" s="29">
        <v>44417</v>
      </c>
      <c r="G737" s="29">
        <v>44896</v>
      </c>
      <c r="H737" s="28" t="s">
        <v>11625</v>
      </c>
      <c r="I737" s="28" t="s">
        <v>16041</v>
      </c>
      <c r="J737" s="28" t="s">
        <v>16056</v>
      </c>
      <c r="K737" s="28" t="s">
        <v>11626</v>
      </c>
      <c r="L737" s="27">
        <v>130515.00000000001</v>
      </c>
      <c r="M737" s="27">
        <v>125125</v>
      </c>
      <c r="N737" s="27">
        <v>0</v>
      </c>
      <c r="O737" s="27">
        <v>0</v>
      </c>
      <c r="P737" s="27">
        <f t="shared" si="154"/>
        <v>125125</v>
      </c>
      <c r="Q737" s="27">
        <v>0</v>
      </c>
      <c r="R737" s="27">
        <v>0</v>
      </c>
      <c r="S737" s="27">
        <v>0</v>
      </c>
      <c r="T737" s="27">
        <f t="shared" si="155"/>
        <v>0</v>
      </c>
      <c r="U737" s="27">
        <v>0</v>
      </c>
      <c r="V737" s="27">
        <f t="shared" si="156"/>
        <v>255640</v>
      </c>
      <c r="W737" s="28" t="s">
        <v>11627</v>
      </c>
      <c r="X737" s="27">
        <v>146176.80000000002</v>
      </c>
      <c r="Y737" s="27">
        <f t="shared" si="160"/>
        <v>432493.6</v>
      </c>
      <c r="Z737" s="4" t="str" cm="1">
        <f t="array" ref="Z737">_xlfn.IFS(YEARFRAC(F737,G737)&lt;1,"&lt;1 Year",YEARFRAC(F737,G737)&lt;=5,"1-5 Years",YEARFRAC(F737,G737)&gt;5,"&gt;5 Years")</f>
        <v>1-5 Years</v>
      </c>
      <c r="AA737" s="24">
        <f>L737*(_xlfn.XLOOKUP(K737,'FX rates'!$A$2:$A$38,'FX rates'!$B$2:$B$38))</f>
        <v>173669.7847598723</v>
      </c>
      <c r="AB737" s="24">
        <f>V737*(_xlfn.XLOOKUP(K737,'FX rates'!$A$2:$A$38,'FX rates'!$B$2:$B$38))</f>
        <v>340167.36601933686</v>
      </c>
      <c r="AC737" s="24">
        <f>X737*(_xlfn.XLOOKUP(W737,'FX rates'!$A$2:$A$38,'FX rates'!$B$2:$B$38))</f>
        <v>194510.15893105697</v>
      </c>
      <c r="AD737" s="24">
        <f>Y737*(_xlfn.XLOOKUP(W737,'FX rates'!$A$2:$A$38,'FX rates'!$B$2:$B$38))</f>
        <v>575497.60887271422</v>
      </c>
      <c r="AE737" s="30">
        <f t="shared" si="161"/>
        <v>0.11999999999999994</v>
      </c>
      <c r="AF737" s="31">
        <f t="shared" si="162"/>
        <v>15661.800000000003</v>
      </c>
      <c r="AG737" s="23">
        <f t="shared" si="163"/>
        <v>166497.58125946455</v>
      </c>
      <c r="AH737" s="35">
        <f t="shared" si="157"/>
        <v>1.3306500000756409</v>
      </c>
      <c r="AI737" s="23">
        <f>U737*(_xlfn.XLOOKUP(K737,'FX rates'!$A$2:$A$38,'FX rates'!$B$2:$B$38))</f>
        <v>0</v>
      </c>
      <c r="AJ737" s="23">
        <f>Q737*(_xlfn.XLOOKUP(K737,'FX rates'!$A$2:$A$38,'FX rates'!$B$2:$B$38))</f>
        <v>0</v>
      </c>
      <c r="AK737" s="23">
        <f>R737*(_xlfn.XLOOKUP(K737,'FX rates'!$A$2:$A$38,'FX rates'!$B$2:$B$38))</f>
        <v>0</v>
      </c>
      <c r="AM737" s="4"/>
      <c r="AN737" s="4"/>
      <c r="AO737" s="4"/>
      <c r="AP737" s="32">
        <f t="shared" si="158"/>
        <v>0.95870206489675502</v>
      </c>
      <c r="AQ737" s="32">
        <f t="shared" si="159"/>
        <v>0</v>
      </c>
      <c r="AR737" s="24">
        <f t="shared" si="164"/>
        <v>286316.79999999999</v>
      </c>
      <c r="AS737" s="24" t="str">
        <f t="shared" si="165"/>
        <v>0</v>
      </c>
      <c r="AT737" s="24">
        <f t="shared" si="166"/>
        <v>517947.84798544279</v>
      </c>
      <c r="AU737" s="24">
        <f t="shared" si="167"/>
        <v>57549.760887271434</v>
      </c>
    </row>
    <row r="738" spans="1:47" x14ac:dyDescent="0.25">
      <c r="A738" s="28" t="s">
        <v>15665</v>
      </c>
      <c r="B738" s="28" t="s">
        <v>11628</v>
      </c>
      <c r="C738" s="28" t="s">
        <v>11629</v>
      </c>
      <c r="D738" s="28" t="s">
        <v>11630</v>
      </c>
      <c r="E738" s="28" t="s">
        <v>11631</v>
      </c>
      <c r="F738" s="29">
        <v>44424</v>
      </c>
      <c r="G738" s="29">
        <v>44896</v>
      </c>
      <c r="H738" s="28" t="s">
        <v>11632</v>
      </c>
      <c r="I738" s="28" t="s">
        <v>16039</v>
      </c>
      <c r="J738" s="28" t="s">
        <v>16041</v>
      </c>
      <c r="K738" s="28" t="s">
        <v>11633</v>
      </c>
      <c r="L738" s="27">
        <v>191840</v>
      </c>
      <c r="M738" s="27">
        <v>98230.000000000015</v>
      </c>
      <c r="N738" s="27">
        <v>0</v>
      </c>
      <c r="O738" s="27">
        <v>0</v>
      </c>
      <c r="P738" s="27">
        <f t="shared" si="154"/>
        <v>98230.000000000015</v>
      </c>
      <c r="Q738" s="27">
        <v>0</v>
      </c>
      <c r="R738" s="27">
        <v>0</v>
      </c>
      <c r="S738" s="27">
        <v>0</v>
      </c>
      <c r="T738" s="27">
        <f t="shared" si="155"/>
        <v>0</v>
      </c>
      <c r="U738" s="27">
        <v>0</v>
      </c>
      <c r="V738" s="27">
        <f t="shared" si="156"/>
        <v>290070</v>
      </c>
      <c r="W738" s="28" t="s">
        <v>11634</v>
      </c>
      <c r="X738" s="27">
        <v>197595.2</v>
      </c>
      <c r="Y738" s="27">
        <f t="shared" si="160"/>
        <v>496367.30000000005</v>
      </c>
      <c r="Z738" s="4" t="str" cm="1">
        <f t="array" ref="Z738">_xlfn.IFS(YEARFRAC(F738,G738)&lt;1,"&lt;1 Year",YEARFRAC(F738,G738)&lt;=5,"1-5 Years",YEARFRAC(F738,G738)&gt;5,"&gt;5 Years")</f>
        <v>1-5 Years</v>
      </c>
      <c r="AA738" s="24">
        <f>L738*(_xlfn.XLOOKUP(K738,'FX rates'!$A$2:$A$38,'FX rates'!$B$2:$B$38))</f>
        <v>191840</v>
      </c>
      <c r="AB738" s="24">
        <f>V738*(_xlfn.XLOOKUP(K738,'FX rates'!$A$2:$A$38,'FX rates'!$B$2:$B$38))</f>
        <v>290070</v>
      </c>
      <c r="AC738" s="24">
        <f>X738*(_xlfn.XLOOKUP(W738,'FX rates'!$A$2:$A$38,'FX rates'!$B$2:$B$38))</f>
        <v>197595.2</v>
      </c>
      <c r="AD738" s="24">
        <f>Y738*(_xlfn.XLOOKUP(W738,'FX rates'!$A$2:$A$38,'FX rates'!$B$2:$B$38))</f>
        <v>496367.30000000005</v>
      </c>
      <c r="AE738" s="30">
        <f t="shared" si="161"/>
        <v>3.0000000000000061E-2</v>
      </c>
      <c r="AF738" s="31">
        <f t="shared" si="162"/>
        <v>5755.2000000000116</v>
      </c>
      <c r="AG738" s="23">
        <f t="shared" si="163"/>
        <v>98230</v>
      </c>
      <c r="AH738" s="35">
        <f t="shared" si="157"/>
        <v>1</v>
      </c>
      <c r="AI738" s="23">
        <f>U738*(_xlfn.XLOOKUP(K738,'FX rates'!$A$2:$A$38,'FX rates'!$B$2:$B$38))</f>
        <v>0</v>
      </c>
      <c r="AJ738" s="23">
        <f>Q738*(_xlfn.XLOOKUP(K738,'FX rates'!$A$2:$A$38,'FX rates'!$B$2:$B$38))</f>
        <v>0</v>
      </c>
      <c r="AK738" s="23">
        <f>R738*(_xlfn.XLOOKUP(K738,'FX rates'!$A$2:$A$38,'FX rates'!$B$2:$B$38))</f>
        <v>0</v>
      </c>
      <c r="AM738" s="4"/>
      <c r="AN738" s="4"/>
      <c r="AO738" s="4"/>
      <c r="AP738" s="32">
        <f t="shared" si="158"/>
        <v>0.51204128440366981</v>
      </c>
      <c r="AQ738" s="32">
        <f t="shared" si="159"/>
        <v>0</v>
      </c>
      <c r="AR738" s="24">
        <f t="shared" si="164"/>
        <v>298772.10000000003</v>
      </c>
      <c r="AS738" s="24" t="str">
        <f t="shared" si="165"/>
        <v>0</v>
      </c>
      <c r="AT738" s="24">
        <f t="shared" si="166"/>
        <v>446730.57000000007</v>
      </c>
      <c r="AU738" s="24">
        <f t="shared" si="167"/>
        <v>49636.729999999981</v>
      </c>
    </row>
    <row r="739" spans="1:47" x14ac:dyDescent="0.25">
      <c r="A739" s="28" t="s">
        <v>15666</v>
      </c>
      <c r="B739" s="28" t="s">
        <v>11635</v>
      </c>
      <c r="C739" s="28" t="s">
        <v>11636</v>
      </c>
      <c r="D739" s="28" t="s">
        <v>11637</v>
      </c>
      <c r="E739" s="28" t="s">
        <v>11638</v>
      </c>
      <c r="F739" s="29">
        <v>44417</v>
      </c>
      <c r="G739" s="29">
        <v>44896</v>
      </c>
      <c r="H739" s="28" t="s">
        <v>11639</v>
      </c>
      <c r="I739" s="28" t="s">
        <v>16038</v>
      </c>
      <c r="J739" s="28" t="s">
        <v>16036</v>
      </c>
      <c r="K739" s="28" t="s">
        <v>11640</v>
      </c>
      <c r="L739" s="27">
        <v>183963.99999999997</v>
      </c>
      <c r="M739" s="27">
        <v>54549.000000000007</v>
      </c>
      <c r="N739" s="27">
        <v>0</v>
      </c>
      <c r="O739" s="27">
        <v>0</v>
      </c>
      <c r="P739" s="27">
        <f t="shared" si="154"/>
        <v>54549.000000000007</v>
      </c>
      <c r="Q739" s="27">
        <v>0</v>
      </c>
      <c r="R739" s="27">
        <v>0</v>
      </c>
      <c r="S739" s="27">
        <v>0</v>
      </c>
      <c r="T739" s="27">
        <f t="shared" si="155"/>
        <v>0</v>
      </c>
      <c r="U739" s="27">
        <v>0</v>
      </c>
      <c r="V739" s="27">
        <f t="shared" si="156"/>
        <v>238512.99999999997</v>
      </c>
      <c r="W739" s="28" t="s">
        <v>11641</v>
      </c>
      <c r="X739" s="27">
        <v>191322.55999999997</v>
      </c>
      <c r="Y739" s="27">
        <f t="shared" si="160"/>
        <v>439376.07999999996</v>
      </c>
      <c r="Z739" s="4" t="str" cm="1">
        <f t="array" ref="Z739">_xlfn.IFS(YEARFRAC(F739,G739)&lt;1,"&lt;1 Year",YEARFRAC(F739,G739)&lt;=5,"1-5 Years",YEARFRAC(F739,G739)&gt;5,"&gt;5 Years")</f>
        <v>1-5 Years</v>
      </c>
      <c r="AA739" s="24">
        <f>L739*(_xlfn.XLOOKUP(K739,'FX rates'!$A$2:$A$38,'FX rates'!$B$2:$B$38))</f>
        <v>183963.99999999997</v>
      </c>
      <c r="AB739" s="24">
        <f>V739*(_xlfn.XLOOKUP(K739,'FX rates'!$A$2:$A$38,'FX rates'!$B$2:$B$38))</f>
        <v>238512.99999999997</v>
      </c>
      <c r="AC739" s="24">
        <f>X739*(_xlfn.XLOOKUP(W739,'FX rates'!$A$2:$A$38,'FX rates'!$B$2:$B$38))</f>
        <v>191322.55999999997</v>
      </c>
      <c r="AD739" s="24">
        <f>Y739*(_xlfn.XLOOKUP(W739,'FX rates'!$A$2:$A$38,'FX rates'!$B$2:$B$38))</f>
        <v>439376.07999999996</v>
      </c>
      <c r="AE739" s="30">
        <f t="shared" si="161"/>
        <v>3.9999999999999994E-2</v>
      </c>
      <c r="AF739" s="31">
        <f t="shared" si="162"/>
        <v>7358.5599999999977</v>
      </c>
      <c r="AG739" s="23">
        <f t="shared" si="163"/>
        <v>54549</v>
      </c>
      <c r="AH739" s="35">
        <f t="shared" si="157"/>
        <v>1</v>
      </c>
      <c r="AI739" s="23">
        <f>U739*(_xlfn.XLOOKUP(K739,'FX rates'!$A$2:$A$38,'FX rates'!$B$2:$B$38))</f>
        <v>0</v>
      </c>
      <c r="AJ739" s="23">
        <f>Q739*(_xlfn.XLOOKUP(K739,'FX rates'!$A$2:$A$38,'FX rates'!$B$2:$B$38))</f>
        <v>0</v>
      </c>
      <c r="AK739" s="23">
        <f>R739*(_xlfn.XLOOKUP(K739,'FX rates'!$A$2:$A$38,'FX rates'!$B$2:$B$38))</f>
        <v>0</v>
      </c>
      <c r="AM739" s="4"/>
      <c r="AN739" s="4"/>
      <c r="AO739" s="4"/>
      <c r="AP739" s="32">
        <f t="shared" si="158"/>
        <v>0.29651997129873242</v>
      </c>
      <c r="AQ739" s="32">
        <f t="shared" si="159"/>
        <v>0</v>
      </c>
      <c r="AR739" s="24">
        <f t="shared" si="164"/>
        <v>248053.52</v>
      </c>
      <c r="AS739" s="24" t="str">
        <f t="shared" si="165"/>
        <v>0</v>
      </c>
      <c r="AT739" s="24">
        <f t="shared" si="166"/>
        <v>395438.47199999995</v>
      </c>
      <c r="AU739" s="24">
        <f t="shared" si="167"/>
        <v>43937.608000000007</v>
      </c>
    </row>
    <row r="740" spans="1:47" x14ac:dyDescent="0.25">
      <c r="A740" s="28" t="s">
        <v>15667</v>
      </c>
      <c r="B740" s="28" t="s">
        <v>11642</v>
      </c>
      <c r="C740" s="28" t="s">
        <v>11643</v>
      </c>
      <c r="D740" s="28" t="s">
        <v>11644</v>
      </c>
      <c r="E740" s="28" t="s">
        <v>11645</v>
      </c>
      <c r="F740" s="29">
        <v>44417</v>
      </c>
      <c r="G740" s="29">
        <v>44896</v>
      </c>
      <c r="H740" s="28" t="s">
        <v>11646</v>
      </c>
      <c r="I740" s="28" t="s">
        <v>16039</v>
      </c>
      <c r="J740" s="28" t="s">
        <v>16040</v>
      </c>
      <c r="K740" s="28" t="s">
        <v>11647</v>
      </c>
      <c r="L740" s="27">
        <v>174900</v>
      </c>
      <c r="M740" s="27">
        <v>368104.00000000006</v>
      </c>
      <c r="N740" s="27">
        <v>0</v>
      </c>
      <c r="O740" s="27">
        <v>52500</v>
      </c>
      <c r="P740" s="27">
        <f t="shared" si="154"/>
        <v>420604.00000000006</v>
      </c>
      <c r="Q740" s="27">
        <v>199957.80000000002</v>
      </c>
      <c r="R740" s="27">
        <v>0</v>
      </c>
      <c r="S740" s="27">
        <v>0</v>
      </c>
      <c r="T740" s="27">
        <f t="shared" si="155"/>
        <v>199957.80000000002</v>
      </c>
      <c r="U740" s="27">
        <v>0</v>
      </c>
      <c r="V740" s="27">
        <f t="shared" si="156"/>
        <v>795461.8</v>
      </c>
      <c r="W740" s="28" t="s">
        <v>11648</v>
      </c>
      <c r="X740" s="27">
        <v>195888.00000000003</v>
      </c>
      <c r="Y740" s="27">
        <f t="shared" si="160"/>
        <v>1058740.4800000002</v>
      </c>
      <c r="Z740" s="4" t="str" cm="1">
        <f t="array" ref="Z740">_xlfn.IFS(YEARFRAC(F740,G740)&lt;1,"&lt;1 Year",YEARFRAC(F740,G740)&lt;=5,"1-5 Years",YEARFRAC(F740,G740)&gt;5,"&gt;5 Years")</f>
        <v>1-5 Years</v>
      </c>
      <c r="AA740" s="24">
        <f>L740*(_xlfn.XLOOKUP(K740,'FX rates'!$A$2:$A$38,'FX rates'!$B$2:$B$38))</f>
        <v>174900</v>
      </c>
      <c r="AB740" s="24">
        <f>V740*(_xlfn.XLOOKUP(K740,'FX rates'!$A$2:$A$38,'FX rates'!$B$2:$B$38))</f>
        <v>795461.8</v>
      </c>
      <c r="AC740" s="24">
        <f>X740*(_xlfn.XLOOKUP(W740,'FX rates'!$A$2:$A$38,'FX rates'!$B$2:$B$38))</f>
        <v>195888.00000000003</v>
      </c>
      <c r="AD740" s="24">
        <f>Y740*(_xlfn.XLOOKUP(W740,'FX rates'!$A$2:$A$38,'FX rates'!$B$2:$B$38))</f>
        <v>1058740.4800000002</v>
      </c>
      <c r="AE740" s="30">
        <f t="shared" si="161"/>
        <v>0.12000000000000016</v>
      </c>
      <c r="AF740" s="31">
        <f t="shared" si="162"/>
        <v>20988.000000000029</v>
      </c>
      <c r="AG740" s="23">
        <f t="shared" si="163"/>
        <v>620561.80000000005</v>
      </c>
      <c r="AH740" s="35">
        <f t="shared" si="157"/>
        <v>1</v>
      </c>
      <c r="AI740" s="23">
        <f>U740*(_xlfn.XLOOKUP(K740,'FX rates'!$A$2:$A$38,'FX rates'!$B$2:$B$38))</f>
        <v>0</v>
      </c>
      <c r="AJ740" s="23">
        <f>Q740*(_xlfn.XLOOKUP(K740,'FX rates'!$A$2:$A$38,'FX rates'!$B$2:$B$38))</f>
        <v>199957.80000000002</v>
      </c>
      <c r="AK740" s="23">
        <f>R740*(_xlfn.XLOOKUP(K740,'FX rates'!$A$2:$A$38,'FX rates'!$B$2:$B$38))</f>
        <v>0</v>
      </c>
      <c r="AM740" s="4"/>
      <c r="AN740" s="4"/>
      <c r="AO740" s="4"/>
      <c r="AP740" s="32">
        <f t="shared" si="158"/>
        <v>2.1046540880503146</v>
      </c>
      <c r="AQ740" s="32">
        <f t="shared" si="159"/>
        <v>0.30017152658662094</v>
      </c>
      <c r="AR740" s="24">
        <f t="shared" si="164"/>
        <v>608164.4800000001</v>
      </c>
      <c r="AS740" s="24">
        <f t="shared" si="165"/>
        <v>254688.00000000003</v>
      </c>
      <c r="AT740" s="24">
        <f t="shared" si="166"/>
        <v>952866.43200000026</v>
      </c>
      <c r="AU740" s="24">
        <f t="shared" si="167"/>
        <v>105874.04799999995</v>
      </c>
    </row>
    <row r="741" spans="1:47" x14ac:dyDescent="0.25">
      <c r="A741" s="28" t="s">
        <v>15668</v>
      </c>
      <c r="B741" s="28" t="s">
        <v>11649</v>
      </c>
      <c r="C741" s="28" t="s">
        <v>11650</v>
      </c>
      <c r="D741" s="28" t="s">
        <v>11651</v>
      </c>
      <c r="E741" s="28" t="s">
        <v>11652</v>
      </c>
      <c r="F741" s="29">
        <v>44418</v>
      </c>
      <c r="G741" s="29">
        <v>44896</v>
      </c>
      <c r="H741" s="28" t="s">
        <v>11653</v>
      </c>
      <c r="I741" s="28" t="s">
        <v>16041</v>
      </c>
      <c r="J741" s="28" t="s">
        <v>16046</v>
      </c>
      <c r="K741" s="28" t="s">
        <v>11654</v>
      </c>
      <c r="L741" s="27">
        <v>172480.00000000003</v>
      </c>
      <c r="M741" s="27">
        <v>117583.40000000001</v>
      </c>
      <c r="N741" s="27">
        <v>0</v>
      </c>
      <c r="O741" s="27">
        <v>0</v>
      </c>
      <c r="P741" s="27">
        <f t="shared" si="154"/>
        <v>117583.40000000001</v>
      </c>
      <c r="Q741" s="27">
        <v>0</v>
      </c>
      <c r="R741" s="27">
        <v>0</v>
      </c>
      <c r="S741" s="27">
        <v>0</v>
      </c>
      <c r="T741" s="27">
        <f t="shared" si="155"/>
        <v>0</v>
      </c>
      <c r="U741" s="27">
        <v>0</v>
      </c>
      <c r="V741" s="27">
        <f t="shared" si="156"/>
        <v>290063.40000000002</v>
      </c>
      <c r="W741" s="28" t="s">
        <v>11655</v>
      </c>
      <c r="X741" s="27">
        <v>189728.00000000006</v>
      </c>
      <c r="Y741" s="27">
        <f t="shared" si="160"/>
        <v>508797.74000000017</v>
      </c>
      <c r="Z741" s="4" t="str" cm="1">
        <f t="array" ref="Z741">_xlfn.IFS(YEARFRAC(F741,G741)&lt;1,"&lt;1 Year",YEARFRAC(F741,G741)&lt;=5,"1-5 Years",YEARFRAC(F741,G741)&gt;5,"&gt;5 Years")</f>
        <v>1-5 Years</v>
      </c>
      <c r="AA741" s="24">
        <f>L741*(_xlfn.XLOOKUP(K741,'FX rates'!$A$2:$A$38,'FX rates'!$B$2:$B$38))</f>
        <v>172480.00000000003</v>
      </c>
      <c r="AB741" s="24">
        <f>V741*(_xlfn.XLOOKUP(K741,'FX rates'!$A$2:$A$38,'FX rates'!$B$2:$B$38))</f>
        <v>290063.40000000002</v>
      </c>
      <c r="AC741" s="24">
        <f>X741*(_xlfn.XLOOKUP(W741,'FX rates'!$A$2:$A$38,'FX rates'!$B$2:$B$38))</f>
        <v>189728.00000000006</v>
      </c>
      <c r="AD741" s="24">
        <f>Y741*(_xlfn.XLOOKUP(W741,'FX rates'!$A$2:$A$38,'FX rates'!$B$2:$B$38))</f>
        <v>508797.74000000017</v>
      </c>
      <c r="AE741" s="30">
        <f t="shared" si="161"/>
        <v>0.10000000000000016</v>
      </c>
      <c r="AF741" s="31">
        <f t="shared" si="162"/>
        <v>17248.000000000029</v>
      </c>
      <c r="AG741" s="23">
        <f t="shared" si="163"/>
        <v>117583.4</v>
      </c>
      <c r="AH741" s="35">
        <f t="shared" si="157"/>
        <v>1</v>
      </c>
      <c r="AI741" s="23">
        <f>U741*(_xlfn.XLOOKUP(K741,'FX rates'!$A$2:$A$38,'FX rates'!$B$2:$B$38))</f>
        <v>0</v>
      </c>
      <c r="AJ741" s="23">
        <f>Q741*(_xlfn.XLOOKUP(K741,'FX rates'!$A$2:$A$38,'FX rates'!$B$2:$B$38))</f>
        <v>0</v>
      </c>
      <c r="AK741" s="23">
        <f>R741*(_xlfn.XLOOKUP(K741,'FX rates'!$A$2:$A$38,'FX rates'!$B$2:$B$38))</f>
        <v>0</v>
      </c>
      <c r="AM741" s="4"/>
      <c r="AN741" s="4"/>
      <c r="AO741" s="4"/>
      <c r="AP741" s="32">
        <f t="shared" si="158"/>
        <v>0.68172193877551013</v>
      </c>
      <c r="AQ741" s="32">
        <f t="shared" si="159"/>
        <v>0</v>
      </c>
      <c r="AR741" s="24">
        <f t="shared" si="164"/>
        <v>319069.74000000011</v>
      </c>
      <c r="AS741" s="24" t="str">
        <f t="shared" si="165"/>
        <v>0</v>
      </c>
      <c r="AT741" s="24">
        <f t="shared" si="166"/>
        <v>457917.96600000013</v>
      </c>
      <c r="AU741" s="24">
        <f t="shared" si="167"/>
        <v>50879.774000000034</v>
      </c>
    </row>
    <row r="742" spans="1:47" x14ac:dyDescent="0.25">
      <c r="A742" s="28" t="s">
        <v>15669</v>
      </c>
      <c r="B742" s="28" t="s">
        <v>11656</v>
      </c>
      <c r="C742" s="28" t="s">
        <v>11657</v>
      </c>
      <c r="D742" s="28" t="s">
        <v>11658</v>
      </c>
      <c r="E742" s="28" t="s">
        <v>11659</v>
      </c>
      <c r="F742" s="29">
        <v>44424</v>
      </c>
      <c r="G742" s="29">
        <v>44896</v>
      </c>
      <c r="H742" s="28" t="s">
        <v>11660</v>
      </c>
      <c r="I742" s="28" t="s">
        <v>16037</v>
      </c>
      <c r="J742" s="28" t="s">
        <v>16049</v>
      </c>
      <c r="K742" s="28" t="s">
        <v>11661</v>
      </c>
      <c r="L742" s="27">
        <v>240240.00000000003</v>
      </c>
      <c r="M742" s="27">
        <v>33880</v>
      </c>
      <c r="N742" s="27">
        <v>0</v>
      </c>
      <c r="O742" s="27">
        <v>0</v>
      </c>
      <c r="P742" s="27">
        <f t="shared" si="154"/>
        <v>33880</v>
      </c>
      <c r="Q742" s="27">
        <v>0</v>
      </c>
      <c r="R742" s="27">
        <v>0</v>
      </c>
      <c r="S742" s="27">
        <v>0</v>
      </c>
      <c r="T742" s="27">
        <f t="shared" si="155"/>
        <v>0</v>
      </c>
      <c r="U742" s="27">
        <v>0</v>
      </c>
      <c r="V742" s="27">
        <f t="shared" si="156"/>
        <v>274120</v>
      </c>
      <c r="W742" s="28" t="s">
        <v>11662</v>
      </c>
      <c r="X742" s="27">
        <v>271471.2</v>
      </c>
      <c r="Y742" s="27">
        <f t="shared" si="160"/>
        <v>581226.80000000005</v>
      </c>
      <c r="Z742" s="4" t="str" cm="1">
        <f t="array" ref="Z742">_xlfn.IFS(YEARFRAC(F742,G742)&lt;1,"&lt;1 Year",YEARFRAC(F742,G742)&lt;=5,"1-5 Years",YEARFRAC(F742,G742)&gt;5,"&gt;5 Years")</f>
        <v>1-5 Years</v>
      </c>
      <c r="AA742" s="24">
        <f>L742*(_xlfn.XLOOKUP(K742,'FX rates'!$A$2:$A$38,'FX rates'!$B$2:$B$38))</f>
        <v>181777.59600640312</v>
      </c>
      <c r="AB742" s="24">
        <f>V742*(_xlfn.XLOOKUP(K742,'FX rates'!$A$2:$A$38,'FX rates'!$B$2:$B$38))</f>
        <v>207412.8980073061</v>
      </c>
      <c r="AC742" s="24">
        <f>X742*(_xlfn.XLOOKUP(W742,'FX rates'!$A$2:$A$38,'FX rates'!$B$2:$B$38))</f>
        <v>205408.68348723551</v>
      </c>
      <c r="AD742" s="24">
        <f>Y742*(_xlfn.XLOOKUP(W742,'FX rates'!$A$2:$A$38,'FX rates'!$B$2:$B$38))</f>
        <v>439785.25823549146</v>
      </c>
      <c r="AE742" s="30">
        <f t="shared" si="161"/>
        <v>0.12999999999999989</v>
      </c>
      <c r="AF742" s="31">
        <f t="shared" si="162"/>
        <v>31231.199999999983</v>
      </c>
      <c r="AG742" s="23">
        <f t="shared" si="163"/>
        <v>25635.302000902971</v>
      </c>
      <c r="AH742" s="35">
        <f t="shared" si="157"/>
        <v>0.75665000002665295</v>
      </c>
      <c r="AI742" s="23">
        <f>U742*(_xlfn.XLOOKUP(K742,'FX rates'!$A$2:$A$38,'FX rates'!$B$2:$B$38))</f>
        <v>0</v>
      </c>
      <c r="AJ742" s="23">
        <f>Q742*(_xlfn.XLOOKUP(K742,'FX rates'!$A$2:$A$38,'FX rates'!$B$2:$B$38))</f>
        <v>0</v>
      </c>
      <c r="AK742" s="23">
        <f>R742*(_xlfn.XLOOKUP(K742,'FX rates'!$A$2:$A$38,'FX rates'!$B$2:$B$38))</f>
        <v>0</v>
      </c>
      <c r="AM742" s="4"/>
      <c r="AN742" s="4"/>
      <c r="AO742" s="4"/>
      <c r="AP742" s="32">
        <f t="shared" si="158"/>
        <v>0.141025641025641</v>
      </c>
      <c r="AQ742" s="32">
        <f t="shared" si="159"/>
        <v>0</v>
      </c>
      <c r="AR742" s="24">
        <f t="shared" si="164"/>
        <v>309755.59999999998</v>
      </c>
      <c r="AS742" s="24" t="str">
        <f t="shared" si="165"/>
        <v>0</v>
      </c>
      <c r="AT742" s="24">
        <f t="shared" si="166"/>
        <v>395806.73241194233</v>
      </c>
      <c r="AU742" s="24">
        <f t="shared" si="167"/>
        <v>43978.525823549135</v>
      </c>
    </row>
    <row r="743" spans="1:47" x14ac:dyDescent="0.25">
      <c r="A743" s="28" t="s">
        <v>15670</v>
      </c>
      <c r="B743" s="28" t="s">
        <v>7471</v>
      </c>
      <c r="C743" s="28" t="s">
        <v>7472</v>
      </c>
      <c r="D743" s="28" t="s">
        <v>7473</v>
      </c>
      <c r="E743" s="28" t="s">
        <v>7474</v>
      </c>
      <c r="F743" s="29">
        <v>44431</v>
      </c>
      <c r="G743" s="29">
        <v>44896</v>
      </c>
      <c r="H743" s="28" t="s">
        <v>7475</v>
      </c>
      <c r="I743" s="28" t="s">
        <v>16040</v>
      </c>
      <c r="J743" s="28" t="s">
        <v>16036</v>
      </c>
      <c r="K743" s="28" t="s">
        <v>7476</v>
      </c>
      <c r="L743" s="27">
        <v>49896.000000000015</v>
      </c>
      <c r="M743" s="27">
        <v>5090.8000000000011</v>
      </c>
      <c r="N743" s="27">
        <v>0</v>
      </c>
      <c r="O743" s="27">
        <v>0</v>
      </c>
      <c r="P743" s="27">
        <f t="shared" si="154"/>
        <v>5090.8000000000011</v>
      </c>
      <c r="Q743" s="27">
        <v>0</v>
      </c>
      <c r="R743" s="27">
        <v>0</v>
      </c>
      <c r="S743" s="27">
        <v>0</v>
      </c>
      <c r="T743" s="27">
        <f t="shared" si="155"/>
        <v>0</v>
      </c>
      <c r="U743" s="27">
        <v>0</v>
      </c>
      <c r="V743" s="27">
        <f t="shared" si="156"/>
        <v>54986.800000000017</v>
      </c>
      <c r="W743" s="28" t="s">
        <v>7477</v>
      </c>
      <c r="X743" s="27">
        <v>51891.840000000018</v>
      </c>
      <c r="Y743" s="27">
        <f t="shared" si="160"/>
        <v>109078.11200000004</v>
      </c>
      <c r="Z743" s="4" t="str" cm="1">
        <f t="array" ref="Z743">_xlfn.IFS(YEARFRAC(F743,G743)&lt;1,"&lt;1 Year",YEARFRAC(F743,G743)&lt;=5,"1-5 Years",YEARFRAC(F743,G743)&gt;5,"&gt;5 Years")</f>
        <v>1-5 Years</v>
      </c>
      <c r="AA743" s="24">
        <f>L743*(_xlfn.XLOOKUP(K743,'FX rates'!$A$2:$A$38,'FX rates'!$B$2:$B$38))</f>
        <v>66394.112403774197</v>
      </c>
      <c r="AB743" s="24">
        <f>V743*(_xlfn.XLOOKUP(K743,'FX rates'!$A$2:$A$38,'FX rates'!$B$2:$B$38))</f>
        <v>73168.185424159281</v>
      </c>
      <c r="AC743" s="24">
        <f>X743*(_xlfn.XLOOKUP(W743,'FX rates'!$A$2:$A$38,'FX rates'!$B$2:$B$38))</f>
        <v>69049.876899925177</v>
      </c>
      <c r="AD743" s="24">
        <f>Y743*(_xlfn.XLOOKUP(W743,'FX rates'!$A$2:$A$38,'FX rates'!$B$2:$B$38))</f>
        <v>145144.78974105083</v>
      </c>
      <c r="AE743" s="30">
        <f t="shared" si="161"/>
        <v>4.0000000000000174E-2</v>
      </c>
      <c r="AF743" s="31">
        <f t="shared" si="162"/>
        <v>1995.8400000000038</v>
      </c>
      <c r="AG743" s="23">
        <f t="shared" si="163"/>
        <v>6774.0730203850835</v>
      </c>
      <c r="AH743" s="35">
        <f t="shared" si="157"/>
        <v>1.3306500000756409</v>
      </c>
      <c r="AI743" s="23">
        <f>U743*(_xlfn.XLOOKUP(K743,'FX rates'!$A$2:$A$38,'FX rates'!$B$2:$B$38))</f>
        <v>0</v>
      </c>
      <c r="AJ743" s="23">
        <f>Q743*(_xlfn.XLOOKUP(K743,'FX rates'!$A$2:$A$38,'FX rates'!$B$2:$B$38))</f>
        <v>0</v>
      </c>
      <c r="AK743" s="23">
        <f>R743*(_xlfn.XLOOKUP(K743,'FX rates'!$A$2:$A$38,'FX rates'!$B$2:$B$38))</f>
        <v>0</v>
      </c>
      <c r="AM743" s="4"/>
      <c r="AN743" s="4"/>
      <c r="AO743" s="4"/>
      <c r="AP743" s="32">
        <f t="shared" si="158"/>
        <v>0.10202821869488535</v>
      </c>
      <c r="AQ743" s="32">
        <f t="shared" si="159"/>
        <v>0</v>
      </c>
      <c r="AR743" s="24">
        <f t="shared" si="164"/>
        <v>57186.272000000019</v>
      </c>
      <c r="AS743" s="24" t="str">
        <f t="shared" si="165"/>
        <v>0</v>
      </c>
      <c r="AT743" s="24">
        <f t="shared" si="166"/>
        <v>130630.31076694575</v>
      </c>
      <c r="AU743" s="24">
        <f t="shared" si="167"/>
        <v>14514.478974105077</v>
      </c>
    </row>
    <row r="744" spans="1:47" x14ac:dyDescent="0.25">
      <c r="A744" s="28" t="s">
        <v>15671</v>
      </c>
      <c r="B744" s="28" t="s">
        <v>11670</v>
      </c>
      <c r="C744" s="28" t="s">
        <v>11671</v>
      </c>
      <c r="D744" s="28" t="s">
        <v>11672</v>
      </c>
      <c r="E744" s="28" t="s">
        <v>11673</v>
      </c>
      <c r="F744" s="29">
        <v>44424</v>
      </c>
      <c r="G744" s="29">
        <v>44896</v>
      </c>
      <c r="H744" s="28" t="s">
        <v>11674</v>
      </c>
      <c r="I744" s="28" t="s">
        <v>16049</v>
      </c>
      <c r="J744" s="28" t="s">
        <v>16043</v>
      </c>
      <c r="K744" s="28" t="s">
        <v>11675</v>
      </c>
      <c r="L744" s="27">
        <v>248600</v>
      </c>
      <c r="M744" s="27">
        <v>321640.00000000006</v>
      </c>
      <c r="N744" s="27">
        <v>0</v>
      </c>
      <c r="O744" s="27">
        <v>0</v>
      </c>
      <c r="P744" s="27">
        <f t="shared" si="154"/>
        <v>321640.00000000006</v>
      </c>
      <c r="Q744" s="27">
        <v>0</v>
      </c>
      <c r="R744" s="27">
        <v>0</v>
      </c>
      <c r="S744" s="27">
        <v>0</v>
      </c>
      <c r="T744" s="27">
        <f t="shared" si="155"/>
        <v>0</v>
      </c>
      <c r="U744" s="27">
        <v>0</v>
      </c>
      <c r="V744" s="27">
        <f t="shared" si="156"/>
        <v>570240</v>
      </c>
      <c r="W744" s="28" t="s">
        <v>11676</v>
      </c>
      <c r="X744" s="27">
        <v>258544</v>
      </c>
      <c r="Y744" s="27">
        <f t="shared" si="160"/>
        <v>851593.60000000009</v>
      </c>
      <c r="Z744" s="4" t="str" cm="1">
        <f t="array" ref="Z744">_xlfn.IFS(YEARFRAC(F744,G744)&lt;1,"&lt;1 Year",YEARFRAC(F744,G744)&lt;=5,"1-5 Years",YEARFRAC(F744,G744)&gt;5,"&gt;5 Years")</f>
        <v>1-5 Years</v>
      </c>
      <c r="AA744" s="24">
        <f>L744*(_xlfn.XLOOKUP(K744,'FX rates'!$A$2:$A$38,'FX rates'!$B$2:$B$38))</f>
        <v>248600</v>
      </c>
      <c r="AB744" s="24">
        <f>V744*(_xlfn.XLOOKUP(K744,'FX rates'!$A$2:$A$38,'FX rates'!$B$2:$B$38))</f>
        <v>570240</v>
      </c>
      <c r="AC744" s="24">
        <f>X744*(_xlfn.XLOOKUP(W744,'FX rates'!$A$2:$A$38,'FX rates'!$B$2:$B$38))</f>
        <v>258544</v>
      </c>
      <c r="AD744" s="24">
        <f>Y744*(_xlfn.XLOOKUP(W744,'FX rates'!$A$2:$A$38,'FX rates'!$B$2:$B$38))</f>
        <v>851593.60000000009</v>
      </c>
      <c r="AE744" s="30">
        <f t="shared" si="161"/>
        <v>0.04</v>
      </c>
      <c r="AF744" s="31">
        <f t="shared" si="162"/>
        <v>9944</v>
      </c>
      <c r="AG744" s="23">
        <f t="shared" si="163"/>
        <v>321640</v>
      </c>
      <c r="AH744" s="35">
        <f t="shared" si="157"/>
        <v>1</v>
      </c>
      <c r="AI744" s="23">
        <f>U744*(_xlfn.XLOOKUP(K744,'FX rates'!$A$2:$A$38,'FX rates'!$B$2:$B$38))</f>
        <v>0</v>
      </c>
      <c r="AJ744" s="23">
        <f>Q744*(_xlfn.XLOOKUP(K744,'FX rates'!$A$2:$A$38,'FX rates'!$B$2:$B$38))</f>
        <v>0</v>
      </c>
      <c r="AK744" s="23">
        <f>R744*(_xlfn.XLOOKUP(K744,'FX rates'!$A$2:$A$38,'FX rates'!$B$2:$B$38))</f>
        <v>0</v>
      </c>
      <c r="AM744" s="4"/>
      <c r="AN744" s="4"/>
      <c r="AO744" s="4"/>
      <c r="AP744" s="32">
        <f t="shared" si="158"/>
        <v>1.2938053097345135</v>
      </c>
      <c r="AQ744" s="32">
        <f t="shared" si="159"/>
        <v>0</v>
      </c>
      <c r="AR744" s="24">
        <f t="shared" si="164"/>
        <v>593049.60000000009</v>
      </c>
      <c r="AS744" s="24" t="str">
        <f t="shared" si="165"/>
        <v>0</v>
      </c>
      <c r="AT744" s="24">
        <f t="shared" si="166"/>
        <v>766434.24000000011</v>
      </c>
      <c r="AU744" s="24">
        <f t="shared" si="167"/>
        <v>85159.359999999986</v>
      </c>
    </row>
    <row r="745" spans="1:47" x14ac:dyDescent="0.25">
      <c r="A745" s="28" t="s">
        <v>15672</v>
      </c>
      <c r="B745" s="28" t="s">
        <v>11677</v>
      </c>
      <c r="C745" s="28" t="s">
        <v>11678</v>
      </c>
      <c r="D745" s="28" t="s">
        <v>11679</v>
      </c>
      <c r="E745" s="28" t="s">
        <v>11680</v>
      </c>
      <c r="F745" s="29">
        <v>44431</v>
      </c>
      <c r="G745" s="29">
        <v>44896</v>
      </c>
      <c r="H745" s="28" t="s">
        <v>11681</v>
      </c>
      <c r="I745" s="28" t="s">
        <v>16044</v>
      </c>
      <c r="J745" s="28" t="s">
        <v>16047</v>
      </c>
      <c r="K745" s="28" t="s">
        <v>11682</v>
      </c>
      <c r="L745" s="27">
        <v>76169.5</v>
      </c>
      <c r="M745" s="27">
        <v>21120</v>
      </c>
      <c r="N745" s="27">
        <v>0</v>
      </c>
      <c r="O745" s="27">
        <v>0</v>
      </c>
      <c r="P745" s="27">
        <f t="shared" si="154"/>
        <v>21120</v>
      </c>
      <c r="Q745" s="27">
        <v>0</v>
      </c>
      <c r="R745" s="27">
        <v>0</v>
      </c>
      <c r="S745" s="27">
        <v>0</v>
      </c>
      <c r="T745" s="27">
        <f t="shared" si="155"/>
        <v>0</v>
      </c>
      <c r="U745" s="27">
        <v>0</v>
      </c>
      <c r="V745" s="27">
        <f t="shared" si="156"/>
        <v>97289.5</v>
      </c>
      <c r="W745" s="28" t="s">
        <v>11683</v>
      </c>
      <c r="X745" s="27">
        <v>83024.755000000005</v>
      </c>
      <c r="Y745" s="27">
        <f t="shared" si="160"/>
        <v>189070.31000000003</v>
      </c>
      <c r="Z745" s="4" t="str" cm="1">
        <f t="array" ref="Z745">_xlfn.IFS(YEARFRAC(F745,G745)&lt;1,"&lt;1 Year",YEARFRAC(F745,G745)&lt;=5,"1-5 Years",YEARFRAC(F745,G745)&gt;5,"&gt;5 Years")</f>
        <v>1-5 Years</v>
      </c>
      <c r="AA745" s="24">
        <f>L745*(_xlfn.XLOOKUP(K745,'FX rates'!$A$2:$A$38,'FX rates'!$B$2:$B$38))</f>
        <v>101354.94518076153</v>
      </c>
      <c r="AB745" s="24">
        <f>V745*(_xlfn.XLOOKUP(K745,'FX rates'!$A$2:$A$38,'FX rates'!$B$2:$B$38))</f>
        <v>129458.27318235907</v>
      </c>
      <c r="AC745" s="24">
        <f>X745*(_xlfn.XLOOKUP(W745,'FX rates'!$A$2:$A$38,'FX rates'!$B$2:$B$38))</f>
        <v>110476.89024703008</v>
      </c>
      <c r="AD745" s="24">
        <f>Y745*(_xlfn.XLOOKUP(W745,'FX rates'!$A$2:$A$38,'FX rates'!$B$2:$B$38))</f>
        <v>251586.40801580148</v>
      </c>
      <c r="AE745" s="30">
        <f t="shared" si="161"/>
        <v>9.0000000000000177E-2</v>
      </c>
      <c r="AF745" s="31">
        <f t="shared" si="162"/>
        <v>6855.2550000000047</v>
      </c>
      <c r="AG745" s="23">
        <f t="shared" si="163"/>
        <v>28103.328001597547</v>
      </c>
      <c r="AH745" s="35">
        <f t="shared" si="157"/>
        <v>1.3306500000756409</v>
      </c>
      <c r="AI745" s="23">
        <f>U745*(_xlfn.XLOOKUP(K745,'FX rates'!$A$2:$A$38,'FX rates'!$B$2:$B$38))</f>
        <v>0</v>
      </c>
      <c r="AJ745" s="23">
        <f>Q745*(_xlfn.XLOOKUP(K745,'FX rates'!$A$2:$A$38,'FX rates'!$B$2:$B$38))</f>
        <v>0</v>
      </c>
      <c r="AK745" s="23">
        <f>R745*(_xlfn.XLOOKUP(K745,'FX rates'!$A$2:$A$38,'FX rates'!$B$2:$B$38))</f>
        <v>0</v>
      </c>
      <c r="AM745" s="4"/>
      <c r="AN745" s="4"/>
      <c r="AO745" s="4"/>
      <c r="AP745" s="32">
        <f t="shared" si="158"/>
        <v>0.277276337641707</v>
      </c>
      <c r="AQ745" s="32">
        <f t="shared" si="159"/>
        <v>0</v>
      </c>
      <c r="AR745" s="24">
        <f t="shared" si="164"/>
        <v>106045.55500000002</v>
      </c>
      <c r="AS745" s="24" t="str">
        <f t="shared" si="165"/>
        <v>0</v>
      </c>
      <c r="AT745" s="24">
        <f t="shared" si="166"/>
        <v>226427.76721422133</v>
      </c>
      <c r="AU745" s="24">
        <f t="shared" si="167"/>
        <v>25158.640801580157</v>
      </c>
    </row>
    <row r="746" spans="1:47" x14ac:dyDescent="0.25">
      <c r="A746" s="28" t="s">
        <v>15673</v>
      </c>
      <c r="B746" s="28" t="s">
        <v>11684</v>
      </c>
      <c r="C746" s="28" t="s">
        <v>11685</v>
      </c>
      <c r="D746" s="28" t="s">
        <v>11686</v>
      </c>
      <c r="E746" s="28" t="s">
        <v>11687</v>
      </c>
      <c r="F746" s="29">
        <v>44431</v>
      </c>
      <c r="G746" s="29">
        <v>44896</v>
      </c>
      <c r="H746" s="28" t="s">
        <v>11688</v>
      </c>
      <c r="I746" s="28" t="s">
        <v>16037</v>
      </c>
      <c r="J746" s="28" t="s">
        <v>16038</v>
      </c>
      <c r="K746" s="28" t="s">
        <v>11689</v>
      </c>
      <c r="L746" s="27">
        <v>116699.00000000001</v>
      </c>
      <c r="M746" s="27">
        <v>40128</v>
      </c>
      <c r="N746" s="27">
        <v>0</v>
      </c>
      <c r="O746" s="27">
        <v>0</v>
      </c>
      <c r="P746" s="27">
        <f t="shared" si="154"/>
        <v>40128</v>
      </c>
      <c r="Q746" s="27">
        <v>0</v>
      </c>
      <c r="R746" s="27">
        <v>0</v>
      </c>
      <c r="S746" s="27">
        <v>0</v>
      </c>
      <c r="T746" s="27">
        <f t="shared" si="155"/>
        <v>0</v>
      </c>
      <c r="U746" s="27">
        <v>0</v>
      </c>
      <c r="V746" s="27">
        <f t="shared" si="156"/>
        <v>156827</v>
      </c>
      <c r="W746" s="28" t="s">
        <v>11690</v>
      </c>
      <c r="X746" s="27">
        <v>133036.86000000004</v>
      </c>
      <c r="Y746" s="27">
        <f t="shared" si="160"/>
        <v>311819.64000000013</v>
      </c>
      <c r="Z746" s="4" t="str" cm="1">
        <f t="array" ref="Z746">_xlfn.IFS(YEARFRAC(F746,G746)&lt;1,"&lt;1 Year",YEARFRAC(F746,G746)&lt;=5,"1-5 Years",YEARFRAC(F746,G746)&gt;5,"&gt;5 Years")</f>
        <v>1-5 Years</v>
      </c>
      <c r="AA746" s="24">
        <f>L746*(_xlfn.XLOOKUP(K746,'FX rates'!$A$2:$A$38,'FX rates'!$B$2:$B$38))</f>
        <v>155285.52435882724</v>
      </c>
      <c r="AB746" s="24">
        <f>V746*(_xlfn.XLOOKUP(K746,'FX rates'!$A$2:$A$38,'FX rates'!$B$2:$B$38))</f>
        <v>208681.84756186255</v>
      </c>
      <c r="AC746" s="24">
        <f>X746*(_xlfn.XLOOKUP(W746,'FX rates'!$A$2:$A$38,'FX rates'!$B$2:$B$38))</f>
        <v>177025.49776906311</v>
      </c>
      <c r="AD746" s="24">
        <f>Y746*(_xlfn.XLOOKUP(W746,'FX rates'!$A$2:$A$38,'FX rates'!$B$2:$B$38))</f>
        <v>414922.80398958648</v>
      </c>
      <c r="AE746" s="30">
        <f t="shared" si="161"/>
        <v>0.14000000000000032</v>
      </c>
      <c r="AF746" s="31">
        <f t="shared" si="162"/>
        <v>16337.86000000003</v>
      </c>
      <c r="AG746" s="23">
        <f t="shared" si="163"/>
        <v>53396.32320303531</v>
      </c>
      <c r="AH746" s="35">
        <f t="shared" si="157"/>
        <v>1.3306500000756409</v>
      </c>
      <c r="AI746" s="23">
        <f>U746*(_xlfn.XLOOKUP(K746,'FX rates'!$A$2:$A$38,'FX rates'!$B$2:$B$38))</f>
        <v>0</v>
      </c>
      <c r="AJ746" s="23">
        <f>Q746*(_xlfn.XLOOKUP(K746,'FX rates'!$A$2:$A$38,'FX rates'!$B$2:$B$38))</f>
        <v>0</v>
      </c>
      <c r="AK746" s="23">
        <f>R746*(_xlfn.XLOOKUP(K746,'FX rates'!$A$2:$A$38,'FX rates'!$B$2:$B$38))</f>
        <v>0</v>
      </c>
      <c r="AM746" s="4"/>
      <c r="AN746" s="4"/>
      <c r="AO746" s="4"/>
      <c r="AP746" s="32">
        <f t="shared" si="158"/>
        <v>0.34385898765199358</v>
      </c>
      <c r="AQ746" s="32">
        <f t="shared" si="159"/>
        <v>0</v>
      </c>
      <c r="AR746" s="24">
        <f t="shared" si="164"/>
        <v>178782.78000000006</v>
      </c>
      <c r="AS746" s="24" t="str">
        <f t="shared" si="165"/>
        <v>0</v>
      </c>
      <c r="AT746" s="24">
        <f t="shared" si="166"/>
        <v>373430.52359062782</v>
      </c>
      <c r="AU746" s="24">
        <f t="shared" si="167"/>
        <v>41492.280398958654</v>
      </c>
    </row>
    <row r="747" spans="1:47" x14ac:dyDescent="0.25">
      <c r="A747" s="28" t="s">
        <v>14171</v>
      </c>
      <c r="B747" s="28" t="s">
        <v>1174</v>
      </c>
      <c r="C747" s="28" t="s">
        <v>1175</v>
      </c>
      <c r="D747" s="28" t="s">
        <v>1176</v>
      </c>
      <c r="E747" s="28" t="s">
        <v>1177</v>
      </c>
      <c r="F747" s="29">
        <v>39622</v>
      </c>
      <c r="G747" s="29">
        <v>44896</v>
      </c>
      <c r="H747" s="28" t="s">
        <v>1178</v>
      </c>
      <c r="I747" s="28" t="s">
        <v>16045</v>
      </c>
      <c r="J747" s="28" t="s">
        <v>16043</v>
      </c>
      <c r="K747" s="28" t="s">
        <v>1179</v>
      </c>
      <c r="L747" s="27">
        <v>297000</v>
      </c>
      <c r="M747" s="27">
        <v>423500.00000000006</v>
      </c>
      <c r="N747" s="27">
        <v>0</v>
      </c>
      <c r="O747" s="27">
        <v>0</v>
      </c>
      <c r="P747" s="27">
        <f t="shared" si="154"/>
        <v>423500.00000000006</v>
      </c>
      <c r="Q747" s="27">
        <v>0</v>
      </c>
      <c r="R747" s="27">
        <v>0</v>
      </c>
      <c r="S747" s="27">
        <v>0</v>
      </c>
      <c r="T747" s="27">
        <f t="shared" si="155"/>
        <v>0</v>
      </c>
      <c r="U747" s="27">
        <v>0</v>
      </c>
      <c r="V747" s="27">
        <f t="shared" si="156"/>
        <v>720500</v>
      </c>
      <c r="W747" s="28" t="s">
        <v>1180</v>
      </c>
      <c r="X747" s="27">
        <v>308880</v>
      </c>
      <c r="Y747" s="27">
        <f t="shared" si="160"/>
        <v>1058200</v>
      </c>
      <c r="Z747" s="4" t="str" cm="1">
        <f t="array" ref="Z747">_xlfn.IFS(YEARFRAC(F747,G747)&lt;1,"&lt;1 Year",YEARFRAC(F747,G747)&lt;=5,"1-5 Years",YEARFRAC(F747,G747)&gt;5,"&gt;5 Years")</f>
        <v>&gt;5 Years</v>
      </c>
      <c r="AA747" s="24">
        <f>L747*(_xlfn.XLOOKUP(K747,'FX rates'!$A$2:$A$38,'FX rates'!$B$2:$B$38))</f>
        <v>297000</v>
      </c>
      <c r="AB747" s="24">
        <f>V747*(_xlfn.XLOOKUP(K747,'FX rates'!$A$2:$A$38,'FX rates'!$B$2:$B$38))</f>
        <v>720500</v>
      </c>
      <c r="AC747" s="24">
        <f>X747*(_xlfn.XLOOKUP(W747,'FX rates'!$A$2:$A$38,'FX rates'!$B$2:$B$38))</f>
        <v>308880</v>
      </c>
      <c r="AD747" s="24">
        <f>Y747*(_xlfn.XLOOKUP(W747,'FX rates'!$A$2:$A$38,'FX rates'!$B$2:$B$38))</f>
        <v>1058200</v>
      </c>
      <c r="AE747" s="30">
        <f t="shared" si="161"/>
        <v>0.04</v>
      </c>
      <c r="AF747" s="31">
        <f t="shared" si="162"/>
        <v>11880</v>
      </c>
      <c r="AG747" s="23">
        <f t="shared" si="163"/>
        <v>423500</v>
      </c>
      <c r="AH747" s="35">
        <f t="shared" si="157"/>
        <v>1</v>
      </c>
      <c r="AI747" s="23">
        <f>U747*(_xlfn.XLOOKUP(K747,'FX rates'!$A$2:$A$38,'FX rates'!$B$2:$B$38))</f>
        <v>0</v>
      </c>
      <c r="AJ747" s="23">
        <f>Q747*(_xlfn.XLOOKUP(K747,'FX rates'!$A$2:$A$38,'FX rates'!$B$2:$B$38))</f>
        <v>0</v>
      </c>
      <c r="AK747" s="23">
        <f>R747*(_xlfn.XLOOKUP(K747,'FX rates'!$A$2:$A$38,'FX rates'!$B$2:$B$38))</f>
        <v>0</v>
      </c>
      <c r="AM747" s="4"/>
      <c r="AN747" s="4"/>
      <c r="AO747" s="4"/>
      <c r="AP747" s="32">
        <f t="shared" si="158"/>
        <v>1.425925925925926</v>
      </c>
      <c r="AQ747" s="32">
        <f t="shared" si="159"/>
        <v>0</v>
      </c>
      <c r="AR747" s="24">
        <f t="shared" si="164"/>
        <v>749320</v>
      </c>
      <c r="AS747" s="24" t="str">
        <f t="shared" si="165"/>
        <v>0</v>
      </c>
      <c r="AT747" s="24">
        <f t="shared" si="166"/>
        <v>952380</v>
      </c>
      <c r="AU747" s="24">
        <f t="shared" si="167"/>
        <v>105820</v>
      </c>
    </row>
    <row r="748" spans="1:47" x14ac:dyDescent="0.25">
      <c r="A748" s="28" t="s">
        <v>15674</v>
      </c>
      <c r="B748" s="28" t="s">
        <v>11691</v>
      </c>
      <c r="C748" s="28" t="s">
        <v>11692</v>
      </c>
      <c r="D748" s="28" t="s">
        <v>11693</v>
      </c>
      <c r="E748" s="28" t="s">
        <v>11694</v>
      </c>
      <c r="F748" s="29">
        <v>44431</v>
      </c>
      <c r="G748" s="29">
        <v>44896</v>
      </c>
      <c r="H748" s="28" t="s">
        <v>11695</v>
      </c>
      <c r="I748" s="28" t="s">
        <v>16053</v>
      </c>
      <c r="J748" s="28" t="s">
        <v>16042</v>
      </c>
      <c r="K748" s="28" t="s">
        <v>11696</v>
      </c>
      <c r="L748" s="27">
        <v>141680.00000000003</v>
      </c>
      <c r="M748" s="27">
        <v>158950.00000000003</v>
      </c>
      <c r="N748" s="27">
        <v>50087.249999999993</v>
      </c>
      <c r="O748" s="27">
        <v>0</v>
      </c>
      <c r="P748" s="27">
        <f t="shared" si="154"/>
        <v>209037.25000000003</v>
      </c>
      <c r="Q748" s="27">
        <v>0</v>
      </c>
      <c r="R748" s="27">
        <v>0</v>
      </c>
      <c r="S748" s="27">
        <v>0</v>
      </c>
      <c r="T748" s="27">
        <f t="shared" si="155"/>
        <v>0</v>
      </c>
      <c r="U748" s="27">
        <v>0</v>
      </c>
      <c r="V748" s="27">
        <f t="shared" si="156"/>
        <v>350717.25000000006</v>
      </c>
      <c r="W748" s="28" t="s">
        <v>11697</v>
      </c>
      <c r="X748" s="27">
        <v>155848.00000000006</v>
      </c>
      <c r="Y748" s="27">
        <f t="shared" si="160"/>
        <v>486541.00000000017</v>
      </c>
      <c r="Z748" s="4" t="str" cm="1">
        <f t="array" ref="Z748">_xlfn.IFS(YEARFRAC(F748,G748)&lt;1,"&lt;1 Year",YEARFRAC(F748,G748)&lt;=5,"1-5 Years",YEARFRAC(F748,G748)&gt;5,"&gt;5 Years")</f>
        <v>1-5 Years</v>
      </c>
      <c r="AA748" s="24">
        <f>L748*(_xlfn.XLOOKUP(K748,'FX rates'!$A$2:$A$38,'FX rates'!$B$2:$B$38))</f>
        <v>188526.49201071684</v>
      </c>
      <c r="AB748" s="24">
        <f>V748*(_xlfn.XLOOKUP(K748,'FX rates'!$A$2:$A$38,'FX rates'!$B$2:$B$38))</f>
        <v>466681.90873902867</v>
      </c>
      <c r="AC748" s="24">
        <f>X748*(_xlfn.XLOOKUP(W748,'FX rates'!$A$2:$A$38,'FX rates'!$B$2:$B$38))</f>
        <v>207379.14121178858</v>
      </c>
      <c r="AD748" s="24">
        <f>Y748*(_xlfn.XLOOKUP(W748,'FX rates'!$A$2:$A$38,'FX rates'!$B$2:$B$38))</f>
        <v>647415.78168680263</v>
      </c>
      <c r="AE748" s="30">
        <f t="shared" si="161"/>
        <v>0.10000000000000027</v>
      </c>
      <c r="AF748" s="31">
        <f t="shared" si="162"/>
        <v>14168.000000000029</v>
      </c>
      <c r="AG748" s="23">
        <f t="shared" si="163"/>
        <v>278155.4167283118</v>
      </c>
      <c r="AH748" s="35">
        <f t="shared" si="157"/>
        <v>1.3306500000756409</v>
      </c>
      <c r="AI748" s="23">
        <f>U748*(_xlfn.XLOOKUP(K748,'FX rates'!$A$2:$A$38,'FX rates'!$B$2:$B$38))</f>
        <v>0</v>
      </c>
      <c r="AJ748" s="23">
        <f>Q748*(_xlfn.XLOOKUP(K748,'FX rates'!$A$2:$A$38,'FX rates'!$B$2:$B$38))</f>
        <v>0</v>
      </c>
      <c r="AK748" s="23">
        <f>R748*(_xlfn.XLOOKUP(K748,'FX rates'!$A$2:$A$38,'FX rates'!$B$2:$B$38))</f>
        <v>0</v>
      </c>
      <c r="AM748" s="4"/>
      <c r="AN748" s="4"/>
      <c r="AO748" s="4"/>
      <c r="AP748" s="32">
        <f t="shared" si="158"/>
        <v>1.1218944099378882</v>
      </c>
      <c r="AQ748" s="32">
        <f t="shared" si="159"/>
        <v>0</v>
      </c>
      <c r="AR748" s="24">
        <f t="shared" si="164"/>
        <v>330693.00000000012</v>
      </c>
      <c r="AS748" s="24" t="str">
        <f t="shared" si="165"/>
        <v>0</v>
      </c>
      <c r="AT748" s="24">
        <f t="shared" si="166"/>
        <v>582674.20351812243</v>
      </c>
      <c r="AU748" s="24">
        <f t="shared" si="167"/>
        <v>64741.578168680193</v>
      </c>
    </row>
    <row r="749" spans="1:47" x14ac:dyDescent="0.25">
      <c r="A749" s="28" t="s">
        <v>15675</v>
      </c>
      <c r="B749" s="28" t="s">
        <v>11698</v>
      </c>
      <c r="C749" s="28" t="s">
        <v>11699</v>
      </c>
      <c r="D749" s="28" t="s">
        <v>11700</v>
      </c>
      <c r="E749" s="28" t="s">
        <v>11701</v>
      </c>
      <c r="F749" s="29">
        <v>44431</v>
      </c>
      <c r="G749" s="29">
        <v>44896</v>
      </c>
      <c r="H749" s="28" t="s">
        <v>11702</v>
      </c>
      <c r="I749" s="28" t="s">
        <v>16034</v>
      </c>
      <c r="J749" s="28" t="s">
        <v>16051</v>
      </c>
      <c r="K749" s="28" t="s">
        <v>11703</v>
      </c>
      <c r="L749" s="27">
        <v>179520</v>
      </c>
      <c r="M749" s="27">
        <v>47850.000000000007</v>
      </c>
      <c r="N749" s="27">
        <v>0</v>
      </c>
      <c r="O749" s="27">
        <v>0</v>
      </c>
      <c r="P749" s="27">
        <f t="shared" si="154"/>
        <v>47850.000000000007</v>
      </c>
      <c r="Q749" s="27">
        <v>0</v>
      </c>
      <c r="R749" s="27">
        <v>0</v>
      </c>
      <c r="S749" s="27">
        <v>0</v>
      </c>
      <c r="T749" s="27">
        <f t="shared" si="155"/>
        <v>0</v>
      </c>
      <c r="U749" s="27">
        <v>0</v>
      </c>
      <c r="V749" s="27">
        <f t="shared" si="156"/>
        <v>227370</v>
      </c>
      <c r="W749" s="28" t="s">
        <v>11704</v>
      </c>
      <c r="X749" s="27">
        <v>204652.80000000002</v>
      </c>
      <c r="Y749" s="27">
        <f t="shared" si="160"/>
        <v>463854.60000000009</v>
      </c>
      <c r="Z749" s="4" t="str" cm="1">
        <f t="array" ref="Z749">_xlfn.IFS(YEARFRAC(F749,G749)&lt;1,"&lt;1 Year",YEARFRAC(F749,G749)&lt;=5,"1-5 Years",YEARFRAC(F749,G749)&gt;5,"&gt;5 Years")</f>
        <v>1-5 Years</v>
      </c>
      <c r="AA749" s="24">
        <f>L749*(_xlfn.XLOOKUP(K749,'FX rates'!$A$2:$A$38,'FX rates'!$B$2:$B$38))</f>
        <v>179520</v>
      </c>
      <c r="AB749" s="24">
        <f>V749*(_xlfn.XLOOKUP(K749,'FX rates'!$A$2:$A$38,'FX rates'!$B$2:$B$38))</f>
        <v>227370</v>
      </c>
      <c r="AC749" s="24">
        <f>X749*(_xlfn.XLOOKUP(W749,'FX rates'!$A$2:$A$38,'FX rates'!$B$2:$B$38))</f>
        <v>204652.80000000002</v>
      </c>
      <c r="AD749" s="24">
        <f>Y749*(_xlfn.XLOOKUP(W749,'FX rates'!$A$2:$A$38,'FX rates'!$B$2:$B$38))</f>
        <v>463854.60000000009</v>
      </c>
      <c r="AE749" s="30">
        <f t="shared" si="161"/>
        <v>0.1400000000000001</v>
      </c>
      <c r="AF749" s="31">
        <f t="shared" si="162"/>
        <v>25132.800000000017</v>
      </c>
      <c r="AG749" s="23">
        <f t="shared" si="163"/>
        <v>47850</v>
      </c>
      <c r="AH749" s="35">
        <f t="shared" si="157"/>
        <v>1</v>
      </c>
      <c r="AI749" s="23">
        <f>U749*(_xlfn.XLOOKUP(K749,'FX rates'!$A$2:$A$38,'FX rates'!$B$2:$B$38))</f>
        <v>0</v>
      </c>
      <c r="AJ749" s="23">
        <f>Q749*(_xlfn.XLOOKUP(K749,'FX rates'!$A$2:$A$38,'FX rates'!$B$2:$B$38))</f>
        <v>0</v>
      </c>
      <c r="AK749" s="23">
        <f>R749*(_xlfn.XLOOKUP(K749,'FX rates'!$A$2:$A$38,'FX rates'!$B$2:$B$38))</f>
        <v>0</v>
      </c>
      <c r="AM749" s="4"/>
      <c r="AN749" s="4"/>
      <c r="AO749" s="4"/>
      <c r="AP749" s="32">
        <f t="shared" si="158"/>
        <v>0.26654411764705888</v>
      </c>
      <c r="AQ749" s="32">
        <f t="shared" si="159"/>
        <v>0</v>
      </c>
      <c r="AR749" s="24">
        <f t="shared" si="164"/>
        <v>259201.80000000005</v>
      </c>
      <c r="AS749" s="24" t="str">
        <f t="shared" si="165"/>
        <v>0</v>
      </c>
      <c r="AT749" s="24">
        <f t="shared" si="166"/>
        <v>417469.14000000007</v>
      </c>
      <c r="AU749" s="24">
        <f t="shared" si="167"/>
        <v>46385.460000000021</v>
      </c>
    </row>
    <row r="750" spans="1:47" x14ac:dyDescent="0.25">
      <c r="A750" s="28" t="s">
        <v>15676</v>
      </c>
      <c r="B750" s="28" t="s">
        <v>3428</v>
      </c>
      <c r="C750" s="28" t="s">
        <v>3429</v>
      </c>
      <c r="D750" s="28" t="s">
        <v>3430</v>
      </c>
      <c r="E750" s="28" t="s">
        <v>3431</v>
      </c>
      <c r="F750" s="29">
        <v>44431</v>
      </c>
      <c r="G750" s="29">
        <v>44896</v>
      </c>
      <c r="H750" s="28" t="s">
        <v>3432</v>
      </c>
      <c r="I750" s="28" t="s">
        <v>16052</v>
      </c>
      <c r="J750" s="28" t="s">
        <v>16054</v>
      </c>
      <c r="K750" s="28" t="s">
        <v>3433</v>
      </c>
      <c r="L750" s="27">
        <v>49599.000000000015</v>
      </c>
      <c r="M750" s="27">
        <v>8065.2</v>
      </c>
      <c r="N750" s="27">
        <v>0</v>
      </c>
      <c r="O750" s="27">
        <v>0</v>
      </c>
      <c r="P750" s="27">
        <f t="shared" si="154"/>
        <v>8065.2</v>
      </c>
      <c r="Q750" s="27">
        <v>0</v>
      </c>
      <c r="R750" s="27">
        <v>0</v>
      </c>
      <c r="S750" s="27">
        <v>0</v>
      </c>
      <c r="T750" s="27">
        <f t="shared" si="155"/>
        <v>0</v>
      </c>
      <c r="U750" s="27">
        <v>0</v>
      </c>
      <c r="V750" s="27">
        <f t="shared" si="156"/>
        <v>57664.200000000012</v>
      </c>
      <c r="W750" s="28" t="s">
        <v>3434</v>
      </c>
      <c r="X750" s="27">
        <v>56046.87000000001</v>
      </c>
      <c r="Y750" s="27">
        <f t="shared" si="160"/>
        <v>121207.41600000001</v>
      </c>
      <c r="Z750" s="4" t="str" cm="1">
        <f t="array" ref="Z750">_xlfn.IFS(YEARFRAC(F750,G750)&lt;1,"&lt;1 Year",YEARFRAC(F750,G750)&lt;=5,"1-5 Years",YEARFRAC(F750,G750)&gt;5,"&gt;5 Years")</f>
        <v>1-5 Years</v>
      </c>
      <c r="AA750" s="24">
        <f>L750*(_xlfn.XLOOKUP(K750,'FX rates'!$A$2:$A$38,'FX rates'!$B$2:$B$38))</f>
        <v>65998.909353751733</v>
      </c>
      <c r="AB750" s="24">
        <f>V750*(_xlfn.XLOOKUP(K750,'FX rates'!$A$2:$A$38,'FX rates'!$B$2:$B$38))</f>
        <v>76730.867734361789</v>
      </c>
      <c r="AC750" s="24">
        <f>X750*(_xlfn.XLOOKUP(W750,'FX rates'!$A$2:$A$38,'FX rates'!$B$2:$B$38))</f>
        <v>74578.767569739444</v>
      </c>
      <c r="AD750" s="24">
        <f>Y750*(_xlfn.XLOOKUP(W750,'FX rates'!$A$2:$A$38,'FX rates'!$B$2:$B$38))</f>
        <v>161284.64810956825</v>
      </c>
      <c r="AE750" s="30">
        <f t="shared" si="161"/>
        <v>0.12999999999999978</v>
      </c>
      <c r="AF750" s="31">
        <f t="shared" si="162"/>
        <v>6447.8699999999953</v>
      </c>
      <c r="AG750" s="23">
        <f t="shared" si="163"/>
        <v>10731.958380610056</v>
      </c>
      <c r="AH750" s="35">
        <f t="shared" si="157"/>
        <v>1.3306500000756407</v>
      </c>
      <c r="AI750" s="23">
        <f>U750*(_xlfn.XLOOKUP(K750,'FX rates'!$A$2:$A$38,'FX rates'!$B$2:$B$38))</f>
        <v>0</v>
      </c>
      <c r="AJ750" s="23">
        <f>Q750*(_xlfn.XLOOKUP(K750,'FX rates'!$A$2:$A$38,'FX rates'!$B$2:$B$38))</f>
        <v>0</v>
      </c>
      <c r="AK750" s="23">
        <f>R750*(_xlfn.XLOOKUP(K750,'FX rates'!$A$2:$A$38,'FX rates'!$B$2:$B$38))</f>
        <v>0</v>
      </c>
      <c r="AM750" s="4"/>
      <c r="AN750" s="4"/>
      <c r="AO750" s="4"/>
      <c r="AP750" s="32">
        <f t="shared" si="158"/>
        <v>0.162608117099135</v>
      </c>
      <c r="AQ750" s="32">
        <f t="shared" si="159"/>
        <v>0</v>
      </c>
      <c r="AR750" s="24">
        <f t="shared" si="164"/>
        <v>65160.546000000002</v>
      </c>
      <c r="AS750" s="24" t="str">
        <f t="shared" si="165"/>
        <v>0</v>
      </c>
      <c r="AT750" s="24">
        <f t="shared" si="166"/>
        <v>145156.18329861143</v>
      </c>
      <c r="AU750" s="24">
        <f t="shared" si="167"/>
        <v>16128.464810956822</v>
      </c>
    </row>
    <row r="751" spans="1:47" x14ac:dyDescent="0.25">
      <c r="A751" s="28" t="s">
        <v>15677</v>
      </c>
      <c r="B751" s="28" t="s">
        <v>11712</v>
      </c>
      <c r="C751" s="28" t="s">
        <v>11713</v>
      </c>
      <c r="D751" s="28" t="s">
        <v>11714</v>
      </c>
      <c r="E751" s="28" t="s">
        <v>11715</v>
      </c>
      <c r="F751" s="29">
        <v>44473</v>
      </c>
      <c r="G751" s="29">
        <v>44896</v>
      </c>
      <c r="H751" s="28" t="s">
        <v>11716</v>
      </c>
      <c r="I751" s="28" t="s">
        <v>16055</v>
      </c>
      <c r="J751" s="28" t="s">
        <v>16050</v>
      </c>
      <c r="K751" s="28" t="s">
        <v>11717</v>
      </c>
      <c r="L751" s="27">
        <v>136686.00000000003</v>
      </c>
      <c r="M751" s="27">
        <v>45815.000000000007</v>
      </c>
      <c r="N751" s="27">
        <v>0</v>
      </c>
      <c r="O751" s="27">
        <v>0</v>
      </c>
      <c r="P751" s="27">
        <f t="shared" si="154"/>
        <v>45815.000000000007</v>
      </c>
      <c r="Q751" s="27">
        <v>0</v>
      </c>
      <c r="R751" s="27">
        <v>0</v>
      </c>
      <c r="S751" s="27">
        <v>0</v>
      </c>
      <c r="T751" s="27">
        <f t="shared" si="155"/>
        <v>0</v>
      </c>
      <c r="U751" s="27">
        <v>0</v>
      </c>
      <c r="V751" s="27">
        <f t="shared" si="156"/>
        <v>182501.00000000003</v>
      </c>
      <c r="W751" s="28" t="s">
        <v>11718</v>
      </c>
      <c r="X751" s="27">
        <v>143520.30000000005</v>
      </c>
      <c r="Y751" s="27">
        <f t="shared" si="160"/>
        <v>335146.35000000009</v>
      </c>
      <c r="Z751" s="4" t="str" cm="1">
        <f t="array" ref="Z751">_xlfn.IFS(YEARFRAC(F751,G751)&lt;1,"&lt;1 Year",YEARFRAC(F751,G751)&lt;=5,"1-5 Years",YEARFRAC(F751,G751)&gt;5,"&gt;5 Years")</f>
        <v>1-5 Years</v>
      </c>
      <c r="AA751" s="24">
        <f>L751*(_xlfn.XLOOKUP(K751,'FX rates'!$A$2:$A$38,'FX rates'!$B$2:$B$38))</f>
        <v>136686.00000000003</v>
      </c>
      <c r="AB751" s="24">
        <f>V751*(_xlfn.XLOOKUP(K751,'FX rates'!$A$2:$A$38,'FX rates'!$B$2:$B$38))</f>
        <v>182501.00000000003</v>
      </c>
      <c r="AC751" s="24">
        <f>X751*(_xlfn.XLOOKUP(W751,'FX rates'!$A$2:$A$38,'FX rates'!$B$2:$B$38))</f>
        <v>143520.30000000005</v>
      </c>
      <c r="AD751" s="24">
        <f>Y751*(_xlfn.XLOOKUP(W751,'FX rates'!$A$2:$A$38,'FX rates'!$B$2:$B$38))</f>
        <v>335146.35000000009</v>
      </c>
      <c r="AE751" s="30">
        <f t="shared" si="161"/>
        <v>5.0000000000000114E-2</v>
      </c>
      <c r="AF751" s="31">
        <f t="shared" si="162"/>
        <v>6834.3000000000175</v>
      </c>
      <c r="AG751" s="23">
        <f t="shared" si="163"/>
        <v>45815</v>
      </c>
      <c r="AH751" s="35">
        <f t="shared" si="157"/>
        <v>1</v>
      </c>
      <c r="AI751" s="23">
        <f>U751*(_xlfn.XLOOKUP(K751,'FX rates'!$A$2:$A$38,'FX rates'!$B$2:$B$38))</f>
        <v>0</v>
      </c>
      <c r="AJ751" s="23">
        <f>Q751*(_xlfn.XLOOKUP(K751,'FX rates'!$A$2:$A$38,'FX rates'!$B$2:$B$38))</f>
        <v>0</v>
      </c>
      <c r="AK751" s="23">
        <f>R751*(_xlfn.XLOOKUP(K751,'FX rates'!$A$2:$A$38,'FX rates'!$B$2:$B$38))</f>
        <v>0</v>
      </c>
      <c r="AM751" s="4"/>
      <c r="AN751" s="4"/>
      <c r="AO751" s="4"/>
      <c r="AP751" s="32">
        <f t="shared" si="158"/>
        <v>0.33518429100273617</v>
      </c>
      <c r="AQ751" s="32">
        <f t="shared" si="159"/>
        <v>0</v>
      </c>
      <c r="AR751" s="24">
        <f t="shared" si="164"/>
        <v>191626.05000000005</v>
      </c>
      <c r="AS751" s="24" t="str">
        <f t="shared" si="165"/>
        <v>0</v>
      </c>
      <c r="AT751" s="24">
        <f t="shared" si="166"/>
        <v>301631.71500000008</v>
      </c>
      <c r="AU751" s="24">
        <f t="shared" si="167"/>
        <v>33514.635000000009</v>
      </c>
    </row>
    <row r="752" spans="1:47" x14ac:dyDescent="0.25">
      <c r="A752" s="28" t="s">
        <v>15678</v>
      </c>
      <c r="B752" s="28" t="s">
        <v>11719</v>
      </c>
      <c r="C752" s="28" t="s">
        <v>11720</v>
      </c>
      <c r="D752" s="28" t="s">
        <v>11721</v>
      </c>
      <c r="E752" s="28" t="s">
        <v>11722</v>
      </c>
      <c r="F752" s="29">
        <v>44459</v>
      </c>
      <c r="G752" s="29">
        <v>44896</v>
      </c>
      <c r="H752" s="28" t="s">
        <v>11723</v>
      </c>
      <c r="I752" s="28" t="s">
        <v>16055</v>
      </c>
      <c r="J752" s="28" t="s">
        <v>16043</v>
      </c>
      <c r="K752" s="28" t="s">
        <v>11724</v>
      </c>
      <c r="L752" s="27">
        <v>123200.00000000003</v>
      </c>
      <c r="M752" s="27">
        <v>104060.00000000001</v>
      </c>
      <c r="N752" s="27">
        <v>0</v>
      </c>
      <c r="O752" s="27">
        <v>0</v>
      </c>
      <c r="P752" s="27">
        <f t="shared" si="154"/>
        <v>104060.00000000001</v>
      </c>
      <c r="Q752" s="27">
        <v>0</v>
      </c>
      <c r="R752" s="27">
        <v>0</v>
      </c>
      <c r="S752" s="27">
        <v>0</v>
      </c>
      <c r="T752" s="27">
        <f t="shared" si="155"/>
        <v>0</v>
      </c>
      <c r="U752" s="27">
        <v>0</v>
      </c>
      <c r="V752" s="27">
        <f t="shared" si="156"/>
        <v>227260.00000000006</v>
      </c>
      <c r="W752" s="28" t="s">
        <v>11725</v>
      </c>
      <c r="X752" s="27">
        <v>133056.00000000003</v>
      </c>
      <c r="Y752" s="27">
        <f t="shared" si="160"/>
        <v>378496.80000000005</v>
      </c>
      <c r="Z752" s="4" t="str" cm="1">
        <f t="array" ref="Z752">_xlfn.IFS(YEARFRAC(F752,G752)&lt;1,"&lt;1 Year",YEARFRAC(F752,G752)&lt;=5,"1-5 Years",YEARFRAC(F752,G752)&gt;5,"&gt;5 Years")</f>
        <v>1-5 Years</v>
      </c>
      <c r="AA752" s="24">
        <f>L752*(_xlfn.XLOOKUP(K752,'FX rates'!$A$2:$A$38,'FX rates'!$B$2:$B$38))</f>
        <v>163936.080009319</v>
      </c>
      <c r="AB752" s="24">
        <f>V752*(_xlfn.XLOOKUP(K752,'FX rates'!$A$2:$A$38,'FX rates'!$B$2:$B$38))</f>
        <v>302403.51901719027</v>
      </c>
      <c r="AC752" s="24">
        <f>X752*(_xlfn.XLOOKUP(W752,'FX rates'!$A$2:$A$38,'FX rates'!$B$2:$B$38))</f>
        <v>177050.96641006452</v>
      </c>
      <c r="AD752" s="24">
        <f>Y752*(_xlfn.XLOOKUP(W752,'FX rates'!$A$2:$A$38,'FX rates'!$B$2:$B$38))</f>
        <v>503646.76694862993</v>
      </c>
      <c r="AE752" s="30">
        <f t="shared" si="161"/>
        <v>7.9999999999999946E-2</v>
      </c>
      <c r="AF752" s="31">
        <f t="shared" si="162"/>
        <v>9856</v>
      </c>
      <c r="AG752" s="23">
        <f t="shared" si="163"/>
        <v>138467.43900787126</v>
      </c>
      <c r="AH752" s="35">
        <f t="shared" si="157"/>
        <v>1.3306500000756409</v>
      </c>
      <c r="AI752" s="23">
        <f>U752*(_xlfn.XLOOKUP(K752,'FX rates'!$A$2:$A$38,'FX rates'!$B$2:$B$38))</f>
        <v>0</v>
      </c>
      <c r="AJ752" s="23">
        <f>Q752*(_xlfn.XLOOKUP(K752,'FX rates'!$A$2:$A$38,'FX rates'!$B$2:$B$38))</f>
        <v>0</v>
      </c>
      <c r="AK752" s="23">
        <f>R752*(_xlfn.XLOOKUP(K752,'FX rates'!$A$2:$A$38,'FX rates'!$B$2:$B$38))</f>
        <v>0</v>
      </c>
      <c r="AM752" s="4"/>
      <c r="AN752" s="4"/>
      <c r="AO752" s="4"/>
      <c r="AP752" s="32">
        <f t="shared" si="158"/>
        <v>0.84464285714285703</v>
      </c>
      <c r="AQ752" s="32">
        <f t="shared" si="159"/>
        <v>0</v>
      </c>
      <c r="AR752" s="24">
        <f t="shared" si="164"/>
        <v>245440.80000000005</v>
      </c>
      <c r="AS752" s="24" t="str">
        <f t="shared" si="165"/>
        <v>0</v>
      </c>
      <c r="AT752" s="24">
        <f t="shared" si="166"/>
        <v>453282.09025376692</v>
      </c>
      <c r="AU752" s="24">
        <f t="shared" si="167"/>
        <v>50364.67669486301</v>
      </c>
    </row>
    <row r="753" spans="1:47" x14ac:dyDescent="0.25">
      <c r="A753" s="28" t="s">
        <v>15679</v>
      </c>
      <c r="B753" s="28" t="s">
        <v>3848</v>
      </c>
      <c r="C753" s="28" t="s">
        <v>3849</v>
      </c>
      <c r="D753" s="28" t="s">
        <v>3850</v>
      </c>
      <c r="E753" s="28" t="s">
        <v>3851</v>
      </c>
      <c r="F753" s="29">
        <v>44445</v>
      </c>
      <c r="G753" s="29">
        <v>44896</v>
      </c>
      <c r="H753" s="28" t="s">
        <v>3852</v>
      </c>
      <c r="I753" s="28" t="s">
        <v>16035</v>
      </c>
      <c r="J753" s="28" t="s">
        <v>16055</v>
      </c>
      <c r="K753" s="28" t="s">
        <v>3853</v>
      </c>
      <c r="L753" s="27">
        <v>50963</v>
      </c>
      <c r="M753" s="27">
        <v>5170</v>
      </c>
      <c r="N753" s="27">
        <v>0</v>
      </c>
      <c r="O753" s="27">
        <v>0</v>
      </c>
      <c r="P753" s="27">
        <f t="shared" si="154"/>
        <v>5170</v>
      </c>
      <c r="Q753" s="27">
        <v>0</v>
      </c>
      <c r="R753" s="27">
        <v>0</v>
      </c>
      <c r="S753" s="27">
        <v>0</v>
      </c>
      <c r="T753" s="27">
        <f t="shared" si="155"/>
        <v>0</v>
      </c>
      <c r="U753" s="27">
        <v>0</v>
      </c>
      <c r="V753" s="27">
        <f t="shared" si="156"/>
        <v>56133</v>
      </c>
      <c r="W753" s="28" t="s">
        <v>3854</v>
      </c>
      <c r="X753" s="27">
        <v>56059.3</v>
      </c>
      <c r="Y753" s="27">
        <f t="shared" si="160"/>
        <v>117805.6</v>
      </c>
      <c r="Z753" s="4" t="str" cm="1">
        <f t="array" ref="Z753">_xlfn.IFS(YEARFRAC(F753,G753)&lt;1,"&lt;1 Year",YEARFRAC(F753,G753)&lt;=5,"1-5 Years",YEARFRAC(F753,G753)&gt;5,"&gt;5 Years")</f>
        <v>1-5 Years</v>
      </c>
      <c r="AA753" s="24">
        <f>L753*(_xlfn.XLOOKUP(K753,'FX rates'!$A$2:$A$38,'FX rates'!$B$2:$B$38))</f>
        <v>67813.915953854885</v>
      </c>
      <c r="AB753" s="24">
        <f>V753*(_xlfn.XLOOKUP(K753,'FX rates'!$A$2:$A$38,'FX rates'!$B$2:$B$38))</f>
        <v>74693.376454245954</v>
      </c>
      <c r="AC753" s="24">
        <f>X753*(_xlfn.XLOOKUP(W753,'FX rates'!$A$2:$A$38,'FX rates'!$B$2:$B$38))</f>
        <v>74595.307549240388</v>
      </c>
      <c r="AD753" s="24">
        <f>Y753*(_xlfn.XLOOKUP(W753,'FX rates'!$A$2:$A$38,'FX rates'!$B$2:$B$38))</f>
        <v>156758.02164891094</v>
      </c>
      <c r="AE753" s="30">
        <f t="shared" si="161"/>
        <v>0.10000000000000021</v>
      </c>
      <c r="AF753" s="31">
        <f t="shared" si="162"/>
        <v>5096.3000000000029</v>
      </c>
      <c r="AG753" s="23">
        <f t="shared" si="163"/>
        <v>6879.4605003910692</v>
      </c>
      <c r="AH753" s="35">
        <f t="shared" si="157"/>
        <v>1.3306500000756409</v>
      </c>
      <c r="AI753" s="23">
        <f>U753*(_xlfn.XLOOKUP(K753,'FX rates'!$A$2:$A$38,'FX rates'!$B$2:$B$38))</f>
        <v>0</v>
      </c>
      <c r="AJ753" s="23">
        <f>Q753*(_xlfn.XLOOKUP(K753,'FX rates'!$A$2:$A$38,'FX rates'!$B$2:$B$38))</f>
        <v>0</v>
      </c>
      <c r="AK753" s="23">
        <f>R753*(_xlfn.XLOOKUP(K753,'FX rates'!$A$2:$A$38,'FX rates'!$B$2:$B$38))</f>
        <v>0</v>
      </c>
      <c r="AM753" s="4"/>
      <c r="AN753" s="4"/>
      <c r="AO753" s="4"/>
      <c r="AP753" s="32">
        <f t="shared" si="158"/>
        <v>0.10144614720483489</v>
      </c>
      <c r="AQ753" s="32">
        <f t="shared" si="159"/>
        <v>0</v>
      </c>
      <c r="AR753" s="24">
        <f t="shared" si="164"/>
        <v>61746.3</v>
      </c>
      <c r="AS753" s="24" t="str">
        <f t="shared" si="165"/>
        <v>0</v>
      </c>
      <c r="AT753" s="24">
        <f t="shared" si="166"/>
        <v>141082.21948401985</v>
      </c>
      <c r="AU753" s="24">
        <f t="shared" si="167"/>
        <v>15675.802164891094</v>
      </c>
    </row>
    <row r="754" spans="1:47" x14ac:dyDescent="0.25">
      <c r="A754" s="28" t="s">
        <v>15680</v>
      </c>
      <c r="B754" s="28" t="s">
        <v>11733</v>
      </c>
      <c r="C754" s="28" t="s">
        <v>11734</v>
      </c>
      <c r="D754" s="28" t="s">
        <v>11735</v>
      </c>
      <c r="E754" s="28" t="s">
        <v>11736</v>
      </c>
      <c r="F754" s="29">
        <v>44445</v>
      </c>
      <c r="G754" s="29">
        <v>44896</v>
      </c>
      <c r="H754" s="28" t="s">
        <v>11737</v>
      </c>
      <c r="I754" s="28" t="s">
        <v>16036</v>
      </c>
      <c r="J754" s="4" t="s">
        <v>16053</v>
      </c>
      <c r="K754" s="28" t="s">
        <v>11738</v>
      </c>
      <c r="L754" s="27">
        <v>30250000.000000007</v>
      </c>
      <c r="M754" s="27">
        <v>10517760</v>
      </c>
      <c r="N754" s="27">
        <v>0</v>
      </c>
      <c r="O754" s="27">
        <v>0</v>
      </c>
      <c r="P754" s="27">
        <f t="shared" si="154"/>
        <v>10517760</v>
      </c>
      <c r="Q754" s="27">
        <v>0</v>
      </c>
      <c r="R754" s="27">
        <v>0</v>
      </c>
      <c r="S754" s="27">
        <v>0</v>
      </c>
      <c r="T754" s="27">
        <f t="shared" si="155"/>
        <v>0</v>
      </c>
      <c r="U754" s="27">
        <v>0</v>
      </c>
      <c r="V754" s="27">
        <f t="shared" si="156"/>
        <v>40767760.000000007</v>
      </c>
      <c r="W754" s="28" t="s">
        <v>11739</v>
      </c>
      <c r="X754" s="27">
        <v>33880000.000000015</v>
      </c>
      <c r="Y754" s="27">
        <f t="shared" si="160"/>
        <v>79539891.200000018</v>
      </c>
      <c r="Z754" s="4" t="str" cm="1">
        <f t="array" ref="Z754">_xlfn.IFS(YEARFRAC(F754,G754)&lt;1,"&lt;1 Year",YEARFRAC(F754,G754)&lt;=5,"1-5 Years",YEARFRAC(F754,G754)&gt;5,"&gt;5 Years")</f>
        <v>1-5 Years</v>
      </c>
      <c r="AA754" s="24">
        <f>L754*(_xlfn.XLOOKUP(K754,'FX rates'!$A$2:$A$38,'FX rates'!$B$2:$B$38))</f>
        <v>278429.7482626905</v>
      </c>
      <c r="AB754" s="24">
        <f>V754*(_xlfn.XLOOKUP(K754,'FX rates'!$A$2:$A$38,'FX rates'!$B$2:$B$38))</f>
        <v>375238.25302591018</v>
      </c>
      <c r="AC754" s="24">
        <f>X754*(_xlfn.XLOOKUP(W754,'FX rates'!$A$2:$A$38,'FX rates'!$B$2:$B$38))</f>
        <v>311841.31805421342</v>
      </c>
      <c r="AD754" s="24">
        <f>Y754*(_xlfn.XLOOKUP(W754,'FX rates'!$A$2:$A$38,'FX rates'!$B$2:$B$38))</f>
        <v>732108.16144323279</v>
      </c>
      <c r="AE754" s="30">
        <f t="shared" si="161"/>
        <v>0.12000000000000023</v>
      </c>
      <c r="AF754" s="31">
        <f t="shared" si="162"/>
        <v>3630000.0000000075</v>
      </c>
      <c r="AG754" s="23">
        <f t="shared" si="163"/>
        <v>96808.50476321968</v>
      </c>
      <c r="AH754" s="35">
        <f t="shared" si="157"/>
        <v>9.2042891987666256E-3</v>
      </c>
      <c r="AI754" s="23">
        <f>U754*(_xlfn.XLOOKUP(K754,'FX rates'!$A$2:$A$38,'FX rates'!$B$2:$B$38))</f>
        <v>0</v>
      </c>
      <c r="AJ754" s="23">
        <f>Q754*(_xlfn.XLOOKUP(K754,'FX rates'!$A$2:$A$38,'FX rates'!$B$2:$B$38))</f>
        <v>0</v>
      </c>
      <c r="AK754" s="23">
        <f>R754*(_xlfn.XLOOKUP(K754,'FX rates'!$A$2:$A$38,'FX rates'!$B$2:$B$38))</f>
        <v>0</v>
      </c>
      <c r="AM754" s="4"/>
      <c r="AN754" s="4"/>
      <c r="AO754" s="4"/>
      <c r="AP754" s="32">
        <f t="shared" si="158"/>
        <v>0.34769454545454537</v>
      </c>
      <c r="AQ754" s="32">
        <f t="shared" si="159"/>
        <v>0</v>
      </c>
      <c r="AR754" s="24">
        <f t="shared" si="164"/>
        <v>45659891.20000001</v>
      </c>
      <c r="AS754" s="24" t="str">
        <f t="shared" si="165"/>
        <v>0</v>
      </c>
      <c r="AT754" s="24">
        <f t="shared" si="166"/>
        <v>658897.34529890958</v>
      </c>
      <c r="AU754" s="24">
        <f t="shared" si="167"/>
        <v>73210.816144323209</v>
      </c>
    </row>
    <row r="755" spans="1:47" x14ac:dyDescent="0.25">
      <c r="A755" s="28" t="s">
        <v>15681</v>
      </c>
      <c r="B755" s="28" t="s">
        <v>11740</v>
      </c>
      <c r="C755" s="28" t="s">
        <v>11741</v>
      </c>
      <c r="D755" s="28" t="s">
        <v>11742</v>
      </c>
      <c r="E755" s="28" t="s">
        <v>11743</v>
      </c>
      <c r="F755" s="29">
        <v>44446</v>
      </c>
      <c r="G755" s="29">
        <v>44896</v>
      </c>
      <c r="H755" s="28" t="s">
        <v>11744</v>
      </c>
      <c r="I755" s="28" t="s">
        <v>16046</v>
      </c>
      <c r="J755" s="28" t="s">
        <v>16057</v>
      </c>
      <c r="K755" s="28" t="s">
        <v>11745</v>
      </c>
      <c r="L755" s="27">
        <v>178904</v>
      </c>
      <c r="M755" s="27">
        <v>13090.000000000002</v>
      </c>
      <c r="N755" s="27">
        <v>0</v>
      </c>
      <c r="O755" s="27">
        <v>0</v>
      </c>
      <c r="P755" s="27">
        <f t="shared" si="154"/>
        <v>13090.000000000002</v>
      </c>
      <c r="Q755" s="27">
        <v>0</v>
      </c>
      <c r="R755" s="27">
        <v>0</v>
      </c>
      <c r="S755" s="27">
        <v>0</v>
      </c>
      <c r="T755" s="27">
        <f t="shared" si="155"/>
        <v>0</v>
      </c>
      <c r="U755" s="27">
        <v>0</v>
      </c>
      <c r="V755" s="27">
        <f t="shared" si="156"/>
        <v>191994</v>
      </c>
      <c r="W755" s="28" t="s">
        <v>11746</v>
      </c>
      <c r="X755" s="27">
        <v>198583.44000000003</v>
      </c>
      <c r="Y755" s="27">
        <f t="shared" si="160"/>
        <v>411696.78000000009</v>
      </c>
      <c r="Z755" s="4" t="str" cm="1">
        <f t="array" ref="Z755">_xlfn.IFS(YEARFRAC(F755,G755)&lt;1,"&lt;1 Year",YEARFRAC(F755,G755)&lt;=5,"1-5 Years",YEARFRAC(F755,G755)&gt;5,"&gt;5 Years")</f>
        <v>1-5 Years</v>
      </c>
      <c r="AA755" s="24">
        <f>L755*(_xlfn.XLOOKUP(K755,'FX rates'!$A$2:$A$38,'FX rates'!$B$2:$B$38))</f>
        <v>178904</v>
      </c>
      <c r="AB755" s="24">
        <f>V755*(_xlfn.XLOOKUP(K755,'FX rates'!$A$2:$A$38,'FX rates'!$B$2:$B$38))</f>
        <v>191994</v>
      </c>
      <c r="AC755" s="24">
        <f>X755*(_xlfn.XLOOKUP(W755,'FX rates'!$A$2:$A$38,'FX rates'!$B$2:$B$38))</f>
        <v>198583.44000000003</v>
      </c>
      <c r="AD755" s="24">
        <f>Y755*(_xlfn.XLOOKUP(W755,'FX rates'!$A$2:$A$38,'FX rates'!$B$2:$B$38))</f>
        <v>411696.78000000009</v>
      </c>
      <c r="AE755" s="30">
        <f t="shared" si="161"/>
        <v>0.11000000000000018</v>
      </c>
      <c r="AF755" s="31">
        <f t="shared" si="162"/>
        <v>19679.440000000031</v>
      </c>
      <c r="AG755" s="23">
        <f t="shared" si="163"/>
        <v>13090</v>
      </c>
      <c r="AH755" s="35">
        <f t="shared" si="157"/>
        <v>1</v>
      </c>
      <c r="AI755" s="23">
        <f>U755*(_xlfn.XLOOKUP(K755,'FX rates'!$A$2:$A$38,'FX rates'!$B$2:$B$38))</f>
        <v>0</v>
      </c>
      <c r="AJ755" s="23">
        <f>Q755*(_xlfn.XLOOKUP(K755,'FX rates'!$A$2:$A$38,'FX rates'!$B$2:$B$38))</f>
        <v>0</v>
      </c>
      <c r="AK755" s="23">
        <f>R755*(_xlfn.XLOOKUP(K755,'FX rates'!$A$2:$A$38,'FX rates'!$B$2:$B$38))</f>
        <v>0</v>
      </c>
      <c r="AM755" s="4"/>
      <c r="AN755" s="4"/>
      <c r="AO755" s="4"/>
      <c r="AP755" s="32">
        <f t="shared" si="158"/>
        <v>7.3167732415150039E-2</v>
      </c>
      <c r="AQ755" s="32">
        <f t="shared" si="159"/>
        <v>0</v>
      </c>
      <c r="AR755" s="24">
        <f t="shared" si="164"/>
        <v>213113.34000000005</v>
      </c>
      <c r="AS755" s="24" t="str">
        <f t="shared" si="165"/>
        <v>0</v>
      </c>
      <c r="AT755" s="24">
        <f t="shared" si="166"/>
        <v>370527.10200000007</v>
      </c>
      <c r="AU755" s="24">
        <f t="shared" si="167"/>
        <v>41169.678000000014</v>
      </c>
    </row>
    <row r="756" spans="1:47" x14ac:dyDescent="0.25">
      <c r="A756" s="28" t="s">
        <v>15682</v>
      </c>
      <c r="B756" s="28" t="s">
        <v>11747</v>
      </c>
      <c r="C756" s="28" t="s">
        <v>11748</v>
      </c>
      <c r="D756" s="28" t="s">
        <v>11749</v>
      </c>
      <c r="E756" s="28" t="s">
        <v>11750</v>
      </c>
      <c r="F756" s="29">
        <v>44452</v>
      </c>
      <c r="G756" s="29">
        <v>44896</v>
      </c>
      <c r="H756" s="28" t="s">
        <v>11751</v>
      </c>
      <c r="I756" s="28" t="s">
        <v>16056</v>
      </c>
      <c r="J756" s="28" t="s">
        <v>16050</v>
      </c>
      <c r="K756" s="28" t="s">
        <v>11752</v>
      </c>
      <c r="L756" s="27">
        <v>141284</v>
      </c>
      <c r="M756" s="27">
        <v>156271.5</v>
      </c>
      <c r="N756" s="27">
        <v>0</v>
      </c>
      <c r="O756" s="27">
        <v>0</v>
      </c>
      <c r="P756" s="27">
        <f t="shared" si="154"/>
        <v>156271.5</v>
      </c>
      <c r="Q756" s="27">
        <v>0</v>
      </c>
      <c r="R756" s="27">
        <v>0</v>
      </c>
      <c r="S756" s="27">
        <v>0</v>
      </c>
      <c r="T756" s="27">
        <f t="shared" si="155"/>
        <v>0</v>
      </c>
      <c r="U756" s="27">
        <v>0</v>
      </c>
      <c r="V756" s="27">
        <f t="shared" si="156"/>
        <v>297555.5</v>
      </c>
      <c r="W756" s="28" t="s">
        <v>11753</v>
      </c>
      <c r="X756" s="27">
        <v>151173.88</v>
      </c>
      <c r="Y756" s="27">
        <f t="shared" si="160"/>
        <v>469558.26500000001</v>
      </c>
      <c r="Z756" s="4" t="str" cm="1">
        <f t="array" ref="Z756">_xlfn.IFS(YEARFRAC(F756,G756)&lt;1,"&lt;1 Year",YEARFRAC(F756,G756)&lt;=5,"1-5 Years",YEARFRAC(F756,G756)&gt;5,"&gt;5 Years")</f>
        <v>1-5 Years</v>
      </c>
      <c r="AA756" s="24">
        <f>L756*(_xlfn.XLOOKUP(K756,'FX rates'!$A$2:$A$38,'FX rates'!$B$2:$B$38))</f>
        <v>187999.55461068684</v>
      </c>
      <c r="AB756" s="24">
        <f>V756*(_xlfn.XLOOKUP(K756,'FX rates'!$A$2:$A$38,'FX rates'!$B$2:$B$38))</f>
        <v>395942.2260975074</v>
      </c>
      <c r="AC756" s="24">
        <f>X756*(_xlfn.XLOOKUP(W756,'FX rates'!$A$2:$A$38,'FX rates'!$B$2:$B$38))</f>
        <v>201159.52343343495</v>
      </c>
      <c r="AD756" s="24">
        <f>Y756*(_xlfn.XLOOKUP(W756,'FX rates'!$A$2:$A$38,'FX rates'!$B$2:$B$38))</f>
        <v>624817.70535776787</v>
      </c>
      <c r="AE756" s="30">
        <f t="shared" si="161"/>
        <v>7.0000000000000159E-2</v>
      </c>
      <c r="AF756" s="31">
        <f t="shared" si="162"/>
        <v>9889.8800000000047</v>
      </c>
      <c r="AG756" s="23">
        <f t="shared" si="163"/>
        <v>207942.67148682056</v>
      </c>
      <c r="AH756" s="35">
        <f t="shared" si="157"/>
        <v>1.3306500000756409</v>
      </c>
      <c r="AI756" s="23">
        <f>U756*(_xlfn.XLOOKUP(K756,'FX rates'!$A$2:$A$38,'FX rates'!$B$2:$B$38))</f>
        <v>0</v>
      </c>
      <c r="AJ756" s="23">
        <f>Q756*(_xlfn.XLOOKUP(K756,'FX rates'!$A$2:$A$38,'FX rates'!$B$2:$B$38))</f>
        <v>0</v>
      </c>
      <c r="AK756" s="23">
        <f>R756*(_xlfn.XLOOKUP(K756,'FX rates'!$A$2:$A$38,'FX rates'!$B$2:$B$38))</f>
        <v>0</v>
      </c>
      <c r="AM756" s="4"/>
      <c r="AN756" s="4"/>
      <c r="AO756" s="4"/>
      <c r="AP756" s="32">
        <f t="shared" si="158"/>
        <v>1.1060806602304578</v>
      </c>
      <c r="AQ756" s="32">
        <f t="shared" si="159"/>
        <v>0</v>
      </c>
      <c r="AR756" s="24">
        <f t="shared" si="164"/>
        <v>318384.38500000001</v>
      </c>
      <c r="AS756" s="24" t="str">
        <f t="shared" si="165"/>
        <v>0</v>
      </c>
      <c r="AT756" s="24">
        <f t="shared" si="166"/>
        <v>562335.93482199113</v>
      </c>
      <c r="AU756" s="24">
        <f t="shared" si="167"/>
        <v>62481.770535776741</v>
      </c>
    </row>
    <row r="757" spans="1:47" x14ac:dyDescent="0.25">
      <c r="A757" s="28" t="s">
        <v>15683</v>
      </c>
      <c r="B757" s="28" t="s">
        <v>11754</v>
      </c>
      <c r="C757" s="28" t="s">
        <v>11755</v>
      </c>
      <c r="D757" s="28" t="s">
        <v>11756</v>
      </c>
      <c r="E757" s="28" t="s">
        <v>11757</v>
      </c>
      <c r="F757" s="29">
        <v>44438</v>
      </c>
      <c r="G757" s="29">
        <v>44896</v>
      </c>
      <c r="H757" s="28" t="s">
        <v>11758</v>
      </c>
      <c r="I757" s="28" t="s">
        <v>16043</v>
      </c>
      <c r="J757" s="4" t="s">
        <v>16035</v>
      </c>
      <c r="K757" s="28" t="s">
        <v>11759</v>
      </c>
      <c r="L757" s="27">
        <v>194480.55000000002</v>
      </c>
      <c r="M757" s="27">
        <v>78771</v>
      </c>
      <c r="N757" s="27">
        <v>0</v>
      </c>
      <c r="O757" s="27">
        <v>0</v>
      </c>
      <c r="P757" s="27">
        <f t="shared" si="154"/>
        <v>78771</v>
      </c>
      <c r="Q757" s="27">
        <v>0</v>
      </c>
      <c r="R757" s="27">
        <v>0</v>
      </c>
      <c r="S757" s="27">
        <v>0</v>
      </c>
      <c r="T757" s="27">
        <f t="shared" si="155"/>
        <v>0</v>
      </c>
      <c r="U757" s="27">
        <v>0</v>
      </c>
      <c r="V757" s="27">
        <f t="shared" si="156"/>
        <v>273251.55000000005</v>
      </c>
      <c r="W757" s="28" t="s">
        <v>11760</v>
      </c>
      <c r="X757" s="27">
        <v>206149.38300000003</v>
      </c>
      <c r="Y757" s="27">
        <f t="shared" si="160"/>
        <v>495796.02600000007</v>
      </c>
      <c r="Z757" s="4" t="str" cm="1">
        <f t="array" ref="Z757">_xlfn.IFS(YEARFRAC(F757,G757)&lt;1,"&lt;1 Year",YEARFRAC(F757,G757)&lt;=5,"1-5 Years",YEARFRAC(F757,G757)&gt;5,"&gt;5 Years")</f>
        <v>1-5 Years</v>
      </c>
      <c r="AA757" s="24">
        <f>L757*(_xlfn.XLOOKUP(K757,'FX rates'!$A$2:$A$38,'FX rates'!$B$2:$B$38))</f>
        <v>194480.55000000002</v>
      </c>
      <c r="AB757" s="24">
        <f>V757*(_xlfn.XLOOKUP(K757,'FX rates'!$A$2:$A$38,'FX rates'!$B$2:$B$38))</f>
        <v>273251.55000000005</v>
      </c>
      <c r="AC757" s="24">
        <f>X757*(_xlfn.XLOOKUP(W757,'FX rates'!$A$2:$A$38,'FX rates'!$B$2:$B$38))</f>
        <v>206149.38300000003</v>
      </c>
      <c r="AD757" s="24">
        <f>Y757*(_xlfn.XLOOKUP(W757,'FX rates'!$A$2:$A$38,'FX rates'!$B$2:$B$38))</f>
        <v>495796.02600000007</v>
      </c>
      <c r="AE757" s="30">
        <f t="shared" si="161"/>
        <v>6.000000000000006E-2</v>
      </c>
      <c r="AF757" s="31">
        <f t="shared" si="162"/>
        <v>11668.833000000013</v>
      </c>
      <c r="AG757" s="23">
        <f t="shared" si="163"/>
        <v>78771.000000000029</v>
      </c>
      <c r="AH757" s="35">
        <f t="shared" si="157"/>
        <v>1</v>
      </c>
      <c r="AI757" s="23">
        <f>U757*(_xlfn.XLOOKUP(K757,'FX rates'!$A$2:$A$38,'FX rates'!$B$2:$B$38))</f>
        <v>0</v>
      </c>
      <c r="AJ757" s="23">
        <f>Q757*(_xlfn.XLOOKUP(K757,'FX rates'!$A$2:$A$38,'FX rates'!$B$2:$B$38))</f>
        <v>0</v>
      </c>
      <c r="AK757" s="23">
        <f>R757*(_xlfn.XLOOKUP(K757,'FX rates'!$A$2:$A$38,'FX rates'!$B$2:$B$38))</f>
        <v>0</v>
      </c>
      <c r="AM757" s="4"/>
      <c r="AN757" s="4"/>
      <c r="AO757" s="4"/>
      <c r="AP757" s="32">
        <f t="shared" si="158"/>
        <v>0.40503279119685742</v>
      </c>
      <c r="AQ757" s="32">
        <f t="shared" si="159"/>
        <v>0</v>
      </c>
      <c r="AR757" s="24">
        <f t="shared" si="164"/>
        <v>289646.64300000004</v>
      </c>
      <c r="AS757" s="24" t="str">
        <f t="shared" si="165"/>
        <v>0</v>
      </c>
      <c r="AT757" s="24">
        <f t="shared" si="166"/>
        <v>446216.42340000009</v>
      </c>
      <c r="AU757" s="24">
        <f t="shared" si="167"/>
        <v>49579.602599999984</v>
      </c>
    </row>
    <row r="758" spans="1:47" x14ac:dyDescent="0.25">
      <c r="A758" s="28" t="s">
        <v>14172</v>
      </c>
      <c r="B758" s="28" t="s">
        <v>1181</v>
      </c>
      <c r="C758" s="28" t="s">
        <v>1182</v>
      </c>
      <c r="D758" s="28" t="s">
        <v>1183</v>
      </c>
      <c r="E758" s="28" t="s">
        <v>1184</v>
      </c>
      <c r="F758" s="29">
        <v>39622</v>
      </c>
      <c r="G758" s="29">
        <v>44896</v>
      </c>
      <c r="H758" s="28" t="s">
        <v>1185</v>
      </c>
      <c r="I758" s="28" t="s">
        <v>16042</v>
      </c>
      <c r="J758" s="28" t="s">
        <v>16055</v>
      </c>
      <c r="K758" s="28" t="s">
        <v>1186</v>
      </c>
      <c r="L758" s="27">
        <v>313500.00000000006</v>
      </c>
      <c r="M758" s="27">
        <v>1797400.0000000002</v>
      </c>
      <c r="N758" s="27">
        <v>0</v>
      </c>
      <c r="O758" s="27">
        <v>0</v>
      </c>
      <c r="P758" s="27">
        <f t="shared" si="154"/>
        <v>1797400.0000000002</v>
      </c>
      <c r="Q758" s="27">
        <v>0</v>
      </c>
      <c r="R758" s="27">
        <v>0</v>
      </c>
      <c r="S758" s="27">
        <v>0</v>
      </c>
      <c r="T758" s="27">
        <f t="shared" si="155"/>
        <v>0</v>
      </c>
      <c r="U758" s="27">
        <v>858500</v>
      </c>
      <c r="V758" s="27">
        <f t="shared" si="156"/>
        <v>2969400.0000000005</v>
      </c>
      <c r="W758" s="28" t="s">
        <v>1187</v>
      </c>
      <c r="X758" s="27">
        <v>332310.00000000006</v>
      </c>
      <c r="Y758" s="27">
        <f t="shared" si="160"/>
        <v>2569864.0000000005</v>
      </c>
      <c r="Z758" s="4" t="str" cm="1">
        <f t="array" ref="Z758">_xlfn.IFS(YEARFRAC(F758,G758)&lt;1,"&lt;1 Year",YEARFRAC(F758,G758)&lt;=5,"1-5 Years",YEARFRAC(F758,G758)&gt;5,"&gt;5 Years")</f>
        <v>&gt;5 Years</v>
      </c>
      <c r="AA758" s="24">
        <f>L758*(_xlfn.XLOOKUP(K758,'FX rates'!$A$2:$A$38,'FX rates'!$B$2:$B$38))</f>
        <v>313500.00000000006</v>
      </c>
      <c r="AB758" s="24">
        <f>V758*(_xlfn.XLOOKUP(K758,'FX rates'!$A$2:$A$38,'FX rates'!$B$2:$B$38))</f>
        <v>2969400.0000000005</v>
      </c>
      <c r="AC758" s="24">
        <f>X758*(_xlfn.XLOOKUP(W758,'FX rates'!$A$2:$A$38,'FX rates'!$B$2:$B$38))</f>
        <v>332310.00000000006</v>
      </c>
      <c r="AD758" s="24">
        <f>Y758*(_xlfn.XLOOKUP(W758,'FX rates'!$A$2:$A$38,'FX rates'!$B$2:$B$38))</f>
        <v>2569864.0000000005</v>
      </c>
      <c r="AE758" s="30">
        <f t="shared" si="161"/>
        <v>5.9999999999999991E-2</v>
      </c>
      <c r="AF758" s="31">
        <f t="shared" si="162"/>
        <v>18810</v>
      </c>
      <c r="AG758" s="23">
        <f t="shared" si="163"/>
        <v>2655900.0000000005</v>
      </c>
      <c r="AH758" s="35">
        <f t="shared" si="157"/>
        <v>1</v>
      </c>
      <c r="AI758" s="23">
        <f>U758*(_xlfn.XLOOKUP(K758,'FX rates'!$A$2:$A$38,'FX rates'!$B$2:$B$38))</f>
        <v>858500</v>
      </c>
      <c r="AJ758" s="23">
        <f>Q758*(_xlfn.XLOOKUP(K758,'FX rates'!$A$2:$A$38,'FX rates'!$B$2:$B$38))</f>
        <v>0</v>
      </c>
      <c r="AK758" s="23">
        <f>R758*(_xlfn.XLOOKUP(K758,'FX rates'!$A$2:$A$38,'FX rates'!$B$2:$B$38))</f>
        <v>0</v>
      </c>
      <c r="AM758" s="4"/>
      <c r="AN758" s="4"/>
      <c r="AO758" s="4"/>
      <c r="AP758" s="32">
        <f t="shared" si="158"/>
        <v>5.7333333333333334</v>
      </c>
      <c r="AQ758" s="32">
        <f t="shared" si="159"/>
        <v>0</v>
      </c>
      <c r="AR758" s="24">
        <f t="shared" si="164"/>
        <v>2237554.0000000005</v>
      </c>
      <c r="AS758" s="24" t="str">
        <f t="shared" si="165"/>
        <v>0</v>
      </c>
      <c r="AT758" s="24">
        <f t="shared" si="166"/>
        <v>2312877.6000000006</v>
      </c>
      <c r="AU758" s="24">
        <f t="shared" si="167"/>
        <v>256986.39999999991</v>
      </c>
    </row>
    <row r="759" spans="1:47" x14ac:dyDescent="0.25">
      <c r="A759" s="28" t="s">
        <v>15684</v>
      </c>
      <c r="B759" s="28" t="s">
        <v>11761</v>
      </c>
      <c r="C759" s="28" t="s">
        <v>11762</v>
      </c>
      <c r="D759" s="28" t="s">
        <v>11763</v>
      </c>
      <c r="E759" s="28" t="s">
        <v>11764</v>
      </c>
      <c r="F759" s="29">
        <v>44452</v>
      </c>
      <c r="G759" s="29">
        <v>44896</v>
      </c>
      <c r="H759" s="28" t="s">
        <v>11765</v>
      </c>
      <c r="I759" s="28" t="s">
        <v>16055</v>
      </c>
      <c r="J759" s="28" t="s">
        <v>16047</v>
      </c>
      <c r="K759" s="28" t="s">
        <v>11766</v>
      </c>
      <c r="L759" s="27">
        <v>221760.00000000006</v>
      </c>
      <c r="M759" s="27">
        <v>116160</v>
      </c>
      <c r="N759" s="27">
        <v>0</v>
      </c>
      <c r="O759" s="27">
        <v>0</v>
      </c>
      <c r="P759" s="27">
        <f t="shared" si="154"/>
        <v>116160</v>
      </c>
      <c r="Q759" s="27">
        <v>0</v>
      </c>
      <c r="R759" s="27">
        <v>0</v>
      </c>
      <c r="S759" s="27">
        <v>0</v>
      </c>
      <c r="T759" s="27">
        <f t="shared" si="155"/>
        <v>0</v>
      </c>
      <c r="U759" s="27">
        <v>0</v>
      </c>
      <c r="V759" s="27">
        <f t="shared" si="156"/>
        <v>337920.00000000006</v>
      </c>
      <c r="W759" s="28" t="s">
        <v>11767</v>
      </c>
      <c r="X759" s="27">
        <v>223977.60000000006</v>
      </c>
      <c r="Y759" s="27">
        <f t="shared" si="160"/>
        <v>565276.80000000016</v>
      </c>
      <c r="Z759" s="4" t="str" cm="1">
        <f t="array" ref="Z759">_xlfn.IFS(YEARFRAC(F759,G759)&lt;1,"&lt;1 Year",YEARFRAC(F759,G759)&lt;=5,"1-5 Years",YEARFRAC(F759,G759)&gt;5,"&gt;5 Years")</f>
        <v>1-5 Years</v>
      </c>
      <c r="AA759" s="24">
        <f>L759*(_xlfn.XLOOKUP(K759,'FX rates'!$A$2:$A$38,'FX rates'!$B$2:$B$38))</f>
        <v>221760.00000000006</v>
      </c>
      <c r="AB759" s="24">
        <f>V759*(_xlfn.XLOOKUP(K759,'FX rates'!$A$2:$A$38,'FX rates'!$B$2:$B$38))</f>
        <v>337920.00000000006</v>
      </c>
      <c r="AC759" s="24">
        <f>X759*(_xlfn.XLOOKUP(W759,'FX rates'!$A$2:$A$38,'FX rates'!$B$2:$B$38))</f>
        <v>223977.60000000006</v>
      </c>
      <c r="AD759" s="24">
        <f>Y759*(_xlfn.XLOOKUP(W759,'FX rates'!$A$2:$A$38,'FX rates'!$B$2:$B$38))</f>
        <v>565276.80000000016</v>
      </c>
      <c r="AE759" s="30">
        <f t="shared" si="161"/>
        <v>1.0000000000000023E-2</v>
      </c>
      <c r="AF759" s="31">
        <f t="shared" si="162"/>
        <v>2217.6000000000058</v>
      </c>
      <c r="AG759" s="23">
        <f t="shared" si="163"/>
        <v>116160</v>
      </c>
      <c r="AH759" s="35">
        <f t="shared" si="157"/>
        <v>1</v>
      </c>
      <c r="AI759" s="23">
        <f>U759*(_xlfn.XLOOKUP(K759,'FX rates'!$A$2:$A$38,'FX rates'!$B$2:$B$38))</f>
        <v>0</v>
      </c>
      <c r="AJ759" s="23">
        <f>Q759*(_xlfn.XLOOKUP(K759,'FX rates'!$A$2:$A$38,'FX rates'!$B$2:$B$38))</f>
        <v>0</v>
      </c>
      <c r="AK759" s="23">
        <f>R759*(_xlfn.XLOOKUP(K759,'FX rates'!$A$2:$A$38,'FX rates'!$B$2:$B$38))</f>
        <v>0</v>
      </c>
      <c r="AM759" s="4"/>
      <c r="AN759" s="4"/>
      <c r="AO759" s="4"/>
      <c r="AP759" s="32">
        <f t="shared" si="158"/>
        <v>0.52380952380952372</v>
      </c>
      <c r="AQ759" s="32">
        <f t="shared" si="159"/>
        <v>0</v>
      </c>
      <c r="AR759" s="24">
        <f t="shared" si="164"/>
        <v>341299.20000000007</v>
      </c>
      <c r="AS759" s="24" t="str">
        <f t="shared" si="165"/>
        <v>0</v>
      </c>
      <c r="AT759" s="24">
        <f t="shared" si="166"/>
        <v>508749.12000000017</v>
      </c>
      <c r="AU759" s="24">
        <f t="shared" si="167"/>
        <v>56527.679999999993</v>
      </c>
    </row>
    <row r="760" spans="1:47" x14ac:dyDescent="0.25">
      <c r="A760" s="28" t="s">
        <v>15685</v>
      </c>
      <c r="B760" s="28" t="s">
        <v>11768</v>
      </c>
      <c r="C760" s="28" t="s">
        <v>11769</v>
      </c>
      <c r="D760" s="28" t="s">
        <v>11770</v>
      </c>
      <c r="E760" s="28" t="s">
        <v>11771</v>
      </c>
      <c r="F760" s="29">
        <v>44452</v>
      </c>
      <c r="G760" s="29">
        <v>44896</v>
      </c>
      <c r="H760" s="28" t="s">
        <v>11772</v>
      </c>
      <c r="I760" s="28" t="s">
        <v>16054</v>
      </c>
      <c r="J760" s="28" t="s">
        <v>16051</v>
      </c>
      <c r="K760" s="28" t="s">
        <v>11773</v>
      </c>
      <c r="L760" s="27">
        <v>204050.00000000003</v>
      </c>
      <c r="M760" s="27">
        <v>107107.00000000001</v>
      </c>
      <c r="N760" s="27">
        <v>0</v>
      </c>
      <c r="O760" s="27">
        <v>0</v>
      </c>
      <c r="P760" s="27">
        <f t="shared" si="154"/>
        <v>107107.00000000001</v>
      </c>
      <c r="Q760" s="27">
        <v>0</v>
      </c>
      <c r="R760" s="27">
        <v>0</v>
      </c>
      <c r="S760" s="27">
        <v>0</v>
      </c>
      <c r="T760" s="27">
        <f t="shared" si="155"/>
        <v>0</v>
      </c>
      <c r="U760" s="27">
        <v>0</v>
      </c>
      <c r="V760" s="27">
        <f t="shared" si="156"/>
        <v>311157.00000000006</v>
      </c>
      <c r="W760" s="28" t="s">
        <v>11774</v>
      </c>
      <c r="X760" s="27">
        <v>206090.50000000003</v>
      </c>
      <c r="Y760" s="27">
        <f t="shared" si="160"/>
        <v>520359.07000000007</v>
      </c>
      <c r="Z760" s="4" t="str" cm="1">
        <f t="array" ref="Z760">_xlfn.IFS(YEARFRAC(F760,G760)&lt;1,"&lt;1 Year",YEARFRAC(F760,G760)&lt;=5,"1-5 Years",YEARFRAC(F760,G760)&gt;5,"&gt;5 Years")</f>
        <v>1-5 Years</v>
      </c>
      <c r="AA760" s="24">
        <f>L760*(_xlfn.XLOOKUP(K760,'FX rates'!$A$2:$A$38,'FX rates'!$B$2:$B$38))</f>
        <v>204050.00000000003</v>
      </c>
      <c r="AB760" s="24">
        <f>V760*(_xlfn.XLOOKUP(K760,'FX rates'!$A$2:$A$38,'FX rates'!$B$2:$B$38))</f>
        <v>311157.00000000006</v>
      </c>
      <c r="AC760" s="24">
        <f>X760*(_xlfn.XLOOKUP(W760,'FX rates'!$A$2:$A$38,'FX rates'!$B$2:$B$38))</f>
        <v>206090.50000000003</v>
      </c>
      <c r="AD760" s="24">
        <f>Y760*(_xlfn.XLOOKUP(W760,'FX rates'!$A$2:$A$38,'FX rates'!$B$2:$B$38))</f>
        <v>520359.07000000007</v>
      </c>
      <c r="AE760" s="30">
        <f t="shared" si="161"/>
        <v>9.9999999999999985E-3</v>
      </c>
      <c r="AF760" s="31">
        <f t="shared" si="162"/>
        <v>2040.5</v>
      </c>
      <c r="AG760" s="23">
        <f t="shared" si="163"/>
        <v>107107.00000000003</v>
      </c>
      <c r="AH760" s="35">
        <f t="shared" si="157"/>
        <v>1</v>
      </c>
      <c r="AI760" s="23">
        <f>U760*(_xlfn.XLOOKUP(K760,'FX rates'!$A$2:$A$38,'FX rates'!$B$2:$B$38))</f>
        <v>0</v>
      </c>
      <c r="AJ760" s="23">
        <f>Q760*(_xlfn.XLOOKUP(K760,'FX rates'!$A$2:$A$38,'FX rates'!$B$2:$B$38))</f>
        <v>0</v>
      </c>
      <c r="AK760" s="23">
        <f>R760*(_xlfn.XLOOKUP(K760,'FX rates'!$A$2:$A$38,'FX rates'!$B$2:$B$38))</f>
        <v>0</v>
      </c>
      <c r="AM760" s="4"/>
      <c r="AN760" s="4"/>
      <c r="AO760" s="4"/>
      <c r="AP760" s="32">
        <f t="shared" si="158"/>
        <v>0.52490566037735853</v>
      </c>
      <c r="AQ760" s="32">
        <f t="shared" si="159"/>
        <v>0</v>
      </c>
      <c r="AR760" s="24">
        <f t="shared" si="164"/>
        <v>314268.57000000007</v>
      </c>
      <c r="AS760" s="24" t="str">
        <f t="shared" si="165"/>
        <v>0</v>
      </c>
      <c r="AT760" s="24">
        <f t="shared" si="166"/>
        <v>468323.16300000006</v>
      </c>
      <c r="AU760" s="24">
        <f t="shared" si="167"/>
        <v>52035.907000000007</v>
      </c>
    </row>
    <row r="761" spans="1:47" x14ac:dyDescent="0.25">
      <c r="A761" s="28" t="s">
        <v>15686</v>
      </c>
      <c r="B761" s="28" t="s">
        <v>11775</v>
      </c>
      <c r="C761" s="28" t="s">
        <v>11776</v>
      </c>
      <c r="D761" s="28" t="s">
        <v>11777</v>
      </c>
      <c r="E761" s="28" t="s">
        <v>11778</v>
      </c>
      <c r="F761" s="29">
        <v>44459</v>
      </c>
      <c r="G761" s="29">
        <v>44896</v>
      </c>
      <c r="H761" s="28" t="s">
        <v>11779</v>
      </c>
      <c r="I761" s="28" t="s">
        <v>16049</v>
      </c>
      <c r="J761" s="28" t="s">
        <v>16042</v>
      </c>
      <c r="K761" s="28" t="s">
        <v>11780</v>
      </c>
      <c r="L761" s="27">
        <v>297000</v>
      </c>
      <c r="M761" s="27">
        <v>1161600</v>
      </c>
      <c r="N761" s="27">
        <v>0</v>
      </c>
      <c r="O761" s="27">
        <v>0</v>
      </c>
      <c r="P761" s="27">
        <f t="shared" si="154"/>
        <v>1161600</v>
      </c>
      <c r="Q761" s="27">
        <v>0</v>
      </c>
      <c r="R761" s="27">
        <v>0</v>
      </c>
      <c r="S761" s="27">
        <v>0</v>
      </c>
      <c r="T761" s="27">
        <f t="shared" si="155"/>
        <v>0</v>
      </c>
      <c r="U761" s="27">
        <v>416000</v>
      </c>
      <c r="V761" s="27">
        <f t="shared" si="156"/>
        <v>1874600</v>
      </c>
      <c r="W761" s="28" t="s">
        <v>11781</v>
      </c>
      <c r="X761" s="27">
        <v>317790</v>
      </c>
      <c r="Y761" s="27">
        <f t="shared" si="160"/>
        <v>1878492</v>
      </c>
      <c r="Z761" s="4" t="str" cm="1">
        <f t="array" ref="Z761">_xlfn.IFS(YEARFRAC(F761,G761)&lt;1,"&lt;1 Year",YEARFRAC(F761,G761)&lt;=5,"1-5 Years",YEARFRAC(F761,G761)&gt;5,"&gt;5 Years")</f>
        <v>1-5 Years</v>
      </c>
      <c r="AA761" s="24">
        <f>L761*(_xlfn.XLOOKUP(K761,'FX rates'!$A$2:$A$38,'FX rates'!$B$2:$B$38))</f>
        <v>297000</v>
      </c>
      <c r="AB761" s="24">
        <f>V761*(_xlfn.XLOOKUP(K761,'FX rates'!$A$2:$A$38,'FX rates'!$B$2:$B$38))</f>
        <v>1874600</v>
      </c>
      <c r="AC761" s="24">
        <f>X761*(_xlfn.XLOOKUP(W761,'FX rates'!$A$2:$A$38,'FX rates'!$B$2:$B$38))</f>
        <v>317790</v>
      </c>
      <c r="AD761" s="24">
        <f>Y761*(_xlfn.XLOOKUP(W761,'FX rates'!$A$2:$A$38,'FX rates'!$B$2:$B$38))</f>
        <v>1878492</v>
      </c>
      <c r="AE761" s="30">
        <f t="shared" si="161"/>
        <v>7.0000000000000007E-2</v>
      </c>
      <c r="AF761" s="31">
        <f t="shared" si="162"/>
        <v>20790</v>
      </c>
      <c r="AG761" s="23">
        <f t="shared" si="163"/>
        <v>1577600</v>
      </c>
      <c r="AH761" s="35">
        <f t="shared" si="157"/>
        <v>1</v>
      </c>
      <c r="AI761" s="23">
        <f>U761*(_xlfn.XLOOKUP(K761,'FX rates'!$A$2:$A$38,'FX rates'!$B$2:$B$38))</f>
        <v>416000</v>
      </c>
      <c r="AJ761" s="23">
        <f>Q761*(_xlfn.XLOOKUP(K761,'FX rates'!$A$2:$A$38,'FX rates'!$B$2:$B$38))</f>
        <v>0</v>
      </c>
      <c r="AK761" s="23">
        <f>R761*(_xlfn.XLOOKUP(K761,'FX rates'!$A$2:$A$38,'FX rates'!$B$2:$B$38))</f>
        <v>0</v>
      </c>
      <c r="AM761" s="4"/>
      <c r="AN761" s="4"/>
      <c r="AO761" s="4"/>
      <c r="AP761" s="32">
        <f t="shared" si="158"/>
        <v>3.911111111111111</v>
      </c>
      <c r="AQ761" s="32">
        <f t="shared" si="159"/>
        <v>0</v>
      </c>
      <c r="AR761" s="24">
        <f t="shared" si="164"/>
        <v>1560702</v>
      </c>
      <c r="AS761" s="24" t="str">
        <f t="shared" si="165"/>
        <v>0</v>
      </c>
      <c r="AT761" s="24">
        <f t="shared" si="166"/>
        <v>1690642.8</v>
      </c>
      <c r="AU761" s="24">
        <f t="shared" si="167"/>
        <v>187849.19999999995</v>
      </c>
    </row>
    <row r="762" spans="1:47" x14ac:dyDescent="0.25">
      <c r="A762" s="28" t="s">
        <v>15687</v>
      </c>
      <c r="B762" s="28" t="s">
        <v>11782</v>
      </c>
      <c r="C762" s="28" t="s">
        <v>11783</v>
      </c>
      <c r="D762" s="28" t="s">
        <v>11784</v>
      </c>
      <c r="E762" s="28" t="s">
        <v>11785</v>
      </c>
      <c r="F762" s="29">
        <v>44452</v>
      </c>
      <c r="G762" s="29">
        <v>44896</v>
      </c>
      <c r="H762" s="28" t="s">
        <v>11786</v>
      </c>
      <c r="I762" s="28" t="s">
        <v>16033</v>
      </c>
      <c r="J762" s="28" t="s">
        <v>16039</v>
      </c>
      <c r="K762" s="28" t="s">
        <v>11787</v>
      </c>
      <c r="L762" s="27">
        <v>431200.00000000012</v>
      </c>
      <c r="M762" s="27">
        <v>645777</v>
      </c>
      <c r="N762" s="27">
        <v>0</v>
      </c>
      <c r="O762" s="27">
        <v>0</v>
      </c>
      <c r="P762" s="27">
        <f t="shared" si="154"/>
        <v>645777</v>
      </c>
      <c r="Q762" s="27">
        <v>0</v>
      </c>
      <c r="R762" s="27">
        <v>0</v>
      </c>
      <c r="S762" s="27">
        <v>0</v>
      </c>
      <c r="T762" s="27">
        <f t="shared" si="155"/>
        <v>0</v>
      </c>
      <c r="U762" s="27">
        <v>482220.00000000006</v>
      </c>
      <c r="V762" s="27">
        <f t="shared" si="156"/>
        <v>1559197</v>
      </c>
      <c r="W762" s="28" t="s">
        <v>11788</v>
      </c>
      <c r="X762" s="27">
        <v>448448.00000000012</v>
      </c>
      <c r="Y762" s="27">
        <f t="shared" si="160"/>
        <v>1568504.08</v>
      </c>
      <c r="Z762" s="4" t="str" cm="1">
        <f t="array" ref="Z762">_xlfn.IFS(YEARFRAC(F762,G762)&lt;1,"&lt;1 Year",YEARFRAC(F762,G762)&lt;=5,"1-5 Years",YEARFRAC(F762,G762)&gt;5,"&gt;5 Years")</f>
        <v>1-5 Years</v>
      </c>
      <c r="AA762" s="24">
        <f>L762*(_xlfn.XLOOKUP(K762,'FX rates'!$A$2:$A$38,'FX rates'!$B$2:$B$38))</f>
        <v>322404.5758719953</v>
      </c>
      <c r="AB762" s="24">
        <f>V762*(_xlfn.XLOOKUP(K762,'FX rates'!$A$2:$A$38,'FX rates'!$B$2:$B$38))</f>
        <v>1165798.3476017795</v>
      </c>
      <c r="AC762" s="24">
        <f>X762*(_xlfn.XLOOKUP(W762,'FX rates'!$A$2:$A$38,'FX rates'!$B$2:$B$38))</f>
        <v>335300.7589068751</v>
      </c>
      <c r="AD762" s="24">
        <f>Y762*(_xlfn.XLOOKUP(W762,'FX rates'!$A$2:$A$38,'FX rates'!$B$2:$B$38))</f>
        <v>1172757.1722307375</v>
      </c>
      <c r="AE762" s="30">
        <f t="shared" si="161"/>
        <v>3.9999999999999952E-2</v>
      </c>
      <c r="AF762" s="31">
        <f t="shared" si="162"/>
        <v>17248</v>
      </c>
      <c r="AG762" s="23">
        <f t="shared" si="163"/>
        <v>843393.7717297842</v>
      </c>
      <c r="AH762" s="35">
        <f t="shared" si="157"/>
        <v>0.74769150248607419</v>
      </c>
      <c r="AI762" s="23">
        <f>U762*(_xlfn.XLOOKUP(K762,'FX rates'!$A$2:$A$38,'FX rates'!$B$2:$B$38))</f>
        <v>360551.79632883472</v>
      </c>
      <c r="AJ762" s="23">
        <f>Q762*(_xlfn.XLOOKUP(K762,'FX rates'!$A$2:$A$38,'FX rates'!$B$2:$B$38))</f>
        <v>0</v>
      </c>
      <c r="AK762" s="23">
        <f>R762*(_xlfn.XLOOKUP(K762,'FX rates'!$A$2:$A$38,'FX rates'!$B$2:$B$38))</f>
        <v>0</v>
      </c>
      <c r="AM762" s="4"/>
      <c r="AN762" s="4"/>
      <c r="AO762" s="4"/>
      <c r="AP762" s="32">
        <f t="shared" si="158"/>
        <v>1.4976275510204078</v>
      </c>
      <c r="AQ762" s="32">
        <f t="shared" si="159"/>
        <v>0</v>
      </c>
      <c r="AR762" s="24">
        <f t="shared" si="164"/>
        <v>1120056.08</v>
      </c>
      <c r="AS762" s="24" t="str">
        <f t="shared" si="165"/>
        <v>0</v>
      </c>
      <c r="AT762" s="24">
        <f t="shared" si="166"/>
        <v>1055481.4550076637</v>
      </c>
      <c r="AU762" s="24">
        <f t="shared" si="167"/>
        <v>117275.71722307382</v>
      </c>
    </row>
    <row r="763" spans="1:47" x14ac:dyDescent="0.25">
      <c r="A763" s="28" t="s">
        <v>15688</v>
      </c>
      <c r="B763" s="28" t="s">
        <v>11789</v>
      </c>
      <c r="C763" s="28" t="s">
        <v>11790</v>
      </c>
      <c r="D763" s="28" t="s">
        <v>11791</v>
      </c>
      <c r="E763" s="28" t="s">
        <v>11792</v>
      </c>
      <c r="F763" s="29">
        <v>44452</v>
      </c>
      <c r="G763" s="29">
        <v>44896</v>
      </c>
      <c r="H763" s="28" t="s">
        <v>11793</v>
      </c>
      <c r="I763" s="28" t="s">
        <v>16044</v>
      </c>
      <c r="J763" s="28" t="s">
        <v>16037</v>
      </c>
      <c r="K763" s="28" t="s">
        <v>11794</v>
      </c>
      <c r="L763" s="27">
        <v>205700.00000000006</v>
      </c>
      <c r="M763" s="27">
        <v>133650</v>
      </c>
      <c r="N763" s="27">
        <v>0</v>
      </c>
      <c r="O763" s="27">
        <v>0</v>
      </c>
      <c r="P763" s="27">
        <f t="shared" si="154"/>
        <v>133650</v>
      </c>
      <c r="Q763" s="27">
        <v>0</v>
      </c>
      <c r="R763" s="27">
        <v>0</v>
      </c>
      <c r="S763" s="27">
        <v>0</v>
      </c>
      <c r="T763" s="27">
        <f t="shared" si="155"/>
        <v>0</v>
      </c>
      <c r="U763" s="27">
        <v>0</v>
      </c>
      <c r="V763" s="27">
        <f t="shared" si="156"/>
        <v>339350.00000000006</v>
      </c>
      <c r="W763" s="28" t="s">
        <v>11795</v>
      </c>
      <c r="X763" s="27">
        <v>224213.00000000009</v>
      </c>
      <c r="Y763" s="27">
        <f t="shared" si="160"/>
        <v>594104.50000000012</v>
      </c>
      <c r="Z763" s="4" t="str" cm="1">
        <f t="array" ref="Z763">_xlfn.IFS(YEARFRAC(F763,G763)&lt;1,"&lt;1 Year",YEARFRAC(F763,G763)&lt;=5,"1-5 Years",YEARFRAC(F763,G763)&gt;5,"&gt;5 Years")</f>
        <v>1-5 Years</v>
      </c>
      <c r="AA763" s="24">
        <f>L763*(_xlfn.XLOOKUP(K763,'FX rates'!$A$2:$A$38,'FX rates'!$B$2:$B$38))</f>
        <v>205700.00000000006</v>
      </c>
      <c r="AB763" s="24">
        <f>V763*(_xlfn.XLOOKUP(K763,'FX rates'!$A$2:$A$38,'FX rates'!$B$2:$B$38))</f>
        <v>339350.00000000006</v>
      </c>
      <c r="AC763" s="24">
        <f>X763*(_xlfn.XLOOKUP(W763,'FX rates'!$A$2:$A$38,'FX rates'!$B$2:$B$38))</f>
        <v>224213.00000000009</v>
      </c>
      <c r="AD763" s="24">
        <f>Y763*(_xlfn.XLOOKUP(W763,'FX rates'!$A$2:$A$38,'FX rates'!$B$2:$B$38))</f>
        <v>594104.50000000012</v>
      </c>
      <c r="AE763" s="30">
        <f t="shared" si="161"/>
        <v>9.0000000000000122E-2</v>
      </c>
      <c r="AF763" s="31">
        <f t="shared" si="162"/>
        <v>18513.000000000029</v>
      </c>
      <c r="AG763" s="23">
        <f t="shared" si="163"/>
        <v>133650</v>
      </c>
      <c r="AH763" s="35">
        <f t="shared" si="157"/>
        <v>1</v>
      </c>
      <c r="AI763" s="23">
        <f>U763*(_xlfn.XLOOKUP(K763,'FX rates'!$A$2:$A$38,'FX rates'!$B$2:$B$38))</f>
        <v>0</v>
      </c>
      <c r="AJ763" s="23">
        <f>Q763*(_xlfn.XLOOKUP(K763,'FX rates'!$A$2:$A$38,'FX rates'!$B$2:$B$38))</f>
        <v>0</v>
      </c>
      <c r="AK763" s="23">
        <f>R763*(_xlfn.XLOOKUP(K763,'FX rates'!$A$2:$A$38,'FX rates'!$B$2:$B$38))</f>
        <v>0</v>
      </c>
      <c r="AM763" s="4"/>
      <c r="AN763" s="4"/>
      <c r="AO763" s="4"/>
      <c r="AP763" s="32">
        <f t="shared" si="158"/>
        <v>0.64973262032085544</v>
      </c>
      <c r="AQ763" s="32">
        <f t="shared" si="159"/>
        <v>0</v>
      </c>
      <c r="AR763" s="24">
        <f t="shared" si="164"/>
        <v>369891.50000000006</v>
      </c>
      <c r="AS763" s="24" t="str">
        <f t="shared" si="165"/>
        <v>0</v>
      </c>
      <c r="AT763" s="24">
        <f t="shared" si="166"/>
        <v>534694.05000000016</v>
      </c>
      <c r="AU763" s="24">
        <f t="shared" si="167"/>
        <v>59410.449999999953</v>
      </c>
    </row>
    <row r="764" spans="1:47" x14ac:dyDescent="0.25">
      <c r="A764" s="28" t="s">
        <v>15689</v>
      </c>
      <c r="B764" s="28" t="s">
        <v>11796</v>
      </c>
      <c r="C764" s="28" t="s">
        <v>11797</v>
      </c>
      <c r="D764" s="28" t="s">
        <v>11798</v>
      </c>
      <c r="E764" s="28" t="s">
        <v>11799</v>
      </c>
      <c r="F764" s="29">
        <v>44452</v>
      </c>
      <c r="G764" s="29">
        <v>44896</v>
      </c>
      <c r="H764" s="28" t="s">
        <v>11800</v>
      </c>
      <c r="I764" s="28" t="s">
        <v>16049</v>
      </c>
      <c r="J764" s="28" t="s">
        <v>16041</v>
      </c>
      <c r="K764" s="28" t="s">
        <v>11801</v>
      </c>
      <c r="L764" s="27">
        <v>200640.00000000003</v>
      </c>
      <c r="M764" s="27">
        <v>29700</v>
      </c>
      <c r="N764" s="27">
        <v>0</v>
      </c>
      <c r="O764" s="27">
        <v>0</v>
      </c>
      <c r="P764" s="27">
        <f t="shared" si="154"/>
        <v>29700</v>
      </c>
      <c r="Q764" s="27">
        <v>0</v>
      </c>
      <c r="R764" s="27">
        <v>0</v>
      </c>
      <c r="S764" s="27">
        <v>0</v>
      </c>
      <c r="T764" s="27">
        <f t="shared" si="155"/>
        <v>0</v>
      </c>
      <c r="U764" s="27">
        <v>0</v>
      </c>
      <c r="V764" s="27">
        <f t="shared" si="156"/>
        <v>230340.00000000003</v>
      </c>
      <c r="W764" s="28" t="s">
        <v>11802</v>
      </c>
      <c r="X764" s="27">
        <v>206659.20000000004</v>
      </c>
      <c r="Y764" s="27">
        <f t="shared" si="160"/>
        <v>443909.40000000008</v>
      </c>
      <c r="Z764" s="4" t="str" cm="1">
        <f t="array" ref="Z764">_xlfn.IFS(YEARFRAC(F764,G764)&lt;1,"&lt;1 Year",YEARFRAC(F764,G764)&lt;=5,"1-5 Years",YEARFRAC(F764,G764)&gt;5,"&gt;5 Years")</f>
        <v>1-5 Years</v>
      </c>
      <c r="AA764" s="24">
        <f>L764*(_xlfn.XLOOKUP(K764,'FX rates'!$A$2:$A$38,'FX rates'!$B$2:$B$38))</f>
        <v>200640.00000000003</v>
      </c>
      <c r="AB764" s="24">
        <f>V764*(_xlfn.XLOOKUP(K764,'FX rates'!$A$2:$A$38,'FX rates'!$B$2:$B$38))</f>
        <v>230340.00000000003</v>
      </c>
      <c r="AC764" s="24">
        <f>X764*(_xlfn.XLOOKUP(W764,'FX rates'!$A$2:$A$38,'FX rates'!$B$2:$B$38))</f>
        <v>206659.20000000004</v>
      </c>
      <c r="AD764" s="24">
        <f>Y764*(_xlfn.XLOOKUP(W764,'FX rates'!$A$2:$A$38,'FX rates'!$B$2:$B$38))</f>
        <v>443909.40000000008</v>
      </c>
      <c r="AE764" s="30">
        <f t="shared" si="161"/>
        <v>3.0000000000000054E-2</v>
      </c>
      <c r="AF764" s="31">
        <f t="shared" si="162"/>
        <v>6019.2000000000116</v>
      </c>
      <c r="AG764" s="23">
        <f t="shared" si="163"/>
        <v>29700</v>
      </c>
      <c r="AH764" s="35">
        <f t="shared" si="157"/>
        <v>1</v>
      </c>
      <c r="AI764" s="23">
        <f>U764*(_xlfn.XLOOKUP(K764,'FX rates'!$A$2:$A$38,'FX rates'!$B$2:$B$38))</f>
        <v>0</v>
      </c>
      <c r="AJ764" s="23">
        <f>Q764*(_xlfn.XLOOKUP(K764,'FX rates'!$A$2:$A$38,'FX rates'!$B$2:$B$38))</f>
        <v>0</v>
      </c>
      <c r="AK764" s="23">
        <f>R764*(_xlfn.XLOOKUP(K764,'FX rates'!$A$2:$A$38,'FX rates'!$B$2:$B$38))</f>
        <v>0</v>
      </c>
      <c r="AM764" s="4"/>
      <c r="AN764" s="4"/>
      <c r="AO764" s="4"/>
      <c r="AP764" s="32">
        <f t="shared" si="158"/>
        <v>0.14802631578947367</v>
      </c>
      <c r="AQ764" s="32">
        <f t="shared" si="159"/>
        <v>0</v>
      </c>
      <c r="AR764" s="24">
        <f t="shared" si="164"/>
        <v>237250.20000000004</v>
      </c>
      <c r="AS764" s="24" t="str">
        <f t="shared" si="165"/>
        <v>0</v>
      </c>
      <c r="AT764" s="24">
        <f t="shared" si="166"/>
        <v>399518.46000000008</v>
      </c>
      <c r="AU764" s="24">
        <f t="shared" si="167"/>
        <v>44390.94</v>
      </c>
    </row>
    <row r="765" spans="1:47" x14ac:dyDescent="0.25">
      <c r="A765" s="28" t="s">
        <v>15690</v>
      </c>
      <c r="B765" s="28" t="s">
        <v>11803</v>
      </c>
      <c r="C765" s="28" t="s">
        <v>11804</v>
      </c>
      <c r="D765" s="28" t="s">
        <v>11805</v>
      </c>
      <c r="E765" s="28" t="s">
        <v>11806</v>
      </c>
      <c r="F765" s="29">
        <v>44459</v>
      </c>
      <c r="G765" s="29">
        <v>44896</v>
      </c>
      <c r="H765" s="28" t="s">
        <v>11807</v>
      </c>
      <c r="I765" s="28" t="s">
        <v>16035</v>
      </c>
      <c r="J765" s="28" t="s">
        <v>16033</v>
      </c>
      <c r="K765" s="28" t="s">
        <v>11808</v>
      </c>
      <c r="L765" s="27">
        <v>176550</v>
      </c>
      <c r="M765" s="27">
        <v>164560.00000000003</v>
      </c>
      <c r="N765" s="27">
        <v>0</v>
      </c>
      <c r="O765" s="27">
        <v>0</v>
      </c>
      <c r="P765" s="27">
        <f t="shared" si="154"/>
        <v>164560.00000000003</v>
      </c>
      <c r="Q765" s="27">
        <v>0</v>
      </c>
      <c r="R765" s="27">
        <v>0</v>
      </c>
      <c r="S765" s="27">
        <v>0</v>
      </c>
      <c r="T765" s="27">
        <f t="shared" si="155"/>
        <v>0</v>
      </c>
      <c r="U765" s="27">
        <v>0</v>
      </c>
      <c r="V765" s="27">
        <f t="shared" si="156"/>
        <v>341110</v>
      </c>
      <c r="W765" s="28" t="s">
        <v>11809</v>
      </c>
      <c r="X765" s="27">
        <v>188908.5</v>
      </c>
      <c r="Y765" s="27">
        <f t="shared" si="160"/>
        <v>553896.19999999995</v>
      </c>
      <c r="Z765" s="4" t="str" cm="1">
        <f t="array" ref="Z765">_xlfn.IFS(YEARFRAC(F765,G765)&lt;1,"&lt;1 Year",YEARFRAC(F765,G765)&lt;=5,"1-5 Years",YEARFRAC(F765,G765)&gt;5,"&gt;5 Years")</f>
        <v>1-5 Years</v>
      </c>
      <c r="AA765" s="24">
        <f>L765*(_xlfn.XLOOKUP(K765,'FX rates'!$A$2:$A$38,'FX rates'!$B$2:$B$38))</f>
        <v>176550</v>
      </c>
      <c r="AB765" s="24">
        <f>V765*(_xlfn.XLOOKUP(K765,'FX rates'!$A$2:$A$38,'FX rates'!$B$2:$B$38))</f>
        <v>341110</v>
      </c>
      <c r="AC765" s="24">
        <f>X765*(_xlfn.XLOOKUP(W765,'FX rates'!$A$2:$A$38,'FX rates'!$B$2:$B$38))</f>
        <v>188908.5</v>
      </c>
      <c r="AD765" s="24">
        <f>Y765*(_xlfn.XLOOKUP(W765,'FX rates'!$A$2:$A$38,'FX rates'!$B$2:$B$38))</f>
        <v>553896.19999999995</v>
      </c>
      <c r="AE765" s="30">
        <f t="shared" si="161"/>
        <v>7.0000000000000007E-2</v>
      </c>
      <c r="AF765" s="31">
        <f t="shared" si="162"/>
        <v>12358.5</v>
      </c>
      <c r="AG765" s="23">
        <f t="shared" si="163"/>
        <v>164560</v>
      </c>
      <c r="AH765" s="35">
        <f t="shared" si="157"/>
        <v>1</v>
      </c>
      <c r="AI765" s="23">
        <f>U765*(_xlfn.XLOOKUP(K765,'FX rates'!$A$2:$A$38,'FX rates'!$B$2:$B$38))</f>
        <v>0</v>
      </c>
      <c r="AJ765" s="23">
        <f>Q765*(_xlfn.XLOOKUP(K765,'FX rates'!$A$2:$A$38,'FX rates'!$B$2:$B$38))</f>
        <v>0</v>
      </c>
      <c r="AK765" s="23">
        <f>R765*(_xlfn.XLOOKUP(K765,'FX rates'!$A$2:$A$38,'FX rates'!$B$2:$B$38))</f>
        <v>0</v>
      </c>
      <c r="AM765" s="4"/>
      <c r="AN765" s="4"/>
      <c r="AO765" s="4"/>
      <c r="AP765" s="32">
        <f t="shared" si="158"/>
        <v>0.93208722741433037</v>
      </c>
      <c r="AQ765" s="32">
        <f t="shared" si="159"/>
        <v>0</v>
      </c>
      <c r="AR765" s="24">
        <f t="shared" si="164"/>
        <v>364987.7</v>
      </c>
      <c r="AS765" s="24" t="str">
        <f t="shared" si="165"/>
        <v>0</v>
      </c>
      <c r="AT765" s="24">
        <f t="shared" si="166"/>
        <v>498506.57999999996</v>
      </c>
      <c r="AU765" s="24">
        <f t="shared" si="167"/>
        <v>55389.619999999995</v>
      </c>
    </row>
    <row r="766" spans="1:47" x14ac:dyDescent="0.25">
      <c r="A766" s="28" t="s">
        <v>15691</v>
      </c>
      <c r="B766" s="28" t="s">
        <v>11810</v>
      </c>
      <c r="C766" s="28" t="s">
        <v>11811</v>
      </c>
      <c r="D766" s="28" t="s">
        <v>11812</v>
      </c>
      <c r="E766" s="28" t="s">
        <v>11813</v>
      </c>
      <c r="F766" s="29">
        <v>44466</v>
      </c>
      <c r="G766" s="29">
        <v>44896</v>
      </c>
      <c r="H766" s="28" t="s">
        <v>11814</v>
      </c>
      <c r="I766" s="28" t="s">
        <v>16042</v>
      </c>
      <c r="J766" s="28" t="s">
        <v>16052</v>
      </c>
      <c r="K766" s="28" t="s">
        <v>11815</v>
      </c>
      <c r="L766" s="27">
        <v>146617.68000000002</v>
      </c>
      <c r="M766" s="27">
        <v>26884.000000000004</v>
      </c>
      <c r="N766" s="27">
        <v>0</v>
      </c>
      <c r="O766" s="27">
        <v>0</v>
      </c>
      <c r="P766" s="27">
        <f t="shared" si="154"/>
        <v>26884.000000000004</v>
      </c>
      <c r="Q766" s="27">
        <v>0</v>
      </c>
      <c r="R766" s="27">
        <v>0</v>
      </c>
      <c r="S766" s="27">
        <v>0</v>
      </c>
      <c r="T766" s="27">
        <f t="shared" si="155"/>
        <v>0</v>
      </c>
      <c r="U766" s="27">
        <v>0</v>
      </c>
      <c r="V766" s="27">
        <f t="shared" si="156"/>
        <v>173501.68000000002</v>
      </c>
      <c r="W766" s="28" t="s">
        <v>11816</v>
      </c>
      <c r="X766" s="27">
        <v>167144.15520000004</v>
      </c>
      <c r="Y766" s="27">
        <f t="shared" si="160"/>
        <v>364936.07040000008</v>
      </c>
      <c r="Z766" s="4" t="str" cm="1">
        <f t="array" ref="Z766">_xlfn.IFS(YEARFRAC(F766,G766)&lt;1,"&lt;1 Year",YEARFRAC(F766,G766)&lt;=5,"1-5 Years",YEARFRAC(F766,G766)&gt;5,"&gt;5 Years")</f>
        <v>1-5 Years</v>
      </c>
      <c r="AA766" s="24">
        <f>L766*(_xlfn.XLOOKUP(K766,'FX rates'!$A$2:$A$38,'FX rates'!$B$2:$B$38))</f>
        <v>146617.68000000002</v>
      </c>
      <c r="AB766" s="24">
        <f>V766*(_xlfn.XLOOKUP(K766,'FX rates'!$A$2:$A$38,'FX rates'!$B$2:$B$38))</f>
        <v>173501.68000000002</v>
      </c>
      <c r="AC766" s="24">
        <f>X766*(_xlfn.XLOOKUP(W766,'FX rates'!$A$2:$A$38,'FX rates'!$B$2:$B$38))</f>
        <v>167144.15520000004</v>
      </c>
      <c r="AD766" s="24">
        <f>Y766*(_xlfn.XLOOKUP(W766,'FX rates'!$A$2:$A$38,'FX rates'!$B$2:$B$38))</f>
        <v>364936.07040000008</v>
      </c>
      <c r="AE766" s="30">
        <f t="shared" si="161"/>
        <v>0.1400000000000001</v>
      </c>
      <c r="AF766" s="31">
        <f t="shared" si="162"/>
        <v>20526.475200000015</v>
      </c>
      <c r="AG766" s="23">
        <f t="shared" si="163"/>
        <v>26884</v>
      </c>
      <c r="AH766" s="35">
        <f t="shared" si="157"/>
        <v>1</v>
      </c>
      <c r="AI766" s="23">
        <f>U766*(_xlfn.XLOOKUP(K766,'FX rates'!$A$2:$A$38,'FX rates'!$B$2:$B$38))</f>
        <v>0</v>
      </c>
      <c r="AJ766" s="23">
        <f>Q766*(_xlfn.XLOOKUP(K766,'FX rates'!$A$2:$A$38,'FX rates'!$B$2:$B$38))</f>
        <v>0</v>
      </c>
      <c r="AK766" s="23">
        <f>R766*(_xlfn.XLOOKUP(K766,'FX rates'!$A$2:$A$38,'FX rates'!$B$2:$B$38))</f>
        <v>0</v>
      </c>
      <c r="AM766" s="4"/>
      <c r="AN766" s="4"/>
      <c r="AO766" s="4"/>
      <c r="AP766" s="32">
        <f t="shared" si="158"/>
        <v>0.18336124265504677</v>
      </c>
      <c r="AQ766" s="32">
        <f t="shared" si="159"/>
        <v>0</v>
      </c>
      <c r="AR766" s="24">
        <f t="shared" si="164"/>
        <v>197791.91520000005</v>
      </c>
      <c r="AS766" s="24" t="str">
        <f t="shared" si="165"/>
        <v>0</v>
      </c>
      <c r="AT766" s="24">
        <f t="shared" si="166"/>
        <v>328442.46336000011</v>
      </c>
      <c r="AU766" s="24">
        <f t="shared" si="167"/>
        <v>36493.607039999973</v>
      </c>
    </row>
    <row r="767" spans="1:47" x14ac:dyDescent="0.25">
      <c r="A767" s="28" t="s">
        <v>15692</v>
      </c>
      <c r="B767" s="28" t="s">
        <v>11817</v>
      </c>
      <c r="C767" s="28" t="s">
        <v>11818</v>
      </c>
      <c r="D767" s="28" t="s">
        <v>11819</v>
      </c>
      <c r="E767" s="28" t="s">
        <v>11820</v>
      </c>
      <c r="F767" s="29">
        <v>44459</v>
      </c>
      <c r="G767" s="29">
        <v>44896</v>
      </c>
      <c r="H767" s="28" t="s">
        <v>11821</v>
      </c>
      <c r="I767" s="28" t="s">
        <v>16043</v>
      </c>
      <c r="J767" s="28" t="s">
        <v>16045</v>
      </c>
      <c r="K767" s="28" t="s">
        <v>11822</v>
      </c>
      <c r="L767" s="27">
        <v>101915.00000000003</v>
      </c>
      <c r="M767" s="27">
        <v>28710</v>
      </c>
      <c r="N767" s="27">
        <v>0</v>
      </c>
      <c r="O767" s="27">
        <v>0</v>
      </c>
      <c r="P767" s="27">
        <f t="shared" si="154"/>
        <v>28710</v>
      </c>
      <c r="Q767" s="27">
        <v>0</v>
      </c>
      <c r="R767" s="27">
        <v>0</v>
      </c>
      <c r="S767" s="27">
        <v>0</v>
      </c>
      <c r="T767" s="27">
        <f t="shared" si="155"/>
        <v>0</v>
      </c>
      <c r="U767" s="27">
        <v>0</v>
      </c>
      <c r="V767" s="27">
        <f t="shared" si="156"/>
        <v>130625.00000000003</v>
      </c>
      <c r="W767" s="28" t="s">
        <v>11823</v>
      </c>
      <c r="X767" s="27">
        <v>109049.05000000003</v>
      </c>
      <c r="Y767" s="27">
        <f t="shared" si="160"/>
        <v>248817.80000000005</v>
      </c>
      <c r="Z767" s="4" t="str" cm="1">
        <f t="array" ref="Z767">_xlfn.IFS(YEARFRAC(F767,G767)&lt;1,"&lt;1 Year",YEARFRAC(F767,G767)&lt;=5,"1-5 Years",YEARFRAC(F767,G767)&gt;5,"&gt;5 Years")</f>
        <v>1-5 Years</v>
      </c>
      <c r="AA767" s="24">
        <f>L767*(_xlfn.XLOOKUP(K767,'FX rates'!$A$2:$A$38,'FX rates'!$B$2:$B$38))</f>
        <v>135613.19475770899</v>
      </c>
      <c r="AB767" s="24">
        <f>V767*(_xlfn.XLOOKUP(K767,'FX rates'!$A$2:$A$38,'FX rates'!$B$2:$B$38))</f>
        <v>173816.15625988063</v>
      </c>
      <c r="AC767" s="24">
        <f>X767*(_xlfn.XLOOKUP(W767,'FX rates'!$A$2:$A$38,'FX rates'!$B$2:$B$38))</f>
        <v>145106.11839074863</v>
      </c>
      <c r="AD767" s="24">
        <f>Y767*(_xlfn.XLOOKUP(W767,'FX rates'!$A$2:$A$38,'FX rates'!$B$2:$B$38))</f>
        <v>331089.40558882087</v>
      </c>
      <c r="AE767" s="30">
        <f t="shared" si="161"/>
        <v>7.0000000000000062E-2</v>
      </c>
      <c r="AF767" s="31">
        <f t="shared" si="162"/>
        <v>7134.0500000000029</v>
      </c>
      <c r="AG767" s="23">
        <f t="shared" si="163"/>
        <v>38202.961502171645</v>
      </c>
      <c r="AH767" s="35">
        <f t="shared" si="157"/>
        <v>1.3306500000756409</v>
      </c>
      <c r="AI767" s="23">
        <f>U767*(_xlfn.XLOOKUP(K767,'FX rates'!$A$2:$A$38,'FX rates'!$B$2:$B$38))</f>
        <v>0</v>
      </c>
      <c r="AJ767" s="23">
        <f>Q767*(_xlfn.XLOOKUP(K767,'FX rates'!$A$2:$A$38,'FX rates'!$B$2:$B$38))</f>
        <v>0</v>
      </c>
      <c r="AK767" s="23">
        <f>R767*(_xlfn.XLOOKUP(K767,'FX rates'!$A$2:$A$38,'FX rates'!$B$2:$B$38))</f>
        <v>0</v>
      </c>
      <c r="AM767" s="4"/>
      <c r="AN767" s="4"/>
      <c r="AO767" s="4"/>
      <c r="AP767" s="32">
        <f t="shared" si="158"/>
        <v>0.28170534268753367</v>
      </c>
      <c r="AQ767" s="32">
        <f t="shared" si="159"/>
        <v>0</v>
      </c>
      <c r="AR767" s="24">
        <f t="shared" si="164"/>
        <v>139768.75000000003</v>
      </c>
      <c r="AS767" s="24" t="str">
        <f t="shared" si="165"/>
        <v>0</v>
      </c>
      <c r="AT767" s="24">
        <f t="shared" si="166"/>
        <v>297980.46502993879</v>
      </c>
      <c r="AU767" s="24">
        <f t="shared" si="167"/>
        <v>33108.940558882081</v>
      </c>
    </row>
    <row r="768" spans="1:47" x14ac:dyDescent="0.25">
      <c r="A768" s="28" t="s">
        <v>15693</v>
      </c>
      <c r="B768" s="28" t="s">
        <v>11824</v>
      </c>
      <c r="C768" s="28" t="s">
        <v>11825</v>
      </c>
      <c r="D768" s="28" t="s">
        <v>11826</v>
      </c>
      <c r="E768" s="28" t="s">
        <v>11827</v>
      </c>
      <c r="F768" s="29">
        <v>44459</v>
      </c>
      <c r="G768" s="29">
        <v>44896</v>
      </c>
      <c r="H768" s="28" t="s">
        <v>11828</v>
      </c>
      <c r="I768" s="28" t="s">
        <v>16047</v>
      </c>
      <c r="J768" s="28" t="s">
        <v>16046</v>
      </c>
      <c r="K768" s="28" t="s">
        <v>11829</v>
      </c>
      <c r="L768" s="27">
        <v>244420.00000000003</v>
      </c>
      <c r="M768" s="27">
        <v>819280.00000000012</v>
      </c>
      <c r="N768" s="27">
        <v>0</v>
      </c>
      <c r="O768" s="27">
        <v>0</v>
      </c>
      <c r="P768" s="27">
        <f t="shared" si="154"/>
        <v>819280.00000000012</v>
      </c>
      <c r="Q768" s="27">
        <v>0</v>
      </c>
      <c r="R768" s="27">
        <v>0</v>
      </c>
      <c r="S768" s="27">
        <v>0</v>
      </c>
      <c r="T768" s="27">
        <f t="shared" si="155"/>
        <v>0</v>
      </c>
      <c r="U768" s="27">
        <v>367249.99999999994</v>
      </c>
      <c r="V768" s="27">
        <f t="shared" si="156"/>
        <v>1430950.0000000002</v>
      </c>
      <c r="W768" s="28" t="s">
        <v>11830</v>
      </c>
      <c r="X768" s="27">
        <v>261529.40000000005</v>
      </c>
      <c r="Y768" s="27">
        <f t="shared" si="160"/>
        <v>1399688.4000000006</v>
      </c>
      <c r="Z768" s="4" t="str" cm="1">
        <f t="array" ref="Z768">_xlfn.IFS(YEARFRAC(F768,G768)&lt;1,"&lt;1 Year",YEARFRAC(F768,G768)&lt;=5,"1-5 Years",YEARFRAC(F768,G768)&gt;5,"&gt;5 Years")</f>
        <v>1-5 Years</v>
      </c>
      <c r="AA768" s="24">
        <f>L768*(_xlfn.XLOOKUP(K768,'FX rates'!$A$2:$A$38,'FX rates'!$B$2:$B$38))</f>
        <v>244420.00000000003</v>
      </c>
      <c r="AB768" s="24">
        <f>V768*(_xlfn.XLOOKUP(K768,'FX rates'!$A$2:$A$38,'FX rates'!$B$2:$B$38))</f>
        <v>1430950.0000000002</v>
      </c>
      <c r="AC768" s="24">
        <f>X768*(_xlfn.XLOOKUP(W768,'FX rates'!$A$2:$A$38,'FX rates'!$B$2:$B$38))</f>
        <v>261529.40000000005</v>
      </c>
      <c r="AD768" s="24">
        <f>Y768*(_xlfn.XLOOKUP(W768,'FX rates'!$A$2:$A$38,'FX rates'!$B$2:$B$38))</f>
        <v>1399688.4000000006</v>
      </c>
      <c r="AE768" s="30">
        <f t="shared" si="161"/>
        <v>7.000000000000009E-2</v>
      </c>
      <c r="AF768" s="31">
        <f t="shared" si="162"/>
        <v>17109.400000000023</v>
      </c>
      <c r="AG768" s="23">
        <f t="shared" si="163"/>
        <v>1186530.0000000002</v>
      </c>
      <c r="AH768" s="35">
        <f t="shared" si="157"/>
        <v>1</v>
      </c>
      <c r="AI768" s="23">
        <f>U768*(_xlfn.XLOOKUP(K768,'FX rates'!$A$2:$A$38,'FX rates'!$B$2:$B$38))</f>
        <v>367249.99999999994</v>
      </c>
      <c r="AJ768" s="23">
        <f>Q768*(_xlfn.XLOOKUP(K768,'FX rates'!$A$2:$A$38,'FX rates'!$B$2:$B$38))</f>
        <v>0</v>
      </c>
      <c r="AK768" s="23">
        <f>R768*(_xlfn.XLOOKUP(K768,'FX rates'!$A$2:$A$38,'FX rates'!$B$2:$B$38))</f>
        <v>0</v>
      </c>
      <c r="AM768" s="4"/>
      <c r="AN768" s="4"/>
      <c r="AO768" s="4"/>
      <c r="AP768" s="32">
        <f t="shared" si="158"/>
        <v>3.3519351935193522</v>
      </c>
      <c r="AQ768" s="32">
        <f t="shared" si="159"/>
        <v>0</v>
      </c>
      <c r="AR768" s="24">
        <f t="shared" si="164"/>
        <v>1138159.0000000005</v>
      </c>
      <c r="AS768" s="24" t="str">
        <f t="shared" si="165"/>
        <v>0</v>
      </c>
      <c r="AT768" s="24">
        <f t="shared" si="166"/>
        <v>1259719.5600000005</v>
      </c>
      <c r="AU768" s="24">
        <f t="shared" si="167"/>
        <v>139968.84000000008</v>
      </c>
    </row>
    <row r="769" spans="1:47" x14ac:dyDescent="0.25">
      <c r="A769" s="28" t="s">
        <v>14173</v>
      </c>
      <c r="B769" s="28" t="s">
        <v>1188</v>
      </c>
      <c r="C769" s="28" t="s">
        <v>1189</v>
      </c>
      <c r="D769" s="28" t="s">
        <v>1190</v>
      </c>
      <c r="E769" s="28" t="s">
        <v>1191</v>
      </c>
      <c r="F769" s="29">
        <v>39976</v>
      </c>
      <c r="G769" s="29">
        <v>44896</v>
      </c>
      <c r="H769" s="28" t="s">
        <v>1192</v>
      </c>
      <c r="I769" s="28" t="s">
        <v>16049</v>
      </c>
      <c r="J769" s="28" t="s">
        <v>16055</v>
      </c>
      <c r="K769" s="28" t="s">
        <v>1193</v>
      </c>
      <c r="L769" s="27">
        <v>251790.00000000006</v>
      </c>
      <c r="M769" s="27">
        <v>299200</v>
      </c>
      <c r="N769" s="27">
        <v>0</v>
      </c>
      <c r="O769" s="27">
        <v>0</v>
      </c>
      <c r="P769" s="27">
        <f t="shared" si="154"/>
        <v>299200</v>
      </c>
      <c r="Q769" s="27">
        <v>0</v>
      </c>
      <c r="R769" s="27">
        <v>0</v>
      </c>
      <c r="S769" s="27">
        <v>0</v>
      </c>
      <c r="T769" s="27">
        <f t="shared" si="155"/>
        <v>0</v>
      </c>
      <c r="U769" s="27">
        <v>0</v>
      </c>
      <c r="V769" s="27">
        <f t="shared" si="156"/>
        <v>550990</v>
      </c>
      <c r="W769" s="28" t="s">
        <v>1194</v>
      </c>
      <c r="X769" s="27">
        <v>289558.50000000006</v>
      </c>
      <c r="Y769" s="27">
        <f t="shared" si="160"/>
        <v>923197.00000000023</v>
      </c>
      <c r="Z769" s="4" t="str" cm="1">
        <f t="array" ref="Z769">_xlfn.IFS(YEARFRAC(F769,G769)&lt;1,"&lt;1 Year",YEARFRAC(F769,G769)&lt;=5,"1-5 Years",YEARFRAC(F769,G769)&gt;5,"&gt;5 Years")</f>
        <v>&gt;5 Years</v>
      </c>
      <c r="AA769" s="24">
        <f>L769*(_xlfn.XLOOKUP(K769,'FX rates'!$A$2:$A$38,'FX rates'!$B$2:$B$38))</f>
        <v>251790.00000000006</v>
      </c>
      <c r="AB769" s="24">
        <f>V769*(_xlfn.XLOOKUP(K769,'FX rates'!$A$2:$A$38,'FX rates'!$B$2:$B$38))</f>
        <v>550990</v>
      </c>
      <c r="AC769" s="24">
        <f>X769*(_xlfn.XLOOKUP(W769,'FX rates'!$A$2:$A$38,'FX rates'!$B$2:$B$38))</f>
        <v>289558.50000000006</v>
      </c>
      <c r="AD769" s="24">
        <f>Y769*(_xlfn.XLOOKUP(W769,'FX rates'!$A$2:$A$38,'FX rates'!$B$2:$B$38))</f>
        <v>923197.00000000023</v>
      </c>
      <c r="AE769" s="30">
        <f t="shared" si="161"/>
        <v>0.14999999999999997</v>
      </c>
      <c r="AF769" s="31">
        <f t="shared" si="162"/>
        <v>37768.5</v>
      </c>
      <c r="AG769" s="23">
        <f t="shared" si="163"/>
        <v>299199.99999999994</v>
      </c>
      <c r="AH769" s="35">
        <f t="shared" si="157"/>
        <v>1</v>
      </c>
      <c r="AI769" s="23">
        <f>U769*(_xlfn.XLOOKUP(K769,'FX rates'!$A$2:$A$38,'FX rates'!$B$2:$B$38))</f>
        <v>0</v>
      </c>
      <c r="AJ769" s="23">
        <f>Q769*(_xlfn.XLOOKUP(K769,'FX rates'!$A$2:$A$38,'FX rates'!$B$2:$B$38))</f>
        <v>0</v>
      </c>
      <c r="AK769" s="23">
        <f>R769*(_xlfn.XLOOKUP(K769,'FX rates'!$A$2:$A$38,'FX rates'!$B$2:$B$38))</f>
        <v>0</v>
      </c>
      <c r="AM769" s="4"/>
      <c r="AN769" s="4"/>
      <c r="AO769" s="4"/>
      <c r="AP769" s="32">
        <f t="shared" si="158"/>
        <v>1.1882918304936652</v>
      </c>
      <c r="AQ769" s="32">
        <f t="shared" si="159"/>
        <v>0</v>
      </c>
      <c r="AR769" s="24">
        <f t="shared" si="164"/>
        <v>633638.50000000012</v>
      </c>
      <c r="AS769" s="24" t="str">
        <f t="shared" si="165"/>
        <v>0</v>
      </c>
      <c r="AT769" s="24">
        <f t="shared" si="166"/>
        <v>830877.30000000028</v>
      </c>
      <c r="AU769" s="24">
        <f t="shared" si="167"/>
        <v>92319.699999999953</v>
      </c>
    </row>
    <row r="770" spans="1:47" x14ac:dyDescent="0.25">
      <c r="A770" s="28" t="s">
        <v>15694</v>
      </c>
      <c r="B770" s="28" t="s">
        <v>4122</v>
      </c>
      <c r="C770" s="28" t="s">
        <v>4123</v>
      </c>
      <c r="D770" s="28" t="s">
        <v>4124</v>
      </c>
      <c r="E770" s="28" t="s">
        <v>4125</v>
      </c>
      <c r="F770" s="29">
        <v>44466</v>
      </c>
      <c r="G770" s="29">
        <v>44896</v>
      </c>
      <c r="H770" s="28" t="s">
        <v>4126</v>
      </c>
      <c r="I770" s="28" t="s">
        <v>16054</v>
      </c>
      <c r="J770" s="28" t="s">
        <v>16049</v>
      </c>
      <c r="K770" s="28" t="s">
        <v>4127</v>
      </c>
      <c r="L770" s="27">
        <v>46453.000000000007</v>
      </c>
      <c r="M770" s="27">
        <v>6721.0000000000009</v>
      </c>
      <c r="N770" s="27">
        <v>0</v>
      </c>
      <c r="O770" s="27">
        <v>0</v>
      </c>
      <c r="P770" s="27">
        <f t="shared" ref="P770:P833" si="168">M770+N770+O770</f>
        <v>6721.0000000000009</v>
      </c>
      <c r="Q770" s="27">
        <v>0</v>
      </c>
      <c r="R770" s="27">
        <v>0</v>
      </c>
      <c r="S770" s="27">
        <v>0</v>
      </c>
      <c r="T770" s="27">
        <f t="shared" ref="T770:T833" si="169">+Q770+R770+S770</f>
        <v>0</v>
      </c>
      <c r="U770" s="27">
        <v>0</v>
      </c>
      <c r="V770" s="27">
        <f t="shared" ref="V770:V833" si="170">L770+P770+T770+U770</f>
        <v>53174.000000000007</v>
      </c>
      <c r="W770" s="28" t="s">
        <v>4128</v>
      </c>
      <c r="X770" s="27">
        <v>52027.360000000015</v>
      </c>
      <c r="Y770" s="27">
        <f t="shared" si="160"/>
        <v>111582.24000000005</v>
      </c>
      <c r="Z770" s="4" t="str" cm="1">
        <f t="array" ref="Z770">_xlfn.IFS(YEARFRAC(F770,G770)&lt;1,"&lt;1 Year",YEARFRAC(F770,G770)&lt;=5,"1-5 Years",YEARFRAC(F770,G770)&gt;5,"&gt;5 Years")</f>
        <v>1-5 Years</v>
      </c>
      <c r="AA770" s="24">
        <f>L770*(_xlfn.XLOOKUP(K770,'FX rates'!$A$2:$A$38,'FX rates'!$B$2:$B$38))</f>
        <v>61812.684453513757</v>
      </c>
      <c r="AB770" s="24">
        <f>V770*(_xlfn.XLOOKUP(K770,'FX rates'!$A$2:$A$38,'FX rates'!$B$2:$B$38))</f>
        <v>70755.983104022147</v>
      </c>
      <c r="AC770" s="24">
        <f>X770*(_xlfn.XLOOKUP(W770,'FX rates'!$A$2:$A$38,'FX rates'!$B$2:$B$38))</f>
        <v>69230.20658793542</v>
      </c>
      <c r="AD770" s="24">
        <f>Y770*(_xlfn.XLOOKUP(W770,'FX rates'!$A$2:$A$38,'FX rates'!$B$2:$B$38))</f>
        <v>148476.90766444025</v>
      </c>
      <c r="AE770" s="30">
        <f t="shared" si="161"/>
        <v>0.12000000000000019</v>
      </c>
      <c r="AF770" s="31">
        <f t="shared" si="162"/>
        <v>5574.3600000000079</v>
      </c>
      <c r="AG770" s="23">
        <f t="shared" si="163"/>
        <v>8943.29865050839</v>
      </c>
      <c r="AH770" s="35">
        <f t="shared" ref="AH770:AH833" si="171">AC770/X770</f>
        <v>1.3306500000756409</v>
      </c>
      <c r="AI770" s="23">
        <f>U770*(_xlfn.XLOOKUP(K770,'FX rates'!$A$2:$A$38,'FX rates'!$B$2:$B$38))</f>
        <v>0</v>
      </c>
      <c r="AJ770" s="23">
        <f>Q770*(_xlfn.XLOOKUP(K770,'FX rates'!$A$2:$A$38,'FX rates'!$B$2:$B$38))</f>
        <v>0</v>
      </c>
      <c r="AK770" s="23">
        <f>R770*(_xlfn.XLOOKUP(K770,'FX rates'!$A$2:$A$38,'FX rates'!$B$2:$B$38))</f>
        <v>0</v>
      </c>
      <c r="AM770" s="4"/>
      <c r="AN770" s="4"/>
      <c r="AO770" s="4"/>
      <c r="AP770" s="32">
        <f t="shared" ref="AP770:AP833" si="172">M770/L770</f>
        <v>0.14468387402320626</v>
      </c>
      <c r="AQ770" s="32">
        <f t="shared" ref="AQ770:AQ833" si="173">O770/L770</f>
        <v>0</v>
      </c>
      <c r="AR770" s="24">
        <f t="shared" si="164"/>
        <v>59554.880000000026</v>
      </c>
      <c r="AS770" s="24" t="str">
        <f t="shared" si="165"/>
        <v>0</v>
      </c>
      <c r="AT770" s="24">
        <f t="shared" si="166"/>
        <v>133629.21689799623</v>
      </c>
      <c r="AU770" s="24">
        <f t="shared" si="167"/>
        <v>14847.690766444022</v>
      </c>
    </row>
    <row r="771" spans="1:47" x14ac:dyDescent="0.25">
      <c r="A771" s="28" t="s">
        <v>15695</v>
      </c>
      <c r="B771" s="28" t="s">
        <v>11836</v>
      </c>
      <c r="C771" s="28" t="s">
        <v>11837</v>
      </c>
      <c r="D771" s="28" t="s">
        <v>11838</v>
      </c>
      <c r="E771" s="28" t="s">
        <v>11839</v>
      </c>
      <c r="F771" s="29">
        <v>44459</v>
      </c>
      <c r="G771" s="29">
        <v>44896</v>
      </c>
      <c r="H771" s="28" t="s">
        <v>11840</v>
      </c>
      <c r="I771" s="28" t="s">
        <v>16038</v>
      </c>
      <c r="J771" s="28" t="s">
        <v>16036</v>
      </c>
      <c r="K771" s="28" t="s">
        <v>11841</v>
      </c>
      <c r="L771" s="27">
        <v>151151.54999999999</v>
      </c>
      <c r="M771" s="27">
        <v>7392.0000000000009</v>
      </c>
      <c r="N771" s="27">
        <v>0</v>
      </c>
      <c r="O771" s="27">
        <v>0</v>
      </c>
      <c r="P771" s="27">
        <f t="shared" si="168"/>
        <v>7392.0000000000009</v>
      </c>
      <c r="Q771" s="27">
        <v>0</v>
      </c>
      <c r="R771" s="27">
        <v>0</v>
      </c>
      <c r="S771" s="27">
        <v>0</v>
      </c>
      <c r="T771" s="27">
        <f t="shared" si="169"/>
        <v>0</v>
      </c>
      <c r="U771" s="27">
        <v>0</v>
      </c>
      <c r="V771" s="27">
        <f t="shared" si="170"/>
        <v>158543.54999999999</v>
      </c>
      <c r="W771" s="28" t="s">
        <v>11842</v>
      </c>
      <c r="X771" s="27">
        <v>169289.736</v>
      </c>
      <c r="Y771" s="27">
        <f t="shared" ref="Y771:Y834" si="174">X771+AR771+AS771</f>
        <v>346858.51199999999</v>
      </c>
      <c r="Z771" s="4" t="str" cm="1">
        <f t="array" ref="Z771">_xlfn.IFS(YEARFRAC(F771,G771)&lt;1,"&lt;1 Year",YEARFRAC(F771,G771)&lt;=5,"1-5 Years",YEARFRAC(F771,G771)&gt;5,"&gt;5 Years")</f>
        <v>1-5 Years</v>
      </c>
      <c r="AA771" s="24">
        <f>L771*(_xlfn.XLOOKUP(K771,'FX rates'!$A$2:$A$38,'FX rates'!$B$2:$B$38))</f>
        <v>151151.54999999999</v>
      </c>
      <c r="AB771" s="24">
        <f>V771*(_xlfn.XLOOKUP(K771,'FX rates'!$A$2:$A$38,'FX rates'!$B$2:$B$38))</f>
        <v>158543.54999999999</v>
      </c>
      <c r="AC771" s="24">
        <f>X771*(_xlfn.XLOOKUP(W771,'FX rates'!$A$2:$A$38,'FX rates'!$B$2:$B$38))</f>
        <v>169289.736</v>
      </c>
      <c r="AD771" s="24">
        <f>Y771*(_xlfn.XLOOKUP(W771,'FX rates'!$A$2:$A$38,'FX rates'!$B$2:$B$38))</f>
        <v>346858.51199999999</v>
      </c>
      <c r="AE771" s="30">
        <f t="shared" ref="AE771:AE834" si="175">(AC771-AA771)/AA771</f>
        <v>0.12000000000000012</v>
      </c>
      <c r="AF771" s="31">
        <f t="shared" ref="AF771:AF834" si="176">X771-L771</f>
        <v>18138.186000000016</v>
      </c>
      <c r="AG771" s="23">
        <f t="shared" ref="AG771:AG834" si="177">AB771-AA771</f>
        <v>7392</v>
      </c>
      <c r="AH771" s="35">
        <f t="shared" si="171"/>
        <v>1</v>
      </c>
      <c r="AI771" s="23">
        <f>U771*(_xlfn.XLOOKUP(K771,'FX rates'!$A$2:$A$38,'FX rates'!$B$2:$B$38))</f>
        <v>0</v>
      </c>
      <c r="AJ771" s="23">
        <f>Q771*(_xlfn.XLOOKUP(K771,'FX rates'!$A$2:$A$38,'FX rates'!$B$2:$B$38))</f>
        <v>0</v>
      </c>
      <c r="AK771" s="23">
        <f>R771*(_xlfn.XLOOKUP(K771,'FX rates'!$A$2:$A$38,'FX rates'!$B$2:$B$38))</f>
        <v>0</v>
      </c>
      <c r="AM771" s="4"/>
      <c r="AN771" s="4"/>
      <c r="AO771" s="4"/>
      <c r="AP771" s="32">
        <f t="shared" si="172"/>
        <v>4.8904559695219806E-2</v>
      </c>
      <c r="AQ771" s="32">
        <f t="shared" si="173"/>
        <v>0</v>
      </c>
      <c r="AR771" s="24">
        <f t="shared" ref="AR771:AR834" si="178">X771*(1+AP771)</f>
        <v>177568.77600000001</v>
      </c>
      <c r="AS771" s="24" t="str">
        <f t="shared" ref="AS771:AS834" si="179">IF(AQ771&gt;0,X771*(1+AQ771),"0")</f>
        <v>0</v>
      </c>
      <c r="AT771" s="24">
        <f t="shared" ref="AT771:AT834" si="180">AD771*(0.9)</f>
        <v>312172.66080000001</v>
      </c>
      <c r="AU771" s="24">
        <f t="shared" ref="AU771:AU834" si="181">AD771-AT771</f>
        <v>34685.851199999976</v>
      </c>
    </row>
    <row r="772" spans="1:47" x14ac:dyDescent="0.25">
      <c r="A772" s="28" t="s">
        <v>15696</v>
      </c>
      <c r="B772" s="28" t="s">
        <v>11843</v>
      </c>
      <c r="C772" s="28" t="s">
        <v>11844</v>
      </c>
      <c r="D772" s="28" t="s">
        <v>11845</v>
      </c>
      <c r="E772" s="28" t="s">
        <v>11846</v>
      </c>
      <c r="F772" s="29">
        <v>44459</v>
      </c>
      <c r="G772" s="29">
        <v>44896</v>
      </c>
      <c r="H772" s="28" t="s">
        <v>11847</v>
      </c>
      <c r="I772" s="28" t="s">
        <v>16044</v>
      </c>
      <c r="J772" s="4" t="s">
        <v>16055</v>
      </c>
      <c r="K772" s="28" t="s">
        <v>11848</v>
      </c>
      <c r="L772" s="27">
        <v>190575.00000000003</v>
      </c>
      <c r="M772" s="27">
        <v>40964</v>
      </c>
      <c r="N772" s="27">
        <v>0</v>
      </c>
      <c r="O772" s="27">
        <v>0</v>
      </c>
      <c r="P772" s="27">
        <f t="shared" si="168"/>
        <v>40964</v>
      </c>
      <c r="Q772" s="27">
        <v>0</v>
      </c>
      <c r="R772" s="27">
        <v>0</v>
      </c>
      <c r="S772" s="27">
        <v>0</v>
      </c>
      <c r="T772" s="27">
        <f t="shared" si="169"/>
        <v>0</v>
      </c>
      <c r="U772" s="27">
        <v>0</v>
      </c>
      <c r="V772" s="27">
        <f t="shared" si="170"/>
        <v>231539.00000000003</v>
      </c>
      <c r="W772" s="28" t="s">
        <v>11849</v>
      </c>
      <c r="X772" s="27">
        <v>200103.75000000003</v>
      </c>
      <c r="Y772" s="27">
        <f t="shared" si="174"/>
        <v>443219.70000000007</v>
      </c>
      <c r="Z772" s="4" t="str" cm="1">
        <f t="array" ref="Z772">_xlfn.IFS(YEARFRAC(F772,G772)&lt;1,"&lt;1 Year",YEARFRAC(F772,G772)&lt;=5,"1-5 Years",YEARFRAC(F772,G772)&gt;5,"&gt;5 Years")</f>
        <v>1-5 Years</v>
      </c>
      <c r="AA772" s="24">
        <f>L772*(_xlfn.XLOOKUP(K772,'FX rates'!$A$2:$A$38,'FX rates'!$B$2:$B$38))</f>
        <v>190575.00000000003</v>
      </c>
      <c r="AB772" s="24">
        <f>V772*(_xlfn.XLOOKUP(K772,'FX rates'!$A$2:$A$38,'FX rates'!$B$2:$B$38))</f>
        <v>231539.00000000003</v>
      </c>
      <c r="AC772" s="24">
        <f>X772*(_xlfn.XLOOKUP(W772,'FX rates'!$A$2:$A$38,'FX rates'!$B$2:$B$38))</f>
        <v>200103.75000000003</v>
      </c>
      <c r="AD772" s="24">
        <f>Y772*(_xlfn.XLOOKUP(W772,'FX rates'!$A$2:$A$38,'FX rates'!$B$2:$B$38))</f>
        <v>443219.70000000007</v>
      </c>
      <c r="AE772" s="30">
        <f t="shared" si="175"/>
        <v>4.9999999999999989E-2</v>
      </c>
      <c r="AF772" s="31">
        <f t="shared" si="176"/>
        <v>9528.75</v>
      </c>
      <c r="AG772" s="23">
        <f t="shared" si="177"/>
        <v>40964</v>
      </c>
      <c r="AH772" s="35">
        <f t="shared" si="171"/>
        <v>1</v>
      </c>
      <c r="AI772" s="23">
        <f>U772*(_xlfn.XLOOKUP(K772,'FX rates'!$A$2:$A$38,'FX rates'!$B$2:$B$38))</f>
        <v>0</v>
      </c>
      <c r="AJ772" s="23">
        <f>Q772*(_xlfn.XLOOKUP(K772,'FX rates'!$A$2:$A$38,'FX rates'!$B$2:$B$38))</f>
        <v>0</v>
      </c>
      <c r="AK772" s="23">
        <f>R772*(_xlfn.XLOOKUP(K772,'FX rates'!$A$2:$A$38,'FX rates'!$B$2:$B$38))</f>
        <v>0</v>
      </c>
      <c r="AM772" s="4"/>
      <c r="AN772" s="4"/>
      <c r="AO772" s="4"/>
      <c r="AP772" s="32">
        <f t="shared" si="172"/>
        <v>0.21494949494949492</v>
      </c>
      <c r="AQ772" s="32">
        <f t="shared" si="173"/>
        <v>0</v>
      </c>
      <c r="AR772" s="24">
        <f t="shared" si="178"/>
        <v>243115.95000000004</v>
      </c>
      <c r="AS772" s="24" t="str">
        <f t="shared" si="179"/>
        <v>0</v>
      </c>
      <c r="AT772" s="24">
        <f t="shared" si="180"/>
        <v>398897.7300000001</v>
      </c>
      <c r="AU772" s="24">
        <f t="shared" si="181"/>
        <v>44321.969999999972</v>
      </c>
    </row>
    <row r="773" spans="1:47" x14ac:dyDescent="0.25">
      <c r="A773" s="28" t="s">
        <v>15697</v>
      </c>
      <c r="B773" s="28" t="s">
        <v>11850</v>
      </c>
      <c r="C773" s="28" t="s">
        <v>11851</v>
      </c>
      <c r="D773" s="28" t="s">
        <v>11852</v>
      </c>
      <c r="E773" s="28" t="s">
        <v>11853</v>
      </c>
      <c r="F773" s="29">
        <v>44466</v>
      </c>
      <c r="G773" s="29">
        <v>44896</v>
      </c>
      <c r="H773" s="28" t="s">
        <v>11854</v>
      </c>
      <c r="I773" s="28" t="s">
        <v>16053</v>
      </c>
      <c r="J773" s="28" t="s">
        <v>16041</v>
      </c>
      <c r="K773" s="28" t="s">
        <v>11855</v>
      </c>
      <c r="L773" s="27">
        <v>108886.8</v>
      </c>
      <c r="M773" s="27">
        <v>20900</v>
      </c>
      <c r="N773" s="27">
        <v>0</v>
      </c>
      <c r="O773" s="27">
        <v>0</v>
      </c>
      <c r="P773" s="27">
        <f t="shared" si="168"/>
        <v>20900</v>
      </c>
      <c r="Q773" s="27">
        <v>0</v>
      </c>
      <c r="R773" s="27">
        <v>0</v>
      </c>
      <c r="S773" s="27">
        <v>0</v>
      </c>
      <c r="T773" s="27">
        <f t="shared" si="169"/>
        <v>0</v>
      </c>
      <c r="U773" s="27">
        <v>0</v>
      </c>
      <c r="V773" s="27">
        <f t="shared" si="170"/>
        <v>129786.8</v>
      </c>
      <c r="W773" s="28" t="s">
        <v>11856</v>
      </c>
      <c r="X773" s="27">
        <v>125219.81999999999</v>
      </c>
      <c r="Y773" s="27">
        <f t="shared" si="174"/>
        <v>274474.63999999996</v>
      </c>
      <c r="Z773" s="4" t="str" cm="1">
        <f t="array" ref="Z773">_xlfn.IFS(YEARFRAC(F773,G773)&lt;1,"&lt;1 Year",YEARFRAC(F773,G773)&lt;=5,"1-5 Years",YEARFRAC(F773,G773)&gt;5,"&gt;5 Years")</f>
        <v>1-5 Years</v>
      </c>
      <c r="AA773" s="24">
        <f>L773*(_xlfn.XLOOKUP(K773,'FX rates'!$A$2:$A$38,'FX rates'!$B$2:$B$38))</f>
        <v>144890.22042823629</v>
      </c>
      <c r="AB773" s="24">
        <f>V773*(_xlfn.XLOOKUP(K773,'FX rates'!$A$2:$A$38,'FX rates'!$B$2:$B$38))</f>
        <v>172700.80542981721</v>
      </c>
      <c r="AC773" s="24">
        <f>X773*(_xlfn.XLOOKUP(W773,'FX rates'!$A$2:$A$38,'FX rates'!$B$2:$B$38))</f>
        <v>166623.75349247173</v>
      </c>
      <c r="AD773" s="24">
        <f>Y773*(_xlfn.XLOOKUP(W773,'FX rates'!$A$2:$A$38,'FX rates'!$B$2:$B$38))</f>
        <v>365229.67973676143</v>
      </c>
      <c r="AE773" s="30">
        <f t="shared" si="175"/>
        <v>0.14999999999999997</v>
      </c>
      <c r="AF773" s="31">
        <f t="shared" si="176"/>
        <v>16333.01999999999</v>
      </c>
      <c r="AG773" s="23">
        <f t="shared" si="177"/>
        <v>27810.585001580912</v>
      </c>
      <c r="AH773" s="35">
        <f t="shared" si="171"/>
        <v>1.3306500000756409</v>
      </c>
      <c r="AI773" s="23">
        <f>U773*(_xlfn.XLOOKUP(K773,'FX rates'!$A$2:$A$38,'FX rates'!$B$2:$B$38))</f>
        <v>0</v>
      </c>
      <c r="AJ773" s="23">
        <f>Q773*(_xlfn.XLOOKUP(K773,'FX rates'!$A$2:$A$38,'FX rates'!$B$2:$B$38))</f>
        <v>0</v>
      </c>
      <c r="AK773" s="23">
        <f>R773*(_xlfn.XLOOKUP(K773,'FX rates'!$A$2:$A$38,'FX rates'!$B$2:$B$38))</f>
        <v>0</v>
      </c>
      <c r="AM773" s="4"/>
      <c r="AN773" s="4"/>
      <c r="AO773" s="4"/>
      <c r="AP773" s="32">
        <f t="shared" si="172"/>
        <v>0.19194245767163695</v>
      </c>
      <c r="AQ773" s="32">
        <f t="shared" si="173"/>
        <v>0</v>
      </c>
      <c r="AR773" s="24">
        <f t="shared" si="178"/>
        <v>149254.81999999998</v>
      </c>
      <c r="AS773" s="24" t="str">
        <f t="shared" si="179"/>
        <v>0</v>
      </c>
      <c r="AT773" s="24">
        <f t="shared" si="180"/>
        <v>328706.71176308527</v>
      </c>
      <c r="AU773" s="24">
        <f t="shared" si="181"/>
        <v>36522.967973676161</v>
      </c>
    </row>
    <row r="774" spans="1:47" x14ac:dyDescent="0.25">
      <c r="A774" s="28" t="s">
        <v>15698</v>
      </c>
      <c r="B774" s="28" t="s">
        <v>11857</v>
      </c>
      <c r="C774" s="28" t="s">
        <v>11858</v>
      </c>
      <c r="D774" s="28" t="s">
        <v>11859</v>
      </c>
      <c r="E774" s="28" t="s">
        <v>11860</v>
      </c>
      <c r="F774" s="29">
        <v>44466</v>
      </c>
      <c r="G774" s="29">
        <v>44896</v>
      </c>
      <c r="H774" s="28" t="s">
        <v>11861</v>
      </c>
      <c r="I774" s="28" t="s">
        <v>16045</v>
      </c>
      <c r="J774" s="28" t="s">
        <v>16046</v>
      </c>
      <c r="K774" s="28" t="s">
        <v>11862</v>
      </c>
      <c r="L774" s="27">
        <v>185704.19999999998</v>
      </c>
      <c r="M774" s="27">
        <v>95942.000000000015</v>
      </c>
      <c r="N774" s="27">
        <v>0</v>
      </c>
      <c r="O774" s="27">
        <v>0</v>
      </c>
      <c r="P774" s="27">
        <f t="shared" si="168"/>
        <v>95942.000000000015</v>
      </c>
      <c r="Q774" s="27">
        <v>0</v>
      </c>
      <c r="R774" s="27">
        <v>0</v>
      </c>
      <c r="S774" s="27">
        <v>0</v>
      </c>
      <c r="T774" s="27">
        <f t="shared" si="169"/>
        <v>0</v>
      </c>
      <c r="U774" s="27">
        <v>0</v>
      </c>
      <c r="V774" s="27">
        <f t="shared" si="170"/>
        <v>281646.2</v>
      </c>
      <c r="W774" s="28" t="s">
        <v>11863</v>
      </c>
      <c r="X774" s="27">
        <v>200560.53599999999</v>
      </c>
      <c r="Y774" s="27">
        <f t="shared" si="174"/>
        <v>504738.43200000003</v>
      </c>
      <c r="Z774" s="4" t="str" cm="1">
        <f t="array" ref="Z774">_xlfn.IFS(YEARFRAC(F774,G774)&lt;1,"&lt;1 Year",YEARFRAC(F774,G774)&lt;=5,"1-5 Years",YEARFRAC(F774,G774)&gt;5,"&gt;5 Years")</f>
        <v>1-5 Years</v>
      </c>
      <c r="AA774" s="24">
        <f>L774*(_xlfn.XLOOKUP(K774,'FX rates'!$A$2:$A$38,'FX rates'!$B$2:$B$38))</f>
        <v>185704.19999999998</v>
      </c>
      <c r="AB774" s="24">
        <f>V774*(_xlfn.XLOOKUP(K774,'FX rates'!$A$2:$A$38,'FX rates'!$B$2:$B$38))</f>
        <v>281646.2</v>
      </c>
      <c r="AC774" s="24">
        <f>X774*(_xlfn.XLOOKUP(W774,'FX rates'!$A$2:$A$38,'FX rates'!$B$2:$B$38))</f>
        <v>200560.53599999999</v>
      </c>
      <c r="AD774" s="24">
        <f>Y774*(_xlfn.XLOOKUP(W774,'FX rates'!$A$2:$A$38,'FX rates'!$B$2:$B$38))</f>
        <v>504738.43200000003</v>
      </c>
      <c r="AE774" s="30">
        <f t="shared" si="175"/>
        <v>8.0000000000000057E-2</v>
      </c>
      <c r="AF774" s="31">
        <f t="shared" si="176"/>
        <v>14856.33600000001</v>
      </c>
      <c r="AG774" s="23">
        <f t="shared" si="177"/>
        <v>95942.000000000029</v>
      </c>
      <c r="AH774" s="35">
        <f t="shared" si="171"/>
        <v>1</v>
      </c>
      <c r="AI774" s="23">
        <f>U774*(_xlfn.XLOOKUP(K774,'FX rates'!$A$2:$A$38,'FX rates'!$B$2:$B$38))</f>
        <v>0</v>
      </c>
      <c r="AJ774" s="23">
        <f>Q774*(_xlfn.XLOOKUP(K774,'FX rates'!$A$2:$A$38,'FX rates'!$B$2:$B$38))</f>
        <v>0</v>
      </c>
      <c r="AK774" s="23">
        <f>R774*(_xlfn.XLOOKUP(K774,'FX rates'!$A$2:$A$38,'FX rates'!$B$2:$B$38))</f>
        <v>0</v>
      </c>
      <c r="AM774" s="4"/>
      <c r="AN774" s="4"/>
      <c r="AO774" s="4"/>
      <c r="AP774" s="32">
        <f t="shared" si="172"/>
        <v>0.5166388266932036</v>
      </c>
      <c r="AQ774" s="32">
        <f t="shared" si="173"/>
        <v>0</v>
      </c>
      <c r="AR774" s="24">
        <f t="shared" si="178"/>
        <v>304177.89600000001</v>
      </c>
      <c r="AS774" s="24" t="str">
        <f t="shared" si="179"/>
        <v>0</v>
      </c>
      <c r="AT774" s="24">
        <f t="shared" si="180"/>
        <v>454264.58880000003</v>
      </c>
      <c r="AU774" s="24">
        <f t="shared" si="181"/>
        <v>50473.843200000003</v>
      </c>
    </row>
    <row r="775" spans="1:47" x14ac:dyDescent="0.25">
      <c r="A775" s="28" t="s">
        <v>15699</v>
      </c>
      <c r="B775" s="28" t="s">
        <v>11864</v>
      </c>
      <c r="C775" s="28" t="s">
        <v>11865</v>
      </c>
      <c r="D775" s="28" t="s">
        <v>11866</v>
      </c>
      <c r="E775" s="28" t="s">
        <v>11867</v>
      </c>
      <c r="F775" s="29">
        <v>44459</v>
      </c>
      <c r="G775" s="29">
        <v>44896</v>
      </c>
      <c r="H775" s="28" t="s">
        <v>11868</v>
      </c>
      <c r="I775" s="28" t="s">
        <v>16056</v>
      </c>
      <c r="J775" s="28" t="s">
        <v>16049</v>
      </c>
      <c r="K775" s="28" t="s">
        <v>11869</v>
      </c>
      <c r="L775" s="27">
        <v>151822</v>
      </c>
      <c r="M775" s="27">
        <v>31328</v>
      </c>
      <c r="N775" s="27">
        <v>0</v>
      </c>
      <c r="O775" s="27">
        <v>0</v>
      </c>
      <c r="P775" s="27">
        <f t="shared" si="168"/>
        <v>31328</v>
      </c>
      <c r="Q775" s="27">
        <v>0</v>
      </c>
      <c r="R775" s="27">
        <v>0</v>
      </c>
      <c r="S775" s="27">
        <v>0</v>
      </c>
      <c r="T775" s="27">
        <f t="shared" si="169"/>
        <v>0</v>
      </c>
      <c r="U775" s="27">
        <v>0</v>
      </c>
      <c r="V775" s="27">
        <f t="shared" si="170"/>
        <v>183150</v>
      </c>
      <c r="W775" s="28" t="s">
        <v>11870</v>
      </c>
      <c r="X775" s="27">
        <v>162449.54</v>
      </c>
      <c r="Y775" s="27">
        <f t="shared" si="174"/>
        <v>358420.04000000004</v>
      </c>
      <c r="Z775" s="4" t="str" cm="1">
        <f t="array" ref="Z775">_xlfn.IFS(YEARFRAC(F775,G775)&lt;1,"&lt;1 Year",YEARFRAC(F775,G775)&lt;=5,"1-5 Years",YEARFRAC(F775,G775)&gt;5,"&gt;5 Years")</f>
        <v>1-5 Years</v>
      </c>
      <c r="AA775" s="24">
        <f>L775*(_xlfn.XLOOKUP(K775,'FX rates'!$A$2:$A$38,'FX rates'!$B$2:$B$38))</f>
        <v>151822</v>
      </c>
      <c r="AB775" s="24">
        <f>V775*(_xlfn.XLOOKUP(K775,'FX rates'!$A$2:$A$38,'FX rates'!$B$2:$B$38))</f>
        <v>183150</v>
      </c>
      <c r="AC775" s="24">
        <f>X775*(_xlfn.XLOOKUP(W775,'FX rates'!$A$2:$A$38,'FX rates'!$B$2:$B$38))</f>
        <v>162449.54</v>
      </c>
      <c r="AD775" s="24">
        <f>Y775*(_xlfn.XLOOKUP(W775,'FX rates'!$A$2:$A$38,'FX rates'!$B$2:$B$38))</f>
        <v>358420.04000000004</v>
      </c>
      <c r="AE775" s="30">
        <f t="shared" si="175"/>
        <v>7.0000000000000048E-2</v>
      </c>
      <c r="AF775" s="31">
        <f t="shared" si="176"/>
        <v>10627.540000000008</v>
      </c>
      <c r="AG775" s="23">
        <f t="shared" si="177"/>
        <v>31328</v>
      </c>
      <c r="AH775" s="35">
        <f t="shared" si="171"/>
        <v>1</v>
      </c>
      <c r="AI775" s="23">
        <f>U775*(_xlfn.XLOOKUP(K775,'FX rates'!$A$2:$A$38,'FX rates'!$B$2:$B$38))</f>
        <v>0</v>
      </c>
      <c r="AJ775" s="23">
        <f>Q775*(_xlfn.XLOOKUP(K775,'FX rates'!$A$2:$A$38,'FX rates'!$B$2:$B$38))</f>
        <v>0</v>
      </c>
      <c r="AK775" s="23">
        <f>R775*(_xlfn.XLOOKUP(K775,'FX rates'!$A$2:$A$38,'FX rates'!$B$2:$B$38))</f>
        <v>0</v>
      </c>
      <c r="AM775" s="4"/>
      <c r="AN775" s="4"/>
      <c r="AO775" s="4"/>
      <c r="AP775" s="32">
        <f t="shared" si="172"/>
        <v>0.20634690624547167</v>
      </c>
      <c r="AQ775" s="32">
        <f t="shared" si="173"/>
        <v>0</v>
      </c>
      <c r="AR775" s="24">
        <f t="shared" si="178"/>
        <v>195970.5</v>
      </c>
      <c r="AS775" s="24" t="str">
        <f t="shared" si="179"/>
        <v>0</v>
      </c>
      <c r="AT775" s="24">
        <f t="shared" si="180"/>
        <v>322578.03600000002</v>
      </c>
      <c r="AU775" s="24">
        <f t="shared" si="181"/>
        <v>35842.004000000015</v>
      </c>
    </row>
    <row r="776" spans="1:47" x14ac:dyDescent="0.25">
      <c r="A776" s="28" t="s">
        <v>15700</v>
      </c>
      <c r="B776" s="28" t="s">
        <v>11871</v>
      </c>
      <c r="C776" s="28" t="s">
        <v>11872</v>
      </c>
      <c r="D776" s="28" t="s">
        <v>11873</v>
      </c>
      <c r="E776" s="28" t="s">
        <v>11874</v>
      </c>
      <c r="F776" s="29">
        <v>44473</v>
      </c>
      <c r="G776" s="29">
        <v>44896</v>
      </c>
      <c r="H776" s="28" t="s">
        <v>11875</v>
      </c>
      <c r="I776" s="28" t="s">
        <v>16046</v>
      </c>
      <c r="J776" s="28" t="s">
        <v>16037</v>
      </c>
      <c r="K776" s="28" t="s">
        <v>11876</v>
      </c>
      <c r="L776" s="27">
        <v>166320</v>
      </c>
      <c r="M776" s="27">
        <v>79079</v>
      </c>
      <c r="N776" s="27">
        <v>0</v>
      </c>
      <c r="O776" s="27">
        <v>0</v>
      </c>
      <c r="P776" s="27">
        <f t="shared" si="168"/>
        <v>79079</v>
      </c>
      <c r="Q776" s="27">
        <v>0</v>
      </c>
      <c r="R776" s="27">
        <v>0</v>
      </c>
      <c r="S776" s="27">
        <v>0</v>
      </c>
      <c r="T776" s="27">
        <f t="shared" si="169"/>
        <v>0</v>
      </c>
      <c r="U776" s="27">
        <v>0</v>
      </c>
      <c r="V776" s="27">
        <f t="shared" si="170"/>
        <v>245399</v>
      </c>
      <c r="W776" s="28" t="s">
        <v>11877</v>
      </c>
      <c r="X776" s="27">
        <v>179625.60000000001</v>
      </c>
      <c r="Y776" s="27">
        <f t="shared" si="174"/>
        <v>444656.52</v>
      </c>
      <c r="Z776" s="4" t="str" cm="1">
        <f t="array" ref="Z776">_xlfn.IFS(YEARFRAC(F776,G776)&lt;1,"&lt;1 Year",YEARFRAC(F776,G776)&lt;=5,"1-5 Years",YEARFRAC(F776,G776)&gt;5,"&gt;5 Years")</f>
        <v>1-5 Years</v>
      </c>
      <c r="AA776" s="24">
        <f>L776*(_xlfn.XLOOKUP(K776,'FX rates'!$A$2:$A$38,'FX rates'!$B$2:$B$38))</f>
        <v>166320</v>
      </c>
      <c r="AB776" s="24">
        <f>V776*(_xlfn.XLOOKUP(K776,'FX rates'!$A$2:$A$38,'FX rates'!$B$2:$B$38))</f>
        <v>245399</v>
      </c>
      <c r="AC776" s="24">
        <f>X776*(_xlfn.XLOOKUP(W776,'FX rates'!$A$2:$A$38,'FX rates'!$B$2:$B$38))</f>
        <v>179625.60000000001</v>
      </c>
      <c r="AD776" s="24">
        <f>Y776*(_xlfn.XLOOKUP(W776,'FX rates'!$A$2:$A$38,'FX rates'!$B$2:$B$38))</f>
        <v>444656.52</v>
      </c>
      <c r="AE776" s="30">
        <f t="shared" si="175"/>
        <v>8.0000000000000029E-2</v>
      </c>
      <c r="AF776" s="31">
        <f t="shared" si="176"/>
        <v>13305.600000000006</v>
      </c>
      <c r="AG776" s="23">
        <f t="shared" si="177"/>
        <v>79079</v>
      </c>
      <c r="AH776" s="35">
        <f t="shared" si="171"/>
        <v>1</v>
      </c>
      <c r="AI776" s="23">
        <f>U776*(_xlfn.XLOOKUP(K776,'FX rates'!$A$2:$A$38,'FX rates'!$B$2:$B$38))</f>
        <v>0</v>
      </c>
      <c r="AJ776" s="23">
        <f>Q776*(_xlfn.XLOOKUP(K776,'FX rates'!$A$2:$A$38,'FX rates'!$B$2:$B$38))</f>
        <v>0</v>
      </c>
      <c r="AK776" s="23">
        <f>R776*(_xlfn.XLOOKUP(K776,'FX rates'!$A$2:$A$38,'FX rates'!$B$2:$B$38))</f>
        <v>0</v>
      </c>
      <c r="AM776" s="4"/>
      <c r="AN776" s="4"/>
      <c r="AO776" s="4"/>
      <c r="AP776" s="32">
        <f t="shared" si="172"/>
        <v>0.47546296296296298</v>
      </c>
      <c r="AQ776" s="32">
        <f t="shared" si="173"/>
        <v>0</v>
      </c>
      <c r="AR776" s="24">
        <f t="shared" si="178"/>
        <v>265030.92</v>
      </c>
      <c r="AS776" s="24" t="str">
        <f t="shared" si="179"/>
        <v>0</v>
      </c>
      <c r="AT776" s="24">
        <f t="shared" si="180"/>
        <v>400190.86800000002</v>
      </c>
      <c r="AU776" s="24">
        <f t="shared" si="181"/>
        <v>44465.652000000002</v>
      </c>
    </row>
    <row r="777" spans="1:47" x14ac:dyDescent="0.25">
      <c r="A777" s="28" t="s">
        <v>15701</v>
      </c>
      <c r="B777" s="28" t="s">
        <v>11878</v>
      </c>
      <c r="C777" s="28" t="s">
        <v>11879</v>
      </c>
      <c r="D777" s="28" t="s">
        <v>11880</v>
      </c>
      <c r="E777" s="28" t="s">
        <v>11881</v>
      </c>
      <c r="F777" s="29">
        <v>44466</v>
      </c>
      <c r="G777" s="29">
        <v>44896</v>
      </c>
      <c r="H777" s="28" t="s">
        <v>11882</v>
      </c>
      <c r="I777" s="28" t="s">
        <v>16035</v>
      </c>
      <c r="J777" s="4" t="s">
        <v>16047</v>
      </c>
      <c r="K777" s="28" t="s">
        <v>11883</v>
      </c>
      <c r="L777" s="27">
        <v>313500.00000000006</v>
      </c>
      <c r="M777" s="27">
        <v>373450.00000000006</v>
      </c>
      <c r="N777" s="27">
        <v>0</v>
      </c>
      <c r="O777" s="27">
        <v>0</v>
      </c>
      <c r="P777" s="27">
        <f t="shared" si="168"/>
        <v>373450.00000000006</v>
      </c>
      <c r="Q777" s="27">
        <v>0</v>
      </c>
      <c r="R777" s="27">
        <v>0</v>
      </c>
      <c r="S777" s="27">
        <v>0</v>
      </c>
      <c r="T777" s="27">
        <f t="shared" si="169"/>
        <v>0</v>
      </c>
      <c r="U777" s="27">
        <v>0</v>
      </c>
      <c r="V777" s="27">
        <f t="shared" si="170"/>
        <v>686950.00000000012</v>
      </c>
      <c r="W777" s="28" t="s">
        <v>11884</v>
      </c>
      <c r="X777" s="27">
        <v>316635.00000000006</v>
      </c>
      <c r="Y777" s="27">
        <f t="shared" si="174"/>
        <v>1010454.5000000002</v>
      </c>
      <c r="Z777" s="4" t="str" cm="1">
        <f t="array" ref="Z777">_xlfn.IFS(YEARFRAC(F777,G777)&lt;1,"&lt;1 Year",YEARFRAC(F777,G777)&lt;=5,"1-5 Years",YEARFRAC(F777,G777)&gt;5,"&gt;5 Years")</f>
        <v>1-5 Years</v>
      </c>
      <c r="AA777" s="24">
        <f>L777*(_xlfn.XLOOKUP(K777,'FX rates'!$A$2:$A$38,'FX rates'!$B$2:$B$38))</f>
        <v>313500.00000000006</v>
      </c>
      <c r="AB777" s="24">
        <f>V777*(_xlfn.XLOOKUP(K777,'FX rates'!$A$2:$A$38,'FX rates'!$B$2:$B$38))</f>
        <v>686950.00000000012</v>
      </c>
      <c r="AC777" s="24">
        <f>X777*(_xlfn.XLOOKUP(W777,'FX rates'!$A$2:$A$38,'FX rates'!$B$2:$B$38))</f>
        <v>316635.00000000006</v>
      </c>
      <c r="AD777" s="24">
        <f>Y777*(_xlfn.XLOOKUP(W777,'FX rates'!$A$2:$A$38,'FX rates'!$B$2:$B$38))</f>
        <v>1010454.5000000002</v>
      </c>
      <c r="AE777" s="30">
        <f t="shared" si="175"/>
        <v>9.9999999999999985E-3</v>
      </c>
      <c r="AF777" s="31">
        <f t="shared" si="176"/>
        <v>3135</v>
      </c>
      <c r="AG777" s="23">
        <f t="shared" si="177"/>
        <v>373450.00000000006</v>
      </c>
      <c r="AH777" s="35">
        <f t="shared" si="171"/>
        <v>1</v>
      </c>
      <c r="AI777" s="23">
        <f>U777*(_xlfn.XLOOKUP(K777,'FX rates'!$A$2:$A$38,'FX rates'!$B$2:$B$38))</f>
        <v>0</v>
      </c>
      <c r="AJ777" s="23">
        <f>Q777*(_xlfn.XLOOKUP(K777,'FX rates'!$A$2:$A$38,'FX rates'!$B$2:$B$38))</f>
        <v>0</v>
      </c>
      <c r="AK777" s="23">
        <f>R777*(_xlfn.XLOOKUP(K777,'FX rates'!$A$2:$A$38,'FX rates'!$B$2:$B$38))</f>
        <v>0</v>
      </c>
      <c r="AM777" s="4"/>
      <c r="AN777" s="4"/>
      <c r="AO777" s="4"/>
      <c r="AP777" s="32">
        <f t="shared" si="172"/>
        <v>1.1912280701754385</v>
      </c>
      <c r="AQ777" s="32">
        <f t="shared" si="173"/>
        <v>0</v>
      </c>
      <c r="AR777" s="24">
        <f t="shared" si="178"/>
        <v>693819.50000000012</v>
      </c>
      <c r="AS777" s="24" t="str">
        <f t="shared" si="179"/>
        <v>0</v>
      </c>
      <c r="AT777" s="24">
        <f t="shared" si="180"/>
        <v>909409.05000000028</v>
      </c>
      <c r="AU777" s="24">
        <f t="shared" si="181"/>
        <v>101045.44999999995</v>
      </c>
    </row>
    <row r="778" spans="1:47" x14ac:dyDescent="0.25">
      <c r="A778" s="28" t="s">
        <v>15702</v>
      </c>
      <c r="B778" s="28" t="s">
        <v>11885</v>
      </c>
      <c r="C778" s="28" t="s">
        <v>11886</v>
      </c>
      <c r="D778" s="28" t="s">
        <v>11887</v>
      </c>
      <c r="E778" s="28" t="s">
        <v>11888</v>
      </c>
      <c r="F778" s="29">
        <v>44466</v>
      </c>
      <c r="G778" s="29">
        <v>44896</v>
      </c>
      <c r="H778" s="28" t="s">
        <v>11889</v>
      </c>
      <c r="I778" s="28" t="s">
        <v>16047</v>
      </c>
      <c r="J778" s="28" t="s">
        <v>16032</v>
      </c>
      <c r="K778" s="28" t="s">
        <v>11890</v>
      </c>
      <c r="L778" s="27">
        <v>83278.8</v>
      </c>
      <c r="M778" s="27">
        <v>7000.4000000000005</v>
      </c>
      <c r="N778" s="27">
        <v>0</v>
      </c>
      <c r="O778" s="27">
        <v>0</v>
      </c>
      <c r="P778" s="27">
        <f t="shared" si="168"/>
        <v>7000.4000000000005</v>
      </c>
      <c r="Q778" s="27">
        <v>0</v>
      </c>
      <c r="R778" s="27">
        <v>0</v>
      </c>
      <c r="S778" s="27">
        <v>0</v>
      </c>
      <c r="T778" s="27">
        <f t="shared" si="169"/>
        <v>0</v>
      </c>
      <c r="U778" s="27">
        <v>0</v>
      </c>
      <c r="V778" s="27">
        <f t="shared" si="170"/>
        <v>90279.2</v>
      </c>
      <c r="W778" s="28" t="s">
        <v>11891</v>
      </c>
      <c r="X778" s="27">
        <v>84111.588000000003</v>
      </c>
      <c r="Y778" s="27">
        <f t="shared" si="174"/>
        <v>175293.58000000002</v>
      </c>
      <c r="Z778" s="4" t="str" cm="1">
        <f t="array" ref="Z778">_xlfn.IFS(YEARFRAC(F778,G778)&lt;1,"&lt;1 Year",YEARFRAC(F778,G778)&lt;=5,"1-5 Years",YEARFRAC(F778,G778)&gt;5,"&gt;5 Years")</f>
        <v>1-5 Years</v>
      </c>
      <c r="AA778" s="24">
        <f>L778*(_xlfn.XLOOKUP(K778,'FX rates'!$A$2:$A$38,'FX rates'!$B$2:$B$38))</f>
        <v>110814.93522629929</v>
      </c>
      <c r="AB778" s="24">
        <f>V778*(_xlfn.XLOOKUP(K778,'FX rates'!$A$2:$A$38,'FX rates'!$B$2:$B$38))</f>
        <v>120130.0174868288</v>
      </c>
      <c r="AC778" s="24">
        <f>X778*(_xlfn.XLOOKUP(W778,'FX rates'!$A$2:$A$38,'FX rates'!$B$2:$B$38))</f>
        <v>111923.08457856228</v>
      </c>
      <c r="AD778" s="24">
        <f>Y778*(_xlfn.XLOOKUP(W778,'FX rates'!$A$2:$A$38,'FX rates'!$B$2:$B$38))</f>
        <v>233254.4022402594</v>
      </c>
      <c r="AE778" s="30">
        <f t="shared" si="175"/>
        <v>9.9999999999999725E-3</v>
      </c>
      <c r="AF778" s="31">
        <f t="shared" si="176"/>
        <v>832.78800000000047</v>
      </c>
      <c r="AG778" s="23">
        <f t="shared" si="177"/>
        <v>9315.0822605295107</v>
      </c>
      <c r="AH778" s="35">
        <f t="shared" si="171"/>
        <v>1.3306500000756409</v>
      </c>
      <c r="AI778" s="23">
        <f>U778*(_xlfn.XLOOKUP(K778,'FX rates'!$A$2:$A$38,'FX rates'!$B$2:$B$38))</f>
        <v>0</v>
      </c>
      <c r="AJ778" s="23">
        <f>Q778*(_xlfn.XLOOKUP(K778,'FX rates'!$A$2:$A$38,'FX rates'!$B$2:$B$38))</f>
        <v>0</v>
      </c>
      <c r="AK778" s="23">
        <f>R778*(_xlfn.XLOOKUP(K778,'FX rates'!$A$2:$A$38,'FX rates'!$B$2:$B$38))</f>
        <v>0</v>
      </c>
      <c r="AM778" s="4"/>
      <c r="AN778" s="4"/>
      <c r="AO778" s="4"/>
      <c r="AP778" s="32">
        <f t="shared" si="172"/>
        <v>8.4059808738838698E-2</v>
      </c>
      <c r="AQ778" s="32">
        <f t="shared" si="173"/>
        <v>0</v>
      </c>
      <c r="AR778" s="24">
        <f t="shared" si="178"/>
        <v>91181.991999999998</v>
      </c>
      <c r="AS778" s="24" t="str">
        <f t="shared" si="179"/>
        <v>0</v>
      </c>
      <c r="AT778" s="24">
        <f t="shared" si="180"/>
        <v>209928.96201623348</v>
      </c>
      <c r="AU778" s="24">
        <f t="shared" si="181"/>
        <v>23325.440224025922</v>
      </c>
    </row>
    <row r="779" spans="1:47" x14ac:dyDescent="0.25">
      <c r="A779" s="28" t="s">
        <v>15703</v>
      </c>
      <c r="B779" s="28" t="s">
        <v>11892</v>
      </c>
      <c r="C779" s="28" t="s">
        <v>11893</v>
      </c>
      <c r="D779" s="28" t="s">
        <v>11894</v>
      </c>
      <c r="E779" s="28" t="s">
        <v>11895</v>
      </c>
      <c r="F779" s="29">
        <v>44466</v>
      </c>
      <c r="G779" s="29">
        <v>44896</v>
      </c>
      <c r="H779" s="28" t="s">
        <v>11896</v>
      </c>
      <c r="I779" s="28" t="s">
        <v>16049</v>
      </c>
      <c r="J779" s="28" t="s">
        <v>16057</v>
      </c>
      <c r="K779" s="28" t="s">
        <v>11897</v>
      </c>
      <c r="L779" s="27">
        <v>198275.00000000003</v>
      </c>
      <c r="M779" s="27">
        <v>244035</v>
      </c>
      <c r="N779" s="27">
        <v>2286907.2600000002</v>
      </c>
      <c r="O779" s="27">
        <v>0</v>
      </c>
      <c r="P779" s="27">
        <f t="shared" si="168"/>
        <v>2530942.2600000002</v>
      </c>
      <c r="Q779" s="27">
        <v>0</v>
      </c>
      <c r="R779" s="27">
        <v>0</v>
      </c>
      <c r="S779" s="27">
        <v>0</v>
      </c>
      <c r="T779" s="27">
        <f t="shared" si="169"/>
        <v>0</v>
      </c>
      <c r="U779" s="27">
        <v>0</v>
      </c>
      <c r="V779" s="27">
        <f t="shared" si="170"/>
        <v>2729217.2600000002</v>
      </c>
      <c r="W779" s="28" t="s">
        <v>11898</v>
      </c>
      <c r="X779" s="27">
        <v>212154.25000000003</v>
      </c>
      <c r="Y779" s="27">
        <f t="shared" si="174"/>
        <v>685425.95</v>
      </c>
      <c r="Z779" s="4" t="str" cm="1">
        <f t="array" ref="Z779">_xlfn.IFS(YEARFRAC(F779,G779)&lt;1,"&lt;1 Year",YEARFRAC(F779,G779)&lt;=5,"1-5 Years",YEARFRAC(F779,G779)&gt;5,"&gt;5 Years")</f>
        <v>1-5 Years</v>
      </c>
      <c r="AA779" s="24">
        <f>L779*(_xlfn.XLOOKUP(K779,'FX rates'!$A$2:$A$38,'FX rates'!$B$2:$B$38))</f>
        <v>198275.00000000003</v>
      </c>
      <c r="AB779" s="24">
        <f>V779*(_xlfn.XLOOKUP(K779,'FX rates'!$A$2:$A$38,'FX rates'!$B$2:$B$38))</f>
        <v>2729217.2600000002</v>
      </c>
      <c r="AC779" s="24">
        <f>X779*(_xlfn.XLOOKUP(W779,'FX rates'!$A$2:$A$38,'FX rates'!$B$2:$B$38))</f>
        <v>212154.25000000003</v>
      </c>
      <c r="AD779" s="24">
        <f>Y779*(_xlfn.XLOOKUP(W779,'FX rates'!$A$2:$A$38,'FX rates'!$B$2:$B$38))</f>
        <v>685425.95</v>
      </c>
      <c r="AE779" s="30">
        <f t="shared" si="175"/>
        <v>6.9999999999999993E-2</v>
      </c>
      <c r="AF779" s="31">
        <f t="shared" si="176"/>
        <v>13879.25</v>
      </c>
      <c r="AG779" s="23">
        <f t="shared" si="177"/>
        <v>2530942.2600000002</v>
      </c>
      <c r="AH779" s="35">
        <f t="shared" si="171"/>
        <v>1</v>
      </c>
      <c r="AI779" s="23">
        <f>U779*(_xlfn.XLOOKUP(K779,'FX rates'!$A$2:$A$38,'FX rates'!$B$2:$B$38))</f>
        <v>0</v>
      </c>
      <c r="AJ779" s="23">
        <f>Q779*(_xlfn.XLOOKUP(K779,'FX rates'!$A$2:$A$38,'FX rates'!$B$2:$B$38))</f>
        <v>0</v>
      </c>
      <c r="AK779" s="23">
        <f>R779*(_xlfn.XLOOKUP(K779,'FX rates'!$A$2:$A$38,'FX rates'!$B$2:$B$38))</f>
        <v>0</v>
      </c>
      <c r="AM779" s="4"/>
      <c r="AN779" s="4"/>
      <c r="AO779" s="4"/>
      <c r="AP779" s="32">
        <f t="shared" si="172"/>
        <v>1.2307905686546461</v>
      </c>
      <c r="AQ779" s="32">
        <f t="shared" si="173"/>
        <v>0</v>
      </c>
      <c r="AR779" s="24">
        <f t="shared" si="178"/>
        <v>473271.69999999995</v>
      </c>
      <c r="AS779" s="24" t="str">
        <f t="shared" si="179"/>
        <v>0</v>
      </c>
      <c r="AT779" s="24">
        <f t="shared" si="180"/>
        <v>616883.35499999998</v>
      </c>
      <c r="AU779" s="24">
        <f t="shared" si="181"/>
        <v>68542.594999999972</v>
      </c>
    </row>
    <row r="780" spans="1:47" x14ac:dyDescent="0.25">
      <c r="A780" s="28" t="s">
        <v>14021</v>
      </c>
      <c r="B780" s="28" t="s">
        <v>120</v>
      </c>
      <c r="C780" s="28" t="s">
        <v>121</v>
      </c>
      <c r="D780" s="28" t="s">
        <v>122</v>
      </c>
      <c r="E780" s="28" t="s">
        <v>123</v>
      </c>
      <c r="F780" s="29">
        <v>39223</v>
      </c>
      <c r="G780" s="29">
        <v>44896</v>
      </c>
      <c r="H780" s="28" t="s">
        <v>124</v>
      </c>
      <c r="I780" s="28" t="s">
        <v>16038</v>
      </c>
      <c r="J780" s="28" t="s">
        <v>16034</v>
      </c>
      <c r="K780" s="28" t="s">
        <v>125</v>
      </c>
      <c r="L780" s="27">
        <v>372899.99999999994</v>
      </c>
      <c r="M780" s="27">
        <v>774400.00000000012</v>
      </c>
      <c r="N780" s="27">
        <v>0</v>
      </c>
      <c r="O780" s="27">
        <v>0</v>
      </c>
      <c r="P780" s="27">
        <f t="shared" si="168"/>
        <v>774400.00000000012</v>
      </c>
      <c r="Q780" s="27">
        <v>0</v>
      </c>
      <c r="R780" s="27">
        <v>0</v>
      </c>
      <c r="S780" s="27">
        <v>0</v>
      </c>
      <c r="T780" s="27">
        <f t="shared" si="169"/>
        <v>0</v>
      </c>
      <c r="U780" s="27">
        <v>412000</v>
      </c>
      <c r="V780" s="27">
        <f t="shared" si="170"/>
        <v>1559300</v>
      </c>
      <c r="W780" s="28" t="s">
        <v>126</v>
      </c>
      <c r="X780" s="27">
        <v>425106</v>
      </c>
      <c r="Y780" s="27">
        <f t="shared" si="174"/>
        <v>1733028.0000000002</v>
      </c>
      <c r="Z780" s="4" t="str" cm="1">
        <f t="array" ref="Z780">_xlfn.IFS(YEARFRAC(F780,G780)&lt;1,"&lt;1 Year",YEARFRAC(F780,G780)&lt;=5,"1-5 Years",YEARFRAC(F780,G780)&gt;5,"&gt;5 Years")</f>
        <v>&gt;5 Years</v>
      </c>
      <c r="AA780" s="24">
        <f>L780*(_xlfn.XLOOKUP(K780,'FX rates'!$A$2:$A$38,'FX rates'!$B$2:$B$38))</f>
        <v>372899.99999999994</v>
      </c>
      <c r="AB780" s="24">
        <f>V780*(_xlfn.XLOOKUP(K780,'FX rates'!$A$2:$A$38,'FX rates'!$B$2:$B$38))</f>
        <v>1559300</v>
      </c>
      <c r="AC780" s="24">
        <f>X780*(_xlfn.XLOOKUP(W780,'FX rates'!$A$2:$A$38,'FX rates'!$B$2:$B$38))</f>
        <v>425106</v>
      </c>
      <c r="AD780" s="24">
        <f>Y780*(_xlfn.XLOOKUP(W780,'FX rates'!$A$2:$A$38,'FX rates'!$B$2:$B$38))</f>
        <v>1733028.0000000002</v>
      </c>
      <c r="AE780" s="30">
        <f t="shared" si="175"/>
        <v>0.14000000000000018</v>
      </c>
      <c r="AF780" s="31">
        <f t="shared" si="176"/>
        <v>52206.000000000058</v>
      </c>
      <c r="AG780" s="23">
        <f t="shared" si="177"/>
        <v>1186400</v>
      </c>
      <c r="AH780" s="35">
        <f t="shared" si="171"/>
        <v>1</v>
      </c>
      <c r="AI780" s="23">
        <f>U780*(_xlfn.XLOOKUP(K780,'FX rates'!$A$2:$A$38,'FX rates'!$B$2:$B$38))</f>
        <v>412000</v>
      </c>
      <c r="AJ780" s="23">
        <f>Q780*(_xlfn.XLOOKUP(K780,'FX rates'!$A$2:$A$38,'FX rates'!$B$2:$B$38))</f>
        <v>0</v>
      </c>
      <c r="AK780" s="23">
        <f>R780*(_xlfn.XLOOKUP(K780,'FX rates'!$A$2:$A$38,'FX rates'!$B$2:$B$38))</f>
        <v>0</v>
      </c>
      <c r="AM780" s="4"/>
      <c r="AN780" s="4"/>
      <c r="AO780" s="4"/>
      <c r="AP780" s="32">
        <f t="shared" si="172"/>
        <v>2.0766961651917408</v>
      </c>
      <c r="AQ780" s="32">
        <f t="shared" si="173"/>
        <v>0</v>
      </c>
      <c r="AR780" s="24">
        <f t="shared" si="178"/>
        <v>1307922.0000000002</v>
      </c>
      <c r="AS780" s="24" t="str">
        <f t="shared" si="179"/>
        <v>0</v>
      </c>
      <c r="AT780" s="24">
        <f t="shared" si="180"/>
        <v>1559725.2000000002</v>
      </c>
      <c r="AU780" s="24">
        <f t="shared" si="181"/>
        <v>173302.80000000005</v>
      </c>
    </row>
    <row r="781" spans="1:47" x14ac:dyDescent="0.25">
      <c r="A781" s="28" t="s">
        <v>14174</v>
      </c>
      <c r="B781" s="28" t="s">
        <v>1195</v>
      </c>
      <c r="C781" s="28" t="s">
        <v>1196</v>
      </c>
      <c r="D781" s="28" t="s">
        <v>1197</v>
      </c>
      <c r="E781" s="28" t="s">
        <v>1198</v>
      </c>
      <c r="F781" s="29">
        <v>40428</v>
      </c>
      <c r="G781" s="29">
        <v>44896</v>
      </c>
      <c r="H781" s="28" t="s">
        <v>1199</v>
      </c>
      <c r="I781" s="28" t="s">
        <v>16037</v>
      </c>
      <c r="J781" s="28" t="s">
        <v>16047</v>
      </c>
      <c r="K781" s="28" t="s">
        <v>1200</v>
      </c>
      <c r="L781" s="27">
        <v>211860.00000000003</v>
      </c>
      <c r="M781" s="27">
        <v>189354.00000000003</v>
      </c>
      <c r="N781" s="27">
        <v>0</v>
      </c>
      <c r="O781" s="27">
        <v>0</v>
      </c>
      <c r="P781" s="27">
        <f t="shared" si="168"/>
        <v>189354.00000000003</v>
      </c>
      <c r="Q781" s="27">
        <v>0</v>
      </c>
      <c r="R781" s="27">
        <v>0</v>
      </c>
      <c r="S781" s="27">
        <v>0</v>
      </c>
      <c r="T781" s="27">
        <f t="shared" si="169"/>
        <v>0</v>
      </c>
      <c r="U781" s="27">
        <v>0</v>
      </c>
      <c r="V781" s="27">
        <f t="shared" si="170"/>
        <v>401214.00000000006</v>
      </c>
      <c r="W781" s="28" t="s">
        <v>1201</v>
      </c>
      <c r="X781" s="27">
        <v>237283.20000000004</v>
      </c>
      <c r="Y781" s="27">
        <f t="shared" si="174"/>
        <v>686642.88000000012</v>
      </c>
      <c r="Z781" s="4" t="str" cm="1">
        <f t="array" ref="Z781">_xlfn.IFS(YEARFRAC(F781,G781)&lt;1,"&lt;1 Year",YEARFRAC(F781,G781)&lt;=5,"1-5 Years",YEARFRAC(F781,G781)&gt;5,"&gt;5 Years")</f>
        <v>&gt;5 Years</v>
      </c>
      <c r="AA781" s="24">
        <f>L781*(_xlfn.XLOOKUP(K781,'FX rates'!$A$2:$A$38,'FX rates'!$B$2:$B$38))</f>
        <v>211860.00000000003</v>
      </c>
      <c r="AB781" s="24">
        <f>V781*(_xlfn.XLOOKUP(K781,'FX rates'!$A$2:$A$38,'FX rates'!$B$2:$B$38))</f>
        <v>401214.00000000006</v>
      </c>
      <c r="AC781" s="24">
        <f>X781*(_xlfn.XLOOKUP(W781,'FX rates'!$A$2:$A$38,'FX rates'!$B$2:$B$38))</f>
        <v>237283.20000000004</v>
      </c>
      <c r="AD781" s="24">
        <f>Y781*(_xlfn.XLOOKUP(W781,'FX rates'!$A$2:$A$38,'FX rates'!$B$2:$B$38))</f>
        <v>686642.88000000012</v>
      </c>
      <c r="AE781" s="30">
        <f t="shared" si="175"/>
        <v>0.12000000000000004</v>
      </c>
      <c r="AF781" s="31">
        <f t="shared" si="176"/>
        <v>25423.200000000012</v>
      </c>
      <c r="AG781" s="23">
        <f t="shared" si="177"/>
        <v>189354.00000000003</v>
      </c>
      <c r="AH781" s="35">
        <f t="shared" si="171"/>
        <v>1</v>
      </c>
      <c r="AI781" s="23">
        <f>U781*(_xlfn.XLOOKUP(K781,'FX rates'!$A$2:$A$38,'FX rates'!$B$2:$B$38))</f>
        <v>0</v>
      </c>
      <c r="AJ781" s="23">
        <f>Q781*(_xlfn.XLOOKUP(K781,'FX rates'!$A$2:$A$38,'FX rates'!$B$2:$B$38))</f>
        <v>0</v>
      </c>
      <c r="AK781" s="23">
        <f>R781*(_xlfn.XLOOKUP(K781,'FX rates'!$A$2:$A$38,'FX rates'!$B$2:$B$38))</f>
        <v>0</v>
      </c>
      <c r="AM781" s="4"/>
      <c r="AN781" s="4"/>
      <c r="AO781" s="4"/>
      <c r="AP781" s="32">
        <f t="shared" si="172"/>
        <v>0.89376947040498445</v>
      </c>
      <c r="AQ781" s="32">
        <f t="shared" si="173"/>
        <v>0</v>
      </c>
      <c r="AR781" s="24">
        <f t="shared" si="178"/>
        <v>449359.68000000011</v>
      </c>
      <c r="AS781" s="24" t="str">
        <f t="shared" si="179"/>
        <v>0</v>
      </c>
      <c r="AT781" s="24">
        <f t="shared" si="180"/>
        <v>617978.59200000018</v>
      </c>
      <c r="AU781" s="24">
        <f t="shared" si="181"/>
        <v>68664.287999999942</v>
      </c>
    </row>
    <row r="782" spans="1:47" x14ac:dyDescent="0.25">
      <c r="A782" s="28" t="s">
        <v>15704</v>
      </c>
      <c r="B782" s="28" t="s">
        <v>11899</v>
      </c>
      <c r="C782" s="28" t="s">
        <v>11900</v>
      </c>
      <c r="D782" s="28" t="s">
        <v>11901</v>
      </c>
      <c r="E782" s="28" t="s">
        <v>11902</v>
      </c>
      <c r="F782" s="29">
        <v>44466</v>
      </c>
      <c r="G782" s="29">
        <v>44896</v>
      </c>
      <c r="H782" s="28" t="s">
        <v>11903</v>
      </c>
      <c r="I782" s="28" t="s">
        <v>16040</v>
      </c>
      <c r="J782" s="28" t="s">
        <v>16047</v>
      </c>
      <c r="K782" s="28" t="s">
        <v>11904</v>
      </c>
      <c r="L782" s="27">
        <v>130592.00000000003</v>
      </c>
      <c r="M782" s="27">
        <v>48598.000000000007</v>
      </c>
      <c r="N782" s="27">
        <v>0</v>
      </c>
      <c r="O782" s="27">
        <v>0</v>
      </c>
      <c r="P782" s="27">
        <f t="shared" si="168"/>
        <v>48598.000000000007</v>
      </c>
      <c r="Q782" s="27">
        <v>0</v>
      </c>
      <c r="R782" s="27">
        <v>0</v>
      </c>
      <c r="S782" s="27">
        <v>0</v>
      </c>
      <c r="T782" s="27">
        <f t="shared" si="169"/>
        <v>0</v>
      </c>
      <c r="U782" s="27">
        <v>0</v>
      </c>
      <c r="V782" s="27">
        <f t="shared" si="170"/>
        <v>179190.00000000003</v>
      </c>
      <c r="W782" s="28" t="s">
        <v>11905</v>
      </c>
      <c r="X782" s="27">
        <v>143651.20000000004</v>
      </c>
      <c r="Y782" s="27">
        <f t="shared" si="174"/>
        <v>340760.20000000007</v>
      </c>
      <c r="Z782" s="4" t="str" cm="1">
        <f t="array" ref="Z782">_xlfn.IFS(YEARFRAC(F782,G782)&lt;1,"&lt;1 Year",YEARFRAC(F782,G782)&lt;=5,"1-5 Years",YEARFRAC(F782,G782)&gt;5,"&gt;5 Years")</f>
        <v>1-5 Years</v>
      </c>
      <c r="AA782" s="24">
        <f>L782*(_xlfn.XLOOKUP(K782,'FX rates'!$A$2:$A$38,'FX rates'!$B$2:$B$38))</f>
        <v>100672.21708294791</v>
      </c>
      <c r="AB782" s="24">
        <f>V782*(_xlfn.XLOOKUP(K782,'FX rates'!$A$2:$A$38,'FX rates'!$B$2:$B$38))</f>
        <v>138135.98519888995</v>
      </c>
      <c r="AC782" s="24">
        <f>X782*(_xlfn.XLOOKUP(W782,'FX rates'!$A$2:$A$38,'FX rates'!$B$2:$B$38))</f>
        <v>110739.43879124272</v>
      </c>
      <c r="AD782" s="24">
        <f>Y782*(_xlfn.XLOOKUP(W782,'FX rates'!$A$2:$A$38,'FX rates'!$B$2:$B$38))</f>
        <v>262689.02251002163</v>
      </c>
      <c r="AE782" s="30">
        <f t="shared" si="175"/>
        <v>0.10000000000000013</v>
      </c>
      <c r="AF782" s="31">
        <f t="shared" si="176"/>
        <v>13059.200000000012</v>
      </c>
      <c r="AG782" s="23">
        <f t="shared" si="177"/>
        <v>37463.768115942032</v>
      </c>
      <c r="AH782" s="35">
        <f t="shared" si="171"/>
        <v>0.77089115016959608</v>
      </c>
      <c r="AI782" s="23">
        <f>U782*(_xlfn.XLOOKUP(K782,'FX rates'!$A$2:$A$38,'FX rates'!$B$2:$B$38))</f>
        <v>0</v>
      </c>
      <c r="AJ782" s="23">
        <f>Q782*(_xlfn.XLOOKUP(K782,'FX rates'!$A$2:$A$38,'FX rates'!$B$2:$B$38))</f>
        <v>0</v>
      </c>
      <c r="AK782" s="23">
        <f>R782*(_xlfn.XLOOKUP(K782,'FX rates'!$A$2:$A$38,'FX rates'!$B$2:$B$38))</f>
        <v>0</v>
      </c>
      <c r="AM782" s="4"/>
      <c r="AN782" s="4"/>
      <c r="AO782" s="4"/>
      <c r="AP782" s="32">
        <f t="shared" si="172"/>
        <v>0.37213611859838275</v>
      </c>
      <c r="AQ782" s="32">
        <f t="shared" si="173"/>
        <v>0</v>
      </c>
      <c r="AR782" s="24">
        <f t="shared" si="178"/>
        <v>197109.00000000006</v>
      </c>
      <c r="AS782" s="24" t="str">
        <f t="shared" si="179"/>
        <v>0</v>
      </c>
      <c r="AT782" s="24">
        <f t="shared" si="180"/>
        <v>236420.12025901949</v>
      </c>
      <c r="AU782" s="24">
        <f t="shared" si="181"/>
        <v>26268.902251002146</v>
      </c>
    </row>
    <row r="783" spans="1:47" x14ac:dyDescent="0.25">
      <c r="A783" s="28" t="s">
        <v>15705</v>
      </c>
      <c r="B783" s="28" t="s">
        <v>11906</v>
      </c>
      <c r="C783" s="28" t="s">
        <v>11907</v>
      </c>
      <c r="D783" s="28" t="s">
        <v>11908</v>
      </c>
      <c r="E783" s="28" t="s">
        <v>11909</v>
      </c>
      <c r="F783" s="29">
        <v>44480</v>
      </c>
      <c r="G783" s="29">
        <v>44896</v>
      </c>
      <c r="H783" s="28" t="s">
        <v>11910</v>
      </c>
      <c r="I783" s="28" t="s">
        <v>16049</v>
      </c>
      <c r="J783" s="28" t="s">
        <v>16047</v>
      </c>
      <c r="K783" s="28" t="s">
        <v>11911</v>
      </c>
      <c r="L783" s="27">
        <v>174565.95199999999</v>
      </c>
      <c r="M783" s="27">
        <v>35481.599999999999</v>
      </c>
      <c r="N783" s="27">
        <v>0</v>
      </c>
      <c r="O783" s="27">
        <v>0</v>
      </c>
      <c r="P783" s="27">
        <f t="shared" si="168"/>
        <v>35481.599999999999</v>
      </c>
      <c r="Q783" s="27">
        <v>0</v>
      </c>
      <c r="R783" s="27">
        <v>0</v>
      </c>
      <c r="S783" s="27">
        <v>0</v>
      </c>
      <c r="T783" s="27">
        <f t="shared" si="169"/>
        <v>0</v>
      </c>
      <c r="U783" s="27">
        <v>0</v>
      </c>
      <c r="V783" s="27">
        <f t="shared" si="170"/>
        <v>210047.552</v>
      </c>
      <c r="W783" s="28" t="s">
        <v>11912</v>
      </c>
      <c r="X783" s="27">
        <v>195513.86624</v>
      </c>
      <c r="Y783" s="27">
        <f t="shared" si="174"/>
        <v>430767.12448</v>
      </c>
      <c r="Z783" s="4" t="str" cm="1">
        <f t="array" ref="Z783">_xlfn.IFS(YEARFRAC(F783,G783)&lt;1,"&lt;1 Year",YEARFRAC(F783,G783)&lt;=5,"1-5 Years",YEARFRAC(F783,G783)&gt;5,"&gt;5 Years")</f>
        <v>1-5 Years</v>
      </c>
      <c r="AA783" s="24">
        <f>L783*(_xlfn.XLOOKUP(K783,'FX rates'!$A$2:$A$38,'FX rates'!$B$2:$B$38))</f>
        <v>174565.95199999999</v>
      </c>
      <c r="AB783" s="24">
        <f>V783*(_xlfn.XLOOKUP(K783,'FX rates'!$A$2:$A$38,'FX rates'!$B$2:$B$38))</f>
        <v>210047.552</v>
      </c>
      <c r="AC783" s="24">
        <f>X783*(_xlfn.XLOOKUP(W783,'FX rates'!$A$2:$A$38,'FX rates'!$B$2:$B$38))</f>
        <v>195513.86624</v>
      </c>
      <c r="AD783" s="24">
        <f>Y783*(_xlfn.XLOOKUP(W783,'FX rates'!$A$2:$A$38,'FX rates'!$B$2:$B$38))</f>
        <v>430767.12448</v>
      </c>
      <c r="AE783" s="30">
        <f t="shared" si="175"/>
        <v>0.12000000000000008</v>
      </c>
      <c r="AF783" s="31">
        <f t="shared" si="176"/>
        <v>20947.914240000013</v>
      </c>
      <c r="AG783" s="23">
        <f t="shared" si="177"/>
        <v>35481.600000000006</v>
      </c>
      <c r="AH783" s="35">
        <f t="shared" si="171"/>
        <v>1</v>
      </c>
      <c r="AI783" s="23">
        <f>U783*(_xlfn.XLOOKUP(K783,'FX rates'!$A$2:$A$38,'FX rates'!$B$2:$B$38))</f>
        <v>0</v>
      </c>
      <c r="AJ783" s="23">
        <f>Q783*(_xlfn.XLOOKUP(K783,'FX rates'!$A$2:$A$38,'FX rates'!$B$2:$B$38))</f>
        <v>0</v>
      </c>
      <c r="AK783" s="23">
        <f>R783*(_xlfn.XLOOKUP(K783,'FX rates'!$A$2:$A$38,'FX rates'!$B$2:$B$38))</f>
        <v>0</v>
      </c>
      <c r="AM783" s="4"/>
      <c r="AN783" s="4"/>
      <c r="AO783" s="4"/>
      <c r="AP783" s="32">
        <f t="shared" si="172"/>
        <v>0.20325613095502151</v>
      </c>
      <c r="AQ783" s="32">
        <f t="shared" si="173"/>
        <v>0</v>
      </c>
      <c r="AR783" s="24">
        <f t="shared" si="178"/>
        <v>235253.25824000002</v>
      </c>
      <c r="AS783" s="24" t="str">
        <f t="shared" si="179"/>
        <v>0</v>
      </c>
      <c r="AT783" s="24">
        <f t="shared" si="180"/>
        <v>387690.41203200002</v>
      </c>
      <c r="AU783" s="24">
        <f t="shared" si="181"/>
        <v>43076.712447999977</v>
      </c>
    </row>
    <row r="784" spans="1:47" x14ac:dyDescent="0.25">
      <c r="A784" s="28" t="s">
        <v>15706</v>
      </c>
      <c r="B784" s="28" t="s">
        <v>11913</v>
      </c>
      <c r="C784" s="28" t="s">
        <v>11914</v>
      </c>
      <c r="D784" s="28" t="s">
        <v>11915</v>
      </c>
      <c r="E784" s="28" t="s">
        <v>11916</v>
      </c>
      <c r="F784" s="29">
        <v>44466</v>
      </c>
      <c r="G784" s="29">
        <v>44896</v>
      </c>
      <c r="H784" s="28" t="s">
        <v>11917</v>
      </c>
      <c r="I784" s="28" t="s">
        <v>16054</v>
      </c>
      <c r="J784" s="28" t="s">
        <v>16036</v>
      </c>
      <c r="K784" s="28" t="s">
        <v>11918</v>
      </c>
      <c r="L784" s="27">
        <v>114356</v>
      </c>
      <c r="M784" s="27">
        <v>25806.000000000004</v>
      </c>
      <c r="N784" s="27">
        <v>0</v>
      </c>
      <c r="O784" s="27">
        <v>0</v>
      </c>
      <c r="P784" s="27">
        <f t="shared" si="168"/>
        <v>25806.000000000004</v>
      </c>
      <c r="Q784" s="27">
        <v>0</v>
      </c>
      <c r="R784" s="27">
        <v>0</v>
      </c>
      <c r="S784" s="27">
        <v>0</v>
      </c>
      <c r="T784" s="27">
        <f t="shared" si="169"/>
        <v>0</v>
      </c>
      <c r="U784" s="27">
        <v>0</v>
      </c>
      <c r="V784" s="27">
        <f t="shared" si="170"/>
        <v>140162</v>
      </c>
      <c r="W784" s="28" t="s">
        <v>11919</v>
      </c>
      <c r="X784" s="27">
        <v>122360.92000000001</v>
      </c>
      <c r="Y784" s="27">
        <f t="shared" si="174"/>
        <v>272334.26</v>
      </c>
      <c r="Z784" s="4" t="str" cm="1">
        <f t="array" ref="Z784">_xlfn.IFS(YEARFRAC(F784,G784)&lt;1,"&lt;1 Year",YEARFRAC(F784,G784)&lt;=5,"1-5 Years",YEARFRAC(F784,G784)&gt;5,"&gt;5 Years")</f>
        <v>1-5 Years</v>
      </c>
      <c r="AA784" s="24">
        <f>L784*(_xlfn.XLOOKUP(K784,'FX rates'!$A$2:$A$38,'FX rates'!$B$2:$B$38))</f>
        <v>152167.81140864998</v>
      </c>
      <c r="AB784" s="24">
        <f>V784*(_xlfn.XLOOKUP(K784,'FX rates'!$A$2:$A$38,'FX rates'!$B$2:$B$38))</f>
        <v>186506.56531060199</v>
      </c>
      <c r="AC784" s="24">
        <f>X784*(_xlfn.XLOOKUP(W784,'FX rates'!$A$2:$A$38,'FX rates'!$B$2:$B$38))</f>
        <v>162819.55820725553</v>
      </c>
      <c r="AD784" s="24">
        <f>Y784*(_xlfn.XLOOKUP(W784,'FX rates'!$A$2:$A$38,'FX rates'!$B$2:$B$38))</f>
        <v>362381.58308959962</v>
      </c>
      <c r="AE784" s="30">
        <f t="shared" si="175"/>
        <v>7.0000000000000284E-2</v>
      </c>
      <c r="AF784" s="31">
        <f t="shared" si="176"/>
        <v>8004.9200000000128</v>
      </c>
      <c r="AG784" s="23">
        <f t="shared" si="177"/>
        <v>34338.753901952005</v>
      </c>
      <c r="AH784" s="35">
        <f t="shared" si="171"/>
        <v>1.3306500000756412</v>
      </c>
      <c r="AI784" s="23">
        <f>U784*(_xlfn.XLOOKUP(K784,'FX rates'!$A$2:$A$38,'FX rates'!$B$2:$B$38))</f>
        <v>0</v>
      </c>
      <c r="AJ784" s="23">
        <f>Q784*(_xlfn.XLOOKUP(K784,'FX rates'!$A$2:$A$38,'FX rates'!$B$2:$B$38))</f>
        <v>0</v>
      </c>
      <c r="AK784" s="23">
        <f>R784*(_xlfn.XLOOKUP(K784,'FX rates'!$A$2:$A$38,'FX rates'!$B$2:$B$38))</f>
        <v>0</v>
      </c>
      <c r="AM784" s="4"/>
      <c r="AN784" s="4"/>
      <c r="AO784" s="4"/>
      <c r="AP784" s="32">
        <f t="shared" si="172"/>
        <v>0.22566371681415934</v>
      </c>
      <c r="AQ784" s="32">
        <f t="shared" si="173"/>
        <v>0</v>
      </c>
      <c r="AR784" s="24">
        <f t="shared" si="178"/>
        <v>149973.34000000003</v>
      </c>
      <c r="AS784" s="24" t="str">
        <f t="shared" si="179"/>
        <v>0</v>
      </c>
      <c r="AT784" s="24">
        <f t="shared" si="180"/>
        <v>326143.42478063965</v>
      </c>
      <c r="AU784" s="24">
        <f t="shared" si="181"/>
        <v>36238.158308959974</v>
      </c>
    </row>
    <row r="785" spans="1:47" x14ac:dyDescent="0.25">
      <c r="A785" s="28" t="s">
        <v>15707</v>
      </c>
      <c r="B785" s="28" t="s">
        <v>11920</v>
      </c>
      <c r="C785" s="28" t="s">
        <v>11921</v>
      </c>
      <c r="D785" s="28" t="s">
        <v>11922</v>
      </c>
      <c r="E785" s="28" t="s">
        <v>11923</v>
      </c>
      <c r="F785" s="29">
        <v>44466</v>
      </c>
      <c r="G785" s="29">
        <v>44896</v>
      </c>
      <c r="H785" s="28" t="s">
        <v>11924</v>
      </c>
      <c r="I785" s="28" t="s">
        <v>16043</v>
      </c>
      <c r="J785" s="28" t="s">
        <v>16045</v>
      </c>
      <c r="K785" s="28" t="s">
        <v>11926</v>
      </c>
      <c r="L785" s="27">
        <v>2311863.4</v>
      </c>
      <c r="M785" s="27">
        <v>784185.60000000009</v>
      </c>
      <c r="N785" s="27">
        <v>0</v>
      </c>
      <c r="O785" s="27">
        <v>0</v>
      </c>
      <c r="P785" s="27">
        <f t="shared" si="168"/>
        <v>784185.60000000009</v>
      </c>
      <c r="Q785" s="27">
        <v>0</v>
      </c>
      <c r="R785" s="27">
        <v>0</v>
      </c>
      <c r="S785" s="27">
        <v>0</v>
      </c>
      <c r="T785" s="27">
        <f t="shared" si="169"/>
        <v>0</v>
      </c>
      <c r="U785" s="27">
        <v>0</v>
      </c>
      <c r="V785" s="27">
        <f t="shared" si="170"/>
        <v>3096049</v>
      </c>
      <c r="W785" s="28" t="s">
        <v>11927</v>
      </c>
      <c r="X785" s="27">
        <v>2566168.3740000003</v>
      </c>
      <c r="Y785" s="27">
        <f t="shared" si="174"/>
        <v>6002782.7640000014</v>
      </c>
      <c r="Z785" s="4" t="str" cm="1">
        <f t="array" ref="Z785">_xlfn.IFS(YEARFRAC(F785,G785)&lt;1,"&lt;1 Year",YEARFRAC(F785,G785)&lt;=5,"1-5 Years",YEARFRAC(F785,G785)&gt;5,"&gt;5 Years")</f>
        <v>1-5 Years</v>
      </c>
      <c r="AA785" s="24">
        <f>L785*(_xlfn.XLOOKUP(K785,'FX rates'!$A$2:$A$38,'FX rates'!$B$2:$B$38))</f>
        <v>115521.54664108253</v>
      </c>
      <c r="AB785" s="24">
        <f>V785*(_xlfn.XLOOKUP(K785,'FX rates'!$A$2:$A$38,'FX rates'!$B$2:$B$38))</f>
        <v>154706.5319501909</v>
      </c>
      <c r="AC785" s="24">
        <f>X785*(_xlfn.XLOOKUP(W785,'FX rates'!$A$2:$A$38,'FX rates'!$B$2:$B$38))</f>
        <v>128228.91677160162</v>
      </c>
      <c r="AD785" s="24">
        <f>Y785*(_xlfn.XLOOKUP(W785,'FX rates'!$A$2:$A$38,'FX rates'!$B$2:$B$38))</f>
        <v>299953.16723631357</v>
      </c>
      <c r="AE785" s="30">
        <f t="shared" si="175"/>
        <v>0.11000000000000011</v>
      </c>
      <c r="AF785" s="31">
        <f t="shared" si="176"/>
        <v>254304.97400000039</v>
      </c>
      <c r="AG785" s="23">
        <f t="shared" si="177"/>
        <v>39184.985309108364</v>
      </c>
      <c r="AH785" s="35">
        <f t="shared" si="171"/>
        <v>4.9969019208090985E-2</v>
      </c>
      <c r="AI785" s="23">
        <f>U785*(_xlfn.XLOOKUP(K785,'FX rates'!$A$2:$A$38,'FX rates'!$B$2:$B$38))</f>
        <v>0</v>
      </c>
      <c r="AJ785" s="23">
        <f>Q785*(_xlfn.XLOOKUP(K785,'FX rates'!$A$2:$A$38,'FX rates'!$B$2:$B$38))</f>
        <v>0</v>
      </c>
      <c r="AK785" s="23">
        <f>R785*(_xlfn.XLOOKUP(K785,'FX rates'!$A$2:$A$38,'FX rates'!$B$2:$B$38))</f>
        <v>0</v>
      </c>
      <c r="AM785" s="4"/>
      <c r="AN785" s="4"/>
      <c r="AO785" s="4"/>
      <c r="AP785" s="32">
        <f t="shared" si="172"/>
        <v>0.33920066384545045</v>
      </c>
      <c r="AQ785" s="32">
        <f t="shared" si="173"/>
        <v>0</v>
      </c>
      <c r="AR785" s="24">
        <f t="shared" si="178"/>
        <v>3436614.3900000011</v>
      </c>
      <c r="AS785" s="24" t="str">
        <f t="shared" si="179"/>
        <v>0</v>
      </c>
      <c r="AT785" s="24">
        <f t="shared" si="180"/>
        <v>269957.85051268223</v>
      </c>
      <c r="AU785" s="24">
        <f t="shared" si="181"/>
        <v>29995.316723631346</v>
      </c>
    </row>
    <row r="786" spans="1:47" x14ac:dyDescent="0.25">
      <c r="A786" s="28" t="s">
        <v>15708</v>
      </c>
      <c r="B786" s="28" t="s">
        <v>11928</v>
      </c>
      <c r="C786" s="28" t="s">
        <v>11929</v>
      </c>
      <c r="D786" s="28" t="s">
        <v>11930</v>
      </c>
      <c r="E786" s="28" t="s">
        <v>11931</v>
      </c>
      <c r="F786" s="29">
        <v>44466</v>
      </c>
      <c r="G786" s="29">
        <v>44896</v>
      </c>
      <c r="H786" s="28" t="s">
        <v>11932</v>
      </c>
      <c r="I786" s="28" t="s">
        <v>16054</v>
      </c>
      <c r="J786" s="28" t="s">
        <v>16046</v>
      </c>
      <c r="K786" s="28" t="s">
        <v>11933</v>
      </c>
      <c r="L786" s="27">
        <v>198275.00000000003</v>
      </c>
      <c r="M786" s="27">
        <v>89089.000000000015</v>
      </c>
      <c r="N786" s="27">
        <v>0</v>
      </c>
      <c r="O786" s="27">
        <v>0</v>
      </c>
      <c r="P786" s="27">
        <f t="shared" si="168"/>
        <v>89089.000000000015</v>
      </c>
      <c r="Q786" s="27">
        <v>0</v>
      </c>
      <c r="R786" s="27">
        <v>0</v>
      </c>
      <c r="S786" s="27">
        <v>0</v>
      </c>
      <c r="T786" s="27">
        <f t="shared" si="169"/>
        <v>0</v>
      </c>
      <c r="U786" s="27">
        <v>0</v>
      </c>
      <c r="V786" s="27">
        <f t="shared" si="170"/>
        <v>287364.00000000006</v>
      </c>
      <c r="W786" s="28" t="s">
        <v>11934</v>
      </c>
      <c r="X786" s="27">
        <v>202240.50000000003</v>
      </c>
      <c r="Y786" s="27">
        <f t="shared" si="174"/>
        <v>495351.78</v>
      </c>
      <c r="Z786" s="4" t="str" cm="1">
        <f t="array" ref="Z786">_xlfn.IFS(YEARFRAC(F786,G786)&lt;1,"&lt;1 Year",YEARFRAC(F786,G786)&lt;=5,"1-5 Years",YEARFRAC(F786,G786)&gt;5,"&gt;5 Years")</f>
        <v>1-5 Years</v>
      </c>
      <c r="AA786" s="24">
        <f>L786*(_xlfn.XLOOKUP(K786,'FX rates'!$A$2:$A$38,'FX rates'!$B$2:$B$38))</f>
        <v>198275.00000000003</v>
      </c>
      <c r="AB786" s="24">
        <f>V786*(_xlfn.XLOOKUP(K786,'FX rates'!$A$2:$A$38,'FX rates'!$B$2:$B$38))</f>
        <v>287364.00000000006</v>
      </c>
      <c r="AC786" s="24">
        <f>X786*(_xlfn.XLOOKUP(W786,'FX rates'!$A$2:$A$38,'FX rates'!$B$2:$B$38))</f>
        <v>202240.50000000003</v>
      </c>
      <c r="AD786" s="24">
        <f>Y786*(_xlfn.XLOOKUP(W786,'FX rates'!$A$2:$A$38,'FX rates'!$B$2:$B$38))</f>
        <v>495351.78</v>
      </c>
      <c r="AE786" s="30">
        <f t="shared" si="175"/>
        <v>1.9999999999999997E-2</v>
      </c>
      <c r="AF786" s="31">
        <f t="shared" si="176"/>
        <v>3965.5</v>
      </c>
      <c r="AG786" s="23">
        <f t="shared" si="177"/>
        <v>89089.000000000029</v>
      </c>
      <c r="AH786" s="35">
        <f t="shared" si="171"/>
        <v>1</v>
      </c>
      <c r="AI786" s="23">
        <f>U786*(_xlfn.XLOOKUP(K786,'FX rates'!$A$2:$A$38,'FX rates'!$B$2:$B$38))</f>
        <v>0</v>
      </c>
      <c r="AJ786" s="23">
        <f>Q786*(_xlfn.XLOOKUP(K786,'FX rates'!$A$2:$A$38,'FX rates'!$B$2:$B$38))</f>
        <v>0</v>
      </c>
      <c r="AK786" s="23">
        <f>R786*(_xlfn.XLOOKUP(K786,'FX rates'!$A$2:$A$38,'FX rates'!$B$2:$B$38))</f>
        <v>0</v>
      </c>
      <c r="AM786" s="4"/>
      <c r="AN786" s="4"/>
      <c r="AO786" s="4"/>
      <c r="AP786" s="32">
        <f t="shared" si="172"/>
        <v>0.44932038834951454</v>
      </c>
      <c r="AQ786" s="32">
        <f t="shared" si="173"/>
        <v>0</v>
      </c>
      <c r="AR786" s="24">
        <f t="shared" si="178"/>
        <v>293111.28000000003</v>
      </c>
      <c r="AS786" s="24" t="str">
        <f t="shared" si="179"/>
        <v>0</v>
      </c>
      <c r="AT786" s="24">
        <f t="shared" si="180"/>
        <v>445816.60200000001</v>
      </c>
      <c r="AU786" s="24">
        <f t="shared" si="181"/>
        <v>49535.178000000014</v>
      </c>
    </row>
    <row r="787" spans="1:47" x14ac:dyDescent="0.25">
      <c r="A787" s="28" t="s">
        <v>15709</v>
      </c>
      <c r="B787" s="28" t="s">
        <v>11935</v>
      </c>
      <c r="C787" s="28" t="s">
        <v>11936</v>
      </c>
      <c r="D787" s="28" t="s">
        <v>11937</v>
      </c>
      <c r="E787" s="28" t="s">
        <v>11938</v>
      </c>
      <c r="F787" s="29">
        <v>44466</v>
      </c>
      <c r="G787" s="29">
        <v>44896</v>
      </c>
      <c r="H787" s="28" t="s">
        <v>11939</v>
      </c>
      <c r="I787" s="28" t="s">
        <v>16047</v>
      </c>
      <c r="J787" s="4" t="s">
        <v>16054</v>
      </c>
      <c r="K787" s="28" t="s">
        <v>11940</v>
      </c>
      <c r="L787" s="27">
        <v>183040</v>
      </c>
      <c r="M787" s="27">
        <v>286440</v>
      </c>
      <c r="N787" s="27">
        <v>0</v>
      </c>
      <c r="O787" s="27">
        <v>0</v>
      </c>
      <c r="P787" s="27">
        <f t="shared" si="168"/>
        <v>286440</v>
      </c>
      <c r="Q787" s="27">
        <v>0</v>
      </c>
      <c r="R787" s="27">
        <v>0</v>
      </c>
      <c r="S787" s="27">
        <v>0</v>
      </c>
      <c r="T787" s="27">
        <f t="shared" si="169"/>
        <v>0</v>
      </c>
      <c r="U787" s="27">
        <v>188100.00000000003</v>
      </c>
      <c r="V787" s="27">
        <f t="shared" si="170"/>
        <v>657580</v>
      </c>
      <c r="W787" s="28" t="s">
        <v>11941</v>
      </c>
      <c r="X787" s="27">
        <v>208665.60000000003</v>
      </c>
      <c r="Y787" s="27">
        <f t="shared" si="174"/>
        <v>743872.8</v>
      </c>
      <c r="Z787" s="4" t="str" cm="1">
        <f t="array" ref="Z787">_xlfn.IFS(YEARFRAC(F787,G787)&lt;1,"&lt;1 Year",YEARFRAC(F787,G787)&lt;=5,"1-5 Years",YEARFRAC(F787,G787)&gt;5,"&gt;5 Years")</f>
        <v>1-5 Years</v>
      </c>
      <c r="AA787" s="24">
        <f>L787*(_xlfn.XLOOKUP(K787,'FX rates'!$A$2:$A$38,'FX rates'!$B$2:$B$38))</f>
        <v>243562.17601384531</v>
      </c>
      <c r="AB787" s="24">
        <f>V787*(_xlfn.XLOOKUP(K787,'FX rates'!$A$2:$A$38,'FX rates'!$B$2:$B$38))</f>
        <v>875008.82704974001</v>
      </c>
      <c r="AC787" s="24">
        <f>X787*(_xlfn.XLOOKUP(W787,'FX rates'!$A$2:$A$38,'FX rates'!$B$2:$B$38))</f>
        <v>277660.88065578369</v>
      </c>
      <c r="AD787" s="24">
        <f>Y787*(_xlfn.XLOOKUP(W787,'FX rates'!$A$2:$A$38,'FX rates'!$B$2:$B$38))</f>
        <v>989834.34137626726</v>
      </c>
      <c r="AE787" s="30">
        <f t="shared" si="175"/>
        <v>0.14000000000000018</v>
      </c>
      <c r="AF787" s="31">
        <f t="shared" si="176"/>
        <v>25625.600000000035</v>
      </c>
      <c r="AG787" s="23">
        <f t="shared" si="177"/>
        <v>631446.65103589464</v>
      </c>
      <c r="AH787" s="35">
        <f t="shared" si="171"/>
        <v>1.3306500000756409</v>
      </c>
      <c r="AI787" s="23">
        <f>U787*(_xlfn.XLOOKUP(K787,'FX rates'!$A$2:$A$38,'FX rates'!$B$2:$B$38))</f>
        <v>250295.26501422809</v>
      </c>
      <c r="AJ787" s="23">
        <f>Q787*(_xlfn.XLOOKUP(K787,'FX rates'!$A$2:$A$38,'FX rates'!$B$2:$B$38))</f>
        <v>0</v>
      </c>
      <c r="AK787" s="23">
        <f>R787*(_xlfn.XLOOKUP(K787,'FX rates'!$A$2:$A$38,'FX rates'!$B$2:$B$38))</f>
        <v>0</v>
      </c>
      <c r="AM787" s="4"/>
      <c r="AN787" s="4"/>
      <c r="AO787" s="4"/>
      <c r="AP787" s="32">
        <f t="shared" si="172"/>
        <v>1.5649038461538463</v>
      </c>
      <c r="AQ787" s="32">
        <f t="shared" si="173"/>
        <v>0</v>
      </c>
      <c r="AR787" s="24">
        <f t="shared" si="178"/>
        <v>535207.20000000007</v>
      </c>
      <c r="AS787" s="24" t="str">
        <f t="shared" si="179"/>
        <v>0</v>
      </c>
      <c r="AT787" s="24">
        <f t="shared" si="180"/>
        <v>890850.90723864059</v>
      </c>
      <c r="AU787" s="24">
        <f t="shared" si="181"/>
        <v>98983.434137626668</v>
      </c>
    </row>
    <row r="788" spans="1:47" x14ac:dyDescent="0.25">
      <c r="A788" s="28" t="s">
        <v>15710</v>
      </c>
      <c r="B788" s="28" t="s">
        <v>11942</v>
      </c>
      <c r="C788" s="28" t="s">
        <v>11943</v>
      </c>
      <c r="D788" s="28" t="s">
        <v>11944</v>
      </c>
      <c r="E788" s="28" t="s">
        <v>11945</v>
      </c>
      <c r="F788" s="29">
        <v>44473</v>
      </c>
      <c r="G788" s="29">
        <v>44896</v>
      </c>
      <c r="H788" s="28" t="s">
        <v>11946</v>
      </c>
      <c r="I788" s="28" t="s">
        <v>16034</v>
      </c>
      <c r="J788" s="28" t="s">
        <v>16052</v>
      </c>
      <c r="K788" s="28" t="s">
        <v>11947</v>
      </c>
      <c r="L788" s="27">
        <v>22572000.000000004</v>
      </c>
      <c r="M788" s="27">
        <v>9534800</v>
      </c>
      <c r="N788" s="27">
        <v>0</v>
      </c>
      <c r="O788" s="27">
        <v>0</v>
      </c>
      <c r="P788" s="27">
        <f t="shared" si="168"/>
        <v>9534800</v>
      </c>
      <c r="Q788" s="27">
        <v>0</v>
      </c>
      <c r="R788" s="27">
        <v>0</v>
      </c>
      <c r="S788" s="27">
        <v>0</v>
      </c>
      <c r="T788" s="27">
        <f t="shared" si="169"/>
        <v>0</v>
      </c>
      <c r="U788" s="27">
        <v>0</v>
      </c>
      <c r="V788" s="27">
        <f t="shared" si="170"/>
        <v>32106800.000000004</v>
      </c>
      <c r="W788" s="28" t="s">
        <v>11948</v>
      </c>
      <c r="X788" s="27">
        <v>24603480.000000007</v>
      </c>
      <c r="Y788" s="27">
        <f t="shared" si="174"/>
        <v>59599892.000000015</v>
      </c>
      <c r="Z788" s="4" t="str" cm="1">
        <f t="array" ref="Z788">_xlfn.IFS(YEARFRAC(F788,G788)&lt;1,"&lt;1 Year",YEARFRAC(F788,G788)&lt;=5,"1-5 Years",YEARFRAC(F788,G788)&gt;5,"&gt;5 Years")</f>
        <v>1-5 Years</v>
      </c>
      <c r="AA788" s="24">
        <f>L788*(_xlfn.XLOOKUP(K788,'FX rates'!$A$2:$A$38,'FX rates'!$B$2:$B$38))</f>
        <v>207759.2157945603</v>
      </c>
      <c r="AB788" s="24">
        <f>V788*(_xlfn.XLOOKUP(K788,'FX rates'!$A$2:$A$38,'FX rates'!$B$2:$B$38))</f>
        <v>295520.27244696033</v>
      </c>
      <c r="AC788" s="24">
        <f>X788*(_xlfn.XLOOKUP(W788,'FX rates'!$A$2:$A$38,'FX rates'!$B$2:$B$38))</f>
        <v>226457.54521607078</v>
      </c>
      <c r="AD788" s="24">
        <f>Y788*(_xlfn.XLOOKUP(W788,'FX rates'!$A$2:$A$38,'FX rates'!$B$2:$B$38))</f>
        <v>548574.6421832575</v>
      </c>
      <c r="AE788" s="30">
        <f t="shared" si="175"/>
        <v>9.0000000000000274E-2</v>
      </c>
      <c r="AF788" s="31">
        <f t="shared" si="176"/>
        <v>2031480.0000000037</v>
      </c>
      <c r="AG788" s="23">
        <f t="shared" si="177"/>
        <v>87761.056652400031</v>
      </c>
      <c r="AH788" s="35">
        <f t="shared" si="171"/>
        <v>9.2042891987666256E-3</v>
      </c>
      <c r="AI788" s="23">
        <f>U788*(_xlfn.XLOOKUP(K788,'FX rates'!$A$2:$A$38,'FX rates'!$B$2:$B$38))</f>
        <v>0</v>
      </c>
      <c r="AJ788" s="23">
        <f>Q788*(_xlfn.XLOOKUP(K788,'FX rates'!$A$2:$A$38,'FX rates'!$B$2:$B$38))</f>
        <v>0</v>
      </c>
      <c r="AK788" s="23">
        <f>R788*(_xlfn.XLOOKUP(K788,'FX rates'!$A$2:$A$38,'FX rates'!$B$2:$B$38))</f>
        <v>0</v>
      </c>
      <c r="AM788" s="4"/>
      <c r="AN788" s="4"/>
      <c r="AO788" s="4"/>
      <c r="AP788" s="32">
        <f t="shared" si="172"/>
        <v>0.4224171539961013</v>
      </c>
      <c r="AQ788" s="32">
        <f t="shared" si="173"/>
        <v>0</v>
      </c>
      <c r="AR788" s="24">
        <f t="shared" si="178"/>
        <v>34996412.000000007</v>
      </c>
      <c r="AS788" s="24" t="str">
        <f t="shared" si="179"/>
        <v>0</v>
      </c>
      <c r="AT788" s="24">
        <f t="shared" si="180"/>
        <v>493717.17796493176</v>
      </c>
      <c r="AU788" s="24">
        <f t="shared" si="181"/>
        <v>54857.464218325738</v>
      </c>
    </row>
    <row r="789" spans="1:47" x14ac:dyDescent="0.25">
      <c r="A789" s="28" t="s">
        <v>15711</v>
      </c>
      <c r="B789" s="28" t="s">
        <v>11949</v>
      </c>
      <c r="C789" s="28" t="s">
        <v>11950</v>
      </c>
      <c r="D789" s="28" t="s">
        <v>11951</v>
      </c>
      <c r="E789" s="28" t="s">
        <v>11952</v>
      </c>
      <c r="F789" s="29">
        <v>44466</v>
      </c>
      <c r="G789" s="29">
        <v>44896</v>
      </c>
      <c r="H789" s="28" t="s">
        <v>11953</v>
      </c>
      <c r="I789" s="28" t="s">
        <v>16048</v>
      </c>
      <c r="J789" s="28" t="s">
        <v>16043</v>
      </c>
      <c r="K789" s="28" t="s">
        <v>11954</v>
      </c>
      <c r="L789" s="27">
        <v>146052.5</v>
      </c>
      <c r="M789" s="27">
        <v>14157.000000000002</v>
      </c>
      <c r="N789" s="27">
        <v>0</v>
      </c>
      <c r="O789" s="27">
        <v>0</v>
      </c>
      <c r="P789" s="27">
        <f t="shared" si="168"/>
        <v>14157.000000000002</v>
      </c>
      <c r="Q789" s="27">
        <v>0</v>
      </c>
      <c r="R789" s="27">
        <v>0</v>
      </c>
      <c r="S789" s="27">
        <v>0</v>
      </c>
      <c r="T789" s="27">
        <f t="shared" si="169"/>
        <v>0</v>
      </c>
      <c r="U789" s="27">
        <v>0</v>
      </c>
      <c r="V789" s="27">
        <f t="shared" si="170"/>
        <v>160209.5</v>
      </c>
      <c r="W789" s="28" t="s">
        <v>11955</v>
      </c>
      <c r="X789" s="27">
        <v>167960.375</v>
      </c>
      <c r="Y789" s="27">
        <f t="shared" si="174"/>
        <v>352201.3</v>
      </c>
      <c r="Z789" s="4" t="str" cm="1">
        <f t="array" ref="Z789">_xlfn.IFS(YEARFRAC(F789,G789)&lt;1,"&lt;1 Year",YEARFRAC(F789,G789)&lt;=5,"1-5 Years",YEARFRAC(F789,G789)&gt;5,"&gt;5 Years")</f>
        <v>1-5 Years</v>
      </c>
      <c r="AA789" s="24">
        <f>L789*(_xlfn.XLOOKUP(K789,'FX rates'!$A$2:$A$38,'FX rates'!$B$2:$B$38))</f>
        <v>146052.5</v>
      </c>
      <c r="AB789" s="24">
        <f>V789*(_xlfn.XLOOKUP(K789,'FX rates'!$A$2:$A$38,'FX rates'!$B$2:$B$38))</f>
        <v>160209.5</v>
      </c>
      <c r="AC789" s="24">
        <f>X789*(_xlfn.XLOOKUP(W789,'FX rates'!$A$2:$A$38,'FX rates'!$B$2:$B$38))</f>
        <v>167960.375</v>
      </c>
      <c r="AD789" s="24">
        <f>Y789*(_xlfn.XLOOKUP(W789,'FX rates'!$A$2:$A$38,'FX rates'!$B$2:$B$38))</f>
        <v>352201.3</v>
      </c>
      <c r="AE789" s="30">
        <f t="shared" si="175"/>
        <v>0.15</v>
      </c>
      <c r="AF789" s="31">
        <f t="shared" si="176"/>
        <v>21907.875</v>
      </c>
      <c r="AG789" s="23">
        <f t="shared" si="177"/>
        <v>14157</v>
      </c>
      <c r="AH789" s="35">
        <f t="shared" si="171"/>
        <v>1</v>
      </c>
      <c r="AI789" s="23">
        <f>U789*(_xlfn.XLOOKUP(K789,'FX rates'!$A$2:$A$38,'FX rates'!$B$2:$B$38))</f>
        <v>0</v>
      </c>
      <c r="AJ789" s="23">
        <f>Q789*(_xlfn.XLOOKUP(K789,'FX rates'!$A$2:$A$38,'FX rates'!$B$2:$B$38))</f>
        <v>0</v>
      </c>
      <c r="AK789" s="23">
        <f>R789*(_xlfn.XLOOKUP(K789,'FX rates'!$A$2:$A$38,'FX rates'!$B$2:$B$38))</f>
        <v>0</v>
      </c>
      <c r="AM789" s="4"/>
      <c r="AN789" s="4"/>
      <c r="AO789" s="4"/>
      <c r="AP789" s="32">
        <f t="shared" si="172"/>
        <v>9.6930898135944285E-2</v>
      </c>
      <c r="AQ789" s="32">
        <f t="shared" si="173"/>
        <v>0</v>
      </c>
      <c r="AR789" s="24">
        <f t="shared" si="178"/>
        <v>184240.92499999999</v>
      </c>
      <c r="AS789" s="24" t="str">
        <f t="shared" si="179"/>
        <v>0</v>
      </c>
      <c r="AT789" s="24">
        <f t="shared" si="180"/>
        <v>316981.17</v>
      </c>
      <c r="AU789" s="24">
        <f t="shared" si="181"/>
        <v>35220.130000000005</v>
      </c>
    </row>
    <row r="790" spans="1:47" x14ac:dyDescent="0.25">
      <c r="A790" s="28" t="s">
        <v>15712</v>
      </c>
      <c r="B790" s="28" t="s">
        <v>11956</v>
      </c>
      <c r="C790" s="28" t="s">
        <v>11957</v>
      </c>
      <c r="D790" s="28" t="s">
        <v>11958</v>
      </c>
      <c r="E790" s="28" t="s">
        <v>11959</v>
      </c>
      <c r="F790" s="29">
        <v>44473</v>
      </c>
      <c r="G790" s="29">
        <v>44896</v>
      </c>
      <c r="H790" s="28" t="s">
        <v>11960</v>
      </c>
      <c r="I790" s="28" t="s">
        <v>16045</v>
      </c>
      <c r="J790" s="28" t="s">
        <v>16053</v>
      </c>
      <c r="K790" s="28" t="s">
        <v>11961</v>
      </c>
      <c r="L790" s="27">
        <v>16170000.000000002</v>
      </c>
      <c r="M790" s="27">
        <v>5486800.0000000009</v>
      </c>
      <c r="N790" s="27">
        <v>0</v>
      </c>
      <c r="O790" s="27">
        <v>0</v>
      </c>
      <c r="P790" s="27">
        <f t="shared" si="168"/>
        <v>5486800.0000000009</v>
      </c>
      <c r="Q790" s="27">
        <v>0</v>
      </c>
      <c r="R790" s="27">
        <v>0</v>
      </c>
      <c r="S790" s="27">
        <v>0</v>
      </c>
      <c r="T790" s="27">
        <f t="shared" si="169"/>
        <v>0</v>
      </c>
      <c r="U790" s="27">
        <v>0</v>
      </c>
      <c r="V790" s="27">
        <f t="shared" si="170"/>
        <v>21656800.000000004</v>
      </c>
      <c r="W790" s="28" t="s">
        <v>11962</v>
      </c>
      <c r="X790" s="27">
        <v>18595500</v>
      </c>
      <c r="Y790" s="27">
        <f t="shared" si="174"/>
        <v>43500820</v>
      </c>
      <c r="Z790" s="4" t="str" cm="1">
        <f t="array" ref="Z790">_xlfn.IFS(YEARFRAC(F790,G790)&lt;1,"&lt;1 Year",YEARFRAC(F790,G790)&lt;=5,"1-5 Years",YEARFRAC(F790,G790)&gt;5,"&gt;5 Years")</f>
        <v>1-5 Years</v>
      </c>
      <c r="AA790" s="24">
        <f>L790*(_xlfn.XLOOKUP(K790,'FX rates'!$A$2:$A$38,'FX rates'!$B$2:$B$38))</f>
        <v>148833.35634405634</v>
      </c>
      <c r="AB790" s="24">
        <f>V790*(_xlfn.XLOOKUP(K790,'FX rates'!$A$2:$A$38,'FX rates'!$B$2:$B$38))</f>
        <v>199335.4503198491</v>
      </c>
      <c r="AC790" s="24">
        <f>X790*(_xlfn.XLOOKUP(W790,'FX rates'!$A$2:$A$38,'FX rates'!$B$2:$B$38))</f>
        <v>171158.35979566479</v>
      </c>
      <c r="AD790" s="24">
        <f>Y790*(_xlfn.XLOOKUP(W790,'FX rates'!$A$2:$A$38,'FX rates'!$B$2:$B$38))</f>
        <v>400394.12766349118</v>
      </c>
      <c r="AE790" s="30">
        <f t="shared" si="175"/>
        <v>0.14999999999999994</v>
      </c>
      <c r="AF790" s="31">
        <f t="shared" si="176"/>
        <v>2425499.9999999981</v>
      </c>
      <c r="AG790" s="23">
        <f t="shared" si="177"/>
        <v>50502.093975792755</v>
      </c>
      <c r="AH790" s="35">
        <f t="shared" si="171"/>
        <v>9.2042891987666256E-3</v>
      </c>
      <c r="AI790" s="23">
        <f>U790*(_xlfn.XLOOKUP(K790,'FX rates'!$A$2:$A$38,'FX rates'!$B$2:$B$38))</f>
        <v>0</v>
      </c>
      <c r="AJ790" s="23">
        <f>Q790*(_xlfn.XLOOKUP(K790,'FX rates'!$A$2:$A$38,'FX rates'!$B$2:$B$38))</f>
        <v>0</v>
      </c>
      <c r="AK790" s="23">
        <f>R790*(_xlfn.XLOOKUP(K790,'FX rates'!$A$2:$A$38,'FX rates'!$B$2:$B$38))</f>
        <v>0</v>
      </c>
      <c r="AM790" s="4"/>
      <c r="AN790" s="4"/>
      <c r="AO790" s="4"/>
      <c r="AP790" s="32">
        <f t="shared" si="172"/>
        <v>0.3393197278911565</v>
      </c>
      <c r="AQ790" s="32">
        <f t="shared" si="173"/>
        <v>0</v>
      </c>
      <c r="AR790" s="24">
        <f t="shared" si="178"/>
        <v>24905320</v>
      </c>
      <c r="AS790" s="24" t="str">
        <f t="shared" si="179"/>
        <v>0</v>
      </c>
      <c r="AT790" s="24">
        <f t="shared" si="180"/>
        <v>360354.71489714208</v>
      </c>
      <c r="AU790" s="24">
        <f t="shared" si="181"/>
        <v>40039.412766349094</v>
      </c>
    </row>
    <row r="791" spans="1:47" x14ac:dyDescent="0.25">
      <c r="A791" s="28" t="s">
        <v>15713</v>
      </c>
      <c r="B791" s="28" t="s">
        <v>11963</v>
      </c>
      <c r="C791" s="28" t="s">
        <v>11964</v>
      </c>
      <c r="D791" s="28" t="s">
        <v>11965</v>
      </c>
      <c r="E791" s="28" t="s">
        <v>11966</v>
      </c>
      <c r="F791" s="29">
        <v>44473</v>
      </c>
      <c r="G791" s="29">
        <v>44896</v>
      </c>
      <c r="H791" s="28" t="s">
        <v>11967</v>
      </c>
      <c r="I791" s="28" t="s">
        <v>16043</v>
      </c>
      <c r="J791" s="28" t="s">
        <v>16043</v>
      </c>
      <c r="K791" s="28" t="s">
        <v>11968</v>
      </c>
      <c r="L791" s="27">
        <v>149479</v>
      </c>
      <c r="M791" s="27">
        <v>33660</v>
      </c>
      <c r="N791" s="27">
        <v>0</v>
      </c>
      <c r="O791" s="27">
        <v>0</v>
      </c>
      <c r="P791" s="27">
        <f t="shared" si="168"/>
        <v>33660</v>
      </c>
      <c r="Q791" s="27">
        <v>0</v>
      </c>
      <c r="R791" s="27">
        <v>0</v>
      </c>
      <c r="S791" s="27">
        <v>0</v>
      </c>
      <c r="T791" s="27">
        <f t="shared" si="169"/>
        <v>0</v>
      </c>
      <c r="U791" s="27">
        <v>0</v>
      </c>
      <c r="V791" s="27">
        <f t="shared" si="170"/>
        <v>183139</v>
      </c>
      <c r="W791" s="28" t="s">
        <v>11969</v>
      </c>
      <c r="X791" s="27">
        <v>167416.48000000001</v>
      </c>
      <c r="Y791" s="27">
        <f t="shared" si="174"/>
        <v>372532.16000000003</v>
      </c>
      <c r="Z791" s="4" t="str" cm="1">
        <f t="array" ref="Z791">_xlfn.IFS(YEARFRAC(F791,G791)&lt;1,"&lt;1 Year",YEARFRAC(F791,G791)&lt;=5,"1-5 Years",YEARFRAC(F791,G791)&gt;5,"&gt;5 Years")</f>
        <v>1-5 Years</v>
      </c>
      <c r="AA791" s="24">
        <f>L791*(_xlfn.XLOOKUP(K791,'FX rates'!$A$2:$A$38,'FX rates'!$B$2:$B$38))</f>
        <v>149479</v>
      </c>
      <c r="AB791" s="24">
        <f>V791*(_xlfn.XLOOKUP(K791,'FX rates'!$A$2:$A$38,'FX rates'!$B$2:$B$38))</f>
        <v>183139</v>
      </c>
      <c r="AC791" s="24">
        <f>X791*(_xlfn.XLOOKUP(W791,'FX rates'!$A$2:$A$38,'FX rates'!$B$2:$B$38))</f>
        <v>167416.48000000001</v>
      </c>
      <c r="AD791" s="24">
        <f>Y791*(_xlfn.XLOOKUP(W791,'FX rates'!$A$2:$A$38,'FX rates'!$B$2:$B$38))</f>
        <v>372532.16000000003</v>
      </c>
      <c r="AE791" s="30">
        <f t="shared" si="175"/>
        <v>0.12000000000000006</v>
      </c>
      <c r="AF791" s="31">
        <f t="shared" si="176"/>
        <v>17937.48000000001</v>
      </c>
      <c r="AG791" s="23">
        <f t="shared" si="177"/>
        <v>33660</v>
      </c>
      <c r="AH791" s="35">
        <f t="shared" si="171"/>
        <v>1</v>
      </c>
      <c r="AI791" s="23">
        <f>U791*(_xlfn.XLOOKUP(K791,'FX rates'!$A$2:$A$38,'FX rates'!$B$2:$B$38))</f>
        <v>0</v>
      </c>
      <c r="AJ791" s="23">
        <f>Q791*(_xlfn.XLOOKUP(K791,'FX rates'!$A$2:$A$38,'FX rates'!$B$2:$B$38))</f>
        <v>0</v>
      </c>
      <c r="AK791" s="23">
        <f>R791*(_xlfn.XLOOKUP(K791,'FX rates'!$A$2:$A$38,'FX rates'!$B$2:$B$38))</f>
        <v>0</v>
      </c>
      <c r="AM791" s="4"/>
      <c r="AN791" s="4"/>
      <c r="AO791" s="4"/>
      <c r="AP791" s="32">
        <f t="shared" si="172"/>
        <v>0.22518213260725586</v>
      </c>
      <c r="AQ791" s="32">
        <f t="shared" si="173"/>
        <v>0</v>
      </c>
      <c r="AR791" s="24">
        <f t="shared" si="178"/>
        <v>205115.68</v>
      </c>
      <c r="AS791" s="24" t="str">
        <f t="shared" si="179"/>
        <v>0</v>
      </c>
      <c r="AT791" s="24">
        <f t="shared" si="180"/>
        <v>335278.94400000002</v>
      </c>
      <c r="AU791" s="24">
        <f t="shared" si="181"/>
        <v>37253.216000000015</v>
      </c>
    </row>
    <row r="792" spans="1:47" x14ac:dyDescent="0.25">
      <c r="A792" s="28" t="s">
        <v>14175</v>
      </c>
      <c r="B792" s="28" t="s">
        <v>1202</v>
      </c>
      <c r="C792" s="28" t="s">
        <v>1203</v>
      </c>
      <c r="D792" s="28" t="s">
        <v>1204</v>
      </c>
      <c r="E792" s="28" t="s">
        <v>1205</v>
      </c>
      <c r="F792" s="29">
        <v>39888</v>
      </c>
      <c r="G792" s="29">
        <v>44896</v>
      </c>
      <c r="H792" s="28" t="s">
        <v>1206</v>
      </c>
      <c r="I792" s="28" t="s">
        <v>16052</v>
      </c>
      <c r="J792" s="28" t="s">
        <v>16041</v>
      </c>
      <c r="K792" s="28" t="s">
        <v>1207</v>
      </c>
      <c r="L792" s="27">
        <v>254100.00000000003</v>
      </c>
      <c r="M792" s="27">
        <v>323070.00000000006</v>
      </c>
      <c r="N792" s="27">
        <v>0</v>
      </c>
      <c r="O792" s="27">
        <v>0</v>
      </c>
      <c r="P792" s="27">
        <f t="shared" si="168"/>
        <v>323070.00000000006</v>
      </c>
      <c r="Q792" s="27">
        <v>0</v>
      </c>
      <c r="R792" s="27">
        <v>0</v>
      </c>
      <c r="S792" s="27">
        <v>0</v>
      </c>
      <c r="T792" s="27">
        <f t="shared" si="169"/>
        <v>0</v>
      </c>
      <c r="U792" s="27">
        <v>0</v>
      </c>
      <c r="V792" s="27">
        <f t="shared" si="170"/>
        <v>577170.00000000012</v>
      </c>
      <c r="W792" s="28" t="s">
        <v>1208</v>
      </c>
      <c r="X792" s="27">
        <v>289674.00000000006</v>
      </c>
      <c r="Y792" s="27">
        <f t="shared" si="174"/>
        <v>947647.80000000028</v>
      </c>
      <c r="Z792" s="4" t="str" cm="1">
        <f t="array" ref="Z792">_xlfn.IFS(YEARFRAC(F792,G792)&lt;1,"&lt;1 Year",YEARFRAC(F792,G792)&lt;=5,"1-5 Years",YEARFRAC(F792,G792)&gt;5,"&gt;5 Years")</f>
        <v>&gt;5 Years</v>
      </c>
      <c r="AA792" s="24">
        <f>L792*(_xlfn.XLOOKUP(K792,'FX rates'!$A$2:$A$38,'FX rates'!$B$2:$B$38))</f>
        <v>254100.00000000003</v>
      </c>
      <c r="AB792" s="24">
        <f>V792*(_xlfn.XLOOKUP(K792,'FX rates'!$A$2:$A$38,'FX rates'!$B$2:$B$38))</f>
        <v>577170.00000000012</v>
      </c>
      <c r="AC792" s="24">
        <f>X792*(_xlfn.XLOOKUP(W792,'FX rates'!$A$2:$A$38,'FX rates'!$B$2:$B$38))</f>
        <v>289674.00000000006</v>
      </c>
      <c r="AD792" s="24">
        <f>Y792*(_xlfn.XLOOKUP(W792,'FX rates'!$A$2:$A$38,'FX rates'!$B$2:$B$38))</f>
        <v>947647.80000000028</v>
      </c>
      <c r="AE792" s="30">
        <f t="shared" si="175"/>
        <v>0.1400000000000001</v>
      </c>
      <c r="AF792" s="31">
        <f t="shared" si="176"/>
        <v>35574.000000000029</v>
      </c>
      <c r="AG792" s="23">
        <f t="shared" si="177"/>
        <v>323070.00000000012</v>
      </c>
      <c r="AH792" s="35">
        <f t="shared" si="171"/>
        <v>1</v>
      </c>
      <c r="AI792" s="23">
        <f>U792*(_xlfn.XLOOKUP(K792,'FX rates'!$A$2:$A$38,'FX rates'!$B$2:$B$38))</f>
        <v>0</v>
      </c>
      <c r="AJ792" s="23">
        <f>Q792*(_xlfn.XLOOKUP(K792,'FX rates'!$A$2:$A$38,'FX rates'!$B$2:$B$38))</f>
        <v>0</v>
      </c>
      <c r="AK792" s="23">
        <f>R792*(_xlfn.XLOOKUP(K792,'FX rates'!$A$2:$A$38,'FX rates'!$B$2:$B$38))</f>
        <v>0</v>
      </c>
      <c r="AM792" s="4"/>
      <c r="AN792" s="4"/>
      <c r="AO792" s="4"/>
      <c r="AP792" s="32">
        <f t="shared" si="172"/>
        <v>1.2714285714285716</v>
      </c>
      <c r="AQ792" s="32">
        <f t="shared" si="173"/>
        <v>0</v>
      </c>
      <c r="AR792" s="24">
        <f t="shared" si="178"/>
        <v>657973.80000000016</v>
      </c>
      <c r="AS792" s="24" t="str">
        <f t="shared" si="179"/>
        <v>0</v>
      </c>
      <c r="AT792" s="24">
        <f t="shared" si="180"/>
        <v>852883.02000000025</v>
      </c>
      <c r="AU792" s="24">
        <f t="shared" si="181"/>
        <v>94764.780000000028</v>
      </c>
    </row>
    <row r="793" spans="1:47" x14ac:dyDescent="0.25">
      <c r="A793" s="28" t="s">
        <v>15714</v>
      </c>
      <c r="B793" s="28" t="s">
        <v>11970</v>
      </c>
      <c r="C793" s="28" t="s">
        <v>11971</v>
      </c>
      <c r="D793" s="28" t="s">
        <v>11972</v>
      </c>
      <c r="E793" s="28" t="s">
        <v>11973</v>
      </c>
      <c r="F793" s="29">
        <v>44473</v>
      </c>
      <c r="G793" s="29">
        <v>44896</v>
      </c>
      <c r="H793" s="28" t="s">
        <v>11974</v>
      </c>
      <c r="I793" s="28" t="s">
        <v>16047</v>
      </c>
      <c r="J793" s="28" t="s">
        <v>16040</v>
      </c>
      <c r="K793" s="28" t="s">
        <v>11975</v>
      </c>
      <c r="L793" s="27">
        <v>195137.25</v>
      </c>
      <c r="M793" s="27">
        <v>69405.600000000006</v>
      </c>
      <c r="N793" s="27">
        <v>0</v>
      </c>
      <c r="O793" s="27">
        <v>0</v>
      </c>
      <c r="P793" s="27">
        <f t="shared" si="168"/>
        <v>69405.600000000006</v>
      </c>
      <c r="Q793" s="27">
        <v>0</v>
      </c>
      <c r="R793" s="27">
        <v>0</v>
      </c>
      <c r="S793" s="27">
        <v>0</v>
      </c>
      <c r="T793" s="27">
        <f t="shared" si="169"/>
        <v>0</v>
      </c>
      <c r="U793" s="27">
        <v>0</v>
      </c>
      <c r="V793" s="27">
        <f t="shared" si="170"/>
        <v>264542.84999999998</v>
      </c>
      <c r="W793" s="28" t="s">
        <v>11976</v>
      </c>
      <c r="X793" s="27">
        <v>220505.09249999997</v>
      </c>
      <c r="Y793" s="27">
        <f t="shared" si="174"/>
        <v>519438.51299999992</v>
      </c>
      <c r="Z793" s="4" t="str" cm="1">
        <f t="array" ref="Z793">_xlfn.IFS(YEARFRAC(F793,G793)&lt;1,"&lt;1 Year",YEARFRAC(F793,G793)&lt;=5,"1-5 Years",YEARFRAC(F793,G793)&gt;5,"&gt;5 Years")</f>
        <v>1-5 Years</v>
      </c>
      <c r="AA793" s="24">
        <f>L793*(_xlfn.XLOOKUP(K793,'FX rates'!$A$2:$A$38,'FX rates'!$B$2:$B$38))</f>
        <v>195137.25</v>
      </c>
      <c r="AB793" s="24">
        <f>V793*(_xlfn.XLOOKUP(K793,'FX rates'!$A$2:$A$38,'FX rates'!$B$2:$B$38))</f>
        <v>264542.84999999998</v>
      </c>
      <c r="AC793" s="24">
        <f>X793*(_xlfn.XLOOKUP(W793,'FX rates'!$A$2:$A$38,'FX rates'!$B$2:$B$38))</f>
        <v>220505.09249999997</v>
      </c>
      <c r="AD793" s="24">
        <f>Y793*(_xlfn.XLOOKUP(W793,'FX rates'!$A$2:$A$38,'FX rates'!$B$2:$B$38))</f>
        <v>519438.51299999992</v>
      </c>
      <c r="AE793" s="30">
        <f t="shared" si="175"/>
        <v>0.12999999999999984</v>
      </c>
      <c r="AF793" s="31">
        <f t="shared" si="176"/>
        <v>25367.84249999997</v>
      </c>
      <c r="AG793" s="23">
        <f t="shared" si="177"/>
        <v>69405.599999999977</v>
      </c>
      <c r="AH793" s="35">
        <f t="shared" si="171"/>
        <v>1</v>
      </c>
      <c r="AI793" s="23">
        <f>U793*(_xlfn.XLOOKUP(K793,'FX rates'!$A$2:$A$38,'FX rates'!$B$2:$B$38))</f>
        <v>0</v>
      </c>
      <c r="AJ793" s="23">
        <f>Q793*(_xlfn.XLOOKUP(K793,'FX rates'!$A$2:$A$38,'FX rates'!$B$2:$B$38))</f>
        <v>0</v>
      </c>
      <c r="AK793" s="23">
        <f>R793*(_xlfn.XLOOKUP(K793,'FX rates'!$A$2:$A$38,'FX rates'!$B$2:$B$38))</f>
        <v>0</v>
      </c>
      <c r="AM793" s="4"/>
      <c r="AN793" s="4"/>
      <c r="AO793" s="4"/>
      <c r="AP793" s="32">
        <f t="shared" si="172"/>
        <v>0.35567581279330318</v>
      </c>
      <c r="AQ793" s="32">
        <f t="shared" si="173"/>
        <v>0</v>
      </c>
      <c r="AR793" s="24">
        <f t="shared" si="178"/>
        <v>298933.42049999995</v>
      </c>
      <c r="AS793" s="24" t="str">
        <f t="shared" si="179"/>
        <v>0</v>
      </c>
      <c r="AT793" s="24">
        <f t="shared" si="180"/>
        <v>467494.66169999994</v>
      </c>
      <c r="AU793" s="24">
        <f t="shared" si="181"/>
        <v>51943.85129999998</v>
      </c>
    </row>
    <row r="794" spans="1:47" x14ac:dyDescent="0.25">
      <c r="A794" s="28" t="s">
        <v>15715</v>
      </c>
      <c r="B794" s="28" t="s">
        <v>11977</v>
      </c>
      <c r="C794" s="28" t="s">
        <v>11978</v>
      </c>
      <c r="D794" s="28" t="s">
        <v>11979</v>
      </c>
      <c r="E794" s="28" t="s">
        <v>11980</v>
      </c>
      <c r="F794" s="29">
        <v>44473</v>
      </c>
      <c r="G794" s="29">
        <v>44896</v>
      </c>
      <c r="H794" s="28" t="s">
        <v>11981</v>
      </c>
      <c r="I794" s="28" t="s">
        <v>16039</v>
      </c>
      <c r="J794" s="28" t="s">
        <v>16036</v>
      </c>
      <c r="K794" s="28" t="s">
        <v>11982</v>
      </c>
      <c r="L794" s="27">
        <v>179212.27500000002</v>
      </c>
      <c r="M794" s="27">
        <v>57387</v>
      </c>
      <c r="N794" s="27">
        <v>0</v>
      </c>
      <c r="O794" s="27">
        <v>0</v>
      </c>
      <c r="P794" s="27">
        <f t="shared" si="168"/>
        <v>57387</v>
      </c>
      <c r="Q794" s="27">
        <v>0</v>
      </c>
      <c r="R794" s="27">
        <v>0</v>
      </c>
      <c r="S794" s="27">
        <v>0</v>
      </c>
      <c r="T794" s="27">
        <f t="shared" si="169"/>
        <v>0</v>
      </c>
      <c r="U794" s="27">
        <v>0</v>
      </c>
      <c r="V794" s="27">
        <f t="shared" si="170"/>
        <v>236599.27500000002</v>
      </c>
      <c r="W794" s="28" t="s">
        <v>11983</v>
      </c>
      <c r="X794" s="27">
        <v>195341.37975000005</v>
      </c>
      <c r="Y794" s="27">
        <f t="shared" si="174"/>
        <v>453234.58950000012</v>
      </c>
      <c r="Z794" s="4" t="str" cm="1">
        <f t="array" ref="Z794">_xlfn.IFS(YEARFRAC(F794,G794)&lt;1,"&lt;1 Year",YEARFRAC(F794,G794)&lt;=5,"1-5 Years",YEARFRAC(F794,G794)&gt;5,"&gt;5 Years")</f>
        <v>1-5 Years</v>
      </c>
      <c r="AA794" s="24">
        <f>L794*(_xlfn.XLOOKUP(K794,'FX rates'!$A$2:$A$38,'FX rates'!$B$2:$B$38))</f>
        <v>179212.27500000002</v>
      </c>
      <c r="AB794" s="24">
        <f>V794*(_xlfn.XLOOKUP(K794,'FX rates'!$A$2:$A$38,'FX rates'!$B$2:$B$38))</f>
        <v>236599.27500000002</v>
      </c>
      <c r="AC794" s="24">
        <f>X794*(_xlfn.XLOOKUP(W794,'FX rates'!$A$2:$A$38,'FX rates'!$B$2:$B$38))</f>
        <v>195341.37975000005</v>
      </c>
      <c r="AD794" s="24">
        <f>Y794*(_xlfn.XLOOKUP(W794,'FX rates'!$A$2:$A$38,'FX rates'!$B$2:$B$38))</f>
        <v>453234.58950000012</v>
      </c>
      <c r="AE794" s="30">
        <f t="shared" si="175"/>
        <v>9.0000000000000149E-2</v>
      </c>
      <c r="AF794" s="31">
        <f t="shared" si="176"/>
        <v>16129.104750000028</v>
      </c>
      <c r="AG794" s="23">
        <f t="shared" si="177"/>
        <v>57387</v>
      </c>
      <c r="AH794" s="35">
        <f t="shared" si="171"/>
        <v>1</v>
      </c>
      <c r="AI794" s="23">
        <f>U794*(_xlfn.XLOOKUP(K794,'FX rates'!$A$2:$A$38,'FX rates'!$B$2:$B$38))</f>
        <v>0</v>
      </c>
      <c r="AJ794" s="23">
        <f>Q794*(_xlfn.XLOOKUP(K794,'FX rates'!$A$2:$A$38,'FX rates'!$B$2:$B$38))</f>
        <v>0</v>
      </c>
      <c r="AK794" s="23">
        <f>R794*(_xlfn.XLOOKUP(K794,'FX rates'!$A$2:$A$38,'FX rates'!$B$2:$B$38))</f>
        <v>0</v>
      </c>
      <c r="AM794" s="4"/>
      <c r="AN794" s="4"/>
      <c r="AO794" s="4"/>
      <c r="AP794" s="32">
        <f t="shared" si="172"/>
        <v>0.32021802078010558</v>
      </c>
      <c r="AQ794" s="32">
        <f t="shared" si="173"/>
        <v>0</v>
      </c>
      <c r="AR794" s="24">
        <f t="shared" si="178"/>
        <v>257893.20975000004</v>
      </c>
      <c r="AS794" s="24" t="str">
        <f t="shared" si="179"/>
        <v>0</v>
      </c>
      <c r="AT794" s="24">
        <f t="shared" si="180"/>
        <v>407911.13055000012</v>
      </c>
      <c r="AU794" s="24">
        <f t="shared" si="181"/>
        <v>45323.45895</v>
      </c>
    </row>
    <row r="795" spans="1:47" x14ac:dyDescent="0.25">
      <c r="A795" s="28" t="s">
        <v>15716</v>
      </c>
      <c r="B795" s="28" t="s">
        <v>11984</v>
      </c>
      <c r="C795" s="28" t="s">
        <v>11985</v>
      </c>
      <c r="D795" s="28" t="s">
        <v>11986</v>
      </c>
      <c r="E795" s="28" t="s">
        <v>11987</v>
      </c>
      <c r="F795" s="29">
        <v>44480</v>
      </c>
      <c r="G795" s="29">
        <v>44896</v>
      </c>
      <c r="H795" s="28" t="s">
        <v>11988</v>
      </c>
      <c r="I795" s="28" t="s">
        <v>16051</v>
      </c>
      <c r="J795" s="28" t="s">
        <v>16049</v>
      </c>
      <c r="K795" s="28" t="s">
        <v>11989</v>
      </c>
      <c r="L795" s="27">
        <v>204297.49999999997</v>
      </c>
      <c r="M795" s="27">
        <v>25872.000000000004</v>
      </c>
      <c r="N795" s="27">
        <v>0</v>
      </c>
      <c r="O795" s="27">
        <v>0</v>
      </c>
      <c r="P795" s="27">
        <f t="shared" si="168"/>
        <v>25872.000000000004</v>
      </c>
      <c r="Q795" s="27">
        <v>0</v>
      </c>
      <c r="R795" s="27">
        <v>0</v>
      </c>
      <c r="S795" s="27">
        <v>0</v>
      </c>
      <c r="T795" s="27">
        <f t="shared" si="169"/>
        <v>0</v>
      </c>
      <c r="U795" s="27">
        <v>0</v>
      </c>
      <c r="V795" s="27">
        <f t="shared" si="170"/>
        <v>230169.49999999997</v>
      </c>
      <c r="W795" s="28" t="s">
        <v>11990</v>
      </c>
      <c r="X795" s="27">
        <v>208383.44999999998</v>
      </c>
      <c r="Y795" s="27">
        <f t="shared" si="174"/>
        <v>443156.33999999997</v>
      </c>
      <c r="Z795" s="4" t="str" cm="1">
        <f t="array" ref="Z795">_xlfn.IFS(YEARFRAC(F795,G795)&lt;1,"&lt;1 Year",YEARFRAC(F795,G795)&lt;=5,"1-5 Years",YEARFRAC(F795,G795)&gt;5,"&gt;5 Years")</f>
        <v>1-5 Years</v>
      </c>
      <c r="AA795" s="24">
        <f>L795*(_xlfn.XLOOKUP(K795,'FX rates'!$A$2:$A$38,'FX rates'!$B$2:$B$38))</f>
        <v>154581.70338044511</v>
      </c>
      <c r="AB795" s="24">
        <f>V795*(_xlfn.XLOOKUP(K795,'FX rates'!$A$2:$A$38,'FX rates'!$B$2:$B$38))</f>
        <v>174157.75218113468</v>
      </c>
      <c r="AC795" s="24">
        <f>X795*(_xlfn.XLOOKUP(W795,'FX rates'!$A$2:$A$38,'FX rates'!$B$2:$B$38))</f>
        <v>157673.33744805402</v>
      </c>
      <c r="AD795" s="24">
        <f>Y795*(_xlfn.XLOOKUP(W795,'FX rates'!$A$2:$A$38,'FX rates'!$B$2:$B$38))</f>
        <v>335314.24467281142</v>
      </c>
      <c r="AE795" s="30">
        <f t="shared" si="175"/>
        <v>2.0000000000000094E-2</v>
      </c>
      <c r="AF795" s="31">
        <f t="shared" si="176"/>
        <v>4085.9500000000116</v>
      </c>
      <c r="AG795" s="23">
        <f t="shared" si="177"/>
        <v>19576.048800689576</v>
      </c>
      <c r="AH795" s="35">
        <f t="shared" si="171"/>
        <v>0.75665000002665295</v>
      </c>
      <c r="AI795" s="23">
        <f>U795*(_xlfn.XLOOKUP(K795,'FX rates'!$A$2:$A$38,'FX rates'!$B$2:$B$38))</f>
        <v>0</v>
      </c>
      <c r="AJ795" s="23">
        <f>Q795*(_xlfn.XLOOKUP(K795,'FX rates'!$A$2:$A$38,'FX rates'!$B$2:$B$38))</f>
        <v>0</v>
      </c>
      <c r="AK795" s="23">
        <f>R795*(_xlfn.XLOOKUP(K795,'FX rates'!$A$2:$A$38,'FX rates'!$B$2:$B$38))</f>
        <v>0</v>
      </c>
      <c r="AM795" s="4"/>
      <c r="AN795" s="4"/>
      <c r="AO795" s="4"/>
      <c r="AP795" s="32">
        <f t="shared" si="172"/>
        <v>0.12663884775878317</v>
      </c>
      <c r="AQ795" s="32">
        <f t="shared" si="173"/>
        <v>0</v>
      </c>
      <c r="AR795" s="24">
        <f t="shared" si="178"/>
        <v>234772.88999999998</v>
      </c>
      <c r="AS795" s="24" t="str">
        <f t="shared" si="179"/>
        <v>0</v>
      </c>
      <c r="AT795" s="24">
        <f t="shared" si="180"/>
        <v>301782.82020553027</v>
      </c>
      <c r="AU795" s="24">
        <f t="shared" si="181"/>
        <v>33531.424467281147</v>
      </c>
    </row>
    <row r="796" spans="1:47" x14ac:dyDescent="0.25">
      <c r="A796" s="28" t="s">
        <v>15717</v>
      </c>
      <c r="B796" s="28" t="s">
        <v>11991</v>
      </c>
      <c r="C796" s="28" t="s">
        <v>11992</v>
      </c>
      <c r="D796" s="28" t="s">
        <v>11993</v>
      </c>
      <c r="E796" s="28" t="s">
        <v>11994</v>
      </c>
      <c r="F796" s="29">
        <v>44494</v>
      </c>
      <c r="G796" s="29">
        <v>44896</v>
      </c>
      <c r="H796" s="28" t="s">
        <v>11995</v>
      </c>
      <c r="I796" s="28" t="s">
        <v>16034</v>
      </c>
      <c r="J796" s="28" t="s">
        <v>16035</v>
      </c>
      <c r="K796" s="28" t="s">
        <v>11996</v>
      </c>
      <c r="L796" s="27">
        <v>222222.00000000006</v>
      </c>
      <c r="M796" s="27">
        <v>149776</v>
      </c>
      <c r="N796" s="27">
        <v>0</v>
      </c>
      <c r="O796" s="27">
        <v>0</v>
      </c>
      <c r="P796" s="27">
        <f t="shared" si="168"/>
        <v>149776</v>
      </c>
      <c r="Q796" s="27">
        <v>0</v>
      </c>
      <c r="R796" s="27">
        <v>0</v>
      </c>
      <c r="S796" s="27">
        <v>0</v>
      </c>
      <c r="T796" s="27">
        <f t="shared" si="169"/>
        <v>0</v>
      </c>
      <c r="U796" s="27">
        <v>0</v>
      </c>
      <c r="V796" s="27">
        <f t="shared" si="170"/>
        <v>371998.00000000006</v>
      </c>
      <c r="W796" s="28" t="s">
        <v>11997</v>
      </c>
      <c r="X796" s="27">
        <v>233333.10000000006</v>
      </c>
      <c r="Y796" s="27">
        <f t="shared" si="174"/>
        <v>623931.00000000012</v>
      </c>
      <c r="Z796" s="4" t="str" cm="1">
        <f t="array" ref="Z796">_xlfn.IFS(YEARFRAC(F796,G796)&lt;1,"&lt;1 Year",YEARFRAC(F796,G796)&lt;=5,"1-5 Years",YEARFRAC(F796,G796)&gt;5,"&gt;5 Years")</f>
        <v>1-5 Years</v>
      </c>
      <c r="AA796" s="24">
        <f>L796*(_xlfn.XLOOKUP(K796,'FX rates'!$A$2:$A$38,'FX rates'!$B$2:$B$38))</f>
        <v>222222.00000000006</v>
      </c>
      <c r="AB796" s="24">
        <f>V796*(_xlfn.XLOOKUP(K796,'FX rates'!$A$2:$A$38,'FX rates'!$B$2:$B$38))</f>
        <v>371998.00000000006</v>
      </c>
      <c r="AC796" s="24">
        <f>X796*(_xlfn.XLOOKUP(W796,'FX rates'!$A$2:$A$38,'FX rates'!$B$2:$B$38))</f>
        <v>233333.10000000006</v>
      </c>
      <c r="AD796" s="24">
        <f>Y796*(_xlfn.XLOOKUP(W796,'FX rates'!$A$2:$A$38,'FX rates'!$B$2:$B$38))</f>
        <v>623931.00000000012</v>
      </c>
      <c r="AE796" s="30">
        <f t="shared" si="175"/>
        <v>5.000000000000001E-2</v>
      </c>
      <c r="AF796" s="31">
        <f t="shared" si="176"/>
        <v>11111.100000000006</v>
      </c>
      <c r="AG796" s="23">
        <f t="shared" si="177"/>
        <v>149776</v>
      </c>
      <c r="AH796" s="35">
        <f t="shared" si="171"/>
        <v>1</v>
      </c>
      <c r="AI796" s="23">
        <f>U796*(_xlfn.XLOOKUP(K796,'FX rates'!$A$2:$A$38,'FX rates'!$B$2:$B$38))</f>
        <v>0</v>
      </c>
      <c r="AJ796" s="23">
        <f>Q796*(_xlfn.XLOOKUP(K796,'FX rates'!$A$2:$A$38,'FX rates'!$B$2:$B$38))</f>
        <v>0</v>
      </c>
      <c r="AK796" s="23">
        <f>R796*(_xlfn.XLOOKUP(K796,'FX rates'!$A$2:$A$38,'FX rates'!$B$2:$B$38))</f>
        <v>0</v>
      </c>
      <c r="AM796" s="4"/>
      <c r="AN796" s="4"/>
      <c r="AO796" s="4"/>
      <c r="AP796" s="32">
        <f t="shared" si="172"/>
        <v>0.67399267399267382</v>
      </c>
      <c r="AQ796" s="32">
        <f t="shared" si="173"/>
        <v>0</v>
      </c>
      <c r="AR796" s="24">
        <f t="shared" si="178"/>
        <v>390597.90000000008</v>
      </c>
      <c r="AS796" s="24" t="str">
        <f t="shared" si="179"/>
        <v>0</v>
      </c>
      <c r="AT796" s="24">
        <f t="shared" si="180"/>
        <v>561537.90000000014</v>
      </c>
      <c r="AU796" s="24">
        <f t="shared" si="181"/>
        <v>62393.099999999977</v>
      </c>
    </row>
    <row r="797" spans="1:47" x14ac:dyDescent="0.25">
      <c r="A797" s="28" t="s">
        <v>15718</v>
      </c>
      <c r="B797" s="28" t="s">
        <v>11998</v>
      </c>
      <c r="C797" s="28" t="s">
        <v>11999</v>
      </c>
      <c r="D797" s="28" t="s">
        <v>12000</v>
      </c>
      <c r="E797" s="28" t="s">
        <v>12001</v>
      </c>
      <c r="F797" s="29">
        <v>44494</v>
      </c>
      <c r="G797" s="29">
        <v>44896</v>
      </c>
      <c r="H797" s="28" t="s">
        <v>12002</v>
      </c>
      <c r="I797" s="28" t="s">
        <v>16042</v>
      </c>
      <c r="J797" s="28" t="s">
        <v>16050</v>
      </c>
      <c r="K797" s="28" t="s">
        <v>12003</v>
      </c>
      <c r="L797" s="27">
        <v>200200.00000000003</v>
      </c>
      <c r="M797" s="27">
        <v>153120</v>
      </c>
      <c r="N797" s="27">
        <v>0</v>
      </c>
      <c r="O797" s="27">
        <v>0</v>
      </c>
      <c r="P797" s="27">
        <f t="shared" si="168"/>
        <v>153120</v>
      </c>
      <c r="Q797" s="27">
        <v>0</v>
      </c>
      <c r="R797" s="27">
        <v>0</v>
      </c>
      <c r="S797" s="27">
        <v>0</v>
      </c>
      <c r="T797" s="27">
        <f t="shared" si="169"/>
        <v>0</v>
      </c>
      <c r="U797" s="27">
        <v>0</v>
      </c>
      <c r="V797" s="27">
        <f t="shared" si="170"/>
        <v>353320</v>
      </c>
      <c r="W797" s="28" t="s">
        <v>12004</v>
      </c>
      <c r="X797" s="27">
        <v>218218.00000000006</v>
      </c>
      <c r="Y797" s="27">
        <f t="shared" si="174"/>
        <v>603336.80000000016</v>
      </c>
      <c r="Z797" s="4" t="str" cm="1">
        <f t="array" ref="Z797">_xlfn.IFS(YEARFRAC(F797,G797)&lt;1,"&lt;1 Year",YEARFRAC(F797,G797)&lt;=5,"1-5 Years",YEARFRAC(F797,G797)&gt;5,"&gt;5 Years")</f>
        <v>1-5 Years</v>
      </c>
      <c r="AA797" s="24">
        <f>L797*(_xlfn.XLOOKUP(K797,'FX rates'!$A$2:$A$38,'FX rates'!$B$2:$B$38))</f>
        <v>200200.00000000003</v>
      </c>
      <c r="AB797" s="24">
        <f>V797*(_xlfn.XLOOKUP(K797,'FX rates'!$A$2:$A$38,'FX rates'!$B$2:$B$38))</f>
        <v>353320</v>
      </c>
      <c r="AC797" s="24">
        <f>X797*(_xlfn.XLOOKUP(W797,'FX rates'!$A$2:$A$38,'FX rates'!$B$2:$B$38))</f>
        <v>218218.00000000006</v>
      </c>
      <c r="AD797" s="24">
        <f>Y797*(_xlfn.XLOOKUP(W797,'FX rates'!$A$2:$A$38,'FX rates'!$B$2:$B$38))</f>
        <v>603336.80000000016</v>
      </c>
      <c r="AE797" s="30">
        <f t="shared" si="175"/>
        <v>9.0000000000000135E-2</v>
      </c>
      <c r="AF797" s="31">
        <f t="shared" si="176"/>
        <v>18018.000000000029</v>
      </c>
      <c r="AG797" s="23">
        <f t="shared" si="177"/>
        <v>153119.99999999997</v>
      </c>
      <c r="AH797" s="35">
        <f t="shared" si="171"/>
        <v>1</v>
      </c>
      <c r="AI797" s="23">
        <f>U797*(_xlfn.XLOOKUP(K797,'FX rates'!$A$2:$A$38,'FX rates'!$B$2:$B$38))</f>
        <v>0</v>
      </c>
      <c r="AJ797" s="23">
        <f>Q797*(_xlfn.XLOOKUP(K797,'FX rates'!$A$2:$A$38,'FX rates'!$B$2:$B$38))</f>
        <v>0</v>
      </c>
      <c r="AK797" s="23">
        <f>R797*(_xlfn.XLOOKUP(K797,'FX rates'!$A$2:$A$38,'FX rates'!$B$2:$B$38))</f>
        <v>0</v>
      </c>
      <c r="AM797" s="4"/>
      <c r="AN797" s="4"/>
      <c r="AO797" s="4"/>
      <c r="AP797" s="32">
        <f t="shared" si="172"/>
        <v>0.76483516483516467</v>
      </c>
      <c r="AQ797" s="32">
        <f t="shared" si="173"/>
        <v>0</v>
      </c>
      <c r="AR797" s="24">
        <f t="shared" si="178"/>
        <v>385118.8000000001</v>
      </c>
      <c r="AS797" s="24" t="str">
        <f t="shared" si="179"/>
        <v>0</v>
      </c>
      <c r="AT797" s="24">
        <f t="shared" si="180"/>
        <v>543003.12000000011</v>
      </c>
      <c r="AU797" s="24">
        <f t="shared" si="181"/>
        <v>60333.680000000051</v>
      </c>
    </row>
    <row r="798" spans="1:47" x14ac:dyDescent="0.25">
      <c r="A798" s="28" t="s">
        <v>15719</v>
      </c>
      <c r="B798" s="28" t="s">
        <v>12005</v>
      </c>
      <c r="C798" s="28" t="s">
        <v>12006</v>
      </c>
      <c r="D798" s="28" t="s">
        <v>12007</v>
      </c>
      <c r="E798" s="28" t="s">
        <v>12008</v>
      </c>
      <c r="F798" s="29">
        <v>44480</v>
      </c>
      <c r="G798" s="29">
        <v>44896</v>
      </c>
      <c r="H798" s="28" t="s">
        <v>12009</v>
      </c>
      <c r="I798" s="28" t="s">
        <v>16049</v>
      </c>
      <c r="J798" s="28" t="s">
        <v>16053</v>
      </c>
      <c r="K798" s="28" t="s">
        <v>12010</v>
      </c>
      <c r="L798" s="27">
        <v>164780</v>
      </c>
      <c r="M798" s="27">
        <v>346045.70000000007</v>
      </c>
      <c r="N798" s="27">
        <v>0</v>
      </c>
      <c r="O798" s="27">
        <v>0</v>
      </c>
      <c r="P798" s="27">
        <f t="shared" si="168"/>
        <v>346045.70000000007</v>
      </c>
      <c r="Q798" s="27">
        <v>72127</v>
      </c>
      <c r="R798" s="27">
        <v>0</v>
      </c>
      <c r="S798" s="27">
        <v>0</v>
      </c>
      <c r="T798" s="27">
        <f t="shared" si="169"/>
        <v>72127</v>
      </c>
      <c r="U798" s="27">
        <v>0</v>
      </c>
      <c r="V798" s="27">
        <f t="shared" si="170"/>
        <v>582952.70000000007</v>
      </c>
      <c r="W798" s="28" t="s">
        <v>12011</v>
      </c>
      <c r="X798" s="27">
        <v>189496.99999999997</v>
      </c>
      <c r="Y798" s="27">
        <f t="shared" si="174"/>
        <v>776946.55500000005</v>
      </c>
      <c r="Z798" s="4" t="str" cm="1">
        <f t="array" ref="Z798">_xlfn.IFS(YEARFRAC(F798,G798)&lt;1,"&lt;1 Year",YEARFRAC(F798,G798)&lt;=5,"1-5 Years",YEARFRAC(F798,G798)&gt;5,"&gt;5 Years")</f>
        <v>1-5 Years</v>
      </c>
      <c r="AA798" s="24">
        <f>L798*(_xlfn.XLOOKUP(K798,'FX rates'!$A$2:$A$38,'FX rates'!$B$2:$B$38))</f>
        <v>164780</v>
      </c>
      <c r="AB798" s="24">
        <f>V798*(_xlfn.XLOOKUP(K798,'FX rates'!$A$2:$A$38,'FX rates'!$B$2:$B$38))</f>
        <v>582952.70000000007</v>
      </c>
      <c r="AC798" s="24">
        <f>X798*(_xlfn.XLOOKUP(W798,'FX rates'!$A$2:$A$38,'FX rates'!$B$2:$B$38))</f>
        <v>189496.99999999997</v>
      </c>
      <c r="AD798" s="24">
        <f>Y798*(_xlfn.XLOOKUP(W798,'FX rates'!$A$2:$A$38,'FX rates'!$B$2:$B$38))</f>
        <v>776946.55500000005</v>
      </c>
      <c r="AE798" s="30">
        <f t="shared" si="175"/>
        <v>0.14999999999999983</v>
      </c>
      <c r="AF798" s="31">
        <f t="shared" si="176"/>
        <v>24716.999999999971</v>
      </c>
      <c r="AG798" s="23">
        <f t="shared" si="177"/>
        <v>418172.70000000007</v>
      </c>
      <c r="AH798" s="35">
        <f t="shared" si="171"/>
        <v>1</v>
      </c>
      <c r="AI798" s="23">
        <f>U798*(_xlfn.XLOOKUP(K798,'FX rates'!$A$2:$A$38,'FX rates'!$B$2:$B$38))</f>
        <v>0</v>
      </c>
      <c r="AJ798" s="23">
        <f>Q798*(_xlfn.XLOOKUP(K798,'FX rates'!$A$2:$A$38,'FX rates'!$B$2:$B$38))</f>
        <v>72127</v>
      </c>
      <c r="AK798" s="23">
        <f>R798*(_xlfn.XLOOKUP(K798,'FX rates'!$A$2:$A$38,'FX rates'!$B$2:$B$38))</f>
        <v>0</v>
      </c>
      <c r="AM798" s="4"/>
      <c r="AN798" s="4"/>
      <c r="AO798" s="4"/>
      <c r="AP798" s="32">
        <f t="shared" si="172"/>
        <v>2.1000467289719631</v>
      </c>
      <c r="AQ798" s="32">
        <f t="shared" si="173"/>
        <v>0</v>
      </c>
      <c r="AR798" s="24">
        <f t="shared" si="178"/>
        <v>587449.55500000005</v>
      </c>
      <c r="AS798" s="24" t="str">
        <f t="shared" si="179"/>
        <v>0</v>
      </c>
      <c r="AT798" s="24">
        <f t="shared" si="180"/>
        <v>699251.89950000006</v>
      </c>
      <c r="AU798" s="24">
        <f t="shared" si="181"/>
        <v>77694.655499999993</v>
      </c>
    </row>
    <row r="799" spans="1:47" x14ac:dyDescent="0.25">
      <c r="A799" s="28" t="s">
        <v>15720</v>
      </c>
      <c r="B799" s="28" t="s">
        <v>12012</v>
      </c>
      <c r="C799" s="28" t="s">
        <v>12013</v>
      </c>
      <c r="D799" s="28" t="s">
        <v>12014</v>
      </c>
      <c r="E799" s="28" t="s">
        <v>12015</v>
      </c>
      <c r="F799" s="29">
        <v>44480</v>
      </c>
      <c r="G799" s="29">
        <v>44896</v>
      </c>
      <c r="H799" s="28" t="s">
        <v>12016</v>
      </c>
      <c r="I799" s="28" t="s">
        <v>16055</v>
      </c>
      <c r="J799" s="28" t="s">
        <v>16052</v>
      </c>
      <c r="K799" s="28" t="s">
        <v>12017</v>
      </c>
      <c r="L799" s="27">
        <v>179520</v>
      </c>
      <c r="M799" s="27">
        <v>96030.000000000015</v>
      </c>
      <c r="N799" s="27">
        <v>0</v>
      </c>
      <c r="O799" s="27">
        <v>0</v>
      </c>
      <c r="P799" s="27">
        <f t="shared" si="168"/>
        <v>96030.000000000015</v>
      </c>
      <c r="Q799" s="27">
        <v>0</v>
      </c>
      <c r="R799" s="27">
        <v>0</v>
      </c>
      <c r="S799" s="27">
        <v>0</v>
      </c>
      <c r="T799" s="27">
        <f t="shared" si="169"/>
        <v>0</v>
      </c>
      <c r="U799" s="27">
        <v>0</v>
      </c>
      <c r="V799" s="27">
        <f t="shared" si="170"/>
        <v>275550</v>
      </c>
      <c r="W799" s="28" t="s">
        <v>12018</v>
      </c>
      <c r="X799" s="27">
        <v>186700.80000000002</v>
      </c>
      <c r="Y799" s="27">
        <f t="shared" si="174"/>
        <v>473272.80000000005</v>
      </c>
      <c r="Z799" s="4" t="str" cm="1">
        <f t="array" ref="Z799">_xlfn.IFS(YEARFRAC(F799,G799)&lt;1,"&lt;1 Year",YEARFRAC(F799,G799)&lt;=5,"1-5 Years",YEARFRAC(F799,G799)&gt;5,"&gt;5 Years")</f>
        <v>1-5 Years</v>
      </c>
      <c r="AA799" s="24">
        <f>L799*(_xlfn.XLOOKUP(K799,'FX rates'!$A$2:$A$38,'FX rates'!$B$2:$B$38))</f>
        <v>179520</v>
      </c>
      <c r="AB799" s="24">
        <f>V799*(_xlfn.XLOOKUP(K799,'FX rates'!$A$2:$A$38,'FX rates'!$B$2:$B$38))</f>
        <v>275550</v>
      </c>
      <c r="AC799" s="24">
        <f>X799*(_xlfn.XLOOKUP(W799,'FX rates'!$A$2:$A$38,'FX rates'!$B$2:$B$38))</f>
        <v>186700.80000000002</v>
      </c>
      <c r="AD799" s="24">
        <f>Y799*(_xlfn.XLOOKUP(W799,'FX rates'!$A$2:$A$38,'FX rates'!$B$2:$B$38))</f>
        <v>473272.80000000005</v>
      </c>
      <c r="AE799" s="30">
        <f t="shared" si="175"/>
        <v>4.0000000000000098E-2</v>
      </c>
      <c r="AF799" s="31">
        <f t="shared" si="176"/>
        <v>7180.8000000000175</v>
      </c>
      <c r="AG799" s="23">
        <f t="shared" si="177"/>
        <v>96030</v>
      </c>
      <c r="AH799" s="35">
        <f t="shared" si="171"/>
        <v>1</v>
      </c>
      <c r="AI799" s="23">
        <f>U799*(_xlfn.XLOOKUP(K799,'FX rates'!$A$2:$A$38,'FX rates'!$B$2:$B$38))</f>
        <v>0</v>
      </c>
      <c r="AJ799" s="23">
        <f>Q799*(_xlfn.XLOOKUP(K799,'FX rates'!$A$2:$A$38,'FX rates'!$B$2:$B$38))</f>
        <v>0</v>
      </c>
      <c r="AK799" s="23">
        <f>R799*(_xlfn.XLOOKUP(K799,'FX rates'!$A$2:$A$38,'FX rates'!$B$2:$B$38))</f>
        <v>0</v>
      </c>
      <c r="AM799" s="4"/>
      <c r="AN799" s="4"/>
      <c r="AO799" s="4"/>
      <c r="AP799" s="32">
        <f t="shared" si="172"/>
        <v>0.53492647058823539</v>
      </c>
      <c r="AQ799" s="32">
        <f t="shared" si="173"/>
        <v>0</v>
      </c>
      <c r="AR799" s="24">
        <f t="shared" si="178"/>
        <v>286572.00000000006</v>
      </c>
      <c r="AS799" s="24" t="str">
        <f t="shared" si="179"/>
        <v>0</v>
      </c>
      <c r="AT799" s="24">
        <f t="shared" si="180"/>
        <v>425945.52000000008</v>
      </c>
      <c r="AU799" s="24">
        <f t="shared" si="181"/>
        <v>47327.27999999997</v>
      </c>
    </row>
    <row r="800" spans="1:47" x14ac:dyDescent="0.25">
      <c r="A800" s="28" t="s">
        <v>15721</v>
      </c>
      <c r="B800" s="28" t="s">
        <v>12019</v>
      </c>
      <c r="C800" s="28" t="s">
        <v>12020</v>
      </c>
      <c r="D800" s="28" t="s">
        <v>12021</v>
      </c>
      <c r="E800" s="28" t="s">
        <v>12022</v>
      </c>
      <c r="F800" s="29">
        <v>44501</v>
      </c>
      <c r="G800" s="29">
        <v>44896</v>
      </c>
      <c r="H800" s="28" t="s">
        <v>12023</v>
      </c>
      <c r="I800" s="28" t="s">
        <v>16033</v>
      </c>
      <c r="J800" s="28" t="s">
        <v>16056</v>
      </c>
      <c r="K800" s="28" t="s">
        <v>12024</v>
      </c>
      <c r="L800" s="27">
        <v>160160.00000000003</v>
      </c>
      <c r="M800" s="27">
        <v>50600.000000000007</v>
      </c>
      <c r="N800" s="27">
        <v>0</v>
      </c>
      <c r="O800" s="27">
        <v>0</v>
      </c>
      <c r="P800" s="27">
        <f t="shared" si="168"/>
        <v>50600.000000000007</v>
      </c>
      <c r="Q800" s="27">
        <v>0</v>
      </c>
      <c r="R800" s="27">
        <v>0</v>
      </c>
      <c r="S800" s="27">
        <v>0</v>
      </c>
      <c r="T800" s="27">
        <f t="shared" si="169"/>
        <v>0</v>
      </c>
      <c r="U800" s="27">
        <v>0</v>
      </c>
      <c r="V800" s="27">
        <f t="shared" si="170"/>
        <v>210760.00000000003</v>
      </c>
      <c r="W800" s="28" t="s">
        <v>12025</v>
      </c>
      <c r="X800" s="27">
        <v>161761.60000000003</v>
      </c>
      <c r="Y800" s="27">
        <f t="shared" si="174"/>
        <v>374629.20000000007</v>
      </c>
      <c r="Z800" s="4" t="str" cm="1">
        <f t="array" ref="Z800">_xlfn.IFS(YEARFRAC(F800,G800)&lt;1,"&lt;1 Year",YEARFRAC(F800,G800)&lt;=5,"1-5 Years",YEARFRAC(F800,G800)&gt;5,"&gt;5 Years")</f>
        <v>1-5 Years</v>
      </c>
      <c r="AA800" s="24">
        <f>L800*(_xlfn.XLOOKUP(K800,'FX rates'!$A$2:$A$38,'FX rates'!$B$2:$B$38))</f>
        <v>213116.90401211468</v>
      </c>
      <c r="AB800" s="24">
        <f>V800*(_xlfn.XLOOKUP(K800,'FX rates'!$A$2:$A$38,'FX rates'!$B$2:$B$38))</f>
        <v>280447.79401594214</v>
      </c>
      <c r="AC800" s="24">
        <f>X800*(_xlfn.XLOOKUP(W800,'FX rates'!$A$2:$A$38,'FX rates'!$B$2:$B$38))</f>
        <v>215248.07305223585</v>
      </c>
      <c r="AD800" s="24">
        <f>Y800*(_xlfn.XLOOKUP(W800,'FX rates'!$A$2:$A$38,'FX rates'!$B$2:$B$38))</f>
        <v>498500.3450083374</v>
      </c>
      <c r="AE800" s="30">
        <f t="shared" si="175"/>
        <v>1.0000000000000096E-2</v>
      </c>
      <c r="AF800" s="31">
        <f t="shared" si="176"/>
        <v>1601.6000000000058</v>
      </c>
      <c r="AG800" s="23">
        <f t="shared" si="177"/>
        <v>67330.890003827459</v>
      </c>
      <c r="AH800" s="35">
        <f t="shared" si="171"/>
        <v>1.3306500000756409</v>
      </c>
      <c r="AI800" s="23">
        <f>U800*(_xlfn.XLOOKUP(K800,'FX rates'!$A$2:$A$38,'FX rates'!$B$2:$B$38))</f>
        <v>0</v>
      </c>
      <c r="AJ800" s="23">
        <f>Q800*(_xlfn.XLOOKUP(K800,'FX rates'!$A$2:$A$38,'FX rates'!$B$2:$B$38))</f>
        <v>0</v>
      </c>
      <c r="AK800" s="23">
        <f>R800*(_xlfn.XLOOKUP(K800,'FX rates'!$A$2:$A$38,'FX rates'!$B$2:$B$38))</f>
        <v>0</v>
      </c>
      <c r="AM800" s="4"/>
      <c r="AN800" s="4"/>
      <c r="AO800" s="4"/>
      <c r="AP800" s="32">
        <f t="shared" si="172"/>
        <v>0.31593406593406592</v>
      </c>
      <c r="AQ800" s="32">
        <f t="shared" si="173"/>
        <v>0</v>
      </c>
      <c r="AR800" s="24">
        <f t="shared" si="178"/>
        <v>212867.60000000003</v>
      </c>
      <c r="AS800" s="24" t="str">
        <f t="shared" si="179"/>
        <v>0</v>
      </c>
      <c r="AT800" s="24">
        <f t="shared" si="180"/>
        <v>448650.31050750369</v>
      </c>
      <c r="AU800" s="24">
        <f t="shared" si="181"/>
        <v>49850.034500833717</v>
      </c>
    </row>
    <row r="801" spans="1:47" x14ac:dyDescent="0.25">
      <c r="A801" s="28" t="s">
        <v>15722</v>
      </c>
      <c r="B801" s="28" t="s">
        <v>3023</v>
      </c>
      <c r="C801" s="28" t="s">
        <v>3024</v>
      </c>
      <c r="D801" s="28" t="s">
        <v>3025</v>
      </c>
      <c r="E801" s="28" t="s">
        <v>3026</v>
      </c>
      <c r="F801" s="29">
        <v>44487</v>
      </c>
      <c r="G801" s="29">
        <v>44896</v>
      </c>
      <c r="H801" s="28" t="s">
        <v>3027</v>
      </c>
      <c r="I801" s="28" t="s">
        <v>16053</v>
      </c>
      <c r="J801" s="28" t="s">
        <v>16051</v>
      </c>
      <c r="K801" s="28" t="s">
        <v>3028</v>
      </c>
      <c r="L801" s="27">
        <v>44995.5</v>
      </c>
      <c r="M801" s="27">
        <v>3349.5000000000005</v>
      </c>
      <c r="N801" s="27">
        <v>0</v>
      </c>
      <c r="O801" s="27">
        <v>0</v>
      </c>
      <c r="P801" s="27">
        <f t="shared" si="168"/>
        <v>3349.5000000000005</v>
      </c>
      <c r="Q801" s="27">
        <v>0</v>
      </c>
      <c r="R801" s="27">
        <v>0</v>
      </c>
      <c r="S801" s="27">
        <v>0</v>
      </c>
      <c r="T801" s="27">
        <f t="shared" si="169"/>
        <v>0</v>
      </c>
      <c r="U801" s="27">
        <v>0</v>
      </c>
      <c r="V801" s="27">
        <f t="shared" si="170"/>
        <v>48345</v>
      </c>
      <c r="W801" s="28" t="s">
        <v>3029</v>
      </c>
      <c r="X801" s="27">
        <v>48595.140000000007</v>
      </c>
      <c r="Y801" s="27">
        <f t="shared" si="174"/>
        <v>100807.74000000002</v>
      </c>
      <c r="Z801" s="4" t="str" cm="1">
        <f t="array" ref="Z801">_xlfn.IFS(YEARFRAC(F801,G801)&lt;1,"&lt;1 Year",YEARFRAC(F801,G801)&lt;=5,"1-5 Years",YEARFRAC(F801,G801)&gt;5,"&gt;5 Years")</f>
        <v>1-5 Years</v>
      </c>
      <c r="AA801" s="24">
        <f>L801*(_xlfn.XLOOKUP(K801,'FX rates'!$A$2:$A$38,'FX rates'!$B$2:$B$38))</f>
        <v>59873.262078403503</v>
      </c>
      <c r="AB801" s="24">
        <f>V801*(_xlfn.XLOOKUP(K801,'FX rates'!$A$2:$A$38,'FX rates'!$B$2:$B$38))</f>
        <v>64330.274253656862</v>
      </c>
      <c r="AC801" s="24">
        <f>X801*(_xlfn.XLOOKUP(W801,'FX rates'!$A$2:$A$38,'FX rates'!$B$2:$B$38))</f>
        <v>64663.123044675791</v>
      </c>
      <c r="AD801" s="24">
        <f>Y801*(_xlfn.XLOOKUP(W801,'FX rates'!$A$2:$A$38,'FX rates'!$B$2:$B$38))</f>
        <v>134139.8192386252</v>
      </c>
      <c r="AE801" s="30">
        <f t="shared" si="175"/>
        <v>8.000000000000014E-2</v>
      </c>
      <c r="AF801" s="31">
        <f t="shared" si="176"/>
        <v>3599.6400000000067</v>
      </c>
      <c r="AG801" s="23">
        <f t="shared" si="177"/>
        <v>4457.0121752533596</v>
      </c>
      <c r="AH801" s="35">
        <f t="shared" si="171"/>
        <v>1.3306500000756409</v>
      </c>
      <c r="AI801" s="23">
        <f>U801*(_xlfn.XLOOKUP(K801,'FX rates'!$A$2:$A$38,'FX rates'!$B$2:$B$38))</f>
        <v>0</v>
      </c>
      <c r="AJ801" s="23">
        <f>Q801*(_xlfn.XLOOKUP(K801,'FX rates'!$A$2:$A$38,'FX rates'!$B$2:$B$38))</f>
        <v>0</v>
      </c>
      <c r="AK801" s="23">
        <f>R801*(_xlfn.XLOOKUP(K801,'FX rates'!$A$2:$A$38,'FX rates'!$B$2:$B$38))</f>
        <v>0</v>
      </c>
      <c r="AM801" s="4"/>
      <c r="AN801" s="4"/>
      <c r="AO801" s="4"/>
      <c r="AP801" s="32">
        <f t="shared" si="172"/>
        <v>7.4440777411074452E-2</v>
      </c>
      <c r="AQ801" s="32">
        <f t="shared" si="173"/>
        <v>0</v>
      </c>
      <c r="AR801" s="24">
        <f t="shared" si="178"/>
        <v>52212.600000000006</v>
      </c>
      <c r="AS801" s="24" t="str">
        <f t="shared" si="179"/>
        <v>0</v>
      </c>
      <c r="AT801" s="24">
        <f t="shared" si="180"/>
        <v>120725.83731476268</v>
      </c>
      <c r="AU801" s="24">
        <f t="shared" si="181"/>
        <v>13413.98192386252</v>
      </c>
    </row>
    <row r="802" spans="1:47" x14ac:dyDescent="0.25">
      <c r="A802" s="28" t="s">
        <v>15723</v>
      </c>
      <c r="B802" s="28" t="s">
        <v>12033</v>
      </c>
      <c r="C802" s="28" t="s">
        <v>12034</v>
      </c>
      <c r="D802" s="28" t="s">
        <v>12035</v>
      </c>
      <c r="E802" s="28" t="s">
        <v>12036</v>
      </c>
      <c r="F802" s="29">
        <v>44487</v>
      </c>
      <c r="G802" s="29">
        <v>44896</v>
      </c>
      <c r="H802" s="28" t="s">
        <v>12037</v>
      </c>
      <c r="I802" s="28" t="s">
        <v>16047</v>
      </c>
      <c r="J802" s="4" t="s">
        <v>16035</v>
      </c>
      <c r="K802" s="28" t="s">
        <v>12038</v>
      </c>
      <c r="L802" s="27">
        <v>111078.00000000001</v>
      </c>
      <c r="M802" s="27">
        <v>52376.500000000007</v>
      </c>
      <c r="N802" s="27">
        <v>0</v>
      </c>
      <c r="O802" s="27">
        <v>0</v>
      </c>
      <c r="P802" s="27">
        <f t="shared" si="168"/>
        <v>52376.500000000007</v>
      </c>
      <c r="Q802" s="27">
        <v>0</v>
      </c>
      <c r="R802" s="27">
        <v>0</v>
      </c>
      <c r="S802" s="27">
        <v>0</v>
      </c>
      <c r="T802" s="27">
        <f t="shared" si="169"/>
        <v>0</v>
      </c>
      <c r="U802" s="27">
        <v>0</v>
      </c>
      <c r="V802" s="27">
        <f t="shared" si="170"/>
        <v>163454.50000000003</v>
      </c>
      <c r="W802" s="28" t="s">
        <v>12039</v>
      </c>
      <c r="X802" s="27">
        <v>117742.68000000002</v>
      </c>
      <c r="Y802" s="27">
        <f t="shared" si="174"/>
        <v>291004.45000000007</v>
      </c>
      <c r="Z802" s="4" t="str" cm="1">
        <f t="array" ref="Z802">_xlfn.IFS(YEARFRAC(F802,G802)&lt;1,"&lt;1 Year",YEARFRAC(F802,G802)&lt;=5,"1-5 Years",YEARFRAC(F802,G802)&gt;5,"&gt;5 Years")</f>
        <v>1-5 Years</v>
      </c>
      <c r="AA802" s="24">
        <f>L802*(_xlfn.XLOOKUP(K802,'FX rates'!$A$2:$A$38,'FX rates'!$B$2:$B$38))</f>
        <v>147805.94070840205</v>
      </c>
      <c r="AB802" s="24">
        <f>V802*(_xlfn.XLOOKUP(K802,'FX rates'!$A$2:$A$38,'FX rates'!$B$2:$B$38))</f>
        <v>217500.73043736388</v>
      </c>
      <c r="AC802" s="24">
        <f>X802*(_xlfn.XLOOKUP(W802,'FX rates'!$A$2:$A$38,'FX rates'!$B$2:$B$38))</f>
        <v>156674.2971509062</v>
      </c>
      <c r="AD802" s="24">
        <f>Y802*(_xlfn.XLOOKUP(W802,'FX rates'!$A$2:$A$38,'FX rates'!$B$2:$B$38))</f>
        <v>387225.07141451194</v>
      </c>
      <c r="AE802" s="30">
        <f t="shared" si="175"/>
        <v>6.000000000000022E-2</v>
      </c>
      <c r="AF802" s="31">
        <f t="shared" si="176"/>
        <v>6664.6800000000076</v>
      </c>
      <c r="AG802" s="23">
        <f t="shared" si="177"/>
        <v>69694.789728961827</v>
      </c>
      <c r="AH802" s="35">
        <f t="shared" si="171"/>
        <v>1.3306500000756409</v>
      </c>
      <c r="AI802" s="23">
        <f>U802*(_xlfn.XLOOKUP(K802,'FX rates'!$A$2:$A$38,'FX rates'!$B$2:$B$38))</f>
        <v>0</v>
      </c>
      <c r="AJ802" s="23">
        <f>Q802*(_xlfn.XLOOKUP(K802,'FX rates'!$A$2:$A$38,'FX rates'!$B$2:$B$38))</f>
        <v>0</v>
      </c>
      <c r="AK802" s="23">
        <f>R802*(_xlfn.XLOOKUP(K802,'FX rates'!$A$2:$A$38,'FX rates'!$B$2:$B$38))</f>
        <v>0</v>
      </c>
      <c r="AM802" s="4"/>
      <c r="AN802" s="4"/>
      <c r="AO802" s="4"/>
      <c r="AP802" s="32">
        <f t="shared" si="172"/>
        <v>0.47152901564666272</v>
      </c>
      <c r="AQ802" s="32">
        <f t="shared" si="173"/>
        <v>0</v>
      </c>
      <c r="AR802" s="24">
        <f t="shared" si="178"/>
        <v>173261.77000000005</v>
      </c>
      <c r="AS802" s="24" t="str">
        <f t="shared" si="179"/>
        <v>0</v>
      </c>
      <c r="AT802" s="24">
        <f t="shared" si="180"/>
        <v>348502.56427306077</v>
      </c>
      <c r="AU802" s="24">
        <f t="shared" si="181"/>
        <v>38722.507141451177</v>
      </c>
    </row>
    <row r="803" spans="1:47" x14ac:dyDescent="0.25">
      <c r="A803" s="28" t="s">
        <v>14176</v>
      </c>
      <c r="B803" s="28" t="s">
        <v>1209</v>
      </c>
      <c r="C803" s="28" t="s">
        <v>1210</v>
      </c>
      <c r="D803" s="28" t="s">
        <v>1211</v>
      </c>
      <c r="E803" s="28" t="s">
        <v>1212</v>
      </c>
      <c r="F803" s="29">
        <v>39674</v>
      </c>
      <c r="G803" s="29">
        <v>44896</v>
      </c>
      <c r="H803" s="28" t="s">
        <v>1213</v>
      </c>
      <c r="I803" s="28" t="s">
        <v>16042</v>
      </c>
      <c r="J803" s="4" t="s">
        <v>16050</v>
      </c>
      <c r="K803" s="28" t="s">
        <v>1214</v>
      </c>
      <c r="L803" s="27">
        <v>280500</v>
      </c>
      <c r="M803" s="27">
        <v>1589500.0000000002</v>
      </c>
      <c r="N803" s="27">
        <v>0</v>
      </c>
      <c r="O803" s="27">
        <v>0</v>
      </c>
      <c r="P803" s="27">
        <f t="shared" si="168"/>
        <v>1589500.0000000002</v>
      </c>
      <c r="Q803" s="27">
        <v>0</v>
      </c>
      <c r="R803" s="27">
        <v>0</v>
      </c>
      <c r="S803" s="27">
        <v>0</v>
      </c>
      <c r="T803" s="27">
        <f t="shared" si="169"/>
        <v>0</v>
      </c>
      <c r="U803" s="27">
        <v>663000</v>
      </c>
      <c r="V803" s="27">
        <f t="shared" si="170"/>
        <v>2533000</v>
      </c>
      <c r="W803" s="28" t="s">
        <v>1215</v>
      </c>
      <c r="X803" s="27">
        <v>286110</v>
      </c>
      <c r="Y803" s="27">
        <f t="shared" si="174"/>
        <v>2193510</v>
      </c>
      <c r="Z803" s="4" t="str" cm="1">
        <f t="array" ref="Z803">_xlfn.IFS(YEARFRAC(F803,G803)&lt;1,"&lt;1 Year",YEARFRAC(F803,G803)&lt;=5,"1-5 Years",YEARFRAC(F803,G803)&gt;5,"&gt;5 Years")</f>
        <v>&gt;5 Years</v>
      </c>
      <c r="AA803" s="24">
        <f>L803*(_xlfn.XLOOKUP(K803,'FX rates'!$A$2:$A$38,'FX rates'!$B$2:$B$38))</f>
        <v>280500</v>
      </c>
      <c r="AB803" s="24">
        <f>V803*(_xlfn.XLOOKUP(K803,'FX rates'!$A$2:$A$38,'FX rates'!$B$2:$B$38))</f>
        <v>2533000</v>
      </c>
      <c r="AC803" s="24">
        <f>X803*(_xlfn.XLOOKUP(W803,'FX rates'!$A$2:$A$38,'FX rates'!$B$2:$B$38))</f>
        <v>286110</v>
      </c>
      <c r="AD803" s="24">
        <f>Y803*(_xlfn.XLOOKUP(W803,'FX rates'!$A$2:$A$38,'FX rates'!$B$2:$B$38))</f>
        <v>2193510</v>
      </c>
      <c r="AE803" s="30">
        <f t="shared" si="175"/>
        <v>0.02</v>
      </c>
      <c r="AF803" s="31">
        <f t="shared" si="176"/>
        <v>5610</v>
      </c>
      <c r="AG803" s="23">
        <f t="shared" si="177"/>
        <v>2252500</v>
      </c>
      <c r="AH803" s="35">
        <f t="shared" si="171"/>
        <v>1</v>
      </c>
      <c r="AI803" s="23">
        <f>U803*(_xlfn.XLOOKUP(K803,'FX rates'!$A$2:$A$38,'FX rates'!$B$2:$B$38))</f>
        <v>663000</v>
      </c>
      <c r="AJ803" s="23">
        <f>Q803*(_xlfn.XLOOKUP(K803,'FX rates'!$A$2:$A$38,'FX rates'!$B$2:$B$38))</f>
        <v>0</v>
      </c>
      <c r="AK803" s="23">
        <f>R803*(_xlfn.XLOOKUP(K803,'FX rates'!$A$2:$A$38,'FX rates'!$B$2:$B$38))</f>
        <v>0</v>
      </c>
      <c r="AM803" s="4"/>
      <c r="AN803" s="4"/>
      <c r="AO803" s="4"/>
      <c r="AP803" s="32">
        <f t="shared" si="172"/>
        <v>5.6666666666666679</v>
      </c>
      <c r="AQ803" s="32">
        <f t="shared" si="173"/>
        <v>0</v>
      </c>
      <c r="AR803" s="24">
        <f t="shared" si="178"/>
        <v>1907400.0000000002</v>
      </c>
      <c r="AS803" s="24" t="str">
        <f t="shared" si="179"/>
        <v>0</v>
      </c>
      <c r="AT803" s="24">
        <f t="shared" si="180"/>
        <v>1974159</v>
      </c>
      <c r="AU803" s="24">
        <f t="shared" si="181"/>
        <v>219351</v>
      </c>
    </row>
    <row r="804" spans="1:47" x14ac:dyDescent="0.25">
      <c r="A804" s="28" t="s">
        <v>15724</v>
      </c>
      <c r="B804" s="28" t="s">
        <v>12040</v>
      </c>
      <c r="C804" s="28" t="s">
        <v>12041</v>
      </c>
      <c r="D804" s="28" t="s">
        <v>12042</v>
      </c>
      <c r="E804" s="28" t="s">
        <v>12043</v>
      </c>
      <c r="F804" s="29">
        <v>44494</v>
      </c>
      <c r="G804" s="29">
        <v>44896</v>
      </c>
      <c r="H804" s="28" t="s">
        <v>12044</v>
      </c>
      <c r="I804" s="28" t="s">
        <v>16039</v>
      </c>
      <c r="J804" s="28" t="s">
        <v>16046</v>
      </c>
      <c r="K804" s="28" t="s">
        <v>12045</v>
      </c>
      <c r="L804" s="27">
        <v>219780.00000000006</v>
      </c>
      <c r="M804" s="27">
        <v>697950.00000000012</v>
      </c>
      <c r="N804" s="27">
        <v>0</v>
      </c>
      <c r="O804" s="27">
        <v>0</v>
      </c>
      <c r="P804" s="27">
        <f t="shared" si="168"/>
        <v>697950.00000000012</v>
      </c>
      <c r="Q804" s="27">
        <v>0</v>
      </c>
      <c r="R804" s="27">
        <v>0</v>
      </c>
      <c r="S804" s="27">
        <v>0</v>
      </c>
      <c r="T804" s="27">
        <f t="shared" si="169"/>
        <v>0</v>
      </c>
      <c r="U804" s="27">
        <v>0</v>
      </c>
      <c r="V804" s="27">
        <f t="shared" si="170"/>
        <v>917730.00000000023</v>
      </c>
      <c r="W804" s="28" t="s">
        <v>12046</v>
      </c>
      <c r="X804" s="27">
        <v>252747.00000000006</v>
      </c>
      <c r="Y804" s="27">
        <f t="shared" si="174"/>
        <v>1308136.5000000002</v>
      </c>
      <c r="Z804" s="4" t="str" cm="1">
        <f t="array" ref="Z804">_xlfn.IFS(YEARFRAC(F804,G804)&lt;1,"&lt;1 Year",YEARFRAC(F804,G804)&lt;=5,"1-5 Years",YEARFRAC(F804,G804)&gt;5,"&gt;5 Years")</f>
        <v>1-5 Years</v>
      </c>
      <c r="AA804" s="24">
        <f>L804*(_xlfn.XLOOKUP(K804,'FX rates'!$A$2:$A$38,'FX rates'!$B$2:$B$38))</f>
        <v>219780.00000000006</v>
      </c>
      <c r="AB804" s="24">
        <f>V804*(_xlfn.XLOOKUP(K804,'FX rates'!$A$2:$A$38,'FX rates'!$B$2:$B$38))</f>
        <v>917730.00000000023</v>
      </c>
      <c r="AC804" s="24">
        <f>X804*(_xlfn.XLOOKUP(W804,'FX rates'!$A$2:$A$38,'FX rates'!$B$2:$B$38))</f>
        <v>252747.00000000006</v>
      </c>
      <c r="AD804" s="24">
        <f>Y804*(_xlfn.XLOOKUP(W804,'FX rates'!$A$2:$A$38,'FX rates'!$B$2:$B$38))</f>
        <v>1308136.5000000002</v>
      </c>
      <c r="AE804" s="30">
        <f t="shared" si="175"/>
        <v>0.14999999999999997</v>
      </c>
      <c r="AF804" s="31">
        <f t="shared" si="176"/>
        <v>32967</v>
      </c>
      <c r="AG804" s="23">
        <f t="shared" si="177"/>
        <v>697950.00000000023</v>
      </c>
      <c r="AH804" s="35">
        <f t="shared" si="171"/>
        <v>1</v>
      </c>
      <c r="AI804" s="23">
        <f>U804*(_xlfn.XLOOKUP(K804,'FX rates'!$A$2:$A$38,'FX rates'!$B$2:$B$38))</f>
        <v>0</v>
      </c>
      <c r="AJ804" s="23">
        <f>Q804*(_xlfn.XLOOKUP(K804,'FX rates'!$A$2:$A$38,'FX rates'!$B$2:$B$38))</f>
        <v>0</v>
      </c>
      <c r="AK804" s="23">
        <f>R804*(_xlfn.XLOOKUP(K804,'FX rates'!$A$2:$A$38,'FX rates'!$B$2:$B$38))</f>
        <v>0</v>
      </c>
      <c r="AM804" s="4"/>
      <c r="AN804" s="4"/>
      <c r="AO804" s="4"/>
      <c r="AP804" s="32">
        <f t="shared" si="172"/>
        <v>3.1756756756756754</v>
      </c>
      <c r="AQ804" s="32">
        <f t="shared" si="173"/>
        <v>0</v>
      </c>
      <c r="AR804" s="24">
        <f t="shared" si="178"/>
        <v>1055389.5000000002</v>
      </c>
      <c r="AS804" s="24" t="str">
        <f t="shared" si="179"/>
        <v>0</v>
      </c>
      <c r="AT804" s="24">
        <f t="shared" si="180"/>
        <v>1177322.8500000003</v>
      </c>
      <c r="AU804" s="24">
        <f t="shared" si="181"/>
        <v>130813.64999999991</v>
      </c>
    </row>
    <row r="805" spans="1:47" x14ac:dyDescent="0.25">
      <c r="A805" s="28" t="s">
        <v>15725</v>
      </c>
      <c r="B805" s="28" t="s">
        <v>12047</v>
      </c>
      <c r="C805" s="28" t="s">
        <v>12048</v>
      </c>
      <c r="D805" s="28" t="s">
        <v>12049</v>
      </c>
      <c r="E805" s="28" t="s">
        <v>12050</v>
      </c>
      <c r="F805" s="29">
        <v>44494</v>
      </c>
      <c r="G805" s="29">
        <v>44896</v>
      </c>
      <c r="H805" s="28" t="s">
        <v>12051</v>
      </c>
      <c r="I805" s="28" t="s">
        <v>16050</v>
      </c>
      <c r="J805" s="28" t="s">
        <v>16055</v>
      </c>
      <c r="K805" s="28" t="s">
        <v>12052</v>
      </c>
      <c r="L805" s="27">
        <v>150480.00000000003</v>
      </c>
      <c r="M805" s="27">
        <v>220110.00000000003</v>
      </c>
      <c r="N805" s="27">
        <v>0</v>
      </c>
      <c r="O805" s="27">
        <v>0</v>
      </c>
      <c r="P805" s="27">
        <f t="shared" si="168"/>
        <v>220110.00000000003</v>
      </c>
      <c r="Q805" s="27">
        <v>0</v>
      </c>
      <c r="R805" s="27">
        <v>0</v>
      </c>
      <c r="S805" s="27">
        <v>0</v>
      </c>
      <c r="T805" s="27">
        <f t="shared" si="169"/>
        <v>0</v>
      </c>
      <c r="U805" s="27">
        <v>0</v>
      </c>
      <c r="V805" s="27">
        <f t="shared" si="170"/>
        <v>370590.00000000006</v>
      </c>
      <c r="W805" s="28" t="s">
        <v>12053</v>
      </c>
      <c r="X805" s="27">
        <v>156499.20000000004</v>
      </c>
      <c r="Y805" s="27">
        <f t="shared" si="174"/>
        <v>541912.80000000016</v>
      </c>
      <c r="Z805" s="4" t="str" cm="1">
        <f t="array" ref="Z805">_xlfn.IFS(YEARFRAC(F805,G805)&lt;1,"&lt;1 Year",YEARFRAC(F805,G805)&lt;=5,"1-5 Years",YEARFRAC(F805,G805)&gt;5,"&gt;5 Years")</f>
        <v>1-5 Years</v>
      </c>
      <c r="AA805" s="24">
        <f>L805*(_xlfn.XLOOKUP(K805,'FX rates'!$A$2:$A$38,'FX rates'!$B$2:$B$38))</f>
        <v>200236.21201138248</v>
      </c>
      <c r="AB805" s="24">
        <f>V805*(_xlfn.XLOOKUP(K805,'FX rates'!$A$2:$A$38,'FX rates'!$B$2:$B$38))</f>
        <v>493125.58352803183</v>
      </c>
      <c r="AC805" s="24">
        <f>X805*(_xlfn.XLOOKUP(W805,'FX rates'!$A$2:$A$38,'FX rates'!$B$2:$B$38))</f>
        <v>208245.6604918378</v>
      </c>
      <c r="AD805" s="24">
        <f>Y805*(_xlfn.XLOOKUP(W805,'FX rates'!$A$2:$A$38,'FX rates'!$B$2:$B$38))</f>
        <v>721096.26736099098</v>
      </c>
      <c r="AE805" s="30">
        <f t="shared" si="175"/>
        <v>4.0000000000000112E-2</v>
      </c>
      <c r="AF805" s="31">
        <f t="shared" si="176"/>
        <v>6019.2000000000116</v>
      </c>
      <c r="AG805" s="23">
        <f t="shared" si="177"/>
        <v>292889.37151664938</v>
      </c>
      <c r="AH805" s="35">
        <f t="shared" si="171"/>
        <v>1.3306500000756409</v>
      </c>
      <c r="AI805" s="23">
        <f>U805*(_xlfn.XLOOKUP(K805,'FX rates'!$A$2:$A$38,'FX rates'!$B$2:$B$38))</f>
        <v>0</v>
      </c>
      <c r="AJ805" s="23">
        <f>Q805*(_xlfn.XLOOKUP(K805,'FX rates'!$A$2:$A$38,'FX rates'!$B$2:$B$38))</f>
        <v>0</v>
      </c>
      <c r="AK805" s="23">
        <f>R805*(_xlfn.XLOOKUP(K805,'FX rates'!$A$2:$A$38,'FX rates'!$B$2:$B$38))</f>
        <v>0</v>
      </c>
      <c r="AM805" s="4"/>
      <c r="AN805" s="4"/>
      <c r="AO805" s="4"/>
      <c r="AP805" s="32">
        <f t="shared" si="172"/>
        <v>1.4627192982456139</v>
      </c>
      <c r="AQ805" s="32">
        <f t="shared" si="173"/>
        <v>0</v>
      </c>
      <c r="AR805" s="24">
        <f t="shared" si="178"/>
        <v>385413.60000000009</v>
      </c>
      <c r="AS805" s="24" t="str">
        <f t="shared" si="179"/>
        <v>0</v>
      </c>
      <c r="AT805" s="24">
        <f t="shared" si="180"/>
        <v>648986.64062489185</v>
      </c>
      <c r="AU805" s="24">
        <f t="shared" si="181"/>
        <v>72109.626736099133</v>
      </c>
    </row>
    <row r="806" spans="1:47" x14ac:dyDescent="0.25">
      <c r="A806" s="28" t="s">
        <v>15726</v>
      </c>
      <c r="B806" s="28" t="s">
        <v>12054</v>
      </c>
      <c r="C806" s="28" t="s">
        <v>12055</v>
      </c>
      <c r="D806" s="28" t="s">
        <v>12056</v>
      </c>
      <c r="E806" s="28" t="s">
        <v>12057</v>
      </c>
      <c r="F806" s="29">
        <v>44494</v>
      </c>
      <c r="G806" s="29">
        <v>44896</v>
      </c>
      <c r="H806" s="28" t="s">
        <v>12058</v>
      </c>
      <c r="I806" s="28" t="s">
        <v>16044</v>
      </c>
      <c r="J806" s="28" t="s">
        <v>16035</v>
      </c>
      <c r="K806" s="28" t="s">
        <v>12059</v>
      </c>
      <c r="L806" s="27">
        <v>313500.00000000006</v>
      </c>
      <c r="M806" s="27">
        <v>405900.00000000006</v>
      </c>
      <c r="N806" s="27">
        <v>0</v>
      </c>
      <c r="O806" s="27">
        <v>0</v>
      </c>
      <c r="P806" s="27">
        <f t="shared" si="168"/>
        <v>405900.00000000006</v>
      </c>
      <c r="Q806" s="27">
        <v>0</v>
      </c>
      <c r="R806" s="27">
        <v>0</v>
      </c>
      <c r="S806" s="27">
        <v>0</v>
      </c>
      <c r="T806" s="27">
        <f t="shared" si="169"/>
        <v>0</v>
      </c>
      <c r="U806" s="27">
        <v>112000.00000000001</v>
      </c>
      <c r="V806" s="27">
        <f t="shared" si="170"/>
        <v>831400.00000000012</v>
      </c>
      <c r="W806" s="28" t="s">
        <v>12060</v>
      </c>
      <c r="X806" s="27">
        <v>360525.00000000006</v>
      </c>
      <c r="Y806" s="27">
        <f t="shared" si="174"/>
        <v>1187835.0000000002</v>
      </c>
      <c r="Z806" s="4" t="str" cm="1">
        <f t="array" ref="Z806">_xlfn.IFS(YEARFRAC(F806,G806)&lt;1,"&lt;1 Year",YEARFRAC(F806,G806)&lt;=5,"1-5 Years",YEARFRAC(F806,G806)&gt;5,"&gt;5 Years")</f>
        <v>1-5 Years</v>
      </c>
      <c r="AA806" s="24">
        <f>L806*(_xlfn.XLOOKUP(K806,'FX rates'!$A$2:$A$38,'FX rates'!$B$2:$B$38))</f>
        <v>313500.00000000006</v>
      </c>
      <c r="AB806" s="24">
        <f>V806*(_xlfn.XLOOKUP(K806,'FX rates'!$A$2:$A$38,'FX rates'!$B$2:$B$38))</f>
        <v>831400.00000000012</v>
      </c>
      <c r="AC806" s="24">
        <f>X806*(_xlfn.XLOOKUP(W806,'FX rates'!$A$2:$A$38,'FX rates'!$B$2:$B$38))</f>
        <v>360525.00000000006</v>
      </c>
      <c r="AD806" s="24">
        <f>Y806*(_xlfn.XLOOKUP(W806,'FX rates'!$A$2:$A$38,'FX rates'!$B$2:$B$38))</f>
        <v>1187835.0000000002</v>
      </c>
      <c r="AE806" s="30">
        <f t="shared" si="175"/>
        <v>0.14999999999999997</v>
      </c>
      <c r="AF806" s="31">
        <f t="shared" si="176"/>
        <v>47025</v>
      </c>
      <c r="AG806" s="23">
        <f t="shared" si="177"/>
        <v>517900.00000000006</v>
      </c>
      <c r="AH806" s="35">
        <f t="shared" si="171"/>
        <v>1</v>
      </c>
      <c r="AI806" s="23">
        <f>U806*(_xlfn.XLOOKUP(K806,'FX rates'!$A$2:$A$38,'FX rates'!$B$2:$B$38))</f>
        <v>112000.00000000001</v>
      </c>
      <c r="AJ806" s="23">
        <f>Q806*(_xlfn.XLOOKUP(K806,'FX rates'!$A$2:$A$38,'FX rates'!$B$2:$B$38))</f>
        <v>0</v>
      </c>
      <c r="AK806" s="23">
        <f>R806*(_xlfn.XLOOKUP(K806,'FX rates'!$A$2:$A$38,'FX rates'!$B$2:$B$38))</f>
        <v>0</v>
      </c>
      <c r="AM806" s="4"/>
      <c r="AN806" s="4"/>
      <c r="AO806" s="4"/>
      <c r="AP806" s="32">
        <f t="shared" si="172"/>
        <v>1.2947368421052632</v>
      </c>
      <c r="AQ806" s="32">
        <f t="shared" si="173"/>
        <v>0</v>
      </c>
      <c r="AR806" s="24">
        <f t="shared" si="178"/>
        <v>827310.00000000012</v>
      </c>
      <c r="AS806" s="24" t="str">
        <f t="shared" si="179"/>
        <v>0</v>
      </c>
      <c r="AT806" s="24">
        <f t="shared" si="180"/>
        <v>1069051.5000000002</v>
      </c>
      <c r="AU806" s="24">
        <f t="shared" si="181"/>
        <v>118783.5</v>
      </c>
    </row>
    <row r="807" spans="1:47" x14ac:dyDescent="0.25">
      <c r="A807" s="28" t="s">
        <v>15727</v>
      </c>
      <c r="B807" s="28" t="s">
        <v>12061</v>
      </c>
      <c r="C807" s="28" t="s">
        <v>12062</v>
      </c>
      <c r="D807" s="28" t="s">
        <v>12063</v>
      </c>
      <c r="E807" s="28" t="s">
        <v>12064</v>
      </c>
      <c r="F807" s="29">
        <v>44494</v>
      </c>
      <c r="G807" s="29">
        <v>44896</v>
      </c>
      <c r="H807" s="28" t="s">
        <v>12065</v>
      </c>
      <c r="I807" s="28" t="s">
        <v>16039</v>
      </c>
      <c r="J807" s="28" t="s">
        <v>16037</v>
      </c>
      <c r="K807" s="28" t="s">
        <v>12066</v>
      </c>
      <c r="L807" s="27">
        <v>201767.49999999997</v>
      </c>
      <c r="M807" s="27">
        <v>57475.000000000007</v>
      </c>
      <c r="N807" s="27">
        <v>0</v>
      </c>
      <c r="O807" s="27">
        <v>0</v>
      </c>
      <c r="P807" s="27">
        <f t="shared" si="168"/>
        <v>57475.000000000007</v>
      </c>
      <c r="Q807" s="27">
        <v>0</v>
      </c>
      <c r="R807" s="27">
        <v>0</v>
      </c>
      <c r="S807" s="27">
        <v>0</v>
      </c>
      <c r="T807" s="27">
        <f t="shared" si="169"/>
        <v>0</v>
      </c>
      <c r="U807" s="27">
        <v>0</v>
      </c>
      <c r="V807" s="27">
        <f t="shared" si="170"/>
        <v>259242.49999999997</v>
      </c>
      <c r="W807" s="28" t="s">
        <v>12067</v>
      </c>
      <c r="X807" s="27">
        <v>217908.9</v>
      </c>
      <c r="Y807" s="27">
        <f t="shared" si="174"/>
        <v>497890.80000000005</v>
      </c>
      <c r="Z807" s="4" t="str" cm="1">
        <f t="array" ref="Z807">_xlfn.IFS(YEARFRAC(F807,G807)&lt;1,"&lt;1 Year",YEARFRAC(F807,G807)&lt;=5,"1-5 Years",YEARFRAC(F807,G807)&gt;5,"&gt;5 Years")</f>
        <v>1-5 Years</v>
      </c>
      <c r="AA807" s="24">
        <f>L807*(_xlfn.XLOOKUP(K807,'FX rates'!$A$2:$A$38,'FX rates'!$B$2:$B$38))</f>
        <v>201767.49999999997</v>
      </c>
      <c r="AB807" s="24">
        <f>V807*(_xlfn.XLOOKUP(K807,'FX rates'!$A$2:$A$38,'FX rates'!$B$2:$B$38))</f>
        <v>259242.49999999997</v>
      </c>
      <c r="AC807" s="24">
        <f>X807*(_xlfn.XLOOKUP(W807,'FX rates'!$A$2:$A$38,'FX rates'!$B$2:$B$38))</f>
        <v>217908.9</v>
      </c>
      <c r="AD807" s="24">
        <f>Y807*(_xlfn.XLOOKUP(W807,'FX rates'!$A$2:$A$38,'FX rates'!$B$2:$B$38))</f>
        <v>497890.80000000005</v>
      </c>
      <c r="AE807" s="30">
        <f t="shared" si="175"/>
        <v>8.0000000000000127E-2</v>
      </c>
      <c r="AF807" s="31">
        <f t="shared" si="176"/>
        <v>16141.400000000023</v>
      </c>
      <c r="AG807" s="23">
        <f t="shared" si="177"/>
        <v>57475</v>
      </c>
      <c r="AH807" s="35">
        <f t="shared" si="171"/>
        <v>1</v>
      </c>
      <c r="AI807" s="23">
        <f>U807*(_xlfn.XLOOKUP(K807,'FX rates'!$A$2:$A$38,'FX rates'!$B$2:$B$38))</f>
        <v>0</v>
      </c>
      <c r="AJ807" s="23">
        <f>Q807*(_xlfn.XLOOKUP(K807,'FX rates'!$A$2:$A$38,'FX rates'!$B$2:$B$38))</f>
        <v>0</v>
      </c>
      <c r="AK807" s="23">
        <f>R807*(_xlfn.XLOOKUP(K807,'FX rates'!$A$2:$A$38,'FX rates'!$B$2:$B$38))</f>
        <v>0</v>
      </c>
      <c r="AM807" s="4"/>
      <c r="AN807" s="4"/>
      <c r="AO807" s="4"/>
      <c r="AP807" s="32">
        <f t="shared" si="172"/>
        <v>0.28485757121439287</v>
      </c>
      <c r="AQ807" s="32">
        <f t="shared" si="173"/>
        <v>0</v>
      </c>
      <c r="AR807" s="24">
        <f t="shared" si="178"/>
        <v>279981.90000000002</v>
      </c>
      <c r="AS807" s="24" t="str">
        <f t="shared" si="179"/>
        <v>0</v>
      </c>
      <c r="AT807" s="24">
        <f t="shared" si="180"/>
        <v>448101.72000000003</v>
      </c>
      <c r="AU807" s="24">
        <f t="shared" si="181"/>
        <v>49789.080000000016</v>
      </c>
    </row>
    <row r="808" spans="1:47" x14ac:dyDescent="0.25">
      <c r="A808" s="28" t="s">
        <v>15728</v>
      </c>
      <c r="B808" s="28" t="s">
        <v>12068</v>
      </c>
      <c r="C808" s="28" t="s">
        <v>12069</v>
      </c>
      <c r="D808" s="28" t="s">
        <v>12070</v>
      </c>
      <c r="E808" s="28" t="s">
        <v>12071</v>
      </c>
      <c r="F808" s="29">
        <v>44494</v>
      </c>
      <c r="G808" s="29">
        <v>44896</v>
      </c>
      <c r="H808" s="28" t="s">
        <v>12072</v>
      </c>
      <c r="I808" s="28" t="s">
        <v>16032</v>
      </c>
      <c r="J808" s="28" t="s">
        <v>16046</v>
      </c>
      <c r="K808" s="28" t="s">
        <v>12073</v>
      </c>
      <c r="L808" s="27">
        <v>189420.00000000003</v>
      </c>
      <c r="M808" s="27">
        <v>102432.00000000001</v>
      </c>
      <c r="N808" s="27">
        <v>0</v>
      </c>
      <c r="O808" s="27">
        <v>0</v>
      </c>
      <c r="P808" s="27">
        <f t="shared" si="168"/>
        <v>102432.00000000001</v>
      </c>
      <c r="Q808" s="27">
        <v>0</v>
      </c>
      <c r="R808" s="27">
        <v>0</v>
      </c>
      <c r="S808" s="27">
        <v>0</v>
      </c>
      <c r="T808" s="27">
        <f t="shared" si="169"/>
        <v>0</v>
      </c>
      <c r="U808" s="27">
        <v>0</v>
      </c>
      <c r="V808" s="27">
        <f t="shared" si="170"/>
        <v>291852.00000000006</v>
      </c>
      <c r="W808" s="28" t="s">
        <v>12074</v>
      </c>
      <c r="X808" s="27">
        <v>196996.80000000005</v>
      </c>
      <c r="Y808" s="27">
        <f t="shared" si="174"/>
        <v>500522.88000000012</v>
      </c>
      <c r="Z808" s="4" t="str" cm="1">
        <f t="array" ref="Z808">_xlfn.IFS(YEARFRAC(F808,G808)&lt;1,"&lt;1 Year",YEARFRAC(F808,G808)&lt;=5,"1-5 Years",YEARFRAC(F808,G808)&gt;5,"&gt;5 Years")</f>
        <v>1-5 Years</v>
      </c>
      <c r="AA808" s="24">
        <f>L808*(_xlfn.XLOOKUP(K808,'FX rates'!$A$2:$A$38,'FX rates'!$B$2:$B$38))</f>
        <v>189420.00000000003</v>
      </c>
      <c r="AB808" s="24">
        <f>V808*(_xlfn.XLOOKUP(K808,'FX rates'!$A$2:$A$38,'FX rates'!$B$2:$B$38))</f>
        <v>291852.00000000006</v>
      </c>
      <c r="AC808" s="24">
        <f>X808*(_xlfn.XLOOKUP(W808,'FX rates'!$A$2:$A$38,'FX rates'!$B$2:$B$38))</f>
        <v>196996.80000000005</v>
      </c>
      <c r="AD808" s="24">
        <f>Y808*(_xlfn.XLOOKUP(W808,'FX rates'!$A$2:$A$38,'FX rates'!$B$2:$B$38))</f>
        <v>500522.88000000012</v>
      </c>
      <c r="AE808" s="30">
        <f t="shared" si="175"/>
        <v>4.0000000000000084E-2</v>
      </c>
      <c r="AF808" s="31">
        <f t="shared" si="176"/>
        <v>7576.8000000000175</v>
      </c>
      <c r="AG808" s="23">
        <f t="shared" si="177"/>
        <v>102432.00000000003</v>
      </c>
      <c r="AH808" s="35">
        <f t="shared" si="171"/>
        <v>1</v>
      </c>
      <c r="AI808" s="23">
        <f>U808*(_xlfn.XLOOKUP(K808,'FX rates'!$A$2:$A$38,'FX rates'!$B$2:$B$38))</f>
        <v>0</v>
      </c>
      <c r="AJ808" s="23">
        <f>Q808*(_xlfn.XLOOKUP(K808,'FX rates'!$A$2:$A$38,'FX rates'!$B$2:$B$38))</f>
        <v>0</v>
      </c>
      <c r="AK808" s="23">
        <f>R808*(_xlfn.XLOOKUP(K808,'FX rates'!$A$2:$A$38,'FX rates'!$B$2:$B$38))</f>
        <v>0</v>
      </c>
      <c r="AM808" s="4"/>
      <c r="AN808" s="4"/>
      <c r="AO808" s="4"/>
      <c r="AP808" s="32">
        <f t="shared" si="172"/>
        <v>0.5407665505226481</v>
      </c>
      <c r="AQ808" s="32">
        <f t="shared" si="173"/>
        <v>0</v>
      </c>
      <c r="AR808" s="24">
        <f t="shared" si="178"/>
        <v>303526.08000000007</v>
      </c>
      <c r="AS808" s="24" t="str">
        <f t="shared" si="179"/>
        <v>0</v>
      </c>
      <c r="AT808" s="24">
        <f t="shared" si="180"/>
        <v>450470.59200000012</v>
      </c>
      <c r="AU808" s="24">
        <f t="shared" si="181"/>
        <v>50052.288</v>
      </c>
    </row>
    <row r="809" spans="1:47" x14ac:dyDescent="0.25">
      <c r="A809" s="28" t="s">
        <v>15729</v>
      </c>
      <c r="B809" s="28" t="s">
        <v>12075</v>
      </c>
      <c r="C809" s="28" t="s">
        <v>12076</v>
      </c>
      <c r="D809" s="28" t="s">
        <v>12077</v>
      </c>
      <c r="E809" s="28" t="s">
        <v>12078</v>
      </c>
      <c r="F809" s="29">
        <v>44494</v>
      </c>
      <c r="G809" s="29">
        <v>44896</v>
      </c>
      <c r="H809" s="28" t="s">
        <v>12079</v>
      </c>
      <c r="I809" s="28" t="s">
        <v>16034</v>
      </c>
      <c r="J809" s="28" t="s">
        <v>16045</v>
      </c>
      <c r="K809" s="28" t="s">
        <v>12080</v>
      </c>
      <c r="L809" s="27">
        <v>207900.00000000006</v>
      </c>
      <c r="M809" s="27">
        <v>77616</v>
      </c>
      <c r="N809" s="27">
        <v>0</v>
      </c>
      <c r="O809" s="27">
        <v>0</v>
      </c>
      <c r="P809" s="27">
        <f t="shared" si="168"/>
        <v>77616</v>
      </c>
      <c r="Q809" s="27">
        <v>0</v>
      </c>
      <c r="R809" s="27">
        <v>0</v>
      </c>
      <c r="S809" s="27">
        <v>0</v>
      </c>
      <c r="T809" s="27">
        <f t="shared" si="169"/>
        <v>0</v>
      </c>
      <c r="U809" s="27">
        <v>0</v>
      </c>
      <c r="V809" s="27">
        <f t="shared" si="170"/>
        <v>285516.00000000006</v>
      </c>
      <c r="W809" s="28" t="s">
        <v>12081</v>
      </c>
      <c r="X809" s="27">
        <v>214137.00000000006</v>
      </c>
      <c r="Y809" s="27">
        <f t="shared" si="174"/>
        <v>508218.48000000016</v>
      </c>
      <c r="Z809" s="4" t="str" cm="1">
        <f t="array" ref="Z809">_xlfn.IFS(YEARFRAC(F809,G809)&lt;1,"&lt;1 Year",YEARFRAC(F809,G809)&lt;=5,"1-5 Years",YEARFRAC(F809,G809)&gt;5,"&gt;5 Years")</f>
        <v>1-5 Years</v>
      </c>
      <c r="AA809" s="24">
        <f>L809*(_xlfn.XLOOKUP(K809,'FX rates'!$A$2:$A$38,'FX rates'!$B$2:$B$38))</f>
        <v>207900.00000000006</v>
      </c>
      <c r="AB809" s="24">
        <f>V809*(_xlfn.XLOOKUP(K809,'FX rates'!$A$2:$A$38,'FX rates'!$B$2:$B$38))</f>
        <v>285516.00000000006</v>
      </c>
      <c r="AC809" s="24">
        <f>X809*(_xlfn.XLOOKUP(W809,'FX rates'!$A$2:$A$38,'FX rates'!$B$2:$B$38))</f>
        <v>214137.00000000006</v>
      </c>
      <c r="AD809" s="24">
        <f>Y809*(_xlfn.XLOOKUP(W809,'FX rates'!$A$2:$A$38,'FX rates'!$B$2:$B$38))</f>
        <v>508218.48000000016</v>
      </c>
      <c r="AE809" s="30">
        <f t="shared" si="175"/>
        <v>2.9999999999999992E-2</v>
      </c>
      <c r="AF809" s="31">
        <f t="shared" si="176"/>
        <v>6237</v>
      </c>
      <c r="AG809" s="23">
        <f t="shared" si="177"/>
        <v>77616</v>
      </c>
      <c r="AH809" s="35">
        <f t="shared" si="171"/>
        <v>1</v>
      </c>
      <c r="AI809" s="23">
        <f>U809*(_xlfn.XLOOKUP(K809,'FX rates'!$A$2:$A$38,'FX rates'!$B$2:$B$38))</f>
        <v>0</v>
      </c>
      <c r="AJ809" s="23">
        <f>Q809*(_xlfn.XLOOKUP(K809,'FX rates'!$A$2:$A$38,'FX rates'!$B$2:$B$38))</f>
        <v>0</v>
      </c>
      <c r="AK809" s="23">
        <f>R809*(_xlfn.XLOOKUP(K809,'FX rates'!$A$2:$A$38,'FX rates'!$B$2:$B$38))</f>
        <v>0</v>
      </c>
      <c r="AM809" s="4"/>
      <c r="AN809" s="4"/>
      <c r="AO809" s="4"/>
      <c r="AP809" s="32">
        <f t="shared" si="172"/>
        <v>0.37333333333333324</v>
      </c>
      <c r="AQ809" s="32">
        <f t="shared" si="173"/>
        <v>0</v>
      </c>
      <c r="AR809" s="24">
        <f t="shared" si="178"/>
        <v>294081.4800000001</v>
      </c>
      <c r="AS809" s="24" t="str">
        <f t="shared" si="179"/>
        <v>0</v>
      </c>
      <c r="AT809" s="24">
        <f t="shared" si="180"/>
        <v>457396.63200000016</v>
      </c>
      <c r="AU809" s="24">
        <f t="shared" si="181"/>
        <v>50821.847999999998</v>
      </c>
    </row>
    <row r="810" spans="1:47" x14ac:dyDescent="0.25">
      <c r="A810" s="28" t="s">
        <v>15730</v>
      </c>
      <c r="B810" s="28" t="s">
        <v>12082</v>
      </c>
      <c r="C810" s="28" t="s">
        <v>12083</v>
      </c>
      <c r="D810" s="28" t="s">
        <v>12084</v>
      </c>
      <c r="E810" s="28" t="s">
        <v>12085</v>
      </c>
      <c r="F810" s="29">
        <v>44494</v>
      </c>
      <c r="G810" s="29">
        <v>44896</v>
      </c>
      <c r="H810" s="28" t="s">
        <v>12086</v>
      </c>
      <c r="I810" s="28" t="s">
        <v>16049</v>
      </c>
      <c r="J810" s="28" t="s">
        <v>16055</v>
      </c>
      <c r="K810" s="28" t="s">
        <v>12087</v>
      </c>
      <c r="L810" s="27">
        <v>288750</v>
      </c>
      <c r="M810" s="27">
        <v>200200.00000000003</v>
      </c>
      <c r="N810" s="27">
        <v>0</v>
      </c>
      <c r="O810" s="27">
        <v>0</v>
      </c>
      <c r="P810" s="27">
        <f t="shared" si="168"/>
        <v>200200.00000000003</v>
      </c>
      <c r="Q810" s="27">
        <v>0</v>
      </c>
      <c r="R810" s="27">
        <v>0</v>
      </c>
      <c r="S810" s="27">
        <v>0</v>
      </c>
      <c r="T810" s="27">
        <f t="shared" si="169"/>
        <v>0</v>
      </c>
      <c r="U810" s="27">
        <v>0</v>
      </c>
      <c r="V810" s="27">
        <f t="shared" si="170"/>
        <v>488950</v>
      </c>
      <c r="W810" s="28" t="s">
        <v>12088</v>
      </c>
      <c r="X810" s="27">
        <v>311850</v>
      </c>
      <c r="Y810" s="27">
        <f t="shared" si="174"/>
        <v>839916</v>
      </c>
      <c r="Z810" s="4" t="str" cm="1">
        <f t="array" ref="Z810">_xlfn.IFS(YEARFRAC(F810,G810)&lt;1,"&lt;1 Year",YEARFRAC(F810,G810)&lt;=5,"1-5 Years",YEARFRAC(F810,G810)&gt;5,"&gt;5 Years")</f>
        <v>1-5 Years</v>
      </c>
      <c r="AA810" s="24">
        <f>L810*(_xlfn.XLOOKUP(K810,'FX rates'!$A$2:$A$38,'FX rates'!$B$2:$B$38))</f>
        <v>288750</v>
      </c>
      <c r="AB810" s="24">
        <f>V810*(_xlfn.XLOOKUP(K810,'FX rates'!$A$2:$A$38,'FX rates'!$B$2:$B$38))</f>
        <v>488950</v>
      </c>
      <c r="AC810" s="24">
        <f>X810*(_xlfn.XLOOKUP(W810,'FX rates'!$A$2:$A$38,'FX rates'!$B$2:$B$38))</f>
        <v>311850</v>
      </c>
      <c r="AD810" s="24">
        <f>Y810*(_xlfn.XLOOKUP(W810,'FX rates'!$A$2:$A$38,'FX rates'!$B$2:$B$38))</f>
        <v>839916</v>
      </c>
      <c r="AE810" s="30">
        <f t="shared" si="175"/>
        <v>0.08</v>
      </c>
      <c r="AF810" s="31">
        <f t="shared" si="176"/>
        <v>23100</v>
      </c>
      <c r="AG810" s="23">
        <f t="shared" si="177"/>
        <v>200200</v>
      </c>
      <c r="AH810" s="35">
        <f t="shared" si="171"/>
        <v>1</v>
      </c>
      <c r="AI810" s="23">
        <f>U810*(_xlfn.XLOOKUP(K810,'FX rates'!$A$2:$A$38,'FX rates'!$B$2:$B$38))</f>
        <v>0</v>
      </c>
      <c r="AJ810" s="23">
        <f>Q810*(_xlfn.XLOOKUP(K810,'FX rates'!$A$2:$A$38,'FX rates'!$B$2:$B$38))</f>
        <v>0</v>
      </c>
      <c r="AK810" s="23">
        <f>R810*(_xlfn.XLOOKUP(K810,'FX rates'!$A$2:$A$38,'FX rates'!$B$2:$B$38))</f>
        <v>0</v>
      </c>
      <c r="AM810" s="4"/>
      <c r="AN810" s="4"/>
      <c r="AO810" s="4"/>
      <c r="AP810" s="32">
        <f t="shared" si="172"/>
        <v>0.69333333333333347</v>
      </c>
      <c r="AQ810" s="32">
        <f t="shared" si="173"/>
        <v>0</v>
      </c>
      <c r="AR810" s="24">
        <f t="shared" si="178"/>
        <v>528066</v>
      </c>
      <c r="AS810" s="24" t="str">
        <f t="shared" si="179"/>
        <v>0</v>
      </c>
      <c r="AT810" s="24">
        <f t="shared" si="180"/>
        <v>755924.4</v>
      </c>
      <c r="AU810" s="24">
        <f t="shared" si="181"/>
        <v>83991.599999999977</v>
      </c>
    </row>
    <row r="811" spans="1:47" x14ac:dyDescent="0.25">
      <c r="A811" s="28" t="s">
        <v>15731</v>
      </c>
      <c r="B811" s="28" t="s">
        <v>12089</v>
      </c>
      <c r="C811" s="28" t="s">
        <v>12090</v>
      </c>
      <c r="D811" s="28" t="s">
        <v>12091</v>
      </c>
      <c r="E811" s="28" t="s">
        <v>12092</v>
      </c>
      <c r="F811" s="29">
        <v>44494</v>
      </c>
      <c r="G811" s="29">
        <v>44896</v>
      </c>
      <c r="H811" s="28" t="s">
        <v>12093</v>
      </c>
      <c r="I811" s="28" t="s">
        <v>16056</v>
      </c>
      <c r="J811" s="28" t="s">
        <v>16045</v>
      </c>
      <c r="K811" s="28" t="s">
        <v>12094</v>
      </c>
      <c r="L811" s="27">
        <v>143797.5</v>
      </c>
      <c r="M811" s="27">
        <v>52030.000000000007</v>
      </c>
      <c r="N811" s="27">
        <v>0</v>
      </c>
      <c r="O811" s="27">
        <v>0</v>
      </c>
      <c r="P811" s="27">
        <f t="shared" si="168"/>
        <v>52030.000000000007</v>
      </c>
      <c r="Q811" s="27">
        <v>0</v>
      </c>
      <c r="R811" s="27">
        <v>0</v>
      </c>
      <c r="S811" s="27">
        <v>0</v>
      </c>
      <c r="T811" s="27">
        <f t="shared" si="169"/>
        <v>0</v>
      </c>
      <c r="U811" s="27">
        <v>0</v>
      </c>
      <c r="V811" s="27">
        <f t="shared" si="170"/>
        <v>195827.5</v>
      </c>
      <c r="W811" s="28" t="s">
        <v>12095</v>
      </c>
      <c r="X811" s="27">
        <v>155301.30000000002</v>
      </c>
      <c r="Y811" s="27">
        <f t="shared" si="174"/>
        <v>366795.00000000006</v>
      </c>
      <c r="Z811" s="4" t="str" cm="1">
        <f t="array" ref="Z811">_xlfn.IFS(YEARFRAC(F811,G811)&lt;1,"&lt;1 Year",YEARFRAC(F811,G811)&lt;=5,"1-5 Years",YEARFRAC(F811,G811)&gt;5,"&gt;5 Years")</f>
        <v>1-5 Years</v>
      </c>
      <c r="AA811" s="24">
        <f>L811*(_xlfn.XLOOKUP(K811,'FX rates'!$A$2:$A$38,'FX rates'!$B$2:$B$38))</f>
        <v>191344.14338587699</v>
      </c>
      <c r="AB811" s="24">
        <f>V811*(_xlfn.XLOOKUP(K811,'FX rates'!$A$2:$A$38,'FX rates'!$B$2:$B$38))</f>
        <v>260577.86288981259</v>
      </c>
      <c r="AC811" s="24">
        <f>X811*(_xlfn.XLOOKUP(W811,'FX rates'!$A$2:$A$38,'FX rates'!$B$2:$B$38))</f>
        <v>206651.67485674715</v>
      </c>
      <c r="AD811" s="24">
        <f>Y811*(_xlfn.XLOOKUP(W811,'FX rates'!$A$2:$A$38,'FX rates'!$B$2:$B$38))</f>
        <v>488075.76677774481</v>
      </c>
      <c r="AE811" s="30">
        <f t="shared" si="175"/>
        <v>8.0000000000000016E-2</v>
      </c>
      <c r="AF811" s="31">
        <f t="shared" si="176"/>
        <v>11503.800000000017</v>
      </c>
      <c r="AG811" s="23">
        <f t="shared" si="177"/>
        <v>69233.719503935601</v>
      </c>
      <c r="AH811" s="35">
        <f t="shared" si="171"/>
        <v>1.3306500000756409</v>
      </c>
      <c r="AI811" s="23">
        <f>U811*(_xlfn.XLOOKUP(K811,'FX rates'!$A$2:$A$38,'FX rates'!$B$2:$B$38))</f>
        <v>0</v>
      </c>
      <c r="AJ811" s="23">
        <f>Q811*(_xlfn.XLOOKUP(K811,'FX rates'!$A$2:$A$38,'FX rates'!$B$2:$B$38))</f>
        <v>0</v>
      </c>
      <c r="AK811" s="23">
        <f>R811*(_xlfn.XLOOKUP(K811,'FX rates'!$A$2:$A$38,'FX rates'!$B$2:$B$38))</f>
        <v>0</v>
      </c>
      <c r="AM811" s="4"/>
      <c r="AN811" s="4"/>
      <c r="AO811" s="4"/>
      <c r="AP811" s="32">
        <f t="shared" si="172"/>
        <v>0.36182826544272334</v>
      </c>
      <c r="AQ811" s="32">
        <f t="shared" si="173"/>
        <v>0</v>
      </c>
      <c r="AR811" s="24">
        <f t="shared" si="178"/>
        <v>211493.70000000004</v>
      </c>
      <c r="AS811" s="24" t="str">
        <f t="shared" si="179"/>
        <v>0</v>
      </c>
      <c r="AT811" s="24">
        <f t="shared" si="180"/>
        <v>439268.19009997032</v>
      </c>
      <c r="AU811" s="24">
        <f t="shared" si="181"/>
        <v>48807.576677774487</v>
      </c>
    </row>
    <row r="812" spans="1:47" x14ac:dyDescent="0.25">
      <c r="A812" s="28" t="s">
        <v>15732</v>
      </c>
      <c r="B812" s="28" t="s">
        <v>12096</v>
      </c>
      <c r="C812" s="28" t="s">
        <v>12097</v>
      </c>
      <c r="D812" s="28" t="s">
        <v>12098</v>
      </c>
      <c r="E812" s="28" t="s">
        <v>12099</v>
      </c>
      <c r="F812" s="29">
        <v>44494</v>
      </c>
      <c r="G812" s="29">
        <v>44896</v>
      </c>
      <c r="H812" s="28" t="s">
        <v>12100</v>
      </c>
      <c r="I812" s="28" t="s">
        <v>16035</v>
      </c>
      <c r="J812" s="28" t="s">
        <v>16054</v>
      </c>
      <c r="K812" s="28" t="s">
        <v>12101</v>
      </c>
      <c r="L812" s="27">
        <v>278300</v>
      </c>
      <c r="M812" s="27">
        <v>251680</v>
      </c>
      <c r="N812" s="27">
        <v>0</v>
      </c>
      <c r="O812" s="27">
        <v>0</v>
      </c>
      <c r="P812" s="27">
        <f t="shared" si="168"/>
        <v>251680</v>
      </c>
      <c r="Q812" s="27">
        <v>0</v>
      </c>
      <c r="R812" s="27">
        <v>0</v>
      </c>
      <c r="S812" s="27">
        <v>0</v>
      </c>
      <c r="T812" s="27">
        <f t="shared" si="169"/>
        <v>0</v>
      </c>
      <c r="U812" s="27">
        <v>0</v>
      </c>
      <c r="V812" s="27">
        <f t="shared" si="170"/>
        <v>529980</v>
      </c>
      <c r="W812" s="28" t="s">
        <v>12102</v>
      </c>
      <c r="X812" s="27">
        <v>289432</v>
      </c>
      <c r="Y812" s="27">
        <f t="shared" si="174"/>
        <v>840611.20000000007</v>
      </c>
      <c r="Z812" s="4" t="str" cm="1">
        <f t="array" ref="Z812">_xlfn.IFS(YEARFRAC(F812,G812)&lt;1,"&lt;1 Year",YEARFRAC(F812,G812)&lt;=5,"1-5 Years",YEARFRAC(F812,G812)&gt;5,"&gt;5 Years")</f>
        <v>1-5 Years</v>
      </c>
      <c r="AA812" s="24">
        <f>L812*(_xlfn.XLOOKUP(K812,'FX rates'!$A$2:$A$38,'FX rates'!$B$2:$B$38))</f>
        <v>210575.69500741753</v>
      </c>
      <c r="AB812" s="24">
        <f>V812*(_xlfn.XLOOKUP(K812,'FX rates'!$A$2:$A$38,'FX rates'!$B$2:$B$38))</f>
        <v>401009.36701412551</v>
      </c>
      <c r="AC812" s="24">
        <f>X812*(_xlfn.XLOOKUP(W812,'FX rates'!$A$2:$A$38,'FX rates'!$B$2:$B$38))</f>
        <v>218998.72280771422</v>
      </c>
      <c r="AD812" s="24">
        <f>Y812*(_xlfn.XLOOKUP(W812,'FX rates'!$A$2:$A$38,'FX rates'!$B$2:$B$38))</f>
        <v>636048.46450240479</v>
      </c>
      <c r="AE812" s="30">
        <f t="shared" si="175"/>
        <v>3.9999999999999973E-2</v>
      </c>
      <c r="AF812" s="31">
        <f t="shared" si="176"/>
        <v>11132</v>
      </c>
      <c r="AG812" s="23">
        <f t="shared" si="177"/>
        <v>190433.67200670799</v>
      </c>
      <c r="AH812" s="35">
        <f t="shared" si="171"/>
        <v>0.75665000002665295</v>
      </c>
      <c r="AI812" s="23">
        <f>U812*(_xlfn.XLOOKUP(K812,'FX rates'!$A$2:$A$38,'FX rates'!$B$2:$B$38))</f>
        <v>0</v>
      </c>
      <c r="AJ812" s="23">
        <f>Q812*(_xlfn.XLOOKUP(K812,'FX rates'!$A$2:$A$38,'FX rates'!$B$2:$B$38))</f>
        <v>0</v>
      </c>
      <c r="AK812" s="23">
        <f>R812*(_xlfn.XLOOKUP(K812,'FX rates'!$A$2:$A$38,'FX rates'!$B$2:$B$38))</f>
        <v>0</v>
      </c>
      <c r="AM812" s="4"/>
      <c r="AN812" s="4"/>
      <c r="AO812" s="4"/>
      <c r="AP812" s="32">
        <f t="shared" si="172"/>
        <v>0.90434782608695652</v>
      </c>
      <c r="AQ812" s="32">
        <f t="shared" si="173"/>
        <v>0</v>
      </c>
      <c r="AR812" s="24">
        <f t="shared" si="178"/>
        <v>551179.20000000007</v>
      </c>
      <c r="AS812" s="24" t="str">
        <f t="shared" si="179"/>
        <v>0</v>
      </c>
      <c r="AT812" s="24">
        <f t="shared" si="180"/>
        <v>572443.61805216433</v>
      </c>
      <c r="AU812" s="24">
        <f t="shared" si="181"/>
        <v>63604.846450240468</v>
      </c>
    </row>
    <row r="813" spans="1:47" x14ac:dyDescent="0.25">
      <c r="A813" s="28" t="s">
        <v>15733</v>
      </c>
      <c r="B813" s="28" t="s">
        <v>12103</v>
      </c>
      <c r="C813" s="28" t="s">
        <v>12104</v>
      </c>
      <c r="D813" s="28" t="s">
        <v>12105</v>
      </c>
      <c r="E813" s="28" t="s">
        <v>12106</v>
      </c>
      <c r="F813" s="29">
        <v>44543</v>
      </c>
      <c r="G813" s="29">
        <v>44896</v>
      </c>
      <c r="H813" s="28" t="s">
        <v>12107</v>
      </c>
      <c r="I813" s="28" t="s">
        <v>16042</v>
      </c>
      <c r="J813" s="28" t="s">
        <v>16035</v>
      </c>
      <c r="K813" s="28" t="s">
        <v>12108</v>
      </c>
      <c r="L813" s="27">
        <v>53130.000000000007</v>
      </c>
      <c r="M813" s="27">
        <v>10890</v>
      </c>
      <c r="N813" s="27">
        <v>0</v>
      </c>
      <c r="O813" s="27">
        <v>0</v>
      </c>
      <c r="P813" s="27">
        <f t="shared" si="168"/>
        <v>10890</v>
      </c>
      <c r="Q813" s="27">
        <v>0</v>
      </c>
      <c r="R813" s="27">
        <v>0</v>
      </c>
      <c r="S813" s="27">
        <v>0</v>
      </c>
      <c r="T813" s="27">
        <f t="shared" si="169"/>
        <v>0</v>
      </c>
      <c r="U813" s="27">
        <v>0</v>
      </c>
      <c r="V813" s="27">
        <f t="shared" si="170"/>
        <v>64020.000000000007</v>
      </c>
      <c r="W813" s="28" t="s">
        <v>12109</v>
      </c>
      <c r="X813" s="27">
        <v>53661.30000000001</v>
      </c>
      <c r="Y813" s="27">
        <f t="shared" si="174"/>
        <v>118321.50000000003</v>
      </c>
      <c r="Z813" s="4" t="str" cm="1">
        <f t="array" ref="Z813">_xlfn.IFS(YEARFRAC(F813,G813)&lt;1,"&lt;1 Year",YEARFRAC(F813,G813)&lt;=5,"1-5 Years",YEARFRAC(F813,G813)&gt;5,"&gt;5 Years")</f>
        <v>&lt;1 Year</v>
      </c>
      <c r="AA813" s="24">
        <f>L813*(_xlfn.XLOOKUP(K813,'FX rates'!$A$2:$A$38,'FX rates'!$B$2:$B$38))</f>
        <v>70697.434504018805</v>
      </c>
      <c r="AB813" s="24">
        <f>V813*(_xlfn.XLOOKUP(K813,'FX rates'!$A$2:$A$38,'FX rates'!$B$2:$B$38))</f>
        <v>85188.213004842546</v>
      </c>
      <c r="AC813" s="24">
        <f>X813*(_xlfn.XLOOKUP(W813,'FX rates'!$A$2:$A$38,'FX rates'!$B$2:$B$38))</f>
        <v>71404.408849059007</v>
      </c>
      <c r="AD813" s="24">
        <f>Y813*(_xlfn.XLOOKUP(W813,'FX rates'!$A$2:$A$38,'FX rates'!$B$2:$B$38))</f>
        <v>157444.50398394998</v>
      </c>
      <c r="AE813" s="30">
        <f t="shared" si="175"/>
        <v>1.0000000000000198E-2</v>
      </c>
      <c r="AF813" s="31">
        <f t="shared" si="176"/>
        <v>531.30000000000291</v>
      </c>
      <c r="AG813" s="23">
        <f t="shared" si="177"/>
        <v>14490.778500823741</v>
      </c>
      <c r="AH813" s="35">
        <f t="shared" si="171"/>
        <v>1.3306500000756409</v>
      </c>
      <c r="AI813" s="23">
        <f>U813*(_xlfn.XLOOKUP(K813,'FX rates'!$A$2:$A$38,'FX rates'!$B$2:$B$38))</f>
        <v>0</v>
      </c>
      <c r="AJ813" s="23">
        <f>Q813*(_xlfn.XLOOKUP(K813,'FX rates'!$A$2:$A$38,'FX rates'!$B$2:$B$38))</f>
        <v>0</v>
      </c>
      <c r="AK813" s="23">
        <f>R813*(_xlfn.XLOOKUP(K813,'FX rates'!$A$2:$A$38,'FX rates'!$B$2:$B$38))</f>
        <v>0</v>
      </c>
      <c r="AM813" s="4"/>
      <c r="AN813" s="4"/>
      <c r="AO813" s="4"/>
      <c r="AP813" s="32">
        <f t="shared" si="172"/>
        <v>0.20496894409937885</v>
      </c>
      <c r="AQ813" s="32">
        <f t="shared" si="173"/>
        <v>0</v>
      </c>
      <c r="AR813" s="24">
        <f t="shared" si="178"/>
        <v>64660.200000000012</v>
      </c>
      <c r="AS813" s="24" t="str">
        <f t="shared" si="179"/>
        <v>0</v>
      </c>
      <c r="AT813" s="24">
        <f t="shared" si="180"/>
        <v>141700.053585555</v>
      </c>
      <c r="AU813" s="24">
        <f t="shared" si="181"/>
        <v>15744.450398394983</v>
      </c>
    </row>
    <row r="814" spans="1:47" x14ac:dyDescent="0.25">
      <c r="A814" s="28" t="s">
        <v>14177</v>
      </c>
      <c r="B814" s="28" t="s">
        <v>1216</v>
      </c>
      <c r="C814" s="28" t="s">
        <v>1217</v>
      </c>
      <c r="D814" s="28" t="s">
        <v>1218</v>
      </c>
      <c r="E814" s="28" t="s">
        <v>1219</v>
      </c>
      <c r="F814" s="29">
        <v>39685</v>
      </c>
      <c r="G814" s="29">
        <v>44896</v>
      </c>
      <c r="H814" s="28" t="s">
        <v>1220</v>
      </c>
      <c r="I814" s="28" t="s">
        <v>16043</v>
      </c>
      <c r="J814" s="28" t="s">
        <v>16054</v>
      </c>
      <c r="K814" s="28" t="s">
        <v>1221</v>
      </c>
      <c r="L814" s="27">
        <v>256410.00000000006</v>
      </c>
      <c r="M814" s="27">
        <v>1539894.4000000001</v>
      </c>
      <c r="N814" s="27">
        <v>7230612.9000000004</v>
      </c>
      <c r="O814" s="27">
        <v>0</v>
      </c>
      <c r="P814" s="27">
        <f t="shared" si="168"/>
        <v>8770507.3000000007</v>
      </c>
      <c r="Q814" s="27">
        <v>0</v>
      </c>
      <c r="R814" s="27">
        <v>0</v>
      </c>
      <c r="S814" s="27">
        <v>0</v>
      </c>
      <c r="T814" s="27">
        <f t="shared" si="169"/>
        <v>0</v>
      </c>
      <c r="U814" s="27">
        <v>545000</v>
      </c>
      <c r="V814" s="27">
        <f t="shared" si="170"/>
        <v>9571917.3000000007</v>
      </c>
      <c r="W814" s="28" t="s">
        <v>1222</v>
      </c>
      <c r="X814" s="27">
        <v>258974.10000000006</v>
      </c>
      <c r="Y814" s="27">
        <f t="shared" si="174"/>
        <v>2073241.5440000002</v>
      </c>
      <c r="Z814" s="4" t="str" cm="1">
        <f t="array" ref="Z814">_xlfn.IFS(YEARFRAC(F814,G814)&lt;1,"&lt;1 Year",YEARFRAC(F814,G814)&lt;=5,"1-5 Years",YEARFRAC(F814,G814)&gt;5,"&gt;5 Years")</f>
        <v>&gt;5 Years</v>
      </c>
      <c r="AA814" s="24">
        <f>L814*(_xlfn.XLOOKUP(K814,'FX rates'!$A$2:$A$38,'FX rates'!$B$2:$B$38))</f>
        <v>256410.00000000006</v>
      </c>
      <c r="AB814" s="24">
        <f>V814*(_xlfn.XLOOKUP(K814,'FX rates'!$A$2:$A$38,'FX rates'!$B$2:$B$38))</f>
        <v>9571917.3000000007</v>
      </c>
      <c r="AC814" s="24">
        <f>X814*(_xlfn.XLOOKUP(W814,'FX rates'!$A$2:$A$38,'FX rates'!$B$2:$B$38))</f>
        <v>258974.10000000006</v>
      </c>
      <c r="AD814" s="24">
        <f>Y814*(_xlfn.XLOOKUP(W814,'FX rates'!$A$2:$A$38,'FX rates'!$B$2:$B$38))</f>
        <v>2073241.5440000002</v>
      </c>
      <c r="AE814" s="30">
        <f t="shared" si="175"/>
        <v>1.0000000000000021E-2</v>
      </c>
      <c r="AF814" s="31">
        <f t="shared" si="176"/>
        <v>2564.1000000000058</v>
      </c>
      <c r="AG814" s="23">
        <f t="shared" si="177"/>
        <v>9315507.3000000007</v>
      </c>
      <c r="AH814" s="35">
        <f t="shared" si="171"/>
        <v>1</v>
      </c>
      <c r="AI814" s="23">
        <f>U814*(_xlfn.XLOOKUP(K814,'FX rates'!$A$2:$A$38,'FX rates'!$B$2:$B$38))</f>
        <v>545000</v>
      </c>
      <c r="AJ814" s="23">
        <f>Q814*(_xlfn.XLOOKUP(K814,'FX rates'!$A$2:$A$38,'FX rates'!$B$2:$B$38))</f>
        <v>0</v>
      </c>
      <c r="AK814" s="23">
        <f>R814*(_xlfn.XLOOKUP(K814,'FX rates'!$A$2:$A$38,'FX rates'!$B$2:$B$38))</f>
        <v>0</v>
      </c>
      <c r="AM814" s="4"/>
      <c r="AN814" s="4"/>
      <c r="AO814" s="4"/>
      <c r="AP814" s="32">
        <f t="shared" si="172"/>
        <v>6.0055941655941645</v>
      </c>
      <c r="AQ814" s="32">
        <f t="shared" si="173"/>
        <v>0</v>
      </c>
      <c r="AR814" s="24">
        <f t="shared" si="178"/>
        <v>1814267.4440000001</v>
      </c>
      <c r="AS814" s="24" t="str">
        <f t="shared" si="179"/>
        <v>0</v>
      </c>
      <c r="AT814" s="24">
        <f t="shared" si="180"/>
        <v>1865917.3896000003</v>
      </c>
      <c r="AU814" s="24">
        <f t="shared" si="181"/>
        <v>207324.15439999988</v>
      </c>
    </row>
    <row r="815" spans="1:47" x14ac:dyDescent="0.25">
      <c r="A815" s="28" t="s">
        <v>15734</v>
      </c>
      <c r="B815" s="28" t="s">
        <v>12110</v>
      </c>
      <c r="C815" s="28" t="s">
        <v>12111</v>
      </c>
      <c r="D815" s="28" t="s">
        <v>12112</v>
      </c>
      <c r="E815" s="28" t="s">
        <v>12113</v>
      </c>
      <c r="F815" s="29">
        <v>44508</v>
      </c>
      <c r="G815" s="29">
        <v>44896</v>
      </c>
      <c r="H815" s="28" t="s">
        <v>12114</v>
      </c>
      <c r="I815" s="28" t="s">
        <v>16055</v>
      </c>
      <c r="J815" s="28" t="s">
        <v>16051</v>
      </c>
      <c r="K815" s="28" t="s">
        <v>12115</v>
      </c>
      <c r="L815" s="27">
        <v>152955</v>
      </c>
      <c r="M815" s="27">
        <v>80960</v>
      </c>
      <c r="N815" s="27">
        <v>0</v>
      </c>
      <c r="O815" s="27">
        <v>0</v>
      </c>
      <c r="P815" s="27">
        <f t="shared" si="168"/>
        <v>80960</v>
      </c>
      <c r="Q815" s="27">
        <v>0</v>
      </c>
      <c r="R815" s="27">
        <v>0</v>
      </c>
      <c r="S815" s="27">
        <v>0</v>
      </c>
      <c r="T815" s="27">
        <f t="shared" si="169"/>
        <v>0</v>
      </c>
      <c r="U815" s="27">
        <v>0</v>
      </c>
      <c r="V815" s="27">
        <f t="shared" si="170"/>
        <v>233915</v>
      </c>
      <c r="W815" s="28" t="s">
        <v>12116</v>
      </c>
      <c r="X815" s="27">
        <v>160602.75</v>
      </c>
      <c r="Y815" s="27">
        <f t="shared" si="174"/>
        <v>406213.5</v>
      </c>
      <c r="Z815" s="4" t="str" cm="1">
        <f t="array" ref="Z815">_xlfn.IFS(YEARFRAC(F815,G815)&lt;1,"&lt;1 Year",YEARFRAC(F815,G815)&lt;=5,"1-5 Years",YEARFRAC(F815,G815)&gt;5,"&gt;5 Years")</f>
        <v>1-5 Years</v>
      </c>
      <c r="AA815" s="24">
        <f>L815*(_xlfn.XLOOKUP(K815,'FX rates'!$A$2:$A$38,'FX rates'!$B$2:$B$38))</f>
        <v>203529.57076156966</v>
      </c>
      <c r="AB815" s="24">
        <f>V815*(_xlfn.XLOOKUP(K815,'FX rates'!$A$2:$A$38,'FX rates'!$B$2:$B$38))</f>
        <v>311258.99476769357</v>
      </c>
      <c r="AC815" s="24">
        <f>X815*(_xlfn.XLOOKUP(W815,'FX rates'!$A$2:$A$38,'FX rates'!$B$2:$B$38))</f>
        <v>213706.04929964815</v>
      </c>
      <c r="AD815" s="24">
        <f>Y815*(_xlfn.XLOOKUP(W815,'FX rates'!$A$2:$A$38,'FX rates'!$B$2:$B$38))</f>
        <v>540527.99380572641</v>
      </c>
      <c r="AE815" s="30">
        <f t="shared" si="175"/>
        <v>5.0000000000000031E-2</v>
      </c>
      <c r="AF815" s="31">
        <f t="shared" si="176"/>
        <v>7647.75</v>
      </c>
      <c r="AG815" s="23">
        <f t="shared" si="177"/>
        <v>107729.42400612391</v>
      </c>
      <c r="AH815" s="35">
        <f t="shared" si="171"/>
        <v>1.3306500000756409</v>
      </c>
      <c r="AI815" s="23">
        <f>U815*(_xlfn.XLOOKUP(K815,'FX rates'!$A$2:$A$38,'FX rates'!$B$2:$B$38))</f>
        <v>0</v>
      </c>
      <c r="AJ815" s="23">
        <f>Q815*(_xlfn.XLOOKUP(K815,'FX rates'!$A$2:$A$38,'FX rates'!$B$2:$B$38))</f>
        <v>0</v>
      </c>
      <c r="AK815" s="23">
        <f>R815*(_xlfn.XLOOKUP(K815,'FX rates'!$A$2:$A$38,'FX rates'!$B$2:$B$38))</f>
        <v>0</v>
      </c>
      <c r="AM815" s="4"/>
      <c r="AN815" s="4"/>
      <c r="AO815" s="4"/>
      <c r="AP815" s="32">
        <f t="shared" si="172"/>
        <v>0.52930600503416037</v>
      </c>
      <c r="AQ815" s="32">
        <f t="shared" si="173"/>
        <v>0</v>
      </c>
      <c r="AR815" s="24">
        <f t="shared" si="178"/>
        <v>245610.74999999997</v>
      </c>
      <c r="AS815" s="24" t="str">
        <f t="shared" si="179"/>
        <v>0</v>
      </c>
      <c r="AT815" s="24">
        <f t="shared" si="180"/>
        <v>486475.19442515378</v>
      </c>
      <c r="AU815" s="24">
        <f t="shared" si="181"/>
        <v>54052.799380572629</v>
      </c>
    </row>
    <row r="816" spans="1:47" x14ac:dyDescent="0.25">
      <c r="A816" s="28" t="s">
        <v>15735</v>
      </c>
      <c r="B816" s="28" t="s">
        <v>12117</v>
      </c>
      <c r="C816" s="28" t="s">
        <v>12118</v>
      </c>
      <c r="D816" s="28" t="s">
        <v>12119</v>
      </c>
      <c r="E816" s="28" t="s">
        <v>12120</v>
      </c>
      <c r="F816" s="29">
        <v>44501</v>
      </c>
      <c r="G816" s="29">
        <v>44896</v>
      </c>
      <c r="H816" s="28" t="s">
        <v>12121</v>
      </c>
      <c r="I816" s="28" t="s">
        <v>16036</v>
      </c>
      <c r="J816" s="28" t="s">
        <v>16057</v>
      </c>
      <c r="K816" s="28" t="s">
        <v>12122</v>
      </c>
      <c r="L816" s="27">
        <v>217360.00000000003</v>
      </c>
      <c r="M816" s="27">
        <v>120912.00000000001</v>
      </c>
      <c r="N816" s="27">
        <v>0</v>
      </c>
      <c r="O816" s="27">
        <v>0</v>
      </c>
      <c r="P816" s="27">
        <f t="shared" si="168"/>
        <v>120912.00000000001</v>
      </c>
      <c r="Q816" s="27">
        <v>0</v>
      </c>
      <c r="R816" s="27">
        <v>0</v>
      </c>
      <c r="S816" s="27">
        <v>0</v>
      </c>
      <c r="T816" s="27">
        <f t="shared" si="169"/>
        <v>0</v>
      </c>
      <c r="U816" s="27">
        <v>0</v>
      </c>
      <c r="V816" s="27">
        <f t="shared" si="170"/>
        <v>338272.00000000006</v>
      </c>
      <c r="W816" s="28" t="s">
        <v>12123</v>
      </c>
      <c r="X816" s="27">
        <v>223880.80000000005</v>
      </c>
      <c r="Y816" s="27">
        <f t="shared" si="174"/>
        <v>572300.9600000002</v>
      </c>
      <c r="Z816" s="4" t="str" cm="1">
        <f t="array" ref="Z816">_xlfn.IFS(YEARFRAC(F816,G816)&lt;1,"&lt;1 Year",YEARFRAC(F816,G816)&lt;=5,"1-5 Years",YEARFRAC(F816,G816)&gt;5,"&gt;5 Years")</f>
        <v>1-5 Years</v>
      </c>
      <c r="AA816" s="24">
        <f>L816*(_xlfn.XLOOKUP(K816,'FX rates'!$A$2:$A$38,'FX rates'!$B$2:$B$38))</f>
        <v>217360.00000000003</v>
      </c>
      <c r="AB816" s="24">
        <f>V816*(_xlfn.XLOOKUP(K816,'FX rates'!$A$2:$A$38,'FX rates'!$B$2:$B$38))</f>
        <v>338272.00000000006</v>
      </c>
      <c r="AC816" s="24">
        <f>X816*(_xlfn.XLOOKUP(W816,'FX rates'!$A$2:$A$38,'FX rates'!$B$2:$B$38))</f>
        <v>223880.80000000005</v>
      </c>
      <c r="AD816" s="24">
        <f>Y816*(_xlfn.XLOOKUP(W816,'FX rates'!$A$2:$A$38,'FX rates'!$B$2:$B$38))</f>
        <v>572300.9600000002</v>
      </c>
      <c r="AE816" s="30">
        <f t="shared" si="175"/>
        <v>3.0000000000000075E-2</v>
      </c>
      <c r="AF816" s="31">
        <f t="shared" si="176"/>
        <v>6520.8000000000175</v>
      </c>
      <c r="AG816" s="23">
        <f t="shared" si="177"/>
        <v>120912.00000000003</v>
      </c>
      <c r="AH816" s="35">
        <f t="shared" si="171"/>
        <v>1</v>
      </c>
      <c r="AI816" s="23">
        <f>U816*(_xlfn.XLOOKUP(K816,'FX rates'!$A$2:$A$38,'FX rates'!$B$2:$B$38))</f>
        <v>0</v>
      </c>
      <c r="AJ816" s="23">
        <f>Q816*(_xlfn.XLOOKUP(K816,'FX rates'!$A$2:$A$38,'FX rates'!$B$2:$B$38))</f>
        <v>0</v>
      </c>
      <c r="AK816" s="23">
        <f>R816*(_xlfn.XLOOKUP(K816,'FX rates'!$A$2:$A$38,'FX rates'!$B$2:$B$38))</f>
        <v>0</v>
      </c>
      <c r="AM816" s="4"/>
      <c r="AN816" s="4"/>
      <c r="AO816" s="4"/>
      <c r="AP816" s="32">
        <f t="shared" si="172"/>
        <v>0.55627530364372468</v>
      </c>
      <c r="AQ816" s="32">
        <f t="shared" si="173"/>
        <v>0</v>
      </c>
      <c r="AR816" s="24">
        <f t="shared" si="178"/>
        <v>348420.16000000009</v>
      </c>
      <c r="AS816" s="24" t="str">
        <f t="shared" si="179"/>
        <v>0</v>
      </c>
      <c r="AT816" s="24">
        <f t="shared" si="180"/>
        <v>515070.86400000018</v>
      </c>
      <c r="AU816" s="24">
        <f t="shared" si="181"/>
        <v>57230.09600000002</v>
      </c>
    </row>
    <row r="817" spans="1:47" x14ac:dyDescent="0.25">
      <c r="A817" s="28" t="s">
        <v>15736</v>
      </c>
      <c r="B817" s="28" t="s">
        <v>12124</v>
      </c>
      <c r="C817" s="28" t="s">
        <v>12125</v>
      </c>
      <c r="D817" s="28" t="s">
        <v>12126</v>
      </c>
      <c r="E817" s="28" t="s">
        <v>12127</v>
      </c>
      <c r="F817" s="29">
        <v>44501</v>
      </c>
      <c r="G817" s="29">
        <v>44896</v>
      </c>
      <c r="H817" s="28" t="s">
        <v>12128</v>
      </c>
      <c r="I817" s="28" t="s">
        <v>16037</v>
      </c>
      <c r="J817" s="28" t="s">
        <v>16048</v>
      </c>
      <c r="K817" s="28" t="s">
        <v>12129</v>
      </c>
      <c r="L817" s="27">
        <v>132561.00000000003</v>
      </c>
      <c r="M817" s="27">
        <v>21285.000000000004</v>
      </c>
      <c r="N817" s="27">
        <v>0</v>
      </c>
      <c r="O817" s="27">
        <v>0</v>
      </c>
      <c r="P817" s="27">
        <f t="shared" si="168"/>
        <v>21285.000000000004</v>
      </c>
      <c r="Q817" s="27">
        <v>0</v>
      </c>
      <c r="R817" s="27">
        <v>0</v>
      </c>
      <c r="S817" s="27">
        <v>0</v>
      </c>
      <c r="T817" s="27">
        <f t="shared" si="169"/>
        <v>0</v>
      </c>
      <c r="U817" s="27">
        <v>0</v>
      </c>
      <c r="V817" s="27">
        <f t="shared" si="170"/>
        <v>153846.00000000003</v>
      </c>
      <c r="W817" s="28" t="s">
        <v>12130</v>
      </c>
      <c r="X817" s="27">
        <v>133886.61000000004</v>
      </c>
      <c r="Y817" s="27">
        <f t="shared" si="174"/>
        <v>289271.07000000007</v>
      </c>
      <c r="Z817" s="4" t="str" cm="1">
        <f t="array" ref="Z817">_xlfn.IFS(YEARFRAC(F817,G817)&lt;1,"&lt;1 Year",YEARFRAC(F817,G817)&lt;=5,"1-5 Years",YEARFRAC(F817,G817)&gt;5,"&gt;5 Years")</f>
        <v>1-5 Years</v>
      </c>
      <c r="AA817" s="24">
        <f>L817*(_xlfn.XLOOKUP(K817,'FX rates'!$A$2:$A$38,'FX rates'!$B$2:$B$38))</f>
        <v>100302.28065353316</v>
      </c>
      <c r="AB817" s="24">
        <f>V817*(_xlfn.XLOOKUP(K817,'FX rates'!$A$2:$A$38,'FX rates'!$B$2:$B$38))</f>
        <v>116407.57590410048</v>
      </c>
      <c r="AC817" s="24">
        <f>X817*(_xlfn.XLOOKUP(W817,'FX rates'!$A$2:$A$38,'FX rates'!$B$2:$B$38))</f>
        <v>101305.30346006851</v>
      </c>
      <c r="AD817" s="24">
        <f>Y817*(_xlfn.XLOOKUP(W817,'FX rates'!$A$2:$A$38,'FX rates'!$B$2:$B$38))</f>
        <v>218876.95512320998</v>
      </c>
      <c r="AE817" s="30">
        <f t="shared" si="175"/>
        <v>1.0000000000000123E-2</v>
      </c>
      <c r="AF817" s="31">
        <f t="shared" si="176"/>
        <v>1325.6100000000151</v>
      </c>
      <c r="AG817" s="23">
        <f t="shared" si="177"/>
        <v>16105.295250567317</v>
      </c>
      <c r="AH817" s="35">
        <f t="shared" si="171"/>
        <v>0.75665000002665295</v>
      </c>
      <c r="AI817" s="23">
        <f>U817*(_xlfn.XLOOKUP(K817,'FX rates'!$A$2:$A$38,'FX rates'!$B$2:$B$38))</f>
        <v>0</v>
      </c>
      <c r="AJ817" s="23">
        <f>Q817*(_xlfn.XLOOKUP(K817,'FX rates'!$A$2:$A$38,'FX rates'!$B$2:$B$38))</f>
        <v>0</v>
      </c>
      <c r="AK817" s="23">
        <f>R817*(_xlfn.XLOOKUP(K817,'FX rates'!$A$2:$A$38,'FX rates'!$B$2:$B$38))</f>
        <v>0</v>
      </c>
      <c r="AM817" s="4"/>
      <c r="AN817" s="4"/>
      <c r="AO817" s="4"/>
      <c r="AP817" s="32">
        <f t="shared" si="172"/>
        <v>0.16056758775205376</v>
      </c>
      <c r="AQ817" s="32">
        <f t="shared" si="173"/>
        <v>0</v>
      </c>
      <c r="AR817" s="24">
        <f t="shared" si="178"/>
        <v>155384.46000000005</v>
      </c>
      <c r="AS817" s="24" t="str">
        <f t="shared" si="179"/>
        <v>0</v>
      </c>
      <c r="AT817" s="24">
        <f t="shared" si="180"/>
        <v>196989.25961088898</v>
      </c>
      <c r="AU817" s="24">
        <f t="shared" si="181"/>
        <v>21887.695512320992</v>
      </c>
    </row>
    <row r="818" spans="1:47" x14ac:dyDescent="0.25">
      <c r="A818" s="28" t="s">
        <v>15737</v>
      </c>
      <c r="B818" s="28" t="s">
        <v>12131</v>
      </c>
      <c r="C818" s="28" t="s">
        <v>12132</v>
      </c>
      <c r="D818" s="28" t="s">
        <v>12133</v>
      </c>
      <c r="E818" s="28" t="s">
        <v>12134</v>
      </c>
      <c r="F818" s="29">
        <v>44508</v>
      </c>
      <c r="G818" s="29">
        <v>44896</v>
      </c>
      <c r="H818" s="28" t="s">
        <v>12135</v>
      </c>
      <c r="I818" s="28" t="s">
        <v>16049</v>
      </c>
      <c r="J818" s="28" t="s">
        <v>16049</v>
      </c>
      <c r="K818" s="28" t="s">
        <v>12136</v>
      </c>
      <c r="L818" s="27">
        <v>101915.00000000003</v>
      </c>
      <c r="M818" s="27">
        <v>63404</v>
      </c>
      <c r="N818" s="27">
        <v>0</v>
      </c>
      <c r="O818" s="27">
        <v>0</v>
      </c>
      <c r="P818" s="27">
        <f t="shared" si="168"/>
        <v>63404</v>
      </c>
      <c r="Q818" s="27">
        <v>0</v>
      </c>
      <c r="R818" s="27">
        <v>0</v>
      </c>
      <c r="S818" s="27">
        <v>0</v>
      </c>
      <c r="T818" s="27">
        <f t="shared" si="169"/>
        <v>0</v>
      </c>
      <c r="U818" s="27">
        <v>0</v>
      </c>
      <c r="V818" s="27">
        <f t="shared" si="170"/>
        <v>165319.00000000003</v>
      </c>
      <c r="W818" s="28" t="s">
        <v>12137</v>
      </c>
      <c r="X818" s="27">
        <v>117202.25000000003</v>
      </c>
      <c r="Y818" s="27">
        <f t="shared" si="174"/>
        <v>307319.10000000009</v>
      </c>
      <c r="Z818" s="4" t="str" cm="1">
        <f t="array" ref="Z818">_xlfn.IFS(YEARFRAC(F818,G818)&lt;1,"&lt;1 Year",YEARFRAC(F818,G818)&lt;=5,"1-5 Years",YEARFRAC(F818,G818)&gt;5,"&gt;5 Years")</f>
        <v>1-5 Years</v>
      </c>
      <c r="AA818" s="24">
        <f>L818*(_xlfn.XLOOKUP(K818,'FX rates'!$A$2:$A$38,'FX rates'!$B$2:$B$38))</f>
        <v>135613.19475770899</v>
      </c>
      <c r="AB818" s="24">
        <f>V818*(_xlfn.XLOOKUP(K818,'FX rates'!$A$2:$A$38,'FX rates'!$B$2:$B$38))</f>
        <v>219981.72736250493</v>
      </c>
      <c r="AC818" s="24">
        <f>X818*(_xlfn.XLOOKUP(W818,'FX rates'!$A$2:$A$38,'FX rates'!$B$2:$B$38))</f>
        <v>155955.17397136532</v>
      </c>
      <c r="AD818" s="24">
        <f>Y818*(_xlfn.XLOOKUP(W818,'FX rates'!$A$2:$A$38,'FX rates'!$B$2:$B$38))</f>
        <v>408934.16043824604</v>
      </c>
      <c r="AE818" s="30">
        <f t="shared" si="175"/>
        <v>0.14999999999999988</v>
      </c>
      <c r="AF818" s="31">
        <f t="shared" si="176"/>
        <v>15287.25</v>
      </c>
      <c r="AG818" s="23">
        <f t="shared" si="177"/>
        <v>84368.532604795939</v>
      </c>
      <c r="AH818" s="35">
        <f t="shared" si="171"/>
        <v>1.3306500000756409</v>
      </c>
      <c r="AI818" s="23">
        <f>U818*(_xlfn.XLOOKUP(K818,'FX rates'!$A$2:$A$38,'FX rates'!$B$2:$B$38))</f>
        <v>0</v>
      </c>
      <c r="AJ818" s="23">
        <f>Q818*(_xlfn.XLOOKUP(K818,'FX rates'!$A$2:$A$38,'FX rates'!$B$2:$B$38))</f>
        <v>0</v>
      </c>
      <c r="AK818" s="23">
        <f>R818*(_xlfn.XLOOKUP(K818,'FX rates'!$A$2:$A$38,'FX rates'!$B$2:$B$38))</f>
        <v>0</v>
      </c>
      <c r="AM818" s="4"/>
      <c r="AN818" s="4"/>
      <c r="AO818" s="4"/>
      <c r="AP818" s="32">
        <f t="shared" si="172"/>
        <v>0.62212628170534257</v>
      </c>
      <c r="AQ818" s="32">
        <f t="shared" si="173"/>
        <v>0</v>
      </c>
      <c r="AR818" s="24">
        <f t="shared" si="178"/>
        <v>190116.85000000003</v>
      </c>
      <c r="AS818" s="24" t="str">
        <f t="shared" si="179"/>
        <v>0</v>
      </c>
      <c r="AT818" s="24">
        <f t="shared" si="180"/>
        <v>368040.74439442146</v>
      </c>
      <c r="AU818" s="24">
        <f t="shared" si="181"/>
        <v>40893.416043824574</v>
      </c>
    </row>
    <row r="819" spans="1:47" x14ac:dyDescent="0.25">
      <c r="A819" s="28" t="s">
        <v>15738</v>
      </c>
      <c r="B819" s="28" t="s">
        <v>12138</v>
      </c>
      <c r="C819" s="28" t="s">
        <v>12139</v>
      </c>
      <c r="D819" s="28" t="s">
        <v>12140</v>
      </c>
      <c r="E819" s="28" t="s">
        <v>12141</v>
      </c>
      <c r="F819" s="29">
        <v>44508</v>
      </c>
      <c r="G819" s="29">
        <v>44896</v>
      </c>
      <c r="H819" s="28" t="s">
        <v>12142</v>
      </c>
      <c r="I819" s="28" t="s">
        <v>16044</v>
      </c>
      <c r="J819" s="28" t="s">
        <v>16040</v>
      </c>
      <c r="K819" s="28" t="s">
        <v>12143</v>
      </c>
      <c r="L819" s="27">
        <v>200200.00000000003</v>
      </c>
      <c r="M819" s="27">
        <v>46464.000000000007</v>
      </c>
      <c r="N819" s="27">
        <v>0</v>
      </c>
      <c r="O819" s="27">
        <v>0</v>
      </c>
      <c r="P819" s="27">
        <f t="shared" si="168"/>
        <v>46464.000000000007</v>
      </c>
      <c r="Q819" s="27">
        <v>0</v>
      </c>
      <c r="R819" s="27">
        <v>0</v>
      </c>
      <c r="S819" s="27">
        <v>0</v>
      </c>
      <c r="T819" s="27">
        <f t="shared" si="169"/>
        <v>0</v>
      </c>
      <c r="U819" s="27">
        <v>0</v>
      </c>
      <c r="V819" s="27">
        <f t="shared" si="170"/>
        <v>246664.00000000003</v>
      </c>
      <c r="W819" s="28" t="s">
        <v>12144</v>
      </c>
      <c r="X819" s="27">
        <v>216216.00000000006</v>
      </c>
      <c r="Y819" s="27">
        <f t="shared" si="174"/>
        <v>482613.12000000011</v>
      </c>
      <c r="Z819" s="4" t="str" cm="1">
        <f t="array" ref="Z819">_xlfn.IFS(YEARFRAC(F819,G819)&lt;1,"&lt;1 Year",YEARFRAC(F819,G819)&lt;=5,"1-5 Years",YEARFRAC(F819,G819)&gt;5,"&gt;5 Years")</f>
        <v>1-5 Years</v>
      </c>
      <c r="AA819" s="24">
        <f>L819*(_xlfn.XLOOKUP(K819,'FX rates'!$A$2:$A$38,'FX rates'!$B$2:$B$38))</f>
        <v>200200.00000000003</v>
      </c>
      <c r="AB819" s="24">
        <f>V819*(_xlfn.XLOOKUP(K819,'FX rates'!$A$2:$A$38,'FX rates'!$B$2:$B$38))</f>
        <v>246664.00000000003</v>
      </c>
      <c r="AC819" s="24">
        <f>X819*(_xlfn.XLOOKUP(W819,'FX rates'!$A$2:$A$38,'FX rates'!$B$2:$B$38))</f>
        <v>216216.00000000006</v>
      </c>
      <c r="AD819" s="24">
        <f>Y819*(_xlfn.XLOOKUP(W819,'FX rates'!$A$2:$A$38,'FX rates'!$B$2:$B$38))</f>
        <v>482613.12000000011</v>
      </c>
      <c r="AE819" s="30">
        <f t="shared" si="175"/>
        <v>8.000000000000014E-2</v>
      </c>
      <c r="AF819" s="31">
        <f t="shared" si="176"/>
        <v>16016.000000000029</v>
      </c>
      <c r="AG819" s="23">
        <f t="shared" si="177"/>
        <v>46464</v>
      </c>
      <c r="AH819" s="35">
        <f t="shared" si="171"/>
        <v>1</v>
      </c>
      <c r="AI819" s="23">
        <f>U819*(_xlfn.XLOOKUP(K819,'FX rates'!$A$2:$A$38,'FX rates'!$B$2:$B$38))</f>
        <v>0</v>
      </c>
      <c r="AJ819" s="23">
        <f>Q819*(_xlfn.XLOOKUP(K819,'FX rates'!$A$2:$A$38,'FX rates'!$B$2:$B$38))</f>
        <v>0</v>
      </c>
      <c r="AK819" s="23">
        <f>R819*(_xlfn.XLOOKUP(K819,'FX rates'!$A$2:$A$38,'FX rates'!$B$2:$B$38))</f>
        <v>0</v>
      </c>
      <c r="AM819" s="4"/>
      <c r="AN819" s="4"/>
      <c r="AO819" s="4"/>
      <c r="AP819" s="32">
        <f t="shared" si="172"/>
        <v>0.2320879120879121</v>
      </c>
      <c r="AQ819" s="32">
        <f t="shared" si="173"/>
        <v>0</v>
      </c>
      <c r="AR819" s="24">
        <f t="shared" si="178"/>
        <v>266397.12000000005</v>
      </c>
      <c r="AS819" s="24" t="str">
        <f t="shared" si="179"/>
        <v>0</v>
      </c>
      <c r="AT819" s="24">
        <f t="shared" si="180"/>
        <v>434351.80800000014</v>
      </c>
      <c r="AU819" s="24">
        <f t="shared" si="181"/>
        <v>48261.311999999976</v>
      </c>
    </row>
    <row r="820" spans="1:47" x14ac:dyDescent="0.25">
      <c r="A820" s="28" t="s">
        <v>15739</v>
      </c>
      <c r="B820" s="28" t="s">
        <v>12145</v>
      </c>
      <c r="C820" s="28" t="s">
        <v>12146</v>
      </c>
      <c r="D820" s="28" t="s">
        <v>12147</v>
      </c>
      <c r="E820" s="28" t="s">
        <v>12148</v>
      </c>
      <c r="F820" s="29">
        <v>44515</v>
      </c>
      <c r="G820" s="29">
        <v>44896</v>
      </c>
      <c r="H820" s="28" t="s">
        <v>12149</v>
      </c>
      <c r="I820" s="28" t="s">
        <v>16049</v>
      </c>
      <c r="J820" s="28" t="s">
        <v>16054</v>
      </c>
      <c r="K820" s="28" t="s">
        <v>12150</v>
      </c>
      <c r="L820" s="27">
        <v>160380</v>
      </c>
      <c r="M820" s="27">
        <v>175780.00000000003</v>
      </c>
      <c r="N820" s="27">
        <v>0</v>
      </c>
      <c r="O820" s="27">
        <v>0</v>
      </c>
      <c r="P820" s="27">
        <f t="shared" si="168"/>
        <v>175780.00000000003</v>
      </c>
      <c r="Q820" s="27">
        <v>0</v>
      </c>
      <c r="R820" s="27">
        <v>0</v>
      </c>
      <c r="S820" s="27">
        <v>0</v>
      </c>
      <c r="T820" s="27">
        <f t="shared" si="169"/>
        <v>0</v>
      </c>
      <c r="U820" s="27">
        <v>0</v>
      </c>
      <c r="V820" s="27">
        <f t="shared" si="170"/>
        <v>336160</v>
      </c>
      <c r="W820" s="28" t="s">
        <v>12151</v>
      </c>
      <c r="X820" s="27">
        <v>173210.40000000002</v>
      </c>
      <c r="Y820" s="27">
        <f t="shared" si="174"/>
        <v>536263.20000000007</v>
      </c>
      <c r="Z820" s="4" t="str" cm="1">
        <f t="array" ref="Z820">_xlfn.IFS(YEARFRAC(F820,G820)&lt;1,"&lt;1 Year",YEARFRAC(F820,G820)&lt;=5,"1-5 Years",YEARFRAC(F820,G820)&gt;5,"&gt;5 Years")</f>
        <v>1-5 Years</v>
      </c>
      <c r="AA820" s="24">
        <f>L820*(_xlfn.XLOOKUP(K820,'FX rates'!$A$2:$A$38,'FX rates'!$B$2:$B$38))</f>
        <v>160380</v>
      </c>
      <c r="AB820" s="24">
        <f>V820*(_xlfn.XLOOKUP(K820,'FX rates'!$A$2:$A$38,'FX rates'!$B$2:$B$38))</f>
        <v>336160</v>
      </c>
      <c r="AC820" s="24">
        <f>X820*(_xlfn.XLOOKUP(W820,'FX rates'!$A$2:$A$38,'FX rates'!$B$2:$B$38))</f>
        <v>173210.40000000002</v>
      </c>
      <c r="AD820" s="24">
        <f>Y820*(_xlfn.XLOOKUP(W820,'FX rates'!$A$2:$A$38,'FX rates'!$B$2:$B$38))</f>
        <v>536263.20000000007</v>
      </c>
      <c r="AE820" s="30">
        <f t="shared" si="175"/>
        <v>8.000000000000014E-2</v>
      </c>
      <c r="AF820" s="31">
        <f t="shared" si="176"/>
        <v>12830.400000000023</v>
      </c>
      <c r="AG820" s="23">
        <f t="shared" si="177"/>
        <v>175780</v>
      </c>
      <c r="AH820" s="35">
        <f t="shared" si="171"/>
        <v>1</v>
      </c>
      <c r="AI820" s="23">
        <f>U820*(_xlfn.XLOOKUP(K820,'FX rates'!$A$2:$A$38,'FX rates'!$B$2:$B$38))</f>
        <v>0</v>
      </c>
      <c r="AJ820" s="23">
        <f>Q820*(_xlfn.XLOOKUP(K820,'FX rates'!$A$2:$A$38,'FX rates'!$B$2:$B$38))</f>
        <v>0</v>
      </c>
      <c r="AK820" s="23">
        <f>R820*(_xlfn.XLOOKUP(K820,'FX rates'!$A$2:$A$38,'FX rates'!$B$2:$B$38))</f>
        <v>0</v>
      </c>
      <c r="AM820" s="4"/>
      <c r="AN820" s="4"/>
      <c r="AO820" s="4"/>
      <c r="AP820" s="32">
        <f t="shared" si="172"/>
        <v>1.0960219478737998</v>
      </c>
      <c r="AQ820" s="32">
        <f t="shared" si="173"/>
        <v>0</v>
      </c>
      <c r="AR820" s="24">
        <f t="shared" si="178"/>
        <v>363052.80000000005</v>
      </c>
      <c r="AS820" s="24" t="str">
        <f t="shared" si="179"/>
        <v>0</v>
      </c>
      <c r="AT820" s="24">
        <f t="shared" si="180"/>
        <v>482636.88000000006</v>
      </c>
      <c r="AU820" s="24">
        <f t="shared" si="181"/>
        <v>53626.320000000007</v>
      </c>
    </row>
    <row r="821" spans="1:47" x14ac:dyDescent="0.25">
      <c r="A821" s="28" t="s">
        <v>15740</v>
      </c>
      <c r="B821" s="28" t="s">
        <v>12152</v>
      </c>
      <c r="C821" s="28" t="s">
        <v>12153</v>
      </c>
      <c r="D821" s="28" t="s">
        <v>12154</v>
      </c>
      <c r="E821" s="28" t="s">
        <v>12155</v>
      </c>
      <c r="F821" s="29">
        <v>44508</v>
      </c>
      <c r="G821" s="29">
        <v>44896</v>
      </c>
      <c r="H821" s="28" t="s">
        <v>12156</v>
      </c>
      <c r="I821" s="28" t="s">
        <v>16049</v>
      </c>
      <c r="J821" s="28" t="s">
        <v>16050</v>
      </c>
      <c r="K821" s="28" t="s">
        <v>12157</v>
      </c>
      <c r="L821" s="27">
        <v>187550.00000000003</v>
      </c>
      <c r="M821" s="27">
        <v>55836.000000000007</v>
      </c>
      <c r="N821" s="27">
        <v>0</v>
      </c>
      <c r="O821" s="27">
        <v>0</v>
      </c>
      <c r="P821" s="27">
        <f t="shared" si="168"/>
        <v>55836.000000000007</v>
      </c>
      <c r="Q821" s="27">
        <v>0</v>
      </c>
      <c r="R821" s="27">
        <v>0</v>
      </c>
      <c r="S821" s="27">
        <v>0</v>
      </c>
      <c r="T821" s="27">
        <f t="shared" si="169"/>
        <v>0</v>
      </c>
      <c r="U821" s="27">
        <v>0</v>
      </c>
      <c r="V821" s="27">
        <f t="shared" si="170"/>
        <v>243386.00000000003</v>
      </c>
      <c r="W821" s="28" t="s">
        <v>12158</v>
      </c>
      <c r="X821" s="27">
        <v>200678.50000000003</v>
      </c>
      <c r="Y821" s="27">
        <f t="shared" si="174"/>
        <v>461101.52000000014</v>
      </c>
      <c r="Z821" s="4" t="str" cm="1">
        <f t="array" ref="Z821">_xlfn.IFS(YEARFRAC(F821,G821)&lt;1,"&lt;1 Year",YEARFRAC(F821,G821)&lt;=5,"1-5 Years",YEARFRAC(F821,G821)&gt;5,"&gt;5 Years")</f>
        <v>1-5 Years</v>
      </c>
      <c r="AA821" s="24">
        <f>L821*(_xlfn.XLOOKUP(K821,'FX rates'!$A$2:$A$38,'FX rates'!$B$2:$B$38))</f>
        <v>187550.00000000003</v>
      </c>
      <c r="AB821" s="24">
        <f>V821*(_xlfn.XLOOKUP(K821,'FX rates'!$A$2:$A$38,'FX rates'!$B$2:$B$38))</f>
        <v>243386.00000000003</v>
      </c>
      <c r="AC821" s="24">
        <f>X821*(_xlfn.XLOOKUP(W821,'FX rates'!$A$2:$A$38,'FX rates'!$B$2:$B$38))</f>
        <v>200678.50000000003</v>
      </c>
      <c r="AD821" s="24">
        <f>Y821*(_xlfn.XLOOKUP(W821,'FX rates'!$A$2:$A$38,'FX rates'!$B$2:$B$38))</f>
        <v>461101.52000000014</v>
      </c>
      <c r="AE821" s="30">
        <f t="shared" si="175"/>
        <v>6.9999999999999993E-2</v>
      </c>
      <c r="AF821" s="31">
        <f t="shared" si="176"/>
        <v>13128.5</v>
      </c>
      <c r="AG821" s="23">
        <f t="shared" si="177"/>
        <v>55836</v>
      </c>
      <c r="AH821" s="35">
        <f t="shared" si="171"/>
        <v>1</v>
      </c>
      <c r="AI821" s="23">
        <f>U821*(_xlfn.XLOOKUP(K821,'FX rates'!$A$2:$A$38,'FX rates'!$B$2:$B$38))</f>
        <v>0</v>
      </c>
      <c r="AJ821" s="23">
        <f>Q821*(_xlfn.XLOOKUP(K821,'FX rates'!$A$2:$A$38,'FX rates'!$B$2:$B$38))</f>
        <v>0</v>
      </c>
      <c r="AK821" s="23">
        <f>R821*(_xlfn.XLOOKUP(K821,'FX rates'!$A$2:$A$38,'FX rates'!$B$2:$B$38))</f>
        <v>0</v>
      </c>
      <c r="AM821" s="4"/>
      <c r="AN821" s="4"/>
      <c r="AO821" s="4"/>
      <c r="AP821" s="32">
        <f t="shared" si="172"/>
        <v>0.2977126099706745</v>
      </c>
      <c r="AQ821" s="32">
        <f t="shared" si="173"/>
        <v>0</v>
      </c>
      <c r="AR821" s="24">
        <f t="shared" si="178"/>
        <v>260423.02000000008</v>
      </c>
      <c r="AS821" s="24" t="str">
        <f t="shared" si="179"/>
        <v>0</v>
      </c>
      <c r="AT821" s="24">
        <f t="shared" si="180"/>
        <v>414991.36800000013</v>
      </c>
      <c r="AU821" s="24">
        <f t="shared" si="181"/>
        <v>46110.152000000002</v>
      </c>
    </row>
    <row r="822" spans="1:47" x14ac:dyDescent="0.25">
      <c r="A822" s="28" t="s">
        <v>15741</v>
      </c>
      <c r="B822" s="28" t="s">
        <v>3210</v>
      </c>
      <c r="C822" s="28" t="s">
        <v>3211</v>
      </c>
      <c r="D822" s="28" t="s">
        <v>3212</v>
      </c>
      <c r="E822" s="28" t="s">
        <v>3213</v>
      </c>
      <c r="F822" s="29">
        <v>44508</v>
      </c>
      <c r="G822" s="29">
        <v>44896</v>
      </c>
      <c r="H822" s="28" t="s">
        <v>3214</v>
      </c>
      <c r="I822" s="28" t="s">
        <v>16033</v>
      </c>
      <c r="J822" s="28" t="s">
        <v>16044</v>
      </c>
      <c r="K822" s="28" t="s">
        <v>3215</v>
      </c>
      <c r="L822" s="27">
        <v>49329.280000000006</v>
      </c>
      <c r="M822" s="27">
        <v>3784</v>
      </c>
      <c r="N822" s="27">
        <v>0</v>
      </c>
      <c r="O822" s="27">
        <v>0</v>
      </c>
      <c r="P822" s="27">
        <f t="shared" si="168"/>
        <v>3784</v>
      </c>
      <c r="Q822" s="27">
        <v>0</v>
      </c>
      <c r="R822" s="27">
        <v>0</v>
      </c>
      <c r="S822" s="27">
        <v>0</v>
      </c>
      <c r="T822" s="27">
        <f t="shared" si="169"/>
        <v>0</v>
      </c>
      <c r="U822" s="27">
        <v>0</v>
      </c>
      <c r="V822" s="27">
        <f t="shared" si="170"/>
        <v>53113.280000000006</v>
      </c>
      <c r="W822" s="28" t="s">
        <v>3216</v>
      </c>
      <c r="X822" s="27">
        <v>50315.865600000005</v>
      </c>
      <c r="Y822" s="27">
        <f t="shared" si="174"/>
        <v>104491.4112</v>
      </c>
      <c r="Z822" s="4" t="str" cm="1">
        <f t="array" ref="Z822">_xlfn.IFS(YEARFRAC(F822,G822)&lt;1,"&lt;1 Year",YEARFRAC(F822,G822)&lt;=5,"1-5 Years",YEARFRAC(F822,G822)&gt;5,"&gt;5 Years")</f>
        <v>1-5 Years</v>
      </c>
      <c r="AA822" s="24">
        <f>L822*(_xlfn.XLOOKUP(K822,'FX rates'!$A$2:$A$38,'FX rates'!$B$2:$B$38))</f>
        <v>65640.006435731324</v>
      </c>
      <c r="AB822" s="24">
        <f>V822*(_xlfn.XLOOKUP(K822,'FX rates'!$A$2:$A$38,'FX rates'!$B$2:$B$38))</f>
        <v>70675.186036017549</v>
      </c>
      <c r="AC822" s="24">
        <f>X822*(_xlfn.XLOOKUP(W822,'FX rates'!$A$2:$A$38,'FX rates'!$B$2:$B$38))</f>
        <v>66952.806564445942</v>
      </c>
      <c r="AD822" s="24">
        <f>Y822*(_xlfn.XLOOKUP(W822,'FX rates'!$A$2:$A$38,'FX rates'!$B$2:$B$38))</f>
        <v>139041.49632118383</v>
      </c>
      <c r="AE822" s="30">
        <f t="shared" si="175"/>
        <v>1.9999999999999872E-2</v>
      </c>
      <c r="AF822" s="31">
        <f t="shared" si="176"/>
        <v>986.58559999999852</v>
      </c>
      <c r="AG822" s="23">
        <f t="shared" si="177"/>
        <v>5035.1796002862247</v>
      </c>
      <c r="AH822" s="35">
        <f t="shared" si="171"/>
        <v>1.3306500000756409</v>
      </c>
      <c r="AI822" s="23">
        <f>U822*(_xlfn.XLOOKUP(K822,'FX rates'!$A$2:$A$38,'FX rates'!$B$2:$B$38))</f>
        <v>0</v>
      </c>
      <c r="AJ822" s="23">
        <f>Q822*(_xlfn.XLOOKUP(K822,'FX rates'!$A$2:$A$38,'FX rates'!$B$2:$B$38))</f>
        <v>0</v>
      </c>
      <c r="AK822" s="23">
        <f>R822*(_xlfn.XLOOKUP(K822,'FX rates'!$A$2:$A$38,'FX rates'!$B$2:$B$38))</f>
        <v>0</v>
      </c>
      <c r="AM822" s="4"/>
      <c r="AN822" s="4"/>
      <c r="AO822" s="4"/>
      <c r="AP822" s="32">
        <f t="shared" si="172"/>
        <v>7.670900528043384E-2</v>
      </c>
      <c r="AQ822" s="32">
        <f t="shared" si="173"/>
        <v>0</v>
      </c>
      <c r="AR822" s="24">
        <f t="shared" si="178"/>
        <v>54175.545600000005</v>
      </c>
      <c r="AS822" s="24" t="str">
        <f t="shared" si="179"/>
        <v>0</v>
      </c>
      <c r="AT822" s="24">
        <f t="shared" si="180"/>
        <v>125137.34668906545</v>
      </c>
      <c r="AU822" s="24">
        <f t="shared" si="181"/>
        <v>13904.14963211838</v>
      </c>
    </row>
    <row r="823" spans="1:47" x14ac:dyDescent="0.25">
      <c r="A823" s="28" t="s">
        <v>15742</v>
      </c>
      <c r="B823" s="28" t="s">
        <v>12166</v>
      </c>
      <c r="C823" s="28" t="s">
        <v>12167</v>
      </c>
      <c r="D823" s="28" t="s">
        <v>12168</v>
      </c>
      <c r="E823" s="28" t="s">
        <v>12169</v>
      </c>
      <c r="F823" s="29">
        <v>44508</v>
      </c>
      <c r="G823" s="29">
        <v>44896</v>
      </c>
      <c r="H823" s="28" t="s">
        <v>12170</v>
      </c>
      <c r="I823" s="28" t="s">
        <v>16040</v>
      </c>
      <c r="J823" s="28" t="s">
        <v>16049</v>
      </c>
      <c r="K823" s="28" t="s">
        <v>12171</v>
      </c>
      <c r="L823" s="27">
        <v>157300</v>
      </c>
      <c r="M823" s="27">
        <v>87587.5</v>
      </c>
      <c r="N823" s="27">
        <v>0</v>
      </c>
      <c r="O823" s="27">
        <v>0</v>
      </c>
      <c r="P823" s="27">
        <f t="shared" si="168"/>
        <v>87587.5</v>
      </c>
      <c r="Q823" s="27">
        <v>0</v>
      </c>
      <c r="R823" s="27">
        <v>0</v>
      </c>
      <c r="S823" s="27">
        <v>0</v>
      </c>
      <c r="T823" s="27">
        <f t="shared" si="169"/>
        <v>0</v>
      </c>
      <c r="U823" s="27">
        <v>0</v>
      </c>
      <c r="V823" s="27">
        <f t="shared" si="170"/>
        <v>244887.5</v>
      </c>
      <c r="W823" s="28" t="s">
        <v>12172</v>
      </c>
      <c r="X823" s="27">
        <v>176176.00000000003</v>
      </c>
      <c r="Y823" s="27">
        <f t="shared" si="174"/>
        <v>450450</v>
      </c>
      <c r="Z823" s="4" t="str" cm="1">
        <f t="array" ref="Z823">_xlfn.IFS(YEARFRAC(F823,G823)&lt;1,"&lt;1 Year",YEARFRAC(F823,G823)&lt;=5,"1-5 Years",YEARFRAC(F823,G823)&gt;5,"&gt;5 Years")</f>
        <v>1-5 Years</v>
      </c>
      <c r="AA823" s="24">
        <f>L823*(_xlfn.XLOOKUP(K823,'FX rates'!$A$2:$A$38,'FX rates'!$B$2:$B$38))</f>
        <v>209311.24501189831</v>
      </c>
      <c r="AB823" s="24">
        <f>V823*(_xlfn.XLOOKUP(K823,'FX rates'!$A$2:$A$38,'FX rates'!$B$2:$B$38))</f>
        <v>325859.55189352355</v>
      </c>
      <c r="AC823" s="24">
        <f>X823*(_xlfn.XLOOKUP(W823,'FX rates'!$A$2:$A$38,'FX rates'!$B$2:$B$38))</f>
        <v>234428.59441332615</v>
      </c>
      <c r="AD823" s="24">
        <f>Y823*(_xlfn.XLOOKUP(W823,'FX rates'!$A$2:$A$38,'FX rates'!$B$2:$B$38))</f>
        <v>599391.29253407242</v>
      </c>
      <c r="AE823" s="30">
        <f t="shared" si="175"/>
        <v>0.1200000000000002</v>
      </c>
      <c r="AF823" s="31">
        <f t="shared" si="176"/>
        <v>18876.000000000029</v>
      </c>
      <c r="AG823" s="23">
        <f t="shared" si="177"/>
        <v>116548.30688162523</v>
      </c>
      <c r="AH823" s="35">
        <f t="shared" si="171"/>
        <v>1.3306500000756409</v>
      </c>
      <c r="AI823" s="23">
        <f>U823*(_xlfn.XLOOKUP(K823,'FX rates'!$A$2:$A$38,'FX rates'!$B$2:$B$38))</f>
        <v>0</v>
      </c>
      <c r="AJ823" s="23">
        <f>Q823*(_xlfn.XLOOKUP(K823,'FX rates'!$A$2:$A$38,'FX rates'!$B$2:$B$38))</f>
        <v>0</v>
      </c>
      <c r="AK823" s="23">
        <f>R823*(_xlfn.XLOOKUP(K823,'FX rates'!$A$2:$A$38,'FX rates'!$B$2:$B$38))</f>
        <v>0</v>
      </c>
      <c r="AM823" s="4"/>
      <c r="AN823" s="4"/>
      <c r="AO823" s="4"/>
      <c r="AP823" s="32">
        <f t="shared" si="172"/>
        <v>0.55681818181818177</v>
      </c>
      <c r="AQ823" s="32">
        <f t="shared" si="173"/>
        <v>0</v>
      </c>
      <c r="AR823" s="24">
        <f t="shared" si="178"/>
        <v>274274</v>
      </c>
      <c r="AS823" s="24" t="str">
        <f t="shared" si="179"/>
        <v>0</v>
      </c>
      <c r="AT823" s="24">
        <f t="shared" si="180"/>
        <v>539452.16328066518</v>
      </c>
      <c r="AU823" s="24">
        <f t="shared" si="181"/>
        <v>59939.129253407242</v>
      </c>
    </row>
    <row r="824" spans="1:47" x14ac:dyDescent="0.25">
      <c r="A824" s="28" t="s">
        <v>15743</v>
      </c>
      <c r="B824" s="28" t="s">
        <v>12173</v>
      </c>
      <c r="C824" s="28" t="s">
        <v>12174</v>
      </c>
      <c r="D824" s="28" t="s">
        <v>12175</v>
      </c>
      <c r="E824" s="28" t="s">
        <v>12176</v>
      </c>
      <c r="F824" s="29">
        <v>44508</v>
      </c>
      <c r="G824" s="29">
        <v>44896</v>
      </c>
      <c r="H824" s="28" t="s">
        <v>12177</v>
      </c>
      <c r="I824" s="28" t="s">
        <v>16053</v>
      </c>
      <c r="J824" s="28" t="s">
        <v>16048</v>
      </c>
      <c r="K824" s="28" t="s">
        <v>12178</v>
      </c>
      <c r="L824" s="27">
        <v>244200.00000000006</v>
      </c>
      <c r="M824" s="27">
        <v>202400.00000000003</v>
      </c>
      <c r="N824" s="27">
        <v>0</v>
      </c>
      <c r="O824" s="27">
        <v>0</v>
      </c>
      <c r="P824" s="27">
        <f t="shared" si="168"/>
        <v>202400.00000000003</v>
      </c>
      <c r="Q824" s="27">
        <v>0</v>
      </c>
      <c r="R824" s="27">
        <v>0</v>
      </c>
      <c r="S824" s="27">
        <v>0</v>
      </c>
      <c r="T824" s="27">
        <f t="shared" si="169"/>
        <v>0</v>
      </c>
      <c r="U824" s="27">
        <v>0</v>
      </c>
      <c r="V824" s="27">
        <f t="shared" si="170"/>
        <v>446600.00000000012</v>
      </c>
      <c r="W824" s="28" t="s">
        <v>12179</v>
      </c>
      <c r="X824" s="27">
        <v>275946.00000000006</v>
      </c>
      <c r="Y824" s="27">
        <f t="shared" si="174"/>
        <v>780604.00000000023</v>
      </c>
      <c r="Z824" s="4" t="str" cm="1">
        <f t="array" ref="Z824">_xlfn.IFS(YEARFRAC(F824,G824)&lt;1,"&lt;1 Year",YEARFRAC(F824,G824)&lt;=5,"1-5 Years",YEARFRAC(F824,G824)&gt;5,"&gt;5 Years")</f>
        <v>1-5 Years</v>
      </c>
      <c r="AA824" s="24">
        <f>L824*(_xlfn.XLOOKUP(K824,'FX rates'!$A$2:$A$38,'FX rates'!$B$2:$B$38))</f>
        <v>244200.00000000006</v>
      </c>
      <c r="AB824" s="24">
        <f>V824*(_xlfn.XLOOKUP(K824,'FX rates'!$A$2:$A$38,'FX rates'!$B$2:$B$38))</f>
        <v>446600.00000000012</v>
      </c>
      <c r="AC824" s="24">
        <f>X824*(_xlfn.XLOOKUP(W824,'FX rates'!$A$2:$A$38,'FX rates'!$B$2:$B$38))</f>
        <v>275946.00000000006</v>
      </c>
      <c r="AD824" s="24">
        <f>Y824*(_xlfn.XLOOKUP(W824,'FX rates'!$A$2:$A$38,'FX rates'!$B$2:$B$38))</f>
        <v>780604.00000000023</v>
      </c>
      <c r="AE824" s="30">
        <f t="shared" si="175"/>
        <v>0.12999999999999998</v>
      </c>
      <c r="AF824" s="31">
        <f t="shared" si="176"/>
        <v>31746</v>
      </c>
      <c r="AG824" s="23">
        <f t="shared" si="177"/>
        <v>202400.00000000006</v>
      </c>
      <c r="AH824" s="35">
        <f t="shared" si="171"/>
        <v>1</v>
      </c>
      <c r="AI824" s="23">
        <f>U824*(_xlfn.XLOOKUP(K824,'FX rates'!$A$2:$A$38,'FX rates'!$B$2:$B$38))</f>
        <v>0</v>
      </c>
      <c r="AJ824" s="23">
        <f>Q824*(_xlfn.XLOOKUP(K824,'FX rates'!$A$2:$A$38,'FX rates'!$B$2:$B$38))</f>
        <v>0</v>
      </c>
      <c r="AK824" s="23">
        <f>R824*(_xlfn.XLOOKUP(K824,'FX rates'!$A$2:$A$38,'FX rates'!$B$2:$B$38))</f>
        <v>0</v>
      </c>
      <c r="AM824" s="4"/>
      <c r="AN824" s="4"/>
      <c r="AO824" s="4"/>
      <c r="AP824" s="32">
        <f t="shared" si="172"/>
        <v>0.8288288288288288</v>
      </c>
      <c r="AQ824" s="32">
        <f t="shared" si="173"/>
        <v>0</v>
      </c>
      <c r="AR824" s="24">
        <f t="shared" si="178"/>
        <v>504658.00000000012</v>
      </c>
      <c r="AS824" s="24" t="str">
        <f t="shared" si="179"/>
        <v>0</v>
      </c>
      <c r="AT824" s="24">
        <f t="shared" si="180"/>
        <v>702543.60000000021</v>
      </c>
      <c r="AU824" s="24">
        <f t="shared" si="181"/>
        <v>78060.400000000023</v>
      </c>
    </row>
    <row r="825" spans="1:47" x14ac:dyDescent="0.25">
      <c r="A825" s="28" t="s">
        <v>14178</v>
      </c>
      <c r="B825" s="28" t="s">
        <v>1223</v>
      </c>
      <c r="C825" s="28" t="s">
        <v>1224</v>
      </c>
      <c r="D825" s="28" t="s">
        <v>1225</v>
      </c>
      <c r="E825" s="28" t="s">
        <v>1226</v>
      </c>
      <c r="F825" s="29">
        <v>39904</v>
      </c>
      <c r="G825" s="29">
        <v>44896</v>
      </c>
      <c r="H825" s="28" t="s">
        <v>1227</v>
      </c>
      <c r="I825" s="28" t="s">
        <v>16044</v>
      </c>
      <c r="J825" s="28" t="s">
        <v>16051</v>
      </c>
      <c r="K825" s="28" t="s">
        <v>1228</v>
      </c>
      <c r="L825" s="27">
        <v>224400.00000000003</v>
      </c>
      <c r="M825" s="4">
        <v>0</v>
      </c>
      <c r="N825" s="27">
        <v>0</v>
      </c>
      <c r="O825" s="27">
        <v>0</v>
      </c>
      <c r="P825" s="27">
        <f t="shared" si="168"/>
        <v>0</v>
      </c>
      <c r="Q825" s="27">
        <v>0</v>
      </c>
      <c r="R825" s="27">
        <v>0</v>
      </c>
      <c r="S825" s="27">
        <v>0</v>
      </c>
      <c r="T825" s="27">
        <f t="shared" si="169"/>
        <v>0</v>
      </c>
      <c r="U825" s="27">
        <v>0</v>
      </c>
      <c r="V825" s="27">
        <f t="shared" si="170"/>
        <v>224400.00000000003</v>
      </c>
      <c r="W825" s="28" t="s">
        <v>1229</v>
      </c>
      <c r="X825" s="27">
        <v>237864.00000000003</v>
      </c>
      <c r="Y825" s="27">
        <f t="shared" si="174"/>
        <v>475728.00000000006</v>
      </c>
      <c r="Z825" s="4" t="str" cm="1">
        <f t="array" ref="Z825">_xlfn.IFS(YEARFRAC(F825,G825)&lt;1,"&lt;1 Year",YEARFRAC(F825,G825)&lt;=5,"1-5 Years",YEARFRAC(F825,G825)&gt;5,"&gt;5 Years")</f>
        <v>&gt;5 Years</v>
      </c>
      <c r="AA825" s="24">
        <f>L825*(_xlfn.XLOOKUP(K825,'FX rates'!$A$2:$A$38,'FX rates'!$B$2:$B$38))</f>
        <v>224400.00000000003</v>
      </c>
      <c r="AB825" s="24">
        <f>V825*(_xlfn.XLOOKUP(K825,'FX rates'!$A$2:$A$38,'FX rates'!$B$2:$B$38))</f>
        <v>224400.00000000003</v>
      </c>
      <c r="AC825" s="24">
        <f>X825*(_xlfn.XLOOKUP(W825,'FX rates'!$A$2:$A$38,'FX rates'!$B$2:$B$38))</f>
        <v>237864.00000000003</v>
      </c>
      <c r="AD825" s="24">
        <f>Y825*(_xlfn.XLOOKUP(W825,'FX rates'!$A$2:$A$38,'FX rates'!$B$2:$B$38))</f>
        <v>475728.00000000006</v>
      </c>
      <c r="AE825" s="30">
        <f t="shared" si="175"/>
        <v>5.9999999999999991E-2</v>
      </c>
      <c r="AF825" s="31">
        <f t="shared" si="176"/>
        <v>13464</v>
      </c>
      <c r="AG825" s="23">
        <f t="shared" si="177"/>
        <v>0</v>
      </c>
      <c r="AH825" s="35">
        <f t="shared" si="171"/>
        <v>1</v>
      </c>
      <c r="AI825" s="23">
        <f>U825*(_xlfn.XLOOKUP(K825,'FX rates'!$A$2:$A$38,'FX rates'!$B$2:$B$38))</f>
        <v>0</v>
      </c>
      <c r="AJ825" s="23">
        <f>Q825*(_xlfn.XLOOKUP(K825,'FX rates'!$A$2:$A$38,'FX rates'!$B$2:$B$38))</f>
        <v>0</v>
      </c>
      <c r="AK825" s="23">
        <f>R825*(_xlfn.XLOOKUP(K825,'FX rates'!$A$2:$A$38,'FX rates'!$B$2:$B$38))</f>
        <v>0</v>
      </c>
      <c r="AM825" s="4"/>
      <c r="AN825" s="4"/>
      <c r="AO825" s="4"/>
      <c r="AP825" s="32">
        <f t="shared" si="172"/>
        <v>0</v>
      </c>
      <c r="AQ825" s="32">
        <f t="shared" si="173"/>
        <v>0</v>
      </c>
      <c r="AR825" s="24">
        <f t="shared" si="178"/>
        <v>237864.00000000003</v>
      </c>
      <c r="AS825" s="24" t="str">
        <f t="shared" si="179"/>
        <v>0</v>
      </c>
      <c r="AT825" s="24">
        <f t="shared" si="180"/>
        <v>428155.20000000007</v>
      </c>
      <c r="AU825" s="24">
        <f t="shared" si="181"/>
        <v>47572.799999999988</v>
      </c>
    </row>
    <row r="826" spans="1:47" x14ac:dyDescent="0.25">
      <c r="A826" s="28" t="s">
        <v>15744</v>
      </c>
      <c r="B826" s="28" t="s">
        <v>12180</v>
      </c>
      <c r="C826" s="28" t="s">
        <v>12181</v>
      </c>
      <c r="D826" s="28" t="s">
        <v>12182</v>
      </c>
      <c r="E826" s="28" t="s">
        <v>12183</v>
      </c>
      <c r="F826" s="29">
        <v>44515</v>
      </c>
      <c r="G826" s="29">
        <v>44896</v>
      </c>
      <c r="H826" s="28" t="s">
        <v>12184</v>
      </c>
      <c r="I826" s="28" t="s">
        <v>16052</v>
      </c>
      <c r="J826" s="28" t="s">
        <v>16038</v>
      </c>
      <c r="K826" s="28" t="s">
        <v>12185</v>
      </c>
      <c r="L826" s="27">
        <v>175560.00000000003</v>
      </c>
      <c r="M826" s="27">
        <v>109725.00000000001</v>
      </c>
      <c r="N826" s="27">
        <v>0</v>
      </c>
      <c r="O826" s="27">
        <v>0</v>
      </c>
      <c r="P826" s="27">
        <f t="shared" si="168"/>
        <v>109725.00000000001</v>
      </c>
      <c r="Q826" s="27">
        <v>0</v>
      </c>
      <c r="R826" s="27">
        <v>0</v>
      </c>
      <c r="S826" s="27">
        <v>0</v>
      </c>
      <c r="T826" s="27">
        <f t="shared" si="169"/>
        <v>0</v>
      </c>
      <c r="U826" s="27">
        <v>0</v>
      </c>
      <c r="V826" s="27">
        <f t="shared" si="170"/>
        <v>285285.00000000006</v>
      </c>
      <c r="W826" s="28" t="s">
        <v>12186</v>
      </c>
      <c r="X826" s="27">
        <v>182582.40000000002</v>
      </c>
      <c r="Y826" s="27">
        <f t="shared" si="174"/>
        <v>479278.80000000005</v>
      </c>
      <c r="Z826" s="4" t="str" cm="1">
        <f t="array" ref="Z826">_xlfn.IFS(YEARFRAC(F826,G826)&lt;1,"&lt;1 Year",YEARFRAC(F826,G826)&lt;=5,"1-5 Years",YEARFRAC(F826,G826)&gt;5,"&gt;5 Years")</f>
        <v>1-5 Years</v>
      </c>
      <c r="AA826" s="24">
        <f>L826*(_xlfn.XLOOKUP(K826,'FX rates'!$A$2:$A$38,'FX rates'!$B$2:$B$38))</f>
        <v>175560.00000000003</v>
      </c>
      <c r="AB826" s="24">
        <f>V826*(_xlfn.XLOOKUP(K826,'FX rates'!$A$2:$A$38,'FX rates'!$B$2:$B$38))</f>
        <v>285285.00000000006</v>
      </c>
      <c r="AC826" s="24">
        <f>X826*(_xlfn.XLOOKUP(W826,'FX rates'!$A$2:$A$38,'FX rates'!$B$2:$B$38))</f>
        <v>182582.40000000002</v>
      </c>
      <c r="AD826" s="24">
        <f>Y826*(_xlfn.XLOOKUP(W826,'FX rates'!$A$2:$A$38,'FX rates'!$B$2:$B$38))</f>
        <v>479278.80000000005</v>
      </c>
      <c r="AE826" s="30">
        <f t="shared" si="175"/>
        <v>3.9999999999999959E-2</v>
      </c>
      <c r="AF826" s="31">
        <f t="shared" si="176"/>
        <v>7022.3999999999942</v>
      </c>
      <c r="AG826" s="23">
        <f t="shared" si="177"/>
        <v>109725.00000000003</v>
      </c>
      <c r="AH826" s="35">
        <f t="shared" si="171"/>
        <v>1</v>
      </c>
      <c r="AI826" s="23">
        <f>U826*(_xlfn.XLOOKUP(K826,'FX rates'!$A$2:$A$38,'FX rates'!$B$2:$B$38))</f>
        <v>0</v>
      </c>
      <c r="AJ826" s="23">
        <f>Q826*(_xlfn.XLOOKUP(K826,'FX rates'!$A$2:$A$38,'FX rates'!$B$2:$B$38))</f>
        <v>0</v>
      </c>
      <c r="AK826" s="23">
        <f>R826*(_xlfn.XLOOKUP(K826,'FX rates'!$A$2:$A$38,'FX rates'!$B$2:$B$38))</f>
        <v>0</v>
      </c>
      <c r="AM826" s="4"/>
      <c r="AN826" s="4"/>
      <c r="AO826" s="4"/>
      <c r="AP826" s="32">
        <f t="shared" si="172"/>
        <v>0.625</v>
      </c>
      <c r="AQ826" s="32">
        <f t="shared" si="173"/>
        <v>0</v>
      </c>
      <c r="AR826" s="24">
        <f t="shared" si="178"/>
        <v>296696.40000000002</v>
      </c>
      <c r="AS826" s="24" t="str">
        <f t="shared" si="179"/>
        <v>0</v>
      </c>
      <c r="AT826" s="24">
        <f t="shared" si="180"/>
        <v>431350.92000000004</v>
      </c>
      <c r="AU826" s="24">
        <f t="shared" si="181"/>
        <v>47927.880000000005</v>
      </c>
    </row>
    <row r="827" spans="1:47" x14ac:dyDescent="0.25">
      <c r="A827" s="28" t="s">
        <v>15745</v>
      </c>
      <c r="B827" s="28" t="s">
        <v>12187</v>
      </c>
      <c r="C827" s="28" t="s">
        <v>12188</v>
      </c>
      <c r="D827" s="28" t="s">
        <v>12189</v>
      </c>
      <c r="E827" s="28" t="s">
        <v>12190</v>
      </c>
      <c r="F827" s="29">
        <v>44522</v>
      </c>
      <c r="G827" s="29">
        <v>44896</v>
      </c>
      <c r="H827" s="28" t="s">
        <v>12191</v>
      </c>
      <c r="I827" s="28" t="s">
        <v>16043</v>
      </c>
      <c r="J827" s="28" t="s">
        <v>16052</v>
      </c>
      <c r="K827" s="28" t="s">
        <v>12192</v>
      </c>
      <c r="L827" s="27">
        <v>205920.00000000003</v>
      </c>
      <c r="M827" s="27">
        <v>172260.00000000003</v>
      </c>
      <c r="N827" s="27">
        <v>0</v>
      </c>
      <c r="O827" s="27">
        <v>0</v>
      </c>
      <c r="P827" s="27">
        <f t="shared" si="168"/>
        <v>172260.00000000003</v>
      </c>
      <c r="Q827" s="27">
        <v>0</v>
      </c>
      <c r="R827" s="27">
        <v>0</v>
      </c>
      <c r="S827" s="27">
        <v>0</v>
      </c>
      <c r="T827" s="27">
        <f t="shared" si="169"/>
        <v>0</v>
      </c>
      <c r="U827" s="27">
        <v>0</v>
      </c>
      <c r="V827" s="27">
        <f t="shared" si="170"/>
        <v>378180.00000000006</v>
      </c>
      <c r="W827" s="28" t="s">
        <v>12193</v>
      </c>
      <c r="X827" s="27">
        <v>234748.80000000005</v>
      </c>
      <c r="Y827" s="27">
        <f t="shared" si="174"/>
        <v>665874.00000000023</v>
      </c>
      <c r="Z827" s="4" t="str" cm="1">
        <f t="array" ref="Z827">_xlfn.IFS(YEARFRAC(F827,G827)&lt;1,"&lt;1 Year",YEARFRAC(F827,G827)&lt;=5,"1-5 Years",YEARFRAC(F827,G827)&gt;5,"&gt;5 Years")</f>
        <v>1-5 Years</v>
      </c>
      <c r="AA827" s="24">
        <f>L827*(_xlfn.XLOOKUP(K827,'FX rates'!$A$2:$A$38,'FX rates'!$B$2:$B$38))</f>
        <v>205920.00000000003</v>
      </c>
      <c r="AB827" s="24">
        <f>V827*(_xlfn.XLOOKUP(K827,'FX rates'!$A$2:$A$38,'FX rates'!$B$2:$B$38))</f>
        <v>378180.00000000006</v>
      </c>
      <c r="AC827" s="24">
        <f>X827*(_xlfn.XLOOKUP(W827,'FX rates'!$A$2:$A$38,'FX rates'!$B$2:$B$38))</f>
        <v>234748.80000000005</v>
      </c>
      <c r="AD827" s="24">
        <f>Y827*(_xlfn.XLOOKUP(W827,'FX rates'!$A$2:$A$38,'FX rates'!$B$2:$B$38))</f>
        <v>665874.00000000023</v>
      </c>
      <c r="AE827" s="30">
        <f t="shared" si="175"/>
        <v>0.14000000000000007</v>
      </c>
      <c r="AF827" s="31">
        <f t="shared" si="176"/>
        <v>28828.800000000017</v>
      </c>
      <c r="AG827" s="23">
        <f t="shared" si="177"/>
        <v>172260.00000000003</v>
      </c>
      <c r="AH827" s="35">
        <f t="shared" si="171"/>
        <v>1</v>
      </c>
      <c r="AI827" s="23">
        <f>U827*(_xlfn.XLOOKUP(K827,'FX rates'!$A$2:$A$38,'FX rates'!$B$2:$B$38))</f>
        <v>0</v>
      </c>
      <c r="AJ827" s="23">
        <f>Q827*(_xlfn.XLOOKUP(K827,'FX rates'!$A$2:$A$38,'FX rates'!$B$2:$B$38))</f>
        <v>0</v>
      </c>
      <c r="AK827" s="23">
        <f>R827*(_xlfn.XLOOKUP(K827,'FX rates'!$A$2:$A$38,'FX rates'!$B$2:$B$38))</f>
        <v>0</v>
      </c>
      <c r="AM827" s="4"/>
      <c r="AN827" s="4"/>
      <c r="AO827" s="4"/>
      <c r="AP827" s="32">
        <f t="shared" si="172"/>
        <v>0.83653846153846156</v>
      </c>
      <c r="AQ827" s="32">
        <f t="shared" si="173"/>
        <v>0</v>
      </c>
      <c r="AR827" s="24">
        <f t="shared" si="178"/>
        <v>431125.20000000013</v>
      </c>
      <c r="AS827" s="24" t="str">
        <f t="shared" si="179"/>
        <v>0</v>
      </c>
      <c r="AT827" s="24">
        <f t="shared" si="180"/>
        <v>599286.60000000021</v>
      </c>
      <c r="AU827" s="24">
        <f t="shared" si="181"/>
        <v>66587.400000000023</v>
      </c>
    </row>
    <row r="828" spans="1:47" x14ac:dyDescent="0.25">
      <c r="A828" s="28" t="s">
        <v>15746</v>
      </c>
      <c r="B828" s="28" t="s">
        <v>12194</v>
      </c>
      <c r="C828" s="28" t="s">
        <v>12195</v>
      </c>
      <c r="D828" s="28" t="s">
        <v>12196</v>
      </c>
      <c r="E828" s="28" t="s">
        <v>12197</v>
      </c>
      <c r="F828" s="29">
        <v>44515</v>
      </c>
      <c r="G828" s="29">
        <v>44896</v>
      </c>
      <c r="H828" s="28" t="s">
        <v>12198</v>
      </c>
      <c r="I828" s="28" t="s">
        <v>16040</v>
      </c>
      <c r="J828" s="28" t="s">
        <v>16033</v>
      </c>
      <c r="K828" s="28" t="s">
        <v>12199</v>
      </c>
      <c r="L828" s="27">
        <v>155925</v>
      </c>
      <c r="M828" s="27">
        <v>44462.000000000007</v>
      </c>
      <c r="N828" s="27">
        <v>0</v>
      </c>
      <c r="O828" s="27">
        <v>0</v>
      </c>
      <c r="P828" s="27">
        <f t="shared" si="168"/>
        <v>44462.000000000007</v>
      </c>
      <c r="Q828" s="27">
        <v>0</v>
      </c>
      <c r="R828" s="27">
        <v>0</v>
      </c>
      <c r="S828" s="27">
        <v>0</v>
      </c>
      <c r="T828" s="27">
        <f t="shared" si="169"/>
        <v>0</v>
      </c>
      <c r="U828" s="27">
        <v>0</v>
      </c>
      <c r="V828" s="27">
        <f t="shared" si="170"/>
        <v>200387</v>
      </c>
      <c r="W828" s="28" t="s">
        <v>12200</v>
      </c>
      <c r="X828" s="27">
        <v>173076.75000000003</v>
      </c>
      <c r="Y828" s="27">
        <f t="shared" si="174"/>
        <v>395506.32000000007</v>
      </c>
      <c r="Z828" s="4" t="str" cm="1">
        <f t="array" ref="Z828">_xlfn.IFS(YEARFRAC(F828,G828)&lt;1,"&lt;1 Year",YEARFRAC(F828,G828)&lt;=5,"1-5 Years",YEARFRAC(F828,G828)&gt;5,"&gt;5 Years")</f>
        <v>1-5 Years</v>
      </c>
      <c r="AA828" s="24">
        <f>L828*(_xlfn.XLOOKUP(K828,'FX rates'!$A$2:$A$38,'FX rates'!$B$2:$B$38))</f>
        <v>155925</v>
      </c>
      <c r="AB828" s="24">
        <f>V828*(_xlfn.XLOOKUP(K828,'FX rates'!$A$2:$A$38,'FX rates'!$B$2:$B$38))</f>
        <v>200387</v>
      </c>
      <c r="AC828" s="24">
        <f>X828*(_xlfn.XLOOKUP(W828,'FX rates'!$A$2:$A$38,'FX rates'!$B$2:$B$38))</f>
        <v>173076.75000000003</v>
      </c>
      <c r="AD828" s="24">
        <f>Y828*(_xlfn.XLOOKUP(W828,'FX rates'!$A$2:$A$38,'FX rates'!$B$2:$B$38))</f>
        <v>395506.32000000007</v>
      </c>
      <c r="AE828" s="30">
        <f t="shared" si="175"/>
        <v>0.11000000000000018</v>
      </c>
      <c r="AF828" s="31">
        <f t="shared" si="176"/>
        <v>17151.750000000029</v>
      </c>
      <c r="AG828" s="23">
        <f t="shared" si="177"/>
        <v>44462</v>
      </c>
      <c r="AH828" s="35">
        <f t="shared" si="171"/>
        <v>1</v>
      </c>
      <c r="AI828" s="23">
        <f>U828*(_xlfn.XLOOKUP(K828,'FX rates'!$A$2:$A$38,'FX rates'!$B$2:$B$38))</f>
        <v>0</v>
      </c>
      <c r="AJ828" s="23">
        <f>Q828*(_xlfn.XLOOKUP(K828,'FX rates'!$A$2:$A$38,'FX rates'!$B$2:$B$38))</f>
        <v>0</v>
      </c>
      <c r="AK828" s="23">
        <f>R828*(_xlfn.XLOOKUP(K828,'FX rates'!$A$2:$A$38,'FX rates'!$B$2:$B$38))</f>
        <v>0</v>
      </c>
      <c r="AM828" s="4"/>
      <c r="AN828" s="4"/>
      <c r="AO828" s="4"/>
      <c r="AP828" s="32">
        <f t="shared" si="172"/>
        <v>0.28514991181657851</v>
      </c>
      <c r="AQ828" s="32">
        <f t="shared" si="173"/>
        <v>0</v>
      </c>
      <c r="AR828" s="24">
        <f t="shared" si="178"/>
        <v>222429.57000000007</v>
      </c>
      <c r="AS828" s="24" t="str">
        <f t="shared" si="179"/>
        <v>0</v>
      </c>
      <c r="AT828" s="24">
        <f t="shared" si="180"/>
        <v>355955.68800000008</v>
      </c>
      <c r="AU828" s="24">
        <f t="shared" si="181"/>
        <v>39550.631999999983</v>
      </c>
    </row>
    <row r="829" spans="1:47" x14ac:dyDescent="0.25">
      <c r="A829" s="28" t="s">
        <v>15747</v>
      </c>
      <c r="B829" s="28" t="s">
        <v>12201</v>
      </c>
      <c r="C829" s="28" t="s">
        <v>12202</v>
      </c>
      <c r="D829" s="28" t="s">
        <v>12203</v>
      </c>
      <c r="E829" s="28" t="s">
        <v>12204</v>
      </c>
      <c r="F829" s="29">
        <v>44522</v>
      </c>
      <c r="G829" s="29">
        <v>44896</v>
      </c>
      <c r="H829" s="28" t="s">
        <v>12205</v>
      </c>
      <c r="I829" s="28" t="s">
        <v>16038</v>
      </c>
      <c r="J829" s="28" t="s">
        <v>16032</v>
      </c>
      <c r="K829" s="28" t="s">
        <v>12206</v>
      </c>
      <c r="L829" s="27">
        <v>239800.00000000006</v>
      </c>
      <c r="M829" s="27">
        <v>382800.00000000006</v>
      </c>
      <c r="N829" s="27">
        <v>0</v>
      </c>
      <c r="O829" s="27">
        <v>0</v>
      </c>
      <c r="P829" s="27">
        <f t="shared" si="168"/>
        <v>382800.00000000006</v>
      </c>
      <c r="Q829" s="27">
        <v>0</v>
      </c>
      <c r="R829" s="27">
        <v>0</v>
      </c>
      <c r="S829" s="27">
        <v>0</v>
      </c>
      <c r="T829" s="27">
        <f t="shared" si="169"/>
        <v>0</v>
      </c>
      <c r="U829" s="27">
        <v>0</v>
      </c>
      <c r="V829" s="27">
        <f t="shared" si="170"/>
        <v>622600.00000000012</v>
      </c>
      <c r="W829" s="28" t="s">
        <v>12207</v>
      </c>
      <c r="X829" s="27">
        <v>251790.00000000006</v>
      </c>
      <c r="Y829" s="27">
        <f t="shared" si="174"/>
        <v>905520.00000000023</v>
      </c>
      <c r="Z829" s="4" t="str" cm="1">
        <f t="array" ref="Z829">_xlfn.IFS(YEARFRAC(F829,G829)&lt;1,"&lt;1 Year",YEARFRAC(F829,G829)&lt;=5,"1-5 Years",YEARFRAC(F829,G829)&gt;5,"&gt;5 Years")</f>
        <v>1-5 Years</v>
      </c>
      <c r="AA829" s="24">
        <f>L829*(_xlfn.XLOOKUP(K829,'FX rates'!$A$2:$A$38,'FX rates'!$B$2:$B$38))</f>
        <v>239800.00000000006</v>
      </c>
      <c r="AB829" s="24">
        <f>V829*(_xlfn.XLOOKUP(K829,'FX rates'!$A$2:$A$38,'FX rates'!$B$2:$B$38))</f>
        <v>622600.00000000012</v>
      </c>
      <c r="AC829" s="24">
        <f>X829*(_xlfn.XLOOKUP(W829,'FX rates'!$A$2:$A$38,'FX rates'!$B$2:$B$38))</f>
        <v>251790.00000000006</v>
      </c>
      <c r="AD829" s="24">
        <f>Y829*(_xlfn.XLOOKUP(W829,'FX rates'!$A$2:$A$38,'FX rates'!$B$2:$B$38))</f>
        <v>905520.00000000023</v>
      </c>
      <c r="AE829" s="30">
        <f t="shared" si="175"/>
        <v>4.9999999999999989E-2</v>
      </c>
      <c r="AF829" s="31">
        <f t="shared" si="176"/>
        <v>11990</v>
      </c>
      <c r="AG829" s="23">
        <f t="shared" si="177"/>
        <v>382800.00000000006</v>
      </c>
      <c r="AH829" s="35">
        <f t="shared" si="171"/>
        <v>1</v>
      </c>
      <c r="AI829" s="23">
        <f>U829*(_xlfn.XLOOKUP(K829,'FX rates'!$A$2:$A$38,'FX rates'!$B$2:$B$38))</f>
        <v>0</v>
      </c>
      <c r="AJ829" s="23">
        <f>Q829*(_xlfn.XLOOKUP(K829,'FX rates'!$A$2:$A$38,'FX rates'!$B$2:$B$38))</f>
        <v>0</v>
      </c>
      <c r="AK829" s="23">
        <f>R829*(_xlfn.XLOOKUP(K829,'FX rates'!$A$2:$A$38,'FX rates'!$B$2:$B$38))</f>
        <v>0</v>
      </c>
      <c r="AM829" s="4"/>
      <c r="AN829" s="4"/>
      <c r="AO829" s="4"/>
      <c r="AP829" s="32">
        <f t="shared" si="172"/>
        <v>1.5963302752293576</v>
      </c>
      <c r="AQ829" s="32">
        <f t="shared" si="173"/>
        <v>0</v>
      </c>
      <c r="AR829" s="24">
        <f t="shared" si="178"/>
        <v>653730.00000000012</v>
      </c>
      <c r="AS829" s="24" t="str">
        <f t="shared" si="179"/>
        <v>0</v>
      </c>
      <c r="AT829" s="24">
        <f t="shared" si="180"/>
        <v>814968.00000000023</v>
      </c>
      <c r="AU829" s="24">
        <f t="shared" si="181"/>
        <v>90552</v>
      </c>
    </row>
    <row r="830" spans="1:47" x14ac:dyDescent="0.25">
      <c r="A830" s="28" t="s">
        <v>15748</v>
      </c>
      <c r="B830" s="28" t="s">
        <v>3771</v>
      </c>
      <c r="C830" s="28" t="s">
        <v>3772</v>
      </c>
      <c r="D830" s="28" t="s">
        <v>3773</v>
      </c>
      <c r="E830" s="28" t="s">
        <v>3774</v>
      </c>
      <c r="F830" s="29">
        <v>44515</v>
      </c>
      <c r="G830" s="29">
        <v>44896</v>
      </c>
      <c r="H830" s="28" t="s">
        <v>3775</v>
      </c>
      <c r="I830" s="28" t="s">
        <v>16045</v>
      </c>
      <c r="J830" s="28" t="s">
        <v>16032</v>
      </c>
      <c r="K830" s="28" t="s">
        <v>3776</v>
      </c>
      <c r="L830" s="27">
        <v>44440</v>
      </c>
      <c r="M830" s="27">
        <v>7368.9</v>
      </c>
      <c r="N830" s="27">
        <v>0</v>
      </c>
      <c r="O830" s="27">
        <v>0</v>
      </c>
      <c r="P830" s="27">
        <f t="shared" si="168"/>
        <v>7368.9</v>
      </c>
      <c r="Q830" s="27">
        <v>0</v>
      </c>
      <c r="R830" s="27">
        <v>0</v>
      </c>
      <c r="S830" s="27">
        <v>0</v>
      </c>
      <c r="T830" s="27">
        <f t="shared" si="169"/>
        <v>0</v>
      </c>
      <c r="U830" s="27">
        <v>0</v>
      </c>
      <c r="V830" s="27">
        <f t="shared" si="170"/>
        <v>51808.9</v>
      </c>
      <c r="W830" s="28" t="s">
        <v>3777</v>
      </c>
      <c r="X830" s="27">
        <v>44884.4</v>
      </c>
      <c r="Y830" s="27">
        <f t="shared" si="174"/>
        <v>97211.388999999996</v>
      </c>
      <c r="Z830" s="4" t="str" cm="1">
        <f t="array" ref="Z830">_xlfn.IFS(YEARFRAC(F830,G830)&lt;1,"&lt;1 Year",YEARFRAC(F830,G830)&lt;=5,"1-5 Years",YEARFRAC(F830,G830)&gt;5,"&gt;5 Years")</f>
        <v>1-5 Years</v>
      </c>
      <c r="AA830" s="24">
        <f>L830*(_xlfn.XLOOKUP(K830,'FX rates'!$A$2:$A$38,'FX rates'!$B$2:$B$38))</f>
        <v>59134.086003361481</v>
      </c>
      <c r="AB830" s="24">
        <f>V830*(_xlfn.XLOOKUP(K830,'FX rates'!$A$2:$A$38,'FX rates'!$B$2:$B$38))</f>
        <v>68939.512788918873</v>
      </c>
      <c r="AC830" s="24">
        <f>X830*(_xlfn.XLOOKUP(W830,'FX rates'!$A$2:$A$38,'FX rates'!$B$2:$B$38))</f>
        <v>59725.4268633951</v>
      </c>
      <c r="AD830" s="24">
        <f>Y830*(_xlfn.XLOOKUP(W830,'FX rates'!$A$2:$A$38,'FX rates'!$B$2:$B$38))</f>
        <v>129354.33478020315</v>
      </c>
      <c r="AE830" s="30">
        <f t="shared" si="175"/>
        <v>1.0000000000000068E-2</v>
      </c>
      <c r="AF830" s="31">
        <f t="shared" si="176"/>
        <v>444.40000000000146</v>
      </c>
      <c r="AG830" s="23">
        <f t="shared" si="177"/>
        <v>9805.4267855573926</v>
      </c>
      <c r="AH830" s="35">
        <f t="shared" si="171"/>
        <v>1.3306500000756409</v>
      </c>
      <c r="AI830" s="23">
        <f>U830*(_xlfn.XLOOKUP(K830,'FX rates'!$A$2:$A$38,'FX rates'!$B$2:$B$38))</f>
        <v>0</v>
      </c>
      <c r="AJ830" s="23">
        <f>Q830*(_xlfn.XLOOKUP(K830,'FX rates'!$A$2:$A$38,'FX rates'!$B$2:$B$38))</f>
        <v>0</v>
      </c>
      <c r="AK830" s="23">
        <f>R830*(_xlfn.XLOOKUP(K830,'FX rates'!$A$2:$A$38,'FX rates'!$B$2:$B$38))</f>
        <v>0</v>
      </c>
      <c r="AM830" s="4"/>
      <c r="AN830" s="4"/>
      <c r="AO830" s="4"/>
      <c r="AP830" s="32">
        <f t="shared" si="172"/>
        <v>0.1658168316831683</v>
      </c>
      <c r="AQ830" s="32">
        <f t="shared" si="173"/>
        <v>0</v>
      </c>
      <c r="AR830" s="24">
        <f t="shared" si="178"/>
        <v>52326.989000000001</v>
      </c>
      <c r="AS830" s="24" t="str">
        <f t="shared" si="179"/>
        <v>0</v>
      </c>
      <c r="AT830" s="24">
        <f t="shared" si="180"/>
        <v>116418.90130218284</v>
      </c>
      <c r="AU830" s="24">
        <f t="shared" si="181"/>
        <v>12935.433478020306</v>
      </c>
    </row>
    <row r="831" spans="1:47" x14ac:dyDescent="0.25">
      <c r="A831" s="28" t="s">
        <v>15749</v>
      </c>
      <c r="B831" s="28" t="s">
        <v>12215</v>
      </c>
      <c r="C831" s="28" t="s">
        <v>12216</v>
      </c>
      <c r="D831" s="28" t="s">
        <v>12217</v>
      </c>
      <c r="E831" s="28" t="s">
        <v>12218</v>
      </c>
      <c r="F831" s="29">
        <v>44515</v>
      </c>
      <c r="G831" s="29">
        <v>44896</v>
      </c>
      <c r="H831" s="28" t="s">
        <v>12219</v>
      </c>
      <c r="I831" s="28" t="s">
        <v>16052</v>
      </c>
      <c r="J831" s="28" t="s">
        <v>16055</v>
      </c>
      <c r="K831" s="28" t="s">
        <v>12220</v>
      </c>
      <c r="L831" s="27">
        <v>141625</v>
      </c>
      <c r="M831" s="27">
        <v>53350.000000000007</v>
      </c>
      <c r="N831" s="27">
        <v>0</v>
      </c>
      <c r="O831" s="27">
        <v>0</v>
      </c>
      <c r="P831" s="27">
        <f t="shared" si="168"/>
        <v>53350.000000000007</v>
      </c>
      <c r="Q831" s="27">
        <v>0</v>
      </c>
      <c r="R831" s="27">
        <v>0</v>
      </c>
      <c r="S831" s="27">
        <v>0</v>
      </c>
      <c r="T831" s="27">
        <f t="shared" si="169"/>
        <v>0</v>
      </c>
      <c r="U831" s="27">
        <v>0</v>
      </c>
      <c r="V831" s="27">
        <f t="shared" si="170"/>
        <v>194975</v>
      </c>
      <c r="W831" s="28" t="s">
        <v>12221</v>
      </c>
      <c r="X831" s="27">
        <v>161452.50000000003</v>
      </c>
      <c r="Y831" s="27">
        <f t="shared" si="174"/>
        <v>383724.00000000012</v>
      </c>
      <c r="Z831" s="4" t="str" cm="1">
        <f t="array" ref="Z831">_xlfn.IFS(YEARFRAC(F831,G831)&lt;1,"&lt;1 Year",YEARFRAC(F831,G831)&lt;=5,"1-5 Years",YEARFRAC(F831,G831)&gt;5,"&gt;5 Years")</f>
        <v>1-5 Years</v>
      </c>
      <c r="AA831" s="24">
        <f>L831*(_xlfn.XLOOKUP(K831,'FX rates'!$A$2:$A$38,'FX rates'!$B$2:$B$38))</f>
        <v>165318.86249577609</v>
      </c>
      <c r="AB831" s="24">
        <f>V831*(_xlfn.XLOOKUP(K831,'FX rates'!$A$2:$A$38,'FX rates'!$B$2:$B$38))</f>
        <v>227594.31749418494</v>
      </c>
      <c r="AC831" s="24">
        <f>X831*(_xlfn.XLOOKUP(W831,'FX rates'!$A$2:$A$38,'FX rates'!$B$2:$B$38))</f>
        <v>188463.50324518478</v>
      </c>
      <c r="AD831" s="24">
        <f>Y831*(_xlfn.XLOOKUP(W831,'FX rates'!$A$2:$A$38,'FX rates'!$B$2:$B$38))</f>
        <v>447921.02518855571</v>
      </c>
      <c r="AE831" s="30">
        <f t="shared" si="175"/>
        <v>0.14000000000000021</v>
      </c>
      <c r="AF831" s="31">
        <f t="shared" si="176"/>
        <v>19827.500000000029</v>
      </c>
      <c r="AG831" s="23">
        <f t="shared" si="177"/>
        <v>62275.454998408852</v>
      </c>
      <c r="AH831" s="35">
        <f t="shared" si="171"/>
        <v>1.1672999999701754</v>
      </c>
      <c r="AI831" s="23">
        <f>U831*(_xlfn.XLOOKUP(K831,'FX rates'!$A$2:$A$38,'FX rates'!$B$2:$B$38))</f>
        <v>0</v>
      </c>
      <c r="AJ831" s="23">
        <f>Q831*(_xlfn.XLOOKUP(K831,'FX rates'!$A$2:$A$38,'FX rates'!$B$2:$B$38))</f>
        <v>0</v>
      </c>
      <c r="AK831" s="23">
        <f>R831*(_xlfn.XLOOKUP(K831,'FX rates'!$A$2:$A$38,'FX rates'!$B$2:$B$38))</f>
        <v>0</v>
      </c>
      <c r="AM831" s="4"/>
      <c r="AN831" s="4"/>
      <c r="AO831" s="4"/>
      <c r="AP831" s="32">
        <f t="shared" si="172"/>
        <v>0.37669902912621367</v>
      </c>
      <c r="AQ831" s="32">
        <f t="shared" si="173"/>
        <v>0</v>
      </c>
      <c r="AR831" s="24">
        <f t="shared" si="178"/>
        <v>222271.50000000006</v>
      </c>
      <c r="AS831" s="24" t="str">
        <f t="shared" si="179"/>
        <v>0</v>
      </c>
      <c r="AT831" s="24">
        <f t="shared" si="180"/>
        <v>403128.92266970017</v>
      </c>
      <c r="AU831" s="24">
        <f t="shared" si="181"/>
        <v>44792.102518855536</v>
      </c>
    </row>
    <row r="832" spans="1:47" x14ac:dyDescent="0.25">
      <c r="A832" s="28" t="s">
        <v>15750</v>
      </c>
      <c r="B832" s="28" t="s">
        <v>12222</v>
      </c>
      <c r="C832" s="28" t="s">
        <v>12223</v>
      </c>
      <c r="D832" s="28" t="s">
        <v>12224</v>
      </c>
      <c r="E832" s="28" t="s">
        <v>12225</v>
      </c>
      <c r="F832" s="29">
        <v>44515</v>
      </c>
      <c r="G832" s="29">
        <v>44896</v>
      </c>
      <c r="H832" s="28" t="s">
        <v>12226</v>
      </c>
      <c r="I832" s="28" t="s">
        <v>16049</v>
      </c>
      <c r="J832" s="28" t="s">
        <v>16048</v>
      </c>
      <c r="K832" s="28" t="s">
        <v>12227</v>
      </c>
      <c r="L832" s="27">
        <v>74642.149999999994</v>
      </c>
      <c r="M832" s="27">
        <v>9817.5000000000018</v>
      </c>
      <c r="N832" s="27">
        <v>0</v>
      </c>
      <c r="O832" s="27">
        <v>0</v>
      </c>
      <c r="P832" s="27">
        <f t="shared" si="168"/>
        <v>9817.5000000000018</v>
      </c>
      <c r="Q832" s="27">
        <v>0</v>
      </c>
      <c r="R832" s="27">
        <v>0</v>
      </c>
      <c r="S832" s="27">
        <v>0</v>
      </c>
      <c r="T832" s="27">
        <f t="shared" si="169"/>
        <v>0</v>
      </c>
      <c r="U832" s="27">
        <v>0</v>
      </c>
      <c r="V832" s="27">
        <f t="shared" si="170"/>
        <v>84459.65</v>
      </c>
      <c r="W832" s="28" t="s">
        <v>12228</v>
      </c>
      <c r="X832" s="27">
        <v>81359.943499999994</v>
      </c>
      <c r="Y832" s="27">
        <f t="shared" si="174"/>
        <v>173420.962</v>
      </c>
      <c r="Z832" s="4" t="str" cm="1">
        <f t="array" ref="Z832">_xlfn.IFS(YEARFRAC(F832,G832)&lt;1,"&lt;1 Year",YEARFRAC(F832,G832)&lt;=5,"1-5 Years",YEARFRAC(F832,G832)&gt;5,"&gt;5 Years")</f>
        <v>1-5 Years</v>
      </c>
      <c r="AA832" s="24">
        <f>L832*(_xlfn.XLOOKUP(K832,'FX rates'!$A$2:$A$38,'FX rates'!$B$2:$B$38))</f>
        <v>99322.576903145993</v>
      </c>
      <c r="AB832" s="24">
        <f>V832*(_xlfn.XLOOKUP(K832,'FX rates'!$A$2:$A$38,'FX rates'!$B$2:$B$38))</f>
        <v>112386.2332788886</v>
      </c>
      <c r="AC832" s="24">
        <f>X832*(_xlfn.XLOOKUP(W832,'FX rates'!$A$2:$A$38,'FX rates'!$B$2:$B$38))</f>
        <v>108261.60882442913</v>
      </c>
      <c r="AD832" s="24">
        <f>Y832*(_xlfn.XLOOKUP(W832,'FX rates'!$A$2:$A$38,'FX rates'!$B$2:$B$38))</f>
        <v>230762.60309841772</v>
      </c>
      <c r="AE832" s="30">
        <f t="shared" si="175"/>
        <v>8.9999999999999983E-2</v>
      </c>
      <c r="AF832" s="31">
        <f t="shared" si="176"/>
        <v>6717.7934999999998</v>
      </c>
      <c r="AG832" s="23">
        <f t="shared" si="177"/>
        <v>13063.656375742605</v>
      </c>
      <c r="AH832" s="35">
        <f t="shared" si="171"/>
        <v>1.3306500000756409</v>
      </c>
      <c r="AI832" s="23">
        <f>U832*(_xlfn.XLOOKUP(K832,'FX rates'!$A$2:$A$38,'FX rates'!$B$2:$B$38))</f>
        <v>0</v>
      </c>
      <c r="AJ832" s="23">
        <f>Q832*(_xlfn.XLOOKUP(K832,'FX rates'!$A$2:$A$38,'FX rates'!$B$2:$B$38))</f>
        <v>0</v>
      </c>
      <c r="AK832" s="23">
        <f>R832*(_xlfn.XLOOKUP(K832,'FX rates'!$A$2:$A$38,'FX rates'!$B$2:$B$38))</f>
        <v>0</v>
      </c>
      <c r="AM832" s="4"/>
      <c r="AN832" s="4"/>
      <c r="AO832" s="4"/>
      <c r="AP832" s="32">
        <f t="shared" si="172"/>
        <v>0.13152756184005956</v>
      </c>
      <c r="AQ832" s="32">
        <f t="shared" si="173"/>
        <v>0</v>
      </c>
      <c r="AR832" s="24">
        <f t="shared" si="178"/>
        <v>92061.018499999991</v>
      </c>
      <c r="AS832" s="24" t="str">
        <f t="shared" si="179"/>
        <v>0</v>
      </c>
      <c r="AT832" s="24">
        <f t="shared" si="180"/>
        <v>207686.34278857594</v>
      </c>
      <c r="AU832" s="24">
        <f t="shared" si="181"/>
        <v>23076.260309841775</v>
      </c>
    </row>
    <row r="833" spans="1:47" x14ac:dyDescent="0.25">
      <c r="A833" s="28" t="s">
        <v>15751</v>
      </c>
      <c r="B833" s="28" t="s">
        <v>12229</v>
      </c>
      <c r="C833" s="28" t="s">
        <v>12230</v>
      </c>
      <c r="D833" s="28" t="s">
        <v>12231</v>
      </c>
      <c r="E833" s="28" t="s">
        <v>12232</v>
      </c>
      <c r="F833" s="29">
        <v>44515</v>
      </c>
      <c r="G833" s="29">
        <v>44896</v>
      </c>
      <c r="H833" s="28" t="s">
        <v>12233</v>
      </c>
      <c r="I833" s="28" t="s">
        <v>16049</v>
      </c>
      <c r="J833" s="28" t="s">
        <v>16035</v>
      </c>
      <c r="K833" s="28" t="s">
        <v>12234</v>
      </c>
      <c r="L833" s="27">
        <v>102168.00000000003</v>
      </c>
      <c r="M833" s="27">
        <v>23232.000000000004</v>
      </c>
      <c r="N833" s="27">
        <v>0</v>
      </c>
      <c r="O833" s="27">
        <v>0</v>
      </c>
      <c r="P833" s="27">
        <f t="shared" si="168"/>
        <v>23232.000000000004</v>
      </c>
      <c r="Q833" s="27">
        <v>0</v>
      </c>
      <c r="R833" s="27">
        <v>0</v>
      </c>
      <c r="S833" s="27">
        <v>0</v>
      </c>
      <c r="T833" s="27">
        <f t="shared" si="169"/>
        <v>0</v>
      </c>
      <c r="U833" s="27">
        <v>0</v>
      </c>
      <c r="V833" s="27">
        <f t="shared" si="170"/>
        <v>125400.00000000003</v>
      </c>
      <c r="W833" s="28" t="s">
        <v>12235</v>
      </c>
      <c r="X833" s="27">
        <v>105233.04000000004</v>
      </c>
      <c r="Y833" s="27">
        <f t="shared" si="174"/>
        <v>234395.0400000001</v>
      </c>
      <c r="Z833" s="4" t="str" cm="1">
        <f t="array" ref="Z833">_xlfn.IFS(YEARFRAC(F833,G833)&lt;1,"&lt;1 Year",YEARFRAC(F833,G833)&lt;=5,"1-5 Years",YEARFRAC(F833,G833)&gt;5,"&gt;5 Years")</f>
        <v>1-5 Years</v>
      </c>
      <c r="AA833" s="24">
        <f>L833*(_xlfn.XLOOKUP(K833,'FX rates'!$A$2:$A$38,'FX rates'!$B$2:$B$38))</f>
        <v>102168.00000000003</v>
      </c>
      <c r="AB833" s="24">
        <f>V833*(_xlfn.XLOOKUP(K833,'FX rates'!$A$2:$A$38,'FX rates'!$B$2:$B$38))</f>
        <v>125400.00000000003</v>
      </c>
      <c r="AC833" s="24">
        <f>X833*(_xlfn.XLOOKUP(W833,'FX rates'!$A$2:$A$38,'FX rates'!$B$2:$B$38))</f>
        <v>105233.04000000004</v>
      </c>
      <c r="AD833" s="24">
        <f>Y833*(_xlfn.XLOOKUP(W833,'FX rates'!$A$2:$A$38,'FX rates'!$B$2:$B$38))</f>
        <v>234395.0400000001</v>
      </c>
      <c r="AE833" s="30">
        <f t="shared" si="175"/>
        <v>3.0000000000000072E-2</v>
      </c>
      <c r="AF833" s="31">
        <f t="shared" si="176"/>
        <v>3065.0400000000081</v>
      </c>
      <c r="AG833" s="23">
        <f t="shared" si="177"/>
        <v>23232</v>
      </c>
      <c r="AH833" s="35">
        <f t="shared" si="171"/>
        <v>1</v>
      </c>
      <c r="AI833" s="23">
        <f>U833*(_xlfn.XLOOKUP(K833,'FX rates'!$A$2:$A$38,'FX rates'!$B$2:$B$38))</f>
        <v>0</v>
      </c>
      <c r="AJ833" s="23">
        <f>Q833*(_xlfn.XLOOKUP(K833,'FX rates'!$A$2:$A$38,'FX rates'!$B$2:$B$38))</f>
        <v>0</v>
      </c>
      <c r="AK833" s="23">
        <f>R833*(_xlfn.XLOOKUP(K833,'FX rates'!$A$2:$A$38,'FX rates'!$B$2:$B$38))</f>
        <v>0</v>
      </c>
      <c r="AM833" s="4"/>
      <c r="AN833" s="4"/>
      <c r="AO833" s="4"/>
      <c r="AP833" s="32">
        <f t="shared" si="172"/>
        <v>0.22739018087855295</v>
      </c>
      <c r="AQ833" s="32">
        <f t="shared" si="173"/>
        <v>0</v>
      </c>
      <c r="AR833" s="24">
        <f t="shared" si="178"/>
        <v>129162.00000000004</v>
      </c>
      <c r="AS833" s="24" t="str">
        <f t="shared" si="179"/>
        <v>0</v>
      </c>
      <c r="AT833" s="24">
        <f t="shared" si="180"/>
        <v>210955.53600000008</v>
      </c>
      <c r="AU833" s="24">
        <f t="shared" si="181"/>
        <v>23439.504000000015</v>
      </c>
    </row>
    <row r="834" spans="1:47" x14ac:dyDescent="0.25">
      <c r="A834" s="28" t="s">
        <v>15752</v>
      </c>
      <c r="B834" s="28" t="s">
        <v>10473</v>
      </c>
      <c r="C834" s="28" t="s">
        <v>10474</v>
      </c>
      <c r="D834" s="28" t="s">
        <v>10475</v>
      </c>
      <c r="E834" s="28" t="s">
        <v>10476</v>
      </c>
      <c r="F834" s="29">
        <v>44515</v>
      </c>
      <c r="G834" s="29">
        <v>44896</v>
      </c>
      <c r="H834" s="28" t="s">
        <v>10477</v>
      </c>
      <c r="I834" s="28" t="s">
        <v>16037</v>
      </c>
      <c r="J834" s="28" t="s">
        <v>16032</v>
      </c>
      <c r="K834" s="28" t="s">
        <v>10478</v>
      </c>
      <c r="L834" s="27">
        <v>49280.000000000007</v>
      </c>
      <c r="M834" s="27">
        <v>12936.000000000002</v>
      </c>
      <c r="N834" s="27">
        <v>0</v>
      </c>
      <c r="O834" s="27">
        <v>0</v>
      </c>
      <c r="P834" s="27">
        <f t="shared" ref="P834:P897" si="182">M834+N834+O834</f>
        <v>12936.000000000002</v>
      </c>
      <c r="Q834" s="27">
        <v>0</v>
      </c>
      <c r="R834" s="27">
        <v>0</v>
      </c>
      <c r="S834" s="27">
        <v>0</v>
      </c>
      <c r="T834" s="27">
        <f t="shared" ref="T834:T897" si="183">+Q834+R834+S834</f>
        <v>0</v>
      </c>
      <c r="U834" s="27">
        <v>0</v>
      </c>
      <c r="V834" s="27">
        <f t="shared" ref="V834:V897" si="184">L834+P834+T834+U834</f>
        <v>62216.000000000007</v>
      </c>
      <c r="W834" s="28" t="s">
        <v>10479</v>
      </c>
      <c r="X834" s="27">
        <v>55686.400000000001</v>
      </c>
      <c r="Y834" s="27">
        <f t="shared" si="174"/>
        <v>125990.48000000001</v>
      </c>
      <c r="Z834" s="4" t="str" cm="1">
        <f t="array" ref="Z834">_xlfn.IFS(YEARFRAC(F834,G834)&lt;1,"&lt;1 Year",YEARFRAC(F834,G834)&lt;=5,"1-5 Years",YEARFRAC(F834,G834)&gt;5,"&gt;5 Years")</f>
        <v>1-5 Years</v>
      </c>
      <c r="AA834" s="24">
        <f>L834*(_xlfn.XLOOKUP(K834,'FX rates'!$A$2:$A$38,'FX rates'!$B$2:$B$38))</f>
        <v>65574.43200372759</v>
      </c>
      <c r="AB834" s="24">
        <f>V834*(_xlfn.XLOOKUP(K834,'FX rates'!$A$2:$A$38,'FX rates'!$B$2:$B$38))</f>
        <v>82787.72040470608</v>
      </c>
      <c r="AC834" s="24">
        <f>X834*(_xlfn.XLOOKUP(W834,'FX rates'!$A$2:$A$38,'FX rates'!$B$2:$B$38))</f>
        <v>74099.108164212172</v>
      </c>
      <c r="AD834" s="24">
        <f>Y834*(_xlfn.XLOOKUP(W834,'FX rates'!$A$2:$A$38,'FX rates'!$B$2:$B$38))</f>
        <v>167649.23222153005</v>
      </c>
      <c r="AE834" s="30">
        <f t="shared" si="175"/>
        <v>0.12999999999999992</v>
      </c>
      <c r="AF834" s="31">
        <f t="shared" si="176"/>
        <v>6406.3999999999942</v>
      </c>
      <c r="AG834" s="23">
        <f t="shared" si="177"/>
        <v>17213.28840097849</v>
      </c>
      <c r="AH834" s="35">
        <f t="shared" ref="AH834:AH897" si="185">AC834/X834</f>
        <v>1.3306500000756409</v>
      </c>
      <c r="AI834" s="23">
        <f>U834*(_xlfn.XLOOKUP(K834,'FX rates'!$A$2:$A$38,'FX rates'!$B$2:$B$38))</f>
        <v>0</v>
      </c>
      <c r="AJ834" s="23">
        <f>Q834*(_xlfn.XLOOKUP(K834,'FX rates'!$A$2:$A$38,'FX rates'!$B$2:$B$38))</f>
        <v>0</v>
      </c>
      <c r="AK834" s="23">
        <f>R834*(_xlfn.XLOOKUP(K834,'FX rates'!$A$2:$A$38,'FX rates'!$B$2:$B$38))</f>
        <v>0</v>
      </c>
      <c r="AM834" s="4"/>
      <c r="AN834" s="4"/>
      <c r="AO834" s="4"/>
      <c r="AP834" s="32">
        <f t="shared" ref="AP834:AP897" si="186">M834/L834</f>
        <v>0.26250000000000001</v>
      </c>
      <c r="AQ834" s="32">
        <f t="shared" ref="AQ834:AQ897" si="187">O834/L834</f>
        <v>0</v>
      </c>
      <c r="AR834" s="24">
        <f t="shared" si="178"/>
        <v>70304.08</v>
      </c>
      <c r="AS834" s="24" t="str">
        <f t="shared" si="179"/>
        <v>0</v>
      </c>
      <c r="AT834" s="24">
        <f t="shared" si="180"/>
        <v>150884.30899937704</v>
      </c>
      <c r="AU834" s="24">
        <f t="shared" si="181"/>
        <v>16764.923222153011</v>
      </c>
    </row>
    <row r="835" spans="1:47" x14ac:dyDescent="0.25">
      <c r="A835" s="28" t="s">
        <v>15753</v>
      </c>
      <c r="B835" s="28" t="s">
        <v>12243</v>
      </c>
      <c r="C835" s="28" t="s">
        <v>12244</v>
      </c>
      <c r="D835" s="28" t="s">
        <v>12245</v>
      </c>
      <c r="E835" s="28" t="s">
        <v>12246</v>
      </c>
      <c r="F835" s="29">
        <v>44522</v>
      </c>
      <c r="G835" s="29">
        <v>44896</v>
      </c>
      <c r="H835" s="28" t="s">
        <v>12247</v>
      </c>
      <c r="I835" s="28" t="s">
        <v>16043</v>
      </c>
      <c r="J835" s="28" t="s">
        <v>16036</v>
      </c>
      <c r="K835" s="28" t="s">
        <v>12248</v>
      </c>
      <c r="L835" s="27">
        <v>70620</v>
      </c>
      <c r="M835" s="27">
        <v>6649.5</v>
      </c>
      <c r="N835" s="27">
        <v>0</v>
      </c>
      <c r="O835" s="27">
        <v>0</v>
      </c>
      <c r="P835" s="27">
        <f t="shared" si="182"/>
        <v>6649.5</v>
      </c>
      <c r="Q835" s="27">
        <v>0</v>
      </c>
      <c r="R835" s="27">
        <v>0</v>
      </c>
      <c r="S835" s="27">
        <v>0</v>
      </c>
      <c r="T835" s="27">
        <f t="shared" si="183"/>
        <v>0</v>
      </c>
      <c r="U835" s="27">
        <v>0</v>
      </c>
      <c r="V835" s="27">
        <f t="shared" si="184"/>
        <v>77269.5</v>
      </c>
      <c r="W835" s="28" t="s">
        <v>12249</v>
      </c>
      <c r="X835" s="27">
        <v>71326.2</v>
      </c>
      <c r="Y835" s="27">
        <f t="shared" ref="Y835:Y898" si="188">X835+AR835+AS835</f>
        <v>149368.39500000002</v>
      </c>
      <c r="Z835" s="4" t="str" cm="1">
        <f t="array" ref="Z835">_xlfn.IFS(YEARFRAC(F835,G835)&lt;1,"&lt;1 Year",YEARFRAC(F835,G835)&lt;=5,"1-5 Years",YEARFRAC(F835,G835)&gt;5,"&gt;5 Years")</f>
        <v>1-5 Years</v>
      </c>
      <c r="AA835" s="24">
        <f>L835*(_xlfn.XLOOKUP(K835,'FX rates'!$A$2:$A$38,'FX rates'!$B$2:$B$38))</f>
        <v>93970.503005341758</v>
      </c>
      <c r="AB835" s="24">
        <f>V835*(_xlfn.XLOOKUP(K835,'FX rates'!$A$2:$A$38,'FX rates'!$B$2:$B$38))</f>
        <v>102818.66018084473</v>
      </c>
      <c r="AC835" s="24">
        <f>X835*(_xlfn.XLOOKUP(W835,'FX rates'!$A$2:$A$38,'FX rates'!$B$2:$B$38))</f>
        <v>94910.208035395175</v>
      </c>
      <c r="AD835" s="24">
        <f>Y835*(_xlfn.XLOOKUP(W835,'FX rates'!$A$2:$A$38,'FX rates'!$B$2:$B$38))</f>
        <v>198757.0548180484</v>
      </c>
      <c r="AE835" s="30">
        <f t="shared" ref="AE835:AE898" si="189">(AC835-AA835)/AA835</f>
        <v>9.9999999999999985E-3</v>
      </c>
      <c r="AF835" s="31">
        <f t="shared" ref="AF835:AF898" si="190">X835-L835</f>
        <v>706.19999999999709</v>
      </c>
      <c r="AG835" s="23">
        <f t="shared" ref="AG835:AG898" si="191">AB835-AA835</f>
        <v>8848.1571755029727</v>
      </c>
      <c r="AH835" s="35">
        <f t="shared" si="185"/>
        <v>1.3306500000756409</v>
      </c>
      <c r="AI835" s="23">
        <f>U835*(_xlfn.XLOOKUP(K835,'FX rates'!$A$2:$A$38,'FX rates'!$B$2:$B$38))</f>
        <v>0</v>
      </c>
      <c r="AJ835" s="23">
        <f>Q835*(_xlfn.XLOOKUP(K835,'FX rates'!$A$2:$A$38,'FX rates'!$B$2:$B$38))</f>
        <v>0</v>
      </c>
      <c r="AK835" s="23">
        <f>R835*(_xlfn.XLOOKUP(K835,'FX rates'!$A$2:$A$38,'FX rates'!$B$2:$B$38))</f>
        <v>0</v>
      </c>
      <c r="AM835" s="4"/>
      <c r="AN835" s="4"/>
      <c r="AO835" s="4"/>
      <c r="AP835" s="32">
        <f t="shared" si="186"/>
        <v>9.4158878504672902E-2</v>
      </c>
      <c r="AQ835" s="32">
        <f t="shared" si="187"/>
        <v>0</v>
      </c>
      <c r="AR835" s="24">
        <f t="shared" ref="AR835:AR898" si="192">X835*(1+AP835)</f>
        <v>78042.195000000007</v>
      </c>
      <c r="AS835" s="24" t="str">
        <f t="shared" ref="AS835:AS898" si="193">IF(AQ835&gt;0,X835*(1+AQ835),"0")</f>
        <v>0</v>
      </c>
      <c r="AT835" s="24">
        <f t="shared" ref="AT835:AT898" si="194">AD835*(0.9)</f>
        <v>178881.34933624355</v>
      </c>
      <c r="AU835" s="24">
        <f t="shared" ref="AU835:AU898" si="195">AD835-AT835</f>
        <v>19875.705481804849</v>
      </c>
    </row>
    <row r="836" spans="1:47" x14ac:dyDescent="0.25">
      <c r="A836" s="28" t="s">
        <v>14179</v>
      </c>
      <c r="B836" s="28" t="s">
        <v>1230</v>
      </c>
      <c r="C836" s="28" t="s">
        <v>1231</v>
      </c>
      <c r="D836" s="28" t="s">
        <v>1232</v>
      </c>
      <c r="E836" s="28" t="s">
        <v>1233</v>
      </c>
      <c r="F836" s="29">
        <v>39706</v>
      </c>
      <c r="G836" s="29">
        <v>44896</v>
      </c>
      <c r="H836" s="28" t="s">
        <v>1234</v>
      </c>
      <c r="I836" s="28" t="s">
        <v>16052</v>
      </c>
      <c r="J836" s="28" t="s">
        <v>16053</v>
      </c>
      <c r="K836" s="28" t="s">
        <v>1235</v>
      </c>
      <c r="L836" s="27">
        <v>227700.00000000003</v>
      </c>
      <c r="M836" s="27">
        <v>920920.00000000012</v>
      </c>
      <c r="N836" s="27">
        <v>0</v>
      </c>
      <c r="O836" s="27">
        <v>0</v>
      </c>
      <c r="P836" s="27">
        <f t="shared" si="182"/>
        <v>920920.00000000012</v>
      </c>
      <c r="Q836" s="27">
        <v>0</v>
      </c>
      <c r="R836" s="27">
        <v>0</v>
      </c>
      <c r="S836" s="27">
        <v>0</v>
      </c>
      <c r="T836" s="27">
        <f t="shared" si="183"/>
        <v>0</v>
      </c>
      <c r="U836" s="27">
        <v>0</v>
      </c>
      <c r="V836" s="27">
        <f t="shared" si="184"/>
        <v>1148620.0000000002</v>
      </c>
      <c r="W836" s="28" t="s">
        <v>1236</v>
      </c>
      <c r="X836" s="27">
        <v>248193.00000000006</v>
      </c>
      <c r="Y836" s="27">
        <f t="shared" si="188"/>
        <v>1500188.8000000003</v>
      </c>
      <c r="Z836" s="4" t="str" cm="1">
        <f t="array" ref="Z836">_xlfn.IFS(YEARFRAC(F836,G836)&lt;1,"&lt;1 Year",YEARFRAC(F836,G836)&lt;=5,"1-5 Years",YEARFRAC(F836,G836)&gt;5,"&gt;5 Years")</f>
        <v>&gt;5 Years</v>
      </c>
      <c r="AA836" s="24">
        <f>L836*(_xlfn.XLOOKUP(K836,'FX rates'!$A$2:$A$38,'FX rates'!$B$2:$B$38))</f>
        <v>227700.00000000003</v>
      </c>
      <c r="AB836" s="24">
        <f>V836*(_xlfn.XLOOKUP(K836,'FX rates'!$A$2:$A$38,'FX rates'!$B$2:$B$38))</f>
        <v>1148620.0000000002</v>
      </c>
      <c r="AC836" s="24">
        <f>X836*(_xlfn.XLOOKUP(W836,'FX rates'!$A$2:$A$38,'FX rates'!$B$2:$B$38))</f>
        <v>248193.00000000006</v>
      </c>
      <c r="AD836" s="24">
        <f>Y836*(_xlfn.XLOOKUP(W836,'FX rates'!$A$2:$A$38,'FX rates'!$B$2:$B$38))</f>
        <v>1500188.8000000003</v>
      </c>
      <c r="AE836" s="30">
        <f t="shared" si="189"/>
        <v>9.0000000000000122E-2</v>
      </c>
      <c r="AF836" s="31">
        <f t="shared" si="190"/>
        <v>20493.000000000029</v>
      </c>
      <c r="AG836" s="23">
        <f t="shared" si="191"/>
        <v>920920.00000000023</v>
      </c>
      <c r="AH836" s="35">
        <f t="shared" si="185"/>
        <v>1</v>
      </c>
      <c r="AI836" s="23">
        <f>U836*(_xlfn.XLOOKUP(K836,'FX rates'!$A$2:$A$38,'FX rates'!$B$2:$B$38))</f>
        <v>0</v>
      </c>
      <c r="AJ836" s="23">
        <f>Q836*(_xlfn.XLOOKUP(K836,'FX rates'!$A$2:$A$38,'FX rates'!$B$2:$B$38))</f>
        <v>0</v>
      </c>
      <c r="AK836" s="23">
        <f>R836*(_xlfn.XLOOKUP(K836,'FX rates'!$A$2:$A$38,'FX rates'!$B$2:$B$38))</f>
        <v>0</v>
      </c>
      <c r="AM836" s="4"/>
      <c r="AN836" s="4"/>
      <c r="AO836" s="4"/>
      <c r="AP836" s="32">
        <f t="shared" si="186"/>
        <v>4.0444444444444443</v>
      </c>
      <c r="AQ836" s="32">
        <f t="shared" si="187"/>
        <v>0</v>
      </c>
      <c r="AR836" s="24">
        <f t="shared" si="192"/>
        <v>1251995.8000000003</v>
      </c>
      <c r="AS836" s="24" t="str">
        <f t="shared" si="193"/>
        <v>0</v>
      </c>
      <c r="AT836" s="24">
        <f t="shared" si="194"/>
        <v>1350169.9200000004</v>
      </c>
      <c r="AU836" s="24">
        <f t="shared" si="195"/>
        <v>150018.87999999989</v>
      </c>
    </row>
    <row r="837" spans="1:47" x14ac:dyDescent="0.25">
      <c r="A837" s="28" t="s">
        <v>15754</v>
      </c>
      <c r="B837" s="28" t="s">
        <v>12250</v>
      </c>
      <c r="C837" s="28" t="s">
        <v>12251</v>
      </c>
      <c r="D837" s="28" t="s">
        <v>12252</v>
      </c>
      <c r="E837" s="28" t="s">
        <v>12253</v>
      </c>
      <c r="F837" s="29">
        <v>44704</v>
      </c>
      <c r="G837" s="29">
        <v>44896</v>
      </c>
      <c r="H837" s="28" t="s">
        <v>12254</v>
      </c>
      <c r="I837" s="28" t="s">
        <v>16048</v>
      </c>
      <c r="J837" s="28" t="s">
        <v>16047</v>
      </c>
      <c r="K837" s="28" t="s">
        <v>12255</v>
      </c>
      <c r="L837" s="27">
        <v>265650</v>
      </c>
      <c r="M837" s="27">
        <v>854865.00000000012</v>
      </c>
      <c r="N837" s="27">
        <v>5350</v>
      </c>
      <c r="O837" s="27">
        <v>0</v>
      </c>
      <c r="P837" s="27">
        <f t="shared" si="182"/>
        <v>860215.00000000012</v>
      </c>
      <c r="Q837" s="27">
        <v>0</v>
      </c>
      <c r="R837" s="27">
        <v>0</v>
      </c>
      <c r="S837" s="27">
        <v>0</v>
      </c>
      <c r="T837" s="27">
        <f t="shared" si="183"/>
        <v>0</v>
      </c>
      <c r="U837" s="27">
        <v>0</v>
      </c>
      <c r="V837" s="27">
        <f t="shared" si="184"/>
        <v>1125865</v>
      </c>
      <c r="W837" s="28" t="s">
        <v>12256</v>
      </c>
      <c r="X837" s="27">
        <v>302841.00000000006</v>
      </c>
      <c r="Y837" s="27">
        <f t="shared" si="188"/>
        <v>1580228.1000000003</v>
      </c>
      <c r="Z837" s="4" t="str" cm="1">
        <f t="array" ref="Z837">_xlfn.IFS(YEARFRAC(F837,G837)&lt;1,"&lt;1 Year",YEARFRAC(F837,G837)&lt;=5,"1-5 Years",YEARFRAC(F837,G837)&gt;5,"&gt;5 Years")</f>
        <v>&lt;1 Year</v>
      </c>
      <c r="AA837" s="24">
        <f>L837*(_xlfn.XLOOKUP(K837,'FX rates'!$A$2:$A$38,'FX rates'!$B$2:$B$38))</f>
        <v>265650</v>
      </c>
      <c r="AB837" s="24">
        <f>V837*(_xlfn.XLOOKUP(K837,'FX rates'!$A$2:$A$38,'FX rates'!$B$2:$B$38))</f>
        <v>1125865</v>
      </c>
      <c r="AC837" s="24">
        <f>X837*(_xlfn.XLOOKUP(W837,'FX rates'!$A$2:$A$38,'FX rates'!$B$2:$B$38))</f>
        <v>302841.00000000006</v>
      </c>
      <c r="AD837" s="24">
        <f>Y837*(_xlfn.XLOOKUP(W837,'FX rates'!$A$2:$A$38,'FX rates'!$B$2:$B$38))</f>
        <v>1580228.1000000003</v>
      </c>
      <c r="AE837" s="30">
        <f t="shared" si="189"/>
        <v>0.14000000000000021</v>
      </c>
      <c r="AF837" s="31">
        <f t="shared" si="190"/>
        <v>37191.000000000058</v>
      </c>
      <c r="AG837" s="23">
        <f t="shared" si="191"/>
        <v>860215</v>
      </c>
      <c r="AH837" s="35">
        <f t="shared" si="185"/>
        <v>1</v>
      </c>
      <c r="AI837" s="23">
        <f>U837*(_xlfn.XLOOKUP(K837,'FX rates'!$A$2:$A$38,'FX rates'!$B$2:$B$38))</f>
        <v>0</v>
      </c>
      <c r="AJ837" s="23">
        <f>Q837*(_xlfn.XLOOKUP(K837,'FX rates'!$A$2:$A$38,'FX rates'!$B$2:$B$38))</f>
        <v>0</v>
      </c>
      <c r="AK837" s="23">
        <f>R837*(_xlfn.XLOOKUP(K837,'FX rates'!$A$2:$A$38,'FX rates'!$B$2:$B$38))</f>
        <v>0</v>
      </c>
      <c r="AM837" s="4"/>
      <c r="AN837" s="4"/>
      <c r="AO837" s="4"/>
      <c r="AP837" s="32">
        <f t="shared" si="186"/>
        <v>3.2180124223602489</v>
      </c>
      <c r="AQ837" s="32">
        <f t="shared" si="187"/>
        <v>0</v>
      </c>
      <c r="AR837" s="24">
        <f t="shared" si="192"/>
        <v>1277387.1000000003</v>
      </c>
      <c r="AS837" s="24" t="str">
        <f t="shared" si="193"/>
        <v>0</v>
      </c>
      <c r="AT837" s="24">
        <f t="shared" si="194"/>
        <v>1422205.2900000003</v>
      </c>
      <c r="AU837" s="24">
        <f t="shared" si="195"/>
        <v>158022.81000000006</v>
      </c>
    </row>
    <row r="838" spans="1:47" x14ac:dyDescent="0.25">
      <c r="A838" s="28" t="s">
        <v>15755</v>
      </c>
      <c r="B838" s="28" t="s">
        <v>12257</v>
      </c>
      <c r="C838" s="28" t="s">
        <v>12258</v>
      </c>
      <c r="D838" s="28" t="s">
        <v>12259</v>
      </c>
      <c r="E838" s="28" t="s">
        <v>12260</v>
      </c>
      <c r="F838" s="29">
        <v>44522</v>
      </c>
      <c r="G838" s="29">
        <v>44896</v>
      </c>
      <c r="H838" s="28" t="s">
        <v>12261</v>
      </c>
      <c r="I838" s="28" t="s">
        <v>16051</v>
      </c>
      <c r="J838" s="28" t="s">
        <v>16032</v>
      </c>
      <c r="K838" s="28" t="s">
        <v>12262</v>
      </c>
      <c r="L838" s="27">
        <v>111034.00000000001</v>
      </c>
      <c r="M838" s="27">
        <v>24552</v>
      </c>
      <c r="N838" s="27">
        <v>0</v>
      </c>
      <c r="O838" s="27">
        <v>0</v>
      </c>
      <c r="P838" s="27">
        <f t="shared" si="182"/>
        <v>24552</v>
      </c>
      <c r="Q838" s="27">
        <v>0</v>
      </c>
      <c r="R838" s="27">
        <v>0</v>
      </c>
      <c r="S838" s="27">
        <v>0</v>
      </c>
      <c r="T838" s="27">
        <f t="shared" si="183"/>
        <v>0</v>
      </c>
      <c r="U838" s="27">
        <v>0</v>
      </c>
      <c r="V838" s="27">
        <f t="shared" si="184"/>
        <v>135586</v>
      </c>
      <c r="W838" s="28" t="s">
        <v>12263</v>
      </c>
      <c r="X838" s="27">
        <v>113254.68000000002</v>
      </c>
      <c r="Y838" s="27">
        <f t="shared" si="188"/>
        <v>251552.40000000005</v>
      </c>
      <c r="Z838" s="4" t="str" cm="1">
        <f t="array" ref="Z838">_xlfn.IFS(YEARFRAC(F838,G838)&lt;1,"&lt;1 Year",YEARFRAC(F838,G838)&lt;=5,"1-5 Years",YEARFRAC(F838,G838)&gt;5,"&gt;5 Years")</f>
        <v>1-5 Years</v>
      </c>
      <c r="AA838" s="24">
        <f>L838*(_xlfn.XLOOKUP(K838,'FX rates'!$A$2:$A$38,'FX rates'!$B$2:$B$38))</f>
        <v>111034.00000000001</v>
      </c>
      <c r="AB838" s="24">
        <f>V838*(_xlfn.XLOOKUP(K838,'FX rates'!$A$2:$A$38,'FX rates'!$B$2:$B$38))</f>
        <v>135586</v>
      </c>
      <c r="AC838" s="24">
        <f>X838*(_xlfn.XLOOKUP(W838,'FX rates'!$A$2:$A$38,'FX rates'!$B$2:$B$38))</f>
        <v>113254.68000000002</v>
      </c>
      <c r="AD838" s="24">
        <f>Y838*(_xlfn.XLOOKUP(W838,'FX rates'!$A$2:$A$38,'FX rates'!$B$2:$B$38))</f>
        <v>251552.40000000005</v>
      </c>
      <c r="AE838" s="30">
        <f t="shared" si="189"/>
        <v>2.0000000000000066E-2</v>
      </c>
      <c r="AF838" s="31">
        <f t="shared" si="190"/>
        <v>2220.6800000000076</v>
      </c>
      <c r="AG838" s="23">
        <f t="shared" si="191"/>
        <v>24551.999999999985</v>
      </c>
      <c r="AH838" s="35">
        <f t="shared" si="185"/>
        <v>1</v>
      </c>
      <c r="AI838" s="23">
        <f>U838*(_xlfn.XLOOKUP(K838,'FX rates'!$A$2:$A$38,'FX rates'!$B$2:$B$38))</f>
        <v>0</v>
      </c>
      <c r="AJ838" s="23">
        <f>Q838*(_xlfn.XLOOKUP(K838,'FX rates'!$A$2:$A$38,'FX rates'!$B$2:$B$38))</f>
        <v>0</v>
      </c>
      <c r="AK838" s="23">
        <f>R838*(_xlfn.XLOOKUP(K838,'FX rates'!$A$2:$A$38,'FX rates'!$B$2:$B$38))</f>
        <v>0</v>
      </c>
      <c r="AM838" s="4"/>
      <c r="AN838" s="4"/>
      <c r="AO838" s="4"/>
      <c r="AP838" s="32">
        <f t="shared" si="186"/>
        <v>0.22112145829205465</v>
      </c>
      <c r="AQ838" s="32">
        <f t="shared" si="187"/>
        <v>0</v>
      </c>
      <c r="AR838" s="24">
        <f t="shared" si="192"/>
        <v>138297.72000000003</v>
      </c>
      <c r="AS838" s="24" t="str">
        <f t="shared" si="193"/>
        <v>0</v>
      </c>
      <c r="AT838" s="24">
        <f t="shared" si="194"/>
        <v>226397.16000000006</v>
      </c>
      <c r="AU838" s="24">
        <f t="shared" si="195"/>
        <v>25155.239999999991</v>
      </c>
    </row>
    <row r="839" spans="1:47" x14ac:dyDescent="0.25">
      <c r="A839" s="28" t="s">
        <v>15756</v>
      </c>
      <c r="B839" s="28" t="s">
        <v>12264</v>
      </c>
      <c r="C839" s="28" t="s">
        <v>12265</v>
      </c>
      <c r="D839" s="28" t="s">
        <v>12266</v>
      </c>
      <c r="E839" s="28" t="s">
        <v>12267</v>
      </c>
      <c r="F839" s="29">
        <v>44536</v>
      </c>
      <c r="G839" s="29">
        <v>44896</v>
      </c>
      <c r="H839" s="28" t="s">
        <v>12268</v>
      </c>
      <c r="I839" s="28" t="s">
        <v>16051</v>
      </c>
      <c r="J839" s="4" t="s">
        <v>16041</v>
      </c>
      <c r="K839" s="28" t="s">
        <v>12269</v>
      </c>
      <c r="L839" s="27">
        <v>246840.00000000003</v>
      </c>
      <c r="M839" s="27">
        <v>356356.00000000006</v>
      </c>
      <c r="N839" s="27">
        <v>0</v>
      </c>
      <c r="O839" s="27">
        <v>0</v>
      </c>
      <c r="P839" s="27">
        <f t="shared" si="182"/>
        <v>356356.00000000006</v>
      </c>
      <c r="Q839" s="27">
        <v>0</v>
      </c>
      <c r="R839" s="27">
        <v>0</v>
      </c>
      <c r="S839" s="27">
        <v>0</v>
      </c>
      <c r="T839" s="27">
        <f t="shared" si="183"/>
        <v>0</v>
      </c>
      <c r="U839" s="27">
        <v>0</v>
      </c>
      <c r="V839" s="27">
        <f t="shared" si="184"/>
        <v>603196.00000000012</v>
      </c>
      <c r="W839" s="28" t="s">
        <v>12270</v>
      </c>
      <c r="X839" s="27">
        <v>251776.80000000005</v>
      </c>
      <c r="Y839" s="27">
        <f t="shared" si="188"/>
        <v>867036.7200000002</v>
      </c>
      <c r="Z839" s="4" t="str" cm="1">
        <f t="array" ref="Z839">_xlfn.IFS(YEARFRAC(F839,G839)&lt;1,"&lt;1 Year",YEARFRAC(F839,G839)&lt;=5,"1-5 Years",YEARFRAC(F839,G839)&gt;5,"&gt;5 Years")</f>
        <v>&lt;1 Year</v>
      </c>
      <c r="AA839" s="24">
        <f>L839*(_xlfn.XLOOKUP(K839,'FX rates'!$A$2:$A$38,'FX rates'!$B$2:$B$38))</f>
        <v>246840.00000000003</v>
      </c>
      <c r="AB839" s="24">
        <f>V839*(_xlfn.XLOOKUP(K839,'FX rates'!$A$2:$A$38,'FX rates'!$B$2:$B$38))</f>
        <v>603196.00000000012</v>
      </c>
      <c r="AC839" s="24">
        <f>X839*(_xlfn.XLOOKUP(W839,'FX rates'!$A$2:$A$38,'FX rates'!$B$2:$B$38))</f>
        <v>251776.80000000005</v>
      </c>
      <c r="AD839" s="24">
        <f>Y839*(_xlfn.XLOOKUP(W839,'FX rates'!$A$2:$A$38,'FX rates'!$B$2:$B$38))</f>
        <v>867036.7200000002</v>
      </c>
      <c r="AE839" s="30">
        <f t="shared" si="189"/>
        <v>2.000000000000007E-2</v>
      </c>
      <c r="AF839" s="31">
        <f t="shared" si="190"/>
        <v>4936.8000000000175</v>
      </c>
      <c r="AG839" s="23">
        <f t="shared" si="191"/>
        <v>356356.00000000012</v>
      </c>
      <c r="AH839" s="35">
        <f t="shared" si="185"/>
        <v>1</v>
      </c>
      <c r="AI839" s="23">
        <f>U839*(_xlfn.XLOOKUP(K839,'FX rates'!$A$2:$A$38,'FX rates'!$B$2:$B$38))</f>
        <v>0</v>
      </c>
      <c r="AJ839" s="23">
        <f>Q839*(_xlfn.XLOOKUP(K839,'FX rates'!$A$2:$A$38,'FX rates'!$B$2:$B$38))</f>
        <v>0</v>
      </c>
      <c r="AK839" s="23">
        <f>R839*(_xlfn.XLOOKUP(K839,'FX rates'!$A$2:$A$38,'FX rates'!$B$2:$B$38))</f>
        <v>0</v>
      </c>
      <c r="AM839" s="4"/>
      <c r="AN839" s="4"/>
      <c r="AO839" s="4"/>
      <c r="AP839" s="32">
        <f t="shared" si="186"/>
        <v>1.4436720142602497</v>
      </c>
      <c r="AQ839" s="32">
        <f t="shared" si="187"/>
        <v>0</v>
      </c>
      <c r="AR839" s="24">
        <f t="shared" si="192"/>
        <v>615259.92000000016</v>
      </c>
      <c r="AS839" s="24" t="str">
        <f t="shared" si="193"/>
        <v>0</v>
      </c>
      <c r="AT839" s="24">
        <f t="shared" si="194"/>
        <v>780333.04800000018</v>
      </c>
      <c r="AU839" s="24">
        <f t="shared" si="195"/>
        <v>86703.67200000002</v>
      </c>
    </row>
    <row r="840" spans="1:47" x14ac:dyDescent="0.25">
      <c r="A840" s="28" t="s">
        <v>15757</v>
      </c>
      <c r="B840" s="28" t="s">
        <v>12271</v>
      </c>
      <c r="C840" s="28" t="s">
        <v>12272</v>
      </c>
      <c r="D840" s="28" t="s">
        <v>12273</v>
      </c>
      <c r="E840" s="28" t="s">
        <v>12274</v>
      </c>
      <c r="F840" s="29">
        <v>44529</v>
      </c>
      <c r="G840" s="29">
        <v>44896</v>
      </c>
      <c r="H840" s="28" t="s">
        <v>12275</v>
      </c>
      <c r="I840" s="28" t="s">
        <v>16050</v>
      </c>
      <c r="J840" s="28" t="s">
        <v>16049</v>
      </c>
      <c r="K840" s="28" t="s">
        <v>12276</v>
      </c>
      <c r="L840" s="27">
        <v>229955</v>
      </c>
      <c r="M840" s="27">
        <v>183260.00000000003</v>
      </c>
      <c r="N840" s="27">
        <v>0</v>
      </c>
      <c r="O840" s="27">
        <v>0</v>
      </c>
      <c r="P840" s="27">
        <f t="shared" si="182"/>
        <v>183260.00000000003</v>
      </c>
      <c r="Q840" s="27">
        <v>0</v>
      </c>
      <c r="R840" s="27">
        <v>0</v>
      </c>
      <c r="S840" s="27">
        <v>0</v>
      </c>
      <c r="T840" s="27">
        <f t="shared" si="183"/>
        <v>0</v>
      </c>
      <c r="U840" s="27">
        <v>0</v>
      </c>
      <c r="V840" s="27">
        <f t="shared" si="184"/>
        <v>413215</v>
      </c>
      <c r="W840" s="28" t="s">
        <v>12277</v>
      </c>
      <c r="X840" s="27">
        <v>248351.40000000002</v>
      </c>
      <c r="Y840" s="27">
        <f t="shared" si="188"/>
        <v>694623.60000000009</v>
      </c>
      <c r="Z840" s="4" t="str" cm="1">
        <f t="array" ref="Z840">_xlfn.IFS(YEARFRAC(F840,G840)&lt;1,"&lt;1 Year",YEARFRAC(F840,G840)&lt;=5,"1-5 Years",YEARFRAC(F840,G840)&gt;5,"&gt;5 Years")</f>
        <v>1-5 Years</v>
      </c>
      <c r="AA840" s="24">
        <f>L840*(_xlfn.XLOOKUP(K840,'FX rates'!$A$2:$A$38,'FX rates'!$B$2:$B$38))</f>
        <v>229955</v>
      </c>
      <c r="AB840" s="24">
        <f>V840*(_xlfn.XLOOKUP(K840,'FX rates'!$A$2:$A$38,'FX rates'!$B$2:$B$38))</f>
        <v>413215</v>
      </c>
      <c r="AC840" s="24">
        <f>X840*(_xlfn.XLOOKUP(W840,'FX rates'!$A$2:$A$38,'FX rates'!$B$2:$B$38))</f>
        <v>248351.40000000002</v>
      </c>
      <c r="AD840" s="24">
        <f>Y840*(_xlfn.XLOOKUP(W840,'FX rates'!$A$2:$A$38,'FX rates'!$B$2:$B$38))</f>
        <v>694623.60000000009</v>
      </c>
      <c r="AE840" s="30">
        <f t="shared" si="189"/>
        <v>8.0000000000000099E-2</v>
      </c>
      <c r="AF840" s="31">
        <f t="shared" si="190"/>
        <v>18396.400000000023</v>
      </c>
      <c r="AG840" s="23">
        <f t="shared" si="191"/>
        <v>183260</v>
      </c>
      <c r="AH840" s="35">
        <f t="shared" si="185"/>
        <v>1</v>
      </c>
      <c r="AI840" s="23">
        <f>U840*(_xlfn.XLOOKUP(K840,'FX rates'!$A$2:$A$38,'FX rates'!$B$2:$B$38))</f>
        <v>0</v>
      </c>
      <c r="AJ840" s="23">
        <f>Q840*(_xlfn.XLOOKUP(K840,'FX rates'!$A$2:$A$38,'FX rates'!$B$2:$B$38))</f>
        <v>0</v>
      </c>
      <c r="AK840" s="23">
        <f>R840*(_xlfn.XLOOKUP(K840,'FX rates'!$A$2:$A$38,'FX rates'!$B$2:$B$38))</f>
        <v>0</v>
      </c>
      <c r="AM840" s="4"/>
      <c r="AN840" s="4"/>
      <c r="AO840" s="4"/>
      <c r="AP840" s="32">
        <f t="shared" si="186"/>
        <v>0.79693853145180593</v>
      </c>
      <c r="AQ840" s="32">
        <f t="shared" si="187"/>
        <v>0</v>
      </c>
      <c r="AR840" s="24">
        <f t="shared" si="192"/>
        <v>446272.20000000013</v>
      </c>
      <c r="AS840" s="24" t="str">
        <f t="shared" si="193"/>
        <v>0</v>
      </c>
      <c r="AT840" s="24">
        <f t="shared" si="194"/>
        <v>625161.24000000011</v>
      </c>
      <c r="AU840" s="24">
        <f t="shared" si="195"/>
        <v>69462.359999999986</v>
      </c>
    </row>
    <row r="841" spans="1:47" x14ac:dyDescent="0.25">
      <c r="A841" s="28" t="s">
        <v>15758</v>
      </c>
      <c r="B841" s="28" t="s">
        <v>12278</v>
      </c>
      <c r="C841" s="28" t="s">
        <v>12279</v>
      </c>
      <c r="D841" s="28" t="s">
        <v>12280</v>
      </c>
      <c r="E841" s="28" t="s">
        <v>12281</v>
      </c>
      <c r="F841" s="29">
        <v>44536</v>
      </c>
      <c r="G841" s="29">
        <v>44896</v>
      </c>
      <c r="H841" s="28" t="s">
        <v>12282</v>
      </c>
      <c r="I841" s="28" t="s">
        <v>16037</v>
      </c>
      <c r="J841" s="4" t="s">
        <v>16046</v>
      </c>
      <c r="K841" s="28" t="s">
        <v>12283</v>
      </c>
      <c r="L841" s="27">
        <v>119900.00000000003</v>
      </c>
      <c r="M841" s="27">
        <v>82203</v>
      </c>
      <c r="N841" s="27">
        <v>0</v>
      </c>
      <c r="O841" s="27">
        <v>0</v>
      </c>
      <c r="P841" s="27">
        <f t="shared" si="182"/>
        <v>82203</v>
      </c>
      <c r="Q841" s="27">
        <v>0</v>
      </c>
      <c r="R841" s="27">
        <v>0</v>
      </c>
      <c r="S841" s="27">
        <v>0</v>
      </c>
      <c r="T841" s="27">
        <f t="shared" si="183"/>
        <v>0</v>
      </c>
      <c r="U841" s="27">
        <v>0</v>
      </c>
      <c r="V841" s="27">
        <f t="shared" si="184"/>
        <v>202103.00000000003</v>
      </c>
      <c r="W841" s="28" t="s">
        <v>12284</v>
      </c>
      <c r="X841" s="27">
        <v>121099.00000000003</v>
      </c>
      <c r="Y841" s="27">
        <f t="shared" si="188"/>
        <v>325223.03000000003</v>
      </c>
      <c r="Z841" s="4" t="str" cm="1">
        <f t="array" ref="Z841">_xlfn.IFS(YEARFRAC(F841,G841)&lt;1,"&lt;1 Year",YEARFRAC(F841,G841)&lt;=5,"1-5 Years",YEARFRAC(F841,G841)&gt;5,"&gt;5 Years")</f>
        <v>&lt;1 Year</v>
      </c>
      <c r="AA841" s="24">
        <f>L841*(_xlfn.XLOOKUP(K841,'FX rates'!$A$2:$A$38,'FX rates'!$B$2:$B$38))</f>
        <v>159544.93500906939</v>
      </c>
      <c r="AB841" s="24">
        <f>V841*(_xlfn.XLOOKUP(K841,'FX rates'!$A$2:$A$38,'FX rates'!$B$2:$B$38))</f>
        <v>268928.3569652873</v>
      </c>
      <c r="AC841" s="24">
        <f>X841*(_xlfn.XLOOKUP(W841,'FX rates'!$A$2:$A$38,'FX rates'!$B$2:$B$38))</f>
        <v>161140.38435916009</v>
      </c>
      <c r="AD841" s="24">
        <f>Y841*(_xlfn.XLOOKUP(W841,'FX rates'!$A$2:$A$38,'FX rates'!$B$2:$B$38))</f>
        <v>432758.02489410021</v>
      </c>
      <c r="AE841" s="30">
        <f t="shared" si="189"/>
        <v>1.0000000000000021E-2</v>
      </c>
      <c r="AF841" s="31">
        <f t="shared" si="190"/>
        <v>1199</v>
      </c>
      <c r="AG841" s="23">
        <f t="shared" si="191"/>
        <v>109383.42195621791</v>
      </c>
      <c r="AH841" s="35">
        <f t="shared" si="185"/>
        <v>1.3306500000756409</v>
      </c>
      <c r="AI841" s="23">
        <f>U841*(_xlfn.XLOOKUP(K841,'FX rates'!$A$2:$A$38,'FX rates'!$B$2:$B$38))</f>
        <v>0</v>
      </c>
      <c r="AJ841" s="23">
        <f>Q841*(_xlfn.XLOOKUP(K841,'FX rates'!$A$2:$A$38,'FX rates'!$B$2:$B$38))</f>
        <v>0</v>
      </c>
      <c r="AK841" s="23">
        <f>R841*(_xlfn.XLOOKUP(K841,'FX rates'!$A$2:$A$38,'FX rates'!$B$2:$B$38))</f>
        <v>0</v>
      </c>
      <c r="AM841" s="4"/>
      <c r="AN841" s="4"/>
      <c r="AO841" s="4"/>
      <c r="AP841" s="32">
        <f t="shared" si="186"/>
        <v>0.68559633027522915</v>
      </c>
      <c r="AQ841" s="32">
        <f t="shared" si="187"/>
        <v>0</v>
      </c>
      <c r="AR841" s="24">
        <f t="shared" si="192"/>
        <v>204124.03000000003</v>
      </c>
      <c r="AS841" s="24" t="str">
        <f t="shared" si="193"/>
        <v>0</v>
      </c>
      <c r="AT841" s="24">
        <f t="shared" si="194"/>
        <v>389482.22240469017</v>
      </c>
      <c r="AU841" s="24">
        <f t="shared" si="195"/>
        <v>43275.802489410038</v>
      </c>
    </row>
    <row r="842" spans="1:47" x14ac:dyDescent="0.25">
      <c r="A842" s="28" t="s">
        <v>15759</v>
      </c>
      <c r="B842" s="28" t="s">
        <v>2176</v>
      </c>
      <c r="C842" s="28" t="s">
        <v>2177</v>
      </c>
      <c r="D842" s="28" t="s">
        <v>2178</v>
      </c>
      <c r="E842" s="28" t="s">
        <v>2179</v>
      </c>
      <c r="F842" s="29">
        <v>44536</v>
      </c>
      <c r="G842" s="29">
        <v>44896</v>
      </c>
      <c r="H842" s="28" t="s">
        <v>2180</v>
      </c>
      <c r="I842" s="28" t="s">
        <v>16046</v>
      </c>
      <c r="J842" s="28" t="s">
        <v>16055</v>
      </c>
      <c r="K842" s="28" t="s">
        <v>2181</v>
      </c>
      <c r="L842" s="27">
        <v>49156.800000000003</v>
      </c>
      <c r="M842" s="27">
        <v>6854.1</v>
      </c>
      <c r="N842" s="27">
        <v>0</v>
      </c>
      <c r="O842" s="27">
        <v>0</v>
      </c>
      <c r="P842" s="27">
        <f t="shared" si="182"/>
        <v>6854.1</v>
      </c>
      <c r="Q842" s="27">
        <v>0</v>
      </c>
      <c r="R842" s="27">
        <v>0</v>
      </c>
      <c r="S842" s="27">
        <v>0</v>
      </c>
      <c r="T842" s="27">
        <f t="shared" si="183"/>
        <v>0</v>
      </c>
      <c r="U842" s="27">
        <v>0</v>
      </c>
      <c r="V842" s="27">
        <f t="shared" si="184"/>
        <v>56010.9</v>
      </c>
      <c r="W842" s="28" t="s">
        <v>2182</v>
      </c>
      <c r="X842" s="27">
        <v>55547.184000000001</v>
      </c>
      <c r="Y842" s="27">
        <f t="shared" si="188"/>
        <v>118839.501</v>
      </c>
      <c r="Z842" s="4" t="str" cm="1">
        <f t="array" ref="Z842">_xlfn.IFS(YEARFRAC(F842,G842)&lt;1,"&lt;1 Year",YEARFRAC(F842,G842)&lt;=5,"1-5 Years",YEARFRAC(F842,G842)&gt;5,"&gt;5 Years")</f>
        <v>&lt;1 Year</v>
      </c>
      <c r="AA842" s="24">
        <f>L842*(_xlfn.XLOOKUP(K842,'FX rates'!$A$2:$A$38,'FX rates'!$B$2:$B$38))</f>
        <v>65410.49592371827</v>
      </c>
      <c r="AB842" s="24">
        <f>V842*(_xlfn.XLOOKUP(K842,'FX rates'!$A$2:$A$38,'FX rates'!$B$2:$B$38))</f>
        <v>74530.904089236719</v>
      </c>
      <c r="AC842" s="24">
        <f>X842*(_xlfn.XLOOKUP(W842,'FX rates'!$A$2:$A$38,'FX rates'!$B$2:$B$38))</f>
        <v>73913.860393801646</v>
      </c>
      <c r="AD842" s="24">
        <f>Y842*(_xlfn.XLOOKUP(W842,'FX rates'!$A$2:$A$38,'FX rates'!$B$2:$B$38))</f>
        <v>158133.78201463915</v>
      </c>
      <c r="AE842" s="30">
        <f t="shared" si="189"/>
        <v>0.13</v>
      </c>
      <c r="AF842" s="31">
        <f t="shared" si="190"/>
        <v>6390.3839999999982</v>
      </c>
      <c r="AG842" s="23">
        <f t="shared" si="191"/>
        <v>9120.4081655184491</v>
      </c>
      <c r="AH842" s="35">
        <f t="shared" si="185"/>
        <v>1.3306500000756409</v>
      </c>
      <c r="AI842" s="23">
        <f>U842*(_xlfn.XLOOKUP(K842,'FX rates'!$A$2:$A$38,'FX rates'!$B$2:$B$38))</f>
        <v>0</v>
      </c>
      <c r="AJ842" s="23">
        <f>Q842*(_xlfn.XLOOKUP(K842,'FX rates'!$A$2:$A$38,'FX rates'!$B$2:$B$38))</f>
        <v>0</v>
      </c>
      <c r="AK842" s="23">
        <f>R842*(_xlfn.XLOOKUP(K842,'FX rates'!$A$2:$A$38,'FX rates'!$B$2:$B$38))</f>
        <v>0</v>
      </c>
      <c r="AM842" s="4"/>
      <c r="AN842" s="4"/>
      <c r="AO842" s="4"/>
      <c r="AP842" s="32">
        <f t="shared" si="186"/>
        <v>0.13943340494092374</v>
      </c>
      <c r="AQ842" s="32">
        <f t="shared" si="187"/>
        <v>0</v>
      </c>
      <c r="AR842" s="24">
        <f t="shared" si="192"/>
        <v>63292.317000000003</v>
      </c>
      <c r="AS842" s="24" t="str">
        <f t="shared" si="193"/>
        <v>0</v>
      </c>
      <c r="AT842" s="24">
        <f t="shared" si="194"/>
        <v>142320.40381317525</v>
      </c>
      <c r="AU842" s="24">
        <f t="shared" si="195"/>
        <v>15813.3782014639</v>
      </c>
    </row>
    <row r="843" spans="1:47" x14ac:dyDescent="0.25">
      <c r="A843" s="28" t="s">
        <v>15760</v>
      </c>
      <c r="B843" s="28" t="s">
        <v>12292</v>
      </c>
      <c r="C843" s="28" t="s">
        <v>12293</v>
      </c>
      <c r="D843" s="28" t="s">
        <v>12294</v>
      </c>
      <c r="E843" s="28" t="s">
        <v>12295</v>
      </c>
      <c r="F843" s="29">
        <v>44543</v>
      </c>
      <c r="G843" s="29">
        <v>44896</v>
      </c>
      <c r="H843" s="28" t="s">
        <v>12296</v>
      </c>
      <c r="I843" s="28" t="s">
        <v>16048</v>
      </c>
      <c r="J843" s="28" t="s">
        <v>16036</v>
      </c>
      <c r="K843" s="28" t="s">
        <v>12297</v>
      </c>
      <c r="L843" s="27">
        <v>158867.5</v>
      </c>
      <c r="M843" s="27">
        <v>134805</v>
      </c>
      <c r="N843" s="27">
        <v>0</v>
      </c>
      <c r="O843" s="27">
        <v>0</v>
      </c>
      <c r="P843" s="27">
        <f t="shared" si="182"/>
        <v>134805</v>
      </c>
      <c r="Q843" s="27">
        <v>0</v>
      </c>
      <c r="R843" s="27">
        <v>0</v>
      </c>
      <c r="S843" s="27">
        <v>0</v>
      </c>
      <c r="T843" s="27">
        <f t="shared" si="183"/>
        <v>0</v>
      </c>
      <c r="U843" s="27">
        <v>0</v>
      </c>
      <c r="V843" s="27">
        <f t="shared" si="184"/>
        <v>293672.5</v>
      </c>
      <c r="W843" s="28" t="s">
        <v>12298</v>
      </c>
      <c r="X843" s="27">
        <v>174754.25</v>
      </c>
      <c r="Y843" s="27">
        <f t="shared" si="188"/>
        <v>497794</v>
      </c>
      <c r="Z843" s="4" t="str" cm="1">
        <f t="array" ref="Z843">_xlfn.IFS(YEARFRAC(F843,G843)&lt;1,"&lt;1 Year",YEARFRAC(F843,G843)&lt;=5,"1-5 Years",YEARFRAC(F843,G843)&gt;5,"&gt;5 Years")</f>
        <v>&lt;1 Year</v>
      </c>
      <c r="AA843" s="24">
        <f>L843*(_xlfn.XLOOKUP(K843,'FX rates'!$A$2:$A$38,'FX rates'!$B$2:$B$38))</f>
        <v>158867.5</v>
      </c>
      <c r="AB843" s="24">
        <f>V843*(_xlfn.XLOOKUP(K843,'FX rates'!$A$2:$A$38,'FX rates'!$B$2:$B$38))</f>
        <v>293672.5</v>
      </c>
      <c r="AC843" s="24">
        <f>X843*(_xlfn.XLOOKUP(W843,'FX rates'!$A$2:$A$38,'FX rates'!$B$2:$B$38))</f>
        <v>174754.25</v>
      </c>
      <c r="AD843" s="24">
        <f>Y843*(_xlfn.XLOOKUP(W843,'FX rates'!$A$2:$A$38,'FX rates'!$B$2:$B$38))</f>
        <v>497794</v>
      </c>
      <c r="AE843" s="30">
        <f t="shared" si="189"/>
        <v>0.1</v>
      </c>
      <c r="AF843" s="31">
        <f t="shared" si="190"/>
        <v>15886.75</v>
      </c>
      <c r="AG843" s="23">
        <f t="shared" si="191"/>
        <v>134805</v>
      </c>
      <c r="AH843" s="35">
        <f t="shared" si="185"/>
        <v>1</v>
      </c>
      <c r="AI843" s="23">
        <f>U843*(_xlfn.XLOOKUP(K843,'FX rates'!$A$2:$A$38,'FX rates'!$B$2:$B$38))</f>
        <v>0</v>
      </c>
      <c r="AJ843" s="23">
        <f>Q843*(_xlfn.XLOOKUP(K843,'FX rates'!$A$2:$A$38,'FX rates'!$B$2:$B$38))</f>
        <v>0</v>
      </c>
      <c r="AK843" s="23">
        <f>R843*(_xlfn.XLOOKUP(K843,'FX rates'!$A$2:$A$38,'FX rates'!$B$2:$B$38))</f>
        <v>0</v>
      </c>
      <c r="AM843" s="4"/>
      <c r="AN843" s="4"/>
      <c r="AO843" s="4"/>
      <c r="AP843" s="32">
        <f t="shared" si="186"/>
        <v>0.84853730309849407</v>
      </c>
      <c r="AQ843" s="32">
        <f t="shared" si="187"/>
        <v>0</v>
      </c>
      <c r="AR843" s="24">
        <f t="shared" si="192"/>
        <v>323039.75</v>
      </c>
      <c r="AS843" s="24" t="str">
        <f t="shared" si="193"/>
        <v>0</v>
      </c>
      <c r="AT843" s="24">
        <f t="shared" si="194"/>
        <v>448014.60000000003</v>
      </c>
      <c r="AU843" s="24">
        <f t="shared" si="195"/>
        <v>49779.399999999965</v>
      </c>
    </row>
    <row r="844" spans="1:47" x14ac:dyDescent="0.25">
      <c r="A844" s="28" t="s">
        <v>15761</v>
      </c>
      <c r="B844" s="28" t="s">
        <v>12299</v>
      </c>
      <c r="C844" s="28" t="s">
        <v>12300</v>
      </c>
      <c r="D844" s="28" t="s">
        <v>12301</v>
      </c>
      <c r="E844" s="28" t="s">
        <v>12302</v>
      </c>
      <c r="F844" s="29">
        <v>44529</v>
      </c>
      <c r="G844" s="29">
        <v>44896</v>
      </c>
      <c r="H844" s="28" t="s">
        <v>12303</v>
      </c>
      <c r="I844" s="28" t="s">
        <v>16057</v>
      </c>
      <c r="J844" s="28" t="s">
        <v>16045</v>
      </c>
      <c r="K844" s="28" t="s">
        <v>12304</v>
      </c>
      <c r="L844" s="27">
        <v>154077</v>
      </c>
      <c r="M844" s="27">
        <v>48950.000000000007</v>
      </c>
      <c r="N844" s="27">
        <v>0</v>
      </c>
      <c r="O844" s="27">
        <v>0</v>
      </c>
      <c r="P844" s="27">
        <f t="shared" si="182"/>
        <v>48950.000000000007</v>
      </c>
      <c r="Q844" s="27">
        <v>0</v>
      </c>
      <c r="R844" s="27">
        <v>0</v>
      </c>
      <c r="S844" s="27">
        <v>0</v>
      </c>
      <c r="T844" s="27">
        <f t="shared" si="183"/>
        <v>0</v>
      </c>
      <c r="U844" s="27">
        <v>0</v>
      </c>
      <c r="V844" s="27">
        <f t="shared" si="184"/>
        <v>203027</v>
      </c>
      <c r="W844" s="28" t="s">
        <v>12305</v>
      </c>
      <c r="X844" s="27">
        <v>161780.85</v>
      </c>
      <c r="Y844" s="27">
        <f t="shared" si="188"/>
        <v>374959.2</v>
      </c>
      <c r="Z844" s="4" t="str" cm="1">
        <f t="array" ref="Z844">_xlfn.IFS(YEARFRAC(F844,G844)&lt;1,"&lt;1 Year",YEARFRAC(F844,G844)&lt;=5,"1-5 Years",YEARFRAC(F844,G844)&gt;5,"&gt;5 Years")</f>
        <v>1-5 Years</v>
      </c>
      <c r="AA844" s="24">
        <f>L844*(_xlfn.XLOOKUP(K844,'FX rates'!$A$2:$A$38,'FX rates'!$B$2:$B$38))</f>
        <v>154077</v>
      </c>
      <c r="AB844" s="24">
        <f>V844*(_xlfn.XLOOKUP(K844,'FX rates'!$A$2:$A$38,'FX rates'!$B$2:$B$38))</f>
        <v>203027</v>
      </c>
      <c r="AC844" s="24">
        <f>X844*(_xlfn.XLOOKUP(W844,'FX rates'!$A$2:$A$38,'FX rates'!$B$2:$B$38))</f>
        <v>161780.85</v>
      </c>
      <c r="AD844" s="24">
        <f>Y844*(_xlfn.XLOOKUP(W844,'FX rates'!$A$2:$A$38,'FX rates'!$B$2:$B$38))</f>
        <v>374959.2</v>
      </c>
      <c r="AE844" s="30">
        <f t="shared" si="189"/>
        <v>5.0000000000000037E-2</v>
      </c>
      <c r="AF844" s="31">
        <f t="shared" si="190"/>
        <v>7703.8500000000058</v>
      </c>
      <c r="AG844" s="23">
        <f t="shared" si="191"/>
        <v>48950</v>
      </c>
      <c r="AH844" s="35">
        <f t="shared" si="185"/>
        <v>1</v>
      </c>
      <c r="AI844" s="23">
        <f>U844*(_xlfn.XLOOKUP(K844,'FX rates'!$A$2:$A$38,'FX rates'!$B$2:$B$38))</f>
        <v>0</v>
      </c>
      <c r="AJ844" s="23">
        <f>Q844*(_xlfn.XLOOKUP(K844,'FX rates'!$A$2:$A$38,'FX rates'!$B$2:$B$38))</f>
        <v>0</v>
      </c>
      <c r="AK844" s="23">
        <f>R844*(_xlfn.XLOOKUP(K844,'FX rates'!$A$2:$A$38,'FX rates'!$B$2:$B$38))</f>
        <v>0</v>
      </c>
      <c r="AM844" s="4"/>
      <c r="AN844" s="4"/>
      <c r="AO844" s="4"/>
      <c r="AP844" s="32">
        <f t="shared" si="186"/>
        <v>0.31769829371028774</v>
      </c>
      <c r="AQ844" s="32">
        <f t="shared" si="187"/>
        <v>0</v>
      </c>
      <c r="AR844" s="24">
        <f t="shared" si="192"/>
        <v>213178.35</v>
      </c>
      <c r="AS844" s="24" t="str">
        <f t="shared" si="193"/>
        <v>0</v>
      </c>
      <c r="AT844" s="24">
        <f t="shared" si="194"/>
        <v>337463.28</v>
      </c>
      <c r="AU844" s="24">
        <f t="shared" si="195"/>
        <v>37495.919999999984</v>
      </c>
    </row>
    <row r="845" spans="1:47" x14ac:dyDescent="0.25">
      <c r="A845" s="28" t="s">
        <v>15762</v>
      </c>
      <c r="B845" s="28" t="s">
        <v>12306</v>
      </c>
      <c r="C845" s="28" t="s">
        <v>12307</v>
      </c>
      <c r="D845" s="28" t="s">
        <v>12308</v>
      </c>
      <c r="E845" s="28" t="s">
        <v>12309</v>
      </c>
      <c r="F845" s="29">
        <v>44529</v>
      </c>
      <c r="G845" s="29">
        <v>44896</v>
      </c>
      <c r="H845" s="28" t="s">
        <v>12310</v>
      </c>
      <c r="I845" s="28" t="s">
        <v>16046</v>
      </c>
      <c r="J845" s="28" t="s">
        <v>16053</v>
      </c>
      <c r="K845" s="28" t="s">
        <v>12311</v>
      </c>
      <c r="L845" s="27">
        <v>109890.00000000003</v>
      </c>
      <c r="M845" s="27">
        <v>29462.400000000001</v>
      </c>
      <c r="N845" s="27">
        <v>0</v>
      </c>
      <c r="O845" s="27">
        <v>0</v>
      </c>
      <c r="P845" s="27">
        <f t="shared" si="182"/>
        <v>29462.400000000001</v>
      </c>
      <c r="Q845" s="27">
        <v>0</v>
      </c>
      <c r="R845" s="27">
        <v>0</v>
      </c>
      <c r="S845" s="27">
        <v>0</v>
      </c>
      <c r="T845" s="27">
        <f t="shared" si="183"/>
        <v>0</v>
      </c>
      <c r="U845" s="27">
        <v>0</v>
      </c>
      <c r="V845" s="27">
        <f t="shared" si="184"/>
        <v>139352.40000000002</v>
      </c>
      <c r="W845" s="28" t="s">
        <v>12312</v>
      </c>
      <c r="X845" s="27">
        <v>110988.90000000002</v>
      </c>
      <c r="Y845" s="27">
        <f t="shared" si="188"/>
        <v>251734.82400000005</v>
      </c>
      <c r="Z845" s="4" t="str" cm="1">
        <f t="array" ref="Z845">_xlfn.IFS(YEARFRAC(F845,G845)&lt;1,"&lt;1 Year",YEARFRAC(F845,G845)&lt;=5,"1-5 Years",YEARFRAC(F845,G845)&gt;5,"&gt;5 Years")</f>
        <v>1-5 Years</v>
      </c>
      <c r="AA845" s="24">
        <f>L845*(_xlfn.XLOOKUP(K845,'FX rates'!$A$2:$A$38,'FX rates'!$B$2:$B$38))</f>
        <v>109890.00000000003</v>
      </c>
      <c r="AB845" s="24">
        <f>V845*(_xlfn.XLOOKUP(K845,'FX rates'!$A$2:$A$38,'FX rates'!$B$2:$B$38))</f>
        <v>139352.40000000002</v>
      </c>
      <c r="AC845" s="24">
        <f>X845*(_xlfn.XLOOKUP(W845,'FX rates'!$A$2:$A$38,'FX rates'!$B$2:$B$38))</f>
        <v>110988.90000000002</v>
      </c>
      <c r="AD845" s="24">
        <f>Y845*(_xlfn.XLOOKUP(W845,'FX rates'!$A$2:$A$38,'FX rates'!$B$2:$B$38))</f>
        <v>251734.82400000005</v>
      </c>
      <c r="AE845" s="30">
        <f t="shared" si="189"/>
        <v>9.9999999999999447E-3</v>
      </c>
      <c r="AF845" s="31">
        <f t="shared" si="190"/>
        <v>1098.8999999999942</v>
      </c>
      <c r="AG845" s="23">
        <f t="shared" si="191"/>
        <v>29462.399999999994</v>
      </c>
      <c r="AH845" s="35">
        <f t="shared" si="185"/>
        <v>1</v>
      </c>
      <c r="AI845" s="23">
        <f>U845*(_xlfn.XLOOKUP(K845,'FX rates'!$A$2:$A$38,'FX rates'!$B$2:$B$38))</f>
        <v>0</v>
      </c>
      <c r="AJ845" s="23">
        <f>Q845*(_xlfn.XLOOKUP(K845,'FX rates'!$A$2:$A$38,'FX rates'!$B$2:$B$38))</f>
        <v>0</v>
      </c>
      <c r="AK845" s="23">
        <f>R845*(_xlfn.XLOOKUP(K845,'FX rates'!$A$2:$A$38,'FX rates'!$B$2:$B$38))</f>
        <v>0</v>
      </c>
      <c r="AM845" s="4"/>
      <c r="AN845" s="4"/>
      <c r="AO845" s="4"/>
      <c r="AP845" s="32">
        <f t="shared" si="186"/>
        <v>0.26810810810810803</v>
      </c>
      <c r="AQ845" s="32">
        <f t="shared" si="187"/>
        <v>0</v>
      </c>
      <c r="AR845" s="24">
        <f t="shared" si="192"/>
        <v>140745.92400000003</v>
      </c>
      <c r="AS845" s="24" t="str">
        <f t="shared" si="193"/>
        <v>0</v>
      </c>
      <c r="AT845" s="24">
        <f t="shared" si="194"/>
        <v>226561.34160000004</v>
      </c>
      <c r="AU845" s="24">
        <f t="shared" si="195"/>
        <v>25173.482400000008</v>
      </c>
    </row>
    <row r="846" spans="1:47" x14ac:dyDescent="0.25">
      <c r="A846" s="28" t="s">
        <v>15763</v>
      </c>
      <c r="B846" s="28" t="s">
        <v>12313</v>
      </c>
      <c r="C846" s="28" t="s">
        <v>12314</v>
      </c>
      <c r="D846" s="28" t="s">
        <v>12315</v>
      </c>
      <c r="E846" s="28" t="s">
        <v>12316</v>
      </c>
      <c r="F846" s="29">
        <v>44550</v>
      </c>
      <c r="G846" s="29">
        <v>44896</v>
      </c>
      <c r="H846" s="28" t="s">
        <v>12317</v>
      </c>
      <c r="I846" s="28" t="s">
        <v>16050</v>
      </c>
      <c r="J846" s="28" t="s">
        <v>16035</v>
      </c>
      <c r="K846" s="28" t="s">
        <v>12318</v>
      </c>
      <c r="L846" s="27">
        <v>223740</v>
      </c>
      <c r="M846" s="27">
        <v>66220</v>
      </c>
      <c r="N846" s="27">
        <v>0</v>
      </c>
      <c r="O846" s="27">
        <v>0</v>
      </c>
      <c r="P846" s="27">
        <f t="shared" si="182"/>
        <v>66220</v>
      </c>
      <c r="Q846" s="27">
        <v>0</v>
      </c>
      <c r="R846" s="27">
        <v>0</v>
      </c>
      <c r="S846" s="27">
        <v>0</v>
      </c>
      <c r="T846" s="27">
        <f t="shared" si="183"/>
        <v>0</v>
      </c>
      <c r="U846" s="27">
        <v>0</v>
      </c>
      <c r="V846" s="27">
        <f t="shared" si="184"/>
        <v>289960</v>
      </c>
      <c r="W846" s="28" t="s">
        <v>12319</v>
      </c>
      <c r="X846" s="27">
        <v>250588.80000000002</v>
      </c>
      <c r="Y846" s="27">
        <f t="shared" si="188"/>
        <v>575344</v>
      </c>
      <c r="Z846" s="4" t="str" cm="1">
        <f t="array" ref="Z846">_xlfn.IFS(YEARFRAC(F846,G846)&lt;1,"&lt;1 Year",YEARFRAC(F846,G846)&lt;=5,"1-5 Years",YEARFRAC(F846,G846)&gt;5,"&gt;5 Years")</f>
        <v>&lt;1 Year</v>
      </c>
      <c r="AA846" s="24">
        <f>L846*(_xlfn.XLOOKUP(K846,'FX rates'!$A$2:$A$38,'FX rates'!$B$2:$B$38))</f>
        <v>223740</v>
      </c>
      <c r="AB846" s="24">
        <f>V846*(_xlfn.XLOOKUP(K846,'FX rates'!$A$2:$A$38,'FX rates'!$B$2:$B$38))</f>
        <v>289960</v>
      </c>
      <c r="AC846" s="24">
        <f>X846*(_xlfn.XLOOKUP(W846,'FX rates'!$A$2:$A$38,'FX rates'!$B$2:$B$38))</f>
        <v>250588.80000000002</v>
      </c>
      <c r="AD846" s="24">
        <f>Y846*(_xlfn.XLOOKUP(W846,'FX rates'!$A$2:$A$38,'FX rates'!$B$2:$B$38))</f>
        <v>575344</v>
      </c>
      <c r="AE846" s="30">
        <f t="shared" si="189"/>
        <v>0.12000000000000008</v>
      </c>
      <c r="AF846" s="31">
        <f t="shared" si="190"/>
        <v>26848.800000000017</v>
      </c>
      <c r="AG846" s="23">
        <f t="shared" si="191"/>
        <v>66220</v>
      </c>
      <c r="AH846" s="35">
        <f t="shared" si="185"/>
        <v>1</v>
      </c>
      <c r="AI846" s="23">
        <f>U846*(_xlfn.XLOOKUP(K846,'FX rates'!$A$2:$A$38,'FX rates'!$B$2:$B$38))</f>
        <v>0</v>
      </c>
      <c r="AJ846" s="23">
        <f>Q846*(_xlfn.XLOOKUP(K846,'FX rates'!$A$2:$A$38,'FX rates'!$B$2:$B$38))</f>
        <v>0</v>
      </c>
      <c r="AK846" s="23">
        <f>R846*(_xlfn.XLOOKUP(K846,'FX rates'!$A$2:$A$38,'FX rates'!$B$2:$B$38))</f>
        <v>0</v>
      </c>
      <c r="AM846" s="4"/>
      <c r="AN846" s="4"/>
      <c r="AO846" s="4"/>
      <c r="AP846" s="32">
        <f t="shared" si="186"/>
        <v>0.29596853490658798</v>
      </c>
      <c r="AQ846" s="32">
        <f t="shared" si="187"/>
        <v>0</v>
      </c>
      <c r="AR846" s="24">
        <f t="shared" si="192"/>
        <v>324755.20000000001</v>
      </c>
      <c r="AS846" s="24" t="str">
        <f t="shared" si="193"/>
        <v>0</v>
      </c>
      <c r="AT846" s="24">
        <f t="shared" si="194"/>
        <v>517809.60000000003</v>
      </c>
      <c r="AU846" s="24">
        <f t="shared" si="195"/>
        <v>57534.399999999965</v>
      </c>
    </row>
    <row r="847" spans="1:47" x14ac:dyDescent="0.25">
      <c r="A847" s="28" t="s">
        <v>14180</v>
      </c>
      <c r="B847" s="28" t="s">
        <v>1237</v>
      </c>
      <c r="C847" s="28" t="s">
        <v>1238</v>
      </c>
      <c r="D847" s="28" t="s">
        <v>1239</v>
      </c>
      <c r="E847" s="28" t="s">
        <v>1240</v>
      </c>
      <c r="F847" s="29">
        <v>39700</v>
      </c>
      <c r="G847" s="29">
        <v>44896</v>
      </c>
      <c r="H847" s="28" t="s">
        <v>1241</v>
      </c>
      <c r="I847" s="28" t="s">
        <v>16046</v>
      </c>
      <c r="J847" s="28" t="s">
        <v>16035</v>
      </c>
      <c r="K847" s="28" t="s">
        <v>1242</v>
      </c>
      <c r="L847" s="27">
        <v>251790.00000000006</v>
      </c>
      <c r="M847" s="27">
        <v>1210000</v>
      </c>
      <c r="N847" s="27">
        <v>0</v>
      </c>
      <c r="O847" s="27">
        <v>0</v>
      </c>
      <c r="P847" s="27">
        <f t="shared" si="182"/>
        <v>1210000</v>
      </c>
      <c r="Q847" s="27">
        <v>0</v>
      </c>
      <c r="R847" s="27">
        <v>0</v>
      </c>
      <c r="S847" s="27">
        <v>0</v>
      </c>
      <c r="T847" s="27">
        <f t="shared" si="183"/>
        <v>0</v>
      </c>
      <c r="U847" s="27">
        <v>210000</v>
      </c>
      <c r="V847" s="27">
        <f t="shared" si="184"/>
        <v>1671790</v>
      </c>
      <c r="W847" s="28" t="s">
        <v>1243</v>
      </c>
      <c r="X847" s="27">
        <v>266897.40000000008</v>
      </c>
      <c r="Y847" s="27">
        <f t="shared" si="188"/>
        <v>1816394.8000000005</v>
      </c>
      <c r="Z847" s="4" t="str" cm="1">
        <f t="array" ref="Z847">_xlfn.IFS(YEARFRAC(F847,G847)&lt;1,"&lt;1 Year",YEARFRAC(F847,G847)&lt;=5,"1-5 Years",YEARFRAC(F847,G847)&gt;5,"&gt;5 Years")</f>
        <v>&gt;5 Years</v>
      </c>
      <c r="AA847" s="24">
        <f>L847*(_xlfn.XLOOKUP(K847,'FX rates'!$A$2:$A$38,'FX rates'!$B$2:$B$38))</f>
        <v>251790.00000000006</v>
      </c>
      <c r="AB847" s="24">
        <f>V847*(_xlfn.XLOOKUP(K847,'FX rates'!$A$2:$A$38,'FX rates'!$B$2:$B$38))</f>
        <v>1671790</v>
      </c>
      <c r="AC847" s="24">
        <f>X847*(_xlfn.XLOOKUP(W847,'FX rates'!$A$2:$A$38,'FX rates'!$B$2:$B$38))</f>
        <v>266897.40000000008</v>
      </c>
      <c r="AD847" s="24">
        <f>Y847*(_xlfn.XLOOKUP(W847,'FX rates'!$A$2:$A$38,'FX rates'!$B$2:$B$38))</f>
        <v>1816394.8000000005</v>
      </c>
      <c r="AE847" s="30">
        <f t="shared" si="189"/>
        <v>6.0000000000000081E-2</v>
      </c>
      <c r="AF847" s="31">
        <f t="shared" si="190"/>
        <v>15107.400000000023</v>
      </c>
      <c r="AG847" s="23">
        <f t="shared" si="191"/>
        <v>1420000</v>
      </c>
      <c r="AH847" s="35">
        <f t="shared" si="185"/>
        <v>1</v>
      </c>
      <c r="AI847" s="23">
        <f>U847*(_xlfn.XLOOKUP(K847,'FX rates'!$A$2:$A$38,'FX rates'!$B$2:$B$38))</f>
        <v>210000</v>
      </c>
      <c r="AJ847" s="23">
        <f>Q847*(_xlfn.XLOOKUP(K847,'FX rates'!$A$2:$A$38,'FX rates'!$B$2:$B$38))</f>
        <v>0</v>
      </c>
      <c r="AK847" s="23">
        <f>R847*(_xlfn.XLOOKUP(K847,'FX rates'!$A$2:$A$38,'FX rates'!$B$2:$B$38))</f>
        <v>0</v>
      </c>
      <c r="AM847" s="4"/>
      <c r="AN847" s="4"/>
      <c r="AO847" s="4"/>
      <c r="AP847" s="32">
        <f t="shared" si="186"/>
        <v>4.8055919615552636</v>
      </c>
      <c r="AQ847" s="32">
        <f t="shared" si="187"/>
        <v>0</v>
      </c>
      <c r="AR847" s="24">
        <f t="shared" si="192"/>
        <v>1549497.4000000004</v>
      </c>
      <c r="AS847" s="24" t="str">
        <f t="shared" si="193"/>
        <v>0</v>
      </c>
      <c r="AT847" s="24">
        <f t="shared" si="194"/>
        <v>1634755.3200000005</v>
      </c>
      <c r="AU847" s="24">
        <f t="shared" si="195"/>
        <v>181639.47999999998</v>
      </c>
    </row>
    <row r="848" spans="1:47" x14ac:dyDescent="0.25">
      <c r="A848" s="28" t="s">
        <v>15764</v>
      </c>
      <c r="B848" s="28" t="s">
        <v>12320</v>
      </c>
      <c r="C848" s="28" t="s">
        <v>12321</v>
      </c>
      <c r="D848" s="28" t="s">
        <v>12322</v>
      </c>
      <c r="E848" s="28" t="s">
        <v>12323</v>
      </c>
      <c r="F848" s="29">
        <v>44536</v>
      </c>
      <c r="G848" s="29">
        <v>44896</v>
      </c>
      <c r="H848" s="28" t="s">
        <v>12324</v>
      </c>
      <c r="I848" s="28" t="s">
        <v>16036</v>
      </c>
      <c r="J848" s="28" t="s">
        <v>16032</v>
      </c>
      <c r="K848" s="28" t="s">
        <v>12325</v>
      </c>
      <c r="L848" s="27">
        <v>213675.00000000003</v>
      </c>
      <c r="M848" s="27">
        <v>144925</v>
      </c>
      <c r="N848" s="27">
        <v>0</v>
      </c>
      <c r="O848" s="27">
        <v>0</v>
      </c>
      <c r="P848" s="27">
        <f t="shared" si="182"/>
        <v>144925</v>
      </c>
      <c r="Q848" s="27">
        <v>0</v>
      </c>
      <c r="R848" s="27">
        <v>0</v>
      </c>
      <c r="S848" s="27">
        <v>0</v>
      </c>
      <c r="T848" s="27">
        <f t="shared" si="183"/>
        <v>0</v>
      </c>
      <c r="U848" s="27">
        <v>0</v>
      </c>
      <c r="V848" s="27">
        <f t="shared" si="184"/>
        <v>358600</v>
      </c>
      <c r="W848" s="28" t="s">
        <v>12326</v>
      </c>
      <c r="X848" s="27">
        <v>239316.00000000006</v>
      </c>
      <c r="Y848" s="27">
        <f t="shared" si="188"/>
        <v>640948.00000000023</v>
      </c>
      <c r="Z848" s="4" t="str" cm="1">
        <f t="array" ref="Z848">_xlfn.IFS(YEARFRAC(F848,G848)&lt;1,"&lt;1 Year",YEARFRAC(F848,G848)&lt;=5,"1-5 Years",YEARFRAC(F848,G848)&gt;5,"&gt;5 Years")</f>
        <v>&lt;1 Year</v>
      </c>
      <c r="AA848" s="24">
        <f>L848*(_xlfn.XLOOKUP(K848,'FX rates'!$A$2:$A$38,'FX rates'!$B$2:$B$38))</f>
        <v>213675.00000000003</v>
      </c>
      <c r="AB848" s="24">
        <f>V848*(_xlfn.XLOOKUP(K848,'FX rates'!$A$2:$A$38,'FX rates'!$B$2:$B$38))</f>
        <v>358600</v>
      </c>
      <c r="AC848" s="24">
        <f>X848*(_xlfn.XLOOKUP(W848,'FX rates'!$A$2:$A$38,'FX rates'!$B$2:$B$38))</f>
        <v>239316.00000000006</v>
      </c>
      <c r="AD848" s="24">
        <f>Y848*(_xlfn.XLOOKUP(W848,'FX rates'!$A$2:$A$38,'FX rates'!$B$2:$B$38))</f>
        <v>640948.00000000023</v>
      </c>
      <c r="AE848" s="30">
        <f t="shared" si="189"/>
        <v>0.12000000000000012</v>
      </c>
      <c r="AF848" s="31">
        <f t="shared" si="190"/>
        <v>25641.000000000029</v>
      </c>
      <c r="AG848" s="23">
        <f t="shared" si="191"/>
        <v>144924.99999999997</v>
      </c>
      <c r="AH848" s="35">
        <f t="shared" si="185"/>
        <v>1</v>
      </c>
      <c r="AI848" s="23">
        <f>U848*(_xlfn.XLOOKUP(K848,'FX rates'!$A$2:$A$38,'FX rates'!$B$2:$B$38))</f>
        <v>0</v>
      </c>
      <c r="AJ848" s="23">
        <f>Q848*(_xlfn.XLOOKUP(K848,'FX rates'!$A$2:$A$38,'FX rates'!$B$2:$B$38))</f>
        <v>0</v>
      </c>
      <c r="AK848" s="23">
        <f>R848*(_xlfn.XLOOKUP(K848,'FX rates'!$A$2:$A$38,'FX rates'!$B$2:$B$38))</f>
        <v>0</v>
      </c>
      <c r="AM848" s="4"/>
      <c r="AN848" s="4"/>
      <c r="AO848" s="4"/>
      <c r="AP848" s="32">
        <f t="shared" si="186"/>
        <v>0.67824967824967819</v>
      </c>
      <c r="AQ848" s="32">
        <f t="shared" si="187"/>
        <v>0</v>
      </c>
      <c r="AR848" s="24">
        <f t="shared" si="192"/>
        <v>401632.00000000012</v>
      </c>
      <c r="AS848" s="24" t="str">
        <f t="shared" si="193"/>
        <v>0</v>
      </c>
      <c r="AT848" s="24">
        <f t="shared" si="194"/>
        <v>576853.20000000019</v>
      </c>
      <c r="AU848" s="24">
        <f t="shared" si="195"/>
        <v>64094.800000000047</v>
      </c>
    </row>
    <row r="849" spans="1:47" x14ac:dyDescent="0.25">
      <c r="A849" s="28" t="s">
        <v>15765</v>
      </c>
      <c r="B849" s="28" t="s">
        <v>12327</v>
      </c>
      <c r="C849" s="28" t="s">
        <v>12328</v>
      </c>
      <c r="D849" s="28" t="s">
        <v>12329</v>
      </c>
      <c r="E849" s="28" t="s">
        <v>12330</v>
      </c>
      <c r="F849" s="29">
        <v>44543</v>
      </c>
      <c r="G849" s="29">
        <v>44896</v>
      </c>
      <c r="H849" s="28" t="s">
        <v>12331</v>
      </c>
      <c r="I849" s="28" t="s">
        <v>16040</v>
      </c>
      <c r="J849" s="28" t="s">
        <v>16049</v>
      </c>
      <c r="K849" s="28" t="s">
        <v>12332</v>
      </c>
      <c r="L849" s="27">
        <v>183315.00000000003</v>
      </c>
      <c r="M849" s="27">
        <v>28050</v>
      </c>
      <c r="N849" s="27">
        <v>0</v>
      </c>
      <c r="O849" s="27">
        <v>0</v>
      </c>
      <c r="P849" s="27">
        <f t="shared" si="182"/>
        <v>28050</v>
      </c>
      <c r="Q849" s="27">
        <v>0</v>
      </c>
      <c r="R849" s="27">
        <v>0</v>
      </c>
      <c r="S849" s="27">
        <v>0</v>
      </c>
      <c r="T849" s="27">
        <f t="shared" si="183"/>
        <v>0</v>
      </c>
      <c r="U849" s="27">
        <v>0</v>
      </c>
      <c r="V849" s="27">
        <f t="shared" si="184"/>
        <v>211365.00000000003</v>
      </c>
      <c r="W849" s="28" t="s">
        <v>12333</v>
      </c>
      <c r="X849" s="27">
        <v>188814.45000000004</v>
      </c>
      <c r="Y849" s="27">
        <f t="shared" si="188"/>
        <v>406520.40000000008</v>
      </c>
      <c r="Z849" s="4" t="str" cm="1">
        <f t="array" ref="Z849">_xlfn.IFS(YEARFRAC(F849,G849)&lt;1,"&lt;1 Year",YEARFRAC(F849,G849)&lt;=5,"1-5 Years",YEARFRAC(F849,G849)&gt;5,"&gt;5 Years")</f>
        <v>&lt;1 Year</v>
      </c>
      <c r="AA849" s="24">
        <f>L849*(_xlfn.XLOOKUP(K849,'FX rates'!$A$2:$A$38,'FX rates'!$B$2:$B$38))</f>
        <v>183315.00000000003</v>
      </c>
      <c r="AB849" s="24">
        <f>V849*(_xlfn.XLOOKUP(K849,'FX rates'!$A$2:$A$38,'FX rates'!$B$2:$B$38))</f>
        <v>211365.00000000003</v>
      </c>
      <c r="AC849" s="24">
        <f>X849*(_xlfn.XLOOKUP(W849,'FX rates'!$A$2:$A$38,'FX rates'!$B$2:$B$38))</f>
        <v>188814.45000000004</v>
      </c>
      <c r="AD849" s="24">
        <f>Y849*(_xlfn.XLOOKUP(W849,'FX rates'!$A$2:$A$38,'FX rates'!$B$2:$B$38))</f>
        <v>406520.40000000008</v>
      </c>
      <c r="AE849" s="30">
        <f t="shared" si="189"/>
        <v>3.0000000000000058E-2</v>
      </c>
      <c r="AF849" s="31">
        <f t="shared" si="190"/>
        <v>5499.4500000000116</v>
      </c>
      <c r="AG849" s="23">
        <f t="shared" si="191"/>
        <v>28050</v>
      </c>
      <c r="AH849" s="35">
        <f t="shared" si="185"/>
        <v>1</v>
      </c>
      <c r="AI849" s="23">
        <f>U849*(_xlfn.XLOOKUP(K849,'FX rates'!$A$2:$A$38,'FX rates'!$B$2:$B$38))</f>
        <v>0</v>
      </c>
      <c r="AJ849" s="23">
        <f>Q849*(_xlfn.XLOOKUP(K849,'FX rates'!$A$2:$A$38,'FX rates'!$B$2:$B$38))</f>
        <v>0</v>
      </c>
      <c r="AK849" s="23">
        <f>R849*(_xlfn.XLOOKUP(K849,'FX rates'!$A$2:$A$38,'FX rates'!$B$2:$B$38))</f>
        <v>0</v>
      </c>
      <c r="AM849" s="4"/>
      <c r="AN849" s="4"/>
      <c r="AO849" s="4"/>
      <c r="AP849" s="32">
        <f t="shared" si="186"/>
        <v>0.153015301530153</v>
      </c>
      <c r="AQ849" s="32">
        <f t="shared" si="187"/>
        <v>0</v>
      </c>
      <c r="AR849" s="24">
        <f t="shared" si="192"/>
        <v>217705.95000000004</v>
      </c>
      <c r="AS849" s="24" t="str">
        <f t="shared" si="193"/>
        <v>0</v>
      </c>
      <c r="AT849" s="24">
        <f t="shared" si="194"/>
        <v>365868.3600000001</v>
      </c>
      <c r="AU849" s="24">
        <f t="shared" si="195"/>
        <v>40652.039999999979</v>
      </c>
    </row>
    <row r="850" spans="1:47" x14ac:dyDescent="0.25">
      <c r="A850" s="28" t="s">
        <v>15766</v>
      </c>
      <c r="B850" s="28" t="s">
        <v>12334</v>
      </c>
      <c r="C850" s="28" t="s">
        <v>12335</v>
      </c>
      <c r="D850" s="28" t="s">
        <v>12336</v>
      </c>
      <c r="E850" s="28" t="s">
        <v>12337</v>
      </c>
      <c r="F850" s="29">
        <v>44529</v>
      </c>
      <c r="G850" s="29">
        <v>44896</v>
      </c>
      <c r="H850" s="28" t="s">
        <v>12338</v>
      </c>
      <c r="I850" s="28" t="s">
        <v>16043</v>
      </c>
      <c r="J850" s="28" t="s">
        <v>16033</v>
      </c>
      <c r="K850" s="28" t="s">
        <v>12339</v>
      </c>
      <c r="L850" s="27">
        <v>167860</v>
      </c>
      <c r="M850" s="27">
        <v>250104.80000000002</v>
      </c>
      <c r="N850" s="27">
        <v>0</v>
      </c>
      <c r="O850" s="27">
        <v>0</v>
      </c>
      <c r="P850" s="27">
        <f t="shared" si="182"/>
        <v>250104.80000000002</v>
      </c>
      <c r="Q850" s="27">
        <v>146768.64000000001</v>
      </c>
      <c r="R850" s="27">
        <v>0</v>
      </c>
      <c r="S850" s="27">
        <v>0</v>
      </c>
      <c r="T850" s="27">
        <f t="shared" si="183"/>
        <v>146768.64000000001</v>
      </c>
      <c r="U850" s="27">
        <v>0</v>
      </c>
      <c r="V850" s="27">
        <f t="shared" si="184"/>
        <v>564733.44000000006</v>
      </c>
      <c r="W850" s="28" t="s">
        <v>12340</v>
      </c>
      <c r="X850" s="27">
        <v>174574.4</v>
      </c>
      <c r="Y850" s="27">
        <f t="shared" si="188"/>
        <v>609257.79200000002</v>
      </c>
      <c r="Z850" s="4" t="str" cm="1">
        <f t="array" ref="Z850">_xlfn.IFS(YEARFRAC(F850,G850)&lt;1,"&lt;1 Year",YEARFRAC(F850,G850)&lt;=5,"1-5 Years",YEARFRAC(F850,G850)&gt;5,"&gt;5 Years")</f>
        <v>1-5 Years</v>
      </c>
      <c r="AA850" s="24">
        <f>L850*(_xlfn.XLOOKUP(K850,'FX rates'!$A$2:$A$38,'FX rates'!$B$2:$B$38))</f>
        <v>167860</v>
      </c>
      <c r="AB850" s="24">
        <f>V850*(_xlfn.XLOOKUP(K850,'FX rates'!$A$2:$A$38,'FX rates'!$B$2:$B$38))</f>
        <v>564733.44000000006</v>
      </c>
      <c r="AC850" s="24">
        <f>X850*(_xlfn.XLOOKUP(W850,'FX rates'!$A$2:$A$38,'FX rates'!$B$2:$B$38))</f>
        <v>174574.4</v>
      </c>
      <c r="AD850" s="24">
        <f>Y850*(_xlfn.XLOOKUP(W850,'FX rates'!$A$2:$A$38,'FX rates'!$B$2:$B$38))</f>
        <v>609257.79200000002</v>
      </c>
      <c r="AE850" s="30">
        <f t="shared" si="189"/>
        <v>3.9999999999999966E-2</v>
      </c>
      <c r="AF850" s="31">
        <f t="shared" si="190"/>
        <v>6714.3999999999942</v>
      </c>
      <c r="AG850" s="23">
        <f t="shared" si="191"/>
        <v>396873.44000000006</v>
      </c>
      <c r="AH850" s="35">
        <f t="shared" si="185"/>
        <v>1</v>
      </c>
      <c r="AI850" s="23">
        <f>U850*(_xlfn.XLOOKUP(K850,'FX rates'!$A$2:$A$38,'FX rates'!$B$2:$B$38))</f>
        <v>0</v>
      </c>
      <c r="AJ850" s="23">
        <f>Q850*(_xlfn.XLOOKUP(K850,'FX rates'!$A$2:$A$38,'FX rates'!$B$2:$B$38))</f>
        <v>146768.64000000001</v>
      </c>
      <c r="AK850" s="23">
        <f>R850*(_xlfn.XLOOKUP(K850,'FX rates'!$A$2:$A$38,'FX rates'!$B$2:$B$38))</f>
        <v>0</v>
      </c>
      <c r="AM850" s="4"/>
      <c r="AN850" s="4"/>
      <c r="AO850" s="4"/>
      <c r="AP850" s="32">
        <f t="shared" si="186"/>
        <v>1.4899606815203146</v>
      </c>
      <c r="AQ850" s="32">
        <f t="shared" si="187"/>
        <v>0</v>
      </c>
      <c r="AR850" s="24">
        <f t="shared" si="192"/>
        <v>434683.39200000005</v>
      </c>
      <c r="AS850" s="24" t="str">
        <f t="shared" si="193"/>
        <v>0</v>
      </c>
      <c r="AT850" s="24">
        <f t="shared" si="194"/>
        <v>548332.01280000003</v>
      </c>
      <c r="AU850" s="24">
        <f t="shared" si="195"/>
        <v>60925.77919999999</v>
      </c>
    </row>
    <row r="851" spans="1:47" x14ac:dyDescent="0.25">
      <c r="A851" s="28" t="s">
        <v>15767</v>
      </c>
      <c r="B851" s="28" t="s">
        <v>12341</v>
      </c>
      <c r="C851" s="28" t="s">
        <v>12342</v>
      </c>
      <c r="D851" s="28" t="s">
        <v>12343</v>
      </c>
      <c r="E851" s="28" t="s">
        <v>12344</v>
      </c>
      <c r="F851" s="29">
        <v>44578</v>
      </c>
      <c r="G851" s="29">
        <v>44896</v>
      </c>
      <c r="H851" s="28" t="s">
        <v>12345</v>
      </c>
      <c r="I851" s="28" t="s">
        <v>16053</v>
      </c>
      <c r="J851" s="28" t="s">
        <v>16052</v>
      </c>
      <c r="K851" s="28" t="s">
        <v>12346</v>
      </c>
      <c r="L851" s="27">
        <v>179850</v>
      </c>
      <c r="M851" s="27">
        <v>426826.40000000008</v>
      </c>
      <c r="N851" s="27">
        <v>436043.16000000003</v>
      </c>
      <c r="O851" s="27">
        <v>0</v>
      </c>
      <c r="P851" s="27">
        <f t="shared" si="182"/>
        <v>862869.56</v>
      </c>
      <c r="Q851" s="27">
        <v>0</v>
      </c>
      <c r="R851" s="27">
        <v>0</v>
      </c>
      <c r="S851" s="27">
        <v>0</v>
      </c>
      <c r="T851" s="27">
        <f t="shared" si="183"/>
        <v>0</v>
      </c>
      <c r="U851" s="27">
        <v>0</v>
      </c>
      <c r="V851" s="27">
        <f t="shared" si="184"/>
        <v>1042719.56</v>
      </c>
      <c r="W851" s="28" t="s">
        <v>12347</v>
      </c>
      <c r="X851" s="27">
        <v>203230.49999999997</v>
      </c>
      <c r="Y851" s="27">
        <f t="shared" si="188"/>
        <v>888774.83200000005</v>
      </c>
      <c r="Z851" s="4" t="str" cm="1">
        <f t="array" ref="Z851">_xlfn.IFS(YEARFRAC(F851,G851)&lt;1,"&lt;1 Year",YEARFRAC(F851,G851)&lt;=5,"1-5 Years",YEARFRAC(F851,G851)&gt;5,"&gt;5 Years")</f>
        <v>&lt;1 Year</v>
      </c>
      <c r="AA851" s="24">
        <f>L851*(_xlfn.XLOOKUP(K851,'FX rates'!$A$2:$A$38,'FX rates'!$B$2:$B$38))</f>
        <v>239317.40251360403</v>
      </c>
      <c r="AB851" s="24">
        <f>V851*(_xlfn.XLOOKUP(K851,'FX rates'!$A$2:$A$38,'FX rates'!$B$2:$B$38))</f>
        <v>1387494.7825928724</v>
      </c>
      <c r="AC851" s="24">
        <f>X851*(_xlfn.XLOOKUP(W851,'FX rates'!$A$2:$A$38,'FX rates'!$B$2:$B$38))</f>
        <v>270428.66484037251</v>
      </c>
      <c r="AD851" s="24">
        <f>Y851*(_xlfn.XLOOKUP(W851,'FX rates'!$A$2:$A$38,'FX rates'!$B$2:$B$38))</f>
        <v>1182648.2302680279</v>
      </c>
      <c r="AE851" s="30">
        <f t="shared" si="189"/>
        <v>0.12999999999999984</v>
      </c>
      <c r="AF851" s="31">
        <f t="shared" si="190"/>
        <v>23380.499999999971</v>
      </c>
      <c r="AG851" s="23">
        <f t="shared" si="191"/>
        <v>1148177.3800792685</v>
      </c>
      <c r="AH851" s="35">
        <f t="shared" si="185"/>
        <v>1.3306500000756409</v>
      </c>
      <c r="AI851" s="23">
        <f>U851*(_xlfn.XLOOKUP(K851,'FX rates'!$A$2:$A$38,'FX rates'!$B$2:$B$38))</f>
        <v>0</v>
      </c>
      <c r="AJ851" s="23">
        <f>Q851*(_xlfn.XLOOKUP(K851,'FX rates'!$A$2:$A$38,'FX rates'!$B$2:$B$38))</f>
        <v>0</v>
      </c>
      <c r="AK851" s="23">
        <f>R851*(_xlfn.XLOOKUP(K851,'FX rates'!$A$2:$A$38,'FX rates'!$B$2:$B$38))</f>
        <v>0</v>
      </c>
      <c r="AM851" s="4"/>
      <c r="AN851" s="4"/>
      <c r="AO851" s="4"/>
      <c r="AP851" s="32">
        <f t="shared" si="186"/>
        <v>2.3732354740061168</v>
      </c>
      <c r="AQ851" s="32">
        <f t="shared" si="187"/>
        <v>0</v>
      </c>
      <c r="AR851" s="24">
        <f t="shared" si="192"/>
        <v>685544.33200000005</v>
      </c>
      <c r="AS851" s="24" t="str">
        <f t="shared" si="193"/>
        <v>0</v>
      </c>
      <c r="AT851" s="24">
        <f t="shared" si="194"/>
        <v>1064383.407241225</v>
      </c>
      <c r="AU851" s="24">
        <f t="shared" si="195"/>
        <v>118264.82302680286</v>
      </c>
    </row>
    <row r="852" spans="1:47" x14ac:dyDescent="0.25">
      <c r="A852" s="28" t="s">
        <v>15768</v>
      </c>
      <c r="B852" s="28" t="s">
        <v>12348</v>
      </c>
      <c r="C852" s="28" t="s">
        <v>12349</v>
      </c>
      <c r="D852" s="28" t="s">
        <v>12350</v>
      </c>
      <c r="E852" s="28" t="s">
        <v>12351</v>
      </c>
      <c r="F852" s="29">
        <v>44578</v>
      </c>
      <c r="G852" s="29">
        <v>44896</v>
      </c>
      <c r="H852" s="28" t="s">
        <v>12352</v>
      </c>
      <c r="I852" s="28" t="s">
        <v>16053</v>
      </c>
      <c r="J852" s="28" t="s">
        <v>16039</v>
      </c>
      <c r="K852" s="28" t="s">
        <v>12353</v>
      </c>
      <c r="L852" s="27">
        <v>170775</v>
      </c>
      <c r="M852" s="27">
        <v>37345</v>
      </c>
      <c r="N852" s="27">
        <v>1000</v>
      </c>
      <c r="O852" s="27">
        <v>500</v>
      </c>
      <c r="P852" s="27">
        <f t="shared" si="182"/>
        <v>38845</v>
      </c>
      <c r="Q852" s="27">
        <v>3000</v>
      </c>
      <c r="R852" s="27">
        <v>0</v>
      </c>
      <c r="S852" s="27">
        <v>500</v>
      </c>
      <c r="T852" s="27">
        <f t="shared" si="183"/>
        <v>3500</v>
      </c>
      <c r="U852" s="27">
        <v>15000</v>
      </c>
      <c r="V852" s="27">
        <f t="shared" si="184"/>
        <v>228120</v>
      </c>
      <c r="W852" s="28" t="s">
        <v>20</v>
      </c>
      <c r="X852" s="27">
        <v>187852.50000000003</v>
      </c>
      <c r="Y852" s="27">
        <f t="shared" si="188"/>
        <v>605187.00000000012</v>
      </c>
      <c r="Z852" s="4" t="str" cm="1">
        <f t="array" ref="Z852">_xlfn.IFS(YEARFRAC(F852,G852)&lt;1,"&lt;1 Year",YEARFRAC(F852,G852)&lt;=5,"1-5 Years",YEARFRAC(F852,G852)&gt;5,"&gt;5 Years")</f>
        <v>&lt;1 Year</v>
      </c>
      <c r="AA852" s="24">
        <f>L852*(_xlfn.XLOOKUP(K852,'FX rates'!$A$2:$A$38,'FX rates'!$B$2:$B$38))</f>
        <v>170775</v>
      </c>
      <c r="AB852" s="24">
        <f>V852*(_xlfn.XLOOKUP(K852,'FX rates'!$A$2:$A$38,'FX rates'!$B$2:$B$38))</f>
        <v>228120</v>
      </c>
      <c r="AC852" s="24">
        <f>X852*(_xlfn.XLOOKUP(W852,'FX rates'!$A$2:$A$38,'FX rates'!$B$2:$B$38))</f>
        <v>187852.50000000003</v>
      </c>
      <c r="AD852" s="24">
        <f>Y852*(_xlfn.XLOOKUP(W852,'FX rates'!$A$2:$A$38,'FX rates'!$B$2:$B$38))</f>
        <v>605187.00000000012</v>
      </c>
      <c r="AE852" s="30">
        <f t="shared" si="189"/>
        <v>0.10000000000000017</v>
      </c>
      <c r="AF852" s="31">
        <f t="shared" si="190"/>
        <v>17077.500000000029</v>
      </c>
      <c r="AG852" s="23">
        <f t="shared" si="191"/>
        <v>57345</v>
      </c>
      <c r="AH852" s="35">
        <f t="shared" si="185"/>
        <v>1</v>
      </c>
      <c r="AI852" s="23">
        <f>U852*(_xlfn.XLOOKUP(K852,'FX rates'!$A$2:$A$38,'FX rates'!$B$2:$B$38))</f>
        <v>15000</v>
      </c>
      <c r="AJ852" s="23">
        <f>Q852*(_xlfn.XLOOKUP(K852,'FX rates'!$A$2:$A$38,'FX rates'!$B$2:$B$38))</f>
        <v>3000</v>
      </c>
      <c r="AK852" s="23">
        <f>R852*(_xlfn.XLOOKUP(K852,'FX rates'!$A$2:$A$38,'FX rates'!$B$2:$B$38))</f>
        <v>0</v>
      </c>
      <c r="AM852" s="4"/>
      <c r="AN852" s="4"/>
      <c r="AO852" s="4"/>
      <c r="AP852" s="32">
        <f t="shared" si="186"/>
        <v>0.21867954911433171</v>
      </c>
      <c r="AQ852" s="32">
        <f t="shared" si="187"/>
        <v>2.9278290147855364E-3</v>
      </c>
      <c r="AR852" s="24">
        <f t="shared" si="192"/>
        <v>228932.00000000003</v>
      </c>
      <c r="AS852" s="24">
        <f t="shared" si="193"/>
        <v>188402.50000000003</v>
      </c>
      <c r="AT852" s="24">
        <f t="shared" si="194"/>
        <v>544668.30000000016</v>
      </c>
      <c r="AU852" s="24">
        <f t="shared" si="195"/>
        <v>60518.699999999953</v>
      </c>
    </row>
    <row r="853" spans="1:47" x14ac:dyDescent="0.25">
      <c r="A853" s="28" t="s">
        <v>15769</v>
      </c>
      <c r="B853" s="28" t="s">
        <v>12354</v>
      </c>
      <c r="C853" s="28" t="s">
        <v>12355</v>
      </c>
      <c r="D853" s="28" t="s">
        <v>12356</v>
      </c>
      <c r="E853" s="28" t="s">
        <v>12357</v>
      </c>
      <c r="F853" s="29">
        <v>44578</v>
      </c>
      <c r="G853" s="29">
        <v>44896</v>
      </c>
      <c r="H853" s="28" t="s">
        <v>12358</v>
      </c>
      <c r="I853" s="28" t="s">
        <v>16033</v>
      </c>
      <c r="J853" s="28" t="s">
        <v>16047</v>
      </c>
      <c r="K853" s="28" t="s">
        <v>12359</v>
      </c>
      <c r="L853" s="27">
        <v>139545.12000000002</v>
      </c>
      <c r="M853" s="27">
        <v>30030</v>
      </c>
      <c r="N853" s="27">
        <v>0</v>
      </c>
      <c r="O853" s="27">
        <v>0</v>
      </c>
      <c r="P853" s="27">
        <f t="shared" si="182"/>
        <v>30030</v>
      </c>
      <c r="Q853" s="27">
        <v>0</v>
      </c>
      <c r="R853" s="27">
        <v>0</v>
      </c>
      <c r="S853" s="27">
        <v>0</v>
      </c>
      <c r="T853" s="27">
        <f t="shared" si="183"/>
        <v>0</v>
      </c>
      <c r="U853" s="27">
        <v>0</v>
      </c>
      <c r="V853" s="27">
        <f t="shared" si="184"/>
        <v>169575.12000000002</v>
      </c>
      <c r="W853" s="28" t="s">
        <v>12360</v>
      </c>
      <c r="X853" s="27">
        <v>149313.27840000004</v>
      </c>
      <c r="Y853" s="27">
        <f t="shared" si="188"/>
        <v>330758.65680000011</v>
      </c>
      <c r="Z853" s="4" t="str" cm="1">
        <f t="array" ref="Z853">_xlfn.IFS(YEARFRAC(F853,G853)&lt;1,"&lt;1 Year",YEARFRAC(F853,G853)&lt;=5,"1-5 Years",YEARFRAC(F853,G853)&gt;5,"&gt;5 Years")</f>
        <v>&lt;1 Year</v>
      </c>
      <c r="AA853" s="24">
        <f>L853*(_xlfn.XLOOKUP(K853,'FX rates'!$A$2:$A$38,'FX rates'!$B$2:$B$38))</f>
        <v>139545.12000000002</v>
      </c>
      <c r="AB853" s="24">
        <f>V853*(_xlfn.XLOOKUP(K853,'FX rates'!$A$2:$A$38,'FX rates'!$B$2:$B$38))</f>
        <v>169575.12000000002</v>
      </c>
      <c r="AC853" s="24">
        <f>X853*(_xlfn.XLOOKUP(W853,'FX rates'!$A$2:$A$38,'FX rates'!$B$2:$B$38))</f>
        <v>149313.27840000004</v>
      </c>
      <c r="AD853" s="24">
        <f>Y853*(_xlfn.XLOOKUP(W853,'FX rates'!$A$2:$A$38,'FX rates'!$B$2:$B$38))</f>
        <v>330758.65680000011</v>
      </c>
      <c r="AE853" s="30">
        <f t="shared" si="189"/>
        <v>7.000000000000009E-2</v>
      </c>
      <c r="AF853" s="31">
        <f t="shared" si="190"/>
        <v>9768.1584000000148</v>
      </c>
      <c r="AG853" s="23">
        <f t="shared" si="191"/>
        <v>30030</v>
      </c>
      <c r="AH853" s="35">
        <f t="shared" si="185"/>
        <v>1</v>
      </c>
      <c r="AI853" s="23">
        <f>U853*(_xlfn.XLOOKUP(K853,'FX rates'!$A$2:$A$38,'FX rates'!$B$2:$B$38))</f>
        <v>0</v>
      </c>
      <c r="AJ853" s="23">
        <f>Q853*(_xlfn.XLOOKUP(K853,'FX rates'!$A$2:$A$38,'FX rates'!$B$2:$B$38))</f>
        <v>0</v>
      </c>
      <c r="AK853" s="23">
        <f>R853*(_xlfn.XLOOKUP(K853,'FX rates'!$A$2:$A$38,'FX rates'!$B$2:$B$38))</f>
        <v>0</v>
      </c>
      <c r="AM853" s="4"/>
      <c r="AN853" s="4"/>
      <c r="AO853" s="4"/>
      <c r="AP853" s="32">
        <f t="shared" si="186"/>
        <v>0.21519921298573533</v>
      </c>
      <c r="AQ853" s="32">
        <f t="shared" si="187"/>
        <v>0</v>
      </c>
      <c r="AR853" s="24">
        <f t="shared" si="192"/>
        <v>181445.37840000005</v>
      </c>
      <c r="AS853" s="24" t="str">
        <f t="shared" si="193"/>
        <v>0</v>
      </c>
      <c r="AT853" s="24">
        <f t="shared" si="194"/>
        <v>297682.79112000013</v>
      </c>
      <c r="AU853" s="24">
        <f t="shared" si="195"/>
        <v>33075.865679999988</v>
      </c>
    </row>
    <row r="854" spans="1:47" x14ac:dyDescent="0.25">
      <c r="A854" s="28" t="s">
        <v>15770</v>
      </c>
      <c r="B854" s="28" t="s">
        <v>12361</v>
      </c>
      <c r="C854" s="28" t="s">
        <v>12362</v>
      </c>
      <c r="D854" s="28" t="s">
        <v>12363</v>
      </c>
      <c r="E854" s="28" t="s">
        <v>12364</v>
      </c>
      <c r="F854" s="29">
        <v>44578</v>
      </c>
      <c r="G854" s="29">
        <v>44896</v>
      </c>
      <c r="H854" s="28" t="s">
        <v>12365</v>
      </c>
      <c r="I854" s="28" t="s">
        <v>16034</v>
      </c>
      <c r="J854" s="28" t="s">
        <v>16045</v>
      </c>
      <c r="K854" s="28" t="s">
        <v>12366</v>
      </c>
      <c r="L854" s="27">
        <v>57997.500000000015</v>
      </c>
      <c r="M854" s="27">
        <v>15344.999999999998</v>
      </c>
      <c r="N854" s="27">
        <v>0</v>
      </c>
      <c r="O854" s="27">
        <v>0</v>
      </c>
      <c r="P854" s="27">
        <f t="shared" si="182"/>
        <v>15344.999999999998</v>
      </c>
      <c r="Q854" s="27">
        <v>0</v>
      </c>
      <c r="R854" s="27">
        <v>0</v>
      </c>
      <c r="S854" s="27">
        <v>0</v>
      </c>
      <c r="T854" s="27">
        <f t="shared" si="183"/>
        <v>0</v>
      </c>
      <c r="U854" s="27">
        <v>0</v>
      </c>
      <c r="V854" s="27">
        <f t="shared" si="184"/>
        <v>73342.500000000015</v>
      </c>
      <c r="W854" s="28" t="s">
        <v>12367</v>
      </c>
      <c r="X854" s="27">
        <v>64957.200000000019</v>
      </c>
      <c r="Y854" s="27">
        <f t="shared" si="188"/>
        <v>147100.80000000005</v>
      </c>
      <c r="Z854" s="4" t="str" cm="1">
        <f t="array" ref="Z854">_xlfn.IFS(YEARFRAC(F854,G854)&lt;1,"&lt;1 Year",YEARFRAC(F854,G854)&lt;=5,"1-5 Years",YEARFRAC(F854,G854)&gt;5,"&gt;5 Years")</f>
        <v>&lt;1 Year</v>
      </c>
      <c r="AA854" s="24">
        <f>L854*(_xlfn.XLOOKUP(K854,'FX rates'!$A$2:$A$38,'FX rates'!$B$2:$B$38))</f>
        <v>77174.373379387005</v>
      </c>
      <c r="AB854" s="24">
        <f>V854*(_xlfn.XLOOKUP(K854,'FX rates'!$A$2:$A$38,'FX rates'!$B$2:$B$38))</f>
        <v>97593.197630547715</v>
      </c>
      <c r="AC854" s="24">
        <f>X854*(_xlfn.XLOOKUP(W854,'FX rates'!$A$2:$A$38,'FX rates'!$B$2:$B$38))</f>
        <v>86435.298184913452</v>
      </c>
      <c r="AD854" s="24">
        <f>Y854*(_xlfn.XLOOKUP(W854,'FX rates'!$A$2:$A$38,'FX rates'!$B$2:$B$38))</f>
        <v>195739.67953112689</v>
      </c>
      <c r="AE854" s="30">
        <f t="shared" si="189"/>
        <v>0.12000000000000008</v>
      </c>
      <c r="AF854" s="31">
        <f t="shared" si="190"/>
        <v>6959.7000000000044</v>
      </c>
      <c r="AG854" s="23">
        <f t="shared" si="191"/>
        <v>20418.82425116071</v>
      </c>
      <c r="AH854" s="35">
        <f t="shared" si="185"/>
        <v>1.3306500000756409</v>
      </c>
      <c r="AI854" s="23">
        <f>U854*(_xlfn.XLOOKUP(K854,'FX rates'!$A$2:$A$38,'FX rates'!$B$2:$B$38))</f>
        <v>0</v>
      </c>
      <c r="AJ854" s="23">
        <f>Q854*(_xlfn.XLOOKUP(K854,'FX rates'!$A$2:$A$38,'FX rates'!$B$2:$B$38))</f>
        <v>0</v>
      </c>
      <c r="AK854" s="23">
        <f>R854*(_xlfn.XLOOKUP(K854,'FX rates'!$A$2:$A$38,'FX rates'!$B$2:$B$38))</f>
        <v>0</v>
      </c>
      <c r="AM854" s="4"/>
      <c r="AN854" s="4"/>
      <c r="AO854" s="4"/>
      <c r="AP854" s="32">
        <f t="shared" si="186"/>
        <v>0.26458036984352762</v>
      </c>
      <c r="AQ854" s="32">
        <f t="shared" si="187"/>
        <v>0</v>
      </c>
      <c r="AR854" s="24">
        <f t="shared" si="192"/>
        <v>82143.60000000002</v>
      </c>
      <c r="AS854" s="24" t="str">
        <f t="shared" si="193"/>
        <v>0</v>
      </c>
      <c r="AT854" s="24">
        <f t="shared" si="194"/>
        <v>176165.71157801422</v>
      </c>
      <c r="AU854" s="24">
        <f t="shared" si="195"/>
        <v>19573.967953112675</v>
      </c>
    </row>
    <row r="855" spans="1:47" x14ac:dyDescent="0.25">
      <c r="A855" s="28" t="s">
        <v>15771</v>
      </c>
      <c r="B855" s="28" t="s">
        <v>12368</v>
      </c>
      <c r="C855" s="28" t="s">
        <v>12369</v>
      </c>
      <c r="D855" s="28" t="s">
        <v>12370</v>
      </c>
      <c r="E855" s="28" t="s">
        <v>12371</v>
      </c>
      <c r="F855" s="29">
        <v>44578</v>
      </c>
      <c r="G855" s="29">
        <v>44896</v>
      </c>
      <c r="H855" s="28" t="s">
        <v>12372</v>
      </c>
      <c r="I855" s="28" t="s">
        <v>16057</v>
      </c>
      <c r="J855" s="28" t="s">
        <v>16038</v>
      </c>
      <c r="K855" s="28" t="s">
        <v>12373</v>
      </c>
      <c r="L855" s="27">
        <v>96280.8</v>
      </c>
      <c r="M855" s="27">
        <v>9504</v>
      </c>
      <c r="N855" s="27">
        <v>0</v>
      </c>
      <c r="O855" s="27">
        <v>0</v>
      </c>
      <c r="P855" s="27">
        <f t="shared" si="182"/>
        <v>9504</v>
      </c>
      <c r="Q855" s="27">
        <v>0</v>
      </c>
      <c r="R855" s="27">
        <v>0</v>
      </c>
      <c r="S855" s="27">
        <v>0</v>
      </c>
      <c r="T855" s="27">
        <f t="shared" si="183"/>
        <v>0</v>
      </c>
      <c r="U855" s="27">
        <v>0</v>
      </c>
      <c r="V855" s="27">
        <f t="shared" si="184"/>
        <v>105784.8</v>
      </c>
      <c r="W855" s="28" t="s">
        <v>12374</v>
      </c>
      <c r="X855" s="27">
        <v>101094.84000000001</v>
      </c>
      <c r="Y855" s="27">
        <f t="shared" si="188"/>
        <v>212168.88000000003</v>
      </c>
      <c r="Z855" s="4" t="str" cm="1">
        <f t="array" ref="Z855">_xlfn.IFS(YEARFRAC(F855,G855)&lt;1,"&lt;1 Year",YEARFRAC(F855,G855)&lt;=5,"1-5 Years",YEARFRAC(F855,G855)&gt;5,"&gt;5 Years")</f>
        <v>&lt;1 Year</v>
      </c>
      <c r="AA855" s="24">
        <f>L855*(_xlfn.XLOOKUP(K855,'FX rates'!$A$2:$A$38,'FX rates'!$B$2:$B$38))</f>
        <v>128116.04652728277</v>
      </c>
      <c r="AB855" s="24">
        <f>V855*(_xlfn.XLOOKUP(K855,'FX rates'!$A$2:$A$38,'FX rates'!$B$2:$B$38))</f>
        <v>140762.54412800167</v>
      </c>
      <c r="AC855" s="24">
        <f>X855*(_xlfn.XLOOKUP(W855,'FX rates'!$A$2:$A$38,'FX rates'!$B$2:$B$38))</f>
        <v>134521.84885364692</v>
      </c>
      <c r="AD855" s="24">
        <f>Y855*(_xlfn.XLOOKUP(W855,'FX rates'!$A$2:$A$38,'FX rates'!$B$2:$B$38))</f>
        <v>282322.52018804871</v>
      </c>
      <c r="AE855" s="30">
        <f t="shared" si="189"/>
        <v>5.00000000000001E-2</v>
      </c>
      <c r="AF855" s="31">
        <f t="shared" si="190"/>
        <v>4814.0400000000081</v>
      </c>
      <c r="AG855" s="23">
        <f t="shared" si="191"/>
        <v>12646.497600718896</v>
      </c>
      <c r="AH855" s="35">
        <f t="shared" si="185"/>
        <v>1.3306500000756409</v>
      </c>
      <c r="AI855" s="23">
        <f>U855*(_xlfn.XLOOKUP(K855,'FX rates'!$A$2:$A$38,'FX rates'!$B$2:$B$38))</f>
        <v>0</v>
      </c>
      <c r="AJ855" s="23">
        <f>Q855*(_xlfn.XLOOKUP(K855,'FX rates'!$A$2:$A$38,'FX rates'!$B$2:$B$38))</f>
        <v>0</v>
      </c>
      <c r="AK855" s="23">
        <f>R855*(_xlfn.XLOOKUP(K855,'FX rates'!$A$2:$A$38,'FX rates'!$B$2:$B$38))</f>
        <v>0</v>
      </c>
      <c r="AM855" s="4"/>
      <c r="AN855" s="4"/>
      <c r="AO855" s="4"/>
      <c r="AP855" s="32">
        <f t="shared" si="186"/>
        <v>9.8711269536605431E-2</v>
      </c>
      <c r="AQ855" s="32">
        <f t="shared" si="187"/>
        <v>0</v>
      </c>
      <c r="AR855" s="24">
        <f t="shared" si="192"/>
        <v>111074.04000000002</v>
      </c>
      <c r="AS855" s="24" t="str">
        <f t="shared" si="193"/>
        <v>0</v>
      </c>
      <c r="AT855" s="24">
        <f t="shared" si="194"/>
        <v>254090.26816924385</v>
      </c>
      <c r="AU855" s="24">
        <f t="shared" si="195"/>
        <v>28232.252018804866</v>
      </c>
    </row>
    <row r="856" spans="1:47" x14ac:dyDescent="0.25">
      <c r="A856" s="28" t="s">
        <v>15772</v>
      </c>
      <c r="B856" s="28" t="s">
        <v>12375</v>
      </c>
      <c r="C856" s="28" t="s">
        <v>12376</v>
      </c>
      <c r="D856" s="28" t="s">
        <v>12377</v>
      </c>
      <c r="E856" s="28" t="s">
        <v>12378</v>
      </c>
      <c r="F856" s="29">
        <v>44578</v>
      </c>
      <c r="G856" s="29">
        <v>44896</v>
      </c>
      <c r="H856" s="28" t="s">
        <v>12379</v>
      </c>
      <c r="I856" s="28" t="s">
        <v>16048</v>
      </c>
      <c r="J856" s="28" t="s">
        <v>16050</v>
      </c>
      <c r="K856" s="28" t="s">
        <v>12380</v>
      </c>
      <c r="L856" s="27">
        <v>104689.20000000001</v>
      </c>
      <c r="M856" s="27">
        <v>45738.000000000007</v>
      </c>
      <c r="N856" s="27">
        <v>0</v>
      </c>
      <c r="O856" s="27">
        <v>0</v>
      </c>
      <c r="P856" s="27">
        <f t="shared" si="182"/>
        <v>45738.000000000007</v>
      </c>
      <c r="Q856" s="27">
        <v>0</v>
      </c>
      <c r="R856" s="27">
        <v>0</v>
      </c>
      <c r="S856" s="27">
        <v>0</v>
      </c>
      <c r="T856" s="27">
        <f t="shared" si="183"/>
        <v>0</v>
      </c>
      <c r="U856" s="27">
        <v>0</v>
      </c>
      <c r="V856" s="27">
        <f t="shared" si="184"/>
        <v>150427.20000000001</v>
      </c>
      <c r="W856" s="28" t="s">
        <v>12381</v>
      </c>
      <c r="X856" s="27">
        <v>106782.98400000001</v>
      </c>
      <c r="Y856" s="27">
        <f t="shared" si="188"/>
        <v>260218.728</v>
      </c>
      <c r="Z856" s="4" t="str" cm="1">
        <f t="array" ref="Z856">_xlfn.IFS(YEARFRAC(F856,G856)&lt;1,"&lt;1 Year",YEARFRAC(F856,G856)&lt;=5,"1-5 Years",YEARFRAC(F856,G856)&gt;5,"&gt;5 Years")</f>
        <v>&lt;1 Year</v>
      </c>
      <c r="AA856" s="24">
        <f>L856*(_xlfn.XLOOKUP(K856,'FX rates'!$A$2:$A$38,'FX rates'!$B$2:$B$38))</f>
        <v>139304.6839879188</v>
      </c>
      <c r="AB856" s="24">
        <f>V856*(_xlfn.XLOOKUP(K856,'FX rates'!$A$2:$A$38,'FX rates'!$B$2:$B$38))</f>
        <v>200165.95369137847</v>
      </c>
      <c r="AC856" s="24">
        <f>X856*(_xlfn.XLOOKUP(W856,'FX rates'!$A$2:$A$38,'FX rates'!$B$2:$B$38))</f>
        <v>142090.77766767718</v>
      </c>
      <c r="AD856" s="24">
        <f>Y856*(_xlfn.XLOOKUP(W856,'FX rates'!$A$2:$A$38,'FX rates'!$B$2:$B$38))</f>
        <v>346260.0504328832</v>
      </c>
      <c r="AE856" s="30">
        <f t="shared" si="189"/>
        <v>1.9999999999999962E-2</v>
      </c>
      <c r="AF856" s="31">
        <f t="shared" si="190"/>
        <v>2093.7839999999997</v>
      </c>
      <c r="AG856" s="23">
        <f t="shared" si="191"/>
        <v>60861.269703459664</v>
      </c>
      <c r="AH856" s="35">
        <f t="shared" si="185"/>
        <v>1.3306500000756409</v>
      </c>
      <c r="AI856" s="23">
        <f>U856*(_xlfn.XLOOKUP(K856,'FX rates'!$A$2:$A$38,'FX rates'!$B$2:$B$38))</f>
        <v>0</v>
      </c>
      <c r="AJ856" s="23">
        <f>Q856*(_xlfn.XLOOKUP(K856,'FX rates'!$A$2:$A$38,'FX rates'!$B$2:$B$38))</f>
        <v>0</v>
      </c>
      <c r="AK856" s="23">
        <f>R856*(_xlfn.XLOOKUP(K856,'FX rates'!$A$2:$A$38,'FX rates'!$B$2:$B$38))</f>
        <v>0</v>
      </c>
      <c r="AM856" s="4"/>
      <c r="AN856" s="4"/>
      <c r="AO856" s="4"/>
      <c r="AP856" s="32">
        <f t="shared" si="186"/>
        <v>0.43689320388349517</v>
      </c>
      <c r="AQ856" s="32">
        <f t="shared" si="187"/>
        <v>0</v>
      </c>
      <c r="AR856" s="24">
        <f t="shared" si="192"/>
        <v>153435.74400000001</v>
      </c>
      <c r="AS856" s="24" t="str">
        <f t="shared" si="193"/>
        <v>0</v>
      </c>
      <c r="AT856" s="24">
        <f t="shared" si="194"/>
        <v>311634.04538959492</v>
      </c>
      <c r="AU856" s="24">
        <f t="shared" si="195"/>
        <v>34626.005043288285</v>
      </c>
    </row>
    <row r="857" spans="1:47" x14ac:dyDescent="0.25">
      <c r="A857" s="28" t="s">
        <v>15773</v>
      </c>
      <c r="B857" s="28" t="s">
        <v>5438</v>
      </c>
      <c r="C857" s="28" t="s">
        <v>5439</v>
      </c>
      <c r="D857" s="28" t="s">
        <v>5440</v>
      </c>
      <c r="E857" s="28" t="s">
        <v>5441</v>
      </c>
      <c r="F857" s="29">
        <v>44578</v>
      </c>
      <c r="G857" s="29">
        <v>44896</v>
      </c>
      <c r="H857" s="28" t="s">
        <v>5442</v>
      </c>
      <c r="I857" s="28" t="s">
        <v>16032</v>
      </c>
      <c r="J857" s="28" t="s">
        <v>16052</v>
      </c>
      <c r="K857" s="28" t="s">
        <v>5443</v>
      </c>
      <c r="L857" s="27">
        <v>46886.400000000001</v>
      </c>
      <c r="M857" s="27">
        <v>3307.7000000000003</v>
      </c>
      <c r="N857" s="27">
        <v>0</v>
      </c>
      <c r="O857" s="27">
        <v>0</v>
      </c>
      <c r="P857" s="27">
        <f t="shared" si="182"/>
        <v>3307.7000000000003</v>
      </c>
      <c r="Q857" s="27">
        <v>0</v>
      </c>
      <c r="R857" s="27">
        <v>0</v>
      </c>
      <c r="S857" s="27">
        <v>0</v>
      </c>
      <c r="T857" s="27">
        <f t="shared" si="183"/>
        <v>0</v>
      </c>
      <c r="U857" s="27">
        <v>0</v>
      </c>
      <c r="V857" s="27">
        <f t="shared" si="184"/>
        <v>50194.1</v>
      </c>
      <c r="W857" s="28" t="s">
        <v>5444</v>
      </c>
      <c r="X857" s="27">
        <v>47824.128000000004</v>
      </c>
      <c r="Y857" s="27">
        <f t="shared" si="188"/>
        <v>99022.110000000015</v>
      </c>
      <c r="Z857" s="4" t="str" cm="1">
        <f t="array" ref="Z857">_xlfn.IFS(YEARFRAC(F857,G857)&lt;1,"&lt;1 Year",YEARFRAC(F857,G857)&lt;=5,"1-5 Years",YEARFRAC(F857,G857)&gt;5,"&gt;5 Years")</f>
        <v>&lt;1 Year</v>
      </c>
      <c r="AA857" s="24">
        <f>L857*(_xlfn.XLOOKUP(K857,'FX rates'!$A$2:$A$38,'FX rates'!$B$2:$B$38))</f>
        <v>62389.388163546537</v>
      </c>
      <c r="AB857" s="24">
        <f>V857*(_xlfn.XLOOKUP(K857,'FX rates'!$A$2:$A$38,'FX rates'!$B$2:$B$38))</f>
        <v>66790.779168796726</v>
      </c>
      <c r="AC857" s="24">
        <f>X857*(_xlfn.XLOOKUP(W857,'FX rates'!$A$2:$A$38,'FX rates'!$B$2:$B$38))</f>
        <v>63637.175926817465</v>
      </c>
      <c r="AD857" s="24">
        <f>Y857*(_xlfn.XLOOKUP(W857,'FX rates'!$A$2:$A$38,'FX rates'!$B$2:$B$38))</f>
        <v>131763.77067899014</v>
      </c>
      <c r="AE857" s="30">
        <f t="shared" si="189"/>
        <v>1.9999999999999952E-2</v>
      </c>
      <c r="AF857" s="31">
        <f t="shared" si="190"/>
        <v>937.72800000000279</v>
      </c>
      <c r="AG857" s="23">
        <f t="shared" si="191"/>
        <v>4401.3910052501888</v>
      </c>
      <c r="AH857" s="35">
        <f t="shared" si="185"/>
        <v>1.3306500000756409</v>
      </c>
      <c r="AI857" s="23">
        <f>U857*(_xlfn.XLOOKUP(K857,'FX rates'!$A$2:$A$38,'FX rates'!$B$2:$B$38))</f>
        <v>0</v>
      </c>
      <c r="AJ857" s="23">
        <f>Q857*(_xlfn.XLOOKUP(K857,'FX rates'!$A$2:$A$38,'FX rates'!$B$2:$B$38))</f>
        <v>0</v>
      </c>
      <c r="AK857" s="23">
        <f>R857*(_xlfn.XLOOKUP(K857,'FX rates'!$A$2:$A$38,'FX rates'!$B$2:$B$38))</f>
        <v>0</v>
      </c>
      <c r="AM857" s="4"/>
      <c r="AN857" s="4"/>
      <c r="AO857" s="4"/>
      <c r="AP857" s="32">
        <f t="shared" si="186"/>
        <v>7.054710960960961E-2</v>
      </c>
      <c r="AQ857" s="32">
        <f t="shared" si="187"/>
        <v>0</v>
      </c>
      <c r="AR857" s="24">
        <f t="shared" si="192"/>
        <v>51197.982000000004</v>
      </c>
      <c r="AS857" s="24" t="str">
        <f t="shared" si="193"/>
        <v>0</v>
      </c>
      <c r="AT857" s="24">
        <f t="shared" si="194"/>
        <v>118587.39361109113</v>
      </c>
      <c r="AU857" s="24">
        <f t="shared" si="195"/>
        <v>13176.377067899011</v>
      </c>
    </row>
    <row r="858" spans="1:47" x14ac:dyDescent="0.25">
      <c r="A858" s="28" t="s">
        <v>14181</v>
      </c>
      <c r="B858" s="28" t="s">
        <v>11069</v>
      </c>
      <c r="C858" s="28" t="s">
        <v>11070</v>
      </c>
      <c r="D858" s="28" t="s">
        <v>11071</v>
      </c>
      <c r="E858" s="28" t="s">
        <v>11072</v>
      </c>
      <c r="F858" s="29">
        <v>39713</v>
      </c>
      <c r="G858" s="29">
        <v>44896</v>
      </c>
      <c r="H858" s="28" t="s">
        <v>11073</v>
      </c>
      <c r="I858" s="28" t="s">
        <v>16045</v>
      </c>
      <c r="J858" s="28" t="s">
        <v>16046</v>
      </c>
      <c r="K858" s="28" t="s">
        <v>11074</v>
      </c>
      <c r="L858" s="27">
        <v>169070</v>
      </c>
      <c r="M858" s="27">
        <v>22990.000000000004</v>
      </c>
      <c r="N858" s="27">
        <v>0</v>
      </c>
      <c r="O858" s="27">
        <v>0</v>
      </c>
      <c r="P858" s="27">
        <f t="shared" si="182"/>
        <v>22990.000000000004</v>
      </c>
      <c r="Q858" s="27">
        <v>0</v>
      </c>
      <c r="R858" s="27">
        <v>0</v>
      </c>
      <c r="S858" s="27">
        <v>0</v>
      </c>
      <c r="T858" s="27">
        <f t="shared" si="183"/>
        <v>0</v>
      </c>
      <c r="U858" s="27">
        <v>0</v>
      </c>
      <c r="V858" s="27">
        <f t="shared" si="184"/>
        <v>192060</v>
      </c>
      <c r="W858" s="28" t="s">
        <v>11075</v>
      </c>
      <c r="X858" s="27">
        <v>177523.5</v>
      </c>
      <c r="Y858" s="27">
        <f t="shared" si="188"/>
        <v>379186.5</v>
      </c>
      <c r="Z858" s="4" t="str" cm="1">
        <f t="array" ref="Z858">_xlfn.IFS(YEARFRAC(F858,G858)&lt;1,"&lt;1 Year",YEARFRAC(F858,G858)&lt;=5,"1-5 Years",YEARFRAC(F858,G858)&gt;5,"&gt;5 Years")</f>
        <v>&gt;5 Years</v>
      </c>
      <c r="AA858" s="24">
        <f>L858*(_xlfn.XLOOKUP(K858,'FX rates'!$A$2:$A$38,'FX rates'!$B$2:$B$38))</f>
        <v>169070</v>
      </c>
      <c r="AB858" s="24">
        <f>V858*(_xlfn.XLOOKUP(K858,'FX rates'!$A$2:$A$38,'FX rates'!$B$2:$B$38))</f>
        <v>192060</v>
      </c>
      <c r="AC858" s="24">
        <f>X858*(_xlfn.XLOOKUP(W858,'FX rates'!$A$2:$A$38,'FX rates'!$B$2:$B$38))</f>
        <v>177523.5</v>
      </c>
      <c r="AD858" s="24">
        <f>Y858*(_xlfn.XLOOKUP(W858,'FX rates'!$A$2:$A$38,'FX rates'!$B$2:$B$38))</f>
        <v>379186.5</v>
      </c>
      <c r="AE858" s="30">
        <f t="shared" si="189"/>
        <v>0.05</v>
      </c>
      <c r="AF858" s="31">
        <f t="shared" si="190"/>
        <v>8453.5</v>
      </c>
      <c r="AG858" s="23">
        <f t="shared" si="191"/>
        <v>22990</v>
      </c>
      <c r="AH858" s="35">
        <f t="shared" si="185"/>
        <v>1</v>
      </c>
      <c r="AI858" s="23">
        <f>U858*(_xlfn.XLOOKUP(K858,'FX rates'!$A$2:$A$38,'FX rates'!$B$2:$B$38))</f>
        <v>0</v>
      </c>
      <c r="AJ858" s="23">
        <f>Q858*(_xlfn.XLOOKUP(K858,'FX rates'!$A$2:$A$38,'FX rates'!$B$2:$B$38))</f>
        <v>0</v>
      </c>
      <c r="AK858" s="23">
        <f>R858*(_xlfn.XLOOKUP(K858,'FX rates'!$A$2:$A$38,'FX rates'!$B$2:$B$38))</f>
        <v>0</v>
      </c>
      <c r="AM858" s="4"/>
      <c r="AN858" s="4"/>
      <c r="AO858" s="4"/>
      <c r="AP858" s="32">
        <f t="shared" si="186"/>
        <v>0.13597918022121017</v>
      </c>
      <c r="AQ858" s="32">
        <f t="shared" si="187"/>
        <v>0</v>
      </c>
      <c r="AR858" s="24">
        <f t="shared" si="192"/>
        <v>201663.00000000003</v>
      </c>
      <c r="AS858" s="24" t="str">
        <f t="shared" si="193"/>
        <v>0</v>
      </c>
      <c r="AT858" s="24">
        <f t="shared" si="194"/>
        <v>341267.85000000003</v>
      </c>
      <c r="AU858" s="24">
        <f t="shared" si="195"/>
        <v>37918.649999999965</v>
      </c>
    </row>
    <row r="859" spans="1:47" x14ac:dyDescent="0.25">
      <c r="A859" s="28" t="s">
        <v>15774</v>
      </c>
      <c r="B859" s="28" t="s">
        <v>12389</v>
      </c>
      <c r="C859" s="28" t="s">
        <v>12390</v>
      </c>
      <c r="D859" s="28" t="s">
        <v>12391</v>
      </c>
      <c r="E859" s="28" t="s">
        <v>12392</v>
      </c>
      <c r="F859" s="29">
        <v>44578</v>
      </c>
      <c r="G859" s="29">
        <v>44896</v>
      </c>
      <c r="H859" s="28" t="s">
        <v>12393</v>
      </c>
      <c r="I859" s="28" t="s">
        <v>16035</v>
      </c>
      <c r="J859" s="28" t="s">
        <v>16038</v>
      </c>
      <c r="K859" s="28" t="s">
        <v>12394</v>
      </c>
      <c r="L859" s="27">
        <v>1282930</v>
      </c>
      <c r="M859" s="27">
        <v>1007820</v>
      </c>
      <c r="N859" s="27">
        <v>0</v>
      </c>
      <c r="O859" s="27">
        <v>0</v>
      </c>
      <c r="P859" s="27">
        <f t="shared" si="182"/>
        <v>1007820</v>
      </c>
      <c r="Q859" s="27">
        <v>0</v>
      </c>
      <c r="R859" s="27">
        <v>0</v>
      </c>
      <c r="S859" s="27">
        <v>0</v>
      </c>
      <c r="T859" s="27">
        <f t="shared" si="183"/>
        <v>0</v>
      </c>
      <c r="U859" s="27">
        <v>0</v>
      </c>
      <c r="V859" s="27">
        <f t="shared" si="184"/>
        <v>2290750</v>
      </c>
      <c r="W859" s="28" t="s">
        <v>12395</v>
      </c>
      <c r="X859" s="27">
        <v>1449710.9</v>
      </c>
      <c r="Y859" s="27">
        <f t="shared" si="188"/>
        <v>4038258.3999999994</v>
      </c>
      <c r="Z859" s="4" t="str" cm="1">
        <f t="array" ref="Z859">_xlfn.IFS(YEARFRAC(F859,G859)&lt;1,"&lt;1 Year",YEARFRAC(F859,G859)&lt;=5,"1-5 Years",YEARFRAC(F859,G859)&gt;5,"&gt;5 Years")</f>
        <v>&lt;1 Year</v>
      </c>
      <c r="AA859" s="24">
        <f>L859*(_xlfn.XLOOKUP(K859,'FX rates'!$A$2:$A$38,'FX rates'!$B$2:$B$38))</f>
        <v>163552.45628908169</v>
      </c>
      <c r="AB859" s="24">
        <f>V859*(_xlfn.XLOOKUP(K859,'FX rates'!$A$2:$A$38,'FX rates'!$B$2:$B$38))</f>
        <v>292032.9162496893</v>
      </c>
      <c r="AC859" s="24">
        <f>X859*(_xlfn.XLOOKUP(W859,'FX rates'!$A$2:$A$38,'FX rates'!$B$2:$B$38))</f>
        <v>184814.2756066623</v>
      </c>
      <c r="AD859" s="24">
        <f>Y859*(_xlfn.XLOOKUP(W859,'FX rates'!$A$2:$A$38,'FX rates'!$B$2:$B$38))</f>
        <v>514811.47096881113</v>
      </c>
      <c r="AE859" s="30">
        <f t="shared" si="189"/>
        <v>0.12999999999999992</v>
      </c>
      <c r="AF859" s="31">
        <f t="shared" si="190"/>
        <v>166780.89999999991</v>
      </c>
      <c r="AG859" s="23">
        <f t="shared" si="191"/>
        <v>128480.45996060761</v>
      </c>
      <c r="AH859" s="35">
        <f t="shared" si="185"/>
        <v>0.12748353868806692</v>
      </c>
      <c r="AI859" s="23">
        <f>U859*(_xlfn.XLOOKUP(K859,'FX rates'!$A$2:$A$38,'FX rates'!$B$2:$B$38))</f>
        <v>0</v>
      </c>
      <c r="AJ859" s="23">
        <f>Q859*(_xlfn.XLOOKUP(K859,'FX rates'!$A$2:$A$38,'FX rates'!$B$2:$B$38))</f>
        <v>0</v>
      </c>
      <c r="AK859" s="23">
        <f>R859*(_xlfn.XLOOKUP(K859,'FX rates'!$A$2:$A$38,'FX rates'!$B$2:$B$38))</f>
        <v>0</v>
      </c>
      <c r="AM859" s="4"/>
      <c r="AN859" s="4"/>
      <c r="AO859" s="4"/>
      <c r="AP859" s="32">
        <f t="shared" si="186"/>
        <v>0.78556117636971623</v>
      </c>
      <c r="AQ859" s="32">
        <f t="shared" si="187"/>
        <v>0</v>
      </c>
      <c r="AR859" s="24">
        <f t="shared" si="192"/>
        <v>2588547.4999999995</v>
      </c>
      <c r="AS859" s="24" t="str">
        <f t="shared" si="193"/>
        <v>0</v>
      </c>
      <c r="AT859" s="24">
        <f t="shared" si="194"/>
        <v>463330.32387193001</v>
      </c>
      <c r="AU859" s="24">
        <f t="shared" si="195"/>
        <v>51481.147096881119</v>
      </c>
    </row>
    <row r="860" spans="1:47" x14ac:dyDescent="0.25">
      <c r="A860" s="28" t="s">
        <v>15775</v>
      </c>
      <c r="B860" s="28" t="s">
        <v>12396</v>
      </c>
      <c r="C860" s="28" t="s">
        <v>12397</v>
      </c>
      <c r="D860" s="28" t="s">
        <v>12398</v>
      </c>
      <c r="E860" s="28" t="s">
        <v>12399</v>
      </c>
      <c r="F860" s="29">
        <v>44578</v>
      </c>
      <c r="G860" s="29">
        <v>44896</v>
      </c>
      <c r="H860" s="28" t="s">
        <v>12400</v>
      </c>
      <c r="I860" s="28" t="s">
        <v>16050</v>
      </c>
      <c r="J860" s="28" t="s">
        <v>16053</v>
      </c>
      <c r="K860" s="28" t="s">
        <v>12401</v>
      </c>
      <c r="L860" s="27">
        <v>106920.00000000003</v>
      </c>
      <c r="M860" s="27">
        <v>66572</v>
      </c>
      <c r="N860" s="27">
        <v>0</v>
      </c>
      <c r="O860" s="27">
        <v>0</v>
      </c>
      <c r="P860" s="27">
        <f t="shared" si="182"/>
        <v>66572</v>
      </c>
      <c r="Q860" s="27">
        <v>0</v>
      </c>
      <c r="R860" s="27">
        <v>0</v>
      </c>
      <c r="S860" s="27">
        <v>0</v>
      </c>
      <c r="T860" s="27">
        <f t="shared" si="183"/>
        <v>0</v>
      </c>
      <c r="U860" s="27">
        <v>0</v>
      </c>
      <c r="V860" s="27">
        <f t="shared" si="184"/>
        <v>173492.00000000003</v>
      </c>
      <c r="W860" s="28" t="s">
        <v>12402</v>
      </c>
      <c r="X860" s="27">
        <v>109058.40000000004</v>
      </c>
      <c r="Y860" s="27">
        <f t="shared" si="188"/>
        <v>286020.24000000011</v>
      </c>
      <c r="Z860" s="4" t="str" cm="1">
        <f t="array" ref="Z860">_xlfn.IFS(YEARFRAC(F860,G860)&lt;1,"&lt;1 Year",YEARFRAC(F860,G860)&lt;=5,"1-5 Years",YEARFRAC(F860,G860)&gt;5,"&gt;5 Years")</f>
        <v>&lt;1 Year</v>
      </c>
      <c r="AA860" s="24">
        <f>L860*(_xlfn.XLOOKUP(K860,'FX rates'!$A$2:$A$38,'FX rates'!$B$2:$B$38))</f>
        <v>142273.09800808757</v>
      </c>
      <c r="AB860" s="24">
        <f>V860*(_xlfn.XLOOKUP(K860,'FX rates'!$A$2:$A$38,'FX rates'!$B$2:$B$38))</f>
        <v>230857.12981312315</v>
      </c>
      <c r="AC860" s="24">
        <f>X860*(_xlfn.XLOOKUP(W860,'FX rates'!$A$2:$A$38,'FX rates'!$B$2:$B$38))</f>
        <v>145118.55996824932</v>
      </c>
      <c r="AD860" s="24">
        <f>Y860*(_xlfn.XLOOKUP(W860,'FX rates'!$A$2:$A$38,'FX rates'!$B$2:$B$38))</f>
        <v>380592.832377635</v>
      </c>
      <c r="AE860" s="30">
        <f t="shared" si="189"/>
        <v>1.9999999999999955E-2</v>
      </c>
      <c r="AF860" s="31">
        <f t="shared" si="190"/>
        <v>2138.4000000000087</v>
      </c>
      <c r="AG860" s="23">
        <f t="shared" si="191"/>
        <v>88584.031805035571</v>
      </c>
      <c r="AH860" s="35">
        <f t="shared" si="185"/>
        <v>1.3306500000756409</v>
      </c>
      <c r="AI860" s="23">
        <f>U860*(_xlfn.XLOOKUP(K860,'FX rates'!$A$2:$A$38,'FX rates'!$B$2:$B$38))</f>
        <v>0</v>
      </c>
      <c r="AJ860" s="23">
        <f>Q860*(_xlfn.XLOOKUP(K860,'FX rates'!$A$2:$A$38,'FX rates'!$B$2:$B$38))</f>
        <v>0</v>
      </c>
      <c r="AK860" s="23">
        <f>R860*(_xlfn.XLOOKUP(K860,'FX rates'!$A$2:$A$38,'FX rates'!$B$2:$B$38))</f>
        <v>0</v>
      </c>
      <c r="AM860" s="4"/>
      <c r="AN860" s="4"/>
      <c r="AO860" s="4"/>
      <c r="AP860" s="32">
        <f t="shared" si="186"/>
        <v>0.6226337448559669</v>
      </c>
      <c r="AQ860" s="32">
        <f t="shared" si="187"/>
        <v>0</v>
      </c>
      <c r="AR860" s="24">
        <f t="shared" si="192"/>
        <v>176961.84000000005</v>
      </c>
      <c r="AS860" s="24" t="str">
        <f t="shared" si="193"/>
        <v>0</v>
      </c>
      <c r="AT860" s="24">
        <f t="shared" si="194"/>
        <v>342533.54913987149</v>
      </c>
      <c r="AU860" s="24">
        <f t="shared" si="195"/>
        <v>38059.283237763506</v>
      </c>
    </row>
    <row r="861" spans="1:47" x14ac:dyDescent="0.25">
      <c r="A861" s="28" t="s">
        <v>15776</v>
      </c>
      <c r="B861" s="28" t="s">
        <v>12403</v>
      </c>
      <c r="C861" s="28" t="s">
        <v>12404</v>
      </c>
      <c r="D861" s="28" t="s">
        <v>12405</v>
      </c>
      <c r="E861" s="28" t="s">
        <v>12406</v>
      </c>
      <c r="F861" s="29">
        <v>44578</v>
      </c>
      <c r="G861" s="29">
        <v>44896</v>
      </c>
      <c r="H861" s="28" t="s">
        <v>12407</v>
      </c>
      <c r="I861" s="28" t="s">
        <v>16043</v>
      </c>
      <c r="J861" s="28" t="s">
        <v>16056</v>
      </c>
      <c r="K861" s="28" t="s">
        <v>12408</v>
      </c>
      <c r="L861" s="27">
        <v>167032.80000000002</v>
      </c>
      <c r="M861" s="27">
        <v>28215.000000000004</v>
      </c>
      <c r="N861" s="27">
        <v>0</v>
      </c>
      <c r="O861" s="27">
        <v>0</v>
      </c>
      <c r="P861" s="27">
        <f t="shared" si="182"/>
        <v>28215.000000000004</v>
      </c>
      <c r="Q861" s="27">
        <v>0</v>
      </c>
      <c r="R861" s="27">
        <v>0</v>
      </c>
      <c r="S861" s="27">
        <v>0</v>
      </c>
      <c r="T861" s="27">
        <f t="shared" si="183"/>
        <v>0</v>
      </c>
      <c r="U861" s="27">
        <v>0</v>
      </c>
      <c r="V861" s="27">
        <f t="shared" si="184"/>
        <v>195247.80000000002</v>
      </c>
      <c r="W861" s="28" t="s">
        <v>12409</v>
      </c>
      <c r="X861" s="27">
        <v>172043.78400000001</v>
      </c>
      <c r="Y861" s="27">
        <f t="shared" si="188"/>
        <v>373149.01800000004</v>
      </c>
      <c r="Z861" s="4" t="str" cm="1">
        <f t="array" ref="Z861">_xlfn.IFS(YEARFRAC(F861,G861)&lt;1,"&lt;1 Year",YEARFRAC(F861,G861)&lt;=5,"1-5 Years",YEARFRAC(F861,G861)&gt;5,"&gt;5 Years")</f>
        <v>&lt;1 Year</v>
      </c>
      <c r="AA861" s="24">
        <f>L861*(_xlfn.XLOOKUP(K861,'FX rates'!$A$2:$A$38,'FX rates'!$B$2:$B$38))</f>
        <v>167032.80000000002</v>
      </c>
      <c r="AB861" s="24">
        <f>V861*(_xlfn.XLOOKUP(K861,'FX rates'!$A$2:$A$38,'FX rates'!$B$2:$B$38))</f>
        <v>195247.80000000002</v>
      </c>
      <c r="AC861" s="24">
        <f>X861*(_xlfn.XLOOKUP(W861,'FX rates'!$A$2:$A$38,'FX rates'!$B$2:$B$38))</f>
        <v>172043.78400000001</v>
      </c>
      <c r="AD861" s="24">
        <f>Y861*(_xlfn.XLOOKUP(W861,'FX rates'!$A$2:$A$38,'FX rates'!$B$2:$B$38))</f>
        <v>373149.01800000004</v>
      </c>
      <c r="AE861" s="30">
        <f t="shared" si="189"/>
        <v>2.9999999999999978E-2</v>
      </c>
      <c r="AF861" s="31">
        <f t="shared" si="190"/>
        <v>5010.9839999999967</v>
      </c>
      <c r="AG861" s="23">
        <f t="shared" si="191"/>
        <v>28215</v>
      </c>
      <c r="AH861" s="35">
        <f t="shared" si="185"/>
        <v>1</v>
      </c>
      <c r="AI861" s="23">
        <f>U861*(_xlfn.XLOOKUP(K861,'FX rates'!$A$2:$A$38,'FX rates'!$B$2:$B$38))</f>
        <v>0</v>
      </c>
      <c r="AJ861" s="23">
        <f>Q861*(_xlfn.XLOOKUP(K861,'FX rates'!$A$2:$A$38,'FX rates'!$B$2:$B$38))</f>
        <v>0</v>
      </c>
      <c r="AK861" s="23">
        <f>R861*(_xlfn.XLOOKUP(K861,'FX rates'!$A$2:$A$38,'FX rates'!$B$2:$B$38))</f>
        <v>0</v>
      </c>
      <c r="AM861" s="4"/>
      <c r="AN861" s="4"/>
      <c r="AO861" s="4"/>
      <c r="AP861" s="32">
        <f t="shared" si="186"/>
        <v>0.16891891891891891</v>
      </c>
      <c r="AQ861" s="32">
        <f t="shared" si="187"/>
        <v>0</v>
      </c>
      <c r="AR861" s="24">
        <f t="shared" si="192"/>
        <v>201105.234</v>
      </c>
      <c r="AS861" s="24" t="str">
        <f t="shared" si="193"/>
        <v>0</v>
      </c>
      <c r="AT861" s="24">
        <f t="shared" si="194"/>
        <v>335834.11620000005</v>
      </c>
      <c r="AU861" s="24">
        <f t="shared" si="195"/>
        <v>37314.901799999992</v>
      </c>
    </row>
    <row r="862" spans="1:47" x14ac:dyDescent="0.25">
      <c r="A862" s="28" t="s">
        <v>15777</v>
      </c>
      <c r="B862" s="28" t="s">
        <v>5158</v>
      </c>
      <c r="C862" s="28" t="s">
        <v>5159</v>
      </c>
      <c r="D862" s="28" t="s">
        <v>5160</v>
      </c>
      <c r="E862" s="28" t="s">
        <v>5161</v>
      </c>
      <c r="F862" s="29">
        <v>44578</v>
      </c>
      <c r="G862" s="29">
        <v>44896</v>
      </c>
      <c r="H862" s="28" t="s">
        <v>5162</v>
      </c>
      <c r="I862" s="28" t="s">
        <v>16043</v>
      </c>
      <c r="J862" s="28" t="s">
        <v>16032</v>
      </c>
      <c r="K862" s="28" t="s">
        <v>5163</v>
      </c>
      <c r="L862" s="27">
        <v>48028.200000000004</v>
      </c>
      <c r="M862" s="27">
        <v>4029.3000000000006</v>
      </c>
      <c r="N862" s="27">
        <v>0</v>
      </c>
      <c r="O862" s="27">
        <v>0</v>
      </c>
      <c r="P862" s="27">
        <f t="shared" si="182"/>
        <v>4029.3000000000006</v>
      </c>
      <c r="Q862" s="27">
        <v>0</v>
      </c>
      <c r="R862" s="27">
        <v>0</v>
      </c>
      <c r="S862" s="27">
        <v>0</v>
      </c>
      <c r="T862" s="27">
        <f t="shared" si="183"/>
        <v>0</v>
      </c>
      <c r="U862" s="27">
        <v>0</v>
      </c>
      <c r="V862" s="27">
        <f t="shared" si="184"/>
        <v>52057.500000000007</v>
      </c>
      <c r="W862" s="28" t="s">
        <v>5164</v>
      </c>
      <c r="X862" s="27">
        <v>48988.764000000003</v>
      </c>
      <c r="Y862" s="27">
        <f t="shared" si="188"/>
        <v>102087.414</v>
      </c>
      <c r="Z862" s="4" t="str" cm="1">
        <f t="array" ref="Z862">_xlfn.IFS(YEARFRAC(F862,G862)&lt;1,"&lt;1 Year",YEARFRAC(F862,G862)&lt;=5,"1-5 Years",YEARFRAC(F862,G862)&gt;5,"&gt;5 Years")</f>
        <v>&lt;1 Year</v>
      </c>
      <c r="AA862" s="24">
        <f>L862*(_xlfn.XLOOKUP(K862,'FX rates'!$A$2:$A$38,'FX rates'!$B$2:$B$38))</f>
        <v>63908.724333632905</v>
      </c>
      <c r="AB862" s="24">
        <f>V862*(_xlfn.XLOOKUP(K862,'FX rates'!$A$2:$A$38,'FX rates'!$B$2:$B$38))</f>
        <v>69270.312378937684</v>
      </c>
      <c r="AC862" s="24">
        <f>X862*(_xlfn.XLOOKUP(W862,'FX rates'!$A$2:$A$38,'FX rates'!$B$2:$B$38))</f>
        <v>65186.898820305563</v>
      </c>
      <c r="AD862" s="24">
        <f>Y862*(_xlfn.XLOOKUP(W862,'FX rates'!$A$2:$A$38,'FX rates'!$B$2:$B$38))</f>
        <v>135842.617446822</v>
      </c>
      <c r="AE862" s="30">
        <f t="shared" si="189"/>
        <v>2.0000000000000007E-2</v>
      </c>
      <c r="AF862" s="31">
        <f t="shared" si="190"/>
        <v>960.56399999999849</v>
      </c>
      <c r="AG862" s="23">
        <f t="shared" si="191"/>
        <v>5361.5880453047794</v>
      </c>
      <c r="AH862" s="35">
        <f t="shared" si="185"/>
        <v>1.3306500000756409</v>
      </c>
      <c r="AI862" s="23">
        <f>U862*(_xlfn.XLOOKUP(K862,'FX rates'!$A$2:$A$38,'FX rates'!$B$2:$B$38))</f>
        <v>0</v>
      </c>
      <c r="AJ862" s="23">
        <f>Q862*(_xlfn.XLOOKUP(K862,'FX rates'!$A$2:$A$38,'FX rates'!$B$2:$B$38))</f>
        <v>0</v>
      </c>
      <c r="AK862" s="23">
        <f>R862*(_xlfn.XLOOKUP(K862,'FX rates'!$A$2:$A$38,'FX rates'!$B$2:$B$38))</f>
        <v>0</v>
      </c>
      <c r="AM862" s="4"/>
      <c r="AN862" s="4"/>
      <c r="AO862" s="4"/>
      <c r="AP862" s="32">
        <f t="shared" si="186"/>
        <v>8.3894462003572909E-2</v>
      </c>
      <c r="AQ862" s="32">
        <f t="shared" si="187"/>
        <v>0</v>
      </c>
      <c r="AR862" s="24">
        <f t="shared" si="192"/>
        <v>53098.65</v>
      </c>
      <c r="AS862" s="24" t="str">
        <f t="shared" si="193"/>
        <v>0</v>
      </c>
      <c r="AT862" s="24">
        <f t="shared" si="194"/>
        <v>122258.3557021398</v>
      </c>
      <c r="AU862" s="24">
        <f t="shared" si="195"/>
        <v>13584.261744682197</v>
      </c>
    </row>
    <row r="863" spans="1:47" x14ac:dyDescent="0.25">
      <c r="A863" s="28" t="s">
        <v>15778</v>
      </c>
      <c r="B863" s="28" t="s">
        <v>12417</v>
      </c>
      <c r="C863" s="28" t="s">
        <v>12418</v>
      </c>
      <c r="D863" s="28" t="s">
        <v>12419</v>
      </c>
      <c r="E863" s="28" t="s">
        <v>12420</v>
      </c>
      <c r="F863" s="29">
        <v>44578</v>
      </c>
      <c r="G863" s="29">
        <v>44896</v>
      </c>
      <c r="H863" s="28" t="s">
        <v>12421</v>
      </c>
      <c r="I863" s="28" t="s">
        <v>16039</v>
      </c>
      <c r="J863" s="28" t="s">
        <v>16048</v>
      </c>
      <c r="K863" s="28" t="s">
        <v>12422</v>
      </c>
      <c r="L863" s="27">
        <v>83077.5</v>
      </c>
      <c r="M863" s="27">
        <v>6506.5000000000009</v>
      </c>
      <c r="N863" s="27">
        <v>0</v>
      </c>
      <c r="O863" s="27">
        <v>0</v>
      </c>
      <c r="P863" s="27">
        <f t="shared" si="182"/>
        <v>6506.5000000000009</v>
      </c>
      <c r="Q863" s="27">
        <v>0</v>
      </c>
      <c r="R863" s="27">
        <v>0</v>
      </c>
      <c r="S863" s="27">
        <v>0</v>
      </c>
      <c r="T863" s="27">
        <f t="shared" si="183"/>
        <v>0</v>
      </c>
      <c r="U863" s="27">
        <v>0</v>
      </c>
      <c r="V863" s="27">
        <f t="shared" si="184"/>
        <v>89584</v>
      </c>
      <c r="W863" s="28" t="s">
        <v>12423</v>
      </c>
      <c r="X863" s="27">
        <v>89723.700000000012</v>
      </c>
      <c r="Y863" s="27">
        <f t="shared" si="188"/>
        <v>186474.42</v>
      </c>
      <c r="Z863" s="4" t="str" cm="1">
        <f t="array" ref="Z863">_xlfn.IFS(YEARFRAC(F863,G863)&lt;1,"&lt;1 Year",YEARFRAC(F863,G863)&lt;=5,"1-5 Years",YEARFRAC(F863,G863)&gt;5,"&gt;5 Years")</f>
        <v>&lt;1 Year</v>
      </c>
      <c r="AA863" s="24">
        <f>L863*(_xlfn.XLOOKUP(K863,'FX rates'!$A$2:$A$38,'FX rates'!$B$2:$B$38))</f>
        <v>110547.07538128406</v>
      </c>
      <c r="AB863" s="24">
        <f>V863*(_xlfn.XLOOKUP(K863,'FX rates'!$A$2:$A$38,'FX rates'!$B$2:$B$38))</f>
        <v>119204.94960677622</v>
      </c>
      <c r="AC863" s="24">
        <f>X863*(_xlfn.XLOOKUP(W863,'FX rates'!$A$2:$A$38,'FX rates'!$B$2:$B$38))</f>
        <v>119390.84141178679</v>
      </c>
      <c r="AD863" s="24">
        <f>Y863*(_xlfn.XLOOKUP(W863,'FX rates'!$A$2:$A$38,'FX rates'!$B$2:$B$38))</f>
        <v>248132.18698710512</v>
      </c>
      <c r="AE863" s="30">
        <f t="shared" si="189"/>
        <v>8.0000000000000127E-2</v>
      </c>
      <c r="AF863" s="31">
        <f t="shared" si="190"/>
        <v>6646.2000000000116</v>
      </c>
      <c r="AG863" s="23">
        <f t="shared" si="191"/>
        <v>8657.8742254921672</v>
      </c>
      <c r="AH863" s="35">
        <f t="shared" si="185"/>
        <v>1.3306500000756409</v>
      </c>
      <c r="AI863" s="23">
        <f>U863*(_xlfn.XLOOKUP(K863,'FX rates'!$A$2:$A$38,'FX rates'!$B$2:$B$38))</f>
        <v>0</v>
      </c>
      <c r="AJ863" s="23">
        <f>Q863*(_xlfn.XLOOKUP(K863,'FX rates'!$A$2:$A$38,'FX rates'!$B$2:$B$38))</f>
        <v>0</v>
      </c>
      <c r="AK863" s="23">
        <f>R863*(_xlfn.XLOOKUP(K863,'FX rates'!$A$2:$A$38,'FX rates'!$B$2:$B$38))</f>
        <v>0</v>
      </c>
      <c r="AM863" s="4"/>
      <c r="AN863" s="4"/>
      <c r="AO863" s="4"/>
      <c r="AP863" s="32">
        <f t="shared" si="186"/>
        <v>7.8318437603442578E-2</v>
      </c>
      <c r="AQ863" s="32">
        <f t="shared" si="187"/>
        <v>0</v>
      </c>
      <c r="AR863" s="24">
        <f t="shared" si="192"/>
        <v>96750.720000000001</v>
      </c>
      <c r="AS863" s="24" t="str">
        <f t="shared" si="193"/>
        <v>0</v>
      </c>
      <c r="AT863" s="24">
        <f t="shared" si="194"/>
        <v>223318.96828839462</v>
      </c>
      <c r="AU863" s="24">
        <f t="shared" si="195"/>
        <v>24813.218698710494</v>
      </c>
    </row>
    <row r="864" spans="1:47" x14ac:dyDescent="0.25">
      <c r="A864" s="28" t="s">
        <v>15779</v>
      </c>
      <c r="B864" s="28" t="s">
        <v>12424</v>
      </c>
      <c r="C864" s="28" t="s">
        <v>12425</v>
      </c>
      <c r="D864" s="28" t="s">
        <v>12426</v>
      </c>
      <c r="E864" s="28" t="s">
        <v>12427</v>
      </c>
      <c r="F864" s="29">
        <v>44578</v>
      </c>
      <c r="G864" s="29">
        <v>44896</v>
      </c>
      <c r="H864" s="28" t="s">
        <v>12428</v>
      </c>
      <c r="I864" s="28" t="s">
        <v>16034</v>
      </c>
      <c r="J864" s="28" t="s">
        <v>16050</v>
      </c>
      <c r="K864" s="28" t="s">
        <v>12429</v>
      </c>
      <c r="L864" s="27">
        <v>115811.41000000002</v>
      </c>
      <c r="M864" s="27">
        <v>12237.500000000002</v>
      </c>
      <c r="N864" s="27">
        <v>0</v>
      </c>
      <c r="O864" s="27">
        <v>0</v>
      </c>
      <c r="P864" s="27">
        <f t="shared" si="182"/>
        <v>12237.500000000002</v>
      </c>
      <c r="Q864" s="27">
        <v>0</v>
      </c>
      <c r="R864" s="27">
        <v>0</v>
      </c>
      <c r="S864" s="27">
        <v>0</v>
      </c>
      <c r="T864" s="27">
        <f t="shared" si="183"/>
        <v>0</v>
      </c>
      <c r="U864" s="27">
        <v>0</v>
      </c>
      <c r="V864" s="27">
        <f t="shared" si="184"/>
        <v>128048.91000000002</v>
      </c>
      <c r="W864" s="28" t="s">
        <v>12430</v>
      </c>
      <c r="X864" s="27">
        <v>132025.00740000003</v>
      </c>
      <c r="Y864" s="27">
        <f t="shared" si="188"/>
        <v>278000.76480000006</v>
      </c>
      <c r="Z864" s="4" t="str" cm="1">
        <f t="array" ref="Z864">_xlfn.IFS(YEARFRAC(F864,G864)&lt;1,"&lt;1 Year",YEARFRAC(F864,G864)&lt;=5,"1-5 Years",YEARFRAC(F864,G864)&gt;5,"&gt;5 Years")</f>
        <v>&lt;1 Year</v>
      </c>
      <c r="AA864" s="24">
        <f>L864*(_xlfn.XLOOKUP(K864,'FX rates'!$A$2:$A$38,'FX rates'!$B$2:$B$38))</f>
        <v>115811.41000000002</v>
      </c>
      <c r="AB864" s="24">
        <f>V864*(_xlfn.XLOOKUP(K864,'FX rates'!$A$2:$A$38,'FX rates'!$B$2:$B$38))</f>
        <v>128048.91000000002</v>
      </c>
      <c r="AC864" s="24">
        <f>X864*(_xlfn.XLOOKUP(W864,'FX rates'!$A$2:$A$38,'FX rates'!$B$2:$B$38))</f>
        <v>132025.00740000003</v>
      </c>
      <c r="AD864" s="24">
        <f>Y864*(_xlfn.XLOOKUP(W864,'FX rates'!$A$2:$A$38,'FX rates'!$B$2:$B$38))</f>
        <v>278000.76480000006</v>
      </c>
      <c r="AE864" s="30">
        <f t="shared" si="189"/>
        <v>0.1400000000000001</v>
      </c>
      <c r="AF864" s="31">
        <f t="shared" si="190"/>
        <v>16213.597400000013</v>
      </c>
      <c r="AG864" s="23">
        <f t="shared" si="191"/>
        <v>12237.5</v>
      </c>
      <c r="AH864" s="35">
        <f t="shared" si="185"/>
        <v>1</v>
      </c>
      <c r="AI864" s="23">
        <f>U864*(_xlfn.XLOOKUP(K864,'FX rates'!$A$2:$A$38,'FX rates'!$B$2:$B$38))</f>
        <v>0</v>
      </c>
      <c r="AJ864" s="23">
        <f>Q864*(_xlfn.XLOOKUP(K864,'FX rates'!$A$2:$A$38,'FX rates'!$B$2:$B$38))</f>
        <v>0</v>
      </c>
      <c r="AK864" s="23">
        <f>R864*(_xlfn.XLOOKUP(K864,'FX rates'!$A$2:$A$38,'FX rates'!$B$2:$B$38))</f>
        <v>0</v>
      </c>
      <c r="AM864" s="4"/>
      <c r="AN864" s="4"/>
      <c r="AO864" s="4"/>
      <c r="AP864" s="32">
        <f t="shared" si="186"/>
        <v>0.10566748129566854</v>
      </c>
      <c r="AQ864" s="32">
        <f t="shared" si="187"/>
        <v>0</v>
      </c>
      <c r="AR864" s="24">
        <f t="shared" si="192"/>
        <v>145975.75740000003</v>
      </c>
      <c r="AS864" s="24" t="str">
        <f t="shared" si="193"/>
        <v>0</v>
      </c>
      <c r="AT864" s="24">
        <f t="shared" si="194"/>
        <v>250200.68832000007</v>
      </c>
      <c r="AU864" s="24">
        <f t="shared" si="195"/>
        <v>27800.076479999989</v>
      </c>
    </row>
    <row r="865" spans="1:47" x14ac:dyDescent="0.25">
      <c r="A865" s="28" t="s">
        <v>15780</v>
      </c>
      <c r="B865" s="28" t="s">
        <v>12431</v>
      </c>
      <c r="C865" s="28" t="s">
        <v>12432</v>
      </c>
      <c r="D865" s="28" t="s">
        <v>12433</v>
      </c>
      <c r="E865" s="28" t="s">
        <v>12434</v>
      </c>
      <c r="F865" s="29">
        <v>44578</v>
      </c>
      <c r="G865" s="29">
        <v>44896</v>
      </c>
      <c r="H865" s="28" t="s">
        <v>12435</v>
      </c>
      <c r="I865" s="28" t="s">
        <v>16048</v>
      </c>
      <c r="J865" s="28" t="s">
        <v>16036</v>
      </c>
      <c r="K865" s="28" t="s">
        <v>12436</v>
      </c>
      <c r="L865" s="27">
        <v>177100</v>
      </c>
      <c r="M865" s="27">
        <v>312888.39999999997</v>
      </c>
      <c r="N865" s="27">
        <v>0</v>
      </c>
      <c r="O865" s="27">
        <v>51500</v>
      </c>
      <c r="P865" s="27">
        <f t="shared" si="182"/>
        <v>364388.39999999997</v>
      </c>
      <c r="Q865" s="27">
        <v>240361.68000000002</v>
      </c>
      <c r="R865" s="27">
        <v>0</v>
      </c>
      <c r="S865" s="27">
        <v>0</v>
      </c>
      <c r="T865" s="27">
        <f t="shared" si="183"/>
        <v>240361.68000000002</v>
      </c>
      <c r="U865" s="27">
        <v>0</v>
      </c>
      <c r="V865" s="27">
        <f t="shared" si="184"/>
        <v>781850.08</v>
      </c>
      <c r="W865" s="28" t="s">
        <v>12437</v>
      </c>
      <c r="X865" s="27">
        <v>200122.99999999997</v>
      </c>
      <c r="Y865" s="27">
        <f t="shared" si="188"/>
        <v>1012127.8919999999</v>
      </c>
      <c r="Z865" s="4" t="str" cm="1">
        <f t="array" ref="Z865">_xlfn.IFS(YEARFRAC(F865,G865)&lt;1,"&lt;1 Year",YEARFRAC(F865,G865)&lt;=5,"1-5 Years",YEARFRAC(F865,G865)&gt;5,"&gt;5 Years")</f>
        <v>&lt;1 Year</v>
      </c>
      <c r="AA865" s="24">
        <f>L865*(_xlfn.XLOOKUP(K865,'FX rates'!$A$2:$A$38,'FX rates'!$B$2:$B$38))</f>
        <v>177100</v>
      </c>
      <c r="AB865" s="24">
        <f>V865*(_xlfn.XLOOKUP(K865,'FX rates'!$A$2:$A$38,'FX rates'!$B$2:$B$38))</f>
        <v>781850.08</v>
      </c>
      <c r="AC865" s="24">
        <f>X865*(_xlfn.XLOOKUP(W865,'FX rates'!$A$2:$A$38,'FX rates'!$B$2:$B$38))</f>
        <v>200122.99999999997</v>
      </c>
      <c r="AD865" s="24">
        <f>Y865*(_xlfn.XLOOKUP(W865,'FX rates'!$A$2:$A$38,'FX rates'!$B$2:$B$38))</f>
        <v>1012127.8919999999</v>
      </c>
      <c r="AE865" s="30">
        <f t="shared" si="189"/>
        <v>0.12999999999999984</v>
      </c>
      <c r="AF865" s="31">
        <f t="shared" si="190"/>
        <v>23022.999999999971</v>
      </c>
      <c r="AG865" s="23">
        <f t="shared" si="191"/>
        <v>604750.07999999996</v>
      </c>
      <c r="AH865" s="35">
        <f t="shared" si="185"/>
        <v>1</v>
      </c>
      <c r="AI865" s="23">
        <f>U865*(_xlfn.XLOOKUP(K865,'FX rates'!$A$2:$A$38,'FX rates'!$B$2:$B$38))</f>
        <v>0</v>
      </c>
      <c r="AJ865" s="23">
        <f>Q865*(_xlfn.XLOOKUP(K865,'FX rates'!$A$2:$A$38,'FX rates'!$B$2:$B$38))</f>
        <v>240361.68000000002</v>
      </c>
      <c r="AK865" s="23">
        <f>R865*(_xlfn.XLOOKUP(K865,'FX rates'!$A$2:$A$38,'FX rates'!$B$2:$B$38))</f>
        <v>0</v>
      </c>
      <c r="AM865" s="4"/>
      <c r="AN865" s="4"/>
      <c r="AO865" s="4"/>
      <c r="AP865" s="32">
        <f t="shared" si="186"/>
        <v>1.7667329192546581</v>
      </c>
      <c r="AQ865" s="32">
        <f t="shared" si="187"/>
        <v>0.29079616036137773</v>
      </c>
      <c r="AR865" s="24">
        <f t="shared" si="192"/>
        <v>553686.89199999988</v>
      </c>
      <c r="AS865" s="24">
        <f t="shared" si="193"/>
        <v>258317.99999999997</v>
      </c>
      <c r="AT865" s="24">
        <f t="shared" si="194"/>
        <v>910915.10279999988</v>
      </c>
      <c r="AU865" s="24">
        <f t="shared" si="195"/>
        <v>101212.7892</v>
      </c>
    </row>
    <row r="866" spans="1:47" x14ac:dyDescent="0.25">
      <c r="A866" s="28" t="s">
        <v>15781</v>
      </c>
      <c r="B866" s="28" t="s">
        <v>4073</v>
      </c>
      <c r="C866" s="28" t="s">
        <v>4074</v>
      </c>
      <c r="D866" s="28" t="s">
        <v>4075</v>
      </c>
      <c r="E866" s="28" t="s">
        <v>4076</v>
      </c>
      <c r="F866" s="29">
        <v>44578</v>
      </c>
      <c r="G866" s="29">
        <v>44896</v>
      </c>
      <c r="H866" s="28" t="s">
        <v>4077</v>
      </c>
      <c r="I866" s="28" t="s">
        <v>16039</v>
      </c>
      <c r="J866" s="28" t="s">
        <v>16056</v>
      </c>
      <c r="K866" s="28" t="s">
        <v>4078</v>
      </c>
      <c r="L866" s="27">
        <v>44726</v>
      </c>
      <c r="M866" s="27">
        <v>4091.9999999999995</v>
      </c>
      <c r="N866" s="27">
        <v>0</v>
      </c>
      <c r="O866" s="27">
        <v>0</v>
      </c>
      <c r="P866" s="27">
        <f t="shared" si="182"/>
        <v>4091.9999999999995</v>
      </c>
      <c r="Q866" s="27">
        <v>0</v>
      </c>
      <c r="R866" s="27">
        <v>0</v>
      </c>
      <c r="S866" s="27">
        <v>0</v>
      </c>
      <c r="T866" s="27">
        <f t="shared" si="183"/>
        <v>0</v>
      </c>
      <c r="U866" s="27">
        <v>0</v>
      </c>
      <c r="V866" s="27">
        <f t="shared" si="184"/>
        <v>48818</v>
      </c>
      <c r="W866" s="28" t="s">
        <v>4079</v>
      </c>
      <c r="X866" s="27">
        <v>48751.340000000004</v>
      </c>
      <c r="Y866" s="27">
        <f t="shared" si="188"/>
        <v>101962.96000000002</v>
      </c>
      <c r="Z866" s="4" t="str" cm="1">
        <f t="array" ref="Z866">_xlfn.IFS(YEARFRAC(F866,G866)&lt;1,"&lt;1 Year",YEARFRAC(F866,G866)&lt;=5,"1-5 Years",YEARFRAC(F866,G866)&gt;5,"&gt;5 Years")</f>
        <v>&lt;1 Year</v>
      </c>
      <c r="AA866" s="24">
        <f>L866*(_xlfn.XLOOKUP(K866,'FX rates'!$A$2:$A$38,'FX rates'!$B$2:$B$38))</f>
        <v>59514.651903383114</v>
      </c>
      <c r="AB866" s="24">
        <f>V866*(_xlfn.XLOOKUP(K866,'FX rates'!$A$2:$A$38,'FX rates'!$B$2:$B$38))</f>
        <v>64959.671703692642</v>
      </c>
      <c r="AC866" s="24">
        <f>X866*(_xlfn.XLOOKUP(W866,'FX rates'!$A$2:$A$38,'FX rates'!$B$2:$B$38))</f>
        <v>64870.970574687599</v>
      </c>
      <c r="AD866" s="24">
        <f>Y866*(_xlfn.XLOOKUP(W866,'FX rates'!$A$2:$A$38,'FX rates'!$B$2:$B$38))</f>
        <v>135677.0127317126</v>
      </c>
      <c r="AE866" s="30">
        <f t="shared" si="189"/>
        <v>9.000000000000008E-2</v>
      </c>
      <c r="AF866" s="31">
        <f t="shared" si="190"/>
        <v>4025.3400000000038</v>
      </c>
      <c r="AG866" s="23">
        <f t="shared" si="191"/>
        <v>5445.0198003095284</v>
      </c>
      <c r="AH866" s="35">
        <f t="shared" si="185"/>
        <v>1.3306500000756409</v>
      </c>
      <c r="AI866" s="23">
        <f>U866*(_xlfn.XLOOKUP(K866,'FX rates'!$A$2:$A$38,'FX rates'!$B$2:$B$38))</f>
        <v>0</v>
      </c>
      <c r="AJ866" s="23">
        <f>Q866*(_xlfn.XLOOKUP(K866,'FX rates'!$A$2:$A$38,'FX rates'!$B$2:$B$38))</f>
        <v>0</v>
      </c>
      <c r="AK866" s="23">
        <f>R866*(_xlfn.XLOOKUP(K866,'FX rates'!$A$2:$A$38,'FX rates'!$B$2:$B$38))</f>
        <v>0</v>
      </c>
      <c r="AM866" s="4"/>
      <c r="AN866" s="4"/>
      <c r="AO866" s="4"/>
      <c r="AP866" s="32">
        <f t="shared" si="186"/>
        <v>9.1490408263649764E-2</v>
      </c>
      <c r="AQ866" s="32">
        <f t="shared" si="187"/>
        <v>0</v>
      </c>
      <c r="AR866" s="24">
        <f t="shared" si="192"/>
        <v>53211.62000000001</v>
      </c>
      <c r="AS866" s="24" t="str">
        <f t="shared" si="193"/>
        <v>0</v>
      </c>
      <c r="AT866" s="24">
        <f t="shared" si="194"/>
        <v>122109.31145854134</v>
      </c>
      <c r="AU866" s="24">
        <f t="shared" si="195"/>
        <v>13567.70127317126</v>
      </c>
    </row>
    <row r="867" spans="1:47" x14ac:dyDescent="0.25">
      <c r="A867" s="28" t="s">
        <v>15782</v>
      </c>
      <c r="B867" s="28" t="s">
        <v>12445</v>
      </c>
      <c r="C867" s="28" t="s">
        <v>12446</v>
      </c>
      <c r="D867" s="28" t="s">
        <v>12447</v>
      </c>
      <c r="E867" s="28" t="s">
        <v>12448</v>
      </c>
      <c r="F867" s="29">
        <v>44578</v>
      </c>
      <c r="G867" s="29">
        <v>44896</v>
      </c>
      <c r="H867" s="28" t="s">
        <v>12449</v>
      </c>
      <c r="I867" s="28" t="s">
        <v>16055</v>
      </c>
      <c r="J867" s="28" t="s">
        <v>16053</v>
      </c>
      <c r="K867" s="28" t="s">
        <v>12450</v>
      </c>
      <c r="L867" s="27">
        <v>269610.00000000006</v>
      </c>
      <c r="M867" s="27">
        <v>890890.00000000012</v>
      </c>
      <c r="N867" s="27">
        <v>0</v>
      </c>
      <c r="O867" s="27">
        <v>0</v>
      </c>
      <c r="P867" s="27">
        <f t="shared" si="182"/>
        <v>890890.00000000012</v>
      </c>
      <c r="Q867" s="27">
        <v>0</v>
      </c>
      <c r="R867" s="27">
        <v>0</v>
      </c>
      <c r="S867" s="27">
        <v>0</v>
      </c>
      <c r="T867" s="27">
        <f t="shared" si="183"/>
        <v>0</v>
      </c>
      <c r="U867" s="27">
        <v>344500</v>
      </c>
      <c r="V867" s="27">
        <f t="shared" si="184"/>
        <v>1505000.0000000002</v>
      </c>
      <c r="W867" s="28" t="s">
        <v>12451</v>
      </c>
      <c r="X867" s="27">
        <v>296571.00000000012</v>
      </c>
      <c r="Y867" s="27">
        <f t="shared" si="188"/>
        <v>1573121.0000000005</v>
      </c>
      <c r="Z867" s="4" t="str" cm="1">
        <f t="array" ref="Z867">_xlfn.IFS(YEARFRAC(F867,G867)&lt;1,"&lt;1 Year",YEARFRAC(F867,G867)&lt;=5,"1-5 Years",YEARFRAC(F867,G867)&gt;5,"&gt;5 Years")</f>
        <v>&lt;1 Year</v>
      </c>
      <c r="AA867" s="24">
        <f>L867*(_xlfn.XLOOKUP(K867,'FX rates'!$A$2:$A$38,'FX rates'!$B$2:$B$38))</f>
        <v>269610.00000000006</v>
      </c>
      <c r="AB867" s="24">
        <f>V867*(_xlfn.XLOOKUP(K867,'FX rates'!$A$2:$A$38,'FX rates'!$B$2:$B$38))</f>
        <v>1505000.0000000002</v>
      </c>
      <c r="AC867" s="24">
        <f>X867*(_xlfn.XLOOKUP(W867,'FX rates'!$A$2:$A$38,'FX rates'!$B$2:$B$38))</f>
        <v>296571.00000000012</v>
      </c>
      <c r="AD867" s="24">
        <f>Y867*(_xlfn.XLOOKUP(W867,'FX rates'!$A$2:$A$38,'FX rates'!$B$2:$B$38))</f>
        <v>1573121.0000000005</v>
      </c>
      <c r="AE867" s="30">
        <f t="shared" si="189"/>
        <v>0.1000000000000002</v>
      </c>
      <c r="AF867" s="31">
        <f t="shared" si="190"/>
        <v>26961.000000000058</v>
      </c>
      <c r="AG867" s="23">
        <f t="shared" si="191"/>
        <v>1235390.0000000002</v>
      </c>
      <c r="AH867" s="35">
        <f t="shared" si="185"/>
        <v>1</v>
      </c>
      <c r="AI867" s="23">
        <f>U867*(_xlfn.XLOOKUP(K867,'FX rates'!$A$2:$A$38,'FX rates'!$B$2:$B$38))</f>
        <v>344500</v>
      </c>
      <c r="AJ867" s="23">
        <f>Q867*(_xlfn.XLOOKUP(K867,'FX rates'!$A$2:$A$38,'FX rates'!$B$2:$B$38))</f>
        <v>0</v>
      </c>
      <c r="AK867" s="23">
        <f>R867*(_xlfn.XLOOKUP(K867,'FX rates'!$A$2:$A$38,'FX rates'!$B$2:$B$38))</f>
        <v>0</v>
      </c>
      <c r="AM867" s="4"/>
      <c r="AN867" s="4"/>
      <c r="AO867" s="4"/>
      <c r="AP867" s="32">
        <f t="shared" si="186"/>
        <v>3.3043655650754791</v>
      </c>
      <c r="AQ867" s="32">
        <f t="shared" si="187"/>
        <v>0</v>
      </c>
      <c r="AR867" s="24">
        <f t="shared" si="192"/>
        <v>1276550.0000000002</v>
      </c>
      <c r="AS867" s="24" t="str">
        <f t="shared" si="193"/>
        <v>0</v>
      </c>
      <c r="AT867" s="24">
        <f t="shared" si="194"/>
        <v>1415808.9000000004</v>
      </c>
      <c r="AU867" s="24">
        <f t="shared" si="195"/>
        <v>157312.10000000009</v>
      </c>
    </row>
    <row r="868" spans="1:47" x14ac:dyDescent="0.25">
      <c r="A868" s="28" t="s">
        <v>15783</v>
      </c>
      <c r="B868" s="28" t="s">
        <v>12452</v>
      </c>
      <c r="C868" s="28" t="s">
        <v>12453</v>
      </c>
      <c r="D868" s="28" t="s">
        <v>12454</v>
      </c>
      <c r="E868" s="28" t="s">
        <v>12455</v>
      </c>
      <c r="F868" s="29">
        <v>44578</v>
      </c>
      <c r="G868" s="29">
        <v>44896</v>
      </c>
      <c r="H868" s="28" t="s">
        <v>12456</v>
      </c>
      <c r="I868" s="28" t="s">
        <v>16038</v>
      </c>
      <c r="J868" s="28" t="s">
        <v>16041</v>
      </c>
      <c r="K868" s="28" t="s">
        <v>12457</v>
      </c>
      <c r="L868" s="27">
        <v>137280</v>
      </c>
      <c r="M868" s="27">
        <v>109725.00000000001</v>
      </c>
      <c r="N868" s="27">
        <v>0</v>
      </c>
      <c r="O868" s="27">
        <v>0</v>
      </c>
      <c r="P868" s="27">
        <f t="shared" si="182"/>
        <v>109725.00000000001</v>
      </c>
      <c r="Q868" s="27">
        <v>0</v>
      </c>
      <c r="R868" s="27">
        <v>0</v>
      </c>
      <c r="S868" s="27">
        <v>0</v>
      </c>
      <c r="T868" s="27">
        <f t="shared" si="183"/>
        <v>0</v>
      </c>
      <c r="U868" s="27">
        <v>0</v>
      </c>
      <c r="V868" s="27">
        <f t="shared" si="184"/>
        <v>247005</v>
      </c>
      <c r="W868" s="28" t="s">
        <v>12458</v>
      </c>
      <c r="X868" s="27">
        <v>157872</v>
      </c>
      <c r="Y868" s="27">
        <f t="shared" si="188"/>
        <v>441927.75</v>
      </c>
      <c r="Z868" s="4" t="str" cm="1">
        <f t="array" ref="Z868">_xlfn.IFS(YEARFRAC(F868,G868)&lt;1,"&lt;1 Year",YEARFRAC(F868,G868)&lt;=5,"1-5 Years",YEARFRAC(F868,G868)&gt;5,"&gt;5 Years")</f>
        <v>&lt;1 Year</v>
      </c>
      <c r="AA868" s="24">
        <f>L868*(_xlfn.XLOOKUP(K868,'FX rates'!$A$2:$A$38,'FX rates'!$B$2:$B$38))</f>
        <v>182671.632010384</v>
      </c>
      <c r="AB868" s="24">
        <f>V868*(_xlfn.XLOOKUP(K868,'FX rates'!$A$2:$A$38,'FX rates'!$B$2:$B$38))</f>
        <v>328677.20326868369</v>
      </c>
      <c r="AC868" s="24">
        <f>X868*(_xlfn.XLOOKUP(W868,'FX rates'!$A$2:$A$38,'FX rates'!$B$2:$B$38))</f>
        <v>210072.37681194159</v>
      </c>
      <c r="AD868" s="24">
        <f>Y868*(_xlfn.XLOOKUP(W868,'FX rates'!$A$2:$A$38,'FX rates'!$B$2:$B$38))</f>
        <v>588051.16057092778</v>
      </c>
      <c r="AE868" s="30">
        <f t="shared" si="189"/>
        <v>0.14999999999999997</v>
      </c>
      <c r="AF868" s="31">
        <f t="shared" si="190"/>
        <v>20592</v>
      </c>
      <c r="AG868" s="23">
        <f t="shared" si="191"/>
        <v>146005.57125829969</v>
      </c>
      <c r="AH868" s="35">
        <f t="shared" si="185"/>
        <v>1.3306500000756409</v>
      </c>
      <c r="AI868" s="23">
        <f>U868*(_xlfn.XLOOKUP(K868,'FX rates'!$A$2:$A$38,'FX rates'!$B$2:$B$38))</f>
        <v>0</v>
      </c>
      <c r="AJ868" s="23">
        <f>Q868*(_xlfn.XLOOKUP(K868,'FX rates'!$A$2:$A$38,'FX rates'!$B$2:$B$38))</f>
        <v>0</v>
      </c>
      <c r="AK868" s="23">
        <f>R868*(_xlfn.XLOOKUP(K868,'FX rates'!$A$2:$A$38,'FX rates'!$B$2:$B$38))</f>
        <v>0</v>
      </c>
      <c r="AM868" s="4"/>
      <c r="AN868" s="4"/>
      <c r="AO868" s="4"/>
      <c r="AP868" s="32">
        <f t="shared" si="186"/>
        <v>0.79927884615384626</v>
      </c>
      <c r="AQ868" s="32">
        <f t="shared" si="187"/>
        <v>0</v>
      </c>
      <c r="AR868" s="24">
        <f t="shared" si="192"/>
        <v>284055.75</v>
      </c>
      <c r="AS868" s="24" t="str">
        <f t="shared" si="193"/>
        <v>0</v>
      </c>
      <c r="AT868" s="24">
        <f t="shared" si="194"/>
        <v>529246.04451383499</v>
      </c>
      <c r="AU868" s="24">
        <f t="shared" si="195"/>
        <v>58805.11605709279</v>
      </c>
    </row>
    <row r="869" spans="1:47" x14ac:dyDescent="0.25">
      <c r="A869" s="28" t="s">
        <v>14182</v>
      </c>
      <c r="B869" s="28" t="s">
        <v>1251</v>
      </c>
      <c r="C869" s="28" t="s">
        <v>1252</v>
      </c>
      <c r="D869" s="28" t="s">
        <v>1253</v>
      </c>
      <c r="E869" s="28" t="s">
        <v>1254</v>
      </c>
      <c r="F869" s="29">
        <v>39715</v>
      </c>
      <c r="G869" s="29">
        <v>44896</v>
      </c>
      <c r="H869" s="28" t="s">
        <v>1255</v>
      </c>
      <c r="I869" s="28" t="s">
        <v>16057</v>
      </c>
      <c r="J869" s="28" t="s">
        <v>16050</v>
      </c>
      <c r="K869" s="28" t="s">
        <v>1256</v>
      </c>
      <c r="L869" s="27">
        <v>194205.00000000003</v>
      </c>
      <c r="M869" s="27">
        <v>406725.00000000006</v>
      </c>
      <c r="N869" s="27">
        <v>0</v>
      </c>
      <c r="O869" s="27">
        <v>0</v>
      </c>
      <c r="P869" s="27">
        <f t="shared" si="182"/>
        <v>406725.00000000006</v>
      </c>
      <c r="Q869" s="27">
        <v>0</v>
      </c>
      <c r="R869" s="27">
        <v>0</v>
      </c>
      <c r="S869" s="27">
        <v>0</v>
      </c>
      <c r="T869" s="27">
        <f t="shared" si="183"/>
        <v>0</v>
      </c>
      <c r="U869" s="27">
        <v>0</v>
      </c>
      <c r="V869" s="27">
        <f t="shared" si="184"/>
        <v>600930.00000000012</v>
      </c>
      <c r="W869" s="28" t="s">
        <v>1257</v>
      </c>
      <c r="X869" s="27">
        <v>219451.65000000002</v>
      </c>
      <c r="Y869" s="27">
        <f t="shared" si="188"/>
        <v>898502.55</v>
      </c>
      <c r="Z869" s="4" t="str" cm="1">
        <f t="array" ref="Z869">_xlfn.IFS(YEARFRAC(F869,G869)&lt;1,"&lt;1 Year",YEARFRAC(F869,G869)&lt;=5,"1-5 Years",YEARFRAC(F869,G869)&gt;5,"&gt;5 Years")</f>
        <v>&gt;5 Years</v>
      </c>
      <c r="AA869" s="24">
        <f>L869*(_xlfn.XLOOKUP(K869,'FX rates'!$A$2:$A$38,'FX rates'!$B$2:$B$38))</f>
        <v>194205.00000000003</v>
      </c>
      <c r="AB869" s="24">
        <f>V869*(_xlfn.XLOOKUP(K869,'FX rates'!$A$2:$A$38,'FX rates'!$B$2:$B$38))</f>
        <v>600930.00000000012</v>
      </c>
      <c r="AC869" s="24">
        <f>X869*(_xlfn.XLOOKUP(W869,'FX rates'!$A$2:$A$38,'FX rates'!$B$2:$B$38))</f>
        <v>219451.65000000002</v>
      </c>
      <c r="AD869" s="24">
        <f>Y869*(_xlfn.XLOOKUP(W869,'FX rates'!$A$2:$A$38,'FX rates'!$B$2:$B$38))</f>
        <v>898502.55</v>
      </c>
      <c r="AE869" s="30">
        <f t="shared" si="189"/>
        <v>0.12999999999999995</v>
      </c>
      <c r="AF869" s="31">
        <f t="shared" si="190"/>
        <v>25246.649999999994</v>
      </c>
      <c r="AG869" s="23">
        <f t="shared" si="191"/>
        <v>406725.00000000012</v>
      </c>
      <c r="AH869" s="35">
        <f t="shared" si="185"/>
        <v>1</v>
      </c>
      <c r="AI869" s="23">
        <f>U869*(_xlfn.XLOOKUP(K869,'FX rates'!$A$2:$A$38,'FX rates'!$B$2:$B$38))</f>
        <v>0</v>
      </c>
      <c r="AJ869" s="23">
        <f>Q869*(_xlfn.XLOOKUP(K869,'FX rates'!$A$2:$A$38,'FX rates'!$B$2:$B$38))</f>
        <v>0</v>
      </c>
      <c r="AK869" s="23">
        <f>R869*(_xlfn.XLOOKUP(K869,'FX rates'!$A$2:$A$38,'FX rates'!$B$2:$B$38))</f>
        <v>0</v>
      </c>
      <c r="AM869" s="4"/>
      <c r="AN869" s="4"/>
      <c r="AO869" s="4"/>
      <c r="AP869" s="32">
        <f t="shared" si="186"/>
        <v>2.0943075615972813</v>
      </c>
      <c r="AQ869" s="32">
        <f t="shared" si="187"/>
        <v>0</v>
      </c>
      <c r="AR869" s="24">
        <f t="shared" si="192"/>
        <v>679050.9</v>
      </c>
      <c r="AS869" s="24" t="str">
        <f t="shared" si="193"/>
        <v>0</v>
      </c>
      <c r="AT869" s="24">
        <f t="shared" si="194"/>
        <v>808652.29500000004</v>
      </c>
      <c r="AU869" s="24">
        <f t="shared" si="195"/>
        <v>89850.255000000005</v>
      </c>
    </row>
    <row r="870" spans="1:47" x14ac:dyDescent="0.25">
      <c r="A870" s="28" t="s">
        <v>15784</v>
      </c>
      <c r="B870" s="28" t="s">
        <v>12459</v>
      </c>
      <c r="C870" s="28" t="s">
        <v>12460</v>
      </c>
      <c r="D870" s="28" t="s">
        <v>12461</v>
      </c>
      <c r="E870" s="28" t="s">
        <v>12462</v>
      </c>
      <c r="F870" s="29">
        <v>44578</v>
      </c>
      <c r="G870" s="29">
        <v>44896</v>
      </c>
      <c r="H870" s="28" t="s">
        <v>12463</v>
      </c>
      <c r="I870" s="28" t="s">
        <v>16050</v>
      </c>
      <c r="J870" s="28" t="s">
        <v>16055</v>
      </c>
      <c r="K870" s="28" t="s">
        <v>12464</v>
      </c>
      <c r="L870" s="27">
        <v>136620.00000000003</v>
      </c>
      <c r="M870" s="27">
        <v>65340</v>
      </c>
      <c r="N870" s="27">
        <v>0</v>
      </c>
      <c r="O870" s="27">
        <v>0</v>
      </c>
      <c r="P870" s="27">
        <f t="shared" si="182"/>
        <v>65340</v>
      </c>
      <c r="Q870" s="27">
        <v>0</v>
      </c>
      <c r="R870" s="27">
        <v>0</v>
      </c>
      <c r="S870" s="27">
        <v>0</v>
      </c>
      <c r="T870" s="27">
        <f t="shared" si="183"/>
        <v>0</v>
      </c>
      <c r="U870" s="27">
        <v>0</v>
      </c>
      <c r="V870" s="27">
        <f t="shared" si="184"/>
        <v>201960.00000000003</v>
      </c>
      <c r="W870" s="28" t="s">
        <v>12465</v>
      </c>
      <c r="X870" s="27">
        <v>146183.40000000005</v>
      </c>
      <c r="Y870" s="27">
        <f t="shared" si="188"/>
        <v>362280.60000000009</v>
      </c>
      <c r="Z870" s="4" t="str" cm="1">
        <f t="array" ref="Z870">_xlfn.IFS(YEARFRAC(F870,G870)&lt;1,"&lt;1 Year",YEARFRAC(F870,G870)&lt;=5,"1-5 Years",YEARFRAC(F870,G870)&gt;5,"&gt;5 Years")</f>
        <v>&lt;1 Year</v>
      </c>
      <c r="AA870" s="24">
        <f>L870*(_xlfn.XLOOKUP(K870,'FX rates'!$A$2:$A$38,'FX rates'!$B$2:$B$38))</f>
        <v>181793.40301033409</v>
      </c>
      <c r="AB870" s="24">
        <f>V870*(_xlfn.XLOOKUP(K870,'FX rates'!$A$2:$A$38,'FX rates'!$B$2:$B$38))</f>
        <v>268738.07401527651</v>
      </c>
      <c r="AC870" s="24">
        <f>X870*(_xlfn.XLOOKUP(W870,'FX rates'!$A$2:$A$38,'FX rates'!$B$2:$B$38))</f>
        <v>194518.94122105752</v>
      </c>
      <c r="AD870" s="24">
        <f>Y870*(_xlfn.XLOOKUP(W870,'FX rates'!$A$2:$A$38,'FX rates'!$B$2:$B$38))</f>
        <v>482068.68041740335</v>
      </c>
      <c r="AE870" s="30">
        <f t="shared" si="189"/>
        <v>7.0000000000000256E-2</v>
      </c>
      <c r="AF870" s="31">
        <f t="shared" si="190"/>
        <v>9563.4000000000233</v>
      </c>
      <c r="AG870" s="23">
        <f t="shared" si="191"/>
        <v>86944.671004942415</v>
      </c>
      <c r="AH870" s="35">
        <f t="shared" si="185"/>
        <v>1.3306500000756409</v>
      </c>
      <c r="AI870" s="23">
        <f>U870*(_xlfn.XLOOKUP(K870,'FX rates'!$A$2:$A$38,'FX rates'!$B$2:$B$38))</f>
        <v>0</v>
      </c>
      <c r="AJ870" s="23">
        <f>Q870*(_xlfn.XLOOKUP(K870,'FX rates'!$A$2:$A$38,'FX rates'!$B$2:$B$38))</f>
        <v>0</v>
      </c>
      <c r="AK870" s="23">
        <f>R870*(_xlfn.XLOOKUP(K870,'FX rates'!$A$2:$A$38,'FX rates'!$B$2:$B$38))</f>
        <v>0</v>
      </c>
      <c r="AM870" s="4"/>
      <c r="AN870" s="4"/>
      <c r="AO870" s="4"/>
      <c r="AP870" s="32">
        <f t="shared" si="186"/>
        <v>0.47826086956521729</v>
      </c>
      <c r="AQ870" s="32">
        <f t="shared" si="187"/>
        <v>0</v>
      </c>
      <c r="AR870" s="24">
        <f t="shared" si="192"/>
        <v>216097.20000000007</v>
      </c>
      <c r="AS870" s="24" t="str">
        <f t="shared" si="193"/>
        <v>0</v>
      </c>
      <c r="AT870" s="24">
        <f t="shared" si="194"/>
        <v>433861.81237566302</v>
      </c>
      <c r="AU870" s="24">
        <f t="shared" si="195"/>
        <v>48206.868041740323</v>
      </c>
    </row>
    <row r="871" spans="1:47" x14ac:dyDescent="0.25">
      <c r="A871" s="28" t="s">
        <v>15785</v>
      </c>
      <c r="B871" s="28" t="s">
        <v>12466</v>
      </c>
      <c r="C871" s="28" t="s">
        <v>12467</v>
      </c>
      <c r="D871" s="28" t="s">
        <v>12468</v>
      </c>
      <c r="E871" s="28" t="s">
        <v>12469</v>
      </c>
      <c r="F871" s="29">
        <v>44578</v>
      </c>
      <c r="G871" s="29">
        <v>44896</v>
      </c>
      <c r="H871" s="28" t="s">
        <v>12470</v>
      </c>
      <c r="I871" s="28" t="s">
        <v>16051</v>
      </c>
      <c r="J871" s="28" t="s">
        <v>16051</v>
      </c>
      <c r="K871" s="28" t="s">
        <v>12471</v>
      </c>
      <c r="L871" s="27">
        <v>125765.20000000001</v>
      </c>
      <c r="M871" s="27">
        <v>7480</v>
      </c>
      <c r="N871" s="27">
        <v>0</v>
      </c>
      <c r="O871" s="27">
        <v>0</v>
      </c>
      <c r="P871" s="27">
        <f t="shared" si="182"/>
        <v>7480</v>
      </c>
      <c r="Q871" s="27">
        <v>0</v>
      </c>
      <c r="R871" s="27">
        <v>0</v>
      </c>
      <c r="S871" s="27">
        <v>0</v>
      </c>
      <c r="T871" s="27">
        <f t="shared" si="183"/>
        <v>0</v>
      </c>
      <c r="U871" s="27">
        <v>0</v>
      </c>
      <c r="V871" s="27">
        <f t="shared" si="184"/>
        <v>133245.20000000001</v>
      </c>
      <c r="W871" s="28" t="s">
        <v>12472</v>
      </c>
      <c r="X871" s="27">
        <v>144629.98000000001</v>
      </c>
      <c r="Y871" s="27">
        <f t="shared" si="188"/>
        <v>297861.95999999996</v>
      </c>
      <c r="Z871" s="4" t="str" cm="1">
        <f t="array" ref="Z871">_xlfn.IFS(YEARFRAC(F871,G871)&lt;1,"&lt;1 Year",YEARFRAC(F871,G871)&lt;=5,"1-5 Years",YEARFRAC(F871,G871)&gt;5,"&gt;5 Years")</f>
        <v>&lt;1 Year</v>
      </c>
      <c r="AA871" s="24">
        <f>L871*(_xlfn.XLOOKUP(K871,'FX rates'!$A$2:$A$38,'FX rates'!$B$2:$B$38))</f>
        <v>125765.20000000001</v>
      </c>
      <c r="AB871" s="24">
        <f>V871*(_xlfn.XLOOKUP(K871,'FX rates'!$A$2:$A$38,'FX rates'!$B$2:$B$38))</f>
        <v>133245.20000000001</v>
      </c>
      <c r="AC871" s="24">
        <f>X871*(_xlfn.XLOOKUP(W871,'FX rates'!$A$2:$A$38,'FX rates'!$B$2:$B$38))</f>
        <v>144629.98000000001</v>
      </c>
      <c r="AD871" s="24">
        <f>Y871*(_xlfn.XLOOKUP(W871,'FX rates'!$A$2:$A$38,'FX rates'!$B$2:$B$38))</f>
        <v>297861.95999999996</v>
      </c>
      <c r="AE871" s="30">
        <f t="shared" si="189"/>
        <v>0.14999999999999997</v>
      </c>
      <c r="AF871" s="31">
        <f t="shared" si="190"/>
        <v>18864.78</v>
      </c>
      <c r="AG871" s="23">
        <f t="shared" si="191"/>
        <v>7480</v>
      </c>
      <c r="AH871" s="35">
        <f t="shared" si="185"/>
        <v>1</v>
      </c>
      <c r="AI871" s="23">
        <f>U871*(_xlfn.XLOOKUP(K871,'FX rates'!$A$2:$A$38,'FX rates'!$B$2:$B$38))</f>
        <v>0</v>
      </c>
      <c r="AJ871" s="23">
        <f>Q871*(_xlfn.XLOOKUP(K871,'FX rates'!$A$2:$A$38,'FX rates'!$B$2:$B$38))</f>
        <v>0</v>
      </c>
      <c r="AK871" s="23">
        <f>R871*(_xlfn.XLOOKUP(K871,'FX rates'!$A$2:$A$38,'FX rates'!$B$2:$B$38))</f>
        <v>0</v>
      </c>
      <c r="AM871" s="4"/>
      <c r="AN871" s="4"/>
      <c r="AO871" s="4"/>
      <c r="AP871" s="32">
        <f t="shared" si="186"/>
        <v>5.9475912255536501E-2</v>
      </c>
      <c r="AQ871" s="32">
        <f t="shared" si="187"/>
        <v>0</v>
      </c>
      <c r="AR871" s="24">
        <f t="shared" si="192"/>
        <v>153231.97999999998</v>
      </c>
      <c r="AS871" s="24" t="str">
        <f t="shared" si="193"/>
        <v>0</v>
      </c>
      <c r="AT871" s="24">
        <f t="shared" si="194"/>
        <v>268075.76399999997</v>
      </c>
      <c r="AU871" s="24">
        <f t="shared" si="195"/>
        <v>29786.195999999996</v>
      </c>
    </row>
    <row r="872" spans="1:47" x14ac:dyDescent="0.25">
      <c r="A872" s="28" t="s">
        <v>15786</v>
      </c>
      <c r="B872" s="28" t="s">
        <v>12473</v>
      </c>
      <c r="C872" s="28" t="s">
        <v>12474</v>
      </c>
      <c r="D872" s="28" t="s">
        <v>12475</v>
      </c>
      <c r="E872" s="28" t="s">
        <v>12476</v>
      </c>
      <c r="F872" s="29">
        <v>44578</v>
      </c>
      <c r="G872" s="29">
        <v>44896</v>
      </c>
      <c r="H872" s="28" t="s">
        <v>12477</v>
      </c>
      <c r="I872" s="28" t="s">
        <v>16035</v>
      </c>
      <c r="J872" s="28" t="s">
        <v>16048</v>
      </c>
      <c r="K872" s="28" t="s">
        <v>12478</v>
      </c>
      <c r="L872" s="27">
        <v>233310.00000000003</v>
      </c>
      <c r="M872" s="27">
        <v>232760.00000000003</v>
      </c>
      <c r="N872" s="27">
        <v>0</v>
      </c>
      <c r="O872" s="27">
        <v>0</v>
      </c>
      <c r="P872" s="27">
        <f t="shared" si="182"/>
        <v>232760.00000000003</v>
      </c>
      <c r="Q872" s="27">
        <v>0</v>
      </c>
      <c r="R872" s="27">
        <v>0</v>
      </c>
      <c r="S872" s="27">
        <v>0</v>
      </c>
      <c r="T872" s="27">
        <f t="shared" si="183"/>
        <v>0</v>
      </c>
      <c r="U872" s="27">
        <v>0</v>
      </c>
      <c r="V872" s="27">
        <f t="shared" si="184"/>
        <v>466070.00000000006</v>
      </c>
      <c r="W872" s="28" t="s">
        <v>12479</v>
      </c>
      <c r="X872" s="27">
        <v>251974.80000000005</v>
      </c>
      <c r="Y872" s="27">
        <f t="shared" si="188"/>
        <v>755330.40000000014</v>
      </c>
      <c r="Z872" s="4" t="str" cm="1">
        <f t="array" ref="Z872">_xlfn.IFS(YEARFRAC(F872,G872)&lt;1,"&lt;1 Year",YEARFRAC(F872,G872)&lt;=5,"1-5 Years",YEARFRAC(F872,G872)&gt;5,"&gt;5 Years")</f>
        <v>&lt;1 Year</v>
      </c>
      <c r="AA872" s="24">
        <f>L872*(_xlfn.XLOOKUP(K872,'FX rates'!$A$2:$A$38,'FX rates'!$B$2:$B$38))</f>
        <v>233310.00000000003</v>
      </c>
      <c r="AB872" s="24">
        <f>V872*(_xlfn.XLOOKUP(K872,'FX rates'!$A$2:$A$38,'FX rates'!$B$2:$B$38))</f>
        <v>466070.00000000006</v>
      </c>
      <c r="AC872" s="24">
        <f>X872*(_xlfn.XLOOKUP(W872,'FX rates'!$A$2:$A$38,'FX rates'!$B$2:$B$38))</f>
        <v>251974.80000000005</v>
      </c>
      <c r="AD872" s="24">
        <f>Y872*(_xlfn.XLOOKUP(W872,'FX rates'!$A$2:$A$38,'FX rates'!$B$2:$B$38))</f>
        <v>755330.40000000014</v>
      </c>
      <c r="AE872" s="30">
        <f t="shared" si="189"/>
        <v>8.0000000000000071E-2</v>
      </c>
      <c r="AF872" s="31">
        <f t="shared" si="190"/>
        <v>18664.800000000017</v>
      </c>
      <c r="AG872" s="23">
        <f t="shared" si="191"/>
        <v>232760.00000000003</v>
      </c>
      <c r="AH872" s="35">
        <f t="shared" si="185"/>
        <v>1</v>
      </c>
      <c r="AI872" s="23">
        <f>U872*(_xlfn.XLOOKUP(K872,'FX rates'!$A$2:$A$38,'FX rates'!$B$2:$B$38))</f>
        <v>0</v>
      </c>
      <c r="AJ872" s="23">
        <f>Q872*(_xlfn.XLOOKUP(K872,'FX rates'!$A$2:$A$38,'FX rates'!$B$2:$B$38))</f>
        <v>0</v>
      </c>
      <c r="AK872" s="23">
        <f>R872*(_xlfn.XLOOKUP(K872,'FX rates'!$A$2:$A$38,'FX rates'!$B$2:$B$38))</f>
        <v>0</v>
      </c>
      <c r="AM872" s="4"/>
      <c r="AN872" s="4"/>
      <c r="AO872" s="4"/>
      <c r="AP872" s="32">
        <f t="shared" si="186"/>
        <v>0.9976426214049976</v>
      </c>
      <c r="AQ872" s="32">
        <f t="shared" si="187"/>
        <v>0</v>
      </c>
      <c r="AR872" s="24">
        <f t="shared" si="192"/>
        <v>503355.60000000009</v>
      </c>
      <c r="AS872" s="24" t="str">
        <f t="shared" si="193"/>
        <v>0</v>
      </c>
      <c r="AT872" s="24">
        <f t="shared" si="194"/>
        <v>679797.3600000001</v>
      </c>
      <c r="AU872" s="24">
        <f t="shared" si="195"/>
        <v>75533.040000000037</v>
      </c>
    </row>
    <row r="873" spans="1:47" x14ac:dyDescent="0.25">
      <c r="A873" s="28" t="s">
        <v>15787</v>
      </c>
      <c r="B873" s="28" t="s">
        <v>12480</v>
      </c>
      <c r="C873" s="28" t="s">
        <v>12481</v>
      </c>
      <c r="D873" s="28" t="s">
        <v>12482</v>
      </c>
      <c r="E873" s="28" t="s">
        <v>12483</v>
      </c>
      <c r="F873" s="29">
        <v>44578</v>
      </c>
      <c r="G873" s="29">
        <v>44896</v>
      </c>
      <c r="H873" s="28" t="s">
        <v>12484</v>
      </c>
      <c r="I873" s="28" t="s">
        <v>16041</v>
      </c>
      <c r="J873" s="28" t="s">
        <v>16050</v>
      </c>
      <c r="K873" s="28" t="s">
        <v>12485</v>
      </c>
      <c r="L873" s="27">
        <v>183315.00000000003</v>
      </c>
      <c r="M873" s="27">
        <v>93060.000000000015</v>
      </c>
      <c r="N873" s="27">
        <v>0</v>
      </c>
      <c r="O873" s="27">
        <v>0</v>
      </c>
      <c r="P873" s="27">
        <f t="shared" si="182"/>
        <v>93060.000000000015</v>
      </c>
      <c r="Q873" s="27">
        <v>0</v>
      </c>
      <c r="R873" s="27">
        <v>0</v>
      </c>
      <c r="S873" s="27">
        <v>0</v>
      </c>
      <c r="T873" s="27">
        <f t="shared" si="183"/>
        <v>0</v>
      </c>
      <c r="U873" s="27">
        <v>0</v>
      </c>
      <c r="V873" s="27">
        <f t="shared" si="184"/>
        <v>276375.00000000006</v>
      </c>
      <c r="W873" s="28" t="s">
        <v>12486</v>
      </c>
      <c r="X873" s="27">
        <v>196147.05000000005</v>
      </c>
      <c r="Y873" s="27">
        <f t="shared" si="188"/>
        <v>491868.3000000001</v>
      </c>
      <c r="Z873" s="4" t="str" cm="1">
        <f t="array" ref="Z873">_xlfn.IFS(YEARFRAC(F873,G873)&lt;1,"&lt;1 Year",YEARFRAC(F873,G873)&lt;=5,"1-5 Years",YEARFRAC(F873,G873)&gt;5,"&gt;5 Years")</f>
        <v>&lt;1 Year</v>
      </c>
      <c r="AA873" s="24">
        <f>L873*(_xlfn.XLOOKUP(K873,'FX rates'!$A$2:$A$38,'FX rates'!$B$2:$B$38))</f>
        <v>183315.00000000003</v>
      </c>
      <c r="AB873" s="24">
        <f>V873*(_xlfn.XLOOKUP(K873,'FX rates'!$A$2:$A$38,'FX rates'!$B$2:$B$38))</f>
        <v>276375.00000000006</v>
      </c>
      <c r="AC873" s="24">
        <f>X873*(_xlfn.XLOOKUP(W873,'FX rates'!$A$2:$A$38,'FX rates'!$B$2:$B$38))</f>
        <v>196147.05000000005</v>
      </c>
      <c r="AD873" s="24">
        <f>Y873*(_xlfn.XLOOKUP(W873,'FX rates'!$A$2:$A$38,'FX rates'!$B$2:$B$38))</f>
        <v>491868.3000000001</v>
      </c>
      <c r="AE873" s="30">
        <f t="shared" si="189"/>
        <v>7.000000000000009E-2</v>
      </c>
      <c r="AF873" s="31">
        <f t="shared" si="190"/>
        <v>12832.050000000017</v>
      </c>
      <c r="AG873" s="23">
        <f t="shared" si="191"/>
        <v>93060.000000000029</v>
      </c>
      <c r="AH873" s="35">
        <f t="shared" si="185"/>
        <v>1</v>
      </c>
      <c r="AI873" s="23">
        <f>U873*(_xlfn.XLOOKUP(K873,'FX rates'!$A$2:$A$38,'FX rates'!$B$2:$B$38))</f>
        <v>0</v>
      </c>
      <c r="AJ873" s="23">
        <f>Q873*(_xlfn.XLOOKUP(K873,'FX rates'!$A$2:$A$38,'FX rates'!$B$2:$B$38))</f>
        <v>0</v>
      </c>
      <c r="AK873" s="23">
        <f>R873*(_xlfn.XLOOKUP(K873,'FX rates'!$A$2:$A$38,'FX rates'!$B$2:$B$38))</f>
        <v>0</v>
      </c>
      <c r="AM873" s="4"/>
      <c r="AN873" s="4"/>
      <c r="AO873" s="4"/>
      <c r="AP873" s="32">
        <f t="shared" si="186"/>
        <v>0.50765076507650764</v>
      </c>
      <c r="AQ873" s="32">
        <f t="shared" si="187"/>
        <v>0</v>
      </c>
      <c r="AR873" s="24">
        <f t="shared" si="192"/>
        <v>295721.25000000006</v>
      </c>
      <c r="AS873" s="24" t="str">
        <f t="shared" si="193"/>
        <v>0</v>
      </c>
      <c r="AT873" s="24">
        <f t="shared" si="194"/>
        <v>442681.47000000009</v>
      </c>
      <c r="AU873" s="24">
        <f t="shared" si="195"/>
        <v>49186.830000000016</v>
      </c>
    </row>
    <row r="874" spans="1:47" x14ac:dyDescent="0.25">
      <c r="A874" s="28" t="s">
        <v>15788</v>
      </c>
      <c r="B874" s="28" t="s">
        <v>12487</v>
      </c>
      <c r="C874" s="28" t="s">
        <v>12488</v>
      </c>
      <c r="D874" s="28" t="s">
        <v>12489</v>
      </c>
      <c r="E874" s="28" t="s">
        <v>12490</v>
      </c>
      <c r="F874" s="29">
        <v>44578</v>
      </c>
      <c r="G874" s="29">
        <v>44896</v>
      </c>
      <c r="H874" s="28" t="s">
        <v>12491</v>
      </c>
      <c r="I874" s="28" t="s">
        <v>16044</v>
      </c>
      <c r="J874" s="28" t="s">
        <v>16056</v>
      </c>
      <c r="K874" s="28" t="s">
        <v>12492</v>
      </c>
      <c r="L874" s="27">
        <v>194793.50000000003</v>
      </c>
      <c r="M874" s="27">
        <v>67518</v>
      </c>
      <c r="N874" s="27">
        <v>0</v>
      </c>
      <c r="O874" s="27">
        <v>0</v>
      </c>
      <c r="P874" s="27">
        <f t="shared" si="182"/>
        <v>67518</v>
      </c>
      <c r="Q874" s="27">
        <v>0</v>
      </c>
      <c r="R874" s="27">
        <v>0</v>
      </c>
      <c r="S874" s="27">
        <v>0</v>
      </c>
      <c r="T874" s="27">
        <f t="shared" si="183"/>
        <v>0</v>
      </c>
      <c r="U874" s="27">
        <v>0</v>
      </c>
      <c r="V874" s="27">
        <f t="shared" si="184"/>
        <v>262311.5</v>
      </c>
      <c r="W874" s="28" t="s">
        <v>12493</v>
      </c>
      <c r="X874" s="27">
        <v>200637.30500000002</v>
      </c>
      <c r="Y874" s="27">
        <f t="shared" si="188"/>
        <v>470818.15</v>
      </c>
      <c r="Z874" s="4" t="str" cm="1">
        <f t="array" ref="Z874">_xlfn.IFS(YEARFRAC(F874,G874)&lt;1,"&lt;1 Year",YEARFRAC(F874,G874)&lt;=5,"1-5 Years",YEARFRAC(F874,G874)&gt;5,"&gt;5 Years")</f>
        <v>&lt;1 Year</v>
      </c>
      <c r="AA874" s="24">
        <f>L874*(_xlfn.XLOOKUP(K874,'FX rates'!$A$2:$A$38,'FX rates'!$B$2:$B$38))</f>
        <v>194793.50000000003</v>
      </c>
      <c r="AB874" s="24">
        <f>V874*(_xlfn.XLOOKUP(K874,'FX rates'!$A$2:$A$38,'FX rates'!$B$2:$B$38))</f>
        <v>262311.5</v>
      </c>
      <c r="AC874" s="24">
        <f>X874*(_xlfn.XLOOKUP(W874,'FX rates'!$A$2:$A$38,'FX rates'!$B$2:$B$38))</f>
        <v>200637.30500000002</v>
      </c>
      <c r="AD874" s="24">
        <f>Y874*(_xlfn.XLOOKUP(W874,'FX rates'!$A$2:$A$38,'FX rates'!$B$2:$B$38))</f>
        <v>470818.15</v>
      </c>
      <c r="AE874" s="30">
        <f t="shared" si="189"/>
        <v>2.9999999999999961E-2</v>
      </c>
      <c r="AF874" s="31">
        <f t="shared" si="190"/>
        <v>5843.804999999993</v>
      </c>
      <c r="AG874" s="23">
        <f t="shared" si="191"/>
        <v>67517.999999999971</v>
      </c>
      <c r="AH874" s="35">
        <f t="shared" si="185"/>
        <v>1</v>
      </c>
      <c r="AI874" s="23">
        <f>U874*(_xlfn.XLOOKUP(K874,'FX rates'!$A$2:$A$38,'FX rates'!$B$2:$B$38))</f>
        <v>0</v>
      </c>
      <c r="AJ874" s="23">
        <f>Q874*(_xlfn.XLOOKUP(K874,'FX rates'!$A$2:$A$38,'FX rates'!$B$2:$B$38))</f>
        <v>0</v>
      </c>
      <c r="AK874" s="23">
        <f>R874*(_xlfn.XLOOKUP(K874,'FX rates'!$A$2:$A$38,'FX rates'!$B$2:$B$38))</f>
        <v>0</v>
      </c>
      <c r="AM874" s="4"/>
      <c r="AN874" s="4"/>
      <c r="AO874" s="4"/>
      <c r="AP874" s="32">
        <f t="shared" si="186"/>
        <v>0.34661320834627435</v>
      </c>
      <c r="AQ874" s="32">
        <f t="shared" si="187"/>
        <v>0</v>
      </c>
      <c r="AR874" s="24">
        <f t="shared" si="192"/>
        <v>270180.84500000003</v>
      </c>
      <c r="AS874" s="24" t="str">
        <f t="shared" si="193"/>
        <v>0</v>
      </c>
      <c r="AT874" s="24">
        <f t="shared" si="194"/>
        <v>423736.33500000002</v>
      </c>
      <c r="AU874" s="24">
        <f t="shared" si="195"/>
        <v>47081.815000000002</v>
      </c>
    </row>
    <row r="875" spans="1:47" x14ac:dyDescent="0.25">
      <c r="A875" s="28" t="s">
        <v>15789</v>
      </c>
      <c r="B875" s="28" t="s">
        <v>12494</v>
      </c>
      <c r="C875" s="28" t="s">
        <v>12495</v>
      </c>
      <c r="D875" s="28" t="s">
        <v>12496</v>
      </c>
      <c r="E875" s="28" t="s">
        <v>12497</v>
      </c>
      <c r="F875" s="29">
        <v>44578</v>
      </c>
      <c r="G875" s="29">
        <v>44896</v>
      </c>
      <c r="H875" s="28" t="s">
        <v>12498</v>
      </c>
      <c r="I875" s="28" t="s">
        <v>16045</v>
      </c>
      <c r="J875" s="28" t="s">
        <v>16040</v>
      </c>
      <c r="K875" s="28" t="s">
        <v>12499</v>
      </c>
      <c r="L875" s="27">
        <v>313500.00000000006</v>
      </c>
      <c r="M875" s="27">
        <v>348480.00000000006</v>
      </c>
      <c r="N875" s="27">
        <v>0</v>
      </c>
      <c r="O875" s="27">
        <v>0</v>
      </c>
      <c r="P875" s="27">
        <f t="shared" si="182"/>
        <v>348480.00000000006</v>
      </c>
      <c r="Q875" s="27">
        <v>0</v>
      </c>
      <c r="R875" s="27">
        <v>0</v>
      </c>
      <c r="S875" s="27">
        <v>0</v>
      </c>
      <c r="T875" s="27">
        <f t="shared" si="183"/>
        <v>0</v>
      </c>
      <c r="U875" s="27">
        <v>0</v>
      </c>
      <c r="V875" s="27">
        <f t="shared" si="184"/>
        <v>661980.00000000012</v>
      </c>
      <c r="W875" s="28" t="s">
        <v>12500</v>
      </c>
      <c r="X875" s="27">
        <v>360525.00000000006</v>
      </c>
      <c r="Y875" s="27">
        <f t="shared" si="188"/>
        <v>1121802</v>
      </c>
      <c r="Z875" s="4" t="str" cm="1">
        <f t="array" ref="Z875">_xlfn.IFS(YEARFRAC(F875,G875)&lt;1,"&lt;1 Year",YEARFRAC(F875,G875)&lt;=5,"1-5 Years",YEARFRAC(F875,G875)&gt;5,"&gt;5 Years")</f>
        <v>&lt;1 Year</v>
      </c>
      <c r="AA875" s="24">
        <f>L875*(_xlfn.XLOOKUP(K875,'FX rates'!$A$2:$A$38,'FX rates'!$B$2:$B$38))</f>
        <v>313500.00000000006</v>
      </c>
      <c r="AB875" s="24">
        <f>V875*(_xlfn.XLOOKUP(K875,'FX rates'!$A$2:$A$38,'FX rates'!$B$2:$B$38))</f>
        <v>661980.00000000012</v>
      </c>
      <c r="AC875" s="24">
        <f>X875*(_xlfn.XLOOKUP(W875,'FX rates'!$A$2:$A$38,'FX rates'!$B$2:$B$38))</f>
        <v>360525.00000000006</v>
      </c>
      <c r="AD875" s="24">
        <f>Y875*(_xlfn.XLOOKUP(W875,'FX rates'!$A$2:$A$38,'FX rates'!$B$2:$B$38))</f>
        <v>1121802</v>
      </c>
      <c r="AE875" s="30">
        <f t="shared" si="189"/>
        <v>0.14999999999999997</v>
      </c>
      <c r="AF875" s="31">
        <f t="shared" si="190"/>
        <v>47025</v>
      </c>
      <c r="AG875" s="23">
        <f t="shared" si="191"/>
        <v>348480.00000000006</v>
      </c>
      <c r="AH875" s="35">
        <f t="shared" si="185"/>
        <v>1</v>
      </c>
      <c r="AI875" s="23">
        <f>U875*(_xlfn.XLOOKUP(K875,'FX rates'!$A$2:$A$38,'FX rates'!$B$2:$B$38))</f>
        <v>0</v>
      </c>
      <c r="AJ875" s="23">
        <f>Q875*(_xlfn.XLOOKUP(K875,'FX rates'!$A$2:$A$38,'FX rates'!$B$2:$B$38))</f>
        <v>0</v>
      </c>
      <c r="AK875" s="23">
        <f>R875*(_xlfn.XLOOKUP(K875,'FX rates'!$A$2:$A$38,'FX rates'!$B$2:$B$38))</f>
        <v>0</v>
      </c>
      <c r="AM875" s="4"/>
      <c r="AN875" s="4"/>
      <c r="AO875" s="4"/>
      <c r="AP875" s="32">
        <f t="shared" si="186"/>
        <v>1.111578947368421</v>
      </c>
      <c r="AQ875" s="32">
        <f t="shared" si="187"/>
        <v>0</v>
      </c>
      <c r="AR875" s="24">
        <f t="shared" si="192"/>
        <v>761277</v>
      </c>
      <c r="AS875" s="24" t="str">
        <f t="shared" si="193"/>
        <v>0</v>
      </c>
      <c r="AT875" s="24">
        <f t="shared" si="194"/>
        <v>1009621.8</v>
      </c>
      <c r="AU875" s="24">
        <f t="shared" si="195"/>
        <v>112180.19999999995</v>
      </c>
    </row>
    <row r="876" spans="1:47" x14ac:dyDescent="0.25">
      <c r="A876" s="28" t="s">
        <v>15790</v>
      </c>
      <c r="B876" s="28" t="s">
        <v>12501</v>
      </c>
      <c r="C876" s="28" t="s">
        <v>12502</v>
      </c>
      <c r="D876" s="28" t="s">
        <v>12503</v>
      </c>
      <c r="E876" s="28" t="s">
        <v>12504</v>
      </c>
      <c r="F876" s="29">
        <v>44578</v>
      </c>
      <c r="G876" s="29">
        <v>44896</v>
      </c>
      <c r="H876" s="28" t="s">
        <v>12505</v>
      </c>
      <c r="I876" s="28" t="s">
        <v>16039</v>
      </c>
      <c r="J876" s="28" t="s">
        <v>16039</v>
      </c>
      <c r="K876" s="28" t="s">
        <v>12506</v>
      </c>
      <c r="L876" s="27">
        <v>203830.00000000006</v>
      </c>
      <c r="M876" s="27">
        <v>202730.00000000003</v>
      </c>
      <c r="N876" s="27">
        <v>0</v>
      </c>
      <c r="O876" s="27">
        <v>0</v>
      </c>
      <c r="P876" s="27">
        <f t="shared" si="182"/>
        <v>202730.00000000003</v>
      </c>
      <c r="Q876" s="27">
        <v>0</v>
      </c>
      <c r="R876" s="27">
        <v>0</v>
      </c>
      <c r="S876" s="27">
        <v>0</v>
      </c>
      <c r="T876" s="27">
        <f t="shared" si="183"/>
        <v>0</v>
      </c>
      <c r="U876" s="27">
        <v>0</v>
      </c>
      <c r="V876" s="27">
        <f t="shared" si="184"/>
        <v>406560.00000000012</v>
      </c>
      <c r="W876" s="28" t="s">
        <v>12507</v>
      </c>
      <c r="X876" s="27">
        <v>232366.2000000001</v>
      </c>
      <c r="Y876" s="27">
        <f t="shared" si="188"/>
        <v>695844.60000000033</v>
      </c>
      <c r="Z876" s="4" t="str" cm="1">
        <f t="array" ref="Z876">_xlfn.IFS(YEARFRAC(F876,G876)&lt;1,"&lt;1 Year",YEARFRAC(F876,G876)&lt;=5,"1-5 Years",YEARFRAC(F876,G876)&gt;5,"&gt;5 Years")</f>
        <v>&lt;1 Year</v>
      </c>
      <c r="AA876" s="24">
        <f>L876*(_xlfn.XLOOKUP(K876,'FX rates'!$A$2:$A$38,'FX rates'!$B$2:$B$38))</f>
        <v>203830.00000000006</v>
      </c>
      <c r="AB876" s="24">
        <f>V876*(_xlfn.XLOOKUP(K876,'FX rates'!$A$2:$A$38,'FX rates'!$B$2:$B$38))</f>
        <v>406560.00000000012</v>
      </c>
      <c r="AC876" s="24">
        <f>X876*(_xlfn.XLOOKUP(W876,'FX rates'!$A$2:$A$38,'FX rates'!$B$2:$B$38))</f>
        <v>232366.2000000001</v>
      </c>
      <c r="AD876" s="24">
        <f>Y876*(_xlfn.XLOOKUP(W876,'FX rates'!$A$2:$A$38,'FX rates'!$B$2:$B$38))</f>
        <v>695844.60000000033</v>
      </c>
      <c r="AE876" s="30">
        <f t="shared" si="189"/>
        <v>0.14000000000000015</v>
      </c>
      <c r="AF876" s="31">
        <f t="shared" si="190"/>
        <v>28536.200000000041</v>
      </c>
      <c r="AG876" s="23">
        <f t="shared" si="191"/>
        <v>202730.00000000006</v>
      </c>
      <c r="AH876" s="35">
        <f t="shared" si="185"/>
        <v>1</v>
      </c>
      <c r="AI876" s="23">
        <f>U876*(_xlfn.XLOOKUP(K876,'FX rates'!$A$2:$A$38,'FX rates'!$B$2:$B$38))</f>
        <v>0</v>
      </c>
      <c r="AJ876" s="23">
        <f>Q876*(_xlfn.XLOOKUP(K876,'FX rates'!$A$2:$A$38,'FX rates'!$B$2:$B$38))</f>
        <v>0</v>
      </c>
      <c r="AK876" s="23">
        <f>R876*(_xlfn.XLOOKUP(K876,'FX rates'!$A$2:$A$38,'FX rates'!$B$2:$B$38))</f>
        <v>0</v>
      </c>
      <c r="AM876" s="4"/>
      <c r="AN876" s="4"/>
      <c r="AO876" s="4"/>
      <c r="AP876" s="32">
        <f t="shared" si="186"/>
        <v>0.99460334592552602</v>
      </c>
      <c r="AQ876" s="32">
        <f t="shared" si="187"/>
        <v>0</v>
      </c>
      <c r="AR876" s="24">
        <f t="shared" si="192"/>
        <v>463478.4000000002</v>
      </c>
      <c r="AS876" s="24" t="str">
        <f t="shared" si="193"/>
        <v>0</v>
      </c>
      <c r="AT876" s="24">
        <f t="shared" si="194"/>
        <v>626260.14000000036</v>
      </c>
      <c r="AU876" s="24">
        <f t="shared" si="195"/>
        <v>69584.459999999963</v>
      </c>
    </row>
    <row r="877" spans="1:47" x14ac:dyDescent="0.25">
      <c r="A877" s="28" t="s">
        <v>15791</v>
      </c>
      <c r="B877" s="28" t="s">
        <v>12508</v>
      </c>
      <c r="C877" s="28" t="s">
        <v>12509</v>
      </c>
      <c r="D877" s="28" t="s">
        <v>12510</v>
      </c>
      <c r="E877" s="28" t="s">
        <v>12511</v>
      </c>
      <c r="F877" s="29">
        <v>44578</v>
      </c>
      <c r="G877" s="29">
        <v>44896</v>
      </c>
      <c r="H877" s="28" t="s">
        <v>12512</v>
      </c>
      <c r="I877" s="28" t="s">
        <v>16052</v>
      </c>
      <c r="J877" s="28" t="s">
        <v>16048</v>
      </c>
      <c r="K877" s="28" t="s">
        <v>12513</v>
      </c>
      <c r="L877" s="27">
        <v>200640.00000000003</v>
      </c>
      <c r="M877" s="27">
        <v>172260.00000000003</v>
      </c>
      <c r="N877" s="27">
        <v>276000</v>
      </c>
      <c r="O877" s="27">
        <v>0</v>
      </c>
      <c r="P877" s="27">
        <f t="shared" si="182"/>
        <v>448260</v>
      </c>
      <c r="Q877" s="27">
        <v>0</v>
      </c>
      <c r="R877" s="27">
        <v>0</v>
      </c>
      <c r="S877" s="27">
        <v>0</v>
      </c>
      <c r="T877" s="27">
        <f t="shared" si="183"/>
        <v>0</v>
      </c>
      <c r="U877" s="27">
        <v>0</v>
      </c>
      <c r="V877" s="27">
        <f t="shared" si="184"/>
        <v>648900</v>
      </c>
      <c r="W877" s="28" t="s">
        <v>12514</v>
      </c>
      <c r="X877" s="27">
        <v>204652.80000000005</v>
      </c>
      <c r="Y877" s="27">
        <f t="shared" si="188"/>
        <v>585010.80000000005</v>
      </c>
      <c r="Z877" s="4" t="str" cm="1">
        <f t="array" ref="Z877">_xlfn.IFS(YEARFRAC(F877,G877)&lt;1,"&lt;1 Year",YEARFRAC(F877,G877)&lt;=5,"1-5 Years",YEARFRAC(F877,G877)&gt;5,"&gt;5 Years")</f>
        <v>&lt;1 Year</v>
      </c>
      <c r="AA877" s="24">
        <f>L877*(_xlfn.XLOOKUP(K877,'FX rates'!$A$2:$A$38,'FX rates'!$B$2:$B$38))</f>
        <v>200640.00000000003</v>
      </c>
      <c r="AB877" s="24">
        <f>V877*(_xlfn.XLOOKUP(K877,'FX rates'!$A$2:$A$38,'FX rates'!$B$2:$B$38))</f>
        <v>648900</v>
      </c>
      <c r="AC877" s="24">
        <f>X877*(_xlfn.XLOOKUP(W877,'FX rates'!$A$2:$A$38,'FX rates'!$B$2:$B$38))</f>
        <v>204652.80000000005</v>
      </c>
      <c r="AD877" s="24">
        <f>Y877*(_xlfn.XLOOKUP(W877,'FX rates'!$A$2:$A$38,'FX rates'!$B$2:$B$38))</f>
        <v>585010.80000000005</v>
      </c>
      <c r="AE877" s="30">
        <f t="shared" si="189"/>
        <v>2.0000000000000084E-2</v>
      </c>
      <c r="AF877" s="31">
        <f t="shared" si="190"/>
        <v>4012.8000000000175</v>
      </c>
      <c r="AG877" s="23">
        <f t="shared" si="191"/>
        <v>448260</v>
      </c>
      <c r="AH877" s="35">
        <f t="shared" si="185"/>
        <v>1</v>
      </c>
      <c r="AI877" s="23">
        <f>U877*(_xlfn.XLOOKUP(K877,'FX rates'!$A$2:$A$38,'FX rates'!$B$2:$B$38))</f>
        <v>0</v>
      </c>
      <c r="AJ877" s="23">
        <f>Q877*(_xlfn.XLOOKUP(K877,'FX rates'!$A$2:$A$38,'FX rates'!$B$2:$B$38))</f>
        <v>0</v>
      </c>
      <c r="AK877" s="23">
        <f>R877*(_xlfn.XLOOKUP(K877,'FX rates'!$A$2:$A$38,'FX rates'!$B$2:$B$38))</f>
        <v>0</v>
      </c>
      <c r="AM877" s="4"/>
      <c r="AN877" s="4"/>
      <c r="AO877" s="4"/>
      <c r="AP877" s="32">
        <f t="shared" si="186"/>
        <v>0.85855263157894735</v>
      </c>
      <c r="AQ877" s="32">
        <f t="shared" si="187"/>
        <v>0</v>
      </c>
      <c r="AR877" s="24">
        <f t="shared" si="192"/>
        <v>380358.00000000006</v>
      </c>
      <c r="AS877" s="24" t="str">
        <f t="shared" si="193"/>
        <v>0</v>
      </c>
      <c r="AT877" s="24">
        <f t="shared" si="194"/>
        <v>526509.72000000009</v>
      </c>
      <c r="AU877" s="24">
        <f t="shared" si="195"/>
        <v>58501.079999999958</v>
      </c>
    </row>
    <row r="878" spans="1:47" x14ac:dyDescent="0.25">
      <c r="A878" s="28" t="s">
        <v>15792</v>
      </c>
      <c r="B878" s="28" t="s">
        <v>12515</v>
      </c>
      <c r="C878" s="28" t="s">
        <v>12516</v>
      </c>
      <c r="D878" s="28" t="s">
        <v>12517</v>
      </c>
      <c r="E878" s="28" t="s">
        <v>12518</v>
      </c>
      <c r="F878" s="29">
        <v>44578</v>
      </c>
      <c r="G878" s="29">
        <v>44896</v>
      </c>
      <c r="H878" s="28" t="s">
        <v>12519</v>
      </c>
      <c r="I878" s="28" t="s">
        <v>16056</v>
      </c>
      <c r="J878" s="28" t="s">
        <v>16034</v>
      </c>
      <c r="K878" s="28" t="s">
        <v>12520</v>
      </c>
      <c r="L878" s="27">
        <v>135520.00000000003</v>
      </c>
      <c r="M878" s="27">
        <v>97185</v>
      </c>
      <c r="N878" s="27">
        <v>0</v>
      </c>
      <c r="O878" s="27">
        <v>0</v>
      </c>
      <c r="P878" s="27">
        <f t="shared" si="182"/>
        <v>97185</v>
      </c>
      <c r="Q878" s="27">
        <v>0</v>
      </c>
      <c r="R878" s="27">
        <v>16161</v>
      </c>
      <c r="S878" s="27">
        <v>0</v>
      </c>
      <c r="T878" s="27">
        <f t="shared" si="183"/>
        <v>16161</v>
      </c>
      <c r="U878" s="27">
        <v>0</v>
      </c>
      <c r="V878" s="27">
        <f t="shared" si="184"/>
        <v>248866.00000000003</v>
      </c>
      <c r="W878" s="28" t="s">
        <v>12521</v>
      </c>
      <c r="X878" s="27">
        <v>136875.20000000004</v>
      </c>
      <c r="Y878" s="27">
        <f t="shared" si="188"/>
        <v>371907.25000000012</v>
      </c>
      <c r="Z878" s="4" t="str" cm="1">
        <f t="array" ref="Z878">_xlfn.IFS(YEARFRAC(F878,G878)&lt;1,"&lt;1 Year",YEARFRAC(F878,G878)&lt;=5,"1-5 Years",YEARFRAC(F878,G878)&gt;5,"&gt;5 Years")</f>
        <v>&lt;1 Year</v>
      </c>
      <c r="AA878" s="24">
        <f>L878*(_xlfn.XLOOKUP(K878,'FX rates'!$A$2:$A$38,'FX rates'!$B$2:$B$38))</f>
        <v>135520.00000000003</v>
      </c>
      <c r="AB878" s="24">
        <f>V878*(_xlfn.XLOOKUP(K878,'FX rates'!$A$2:$A$38,'FX rates'!$B$2:$B$38))</f>
        <v>248866.00000000003</v>
      </c>
      <c r="AC878" s="24">
        <f>X878*(_xlfn.XLOOKUP(W878,'FX rates'!$A$2:$A$38,'FX rates'!$B$2:$B$38))</f>
        <v>136875.20000000004</v>
      </c>
      <c r="AD878" s="24">
        <f>Y878*(_xlfn.XLOOKUP(W878,'FX rates'!$A$2:$A$38,'FX rates'!$B$2:$B$38))</f>
        <v>371907.25000000012</v>
      </c>
      <c r="AE878" s="30">
        <f t="shared" si="189"/>
        <v>1.0000000000000083E-2</v>
      </c>
      <c r="AF878" s="31">
        <f t="shared" si="190"/>
        <v>1355.2000000000116</v>
      </c>
      <c r="AG878" s="23">
        <f t="shared" si="191"/>
        <v>113346</v>
      </c>
      <c r="AH878" s="35">
        <f t="shared" si="185"/>
        <v>1</v>
      </c>
      <c r="AI878" s="23">
        <f>U878*(_xlfn.XLOOKUP(K878,'FX rates'!$A$2:$A$38,'FX rates'!$B$2:$B$38))</f>
        <v>0</v>
      </c>
      <c r="AJ878" s="23">
        <f>Q878*(_xlfn.XLOOKUP(K878,'FX rates'!$A$2:$A$38,'FX rates'!$B$2:$B$38))</f>
        <v>0</v>
      </c>
      <c r="AK878" s="23">
        <f>R878*(_xlfn.XLOOKUP(K878,'FX rates'!$A$2:$A$38,'FX rates'!$B$2:$B$38))</f>
        <v>16161</v>
      </c>
      <c r="AM878" s="4"/>
      <c r="AN878" s="4"/>
      <c r="AO878" s="4"/>
      <c r="AP878" s="32">
        <f t="shared" si="186"/>
        <v>0.71712662337662325</v>
      </c>
      <c r="AQ878" s="32">
        <f t="shared" si="187"/>
        <v>0</v>
      </c>
      <c r="AR878" s="24">
        <f t="shared" si="192"/>
        <v>235032.05000000005</v>
      </c>
      <c r="AS878" s="24" t="str">
        <f t="shared" si="193"/>
        <v>0</v>
      </c>
      <c r="AT878" s="24">
        <f t="shared" si="194"/>
        <v>334716.52500000014</v>
      </c>
      <c r="AU878" s="24">
        <f t="shared" si="195"/>
        <v>37190.724999999977</v>
      </c>
    </row>
    <row r="879" spans="1:47" x14ac:dyDescent="0.25">
      <c r="A879" s="28" t="s">
        <v>15793</v>
      </c>
      <c r="B879" s="28" t="s">
        <v>12522</v>
      </c>
      <c r="C879" s="28" t="s">
        <v>12523</v>
      </c>
      <c r="D879" s="28" t="s">
        <v>12524</v>
      </c>
      <c r="E879" s="28" t="s">
        <v>12525</v>
      </c>
      <c r="F879" s="29">
        <v>44578</v>
      </c>
      <c r="G879" s="29">
        <v>44896</v>
      </c>
      <c r="H879" s="28" t="s">
        <v>12526</v>
      </c>
      <c r="I879" s="28" t="s">
        <v>16054</v>
      </c>
      <c r="J879" s="28" t="s">
        <v>16042</v>
      </c>
      <c r="K879" s="28" t="s">
        <v>12527</v>
      </c>
      <c r="L879" s="27">
        <v>178200</v>
      </c>
      <c r="M879" s="27">
        <v>111320.00000000001</v>
      </c>
      <c r="N879" s="27">
        <v>0</v>
      </c>
      <c r="O879" s="27">
        <v>0</v>
      </c>
      <c r="P879" s="27">
        <f t="shared" si="182"/>
        <v>111320.00000000001</v>
      </c>
      <c r="Q879" s="27">
        <v>0</v>
      </c>
      <c r="R879" s="27">
        <v>0</v>
      </c>
      <c r="S879" s="27">
        <v>0</v>
      </c>
      <c r="T879" s="27">
        <f t="shared" si="183"/>
        <v>0</v>
      </c>
      <c r="U879" s="27">
        <v>0</v>
      </c>
      <c r="V879" s="27">
        <f t="shared" si="184"/>
        <v>289520</v>
      </c>
      <c r="W879" s="28" t="s">
        <v>12528</v>
      </c>
      <c r="X879" s="27">
        <v>187110</v>
      </c>
      <c r="Y879" s="27">
        <f t="shared" si="188"/>
        <v>491106.00000000006</v>
      </c>
      <c r="Z879" s="4" t="str" cm="1">
        <f t="array" ref="Z879">_xlfn.IFS(YEARFRAC(F879,G879)&lt;1,"&lt;1 Year",YEARFRAC(F879,G879)&lt;=5,"1-5 Years",YEARFRAC(F879,G879)&gt;5,"&gt;5 Years")</f>
        <v>&lt;1 Year</v>
      </c>
      <c r="AA879" s="24">
        <f>L879*(_xlfn.XLOOKUP(K879,'FX rates'!$A$2:$A$38,'FX rates'!$B$2:$B$38))</f>
        <v>137372.80296022203</v>
      </c>
      <c r="AB879" s="24">
        <f>V879*(_xlfn.XLOOKUP(K879,'FX rates'!$A$2:$A$38,'FX rates'!$B$2:$B$38))</f>
        <v>223188.40579710147</v>
      </c>
      <c r="AC879" s="24">
        <f>X879*(_xlfn.XLOOKUP(W879,'FX rates'!$A$2:$A$38,'FX rates'!$B$2:$B$38))</f>
        <v>144241.44310823313</v>
      </c>
      <c r="AD879" s="24">
        <f>Y879*(_xlfn.XLOOKUP(W879,'FX rates'!$A$2:$A$38,'FX rates'!$B$2:$B$38))</f>
        <v>378589.2691951897</v>
      </c>
      <c r="AE879" s="30">
        <f t="shared" si="189"/>
        <v>4.9999999999999947E-2</v>
      </c>
      <c r="AF879" s="31">
        <f t="shared" si="190"/>
        <v>8910</v>
      </c>
      <c r="AG879" s="23">
        <f t="shared" si="191"/>
        <v>85815.602836879436</v>
      </c>
      <c r="AH879" s="35">
        <f t="shared" si="185"/>
        <v>0.77089115016959608</v>
      </c>
      <c r="AI879" s="23">
        <f>U879*(_xlfn.XLOOKUP(K879,'FX rates'!$A$2:$A$38,'FX rates'!$B$2:$B$38))</f>
        <v>0</v>
      </c>
      <c r="AJ879" s="23">
        <f>Q879*(_xlfn.XLOOKUP(K879,'FX rates'!$A$2:$A$38,'FX rates'!$B$2:$B$38))</f>
        <v>0</v>
      </c>
      <c r="AK879" s="23">
        <f>R879*(_xlfn.XLOOKUP(K879,'FX rates'!$A$2:$A$38,'FX rates'!$B$2:$B$38))</f>
        <v>0</v>
      </c>
      <c r="AM879" s="4"/>
      <c r="AN879" s="4"/>
      <c r="AO879" s="4"/>
      <c r="AP879" s="32">
        <f t="shared" si="186"/>
        <v>0.62469135802469145</v>
      </c>
      <c r="AQ879" s="32">
        <f t="shared" si="187"/>
        <v>0</v>
      </c>
      <c r="AR879" s="24">
        <f t="shared" si="192"/>
        <v>303996.00000000006</v>
      </c>
      <c r="AS879" s="24" t="str">
        <f t="shared" si="193"/>
        <v>0</v>
      </c>
      <c r="AT879" s="24">
        <f t="shared" si="194"/>
        <v>340730.34227567073</v>
      </c>
      <c r="AU879" s="24">
        <f t="shared" si="195"/>
        <v>37858.92691951897</v>
      </c>
    </row>
    <row r="880" spans="1:47" x14ac:dyDescent="0.25">
      <c r="A880" s="28" t="s">
        <v>14183</v>
      </c>
      <c r="B880" s="28" t="s">
        <v>1258</v>
      </c>
      <c r="C880" s="28" t="s">
        <v>1259</v>
      </c>
      <c r="D880" s="28" t="s">
        <v>1260</v>
      </c>
      <c r="E880" s="28" t="s">
        <v>1261</v>
      </c>
      <c r="F880" s="29">
        <v>39709</v>
      </c>
      <c r="G880" s="29">
        <v>44896</v>
      </c>
      <c r="H880" s="28" t="s">
        <v>1262</v>
      </c>
      <c r="I880" s="28" t="s">
        <v>16049</v>
      </c>
      <c r="J880" s="28" t="s">
        <v>16043</v>
      </c>
      <c r="K880" s="28" t="s">
        <v>1263</v>
      </c>
      <c r="L880" s="27">
        <v>171672.6</v>
      </c>
      <c r="M880" s="27">
        <v>118800</v>
      </c>
      <c r="N880" s="27">
        <v>0</v>
      </c>
      <c r="O880" s="27">
        <v>0</v>
      </c>
      <c r="P880" s="27">
        <f t="shared" si="182"/>
        <v>118800</v>
      </c>
      <c r="Q880" s="27">
        <v>0</v>
      </c>
      <c r="R880" s="27">
        <v>0</v>
      </c>
      <c r="S880" s="27">
        <v>0</v>
      </c>
      <c r="T880" s="27">
        <f t="shared" si="183"/>
        <v>0</v>
      </c>
      <c r="U880" s="27">
        <v>0</v>
      </c>
      <c r="V880" s="27">
        <f t="shared" si="184"/>
        <v>290472.59999999998</v>
      </c>
      <c r="W880" s="28" t="s">
        <v>1264</v>
      </c>
      <c r="X880" s="27">
        <v>185406.40800000002</v>
      </c>
      <c r="Y880" s="27">
        <f t="shared" si="188"/>
        <v>499116.81599999999</v>
      </c>
      <c r="Z880" s="4" t="str" cm="1">
        <f t="array" ref="Z880">_xlfn.IFS(YEARFRAC(F880,G880)&lt;1,"&lt;1 Year",YEARFRAC(F880,G880)&lt;=5,"1-5 Years",YEARFRAC(F880,G880)&gt;5,"&gt;5 Years")</f>
        <v>&gt;5 Years</v>
      </c>
      <c r="AA880" s="24">
        <f>L880*(_xlfn.XLOOKUP(K880,'FX rates'!$A$2:$A$38,'FX rates'!$B$2:$B$38))</f>
        <v>171672.6</v>
      </c>
      <c r="AB880" s="24">
        <f>V880*(_xlfn.XLOOKUP(K880,'FX rates'!$A$2:$A$38,'FX rates'!$B$2:$B$38))</f>
        <v>290472.59999999998</v>
      </c>
      <c r="AC880" s="24">
        <f>X880*(_xlfn.XLOOKUP(W880,'FX rates'!$A$2:$A$38,'FX rates'!$B$2:$B$38))</f>
        <v>185406.40800000002</v>
      </c>
      <c r="AD880" s="24">
        <f>Y880*(_xlfn.XLOOKUP(W880,'FX rates'!$A$2:$A$38,'FX rates'!$B$2:$B$38))</f>
        <v>499116.81599999999</v>
      </c>
      <c r="AE880" s="30">
        <f t="shared" si="189"/>
        <v>8.0000000000000113E-2</v>
      </c>
      <c r="AF880" s="31">
        <f t="shared" si="190"/>
        <v>13733.808000000019</v>
      </c>
      <c r="AG880" s="23">
        <f t="shared" si="191"/>
        <v>118799.99999999997</v>
      </c>
      <c r="AH880" s="35">
        <f t="shared" si="185"/>
        <v>1</v>
      </c>
      <c r="AI880" s="23">
        <f>U880*(_xlfn.XLOOKUP(K880,'FX rates'!$A$2:$A$38,'FX rates'!$B$2:$B$38))</f>
        <v>0</v>
      </c>
      <c r="AJ880" s="23">
        <f>Q880*(_xlfn.XLOOKUP(K880,'FX rates'!$A$2:$A$38,'FX rates'!$B$2:$B$38))</f>
        <v>0</v>
      </c>
      <c r="AK880" s="23">
        <f>R880*(_xlfn.XLOOKUP(K880,'FX rates'!$A$2:$A$38,'FX rates'!$B$2:$B$38))</f>
        <v>0</v>
      </c>
      <c r="AM880" s="4"/>
      <c r="AN880" s="4"/>
      <c r="AO880" s="4"/>
      <c r="AP880" s="32">
        <f t="shared" si="186"/>
        <v>0.69201491676598359</v>
      </c>
      <c r="AQ880" s="32">
        <f t="shared" si="187"/>
        <v>0</v>
      </c>
      <c r="AR880" s="24">
        <f t="shared" si="192"/>
        <v>313710.408</v>
      </c>
      <c r="AS880" s="24" t="str">
        <f t="shared" si="193"/>
        <v>0</v>
      </c>
      <c r="AT880" s="24">
        <f t="shared" si="194"/>
        <v>449205.13439999998</v>
      </c>
      <c r="AU880" s="24">
        <f t="shared" si="195"/>
        <v>49911.681600000011</v>
      </c>
    </row>
    <row r="881" spans="1:47" x14ac:dyDescent="0.25">
      <c r="A881" s="28" t="s">
        <v>15794</v>
      </c>
      <c r="B881" s="28" t="s">
        <v>12529</v>
      </c>
      <c r="C881" s="28" t="s">
        <v>12530</v>
      </c>
      <c r="D881" s="28" t="s">
        <v>12531</v>
      </c>
      <c r="E881" s="28" t="s">
        <v>12532</v>
      </c>
      <c r="F881" s="29">
        <v>44578</v>
      </c>
      <c r="G881" s="29">
        <v>44896</v>
      </c>
      <c r="H881" s="28" t="s">
        <v>12533</v>
      </c>
      <c r="I881" s="28" t="s">
        <v>16052</v>
      </c>
      <c r="J881" s="28" t="s">
        <v>16033</v>
      </c>
      <c r="K881" s="28" t="s">
        <v>12534</v>
      </c>
      <c r="L881" s="27">
        <v>133631.68500000003</v>
      </c>
      <c r="M881" s="27">
        <v>36135</v>
      </c>
      <c r="N881" s="27">
        <v>0</v>
      </c>
      <c r="O881" s="27">
        <v>0</v>
      </c>
      <c r="P881" s="27">
        <f t="shared" si="182"/>
        <v>36135</v>
      </c>
      <c r="Q881" s="27">
        <v>0</v>
      </c>
      <c r="R881" s="27">
        <v>0</v>
      </c>
      <c r="S881" s="27">
        <v>0</v>
      </c>
      <c r="T881" s="27">
        <f t="shared" si="183"/>
        <v>0</v>
      </c>
      <c r="U881" s="27">
        <v>0</v>
      </c>
      <c r="V881" s="27">
        <f t="shared" si="184"/>
        <v>169766.68500000003</v>
      </c>
      <c r="W881" s="28" t="s">
        <v>12535</v>
      </c>
      <c r="X881" s="27">
        <v>149667.48720000003</v>
      </c>
      <c r="Y881" s="27">
        <f t="shared" si="188"/>
        <v>339806.17440000008</v>
      </c>
      <c r="Z881" s="4" t="str" cm="1">
        <f t="array" ref="Z881">_xlfn.IFS(YEARFRAC(F881,G881)&lt;1,"&lt;1 Year",YEARFRAC(F881,G881)&lt;=5,"1-5 Years",YEARFRAC(F881,G881)&gt;5,"&gt;5 Years")</f>
        <v>&lt;1 Year</v>
      </c>
      <c r="AA881" s="24">
        <f>L881*(_xlfn.XLOOKUP(K881,'FX rates'!$A$2:$A$38,'FX rates'!$B$2:$B$38))</f>
        <v>103015.48334875118</v>
      </c>
      <c r="AB881" s="24">
        <f>V881*(_xlfn.XLOOKUP(K881,'FX rates'!$A$2:$A$38,'FX rates'!$B$2:$B$38))</f>
        <v>130871.63506012954</v>
      </c>
      <c r="AC881" s="24">
        <f>X881*(_xlfn.XLOOKUP(W881,'FX rates'!$A$2:$A$38,'FX rates'!$B$2:$B$38))</f>
        <v>115377.34135060133</v>
      </c>
      <c r="AD881" s="24">
        <f>Y881*(_xlfn.XLOOKUP(W881,'FX rates'!$A$2:$A$38,'FX rates'!$B$2:$B$38))</f>
        <v>261953.57261794643</v>
      </c>
      <c r="AE881" s="30">
        <f t="shared" si="189"/>
        <v>0.12000000000000011</v>
      </c>
      <c r="AF881" s="31">
        <f t="shared" si="190"/>
        <v>16035.802200000006</v>
      </c>
      <c r="AG881" s="23">
        <f t="shared" si="191"/>
        <v>27856.151711378363</v>
      </c>
      <c r="AH881" s="35">
        <f t="shared" si="185"/>
        <v>0.77089115016959608</v>
      </c>
      <c r="AI881" s="23">
        <f>U881*(_xlfn.XLOOKUP(K881,'FX rates'!$A$2:$A$38,'FX rates'!$B$2:$B$38))</f>
        <v>0</v>
      </c>
      <c r="AJ881" s="23">
        <f>Q881*(_xlfn.XLOOKUP(K881,'FX rates'!$A$2:$A$38,'FX rates'!$B$2:$B$38))</f>
        <v>0</v>
      </c>
      <c r="AK881" s="23">
        <f>R881*(_xlfn.XLOOKUP(K881,'FX rates'!$A$2:$A$38,'FX rates'!$B$2:$B$38))</f>
        <v>0</v>
      </c>
      <c r="AM881" s="4"/>
      <c r="AN881" s="4"/>
      <c r="AO881" s="4"/>
      <c r="AP881" s="32">
        <f t="shared" si="186"/>
        <v>0.27040742620284997</v>
      </c>
      <c r="AQ881" s="32">
        <f t="shared" si="187"/>
        <v>0</v>
      </c>
      <c r="AR881" s="24">
        <f t="shared" si="192"/>
        <v>190138.68720000004</v>
      </c>
      <c r="AS881" s="24" t="str">
        <f t="shared" si="193"/>
        <v>0</v>
      </c>
      <c r="AT881" s="24">
        <f t="shared" si="194"/>
        <v>235758.21535615178</v>
      </c>
      <c r="AU881" s="24">
        <f t="shared" si="195"/>
        <v>26195.357261794648</v>
      </c>
    </row>
    <row r="882" spans="1:47" x14ac:dyDescent="0.25">
      <c r="A882" s="28" t="s">
        <v>15795</v>
      </c>
      <c r="B882" s="28" t="s">
        <v>12536</v>
      </c>
      <c r="C882" s="28" t="s">
        <v>12537</v>
      </c>
      <c r="D882" s="28" t="s">
        <v>12538</v>
      </c>
      <c r="E882" s="28" t="s">
        <v>12539</v>
      </c>
      <c r="F882" s="29">
        <v>44578</v>
      </c>
      <c r="G882" s="29">
        <v>44896</v>
      </c>
      <c r="H882" s="28" t="s">
        <v>12540</v>
      </c>
      <c r="I882" s="28" t="s">
        <v>16034</v>
      </c>
      <c r="J882" s="28" t="s">
        <v>16048</v>
      </c>
      <c r="K882" s="28" t="s">
        <v>12541</v>
      </c>
      <c r="L882" s="27">
        <v>98868.000000000015</v>
      </c>
      <c r="M882" s="4">
        <v>0</v>
      </c>
      <c r="N882" s="27">
        <v>1393159.9700000002</v>
      </c>
      <c r="O882" s="27">
        <v>0</v>
      </c>
      <c r="P882" s="27">
        <f t="shared" si="182"/>
        <v>1393159.9700000002</v>
      </c>
      <c r="Q882" s="27">
        <v>0</v>
      </c>
      <c r="R882" s="27">
        <v>0</v>
      </c>
      <c r="S882" s="27">
        <v>0</v>
      </c>
      <c r="T882" s="27">
        <f t="shared" si="183"/>
        <v>0</v>
      </c>
      <c r="U882" s="27">
        <v>0</v>
      </c>
      <c r="V882" s="27">
        <f t="shared" si="184"/>
        <v>1492027.9700000002</v>
      </c>
      <c r="W882" s="28" t="s">
        <v>12542</v>
      </c>
      <c r="X882" s="27">
        <v>103811.40000000002</v>
      </c>
      <c r="Y882" s="27">
        <f t="shared" si="188"/>
        <v>207622.80000000005</v>
      </c>
      <c r="Z882" s="4" t="str" cm="1">
        <f t="array" ref="Z882">_xlfn.IFS(YEARFRAC(F882,G882)&lt;1,"&lt;1 Year",YEARFRAC(F882,G882)&lt;=5,"1-5 Years",YEARFRAC(F882,G882)&gt;5,"&gt;5 Years")</f>
        <v>&lt;1 Year</v>
      </c>
      <c r="AA882" s="24">
        <f>L882*(_xlfn.XLOOKUP(K882,'FX rates'!$A$2:$A$38,'FX rates'!$B$2:$B$38))</f>
        <v>131558.7042074785</v>
      </c>
      <c r="AB882" s="24">
        <f>V882*(_xlfn.XLOOKUP(K882,'FX rates'!$A$2:$A$38,'FX rates'!$B$2:$B$38))</f>
        <v>1985367.0183933587</v>
      </c>
      <c r="AC882" s="24">
        <f>X882*(_xlfn.XLOOKUP(W882,'FX rates'!$A$2:$A$38,'FX rates'!$B$2:$B$38))</f>
        <v>138136.63941785242</v>
      </c>
      <c r="AD882" s="24">
        <f>Y882*(_xlfn.XLOOKUP(W882,'FX rates'!$A$2:$A$38,'FX rates'!$B$2:$B$38))</f>
        <v>276273.27883570484</v>
      </c>
      <c r="AE882" s="30">
        <f t="shared" si="189"/>
        <v>4.9999999999999975E-2</v>
      </c>
      <c r="AF882" s="31">
        <f t="shared" si="190"/>
        <v>4943.4000000000087</v>
      </c>
      <c r="AG882" s="23">
        <f t="shared" si="191"/>
        <v>1853808.3141858801</v>
      </c>
      <c r="AH882" s="35">
        <f t="shared" si="185"/>
        <v>1.3306500000756409</v>
      </c>
      <c r="AI882" s="23">
        <f>U882*(_xlfn.XLOOKUP(K882,'FX rates'!$A$2:$A$38,'FX rates'!$B$2:$B$38))</f>
        <v>0</v>
      </c>
      <c r="AJ882" s="23">
        <f>Q882*(_xlfn.XLOOKUP(K882,'FX rates'!$A$2:$A$38,'FX rates'!$B$2:$B$38))</f>
        <v>0</v>
      </c>
      <c r="AK882" s="23">
        <f>R882*(_xlfn.XLOOKUP(K882,'FX rates'!$A$2:$A$38,'FX rates'!$B$2:$B$38))</f>
        <v>0</v>
      </c>
      <c r="AM882" s="4"/>
      <c r="AN882" s="4"/>
      <c r="AO882" s="4"/>
      <c r="AP882" s="32">
        <f t="shared" si="186"/>
        <v>0</v>
      </c>
      <c r="AQ882" s="32">
        <f t="shared" si="187"/>
        <v>0</v>
      </c>
      <c r="AR882" s="24">
        <f t="shared" si="192"/>
        <v>103811.40000000002</v>
      </c>
      <c r="AS882" s="24" t="str">
        <f t="shared" si="193"/>
        <v>0</v>
      </c>
      <c r="AT882" s="24">
        <f t="shared" si="194"/>
        <v>248645.95095213436</v>
      </c>
      <c r="AU882" s="24">
        <f t="shared" si="195"/>
        <v>27627.327883570484</v>
      </c>
    </row>
    <row r="883" spans="1:47" x14ac:dyDescent="0.25">
      <c r="A883" s="28" t="s">
        <v>15796</v>
      </c>
      <c r="B883" s="28" t="s">
        <v>12543</v>
      </c>
      <c r="C883" s="28" t="s">
        <v>12544</v>
      </c>
      <c r="D883" s="28" t="s">
        <v>12545</v>
      </c>
      <c r="E883" s="28" t="s">
        <v>12546</v>
      </c>
      <c r="F883" s="29">
        <v>44578</v>
      </c>
      <c r="G883" s="29">
        <v>44896</v>
      </c>
      <c r="H883" s="28" t="s">
        <v>12547</v>
      </c>
      <c r="I883" s="28" t="s">
        <v>16052</v>
      </c>
      <c r="J883" s="28" t="s">
        <v>16037</v>
      </c>
      <c r="K883" s="28" t="s">
        <v>12548</v>
      </c>
      <c r="L883" s="27">
        <v>261360.00000000006</v>
      </c>
      <c r="M883" s="27">
        <v>177870.00000000003</v>
      </c>
      <c r="N883" s="27">
        <v>0</v>
      </c>
      <c r="O883" s="27">
        <v>0</v>
      </c>
      <c r="P883" s="27">
        <f t="shared" si="182"/>
        <v>177870.00000000003</v>
      </c>
      <c r="Q883" s="27">
        <v>0</v>
      </c>
      <c r="R883" s="27">
        <v>0</v>
      </c>
      <c r="S883" s="27">
        <v>0</v>
      </c>
      <c r="T883" s="27">
        <f t="shared" si="183"/>
        <v>0</v>
      </c>
      <c r="U883" s="27">
        <v>0</v>
      </c>
      <c r="V883" s="27">
        <f t="shared" si="184"/>
        <v>439230.00000000012</v>
      </c>
      <c r="W883" s="28" t="s">
        <v>12549</v>
      </c>
      <c r="X883" s="27">
        <v>300564.00000000006</v>
      </c>
      <c r="Y883" s="27">
        <f t="shared" si="188"/>
        <v>805678.50000000012</v>
      </c>
      <c r="Z883" s="4" t="str" cm="1">
        <f t="array" ref="Z883">_xlfn.IFS(YEARFRAC(F883,G883)&lt;1,"&lt;1 Year",YEARFRAC(F883,G883)&lt;=5,"1-5 Years",YEARFRAC(F883,G883)&gt;5,"&gt;5 Years")</f>
        <v>&lt;1 Year</v>
      </c>
      <c r="AA883" s="24">
        <f>L883*(_xlfn.XLOOKUP(K883,'FX rates'!$A$2:$A$38,'FX rates'!$B$2:$B$38))</f>
        <v>261360.00000000006</v>
      </c>
      <c r="AB883" s="24">
        <f>V883*(_xlfn.XLOOKUP(K883,'FX rates'!$A$2:$A$38,'FX rates'!$B$2:$B$38))</f>
        <v>439230.00000000012</v>
      </c>
      <c r="AC883" s="24">
        <f>X883*(_xlfn.XLOOKUP(W883,'FX rates'!$A$2:$A$38,'FX rates'!$B$2:$B$38))</f>
        <v>300564.00000000006</v>
      </c>
      <c r="AD883" s="24">
        <f>Y883*(_xlfn.XLOOKUP(W883,'FX rates'!$A$2:$A$38,'FX rates'!$B$2:$B$38))</f>
        <v>805678.50000000012</v>
      </c>
      <c r="AE883" s="30">
        <f t="shared" si="189"/>
        <v>0.14999999999999997</v>
      </c>
      <c r="AF883" s="31">
        <f t="shared" si="190"/>
        <v>39204</v>
      </c>
      <c r="AG883" s="23">
        <f t="shared" si="191"/>
        <v>177870.00000000006</v>
      </c>
      <c r="AH883" s="35">
        <f t="shared" si="185"/>
        <v>1</v>
      </c>
      <c r="AI883" s="23">
        <f>U883*(_xlfn.XLOOKUP(K883,'FX rates'!$A$2:$A$38,'FX rates'!$B$2:$B$38))</f>
        <v>0</v>
      </c>
      <c r="AJ883" s="23">
        <f>Q883*(_xlfn.XLOOKUP(K883,'FX rates'!$A$2:$A$38,'FX rates'!$B$2:$B$38))</f>
        <v>0</v>
      </c>
      <c r="AK883" s="23">
        <f>R883*(_xlfn.XLOOKUP(K883,'FX rates'!$A$2:$A$38,'FX rates'!$B$2:$B$38))</f>
        <v>0</v>
      </c>
      <c r="AM883" s="4"/>
      <c r="AN883" s="4"/>
      <c r="AO883" s="4"/>
      <c r="AP883" s="32">
        <f t="shared" si="186"/>
        <v>0.68055555555555547</v>
      </c>
      <c r="AQ883" s="32">
        <f t="shared" si="187"/>
        <v>0</v>
      </c>
      <c r="AR883" s="24">
        <f t="shared" si="192"/>
        <v>505114.50000000006</v>
      </c>
      <c r="AS883" s="24" t="str">
        <f t="shared" si="193"/>
        <v>0</v>
      </c>
      <c r="AT883" s="24">
        <f t="shared" si="194"/>
        <v>725110.65000000014</v>
      </c>
      <c r="AU883" s="24">
        <f t="shared" si="195"/>
        <v>80567.849999999977</v>
      </c>
    </row>
    <row r="884" spans="1:47" x14ac:dyDescent="0.25">
      <c r="A884" s="28" t="s">
        <v>15797</v>
      </c>
      <c r="B884" s="28" t="s">
        <v>12550</v>
      </c>
      <c r="C884" s="28" t="s">
        <v>12551</v>
      </c>
      <c r="D884" s="28" t="s">
        <v>12552</v>
      </c>
      <c r="E884" s="28" t="s">
        <v>12553</v>
      </c>
      <c r="F884" s="29">
        <v>44578</v>
      </c>
      <c r="G884" s="29">
        <v>44896</v>
      </c>
      <c r="H884" s="28" t="s">
        <v>12554</v>
      </c>
      <c r="I884" s="28" t="s">
        <v>16057</v>
      </c>
      <c r="J884" s="28" t="s">
        <v>16040</v>
      </c>
      <c r="K884" s="28" t="s">
        <v>12555</v>
      </c>
      <c r="L884" s="27">
        <v>114444.00000000001</v>
      </c>
      <c r="M884" s="4">
        <v>0</v>
      </c>
      <c r="N884" s="27">
        <v>142208</v>
      </c>
      <c r="O884" s="27">
        <v>0</v>
      </c>
      <c r="P884" s="27">
        <f t="shared" si="182"/>
        <v>142208</v>
      </c>
      <c r="Q884" s="27">
        <v>0</v>
      </c>
      <c r="R884" s="27">
        <v>0</v>
      </c>
      <c r="S884" s="27">
        <v>0</v>
      </c>
      <c r="T884" s="27">
        <f t="shared" si="183"/>
        <v>0</v>
      </c>
      <c r="U884" s="27">
        <v>0</v>
      </c>
      <c r="V884" s="27">
        <f t="shared" si="184"/>
        <v>256652</v>
      </c>
      <c r="W884" s="28" t="s">
        <v>12556</v>
      </c>
      <c r="X884" s="27">
        <v>131610.6</v>
      </c>
      <c r="Y884" s="27">
        <f t="shared" si="188"/>
        <v>263221.2</v>
      </c>
      <c r="Z884" s="4" t="str" cm="1">
        <f t="array" ref="Z884">_xlfn.IFS(YEARFRAC(F884,G884)&lt;1,"&lt;1 Year",YEARFRAC(F884,G884)&lt;=5,"1-5 Years",YEARFRAC(F884,G884)&gt;5,"&gt;5 Years")</f>
        <v>&lt;1 Year</v>
      </c>
      <c r="AA884" s="24">
        <f>L884*(_xlfn.XLOOKUP(K884,'FX rates'!$A$2:$A$38,'FX rates'!$B$2:$B$38))</f>
        <v>152284.90860865667</v>
      </c>
      <c r="AB884" s="24">
        <f>V884*(_xlfn.XLOOKUP(K884,'FX rates'!$A$2:$A$38,'FX rates'!$B$2:$B$38))</f>
        <v>341513.98381941341</v>
      </c>
      <c r="AC884" s="24">
        <f>X884*(_xlfn.XLOOKUP(W884,'FX rates'!$A$2:$A$38,'FX rates'!$B$2:$B$38))</f>
        <v>175127.64489995516</v>
      </c>
      <c r="AD884" s="24">
        <f>Y884*(_xlfn.XLOOKUP(W884,'FX rates'!$A$2:$A$38,'FX rates'!$B$2:$B$38))</f>
        <v>350255.28979991033</v>
      </c>
      <c r="AE884" s="30">
        <f t="shared" si="189"/>
        <v>0.15</v>
      </c>
      <c r="AF884" s="31">
        <f t="shared" si="190"/>
        <v>17166.599999999991</v>
      </c>
      <c r="AG884" s="23">
        <f t="shared" si="191"/>
        <v>189229.07521075674</v>
      </c>
      <c r="AH884" s="35">
        <f t="shared" si="185"/>
        <v>1.3306500000756409</v>
      </c>
      <c r="AI884" s="23">
        <f>U884*(_xlfn.XLOOKUP(K884,'FX rates'!$A$2:$A$38,'FX rates'!$B$2:$B$38))</f>
        <v>0</v>
      </c>
      <c r="AJ884" s="23">
        <f>Q884*(_xlfn.XLOOKUP(K884,'FX rates'!$A$2:$A$38,'FX rates'!$B$2:$B$38))</f>
        <v>0</v>
      </c>
      <c r="AK884" s="23">
        <f>R884*(_xlfn.XLOOKUP(K884,'FX rates'!$A$2:$A$38,'FX rates'!$B$2:$B$38))</f>
        <v>0</v>
      </c>
      <c r="AM884" s="4"/>
      <c r="AN884" s="4"/>
      <c r="AO884" s="4"/>
      <c r="AP884" s="32">
        <f t="shared" si="186"/>
        <v>0</v>
      </c>
      <c r="AQ884" s="32">
        <f t="shared" si="187"/>
        <v>0</v>
      </c>
      <c r="AR884" s="24">
        <f t="shared" si="192"/>
        <v>131610.6</v>
      </c>
      <c r="AS884" s="24" t="str">
        <f t="shared" si="193"/>
        <v>0</v>
      </c>
      <c r="AT884" s="24">
        <f t="shared" si="194"/>
        <v>315229.76081991929</v>
      </c>
      <c r="AU884" s="24">
        <f t="shared" si="195"/>
        <v>35025.528979991039</v>
      </c>
    </row>
    <row r="885" spans="1:47" x14ac:dyDescent="0.25">
      <c r="A885" s="28" t="s">
        <v>15798</v>
      </c>
      <c r="B885" s="28" t="s">
        <v>12557</v>
      </c>
      <c r="C885" s="28" t="s">
        <v>12558</v>
      </c>
      <c r="D885" s="28" t="s">
        <v>12559</v>
      </c>
      <c r="E885" s="28" t="s">
        <v>12560</v>
      </c>
      <c r="F885" s="29">
        <v>44578</v>
      </c>
      <c r="G885" s="29">
        <v>44896</v>
      </c>
      <c r="H885" s="28" t="s">
        <v>12561</v>
      </c>
      <c r="I885" s="28" t="s">
        <v>16041</v>
      </c>
      <c r="J885" s="28" t="s">
        <v>16035</v>
      </c>
      <c r="K885" s="28" t="s">
        <v>12562</v>
      </c>
      <c r="L885" s="27">
        <v>194480.00000000003</v>
      </c>
      <c r="M885" s="27">
        <v>268180</v>
      </c>
      <c r="N885" s="27">
        <v>0</v>
      </c>
      <c r="O885" s="27">
        <v>0</v>
      </c>
      <c r="P885" s="27">
        <f t="shared" si="182"/>
        <v>268180</v>
      </c>
      <c r="Q885" s="27">
        <v>0</v>
      </c>
      <c r="R885" s="27">
        <v>0</v>
      </c>
      <c r="S885" s="27">
        <v>0</v>
      </c>
      <c r="T885" s="27">
        <f t="shared" si="183"/>
        <v>0</v>
      </c>
      <c r="U885" s="27">
        <v>0</v>
      </c>
      <c r="V885" s="27">
        <f t="shared" si="184"/>
        <v>462660</v>
      </c>
      <c r="W885" s="28" t="s">
        <v>12563</v>
      </c>
      <c r="X885" s="27">
        <v>211983.20000000004</v>
      </c>
      <c r="Y885" s="27">
        <f t="shared" si="188"/>
        <v>716282.60000000009</v>
      </c>
      <c r="Z885" s="4" t="str" cm="1">
        <f t="array" ref="Z885">_xlfn.IFS(YEARFRAC(F885,G885)&lt;1,"&lt;1 Year",YEARFRAC(F885,G885)&lt;=5,"1-5 Years",YEARFRAC(F885,G885)&gt;5,"&gt;5 Years")</f>
        <v>&lt;1 Year</v>
      </c>
      <c r="AA885" s="24">
        <f>L885*(_xlfn.XLOOKUP(K885,'FX rates'!$A$2:$A$38,'FX rates'!$B$2:$B$38))</f>
        <v>194480.00000000003</v>
      </c>
      <c r="AB885" s="24">
        <f>V885*(_xlfn.XLOOKUP(K885,'FX rates'!$A$2:$A$38,'FX rates'!$B$2:$B$38))</f>
        <v>462660</v>
      </c>
      <c r="AC885" s="24">
        <f>X885*(_xlfn.XLOOKUP(W885,'FX rates'!$A$2:$A$38,'FX rates'!$B$2:$B$38))</f>
        <v>211983.20000000004</v>
      </c>
      <c r="AD885" s="24">
        <f>Y885*(_xlfn.XLOOKUP(W885,'FX rates'!$A$2:$A$38,'FX rates'!$B$2:$B$38))</f>
        <v>716282.60000000009</v>
      </c>
      <c r="AE885" s="30">
        <f t="shared" si="189"/>
        <v>9.0000000000000052E-2</v>
      </c>
      <c r="AF885" s="31">
        <f t="shared" si="190"/>
        <v>17503.200000000012</v>
      </c>
      <c r="AG885" s="23">
        <f t="shared" si="191"/>
        <v>268180</v>
      </c>
      <c r="AH885" s="35">
        <f t="shared" si="185"/>
        <v>1</v>
      </c>
      <c r="AI885" s="23">
        <f>U885*(_xlfn.XLOOKUP(K885,'FX rates'!$A$2:$A$38,'FX rates'!$B$2:$B$38))</f>
        <v>0</v>
      </c>
      <c r="AJ885" s="23">
        <f>Q885*(_xlfn.XLOOKUP(K885,'FX rates'!$A$2:$A$38,'FX rates'!$B$2:$B$38))</f>
        <v>0</v>
      </c>
      <c r="AK885" s="23">
        <f>R885*(_xlfn.XLOOKUP(K885,'FX rates'!$A$2:$A$38,'FX rates'!$B$2:$B$38))</f>
        <v>0</v>
      </c>
      <c r="AM885" s="4"/>
      <c r="AN885" s="4"/>
      <c r="AO885" s="4"/>
      <c r="AP885" s="32">
        <f t="shared" si="186"/>
        <v>1.3789592760180993</v>
      </c>
      <c r="AQ885" s="32">
        <f t="shared" si="187"/>
        <v>0</v>
      </c>
      <c r="AR885" s="24">
        <f t="shared" si="192"/>
        <v>504299.4</v>
      </c>
      <c r="AS885" s="24" t="str">
        <f t="shared" si="193"/>
        <v>0</v>
      </c>
      <c r="AT885" s="24">
        <f t="shared" si="194"/>
        <v>644654.34000000008</v>
      </c>
      <c r="AU885" s="24">
        <f t="shared" si="195"/>
        <v>71628.260000000009</v>
      </c>
    </row>
    <row r="886" spans="1:47" x14ac:dyDescent="0.25">
      <c r="A886" s="28" t="s">
        <v>15799</v>
      </c>
      <c r="B886" s="28" t="s">
        <v>12564</v>
      </c>
      <c r="C886" s="28" t="s">
        <v>12565</v>
      </c>
      <c r="D886" s="28" t="s">
        <v>12566</v>
      </c>
      <c r="E886" s="28" t="s">
        <v>12567</v>
      </c>
      <c r="F886" s="29">
        <v>44578</v>
      </c>
      <c r="G886" s="29">
        <v>44896</v>
      </c>
      <c r="H886" s="28" t="s">
        <v>12568</v>
      </c>
      <c r="I886" s="28" t="s">
        <v>16049</v>
      </c>
      <c r="J886" s="4" t="s">
        <v>16049</v>
      </c>
      <c r="K886" s="28" t="s">
        <v>12569</v>
      </c>
      <c r="L886" s="27">
        <v>1900800.0000000005</v>
      </c>
      <c r="M886" s="27">
        <v>689700.00000000012</v>
      </c>
      <c r="N886" s="27">
        <v>0</v>
      </c>
      <c r="O886" s="27">
        <v>0</v>
      </c>
      <c r="P886" s="27">
        <f t="shared" si="182"/>
        <v>689700.00000000012</v>
      </c>
      <c r="Q886" s="27">
        <v>0</v>
      </c>
      <c r="R886" s="27">
        <v>0</v>
      </c>
      <c r="S886" s="27">
        <v>0</v>
      </c>
      <c r="T886" s="27">
        <f t="shared" si="183"/>
        <v>0</v>
      </c>
      <c r="U886" s="27">
        <v>0</v>
      </c>
      <c r="V886" s="27">
        <f t="shared" si="184"/>
        <v>2590500.0000000005</v>
      </c>
      <c r="W886" s="28" t="s">
        <v>12570</v>
      </c>
      <c r="X886" s="27">
        <v>2128896.0000000009</v>
      </c>
      <c r="Y886" s="27">
        <f t="shared" si="188"/>
        <v>5030256.0000000019</v>
      </c>
      <c r="Z886" s="4" t="str" cm="1">
        <f t="array" ref="Z886">_xlfn.IFS(YEARFRAC(F886,G886)&lt;1,"&lt;1 Year",YEARFRAC(F886,G886)&lt;=5,"1-5 Years",YEARFRAC(F886,G886)&gt;5,"&gt;5 Years")</f>
        <v>&lt;1 Year</v>
      </c>
      <c r="AA886" s="24">
        <f>L886*(_xlfn.XLOOKUP(K886,'FX rates'!$A$2:$A$38,'FX rates'!$B$2:$B$38))</f>
        <v>242320.71033827765</v>
      </c>
      <c r="AB886" s="24">
        <f>V886*(_xlfn.XLOOKUP(K886,'FX rates'!$A$2:$A$38,'FX rates'!$B$2:$B$38))</f>
        <v>330246.1069714374</v>
      </c>
      <c r="AC886" s="24">
        <f>X886*(_xlfn.XLOOKUP(W886,'FX rates'!$A$2:$A$38,'FX rates'!$B$2:$B$38))</f>
        <v>271399.195578871</v>
      </c>
      <c r="AD886" s="24">
        <f>Y886*(_xlfn.XLOOKUP(W886,'FX rates'!$A$2:$A$38,'FX rates'!$B$2:$B$38))</f>
        <v>641274.83538688102</v>
      </c>
      <c r="AE886" s="30">
        <f t="shared" si="189"/>
        <v>0.12000000000000012</v>
      </c>
      <c r="AF886" s="31">
        <f t="shared" si="190"/>
        <v>228096.00000000047</v>
      </c>
      <c r="AG886" s="23">
        <f t="shared" si="191"/>
        <v>87925.396633159748</v>
      </c>
      <c r="AH886" s="35">
        <f t="shared" si="185"/>
        <v>0.12748353868806692</v>
      </c>
      <c r="AI886" s="23">
        <f>U886*(_xlfn.XLOOKUP(K886,'FX rates'!$A$2:$A$38,'FX rates'!$B$2:$B$38))</f>
        <v>0</v>
      </c>
      <c r="AJ886" s="23">
        <f>Q886*(_xlfn.XLOOKUP(K886,'FX rates'!$A$2:$A$38,'FX rates'!$B$2:$B$38))</f>
        <v>0</v>
      </c>
      <c r="AK886" s="23">
        <f>R886*(_xlfn.XLOOKUP(K886,'FX rates'!$A$2:$A$38,'FX rates'!$B$2:$B$38))</f>
        <v>0</v>
      </c>
      <c r="AM886" s="4"/>
      <c r="AN886" s="4"/>
      <c r="AO886" s="4"/>
      <c r="AP886" s="32">
        <f t="shared" si="186"/>
        <v>0.36284722222222221</v>
      </c>
      <c r="AQ886" s="32">
        <f t="shared" si="187"/>
        <v>0</v>
      </c>
      <c r="AR886" s="24">
        <f t="shared" si="192"/>
        <v>2901360.0000000014</v>
      </c>
      <c r="AS886" s="24" t="str">
        <f t="shared" si="193"/>
        <v>0</v>
      </c>
      <c r="AT886" s="24">
        <f t="shared" si="194"/>
        <v>577147.35184819298</v>
      </c>
      <c r="AU886" s="24">
        <f t="shared" si="195"/>
        <v>64127.483538688044</v>
      </c>
    </row>
    <row r="887" spans="1:47" x14ac:dyDescent="0.25">
      <c r="A887" s="28" t="s">
        <v>15800</v>
      </c>
      <c r="B887" s="28" t="s">
        <v>12571</v>
      </c>
      <c r="C887" s="28" t="s">
        <v>12572</v>
      </c>
      <c r="D887" s="28" t="s">
        <v>12573</v>
      </c>
      <c r="E887" s="28" t="s">
        <v>12574</v>
      </c>
      <c r="F887" s="29">
        <v>44578</v>
      </c>
      <c r="G887" s="29">
        <v>44896</v>
      </c>
      <c r="H887" s="28" t="s">
        <v>12575</v>
      </c>
      <c r="I887" s="28" t="s">
        <v>16048</v>
      </c>
      <c r="J887" s="28" t="s">
        <v>16035</v>
      </c>
      <c r="K887" s="28" t="s">
        <v>12576</v>
      </c>
      <c r="L887" s="27">
        <v>151250</v>
      </c>
      <c r="M887" s="27">
        <v>56782.000000000007</v>
      </c>
      <c r="N887" s="27">
        <v>0</v>
      </c>
      <c r="O887" s="27">
        <v>0</v>
      </c>
      <c r="P887" s="27">
        <f t="shared" si="182"/>
        <v>56782.000000000007</v>
      </c>
      <c r="Q887" s="27">
        <v>0</v>
      </c>
      <c r="R887" s="27">
        <v>0</v>
      </c>
      <c r="S887" s="27">
        <v>0</v>
      </c>
      <c r="T887" s="27">
        <f t="shared" si="183"/>
        <v>0</v>
      </c>
      <c r="U887" s="27">
        <v>0</v>
      </c>
      <c r="V887" s="27">
        <f t="shared" si="184"/>
        <v>208032</v>
      </c>
      <c r="W887" s="28" t="s">
        <v>12577</v>
      </c>
      <c r="X887" s="27">
        <v>161837.5</v>
      </c>
      <c r="Y887" s="27">
        <f t="shared" si="188"/>
        <v>384431.74</v>
      </c>
      <c r="Z887" s="4" t="str" cm="1">
        <f t="array" ref="Z887">_xlfn.IFS(YEARFRAC(F887,G887)&lt;1,"&lt;1 Year",YEARFRAC(F887,G887)&lt;=5,"1-5 Years",YEARFRAC(F887,G887)&gt;5,"&gt;5 Years")</f>
        <v>&lt;1 Year</v>
      </c>
      <c r="AA887" s="24">
        <f>L887*(_xlfn.XLOOKUP(K887,'FX rates'!$A$2:$A$38,'FX rates'!$B$2:$B$38))</f>
        <v>201260.81251144069</v>
      </c>
      <c r="AB887" s="24">
        <f>V887*(_xlfn.XLOOKUP(K887,'FX rates'!$A$2:$A$38,'FX rates'!$B$2:$B$38))</f>
        <v>276817.78081573575</v>
      </c>
      <c r="AC887" s="24">
        <f>X887*(_xlfn.XLOOKUP(W887,'FX rates'!$A$2:$A$38,'FX rates'!$B$2:$B$38))</f>
        <v>215349.06938724153</v>
      </c>
      <c r="AD887" s="24">
        <f>Y887*(_xlfn.XLOOKUP(W887,'FX rates'!$A$2:$A$38,'FX rates'!$B$2:$B$38))</f>
        <v>511544.09486007877</v>
      </c>
      <c r="AE887" s="30">
        <f t="shared" si="189"/>
        <v>6.9999999999999965E-2</v>
      </c>
      <c r="AF887" s="31">
        <f t="shared" si="190"/>
        <v>10587.5</v>
      </c>
      <c r="AG887" s="23">
        <f t="shared" si="191"/>
        <v>75556.968304295064</v>
      </c>
      <c r="AH887" s="35">
        <f t="shared" si="185"/>
        <v>1.3306500000756409</v>
      </c>
      <c r="AI887" s="23">
        <f>U887*(_xlfn.XLOOKUP(K887,'FX rates'!$A$2:$A$38,'FX rates'!$B$2:$B$38))</f>
        <v>0</v>
      </c>
      <c r="AJ887" s="23">
        <f>Q887*(_xlfn.XLOOKUP(K887,'FX rates'!$A$2:$A$38,'FX rates'!$B$2:$B$38))</f>
        <v>0</v>
      </c>
      <c r="AK887" s="23">
        <f>R887*(_xlfn.XLOOKUP(K887,'FX rates'!$A$2:$A$38,'FX rates'!$B$2:$B$38))</f>
        <v>0</v>
      </c>
      <c r="AM887" s="4"/>
      <c r="AN887" s="4"/>
      <c r="AO887" s="4"/>
      <c r="AP887" s="32">
        <f t="shared" si="186"/>
        <v>0.37541818181818187</v>
      </c>
      <c r="AQ887" s="32">
        <f t="shared" si="187"/>
        <v>0</v>
      </c>
      <c r="AR887" s="24">
        <f t="shared" si="192"/>
        <v>222594.24000000002</v>
      </c>
      <c r="AS887" s="24" t="str">
        <f t="shared" si="193"/>
        <v>0</v>
      </c>
      <c r="AT887" s="24">
        <f t="shared" si="194"/>
        <v>460389.68537407089</v>
      </c>
      <c r="AU887" s="24">
        <f t="shared" si="195"/>
        <v>51154.409486007877</v>
      </c>
    </row>
    <row r="888" spans="1:47" x14ac:dyDescent="0.25">
      <c r="A888" s="28" t="s">
        <v>15801</v>
      </c>
      <c r="B888" s="28" t="s">
        <v>12578</v>
      </c>
      <c r="C888" s="28" t="s">
        <v>12579</v>
      </c>
      <c r="D888" s="28" t="s">
        <v>12580</v>
      </c>
      <c r="E888" s="28" t="s">
        <v>12581</v>
      </c>
      <c r="F888" s="29">
        <v>44578</v>
      </c>
      <c r="G888" s="29">
        <v>44896</v>
      </c>
      <c r="H888" s="28" t="s">
        <v>12582</v>
      </c>
      <c r="I888" s="28" t="s">
        <v>16048</v>
      </c>
      <c r="J888" s="28" t="s">
        <v>16045</v>
      </c>
      <c r="K888" s="28" t="s">
        <v>12583</v>
      </c>
      <c r="L888" s="27">
        <v>141372.00000000003</v>
      </c>
      <c r="M888" s="27">
        <v>58080</v>
      </c>
      <c r="N888" s="27">
        <v>0</v>
      </c>
      <c r="O888" s="27">
        <v>0</v>
      </c>
      <c r="P888" s="27">
        <f t="shared" si="182"/>
        <v>58080</v>
      </c>
      <c r="Q888" s="27">
        <v>0</v>
      </c>
      <c r="R888" s="27">
        <v>0</v>
      </c>
      <c r="S888" s="27">
        <v>0</v>
      </c>
      <c r="T888" s="27">
        <f t="shared" si="183"/>
        <v>0</v>
      </c>
      <c r="U888" s="27">
        <v>0</v>
      </c>
      <c r="V888" s="27">
        <f t="shared" si="184"/>
        <v>199452.00000000003</v>
      </c>
      <c r="W888" s="28" t="s">
        <v>12584</v>
      </c>
      <c r="X888" s="27">
        <v>149854.32000000004</v>
      </c>
      <c r="Y888" s="27">
        <f t="shared" si="188"/>
        <v>361273.44000000006</v>
      </c>
      <c r="Z888" s="4" t="str" cm="1">
        <f t="array" ref="Z888">_xlfn.IFS(YEARFRAC(F888,G888)&lt;1,"&lt;1 Year",YEARFRAC(F888,G888)&lt;=5,"1-5 Years",YEARFRAC(F888,G888)&gt;5,"&gt;5 Years")</f>
        <v>&lt;1 Year</v>
      </c>
      <c r="AA888" s="24">
        <f>L888*(_xlfn.XLOOKUP(K888,'FX rates'!$A$2:$A$38,'FX rates'!$B$2:$B$38))</f>
        <v>188116.65181069355</v>
      </c>
      <c r="AB888" s="24">
        <f>V888*(_xlfn.XLOOKUP(K888,'FX rates'!$A$2:$A$38,'FX rates'!$B$2:$B$38))</f>
        <v>265400.80381508678</v>
      </c>
      <c r="AC888" s="24">
        <f>X888*(_xlfn.XLOOKUP(W888,'FX rates'!$A$2:$A$38,'FX rates'!$B$2:$B$38))</f>
        <v>199403.65091933517</v>
      </c>
      <c r="AD888" s="24">
        <f>Y888*(_xlfn.XLOOKUP(W888,'FX rates'!$A$2:$A$38,'FX rates'!$B$2:$B$38))</f>
        <v>480728.50296332716</v>
      </c>
      <c r="AE888" s="30">
        <f t="shared" si="189"/>
        <v>5.9999999999999991E-2</v>
      </c>
      <c r="AF888" s="31">
        <f t="shared" si="190"/>
        <v>8482.320000000007</v>
      </c>
      <c r="AG888" s="23">
        <f t="shared" si="191"/>
        <v>77284.152004393225</v>
      </c>
      <c r="AH888" s="35">
        <f t="shared" si="185"/>
        <v>1.3306500000756409</v>
      </c>
      <c r="AI888" s="23">
        <f>U888*(_xlfn.XLOOKUP(K888,'FX rates'!$A$2:$A$38,'FX rates'!$B$2:$B$38))</f>
        <v>0</v>
      </c>
      <c r="AJ888" s="23">
        <f>Q888*(_xlfn.XLOOKUP(K888,'FX rates'!$A$2:$A$38,'FX rates'!$B$2:$B$38))</f>
        <v>0</v>
      </c>
      <c r="AK888" s="23">
        <f>R888*(_xlfn.XLOOKUP(K888,'FX rates'!$A$2:$A$38,'FX rates'!$B$2:$B$38))</f>
        <v>0</v>
      </c>
      <c r="AM888" s="4"/>
      <c r="AN888" s="4"/>
      <c r="AO888" s="4"/>
      <c r="AP888" s="32">
        <f t="shared" si="186"/>
        <v>0.41083099906629311</v>
      </c>
      <c r="AQ888" s="32">
        <f t="shared" si="187"/>
        <v>0</v>
      </c>
      <c r="AR888" s="24">
        <f t="shared" si="192"/>
        <v>211419.12000000002</v>
      </c>
      <c r="AS888" s="24" t="str">
        <f t="shared" si="193"/>
        <v>0</v>
      </c>
      <c r="AT888" s="24">
        <f t="shared" si="194"/>
        <v>432655.65266699443</v>
      </c>
      <c r="AU888" s="24">
        <f t="shared" si="195"/>
        <v>48072.850296332734</v>
      </c>
    </row>
    <row r="889" spans="1:47" x14ac:dyDescent="0.25">
      <c r="A889" s="28" t="s">
        <v>15802</v>
      </c>
      <c r="B889" s="28" t="s">
        <v>12585</v>
      </c>
      <c r="C889" s="28" t="s">
        <v>12586</v>
      </c>
      <c r="D889" s="28" t="s">
        <v>12587</v>
      </c>
      <c r="E889" s="28" t="s">
        <v>12588</v>
      </c>
      <c r="F889" s="29">
        <v>44578</v>
      </c>
      <c r="G889" s="29">
        <v>44896</v>
      </c>
      <c r="H889" s="28" t="s">
        <v>12589</v>
      </c>
      <c r="I889" s="28" t="s">
        <v>16040</v>
      </c>
      <c r="J889" s="28" t="s">
        <v>16055</v>
      </c>
      <c r="K889" s="28" t="s">
        <v>12590</v>
      </c>
      <c r="L889" s="27">
        <v>207900.00000000003</v>
      </c>
      <c r="M889" s="27">
        <v>100672.00000000001</v>
      </c>
      <c r="N889" s="27">
        <v>0</v>
      </c>
      <c r="O889" s="27">
        <v>0</v>
      </c>
      <c r="P889" s="27">
        <f t="shared" si="182"/>
        <v>100672.00000000001</v>
      </c>
      <c r="Q889" s="27">
        <v>0</v>
      </c>
      <c r="R889" s="27">
        <v>0</v>
      </c>
      <c r="S889" s="27">
        <v>0</v>
      </c>
      <c r="T889" s="27">
        <f t="shared" si="183"/>
        <v>0</v>
      </c>
      <c r="U889" s="27">
        <v>0</v>
      </c>
      <c r="V889" s="27">
        <f t="shared" si="184"/>
        <v>308572.00000000006</v>
      </c>
      <c r="W889" s="28" t="s">
        <v>12591</v>
      </c>
      <c r="X889" s="27">
        <v>222453.00000000006</v>
      </c>
      <c r="Y889" s="27">
        <f t="shared" si="188"/>
        <v>552625.04000000015</v>
      </c>
      <c r="Z889" s="4" t="str" cm="1">
        <f t="array" ref="Z889">_xlfn.IFS(YEARFRAC(F889,G889)&lt;1,"&lt;1 Year",YEARFRAC(F889,G889)&lt;=5,"1-5 Years",YEARFRAC(F889,G889)&gt;5,"&gt;5 Years")</f>
        <v>&lt;1 Year</v>
      </c>
      <c r="AA889" s="24">
        <f>L889*(_xlfn.XLOOKUP(K889,'FX rates'!$A$2:$A$38,'FX rates'!$B$2:$B$38))</f>
        <v>207900.00000000003</v>
      </c>
      <c r="AB889" s="24">
        <f>V889*(_xlfn.XLOOKUP(K889,'FX rates'!$A$2:$A$38,'FX rates'!$B$2:$B$38))</f>
        <v>308572.00000000006</v>
      </c>
      <c r="AC889" s="24">
        <f>X889*(_xlfn.XLOOKUP(W889,'FX rates'!$A$2:$A$38,'FX rates'!$B$2:$B$38))</f>
        <v>222453.00000000006</v>
      </c>
      <c r="AD889" s="24">
        <f>Y889*(_xlfn.XLOOKUP(W889,'FX rates'!$A$2:$A$38,'FX rates'!$B$2:$B$38))</f>
        <v>552625.04000000015</v>
      </c>
      <c r="AE889" s="30">
        <f t="shared" si="189"/>
        <v>7.0000000000000132E-2</v>
      </c>
      <c r="AF889" s="31">
        <f t="shared" si="190"/>
        <v>14553.000000000029</v>
      </c>
      <c r="AG889" s="23">
        <f t="shared" si="191"/>
        <v>100672.00000000003</v>
      </c>
      <c r="AH889" s="35">
        <f t="shared" si="185"/>
        <v>1</v>
      </c>
      <c r="AI889" s="23">
        <f>U889*(_xlfn.XLOOKUP(K889,'FX rates'!$A$2:$A$38,'FX rates'!$B$2:$B$38))</f>
        <v>0</v>
      </c>
      <c r="AJ889" s="23">
        <f>Q889*(_xlfn.XLOOKUP(K889,'FX rates'!$A$2:$A$38,'FX rates'!$B$2:$B$38))</f>
        <v>0</v>
      </c>
      <c r="AK889" s="23">
        <f>R889*(_xlfn.XLOOKUP(K889,'FX rates'!$A$2:$A$38,'FX rates'!$B$2:$B$38))</f>
        <v>0</v>
      </c>
      <c r="AM889" s="4"/>
      <c r="AN889" s="4"/>
      <c r="AO889" s="4"/>
      <c r="AP889" s="32">
        <f t="shared" si="186"/>
        <v>0.48423280423280424</v>
      </c>
      <c r="AQ889" s="32">
        <f t="shared" si="187"/>
        <v>0</v>
      </c>
      <c r="AR889" s="24">
        <f t="shared" si="192"/>
        <v>330172.0400000001</v>
      </c>
      <c r="AS889" s="24" t="str">
        <f t="shared" si="193"/>
        <v>0</v>
      </c>
      <c r="AT889" s="24">
        <f t="shared" si="194"/>
        <v>497362.53600000014</v>
      </c>
      <c r="AU889" s="24">
        <f t="shared" si="195"/>
        <v>55262.504000000015</v>
      </c>
    </row>
    <row r="890" spans="1:47" x14ac:dyDescent="0.25">
      <c r="A890" s="28" t="s">
        <v>15803</v>
      </c>
      <c r="B890" s="28" t="s">
        <v>12592</v>
      </c>
      <c r="C890" s="28" t="s">
        <v>12593</v>
      </c>
      <c r="D890" s="28" t="s">
        <v>12594</v>
      </c>
      <c r="E890" s="28" t="s">
        <v>12595</v>
      </c>
      <c r="F890" s="29">
        <v>44578</v>
      </c>
      <c r="G890" s="29">
        <v>44896</v>
      </c>
      <c r="H890" s="28" t="s">
        <v>12596</v>
      </c>
      <c r="I890" s="28" t="s">
        <v>16038</v>
      </c>
      <c r="J890" s="28" t="s">
        <v>16048</v>
      </c>
      <c r="K890" s="28" t="s">
        <v>12597</v>
      </c>
      <c r="L890" s="27">
        <v>579724.20000000019</v>
      </c>
      <c r="M890" s="27">
        <v>67166</v>
      </c>
      <c r="N890" s="27">
        <v>0</v>
      </c>
      <c r="O890" s="27">
        <v>0</v>
      </c>
      <c r="P890" s="27">
        <f t="shared" si="182"/>
        <v>67166</v>
      </c>
      <c r="Q890" s="27">
        <v>0</v>
      </c>
      <c r="R890" s="27">
        <v>0</v>
      </c>
      <c r="S890" s="27">
        <v>0</v>
      </c>
      <c r="T890" s="27">
        <f t="shared" si="183"/>
        <v>0</v>
      </c>
      <c r="U890" s="27">
        <v>0</v>
      </c>
      <c r="V890" s="27">
        <f t="shared" si="184"/>
        <v>646890.20000000019</v>
      </c>
      <c r="W890" s="28" t="s">
        <v>12598</v>
      </c>
      <c r="X890" s="27">
        <v>655088.34600000014</v>
      </c>
      <c r="Y890" s="27">
        <f t="shared" si="188"/>
        <v>1386074.2720000003</v>
      </c>
      <c r="Z890" s="4" t="str" cm="1">
        <f t="array" ref="Z890">_xlfn.IFS(YEARFRAC(F890,G890)&lt;1,"&lt;1 Year",YEARFRAC(F890,G890)&lt;=5,"1-5 Years",YEARFRAC(F890,G890)&gt;5,"&gt;5 Years")</f>
        <v>&lt;1 Year</v>
      </c>
      <c r="AA890" s="24">
        <f>L890*(_xlfn.XLOOKUP(K890,'FX rates'!$A$2:$A$38,'FX rates'!$B$2:$B$38))</f>
        <v>90915.024582258469</v>
      </c>
      <c r="AB890" s="24">
        <f>V890*(_xlfn.XLOOKUP(K890,'FX rates'!$A$2:$A$38,'FX rates'!$B$2:$B$38))</f>
        <v>101448.3066862175</v>
      </c>
      <c r="AC890" s="24">
        <f>X890*(_xlfn.XLOOKUP(W890,'FX rates'!$A$2:$A$38,'FX rates'!$B$2:$B$38))</f>
        <v>102733.97777795205</v>
      </c>
      <c r="AD890" s="24">
        <f>Y890*(_xlfn.XLOOKUP(W890,'FX rates'!$A$2:$A$38,'FX rates'!$B$2:$B$38))</f>
        <v>217370.56433337784</v>
      </c>
      <c r="AE890" s="30">
        <f t="shared" si="189"/>
        <v>0.12999999999999981</v>
      </c>
      <c r="AF890" s="31">
        <f t="shared" si="190"/>
        <v>75364.14599999995</v>
      </c>
      <c r="AG890" s="23">
        <f t="shared" si="191"/>
        <v>10533.282103959034</v>
      </c>
      <c r="AH890" s="35">
        <f t="shared" si="185"/>
        <v>0.15682461519160049</v>
      </c>
      <c r="AI890" s="23">
        <f>U890*(_xlfn.XLOOKUP(K890,'FX rates'!$A$2:$A$38,'FX rates'!$B$2:$B$38))</f>
        <v>0</v>
      </c>
      <c r="AJ890" s="23">
        <f>Q890*(_xlfn.XLOOKUP(K890,'FX rates'!$A$2:$A$38,'FX rates'!$B$2:$B$38))</f>
        <v>0</v>
      </c>
      <c r="AK890" s="23">
        <f>R890*(_xlfn.XLOOKUP(K890,'FX rates'!$A$2:$A$38,'FX rates'!$B$2:$B$38))</f>
        <v>0</v>
      </c>
      <c r="AM890" s="4"/>
      <c r="AN890" s="4"/>
      <c r="AO890" s="4"/>
      <c r="AP890" s="32">
        <f t="shared" si="186"/>
        <v>0.11585854100967319</v>
      </c>
      <c r="AQ890" s="32">
        <f t="shared" si="187"/>
        <v>0</v>
      </c>
      <c r="AR890" s="24">
        <f t="shared" si="192"/>
        <v>730985.92600000021</v>
      </c>
      <c r="AS890" s="24" t="str">
        <f t="shared" si="193"/>
        <v>0</v>
      </c>
      <c r="AT890" s="24">
        <f t="shared" si="194"/>
        <v>195633.50790004007</v>
      </c>
      <c r="AU890" s="24">
        <f t="shared" si="195"/>
        <v>21737.05643333777</v>
      </c>
    </row>
    <row r="891" spans="1:47" x14ac:dyDescent="0.25">
      <c r="A891" s="28" t="s">
        <v>14022</v>
      </c>
      <c r="B891" s="28" t="s">
        <v>127</v>
      </c>
      <c r="C891" s="28" t="s">
        <v>128</v>
      </c>
      <c r="D891" s="28" t="s">
        <v>129</v>
      </c>
      <c r="E891" s="28" t="s">
        <v>130</v>
      </c>
      <c r="F891" s="29">
        <v>39231</v>
      </c>
      <c r="G891" s="29">
        <v>44896</v>
      </c>
      <c r="H891" s="28" t="s">
        <v>131</v>
      </c>
      <c r="I891" s="28" t="s">
        <v>16040</v>
      </c>
      <c r="J891" s="28" t="s">
        <v>16048</v>
      </c>
      <c r="K891" s="28" t="s">
        <v>132</v>
      </c>
      <c r="L891" s="27">
        <v>91892.46</v>
      </c>
      <c r="M891" s="27">
        <v>8804.4</v>
      </c>
      <c r="N891" s="27">
        <v>0</v>
      </c>
      <c r="O891" s="27">
        <v>0</v>
      </c>
      <c r="P891" s="27">
        <f t="shared" si="182"/>
        <v>8804.4</v>
      </c>
      <c r="Q891" s="27">
        <v>0</v>
      </c>
      <c r="R891" s="27">
        <v>0</v>
      </c>
      <c r="S891" s="27">
        <v>0</v>
      </c>
      <c r="T891" s="27">
        <f t="shared" si="183"/>
        <v>0</v>
      </c>
      <c r="U891" s="27">
        <v>0</v>
      </c>
      <c r="V891" s="27">
        <f t="shared" si="184"/>
        <v>100696.86</v>
      </c>
      <c r="W891" s="28" t="s">
        <v>133</v>
      </c>
      <c r="X891" s="27">
        <v>94649.233800000002</v>
      </c>
      <c r="Y891" s="27">
        <f t="shared" si="188"/>
        <v>198366.99959999998</v>
      </c>
      <c r="Z891" s="4" t="str" cm="1">
        <f t="array" ref="Z891">_xlfn.IFS(YEARFRAC(F891,G891)&lt;1,"&lt;1 Year",YEARFRAC(F891,G891)&lt;=5,"1-5 Years",YEARFRAC(F891,G891)&gt;5,"&gt;5 Years")</f>
        <v>&gt;5 Years</v>
      </c>
      <c r="AA891" s="24">
        <f>L891*(_xlfn.XLOOKUP(K891,'FX rates'!$A$2:$A$38,'FX rates'!$B$2:$B$38))</f>
        <v>122276.70190595085</v>
      </c>
      <c r="AB891" s="24">
        <f>V891*(_xlfn.XLOOKUP(K891,'FX rates'!$A$2:$A$38,'FX rates'!$B$2:$B$38))</f>
        <v>133992.27676661679</v>
      </c>
      <c r="AC891" s="24">
        <f>X891*(_xlfn.XLOOKUP(W891,'FX rates'!$A$2:$A$38,'FX rates'!$B$2:$B$38))</f>
        <v>125945.00296312936</v>
      </c>
      <c r="AD891" s="24">
        <f>Y891*(_xlfn.XLOOKUP(W891,'FX rates'!$A$2:$A$38,'FX rates'!$B$2:$B$38))</f>
        <v>263957.04803274461</v>
      </c>
      <c r="AE891" s="30">
        <f t="shared" si="189"/>
        <v>2.9999999999999895E-2</v>
      </c>
      <c r="AF891" s="31">
        <f t="shared" si="190"/>
        <v>2756.7737999999954</v>
      </c>
      <c r="AG891" s="23">
        <f t="shared" si="191"/>
        <v>11715.574860665947</v>
      </c>
      <c r="AH891" s="35">
        <f t="shared" si="185"/>
        <v>1.3306500000756409</v>
      </c>
      <c r="AI891" s="23">
        <f>U891*(_xlfn.XLOOKUP(K891,'FX rates'!$A$2:$A$38,'FX rates'!$B$2:$B$38))</f>
        <v>0</v>
      </c>
      <c r="AJ891" s="23">
        <f>Q891*(_xlfn.XLOOKUP(K891,'FX rates'!$A$2:$A$38,'FX rates'!$B$2:$B$38))</f>
        <v>0</v>
      </c>
      <c r="AK891" s="23">
        <f>R891*(_xlfn.XLOOKUP(K891,'FX rates'!$A$2:$A$38,'FX rates'!$B$2:$B$38))</f>
        <v>0</v>
      </c>
      <c r="AM891" s="4"/>
      <c r="AN891" s="4"/>
      <c r="AO891" s="4"/>
      <c r="AP891" s="32">
        <f t="shared" si="186"/>
        <v>9.5811995891719501E-2</v>
      </c>
      <c r="AQ891" s="32">
        <f t="shared" si="187"/>
        <v>0</v>
      </c>
      <c r="AR891" s="24">
        <f t="shared" si="192"/>
        <v>103717.76579999999</v>
      </c>
      <c r="AS891" s="24" t="str">
        <f t="shared" si="193"/>
        <v>0</v>
      </c>
      <c r="AT891" s="24">
        <f t="shared" si="194"/>
        <v>237561.34322947016</v>
      </c>
      <c r="AU891" s="24">
        <f t="shared" si="195"/>
        <v>26395.70480327445</v>
      </c>
    </row>
    <row r="892" spans="1:47" x14ac:dyDescent="0.25">
      <c r="A892" s="28" t="s">
        <v>14184</v>
      </c>
      <c r="B892" s="28" t="s">
        <v>1265</v>
      </c>
      <c r="C892" s="28" t="s">
        <v>1266</v>
      </c>
      <c r="D892" s="28" t="s">
        <v>1267</v>
      </c>
      <c r="E892" s="28" t="s">
        <v>1268</v>
      </c>
      <c r="F892" s="29">
        <v>39713</v>
      </c>
      <c r="G892" s="29">
        <v>44896</v>
      </c>
      <c r="H892" s="28" t="s">
        <v>1269</v>
      </c>
      <c r="I892" s="28" t="s">
        <v>16038</v>
      </c>
      <c r="J892" s="28" t="s">
        <v>16037</v>
      </c>
      <c r="K892" s="28" t="s">
        <v>1270</v>
      </c>
      <c r="L892" s="27">
        <v>87912.000000000015</v>
      </c>
      <c r="M892" s="27">
        <v>22506.000000000004</v>
      </c>
      <c r="N892" s="27">
        <v>0</v>
      </c>
      <c r="O892" s="27">
        <v>0</v>
      </c>
      <c r="P892" s="27">
        <f t="shared" si="182"/>
        <v>22506.000000000004</v>
      </c>
      <c r="Q892" s="27">
        <v>0</v>
      </c>
      <c r="R892" s="27">
        <v>0</v>
      </c>
      <c r="S892" s="27">
        <v>0</v>
      </c>
      <c r="T892" s="27">
        <f t="shared" si="183"/>
        <v>0</v>
      </c>
      <c r="U892" s="27">
        <v>0</v>
      </c>
      <c r="V892" s="27">
        <f t="shared" si="184"/>
        <v>110418.00000000001</v>
      </c>
      <c r="W892" s="28" t="s">
        <v>1271</v>
      </c>
      <c r="X892" s="27">
        <v>101098.8</v>
      </c>
      <c r="Y892" s="27">
        <f t="shared" si="188"/>
        <v>228079.5</v>
      </c>
      <c r="Z892" s="4" t="str" cm="1">
        <f t="array" ref="Z892">_xlfn.IFS(YEARFRAC(F892,G892)&lt;1,"&lt;1 Year",YEARFRAC(F892,G892)&lt;=5,"1-5 Years",YEARFRAC(F892,G892)&gt;5,"&gt;5 Years")</f>
        <v>&gt;5 Years</v>
      </c>
      <c r="AA892" s="24">
        <f>L892*(_xlfn.XLOOKUP(K892,'FX rates'!$A$2:$A$38,'FX rates'!$B$2:$B$38))</f>
        <v>116980.10280664977</v>
      </c>
      <c r="AB892" s="24">
        <f>V892*(_xlfn.XLOOKUP(K892,'FX rates'!$A$2:$A$38,'FX rates'!$B$2:$B$38))</f>
        <v>146927.71170835214</v>
      </c>
      <c r="AC892" s="24">
        <f>X892*(_xlfn.XLOOKUP(W892,'FX rates'!$A$2:$A$38,'FX rates'!$B$2:$B$38))</f>
        <v>134527.11822764721</v>
      </c>
      <c r="AD892" s="24">
        <f>Y892*(_xlfn.XLOOKUP(W892,'FX rates'!$A$2:$A$38,'FX rates'!$B$2:$B$38))</f>
        <v>303493.98669225216</v>
      </c>
      <c r="AE892" s="30">
        <f t="shared" si="189"/>
        <v>0.1499999999999998</v>
      </c>
      <c r="AF892" s="31">
        <f t="shared" si="190"/>
        <v>13186.799999999988</v>
      </c>
      <c r="AG892" s="23">
        <f t="shared" si="191"/>
        <v>29947.608901702377</v>
      </c>
      <c r="AH892" s="35">
        <f t="shared" si="185"/>
        <v>1.3306500000756409</v>
      </c>
      <c r="AI892" s="23">
        <f>U892*(_xlfn.XLOOKUP(K892,'FX rates'!$A$2:$A$38,'FX rates'!$B$2:$B$38))</f>
        <v>0</v>
      </c>
      <c r="AJ892" s="23">
        <f>Q892*(_xlfn.XLOOKUP(K892,'FX rates'!$A$2:$A$38,'FX rates'!$B$2:$B$38))</f>
        <v>0</v>
      </c>
      <c r="AK892" s="23">
        <f>R892*(_xlfn.XLOOKUP(K892,'FX rates'!$A$2:$A$38,'FX rates'!$B$2:$B$38))</f>
        <v>0</v>
      </c>
      <c r="AM892" s="4"/>
      <c r="AN892" s="4"/>
      <c r="AO892" s="4"/>
      <c r="AP892" s="32">
        <f t="shared" si="186"/>
        <v>0.25600600600600598</v>
      </c>
      <c r="AQ892" s="32">
        <f t="shared" si="187"/>
        <v>0</v>
      </c>
      <c r="AR892" s="24">
        <f t="shared" si="192"/>
        <v>126980.70000000001</v>
      </c>
      <c r="AS892" s="24" t="str">
        <f t="shared" si="193"/>
        <v>0</v>
      </c>
      <c r="AT892" s="24">
        <f t="shared" si="194"/>
        <v>273144.58802302694</v>
      </c>
      <c r="AU892" s="24">
        <f t="shared" si="195"/>
        <v>30349.398669225222</v>
      </c>
    </row>
    <row r="893" spans="1:47" x14ac:dyDescent="0.25">
      <c r="A893" s="28" t="s">
        <v>15804</v>
      </c>
      <c r="B893" s="28" t="s">
        <v>3715</v>
      </c>
      <c r="C893" s="28" t="s">
        <v>3716</v>
      </c>
      <c r="D893" s="28" t="s">
        <v>3717</v>
      </c>
      <c r="E893" s="28" t="s">
        <v>3718</v>
      </c>
      <c r="F893" s="29">
        <v>44578</v>
      </c>
      <c r="G893" s="29">
        <v>44896</v>
      </c>
      <c r="H893" s="28" t="s">
        <v>3719</v>
      </c>
      <c r="I893" s="28" t="s">
        <v>16049</v>
      </c>
      <c r="J893" s="28" t="s">
        <v>16039</v>
      </c>
      <c r="K893" s="28" t="s">
        <v>3720</v>
      </c>
      <c r="L893" s="27">
        <v>41580</v>
      </c>
      <c r="M893" s="27">
        <v>431.20000000000005</v>
      </c>
      <c r="N893" s="27">
        <v>0</v>
      </c>
      <c r="O893" s="27">
        <v>0</v>
      </c>
      <c r="P893" s="27">
        <f t="shared" si="182"/>
        <v>431.20000000000005</v>
      </c>
      <c r="Q893" s="27">
        <v>0</v>
      </c>
      <c r="R893" s="27">
        <v>0</v>
      </c>
      <c r="S893" s="27">
        <v>0</v>
      </c>
      <c r="T893" s="27">
        <f t="shared" si="183"/>
        <v>0</v>
      </c>
      <c r="U893" s="27">
        <v>0</v>
      </c>
      <c r="V893" s="27">
        <f t="shared" si="184"/>
        <v>42011.199999999997</v>
      </c>
      <c r="W893" s="28" t="s">
        <v>3721</v>
      </c>
      <c r="X893" s="27">
        <v>45322.200000000004</v>
      </c>
      <c r="Y893" s="27">
        <f t="shared" si="188"/>
        <v>91114.40800000001</v>
      </c>
      <c r="Z893" s="4" t="str" cm="1">
        <f t="array" ref="Z893">_xlfn.IFS(YEARFRAC(F893,G893)&lt;1,"&lt;1 Year",YEARFRAC(F893,G893)&lt;=5,"1-5 Years",YEARFRAC(F893,G893)&gt;5,"&gt;5 Years")</f>
        <v>&lt;1 Year</v>
      </c>
      <c r="AA893" s="24">
        <f>L893*(_xlfn.XLOOKUP(K893,'FX rates'!$A$2:$A$38,'FX rates'!$B$2:$B$38))</f>
        <v>55328.427003145152</v>
      </c>
      <c r="AB893" s="24">
        <f>V893*(_xlfn.XLOOKUP(K893,'FX rates'!$A$2:$A$38,'FX rates'!$B$2:$B$38))</f>
        <v>55902.203283177761</v>
      </c>
      <c r="AC893" s="24">
        <f>X893*(_xlfn.XLOOKUP(W893,'FX rates'!$A$2:$A$38,'FX rates'!$B$2:$B$38))</f>
        <v>60307.985433428221</v>
      </c>
      <c r="AD893" s="24">
        <f>Y893*(_xlfn.XLOOKUP(W893,'FX rates'!$A$2:$A$38,'FX rates'!$B$2:$B$38))</f>
        <v>121241.38701209199</v>
      </c>
      <c r="AE893" s="30">
        <f t="shared" si="189"/>
        <v>9.000000000000008E-2</v>
      </c>
      <c r="AF893" s="31">
        <f t="shared" si="190"/>
        <v>3742.2000000000044</v>
      </c>
      <c r="AG893" s="23">
        <f t="shared" si="191"/>
        <v>573.77628003260907</v>
      </c>
      <c r="AH893" s="35">
        <f t="shared" si="185"/>
        <v>1.3306500000756409</v>
      </c>
      <c r="AI893" s="23">
        <f>U893*(_xlfn.XLOOKUP(K893,'FX rates'!$A$2:$A$38,'FX rates'!$B$2:$B$38))</f>
        <v>0</v>
      </c>
      <c r="AJ893" s="23">
        <f>Q893*(_xlfn.XLOOKUP(K893,'FX rates'!$A$2:$A$38,'FX rates'!$B$2:$B$38))</f>
        <v>0</v>
      </c>
      <c r="AK893" s="23">
        <f>R893*(_xlfn.XLOOKUP(K893,'FX rates'!$A$2:$A$38,'FX rates'!$B$2:$B$38))</f>
        <v>0</v>
      </c>
      <c r="AM893" s="4"/>
      <c r="AN893" s="4"/>
      <c r="AO893" s="4"/>
      <c r="AP893" s="32">
        <f t="shared" si="186"/>
        <v>1.0370370370370372E-2</v>
      </c>
      <c r="AQ893" s="32">
        <f t="shared" si="187"/>
        <v>0</v>
      </c>
      <c r="AR893" s="24">
        <f t="shared" si="192"/>
        <v>45792.208000000006</v>
      </c>
      <c r="AS893" s="24" t="str">
        <f t="shared" si="193"/>
        <v>0</v>
      </c>
      <c r="AT893" s="24">
        <f t="shared" si="194"/>
        <v>109117.24831088279</v>
      </c>
      <c r="AU893" s="24">
        <f t="shared" si="195"/>
        <v>12124.138701209202</v>
      </c>
    </row>
    <row r="894" spans="1:47" x14ac:dyDescent="0.25">
      <c r="A894" s="28" t="s">
        <v>15805</v>
      </c>
      <c r="B894" s="28" t="s">
        <v>12606</v>
      </c>
      <c r="C894" s="28" t="s">
        <v>12607</v>
      </c>
      <c r="D894" s="28" t="s">
        <v>12608</v>
      </c>
      <c r="E894" s="28" t="s">
        <v>12609</v>
      </c>
      <c r="F894" s="29">
        <v>44578</v>
      </c>
      <c r="G894" s="29">
        <v>44896</v>
      </c>
      <c r="H894" s="28" t="s">
        <v>12610</v>
      </c>
      <c r="I894" s="28" t="s">
        <v>16050</v>
      </c>
      <c r="J894" s="28" t="s">
        <v>16050</v>
      </c>
      <c r="K894" s="28" t="s">
        <v>12611</v>
      </c>
      <c r="L894" s="27">
        <v>99985.60000000002</v>
      </c>
      <c r="M894" s="27">
        <v>17578</v>
      </c>
      <c r="N894" s="27">
        <v>0</v>
      </c>
      <c r="O894" s="27">
        <v>0</v>
      </c>
      <c r="P894" s="27">
        <f t="shared" si="182"/>
        <v>17578</v>
      </c>
      <c r="Q894" s="27">
        <v>0</v>
      </c>
      <c r="R894" s="27">
        <v>0</v>
      </c>
      <c r="S894" s="27">
        <v>0</v>
      </c>
      <c r="T894" s="27">
        <f t="shared" si="183"/>
        <v>0</v>
      </c>
      <c r="U894" s="27">
        <v>0</v>
      </c>
      <c r="V894" s="27">
        <f t="shared" si="184"/>
        <v>117563.60000000002</v>
      </c>
      <c r="W894" s="28" t="s">
        <v>12612</v>
      </c>
      <c r="X894" s="27">
        <v>107984.44800000003</v>
      </c>
      <c r="Y894" s="27">
        <f t="shared" si="188"/>
        <v>234953.13600000006</v>
      </c>
      <c r="Z894" s="4" t="str" cm="1">
        <f t="array" ref="Z894">_xlfn.IFS(YEARFRAC(F894,G894)&lt;1,"&lt;1 Year",YEARFRAC(F894,G894)&lt;=5,"1-5 Years",YEARFRAC(F894,G894)&gt;5,"&gt;5 Years")</f>
        <v>&lt;1 Year</v>
      </c>
      <c r="AA894" s="24">
        <f>L894*(_xlfn.XLOOKUP(K894,'FX rates'!$A$2:$A$38,'FX rates'!$B$2:$B$38))</f>
        <v>133045.83864756304</v>
      </c>
      <c r="AB894" s="24">
        <f>V894*(_xlfn.XLOOKUP(K894,'FX rates'!$A$2:$A$38,'FX rates'!$B$2:$B$38))</f>
        <v>156436.00434889266</v>
      </c>
      <c r="AC894" s="24">
        <f>X894*(_xlfn.XLOOKUP(W894,'FX rates'!$A$2:$A$38,'FX rates'!$B$2:$B$38))</f>
        <v>143689.50573936809</v>
      </c>
      <c r="AD894" s="24">
        <f>Y894*(_xlfn.XLOOKUP(W894,'FX rates'!$A$2:$A$38,'FX rates'!$B$2:$B$38))</f>
        <v>312640.39043617214</v>
      </c>
      <c r="AE894" s="30">
        <f t="shared" si="189"/>
        <v>8.0000000000000057E-2</v>
      </c>
      <c r="AF894" s="31">
        <f t="shared" si="190"/>
        <v>7998.8480000000127</v>
      </c>
      <c r="AG894" s="23">
        <f t="shared" si="191"/>
        <v>23390.165701329621</v>
      </c>
      <c r="AH894" s="35">
        <f t="shared" si="185"/>
        <v>1.3306500000756409</v>
      </c>
      <c r="AI894" s="23">
        <f>U894*(_xlfn.XLOOKUP(K894,'FX rates'!$A$2:$A$38,'FX rates'!$B$2:$B$38))</f>
        <v>0</v>
      </c>
      <c r="AJ894" s="23">
        <f>Q894*(_xlfn.XLOOKUP(K894,'FX rates'!$A$2:$A$38,'FX rates'!$B$2:$B$38))</f>
        <v>0</v>
      </c>
      <c r="AK894" s="23">
        <f>R894*(_xlfn.XLOOKUP(K894,'FX rates'!$A$2:$A$38,'FX rates'!$B$2:$B$38))</f>
        <v>0</v>
      </c>
      <c r="AM894" s="4"/>
      <c r="AN894" s="4"/>
      <c r="AO894" s="4"/>
      <c r="AP894" s="32">
        <f t="shared" si="186"/>
        <v>0.175805315965499</v>
      </c>
      <c r="AQ894" s="32">
        <f t="shared" si="187"/>
        <v>0</v>
      </c>
      <c r="AR894" s="24">
        <f t="shared" si="192"/>
        <v>126968.68800000004</v>
      </c>
      <c r="AS894" s="24" t="str">
        <f t="shared" si="193"/>
        <v>0</v>
      </c>
      <c r="AT894" s="24">
        <f t="shared" si="194"/>
        <v>281376.35139255493</v>
      </c>
      <c r="AU894" s="24">
        <f t="shared" si="195"/>
        <v>31264.039043617202</v>
      </c>
    </row>
    <row r="895" spans="1:47" x14ac:dyDescent="0.25">
      <c r="A895" s="28" t="s">
        <v>15806</v>
      </c>
      <c r="B895" s="28" t="s">
        <v>12613</v>
      </c>
      <c r="C895" s="28" t="s">
        <v>12614</v>
      </c>
      <c r="D895" s="28" t="s">
        <v>12615</v>
      </c>
      <c r="E895" s="28" t="s">
        <v>12616</v>
      </c>
      <c r="F895" s="29">
        <v>44578</v>
      </c>
      <c r="G895" s="29">
        <v>44896</v>
      </c>
      <c r="H895" s="28" t="s">
        <v>12617</v>
      </c>
      <c r="I895" s="28" t="s">
        <v>16033</v>
      </c>
      <c r="J895" s="28" t="s">
        <v>16045</v>
      </c>
      <c r="K895" s="28" t="s">
        <v>12618</v>
      </c>
      <c r="L895" s="27">
        <v>250800.00000000006</v>
      </c>
      <c r="M895" s="27">
        <v>297022</v>
      </c>
      <c r="N895" s="27">
        <v>0</v>
      </c>
      <c r="O895" s="27">
        <v>0</v>
      </c>
      <c r="P895" s="27">
        <f t="shared" si="182"/>
        <v>297022</v>
      </c>
      <c r="Q895" s="27">
        <v>0</v>
      </c>
      <c r="R895" s="27">
        <v>0</v>
      </c>
      <c r="S895" s="27">
        <v>0</v>
      </c>
      <c r="T895" s="27">
        <f t="shared" si="183"/>
        <v>0</v>
      </c>
      <c r="U895" s="27">
        <v>0</v>
      </c>
      <c r="V895" s="27">
        <f t="shared" si="184"/>
        <v>547822</v>
      </c>
      <c r="W895" s="28" t="s">
        <v>12619</v>
      </c>
      <c r="X895" s="27">
        <v>253308.00000000006</v>
      </c>
      <c r="Y895" s="27">
        <f t="shared" si="188"/>
        <v>806608.2200000002</v>
      </c>
      <c r="Z895" s="4" t="str" cm="1">
        <f t="array" ref="Z895">_xlfn.IFS(YEARFRAC(F895,G895)&lt;1,"&lt;1 Year",YEARFRAC(F895,G895)&lt;=5,"1-5 Years",YEARFRAC(F895,G895)&gt;5,"&gt;5 Years")</f>
        <v>&lt;1 Year</v>
      </c>
      <c r="AA895" s="24">
        <f>L895*(_xlfn.XLOOKUP(K895,'FX rates'!$A$2:$A$38,'FX rates'!$B$2:$B$38))</f>
        <v>292758.83999252005</v>
      </c>
      <c r="AB895" s="24">
        <f>V895*(_xlfn.XLOOKUP(K895,'FX rates'!$A$2:$A$38,'FX rates'!$B$2:$B$38))</f>
        <v>639472.62058366148</v>
      </c>
      <c r="AC895" s="24">
        <f>X895*(_xlfn.XLOOKUP(W895,'FX rates'!$A$2:$A$38,'FX rates'!$B$2:$B$38))</f>
        <v>295686.42839244526</v>
      </c>
      <c r="AD895" s="24">
        <f>Y895*(_xlfn.XLOOKUP(W895,'FX rates'!$A$2:$A$38,'FX rates'!$B$2:$B$38))</f>
        <v>941553.77518194343</v>
      </c>
      <c r="AE895" s="30">
        <f t="shared" si="189"/>
        <v>1.0000000000000037E-2</v>
      </c>
      <c r="AF895" s="31">
        <f t="shared" si="190"/>
        <v>2508</v>
      </c>
      <c r="AG895" s="23">
        <f t="shared" si="191"/>
        <v>346713.78059114143</v>
      </c>
      <c r="AH895" s="35">
        <f t="shared" si="185"/>
        <v>1.1672999999701754</v>
      </c>
      <c r="AI895" s="23">
        <f>U895*(_xlfn.XLOOKUP(K895,'FX rates'!$A$2:$A$38,'FX rates'!$B$2:$B$38))</f>
        <v>0</v>
      </c>
      <c r="AJ895" s="23">
        <f>Q895*(_xlfn.XLOOKUP(K895,'FX rates'!$A$2:$A$38,'FX rates'!$B$2:$B$38))</f>
        <v>0</v>
      </c>
      <c r="AK895" s="23">
        <f>R895*(_xlfn.XLOOKUP(K895,'FX rates'!$A$2:$A$38,'FX rates'!$B$2:$B$38))</f>
        <v>0</v>
      </c>
      <c r="AM895" s="4"/>
      <c r="AN895" s="4"/>
      <c r="AO895" s="4"/>
      <c r="AP895" s="32">
        <f t="shared" si="186"/>
        <v>1.1842982456140347</v>
      </c>
      <c r="AQ895" s="32">
        <f t="shared" si="187"/>
        <v>0</v>
      </c>
      <c r="AR895" s="24">
        <f t="shared" si="192"/>
        <v>553300.22000000009</v>
      </c>
      <c r="AS895" s="24" t="str">
        <f t="shared" si="193"/>
        <v>0</v>
      </c>
      <c r="AT895" s="24">
        <f t="shared" si="194"/>
        <v>847398.39766374906</v>
      </c>
      <c r="AU895" s="24">
        <f t="shared" si="195"/>
        <v>94155.377518194378</v>
      </c>
    </row>
    <row r="896" spans="1:47" x14ac:dyDescent="0.25">
      <c r="A896" s="28" t="s">
        <v>15807</v>
      </c>
      <c r="B896" s="28" t="s">
        <v>12620</v>
      </c>
      <c r="C896" s="28" t="s">
        <v>12621</v>
      </c>
      <c r="D896" s="28" t="s">
        <v>12622</v>
      </c>
      <c r="E896" s="28" t="s">
        <v>12623</v>
      </c>
      <c r="F896" s="29">
        <v>44578</v>
      </c>
      <c r="G896" s="29">
        <v>44896</v>
      </c>
      <c r="H896" s="28" t="s">
        <v>12624</v>
      </c>
      <c r="I896" s="28" t="s">
        <v>16040</v>
      </c>
      <c r="J896" s="28" t="s">
        <v>16036</v>
      </c>
      <c r="K896" s="28" t="s">
        <v>12625</v>
      </c>
      <c r="L896" s="27">
        <v>249260.00000000003</v>
      </c>
      <c r="M896" s="27">
        <v>480150.00000000006</v>
      </c>
      <c r="N896" s="27">
        <v>0</v>
      </c>
      <c r="O896" s="27">
        <v>0</v>
      </c>
      <c r="P896" s="27">
        <f t="shared" si="182"/>
        <v>480150.00000000006</v>
      </c>
      <c r="Q896" s="27">
        <v>0</v>
      </c>
      <c r="R896" s="27">
        <v>0</v>
      </c>
      <c r="S896" s="27">
        <v>0</v>
      </c>
      <c r="T896" s="27">
        <f t="shared" si="183"/>
        <v>0</v>
      </c>
      <c r="U896" s="27">
        <v>0</v>
      </c>
      <c r="V896" s="27">
        <f t="shared" si="184"/>
        <v>729410.00000000012</v>
      </c>
      <c r="W896" s="28" t="s">
        <v>12626</v>
      </c>
      <c r="X896" s="27">
        <v>281663.8</v>
      </c>
      <c r="Y896" s="27">
        <f t="shared" si="188"/>
        <v>1105897.0999999999</v>
      </c>
      <c r="Z896" s="4" t="str" cm="1">
        <f t="array" ref="Z896">_xlfn.IFS(YEARFRAC(F896,G896)&lt;1,"&lt;1 Year",YEARFRAC(F896,G896)&lt;=5,"1-5 Years",YEARFRAC(F896,G896)&gt;5,"&gt;5 Years")</f>
        <v>&lt;1 Year</v>
      </c>
      <c r="AA896" s="24">
        <f>L896*(_xlfn.XLOOKUP(K896,'FX rates'!$A$2:$A$38,'FX rates'!$B$2:$B$38))</f>
        <v>249260.00000000003</v>
      </c>
      <c r="AB896" s="24">
        <f>V896*(_xlfn.XLOOKUP(K896,'FX rates'!$A$2:$A$38,'FX rates'!$B$2:$B$38))</f>
        <v>729410.00000000012</v>
      </c>
      <c r="AC896" s="24">
        <f>X896*(_xlfn.XLOOKUP(W896,'FX rates'!$A$2:$A$38,'FX rates'!$B$2:$B$38))</f>
        <v>281663.8</v>
      </c>
      <c r="AD896" s="24">
        <f>Y896*(_xlfn.XLOOKUP(W896,'FX rates'!$A$2:$A$38,'FX rates'!$B$2:$B$38))</f>
        <v>1105897.0999999999</v>
      </c>
      <c r="AE896" s="30">
        <f t="shared" si="189"/>
        <v>0.12999999999999981</v>
      </c>
      <c r="AF896" s="31">
        <f t="shared" si="190"/>
        <v>32403.799999999959</v>
      </c>
      <c r="AG896" s="23">
        <f t="shared" si="191"/>
        <v>480150.00000000012</v>
      </c>
      <c r="AH896" s="35">
        <f t="shared" si="185"/>
        <v>1</v>
      </c>
      <c r="AI896" s="23">
        <f>U896*(_xlfn.XLOOKUP(K896,'FX rates'!$A$2:$A$38,'FX rates'!$B$2:$B$38))</f>
        <v>0</v>
      </c>
      <c r="AJ896" s="23">
        <f>Q896*(_xlfn.XLOOKUP(K896,'FX rates'!$A$2:$A$38,'FX rates'!$B$2:$B$38))</f>
        <v>0</v>
      </c>
      <c r="AK896" s="23">
        <f>R896*(_xlfn.XLOOKUP(K896,'FX rates'!$A$2:$A$38,'FX rates'!$B$2:$B$38))</f>
        <v>0</v>
      </c>
      <c r="AM896" s="4"/>
      <c r="AN896" s="4"/>
      <c r="AO896" s="4"/>
      <c r="AP896" s="32">
        <f t="shared" si="186"/>
        <v>1.9263018534863194</v>
      </c>
      <c r="AQ896" s="32">
        <f t="shared" si="187"/>
        <v>0</v>
      </c>
      <c r="AR896" s="24">
        <f t="shared" si="192"/>
        <v>824233.29999999993</v>
      </c>
      <c r="AS896" s="24" t="str">
        <f t="shared" si="193"/>
        <v>0</v>
      </c>
      <c r="AT896" s="24">
        <f t="shared" si="194"/>
        <v>995307.3899999999</v>
      </c>
      <c r="AU896" s="24">
        <f t="shared" si="195"/>
        <v>110589.70999999996</v>
      </c>
    </row>
    <row r="897" spans="1:47" x14ac:dyDescent="0.25">
      <c r="A897" s="28" t="s">
        <v>15808</v>
      </c>
      <c r="B897" s="28" t="s">
        <v>12627</v>
      </c>
      <c r="C897" s="28" t="s">
        <v>12628</v>
      </c>
      <c r="D897" s="28" t="s">
        <v>12629</v>
      </c>
      <c r="E897" s="28" t="s">
        <v>12630</v>
      </c>
      <c r="F897" s="29">
        <v>44578</v>
      </c>
      <c r="G897" s="29">
        <v>44896</v>
      </c>
      <c r="H897" s="28" t="s">
        <v>12631</v>
      </c>
      <c r="I897" s="28" t="s">
        <v>16057</v>
      </c>
      <c r="J897" s="28" t="s">
        <v>16040</v>
      </c>
      <c r="K897" s="28" t="s">
        <v>12632</v>
      </c>
      <c r="L897" s="27">
        <v>209605.00000000003</v>
      </c>
      <c r="M897" s="27">
        <v>107800.00000000001</v>
      </c>
      <c r="N897" s="27">
        <v>0</v>
      </c>
      <c r="O897" s="27">
        <v>0</v>
      </c>
      <c r="P897" s="27">
        <f t="shared" si="182"/>
        <v>107800.00000000001</v>
      </c>
      <c r="Q897" s="27">
        <v>0</v>
      </c>
      <c r="R897" s="27">
        <v>0</v>
      </c>
      <c r="S897" s="27">
        <v>0</v>
      </c>
      <c r="T897" s="27">
        <f t="shared" si="183"/>
        <v>0</v>
      </c>
      <c r="U897" s="27">
        <v>0</v>
      </c>
      <c r="V897" s="27">
        <f t="shared" si="184"/>
        <v>317405.00000000006</v>
      </c>
      <c r="W897" s="28" t="s">
        <v>12633</v>
      </c>
      <c r="X897" s="27">
        <v>215893.15000000002</v>
      </c>
      <c r="Y897" s="27">
        <f t="shared" si="188"/>
        <v>542820.30000000005</v>
      </c>
      <c r="Z897" s="4" t="str" cm="1">
        <f t="array" ref="Z897">_xlfn.IFS(YEARFRAC(F897,G897)&lt;1,"&lt;1 Year",YEARFRAC(F897,G897)&lt;=5,"1-5 Years",YEARFRAC(F897,G897)&gt;5,"&gt;5 Years")</f>
        <v>&lt;1 Year</v>
      </c>
      <c r="AA897" s="24">
        <f>L897*(_xlfn.XLOOKUP(K897,'FX rates'!$A$2:$A$38,'FX rates'!$B$2:$B$38))</f>
        <v>209605.00000000003</v>
      </c>
      <c r="AB897" s="24">
        <f>V897*(_xlfn.XLOOKUP(K897,'FX rates'!$A$2:$A$38,'FX rates'!$B$2:$B$38))</f>
        <v>317405.00000000006</v>
      </c>
      <c r="AC897" s="24">
        <f>X897*(_xlfn.XLOOKUP(W897,'FX rates'!$A$2:$A$38,'FX rates'!$B$2:$B$38))</f>
        <v>215893.15000000002</v>
      </c>
      <c r="AD897" s="24">
        <f>Y897*(_xlfn.XLOOKUP(W897,'FX rates'!$A$2:$A$38,'FX rates'!$B$2:$B$38))</f>
        <v>542820.30000000005</v>
      </c>
      <c r="AE897" s="30">
        <f t="shared" si="189"/>
        <v>2.9999999999999968E-2</v>
      </c>
      <c r="AF897" s="31">
        <f t="shared" si="190"/>
        <v>6288.1499999999942</v>
      </c>
      <c r="AG897" s="23">
        <f t="shared" si="191"/>
        <v>107800.00000000003</v>
      </c>
      <c r="AH897" s="35">
        <f t="shared" si="185"/>
        <v>1</v>
      </c>
      <c r="AI897" s="23">
        <f>U897*(_xlfn.XLOOKUP(K897,'FX rates'!$A$2:$A$38,'FX rates'!$B$2:$B$38))</f>
        <v>0</v>
      </c>
      <c r="AJ897" s="23">
        <f>Q897*(_xlfn.XLOOKUP(K897,'FX rates'!$A$2:$A$38,'FX rates'!$B$2:$B$38))</f>
        <v>0</v>
      </c>
      <c r="AK897" s="23">
        <f>R897*(_xlfn.XLOOKUP(K897,'FX rates'!$A$2:$A$38,'FX rates'!$B$2:$B$38))</f>
        <v>0</v>
      </c>
      <c r="AM897" s="4"/>
      <c r="AN897" s="4"/>
      <c r="AO897" s="4"/>
      <c r="AP897" s="32">
        <f t="shared" si="186"/>
        <v>0.51430070847546572</v>
      </c>
      <c r="AQ897" s="32">
        <f t="shared" si="187"/>
        <v>0</v>
      </c>
      <c r="AR897" s="24">
        <f t="shared" si="192"/>
        <v>326927.15000000002</v>
      </c>
      <c r="AS897" s="24" t="str">
        <f t="shared" si="193"/>
        <v>0</v>
      </c>
      <c r="AT897" s="24">
        <f t="shared" si="194"/>
        <v>488538.27000000008</v>
      </c>
      <c r="AU897" s="24">
        <f t="shared" si="195"/>
        <v>54282.02999999997</v>
      </c>
    </row>
    <row r="898" spans="1:47" x14ac:dyDescent="0.25">
      <c r="A898" s="28" t="s">
        <v>15809</v>
      </c>
      <c r="B898" s="28" t="s">
        <v>12634</v>
      </c>
      <c r="C898" s="28" t="s">
        <v>12635</v>
      </c>
      <c r="D898" s="28" t="s">
        <v>12636</v>
      </c>
      <c r="E898" s="28" t="s">
        <v>12637</v>
      </c>
      <c r="F898" s="29">
        <v>44578</v>
      </c>
      <c r="G898" s="29">
        <v>44896</v>
      </c>
      <c r="H898" s="28" t="s">
        <v>12638</v>
      </c>
      <c r="I898" s="28" t="s">
        <v>16039</v>
      </c>
      <c r="J898" s="28" t="s">
        <v>16034</v>
      </c>
      <c r="K898" s="28" t="s">
        <v>12639</v>
      </c>
      <c r="L898" s="27">
        <v>162690</v>
      </c>
      <c r="M898" s="27">
        <v>32912</v>
      </c>
      <c r="N898" s="27">
        <v>0</v>
      </c>
      <c r="O898" s="27">
        <v>0</v>
      </c>
      <c r="P898" s="27">
        <f t="shared" ref="P898:P961" si="196">M898+N898+O898</f>
        <v>32912</v>
      </c>
      <c r="Q898" s="27">
        <v>0</v>
      </c>
      <c r="R898" s="27">
        <v>0</v>
      </c>
      <c r="S898" s="27">
        <v>0</v>
      </c>
      <c r="T898" s="27">
        <f t="shared" ref="T898:T961" si="197">+Q898+R898+S898</f>
        <v>0</v>
      </c>
      <c r="U898" s="27">
        <v>0</v>
      </c>
      <c r="V898" s="27">
        <f t="shared" ref="V898:V961" si="198">L898+P898+T898+U898</f>
        <v>195602</v>
      </c>
      <c r="W898" s="28" t="s">
        <v>12640</v>
      </c>
      <c r="X898" s="27">
        <v>167570.70000000001</v>
      </c>
      <c r="Y898" s="27">
        <f t="shared" si="188"/>
        <v>369040.76</v>
      </c>
      <c r="Z898" s="4" t="str" cm="1">
        <f t="array" ref="Z898">_xlfn.IFS(YEARFRAC(F898,G898)&lt;1,"&lt;1 Year",YEARFRAC(F898,G898)&lt;=5,"1-5 Years",YEARFRAC(F898,G898)&gt;5,"&gt;5 Years")</f>
        <v>&lt;1 Year</v>
      </c>
      <c r="AA898" s="24">
        <f>L898*(_xlfn.XLOOKUP(K898,'FX rates'!$A$2:$A$38,'FX rates'!$B$2:$B$38))</f>
        <v>162690</v>
      </c>
      <c r="AB898" s="24">
        <f>V898*(_xlfn.XLOOKUP(K898,'FX rates'!$A$2:$A$38,'FX rates'!$B$2:$B$38))</f>
        <v>195602</v>
      </c>
      <c r="AC898" s="24">
        <f>X898*(_xlfn.XLOOKUP(W898,'FX rates'!$A$2:$A$38,'FX rates'!$B$2:$B$38))</f>
        <v>167570.70000000001</v>
      </c>
      <c r="AD898" s="24">
        <f>Y898*(_xlfn.XLOOKUP(W898,'FX rates'!$A$2:$A$38,'FX rates'!$B$2:$B$38))</f>
        <v>369040.76</v>
      </c>
      <c r="AE898" s="30">
        <f t="shared" si="189"/>
        <v>3.0000000000000072E-2</v>
      </c>
      <c r="AF898" s="31">
        <f t="shared" si="190"/>
        <v>4880.7000000000116</v>
      </c>
      <c r="AG898" s="23">
        <f t="shared" si="191"/>
        <v>32912</v>
      </c>
      <c r="AH898" s="35">
        <f t="shared" ref="AH898:AH961" si="199">AC898/X898</f>
        <v>1</v>
      </c>
      <c r="AI898" s="23">
        <f>U898*(_xlfn.XLOOKUP(K898,'FX rates'!$A$2:$A$38,'FX rates'!$B$2:$B$38))</f>
        <v>0</v>
      </c>
      <c r="AJ898" s="23">
        <f>Q898*(_xlfn.XLOOKUP(K898,'FX rates'!$A$2:$A$38,'FX rates'!$B$2:$B$38))</f>
        <v>0</v>
      </c>
      <c r="AK898" s="23">
        <f>R898*(_xlfn.XLOOKUP(K898,'FX rates'!$A$2:$A$38,'FX rates'!$B$2:$B$38))</f>
        <v>0</v>
      </c>
      <c r="AM898" s="4"/>
      <c r="AN898" s="4"/>
      <c r="AO898" s="4"/>
      <c r="AP898" s="32">
        <f t="shared" ref="AP898:AP961" si="200">M898/L898</f>
        <v>0.20229885057471264</v>
      </c>
      <c r="AQ898" s="32">
        <f t="shared" ref="AQ898:AQ961" si="201">O898/L898</f>
        <v>0</v>
      </c>
      <c r="AR898" s="24">
        <f t="shared" si="192"/>
        <v>201470.06000000003</v>
      </c>
      <c r="AS898" s="24" t="str">
        <f t="shared" si="193"/>
        <v>0</v>
      </c>
      <c r="AT898" s="24">
        <f t="shared" si="194"/>
        <v>332136.68400000001</v>
      </c>
      <c r="AU898" s="24">
        <f t="shared" si="195"/>
        <v>36904.076000000001</v>
      </c>
    </row>
    <row r="899" spans="1:47" x14ac:dyDescent="0.25">
      <c r="A899" s="28" t="s">
        <v>15810</v>
      </c>
      <c r="B899" s="28" t="s">
        <v>12641</v>
      </c>
      <c r="C899" s="28" t="s">
        <v>12642</v>
      </c>
      <c r="D899" s="28" t="s">
        <v>12643</v>
      </c>
      <c r="E899" s="28" t="s">
        <v>12644</v>
      </c>
      <c r="F899" s="29">
        <v>44578</v>
      </c>
      <c r="G899" s="29">
        <v>44896</v>
      </c>
      <c r="H899" s="28" t="s">
        <v>12645</v>
      </c>
      <c r="I899" s="28" t="s">
        <v>16054</v>
      </c>
      <c r="J899" s="28" t="s">
        <v>16036</v>
      </c>
      <c r="K899" s="28" t="s">
        <v>12646</v>
      </c>
      <c r="L899" s="27">
        <v>243249.60000000003</v>
      </c>
      <c r="M899" s="27">
        <v>170610.00000000003</v>
      </c>
      <c r="N899" s="27">
        <v>0</v>
      </c>
      <c r="O899" s="27">
        <v>0</v>
      </c>
      <c r="P899" s="27">
        <f t="shared" si="196"/>
        <v>170610.00000000003</v>
      </c>
      <c r="Q899" s="27">
        <v>0</v>
      </c>
      <c r="R899" s="27">
        <v>0</v>
      </c>
      <c r="S899" s="27">
        <v>0</v>
      </c>
      <c r="T899" s="27">
        <f t="shared" si="197"/>
        <v>0</v>
      </c>
      <c r="U899" s="27">
        <v>0</v>
      </c>
      <c r="V899" s="27">
        <f t="shared" si="198"/>
        <v>413859.60000000009</v>
      </c>
      <c r="W899" s="28" t="s">
        <v>12647</v>
      </c>
      <c r="X899" s="27">
        <v>248114.59200000003</v>
      </c>
      <c r="Y899" s="27">
        <f t="shared" ref="Y899:Y962" si="202">X899+AR899+AS899</f>
        <v>670251.38400000008</v>
      </c>
      <c r="Z899" s="4" t="str" cm="1">
        <f t="array" ref="Z899">_xlfn.IFS(YEARFRAC(F899,G899)&lt;1,"&lt;1 Year",YEARFRAC(F899,G899)&lt;=5,"1-5 Years",YEARFRAC(F899,G899)&gt;5,"&gt;5 Years")</f>
        <v>&lt;1 Year</v>
      </c>
      <c r="AA899" s="24">
        <f>L899*(_xlfn.XLOOKUP(K899,'FX rates'!$A$2:$A$38,'FX rates'!$B$2:$B$38))</f>
        <v>184054.80984648335</v>
      </c>
      <c r="AB899" s="24">
        <f>V899*(_xlfn.XLOOKUP(K899,'FX rates'!$A$2:$A$38,'FX rates'!$B$2:$B$38))</f>
        <v>313146.86635103065</v>
      </c>
      <c r="AC899" s="24">
        <f>X899*(_xlfn.XLOOKUP(W899,'FX rates'!$A$2:$A$38,'FX rates'!$B$2:$B$38))</f>
        <v>187735.90604341301</v>
      </c>
      <c r="AD899" s="24">
        <f>Y899*(_xlfn.XLOOKUP(W899,'FX rates'!$A$2:$A$38,'FX rates'!$B$2:$B$38))</f>
        <v>507145.70972146426</v>
      </c>
      <c r="AE899" s="30">
        <f t="shared" ref="AE899:AE962" si="203">(AC899-AA899)/AA899</f>
        <v>1.9999999999999976E-2</v>
      </c>
      <c r="AF899" s="31">
        <f t="shared" ref="AF899:AF962" si="204">X899-L899</f>
        <v>4864.9919999999984</v>
      </c>
      <c r="AG899" s="23">
        <f t="shared" ref="AG899:AG962" si="205">AB899-AA899</f>
        <v>129092.0565045473</v>
      </c>
      <c r="AH899" s="35">
        <f t="shared" si="199"/>
        <v>0.75665000002665295</v>
      </c>
      <c r="AI899" s="23">
        <f>U899*(_xlfn.XLOOKUP(K899,'FX rates'!$A$2:$A$38,'FX rates'!$B$2:$B$38))</f>
        <v>0</v>
      </c>
      <c r="AJ899" s="23">
        <f>Q899*(_xlfn.XLOOKUP(K899,'FX rates'!$A$2:$A$38,'FX rates'!$B$2:$B$38))</f>
        <v>0</v>
      </c>
      <c r="AK899" s="23">
        <f>R899*(_xlfn.XLOOKUP(K899,'FX rates'!$A$2:$A$38,'FX rates'!$B$2:$B$38))</f>
        <v>0</v>
      </c>
      <c r="AM899" s="4"/>
      <c r="AN899" s="4"/>
      <c r="AO899" s="4"/>
      <c r="AP899" s="32">
        <f t="shared" si="200"/>
        <v>0.70137833731278487</v>
      </c>
      <c r="AQ899" s="32">
        <f t="shared" si="201"/>
        <v>0</v>
      </c>
      <c r="AR899" s="24">
        <f t="shared" ref="AR899:AR962" si="206">X899*(1+AP899)</f>
        <v>422136.79200000007</v>
      </c>
      <c r="AS899" s="24" t="str">
        <f t="shared" ref="AS899:AS962" si="207">IF(AQ899&gt;0,X899*(1+AQ899),"0")</f>
        <v>0</v>
      </c>
      <c r="AT899" s="24">
        <f t="shared" ref="AT899:AT962" si="208">AD899*(0.9)</f>
        <v>456431.13874931785</v>
      </c>
      <c r="AU899" s="24">
        <f t="shared" ref="AU899:AU962" si="209">AD899-AT899</f>
        <v>50714.570972146408</v>
      </c>
    </row>
    <row r="900" spans="1:47" x14ac:dyDescent="0.25">
      <c r="A900" s="28" t="s">
        <v>15811</v>
      </c>
      <c r="B900" s="28" t="s">
        <v>12648</v>
      </c>
      <c r="C900" s="28" t="s">
        <v>12649</v>
      </c>
      <c r="D900" s="28" t="s">
        <v>12650</v>
      </c>
      <c r="E900" s="28" t="s">
        <v>12651</v>
      </c>
      <c r="F900" s="29">
        <v>44578</v>
      </c>
      <c r="G900" s="29">
        <v>44896</v>
      </c>
      <c r="H900" s="28" t="s">
        <v>12652</v>
      </c>
      <c r="I900" s="28" t="s">
        <v>16044</v>
      </c>
      <c r="J900" s="28" t="s">
        <v>16032</v>
      </c>
      <c r="K900" s="28" t="s">
        <v>12653</v>
      </c>
      <c r="L900" s="27">
        <v>283250</v>
      </c>
      <c r="M900" s="27">
        <v>276925</v>
      </c>
      <c r="N900" s="27">
        <v>0</v>
      </c>
      <c r="O900" s="27">
        <v>0</v>
      </c>
      <c r="P900" s="27">
        <f t="shared" si="196"/>
        <v>276925</v>
      </c>
      <c r="Q900" s="27">
        <v>0</v>
      </c>
      <c r="R900" s="27">
        <v>0</v>
      </c>
      <c r="S900" s="27">
        <v>0</v>
      </c>
      <c r="T900" s="27">
        <f t="shared" si="197"/>
        <v>0</v>
      </c>
      <c r="U900" s="27">
        <v>0</v>
      </c>
      <c r="V900" s="27">
        <f t="shared" si="198"/>
        <v>560175</v>
      </c>
      <c r="W900" s="28" t="s">
        <v>12654</v>
      </c>
      <c r="X900" s="27">
        <v>288915</v>
      </c>
      <c r="Y900" s="27">
        <f t="shared" si="202"/>
        <v>860293.5</v>
      </c>
      <c r="Z900" s="4" t="str" cm="1">
        <f t="array" ref="Z900">_xlfn.IFS(YEARFRAC(F900,G900)&lt;1,"&lt;1 Year",YEARFRAC(F900,G900)&lt;=5,"1-5 Years",YEARFRAC(F900,G900)&gt;5,"&gt;5 Years")</f>
        <v>&lt;1 Year</v>
      </c>
      <c r="AA900" s="24">
        <f>L900*(_xlfn.XLOOKUP(K900,'FX rates'!$A$2:$A$38,'FX rates'!$B$2:$B$38))</f>
        <v>283250</v>
      </c>
      <c r="AB900" s="24">
        <f>V900*(_xlfn.XLOOKUP(K900,'FX rates'!$A$2:$A$38,'FX rates'!$B$2:$B$38))</f>
        <v>560175</v>
      </c>
      <c r="AC900" s="24">
        <f>X900*(_xlfn.XLOOKUP(W900,'FX rates'!$A$2:$A$38,'FX rates'!$B$2:$B$38))</f>
        <v>288915</v>
      </c>
      <c r="AD900" s="24">
        <f>Y900*(_xlfn.XLOOKUP(W900,'FX rates'!$A$2:$A$38,'FX rates'!$B$2:$B$38))</f>
        <v>860293.5</v>
      </c>
      <c r="AE900" s="30">
        <f t="shared" si="203"/>
        <v>0.02</v>
      </c>
      <c r="AF900" s="31">
        <f t="shared" si="204"/>
        <v>5665</v>
      </c>
      <c r="AG900" s="23">
        <f t="shared" si="205"/>
        <v>276925</v>
      </c>
      <c r="AH900" s="35">
        <f t="shared" si="199"/>
        <v>1</v>
      </c>
      <c r="AI900" s="23">
        <f>U900*(_xlfn.XLOOKUP(K900,'FX rates'!$A$2:$A$38,'FX rates'!$B$2:$B$38))</f>
        <v>0</v>
      </c>
      <c r="AJ900" s="23">
        <f>Q900*(_xlfn.XLOOKUP(K900,'FX rates'!$A$2:$A$38,'FX rates'!$B$2:$B$38))</f>
        <v>0</v>
      </c>
      <c r="AK900" s="23">
        <f>R900*(_xlfn.XLOOKUP(K900,'FX rates'!$A$2:$A$38,'FX rates'!$B$2:$B$38))</f>
        <v>0</v>
      </c>
      <c r="AM900" s="4"/>
      <c r="AN900" s="4"/>
      <c r="AO900" s="4"/>
      <c r="AP900" s="32">
        <f t="shared" si="200"/>
        <v>0.97766990291262135</v>
      </c>
      <c r="AQ900" s="32">
        <f t="shared" si="201"/>
        <v>0</v>
      </c>
      <c r="AR900" s="24">
        <f t="shared" si="206"/>
        <v>571378.5</v>
      </c>
      <c r="AS900" s="24" t="str">
        <f t="shared" si="207"/>
        <v>0</v>
      </c>
      <c r="AT900" s="24">
        <f t="shared" si="208"/>
        <v>774264.15</v>
      </c>
      <c r="AU900" s="24">
        <f t="shared" si="209"/>
        <v>86029.349999999977</v>
      </c>
    </row>
    <row r="901" spans="1:47" x14ac:dyDescent="0.25">
      <c r="A901" s="28" t="s">
        <v>15812</v>
      </c>
      <c r="B901" s="28" t="s">
        <v>12655</v>
      </c>
      <c r="C901" s="28" t="s">
        <v>12656</v>
      </c>
      <c r="D901" s="28" t="s">
        <v>12657</v>
      </c>
      <c r="E901" s="28" t="s">
        <v>12658</v>
      </c>
      <c r="F901" s="29">
        <v>44578</v>
      </c>
      <c r="G901" s="29">
        <v>44896</v>
      </c>
      <c r="H901" s="28" t="s">
        <v>12659</v>
      </c>
      <c r="I901" s="28" t="s">
        <v>16042</v>
      </c>
      <c r="J901" s="28" t="s">
        <v>16054</v>
      </c>
      <c r="K901" s="28" t="s">
        <v>12660</v>
      </c>
      <c r="L901" s="27">
        <v>5584150</v>
      </c>
      <c r="M901" s="27">
        <v>1045440</v>
      </c>
      <c r="N901" s="27">
        <v>0</v>
      </c>
      <c r="O901" s="27">
        <v>0</v>
      </c>
      <c r="P901" s="27">
        <f t="shared" si="196"/>
        <v>1045440</v>
      </c>
      <c r="Q901" s="27">
        <v>0</v>
      </c>
      <c r="R901" s="27">
        <v>0</v>
      </c>
      <c r="S901" s="27">
        <v>0</v>
      </c>
      <c r="T901" s="27">
        <f t="shared" si="197"/>
        <v>0</v>
      </c>
      <c r="U901" s="27">
        <v>0</v>
      </c>
      <c r="V901" s="27">
        <f t="shared" si="198"/>
        <v>6629590</v>
      </c>
      <c r="W901" s="28" t="s">
        <v>12661</v>
      </c>
      <c r="X901" s="27">
        <v>5807516</v>
      </c>
      <c r="Y901" s="27">
        <f t="shared" si="202"/>
        <v>12702289.6</v>
      </c>
      <c r="Z901" s="4" t="str" cm="1">
        <f t="array" ref="Z901">_xlfn.IFS(YEARFRAC(F901,G901)&lt;1,"&lt;1 Year",YEARFRAC(F901,G901)&lt;=5,"1-5 Years",YEARFRAC(F901,G901)&gt;5,"&gt;5 Years")</f>
        <v>&lt;1 Year</v>
      </c>
      <c r="AA901" s="24">
        <f>L901*(_xlfn.XLOOKUP(K901,'FX rates'!$A$2:$A$38,'FX rates'!$B$2:$B$38))</f>
        <v>82749.60174860149</v>
      </c>
      <c r="AB901" s="24">
        <f>V901*(_xlfn.XLOOKUP(K901,'FX rates'!$A$2:$A$38,'FX rates'!$B$2:$B$38))</f>
        <v>98241.61819731041</v>
      </c>
      <c r="AC901" s="24">
        <f>X901*(_xlfn.XLOOKUP(W901,'FX rates'!$A$2:$A$38,'FX rates'!$B$2:$B$38))</f>
        <v>86059.585818545544</v>
      </c>
      <c r="AD901" s="24">
        <f>Y901*(_xlfn.XLOOKUP(W901,'FX rates'!$A$2:$A$38,'FX rates'!$B$2:$B$38))</f>
        <v>188230.86874374837</v>
      </c>
      <c r="AE901" s="30">
        <f t="shared" si="203"/>
        <v>3.9999999999999931E-2</v>
      </c>
      <c r="AF901" s="31">
        <f t="shared" si="204"/>
        <v>223366</v>
      </c>
      <c r="AG901" s="23">
        <f t="shared" si="205"/>
        <v>15492.016448708921</v>
      </c>
      <c r="AH901" s="35">
        <f t="shared" si="199"/>
        <v>1.4818656688771161E-2</v>
      </c>
      <c r="AI901" s="23">
        <f>U901*(_xlfn.XLOOKUP(K901,'FX rates'!$A$2:$A$38,'FX rates'!$B$2:$B$38))</f>
        <v>0</v>
      </c>
      <c r="AJ901" s="23">
        <f>Q901*(_xlfn.XLOOKUP(K901,'FX rates'!$A$2:$A$38,'FX rates'!$B$2:$B$38))</f>
        <v>0</v>
      </c>
      <c r="AK901" s="23">
        <f>R901*(_xlfn.XLOOKUP(K901,'FX rates'!$A$2:$A$38,'FX rates'!$B$2:$B$38))</f>
        <v>0</v>
      </c>
      <c r="AM901" s="4"/>
      <c r="AN901" s="4"/>
      <c r="AO901" s="4"/>
      <c r="AP901" s="32">
        <f t="shared" si="200"/>
        <v>0.18721560130010834</v>
      </c>
      <c r="AQ901" s="32">
        <f t="shared" si="201"/>
        <v>0</v>
      </c>
      <c r="AR901" s="24">
        <f t="shared" si="206"/>
        <v>6894773.5999999996</v>
      </c>
      <c r="AS901" s="24" t="str">
        <f t="shared" si="207"/>
        <v>0</v>
      </c>
      <c r="AT901" s="24">
        <f t="shared" si="208"/>
        <v>169407.78186937355</v>
      </c>
      <c r="AU901" s="24">
        <f t="shared" si="209"/>
        <v>18823.086874374829</v>
      </c>
    </row>
    <row r="902" spans="1:47" x14ac:dyDescent="0.25">
      <c r="A902" s="28" t="s">
        <v>15813</v>
      </c>
      <c r="B902" s="28" t="s">
        <v>12662</v>
      </c>
      <c r="C902" s="28" t="s">
        <v>12663</v>
      </c>
      <c r="D902" s="28" t="s">
        <v>12664</v>
      </c>
      <c r="E902" s="28" t="s">
        <v>12665</v>
      </c>
      <c r="F902" s="29">
        <v>44578</v>
      </c>
      <c r="G902" s="29">
        <v>44896</v>
      </c>
      <c r="H902" s="28" t="s">
        <v>12666</v>
      </c>
      <c r="I902" s="28" t="s">
        <v>16039</v>
      </c>
      <c r="J902" s="28" t="s">
        <v>16033</v>
      </c>
      <c r="K902" s="28" t="s">
        <v>12667</v>
      </c>
      <c r="L902" s="27">
        <v>188320</v>
      </c>
      <c r="M902" s="27">
        <v>48576.000000000007</v>
      </c>
      <c r="N902" s="27">
        <v>0</v>
      </c>
      <c r="O902" s="27">
        <v>0</v>
      </c>
      <c r="P902" s="27">
        <f t="shared" si="196"/>
        <v>48576.000000000007</v>
      </c>
      <c r="Q902" s="27">
        <v>0</v>
      </c>
      <c r="R902" s="27">
        <v>0</v>
      </c>
      <c r="S902" s="27">
        <v>0</v>
      </c>
      <c r="T902" s="27">
        <f t="shared" si="197"/>
        <v>0</v>
      </c>
      <c r="U902" s="27">
        <v>0</v>
      </c>
      <c r="V902" s="27">
        <f t="shared" si="198"/>
        <v>236896</v>
      </c>
      <c r="W902" s="28" t="s">
        <v>12668</v>
      </c>
      <c r="X902" s="27">
        <v>214684.80000000002</v>
      </c>
      <c r="Y902" s="27">
        <f t="shared" si="202"/>
        <v>484746.23999999999</v>
      </c>
      <c r="Z902" s="4" t="str" cm="1">
        <f t="array" ref="Z902">_xlfn.IFS(YEARFRAC(F902,G902)&lt;1,"&lt;1 Year",YEARFRAC(F902,G902)&lt;=5,"1-5 Years",YEARFRAC(F902,G902)&gt;5,"&gt;5 Years")</f>
        <v>&lt;1 Year</v>
      </c>
      <c r="AA902" s="24">
        <f>L902*(_xlfn.XLOOKUP(K902,'FX rates'!$A$2:$A$38,'FX rates'!$B$2:$B$38))</f>
        <v>188320</v>
      </c>
      <c r="AB902" s="24">
        <f>V902*(_xlfn.XLOOKUP(K902,'FX rates'!$A$2:$A$38,'FX rates'!$B$2:$B$38))</f>
        <v>236896</v>
      </c>
      <c r="AC902" s="24">
        <f>X902*(_xlfn.XLOOKUP(W902,'FX rates'!$A$2:$A$38,'FX rates'!$B$2:$B$38))</f>
        <v>214684.80000000002</v>
      </c>
      <c r="AD902" s="24">
        <f>Y902*(_xlfn.XLOOKUP(W902,'FX rates'!$A$2:$A$38,'FX rates'!$B$2:$B$38))</f>
        <v>484746.23999999999</v>
      </c>
      <c r="AE902" s="30">
        <f t="shared" si="203"/>
        <v>0.1400000000000001</v>
      </c>
      <c r="AF902" s="31">
        <f t="shared" si="204"/>
        <v>26364.800000000017</v>
      </c>
      <c r="AG902" s="23">
        <f t="shared" si="205"/>
        <v>48576</v>
      </c>
      <c r="AH902" s="35">
        <f t="shared" si="199"/>
        <v>1</v>
      </c>
      <c r="AI902" s="23">
        <f>U902*(_xlfn.XLOOKUP(K902,'FX rates'!$A$2:$A$38,'FX rates'!$B$2:$B$38))</f>
        <v>0</v>
      </c>
      <c r="AJ902" s="23">
        <f>Q902*(_xlfn.XLOOKUP(K902,'FX rates'!$A$2:$A$38,'FX rates'!$B$2:$B$38))</f>
        <v>0</v>
      </c>
      <c r="AK902" s="23">
        <f>R902*(_xlfn.XLOOKUP(K902,'FX rates'!$A$2:$A$38,'FX rates'!$B$2:$B$38))</f>
        <v>0</v>
      </c>
      <c r="AM902" s="4"/>
      <c r="AN902" s="4"/>
      <c r="AO902" s="4"/>
      <c r="AP902" s="32">
        <f t="shared" si="200"/>
        <v>0.2579439252336449</v>
      </c>
      <c r="AQ902" s="32">
        <f t="shared" si="201"/>
        <v>0</v>
      </c>
      <c r="AR902" s="24">
        <f t="shared" si="206"/>
        <v>270061.44</v>
      </c>
      <c r="AS902" s="24" t="str">
        <f t="shared" si="207"/>
        <v>0</v>
      </c>
      <c r="AT902" s="24">
        <f t="shared" si="208"/>
        <v>436271.61599999998</v>
      </c>
      <c r="AU902" s="24">
        <f t="shared" si="209"/>
        <v>48474.624000000011</v>
      </c>
    </row>
    <row r="903" spans="1:47" x14ac:dyDescent="0.25">
      <c r="A903" s="28" t="s">
        <v>14185</v>
      </c>
      <c r="B903" s="28" t="s">
        <v>1272</v>
      </c>
      <c r="C903" s="28" t="s">
        <v>1273</v>
      </c>
      <c r="D903" s="28" t="s">
        <v>1274</v>
      </c>
      <c r="E903" s="28" t="s">
        <v>1275</v>
      </c>
      <c r="F903" s="29">
        <v>39714</v>
      </c>
      <c r="G903" s="29">
        <v>44896</v>
      </c>
      <c r="H903" s="28" t="s">
        <v>1276</v>
      </c>
      <c r="I903" s="28" t="s">
        <v>16046</v>
      </c>
      <c r="J903" s="28" t="s">
        <v>16034</v>
      </c>
      <c r="K903" s="28" t="s">
        <v>1277</v>
      </c>
      <c r="L903" s="27">
        <v>82212.240000000005</v>
      </c>
      <c r="M903" s="27">
        <v>28028.000000000004</v>
      </c>
      <c r="N903" s="27">
        <v>0</v>
      </c>
      <c r="O903" s="27">
        <v>0</v>
      </c>
      <c r="P903" s="27">
        <f t="shared" si="196"/>
        <v>28028.000000000004</v>
      </c>
      <c r="Q903" s="27">
        <v>0</v>
      </c>
      <c r="R903" s="27">
        <v>0</v>
      </c>
      <c r="S903" s="27">
        <v>0</v>
      </c>
      <c r="T903" s="27">
        <f t="shared" si="197"/>
        <v>0</v>
      </c>
      <c r="U903" s="27">
        <v>0</v>
      </c>
      <c r="V903" s="27">
        <f t="shared" si="198"/>
        <v>110240.24</v>
      </c>
      <c r="W903" s="28" t="s">
        <v>1278</v>
      </c>
      <c r="X903" s="27">
        <v>85500.729600000006</v>
      </c>
      <c r="Y903" s="27">
        <f t="shared" si="202"/>
        <v>200150.57920000001</v>
      </c>
      <c r="Z903" s="4" t="str" cm="1">
        <f t="array" ref="Z903">_xlfn.IFS(YEARFRAC(F903,G903)&lt;1,"&lt;1 Year",YEARFRAC(F903,G903)&lt;=5,"1-5 Years",YEARFRAC(F903,G903)&gt;5,"&gt;5 Years")</f>
        <v>&gt;5 Years</v>
      </c>
      <c r="AA903" s="24">
        <f>L903*(_xlfn.XLOOKUP(K903,'FX rates'!$A$2:$A$38,'FX rates'!$B$2:$B$38))</f>
        <v>109395.71716221861</v>
      </c>
      <c r="AB903" s="24">
        <f>V903*(_xlfn.XLOOKUP(K903,'FX rates'!$A$2:$A$38,'FX rates'!$B$2:$B$38))</f>
        <v>146691.17536433868</v>
      </c>
      <c r="AC903" s="24">
        <f>X903*(_xlfn.XLOOKUP(W903,'FX rates'!$A$2:$A$38,'FX rates'!$B$2:$B$38))</f>
        <v>113771.54584870736</v>
      </c>
      <c r="AD903" s="24">
        <f>Y903*(_xlfn.XLOOKUP(W903,'FX rates'!$A$2:$A$38,'FX rates'!$B$2:$B$38))</f>
        <v>266330.36822761956</v>
      </c>
      <c r="AE903" s="30">
        <f t="shared" si="203"/>
        <v>4.0000000000000036E-2</v>
      </c>
      <c r="AF903" s="31">
        <f t="shared" si="204"/>
        <v>3288.4896000000008</v>
      </c>
      <c r="AG903" s="23">
        <f t="shared" si="205"/>
        <v>37295.458202120062</v>
      </c>
      <c r="AH903" s="35">
        <f t="shared" si="199"/>
        <v>1.3306500000756409</v>
      </c>
      <c r="AI903" s="23">
        <f>U903*(_xlfn.XLOOKUP(K903,'FX rates'!$A$2:$A$38,'FX rates'!$B$2:$B$38))</f>
        <v>0</v>
      </c>
      <c r="AJ903" s="23">
        <f>Q903*(_xlfn.XLOOKUP(K903,'FX rates'!$A$2:$A$38,'FX rates'!$B$2:$B$38))</f>
        <v>0</v>
      </c>
      <c r="AK903" s="23">
        <f>R903*(_xlfn.XLOOKUP(K903,'FX rates'!$A$2:$A$38,'FX rates'!$B$2:$B$38))</f>
        <v>0</v>
      </c>
      <c r="AM903" s="4"/>
      <c r="AN903" s="4"/>
      <c r="AO903" s="4"/>
      <c r="AP903" s="32">
        <f t="shared" si="200"/>
        <v>0.340922470911874</v>
      </c>
      <c r="AQ903" s="32">
        <f t="shared" si="201"/>
        <v>0</v>
      </c>
      <c r="AR903" s="24">
        <f t="shared" si="206"/>
        <v>114649.8496</v>
      </c>
      <c r="AS903" s="24" t="str">
        <f t="shared" si="207"/>
        <v>0</v>
      </c>
      <c r="AT903" s="24">
        <f t="shared" si="208"/>
        <v>239697.3314048576</v>
      </c>
      <c r="AU903" s="24">
        <f t="shared" si="209"/>
        <v>26633.036822761962</v>
      </c>
    </row>
    <row r="904" spans="1:47" x14ac:dyDescent="0.25">
      <c r="A904" s="28" t="s">
        <v>15814</v>
      </c>
      <c r="B904" s="28" t="s">
        <v>12669</v>
      </c>
      <c r="C904" s="28" t="s">
        <v>12670</v>
      </c>
      <c r="D904" s="28" t="s">
        <v>12671</v>
      </c>
      <c r="E904" s="28" t="s">
        <v>12672</v>
      </c>
      <c r="F904" s="29">
        <v>44578</v>
      </c>
      <c r="G904" s="29">
        <v>44896</v>
      </c>
      <c r="H904" s="28" t="s">
        <v>12673</v>
      </c>
      <c r="I904" s="28" t="s">
        <v>16051</v>
      </c>
      <c r="J904" s="28" t="s">
        <v>16056</v>
      </c>
      <c r="K904" s="28" t="s">
        <v>12674</v>
      </c>
      <c r="L904" s="27">
        <v>239800.00000000006</v>
      </c>
      <c r="M904" s="27">
        <v>132066</v>
      </c>
      <c r="N904" s="27">
        <v>0</v>
      </c>
      <c r="O904" s="27">
        <v>0</v>
      </c>
      <c r="P904" s="27">
        <f t="shared" si="196"/>
        <v>132066</v>
      </c>
      <c r="Q904" s="27">
        <v>0</v>
      </c>
      <c r="R904" s="27">
        <v>0</v>
      </c>
      <c r="S904" s="27">
        <v>0</v>
      </c>
      <c r="T904" s="27">
        <f t="shared" si="197"/>
        <v>0</v>
      </c>
      <c r="U904" s="27">
        <v>0</v>
      </c>
      <c r="V904" s="27">
        <f t="shared" si="198"/>
        <v>371866.00000000006</v>
      </c>
      <c r="W904" s="28" t="s">
        <v>12675</v>
      </c>
      <c r="X904" s="27">
        <v>273372.00000000012</v>
      </c>
      <c r="Y904" s="27">
        <f t="shared" si="202"/>
        <v>697299.24000000022</v>
      </c>
      <c r="Z904" s="4" t="str" cm="1">
        <f t="array" ref="Z904">_xlfn.IFS(YEARFRAC(F904,G904)&lt;1,"&lt;1 Year",YEARFRAC(F904,G904)&lt;=5,"1-5 Years",YEARFRAC(F904,G904)&gt;5,"&gt;5 Years")</f>
        <v>&lt;1 Year</v>
      </c>
      <c r="AA904" s="24">
        <f>L904*(_xlfn.XLOOKUP(K904,'FX rates'!$A$2:$A$38,'FX rates'!$B$2:$B$38))</f>
        <v>239800.00000000006</v>
      </c>
      <c r="AB904" s="24">
        <f>V904*(_xlfn.XLOOKUP(K904,'FX rates'!$A$2:$A$38,'FX rates'!$B$2:$B$38))</f>
        <v>371866.00000000006</v>
      </c>
      <c r="AC904" s="24">
        <f>X904*(_xlfn.XLOOKUP(W904,'FX rates'!$A$2:$A$38,'FX rates'!$B$2:$B$38))</f>
        <v>273372.00000000012</v>
      </c>
      <c r="AD904" s="24">
        <f>Y904*(_xlfn.XLOOKUP(W904,'FX rates'!$A$2:$A$38,'FX rates'!$B$2:$B$38))</f>
        <v>697299.24000000022</v>
      </c>
      <c r="AE904" s="30">
        <f t="shared" si="203"/>
        <v>0.14000000000000021</v>
      </c>
      <c r="AF904" s="31">
        <f t="shared" si="204"/>
        <v>33572.000000000058</v>
      </c>
      <c r="AG904" s="23">
        <f t="shared" si="205"/>
        <v>132066</v>
      </c>
      <c r="AH904" s="35">
        <f t="shared" si="199"/>
        <v>1</v>
      </c>
      <c r="AI904" s="23">
        <f>U904*(_xlfn.XLOOKUP(K904,'FX rates'!$A$2:$A$38,'FX rates'!$B$2:$B$38))</f>
        <v>0</v>
      </c>
      <c r="AJ904" s="23">
        <f>Q904*(_xlfn.XLOOKUP(K904,'FX rates'!$A$2:$A$38,'FX rates'!$B$2:$B$38))</f>
        <v>0</v>
      </c>
      <c r="AK904" s="23">
        <f>R904*(_xlfn.XLOOKUP(K904,'FX rates'!$A$2:$A$38,'FX rates'!$B$2:$B$38))</f>
        <v>0</v>
      </c>
      <c r="AM904" s="4"/>
      <c r="AN904" s="4"/>
      <c r="AO904" s="4"/>
      <c r="AP904" s="32">
        <f t="shared" si="200"/>
        <v>0.55073394495412831</v>
      </c>
      <c r="AQ904" s="32">
        <f t="shared" si="201"/>
        <v>0</v>
      </c>
      <c r="AR904" s="24">
        <f t="shared" si="206"/>
        <v>423927.24000000017</v>
      </c>
      <c r="AS904" s="24" t="str">
        <f t="shared" si="207"/>
        <v>0</v>
      </c>
      <c r="AT904" s="24">
        <f t="shared" si="208"/>
        <v>627569.31600000022</v>
      </c>
      <c r="AU904" s="24">
        <f t="shared" si="209"/>
        <v>69729.923999999999</v>
      </c>
    </row>
    <row r="905" spans="1:47" x14ac:dyDescent="0.25">
      <c r="A905" s="28" t="s">
        <v>15815</v>
      </c>
      <c r="B905" s="28" t="s">
        <v>12676</v>
      </c>
      <c r="C905" s="28" t="s">
        <v>12677</v>
      </c>
      <c r="D905" s="28" t="s">
        <v>12678</v>
      </c>
      <c r="E905" s="28" t="s">
        <v>12679</v>
      </c>
      <c r="F905" s="29">
        <v>44578</v>
      </c>
      <c r="G905" s="29">
        <v>44896</v>
      </c>
      <c r="H905" s="28" t="s">
        <v>12680</v>
      </c>
      <c r="I905" s="28" t="s">
        <v>16046</v>
      </c>
      <c r="J905" s="28" t="s">
        <v>16051</v>
      </c>
      <c r="K905" s="28" t="s">
        <v>12681</v>
      </c>
      <c r="L905" s="27">
        <v>158620</v>
      </c>
      <c r="M905" s="27">
        <v>28314.000000000004</v>
      </c>
      <c r="N905" s="27">
        <v>0</v>
      </c>
      <c r="O905" s="27">
        <v>0</v>
      </c>
      <c r="P905" s="27">
        <f t="shared" si="196"/>
        <v>28314.000000000004</v>
      </c>
      <c r="Q905" s="27">
        <v>0</v>
      </c>
      <c r="R905" s="27">
        <v>0</v>
      </c>
      <c r="S905" s="27">
        <v>0</v>
      </c>
      <c r="T905" s="27">
        <f t="shared" si="197"/>
        <v>0</v>
      </c>
      <c r="U905" s="27">
        <v>0</v>
      </c>
      <c r="V905" s="27">
        <f t="shared" si="198"/>
        <v>186934</v>
      </c>
      <c r="W905" s="28" t="s">
        <v>12682</v>
      </c>
      <c r="X905" s="27">
        <v>180826.80000000002</v>
      </c>
      <c r="Y905" s="27">
        <f t="shared" si="202"/>
        <v>393931.56000000006</v>
      </c>
      <c r="Z905" s="4" t="str" cm="1">
        <f t="array" ref="Z905">_xlfn.IFS(YEARFRAC(F905,G905)&lt;1,"&lt;1 Year",YEARFRAC(F905,G905)&lt;=5,"1-5 Years",YEARFRAC(F905,G905)&gt;5,"&gt;5 Years")</f>
        <v>&lt;1 Year</v>
      </c>
      <c r="AA905" s="24">
        <f>L905*(_xlfn.XLOOKUP(K905,'FX rates'!$A$2:$A$38,'FX rates'!$B$2:$B$38))</f>
        <v>158620</v>
      </c>
      <c r="AB905" s="24">
        <f>V905*(_xlfn.XLOOKUP(K905,'FX rates'!$A$2:$A$38,'FX rates'!$B$2:$B$38))</f>
        <v>186934</v>
      </c>
      <c r="AC905" s="24">
        <f>X905*(_xlfn.XLOOKUP(W905,'FX rates'!$A$2:$A$38,'FX rates'!$B$2:$B$38))</f>
        <v>180826.80000000002</v>
      </c>
      <c r="AD905" s="24">
        <f>Y905*(_xlfn.XLOOKUP(W905,'FX rates'!$A$2:$A$38,'FX rates'!$B$2:$B$38))</f>
        <v>393931.56000000006</v>
      </c>
      <c r="AE905" s="30">
        <f t="shared" si="203"/>
        <v>0.1400000000000001</v>
      </c>
      <c r="AF905" s="31">
        <f t="shared" si="204"/>
        <v>22206.800000000017</v>
      </c>
      <c r="AG905" s="23">
        <f t="shared" si="205"/>
        <v>28314</v>
      </c>
      <c r="AH905" s="35">
        <f t="shared" si="199"/>
        <v>1</v>
      </c>
      <c r="AI905" s="23">
        <f>U905*(_xlfn.XLOOKUP(K905,'FX rates'!$A$2:$A$38,'FX rates'!$B$2:$B$38))</f>
        <v>0</v>
      </c>
      <c r="AJ905" s="23">
        <f>Q905*(_xlfn.XLOOKUP(K905,'FX rates'!$A$2:$A$38,'FX rates'!$B$2:$B$38))</f>
        <v>0</v>
      </c>
      <c r="AK905" s="23">
        <f>R905*(_xlfn.XLOOKUP(K905,'FX rates'!$A$2:$A$38,'FX rates'!$B$2:$B$38))</f>
        <v>0</v>
      </c>
      <c r="AM905" s="4"/>
      <c r="AN905" s="4"/>
      <c r="AO905" s="4"/>
      <c r="AP905" s="32">
        <f t="shared" si="200"/>
        <v>0.17850208044382804</v>
      </c>
      <c r="AQ905" s="32">
        <f t="shared" si="201"/>
        <v>0</v>
      </c>
      <c r="AR905" s="24">
        <f t="shared" si="206"/>
        <v>213104.76</v>
      </c>
      <c r="AS905" s="24" t="str">
        <f t="shared" si="207"/>
        <v>0</v>
      </c>
      <c r="AT905" s="24">
        <f t="shared" si="208"/>
        <v>354538.40400000004</v>
      </c>
      <c r="AU905" s="24">
        <f t="shared" si="209"/>
        <v>39393.156000000017</v>
      </c>
    </row>
    <row r="906" spans="1:47" x14ac:dyDescent="0.25">
      <c r="A906" s="28" t="s">
        <v>15816</v>
      </c>
      <c r="B906" s="28" t="s">
        <v>4682</v>
      </c>
      <c r="C906" s="28" t="s">
        <v>4683</v>
      </c>
      <c r="D906" s="28" t="s">
        <v>4684</v>
      </c>
      <c r="E906" s="28" t="s">
        <v>4685</v>
      </c>
      <c r="F906" s="29">
        <v>44578</v>
      </c>
      <c r="G906" s="29">
        <v>44896</v>
      </c>
      <c r="H906" s="28" t="s">
        <v>4686</v>
      </c>
      <c r="I906" s="28" t="s">
        <v>16041</v>
      </c>
      <c r="J906" s="28" t="s">
        <v>16035</v>
      </c>
      <c r="K906" s="28" t="s">
        <v>4687</v>
      </c>
      <c r="L906" s="27">
        <v>41023.840000000004</v>
      </c>
      <c r="M906" s="27">
        <v>3465.0000000000005</v>
      </c>
      <c r="N906" s="27">
        <v>0</v>
      </c>
      <c r="O906" s="27">
        <v>0</v>
      </c>
      <c r="P906" s="27">
        <f t="shared" si="196"/>
        <v>3465.0000000000005</v>
      </c>
      <c r="Q906" s="27">
        <v>0</v>
      </c>
      <c r="R906" s="27">
        <v>0</v>
      </c>
      <c r="S906" s="27">
        <v>0</v>
      </c>
      <c r="T906" s="27">
        <f t="shared" si="197"/>
        <v>0</v>
      </c>
      <c r="U906" s="27">
        <v>0</v>
      </c>
      <c r="V906" s="27">
        <f t="shared" si="198"/>
        <v>44488.840000000004</v>
      </c>
      <c r="W906" s="28" t="s">
        <v>4688</v>
      </c>
      <c r="X906" s="27">
        <v>47177.415999999997</v>
      </c>
      <c r="Y906" s="27">
        <f t="shared" si="202"/>
        <v>98339.581999999995</v>
      </c>
      <c r="Z906" s="4" t="str" cm="1">
        <f t="array" ref="Z906">_xlfn.IFS(YEARFRAC(F906,G906)&lt;1,"&lt;1 Year",YEARFRAC(F906,G906)&lt;=5,"1-5 Years",YEARFRAC(F906,G906)&gt;5,"&gt;5 Years")</f>
        <v>&lt;1 Year</v>
      </c>
      <c r="AA906" s="24">
        <f>L906*(_xlfn.XLOOKUP(K906,'FX rates'!$A$2:$A$38,'FX rates'!$B$2:$B$38))</f>
        <v>54588.372699103085</v>
      </c>
      <c r="AB906" s="24">
        <f>V906*(_xlfn.XLOOKUP(K906,'FX rates'!$A$2:$A$38,'FX rates'!$B$2:$B$38))</f>
        <v>59199.074949365182</v>
      </c>
      <c r="AC906" s="24">
        <f>X906*(_xlfn.XLOOKUP(W906,'FX rates'!$A$2:$A$38,'FX rates'!$B$2:$B$38))</f>
        <v>62776.628603968544</v>
      </c>
      <c r="AD906" s="24">
        <f>Y906*(_xlfn.XLOOKUP(W906,'FX rates'!$A$2:$A$38,'FX rates'!$B$2:$B$38))</f>
        <v>130855.56479573849</v>
      </c>
      <c r="AE906" s="30">
        <f t="shared" si="203"/>
        <v>0.14999999999999991</v>
      </c>
      <c r="AF906" s="31">
        <f t="shared" si="204"/>
        <v>6153.5759999999937</v>
      </c>
      <c r="AG906" s="23">
        <f t="shared" si="205"/>
        <v>4610.7022502620966</v>
      </c>
      <c r="AH906" s="35">
        <f t="shared" si="199"/>
        <v>1.3306500000756409</v>
      </c>
      <c r="AI906" s="23">
        <f>U906*(_xlfn.XLOOKUP(K906,'FX rates'!$A$2:$A$38,'FX rates'!$B$2:$B$38))</f>
        <v>0</v>
      </c>
      <c r="AJ906" s="23">
        <f>Q906*(_xlfn.XLOOKUP(K906,'FX rates'!$A$2:$A$38,'FX rates'!$B$2:$B$38))</f>
        <v>0</v>
      </c>
      <c r="AK906" s="23">
        <f>R906*(_xlfn.XLOOKUP(K906,'FX rates'!$A$2:$A$38,'FX rates'!$B$2:$B$38))</f>
        <v>0</v>
      </c>
      <c r="AM906" s="4"/>
      <c r="AN906" s="4"/>
      <c r="AO906" s="4"/>
      <c r="AP906" s="32">
        <f t="shared" si="200"/>
        <v>8.4463082929340599E-2</v>
      </c>
      <c r="AQ906" s="32">
        <f t="shared" si="201"/>
        <v>0</v>
      </c>
      <c r="AR906" s="24">
        <f t="shared" si="206"/>
        <v>51162.166000000005</v>
      </c>
      <c r="AS906" s="24" t="str">
        <f t="shared" si="207"/>
        <v>0</v>
      </c>
      <c r="AT906" s="24">
        <f t="shared" si="208"/>
        <v>117770.00831616465</v>
      </c>
      <c r="AU906" s="24">
        <f t="shared" si="209"/>
        <v>13085.556479573846</v>
      </c>
    </row>
    <row r="907" spans="1:47" x14ac:dyDescent="0.25">
      <c r="A907" s="28" t="s">
        <v>15817</v>
      </c>
      <c r="B907" s="28" t="s">
        <v>12690</v>
      </c>
      <c r="C907" s="28" t="s">
        <v>12691</v>
      </c>
      <c r="D907" s="28" t="s">
        <v>12692</v>
      </c>
      <c r="E907" s="28" t="s">
        <v>12693</v>
      </c>
      <c r="F907" s="29">
        <v>44578</v>
      </c>
      <c r="G907" s="29">
        <v>44896</v>
      </c>
      <c r="H907" s="28" t="s">
        <v>12694</v>
      </c>
      <c r="I907" s="28" t="s">
        <v>16042</v>
      </c>
      <c r="J907" s="28" t="s">
        <v>16055</v>
      </c>
      <c r="K907" s="28" t="s">
        <v>12695</v>
      </c>
      <c r="L907" s="27">
        <v>256520.00000000006</v>
      </c>
      <c r="M907" s="27">
        <v>243100</v>
      </c>
      <c r="N907" s="27">
        <v>0</v>
      </c>
      <c r="O907" s="27">
        <v>0</v>
      </c>
      <c r="P907" s="27">
        <f t="shared" si="196"/>
        <v>243100</v>
      </c>
      <c r="Q907" s="27">
        <v>0</v>
      </c>
      <c r="R907" s="27">
        <v>0</v>
      </c>
      <c r="S907" s="27">
        <v>0</v>
      </c>
      <c r="T907" s="27">
        <f t="shared" si="197"/>
        <v>0</v>
      </c>
      <c r="U907" s="27">
        <v>0</v>
      </c>
      <c r="V907" s="27">
        <f t="shared" si="198"/>
        <v>499620.00000000006</v>
      </c>
      <c r="W907" s="28" t="s">
        <v>12696</v>
      </c>
      <c r="X907" s="27">
        <v>266780.80000000005</v>
      </c>
      <c r="Y907" s="27">
        <f t="shared" si="202"/>
        <v>786385.60000000009</v>
      </c>
      <c r="Z907" s="4" t="str" cm="1">
        <f t="array" ref="Z907">_xlfn.IFS(YEARFRAC(F907,G907)&lt;1,"&lt;1 Year",YEARFRAC(F907,G907)&lt;=5,"1-5 Years",YEARFRAC(F907,G907)&gt;5,"&gt;5 Years")</f>
        <v>&lt;1 Year</v>
      </c>
      <c r="AA907" s="24">
        <f>L907*(_xlfn.XLOOKUP(K907,'FX rates'!$A$2:$A$38,'FX rates'!$B$2:$B$38))</f>
        <v>256520.00000000006</v>
      </c>
      <c r="AB907" s="24">
        <f>V907*(_xlfn.XLOOKUP(K907,'FX rates'!$A$2:$A$38,'FX rates'!$B$2:$B$38))</f>
        <v>499620.00000000006</v>
      </c>
      <c r="AC907" s="24">
        <f>X907*(_xlfn.XLOOKUP(W907,'FX rates'!$A$2:$A$38,'FX rates'!$B$2:$B$38))</f>
        <v>266780.80000000005</v>
      </c>
      <c r="AD907" s="24">
        <f>Y907*(_xlfn.XLOOKUP(W907,'FX rates'!$A$2:$A$38,'FX rates'!$B$2:$B$38))</f>
        <v>786385.60000000009</v>
      </c>
      <c r="AE907" s="30">
        <f t="shared" si="203"/>
        <v>3.9999999999999945E-2</v>
      </c>
      <c r="AF907" s="31">
        <f t="shared" si="204"/>
        <v>10260.799999999988</v>
      </c>
      <c r="AG907" s="23">
        <f t="shared" si="205"/>
        <v>243100</v>
      </c>
      <c r="AH907" s="35">
        <f t="shared" si="199"/>
        <v>1</v>
      </c>
      <c r="AI907" s="23">
        <f>U907*(_xlfn.XLOOKUP(K907,'FX rates'!$A$2:$A$38,'FX rates'!$B$2:$B$38))</f>
        <v>0</v>
      </c>
      <c r="AJ907" s="23">
        <f>Q907*(_xlfn.XLOOKUP(K907,'FX rates'!$A$2:$A$38,'FX rates'!$B$2:$B$38))</f>
        <v>0</v>
      </c>
      <c r="AK907" s="23">
        <f>R907*(_xlfn.XLOOKUP(K907,'FX rates'!$A$2:$A$38,'FX rates'!$B$2:$B$38))</f>
        <v>0</v>
      </c>
      <c r="AM907" s="4"/>
      <c r="AN907" s="4"/>
      <c r="AO907" s="4"/>
      <c r="AP907" s="32">
        <f t="shared" si="200"/>
        <v>0.94768439108061731</v>
      </c>
      <c r="AQ907" s="32">
        <f t="shared" si="201"/>
        <v>0</v>
      </c>
      <c r="AR907" s="24">
        <f t="shared" si="206"/>
        <v>519604.80000000005</v>
      </c>
      <c r="AS907" s="24" t="str">
        <f t="shared" si="207"/>
        <v>0</v>
      </c>
      <c r="AT907" s="24">
        <f t="shared" si="208"/>
        <v>707747.04000000015</v>
      </c>
      <c r="AU907" s="24">
        <f t="shared" si="209"/>
        <v>78638.559999999939</v>
      </c>
    </row>
    <row r="908" spans="1:47" x14ac:dyDescent="0.25">
      <c r="A908" s="28" t="s">
        <v>15818</v>
      </c>
      <c r="B908" s="28" t="s">
        <v>12697</v>
      </c>
      <c r="C908" s="28" t="s">
        <v>12698</v>
      </c>
      <c r="D908" s="28" t="s">
        <v>12699</v>
      </c>
      <c r="E908" s="28" t="s">
        <v>12700</v>
      </c>
      <c r="F908" s="29">
        <v>44578</v>
      </c>
      <c r="G908" s="29">
        <v>44896</v>
      </c>
      <c r="H908" s="28" t="s">
        <v>12701</v>
      </c>
      <c r="I908" s="28" t="s">
        <v>16043</v>
      </c>
      <c r="J908" s="28" t="s">
        <v>16043</v>
      </c>
      <c r="K908" s="28" t="s">
        <v>12702</v>
      </c>
      <c r="L908" s="27">
        <v>125763.00000000003</v>
      </c>
      <c r="M908" s="27">
        <v>29572.400000000001</v>
      </c>
      <c r="N908" s="27">
        <v>0</v>
      </c>
      <c r="O908" s="27">
        <v>0</v>
      </c>
      <c r="P908" s="27">
        <f t="shared" si="196"/>
        <v>29572.400000000001</v>
      </c>
      <c r="Q908" s="27">
        <v>0</v>
      </c>
      <c r="R908" s="27">
        <v>0</v>
      </c>
      <c r="S908" s="27">
        <v>0</v>
      </c>
      <c r="T908" s="27">
        <f t="shared" si="197"/>
        <v>0</v>
      </c>
      <c r="U908" s="27">
        <v>0</v>
      </c>
      <c r="V908" s="27">
        <f t="shared" si="198"/>
        <v>155335.40000000002</v>
      </c>
      <c r="W908" s="28" t="s">
        <v>12703</v>
      </c>
      <c r="X908" s="27">
        <v>142112.19000000003</v>
      </c>
      <c r="Y908" s="27">
        <f t="shared" si="202"/>
        <v>317641.19200000004</v>
      </c>
      <c r="Z908" s="4" t="str" cm="1">
        <f t="array" ref="Z908">_xlfn.IFS(YEARFRAC(F908,G908)&lt;1,"&lt;1 Year",YEARFRAC(F908,G908)&lt;=5,"1-5 Years",YEARFRAC(F908,G908)&gt;5,"&gt;5 Years")</f>
        <v>&lt;1 Year</v>
      </c>
      <c r="AA908" s="24">
        <f>L908*(_xlfn.XLOOKUP(K908,'FX rates'!$A$2:$A$38,'FX rates'!$B$2:$B$38))</f>
        <v>125763.00000000003</v>
      </c>
      <c r="AB908" s="24">
        <f>V908*(_xlfn.XLOOKUP(K908,'FX rates'!$A$2:$A$38,'FX rates'!$B$2:$B$38))</f>
        <v>155335.40000000002</v>
      </c>
      <c r="AC908" s="24">
        <f>X908*(_xlfn.XLOOKUP(W908,'FX rates'!$A$2:$A$38,'FX rates'!$B$2:$B$38))</f>
        <v>142112.19000000003</v>
      </c>
      <c r="AD908" s="24">
        <f>Y908*(_xlfn.XLOOKUP(W908,'FX rates'!$A$2:$A$38,'FX rates'!$B$2:$B$38))</f>
        <v>317641.19200000004</v>
      </c>
      <c r="AE908" s="30">
        <f t="shared" si="203"/>
        <v>0.12999999999999998</v>
      </c>
      <c r="AF908" s="31">
        <f t="shared" si="204"/>
        <v>16349.190000000002</v>
      </c>
      <c r="AG908" s="23">
        <f t="shared" si="205"/>
        <v>29572.399999999994</v>
      </c>
      <c r="AH908" s="35">
        <f t="shared" si="199"/>
        <v>1</v>
      </c>
      <c r="AI908" s="23">
        <f>U908*(_xlfn.XLOOKUP(K908,'FX rates'!$A$2:$A$38,'FX rates'!$B$2:$B$38))</f>
        <v>0</v>
      </c>
      <c r="AJ908" s="23">
        <f>Q908*(_xlfn.XLOOKUP(K908,'FX rates'!$A$2:$A$38,'FX rates'!$B$2:$B$38))</f>
        <v>0</v>
      </c>
      <c r="AK908" s="23">
        <f>R908*(_xlfn.XLOOKUP(K908,'FX rates'!$A$2:$A$38,'FX rates'!$B$2:$B$38))</f>
        <v>0</v>
      </c>
      <c r="AM908" s="4"/>
      <c r="AN908" s="4"/>
      <c r="AO908" s="4"/>
      <c r="AP908" s="32">
        <f t="shared" si="200"/>
        <v>0.23514388174582346</v>
      </c>
      <c r="AQ908" s="32">
        <f t="shared" si="201"/>
        <v>0</v>
      </c>
      <c r="AR908" s="24">
        <f t="shared" si="206"/>
        <v>175529.00200000001</v>
      </c>
      <c r="AS908" s="24" t="str">
        <f t="shared" si="207"/>
        <v>0</v>
      </c>
      <c r="AT908" s="24">
        <f t="shared" si="208"/>
        <v>285877.07280000002</v>
      </c>
      <c r="AU908" s="24">
        <f t="shared" si="209"/>
        <v>31764.119200000016</v>
      </c>
    </row>
    <row r="909" spans="1:47" x14ac:dyDescent="0.25">
      <c r="A909" s="28" t="s">
        <v>15819</v>
      </c>
      <c r="B909" s="28" t="s">
        <v>5319</v>
      </c>
      <c r="C909" s="28" t="s">
        <v>5320</v>
      </c>
      <c r="D909" s="28" t="s">
        <v>5321</v>
      </c>
      <c r="E909" s="28" t="s">
        <v>5322</v>
      </c>
      <c r="F909" s="29">
        <v>44578</v>
      </c>
      <c r="G909" s="29">
        <v>44896</v>
      </c>
      <c r="H909" s="28" t="s">
        <v>5323</v>
      </c>
      <c r="I909" s="28" t="s">
        <v>16050</v>
      </c>
      <c r="J909" s="28" t="s">
        <v>16057</v>
      </c>
      <c r="K909" s="28" t="s">
        <v>5324</v>
      </c>
      <c r="L909" s="27">
        <v>39722.980000000003</v>
      </c>
      <c r="M909" s="27">
        <v>4405.5</v>
      </c>
      <c r="N909" s="27">
        <v>0</v>
      </c>
      <c r="O909" s="27">
        <v>0</v>
      </c>
      <c r="P909" s="27">
        <f t="shared" si="196"/>
        <v>4405.5</v>
      </c>
      <c r="Q909" s="27">
        <v>0</v>
      </c>
      <c r="R909" s="27">
        <v>0</v>
      </c>
      <c r="S909" s="27">
        <v>0</v>
      </c>
      <c r="T909" s="27">
        <f t="shared" si="197"/>
        <v>0</v>
      </c>
      <c r="U909" s="27">
        <v>0</v>
      </c>
      <c r="V909" s="27">
        <f t="shared" si="198"/>
        <v>44128.480000000003</v>
      </c>
      <c r="W909" s="28" t="s">
        <v>5325</v>
      </c>
      <c r="X909" s="27">
        <v>40120.209800000004</v>
      </c>
      <c r="Y909" s="27">
        <f t="shared" si="202"/>
        <v>84689.974600000016</v>
      </c>
      <c r="Z909" s="4" t="str" cm="1">
        <f t="array" ref="Z909">_xlfn.IFS(YEARFRAC(F909,G909)&lt;1,"&lt;1 Year",YEARFRAC(F909,G909)&lt;=5,"1-5 Years",YEARFRAC(F909,G909)&gt;5,"&gt;5 Years")</f>
        <v>&lt;1 Year</v>
      </c>
      <c r="AA909" s="24">
        <f>L909*(_xlfn.XLOOKUP(K909,'FX rates'!$A$2:$A$38,'FX rates'!$B$2:$B$38))</f>
        <v>52857.383340004686</v>
      </c>
      <c r="AB909" s="24">
        <f>V909*(_xlfn.XLOOKUP(K909,'FX rates'!$A$2:$A$38,'FX rates'!$B$2:$B$38))</f>
        <v>58719.561915337923</v>
      </c>
      <c r="AC909" s="24">
        <f>X909*(_xlfn.XLOOKUP(W909,'FX rates'!$A$2:$A$38,'FX rates'!$B$2:$B$38))</f>
        <v>53385.957173404735</v>
      </c>
      <c r="AD909" s="24">
        <f>Y909*(_xlfn.XLOOKUP(W909,'FX rates'!$A$2:$A$38,'FX rates'!$B$2:$B$38))</f>
        <v>112692.71470789606</v>
      </c>
      <c r="AE909" s="30">
        <f t="shared" si="203"/>
        <v>1.0000000000000038E-2</v>
      </c>
      <c r="AF909" s="31">
        <f t="shared" si="204"/>
        <v>397.22980000000098</v>
      </c>
      <c r="AG909" s="23">
        <f t="shared" si="205"/>
        <v>5862.1785753332369</v>
      </c>
      <c r="AH909" s="35">
        <f t="shared" si="199"/>
        <v>1.3306500000756409</v>
      </c>
      <c r="AI909" s="23">
        <f>U909*(_xlfn.XLOOKUP(K909,'FX rates'!$A$2:$A$38,'FX rates'!$B$2:$B$38))</f>
        <v>0</v>
      </c>
      <c r="AJ909" s="23">
        <f>Q909*(_xlfn.XLOOKUP(K909,'FX rates'!$A$2:$A$38,'FX rates'!$B$2:$B$38))</f>
        <v>0</v>
      </c>
      <c r="AK909" s="23">
        <f>R909*(_xlfn.XLOOKUP(K909,'FX rates'!$A$2:$A$38,'FX rates'!$B$2:$B$38))</f>
        <v>0</v>
      </c>
      <c r="AM909" s="4"/>
      <c r="AN909" s="4"/>
      <c r="AO909" s="4"/>
      <c r="AP909" s="32">
        <f t="shared" si="200"/>
        <v>0.11090557657053926</v>
      </c>
      <c r="AQ909" s="32">
        <f t="shared" si="201"/>
        <v>0</v>
      </c>
      <c r="AR909" s="24">
        <f t="shared" si="206"/>
        <v>44569.764800000004</v>
      </c>
      <c r="AS909" s="24" t="str">
        <f t="shared" si="207"/>
        <v>0</v>
      </c>
      <c r="AT909" s="24">
        <f t="shared" si="208"/>
        <v>101423.44323710645</v>
      </c>
      <c r="AU909" s="24">
        <f t="shared" si="209"/>
        <v>11269.271470789608</v>
      </c>
    </row>
    <row r="910" spans="1:47" x14ac:dyDescent="0.25">
      <c r="A910" s="28" t="s">
        <v>15820</v>
      </c>
      <c r="B910" s="28" t="s">
        <v>12711</v>
      </c>
      <c r="C910" s="28" t="s">
        <v>12712</v>
      </c>
      <c r="D910" s="28" t="s">
        <v>12713</v>
      </c>
      <c r="E910" s="28" t="s">
        <v>12714</v>
      </c>
      <c r="F910" s="29">
        <v>44578</v>
      </c>
      <c r="G910" s="29">
        <v>44896</v>
      </c>
      <c r="H910" s="28" t="s">
        <v>12715</v>
      </c>
      <c r="I910" s="28" t="s">
        <v>16035</v>
      </c>
      <c r="J910" s="28" t="s">
        <v>16056</v>
      </c>
      <c r="K910" s="28" t="s">
        <v>12716</v>
      </c>
      <c r="L910" s="27">
        <v>84150</v>
      </c>
      <c r="M910" s="27">
        <v>20900</v>
      </c>
      <c r="N910" s="27">
        <v>0</v>
      </c>
      <c r="O910" s="27">
        <v>0</v>
      </c>
      <c r="P910" s="27">
        <f t="shared" si="196"/>
        <v>20900</v>
      </c>
      <c r="Q910" s="27">
        <v>0</v>
      </c>
      <c r="R910" s="27">
        <v>0</v>
      </c>
      <c r="S910" s="27">
        <v>0</v>
      </c>
      <c r="T910" s="27">
        <f t="shared" si="197"/>
        <v>0</v>
      </c>
      <c r="U910" s="27">
        <v>0</v>
      </c>
      <c r="V910" s="27">
        <f t="shared" si="198"/>
        <v>105050</v>
      </c>
      <c r="W910" s="28" t="s">
        <v>12717</v>
      </c>
      <c r="X910" s="27">
        <v>84991.5</v>
      </c>
      <c r="Y910" s="27">
        <f t="shared" si="202"/>
        <v>191092</v>
      </c>
      <c r="Z910" s="4" t="str" cm="1">
        <f t="array" ref="Z910">_xlfn.IFS(YEARFRAC(F910,G910)&lt;1,"&lt;1 Year",YEARFRAC(F910,G910)&lt;=5,"1-5 Years",YEARFRAC(F910,G910)&gt;5,"&gt;5 Years")</f>
        <v>&lt;1 Year</v>
      </c>
      <c r="AA910" s="24">
        <f>L910*(_xlfn.XLOOKUP(K910,'FX rates'!$A$2:$A$38,'FX rates'!$B$2:$B$38))</f>
        <v>111974.19750636519</v>
      </c>
      <c r="AB910" s="24">
        <f>V910*(_xlfn.XLOOKUP(K910,'FX rates'!$A$2:$A$38,'FX rates'!$B$2:$B$38))</f>
        <v>139784.78250794607</v>
      </c>
      <c r="AC910" s="24">
        <f>X910*(_xlfn.XLOOKUP(W910,'FX rates'!$A$2:$A$38,'FX rates'!$B$2:$B$38))</f>
        <v>113093.93948142884</v>
      </c>
      <c r="AD910" s="24">
        <f>Y910*(_xlfn.XLOOKUP(W910,'FX rates'!$A$2:$A$38,'FX rates'!$B$2:$B$38))</f>
        <v>254276.56981445439</v>
      </c>
      <c r="AE910" s="30">
        <f t="shared" si="203"/>
        <v>9.9999999999999586E-3</v>
      </c>
      <c r="AF910" s="31">
        <f t="shared" si="204"/>
        <v>841.5</v>
      </c>
      <c r="AG910" s="23">
        <f t="shared" si="205"/>
        <v>27810.585001580883</v>
      </c>
      <c r="AH910" s="35">
        <f t="shared" si="199"/>
        <v>1.3306500000756409</v>
      </c>
      <c r="AI910" s="23">
        <f>U910*(_xlfn.XLOOKUP(K910,'FX rates'!$A$2:$A$38,'FX rates'!$B$2:$B$38))</f>
        <v>0</v>
      </c>
      <c r="AJ910" s="23">
        <f>Q910*(_xlfn.XLOOKUP(K910,'FX rates'!$A$2:$A$38,'FX rates'!$B$2:$B$38))</f>
        <v>0</v>
      </c>
      <c r="AK910" s="23">
        <f>R910*(_xlfn.XLOOKUP(K910,'FX rates'!$A$2:$A$38,'FX rates'!$B$2:$B$38))</f>
        <v>0</v>
      </c>
      <c r="AM910" s="4"/>
      <c r="AN910" s="4"/>
      <c r="AO910" s="4"/>
      <c r="AP910" s="32">
        <f t="shared" si="200"/>
        <v>0.24836601307189543</v>
      </c>
      <c r="AQ910" s="32">
        <f t="shared" si="201"/>
        <v>0</v>
      </c>
      <c r="AR910" s="24">
        <f t="shared" si="206"/>
        <v>106100.5</v>
      </c>
      <c r="AS910" s="24" t="str">
        <f t="shared" si="207"/>
        <v>0</v>
      </c>
      <c r="AT910" s="24">
        <f t="shared" si="208"/>
        <v>228848.91283300894</v>
      </c>
      <c r="AU910" s="24">
        <f t="shared" si="209"/>
        <v>25427.656981445441</v>
      </c>
    </row>
    <row r="911" spans="1:47" x14ac:dyDescent="0.25">
      <c r="A911" s="28" t="s">
        <v>15821</v>
      </c>
      <c r="B911" s="28" t="s">
        <v>12718</v>
      </c>
      <c r="C911" s="28" t="s">
        <v>12719</v>
      </c>
      <c r="D911" s="28" t="s">
        <v>12720</v>
      </c>
      <c r="E911" s="28" t="s">
        <v>12721</v>
      </c>
      <c r="F911" s="29">
        <v>44578</v>
      </c>
      <c r="G911" s="29">
        <v>44896</v>
      </c>
      <c r="H911" s="28" t="s">
        <v>12722</v>
      </c>
      <c r="I911" s="28" t="s">
        <v>16053</v>
      </c>
      <c r="J911" s="28" t="s">
        <v>16040</v>
      </c>
      <c r="K911" s="28" t="s">
        <v>12723</v>
      </c>
      <c r="L911" s="27">
        <v>157080</v>
      </c>
      <c r="M911" s="27">
        <v>89001.000000000015</v>
      </c>
      <c r="N911" s="27">
        <v>0</v>
      </c>
      <c r="O911" s="27">
        <v>0</v>
      </c>
      <c r="P911" s="27">
        <f t="shared" si="196"/>
        <v>89001.000000000015</v>
      </c>
      <c r="Q911" s="27">
        <v>0</v>
      </c>
      <c r="R911" s="27">
        <v>0</v>
      </c>
      <c r="S911" s="27">
        <v>0</v>
      </c>
      <c r="T911" s="27">
        <f t="shared" si="197"/>
        <v>0</v>
      </c>
      <c r="U911" s="27">
        <v>0</v>
      </c>
      <c r="V911" s="27">
        <f t="shared" si="198"/>
        <v>246081</v>
      </c>
      <c r="W911" s="28" t="s">
        <v>12724</v>
      </c>
      <c r="X911" s="27">
        <v>160221.6</v>
      </c>
      <c r="Y911" s="27">
        <f t="shared" si="202"/>
        <v>411224.22000000009</v>
      </c>
      <c r="Z911" s="4" t="str" cm="1">
        <f t="array" ref="Z911">_xlfn.IFS(YEARFRAC(F911,G911)&lt;1,"&lt;1 Year",YEARFRAC(F911,G911)&lt;=5,"1-5 Years",YEARFRAC(F911,G911)&gt;5,"&gt;5 Years")</f>
        <v>&lt;1 Year</v>
      </c>
      <c r="AA911" s="24">
        <f>L911*(_xlfn.XLOOKUP(K911,'FX rates'!$A$2:$A$38,'FX rates'!$B$2:$B$38))</f>
        <v>209018.50201188168</v>
      </c>
      <c r="AB911" s="24">
        <f>V911*(_xlfn.XLOOKUP(K911,'FX rates'!$A$2:$A$38,'FX rates'!$B$2:$B$38))</f>
        <v>327447.68266861379</v>
      </c>
      <c r="AC911" s="24">
        <f>X911*(_xlfn.XLOOKUP(W911,'FX rates'!$A$2:$A$38,'FX rates'!$B$2:$B$38))</f>
        <v>213198.87205211932</v>
      </c>
      <c r="AD911" s="24">
        <f>Y911*(_xlfn.XLOOKUP(W911,'FX rates'!$A$2:$A$38,'FX rates'!$B$2:$B$38))</f>
        <v>547195.50837410556</v>
      </c>
      <c r="AE911" s="30">
        <f t="shared" si="203"/>
        <v>2.0000000000000039E-2</v>
      </c>
      <c r="AF911" s="31">
        <f t="shared" si="204"/>
        <v>3141.6000000000058</v>
      </c>
      <c r="AG911" s="23">
        <f t="shared" si="205"/>
        <v>118429.18065673212</v>
      </c>
      <c r="AH911" s="35">
        <f t="shared" si="199"/>
        <v>1.3306500000756409</v>
      </c>
      <c r="AI911" s="23">
        <f>U911*(_xlfn.XLOOKUP(K911,'FX rates'!$A$2:$A$38,'FX rates'!$B$2:$B$38))</f>
        <v>0</v>
      </c>
      <c r="AJ911" s="23">
        <f>Q911*(_xlfn.XLOOKUP(K911,'FX rates'!$A$2:$A$38,'FX rates'!$B$2:$B$38))</f>
        <v>0</v>
      </c>
      <c r="AK911" s="23">
        <f>R911*(_xlfn.XLOOKUP(K911,'FX rates'!$A$2:$A$38,'FX rates'!$B$2:$B$38))</f>
        <v>0</v>
      </c>
      <c r="AM911" s="4"/>
      <c r="AN911" s="4"/>
      <c r="AO911" s="4"/>
      <c r="AP911" s="32">
        <f t="shared" si="200"/>
        <v>0.56659663865546228</v>
      </c>
      <c r="AQ911" s="32">
        <f t="shared" si="201"/>
        <v>0</v>
      </c>
      <c r="AR911" s="24">
        <f t="shared" si="206"/>
        <v>251002.62000000005</v>
      </c>
      <c r="AS911" s="24" t="str">
        <f t="shared" si="207"/>
        <v>0</v>
      </c>
      <c r="AT911" s="24">
        <f t="shared" si="208"/>
        <v>492475.957536695</v>
      </c>
      <c r="AU911" s="24">
        <f t="shared" si="209"/>
        <v>54719.550837410556</v>
      </c>
    </row>
    <row r="912" spans="1:47" x14ac:dyDescent="0.25">
      <c r="A912" s="28" t="s">
        <v>15822</v>
      </c>
      <c r="B912" s="28" t="s">
        <v>12725</v>
      </c>
      <c r="C912" s="28" t="s">
        <v>12726</v>
      </c>
      <c r="D912" s="28" t="s">
        <v>12727</v>
      </c>
      <c r="E912" s="28" t="s">
        <v>12728</v>
      </c>
      <c r="F912" s="29">
        <v>44578</v>
      </c>
      <c r="G912" s="29">
        <v>44896</v>
      </c>
      <c r="H912" s="28" t="s">
        <v>12729</v>
      </c>
      <c r="I912" s="28" t="s">
        <v>16039</v>
      </c>
      <c r="J912" s="28" t="s">
        <v>16036</v>
      </c>
      <c r="K912" s="28" t="s">
        <v>12730</v>
      </c>
      <c r="L912" s="27">
        <v>1601600.0000000002</v>
      </c>
      <c r="M912" s="27">
        <v>763620.00000000012</v>
      </c>
      <c r="N912" s="27">
        <v>0</v>
      </c>
      <c r="O912" s="27">
        <v>0</v>
      </c>
      <c r="P912" s="27">
        <f t="shared" si="196"/>
        <v>763620.00000000012</v>
      </c>
      <c r="Q912" s="27">
        <v>0</v>
      </c>
      <c r="R912" s="27">
        <v>0</v>
      </c>
      <c r="S912" s="27">
        <v>0</v>
      </c>
      <c r="T912" s="27">
        <f t="shared" si="197"/>
        <v>0</v>
      </c>
      <c r="U912" s="27">
        <v>0</v>
      </c>
      <c r="V912" s="27">
        <f t="shared" si="198"/>
        <v>2365220.0000000005</v>
      </c>
      <c r="W912" s="28" t="s">
        <v>12731</v>
      </c>
      <c r="X912" s="27">
        <v>1793792.0000000005</v>
      </c>
      <c r="Y912" s="27">
        <f t="shared" si="202"/>
        <v>4442838.4000000013</v>
      </c>
      <c r="Z912" s="4" t="str" cm="1">
        <f t="array" ref="Z912">_xlfn.IFS(YEARFRAC(F912,G912)&lt;1,"&lt;1 Year",YEARFRAC(F912,G912)&lt;=5,"1-5 Years",YEARFRAC(F912,G912)&gt;5,"&gt;5 Years")</f>
        <v>&lt;1 Year</v>
      </c>
      <c r="AA912" s="24">
        <f>L912*(_xlfn.XLOOKUP(K912,'FX rates'!$A$2:$A$38,'FX rates'!$B$2:$B$38))</f>
        <v>204177.63556280799</v>
      </c>
      <c r="AB912" s="24">
        <f>V912*(_xlfn.XLOOKUP(K912,'FX rates'!$A$2:$A$38,'FX rates'!$B$2:$B$38))</f>
        <v>301526.6153757897</v>
      </c>
      <c r="AC912" s="24">
        <f>X912*(_xlfn.XLOOKUP(W912,'FX rates'!$A$2:$A$38,'FX rates'!$B$2:$B$38))</f>
        <v>228678.951830345</v>
      </c>
      <c r="AD912" s="24">
        <f>Y912*(_xlfn.XLOOKUP(W912,'FX rates'!$A$2:$A$38,'FX rates'!$B$2:$B$38))</f>
        <v>566388.76105122943</v>
      </c>
      <c r="AE912" s="30">
        <f t="shared" si="203"/>
        <v>0.12000000000000026</v>
      </c>
      <c r="AF912" s="31">
        <f t="shared" si="204"/>
        <v>192192.00000000023</v>
      </c>
      <c r="AG912" s="23">
        <f t="shared" si="205"/>
        <v>97348.979812981706</v>
      </c>
      <c r="AH912" s="35">
        <f t="shared" si="199"/>
        <v>0.12748353868806692</v>
      </c>
      <c r="AI912" s="23">
        <f>U912*(_xlfn.XLOOKUP(K912,'FX rates'!$A$2:$A$38,'FX rates'!$B$2:$B$38))</f>
        <v>0</v>
      </c>
      <c r="AJ912" s="23">
        <f>Q912*(_xlfn.XLOOKUP(K912,'FX rates'!$A$2:$A$38,'FX rates'!$B$2:$B$38))</f>
        <v>0</v>
      </c>
      <c r="AK912" s="23">
        <f>R912*(_xlfn.XLOOKUP(K912,'FX rates'!$A$2:$A$38,'FX rates'!$B$2:$B$38))</f>
        <v>0</v>
      </c>
      <c r="AM912" s="4"/>
      <c r="AN912" s="4"/>
      <c r="AO912" s="4"/>
      <c r="AP912" s="32">
        <f t="shared" si="200"/>
        <v>0.47678571428571431</v>
      </c>
      <c r="AQ912" s="32">
        <f t="shared" si="201"/>
        <v>0</v>
      </c>
      <c r="AR912" s="24">
        <f t="shared" si="206"/>
        <v>2649046.4000000008</v>
      </c>
      <c r="AS912" s="24" t="str">
        <f t="shared" si="207"/>
        <v>0</v>
      </c>
      <c r="AT912" s="24">
        <f t="shared" si="208"/>
        <v>509749.88494610653</v>
      </c>
      <c r="AU912" s="24">
        <f t="shared" si="209"/>
        <v>56638.876105122908</v>
      </c>
    </row>
    <row r="913" spans="1:47" x14ac:dyDescent="0.25">
      <c r="A913" s="28" t="s">
        <v>15823</v>
      </c>
      <c r="B913" s="28" t="s">
        <v>12732</v>
      </c>
      <c r="C913" s="28" t="s">
        <v>12733</v>
      </c>
      <c r="D913" s="28" t="s">
        <v>12734</v>
      </c>
      <c r="E913" s="28" t="s">
        <v>12735</v>
      </c>
      <c r="F913" s="29">
        <v>44578</v>
      </c>
      <c r="G913" s="29">
        <v>44896</v>
      </c>
      <c r="H913" s="28" t="s">
        <v>12736</v>
      </c>
      <c r="I913" s="28" t="s">
        <v>16049</v>
      </c>
      <c r="J913" s="28" t="s">
        <v>16041</v>
      </c>
      <c r="K913" s="28" t="s">
        <v>12737</v>
      </c>
      <c r="L913" s="27">
        <v>87450</v>
      </c>
      <c r="M913" s="27">
        <v>14471.600000000002</v>
      </c>
      <c r="N913" s="27">
        <v>0</v>
      </c>
      <c r="O913" s="27">
        <v>0</v>
      </c>
      <c r="P913" s="27">
        <f t="shared" si="196"/>
        <v>14471.600000000002</v>
      </c>
      <c r="Q913" s="27">
        <v>0</v>
      </c>
      <c r="R913" s="27">
        <v>0</v>
      </c>
      <c r="S913" s="27">
        <v>0</v>
      </c>
      <c r="T913" s="27">
        <f t="shared" si="197"/>
        <v>0</v>
      </c>
      <c r="U913" s="27">
        <v>0</v>
      </c>
      <c r="V913" s="27">
        <f t="shared" si="198"/>
        <v>101921.60000000001</v>
      </c>
      <c r="W913" s="28" t="s">
        <v>12738</v>
      </c>
      <c r="X913" s="27">
        <v>91822.5</v>
      </c>
      <c r="Y913" s="27">
        <f t="shared" si="202"/>
        <v>198840.18</v>
      </c>
      <c r="Z913" s="4" t="str" cm="1">
        <f t="array" ref="Z913">_xlfn.IFS(YEARFRAC(F913,G913)&lt;1,"&lt;1 Year",YEARFRAC(F913,G913)&lt;=5,"1-5 Years",YEARFRAC(F913,G913)&gt;5,"&gt;5 Years")</f>
        <v>&lt;1 Year</v>
      </c>
      <c r="AA913" s="24">
        <f>L913*(_xlfn.XLOOKUP(K913,'FX rates'!$A$2:$A$38,'FX rates'!$B$2:$B$38))</f>
        <v>116365.3425066148</v>
      </c>
      <c r="AB913" s="24">
        <f>V913*(_xlfn.XLOOKUP(K913,'FX rates'!$A$2:$A$38,'FX rates'!$B$2:$B$38))</f>
        <v>135621.97704770946</v>
      </c>
      <c r="AC913" s="24">
        <f>X913*(_xlfn.XLOOKUP(W913,'FX rates'!$A$2:$A$38,'FX rates'!$B$2:$B$38))</f>
        <v>122183.60963194554</v>
      </c>
      <c r="AD913" s="24">
        <f>Y913*(_xlfn.XLOOKUP(W913,'FX rates'!$A$2:$A$38,'FX rates'!$B$2:$B$38))</f>
        <v>264586.68553204043</v>
      </c>
      <c r="AE913" s="30">
        <f t="shared" si="203"/>
        <v>4.9999999999999947E-2</v>
      </c>
      <c r="AF913" s="31">
        <f t="shared" si="204"/>
        <v>4372.5</v>
      </c>
      <c r="AG913" s="23">
        <f t="shared" si="205"/>
        <v>19256.634541094652</v>
      </c>
      <c r="AH913" s="35">
        <f t="shared" si="199"/>
        <v>1.3306500000756409</v>
      </c>
      <c r="AI913" s="23">
        <f>U913*(_xlfn.XLOOKUP(K913,'FX rates'!$A$2:$A$38,'FX rates'!$B$2:$B$38))</f>
        <v>0</v>
      </c>
      <c r="AJ913" s="23">
        <f>Q913*(_xlfn.XLOOKUP(K913,'FX rates'!$A$2:$A$38,'FX rates'!$B$2:$B$38))</f>
        <v>0</v>
      </c>
      <c r="AK913" s="23">
        <f>R913*(_xlfn.XLOOKUP(K913,'FX rates'!$A$2:$A$38,'FX rates'!$B$2:$B$38))</f>
        <v>0</v>
      </c>
      <c r="AM913" s="4"/>
      <c r="AN913" s="4"/>
      <c r="AO913" s="4"/>
      <c r="AP913" s="32">
        <f t="shared" si="200"/>
        <v>0.16548427672955979</v>
      </c>
      <c r="AQ913" s="32">
        <f t="shared" si="201"/>
        <v>0</v>
      </c>
      <c r="AR913" s="24">
        <f t="shared" si="206"/>
        <v>107017.68000000001</v>
      </c>
      <c r="AS913" s="24" t="str">
        <f t="shared" si="207"/>
        <v>0</v>
      </c>
      <c r="AT913" s="24">
        <f t="shared" si="208"/>
        <v>238128.01697883639</v>
      </c>
      <c r="AU913" s="24">
        <f t="shared" si="209"/>
        <v>26458.668553204043</v>
      </c>
    </row>
    <row r="914" spans="1:47" x14ac:dyDescent="0.25">
      <c r="A914" s="28" t="s">
        <v>14186</v>
      </c>
      <c r="B914" s="28" t="s">
        <v>1279</v>
      </c>
      <c r="C914" s="28" t="s">
        <v>1280</v>
      </c>
      <c r="D914" s="28" t="s">
        <v>1281</v>
      </c>
      <c r="E914" s="28" t="s">
        <v>1282</v>
      </c>
      <c r="F914" s="29">
        <v>39874</v>
      </c>
      <c r="G914" s="29">
        <v>44896</v>
      </c>
      <c r="H914" s="28" t="s">
        <v>1283</v>
      </c>
      <c r="I914" s="28" t="s">
        <v>16049</v>
      </c>
      <c r="J914" s="28" t="s">
        <v>16041</v>
      </c>
      <c r="K914" s="28" t="s">
        <v>1284</v>
      </c>
      <c r="L914" s="27">
        <v>298320</v>
      </c>
      <c r="M914" s="4">
        <v>0</v>
      </c>
      <c r="N914" s="27">
        <v>1872000</v>
      </c>
      <c r="O914" s="27">
        <v>0</v>
      </c>
      <c r="P914" s="27">
        <f t="shared" si="196"/>
        <v>1872000</v>
      </c>
      <c r="Q914" s="27">
        <v>0</v>
      </c>
      <c r="R914" s="27">
        <v>0</v>
      </c>
      <c r="S914" s="27">
        <v>0</v>
      </c>
      <c r="T914" s="27">
        <f t="shared" si="197"/>
        <v>0</v>
      </c>
      <c r="U914" s="27">
        <v>0</v>
      </c>
      <c r="V914" s="27">
        <f t="shared" si="198"/>
        <v>2170320</v>
      </c>
      <c r="W914" s="28" t="s">
        <v>1285</v>
      </c>
      <c r="X914" s="27">
        <v>304286.40000000002</v>
      </c>
      <c r="Y914" s="27">
        <f t="shared" si="202"/>
        <v>608572.80000000005</v>
      </c>
      <c r="Z914" s="4" t="str" cm="1">
        <f t="array" ref="Z914">_xlfn.IFS(YEARFRAC(F914,G914)&lt;1,"&lt;1 Year",YEARFRAC(F914,G914)&lt;=5,"1-5 Years",YEARFRAC(F914,G914)&gt;5,"&gt;5 Years")</f>
        <v>&gt;5 Years</v>
      </c>
      <c r="AA914" s="24">
        <f>L914*(_xlfn.XLOOKUP(K914,'FX rates'!$A$2:$A$38,'FX rates'!$B$2:$B$38))</f>
        <v>298320</v>
      </c>
      <c r="AB914" s="24">
        <f>V914*(_xlfn.XLOOKUP(K914,'FX rates'!$A$2:$A$38,'FX rates'!$B$2:$B$38))</f>
        <v>2170320</v>
      </c>
      <c r="AC914" s="24">
        <f>X914*(_xlfn.XLOOKUP(W914,'FX rates'!$A$2:$A$38,'FX rates'!$B$2:$B$38))</f>
        <v>304286.40000000002</v>
      </c>
      <c r="AD914" s="24">
        <f>Y914*(_xlfn.XLOOKUP(W914,'FX rates'!$A$2:$A$38,'FX rates'!$B$2:$B$38))</f>
        <v>608572.80000000005</v>
      </c>
      <c r="AE914" s="30">
        <f t="shared" si="203"/>
        <v>2.0000000000000077E-2</v>
      </c>
      <c r="AF914" s="31">
        <f t="shared" si="204"/>
        <v>5966.4000000000233</v>
      </c>
      <c r="AG914" s="23">
        <f t="shared" si="205"/>
        <v>1872000</v>
      </c>
      <c r="AH914" s="35">
        <f t="shared" si="199"/>
        <v>1</v>
      </c>
      <c r="AI914" s="23">
        <f>U914*(_xlfn.XLOOKUP(K914,'FX rates'!$A$2:$A$38,'FX rates'!$B$2:$B$38))</f>
        <v>0</v>
      </c>
      <c r="AJ914" s="23">
        <f>Q914*(_xlfn.XLOOKUP(K914,'FX rates'!$A$2:$A$38,'FX rates'!$B$2:$B$38))</f>
        <v>0</v>
      </c>
      <c r="AK914" s="23">
        <f>R914*(_xlfn.XLOOKUP(K914,'FX rates'!$A$2:$A$38,'FX rates'!$B$2:$B$38))</f>
        <v>0</v>
      </c>
      <c r="AM914" s="4"/>
      <c r="AN914" s="4"/>
      <c r="AO914" s="4"/>
      <c r="AP914" s="32">
        <f t="shared" si="200"/>
        <v>0</v>
      </c>
      <c r="AQ914" s="32">
        <f t="shared" si="201"/>
        <v>0</v>
      </c>
      <c r="AR914" s="24">
        <f t="shared" si="206"/>
        <v>304286.40000000002</v>
      </c>
      <c r="AS914" s="24" t="str">
        <f t="shared" si="207"/>
        <v>0</v>
      </c>
      <c r="AT914" s="24">
        <f t="shared" si="208"/>
        <v>547715.52</v>
      </c>
      <c r="AU914" s="24">
        <f t="shared" si="209"/>
        <v>60857.280000000028</v>
      </c>
    </row>
    <row r="915" spans="1:47" x14ac:dyDescent="0.25">
      <c r="A915" s="28" t="s">
        <v>15824</v>
      </c>
      <c r="B915" s="28" t="s">
        <v>12739</v>
      </c>
      <c r="C915" s="28" t="s">
        <v>12740</v>
      </c>
      <c r="D915" s="28" t="s">
        <v>12741</v>
      </c>
      <c r="E915" s="28" t="s">
        <v>12742</v>
      </c>
      <c r="F915" s="29">
        <v>44578</v>
      </c>
      <c r="G915" s="29">
        <v>44896</v>
      </c>
      <c r="H915" s="28" t="s">
        <v>12743</v>
      </c>
      <c r="I915" s="28" t="s">
        <v>16042</v>
      </c>
      <c r="J915" s="28" t="s">
        <v>16039</v>
      </c>
      <c r="K915" s="28" t="s">
        <v>12744</v>
      </c>
      <c r="L915" s="27">
        <v>203830.00000000006</v>
      </c>
      <c r="M915" s="27">
        <v>236313.00000000003</v>
      </c>
      <c r="N915" s="27">
        <v>0</v>
      </c>
      <c r="O915" s="27">
        <v>0</v>
      </c>
      <c r="P915" s="27">
        <f t="shared" si="196"/>
        <v>236313.00000000003</v>
      </c>
      <c r="Q915" s="27">
        <v>0</v>
      </c>
      <c r="R915" s="27">
        <v>0</v>
      </c>
      <c r="S915" s="27">
        <v>0</v>
      </c>
      <c r="T915" s="27">
        <f t="shared" si="197"/>
        <v>0</v>
      </c>
      <c r="U915" s="27">
        <v>0</v>
      </c>
      <c r="V915" s="27">
        <f t="shared" si="198"/>
        <v>440143.00000000012</v>
      </c>
      <c r="W915" s="28" t="s">
        <v>12745</v>
      </c>
      <c r="X915" s="27">
        <v>216059.80000000008</v>
      </c>
      <c r="Y915" s="27">
        <f t="shared" si="202"/>
        <v>682611.38000000012</v>
      </c>
      <c r="Z915" s="4" t="str" cm="1">
        <f t="array" ref="Z915">_xlfn.IFS(YEARFRAC(F915,G915)&lt;1,"&lt;1 Year",YEARFRAC(F915,G915)&lt;=5,"1-5 Years",YEARFRAC(F915,G915)&gt;5,"&gt;5 Years")</f>
        <v>&lt;1 Year</v>
      </c>
      <c r="AA915" s="24">
        <f>L915*(_xlfn.XLOOKUP(K915,'FX rates'!$A$2:$A$38,'FX rates'!$B$2:$B$38))</f>
        <v>203830.00000000006</v>
      </c>
      <c r="AB915" s="24">
        <f>V915*(_xlfn.XLOOKUP(K915,'FX rates'!$A$2:$A$38,'FX rates'!$B$2:$B$38))</f>
        <v>440143.00000000012</v>
      </c>
      <c r="AC915" s="24">
        <f>X915*(_xlfn.XLOOKUP(W915,'FX rates'!$A$2:$A$38,'FX rates'!$B$2:$B$38))</f>
        <v>216059.80000000008</v>
      </c>
      <c r="AD915" s="24">
        <f>Y915*(_xlfn.XLOOKUP(W915,'FX rates'!$A$2:$A$38,'FX rates'!$B$2:$B$38))</f>
        <v>682611.38000000012</v>
      </c>
      <c r="AE915" s="30">
        <f t="shared" si="203"/>
        <v>6.0000000000000067E-2</v>
      </c>
      <c r="AF915" s="31">
        <f t="shared" si="204"/>
        <v>12229.800000000017</v>
      </c>
      <c r="AG915" s="23">
        <f t="shared" si="205"/>
        <v>236313.00000000006</v>
      </c>
      <c r="AH915" s="35">
        <f t="shared" si="199"/>
        <v>1</v>
      </c>
      <c r="AI915" s="23">
        <f>U915*(_xlfn.XLOOKUP(K915,'FX rates'!$A$2:$A$38,'FX rates'!$B$2:$B$38))</f>
        <v>0</v>
      </c>
      <c r="AJ915" s="23">
        <f>Q915*(_xlfn.XLOOKUP(K915,'FX rates'!$A$2:$A$38,'FX rates'!$B$2:$B$38))</f>
        <v>0</v>
      </c>
      <c r="AK915" s="23">
        <f>R915*(_xlfn.XLOOKUP(K915,'FX rates'!$A$2:$A$38,'FX rates'!$B$2:$B$38))</f>
        <v>0</v>
      </c>
      <c r="AM915" s="4"/>
      <c r="AN915" s="4"/>
      <c r="AO915" s="4"/>
      <c r="AP915" s="32">
        <f t="shared" si="200"/>
        <v>1.1593631948192118</v>
      </c>
      <c r="AQ915" s="32">
        <f t="shared" si="201"/>
        <v>0</v>
      </c>
      <c r="AR915" s="24">
        <f t="shared" si="206"/>
        <v>466551.58000000007</v>
      </c>
      <c r="AS915" s="24" t="str">
        <f t="shared" si="207"/>
        <v>0</v>
      </c>
      <c r="AT915" s="24">
        <f t="shared" si="208"/>
        <v>614350.24200000009</v>
      </c>
      <c r="AU915" s="24">
        <f t="shared" si="209"/>
        <v>68261.138000000035</v>
      </c>
    </row>
    <row r="916" spans="1:47" x14ac:dyDescent="0.25">
      <c r="A916" s="28" t="s">
        <v>15825</v>
      </c>
      <c r="B916" s="28" t="s">
        <v>12746</v>
      </c>
      <c r="C916" s="28" t="s">
        <v>12747</v>
      </c>
      <c r="D916" s="28" t="s">
        <v>12748</v>
      </c>
      <c r="E916" s="28" t="s">
        <v>12749</v>
      </c>
      <c r="F916" s="29">
        <v>44578</v>
      </c>
      <c r="G916" s="29">
        <v>44896</v>
      </c>
      <c r="H916" s="28" t="s">
        <v>12750</v>
      </c>
      <c r="I916" s="28" t="s">
        <v>16034</v>
      </c>
      <c r="J916" s="28" t="s">
        <v>16034</v>
      </c>
      <c r="K916" s="28" t="s">
        <v>12751</v>
      </c>
      <c r="L916" s="27">
        <v>108663.50000000001</v>
      </c>
      <c r="M916" s="27">
        <v>37680.5</v>
      </c>
      <c r="N916" s="27">
        <v>0</v>
      </c>
      <c r="O916" s="27">
        <v>0</v>
      </c>
      <c r="P916" s="27">
        <f t="shared" si="196"/>
        <v>37680.5</v>
      </c>
      <c r="Q916" s="27">
        <v>0</v>
      </c>
      <c r="R916" s="27">
        <v>9406</v>
      </c>
      <c r="S916" s="27">
        <v>0</v>
      </c>
      <c r="T916" s="27">
        <f t="shared" si="197"/>
        <v>9406</v>
      </c>
      <c r="U916" s="27">
        <v>0</v>
      </c>
      <c r="V916" s="27">
        <f t="shared" si="198"/>
        <v>155750</v>
      </c>
      <c r="W916" s="28" t="s">
        <v>12752</v>
      </c>
      <c r="X916" s="27">
        <v>118443.21500000003</v>
      </c>
      <c r="Y916" s="27">
        <f t="shared" si="202"/>
        <v>277958.17500000005</v>
      </c>
      <c r="Z916" s="4" t="str" cm="1">
        <f t="array" ref="Z916">_xlfn.IFS(YEARFRAC(F916,G916)&lt;1,"&lt;1 Year",YEARFRAC(F916,G916)&lt;=5,"1-5 Years",YEARFRAC(F916,G916)&gt;5,"&gt;5 Years")</f>
        <v>&lt;1 Year</v>
      </c>
      <c r="AA916" s="24">
        <f>L916*(_xlfn.XLOOKUP(K916,'FX rates'!$A$2:$A$38,'FX rates'!$B$2:$B$38))</f>
        <v>108663.50000000001</v>
      </c>
      <c r="AB916" s="24">
        <f>V916*(_xlfn.XLOOKUP(K916,'FX rates'!$A$2:$A$38,'FX rates'!$B$2:$B$38))</f>
        <v>155750</v>
      </c>
      <c r="AC916" s="24">
        <f>X916*(_xlfn.XLOOKUP(W916,'FX rates'!$A$2:$A$38,'FX rates'!$B$2:$B$38))</f>
        <v>118443.21500000003</v>
      </c>
      <c r="AD916" s="24">
        <f>Y916*(_xlfn.XLOOKUP(W916,'FX rates'!$A$2:$A$38,'FX rates'!$B$2:$B$38))</f>
        <v>277958.17500000005</v>
      </c>
      <c r="AE916" s="30">
        <f t="shared" si="203"/>
        <v>9.0000000000000094E-2</v>
      </c>
      <c r="AF916" s="31">
        <f t="shared" si="204"/>
        <v>9779.7150000000111</v>
      </c>
      <c r="AG916" s="23">
        <f t="shared" si="205"/>
        <v>47086.499999999985</v>
      </c>
      <c r="AH916" s="35">
        <f t="shared" si="199"/>
        <v>1</v>
      </c>
      <c r="AI916" s="23">
        <f>U916*(_xlfn.XLOOKUP(K916,'FX rates'!$A$2:$A$38,'FX rates'!$B$2:$B$38))</f>
        <v>0</v>
      </c>
      <c r="AJ916" s="23">
        <f>Q916*(_xlfn.XLOOKUP(K916,'FX rates'!$A$2:$A$38,'FX rates'!$B$2:$B$38))</f>
        <v>0</v>
      </c>
      <c r="AK916" s="23">
        <f>R916*(_xlfn.XLOOKUP(K916,'FX rates'!$A$2:$A$38,'FX rates'!$B$2:$B$38))</f>
        <v>9406</v>
      </c>
      <c r="AM916" s="4"/>
      <c r="AN916" s="4"/>
      <c r="AO916" s="4"/>
      <c r="AP916" s="32">
        <f t="shared" si="200"/>
        <v>0.34676317254643918</v>
      </c>
      <c r="AQ916" s="32">
        <f t="shared" si="201"/>
        <v>0</v>
      </c>
      <c r="AR916" s="24">
        <f t="shared" si="206"/>
        <v>159514.96000000002</v>
      </c>
      <c r="AS916" s="24" t="str">
        <f t="shared" si="207"/>
        <v>0</v>
      </c>
      <c r="AT916" s="24">
        <f t="shared" si="208"/>
        <v>250162.35750000004</v>
      </c>
      <c r="AU916" s="24">
        <f t="shared" si="209"/>
        <v>27795.817500000005</v>
      </c>
    </row>
    <row r="917" spans="1:47" x14ac:dyDescent="0.25">
      <c r="A917" s="28" t="s">
        <v>15826</v>
      </c>
      <c r="B917" s="28" t="s">
        <v>12753</v>
      </c>
      <c r="C917" s="28" t="s">
        <v>12754</v>
      </c>
      <c r="D917" s="28" t="s">
        <v>12755</v>
      </c>
      <c r="E917" s="28" t="s">
        <v>12756</v>
      </c>
      <c r="F917" s="29">
        <v>44536</v>
      </c>
      <c r="G917" s="29">
        <v>44896</v>
      </c>
      <c r="H917" s="28" t="s">
        <v>12757</v>
      </c>
      <c r="I917" s="28" t="s">
        <v>16057</v>
      </c>
      <c r="J917" s="28" t="s">
        <v>16045</v>
      </c>
      <c r="K917" s="28" t="s">
        <v>12758</v>
      </c>
      <c r="L917" s="27">
        <v>225802.50000000003</v>
      </c>
      <c r="M917" s="27">
        <v>73788</v>
      </c>
      <c r="N917" s="27">
        <v>0</v>
      </c>
      <c r="O917" s="27">
        <v>0</v>
      </c>
      <c r="P917" s="27">
        <f t="shared" si="196"/>
        <v>73788</v>
      </c>
      <c r="Q917" s="27">
        <v>0</v>
      </c>
      <c r="R917" s="27">
        <v>0</v>
      </c>
      <c r="S917" s="27">
        <v>0</v>
      </c>
      <c r="T917" s="27">
        <f t="shared" si="197"/>
        <v>0</v>
      </c>
      <c r="U917" s="27">
        <v>0</v>
      </c>
      <c r="V917" s="27">
        <f t="shared" si="198"/>
        <v>299590.5</v>
      </c>
      <c r="W917" s="28" t="s">
        <v>12759</v>
      </c>
      <c r="X917" s="27">
        <v>232576.57500000004</v>
      </c>
      <c r="Y917" s="27">
        <f t="shared" si="202"/>
        <v>541154.79</v>
      </c>
      <c r="Z917" s="4" t="str" cm="1">
        <f t="array" ref="Z917">_xlfn.IFS(YEARFRAC(F917,G917)&lt;1,"&lt;1 Year",YEARFRAC(F917,G917)&lt;=5,"1-5 Years",YEARFRAC(F917,G917)&gt;5,"&gt;5 Years")</f>
        <v>&lt;1 Year</v>
      </c>
      <c r="AA917" s="24">
        <f>L917*(_xlfn.XLOOKUP(K917,'FX rates'!$A$2:$A$38,'FX rates'!$B$2:$B$38))</f>
        <v>225802.50000000003</v>
      </c>
      <c r="AB917" s="24">
        <f>V917*(_xlfn.XLOOKUP(K917,'FX rates'!$A$2:$A$38,'FX rates'!$B$2:$B$38))</f>
        <v>299590.5</v>
      </c>
      <c r="AC917" s="24">
        <f>X917*(_xlfn.XLOOKUP(W917,'FX rates'!$A$2:$A$38,'FX rates'!$B$2:$B$38))</f>
        <v>232576.57500000004</v>
      </c>
      <c r="AD917" s="24">
        <f>Y917*(_xlfn.XLOOKUP(W917,'FX rates'!$A$2:$A$38,'FX rates'!$B$2:$B$38))</f>
        <v>541154.79</v>
      </c>
      <c r="AE917" s="30">
        <f t="shared" si="203"/>
        <v>3.0000000000000047E-2</v>
      </c>
      <c r="AF917" s="31">
        <f t="shared" si="204"/>
        <v>6774.0750000000116</v>
      </c>
      <c r="AG917" s="23">
        <f t="shared" si="205"/>
        <v>73787.999999999971</v>
      </c>
      <c r="AH917" s="35">
        <f t="shared" si="199"/>
        <v>1</v>
      </c>
      <c r="AI917" s="23">
        <f>U917*(_xlfn.XLOOKUP(K917,'FX rates'!$A$2:$A$38,'FX rates'!$B$2:$B$38))</f>
        <v>0</v>
      </c>
      <c r="AJ917" s="23">
        <f>Q917*(_xlfn.XLOOKUP(K917,'FX rates'!$A$2:$A$38,'FX rates'!$B$2:$B$38))</f>
        <v>0</v>
      </c>
      <c r="AK917" s="23">
        <f>R917*(_xlfn.XLOOKUP(K917,'FX rates'!$A$2:$A$38,'FX rates'!$B$2:$B$38))</f>
        <v>0</v>
      </c>
      <c r="AM917" s="4"/>
      <c r="AN917" s="4"/>
      <c r="AO917" s="4"/>
      <c r="AP917" s="32">
        <f t="shared" si="200"/>
        <v>0.32678114724150525</v>
      </c>
      <c r="AQ917" s="32">
        <f t="shared" si="201"/>
        <v>0</v>
      </c>
      <c r="AR917" s="24">
        <f t="shared" si="206"/>
        <v>308578.21500000003</v>
      </c>
      <c r="AS917" s="24" t="str">
        <f t="shared" si="207"/>
        <v>0</v>
      </c>
      <c r="AT917" s="24">
        <f t="shared" si="208"/>
        <v>487039.31100000005</v>
      </c>
      <c r="AU917" s="24">
        <f t="shared" si="209"/>
        <v>54115.478999999992</v>
      </c>
    </row>
    <row r="918" spans="1:47" x14ac:dyDescent="0.25">
      <c r="A918" s="28" t="s">
        <v>15827</v>
      </c>
      <c r="B918" s="28" t="s">
        <v>12760</v>
      </c>
      <c r="C918" s="28" t="s">
        <v>12761</v>
      </c>
      <c r="D918" s="28" t="s">
        <v>12762</v>
      </c>
      <c r="E918" s="28" t="s">
        <v>12763</v>
      </c>
      <c r="F918" s="29">
        <v>44536</v>
      </c>
      <c r="G918" s="29">
        <v>44896</v>
      </c>
      <c r="H918" s="28" t="s">
        <v>12764</v>
      </c>
      <c r="I918" s="28" t="s">
        <v>16055</v>
      </c>
      <c r="J918" s="28" t="s">
        <v>16040</v>
      </c>
      <c r="K918" s="28" t="s">
        <v>12765</v>
      </c>
      <c r="L918" s="27">
        <v>235620.00000000003</v>
      </c>
      <c r="M918" s="27">
        <v>366669.60000000003</v>
      </c>
      <c r="N918" s="27">
        <v>1905594.8499999999</v>
      </c>
      <c r="O918" s="27">
        <v>0</v>
      </c>
      <c r="P918" s="27">
        <f t="shared" si="196"/>
        <v>2272264.4499999997</v>
      </c>
      <c r="Q918" s="27">
        <v>0</v>
      </c>
      <c r="R918" s="27">
        <v>0</v>
      </c>
      <c r="S918" s="27">
        <v>0</v>
      </c>
      <c r="T918" s="27">
        <f t="shared" si="197"/>
        <v>0</v>
      </c>
      <c r="U918" s="27">
        <v>0</v>
      </c>
      <c r="V918" s="27">
        <f t="shared" si="198"/>
        <v>2507884.4499999997</v>
      </c>
      <c r="W918" s="28" t="s">
        <v>12766</v>
      </c>
      <c r="X918" s="27">
        <v>240332.40000000002</v>
      </c>
      <c r="Y918" s="27">
        <f t="shared" si="202"/>
        <v>854667.79200000013</v>
      </c>
      <c r="Z918" s="4" t="str" cm="1">
        <f t="array" ref="Z918">_xlfn.IFS(YEARFRAC(F918,G918)&lt;1,"&lt;1 Year",YEARFRAC(F918,G918)&lt;=5,"1-5 Years",YEARFRAC(F918,G918)&gt;5,"&gt;5 Years")</f>
        <v>&lt;1 Year</v>
      </c>
      <c r="AA918" s="24">
        <f>L918*(_xlfn.XLOOKUP(K918,'FX rates'!$A$2:$A$38,'FX rates'!$B$2:$B$38))</f>
        <v>235620.00000000003</v>
      </c>
      <c r="AB918" s="24">
        <f>V918*(_xlfn.XLOOKUP(K918,'FX rates'!$A$2:$A$38,'FX rates'!$B$2:$B$38))</f>
        <v>2507884.4499999997</v>
      </c>
      <c r="AC918" s="24">
        <f>X918*(_xlfn.XLOOKUP(W918,'FX rates'!$A$2:$A$38,'FX rates'!$B$2:$B$38))</f>
        <v>240332.40000000002</v>
      </c>
      <c r="AD918" s="24">
        <f>Y918*(_xlfn.XLOOKUP(W918,'FX rates'!$A$2:$A$38,'FX rates'!$B$2:$B$38))</f>
        <v>854667.79200000013</v>
      </c>
      <c r="AE918" s="30">
        <f t="shared" si="203"/>
        <v>1.9999999999999973E-2</v>
      </c>
      <c r="AF918" s="31">
        <f t="shared" si="204"/>
        <v>4712.3999999999942</v>
      </c>
      <c r="AG918" s="23">
        <f t="shared" si="205"/>
        <v>2272264.4499999997</v>
      </c>
      <c r="AH918" s="35">
        <f t="shared" si="199"/>
        <v>1</v>
      </c>
      <c r="AI918" s="23">
        <f>U918*(_xlfn.XLOOKUP(K918,'FX rates'!$A$2:$A$38,'FX rates'!$B$2:$B$38))</f>
        <v>0</v>
      </c>
      <c r="AJ918" s="23">
        <f>Q918*(_xlfn.XLOOKUP(K918,'FX rates'!$A$2:$A$38,'FX rates'!$B$2:$B$38))</f>
        <v>0</v>
      </c>
      <c r="AK918" s="23">
        <f>R918*(_xlfn.XLOOKUP(K918,'FX rates'!$A$2:$A$38,'FX rates'!$B$2:$B$38))</f>
        <v>0</v>
      </c>
      <c r="AM918" s="4"/>
      <c r="AN918" s="4"/>
      <c r="AO918" s="4"/>
      <c r="AP918" s="32">
        <f t="shared" si="200"/>
        <v>1.5561904761904761</v>
      </c>
      <c r="AQ918" s="32">
        <f t="shared" si="201"/>
        <v>0</v>
      </c>
      <c r="AR918" s="24">
        <f t="shared" si="206"/>
        <v>614335.39200000011</v>
      </c>
      <c r="AS918" s="24" t="str">
        <f t="shared" si="207"/>
        <v>0</v>
      </c>
      <c r="AT918" s="24">
        <f t="shared" si="208"/>
        <v>769201.01280000014</v>
      </c>
      <c r="AU918" s="24">
        <f t="shared" si="209"/>
        <v>85466.77919999999</v>
      </c>
    </row>
    <row r="919" spans="1:47" x14ac:dyDescent="0.25">
      <c r="A919" s="28" t="s">
        <v>15828</v>
      </c>
      <c r="B919" s="28" t="s">
        <v>12767</v>
      </c>
      <c r="C919" s="28" t="s">
        <v>12768</v>
      </c>
      <c r="D919" s="28" t="s">
        <v>12769</v>
      </c>
      <c r="E919" s="28" t="s">
        <v>12770</v>
      </c>
      <c r="F919" s="29">
        <v>44543</v>
      </c>
      <c r="G919" s="29">
        <v>44896</v>
      </c>
      <c r="H919" s="28" t="s">
        <v>12771</v>
      </c>
      <c r="I919" s="28" t="s">
        <v>16050</v>
      </c>
      <c r="J919" s="28" t="s">
        <v>16054</v>
      </c>
      <c r="K919" s="28" t="s">
        <v>12772</v>
      </c>
      <c r="L919" s="27">
        <v>72765</v>
      </c>
      <c r="M919" s="27">
        <v>22748.000000000004</v>
      </c>
      <c r="N919" s="27">
        <v>0</v>
      </c>
      <c r="O919" s="27">
        <v>0</v>
      </c>
      <c r="P919" s="27">
        <f t="shared" si="196"/>
        <v>22748.000000000004</v>
      </c>
      <c r="Q919" s="27">
        <v>0</v>
      </c>
      <c r="R919" s="27">
        <v>0</v>
      </c>
      <c r="S919" s="27">
        <v>0</v>
      </c>
      <c r="T919" s="27">
        <f t="shared" si="197"/>
        <v>0</v>
      </c>
      <c r="U919" s="27">
        <v>0</v>
      </c>
      <c r="V919" s="27">
        <f t="shared" si="198"/>
        <v>95513</v>
      </c>
      <c r="W919" s="28" t="s">
        <v>12773</v>
      </c>
      <c r="X919" s="27">
        <v>81496.800000000003</v>
      </c>
      <c r="Y919" s="27">
        <f t="shared" si="202"/>
        <v>188471.36000000002</v>
      </c>
      <c r="Z919" s="4" t="str" cm="1">
        <f t="array" ref="Z919">_xlfn.IFS(YEARFRAC(F919,G919)&lt;1,"&lt;1 Year",YEARFRAC(F919,G919)&lt;=5,"1-5 Years",YEARFRAC(F919,G919)&gt;5,"&gt;5 Years")</f>
        <v>&lt;1 Year</v>
      </c>
      <c r="AA919" s="24">
        <f>L919*(_xlfn.XLOOKUP(K919,'FX rates'!$A$2:$A$38,'FX rates'!$B$2:$B$38))</f>
        <v>84938.584497829812</v>
      </c>
      <c r="AB919" s="24">
        <f>V919*(_xlfn.XLOOKUP(K919,'FX rates'!$A$2:$A$38,'FX rates'!$B$2:$B$38))</f>
        <v>111492.32489715137</v>
      </c>
      <c r="AC919" s="24">
        <f>X919*(_xlfn.XLOOKUP(W919,'FX rates'!$A$2:$A$38,'FX rates'!$B$2:$B$38))</f>
        <v>95131.214637569399</v>
      </c>
      <c r="AD919" s="24">
        <f>Y919*(_xlfn.XLOOKUP(W919,'FX rates'!$A$2:$A$38,'FX rates'!$B$2:$B$38))</f>
        <v>220002.61852237894</v>
      </c>
      <c r="AE919" s="30">
        <f t="shared" si="203"/>
        <v>0.12000000000000012</v>
      </c>
      <c r="AF919" s="31">
        <f t="shared" si="204"/>
        <v>8731.8000000000029</v>
      </c>
      <c r="AG919" s="23">
        <f t="shared" si="205"/>
        <v>26553.740399321556</v>
      </c>
      <c r="AH919" s="35">
        <f t="shared" si="199"/>
        <v>1.1672999999701754</v>
      </c>
      <c r="AI919" s="23">
        <f>U919*(_xlfn.XLOOKUP(K919,'FX rates'!$A$2:$A$38,'FX rates'!$B$2:$B$38))</f>
        <v>0</v>
      </c>
      <c r="AJ919" s="23">
        <f>Q919*(_xlfn.XLOOKUP(K919,'FX rates'!$A$2:$A$38,'FX rates'!$B$2:$B$38))</f>
        <v>0</v>
      </c>
      <c r="AK919" s="23">
        <f>R919*(_xlfn.XLOOKUP(K919,'FX rates'!$A$2:$A$38,'FX rates'!$B$2:$B$38))</f>
        <v>0</v>
      </c>
      <c r="AM919" s="4"/>
      <c r="AN919" s="4"/>
      <c r="AO919" s="4"/>
      <c r="AP919" s="32">
        <f t="shared" si="200"/>
        <v>0.31262282690854126</v>
      </c>
      <c r="AQ919" s="32">
        <f t="shared" si="201"/>
        <v>0</v>
      </c>
      <c r="AR919" s="24">
        <f t="shared" si="206"/>
        <v>106974.56000000001</v>
      </c>
      <c r="AS919" s="24" t="str">
        <f t="shared" si="207"/>
        <v>0</v>
      </c>
      <c r="AT919" s="24">
        <f t="shared" si="208"/>
        <v>198002.35667014105</v>
      </c>
      <c r="AU919" s="24">
        <f t="shared" si="209"/>
        <v>22000.261852237891</v>
      </c>
    </row>
    <row r="920" spans="1:47" x14ac:dyDescent="0.25">
      <c r="A920" s="28" t="s">
        <v>15829</v>
      </c>
      <c r="B920" s="28" t="s">
        <v>12774</v>
      </c>
      <c r="C920" s="28" t="s">
        <v>12775</v>
      </c>
      <c r="D920" s="28" t="s">
        <v>12776</v>
      </c>
      <c r="E920" s="28" t="s">
        <v>12777</v>
      </c>
      <c r="F920" s="29">
        <v>44543</v>
      </c>
      <c r="G920" s="29">
        <v>44896</v>
      </c>
      <c r="H920" s="28" t="s">
        <v>12778</v>
      </c>
      <c r="I920" s="28" t="s">
        <v>16037</v>
      </c>
      <c r="J920" s="28" t="s">
        <v>16039</v>
      </c>
      <c r="K920" s="28" t="s">
        <v>12779</v>
      </c>
      <c r="L920" s="27">
        <v>249260.00000000003</v>
      </c>
      <c r="M920" s="27">
        <v>315810.00000000006</v>
      </c>
      <c r="N920" s="27">
        <v>0</v>
      </c>
      <c r="O920" s="27">
        <v>0</v>
      </c>
      <c r="P920" s="27">
        <f t="shared" si="196"/>
        <v>315810.00000000006</v>
      </c>
      <c r="Q920" s="27">
        <v>0</v>
      </c>
      <c r="R920" s="27">
        <v>0</v>
      </c>
      <c r="S920" s="27">
        <v>0</v>
      </c>
      <c r="T920" s="27">
        <f t="shared" si="197"/>
        <v>0</v>
      </c>
      <c r="U920" s="27">
        <v>168000.00000000003</v>
      </c>
      <c r="V920" s="27">
        <f t="shared" si="198"/>
        <v>733070.00000000012</v>
      </c>
      <c r="W920" s="28" t="s">
        <v>12780</v>
      </c>
      <c r="X920" s="27">
        <v>251752.60000000003</v>
      </c>
      <c r="Y920" s="27">
        <f t="shared" si="202"/>
        <v>822473.3</v>
      </c>
      <c r="Z920" s="4" t="str" cm="1">
        <f t="array" ref="Z920">_xlfn.IFS(YEARFRAC(F920,G920)&lt;1,"&lt;1 Year",YEARFRAC(F920,G920)&lt;=5,"1-5 Years",YEARFRAC(F920,G920)&gt;5,"&gt;5 Years")</f>
        <v>&lt;1 Year</v>
      </c>
      <c r="AA920" s="24">
        <f>L920*(_xlfn.XLOOKUP(K920,'FX rates'!$A$2:$A$38,'FX rates'!$B$2:$B$38))</f>
        <v>249260.00000000003</v>
      </c>
      <c r="AB920" s="24">
        <f>V920*(_xlfn.XLOOKUP(K920,'FX rates'!$A$2:$A$38,'FX rates'!$B$2:$B$38))</f>
        <v>733070.00000000012</v>
      </c>
      <c r="AC920" s="24">
        <f>X920*(_xlfn.XLOOKUP(W920,'FX rates'!$A$2:$A$38,'FX rates'!$B$2:$B$38))</f>
        <v>251752.60000000003</v>
      </c>
      <c r="AD920" s="24">
        <f>Y920*(_xlfn.XLOOKUP(W920,'FX rates'!$A$2:$A$38,'FX rates'!$B$2:$B$38))</f>
        <v>822473.3</v>
      </c>
      <c r="AE920" s="30">
        <f t="shared" si="203"/>
        <v>1.0000000000000023E-2</v>
      </c>
      <c r="AF920" s="31">
        <f t="shared" si="204"/>
        <v>2492.6000000000058</v>
      </c>
      <c r="AG920" s="23">
        <f t="shared" si="205"/>
        <v>483810.00000000012</v>
      </c>
      <c r="AH920" s="35">
        <f t="shared" si="199"/>
        <v>1</v>
      </c>
      <c r="AI920" s="23">
        <f>U920*(_xlfn.XLOOKUP(K920,'FX rates'!$A$2:$A$38,'FX rates'!$B$2:$B$38))</f>
        <v>168000.00000000003</v>
      </c>
      <c r="AJ920" s="23">
        <f>Q920*(_xlfn.XLOOKUP(K920,'FX rates'!$A$2:$A$38,'FX rates'!$B$2:$B$38))</f>
        <v>0</v>
      </c>
      <c r="AK920" s="23">
        <f>R920*(_xlfn.XLOOKUP(K920,'FX rates'!$A$2:$A$38,'FX rates'!$B$2:$B$38))</f>
        <v>0</v>
      </c>
      <c r="AM920" s="4"/>
      <c r="AN920" s="4"/>
      <c r="AO920" s="4"/>
      <c r="AP920" s="32">
        <f t="shared" si="200"/>
        <v>1.266990291262136</v>
      </c>
      <c r="AQ920" s="32">
        <f t="shared" si="201"/>
        <v>0</v>
      </c>
      <c r="AR920" s="24">
        <f t="shared" si="206"/>
        <v>570720.70000000007</v>
      </c>
      <c r="AS920" s="24" t="str">
        <f t="shared" si="207"/>
        <v>0</v>
      </c>
      <c r="AT920" s="24">
        <f t="shared" si="208"/>
        <v>740225.97000000009</v>
      </c>
      <c r="AU920" s="24">
        <f t="shared" si="209"/>
        <v>82247.329999999958</v>
      </c>
    </row>
    <row r="921" spans="1:47" x14ac:dyDescent="0.25">
      <c r="A921" s="28" t="s">
        <v>15830</v>
      </c>
      <c r="B921" s="28" t="s">
        <v>12781</v>
      </c>
      <c r="C921" s="28" t="s">
        <v>12782</v>
      </c>
      <c r="D921" s="28" t="s">
        <v>12783</v>
      </c>
      <c r="E921" s="28" t="s">
        <v>12784</v>
      </c>
      <c r="F921" s="29">
        <v>44571</v>
      </c>
      <c r="G921" s="29">
        <v>44896</v>
      </c>
      <c r="H921" s="28" t="s">
        <v>12785</v>
      </c>
      <c r="I921" s="28" t="s">
        <v>16033</v>
      </c>
      <c r="J921" s="28" t="s">
        <v>16046</v>
      </c>
      <c r="K921" s="28" t="s">
        <v>12786</v>
      </c>
      <c r="L921" s="27">
        <v>79613.600000000006</v>
      </c>
      <c r="M921" s="27">
        <v>9300.5</v>
      </c>
      <c r="N921" s="27">
        <v>0</v>
      </c>
      <c r="O921" s="27">
        <v>0</v>
      </c>
      <c r="P921" s="27">
        <f t="shared" si="196"/>
        <v>9300.5</v>
      </c>
      <c r="Q921" s="27">
        <v>0</v>
      </c>
      <c r="R921" s="27">
        <v>0</v>
      </c>
      <c r="S921" s="27">
        <v>0</v>
      </c>
      <c r="T921" s="27">
        <f t="shared" si="197"/>
        <v>0</v>
      </c>
      <c r="U921" s="27">
        <v>0</v>
      </c>
      <c r="V921" s="27">
        <f t="shared" si="198"/>
        <v>88914.1</v>
      </c>
      <c r="W921" s="28" t="s">
        <v>12787</v>
      </c>
      <c r="X921" s="27">
        <v>82798.144000000015</v>
      </c>
      <c r="Y921" s="27">
        <f t="shared" si="202"/>
        <v>175268.80800000002</v>
      </c>
      <c r="Z921" s="4" t="str" cm="1">
        <f t="array" ref="Z921">_xlfn.IFS(YEARFRAC(F921,G921)&lt;1,"&lt;1 Year",YEARFRAC(F921,G921)&lt;=5,"1-5 Years",YEARFRAC(F921,G921)&gt;5,"&gt;5 Years")</f>
        <v>&lt;1 Year</v>
      </c>
      <c r="AA921" s="24">
        <f>L921*(_xlfn.XLOOKUP(K921,'FX rates'!$A$2:$A$38,'FX rates'!$B$2:$B$38))</f>
        <v>105937.83684602205</v>
      </c>
      <c r="AB921" s="24">
        <f>V921*(_xlfn.XLOOKUP(K921,'FX rates'!$A$2:$A$38,'FX rates'!$B$2:$B$38))</f>
        <v>118313.54717172556</v>
      </c>
      <c r="AC921" s="24">
        <f>X921*(_xlfn.XLOOKUP(W921,'FX rates'!$A$2:$A$38,'FX rates'!$B$2:$B$38))</f>
        <v>110175.35031986295</v>
      </c>
      <c r="AD921" s="24">
        <f>Y921*(_xlfn.XLOOKUP(W921,'FX rates'!$A$2:$A$38,'FX rates'!$B$2:$B$38))</f>
        <v>233221.43937845752</v>
      </c>
      <c r="AE921" s="30">
        <f t="shared" si="203"/>
        <v>4.0000000000000133E-2</v>
      </c>
      <c r="AF921" s="31">
        <f t="shared" si="204"/>
        <v>3184.544000000009</v>
      </c>
      <c r="AG921" s="23">
        <f t="shared" si="205"/>
        <v>12375.710325703505</v>
      </c>
      <c r="AH921" s="35">
        <f t="shared" si="199"/>
        <v>1.3306500000756409</v>
      </c>
      <c r="AI921" s="23">
        <f>U921*(_xlfn.XLOOKUP(K921,'FX rates'!$A$2:$A$38,'FX rates'!$B$2:$B$38))</f>
        <v>0</v>
      </c>
      <c r="AJ921" s="23">
        <f>Q921*(_xlfn.XLOOKUP(K921,'FX rates'!$A$2:$A$38,'FX rates'!$B$2:$B$38))</f>
        <v>0</v>
      </c>
      <c r="AK921" s="23">
        <f>R921*(_xlfn.XLOOKUP(K921,'FX rates'!$A$2:$A$38,'FX rates'!$B$2:$B$38))</f>
        <v>0</v>
      </c>
      <c r="AM921" s="4"/>
      <c r="AN921" s="4"/>
      <c r="AO921" s="4"/>
      <c r="AP921" s="32">
        <f t="shared" si="200"/>
        <v>0.1168204929810987</v>
      </c>
      <c r="AQ921" s="32">
        <f t="shared" si="201"/>
        <v>0</v>
      </c>
      <c r="AR921" s="24">
        <f t="shared" si="206"/>
        <v>92470.664000000019</v>
      </c>
      <c r="AS921" s="24" t="str">
        <f t="shared" si="207"/>
        <v>0</v>
      </c>
      <c r="AT921" s="24">
        <f t="shared" si="208"/>
        <v>209899.29544061178</v>
      </c>
      <c r="AU921" s="24">
        <f t="shared" si="209"/>
        <v>23322.143937845743</v>
      </c>
    </row>
    <row r="922" spans="1:47" x14ac:dyDescent="0.25">
      <c r="A922" s="28" t="s">
        <v>15831</v>
      </c>
      <c r="B922" s="28" t="s">
        <v>12788</v>
      </c>
      <c r="C922" s="28" t="s">
        <v>12789</v>
      </c>
      <c r="D922" s="28" t="s">
        <v>12790</v>
      </c>
      <c r="E922" s="28" t="s">
        <v>12791</v>
      </c>
      <c r="F922" s="29">
        <v>44579</v>
      </c>
      <c r="G922" s="29">
        <v>44896</v>
      </c>
      <c r="H922" s="28" t="s">
        <v>12792</v>
      </c>
      <c r="I922" s="28" t="s">
        <v>16047</v>
      </c>
      <c r="J922" s="28" t="s">
        <v>16047</v>
      </c>
      <c r="K922" s="28" t="s">
        <v>12793</v>
      </c>
      <c r="L922" s="27">
        <v>213840.00000000006</v>
      </c>
      <c r="M922" s="27">
        <v>487190</v>
      </c>
      <c r="N922" s="27">
        <v>0</v>
      </c>
      <c r="O922" s="27">
        <v>0</v>
      </c>
      <c r="P922" s="27">
        <f t="shared" si="196"/>
        <v>487190</v>
      </c>
      <c r="Q922" s="27">
        <v>0</v>
      </c>
      <c r="R922" s="27">
        <v>0</v>
      </c>
      <c r="S922" s="27">
        <v>0</v>
      </c>
      <c r="T922" s="27">
        <f t="shared" si="197"/>
        <v>0</v>
      </c>
      <c r="U922" s="27">
        <v>0</v>
      </c>
      <c r="V922" s="27">
        <f t="shared" si="198"/>
        <v>701030</v>
      </c>
      <c r="W922" s="28" t="s">
        <v>12794</v>
      </c>
      <c r="X922" s="27">
        <v>228808.80000000008</v>
      </c>
      <c r="Y922" s="27">
        <f t="shared" si="202"/>
        <v>978910.90000000014</v>
      </c>
      <c r="Z922" s="4" t="str" cm="1">
        <f t="array" ref="Z922">_xlfn.IFS(YEARFRAC(F922,G922)&lt;1,"&lt;1 Year",YEARFRAC(F922,G922)&lt;=5,"1-5 Years",YEARFRAC(F922,G922)&gt;5,"&gt;5 Years")</f>
        <v>&lt;1 Year</v>
      </c>
      <c r="AA922" s="24">
        <f>L922*(_xlfn.XLOOKUP(K922,'FX rates'!$A$2:$A$38,'FX rates'!$B$2:$B$38))</f>
        <v>213840.00000000006</v>
      </c>
      <c r="AB922" s="24">
        <f>V922*(_xlfn.XLOOKUP(K922,'FX rates'!$A$2:$A$38,'FX rates'!$B$2:$B$38))</f>
        <v>701030</v>
      </c>
      <c r="AC922" s="24">
        <f>X922*(_xlfn.XLOOKUP(W922,'FX rates'!$A$2:$A$38,'FX rates'!$B$2:$B$38))</f>
        <v>228808.80000000008</v>
      </c>
      <c r="AD922" s="24">
        <f>Y922*(_xlfn.XLOOKUP(W922,'FX rates'!$A$2:$A$38,'FX rates'!$B$2:$B$38))</f>
        <v>978910.90000000014</v>
      </c>
      <c r="AE922" s="30">
        <f t="shared" si="203"/>
        <v>7.0000000000000062E-2</v>
      </c>
      <c r="AF922" s="31">
        <f t="shared" si="204"/>
        <v>14968.800000000017</v>
      </c>
      <c r="AG922" s="23">
        <f t="shared" si="205"/>
        <v>487189.99999999994</v>
      </c>
      <c r="AH922" s="35">
        <f t="shared" si="199"/>
        <v>1</v>
      </c>
      <c r="AI922" s="23">
        <f>U922*(_xlfn.XLOOKUP(K922,'FX rates'!$A$2:$A$38,'FX rates'!$B$2:$B$38))</f>
        <v>0</v>
      </c>
      <c r="AJ922" s="23">
        <f>Q922*(_xlfn.XLOOKUP(K922,'FX rates'!$A$2:$A$38,'FX rates'!$B$2:$B$38))</f>
        <v>0</v>
      </c>
      <c r="AK922" s="23">
        <f>R922*(_xlfn.XLOOKUP(K922,'FX rates'!$A$2:$A$38,'FX rates'!$B$2:$B$38))</f>
        <v>0</v>
      </c>
      <c r="AM922" s="4"/>
      <c r="AN922" s="4"/>
      <c r="AO922" s="4"/>
      <c r="AP922" s="32">
        <f t="shared" si="200"/>
        <v>2.2782921810699581</v>
      </c>
      <c r="AQ922" s="32">
        <f t="shared" si="201"/>
        <v>0</v>
      </c>
      <c r="AR922" s="24">
        <f t="shared" si="206"/>
        <v>750102.10000000009</v>
      </c>
      <c r="AS922" s="24" t="str">
        <f t="shared" si="207"/>
        <v>0</v>
      </c>
      <c r="AT922" s="24">
        <f t="shared" si="208"/>
        <v>881019.81000000017</v>
      </c>
      <c r="AU922" s="24">
        <f t="shared" si="209"/>
        <v>97891.089999999967</v>
      </c>
    </row>
    <row r="923" spans="1:47" x14ac:dyDescent="0.25">
      <c r="A923" s="28" t="s">
        <v>15832</v>
      </c>
      <c r="B923" s="28" t="s">
        <v>12795</v>
      </c>
      <c r="C923" s="28" t="s">
        <v>12796</v>
      </c>
      <c r="D923" s="28" t="s">
        <v>12797</v>
      </c>
      <c r="E923" s="28" t="s">
        <v>12798</v>
      </c>
      <c r="F923" s="29">
        <v>44543</v>
      </c>
      <c r="G923" s="29">
        <v>44896</v>
      </c>
      <c r="H923" s="28" t="s">
        <v>12799</v>
      </c>
      <c r="I923" s="28" t="s">
        <v>16039</v>
      </c>
      <c r="J923" s="28" t="s">
        <v>16037</v>
      </c>
      <c r="K923" s="28" t="s">
        <v>12800</v>
      </c>
      <c r="L923" s="27">
        <v>209880.00000000003</v>
      </c>
      <c r="M923" s="27">
        <v>108438</v>
      </c>
      <c r="N923" s="27">
        <v>0</v>
      </c>
      <c r="O923" s="27">
        <v>0</v>
      </c>
      <c r="P923" s="27">
        <f t="shared" si="196"/>
        <v>108438</v>
      </c>
      <c r="Q923" s="27">
        <v>0</v>
      </c>
      <c r="R923" s="27">
        <v>0</v>
      </c>
      <c r="S923" s="27">
        <v>0</v>
      </c>
      <c r="T923" s="27">
        <f t="shared" si="197"/>
        <v>0</v>
      </c>
      <c r="U923" s="27">
        <v>0</v>
      </c>
      <c r="V923" s="27">
        <f t="shared" si="198"/>
        <v>318318</v>
      </c>
      <c r="W923" s="28" t="s">
        <v>12801</v>
      </c>
      <c r="X923" s="27">
        <v>230868.00000000006</v>
      </c>
      <c r="Y923" s="27">
        <f t="shared" si="202"/>
        <v>581017.80000000005</v>
      </c>
      <c r="Z923" s="4" t="str" cm="1">
        <f t="array" ref="Z923">_xlfn.IFS(YEARFRAC(F923,G923)&lt;1,"&lt;1 Year",YEARFRAC(F923,G923)&lt;=5,"1-5 Years",YEARFRAC(F923,G923)&gt;5,"&gt;5 Years")</f>
        <v>&lt;1 Year</v>
      </c>
      <c r="AA923" s="24">
        <f>L923*(_xlfn.XLOOKUP(K923,'FX rates'!$A$2:$A$38,'FX rates'!$B$2:$B$38))</f>
        <v>209880.00000000003</v>
      </c>
      <c r="AB923" s="24">
        <f>V923*(_xlfn.XLOOKUP(K923,'FX rates'!$A$2:$A$38,'FX rates'!$B$2:$B$38))</f>
        <v>318318</v>
      </c>
      <c r="AC923" s="24">
        <f>X923*(_xlfn.XLOOKUP(W923,'FX rates'!$A$2:$A$38,'FX rates'!$B$2:$B$38))</f>
        <v>230868.00000000006</v>
      </c>
      <c r="AD923" s="24">
        <f>Y923*(_xlfn.XLOOKUP(W923,'FX rates'!$A$2:$A$38,'FX rates'!$B$2:$B$38))</f>
        <v>581017.80000000005</v>
      </c>
      <c r="AE923" s="30">
        <f t="shared" si="203"/>
        <v>0.10000000000000013</v>
      </c>
      <c r="AF923" s="31">
        <f t="shared" si="204"/>
        <v>20988.000000000029</v>
      </c>
      <c r="AG923" s="23">
        <f t="shared" si="205"/>
        <v>108437.99999999997</v>
      </c>
      <c r="AH923" s="35">
        <f t="shared" si="199"/>
        <v>1</v>
      </c>
      <c r="AI923" s="23">
        <f>U923*(_xlfn.XLOOKUP(K923,'FX rates'!$A$2:$A$38,'FX rates'!$B$2:$B$38))</f>
        <v>0</v>
      </c>
      <c r="AJ923" s="23">
        <f>Q923*(_xlfn.XLOOKUP(K923,'FX rates'!$A$2:$A$38,'FX rates'!$B$2:$B$38))</f>
        <v>0</v>
      </c>
      <c r="AK923" s="23">
        <f>R923*(_xlfn.XLOOKUP(K923,'FX rates'!$A$2:$A$38,'FX rates'!$B$2:$B$38))</f>
        <v>0</v>
      </c>
      <c r="AM923" s="4"/>
      <c r="AN923" s="4"/>
      <c r="AO923" s="4"/>
      <c r="AP923" s="32">
        <f t="shared" si="200"/>
        <v>0.51666666666666661</v>
      </c>
      <c r="AQ923" s="32">
        <f t="shared" si="201"/>
        <v>0</v>
      </c>
      <c r="AR923" s="24">
        <f t="shared" si="206"/>
        <v>350149.80000000005</v>
      </c>
      <c r="AS923" s="24" t="str">
        <f t="shared" si="207"/>
        <v>0</v>
      </c>
      <c r="AT923" s="24">
        <f t="shared" si="208"/>
        <v>522916.02000000008</v>
      </c>
      <c r="AU923" s="24">
        <f t="shared" si="209"/>
        <v>58101.77999999997</v>
      </c>
    </row>
    <row r="924" spans="1:47" x14ac:dyDescent="0.25">
      <c r="A924" s="28" t="s">
        <v>15833</v>
      </c>
      <c r="B924" s="28" t="s">
        <v>12802</v>
      </c>
      <c r="C924" s="28" t="s">
        <v>12803</v>
      </c>
      <c r="D924" s="28" t="s">
        <v>12804</v>
      </c>
      <c r="E924" s="28" t="s">
        <v>12805</v>
      </c>
      <c r="F924" s="29">
        <v>44543</v>
      </c>
      <c r="G924" s="29">
        <v>44896</v>
      </c>
      <c r="H924" s="28" t="s">
        <v>12806</v>
      </c>
      <c r="I924" s="28" t="s">
        <v>16033</v>
      </c>
      <c r="J924" s="4" t="s">
        <v>16034</v>
      </c>
      <c r="K924" s="28" t="s">
        <v>12807</v>
      </c>
      <c r="L924" s="27">
        <v>275880.00000000006</v>
      </c>
      <c r="M924" s="27">
        <v>293260</v>
      </c>
      <c r="N924" s="27">
        <v>0</v>
      </c>
      <c r="O924" s="27">
        <v>0</v>
      </c>
      <c r="P924" s="27">
        <f t="shared" si="196"/>
        <v>293260</v>
      </c>
      <c r="Q924" s="27">
        <v>0</v>
      </c>
      <c r="R924" s="27">
        <v>0</v>
      </c>
      <c r="S924" s="27">
        <v>0</v>
      </c>
      <c r="T924" s="27">
        <f t="shared" si="197"/>
        <v>0</v>
      </c>
      <c r="U924" s="27">
        <v>0</v>
      </c>
      <c r="V924" s="27">
        <f t="shared" si="198"/>
        <v>569140</v>
      </c>
      <c r="W924" s="28" t="s">
        <v>12808</v>
      </c>
      <c r="X924" s="27">
        <v>286915.20000000007</v>
      </c>
      <c r="Y924" s="27">
        <f t="shared" si="202"/>
        <v>878820.80000000016</v>
      </c>
      <c r="Z924" s="4" t="str" cm="1">
        <f t="array" ref="Z924">_xlfn.IFS(YEARFRAC(F924,G924)&lt;1,"&lt;1 Year",YEARFRAC(F924,G924)&lt;=5,"1-5 Years",YEARFRAC(F924,G924)&gt;5,"&gt;5 Years")</f>
        <v>&lt;1 Year</v>
      </c>
      <c r="AA924" s="24">
        <f>L924*(_xlfn.XLOOKUP(K924,'FX rates'!$A$2:$A$38,'FX rates'!$B$2:$B$38))</f>
        <v>275880.00000000006</v>
      </c>
      <c r="AB924" s="24">
        <f>V924*(_xlfn.XLOOKUP(K924,'FX rates'!$A$2:$A$38,'FX rates'!$B$2:$B$38))</f>
        <v>569140</v>
      </c>
      <c r="AC924" s="24">
        <f>X924*(_xlfn.XLOOKUP(W924,'FX rates'!$A$2:$A$38,'FX rates'!$B$2:$B$38))</f>
        <v>286915.20000000007</v>
      </c>
      <c r="AD924" s="24">
        <f>Y924*(_xlfn.XLOOKUP(W924,'FX rates'!$A$2:$A$38,'FX rates'!$B$2:$B$38))</f>
        <v>878820.80000000016</v>
      </c>
      <c r="AE924" s="30">
        <f t="shared" si="203"/>
        <v>4.0000000000000036E-2</v>
      </c>
      <c r="AF924" s="31">
        <f t="shared" si="204"/>
        <v>11035.200000000012</v>
      </c>
      <c r="AG924" s="23">
        <f t="shared" si="205"/>
        <v>293259.99999999994</v>
      </c>
      <c r="AH924" s="35">
        <f t="shared" si="199"/>
        <v>1</v>
      </c>
      <c r="AI924" s="23">
        <f>U924*(_xlfn.XLOOKUP(K924,'FX rates'!$A$2:$A$38,'FX rates'!$B$2:$B$38))</f>
        <v>0</v>
      </c>
      <c r="AJ924" s="23">
        <f>Q924*(_xlfn.XLOOKUP(K924,'FX rates'!$A$2:$A$38,'FX rates'!$B$2:$B$38))</f>
        <v>0</v>
      </c>
      <c r="AK924" s="23">
        <f>R924*(_xlfn.XLOOKUP(K924,'FX rates'!$A$2:$A$38,'FX rates'!$B$2:$B$38))</f>
        <v>0</v>
      </c>
      <c r="AM924" s="4"/>
      <c r="AN924" s="4"/>
      <c r="AO924" s="4"/>
      <c r="AP924" s="32">
        <f t="shared" si="200"/>
        <v>1.0629984051036681</v>
      </c>
      <c r="AQ924" s="32">
        <f t="shared" si="201"/>
        <v>0</v>
      </c>
      <c r="AR924" s="24">
        <f t="shared" si="206"/>
        <v>591905.60000000009</v>
      </c>
      <c r="AS924" s="24" t="str">
        <f t="shared" si="207"/>
        <v>0</v>
      </c>
      <c r="AT924" s="24">
        <f t="shared" si="208"/>
        <v>790938.7200000002</v>
      </c>
      <c r="AU924" s="24">
        <f t="shared" si="209"/>
        <v>87882.079999999958</v>
      </c>
    </row>
    <row r="925" spans="1:47" x14ac:dyDescent="0.25">
      <c r="A925" s="28" t="s">
        <v>14187</v>
      </c>
      <c r="B925" s="28" t="s">
        <v>1286</v>
      </c>
      <c r="C925" s="28" t="s">
        <v>1287</v>
      </c>
      <c r="D925" s="28" t="s">
        <v>1288</v>
      </c>
      <c r="E925" s="28" t="s">
        <v>1289</v>
      </c>
      <c r="F925" s="29">
        <v>39818</v>
      </c>
      <c r="G925" s="29">
        <v>44896</v>
      </c>
      <c r="H925" s="28" t="s">
        <v>1290</v>
      </c>
      <c r="I925" s="28" t="s">
        <v>16048</v>
      </c>
      <c r="J925" s="28" t="s">
        <v>16053</v>
      </c>
      <c r="K925" s="28" t="s">
        <v>1291</v>
      </c>
      <c r="L925" s="27">
        <v>263780.00000000006</v>
      </c>
      <c r="M925" s="27">
        <v>209484.00000000003</v>
      </c>
      <c r="N925" s="27">
        <v>0</v>
      </c>
      <c r="O925" s="27">
        <v>0</v>
      </c>
      <c r="P925" s="27">
        <f t="shared" si="196"/>
        <v>209484.00000000003</v>
      </c>
      <c r="Q925" s="27">
        <v>0</v>
      </c>
      <c r="R925" s="27">
        <v>0</v>
      </c>
      <c r="S925" s="27">
        <v>0</v>
      </c>
      <c r="T925" s="27">
        <f t="shared" si="197"/>
        <v>0</v>
      </c>
      <c r="U925" s="27">
        <v>0</v>
      </c>
      <c r="V925" s="27">
        <f t="shared" si="198"/>
        <v>473264.00000000012</v>
      </c>
      <c r="W925" s="28" t="s">
        <v>1292</v>
      </c>
      <c r="X925" s="27">
        <v>274331.20000000007</v>
      </c>
      <c r="Y925" s="27">
        <f t="shared" si="202"/>
        <v>766525.76000000024</v>
      </c>
      <c r="Z925" s="4" t="str" cm="1">
        <f t="array" ref="Z925">_xlfn.IFS(YEARFRAC(F925,G925)&lt;1,"&lt;1 Year",YEARFRAC(F925,G925)&lt;=5,"1-5 Years",YEARFRAC(F925,G925)&gt;5,"&gt;5 Years")</f>
        <v>&gt;5 Years</v>
      </c>
      <c r="AA925" s="24">
        <f>L925*(_xlfn.XLOOKUP(K925,'FX rates'!$A$2:$A$38,'FX rates'!$B$2:$B$38))</f>
        <v>263780.00000000006</v>
      </c>
      <c r="AB925" s="24">
        <f>V925*(_xlfn.XLOOKUP(K925,'FX rates'!$A$2:$A$38,'FX rates'!$B$2:$B$38))</f>
        <v>473264.00000000012</v>
      </c>
      <c r="AC925" s="24">
        <f>X925*(_xlfn.XLOOKUP(W925,'FX rates'!$A$2:$A$38,'FX rates'!$B$2:$B$38))</f>
        <v>274331.20000000007</v>
      </c>
      <c r="AD925" s="24">
        <f>Y925*(_xlfn.XLOOKUP(W925,'FX rates'!$A$2:$A$38,'FX rates'!$B$2:$B$38))</f>
        <v>766525.76000000024</v>
      </c>
      <c r="AE925" s="30">
        <f t="shared" si="203"/>
        <v>4.0000000000000036E-2</v>
      </c>
      <c r="AF925" s="31">
        <f t="shared" si="204"/>
        <v>10551.200000000012</v>
      </c>
      <c r="AG925" s="23">
        <f t="shared" si="205"/>
        <v>209484.00000000006</v>
      </c>
      <c r="AH925" s="35">
        <f t="shared" si="199"/>
        <v>1</v>
      </c>
      <c r="AI925" s="23">
        <f>U925*(_xlfn.XLOOKUP(K925,'FX rates'!$A$2:$A$38,'FX rates'!$B$2:$B$38))</f>
        <v>0</v>
      </c>
      <c r="AJ925" s="23">
        <f>Q925*(_xlfn.XLOOKUP(K925,'FX rates'!$A$2:$A$38,'FX rates'!$B$2:$B$38))</f>
        <v>0</v>
      </c>
      <c r="AK925" s="23">
        <f>R925*(_xlfn.XLOOKUP(K925,'FX rates'!$A$2:$A$38,'FX rates'!$B$2:$B$38))</f>
        <v>0</v>
      </c>
      <c r="AM925" s="4"/>
      <c r="AN925" s="4"/>
      <c r="AO925" s="4"/>
      <c r="AP925" s="32">
        <f t="shared" si="200"/>
        <v>0.79416180150125093</v>
      </c>
      <c r="AQ925" s="32">
        <f t="shared" si="201"/>
        <v>0</v>
      </c>
      <c r="AR925" s="24">
        <f t="shared" si="206"/>
        <v>492194.56000000011</v>
      </c>
      <c r="AS925" s="24" t="str">
        <f t="shared" si="207"/>
        <v>0</v>
      </c>
      <c r="AT925" s="24">
        <f t="shared" si="208"/>
        <v>689873.18400000024</v>
      </c>
      <c r="AU925" s="24">
        <f t="shared" si="209"/>
        <v>76652.576000000001</v>
      </c>
    </row>
    <row r="926" spans="1:47" x14ac:dyDescent="0.25">
      <c r="A926" s="28" t="s">
        <v>15834</v>
      </c>
      <c r="B926" s="28" t="s">
        <v>12809</v>
      </c>
      <c r="C926" s="28" t="s">
        <v>12810</v>
      </c>
      <c r="D926" s="28" t="s">
        <v>12811</v>
      </c>
      <c r="E926" s="28" t="s">
        <v>12812</v>
      </c>
      <c r="F926" s="29">
        <v>44543</v>
      </c>
      <c r="G926" s="29">
        <v>44896</v>
      </c>
      <c r="H926" s="28" t="s">
        <v>12813</v>
      </c>
      <c r="I926" s="28" t="s">
        <v>16056</v>
      </c>
      <c r="J926" s="28" t="s">
        <v>16046</v>
      </c>
      <c r="K926" s="28" t="s">
        <v>12814</v>
      </c>
      <c r="L926" s="27">
        <v>224790.50000000003</v>
      </c>
      <c r="M926" s="27">
        <v>123970.00000000001</v>
      </c>
      <c r="N926" s="27">
        <v>0</v>
      </c>
      <c r="O926" s="27">
        <v>0</v>
      </c>
      <c r="P926" s="27">
        <f t="shared" si="196"/>
        <v>123970.00000000001</v>
      </c>
      <c r="Q926" s="27">
        <v>0</v>
      </c>
      <c r="R926" s="27">
        <v>0</v>
      </c>
      <c r="S926" s="27">
        <v>0</v>
      </c>
      <c r="T926" s="27">
        <f t="shared" si="197"/>
        <v>0</v>
      </c>
      <c r="U926" s="27">
        <v>0</v>
      </c>
      <c r="V926" s="27">
        <f t="shared" si="198"/>
        <v>348760.50000000006</v>
      </c>
      <c r="W926" s="28" t="s">
        <v>12815</v>
      </c>
      <c r="X926" s="27">
        <v>233782.12000000002</v>
      </c>
      <c r="Y926" s="27">
        <f t="shared" si="202"/>
        <v>596493.04</v>
      </c>
      <c r="Z926" s="4" t="str" cm="1">
        <f t="array" ref="Z926">_xlfn.IFS(YEARFRAC(F926,G926)&lt;1,"&lt;1 Year",YEARFRAC(F926,G926)&lt;=5,"1-5 Years",YEARFRAC(F926,G926)&gt;5,"&gt;5 Years")</f>
        <v>&lt;1 Year</v>
      </c>
      <c r="AA926" s="24">
        <f>L926*(_xlfn.XLOOKUP(K926,'FX rates'!$A$2:$A$38,'FX rates'!$B$2:$B$38))</f>
        <v>224790.50000000003</v>
      </c>
      <c r="AB926" s="24">
        <f>V926*(_xlfn.XLOOKUP(K926,'FX rates'!$A$2:$A$38,'FX rates'!$B$2:$B$38))</f>
        <v>348760.50000000006</v>
      </c>
      <c r="AC926" s="24">
        <f>X926*(_xlfn.XLOOKUP(W926,'FX rates'!$A$2:$A$38,'FX rates'!$B$2:$B$38))</f>
        <v>233782.12000000002</v>
      </c>
      <c r="AD926" s="24">
        <f>Y926*(_xlfn.XLOOKUP(W926,'FX rates'!$A$2:$A$38,'FX rates'!$B$2:$B$38))</f>
        <v>596493.04</v>
      </c>
      <c r="AE926" s="30">
        <f t="shared" si="203"/>
        <v>3.9999999999999973E-2</v>
      </c>
      <c r="AF926" s="31">
        <f t="shared" si="204"/>
        <v>8991.6199999999953</v>
      </c>
      <c r="AG926" s="23">
        <f t="shared" si="205"/>
        <v>123970.00000000003</v>
      </c>
      <c r="AH926" s="35">
        <f t="shared" si="199"/>
        <v>1</v>
      </c>
      <c r="AI926" s="23">
        <f>U926*(_xlfn.XLOOKUP(K926,'FX rates'!$A$2:$A$38,'FX rates'!$B$2:$B$38))</f>
        <v>0</v>
      </c>
      <c r="AJ926" s="23">
        <f>Q926*(_xlfn.XLOOKUP(K926,'FX rates'!$A$2:$A$38,'FX rates'!$B$2:$B$38))</f>
        <v>0</v>
      </c>
      <c r="AK926" s="23">
        <f>R926*(_xlfn.XLOOKUP(K926,'FX rates'!$A$2:$A$38,'FX rates'!$B$2:$B$38))</f>
        <v>0</v>
      </c>
      <c r="AM926" s="4"/>
      <c r="AN926" s="4"/>
      <c r="AO926" s="4"/>
      <c r="AP926" s="32">
        <f t="shared" si="200"/>
        <v>0.55149127743387727</v>
      </c>
      <c r="AQ926" s="32">
        <f t="shared" si="201"/>
        <v>0</v>
      </c>
      <c r="AR926" s="24">
        <f t="shared" si="206"/>
        <v>362710.92</v>
      </c>
      <c r="AS926" s="24" t="str">
        <f t="shared" si="207"/>
        <v>0</v>
      </c>
      <c r="AT926" s="24">
        <f t="shared" si="208"/>
        <v>536843.73600000003</v>
      </c>
      <c r="AU926" s="24">
        <f t="shared" si="209"/>
        <v>59649.304000000004</v>
      </c>
    </row>
    <row r="927" spans="1:47" x14ac:dyDescent="0.25">
      <c r="A927" s="28" t="s">
        <v>15835</v>
      </c>
      <c r="B927" s="28" t="s">
        <v>12816</v>
      </c>
      <c r="C927" s="28" t="s">
        <v>12817</v>
      </c>
      <c r="D927" s="28" t="s">
        <v>12818</v>
      </c>
      <c r="E927" s="28" t="s">
        <v>12819</v>
      </c>
      <c r="F927" s="29">
        <v>44543</v>
      </c>
      <c r="G927" s="29">
        <v>44896</v>
      </c>
      <c r="H927" s="28" t="s">
        <v>12820</v>
      </c>
      <c r="I927" s="28" t="s">
        <v>16039</v>
      </c>
      <c r="J927" s="28" t="s">
        <v>16051</v>
      </c>
      <c r="K927" s="28" t="s">
        <v>12821</v>
      </c>
      <c r="L927" s="27">
        <v>217536.00000000003</v>
      </c>
      <c r="M927" s="27">
        <v>92070.000000000015</v>
      </c>
      <c r="N927" s="27">
        <v>0</v>
      </c>
      <c r="O927" s="27">
        <v>0</v>
      </c>
      <c r="P927" s="27">
        <f t="shared" si="196"/>
        <v>92070.000000000015</v>
      </c>
      <c r="Q927" s="27">
        <v>0</v>
      </c>
      <c r="R927" s="27">
        <v>0</v>
      </c>
      <c r="S927" s="27">
        <v>0</v>
      </c>
      <c r="T927" s="27">
        <f t="shared" si="197"/>
        <v>0</v>
      </c>
      <c r="U927" s="27">
        <v>0</v>
      </c>
      <c r="V927" s="27">
        <f t="shared" si="198"/>
        <v>309606.00000000006</v>
      </c>
      <c r="W927" s="28" t="s">
        <v>12822</v>
      </c>
      <c r="X927" s="27">
        <v>245815.68000000002</v>
      </c>
      <c r="Y927" s="27">
        <f t="shared" si="202"/>
        <v>595670.46000000008</v>
      </c>
      <c r="Z927" s="4" t="str" cm="1">
        <f t="array" ref="Z927">_xlfn.IFS(YEARFRAC(F927,G927)&lt;1,"&lt;1 Year",YEARFRAC(F927,G927)&lt;=5,"1-5 Years",YEARFRAC(F927,G927)&gt;5,"&gt;5 Years")</f>
        <v>&lt;1 Year</v>
      </c>
      <c r="AA927" s="24">
        <f>L927*(_xlfn.XLOOKUP(K927,'FX rates'!$A$2:$A$38,'FX rates'!$B$2:$B$38))</f>
        <v>217536.00000000003</v>
      </c>
      <c r="AB927" s="24">
        <f>V927*(_xlfn.XLOOKUP(K927,'FX rates'!$A$2:$A$38,'FX rates'!$B$2:$B$38))</f>
        <v>309606.00000000006</v>
      </c>
      <c r="AC927" s="24">
        <f>X927*(_xlfn.XLOOKUP(W927,'FX rates'!$A$2:$A$38,'FX rates'!$B$2:$B$38))</f>
        <v>245815.68000000002</v>
      </c>
      <c r="AD927" s="24">
        <f>Y927*(_xlfn.XLOOKUP(W927,'FX rates'!$A$2:$A$38,'FX rates'!$B$2:$B$38))</f>
        <v>595670.46000000008</v>
      </c>
      <c r="AE927" s="30">
        <f t="shared" si="203"/>
        <v>0.12999999999999995</v>
      </c>
      <c r="AF927" s="31">
        <f t="shared" si="204"/>
        <v>28279.679999999993</v>
      </c>
      <c r="AG927" s="23">
        <f t="shared" si="205"/>
        <v>92070.000000000029</v>
      </c>
      <c r="AH927" s="35">
        <f t="shared" si="199"/>
        <v>1</v>
      </c>
      <c r="AI927" s="23">
        <f>U927*(_xlfn.XLOOKUP(K927,'FX rates'!$A$2:$A$38,'FX rates'!$B$2:$B$38))</f>
        <v>0</v>
      </c>
      <c r="AJ927" s="23">
        <f>Q927*(_xlfn.XLOOKUP(K927,'FX rates'!$A$2:$A$38,'FX rates'!$B$2:$B$38))</f>
        <v>0</v>
      </c>
      <c r="AK927" s="23">
        <f>R927*(_xlfn.XLOOKUP(K927,'FX rates'!$A$2:$A$38,'FX rates'!$B$2:$B$38))</f>
        <v>0</v>
      </c>
      <c r="AM927" s="4"/>
      <c r="AN927" s="4"/>
      <c r="AO927" s="4"/>
      <c r="AP927" s="32">
        <f t="shared" si="200"/>
        <v>0.42324029126213591</v>
      </c>
      <c r="AQ927" s="32">
        <f t="shared" si="201"/>
        <v>0</v>
      </c>
      <c r="AR927" s="24">
        <f t="shared" si="206"/>
        <v>349854.78</v>
      </c>
      <c r="AS927" s="24" t="str">
        <f t="shared" si="207"/>
        <v>0</v>
      </c>
      <c r="AT927" s="24">
        <f t="shared" si="208"/>
        <v>536103.41400000011</v>
      </c>
      <c r="AU927" s="24">
        <f t="shared" si="209"/>
        <v>59567.045999999973</v>
      </c>
    </row>
    <row r="928" spans="1:47" x14ac:dyDescent="0.25">
      <c r="A928" s="28" t="s">
        <v>15836</v>
      </c>
      <c r="B928" s="28" t="s">
        <v>12823</v>
      </c>
      <c r="C928" s="28" t="s">
        <v>12824</v>
      </c>
      <c r="D928" s="28" t="s">
        <v>12825</v>
      </c>
      <c r="E928" s="28" t="s">
        <v>12826</v>
      </c>
      <c r="F928" s="29">
        <v>44543</v>
      </c>
      <c r="G928" s="29">
        <v>44896</v>
      </c>
      <c r="H928" s="28" t="s">
        <v>12827</v>
      </c>
      <c r="I928" s="28" t="s">
        <v>16045</v>
      </c>
      <c r="J928" s="28" t="s">
        <v>16036</v>
      </c>
      <c r="K928" s="28" t="s">
        <v>12828</v>
      </c>
      <c r="L928" s="27">
        <v>204050.00000000003</v>
      </c>
      <c r="M928" s="27">
        <v>217800.00000000003</v>
      </c>
      <c r="N928" s="27">
        <v>867994.7</v>
      </c>
      <c r="O928" s="27">
        <v>0</v>
      </c>
      <c r="P928" s="27">
        <f t="shared" si="196"/>
        <v>1085794.7</v>
      </c>
      <c r="Q928" s="27">
        <v>0</v>
      </c>
      <c r="R928" s="27">
        <v>0</v>
      </c>
      <c r="S928" s="27">
        <v>0</v>
      </c>
      <c r="T928" s="27">
        <f t="shared" si="197"/>
        <v>0</v>
      </c>
      <c r="U928" s="27">
        <v>0</v>
      </c>
      <c r="V928" s="27">
        <f t="shared" si="198"/>
        <v>1289844.7</v>
      </c>
      <c r="W928" s="28" t="s">
        <v>12829</v>
      </c>
      <c r="X928" s="27">
        <v>230576.5</v>
      </c>
      <c r="Y928" s="27">
        <f t="shared" si="202"/>
        <v>707267</v>
      </c>
      <c r="Z928" s="4" t="str" cm="1">
        <f t="array" ref="Z928">_xlfn.IFS(YEARFRAC(F928,G928)&lt;1,"&lt;1 Year",YEARFRAC(F928,G928)&lt;=5,"1-5 Years",YEARFRAC(F928,G928)&gt;5,"&gt;5 Years")</f>
        <v>&lt;1 Year</v>
      </c>
      <c r="AA928" s="24">
        <f>L928*(_xlfn.XLOOKUP(K928,'FX rates'!$A$2:$A$38,'FX rates'!$B$2:$B$38))</f>
        <v>204050.00000000003</v>
      </c>
      <c r="AB928" s="24">
        <f>V928*(_xlfn.XLOOKUP(K928,'FX rates'!$A$2:$A$38,'FX rates'!$B$2:$B$38))</f>
        <v>1289844.7</v>
      </c>
      <c r="AC928" s="24">
        <f>X928*(_xlfn.XLOOKUP(W928,'FX rates'!$A$2:$A$38,'FX rates'!$B$2:$B$38))</f>
        <v>230576.5</v>
      </c>
      <c r="AD928" s="24">
        <f>Y928*(_xlfn.XLOOKUP(W928,'FX rates'!$A$2:$A$38,'FX rates'!$B$2:$B$38))</f>
        <v>707267</v>
      </c>
      <c r="AE928" s="30">
        <f t="shared" si="203"/>
        <v>0.12999999999999984</v>
      </c>
      <c r="AF928" s="31">
        <f t="shared" si="204"/>
        <v>26526.499999999971</v>
      </c>
      <c r="AG928" s="23">
        <f t="shared" si="205"/>
        <v>1085794.7</v>
      </c>
      <c r="AH928" s="35">
        <f t="shared" si="199"/>
        <v>1</v>
      </c>
      <c r="AI928" s="23">
        <f>U928*(_xlfn.XLOOKUP(K928,'FX rates'!$A$2:$A$38,'FX rates'!$B$2:$B$38))</f>
        <v>0</v>
      </c>
      <c r="AJ928" s="23">
        <f>Q928*(_xlfn.XLOOKUP(K928,'FX rates'!$A$2:$A$38,'FX rates'!$B$2:$B$38))</f>
        <v>0</v>
      </c>
      <c r="AK928" s="23">
        <f>R928*(_xlfn.XLOOKUP(K928,'FX rates'!$A$2:$A$38,'FX rates'!$B$2:$B$38))</f>
        <v>0</v>
      </c>
      <c r="AM928" s="4"/>
      <c r="AN928" s="4"/>
      <c r="AO928" s="4"/>
      <c r="AP928" s="32">
        <f t="shared" si="200"/>
        <v>1.0673854447439353</v>
      </c>
      <c r="AQ928" s="32">
        <f t="shared" si="201"/>
        <v>0</v>
      </c>
      <c r="AR928" s="24">
        <f t="shared" si="206"/>
        <v>476690.5</v>
      </c>
      <c r="AS928" s="24" t="str">
        <f t="shared" si="207"/>
        <v>0</v>
      </c>
      <c r="AT928" s="24">
        <f t="shared" si="208"/>
        <v>636540.30000000005</v>
      </c>
      <c r="AU928" s="24">
        <f t="shared" si="209"/>
        <v>70726.699999999953</v>
      </c>
    </row>
    <row r="929" spans="1:47" x14ac:dyDescent="0.25">
      <c r="A929" s="28" t="s">
        <v>15837</v>
      </c>
      <c r="B929" s="28" t="s">
        <v>12830</v>
      </c>
      <c r="C929" s="28" t="s">
        <v>12831</v>
      </c>
      <c r="D929" s="28" t="s">
        <v>12832</v>
      </c>
      <c r="E929" s="28" t="s">
        <v>12833</v>
      </c>
      <c r="F929" s="29">
        <v>44550</v>
      </c>
      <c r="G929" s="29">
        <v>44896</v>
      </c>
      <c r="H929" s="28" t="s">
        <v>12834</v>
      </c>
      <c r="I929" s="28" t="s">
        <v>16056</v>
      </c>
      <c r="J929" s="4" t="s">
        <v>16044</v>
      </c>
      <c r="K929" s="28" t="s">
        <v>12835</v>
      </c>
      <c r="L929" s="27">
        <v>207570.00000000006</v>
      </c>
      <c r="M929" s="27">
        <v>88825.000000000015</v>
      </c>
      <c r="N929" s="27">
        <v>0</v>
      </c>
      <c r="O929" s="27">
        <v>0</v>
      </c>
      <c r="P929" s="27">
        <f t="shared" si="196"/>
        <v>88825.000000000015</v>
      </c>
      <c r="Q929" s="27">
        <v>0</v>
      </c>
      <c r="R929" s="27">
        <v>0</v>
      </c>
      <c r="S929" s="27">
        <v>0</v>
      </c>
      <c r="T929" s="27">
        <f t="shared" si="197"/>
        <v>0</v>
      </c>
      <c r="U929" s="27">
        <v>0</v>
      </c>
      <c r="V929" s="27">
        <f t="shared" si="198"/>
        <v>296395.00000000006</v>
      </c>
      <c r="W929" s="28" t="s">
        <v>12836</v>
      </c>
      <c r="X929" s="27">
        <v>230402.7000000001</v>
      </c>
      <c r="Y929" s="27">
        <f t="shared" si="202"/>
        <v>559401.15000000026</v>
      </c>
      <c r="Z929" s="4" t="str" cm="1">
        <f t="array" ref="Z929">_xlfn.IFS(YEARFRAC(F929,G929)&lt;1,"&lt;1 Year",YEARFRAC(F929,G929)&lt;=5,"1-5 Years",YEARFRAC(F929,G929)&gt;5,"&gt;5 Years")</f>
        <v>&lt;1 Year</v>
      </c>
      <c r="AA929" s="24">
        <f>L929*(_xlfn.XLOOKUP(K929,'FX rates'!$A$2:$A$38,'FX rates'!$B$2:$B$38))</f>
        <v>207570.00000000006</v>
      </c>
      <c r="AB929" s="24">
        <f>V929*(_xlfn.XLOOKUP(K929,'FX rates'!$A$2:$A$38,'FX rates'!$B$2:$B$38))</f>
        <v>296395.00000000006</v>
      </c>
      <c r="AC929" s="24">
        <f>X929*(_xlfn.XLOOKUP(W929,'FX rates'!$A$2:$A$38,'FX rates'!$B$2:$B$38))</f>
        <v>230402.7000000001</v>
      </c>
      <c r="AD929" s="24">
        <f>Y929*(_xlfn.XLOOKUP(W929,'FX rates'!$A$2:$A$38,'FX rates'!$B$2:$B$38))</f>
        <v>559401.15000000026</v>
      </c>
      <c r="AE929" s="30">
        <f t="shared" si="203"/>
        <v>0.11000000000000017</v>
      </c>
      <c r="AF929" s="31">
        <f t="shared" si="204"/>
        <v>22832.700000000041</v>
      </c>
      <c r="AG929" s="23">
        <f t="shared" si="205"/>
        <v>88825</v>
      </c>
      <c r="AH929" s="35">
        <f t="shared" si="199"/>
        <v>1</v>
      </c>
      <c r="AI929" s="23">
        <f>U929*(_xlfn.XLOOKUP(K929,'FX rates'!$A$2:$A$38,'FX rates'!$B$2:$B$38))</f>
        <v>0</v>
      </c>
      <c r="AJ929" s="23">
        <f>Q929*(_xlfn.XLOOKUP(K929,'FX rates'!$A$2:$A$38,'FX rates'!$B$2:$B$38))</f>
        <v>0</v>
      </c>
      <c r="AK929" s="23">
        <f>R929*(_xlfn.XLOOKUP(K929,'FX rates'!$A$2:$A$38,'FX rates'!$B$2:$B$38))</f>
        <v>0</v>
      </c>
      <c r="AM929" s="4"/>
      <c r="AN929" s="4"/>
      <c r="AO929" s="4"/>
      <c r="AP929" s="32">
        <f t="shared" si="200"/>
        <v>0.42792792792792789</v>
      </c>
      <c r="AQ929" s="32">
        <f t="shared" si="201"/>
        <v>0</v>
      </c>
      <c r="AR929" s="24">
        <f t="shared" si="206"/>
        <v>328998.45000000013</v>
      </c>
      <c r="AS929" s="24" t="str">
        <f t="shared" si="207"/>
        <v>0</v>
      </c>
      <c r="AT929" s="24">
        <f t="shared" si="208"/>
        <v>503461.03500000027</v>
      </c>
      <c r="AU929" s="24">
        <f t="shared" si="209"/>
        <v>55940.114999999991</v>
      </c>
    </row>
    <row r="930" spans="1:47" x14ac:dyDescent="0.25">
      <c r="A930" s="28" t="s">
        <v>15838</v>
      </c>
      <c r="B930" s="28" t="s">
        <v>12837</v>
      </c>
      <c r="C930" s="28" t="s">
        <v>12838</v>
      </c>
      <c r="D930" s="28" t="s">
        <v>12839</v>
      </c>
      <c r="E930" s="28" t="s">
        <v>12840</v>
      </c>
      <c r="F930" s="29">
        <v>44565</v>
      </c>
      <c r="G930" s="29">
        <v>44896</v>
      </c>
      <c r="H930" s="28" t="s">
        <v>12841</v>
      </c>
      <c r="I930" s="28" t="s">
        <v>16037</v>
      </c>
      <c r="J930" s="28" t="s">
        <v>16038</v>
      </c>
      <c r="K930" s="28" t="s">
        <v>12842</v>
      </c>
      <c r="L930" s="27">
        <v>153912</v>
      </c>
      <c r="M930" s="27">
        <v>32890</v>
      </c>
      <c r="N930" s="27">
        <v>0</v>
      </c>
      <c r="O930" s="27">
        <v>0</v>
      </c>
      <c r="P930" s="27">
        <f t="shared" si="196"/>
        <v>32890</v>
      </c>
      <c r="Q930" s="27">
        <v>0</v>
      </c>
      <c r="R930" s="27">
        <v>0</v>
      </c>
      <c r="S930" s="27">
        <v>0</v>
      </c>
      <c r="T930" s="27">
        <f t="shared" si="197"/>
        <v>0</v>
      </c>
      <c r="U930" s="27">
        <v>0</v>
      </c>
      <c r="V930" s="27">
        <f t="shared" si="198"/>
        <v>186802</v>
      </c>
      <c r="W930" s="28" t="s">
        <v>12843</v>
      </c>
      <c r="X930" s="27">
        <v>163146.72</v>
      </c>
      <c r="Y930" s="27">
        <f t="shared" si="202"/>
        <v>361156.83999999997</v>
      </c>
      <c r="Z930" s="4" t="str" cm="1">
        <f t="array" ref="Z930">_xlfn.IFS(YEARFRAC(F930,G930)&lt;1,"&lt;1 Year",YEARFRAC(F930,G930)&lt;=5,"1-5 Years",YEARFRAC(F930,G930)&gt;5,"&gt;5 Years")</f>
        <v>&lt;1 Year</v>
      </c>
      <c r="AA930" s="24">
        <f>L930*(_xlfn.XLOOKUP(K930,'FX rates'!$A$2:$A$38,'FX rates'!$B$2:$B$38))</f>
        <v>153912</v>
      </c>
      <c r="AB930" s="24">
        <f>V930*(_xlfn.XLOOKUP(K930,'FX rates'!$A$2:$A$38,'FX rates'!$B$2:$B$38))</f>
        <v>186802</v>
      </c>
      <c r="AC930" s="24">
        <f>X930*(_xlfn.XLOOKUP(W930,'FX rates'!$A$2:$A$38,'FX rates'!$B$2:$B$38))</f>
        <v>163146.72</v>
      </c>
      <c r="AD930" s="24">
        <f>Y930*(_xlfn.XLOOKUP(W930,'FX rates'!$A$2:$A$38,'FX rates'!$B$2:$B$38))</f>
        <v>361156.83999999997</v>
      </c>
      <c r="AE930" s="30">
        <f t="shared" si="203"/>
        <v>6.0000000000000005E-2</v>
      </c>
      <c r="AF930" s="31">
        <f t="shared" si="204"/>
        <v>9234.7200000000012</v>
      </c>
      <c r="AG930" s="23">
        <f t="shared" si="205"/>
        <v>32890</v>
      </c>
      <c r="AH930" s="35">
        <f t="shared" si="199"/>
        <v>1</v>
      </c>
      <c r="AI930" s="23">
        <f>U930*(_xlfn.XLOOKUP(K930,'FX rates'!$A$2:$A$38,'FX rates'!$B$2:$B$38))</f>
        <v>0</v>
      </c>
      <c r="AJ930" s="23">
        <f>Q930*(_xlfn.XLOOKUP(K930,'FX rates'!$A$2:$A$38,'FX rates'!$B$2:$B$38))</f>
        <v>0</v>
      </c>
      <c r="AK930" s="23">
        <f>R930*(_xlfn.XLOOKUP(K930,'FX rates'!$A$2:$A$38,'FX rates'!$B$2:$B$38))</f>
        <v>0</v>
      </c>
      <c r="AM930" s="4"/>
      <c r="AN930" s="4"/>
      <c r="AO930" s="4"/>
      <c r="AP930" s="32">
        <f t="shared" si="200"/>
        <v>0.21369353916523728</v>
      </c>
      <c r="AQ930" s="32">
        <f t="shared" si="201"/>
        <v>0</v>
      </c>
      <c r="AR930" s="24">
        <f t="shared" si="206"/>
        <v>198010.12</v>
      </c>
      <c r="AS930" s="24" t="str">
        <f t="shared" si="207"/>
        <v>0</v>
      </c>
      <c r="AT930" s="24">
        <f t="shared" si="208"/>
        <v>325041.15599999996</v>
      </c>
      <c r="AU930" s="24">
        <f t="shared" si="209"/>
        <v>36115.684000000008</v>
      </c>
    </row>
    <row r="931" spans="1:47" x14ac:dyDescent="0.25">
      <c r="A931" s="28" t="s">
        <v>15839</v>
      </c>
      <c r="B931" s="28" t="s">
        <v>12844</v>
      </c>
      <c r="C931" s="28" t="s">
        <v>12845</v>
      </c>
      <c r="D931" s="28" t="s">
        <v>12846</v>
      </c>
      <c r="E931" s="28" t="s">
        <v>12847</v>
      </c>
      <c r="F931" s="29">
        <v>44550</v>
      </c>
      <c r="G931" s="29">
        <v>44896</v>
      </c>
      <c r="H931" s="28" t="s">
        <v>12848</v>
      </c>
      <c r="I931" s="28" t="s">
        <v>16050</v>
      </c>
      <c r="J931" s="28" t="s">
        <v>16039</v>
      </c>
      <c r="K931" s="28" t="s">
        <v>12849</v>
      </c>
      <c r="L931" s="27">
        <v>88487.3</v>
      </c>
      <c r="M931" s="27">
        <v>8603.1</v>
      </c>
      <c r="N931" s="27">
        <v>0</v>
      </c>
      <c r="O931" s="27">
        <v>0</v>
      </c>
      <c r="P931" s="27">
        <f t="shared" si="196"/>
        <v>8603.1</v>
      </c>
      <c r="Q931" s="27">
        <v>0</v>
      </c>
      <c r="R931" s="27">
        <v>0</v>
      </c>
      <c r="S931" s="27">
        <v>0</v>
      </c>
      <c r="T931" s="27">
        <f t="shared" si="197"/>
        <v>0</v>
      </c>
      <c r="U931" s="27">
        <v>0</v>
      </c>
      <c r="V931" s="27">
        <f t="shared" si="198"/>
        <v>97090.400000000009</v>
      </c>
      <c r="W931" s="28" t="s">
        <v>12850</v>
      </c>
      <c r="X931" s="27">
        <v>99990.64899999999</v>
      </c>
      <c r="Y931" s="27">
        <f t="shared" si="202"/>
        <v>209702.80099999998</v>
      </c>
      <c r="Z931" s="4" t="str" cm="1">
        <f t="array" ref="Z931">_xlfn.IFS(YEARFRAC(F931,G931)&lt;1,"&lt;1 Year",YEARFRAC(F931,G931)&lt;=5,"1-5 Years",YEARFRAC(F931,G931)&gt;5,"&gt;5 Years")</f>
        <v>&lt;1 Year</v>
      </c>
      <c r="AA931" s="24">
        <f>L931*(_xlfn.XLOOKUP(K931,'FX rates'!$A$2:$A$38,'FX rates'!$B$2:$B$38))</f>
        <v>117745.62575169327</v>
      </c>
      <c r="AB931" s="24">
        <f>V931*(_xlfn.XLOOKUP(K931,'FX rates'!$A$2:$A$38,'FX rates'!$B$2:$B$38))</f>
        <v>129193.34076734402</v>
      </c>
      <c r="AC931" s="24">
        <f>X931*(_xlfn.XLOOKUP(W931,'FX rates'!$A$2:$A$38,'FX rates'!$B$2:$B$38))</f>
        <v>133052.55709941336</v>
      </c>
      <c r="AD931" s="24">
        <f>Y931*(_xlfn.XLOOKUP(W931,'FX rates'!$A$2:$A$38,'FX rates'!$B$2:$B$38))</f>
        <v>279041.0321665121</v>
      </c>
      <c r="AE931" s="30">
        <f t="shared" si="203"/>
        <v>0.12999999999999973</v>
      </c>
      <c r="AF931" s="31">
        <f t="shared" si="204"/>
        <v>11503.348999999987</v>
      </c>
      <c r="AG931" s="23">
        <f t="shared" si="205"/>
        <v>11447.715015650756</v>
      </c>
      <c r="AH931" s="35">
        <f t="shared" si="199"/>
        <v>1.3306500000756407</v>
      </c>
      <c r="AI931" s="23">
        <f>U931*(_xlfn.XLOOKUP(K931,'FX rates'!$A$2:$A$38,'FX rates'!$B$2:$B$38))</f>
        <v>0</v>
      </c>
      <c r="AJ931" s="23">
        <f>Q931*(_xlfn.XLOOKUP(K931,'FX rates'!$A$2:$A$38,'FX rates'!$B$2:$B$38))</f>
        <v>0</v>
      </c>
      <c r="AK931" s="23">
        <f>R931*(_xlfn.XLOOKUP(K931,'FX rates'!$A$2:$A$38,'FX rates'!$B$2:$B$38))</f>
        <v>0</v>
      </c>
      <c r="AM931" s="4"/>
      <c r="AN931" s="4"/>
      <c r="AO931" s="4"/>
      <c r="AP931" s="32">
        <f t="shared" si="200"/>
        <v>9.7224121427594692E-2</v>
      </c>
      <c r="AQ931" s="32">
        <f t="shared" si="201"/>
        <v>0</v>
      </c>
      <c r="AR931" s="24">
        <f t="shared" si="206"/>
        <v>109712.15199999999</v>
      </c>
      <c r="AS931" s="24" t="str">
        <f t="shared" si="207"/>
        <v>0</v>
      </c>
      <c r="AT931" s="24">
        <f t="shared" si="208"/>
        <v>251136.92894986089</v>
      </c>
      <c r="AU931" s="24">
        <f t="shared" si="209"/>
        <v>27904.103216651216</v>
      </c>
    </row>
    <row r="932" spans="1:47" x14ac:dyDescent="0.25">
      <c r="A932" s="28" t="s">
        <v>15840</v>
      </c>
      <c r="B932" s="28" t="s">
        <v>12851</v>
      </c>
      <c r="C932" s="28" t="s">
        <v>12852</v>
      </c>
      <c r="D932" s="28" t="s">
        <v>12853</v>
      </c>
      <c r="E932" s="28" t="s">
        <v>12854</v>
      </c>
      <c r="F932" s="29">
        <v>44585</v>
      </c>
      <c r="G932" s="29">
        <v>44896</v>
      </c>
      <c r="H932" s="28" t="s">
        <v>12855</v>
      </c>
      <c r="I932" s="28" t="s">
        <v>16039</v>
      </c>
      <c r="J932" s="28" t="s">
        <v>16035</v>
      </c>
      <c r="K932" s="28" t="s">
        <v>12856</v>
      </c>
      <c r="L932" s="27">
        <v>207900.00000000003</v>
      </c>
      <c r="M932" s="27">
        <v>226380.00000000003</v>
      </c>
      <c r="N932" s="27">
        <v>0</v>
      </c>
      <c r="O932" s="27">
        <v>0</v>
      </c>
      <c r="P932" s="27">
        <f t="shared" si="196"/>
        <v>226380.00000000003</v>
      </c>
      <c r="Q932" s="27">
        <v>0</v>
      </c>
      <c r="R932" s="27">
        <v>0</v>
      </c>
      <c r="S932" s="27">
        <v>0</v>
      </c>
      <c r="T932" s="27">
        <f t="shared" si="197"/>
        <v>0</v>
      </c>
      <c r="U932" s="27">
        <v>0</v>
      </c>
      <c r="V932" s="27">
        <f t="shared" si="198"/>
        <v>434280.00000000006</v>
      </c>
      <c r="W932" s="28" t="s">
        <v>12857</v>
      </c>
      <c r="X932" s="27">
        <v>222453.00000000006</v>
      </c>
      <c r="Y932" s="27">
        <f t="shared" si="202"/>
        <v>687132.60000000009</v>
      </c>
      <c r="Z932" s="4" t="str" cm="1">
        <f t="array" ref="Z932">_xlfn.IFS(YEARFRAC(F932,G932)&lt;1,"&lt;1 Year",YEARFRAC(F932,G932)&lt;=5,"1-5 Years",YEARFRAC(F932,G932)&gt;5,"&gt;5 Years")</f>
        <v>&lt;1 Year</v>
      </c>
      <c r="AA932" s="24">
        <f>L932*(_xlfn.XLOOKUP(K932,'FX rates'!$A$2:$A$38,'FX rates'!$B$2:$B$38))</f>
        <v>207900.00000000003</v>
      </c>
      <c r="AB932" s="24">
        <f>V932*(_xlfn.XLOOKUP(K932,'FX rates'!$A$2:$A$38,'FX rates'!$B$2:$B$38))</f>
        <v>434280.00000000006</v>
      </c>
      <c r="AC932" s="24">
        <f>X932*(_xlfn.XLOOKUP(W932,'FX rates'!$A$2:$A$38,'FX rates'!$B$2:$B$38))</f>
        <v>222453.00000000006</v>
      </c>
      <c r="AD932" s="24">
        <f>Y932*(_xlfn.XLOOKUP(W932,'FX rates'!$A$2:$A$38,'FX rates'!$B$2:$B$38))</f>
        <v>687132.60000000009</v>
      </c>
      <c r="AE932" s="30">
        <f t="shared" si="203"/>
        <v>7.0000000000000132E-2</v>
      </c>
      <c r="AF932" s="31">
        <f t="shared" si="204"/>
        <v>14553.000000000029</v>
      </c>
      <c r="AG932" s="23">
        <f t="shared" si="205"/>
        <v>226380.00000000003</v>
      </c>
      <c r="AH932" s="35">
        <f t="shared" si="199"/>
        <v>1</v>
      </c>
      <c r="AI932" s="23">
        <f>U932*(_xlfn.XLOOKUP(K932,'FX rates'!$A$2:$A$38,'FX rates'!$B$2:$B$38))</f>
        <v>0</v>
      </c>
      <c r="AJ932" s="23">
        <f>Q932*(_xlfn.XLOOKUP(K932,'FX rates'!$A$2:$A$38,'FX rates'!$B$2:$B$38))</f>
        <v>0</v>
      </c>
      <c r="AK932" s="23">
        <f>R932*(_xlfn.XLOOKUP(K932,'FX rates'!$A$2:$A$38,'FX rates'!$B$2:$B$38))</f>
        <v>0</v>
      </c>
      <c r="AM932" s="4"/>
      <c r="AN932" s="4"/>
      <c r="AO932" s="4"/>
      <c r="AP932" s="32">
        <f t="shared" si="200"/>
        <v>1.0888888888888888</v>
      </c>
      <c r="AQ932" s="32">
        <f t="shared" si="201"/>
        <v>0</v>
      </c>
      <c r="AR932" s="24">
        <f t="shared" si="206"/>
        <v>464679.60000000003</v>
      </c>
      <c r="AS932" s="24" t="str">
        <f t="shared" si="207"/>
        <v>0</v>
      </c>
      <c r="AT932" s="24">
        <f t="shared" si="208"/>
        <v>618419.34000000008</v>
      </c>
      <c r="AU932" s="24">
        <f t="shared" si="209"/>
        <v>68713.260000000009</v>
      </c>
    </row>
    <row r="933" spans="1:47" x14ac:dyDescent="0.25">
      <c r="A933" s="28" t="s">
        <v>15841</v>
      </c>
      <c r="B933" s="28" t="s">
        <v>12858</v>
      </c>
      <c r="C933" s="28" t="s">
        <v>12859</v>
      </c>
      <c r="D933" s="28" t="s">
        <v>12860</v>
      </c>
      <c r="E933" s="28" t="s">
        <v>12861</v>
      </c>
      <c r="F933" s="29">
        <v>44559</v>
      </c>
      <c r="G933" s="29">
        <v>44896</v>
      </c>
      <c r="H933" s="28" t="s">
        <v>12862</v>
      </c>
      <c r="I933" s="28" t="s">
        <v>16037</v>
      </c>
      <c r="J933" s="28" t="s">
        <v>16050</v>
      </c>
      <c r="K933" s="28" t="s">
        <v>12863</v>
      </c>
      <c r="L933" s="27">
        <v>193600.00000000003</v>
      </c>
      <c r="M933" s="27">
        <v>49209.600000000006</v>
      </c>
      <c r="N933" s="27">
        <v>0</v>
      </c>
      <c r="O933" s="27">
        <v>0</v>
      </c>
      <c r="P933" s="27">
        <f t="shared" si="196"/>
        <v>49209.600000000006</v>
      </c>
      <c r="Q933" s="27">
        <v>0</v>
      </c>
      <c r="R933" s="27">
        <v>0</v>
      </c>
      <c r="S933" s="27">
        <v>0</v>
      </c>
      <c r="T933" s="27">
        <f t="shared" si="197"/>
        <v>0</v>
      </c>
      <c r="U933" s="27">
        <v>0</v>
      </c>
      <c r="V933" s="27">
        <f t="shared" si="198"/>
        <v>242809.60000000003</v>
      </c>
      <c r="W933" s="28" t="s">
        <v>12864</v>
      </c>
      <c r="X933" s="27">
        <v>197472.00000000003</v>
      </c>
      <c r="Y933" s="27">
        <f t="shared" si="202"/>
        <v>445137.79200000007</v>
      </c>
      <c r="Z933" s="4" t="str" cm="1">
        <f t="array" ref="Z933">_xlfn.IFS(YEARFRAC(F933,G933)&lt;1,"&lt;1 Year",YEARFRAC(F933,G933)&lt;=5,"1-5 Years",YEARFRAC(F933,G933)&gt;5,"&gt;5 Years")</f>
        <v>&lt;1 Year</v>
      </c>
      <c r="AA933" s="24">
        <f>L933*(_xlfn.XLOOKUP(K933,'FX rates'!$A$2:$A$38,'FX rates'!$B$2:$B$38))</f>
        <v>193600.00000000003</v>
      </c>
      <c r="AB933" s="24">
        <f>V933*(_xlfn.XLOOKUP(K933,'FX rates'!$A$2:$A$38,'FX rates'!$B$2:$B$38))</f>
        <v>242809.60000000003</v>
      </c>
      <c r="AC933" s="24">
        <f>X933*(_xlfn.XLOOKUP(W933,'FX rates'!$A$2:$A$38,'FX rates'!$B$2:$B$38))</f>
        <v>197472.00000000003</v>
      </c>
      <c r="AD933" s="24">
        <f>Y933*(_xlfn.XLOOKUP(W933,'FX rates'!$A$2:$A$38,'FX rates'!$B$2:$B$38))</f>
        <v>445137.79200000007</v>
      </c>
      <c r="AE933" s="30">
        <f t="shared" si="203"/>
        <v>1.9999999999999997E-2</v>
      </c>
      <c r="AF933" s="31">
        <f t="shared" si="204"/>
        <v>3872</v>
      </c>
      <c r="AG933" s="23">
        <f t="shared" si="205"/>
        <v>49209.600000000006</v>
      </c>
      <c r="AH933" s="35">
        <f t="shared" si="199"/>
        <v>1</v>
      </c>
      <c r="AI933" s="23">
        <f>U933*(_xlfn.XLOOKUP(K933,'FX rates'!$A$2:$A$38,'FX rates'!$B$2:$B$38))</f>
        <v>0</v>
      </c>
      <c r="AJ933" s="23">
        <f>Q933*(_xlfn.XLOOKUP(K933,'FX rates'!$A$2:$A$38,'FX rates'!$B$2:$B$38))</f>
        <v>0</v>
      </c>
      <c r="AK933" s="23">
        <f>R933*(_xlfn.XLOOKUP(K933,'FX rates'!$A$2:$A$38,'FX rates'!$B$2:$B$38))</f>
        <v>0</v>
      </c>
      <c r="AM933" s="4"/>
      <c r="AN933" s="4"/>
      <c r="AO933" s="4"/>
      <c r="AP933" s="32">
        <f t="shared" si="200"/>
        <v>0.25418181818181818</v>
      </c>
      <c r="AQ933" s="32">
        <f t="shared" si="201"/>
        <v>0</v>
      </c>
      <c r="AR933" s="24">
        <f t="shared" si="206"/>
        <v>247665.79200000004</v>
      </c>
      <c r="AS933" s="24" t="str">
        <f t="shared" si="207"/>
        <v>0</v>
      </c>
      <c r="AT933" s="24">
        <f t="shared" si="208"/>
        <v>400624.01280000008</v>
      </c>
      <c r="AU933" s="24">
        <f t="shared" si="209"/>
        <v>44513.77919999999</v>
      </c>
    </row>
    <row r="934" spans="1:47" x14ac:dyDescent="0.25">
      <c r="A934" s="28" t="s">
        <v>15842</v>
      </c>
      <c r="B934" s="28" t="s">
        <v>12865</v>
      </c>
      <c r="C934" s="28" t="s">
        <v>12866</v>
      </c>
      <c r="D934" s="28" t="s">
        <v>12867</v>
      </c>
      <c r="E934" s="28" t="s">
        <v>12868</v>
      </c>
      <c r="F934" s="29">
        <v>44564</v>
      </c>
      <c r="G934" s="29">
        <v>44896</v>
      </c>
      <c r="H934" s="28" t="s">
        <v>12869</v>
      </c>
      <c r="I934" s="28" t="s">
        <v>16039</v>
      </c>
      <c r="J934" s="28" t="s">
        <v>16033</v>
      </c>
      <c r="K934" s="28" t="s">
        <v>12870</v>
      </c>
      <c r="L934" s="27">
        <v>111320.00000000001</v>
      </c>
      <c r="M934" s="27">
        <v>49368.000000000007</v>
      </c>
      <c r="N934" s="27">
        <v>0</v>
      </c>
      <c r="O934" s="27">
        <v>0</v>
      </c>
      <c r="P934" s="27">
        <f t="shared" si="196"/>
        <v>49368.000000000007</v>
      </c>
      <c r="Q934" s="27">
        <v>0</v>
      </c>
      <c r="R934" s="27">
        <v>0</v>
      </c>
      <c r="S934" s="27">
        <v>0</v>
      </c>
      <c r="T934" s="27">
        <f t="shared" si="197"/>
        <v>0</v>
      </c>
      <c r="U934" s="27">
        <v>0</v>
      </c>
      <c r="V934" s="27">
        <f t="shared" si="198"/>
        <v>160688.00000000003</v>
      </c>
      <c r="W934" s="28" t="s">
        <v>12871</v>
      </c>
      <c r="X934" s="27">
        <v>124678.40000000002</v>
      </c>
      <c r="Y934" s="27">
        <f t="shared" si="202"/>
        <v>304648.96000000008</v>
      </c>
      <c r="Z934" s="4" t="str" cm="1">
        <f t="array" ref="Z934">_xlfn.IFS(YEARFRAC(F934,G934)&lt;1,"&lt;1 Year",YEARFRAC(F934,G934)&lt;=5,"1-5 Years",YEARFRAC(F934,G934)&gt;5,"&gt;5 Years")</f>
        <v>&lt;1 Year</v>
      </c>
      <c r="AA934" s="24">
        <f>L934*(_xlfn.XLOOKUP(K934,'FX rates'!$A$2:$A$38,'FX rates'!$B$2:$B$38))</f>
        <v>148127.95800842036</v>
      </c>
      <c r="AB934" s="24">
        <f>V934*(_xlfn.XLOOKUP(K934,'FX rates'!$A$2:$A$38,'FX rates'!$B$2:$B$38))</f>
        <v>213819.48721215464</v>
      </c>
      <c r="AC934" s="24">
        <f>X934*(_xlfn.XLOOKUP(W934,'FX rates'!$A$2:$A$38,'FX rates'!$B$2:$B$38))</f>
        <v>165903.31296943082</v>
      </c>
      <c r="AD934" s="24">
        <f>Y934*(_xlfn.XLOOKUP(W934,'FX rates'!$A$2:$A$38,'FX rates'!$B$2:$B$38))</f>
        <v>405381.13864704402</v>
      </c>
      <c r="AE934" s="30">
        <f t="shared" si="203"/>
        <v>0.12000000000000006</v>
      </c>
      <c r="AF934" s="31">
        <f t="shared" si="204"/>
        <v>13358.400000000009</v>
      </c>
      <c r="AG934" s="23">
        <f t="shared" si="205"/>
        <v>65691.529203734273</v>
      </c>
      <c r="AH934" s="35">
        <f t="shared" si="199"/>
        <v>1.3306500000756409</v>
      </c>
      <c r="AI934" s="23">
        <f>U934*(_xlfn.XLOOKUP(K934,'FX rates'!$A$2:$A$38,'FX rates'!$B$2:$B$38))</f>
        <v>0</v>
      </c>
      <c r="AJ934" s="23">
        <f>Q934*(_xlfn.XLOOKUP(K934,'FX rates'!$A$2:$A$38,'FX rates'!$B$2:$B$38))</f>
        <v>0</v>
      </c>
      <c r="AK934" s="23">
        <f>R934*(_xlfn.XLOOKUP(K934,'FX rates'!$A$2:$A$38,'FX rates'!$B$2:$B$38))</f>
        <v>0</v>
      </c>
      <c r="AM934" s="4"/>
      <c r="AN934" s="4"/>
      <c r="AO934" s="4"/>
      <c r="AP934" s="32">
        <f t="shared" si="200"/>
        <v>0.44347826086956521</v>
      </c>
      <c r="AQ934" s="32">
        <f t="shared" si="201"/>
        <v>0</v>
      </c>
      <c r="AR934" s="24">
        <f t="shared" si="206"/>
        <v>179970.56000000006</v>
      </c>
      <c r="AS934" s="24" t="str">
        <f t="shared" si="207"/>
        <v>0</v>
      </c>
      <c r="AT934" s="24">
        <f t="shared" si="208"/>
        <v>364843.02478233963</v>
      </c>
      <c r="AU934" s="24">
        <f t="shared" si="209"/>
        <v>40538.113864704384</v>
      </c>
    </row>
    <row r="935" spans="1:47" x14ac:dyDescent="0.25">
      <c r="A935" s="28" t="s">
        <v>15843</v>
      </c>
      <c r="B935" s="28" t="s">
        <v>12872</v>
      </c>
      <c r="C935" s="28" t="s">
        <v>12873</v>
      </c>
      <c r="D935" s="28" t="s">
        <v>12874</v>
      </c>
      <c r="E935" s="28" t="s">
        <v>12875</v>
      </c>
      <c r="F935" s="29">
        <v>44564</v>
      </c>
      <c r="G935" s="29">
        <v>44896</v>
      </c>
      <c r="H935" s="28" t="s">
        <v>12876</v>
      </c>
      <c r="I935" s="28" t="s">
        <v>16053</v>
      </c>
      <c r="J935" s="28" t="s">
        <v>16045</v>
      </c>
      <c r="K935" s="28" t="s">
        <v>12877</v>
      </c>
      <c r="L935" s="27">
        <v>213180.00000000003</v>
      </c>
      <c r="M935" s="27">
        <v>435160.00000000006</v>
      </c>
      <c r="N935" s="27">
        <v>0</v>
      </c>
      <c r="O935" s="27">
        <v>0</v>
      </c>
      <c r="P935" s="27">
        <f t="shared" si="196"/>
        <v>435160.00000000006</v>
      </c>
      <c r="Q935" s="27">
        <v>0</v>
      </c>
      <c r="R935" s="27">
        <v>0</v>
      </c>
      <c r="S935" s="27">
        <v>0</v>
      </c>
      <c r="T935" s="27">
        <f t="shared" si="197"/>
        <v>0</v>
      </c>
      <c r="U935" s="27">
        <v>0</v>
      </c>
      <c r="V935" s="27">
        <f t="shared" si="198"/>
        <v>648340.00000000012</v>
      </c>
      <c r="W935" s="28" t="s">
        <v>12878</v>
      </c>
      <c r="X935" s="27">
        <v>228102.60000000003</v>
      </c>
      <c r="Y935" s="27">
        <f t="shared" si="202"/>
        <v>921826.40000000014</v>
      </c>
      <c r="Z935" s="4" t="str" cm="1">
        <f t="array" ref="Z935">_xlfn.IFS(YEARFRAC(F935,G935)&lt;1,"&lt;1 Year",YEARFRAC(F935,G935)&lt;=5,"1-5 Years",YEARFRAC(F935,G935)&gt;5,"&gt;5 Years")</f>
        <v>&lt;1 Year</v>
      </c>
      <c r="AA935" s="24">
        <f>L935*(_xlfn.XLOOKUP(K935,'FX rates'!$A$2:$A$38,'FX rates'!$B$2:$B$38))</f>
        <v>213180.00000000003</v>
      </c>
      <c r="AB935" s="24">
        <f>V935*(_xlfn.XLOOKUP(K935,'FX rates'!$A$2:$A$38,'FX rates'!$B$2:$B$38))</f>
        <v>648340.00000000012</v>
      </c>
      <c r="AC935" s="24">
        <f>X935*(_xlfn.XLOOKUP(W935,'FX rates'!$A$2:$A$38,'FX rates'!$B$2:$B$38))</f>
        <v>228102.60000000003</v>
      </c>
      <c r="AD935" s="24">
        <f>Y935*(_xlfn.XLOOKUP(W935,'FX rates'!$A$2:$A$38,'FX rates'!$B$2:$B$38))</f>
        <v>921826.40000000014</v>
      </c>
      <c r="AE935" s="30">
        <f t="shared" si="203"/>
        <v>7.0000000000000021E-2</v>
      </c>
      <c r="AF935" s="31">
        <f t="shared" si="204"/>
        <v>14922.600000000006</v>
      </c>
      <c r="AG935" s="23">
        <f t="shared" si="205"/>
        <v>435160.00000000012</v>
      </c>
      <c r="AH935" s="35">
        <f t="shared" si="199"/>
        <v>1</v>
      </c>
      <c r="AI935" s="23">
        <f>U935*(_xlfn.XLOOKUP(K935,'FX rates'!$A$2:$A$38,'FX rates'!$B$2:$B$38))</f>
        <v>0</v>
      </c>
      <c r="AJ935" s="23">
        <f>Q935*(_xlfn.XLOOKUP(K935,'FX rates'!$A$2:$A$38,'FX rates'!$B$2:$B$38))</f>
        <v>0</v>
      </c>
      <c r="AK935" s="23">
        <f>R935*(_xlfn.XLOOKUP(K935,'FX rates'!$A$2:$A$38,'FX rates'!$B$2:$B$38))</f>
        <v>0</v>
      </c>
      <c r="AM935" s="4"/>
      <c r="AN935" s="4"/>
      <c r="AO935" s="4"/>
      <c r="AP935" s="32">
        <f t="shared" si="200"/>
        <v>2.0412796697626421</v>
      </c>
      <c r="AQ935" s="32">
        <f t="shared" si="201"/>
        <v>0</v>
      </c>
      <c r="AR935" s="24">
        <f t="shared" si="206"/>
        <v>693723.80000000016</v>
      </c>
      <c r="AS935" s="24" t="str">
        <f t="shared" si="207"/>
        <v>0</v>
      </c>
      <c r="AT935" s="24">
        <f t="shared" si="208"/>
        <v>829643.76000000013</v>
      </c>
      <c r="AU935" s="24">
        <f t="shared" si="209"/>
        <v>92182.640000000014</v>
      </c>
    </row>
    <row r="936" spans="1:47" x14ac:dyDescent="0.25">
      <c r="A936" s="28" t="s">
        <v>14188</v>
      </c>
      <c r="B936" s="28" t="s">
        <v>1293</v>
      </c>
      <c r="C936" s="28" t="s">
        <v>1294</v>
      </c>
      <c r="D936" s="28" t="s">
        <v>1295</v>
      </c>
      <c r="E936" s="28" t="s">
        <v>1296</v>
      </c>
      <c r="F936" s="29">
        <v>40700</v>
      </c>
      <c r="G936" s="29">
        <v>44896</v>
      </c>
      <c r="H936" s="28" t="s">
        <v>1297</v>
      </c>
      <c r="I936" s="28" t="s">
        <v>16048</v>
      </c>
      <c r="J936" s="28" t="s">
        <v>16038</v>
      </c>
      <c r="K936" s="28" t="s">
        <v>1298</v>
      </c>
      <c r="L936" s="27">
        <v>65099.705000000016</v>
      </c>
      <c r="M936" s="27">
        <v>41800</v>
      </c>
      <c r="N936" s="27">
        <v>0</v>
      </c>
      <c r="O936" s="27">
        <v>0</v>
      </c>
      <c r="P936" s="27">
        <f t="shared" si="196"/>
        <v>41800</v>
      </c>
      <c r="Q936" s="27">
        <v>0</v>
      </c>
      <c r="R936" s="27">
        <v>0</v>
      </c>
      <c r="S936" s="27">
        <v>0</v>
      </c>
      <c r="T936" s="27">
        <f t="shared" si="197"/>
        <v>0</v>
      </c>
      <c r="U936" s="27">
        <v>0</v>
      </c>
      <c r="V936" s="27">
        <f t="shared" si="198"/>
        <v>106899.70500000002</v>
      </c>
      <c r="W936" s="28" t="s">
        <v>1299</v>
      </c>
      <c r="X936" s="27">
        <v>72260.672550000018</v>
      </c>
      <c r="Y936" s="27">
        <f t="shared" si="202"/>
        <v>190919.34510000004</v>
      </c>
      <c r="Z936" s="4" t="str" cm="1">
        <f t="array" ref="Z936">_xlfn.IFS(YEARFRAC(F936,G936)&lt;1,"&lt;1 Year",YEARFRAC(F936,G936)&lt;=5,"1-5 Years",YEARFRAC(F936,G936)&gt;5,"&gt;5 Years")</f>
        <v>&gt;5 Years</v>
      </c>
      <c r="AA936" s="24">
        <f>L936*(_xlfn.XLOOKUP(K936,'FX rates'!$A$2:$A$38,'FX rates'!$B$2:$B$38))</f>
        <v>86624.922463174225</v>
      </c>
      <c r="AB936" s="24">
        <f>V936*(_xlfn.XLOOKUP(K936,'FX rates'!$A$2:$A$38,'FX rates'!$B$2:$B$38))</f>
        <v>142246.09246633601</v>
      </c>
      <c r="AC936" s="24">
        <f>X936*(_xlfn.XLOOKUP(W936,'FX rates'!$A$2:$A$38,'FX rates'!$B$2:$B$38))</f>
        <v>96153.663934123382</v>
      </c>
      <c r="AD936" s="24">
        <f>Y936*(_xlfn.XLOOKUP(W936,'FX rates'!$A$2:$A$38,'FX rates'!$B$2:$B$38))</f>
        <v>254046.82657175636</v>
      </c>
      <c r="AE936" s="30">
        <f t="shared" si="203"/>
        <v>0.1099999999999999</v>
      </c>
      <c r="AF936" s="31">
        <f t="shared" si="204"/>
        <v>7160.9675500000012</v>
      </c>
      <c r="AG936" s="23">
        <f t="shared" si="205"/>
        <v>55621.17000316178</v>
      </c>
      <c r="AH936" s="35">
        <f t="shared" si="199"/>
        <v>1.3306500000756409</v>
      </c>
      <c r="AI936" s="23">
        <f>U936*(_xlfn.XLOOKUP(K936,'FX rates'!$A$2:$A$38,'FX rates'!$B$2:$B$38))</f>
        <v>0</v>
      </c>
      <c r="AJ936" s="23">
        <f>Q936*(_xlfn.XLOOKUP(K936,'FX rates'!$A$2:$A$38,'FX rates'!$B$2:$B$38))</f>
        <v>0</v>
      </c>
      <c r="AK936" s="23">
        <f>R936*(_xlfn.XLOOKUP(K936,'FX rates'!$A$2:$A$38,'FX rates'!$B$2:$B$38))</f>
        <v>0</v>
      </c>
      <c r="AM936" s="4"/>
      <c r="AN936" s="4"/>
      <c r="AO936" s="4"/>
      <c r="AP936" s="32">
        <f t="shared" si="200"/>
        <v>0.64209200333549887</v>
      </c>
      <c r="AQ936" s="32">
        <f t="shared" si="201"/>
        <v>0</v>
      </c>
      <c r="AR936" s="24">
        <f t="shared" si="206"/>
        <v>118658.67255000002</v>
      </c>
      <c r="AS936" s="24" t="str">
        <f t="shared" si="207"/>
        <v>0</v>
      </c>
      <c r="AT936" s="24">
        <f t="shared" si="208"/>
        <v>228642.14391458072</v>
      </c>
      <c r="AU936" s="24">
        <f t="shared" si="209"/>
        <v>25404.682657175639</v>
      </c>
    </row>
    <row r="937" spans="1:47" x14ac:dyDescent="0.25">
      <c r="A937" s="28" t="s">
        <v>15844</v>
      </c>
      <c r="B937" s="28" t="s">
        <v>12879</v>
      </c>
      <c r="C937" s="28" t="s">
        <v>12880</v>
      </c>
      <c r="D937" s="28" t="s">
        <v>12881</v>
      </c>
      <c r="E937" s="28" t="s">
        <v>12882</v>
      </c>
      <c r="F937" s="29">
        <v>44571</v>
      </c>
      <c r="G937" s="29">
        <v>44896</v>
      </c>
      <c r="H937" s="28" t="s">
        <v>12883</v>
      </c>
      <c r="I937" s="28" t="s">
        <v>16041</v>
      </c>
      <c r="J937" s="28" t="s">
        <v>16043</v>
      </c>
      <c r="K937" s="28" t="s">
        <v>12884</v>
      </c>
      <c r="L937" s="27">
        <v>169841.1</v>
      </c>
      <c r="M937" s="27">
        <v>7392.0000000000009</v>
      </c>
      <c r="N937" s="27">
        <v>0</v>
      </c>
      <c r="O937" s="27">
        <v>0</v>
      </c>
      <c r="P937" s="27">
        <f t="shared" si="196"/>
        <v>7392.0000000000009</v>
      </c>
      <c r="Q937" s="27">
        <v>0</v>
      </c>
      <c r="R937" s="27">
        <v>0</v>
      </c>
      <c r="S937" s="27">
        <v>0</v>
      </c>
      <c r="T937" s="27">
        <f t="shared" si="197"/>
        <v>0</v>
      </c>
      <c r="U937" s="27">
        <v>0</v>
      </c>
      <c r="V937" s="27">
        <f t="shared" si="198"/>
        <v>177233.1</v>
      </c>
      <c r="W937" s="28" t="s">
        <v>12885</v>
      </c>
      <c r="X937" s="27">
        <v>180031.56600000002</v>
      </c>
      <c r="Y937" s="27">
        <f t="shared" si="202"/>
        <v>367898.652</v>
      </c>
      <c r="Z937" s="4" t="str" cm="1">
        <f t="array" ref="Z937">_xlfn.IFS(YEARFRAC(F937,G937)&lt;1,"&lt;1 Year",YEARFRAC(F937,G937)&lt;=5,"1-5 Years",YEARFRAC(F937,G937)&gt;5,"&gt;5 Years")</f>
        <v>&lt;1 Year</v>
      </c>
      <c r="AA937" s="24">
        <f>L937*(_xlfn.XLOOKUP(K937,'FX rates'!$A$2:$A$38,'FX rates'!$B$2:$B$38))</f>
        <v>169841.1</v>
      </c>
      <c r="AB937" s="24">
        <f>V937*(_xlfn.XLOOKUP(K937,'FX rates'!$A$2:$A$38,'FX rates'!$B$2:$B$38))</f>
        <v>177233.1</v>
      </c>
      <c r="AC937" s="24">
        <f>X937*(_xlfn.XLOOKUP(W937,'FX rates'!$A$2:$A$38,'FX rates'!$B$2:$B$38))</f>
        <v>180031.56600000002</v>
      </c>
      <c r="AD937" s="24">
        <f>Y937*(_xlfn.XLOOKUP(W937,'FX rates'!$A$2:$A$38,'FX rates'!$B$2:$B$38))</f>
        <v>367898.652</v>
      </c>
      <c r="AE937" s="30">
        <f t="shared" si="203"/>
        <v>6.0000000000000088E-2</v>
      </c>
      <c r="AF937" s="31">
        <f t="shared" si="204"/>
        <v>10190.466000000015</v>
      </c>
      <c r="AG937" s="23">
        <f t="shared" si="205"/>
        <v>7392</v>
      </c>
      <c r="AH937" s="35">
        <f t="shared" si="199"/>
        <v>1</v>
      </c>
      <c r="AI937" s="23">
        <f>U937*(_xlfn.XLOOKUP(K937,'FX rates'!$A$2:$A$38,'FX rates'!$B$2:$B$38))</f>
        <v>0</v>
      </c>
      <c r="AJ937" s="23">
        <f>Q937*(_xlfn.XLOOKUP(K937,'FX rates'!$A$2:$A$38,'FX rates'!$B$2:$B$38))</f>
        <v>0</v>
      </c>
      <c r="AK937" s="23">
        <f>R937*(_xlfn.XLOOKUP(K937,'FX rates'!$A$2:$A$38,'FX rates'!$B$2:$B$38))</f>
        <v>0</v>
      </c>
      <c r="AM937" s="4"/>
      <c r="AN937" s="4"/>
      <c r="AO937" s="4"/>
      <c r="AP937" s="32">
        <f t="shared" si="200"/>
        <v>4.3523034177239787E-2</v>
      </c>
      <c r="AQ937" s="32">
        <f t="shared" si="201"/>
        <v>0</v>
      </c>
      <c r="AR937" s="24">
        <f t="shared" si="206"/>
        <v>187867.08600000001</v>
      </c>
      <c r="AS937" s="24" t="str">
        <f t="shared" si="207"/>
        <v>0</v>
      </c>
      <c r="AT937" s="24">
        <f t="shared" si="208"/>
        <v>331108.7868</v>
      </c>
      <c r="AU937" s="24">
        <f t="shared" si="209"/>
        <v>36789.8652</v>
      </c>
    </row>
    <row r="938" spans="1:47" x14ac:dyDescent="0.25">
      <c r="A938" s="28" t="s">
        <v>15845</v>
      </c>
      <c r="B938" s="28" t="s">
        <v>12886</v>
      </c>
      <c r="C938" s="28" t="s">
        <v>12887</v>
      </c>
      <c r="D938" s="28" t="s">
        <v>12888</v>
      </c>
      <c r="E938" s="28" t="s">
        <v>12889</v>
      </c>
      <c r="F938" s="29">
        <v>44571</v>
      </c>
      <c r="G938" s="29">
        <v>44896</v>
      </c>
      <c r="H938" s="28" t="s">
        <v>12890</v>
      </c>
      <c r="I938" s="28" t="s">
        <v>16034</v>
      </c>
      <c r="J938" s="28" t="s">
        <v>16056</v>
      </c>
      <c r="K938" s="28" t="s">
        <v>12891</v>
      </c>
      <c r="L938" s="27">
        <v>205975.00000000003</v>
      </c>
      <c r="M938" s="27">
        <v>42570.000000000007</v>
      </c>
      <c r="N938" s="27">
        <v>0</v>
      </c>
      <c r="O938" s="27">
        <v>0</v>
      </c>
      <c r="P938" s="27">
        <f t="shared" si="196"/>
        <v>42570.000000000007</v>
      </c>
      <c r="Q938" s="27">
        <v>0</v>
      </c>
      <c r="R938" s="27">
        <v>0</v>
      </c>
      <c r="S938" s="27">
        <v>0</v>
      </c>
      <c r="T938" s="27">
        <f t="shared" si="197"/>
        <v>0</v>
      </c>
      <c r="U938" s="27">
        <v>0</v>
      </c>
      <c r="V938" s="27">
        <f t="shared" si="198"/>
        <v>248545.00000000003</v>
      </c>
      <c r="W938" s="28" t="s">
        <v>12892</v>
      </c>
      <c r="X938" s="27">
        <v>230692.00000000006</v>
      </c>
      <c r="Y938" s="27">
        <f t="shared" si="202"/>
        <v>509062.40000000014</v>
      </c>
      <c r="Z938" s="4" t="str" cm="1">
        <f t="array" ref="Z938">_xlfn.IFS(YEARFRAC(F938,G938)&lt;1,"&lt;1 Year",YEARFRAC(F938,G938)&lt;=5,"1-5 Years",YEARFRAC(F938,G938)&gt;5,"&gt;5 Years")</f>
        <v>&lt;1 Year</v>
      </c>
      <c r="AA938" s="24">
        <f>L938*(_xlfn.XLOOKUP(K938,'FX rates'!$A$2:$A$38,'FX rates'!$B$2:$B$38))</f>
        <v>155850.98375548987</v>
      </c>
      <c r="AB938" s="24">
        <f>V938*(_xlfn.XLOOKUP(K938,'FX rates'!$A$2:$A$38,'FX rates'!$B$2:$B$38))</f>
        <v>188061.57425662447</v>
      </c>
      <c r="AC938" s="24">
        <f>X938*(_xlfn.XLOOKUP(W938,'FX rates'!$A$2:$A$38,'FX rates'!$B$2:$B$38))</f>
        <v>174553.10180614865</v>
      </c>
      <c r="AD938" s="24">
        <f>Y938*(_xlfn.XLOOKUP(W938,'FX rates'!$A$2:$A$38,'FX rates'!$B$2:$B$38))</f>
        <v>385182.06497356814</v>
      </c>
      <c r="AE938" s="30">
        <f t="shared" si="203"/>
        <v>0.12</v>
      </c>
      <c r="AF938" s="31">
        <f t="shared" si="204"/>
        <v>24717.000000000029</v>
      </c>
      <c r="AG938" s="23">
        <f t="shared" si="205"/>
        <v>32210.590501134604</v>
      </c>
      <c r="AH938" s="35">
        <f t="shared" si="199"/>
        <v>0.75665000002665295</v>
      </c>
      <c r="AI938" s="23">
        <f>U938*(_xlfn.XLOOKUP(K938,'FX rates'!$A$2:$A$38,'FX rates'!$B$2:$B$38))</f>
        <v>0</v>
      </c>
      <c r="AJ938" s="23">
        <f>Q938*(_xlfn.XLOOKUP(K938,'FX rates'!$A$2:$A$38,'FX rates'!$B$2:$B$38))</f>
        <v>0</v>
      </c>
      <c r="AK938" s="23">
        <f>R938*(_xlfn.XLOOKUP(K938,'FX rates'!$A$2:$A$38,'FX rates'!$B$2:$B$38))</f>
        <v>0</v>
      </c>
      <c r="AM938" s="4"/>
      <c r="AN938" s="4"/>
      <c r="AO938" s="4"/>
      <c r="AP938" s="32">
        <f t="shared" si="200"/>
        <v>0.20667556742323098</v>
      </c>
      <c r="AQ938" s="32">
        <f t="shared" si="201"/>
        <v>0</v>
      </c>
      <c r="AR938" s="24">
        <f t="shared" si="206"/>
        <v>278370.40000000008</v>
      </c>
      <c r="AS938" s="24" t="str">
        <f t="shared" si="207"/>
        <v>0</v>
      </c>
      <c r="AT938" s="24">
        <f t="shared" si="208"/>
        <v>346663.85847621132</v>
      </c>
      <c r="AU938" s="24">
        <f t="shared" si="209"/>
        <v>38518.206497356819</v>
      </c>
    </row>
    <row r="939" spans="1:47" x14ac:dyDescent="0.25">
      <c r="A939" s="28" t="s">
        <v>15846</v>
      </c>
      <c r="B939" s="28" t="s">
        <v>12893</v>
      </c>
      <c r="C939" s="28" t="s">
        <v>12894</v>
      </c>
      <c r="D939" s="28" t="s">
        <v>12895</v>
      </c>
      <c r="E939" s="28" t="s">
        <v>12896</v>
      </c>
      <c r="F939" s="29">
        <v>44557</v>
      </c>
      <c r="G939" s="29">
        <v>44896</v>
      </c>
      <c r="H939" s="28" t="s">
        <v>12897</v>
      </c>
      <c r="I939" s="28" t="s">
        <v>16037</v>
      </c>
      <c r="J939" s="28" t="s">
        <v>16035</v>
      </c>
      <c r="K939" s="28" t="s">
        <v>12898</v>
      </c>
      <c r="L939" s="27">
        <v>199650.00000000006</v>
      </c>
      <c r="M939" s="27">
        <v>107800.00000000001</v>
      </c>
      <c r="N939" s="27">
        <v>0</v>
      </c>
      <c r="O939" s="27">
        <v>0</v>
      </c>
      <c r="P939" s="27">
        <f t="shared" si="196"/>
        <v>107800.00000000001</v>
      </c>
      <c r="Q939" s="27">
        <v>0</v>
      </c>
      <c r="R939" s="27">
        <v>0</v>
      </c>
      <c r="S939" s="27">
        <v>0</v>
      </c>
      <c r="T939" s="27">
        <f t="shared" si="197"/>
        <v>0</v>
      </c>
      <c r="U939" s="27">
        <v>0</v>
      </c>
      <c r="V939" s="27">
        <f t="shared" si="198"/>
        <v>307450.00000000006</v>
      </c>
      <c r="W939" s="28" t="s">
        <v>12899</v>
      </c>
      <c r="X939" s="27">
        <v>207636.00000000006</v>
      </c>
      <c r="Y939" s="27">
        <f t="shared" si="202"/>
        <v>527384.00000000012</v>
      </c>
      <c r="Z939" s="4" t="str" cm="1">
        <f t="array" ref="Z939">_xlfn.IFS(YEARFRAC(F939,G939)&lt;1,"&lt;1 Year",YEARFRAC(F939,G939)&lt;=5,"1-5 Years",YEARFRAC(F939,G939)&gt;5,"&gt;5 Years")</f>
        <v>&lt;1 Year</v>
      </c>
      <c r="AA939" s="24">
        <f>L939*(_xlfn.XLOOKUP(K939,'FX rates'!$A$2:$A$38,'FX rates'!$B$2:$B$38))</f>
        <v>199650.00000000006</v>
      </c>
      <c r="AB939" s="24">
        <f>V939*(_xlfn.XLOOKUP(K939,'FX rates'!$A$2:$A$38,'FX rates'!$B$2:$B$38))</f>
        <v>307450.00000000006</v>
      </c>
      <c r="AC939" s="24">
        <f>X939*(_xlfn.XLOOKUP(W939,'FX rates'!$A$2:$A$38,'FX rates'!$B$2:$B$38))</f>
        <v>207636.00000000006</v>
      </c>
      <c r="AD939" s="24">
        <f>Y939*(_xlfn.XLOOKUP(W939,'FX rates'!$A$2:$A$38,'FX rates'!$B$2:$B$38))</f>
        <v>527384.00000000012</v>
      </c>
      <c r="AE939" s="30">
        <f t="shared" si="203"/>
        <v>3.9999999999999987E-2</v>
      </c>
      <c r="AF939" s="31">
        <f t="shared" si="204"/>
        <v>7986</v>
      </c>
      <c r="AG939" s="23">
        <f t="shared" si="205"/>
        <v>107800</v>
      </c>
      <c r="AH939" s="35">
        <f t="shared" si="199"/>
        <v>1</v>
      </c>
      <c r="AI939" s="23">
        <f>U939*(_xlfn.XLOOKUP(K939,'FX rates'!$A$2:$A$38,'FX rates'!$B$2:$B$38))</f>
        <v>0</v>
      </c>
      <c r="AJ939" s="23">
        <f>Q939*(_xlfn.XLOOKUP(K939,'FX rates'!$A$2:$A$38,'FX rates'!$B$2:$B$38))</f>
        <v>0</v>
      </c>
      <c r="AK939" s="23">
        <f>R939*(_xlfn.XLOOKUP(K939,'FX rates'!$A$2:$A$38,'FX rates'!$B$2:$B$38))</f>
        <v>0</v>
      </c>
      <c r="AM939" s="4"/>
      <c r="AN939" s="4"/>
      <c r="AO939" s="4"/>
      <c r="AP939" s="32">
        <f t="shared" si="200"/>
        <v>0.53994490358126712</v>
      </c>
      <c r="AQ939" s="32">
        <f t="shared" si="201"/>
        <v>0</v>
      </c>
      <c r="AR939" s="24">
        <f t="shared" si="206"/>
        <v>319748.00000000006</v>
      </c>
      <c r="AS939" s="24" t="str">
        <f t="shared" si="207"/>
        <v>0</v>
      </c>
      <c r="AT939" s="24">
        <f t="shared" si="208"/>
        <v>474645.60000000009</v>
      </c>
      <c r="AU939" s="24">
        <f t="shared" si="209"/>
        <v>52738.400000000023</v>
      </c>
    </row>
    <row r="940" spans="1:47" x14ac:dyDescent="0.25">
      <c r="A940" s="28" t="s">
        <v>15847</v>
      </c>
      <c r="B940" s="28" t="s">
        <v>12900</v>
      </c>
      <c r="C940" s="28" t="s">
        <v>12901</v>
      </c>
      <c r="D940" s="28" t="s">
        <v>12902</v>
      </c>
      <c r="E940" s="28" t="s">
        <v>12903</v>
      </c>
      <c r="F940" s="29">
        <v>44557</v>
      </c>
      <c r="G940" s="29">
        <v>44896</v>
      </c>
      <c r="H940" s="28" t="s">
        <v>12904</v>
      </c>
      <c r="I940" s="28" t="s">
        <v>16057</v>
      </c>
      <c r="J940" s="28" t="s">
        <v>16056</v>
      </c>
      <c r="K940" s="28" t="s">
        <v>12905</v>
      </c>
      <c r="L940" s="27">
        <v>107264.85000000002</v>
      </c>
      <c r="M940" s="27">
        <v>16544</v>
      </c>
      <c r="N940" s="27">
        <v>0</v>
      </c>
      <c r="O940" s="27">
        <v>0</v>
      </c>
      <c r="P940" s="27">
        <f t="shared" si="196"/>
        <v>16544</v>
      </c>
      <c r="Q940" s="27">
        <v>0</v>
      </c>
      <c r="R940" s="27">
        <v>0</v>
      </c>
      <c r="S940" s="27">
        <v>0</v>
      </c>
      <c r="T940" s="27">
        <f t="shared" si="197"/>
        <v>0</v>
      </c>
      <c r="U940" s="27">
        <v>0</v>
      </c>
      <c r="V940" s="27">
        <f t="shared" si="198"/>
        <v>123808.85000000002</v>
      </c>
      <c r="W940" s="28" t="s">
        <v>12906</v>
      </c>
      <c r="X940" s="27">
        <v>111555.44400000003</v>
      </c>
      <c r="Y940" s="27">
        <f t="shared" si="202"/>
        <v>240316.64800000007</v>
      </c>
      <c r="Z940" s="4" t="str" cm="1">
        <f t="array" ref="Z940">_xlfn.IFS(YEARFRAC(F940,G940)&lt;1,"&lt;1 Year",YEARFRAC(F940,G940)&lt;=5,"1-5 Years",YEARFRAC(F940,G940)&gt;5,"&gt;5 Years")</f>
        <v>&lt;1 Year</v>
      </c>
      <c r="AA940" s="24">
        <f>L940*(_xlfn.XLOOKUP(K940,'FX rates'!$A$2:$A$38,'FX rates'!$B$2:$B$38))</f>
        <v>142731.97266061365</v>
      </c>
      <c r="AB940" s="24">
        <f>V940*(_xlfn.XLOOKUP(K940,'FX rates'!$A$2:$A$38,'FX rates'!$B$2:$B$38))</f>
        <v>164746.24626186505</v>
      </c>
      <c r="AC940" s="24">
        <f>X940*(_xlfn.XLOOKUP(W940,'FX rates'!$A$2:$A$38,'FX rates'!$B$2:$B$38))</f>
        <v>148441.25156703821</v>
      </c>
      <c r="AD940" s="24">
        <f>Y940*(_xlfn.XLOOKUP(W940,'FX rates'!$A$2:$A$38,'FX rates'!$B$2:$B$38))</f>
        <v>319777.34767937788</v>
      </c>
      <c r="AE940" s="30">
        <f t="shared" si="203"/>
        <v>4.0000000000000091E-2</v>
      </c>
      <c r="AF940" s="31">
        <f t="shared" si="204"/>
        <v>4290.5940000000119</v>
      </c>
      <c r="AG940" s="23">
        <f t="shared" si="205"/>
        <v>22014.273601251392</v>
      </c>
      <c r="AH940" s="35">
        <f t="shared" si="199"/>
        <v>1.3306500000756409</v>
      </c>
      <c r="AI940" s="23">
        <f>U940*(_xlfn.XLOOKUP(K940,'FX rates'!$A$2:$A$38,'FX rates'!$B$2:$B$38))</f>
        <v>0</v>
      </c>
      <c r="AJ940" s="23">
        <f>Q940*(_xlfn.XLOOKUP(K940,'FX rates'!$A$2:$A$38,'FX rates'!$B$2:$B$38))</f>
        <v>0</v>
      </c>
      <c r="AK940" s="23">
        <f>R940*(_xlfn.XLOOKUP(K940,'FX rates'!$A$2:$A$38,'FX rates'!$B$2:$B$38))</f>
        <v>0</v>
      </c>
      <c r="AM940" s="4"/>
      <c r="AN940" s="4"/>
      <c r="AO940" s="4"/>
      <c r="AP940" s="32">
        <f t="shared" si="200"/>
        <v>0.15423505463346099</v>
      </c>
      <c r="AQ940" s="32">
        <f t="shared" si="201"/>
        <v>0</v>
      </c>
      <c r="AR940" s="24">
        <f t="shared" si="206"/>
        <v>128761.20400000004</v>
      </c>
      <c r="AS940" s="24" t="str">
        <f t="shared" si="207"/>
        <v>0</v>
      </c>
      <c r="AT940" s="24">
        <f t="shared" si="208"/>
        <v>287799.61291144008</v>
      </c>
      <c r="AU940" s="24">
        <f t="shared" si="209"/>
        <v>31977.7347679378</v>
      </c>
    </row>
    <row r="941" spans="1:47" x14ac:dyDescent="0.25">
      <c r="A941" s="28" t="s">
        <v>15848</v>
      </c>
      <c r="B941" s="28" t="s">
        <v>12907</v>
      </c>
      <c r="C941" s="28" t="s">
        <v>12908</v>
      </c>
      <c r="D941" s="28" t="s">
        <v>12909</v>
      </c>
      <c r="E941" s="28" t="s">
        <v>12910</v>
      </c>
      <c r="F941" s="29">
        <v>44571</v>
      </c>
      <c r="G941" s="29">
        <v>44896</v>
      </c>
      <c r="H941" s="28" t="s">
        <v>12911</v>
      </c>
      <c r="I941" s="28" t="s">
        <v>16054</v>
      </c>
      <c r="J941" s="28" t="s">
        <v>16039</v>
      </c>
      <c r="K941" s="28" t="s">
        <v>12912</v>
      </c>
      <c r="L941" s="27">
        <v>185845</v>
      </c>
      <c r="M941" s="27">
        <v>32054</v>
      </c>
      <c r="N941" s="27">
        <v>0</v>
      </c>
      <c r="O941" s="27">
        <v>0</v>
      </c>
      <c r="P941" s="27">
        <f t="shared" si="196"/>
        <v>32054</v>
      </c>
      <c r="Q941" s="27">
        <v>0</v>
      </c>
      <c r="R941" s="27">
        <v>0</v>
      </c>
      <c r="S941" s="27">
        <v>0</v>
      </c>
      <c r="T941" s="27">
        <f t="shared" si="197"/>
        <v>0</v>
      </c>
      <c r="U941" s="27">
        <v>0</v>
      </c>
      <c r="V941" s="27">
        <f t="shared" si="198"/>
        <v>217899</v>
      </c>
      <c r="W941" s="28" t="s">
        <v>12913</v>
      </c>
      <c r="X941" s="27">
        <v>189561.9</v>
      </c>
      <c r="Y941" s="27">
        <f t="shared" si="202"/>
        <v>411818.88</v>
      </c>
      <c r="Z941" s="4" t="str" cm="1">
        <f t="array" ref="Z941">_xlfn.IFS(YEARFRAC(F941,G941)&lt;1,"&lt;1 Year",YEARFRAC(F941,G941)&lt;=5,"1-5 Years",YEARFRAC(F941,G941)&gt;5,"&gt;5 Years")</f>
        <v>&lt;1 Year</v>
      </c>
      <c r="AA941" s="24">
        <f>L941*(_xlfn.XLOOKUP(K941,'FX rates'!$A$2:$A$38,'FX rates'!$B$2:$B$38))</f>
        <v>185845</v>
      </c>
      <c r="AB941" s="24">
        <f>V941*(_xlfn.XLOOKUP(K941,'FX rates'!$A$2:$A$38,'FX rates'!$B$2:$B$38))</f>
        <v>217899</v>
      </c>
      <c r="AC941" s="24">
        <f>X941*(_xlfn.XLOOKUP(W941,'FX rates'!$A$2:$A$38,'FX rates'!$B$2:$B$38))</f>
        <v>189561.9</v>
      </c>
      <c r="AD941" s="24">
        <f>Y941*(_xlfn.XLOOKUP(W941,'FX rates'!$A$2:$A$38,'FX rates'!$B$2:$B$38))</f>
        <v>411818.88</v>
      </c>
      <c r="AE941" s="30">
        <f t="shared" si="203"/>
        <v>1.9999999999999969E-2</v>
      </c>
      <c r="AF941" s="31">
        <f t="shared" si="204"/>
        <v>3716.8999999999942</v>
      </c>
      <c r="AG941" s="23">
        <f t="shared" si="205"/>
        <v>32054</v>
      </c>
      <c r="AH941" s="35">
        <f t="shared" si="199"/>
        <v>1</v>
      </c>
      <c r="AI941" s="23">
        <f>U941*(_xlfn.XLOOKUP(K941,'FX rates'!$A$2:$A$38,'FX rates'!$B$2:$B$38))</f>
        <v>0</v>
      </c>
      <c r="AJ941" s="23">
        <f>Q941*(_xlfn.XLOOKUP(K941,'FX rates'!$A$2:$A$38,'FX rates'!$B$2:$B$38))</f>
        <v>0</v>
      </c>
      <c r="AK941" s="23">
        <f>R941*(_xlfn.XLOOKUP(K941,'FX rates'!$A$2:$A$38,'FX rates'!$B$2:$B$38))</f>
        <v>0</v>
      </c>
      <c r="AM941" s="4"/>
      <c r="AN941" s="4"/>
      <c r="AO941" s="4"/>
      <c r="AP941" s="32">
        <f t="shared" si="200"/>
        <v>0.1724770642201835</v>
      </c>
      <c r="AQ941" s="32">
        <f t="shared" si="201"/>
        <v>0</v>
      </c>
      <c r="AR941" s="24">
        <f t="shared" si="206"/>
        <v>222256.98</v>
      </c>
      <c r="AS941" s="24" t="str">
        <f t="shared" si="207"/>
        <v>0</v>
      </c>
      <c r="AT941" s="24">
        <f t="shared" si="208"/>
        <v>370636.99200000003</v>
      </c>
      <c r="AU941" s="24">
        <f t="shared" si="209"/>
        <v>41181.887999999977</v>
      </c>
    </row>
    <row r="942" spans="1:47" x14ac:dyDescent="0.25">
      <c r="A942" s="28" t="s">
        <v>15849</v>
      </c>
      <c r="B942" s="28" t="s">
        <v>12914</v>
      </c>
      <c r="C942" s="28" t="s">
        <v>12915</v>
      </c>
      <c r="D942" s="28" t="s">
        <v>12916</v>
      </c>
      <c r="E942" s="28" t="s">
        <v>12917</v>
      </c>
      <c r="F942" s="29">
        <v>44565</v>
      </c>
      <c r="G942" s="29">
        <v>44896</v>
      </c>
      <c r="H942" s="28" t="s">
        <v>12918</v>
      </c>
      <c r="I942" s="28" t="s">
        <v>16039</v>
      </c>
      <c r="J942" s="28" t="s">
        <v>16056</v>
      </c>
      <c r="K942" s="28" t="s">
        <v>12919</v>
      </c>
      <c r="L942" s="27">
        <v>198220.00000000003</v>
      </c>
      <c r="M942" s="27">
        <v>230230.00000000003</v>
      </c>
      <c r="N942" s="27">
        <v>0</v>
      </c>
      <c r="O942" s="27">
        <v>0</v>
      </c>
      <c r="P942" s="27">
        <f t="shared" si="196"/>
        <v>230230.00000000003</v>
      </c>
      <c r="Q942" s="27">
        <v>0</v>
      </c>
      <c r="R942" s="27">
        <v>0</v>
      </c>
      <c r="S942" s="27">
        <v>0</v>
      </c>
      <c r="T942" s="27">
        <f t="shared" si="197"/>
        <v>0</v>
      </c>
      <c r="U942" s="27">
        <v>0</v>
      </c>
      <c r="V942" s="27">
        <f t="shared" si="198"/>
        <v>428450.00000000006</v>
      </c>
      <c r="W942" s="28" t="s">
        <v>12920</v>
      </c>
      <c r="X942" s="27">
        <v>210113.20000000004</v>
      </c>
      <c r="Y942" s="27">
        <f t="shared" si="202"/>
        <v>664270.20000000007</v>
      </c>
      <c r="Z942" s="4" t="str" cm="1">
        <f t="array" ref="Z942">_xlfn.IFS(YEARFRAC(F942,G942)&lt;1,"&lt;1 Year",YEARFRAC(F942,G942)&lt;=5,"1-5 Years",YEARFRAC(F942,G942)&gt;5,"&gt;5 Years")</f>
        <v>&lt;1 Year</v>
      </c>
      <c r="AA942" s="24">
        <f>L942*(_xlfn.XLOOKUP(K942,'FX rates'!$A$2:$A$38,'FX rates'!$B$2:$B$38))</f>
        <v>198220.00000000003</v>
      </c>
      <c r="AB942" s="24">
        <f>V942*(_xlfn.XLOOKUP(K942,'FX rates'!$A$2:$A$38,'FX rates'!$B$2:$B$38))</f>
        <v>428450.00000000006</v>
      </c>
      <c r="AC942" s="24">
        <f>X942*(_xlfn.XLOOKUP(W942,'FX rates'!$A$2:$A$38,'FX rates'!$B$2:$B$38))</f>
        <v>210113.20000000004</v>
      </c>
      <c r="AD942" s="24">
        <f>Y942*(_xlfn.XLOOKUP(W942,'FX rates'!$A$2:$A$38,'FX rates'!$B$2:$B$38))</f>
        <v>664270.20000000007</v>
      </c>
      <c r="AE942" s="30">
        <f t="shared" si="203"/>
        <v>6.0000000000000053E-2</v>
      </c>
      <c r="AF942" s="31">
        <f t="shared" si="204"/>
        <v>11893.200000000012</v>
      </c>
      <c r="AG942" s="23">
        <f t="shared" si="205"/>
        <v>230230.00000000003</v>
      </c>
      <c r="AH942" s="35">
        <f t="shared" si="199"/>
        <v>1</v>
      </c>
      <c r="AI942" s="23">
        <f>U942*(_xlfn.XLOOKUP(K942,'FX rates'!$A$2:$A$38,'FX rates'!$B$2:$B$38))</f>
        <v>0</v>
      </c>
      <c r="AJ942" s="23">
        <f>Q942*(_xlfn.XLOOKUP(K942,'FX rates'!$A$2:$A$38,'FX rates'!$B$2:$B$38))</f>
        <v>0</v>
      </c>
      <c r="AK942" s="23">
        <f>R942*(_xlfn.XLOOKUP(K942,'FX rates'!$A$2:$A$38,'FX rates'!$B$2:$B$38))</f>
        <v>0</v>
      </c>
      <c r="AM942" s="4"/>
      <c r="AN942" s="4"/>
      <c r="AO942" s="4"/>
      <c r="AP942" s="32">
        <f t="shared" si="200"/>
        <v>1.1614872364039954</v>
      </c>
      <c r="AQ942" s="32">
        <f t="shared" si="201"/>
        <v>0</v>
      </c>
      <c r="AR942" s="24">
        <f t="shared" si="206"/>
        <v>454157</v>
      </c>
      <c r="AS942" s="24" t="str">
        <f t="shared" si="207"/>
        <v>0</v>
      </c>
      <c r="AT942" s="24">
        <f t="shared" si="208"/>
        <v>597843.18000000005</v>
      </c>
      <c r="AU942" s="24">
        <f t="shared" si="209"/>
        <v>66427.020000000019</v>
      </c>
    </row>
    <row r="943" spans="1:47" x14ac:dyDescent="0.25">
      <c r="A943" s="28" t="s">
        <v>15850</v>
      </c>
      <c r="B943" s="28" t="s">
        <v>12921</v>
      </c>
      <c r="C943" s="28" t="s">
        <v>12922</v>
      </c>
      <c r="D943" s="28" t="s">
        <v>12923</v>
      </c>
      <c r="E943" s="28" t="s">
        <v>12924</v>
      </c>
      <c r="F943" s="29">
        <v>44565</v>
      </c>
      <c r="G943" s="29">
        <v>44896</v>
      </c>
      <c r="H943" s="28" t="s">
        <v>12925</v>
      </c>
      <c r="I943" s="28" t="s">
        <v>16042</v>
      </c>
      <c r="J943" s="28" t="s">
        <v>16050</v>
      </c>
      <c r="K943" s="28" t="s">
        <v>12926</v>
      </c>
      <c r="L943" s="27">
        <v>111034.00000000001</v>
      </c>
      <c r="M943" s="27">
        <v>34034</v>
      </c>
      <c r="N943" s="27">
        <v>0</v>
      </c>
      <c r="O943" s="27">
        <v>0</v>
      </c>
      <c r="P943" s="27">
        <f t="shared" si="196"/>
        <v>34034</v>
      </c>
      <c r="Q943" s="27">
        <v>0</v>
      </c>
      <c r="R943" s="27">
        <v>0</v>
      </c>
      <c r="S943" s="27">
        <v>0</v>
      </c>
      <c r="T943" s="27">
        <f t="shared" si="197"/>
        <v>0</v>
      </c>
      <c r="U943" s="27">
        <v>0</v>
      </c>
      <c r="V943" s="27">
        <f t="shared" si="198"/>
        <v>145068</v>
      </c>
      <c r="W943" s="28" t="s">
        <v>12927</v>
      </c>
      <c r="X943" s="27">
        <v>116585.70000000003</v>
      </c>
      <c r="Y943" s="27">
        <f t="shared" si="202"/>
        <v>268907.10000000003</v>
      </c>
      <c r="Z943" s="4" t="str" cm="1">
        <f t="array" ref="Z943">_xlfn.IFS(YEARFRAC(F943,G943)&lt;1,"&lt;1 Year",YEARFRAC(F943,G943)&lt;=5,"1-5 Years",YEARFRAC(F943,G943)&gt;5,"&gt;5 Years")</f>
        <v>&lt;1 Year</v>
      </c>
      <c r="AA943" s="24">
        <f>L943*(_xlfn.XLOOKUP(K943,'FX rates'!$A$2:$A$38,'FX rates'!$B$2:$B$38))</f>
        <v>147747.39210839872</v>
      </c>
      <c r="AB943" s="24">
        <f>V943*(_xlfn.XLOOKUP(K943,'FX rates'!$A$2:$A$38,'FX rates'!$B$2:$B$38))</f>
        <v>193034.73421097308</v>
      </c>
      <c r="AC943" s="24">
        <f>X943*(_xlfn.XLOOKUP(W943,'FX rates'!$A$2:$A$38,'FX rates'!$B$2:$B$38))</f>
        <v>155134.76171381868</v>
      </c>
      <c r="AD943" s="24">
        <f>Y943*(_xlfn.XLOOKUP(W943,'FX rates'!$A$2:$A$38,'FX rates'!$B$2:$B$38))</f>
        <v>357821.23263534042</v>
      </c>
      <c r="AE943" s="30">
        <f t="shared" si="203"/>
        <v>5.0000000000000121E-2</v>
      </c>
      <c r="AF943" s="31">
        <f t="shared" si="204"/>
        <v>5551.7000000000116</v>
      </c>
      <c r="AG943" s="23">
        <f t="shared" si="205"/>
        <v>45287.342102574359</v>
      </c>
      <c r="AH943" s="35">
        <f t="shared" si="199"/>
        <v>1.3306500000756409</v>
      </c>
      <c r="AI943" s="23">
        <f>U943*(_xlfn.XLOOKUP(K943,'FX rates'!$A$2:$A$38,'FX rates'!$B$2:$B$38))</f>
        <v>0</v>
      </c>
      <c r="AJ943" s="23">
        <f>Q943*(_xlfn.XLOOKUP(K943,'FX rates'!$A$2:$A$38,'FX rates'!$B$2:$B$38))</f>
        <v>0</v>
      </c>
      <c r="AK943" s="23">
        <f>R943*(_xlfn.XLOOKUP(K943,'FX rates'!$A$2:$A$38,'FX rates'!$B$2:$B$38))</f>
        <v>0</v>
      </c>
      <c r="AM943" s="4"/>
      <c r="AN943" s="4"/>
      <c r="AO943" s="4"/>
      <c r="AP943" s="32">
        <f t="shared" si="200"/>
        <v>0.30651872399445212</v>
      </c>
      <c r="AQ943" s="32">
        <f t="shared" si="201"/>
        <v>0</v>
      </c>
      <c r="AR943" s="24">
        <f t="shared" si="206"/>
        <v>152321.40000000002</v>
      </c>
      <c r="AS943" s="24" t="str">
        <f t="shared" si="207"/>
        <v>0</v>
      </c>
      <c r="AT943" s="24">
        <f t="shared" si="208"/>
        <v>322039.10937180638</v>
      </c>
      <c r="AU943" s="24">
        <f t="shared" si="209"/>
        <v>35782.123263534042</v>
      </c>
    </row>
    <row r="944" spans="1:47" x14ac:dyDescent="0.25">
      <c r="A944" s="28" t="s">
        <v>15851</v>
      </c>
      <c r="B944" s="28" t="s">
        <v>12928</v>
      </c>
      <c r="C944" s="28" t="s">
        <v>12929</v>
      </c>
      <c r="D944" s="28" t="s">
        <v>12930</v>
      </c>
      <c r="E944" s="28" t="s">
        <v>12931</v>
      </c>
      <c r="F944" s="29">
        <v>44592</v>
      </c>
      <c r="G944" s="29">
        <v>44896</v>
      </c>
      <c r="H944" s="28" t="s">
        <v>12932</v>
      </c>
      <c r="I944" s="28" t="s">
        <v>16051</v>
      </c>
      <c r="J944" s="28" t="s">
        <v>16050</v>
      </c>
      <c r="K944" s="28" t="s">
        <v>12933</v>
      </c>
      <c r="L944" s="27">
        <v>161095</v>
      </c>
      <c r="M944" s="27">
        <v>37537.5</v>
      </c>
      <c r="N944" s="27">
        <v>0</v>
      </c>
      <c r="O944" s="27">
        <v>0</v>
      </c>
      <c r="P944" s="27">
        <f t="shared" si="196"/>
        <v>37537.5</v>
      </c>
      <c r="Q944" s="27">
        <v>0</v>
      </c>
      <c r="R944" s="27">
        <v>0</v>
      </c>
      <c r="S944" s="27">
        <v>0</v>
      </c>
      <c r="T944" s="27">
        <f t="shared" si="197"/>
        <v>0</v>
      </c>
      <c r="U944" s="27">
        <v>0</v>
      </c>
      <c r="V944" s="27">
        <f t="shared" si="198"/>
        <v>198632.5</v>
      </c>
      <c r="W944" s="28" t="s">
        <v>12934</v>
      </c>
      <c r="X944" s="27">
        <v>170760.7</v>
      </c>
      <c r="Y944" s="27">
        <f t="shared" si="202"/>
        <v>381311.15</v>
      </c>
      <c r="Z944" s="4" t="str" cm="1">
        <f t="array" ref="Z944">_xlfn.IFS(YEARFRAC(F944,G944)&lt;1,"&lt;1 Year",YEARFRAC(F944,G944)&lt;=5,"1-5 Years",YEARFRAC(F944,G944)&gt;5,"&gt;5 Years")</f>
        <v>&lt;1 Year</v>
      </c>
      <c r="AA944" s="24">
        <f>L944*(_xlfn.XLOOKUP(K944,'FX rates'!$A$2:$A$38,'FX rates'!$B$2:$B$38))</f>
        <v>161095</v>
      </c>
      <c r="AB944" s="24">
        <f>V944*(_xlfn.XLOOKUP(K944,'FX rates'!$A$2:$A$38,'FX rates'!$B$2:$B$38))</f>
        <v>198632.5</v>
      </c>
      <c r="AC944" s="24">
        <f>X944*(_xlfn.XLOOKUP(W944,'FX rates'!$A$2:$A$38,'FX rates'!$B$2:$B$38))</f>
        <v>170760.7</v>
      </c>
      <c r="AD944" s="24">
        <f>Y944*(_xlfn.XLOOKUP(W944,'FX rates'!$A$2:$A$38,'FX rates'!$B$2:$B$38))</f>
        <v>381311.15</v>
      </c>
      <c r="AE944" s="30">
        <f t="shared" si="203"/>
        <v>6.0000000000000074E-2</v>
      </c>
      <c r="AF944" s="31">
        <f t="shared" si="204"/>
        <v>9665.7000000000116</v>
      </c>
      <c r="AG944" s="23">
        <f t="shared" si="205"/>
        <v>37537.5</v>
      </c>
      <c r="AH944" s="35">
        <f t="shared" si="199"/>
        <v>1</v>
      </c>
      <c r="AI944" s="23">
        <f>U944*(_xlfn.XLOOKUP(K944,'FX rates'!$A$2:$A$38,'FX rates'!$B$2:$B$38))</f>
        <v>0</v>
      </c>
      <c r="AJ944" s="23">
        <f>Q944*(_xlfn.XLOOKUP(K944,'FX rates'!$A$2:$A$38,'FX rates'!$B$2:$B$38))</f>
        <v>0</v>
      </c>
      <c r="AK944" s="23">
        <f>R944*(_xlfn.XLOOKUP(K944,'FX rates'!$A$2:$A$38,'FX rates'!$B$2:$B$38))</f>
        <v>0</v>
      </c>
      <c r="AM944" s="4"/>
      <c r="AN944" s="4"/>
      <c r="AO944" s="4"/>
      <c r="AP944" s="32">
        <f t="shared" si="200"/>
        <v>0.23301468077842266</v>
      </c>
      <c r="AQ944" s="32">
        <f t="shared" si="201"/>
        <v>0</v>
      </c>
      <c r="AR944" s="24">
        <f t="shared" si="206"/>
        <v>210550.45</v>
      </c>
      <c r="AS944" s="24" t="str">
        <f t="shared" si="207"/>
        <v>0</v>
      </c>
      <c r="AT944" s="24">
        <f t="shared" si="208"/>
        <v>343180.03500000003</v>
      </c>
      <c r="AU944" s="24">
        <f t="shared" si="209"/>
        <v>38131.114999999991</v>
      </c>
    </row>
    <row r="945" spans="1:47" x14ac:dyDescent="0.25">
      <c r="A945" s="28" t="s">
        <v>15852</v>
      </c>
      <c r="B945" s="28" t="s">
        <v>12935</v>
      </c>
      <c r="C945" s="28" t="s">
        <v>12936</v>
      </c>
      <c r="D945" s="28" t="s">
        <v>12937</v>
      </c>
      <c r="E945" s="28" t="s">
        <v>12938</v>
      </c>
      <c r="F945" s="29">
        <v>44571</v>
      </c>
      <c r="G945" s="29">
        <v>44896</v>
      </c>
      <c r="H945" s="28" t="s">
        <v>12939</v>
      </c>
      <c r="I945" s="28" t="s">
        <v>16045</v>
      </c>
      <c r="J945" s="28" t="s">
        <v>16032</v>
      </c>
      <c r="K945" s="28" t="s">
        <v>12940</v>
      </c>
      <c r="L945" s="27">
        <v>123420.00000000001</v>
      </c>
      <c r="M945" s="27">
        <v>40755</v>
      </c>
      <c r="N945" s="27">
        <v>0</v>
      </c>
      <c r="O945" s="27">
        <v>0</v>
      </c>
      <c r="P945" s="27">
        <f t="shared" si="196"/>
        <v>40755</v>
      </c>
      <c r="Q945" s="27">
        <v>0</v>
      </c>
      <c r="R945" s="27">
        <v>0</v>
      </c>
      <c r="S945" s="27">
        <v>0</v>
      </c>
      <c r="T945" s="27">
        <f t="shared" si="197"/>
        <v>0</v>
      </c>
      <c r="U945" s="27">
        <v>0</v>
      </c>
      <c r="V945" s="27">
        <f t="shared" si="198"/>
        <v>164175</v>
      </c>
      <c r="W945" s="28" t="s">
        <v>12941</v>
      </c>
      <c r="X945" s="27">
        <v>129591.00000000001</v>
      </c>
      <c r="Y945" s="27">
        <f t="shared" si="202"/>
        <v>301974.75</v>
      </c>
      <c r="Z945" s="4" t="str" cm="1">
        <f t="array" ref="Z945">_xlfn.IFS(YEARFRAC(F945,G945)&lt;1,"&lt;1 Year",YEARFRAC(F945,G945)&lt;=5,"1-5 Years",YEARFRAC(F945,G945)&gt;5,"&gt;5 Years")</f>
        <v>&lt;1 Year</v>
      </c>
      <c r="AA945" s="24">
        <f>L945*(_xlfn.XLOOKUP(K945,'FX rates'!$A$2:$A$38,'FX rates'!$B$2:$B$38))</f>
        <v>95143.385753931565</v>
      </c>
      <c r="AB945" s="24">
        <f>V945*(_xlfn.XLOOKUP(K945,'FX rates'!$A$2:$A$38,'FX rates'!$B$2:$B$38))</f>
        <v>126561.05457909344</v>
      </c>
      <c r="AC945" s="24">
        <f>X945*(_xlfn.XLOOKUP(W945,'FX rates'!$A$2:$A$38,'FX rates'!$B$2:$B$38))</f>
        <v>99900.555041628133</v>
      </c>
      <c r="AD945" s="24">
        <f>Y945*(_xlfn.XLOOKUP(W945,'FX rates'!$A$2:$A$38,'FX rates'!$B$2:$B$38))</f>
        <v>232789.66234967625</v>
      </c>
      <c r="AE945" s="30">
        <f t="shared" si="203"/>
        <v>4.9999999999999892E-2</v>
      </c>
      <c r="AF945" s="31">
        <f t="shared" si="204"/>
        <v>6171</v>
      </c>
      <c r="AG945" s="23">
        <f t="shared" si="205"/>
        <v>31417.668825161876</v>
      </c>
      <c r="AH945" s="35">
        <f t="shared" si="199"/>
        <v>0.77089115016959608</v>
      </c>
      <c r="AI945" s="23">
        <f>U945*(_xlfn.XLOOKUP(K945,'FX rates'!$A$2:$A$38,'FX rates'!$B$2:$B$38))</f>
        <v>0</v>
      </c>
      <c r="AJ945" s="23">
        <f>Q945*(_xlfn.XLOOKUP(K945,'FX rates'!$A$2:$A$38,'FX rates'!$B$2:$B$38))</f>
        <v>0</v>
      </c>
      <c r="AK945" s="23">
        <f>R945*(_xlfn.XLOOKUP(K945,'FX rates'!$A$2:$A$38,'FX rates'!$B$2:$B$38))</f>
        <v>0</v>
      </c>
      <c r="AM945" s="4"/>
      <c r="AN945" s="4"/>
      <c r="AO945" s="4"/>
      <c r="AP945" s="32">
        <f t="shared" si="200"/>
        <v>0.3302139037433155</v>
      </c>
      <c r="AQ945" s="32">
        <f t="shared" si="201"/>
        <v>0</v>
      </c>
      <c r="AR945" s="24">
        <f t="shared" si="206"/>
        <v>172383.75</v>
      </c>
      <c r="AS945" s="24" t="str">
        <f t="shared" si="207"/>
        <v>0</v>
      </c>
      <c r="AT945" s="24">
        <f t="shared" si="208"/>
        <v>209510.69611470864</v>
      </c>
      <c r="AU945" s="24">
        <f t="shared" si="209"/>
        <v>23278.966234967607</v>
      </c>
    </row>
    <row r="946" spans="1:47" x14ac:dyDescent="0.25">
      <c r="A946" s="28" t="s">
        <v>15853</v>
      </c>
      <c r="B946" s="28" t="s">
        <v>12942</v>
      </c>
      <c r="C946" s="28" t="s">
        <v>12943</v>
      </c>
      <c r="D946" s="28" t="s">
        <v>12944</v>
      </c>
      <c r="E946" s="28" t="s">
        <v>12945</v>
      </c>
      <c r="F946" s="29">
        <v>44571</v>
      </c>
      <c r="G946" s="29">
        <v>44896</v>
      </c>
      <c r="H946" s="28" t="s">
        <v>12946</v>
      </c>
      <c r="I946" s="28" t="s">
        <v>16051</v>
      </c>
      <c r="J946" s="28" t="s">
        <v>16049</v>
      </c>
      <c r="K946" s="28" t="s">
        <v>12947</v>
      </c>
      <c r="L946" s="27">
        <v>1133220</v>
      </c>
      <c r="M946" s="27">
        <v>211200.00000000003</v>
      </c>
      <c r="N946" s="27">
        <v>0</v>
      </c>
      <c r="O946" s="27">
        <v>0</v>
      </c>
      <c r="P946" s="27">
        <f t="shared" si="196"/>
        <v>211200.00000000003</v>
      </c>
      <c r="Q946" s="27">
        <v>0</v>
      </c>
      <c r="R946" s="27">
        <v>0</v>
      </c>
      <c r="S946" s="27">
        <v>0</v>
      </c>
      <c r="T946" s="27">
        <f t="shared" si="197"/>
        <v>0</v>
      </c>
      <c r="U946" s="27">
        <v>0</v>
      </c>
      <c r="V946" s="27">
        <f t="shared" si="198"/>
        <v>1344420</v>
      </c>
      <c r="W946" s="28" t="s">
        <v>12948</v>
      </c>
      <c r="X946" s="27">
        <v>1155884.3999999999</v>
      </c>
      <c r="Y946" s="27">
        <f t="shared" si="202"/>
        <v>2527192.7999999998</v>
      </c>
      <c r="Z946" s="4" t="str" cm="1">
        <f t="array" ref="Z946">_xlfn.IFS(YEARFRAC(F946,G946)&lt;1,"&lt;1 Year",YEARFRAC(F946,G946)&lt;=5,"1-5 Years",YEARFRAC(F946,G946)&gt;5,"&gt;5 Years")</f>
        <v>&lt;1 Year</v>
      </c>
      <c r="AA946" s="24">
        <f>L946*(_xlfn.XLOOKUP(K946,'FX rates'!$A$2:$A$38,'FX rates'!$B$2:$B$38))</f>
        <v>144466.89571209118</v>
      </c>
      <c r="AB946" s="24">
        <f>V946*(_xlfn.XLOOKUP(K946,'FX rates'!$A$2:$A$38,'FX rates'!$B$2:$B$38))</f>
        <v>171391.41908301093</v>
      </c>
      <c r="AC946" s="24">
        <f>X946*(_xlfn.XLOOKUP(W946,'FX rates'!$A$2:$A$38,'FX rates'!$B$2:$B$38))</f>
        <v>147356.23362633301</v>
      </c>
      <c r="AD946" s="24">
        <f>Y946*(_xlfn.XLOOKUP(W946,'FX rates'!$A$2:$A$38,'FX rates'!$B$2:$B$38))</f>
        <v>322175.48109100416</v>
      </c>
      <c r="AE946" s="30">
        <f t="shared" si="203"/>
        <v>2.0000000000000025E-2</v>
      </c>
      <c r="AF946" s="31">
        <f t="shared" si="204"/>
        <v>22664.399999999907</v>
      </c>
      <c r="AG946" s="23">
        <f t="shared" si="205"/>
        <v>26924.523370919749</v>
      </c>
      <c r="AH946" s="35">
        <f t="shared" si="199"/>
        <v>0.12748353868806692</v>
      </c>
      <c r="AI946" s="23">
        <f>U946*(_xlfn.XLOOKUP(K946,'FX rates'!$A$2:$A$38,'FX rates'!$B$2:$B$38))</f>
        <v>0</v>
      </c>
      <c r="AJ946" s="23">
        <f>Q946*(_xlfn.XLOOKUP(K946,'FX rates'!$A$2:$A$38,'FX rates'!$B$2:$B$38))</f>
        <v>0</v>
      </c>
      <c r="AK946" s="23">
        <f>R946*(_xlfn.XLOOKUP(K946,'FX rates'!$A$2:$A$38,'FX rates'!$B$2:$B$38))</f>
        <v>0</v>
      </c>
      <c r="AM946" s="4"/>
      <c r="AN946" s="4"/>
      <c r="AO946" s="4"/>
      <c r="AP946" s="32">
        <f t="shared" si="200"/>
        <v>0.18637157833430404</v>
      </c>
      <c r="AQ946" s="32">
        <f t="shared" si="201"/>
        <v>0</v>
      </c>
      <c r="AR946" s="24">
        <f t="shared" si="206"/>
        <v>1371308.4</v>
      </c>
      <c r="AS946" s="24" t="str">
        <f t="shared" si="207"/>
        <v>0</v>
      </c>
      <c r="AT946" s="24">
        <f t="shared" si="208"/>
        <v>289957.93298190372</v>
      </c>
      <c r="AU946" s="24">
        <f t="shared" si="209"/>
        <v>32217.548109100433</v>
      </c>
    </row>
    <row r="947" spans="1:47" x14ac:dyDescent="0.25">
      <c r="A947" s="28" t="s">
        <v>14189</v>
      </c>
      <c r="B947" s="28" t="s">
        <v>8332</v>
      </c>
      <c r="C947" s="28" t="s">
        <v>8333</v>
      </c>
      <c r="D947" s="28" t="s">
        <v>8334</v>
      </c>
      <c r="E947" s="28" t="s">
        <v>8335</v>
      </c>
      <c r="F947" s="29">
        <v>39751</v>
      </c>
      <c r="G947" s="29">
        <v>44896</v>
      </c>
      <c r="H947" s="28" t="s">
        <v>8336</v>
      </c>
      <c r="I947" s="28" t="s">
        <v>16049</v>
      </c>
      <c r="J947" s="28" t="s">
        <v>16043</v>
      </c>
      <c r="K947" s="28" t="s">
        <v>8337</v>
      </c>
      <c r="L947" s="27">
        <v>170912.49999999997</v>
      </c>
      <c r="M947" s="27">
        <v>14025</v>
      </c>
      <c r="N947" s="27">
        <v>0</v>
      </c>
      <c r="O947" s="27">
        <v>0</v>
      </c>
      <c r="P947" s="27">
        <f t="shared" si="196"/>
        <v>14025</v>
      </c>
      <c r="Q947" s="27">
        <v>0</v>
      </c>
      <c r="R947" s="27">
        <v>7140</v>
      </c>
      <c r="S947" s="27">
        <v>0</v>
      </c>
      <c r="T947" s="27">
        <f t="shared" si="197"/>
        <v>7140</v>
      </c>
      <c r="U947" s="27">
        <v>0</v>
      </c>
      <c r="V947" s="27">
        <f t="shared" si="198"/>
        <v>192077.49999999997</v>
      </c>
      <c r="W947" s="28" t="s">
        <v>8338</v>
      </c>
      <c r="X947" s="27">
        <v>189712.87499999997</v>
      </c>
      <c r="Y947" s="27">
        <f t="shared" si="202"/>
        <v>394993.5</v>
      </c>
      <c r="Z947" s="4" t="str" cm="1">
        <f t="array" ref="Z947">_xlfn.IFS(YEARFRAC(F947,G947)&lt;1,"&lt;1 Year",YEARFRAC(F947,G947)&lt;=5,"1-5 Years",YEARFRAC(F947,G947)&gt;5,"&gt;5 Years")</f>
        <v>&gt;5 Years</v>
      </c>
      <c r="AA947" s="24">
        <f>L947*(_xlfn.XLOOKUP(K947,'FX rates'!$A$2:$A$38,'FX rates'!$B$2:$B$38))</f>
        <v>170912.49999999997</v>
      </c>
      <c r="AB947" s="24">
        <f>V947*(_xlfn.XLOOKUP(K947,'FX rates'!$A$2:$A$38,'FX rates'!$B$2:$B$38))</f>
        <v>192077.49999999997</v>
      </c>
      <c r="AC947" s="24">
        <f>X947*(_xlfn.XLOOKUP(W947,'FX rates'!$A$2:$A$38,'FX rates'!$B$2:$B$38))</f>
        <v>189712.87499999997</v>
      </c>
      <c r="AD947" s="24">
        <f>Y947*(_xlfn.XLOOKUP(W947,'FX rates'!$A$2:$A$38,'FX rates'!$B$2:$B$38))</f>
        <v>394993.5</v>
      </c>
      <c r="AE947" s="30">
        <f t="shared" si="203"/>
        <v>0.11000000000000001</v>
      </c>
      <c r="AF947" s="31">
        <f t="shared" si="204"/>
        <v>18800.375</v>
      </c>
      <c r="AG947" s="23">
        <f t="shared" si="205"/>
        <v>21165</v>
      </c>
      <c r="AH947" s="35">
        <f t="shared" si="199"/>
        <v>1</v>
      </c>
      <c r="AI947" s="23">
        <f>U947*(_xlfn.XLOOKUP(K947,'FX rates'!$A$2:$A$38,'FX rates'!$B$2:$B$38))</f>
        <v>0</v>
      </c>
      <c r="AJ947" s="23">
        <f>Q947*(_xlfn.XLOOKUP(K947,'FX rates'!$A$2:$A$38,'FX rates'!$B$2:$B$38))</f>
        <v>0</v>
      </c>
      <c r="AK947" s="23">
        <f>R947*(_xlfn.XLOOKUP(K947,'FX rates'!$A$2:$A$38,'FX rates'!$B$2:$B$38))</f>
        <v>7140</v>
      </c>
      <c r="AM947" s="4"/>
      <c r="AN947" s="4"/>
      <c r="AO947" s="4"/>
      <c r="AP947" s="32">
        <f t="shared" si="200"/>
        <v>8.2059533386967032E-2</v>
      </c>
      <c r="AQ947" s="32">
        <f t="shared" si="201"/>
        <v>0</v>
      </c>
      <c r="AR947" s="24">
        <f t="shared" si="206"/>
        <v>205280.625</v>
      </c>
      <c r="AS947" s="24" t="str">
        <f t="shared" si="207"/>
        <v>0</v>
      </c>
      <c r="AT947" s="24">
        <f t="shared" si="208"/>
        <v>355494.15</v>
      </c>
      <c r="AU947" s="24">
        <f t="shared" si="209"/>
        <v>39499.349999999977</v>
      </c>
    </row>
    <row r="948" spans="1:47" x14ac:dyDescent="0.25">
      <c r="A948" s="28" t="s">
        <v>15854</v>
      </c>
      <c r="B948" s="28" t="s">
        <v>12949</v>
      </c>
      <c r="C948" s="28" t="s">
        <v>12950</v>
      </c>
      <c r="D948" s="28" t="s">
        <v>12951</v>
      </c>
      <c r="E948" s="28" t="s">
        <v>12952</v>
      </c>
      <c r="F948" s="29">
        <v>44579</v>
      </c>
      <c r="G948" s="29">
        <v>44896</v>
      </c>
      <c r="H948" s="28" t="s">
        <v>12953</v>
      </c>
      <c r="I948" s="28" t="s">
        <v>16051</v>
      </c>
      <c r="J948" s="28" t="s">
        <v>16045</v>
      </c>
      <c r="K948" s="28" t="s">
        <v>12954</v>
      </c>
      <c r="L948" s="27">
        <v>207548.00000000003</v>
      </c>
      <c r="M948" s="27">
        <v>40964</v>
      </c>
      <c r="N948" s="27">
        <v>0</v>
      </c>
      <c r="O948" s="27">
        <v>0</v>
      </c>
      <c r="P948" s="27">
        <f t="shared" si="196"/>
        <v>40964</v>
      </c>
      <c r="Q948" s="27">
        <v>0</v>
      </c>
      <c r="R948" s="27">
        <v>0</v>
      </c>
      <c r="S948" s="27">
        <v>0</v>
      </c>
      <c r="T948" s="27">
        <f t="shared" si="197"/>
        <v>0</v>
      </c>
      <c r="U948" s="27">
        <v>0</v>
      </c>
      <c r="V948" s="27">
        <f t="shared" si="198"/>
        <v>248512.00000000003</v>
      </c>
      <c r="W948" s="28" t="s">
        <v>12955</v>
      </c>
      <c r="X948" s="27">
        <v>228302.80000000005</v>
      </c>
      <c r="Y948" s="27">
        <f t="shared" si="202"/>
        <v>501666.00000000012</v>
      </c>
      <c r="Z948" s="4" t="str" cm="1">
        <f t="array" ref="Z948">_xlfn.IFS(YEARFRAC(F948,G948)&lt;1,"&lt;1 Year",YEARFRAC(F948,G948)&lt;=5,"1-5 Years",YEARFRAC(F948,G948)&gt;5,"&gt;5 Years")</f>
        <v>&lt;1 Year</v>
      </c>
      <c r="AA948" s="24">
        <f>L948*(_xlfn.XLOOKUP(K948,'FX rates'!$A$2:$A$38,'FX rates'!$B$2:$B$38))</f>
        <v>207548.00000000003</v>
      </c>
      <c r="AB948" s="24">
        <f>V948*(_xlfn.XLOOKUP(K948,'FX rates'!$A$2:$A$38,'FX rates'!$B$2:$B$38))</f>
        <v>248512.00000000003</v>
      </c>
      <c r="AC948" s="24">
        <f>X948*(_xlfn.XLOOKUP(W948,'FX rates'!$A$2:$A$38,'FX rates'!$B$2:$B$38))</f>
        <v>228302.80000000005</v>
      </c>
      <c r="AD948" s="24">
        <f>Y948*(_xlfn.XLOOKUP(W948,'FX rates'!$A$2:$A$38,'FX rates'!$B$2:$B$38))</f>
        <v>501666.00000000012</v>
      </c>
      <c r="AE948" s="30">
        <f t="shared" si="203"/>
        <v>0.10000000000000007</v>
      </c>
      <c r="AF948" s="31">
        <f t="shared" si="204"/>
        <v>20754.800000000017</v>
      </c>
      <c r="AG948" s="23">
        <f t="shared" si="205"/>
        <v>40964</v>
      </c>
      <c r="AH948" s="35">
        <f t="shared" si="199"/>
        <v>1</v>
      </c>
      <c r="AI948" s="23">
        <f>U948*(_xlfn.XLOOKUP(K948,'FX rates'!$A$2:$A$38,'FX rates'!$B$2:$B$38))</f>
        <v>0</v>
      </c>
      <c r="AJ948" s="23">
        <f>Q948*(_xlfn.XLOOKUP(K948,'FX rates'!$A$2:$A$38,'FX rates'!$B$2:$B$38))</f>
        <v>0</v>
      </c>
      <c r="AK948" s="23">
        <f>R948*(_xlfn.XLOOKUP(K948,'FX rates'!$A$2:$A$38,'FX rates'!$B$2:$B$38))</f>
        <v>0</v>
      </c>
      <c r="AM948" s="4"/>
      <c r="AN948" s="4"/>
      <c r="AO948" s="4"/>
      <c r="AP948" s="32">
        <f t="shared" si="200"/>
        <v>0.19737121051515791</v>
      </c>
      <c r="AQ948" s="32">
        <f t="shared" si="201"/>
        <v>0</v>
      </c>
      <c r="AR948" s="24">
        <f t="shared" si="206"/>
        <v>273363.20000000007</v>
      </c>
      <c r="AS948" s="24" t="str">
        <f t="shared" si="207"/>
        <v>0</v>
      </c>
      <c r="AT948" s="24">
        <f t="shared" si="208"/>
        <v>451499.40000000014</v>
      </c>
      <c r="AU948" s="24">
        <f t="shared" si="209"/>
        <v>50166.599999999977</v>
      </c>
    </row>
    <row r="949" spans="1:47" x14ac:dyDescent="0.25">
      <c r="A949" s="28" t="s">
        <v>15855</v>
      </c>
      <c r="B949" s="28" t="s">
        <v>12956</v>
      </c>
      <c r="C949" s="28" t="s">
        <v>12957</v>
      </c>
      <c r="D949" s="28" t="s">
        <v>12958</v>
      </c>
      <c r="E949" s="28" t="s">
        <v>12959</v>
      </c>
      <c r="F949" s="29">
        <v>44592</v>
      </c>
      <c r="G949" s="29">
        <v>44896</v>
      </c>
      <c r="H949" s="28" t="s">
        <v>12960</v>
      </c>
      <c r="I949" s="28" t="s">
        <v>16034</v>
      </c>
      <c r="J949" s="28" t="s">
        <v>16038</v>
      </c>
      <c r="K949" s="28" t="s">
        <v>12961</v>
      </c>
      <c r="L949" s="27">
        <v>146520</v>
      </c>
      <c r="M949" s="27">
        <v>21758.000000000004</v>
      </c>
      <c r="N949" s="27">
        <v>0</v>
      </c>
      <c r="O949" s="27">
        <v>0</v>
      </c>
      <c r="P949" s="27">
        <f t="shared" si="196"/>
        <v>21758.000000000004</v>
      </c>
      <c r="Q949" s="27">
        <v>0</v>
      </c>
      <c r="R949" s="27">
        <v>0</v>
      </c>
      <c r="S949" s="27">
        <v>0</v>
      </c>
      <c r="T949" s="27">
        <f t="shared" si="197"/>
        <v>0</v>
      </c>
      <c r="U949" s="27">
        <v>0</v>
      </c>
      <c r="V949" s="27">
        <f t="shared" si="198"/>
        <v>168278</v>
      </c>
      <c r="W949" s="28" t="s">
        <v>12962</v>
      </c>
      <c r="X949" s="27">
        <v>164102.40000000002</v>
      </c>
      <c r="Y949" s="27">
        <f t="shared" si="202"/>
        <v>352573.76</v>
      </c>
      <c r="Z949" s="4" t="str" cm="1">
        <f t="array" ref="Z949">_xlfn.IFS(YEARFRAC(F949,G949)&lt;1,"&lt;1 Year",YEARFRAC(F949,G949)&lt;=5,"1-5 Years",YEARFRAC(F949,G949)&gt;5,"&gt;5 Years")</f>
        <v>&lt;1 Year</v>
      </c>
      <c r="AA949" s="24">
        <f>L949*(_xlfn.XLOOKUP(K949,'FX rates'!$A$2:$A$38,'FX rates'!$B$2:$B$38))</f>
        <v>146520</v>
      </c>
      <c r="AB949" s="24">
        <f>V949*(_xlfn.XLOOKUP(K949,'FX rates'!$A$2:$A$38,'FX rates'!$B$2:$B$38))</f>
        <v>168278</v>
      </c>
      <c r="AC949" s="24">
        <f>X949*(_xlfn.XLOOKUP(W949,'FX rates'!$A$2:$A$38,'FX rates'!$B$2:$B$38))</f>
        <v>164102.40000000002</v>
      </c>
      <c r="AD949" s="24">
        <f>Y949*(_xlfn.XLOOKUP(W949,'FX rates'!$A$2:$A$38,'FX rates'!$B$2:$B$38))</f>
        <v>352573.76</v>
      </c>
      <c r="AE949" s="30">
        <f t="shared" si="203"/>
        <v>0.12000000000000016</v>
      </c>
      <c r="AF949" s="31">
        <f t="shared" si="204"/>
        <v>17582.400000000023</v>
      </c>
      <c r="AG949" s="23">
        <f t="shared" si="205"/>
        <v>21758</v>
      </c>
      <c r="AH949" s="35">
        <f t="shared" si="199"/>
        <v>1</v>
      </c>
      <c r="AI949" s="23">
        <f>U949*(_xlfn.XLOOKUP(K949,'FX rates'!$A$2:$A$38,'FX rates'!$B$2:$B$38))</f>
        <v>0</v>
      </c>
      <c r="AJ949" s="23">
        <f>Q949*(_xlfn.XLOOKUP(K949,'FX rates'!$A$2:$A$38,'FX rates'!$B$2:$B$38))</f>
        <v>0</v>
      </c>
      <c r="AK949" s="23">
        <f>R949*(_xlfn.XLOOKUP(K949,'FX rates'!$A$2:$A$38,'FX rates'!$B$2:$B$38))</f>
        <v>0</v>
      </c>
      <c r="AM949" s="4"/>
      <c r="AN949" s="4"/>
      <c r="AO949" s="4"/>
      <c r="AP949" s="32">
        <f t="shared" si="200"/>
        <v>0.14849849849849853</v>
      </c>
      <c r="AQ949" s="32">
        <f t="shared" si="201"/>
        <v>0</v>
      </c>
      <c r="AR949" s="24">
        <f t="shared" si="206"/>
        <v>188471.36000000002</v>
      </c>
      <c r="AS949" s="24" t="str">
        <f t="shared" si="207"/>
        <v>0</v>
      </c>
      <c r="AT949" s="24">
        <f t="shared" si="208"/>
        <v>317316.38400000002</v>
      </c>
      <c r="AU949" s="24">
        <f t="shared" si="209"/>
        <v>35257.375999999989</v>
      </c>
    </row>
    <row r="950" spans="1:47" x14ac:dyDescent="0.25">
      <c r="A950" s="28" t="s">
        <v>15856</v>
      </c>
      <c r="B950" s="28" t="s">
        <v>12963</v>
      </c>
      <c r="C950" s="28" t="s">
        <v>12964</v>
      </c>
      <c r="D950" s="28" t="s">
        <v>12965</v>
      </c>
      <c r="E950" s="28" t="s">
        <v>12966</v>
      </c>
      <c r="F950" s="29">
        <v>44565</v>
      </c>
      <c r="G950" s="29">
        <v>44896</v>
      </c>
      <c r="H950" s="28" t="s">
        <v>12967</v>
      </c>
      <c r="I950" s="28" t="s">
        <v>16045</v>
      </c>
      <c r="J950" s="28" t="s">
        <v>16046</v>
      </c>
      <c r="K950" s="28" t="s">
        <v>12968</v>
      </c>
      <c r="L950" s="27">
        <v>180147</v>
      </c>
      <c r="M950" s="27">
        <v>46464.000000000007</v>
      </c>
      <c r="N950" s="27">
        <v>0</v>
      </c>
      <c r="O950" s="27">
        <v>0</v>
      </c>
      <c r="P950" s="27">
        <f t="shared" si="196"/>
        <v>46464.000000000007</v>
      </c>
      <c r="Q950" s="27">
        <v>0</v>
      </c>
      <c r="R950" s="27">
        <v>0</v>
      </c>
      <c r="S950" s="27">
        <v>0</v>
      </c>
      <c r="T950" s="27">
        <f t="shared" si="197"/>
        <v>0</v>
      </c>
      <c r="U950" s="27">
        <v>0</v>
      </c>
      <c r="V950" s="27">
        <f t="shared" si="198"/>
        <v>226611</v>
      </c>
      <c r="W950" s="28" t="s">
        <v>12969</v>
      </c>
      <c r="X950" s="27">
        <v>196360.23</v>
      </c>
      <c r="Y950" s="27">
        <f t="shared" si="202"/>
        <v>443366.22000000003</v>
      </c>
      <c r="Z950" s="4" t="str" cm="1">
        <f t="array" ref="Z950">_xlfn.IFS(YEARFRAC(F950,G950)&lt;1,"&lt;1 Year",YEARFRAC(F950,G950)&lt;=5,"1-5 Years",YEARFRAC(F950,G950)&gt;5,"&gt;5 Years")</f>
        <v>&lt;1 Year</v>
      </c>
      <c r="AA950" s="24">
        <f>L950*(_xlfn.XLOOKUP(K950,'FX rates'!$A$2:$A$38,'FX rates'!$B$2:$B$38))</f>
        <v>180147</v>
      </c>
      <c r="AB950" s="24">
        <f>V950*(_xlfn.XLOOKUP(K950,'FX rates'!$A$2:$A$38,'FX rates'!$B$2:$B$38))</f>
        <v>226611</v>
      </c>
      <c r="AC950" s="24">
        <f>X950*(_xlfn.XLOOKUP(W950,'FX rates'!$A$2:$A$38,'FX rates'!$B$2:$B$38))</f>
        <v>196360.23</v>
      </c>
      <c r="AD950" s="24">
        <f>Y950*(_xlfn.XLOOKUP(W950,'FX rates'!$A$2:$A$38,'FX rates'!$B$2:$B$38))</f>
        <v>443366.22000000003</v>
      </c>
      <c r="AE950" s="30">
        <f t="shared" si="203"/>
        <v>9.0000000000000052E-2</v>
      </c>
      <c r="AF950" s="31">
        <f t="shared" si="204"/>
        <v>16213.23000000001</v>
      </c>
      <c r="AG950" s="23">
        <f t="shared" si="205"/>
        <v>46464</v>
      </c>
      <c r="AH950" s="35">
        <f t="shared" si="199"/>
        <v>1</v>
      </c>
      <c r="AI950" s="23">
        <f>U950*(_xlfn.XLOOKUP(K950,'FX rates'!$A$2:$A$38,'FX rates'!$B$2:$B$38))</f>
        <v>0</v>
      </c>
      <c r="AJ950" s="23">
        <f>Q950*(_xlfn.XLOOKUP(K950,'FX rates'!$A$2:$A$38,'FX rates'!$B$2:$B$38))</f>
        <v>0</v>
      </c>
      <c r="AK950" s="23">
        <f>R950*(_xlfn.XLOOKUP(K950,'FX rates'!$A$2:$A$38,'FX rates'!$B$2:$B$38))</f>
        <v>0</v>
      </c>
      <c r="AM950" s="4"/>
      <c r="AN950" s="4"/>
      <c r="AO950" s="4"/>
      <c r="AP950" s="32">
        <f t="shared" si="200"/>
        <v>0.25792269646455401</v>
      </c>
      <c r="AQ950" s="32">
        <f t="shared" si="201"/>
        <v>0</v>
      </c>
      <c r="AR950" s="24">
        <f t="shared" si="206"/>
        <v>247005.99000000002</v>
      </c>
      <c r="AS950" s="24" t="str">
        <f t="shared" si="207"/>
        <v>0</v>
      </c>
      <c r="AT950" s="24">
        <f t="shared" si="208"/>
        <v>399029.59800000006</v>
      </c>
      <c r="AU950" s="24">
        <f t="shared" si="209"/>
        <v>44336.621999999974</v>
      </c>
    </row>
    <row r="951" spans="1:47" x14ac:dyDescent="0.25">
      <c r="A951" s="28" t="s">
        <v>15857</v>
      </c>
      <c r="B951" s="28" t="s">
        <v>12970</v>
      </c>
      <c r="C951" s="28" t="s">
        <v>12971</v>
      </c>
      <c r="D951" s="28" t="s">
        <v>12972</v>
      </c>
      <c r="E951" s="28" t="s">
        <v>12973</v>
      </c>
      <c r="F951" s="29">
        <v>44565</v>
      </c>
      <c r="G951" s="29">
        <v>44896</v>
      </c>
      <c r="H951" s="28" t="s">
        <v>12974</v>
      </c>
      <c r="I951" s="28" t="s">
        <v>16038</v>
      </c>
      <c r="J951" s="28" t="s">
        <v>16042</v>
      </c>
      <c r="K951" s="28" t="s">
        <v>12975</v>
      </c>
      <c r="L951" s="27">
        <v>1188000</v>
      </c>
      <c r="M951" s="27">
        <v>730730.00000000012</v>
      </c>
      <c r="N951" s="27">
        <v>0</v>
      </c>
      <c r="O951" s="27">
        <v>0</v>
      </c>
      <c r="P951" s="27">
        <f t="shared" si="196"/>
        <v>730730.00000000012</v>
      </c>
      <c r="Q951" s="27">
        <v>0</v>
      </c>
      <c r="R951" s="27">
        <v>0</v>
      </c>
      <c r="S951" s="27">
        <v>0</v>
      </c>
      <c r="T951" s="27">
        <f t="shared" si="197"/>
        <v>0</v>
      </c>
      <c r="U951" s="27">
        <v>0</v>
      </c>
      <c r="V951" s="27">
        <f t="shared" si="198"/>
        <v>1918730</v>
      </c>
      <c r="W951" s="28" t="s">
        <v>12976</v>
      </c>
      <c r="X951" s="27">
        <v>1271160</v>
      </c>
      <c r="Y951" s="27">
        <f t="shared" si="202"/>
        <v>3324201.0999999996</v>
      </c>
      <c r="Z951" s="4" t="str" cm="1">
        <f t="array" ref="Z951">_xlfn.IFS(YEARFRAC(F951,G951)&lt;1,"&lt;1 Year",YEARFRAC(F951,G951)&lt;=5,"1-5 Years",YEARFRAC(F951,G951)&gt;5,"&gt;5 Years")</f>
        <v>&lt;1 Year</v>
      </c>
      <c r="AA951" s="24">
        <f>L951*(_xlfn.XLOOKUP(K951,'FX rates'!$A$2:$A$38,'FX rates'!$B$2:$B$38))</f>
        <v>151450.4439614235</v>
      </c>
      <c r="AB951" s="24">
        <f>V951*(_xlfn.XLOOKUP(K951,'FX rates'!$A$2:$A$38,'FX rates'!$B$2:$B$38))</f>
        <v>244606.49018695464</v>
      </c>
      <c r="AC951" s="24">
        <f>X951*(_xlfn.XLOOKUP(W951,'FX rates'!$A$2:$A$38,'FX rates'!$B$2:$B$38))</f>
        <v>162051.97503872315</v>
      </c>
      <c r="AD951" s="24">
        <f>Y951*(_xlfn.XLOOKUP(W951,'FX rates'!$A$2:$A$38,'FX rates'!$B$2:$B$38))</f>
        <v>423780.91953876457</v>
      </c>
      <c r="AE951" s="30">
        <f t="shared" si="203"/>
        <v>7.0000000000000007E-2</v>
      </c>
      <c r="AF951" s="31">
        <f t="shared" si="204"/>
        <v>83160</v>
      </c>
      <c r="AG951" s="23">
        <f t="shared" si="205"/>
        <v>93156.046225531143</v>
      </c>
      <c r="AH951" s="35">
        <f t="shared" si="199"/>
        <v>0.12748353868806692</v>
      </c>
      <c r="AI951" s="23">
        <f>U951*(_xlfn.XLOOKUP(K951,'FX rates'!$A$2:$A$38,'FX rates'!$B$2:$B$38))</f>
        <v>0</v>
      </c>
      <c r="AJ951" s="23">
        <f>Q951*(_xlfn.XLOOKUP(K951,'FX rates'!$A$2:$A$38,'FX rates'!$B$2:$B$38))</f>
        <v>0</v>
      </c>
      <c r="AK951" s="23">
        <f>R951*(_xlfn.XLOOKUP(K951,'FX rates'!$A$2:$A$38,'FX rates'!$B$2:$B$38))</f>
        <v>0</v>
      </c>
      <c r="AM951" s="4"/>
      <c r="AN951" s="4"/>
      <c r="AO951" s="4"/>
      <c r="AP951" s="32">
        <f t="shared" si="200"/>
        <v>0.61509259259259264</v>
      </c>
      <c r="AQ951" s="32">
        <f t="shared" si="201"/>
        <v>0</v>
      </c>
      <c r="AR951" s="24">
        <f t="shared" si="206"/>
        <v>2053041.0999999999</v>
      </c>
      <c r="AS951" s="24" t="str">
        <f t="shared" si="207"/>
        <v>0</v>
      </c>
      <c r="AT951" s="24">
        <f t="shared" si="208"/>
        <v>381402.82758488815</v>
      </c>
      <c r="AU951" s="24">
        <f t="shared" si="209"/>
        <v>42378.091953876428</v>
      </c>
    </row>
    <row r="952" spans="1:47" x14ac:dyDescent="0.25">
      <c r="A952" s="28" t="s">
        <v>15858</v>
      </c>
      <c r="B952" s="28" t="s">
        <v>12977</v>
      </c>
      <c r="C952" s="28" t="s">
        <v>12978</v>
      </c>
      <c r="D952" s="28" t="s">
        <v>12979</v>
      </c>
      <c r="E952" s="28" t="s">
        <v>12980</v>
      </c>
      <c r="F952" s="29">
        <v>44571</v>
      </c>
      <c r="G952" s="29">
        <v>44896</v>
      </c>
      <c r="H952" s="28" t="s">
        <v>12981</v>
      </c>
      <c r="I952" s="28" t="s">
        <v>16043</v>
      </c>
      <c r="J952" s="4" t="s">
        <v>16040</v>
      </c>
      <c r="K952" s="28" t="s">
        <v>12982</v>
      </c>
      <c r="L952" s="27">
        <v>225940.00000000003</v>
      </c>
      <c r="M952" s="27">
        <v>135102</v>
      </c>
      <c r="N952" s="27">
        <v>0</v>
      </c>
      <c r="O952" s="27">
        <v>0</v>
      </c>
      <c r="P952" s="27">
        <f t="shared" si="196"/>
        <v>135102</v>
      </c>
      <c r="Q952" s="27">
        <v>0</v>
      </c>
      <c r="R952" s="27">
        <v>0</v>
      </c>
      <c r="S952" s="27">
        <v>0</v>
      </c>
      <c r="T952" s="27">
        <f t="shared" si="197"/>
        <v>0</v>
      </c>
      <c r="U952" s="27">
        <v>0</v>
      </c>
      <c r="V952" s="27">
        <f t="shared" si="198"/>
        <v>361042</v>
      </c>
      <c r="W952" s="28" t="s">
        <v>12983</v>
      </c>
      <c r="X952" s="27">
        <v>246274.60000000006</v>
      </c>
      <c r="Y952" s="27">
        <f t="shared" si="202"/>
        <v>639810.38000000012</v>
      </c>
      <c r="Z952" s="4" t="str" cm="1">
        <f t="array" ref="Z952">_xlfn.IFS(YEARFRAC(F952,G952)&lt;1,"&lt;1 Year",YEARFRAC(F952,G952)&lt;=5,"1-5 Years",YEARFRAC(F952,G952)&gt;5,"&gt;5 Years")</f>
        <v>&lt;1 Year</v>
      </c>
      <c r="AA952" s="24">
        <f>L952*(_xlfn.XLOOKUP(K952,'FX rates'!$A$2:$A$38,'FX rates'!$B$2:$B$38))</f>
        <v>225940.00000000003</v>
      </c>
      <c r="AB952" s="24">
        <f>V952*(_xlfn.XLOOKUP(K952,'FX rates'!$A$2:$A$38,'FX rates'!$B$2:$B$38))</f>
        <v>361042</v>
      </c>
      <c r="AC952" s="24">
        <f>X952*(_xlfn.XLOOKUP(W952,'FX rates'!$A$2:$A$38,'FX rates'!$B$2:$B$38))</f>
        <v>246274.60000000006</v>
      </c>
      <c r="AD952" s="24">
        <f>Y952*(_xlfn.XLOOKUP(W952,'FX rates'!$A$2:$A$38,'FX rates'!$B$2:$B$38))</f>
        <v>639810.38000000012</v>
      </c>
      <c r="AE952" s="30">
        <f t="shared" si="203"/>
        <v>9.0000000000000149E-2</v>
      </c>
      <c r="AF952" s="31">
        <f t="shared" si="204"/>
        <v>20334.600000000035</v>
      </c>
      <c r="AG952" s="23">
        <f t="shared" si="205"/>
        <v>135101.99999999997</v>
      </c>
      <c r="AH952" s="35">
        <f t="shared" si="199"/>
        <v>1</v>
      </c>
      <c r="AI952" s="23">
        <f>U952*(_xlfn.XLOOKUP(K952,'FX rates'!$A$2:$A$38,'FX rates'!$B$2:$B$38))</f>
        <v>0</v>
      </c>
      <c r="AJ952" s="23">
        <f>Q952*(_xlfn.XLOOKUP(K952,'FX rates'!$A$2:$A$38,'FX rates'!$B$2:$B$38))</f>
        <v>0</v>
      </c>
      <c r="AK952" s="23">
        <f>R952*(_xlfn.XLOOKUP(K952,'FX rates'!$A$2:$A$38,'FX rates'!$B$2:$B$38))</f>
        <v>0</v>
      </c>
      <c r="AM952" s="4"/>
      <c r="AN952" s="4"/>
      <c r="AO952" s="4"/>
      <c r="AP952" s="32">
        <f t="shared" si="200"/>
        <v>0.59795520934761437</v>
      </c>
      <c r="AQ952" s="32">
        <f t="shared" si="201"/>
        <v>0</v>
      </c>
      <c r="AR952" s="24">
        <f t="shared" si="206"/>
        <v>393535.78000000009</v>
      </c>
      <c r="AS952" s="24" t="str">
        <f t="shared" si="207"/>
        <v>0</v>
      </c>
      <c r="AT952" s="24">
        <f t="shared" si="208"/>
        <v>575829.34200000018</v>
      </c>
      <c r="AU952" s="24">
        <f t="shared" si="209"/>
        <v>63981.037999999942</v>
      </c>
    </row>
    <row r="953" spans="1:47" x14ac:dyDescent="0.25">
      <c r="A953" s="28" t="s">
        <v>15859</v>
      </c>
      <c r="B953" s="28" t="s">
        <v>12984</v>
      </c>
      <c r="C953" s="28" t="s">
        <v>12985</v>
      </c>
      <c r="D953" s="28" t="s">
        <v>12986</v>
      </c>
      <c r="E953" s="28" t="s">
        <v>12987</v>
      </c>
      <c r="F953" s="29">
        <v>44571</v>
      </c>
      <c r="G953" s="29">
        <v>44896</v>
      </c>
      <c r="H953" s="28" t="s">
        <v>12988</v>
      </c>
      <c r="I953" s="28" t="s">
        <v>16042</v>
      </c>
      <c r="J953" s="28" t="s">
        <v>16050</v>
      </c>
      <c r="K953" s="28" t="s">
        <v>12989</v>
      </c>
      <c r="L953" s="27">
        <v>181280</v>
      </c>
      <c r="M953" s="27">
        <v>64732.799999999996</v>
      </c>
      <c r="N953" s="27">
        <v>0</v>
      </c>
      <c r="O953" s="27">
        <v>0</v>
      </c>
      <c r="P953" s="27">
        <f t="shared" si="196"/>
        <v>64732.799999999996</v>
      </c>
      <c r="Q953" s="27">
        <v>0</v>
      </c>
      <c r="R953" s="27">
        <v>0</v>
      </c>
      <c r="S953" s="27">
        <v>0</v>
      </c>
      <c r="T953" s="27">
        <f t="shared" si="197"/>
        <v>0</v>
      </c>
      <c r="U953" s="27">
        <v>0</v>
      </c>
      <c r="V953" s="27">
        <f t="shared" si="198"/>
        <v>246012.79999999999</v>
      </c>
      <c r="W953" s="28" t="s">
        <v>12990</v>
      </c>
      <c r="X953" s="27">
        <v>208471.99999999997</v>
      </c>
      <c r="Y953" s="27">
        <f t="shared" si="202"/>
        <v>491386.72</v>
      </c>
      <c r="Z953" s="4" t="str" cm="1">
        <f t="array" ref="Z953">_xlfn.IFS(YEARFRAC(F953,G953)&lt;1,"&lt;1 Year",YEARFRAC(F953,G953)&lt;=5,"1-5 Years",YEARFRAC(F953,G953)&gt;5,"&gt;5 Years")</f>
        <v>&lt;1 Year</v>
      </c>
      <c r="AA953" s="24">
        <f>L953*(_xlfn.XLOOKUP(K953,'FX rates'!$A$2:$A$38,'FX rates'!$B$2:$B$38))</f>
        <v>135541.51557067552</v>
      </c>
      <c r="AB953" s="24">
        <f>V953*(_xlfn.XLOOKUP(K953,'FX rates'!$A$2:$A$38,'FX rates'!$B$2:$B$38))</f>
        <v>183941.68006280606</v>
      </c>
      <c r="AC953" s="24">
        <f>X953*(_xlfn.XLOOKUP(W953,'FX rates'!$A$2:$A$38,'FX rates'!$B$2:$B$38))</f>
        <v>155872.74290627684</v>
      </c>
      <c r="AD953" s="24">
        <f>Y953*(_xlfn.XLOOKUP(W953,'FX rates'!$A$2:$A$38,'FX rates'!$B$2:$B$38))</f>
        <v>367405.67497850384</v>
      </c>
      <c r="AE953" s="30">
        <f t="shared" si="203"/>
        <v>0.14999999999999991</v>
      </c>
      <c r="AF953" s="31">
        <f t="shared" si="204"/>
        <v>27191.999999999971</v>
      </c>
      <c r="AG953" s="23">
        <f t="shared" si="205"/>
        <v>48400.164492130541</v>
      </c>
      <c r="AH953" s="35">
        <f t="shared" si="199"/>
        <v>0.74769150248607419</v>
      </c>
      <c r="AI953" s="23">
        <f>U953*(_xlfn.XLOOKUP(K953,'FX rates'!$A$2:$A$38,'FX rates'!$B$2:$B$38))</f>
        <v>0</v>
      </c>
      <c r="AJ953" s="23">
        <f>Q953*(_xlfn.XLOOKUP(K953,'FX rates'!$A$2:$A$38,'FX rates'!$B$2:$B$38))</f>
        <v>0</v>
      </c>
      <c r="AK953" s="23">
        <f>R953*(_xlfn.XLOOKUP(K953,'FX rates'!$A$2:$A$38,'FX rates'!$B$2:$B$38))</f>
        <v>0</v>
      </c>
      <c r="AM953" s="4"/>
      <c r="AN953" s="4"/>
      <c r="AO953" s="4"/>
      <c r="AP953" s="32">
        <f t="shared" si="200"/>
        <v>0.35708737864077666</v>
      </c>
      <c r="AQ953" s="32">
        <f t="shared" si="201"/>
        <v>0</v>
      </c>
      <c r="AR953" s="24">
        <f t="shared" si="206"/>
        <v>282914.71999999997</v>
      </c>
      <c r="AS953" s="24" t="str">
        <f t="shared" si="207"/>
        <v>0</v>
      </c>
      <c r="AT953" s="24">
        <f t="shared" si="208"/>
        <v>330665.10748065345</v>
      </c>
      <c r="AU953" s="24">
        <f t="shared" si="209"/>
        <v>36740.567497850396</v>
      </c>
    </row>
    <row r="954" spans="1:47" x14ac:dyDescent="0.25">
      <c r="A954" s="28" t="s">
        <v>15860</v>
      </c>
      <c r="B954" s="28" t="s">
        <v>12991</v>
      </c>
      <c r="C954" s="28" t="s">
        <v>12992</v>
      </c>
      <c r="D954" s="28" t="s">
        <v>12993</v>
      </c>
      <c r="E954" s="28" t="s">
        <v>12994</v>
      </c>
      <c r="F954" s="29">
        <v>44564</v>
      </c>
      <c r="G954" s="29">
        <v>44896</v>
      </c>
      <c r="H954" s="28" t="s">
        <v>12995</v>
      </c>
      <c r="I954" s="28" t="s">
        <v>16055</v>
      </c>
      <c r="J954" s="28" t="s">
        <v>16047</v>
      </c>
      <c r="K954" s="28" t="s">
        <v>12996</v>
      </c>
      <c r="L954" s="27">
        <v>1110274.0000000002</v>
      </c>
      <c r="M954" s="27">
        <v>384120.00000000006</v>
      </c>
      <c r="N954" s="27">
        <v>0</v>
      </c>
      <c r="O954" s="27">
        <v>0</v>
      </c>
      <c r="P954" s="27">
        <f t="shared" si="196"/>
        <v>384120.00000000006</v>
      </c>
      <c r="Q954" s="27">
        <v>0</v>
      </c>
      <c r="R954" s="27">
        <v>0</v>
      </c>
      <c r="S954" s="27">
        <v>0</v>
      </c>
      <c r="T954" s="27">
        <f t="shared" si="197"/>
        <v>0</v>
      </c>
      <c r="U954" s="27">
        <v>0</v>
      </c>
      <c r="V954" s="27">
        <f t="shared" si="198"/>
        <v>1494394.0000000002</v>
      </c>
      <c r="W954" s="28" t="s">
        <v>12997</v>
      </c>
      <c r="X954" s="27">
        <v>1276815.1000000001</v>
      </c>
      <c r="Y954" s="27">
        <f t="shared" si="202"/>
        <v>2995368.2</v>
      </c>
      <c r="Z954" s="4" t="str" cm="1">
        <f t="array" ref="Z954">_xlfn.IFS(YEARFRAC(F954,G954)&lt;1,"&lt;1 Year",YEARFRAC(F954,G954)&lt;=5,"1-5 Years",YEARFRAC(F954,G954)&gt;5,"&gt;5 Years")</f>
        <v>&lt;1 Year</v>
      </c>
      <c r="AA954" s="24">
        <f>L954*(_xlfn.XLOOKUP(K954,'FX rates'!$A$2:$A$38,'FX rates'!$B$2:$B$38))</f>
        <v>141541.65843335484</v>
      </c>
      <c r="AB954" s="24">
        <f>V954*(_xlfn.XLOOKUP(K954,'FX rates'!$A$2:$A$38,'FX rates'!$B$2:$B$38))</f>
        <v>190510.63531421509</v>
      </c>
      <c r="AC954" s="24">
        <f>X954*(_xlfn.XLOOKUP(W954,'FX rates'!$A$2:$A$38,'FX rates'!$B$2:$B$38))</f>
        <v>162772.90719835804</v>
      </c>
      <c r="AD954" s="24">
        <f>Y954*(_xlfn.XLOOKUP(W954,'FX rates'!$A$2:$A$38,'FX rates'!$B$2:$B$38))</f>
        <v>381860.1378097054</v>
      </c>
      <c r="AE954" s="30">
        <f t="shared" si="203"/>
        <v>0.1499999999999998</v>
      </c>
      <c r="AF954" s="31">
        <f t="shared" si="204"/>
        <v>166541.09999999986</v>
      </c>
      <c r="AG954" s="23">
        <f t="shared" si="205"/>
        <v>48968.976880860253</v>
      </c>
      <c r="AH954" s="35">
        <f t="shared" si="199"/>
        <v>0.12748353868806692</v>
      </c>
      <c r="AI954" s="23">
        <f>U954*(_xlfn.XLOOKUP(K954,'FX rates'!$A$2:$A$38,'FX rates'!$B$2:$B$38))</f>
        <v>0</v>
      </c>
      <c r="AJ954" s="23">
        <f>Q954*(_xlfn.XLOOKUP(K954,'FX rates'!$A$2:$A$38,'FX rates'!$B$2:$B$38))</f>
        <v>0</v>
      </c>
      <c r="AK954" s="23">
        <f>R954*(_xlfn.XLOOKUP(K954,'FX rates'!$A$2:$A$38,'FX rates'!$B$2:$B$38))</f>
        <v>0</v>
      </c>
      <c r="AM954" s="4"/>
      <c r="AN954" s="4"/>
      <c r="AO954" s="4"/>
      <c r="AP954" s="32">
        <f t="shared" si="200"/>
        <v>0.3459686527830067</v>
      </c>
      <c r="AQ954" s="32">
        <f t="shared" si="201"/>
        <v>0</v>
      </c>
      <c r="AR954" s="24">
        <f t="shared" si="206"/>
        <v>1718553.1000000003</v>
      </c>
      <c r="AS954" s="24" t="str">
        <f t="shared" si="207"/>
        <v>0</v>
      </c>
      <c r="AT954" s="24">
        <f t="shared" si="208"/>
        <v>343674.12402873486</v>
      </c>
      <c r="AU954" s="24">
        <f t="shared" si="209"/>
        <v>38186.013780970534</v>
      </c>
    </row>
    <row r="955" spans="1:47" x14ac:dyDescent="0.25">
      <c r="A955" s="28" t="s">
        <v>15861</v>
      </c>
      <c r="B955" s="28" t="s">
        <v>12998</v>
      </c>
      <c r="C955" s="28" t="s">
        <v>12999</v>
      </c>
      <c r="D955" s="28" t="s">
        <v>13000</v>
      </c>
      <c r="E955" s="28" t="s">
        <v>13001</v>
      </c>
      <c r="F955" s="29">
        <v>44564</v>
      </c>
      <c r="G955" s="29">
        <v>44896</v>
      </c>
      <c r="H955" s="28" t="s">
        <v>13002</v>
      </c>
      <c r="I955" s="28" t="s">
        <v>16055</v>
      </c>
      <c r="J955" s="28" t="s">
        <v>16034</v>
      </c>
      <c r="K955" s="28" t="s">
        <v>13003</v>
      </c>
      <c r="L955" s="27">
        <v>190740.00000000003</v>
      </c>
      <c r="M955" s="27">
        <v>89870.000000000015</v>
      </c>
      <c r="N955" s="27">
        <v>0</v>
      </c>
      <c r="O955" s="27">
        <v>0</v>
      </c>
      <c r="P955" s="27">
        <f t="shared" si="196"/>
        <v>89870.000000000015</v>
      </c>
      <c r="Q955" s="27">
        <v>0</v>
      </c>
      <c r="R955" s="27">
        <v>0</v>
      </c>
      <c r="S955" s="27">
        <v>0</v>
      </c>
      <c r="T955" s="27">
        <f t="shared" si="197"/>
        <v>0</v>
      </c>
      <c r="U955" s="27">
        <v>0</v>
      </c>
      <c r="V955" s="27">
        <f t="shared" si="198"/>
        <v>280610.00000000006</v>
      </c>
      <c r="W955" s="28" t="s">
        <v>13004</v>
      </c>
      <c r="X955" s="27">
        <v>202184.40000000005</v>
      </c>
      <c r="Y955" s="27">
        <f t="shared" si="202"/>
        <v>499631.00000000012</v>
      </c>
      <c r="Z955" s="4" t="str" cm="1">
        <f t="array" ref="Z955">_xlfn.IFS(YEARFRAC(F955,G955)&lt;1,"&lt;1 Year",YEARFRAC(F955,G955)&lt;=5,"1-5 Years",YEARFRAC(F955,G955)&gt;5,"&gt;5 Years")</f>
        <v>&lt;1 Year</v>
      </c>
      <c r="AA955" s="24">
        <f>L955*(_xlfn.XLOOKUP(K955,'FX rates'!$A$2:$A$38,'FX rates'!$B$2:$B$38))</f>
        <v>190740.00000000003</v>
      </c>
      <c r="AB955" s="24">
        <f>V955*(_xlfn.XLOOKUP(K955,'FX rates'!$A$2:$A$38,'FX rates'!$B$2:$B$38))</f>
        <v>280610.00000000006</v>
      </c>
      <c r="AC955" s="24">
        <f>X955*(_xlfn.XLOOKUP(W955,'FX rates'!$A$2:$A$38,'FX rates'!$B$2:$B$38))</f>
        <v>202184.40000000005</v>
      </c>
      <c r="AD955" s="24">
        <f>Y955*(_xlfn.XLOOKUP(W955,'FX rates'!$A$2:$A$38,'FX rates'!$B$2:$B$38))</f>
        <v>499631.00000000012</v>
      </c>
      <c r="AE955" s="30">
        <f t="shared" si="203"/>
        <v>6.0000000000000116E-2</v>
      </c>
      <c r="AF955" s="31">
        <f t="shared" si="204"/>
        <v>11444.400000000023</v>
      </c>
      <c r="AG955" s="23">
        <f t="shared" si="205"/>
        <v>89870.000000000029</v>
      </c>
      <c r="AH955" s="35">
        <f t="shared" si="199"/>
        <v>1</v>
      </c>
      <c r="AI955" s="23">
        <f>U955*(_xlfn.XLOOKUP(K955,'FX rates'!$A$2:$A$38,'FX rates'!$B$2:$B$38))</f>
        <v>0</v>
      </c>
      <c r="AJ955" s="23">
        <f>Q955*(_xlfn.XLOOKUP(K955,'FX rates'!$A$2:$A$38,'FX rates'!$B$2:$B$38))</f>
        <v>0</v>
      </c>
      <c r="AK955" s="23">
        <f>R955*(_xlfn.XLOOKUP(K955,'FX rates'!$A$2:$A$38,'FX rates'!$B$2:$B$38))</f>
        <v>0</v>
      </c>
      <c r="AM955" s="4"/>
      <c r="AN955" s="4"/>
      <c r="AO955" s="4"/>
      <c r="AP955" s="32">
        <f t="shared" si="200"/>
        <v>0.47116493656286046</v>
      </c>
      <c r="AQ955" s="32">
        <f t="shared" si="201"/>
        <v>0</v>
      </c>
      <c r="AR955" s="24">
        <f t="shared" si="206"/>
        <v>297446.60000000009</v>
      </c>
      <c r="AS955" s="24" t="str">
        <f t="shared" si="207"/>
        <v>0</v>
      </c>
      <c r="AT955" s="24">
        <f t="shared" si="208"/>
        <v>449667.90000000014</v>
      </c>
      <c r="AU955" s="24">
        <f t="shared" si="209"/>
        <v>49963.099999999977</v>
      </c>
    </row>
    <row r="956" spans="1:47" x14ac:dyDescent="0.25">
      <c r="A956" s="28" t="s">
        <v>15862</v>
      </c>
      <c r="B956" s="28" t="s">
        <v>13005</v>
      </c>
      <c r="C956" s="28" t="s">
        <v>13006</v>
      </c>
      <c r="D956" s="28" t="s">
        <v>13007</v>
      </c>
      <c r="E956" s="28" t="s">
        <v>13008</v>
      </c>
      <c r="F956" s="29">
        <v>44564</v>
      </c>
      <c r="G956" s="29">
        <v>44896</v>
      </c>
      <c r="H956" s="28" t="s">
        <v>13009</v>
      </c>
      <c r="I956" s="28" t="s">
        <v>16046</v>
      </c>
      <c r="J956" s="28" t="s">
        <v>16056</v>
      </c>
      <c r="K956" s="28" t="s">
        <v>13010</v>
      </c>
      <c r="L956" s="27">
        <v>189749.99999999997</v>
      </c>
      <c r="M956" s="27">
        <v>26400.000000000004</v>
      </c>
      <c r="N956" s="27">
        <v>0</v>
      </c>
      <c r="O956" s="27">
        <v>0</v>
      </c>
      <c r="P956" s="27">
        <f t="shared" si="196"/>
        <v>26400.000000000004</v>
      </c>
      <c r="Q956" s="27">
        <v>0</v>
      </c>
      <c r="R956" s="27">
        <v>0</v>
      </c>
      <c r="S956" s="27">
        <v>0</v>
      </c>
      <c r="T956" s="27">
        <f t="shared" si="197"/>
        <v>0</v>
      </c>
      <c r="U956" s="27">
        <v>0</v>
      </c>
      <c r="V956" s="27">
        <f t="shared" si="198"/>
        <v>216149.99999999997</v>
      </c>
      <c r="W956" s="28" t="s">
        <v>13011</v>
      </c>
      <c r="X956" s="27">
        <v>212520</v>
      </c>
      <c r="Y956" s="27">
        <f t="shared" si="202"/>
        <v>454608</v>
      </c>
      <c r="Z956" s="4" t="str" cm="1">
        <f t="array" ref="Z956">_xlfn.IFS(YEARFRAC(F956,G956)&lt;1,"&lt;1 Year",YEARFRAC(F956,G956)&lt;=5,"1-5 Years",YEARFRAC(F956,G956)&gt;5,"&gt;5 Years")</f>
        <v>&lt;1 Year</v>
      </c>
      <c r="AA956" s="24">
        <f>L956*(_xlfn.XLOOKUP(K956,'FX rates'!$A$2:$A$38,'FX rates'!$B$2:$B$38))</f>
        <v>189749.99999999997</v>
      </c>
      <c r="AB956" s="24">
        <f>V956*(_xlfn.XLOOKUP(K956,'FX rates'!$A$2:$A$38,'FX rates'!$B$2:$B$38))</f>
        <v>216149.99999999997</v>
      </c>
      <c r="AC956" s="24">
        <f>X956*(_xlfn.XLOOKUP(W956,'FX rates'!$A$2:$A$38,'FX rates'!$B$2:$B$38))</f>
        <v>212520</v>
      </c>
      <c r="AD956" s="24">
        <f>Y956*(_xlfn.XLOOKUP(W956,'FX rates'!$A$2:$A$38,'FX rates'!$B$2:$B$38))</f>
        <v>454608</v>
      </c>
      <c r="AE956" s="30">
        <f t="shared" si="203"/>
        <v>0.12000000000000018</v>
      </c>
      <c r="AF956" s="31">
        <f t="shared" si="204"/>
        <v>22770.000000000029</v>
      </c>
      <c r="AG956" s="23">
        <f t="shared" si="205"/>
        <v>26400</v>
      </c>
      <c r="AH956" s="35">
        <f t="shared" si="199"/>
        <v>1</v>
      </c>
      <c r="AI956" s="23">
        <f>U956*(_xlfn.XLOOKUP(K956,'FX rates'!$A$2:$A$38,'FX rates'!$B$2:$B$38))</f>
        <v>0</v>
      </c>
      <c r="AJ956" s="23">
        <f>Q956*(_xlfn.XLOOKUP(K956,'FX rates'!$A$2:$A$38,'FX rates'!$B$2:$B$38))</f>
        <v>0</v>
      </c>
      <c r="AK956" s="23">
        <f>R956*(_xlfn.XLOOKUP(K956,'FX rates'!$A$2:$A$38,'FX rates'!$B$2:$B$38))</f>
        <v>0</v>
      </c>
      <c r="AM956" s="4"/>
      <c r="AN956" s="4"/>
      <c r="AO956" s="4"/>
      <c r="AP956" s="32">
        <f t="shared" si="200"/>
        <v>0.13913043478260873</v>
      </c>
      <c r="AQ956" s="32">
        <f t="shared" si="201"/>
        <v>0</v>
      </c>
      <c r="AR956" s="24">
        <f t="shared" si="206"/>
        <v>242088.00000000003</v>
      </c>
      <c r="AS956" s="24" t="str">
        <f t="shared" si="207"/>
        <v>0</v>
      </c>
      <c r="AT956" s="24">
        <f t="shared" si="208"/>
        <v>409147.2</v>
      </c>
      <c r="AU956" s="24">
        <f t="shared" si="209"/>
        <v>45460.799999999988</v>
      </c>
    </row>
    <row r="957" spans="1:47" x14ac:dyDescent="0.25">
      <c r="A957" s="28" t="s">
        <v>15863</v>
      </c>
      <c r="B957" s="28" t="s">
        <v>13012</v>
      </c>
      <c r="C957" s="28" t="s">
        <v>13013</v>
      </c>
      <c r="D957" s="28" t="s">
        <v>13014</v>
      </c>
      <c r="E957" s="28" t="s">
        <v>13015</v>
      </c>
      <c r="F957" s="29">
        <v>44564</v>
      </c>
      <c r="G957" s="29">
        <v>44896</v>
      </c>
      <c r="H957" s="28" t="s">
        <v>13016</v>
      </c>
      <c r="I957" s="28" t="s">
        <v>16038</v>
      </c>
      <c r="J957" s="28" t="s">
        <v>16048</v>
      </c>
      <c r="K957" s="28" t="s">
        <v>13017</v>
      </c>
      <c r="L957" s="27">
        <v>238095.00000000006</v>
      </c>
      <c r="M957" s="27">
        <v>39385.5</v>
      </c>
      <c r="N957" s="27">
        <v>0</v>
      </c>
      <c r="O957" s="27">
        <v>0</v>
      </c>
      <c r="P957" s="27">
        <f t="shared" si="196"/>
        <v>39385.5</v>
      </c>
      <c r="Q957" s="27">
        <v>0</v>
      </c>
      <c r="R957" s="27">
        <v>0</v>
      </c>
      <c r="S957" s="27">
        <v>0</v>
      </c>
      <c r="T957" s="27">
        <f t="shared" si="197"/>
        <v>0</v>
      </c>
      <c r="U957" s="27">
        <v>0</v>
      </c>
      <c r="V957" s="27">
        <f t="shared" si="198"/>
        <v>277480.50000000006</v>
      </c>
      <c r="W957" s="28" t="s">
        <v>13018</v>
      </c>
      <c r="X957" s="27">
        <v>245237.85000000006</v>
      </c>
      <c r="Y957" s="27">
        <f t="shared" si="202"/>
        <v>531042.76500000013</v>
      </c>
      <c r="Z957" s="4" t="str" cm="1">
        <f t="array" ref="Z957">_xlfn.IFS(YEARFRAC(F957,G957)&lt;1,"&lt;1 Year",YEARFRAC(F957,G957)&lt;=5,"1-5 Years",YEARFRAC(F957,G957)&gt;5,"&gt;5 Years")</f>
        <v>&lt;1 Year</v>
      </c>
      <c r="AA957" s="24">
        <f>L957*(_xlfn.XLOOKUP(K957,'FX rates'!$A$2:$A$38,'FX rates'!$B$2:$B$38))</f>
        <v>238095.00000000006</v>
      </c>
      <c r="AB957" s="24">
        <f>V957*(_xlfn.XLOOKUP(K957,'FX rates'!$A$2:$A$38,'FX rates'!$B$2:$B$38))</f>
        <v>277480.50000000006</v>
      </c>
      <c r="AC957" s="24">
        <f>X957*(_xlfn.XLOOKUP(W957,'FX rates'!$A$2:$A$38,'FX rates'!$B$2:$B$38))</f>
        <v>245237.85000000006</v>
      </c>
      <c r="AD957" s="24">
        <f>Y957*(_xlfn.XLOOKUP(W957,'FX rates'!$A$2:$A$38,'FX rates'!$B$2:$B$38))</f>
        <v>531042.76500000013</v>
      </c>
      <c r="AE957" s="30">
        <f t="shared" si="203"/>
        <v>3.0000000000000016E-2</v>
      </c>
      <c r="AF957" s="31">
        <f t="shared" si="204"/>
        <v>7142.8500000000058</v>
      </c>
      <c r="AG957" s="23">
        <f t="shared" si="205"/>
        <v>39385.5</v>
      </c>
      <c r="AH957" s="35">
        <f t="shared" si="199"/>
        <v>1</v>
      </c>
      <c r="AI957" s="23">
        <f>U957*(_xlfn.XLOOKUP(K957,'FX rates'!$A$2:$A$38,'FX rates'!$B$2:$B$38))</f>
        <v>0</v>
      </c>
      <c r="AJ957" s="23">
        <f>Q957*(_xlfn.XLOOKUP(K957,'FX rates'!$A$2:$A$38,'FX rates'!$B$2:$B$38))</f>
        <v>0</v>
      </c>
      <c r="AK957" s="23">
        <f>R957*(_xlfn.XLOOKUP(K957,'FX rates'!$A$2:$A$38,'FX rates'!$B$2:$B$38))</f>
        <v>0</v>
      </c>
      <c r="AM957" s="4"/>
      <c r="AN957" s="4"/>
      <c r="AO957" s="4"/>
      <c r="AP957" s="32">
        <f t="shared" si="200"/>
        <v>0.16541926541926538</v>
      </c>
      <c r="AQ957" s="32">
        <f t="shared" si="201"/>
        <v>0</v>
      </c>
      <c r="AR957" s="24">
        <f t="shared" si="206"/>
        <v>285804.9150000001</v>
      </c>
      <c r="AS957" s="24" t="str">
        <f t="shared" si="207"/>
        <v>0</v>
      </c>
      <c r="AT957" s="24">
        <f t="shared" si="208"/>
        <v>477938.48850000015</v>
      </c>
      <c r="AU957" s="24">
        <f t="shared" si="209"/>
        <v>53104.276499999978</v>
      </c>
    </row>
    <row r="958" spans="1:47" x14ac:dyDescent="0.25">
      <c r="A958" s="28" t="s">
        <v>14190</v>
      </c>
      <c r="B958" s="28" t="s">
        <v>1307</v>
      </c>
      <c r="C958" s="28" t="s">
        <v>1308</v>
      </c>
      <c r="D958" s="28" t="s">
        <v>1309</v>
      </c>
      <c r="E958" s="28" t="s">
        <v>1310</v>
      </c>
      <c r="F958" s="29">
        <v>39755</v>
      </c>
      <c r="G958" s="29">
        <v>44896</v>
      </c>
      <c r="H958" s="28" t="s">
        <v>1311</v>
      </c>
      <c r="I958" s="28" t="s">
        <v>16055</v>
      </c>
      <c r="J958" s="28" t="s">
        <v>16056</v>
      </c>
      <c r="K958" s="28" t="s">
        <v>1312</v>
      </c>
      <c r="L958" s="27">
        <v>2087800.0000000002</v>
      </c>
      <c r="M958" s="27">
        <v>390390.00000000006</v>
      </c>
      <c r="N958" s="27">
        <v>0</v>
      </c>
      <c r="O958" s="27">
        <v>0</v>
      </c>
      <c r="P958" s="27">
        <f t="shared" si="196"/>
        <v>390390.00000000006</v>
      </c>
      <c r="Q958" s="27">
        <v>0</v>
      </c>
      <c r="R958" s="27">
        <v>0</v>
      </c>
      <c r="S958" s="27">
        <v>0</v>
      </c>
      <c r="T958" s="27">
        <f t="shared" si="197"/>
        <v>0</v>
      </c>
      <c r="U958" s="27">
        <v>0</v>
      </c>
      <c r="V958" s="27">
        <f t="shared" si="198"/>
        <v>2478190.0000000005</v>
      </c>
      <c r="W958" s="28" t="s">
        <v>1313</v>
      </c>
      <c r="X958" s="27">
        <v>2129556.0000000005</v>
      </c>
      <c r="Y958" s="27">
        <f t="shared" si="202"/>
        <v>4657309.8000000007</v>
      </c>
      <c r="Z958" s="4" t="str" cm="1">
        <f t="array" ref="Z958">_xlfn.IFS(YEARFRAC(F958,G958)&lt;1,"&lt;1 Year",YEARFRAC(F958,G958)&lt;=5,"1-5 Years",YEARFRAC(F958,G958)&gt;5,"&gt;5 Years")</f>
        <v>&gt;5 Years</v>
      </c>
      <c r="AA958" s="24">
        <f>L958*(_xlfn.XLOOKUP(K958,'FX rates'!$A$2:$A$38,'FX rates'!$B$2:$B$38))</f>
        <v>30938.391434816436</v>
      </c>
      <c r="AB958" s="24">
        <f>V958*(_xlfn.XLOOKUP(K958,'FX rates'!$A$2:$A$38,'FX rates'!$B$2:$B$38))</f>
        <v>36723.446819545818</v>
      </c>
      <c r="AC958" s="24">
        <f>X958*(_xlfn.XLOOKUP(W958,'FX rates'!$A$2:$A$38,'FX rates'!$B$2:$B$38))</f>
        <v>31557.159263512771</v>
      </c>
      <c r="AD958" s="24">
        <f>Y958*(_xlfn.XLOOKUP(W958,'FX rates'!$A$2:$A$38,'FX rates'!$B$2:$B$38))</f>
        <v>69015.075019449505</v>
      </c>
      <c r="AE958" s="30">
        <f t="shared" si="203"/>
        <v>2.0000000000000191E-2</v>
      </c>
      <c r="AF958" s="31">
        <f t="shared" si="204"/>
        <v>41756.000000000233</v>
      </c>
      <c r="AG958" s="23">
        <f t="shared" si="205"/>
        <v>5785.0553847293813</v>
      </c>
      <c r="AH958" s="35">
        <f t="shared" si="199"/>
        <v>1.4818656688771163E-2</v>
      </c>
      <c r="AI958" s="23">
        <f>U958*(_xlfn.XLOOKUP(K958,'FX rates'!$A$2:$A$38,'FX rates'!$B$2:$B$38))</f>
        <v>0</v>
      </c>
      <c r="AJ958" s="23">
        <f>Q958*(_xlfn.XLOOKUP(K958,'FX rates'!$A$2:$A$38,'FX rates'!$B$2:$B$38))</f>
        <v>0</v>
      </c>
      <c r="AK958" s="23">
        <f>R958*(_xlfn.XLOOKUP(K958,'FX rates'!$A$2:$A$38,'FX rates'!$B$2:$B$38))</f>
        <v>0</v>
      </c>
      <c r="AM958" s="4"/>
      <c r="AN958" s="4"/>
      <c r="AO958" s="4"/>
      <c r="AP958" s="32">
        <f t="shared" si="200"/>
        <v>0.18698630136986302</v>
      </c>
      <c r="AQ958" s="32">
        <f t="shared" si="201"/>
        <v>0</v>
      </c>
      <c r="AR958" s="24">
        <f t="shared" si="206"/>
        <v>2527753.8000000003</v>
      </c>
      <c r="AS958" s="24" t="str">
        <f t="shared" si="207"/>
        <v>0</v>
      </c>
      <c r="AT958" s="24">
        <f t="shared" si="208"/>
        <v>62113.567517504554</v>
      </c>
      <c r="AU958" s="24">
        <f t="shared" si="209"/>
        <v>6901.5075019449505</v>
      </c>
    </row>
    <row r="959" spans="1:47" x14ac:dyDescent="0.25">
      <c r="A959" s="28" t="s">
        <v>15864</v>
      </c>
      <c r="B959" s="28" t="s">
        <v>13019</v>
      </c>
      <c r="C959" s="28" t="s">
        <v>13020</v>
      </c>
      <c r="D959" s="28" t="s">
        <v>13021</v>
      </c>
      <c r="E959" s="28" t="s">
        <v>13022</v>
      </c>
      <c r="F959" s="29">
        <v>44564</v>
      </c>
      <c r="G959" s="29">
        <v>44896</v>
      </c>
      <c r="H959" s="28" t="s">
        <v>13023</v>
      </c>
      <c r="I959" s="28" t="s">
        <v>16037</v>
      </c>
      <c r="J959" s="28" t="s">
        <v>16034</v>
      </c>
      <c r="K959" s="28" t="s">
        <v>13024</v>
      </c>
      <c r="L959" s="27">
        <v>135960</v>
      </c>
      <c r="M959" s="27">
        <v>97901.1</v>
      </c>
      <c r="N959" s="27">
        <v>429554.46</v>
      </c>
      <c r="O959" s="27">
        <v>0</v>
      </c>
      <c r="P959" s="27">
        <f t="shared" si="196"/>
        <v>527455.56000000006</v>
      </c>
      <c r="Q959" s="27">
        <v>0</v>
      </c>
      <c r="R959" s="27">
        <v>0</v>
      </c>
      <c r="S959" s="27">
        <v>0</v>
      </c>
      <c r="T959" s="27">
        <f t="shared" si="197"/>
        <v>0</v>
      </c>
      <c r="U959" s="27">
        <v>0</v>
      </c>
      <c r="V959" s="27">
        <f t="shared" si="198"/>
        <v>663415.56000000006</v>
      </c>
      <c r="W959" s="28" t="s">
        <v>13025</v>
      </c>
      <c r="X959" s="27">
        <v>146836.80000000002</v>
      </c>
      <c r="Y959" s="27">
        <f t="shared" si="202"/>
        <v>399406.78800000006</v>
      </c>
      <c r="Z959" s="4" t="str" cm="1">
        <f t="array" ref="Z959">_xlfn.IFS(YEARFRAC(F959,G959)&lt;1,"&lt;1 Year",YEARFRAC(F959,G959)&lt;=5,"1-5 Years",YEARFRAC(F959,G959)&gt;5,"&gt;5 Years")</f>
        <v>&lt;1 Year</v>
      </c>
      <c r="AA959" s="24">
        <f>L959*(_xlfn.XLOOKUP(K959,'FX rates'!$A$2:$A$38,'FX rates'!$B$2:$B$38))</f>
        <v>180915.17401028413</v>
      </c>
      <c r="AB959" s="24">
        <f>V959*(_xlfn.XLOOKUP(K959,'FX rates'!$A$2:$A$38,'FX rates'!$B$2:$B$38))</f>
        <v>882773.91496418149</v>
      </c>
      <c r="AC959" s="24">
        <f>X959*(_xlfn.XLOOKUP(W959,'FX rates'!$A$2:$A$38,'FX rates'!$B$2:$B$38))</f>
        <v>195388.3879311069</v>
      </c>
      <c r="AD959" s="24">
        <f>Y959*(_xlfn.XLOOKUP(W959,'FX rates'!$A$2:$A$38,'FX rates'!$B$2:$B$38))</f>
        <v>531470.64248241158</v>
      </c>
      <c r="AE959" s="30">
        <f t="shared" si="203"/>
        <v>8.0000000000000238E-2</v>
      </c>
      <c r="AF959" s="31">
        <f t="shared" si="204"/>
        <v>10876.800000000017</v>
      </c>
      <c r="AG959" s="23">
        <f t="shared" si="205"/>
        <v>701858.74095389736</v>
      </c>
      <c r="AH959" s="35">
        <f t="shared" si="199"/>
        <v>1.3306500000756409</v>
      </c>
      <c r="AI959" s="23">
        <f>U959*(_xlfn.XLOOKUP(K959,'FX rates'!$A$2:$A$38,'FX rates'!$B$2:$B$38))</f>
        <v>0</v>
      </c>
      <c r="AJ959" s="23">
        <f>Q959*(_xlfn.XLOOKUP(K959,'FX rates'!$A$2:$A$38,'FX rates'!$B$2:$B$38))</f>
        <v>0</v>
      </c>
      <c r="AK959" s="23">
        <f>R959*(_xlfn.XLOOKUP(K959,'FX rates'!$A$2:$A$38,'FX rates'!$B$2:$B$38))</f>
        <v>0</v>
      </c>
      <c r="AM959" s="4"/>
      <c r="AN959" s="4"/>
      <c r="AO959" s="4"/>
      <c r="AP959" s="32">
        <f t="shared" si="200"/>
        <v>0.72007281553398061</v>
      </c>
      <c r="AQ959" s="32">
        <f t="shared" si="201"/>
        <v>0</v>
      </c>
      <c r="AR959" s="24">
        <f t="shared" si="206"/>
        <v>252569.98800000004</v>
      </c>
      <c r="AS959" s="24" t="str">
        <f t="shared" si="207"/>
        <v>0</v>
      </c>
      <c r="AT959" s="24">
        <f t="shared" si="208"/>
        <v>478323.57823417045</v>
      </c>
      <c r="AU959" s="24">
        <f t="shared" si="209"/>
        <v>53147.064248241135</v>
      </c>
    </row>
    <row r="960" spans="1:47" x14ac:dyDescent="0.25">
      <c r="A960" s="28" t="s">
        <v>15865</v>
      </c>
      <c r="B960" s="28" t="s">
        <v>13026</v>
      </c>
      <c r="C960" s="28" t="s">
        <v>13027</v>
      </c>
      <c r="D960" s="28" t="s">
        <v>13028</v>
      </c>
      <c r="E960" s="28" t="s">
        <v>13029</v>
      </c>
      <c r="F960" s="29">
        <v>44571</v>
      </c>
      <c r="G960" s="29">
        <v>44896</v>
      </c>
      <c r="H960" s="28" t="s">
        <v>13030</v>
      </c>
      <c r="I960" s="28" t="s">
        <v>16039</v>
      </c>
      <c r="J960" s="28" t="s">
        <v>16053</v>
      </c>
      <c r="K960" s="28" t="s">
        <v>13031</v>
      </c>
      <c r="L960" s="27">
        <v>121387.20000000003</v>
      </c>
      <c r="M960" s="27">
        <v>11495.000000000002</v>
      </c>
      <c r="N960" s="27">
        <v>0</v>
      </c>
      <c r="O960" s="27">
        <v>0</v>
      </c>
      <c r="P960" s="27">
        <f t="shared" si="196"/>
        <v>11495.000000000002</v>
      </c>
      <c r="Q960" s="27">
        <v>0</v>
      </c>
      <c r="R960" s="27">
        <v>0</v>
      </c>
      <c r="S960" s="27">
        <v>0</v>
      </c>
      <c r="T960" s="27">
        <f t="shared" si="197"/>
        <v>0</v>
      </c>
      <c r="U960" s="27">
        <v>0</v>
      </c>
      <c r="V960" s="27">
        <f t="shared" si="198"/>
        <v>132882.20000000004</v>
      </c>
      <c r="W960" s="28" t="s">
        <v>13032</v>
      </c>
      <c r="X960" s="27">
        <v>125028.81600000004</v>
      </c>
      <c r="Y960" s="27">
        <f t="shared" si="202"/>
        <v>261897.48200000008</v>
      </c>
      <c r="Z960" s="4" t="str" cm="1">
        <f t="array" ref="Z960">_xlfn.IFS(YEARFRAC(F960,G960)&lt;1,"&lt;1 Year",YEARFRAC(F960,G960)&lt;=5,"1-5 Years",YEARFRAC(F960,G960)&gt;5,"&gt;5 Years")</f>
        <v>&lt;1 Year</v>
      </c>
      <c r="AA960" s="24">
        <f>L960*(_xlfn.XLOOKUP(K960,'FX rates'!$A$2:$A$38,'FX rates'!$B$2:$B$38))</f>
        <v>141695.27855637972</v>
      </c>
      <c r="AB960" s="24">
        <f>V960*(_xlfn.XLOOKUP(K960,'FX rates'!$A$2:$A$38,'FX rates'!$B$2:$B$38))</f>
        <v>155113.39205603689</v>
      </c>
      <c r="AC960" s="24">
        <f>X960*(_xlfn.XLOOKUP(W960,'FX rates'!$A$2:$A$38,'FX rates'!$B$2:$B$38))</f>
        <v>145946.1369130711</v>
      </c>
      <c r="AD960" s="24">
        <f>Y960*(_xlfn.XLOOKUP(W960,'FX rates'!$A$2:$A$38,'FX rates'!$B$2:$B$38))</f>
        <v>305712.93073078908</v>
      </c>
      <c r="AE960" s="30">
        <f t="shared" si="203"/>
        <v>2.9999999999999867E-2</v>
      </c>
      <c r="AF960" s="31">
        <f t="shared" si="204"/>
        <v>3641.6160000000091</v>
      </c>
      <c r="AG960" s="23">
        <f t="shared" si="205"/>
        <v>13418.113499657164</v>
      </c>
      <c r="AH960" s="35">
        <f t="shared" si="199"/>
        <v>1.1672999999701754</v>
      </c>
      <c r="AI960" s="23">
        <f>U960*(_xlfn.XLOOKUP(K960,'FX rates'!$A$2:$A$38,'FX rates'!$B$2:$B$38))</f>
        <v>0</v>
      </c>
      <c r="AJ960" s="23">
        <f>Q960*(_xlfn.XLOOKUP(K960,'FX rates'!$A$2:$A$38,'FX rates'!$B$2:$B$38))</f>
        <v>0</v>
      </c>
      <c r="AK960" s="23">
        <f>R960*(_xlfn.XLOOKUP(K960,'FX rates'!$A$2:$A$38,'FX rates'!$B$2:$B$38))</f>
        <v>0</v>
      </c>
      <c r="AM960" s="4"/>
      <c r="AN960" s="4"/>
      <c r="AO960" s="4"/>
      <c r="AP960" s="32">
        <f t="shared" si="200"/>
        <v>9.4696969696969696E-2</v>
      </c>
      <c r="AQ960" s="32">
        <f t="shared" si="201"/>
        <v>0</v>
      </c>
      <c r="AR960" s="24">
        <f t="shared" si="206"/>
        <v>136868.66600000006</v>
      </c>
      <c r="AS960" s="24" t="str">
        <f t="shared" si="207"/>
        <v>0</v>
      </c>
      <c r="AT960" s="24">
        <f t="shared" si="208"/>
        <v>275141.63765771018</v>
      </c>
      <c r="AU960" s="24">
        <f t="shared" si="209"/>
        <v>30571.293073078908</v>
      </c>
    </row>
    <row r="961" spans="1:47" x14ac:dyDescent="0.25">
      <c r="A961" s="28" t="s">
        <v>15866</v>
      </c>
      <c r="B961" s="28" t="s">
        <v>13033</v>
      </c>
      <c r="C961" s="28" t="s">
        <v>13034</v>
      </c>
      <c r="D961" s="28" t="s">
        <v>13035</v>
      </c>
      <c r="E961" s="28" t="s">
        <v>13036</v>
      </c>
      <c r="F961" s="29">
        <v>44564</v>
      </c>
      <c r="G961" s="29">
        <v>44896</v>
      </c>
      <c r="H961" s="28" t="s">
        <v>13037</v>
      </c>
      <c r="I961" s="28" t="s">
        <v>16033</v>
      </c>
      <c r="J961" s="28" t="s">
        <v>16056</v>
      </c>
      <c r="K961" s="28" t="s">
        <v>13038</v>
      </c>
      <c r="L961" s="27">
        <v>147029.74</v>
      </c>
      <c r="M961" s="27">
        <v>53350.000000000007</v>
      </c>
      <c r="N961" s="27">
        <v>0</v>
      </c>
      <c r="O961" s="27">
        <v>0</v>
      </c>
      <c r="P961" s="27">
        <f t="shared" si="196"/>
        <v>53350.000000000007</v>
      </c>
      <c r="Q961" s="27">
        <v>0</v>
      </c>
      <c r="R961" s="27">
        <v>0</v>
      </c>
      <c r="S961" s="27">
        <v>0</v>
      </c>
      <c r="T961" s="27">
        <f t="shared" si="197"/>
        <v>0</v>
      </c>
      <c r="U961" s="27">
        <v>0</v>
      </c>
      <c r="V961" s="27">
        <f t="shared" si="198"/>
        <v>200379.74</v>
      </c>
      <c r="W961" s="28" t="s">
        <v>13039</v>
      </c>
      <c r="X961" s="27">
        <v>155851.52439999999</v>
      </c>
      <c r="Y961" s="27">
        <f t="shared" si="202"/>
        <v>368254.04879999999</v>
      </c>
      <c r="Z961" s="4" t="str" cm="1">
        <f t="array" ref="Z961">_xlfn.IFS(YEARFRAC(F961,G961)&lt;1,"&lt;1 Year",YEARFRAC(F961,G961)&lt;=5,"1-5 Years",YEARFRAC(F961,G961)&gt;5,"&gt;5 Years")</f>
        <v>&lt;1 Year</v>
      </c>
      <c r="AA961" s="24">
        <f>L961*(_xlfn.XLOOKUP(K961,'FX rates'!$A$2:$A$38,'FX rates'!$B$2:$B$38))</f>
        <v>171627.81549761488</v>
      </c>
      <c r="AB961" s="24">
        <f>V961*(_xlfn.XLOOKUP(K961,'FX rates'!$A$2:$A$38,'FX rates'!$B$2:$B$38))</f>
        <v>233903.27049602376</v>
      </c>
      <c r="AC961" s="24">
        <f>X961*(_xlfn.XLOOKUP(W961,'FX rates'!$A$2:$A$38,'FX rates'!$B$2:$B$38))</f>
        <v>181925.48442747179</v>
      </c>
      <c r="AD961" s="24">
        <f>Y961*(_xlfn.XLOOKUP(W961,'FX rates'!$A$2:$A$38,'FX rates'!$B$2:$B$38))</f>
        <v>429862.95115325699</v>
      </c>
      <c r="AE961" s="30">
        <f t="shared" si="203"/>
        <v>6.0000000000000102E-2</v>
      </c>
      <c r="AF961" s="31">
        <f t="shared" si="204"/>
        <v>8821.7844000000041</v>
      </c>
      <c r="AG961" s="23">
        <f t="shared" si="205"/>
        <v>62275.454998408881</v>
      </c>
      <c r="AH961" s="35">
        <f t="shared" si="199"/>
        <v>1.1672999999701754</v>
      </c>
      <c r="AI961" s="23">
        <f>U961*(_xlfn.XLOOKUP(K961,'FX rates'!$A$2:$A$38,'FX rates'!$B$2:$B$38))</f>
        <v>0</v>
      </c>
      <c r="AJ961" s="23">
        <f>Q961*(_xlfn.XLOOKUP(K961,'FX rates'!$A$2:$A$38,'FX rates'!$B$2:$B$38))</f>
        <v>0</v>
      </c>
      <c r="AK961" s="23">
        <f>R961*(_xlfn.XLOOKUP(K961,'FX rates'!$A$2:$A$38,'FX rates'!$B$2:$B$38))</f>
        <v>0</v>
      </c>
      <c r="AM961" s="4"/>
      <c r="AN961" s="4"/>
      <c r="AO961" s="4"/>
      <c r="AP961" s="32">
        <f t="shared" si="200"/>
        <v>0.3628517604669641</v>
      </c>
      <c r="AQ961" s="32">
        <f t="shared" si="201"/>
        <v>0</v>
      </c>
      <c r="AR961" s="24">
        <f t="shared" si="206"/>
        <v>212402.52439999999</v>
      </c>
      <c r="AS961" s="24" t="str">
        <f t="shared" si="207"/>
        <v>0</v>
      </c>
      <c r="AT961" s="24">
        <f t="shared" si="208"/>
        <v>386876.65603793127</v>
      </c>
      <c r="AU961" s="24">
        <f t="shared" si="209"/>
        <v>42986.295115325716</v>
      </c>
    </row>
    <row r="962" spans="1:47" x14ac:dyDescent="0.25">
      <c r="A962" s="28" t="s">
        <v>15867</v>
      </c>
      <c r="B962" s="28" t="s">
        <v>13040</v>
      </c>
      <c r="C962" s="28" t="s">
        <v>13041</v>
      </c>
      <c r="D962" s="28" t="s">
        <v>13042</v>
      </c>
      <c r="E962" s="28" t="s">
        <v>13043</v>
      </c>
      <c r="F962" s="29">
        <v>44564</v>
      </c>
      <c r="G962" s="29">
        <v>44896</v>
      </c>
      <c r="H962" s="28" t="s">
        <v>13044</v>
      </c>
      <c r="I962" s="28" t="s">
        <v>16047</v>
      </c>
      <c r="J962" s="28" t="s">
        <v>16051</v>
      </c>
      <c r="K962" s="28" t="s">
        <v>13045</v>
      </c>
      <c r="L962" s="27">
        <v>167475</v>
      </c>
      <c r="M962" s="27">
        <v>64350</v>
      </c>
      <c r="N962" s="27">
        <v>0</v>
      </c>
      <c r="O962" s="27">
        <v>0</v>
      </c>
      <c r="P962" s="27">
        <f t="shared" ref="P962:P1025" si="210">M962+N962+O962</f>
        <v>64350</v>
      </c>
      <c r="Q962" s="27">
        <v>0</v>
      </c>
      <c r="R962" s="27">
        <v>0</v>
      </c>
      <c r="S962" s="27">
        <v>0</v>
      </c>
      <c r="T962" s="27">
        <f t="shared" ref="T962:T1025" si="211">+Q962+R962+S962</f>
        <v>0</v>
      </c>
      <c r="U962" s="27">
        <v>0</v>
      </c>
      <c r="V962" s="27">
        <f t="shared" ref="V962:V1025" si="212">L962+P962+T962+U962</f>
        <v>231825</v>
      </c>
      <c r="W962" s="28" t="s">
        <v>13046</v>
      </c>
      <c r="X962" s="27">
        <v>177523.5</v>
      </c>
      <c r="Y962" s="27">
        <f t="shared" si="202"/>
        <v>423258</v>
      </c>
      <c r="Z962" s="4" t="str" cm="1">
        <f t="array" ref="Z962">_xlfn.IFS(YEARFRAC(F962,G962)&lt;1,"&lt;1 Year",YEARFRAC(F962,G962)&lt;=5,"1-5 Years",YEARFRAC(F962,G962)&gt;5,"&gt;5 Years")</f>
        <v>&lt;1 Year</v>
      </c>
      <c r="AA962" s="24">
        <f>L962*(_xlfn.XLOOKUP(K962,'FX rates'!$A$2:$A$38,'FX rates'!$B$2:$B$38))</f>
        <v>167475</v>
      </c>
      <c r="AB962" s="24">
        <f>V962*(_xlfn.XLOOKUP(K962,'FX rates'!$A$2:$A$38,'FX rates'!$B$2:$B$38))</f>
        <v>231825</v>
      </c>
      <c r="AC962" s="24">
        <f>X962*(_xlfn.XLOOKUP(W962,'FX rates'!$A$2:$A$38,'FX rates'!$B$2:$B$38))</f>
        <v>177523.5</v>
      </c>
      <c r="AD962" s="24">
        <f>Y962*(_xlfn.XLOOKUP(W962,'FX rates'!$A$2:$A$38,'FX rates'!$B$2:$B$38))</f>
        <v>423258</v>
      </c>
      <c r="AE962" s="30">
        <f t="shared" si="203"/>
        <v>0.06</v>
      </c>
      <c r="AF962" s="31">
        <f t="shared" si="204"/>
        <v>10048.5</v>
      </c>
      <c r="AG962" s="23">
        <f t="shared" si="205"/>
        <v>64350</v>
      </c>
      <c r="AH962" s="35">
        <f t="shared" ref="AH962:AH1025" si="213">AC962/X962</f>
        <v>1</v>
      </c>
      <c r="AI962" s="23">
        <f>U962*(_xlfn.XLOOKUP(K962,'FX rates'!$A$2:$A$38,'FX rates'!$B$2:$B$38))</f>
        <v>0</v>
      </c>
      <c r="AJ962" s="23">
        <f>Q962*(_xlfn.XLOOKUP(K962,'FX rates'!$A$2:$A$38,'FX rates'!$B$2:$B$38))</f>
        <v>0</v>
      </c>
      <c r="AK962" s="23">
        <f>R962*(_xlfn.XLOOKUP(K962,'FX rates'!$A$2:$A$38,'FX rates'!$B$2:$B$38))</f>
        <v>0</v>
      </c>
      <c r="AM962" s="4"/>
      <c r="AN962" s="4"/>
      <c r="AO962" s="4"/>
      <c r="AP962" s="32">
        <f t="shared" ref="AP962:AP1025" si="214">M962/L962</f>
        <v>0.38423645320197042</v>
      </c>
      <c r="AQ962" s="32">
        <f t="shared" ref="AQ962:AQ1025" si="215">O962/L962</f>
        <v>0</v>
      </c>
      <c r="AR962" s="24">
        <f t="shared" si="206"/>
        <v>245734.5</v>
      </c>
      <c r="AS962" s="24" t="str">
        <f t="shared" si="207"/>
        <v>0</v>
      </c>
      <c r="AT962" s="24">
        <f t="shared" si="208"/>
        <v>380932.2</v>
      </c>
      <c r="AU962" s="24">
        <f t="shared" si="209"/>
        <v>42325.799999999988</v>
      </c>
    </row>
    <row r="963" spans="1:47" x14ac:dyDescent="0.25">
      <c r="A963" s="28" t="s">
        <v>15868</v>
      </c>
      <c r="B963" s="28" t="s">
        <v>13047</v>
      </c>
      <c r="C963" s="28" t="s">
        <v>13048</v>
      </c>
      <c r="D963" s="28" t="s">
        <v>13049</v>
      </c>
      <c r="E963" s="28" t="s">
        <v>13050</v>
      </c>
      <c r="F963" s="29">
        <v>44564</v>
      </c>
      <c r="G963" s="29">
        <v>44896</v>
      </c>
      <c r="H963" s="28" t="s">
        <v>13051</v>
      </c>
      <c r="I963" s="28" t="s">
        <v>16053</v>
      </c>
      <c r="J963" s="28" t="s">
        <v>16034</v>
      </c>
      <c r="K963" s="28" t="s">
        <v>13052</v>
      </c>
      <c r="L963" s="27">
        <v>139132.4</v>
      </c>
      <c r="M963" s="27">
        <v>35035</v>
      </c>
      <c r="N963" s="27">
        <v>0</v>
      </c>
      <c r="O963" s="27">
        <v>0</v>
      </c>
      <c r="P963" s="27">
        <f t="shared" si="210"/>
        <v>35035</v>
      </c>
      <c r="Q963" s="27">
        <v>0</v>
      </c>
      <c r="R963" s="27">
        <v>0</v>
      </c>
      <c r="S963" s="27">
        <v>0</v>
      </c>
      <c r="T963" s="27">
        <f t="shared" si="211"/>
        <v>0</v>
      </c>
      <c r="U963" s="27">
        <v>0</v>
      </c>
      <c r="V963" s="27">
        <f t="shared" si="212"/>
        <v>174167.4</v>
      </c>
      <c r="W963" s="28" t="s">
        <v>13053</v>
      </c>
      <c r="X963" s="27">
        <v>150262.992</v>
      </c>
      <c r="Y963" s="27">
        <f t="shared" ref="Y963:Y1026" si="216">X963+AR963+AS963</f>
        <v>338363.78399999999</v>
      </c>
      <c r="Z963" s="4" t="str" cm="1">
        <f t="array" ref="Z963">_xlfn.IFS(YEARFRAC(F963,G963)&lt;1,"&lt;1 Year",YEARFRAC(F963,G963)&lt;=5,"1-5 Years",YEARFRAC(F963,G963)&gt;5,"&gt;5 Years")</f>
        <v>&lt;1 Year</v>
      </c>
      <c r="AA963" s="24">
        <f>L963*(_xlfn.XLOOKUP(K963,'FX rates'!$A$2:$A$38,'FX rates'!$B$2:$B$38))</f>
        <v>139132.4</v>
      </c>
      <c r="AB963" s="24">
        <f>V963*(_xlfn.XLOOKUP(K963,'FX rates'!$A$2:$A$38,'FX rates'!$B$2:$B$38))</f>
        <v>174167.4</v>
      </c>
      <c r="AC963" s="24">
        <f>X963*(_xlfn.XLOOKUP(W963,'FX rates'!$A$2:$A$38,'FX rates'!$B$2:$B$38))</f>
        <v>150262.992</v>
      </c>
      <c r="AD963" s="24">
        <f>Y963*(_xlfn.XLOOKUP(W963,'FX rates'!$A$2:$A$38,'FX rates'!$B$2:$B$38))</f>
        <v>338363.78399999999</v>
      </c>
      <c r="AE963" s="30">
        <f t="shared" ref="AE963:AE1026" si="217">(AC963-AA963)/AA963</f>
        <v>8.0000000000000029E-2</v>
      </c>
      <c r="AF963" s="31">
        <f t="shared" ref="AF963:AF1026" si="218">X963-L963</f>
        <v>11130.592000000004</v>
      </c>
      <c r="AG963" s="23">
        <f t="shared" ref="AG963:AG1026" si="219">AB963-AA963</f>
        <v>35035</v>
      </c>
      <c r="AH963" s="35">
        <f t="shared" si="213"/>
        <v>1</v>
      </c>
      <c r="AI963" s="23">
        <f>U963*(_xlfn.XLOOKUP(K963,'FX rates'!$A$2:$A$38,'FX rates'!$B$2:$B$38))</f>
        <v>0</v>
      </c>
      <c r="AJ963" s="23">
        <f>Q963*(_xlfn.XLOOKUP(K963,'FX rates'!$A$2:$A$38,'FX rates'!$B$2:$B$38))</f>
        <v>0</v>
      </c>
      <c r="AK963" s="23">
        <f>R963*(_xlfn.XLOOKUP(K963,'FX rates'!$A$2:$A$38,'FX rates'!$B$2:$B$38))</f>
        <v>0</v>
      </c>
      <c r="AM963" s="4"/>
      <c r="AN963" s="4"/>
      <c r="AO963" s="4"/>
      <c r="AP963" s="32">
        <f t="shared" si="214"/>
        <v>0.25181050567660734</v>
      </c>
      <c r="AQ963" s="32">
        <f t="shared" si="215"/>
        <v>0</v>
      </c>
      <c r="AR963" s="24">
        <f t="shared" ref="AR963:AR1026" si="220">X963*(1+AP963)</f>
        <v>188100.79200000002</v>
      </c>
      <c r="AS963" s="24" t="str">
        <f t="shared" ref="AS963:AS1026" si="221">IF(AQ963&gt;0,X963*(1+AQ963),"0")</f>
        <v>0</v>
      </c>
      <c r="AT963" s="24">
        <f t="shared" ref="AT963:AT1026" si="222">AD963*(0.9)</f>
        <v>304527.4056</v>
      </c>
      <c r="AU963" s="24">
        <f t="shared" ref="AU963:AU1026" si="223">AD963-AT963</f>
        <v>33836.378399999987</v>
      </c>
    </row>
    <row r="964" spans="1:47" x14ac:dyDescent="0.25">
      <c r="A964" s="28" t="s">
        <v>15869</v>
      </c>
      <c r="B964" s="28" t="s">
        <v>13054</v>
      </c>
      <c r="C964" s="28" t="s">
        <v>13055</v>
      </c>
      <c r="D964" s="28" t="s">
        <v>13056</v>
      </c>
      <c r="E964" s="28" t="s">
        <v>13057</v>
      </c>
      <c r="F964" s="29">
        <v>44571</v>
      </c>
      <c r="G964" s="29">
        <v>44896</v>
      </c>
      <c r="H964" s="28" t="s">
        <v>13058</v>
      </c>
      <c r="I964" s="28" t="s">
        <v>16036</v>
      </c>
      <c r="J964" s="28" t="s">
        <v>16047</v>
      </c>
      <c r="K964" s="28" t="s">
        <v>13059</v>
      </c>
      <c r="L964" s="27">
        <v>181896</v>
      </c>
      <c r="M964" s="27">
        <v>17908</v>
      </c>
      <c r="N964" s="27">
        <v>0</v>
      </c>
      <c r="O964" s="27">
        <v>0</v>
      </c>
      <c r="P964" s="27">
        <f t="shared" si="210"/>
        <v>17908</v>
      </c>
      <c r="Q964" s="27">
        <v>0</v>
      </c>
      <c r="R964" s="27">
        <v>0</v>
      </c>
      <c r="S964" s="27">
        <v>0</v>
      </c>
      <c r="T964" s="27">
        <f t="shared" si="211"/>
        <v>0</v>
      </c>
      <c r="U964" s="27">
        <v>0</v>
      </c>
      <c r="V964" s="27">
        <f t="shared" si="212"/>
        <v>199804</v>
      </c>
      <c r="W964" s="28" t="s">
        <v>13060</v>
      </c>
      <c r="X964" s="27">
        <v>205542.47999999998</v>
      </c>
      <c r="Y964" s="27">
        <f t="shared" si="216"/>
        <v>431320.99999999994</v>
      </c>
      <c r="Z964" s="4" t="str" cm="1">
        <f t="array" ref="Z964">_xlfn.IFS(YEARFRAC(F964,G964)&lt;1,"&lt;1 Year",YEARFRAC(F964,G964)&lt;=5,"1-5 Years",YEARFRAC(F964,G964)&gt;5,"&gt;5 Years")</f>
        <v>&lt;1 Year</v>
      </c>
      <c r="AA964" s="24">
        <f>L964*(_xlfn.XLOOKUP(K964,'FX rates'!$A$2:$A$38,'FX rates'!$B$2:$B$38))</f>
        <v>181896</v>
      </c>
      <c r="AB964" s="24">
        <f>V964*(_xlfn.XLOOKUP(K964,'FX rates'!$A$2:$A$38,'FX rates'!$B$2:$B$38))</f>
        <v>199804</v>
      </c>
      <c r="AC964" s="24">
        <f>X964*(_xlfn.XLOOKUP(W964,'FX rates'!$A$2:$A$38,'FX rates'!$B$2:$B$38))</f>
        <v>205542.47999999998</v>
      </c>
      <c r="AD964" s="24">
        <f>Y964*(_xlfn.XLOOKUP(W964,'FX rates'!$A$2:$A$38,'FX rates'!$B$2:$B$38))</f>
        <v>431320.99999999994</v>
      </c>
      <c r="AE964" s="30">
        <f t="shared" si="217"/>
        <v>0.12999999999999989</v>
      </c>
      <c r="AF964" s="31">
        <f t="shared" si="218"/>
        <v>23646.479999999981</v>
      </c>
      <c r="AG964" s="23">
        <f t="shared" si="219"/>
        <v>17908</v>
      </c>
      <c r="AH964" s="35">
        <f t="shared" si="213"/>
        <v>1</v>
      </c>
      <c r="AI964" s="23">
        <f>U964*(_xlfn.XLOOKUP(K964,'FX rates'!$A$2:$A$38,'FX rates'!$B$2:$B$38))</f>
        <v>0</v>
      </c>
      <c r="AJ964" s="23">
        <f>Q964*(_xlfn.XLOOKUP(K964,'FX rates'!$A$2:$A$38,'FX rates'!$B$2:$B$38))</f>
        <v>0</v>
      </c>
      <c r="AK964" s="23">
        <f>R964*(_xlfn.XLOOKUP(K964,'FX rates'!$A$2:$A$38,'FX rates'!$B$2:$B$38))</f>
        <v>0</v>
      </c>
      <c r="AM964" s="4"/>
      <c r="AN964" s="4"/>
      <c r="AO964" s="4"/>
      <c r="AP964" s="32">
        <f t="shared" si="214"/>
        <v>9.8451862602806001E-2</v>
      </c>
      <c r="AQ964" s="32">
        <f t="shared" si="215"/>
        <v>0</v>
      </c>
      <c r="AR964" s="24">
        <f t="shared" si="220"/>
        <v>225778.51999999996</v>
      </c>
      <c r="AS964" s="24" t="str">
        <f t="shared" si="221"/>
        <v>0</v>
      </c>
      <c r="AT964" s="24">
        <f t="shared" si="222"/>
        <v>388188.89999999997</v>
      </c>
      <c r="AU964" s="24">
        <f t="shared" si="223"/>
        <v>43132.099999999977</v>
      </c>
    </row>
    <row r="965" spans="1:47" x14ac:dyDescent="0.25">
      <c r="A965" s="28" t="s">
        <v>15870</v>
      </c>
      <c r="B965" s="28" t="s">
        <v>13061</v>
      </c>
      <c r="C965" s="28" t="s">
        <v>13062</v>
      </c>
      <c r="D965" s="28" t="s">
        <v>13063</v>
      </c>
      <c r="E965" s="28" t="s">
        <v>13064</v>
      </c>
      <c r="F965" s="29">
        <v>44579</v>
      </c>
      <c r="G965" s="29">
        <v>44896</v>
      </c>
      <c r="H965" s="28" t="s">
        <v>13065</v>
      </c>
      <c r="I965" s="28" t="s">
        <v>16053</v>
      </c>
      <c r="J965" s="28" t="s">
        <v>16032</v>
      </c>
      <c r="K965" s="28" t="s">
        <v>13066</v>
      </c>
      <c r="L965" s="27">
        <v>156750.00000000003</v>
      </c>
      <c r="M965" s="27">
        <v>138710</v>
      </c>
      <c r="N965" s="27">
        <v>0</v>
      </c>
      <c r="O965" s="27">
        <v>0</v>
      </c>
      <c r="P965" s="27">
        <f t="shared" si="210"/>
        <v>138710</v>
      </c>
      <c r="Q965" s="27">
        <v>0</v>
      </c>
      <c r="R965" s="27">
        <v>0</v>
      </c>
      <c r="S965" s="27">
        <v>0</v>
      </c>
      <c r="T965" s="27">
        <f t="shared" si="211"/>
        <v>0</v>
      </c>
      <c r="U965" s="27">
        <v>0</v>
      </c>
      <c r="V965" s="27">
        <f t="shared" si="212"/>
        <v>295460</v>
      </c>
      <c r="W965" s="28" t="s">
        <v>13067</v>
      </c>
      <c r="X965" s="27">
        <v>173992.50000000006</v>
      </c>
      <c r="Y965" s="27">
        <f t="shared" si="216"/>
        <v>501953.10000000015</v>
      </c>
      <c r="Z965" s="4" t="str" cm="1">
        <f t="array" ref="Z965">_xlfn.IFS(YEARFRAC(F965,G965)&lt;1,"&lt;1 Year",YEARFRAC(F965,G965)&lt;=5,"1-5 Years",YEARFRAC(F965,G965)&gt;5,"&gt;5 Years")</f>
        <v>&lt;1 Year</v>
      </c>
      <c r="AA965" s="24">
        <f>L965*(_xlfn.XLOOKUP(K965,'FX rates'!$A$2:$A$38,'FX rates'!$B$2:$B$38))</f>
        <v>208579.38751185677</v>
      </c>
      <c r="AB965" s="24">
        <f>V965*(_xlfn.XLOOKUP(K965,'FX rates'!$A$2:$A$38,'FX rates'!$B$2:$B$38))</f>
        <v>393153.84902234888</v>
      </c>
      <c r="AC965" s="24">
        <f>X965*(_xlfn.XLOOKUP(W965,'FX rates'!$A$2:$A$38,'FX rates'!$B$2:$B$38))</f>
        <v>231523.12013816103</v>
      </c>
      <c r="AD965" s="24">
        <f>Y965*(_xlfn.XLOOKUP(W965,'FX rates'!$A$2:$A$38,'FX rates'!$B$2:$B$38))</f>
        <v>667923.89255296835</v>
      </c>
      <c r="AE965" s="30">
        <f t="shared" si="217"/>
        <v>0.11000000000000008</v>
      </c>
      <c r="AF965" s="31">
        <f t="shared" si="218"/>
        <v>17242.500000000029</v>
      </c>
      <c r="AG965" s="23">
        <f t="shared" si="219"/>
        <v>184574.46151049211</v>
      </c>
      <c r="AH965" s="35">
        <f t="shared" si="213"/>
        <v>1.3306500000756409</v>
      </c>
      <c r="AI965" s="23">
        <f>U965*(_xlfn.XLOOKUP(K965,'FX rates'!$A$2:$A$38,'FX rates'!$B$2:$B$38))</f>
        <v>0</v>
      </c>
      <c r="AJ965" s="23">
        <f>Q965*(_xlfn.XLOOKUP(K965,'FX rates'!$A$2:$A$38,'FX rates'!$B$2:$B$38))</f>
        <v>0</v>
      </c>
      <c r="AK965" s="23">
        <f>R965*(_xlfn.XLOOKUP(K965,'FX rates'!$A$2:$A$38,'FX rates'!$B$2:$B$38))</f>
        <v>0</v>
      </c>
      <c r="AM965" s="4"/>
      <c r="AN965" s="4"/>
      <c r="AO965" s="4"/>
      <c r="AP965" s="32">
        <f t="shared" si="214"/>
        <v>0.88491228070175421</v>
      </c>
      <c r="AQ965" s="32">
        <f t="shared" si="215"/>
        <v>0</v>
      </c>
      <c r="AR965" s="24">
        <f t="shared" si="220"/>
        <v>327960.60000000009</v>
      </c>
      <c r="AS965" s="24" t="str">
        <f t="shared" si="221"/>
        <v>0</v>
      </c>
      <c r="AT965" s="24">
        <f t="shared" si="222"/>
        <v>601131.50329767156</v>
      </c>
      <c r="AU965" s="24">
        <f t="shared" si="223"/>
        <v>66792.389255296788</v>
      </c>
    </row>
    <row r="966" spans="1:47" x14ac:dyDescent="0.25">
      <c r="A966" s="28" t="s">
        <v>15871</v>
      </c>
      <c r="B966" s="28" t="s">
        <v>13068</v>
      </c>
      <c r="C966" s="28" t="s">
        <v>13069</v>
      </c>
      <c r="D966" s="28" t="s">
        <v>13070</v>
      </c>
      <c r="E966" s="28" t="s">
        <v>13071</v>
      </c>
      <c r="F966" s="29">
        <v>44571</v>
      </c>
      <c r="G966" s="29">
        <v>44896</v>
      </c>
      <c r="H966" s="28" t="s">
        <v>13072</v>
      </c>
      <c r="I966" s="28" t="s">
        <v>16055</v>
      </c>
      <c r="J966" s="28" t="s">
        <v>16040</v>
      </c>
      <c r="K966" s="28" t="s">
        <v>13073</v>
      </c>
      <c r="L966" s="27">
        <v>212528.14</v>
      </c>
      <c r="M966" s="27">
        <v>26393.4</v>
      </c>
      <c r="N966" s="27">
        <v>0</v>
      </c>
      <c r="O966" s="27">
        <v>0</v>
      </c>
      <c r="P966" s="27">
        <f t="shared" si="210"/>
        <v>26393.4</v>
      </c>
      <c r="Q966" s="27">
        <v>0</v>
      </c>
      <c r="R966" s="27">
        <v>0</v>
      </c>
      <c r="S966" s="27">
        <v>0</v>
      </c>
      <c r="T966" s="27">
        <f t="shared" si="211"/>
        <v>0</v>
      </c>
      <c r="U966" s="27">
        <v>0</v>
      </c>
      <c r="V966" s="27">
        <f t="shared" si="212"/>
        <v>238921.54</v>
      </c>
      <c r="W966" s="28" t="s">
        <v>13074</v>
      </c>
      <c r="X966" s="27">
        <v>235906.23540000003</v>
      </c>
      <c r="Y966" s="27">
        <f t="shared" si="216"/>
        <v>501109.14480000013</v>
      </c>
      <c r="Z966" s="4" t="str" cm="1">
        <f t="array" ref="Z966">_xlfn.IFS(YEARFRAC(F966,G966)&lt;1,"&lt;1 Year",YEARFRAC(F966,G966)&lt;=5,"1-5 Years",YEARFRAC(F966,G966)&gt;5,"&gt;5 Years")</f>
        <v>&lt;1 Year</v>
      </c>
      <c r="AA966" s="24">
        <f>L966*(_xlfn.XLOOKUP(K966,'FX rates'!$A$2:$A$38,'FX rates'!$B$2:$B$38))</f>
        <v>212528.14</v>
      </c>
      <c r="AB966" s="24">
        <f>V966*(_xlfn.XLOOKUP(K966,'FX rates'!$A$2:$A$38,'FX rates'!$B$2:$B$38))</f>
        <v>238921.54</v>
      </c>
      <c r="AC966" s="24">
        <f>X966*(_xlfn.XLOOKUP(W966,'FX rates'!$A$2:$A$38,'FX rates'!$B$2:$B$38))</f>
        <v>235906.23540000003</v>
      </c>
      <c r="AD966" s="24">
        <f>Y966*(_xlfn.XLOOKUP(W966,'FX rates'!$A$2:$A$38,'FX rates'!$B$2:$B$38))</f>
        <v>501109.14480000013</v>
      </c>
      <c r="AE966" s="30">
        <f t="shared" si="217"/>
        <v>0.11000000000000008</v>
      </c>
      <c r="AF966" s="31">
        <f t="shared" si="218"/>
        <v>23378.09540000002</v>
      </c>
      <c r="AG966" s="23">
        <f t="shared" si="219"/>
        <v>26393.399999999994</v>
      </c>
      <c r="AH966" s="35">
        <f t="shared" si="213"/>
        <v>1</v>
      </c>
      <c r="AI966" s="23">
        <f>U966*(_xlfn.XLOOKUP(K966,'FX rates'!$A$2:$A$38,'FX rates'!$B$2:$B$38))</f>
        <v>0</v>
      </c>
      <c r="AJ966" s="23">
        <f>Q966*(_xlfn.XLOOKUP(K966,'FX rates'!$A$2:$A$38,'FX rates'!$B$2:$B$38))</f>
        <v>0</v>
      </c>
      <c r="AK966" s="23">
        <f>R966*(_xlfn.XLOOKUP(K966,'FX rates'!$A$2:$A$38,'FX rates'!$B$2:$B$38))</f>
        <v>0</v>
      </c>
      <c r="AM966" s="4"/>
      <c r="AN966" s="4"/>
      <c r="AO966" s="4"/>
      <c r="AP966" s="32">
        <f t="shared" si="214"/>
        <v>0.12418778990866809</v>
      </c>
      <c r="AQ966" s="32">
        <f t="shared" si="215"/>
        <v>0</v>
      </c>
      <c r="AR966" s="24">
        <f t="shared" si="220"/>
        <v>265202.90940000006</v>
      </c>
      <c r="AS966" s="24" t="str">
        <f t="shared" si="221"/>
        <v>0</v>
      </c>
      <c r="AT966" s="24">
        <f t="shared" si="222"/>
        <v>450998.23032000015</v>
      </c>
      <c r="AU966" s="24">
        <f t="shared" si="223"/>
        <v>50110.914479999978</v>
      </c>
    </row>
    <row r="967" spans="1:47" x14ac:dyDescent="0.25">
      <c r="A967" s="28" t="s">
        <v>15872</v>
      </c>
      <c r="B967" s="28" t="s">
        <v>13075</v>
      </c>
      <c r="C967" s="28" t="s">
        <v>13076</v>
      </c>
      <c r="D967" s="28" t="s">
        <v>13077</v>
      </c>
      <c r="E967" s="28" t="s">
        <v>13078</v>
      </c>
      <c r="F967" s="29">
        <v>44571</v>
      </c>
      <c r="G967" s="29">
        <v>44896</v>
      </c>
      <c r="H967" s="28" t="s">
        <v>13079</v>
      </c>
      <c r="I967" s="28" t="s">
        <v>16051</v>
      </c>
      <c r="J967" s="28" t="s">
        <v>16034</v>
      </c>
      <c r="K967" s="28" t="s">
        <v>13080</v>
      </c>
      <c r="L967" s="27">
        <v>205700.00000000006</v>
      </c>
      <c r="M967" s="27">
        <v>363660.00000000006</v>
      </c>
      <c r="N967" s="27">
        <v>0</v>
      </c>
      <c r="O967" s="27">
        <v>0</v>
      </c>
      <c r="P967" s="27">
        <f t="shared" si="210"/>
        <v>363660.00000000006</v>
      </c>
      <c r="Q967" s="27">
        <v>30077.8</v>
      </c>
      <c r="R967" s="27">
        <v>0</v>
      </c>
      <c r="S967" s="27">
        <v>0</v>
      </c>
      <c r="T967" s="27">
        <f t="shared" si="211"/>
        <v>30077.8</v>
      </c>
      <c r="U967" s="27">
        <v>0</v>
      </c>
      <c r="V967" s="27">
        <f t="shared" si="212"/>
        <v>599437.80000000016</v>
      </c>
      <c r="W967" s="28" t="s">
        <v>13081</v>
      </c>
      <c r="X967" s="27">
        <v>209814.00000000006</v>
      </c>
      <c r="Y967" s="27">
        <f t="shared" si="216"/>
        <v>790561.20000000019</v>
      </c>
      <c r="Z967" s="4" t="str" cm="1">
        <f t="array" ref="Z967">_xlfn.IFS(YEARFRAC(F967,G967)&lt;1,"&lt;1 Year",YEARFRAC(F967,G967)&lt;=5,"1-5 Years",YEARFRAC(F967,G967)&gt;5,"&gt;5 Years")</f>
        <v>&lt;1 Year</v>
      </c>
      <c r="AA967" s="24">
        <f>L967*(_xlfn.XLOOKUP(K967,'FX rates'!$A$2:$A$38,'FX rates'!$B$2:$B$38))</f>
        <v>205700.00000000006</v>
      </c>
      <c r="AB967" s="24">
        <f>V967*(_xlfn.XLOOKUP(K967,'FX rates'!$A$2:$A$38,'FX rates'!$B$2:$B$38))</f>
        <v>599437.80000000016</v>
      </c>
      <c r="AC967" s="24">
        <f>X967*(_xlfn.XLOOKUP(W967,'FX rates'!$A$2:$A$38,'FX rates'!$B$2:$B$38))</f>
        <v>209814.00000000006</v>
      </c>
      <c r="AD967" s="24">
        <f>Y967*(_xlfn.XLOOKUP(W967,'FX rates'!$A$2:$A$38,'FX rates'!$B$2:$B$38))</f>
        <v>790561.20000000019</v>
      </c>
      <c r="AE967" s="30">
        <f t="shared" si="217"/>
        <v>1.9999999999999993E-2</v>
      </c>
      <c r="AF967" s="31">
        <f t="shared" si="218"/>
        <v>4114</v>
      </c>
      <c r="AG967" s="23">
        <f t="shared" si="219"/>
        <v>393737.8000000001</v>
      </c>
      <c r="AH967" s="35">
        <f t="shared" si="213"/>
        <v>1</v>
      </c>
      <c r="AI967" s="23">
        <f>U967*(_xlfn.XLOOKUP(K967,'FX rates'!$A$2:$A$38,'FX rates'!$B$2:$B$38))</f>
        <v>0</v>
      </c>
      <c r="AJ967" s="23">
        <f>Q967*(_xlfn.XLOOKUP(K967,'FX rates'!$A$2:$A$38,'FX rates'!$B$2:$B$38))</f>
        <v>30077.8</v>
      </c>
      <c r="AK967" s="23">
        <f>R967*(_xlfn.XLOOKUP(K967,'FX rates'!$A$2:$A$38,'FX rates'!$B$2:$B$38))</f>
        <v>0</v>
      </c>
      <c r="AM967" s="4"/>
      <c r="AN967" s="4"/>
      <c r="AO967" s="4"/>
      <c r="AP967" s="32">
        <f t="shared" si="214"/>
        <v>1.7679144385026735</v>
      </c>
      <c r="AQ967" s="32">
        <f t="shared" si="215"/>
        <v>0</v>
      </c>
      <c r="AR967" s="24">
        <f t="shared" si="220"/>
        <v>580747.20000000007</v>
      </c>
      <c r="AS967" s="24" t="str">
        <f t="shared" si="221"/>
        <v>0</v>
      </c>
      <c r="AT967" s="24">
        <f t="shared" si="222"/>
        <v>711505.08000000019</v>
      </c>
      <c r="AU967" s="24">
        <f t="shared" si="223"/>
        <v>79056.12</v>
      </c>
    </row>
    <row r="968" spans="1:47" x14ac:dyDescent="0.25">
      <c r="A968" s="28" t="s">
        <v>15873</v>
      </c>
      <c r="B968" s="28" t="s">
        <v>13082</v>
      </c>
      <c r="C968" s="28" t="s">
        <v>13083</v>
      </c>
      <c r="D968" s="28" t="s">
        <v>13084</v>
      </c>
      <c r="E968" s="28" t="s">
        <v>13085</v>
      </c>
      <c r="F968" s="29">
        <v>44571</v>
      </c>
      <c r="G968" s="29">
        <v>44896</v>
      </c>
      <c r="H968" s="28" t="s">
        <v>13086</v>
      </c>
      <c r="I968" s="28" t="s">
        <v>16051</v>
      </c>
      <c r="J968" s="28" t="s">
        <v>16054</v>
      </c>
      <c r="K968" s="28" t="s">
        <v>13087</v>
      </c>
      <c r="L968" s="27">
        <v>144430</v>
      </c>
      <c r="M968" s="27">
        <v>92565.000000000015</v>
      </c>
      <c r="N968" s="27">
        <v>0</v>
      </c>
      <c r="O968" s="27">
        <v>0</v>
      </c>
      <c r="P968" s="27">
        <f t="shared" si="210"/>
        <v>92565.000000000015</v>
      </c>
      <c r="Q968" s="27">
        <v>0</v>
      </c>
      <c r="R968" s="27">
        <v>0</v>
      </c>
      <c r="S968" s="27">
        <v>0</v>
      </c>
      <c r="T968" s="27">
        <f t="shared" si="211"/>
        <v>0</v>
      </c>
      <c r="U968" s="27">
        <v>0</v>
      </c>
      <c r="V968" s="27">
        <f t="shared" si="212"/>
        <v>236995</v>
      </c>
      <c r="W968" s="28" t="s">
        <v>13088</v>
      </c>
      <c r="X968" s="27">
        <v>145874.29999999999</v>
      </c>
      <c r="Y968" s="27">
        <f t="shared" si="216"/>
        <v>385239.25</v>
      </c>
      <c r="Z968" s="4" t="str" cm="1">
        <f t="array" ref="Z968">_xlfn.IFS(YEARFRAC(F968,G968)&lt;1,"&lt;1 Year",YEARFRAC(F968,G968)&lt;=5,"1-5 Years",YEARFRAC(F968,G968)&gt;5,"&gt;5 Years")</f>
        <v>&lt;1 Year</v>
      </c>
      <c r="AA968" s="24">
        <f>L968*(_xlfn.XLOOKUP(K968,'FX rates'!$A$2:$A$38,'FX rates'!$B$2:$B$38))</f>
        <v>144430</v>
      </c>
      <c r="AB968" s="24">
        <f>V968*(_xlfn.XLOOKUP(K968,'FX rates'!$A$2:$A$38,'FX rates'!$B$2:$B$38))</f>
        <v>236995</v>
      </c>
      <c r="AC968" s="24">
        <f>X968*(_xlfn.XLOOKUP(W968,'FX rates'!$A$2:$A$38,'FX rates'!$B$2:$B$38))</f>
        <v>145874.29999999999</v>
      </c>
      <c r="AD968" s="24">
        <f>Y968*(_xlfn.XLOOKUP(W968,'FX rates'!$A$2:$A$38,'FX rates'!$B$2:$B$38))</f>
        <v>385239.25</v>
      </c>
      <c r="AE968" s="30">
        <f t="shared" si="217"/>
        <v>9.9999999999999187E-3</v>
      </c>
      <c r="AF968" s="31">
        <f t="shared" si="218"/>
        <v>1444.2999999999884</v>
      </c>
      <c r="AG968" s="23">
        <f t="shared" si="219"/>
        <v>92565</v>
      </c>
      <c r="AH968" s="35">
        <f t="shared" si="213"/>
        <v>1</v>
      </c>
      <c r="AI968" s="23">
        <f>U968*(_xlfn.XLOOKUP(K968,'FX rates'!$A$2:$A$38,'FX rates'!$B$2:$B$38))</f>
        <v>0</v>
      </c>
      <c r="AJ968" s="23">
        <f>Q968*(_xlfn.XLOOKUP(K968,'FX rates'!$A$2:$A$38,'FX rates'!$B$2:$B$38))</f>
        <v>0</v>
      </c>
      <c r="AK968" s="23">
        <f>R968*(_xlfn.XLOOKUP(K968,'FX rates'!$A$2:$A$38,'FX rates'!$B$2:$B$38))</f>
        <v>0</v>
      </c>
      <c r="AM968" s="4"/>
      <c r="AN968" s="4"/>
      <c r="AO968" s="4"/>
      <c r="AP968" s="32">
        <f t="shared" si="214"/>
        <v>0.64089870525514103</v>
      </c>
      <c r="AQ968" s="32">
        <f t="shared" si="215"/>
        <v>0</v>
      </c>
      <c r="AR968" s="24">
        <f t="shared" si="220"/>
        <v>239364.94999999998</v>
      </c>
      <c r="AS968" s="24" t="str">
        <f t="shared" si="221"/>
        <v>0</v>
      </c>
      <c r="AT968" s="24">
        <f t="shared" si="222"/>
        <v>346715.32500000001</v>
      </c>
      <c r="AU968" s="24">
        <f t="shared" si="223"/>
        <v>38523.924999999988</v>
      </c>
    </row>
    <row r="969" spans="1:47" x14ac:dyDescent="0.25">
      <c r="A969" s="28" t="s">
        <v>14191</v>
      </c>
      <c r="B969" s="28" t="s">
        <v>1314</v>
      </c>
      <c r="C969" s="28" t="s">
        <v>1315</v>
      </c>
      <c r="D969" s="28" t="s">
        <v>1316</v>
      </c>
      <c r="E969" s="28" t="s">
        <v>1317</v>
      </c>
      <c r="F969" s="29">
        <v>39783</v>
      </c>
      <c r="G969" s="29">
        <v>44896</v>
      </c>
      <c r="H969" s="28" t="s">
        <v>1318</v>
      </c>
      <c r="I969" s="28" t="s">
        <v>16033</v>
      </c>
      <c r="J969" s="28" t="s">
        <v>16051</v>
      </c>
      <c r="K969" s="28" t="s">
        <v>1319</v>
      </c>
      <c r="L969" s="27">
        <v>147917</v>
      </c>
      <c r="M969" s="27">
        <v>17424</v>
      </c>
      <c r="N969" s="27">
        <v>0</v>
      </c>
      <c r="O969" s="27">
        <v>0</v>
      </c>
      <c r="P969" s="27">
        <f t="shared" si="210"/>
        <v>17424</v>
      </c>
      <c r="Q969" s="27">
        <v>0</v>
      </c>
      <c r="R969" s="27">
        <v>0</v>
      </c>
      <c r="S969" s="27">
        <v>0</v>
      </c>
      <c r="T969" s="27">
        <f t="shared" si="211"/>
        <v>0</v>
      </c>
      <c r="U969" s="27">
        <v>0</v>
      </c>
      <c r="V969" s="27">
        <f t="shared" si="212"/>
        <v>165341</v>
      </c>
      <c r="W969" s="28" t="s">
        <v>1320</v>
      </c>
      <c r="X969" s="27">
        <v>161229.53</v>
      </c>
      <c r="Y969" s="27">
        <f t="shared" si="216"/>
        <v>341451.22</v>
      </c>
      <c r="Z969" s="4" t="str" cm="1">
        <f t="array" ref="Z969">_xlfn.IFS(YEARFRAC(F969,G969)&lt;1,"&lt;1 Year",YEARFRAC(F969,G969)&lt;=5,"1-5 Years",YEARFRAC(F969,G969)&gt;5,"&gt;5 Years")</f>
        <v>&gt;5 Years</v>
      </c>
      <c r="AA969" s="24">
        <f>L969*(_xlfn.XLOOKUP(K969,'FX rates'!$A$2:$A$38,'FX rates'!$B$2:$B$38))</f>
        <v>147917</v>
      </c>
      <c r="AB969" s="24">
        <f>V969*(_xlfn.XLOOKUP(K969,'FX rates'!$A$2:$A$38,'FX rates'!$B$2:$B$38))</f>
        <v>165341</v>
      </c>
      <c r="AC969" s="24">
        <f>X969*(_xlfn.XLOOKUP(W969,'FX rates'!$A$2:$A$38,'FX rates'!$B$2:$B$38))</f>
        <v>161229.53</v>
      </c>
      <c r="AD969" s="24">
        <f>Y969*(_xlfn.XLOOKUP(W969,'FX rates'!$A$2:$A$38,'FX rates'!$B$2:$B$38))</f>
        <v>341451.22</v>
      </c>
      <c r="AE969" s="30">
        <f t="shared" si="217"/>
        <v>0.09</v>
      </c>
      <c r="AF969" s="31">
        <f t="shared" si="218"/>
        <v>13312.529999999999</v>
      </c>
      <c r="AG969" s="23">
        <f t="shared" si="219"/>
        <v>17424</v>
      </c>
      <c r="AH969" s="35">
        <f t="shared" si="213"/>
        <v>1</v>
      </c>
      <c r="AI969" s="23">
        <f>U969*(_xlfn.XLOOKUP(K969,'FX rates'!$A$2:$A$38,'FX rates'!$B$2:$B$38))</f>
        <v>0</v>
      </c>
      <c r="AJ969" s="23">
        <f>Q969*(_xlfn.XLOOKUP(K969,'FX rates'!$A$2:$A$38,'FX rates'!$B$2:$B$38))</f>
        <v>0</v>
      </c>
      <c r="AK969" s="23">
        <f>R969*(_xlfn.XLOOKUP(K969,'FX rates'!$A$2:$A$38,'FX rates'!$B$2:$B$38))</f>
        <v>0</v>
      </c>
      <c r="AM969" s="4"/>
      <c r="AN969" s="4"/>
      <c r="AO969" s="4"/>
      <c r="AP969" s="32">
        <f t="shared" si="214"/>
        <v>0.11779579088272477</v>
      </c>
      <c r="AQ969" s="32">
        <f t="shared" si="215"/>
        <v>0</v>
      </c>
      <c r="AR969" s="24">
        <f t="shared" si="220"/>
        <v>180221.69</v>
      </c>
      <c r="AS969" s="24" t="str">
        <f t="shared" si="221"/>
        <v>0</v>
      </c>
      <c r="AT969" s="24">
        <f t="shared" si="222"/>
        <v>307306.098</v>
      </c>
      <c r="AU969" s="24">
        <f t="shared" si="223"/>
        <v>34145.121999999974</v>
      </c>
    </row>
    <row r="970" spans="1:47" x14ac:dyDescent="0.25">
      <c r="A970" s="28" t="s">
        <v>15874</v>
      </c>
      <c r="B970" s="28" t="s">
        <v>13089</v>
      </c>
      <c r="C970" s="28" t="s">
        <v>13090</v>
      </c>
      <c r="D970" s="28" t="s">
        <v>13091</v>
      </c>
      <c r="E970" s="28" t="s">
        <v>13092</v>
      </c>
      <c r="F970" s="29">
        <v>44571</v>
      </c>
      <c r="G970" s="29">
        <v>44896</v>
      </c>
      <c r="H970" s="28" t="s">
        <v>13093</v>
      </c>
      <c r="I970" s="28" t="s">
        <v>16045</v>
      </c>
      <c r="J970" s="28" t="s">
        <v>16054</v>
      </c>
      <c r="K970" s="28" t="s">
        <v>13094</v>
      </c>
      <c r="L970" s="27">
        <v>185815.02500000002</v>
      </c>
      <c r="M970" s="27">
        <v>32912</v>
      </c>
      <c r="N970" s="27">
        <v>0</v>
      </c>
      <c r="O970" s="27">
        <v>0</v>
      </c>
      <c r="P970" s="27">
        <f t="shared" si="210"/>
        <v>32912</v>
      </c>
      <c r="Q970" s="27">
        <v>0</v>
      </c>
      <c r="R970" s="27">
        <v>0</v>
      </c>
      <c r="S970" s="27">
        <v>0</v>
      </c>
      <c r="T970" s="27">
        <f t="shared" si="211"/>
        <v>0</v>
      </c>
      <c r="U970" s="27">
        <v>0</v>
      </c>
      <c r="V970" s="27">
        <f t="shared" si="212"/>
        <v>218727.02500000002</v>
      </c>
      <c r="W970" s="28" t="s">
        <v>13095</v>
      </c>
      <c r="X970" s="27">
        <v>206254.67775000003</v>
      </c>
      <c r="Y970" s="27">
        <f t="shared" si="216"/>
        <v>449041.67550000007</v>
      </c>
      <c r="Z970" s="4" t="str" cm="1">
        <f t="array" ref="Z970">_xlfn.IFS(YEARFRAC(F970,G970)&lt;1,"&lt;1 Year",YEARFRAC(F970,G970)&lt;=5,"1-5 Years",YEARFRAC(F970,G970)&gt;5,"&gt;5 Years")</f>
        <v>&lt;1 Year</v>
      </c>
      <c r="AA970" s="24">
        <f>L970*(_xlfn.XLOOKUP(K970,'FX rates'!$A$2:$A$38,'FX rates'!$B$2:$B$38))</f>
        <v>185815.02500000002</v>
      </c>
      <c r="AB970" s="24">
        <f>V970*(_xlfn.XLOOKUP(K970,'FX rates'!$A$2:$A$38,'FX rates'!$B$2:$B$38))</f>
        <v>218727.02500000002</v>
      </c>
      <c r="AC970" s="24">
        <f>X970*(_xlfn.XLOOKUP(W970,'FX rates'!$A$2:$A$38,'FX rates'!$B$2:$B$38))</f>
        <v>206254.67775000003</v>
      </c>
      <c r="AD970" s="24">
        <f>Y970*(_xlfn.XLOOKUP(W970,'FX rates'!$A$2:$A$38,'FX rates'!$B$2:$B$38))</f>
        <v>449041.67550000007</v>
      </c>
      <c r="AE970" s="30">
        <f t="shared" si="217"/>
        <v>0.11000000000000003</v>
      </c>
      <c r="AF970" s="31">
        <f t="shared" si="218"/>
        <v>20439.652750000008</v>
      </c>
      <c r="AG970" s="23">
        <f t="shared" si="219"/>
        <v>32912</v>
      </c>
      <c r="AH970" s="35">
        <f t="shared" si="213"/>
        <v>1</v>
      </c>
      <c r="AI970" s="23">
        <f>U970*(_xlfn.XLOOKUP(K970,'FX rates'!$A$2:$A$38,'FX rates'!$B$2:$B$38))</f>
        <v>0</v>
      </c>
      <c r="AJ970" s="23">
        <f>Q970*(_xlfn.XLOOKUP(K970,'FX rates'!$A$2:$A$38,'FX rates'!$B$2:$B$38))</f>
        <v>0</v>
      </c>
      <c r="AK970" s="23">
        <f>R970*(_xlfn.XLOOKUP(K970,'FX rates'!$A$2:$A$38,'FX rates'!$B$2:$B$38))</f>
        <v>0</v>
      </c>
      <c r="AM970" s="4"/>
      <c r="AN970" s="4"/>
      <c r="AO970" s="4"/>
      <c r="AP970" s="32">
        <f t="shared" si="214"/>
        <v>0.17712238286435661</v>
      </c>
      <c r="AQ970" s="32">
        <f t="shared" si="215"/>
        <v>0</v>
      </c>
      <c r="AR970" s="24">
        <f t="shared" si="220"/>
        <v>242786.99775000004</v>
      </c>
      <c r="AS970" s="24" t="str">
        <f t="shared" si="221"/>
        <v>0</v>
      </c>
      <c r="AT970" s="24">
        <f t="shared" si="222"/>
        <v>404137.50795000006</v>
      </c>
      <c r="AU970" s="24">
        <f t="shared" si="223"/>
        <v>44904.167550000013</v>
      </c>
    </row>
    <row r="971" spans="1:47" x14ac:dyDescent="0.25">
      <c r="A971" s="28" t="s">
        <v>15875</v>
      </c>
      <c r="B971" s="28" t="s">
        <v>13096</v>
      </c>
      <c r="C971" s="28" t="s">
        <v>13097</v>
      </c>
      <c r="D971" s="28" t="s">
        <v>13098</v>
      </c>
      <c r="E971" s="28" t="s">
        <v>13099</v>
      </c>
      <c r="F971" s="29">
        <v>44579</v>
      </c>
      <c r="G971" s="29">
        <v>44896</v>
      </c>
      <c r="H971" s="28" t="s">
        <v>13100</v>
      </c>
      <c r="I971" s="28" t="s">
        <v>16032</v>
      </c>
      <c r="J971" s="28" t="s">
        <v>16041</v>
      </c>
      <c r="K971" s="28" t="s">
        <v>13101</v>
      </c>
      <c r="L971" s="27">
        <v>167134</v>
      </c>
      <c r="M971" s="27">
        <v>34848</v>
      </c>
      <c r="N971" s="27">
        <v>0</v>
      </c>
      <c r="O971" s="27">
        <v>0</v>
      </c>
      <c r="P971" s="27">
        <f t="shared" si="210"/>
        <v>34848</v>
      </c>
      <c r="Q971" s="27">
        <v>0</v>
      </c>
      <c r="R971" s="27">
        <v>0</v>
      </c>
      <c r="S971" s="27">
        <v>0</v>
      </c>
      <c r="T971" s="27">
        <f t="shared" si="211"/>
        <v>0</v>
      </c>
      <c r="U971" s="27">
        <v>0</v>
      </c>
      <c r="V971" s="27">
        <f t="shared" si="212"/>
        <v>201982</v>
      </c>
      <c r="W971" s="28" t="s">
        <v>13102</v>
      </c>
      <c r="X971" s="27">
        <v>172148.02000000002</v>
      </c>
      <c r="Y971" s="27">
        <f t="shared" si="216"/>
        <v>380189.48000000004</v>
      </c>
      <c r="Z971" s="4" t="str" cm="1">
        <f t="array" ref="Z971">_xlfn.IFS(YEARFRAC(F971,G971)&lt;1,"&lt;1 Year",YEARFRAC(F971,G971)&lt;=5,"1-5 Years",YEARFRAC(F971,G971)&gt;5,"&gt;5 Years")</f>
        <v>&lt;1 Year</v>
      </c>
      <c r="AA971" s="24">
        <f>L971*(_xlfn.XLOOKUP(K971,'FX rates'!$A$2:$A$38,'FX rates'!$B$2:$B$38))</f>
        <v>167134</v>
      </c>
      <c r="AB971" s="24">
        <f>V971*(_xlfn.XLOOKUP(K971,'FX rates'!$A$2:$A$38,'FX rates'!$B$2:$B$38))</f>
        <v>201982</v>
      </c>
      <c r="AC971" s="24">
        <f>X971*(_xlfn.XLOOKUP(W971,'FX rates'!$A$2:$A$38,'FX rates'!$B$2:$B$38))</f>
        <v>172148.02000000002</v>
      </c>
      <c r="AD971" s="24">
        <f>Y971*(_xlfn.XLOOKUP(W971,'FX rates'!$A$2:$A$38,'FX rates'!$B$2:$B$38))</f>
        <v>380189.48000000004</v>
      </c>
      <c r="AE971" s="30">
        <f t="shared" si="217"/>
        <v>3.000000000000011E-2</v>
      </c>
      <c r="AF971" s="31">
        <f t="shared" si="218"/>
        <v>5014.0200000000186</v>
      </c>
      <c r="AG971" s="23">
        <f t="shared" si="219"/>
        <v>34848</v>
      </c>
      <c r="AH971" s="35">
        <f t="shared" si="213"/>
        <v>1</v>
      </c>
      <c r="AI971" s="23">
        <f>U971*(_xlfn.XLOOKUP(K971,'FX rates'!$A$2:$A$38,'FX rates'!$B$2:$B$38))</f>
        <v>0</v>
      </c>
      <c r="AJ971" s="23">
        <f>Q971*(_xlfn.XLOOKUP(K971,'FX rates'!$A$2:$A$38,'FX rates'!$B$2:$B$38))</f>
        <v>0</v>
      </c>
      <c r="AK971" s="23">
        <f>R971*(_xlfn.XLOOKUP(K971,'FX rates'!$A$2:$A$38,'FX rates'!$B$2:$B$38))</f>
        <v>0</v>
      </c>
      <c r="AM971" s="4"/>
      <c r="AN971" s="4"/>
      <c r="AO971" s="4"/>
      <c r="AP971" s="32">
        <f t="shared" si="214"/>
        <v>0.20850335658812688</v>
      </c>
      <c r="AQ971" s="32">
        <f t="shared" si="215"/>
        <v>0</v>
      </c>
      <c r="AR971" s="24">
        <f t="shared" si="220"/>
        <v>208041.46000000002</v>
      </c>
      <c r="AS971" s="24" t="str">
        <f t="shared" si="221"/>
        <v>0</v>
      </c>
      <c r="AT971" s="24">
        <f t="shared" si="222"/>
        <v>342170.53200000006</v>
      </c>
      <c r="AU971" s="24">
        <f t="shared" si="223"/>
        <v>38018.947999999975</v>
      </c>
    </row>
    <row r="972" spans="1:47" x14ac:dyDescent="0.25">
      <c r="A972" s="28" t="s">
        <v>15876</v>
      </c>
      <c r="B972" s="28" t="s">
        <v>13103</v>
      </c>
      <c r="C972" s="28" t="s">
        <v>13104</v>
      </c>
      <c r="D972" s="28" t="s">
        <v>13105</v>
      </c>
      <c r="E972" s="28" t="s">
        <v>13106</v>
      </c>
      <c r="F972" s="29">
        <v>44627</v>
      </c>
      <c r="G972" s="29">
        <v>44896</v>
      </c>
      <c r="H972" s="28" t="s">
        <v>13107</v>
      </c>
      <c r="I972" s="28" t="s">
        <v>16049</v>
      </c>
      <c r="J972" s="28" t="s">
        <v>16040</v>
      </c>
      <c r="K972" s="28" t="s">
        <v>13108</v>
      </c>
      <c r="L972" s="27">
        <v>107525.00000000001</v>
      </c>
      <c r="M972" s="27">
        <v>38962</v>
      </c>
      <c r="N972" s="27">
        <v>0</v>
      </c>
      <c r="O972" s="27">
        <v>0</v>
      </c>
      <c r="P972" s="27">
        <f t="shared" si="210"/>
        <v>38962</v>
      </c>
      <c r="Q972" s="27">
        <v>0</v>
      </c>
      <c r="R972" s="27">
        <v>0</v>
      </c>
      <c r="S972" s="27">
        <v>0</v>
      </c>
      <c r="T972" s="27">
        <f t="shared" si="211"/>
        <v>0</v>
      </c>
      <c r="U972" s="27">
        <v>0</v>
      </c>
      <c r="V972" s="27">
        <f t="shared" si="212"/>
        <v>146487</v>
      </c>
      <c r="W972" s="28" t="s">
        <v>13109</v>
      </c>
      <c r="X972" s="27">
        <v>116127.00000000003</v>
      </c>
      <c r="Y972" s="27">
        <f t="shared" si="216"/>
        <v>274332.96000000008</v>
      </c>
      <c r="Z972" s="4" t="str" cm="1">
        <f t="array" ref="Z972">_xlfn.IFS(YEARFRAC(F972,G972)&lt;1,"&lt;1 Year",YEARFRAC(F972,G972)&lt;=5,"1-5 Years",YEARFRAC(F972,G972)&gt;5,"&gt;5 Years")</f>
        <v>&lt;1 Year</v>
      </c>
      <c r="AA972" s="24">
        <f>L972*(_xlfn.XLOOKUP(K972,'FX rates'!$A$2:$A$38,'FX rates'!$B$2:$B$38))</f>
        <v>143078.14125813331</v>
      </c>
      <c r="AB972" s="24">
        <f>V972*(_xlfn.XLOOKUP(K972,'FX rates'!$A$2:$A$38,'FX rates'!$B$2:$B$38))</f>
        <v>194922.92656108041</v>
      </c>
      <c r="AC972" s="24">
        <f>X972*(_xlfn.XLOOKUP(W972,'FX rates'!$A$2:$A$38,'FX rates'!$B$2:$B$38))</f>
        <v>154524.39255878399</v>
      </c>
      <c r="AD972" s="24">
        <f>Y972*(_xlfn.XLOOKUP(W972,'FX rates'!$A$2:$A$38,'FX rates'!$B$2:$B$38))</f>
        <v>365041.15324475092</v>
      </c>
      <c r="AE972" s="30">
        <f t="shared" si="217"/>
        <v>8.0000000000000085E-2</v>
      </c>
      <c r="AF972" s="31">
        <f t="shared" si="218"/>
        <v>8602.0000000000146</v>
      </c>
      <c r="AG972" s="23">
        <f t="shared" si="219"/>
        <v>51844.785302947101</v>
      </c>
      <c r="AH972" s="35">
        <f t="shared" si="213"/>
        <v>1.3306500000756409</v>
      </c>
      <c r="AI972" s="23">
        <f>U972*(_xlfn.XLOOKUP(K972,'FX rates'!$A$2:$A$38,'FX rates'!$B$2:$B$38))</f>
        <v>0</v>
      </c>
      <c r="AJ972" s="23">
        <f>Q972*(_xlfn.XLOOKUP(K972,'FX rates'!$A$2:$A$38,'FX rates'!$B$2:$B$38))</f>
        <v>0</v>
      </c>
      <c r="AK972" s="23">
        <f>R972*(_xlfn.XLOOKUP(K972,'FX rates'!$A$2:$A$38,'FX rates'!$B$2:$B$38))</f>
        <v>0</v>
      </c>
      <c r="AM972" s="4"/>
      <c r="AN972" s="4"/>
      <c r="AO972" s="4"/>
      <c r="AP972" s="32">
        <f t="shared" si="214"/>
        <v>0.36235294117647054</v>
      </c>
      <c r="AQ972" s="32">
        <f t="shared" si="215"/>
        <v>0</v>
      </c>
      <c r="AR972" s="24">
        <f t="shared" si="220"/>
        <v>158205.96000000002</v>
      </c>
      <c r="AS972" s="24" t="str">
        <f t="shared" si="221"/>
        <v>0</v>
      </c>
      <c r="AT972" s="24">
        <f t="shared" si="222"/>
        <v>328537.03792027582</v>
      </c>
      <c r="AU972" s="24">
        <f t="shared" si="223"/>
        <v>36504.115324475104</v>
      </c>
    </row>
    <row r="973" spans="1:47" x14ac:dyDescent="0.25">
      <c r="A973" s="28" t="s">
        <v>15877</v>
      </c>
      <c r="B973" s="28" t="s">
        <v>13110</v>
      </c>
      <c r="C973" s="28" t="s">
        <v>13111</v>
      </c>
      <c r="D973" s="28" t="s">
        <v>13112</v>
      </c>
      <c r="E973" s="28" t="s">
        <v>13113</v>
      </c>
      <c r="F973" s="29">
        <v>44585</v>
      </c>
      <c r="G973" s="29">
        <v>44896</v>
      </c>
      <c r="H973" s="28" t="s">
        <v>13114</v>
      </c>
      <c r="I973" s="28" t="s">
        <v>16045</v>
      </c>
      <c r="J973" s="4" t="s">
        <v>16042</v>
      </c>
      <c r="K973" s="28" t="s">
        <v>13115</v>
      </c>
      <c r="L973" s="27">
        <v>83983.625</v>
      </c>
      <c r="M973" s="27">
        <v>31020</v>
      </c>
      <c r="N973" s="27">
        <v>0</v>
      </c>
      <c r="O973" s="27">
        <v>0</v>
      </c>
      <c r="P973" s="27">
        <f t="shared" si="210"/>
        <v>31020</v>
      </c>
      <c r="Q973" s="27">
        <v>0</v>
      </c>
      <c r="R973" s="27">
        <v>0</v>
      </c>
      <c r="S973" s="27">
        <v>0</v>
      </c>
      <c r="T973" s="27">
        <f t="shared" si="211"/>
        <v>0</v>
      </c>
      <c r="U973" s="27">
        <v>0</v>
      </c>
      <c r="V973" s="27">
        <f t="shared" si="212"/>
        <v>115003.625</v>
      </c>
      <c r="W973" s="28" t="s">
        <v>13116</v>
      </c>
      <c r="X973" s="27">
        <v>85663.297500000001</v>
      </c>
      <c r="Y973" s="27">
        <f t="shared" si="216"/>
        <v>202966.995</v>
      </c>
      <c r="Z973" s="4" t="str" cm="1">
        <f t="array" ref="Z973">_xlfn.IFS(YEARFRAC(F973,G973)&lt;1,"&lt;1 Year",YEARFRAC(F973,G973)&lt;=5,"1-5 Years",YEARFRAC(F973,G973)&gt;5,"&gt;5 Years")</f>
        <v>&lt;1 Year</v>
      </c>
      <c r="AA973" s="24">
        <f>L973*(_xlfn.XLOOKUP(K973,'FX rates'!$A$2:$A$38,'FX rates'!$B$2:$B$38))</f>
        <v>111752.8106126026</v>
      </c>
      <c r="AB973" s="24">
        <f>V973*(_xlfn.XLOOKUP(K973,'FX rates'!$A$2:$A$38,'FX rates'!$B$2:$B$38))</f>
        <v>153029.57361494898</v>
      </c>
      <c r="AC973" s="24">
        <f>X973*(_xlfn.XLOOKUP(W973,'FX rates'!$A$2:$A$38,'FX rates'!$B$2:$B$38))</f>
        <v>113987.86682485466</v>
      </c>
      <c r="AD973" s="24">
        <f>Y973*(_xlfn.XLOOKUP(W973,'FX rates'!$A$2:$A$38,'FX rates'!$B$2:$B$38))</f>
        <v>270078.0319121026</v>
      </c>
      <c r="AE973" s="30">
        <f t="shared" si="217"/>
        <v>2.0000000000000108E-2</v>
      </c>
      <c r="AF973" s="31">
        <f t="shared" si="218"/>
        <v>1679.6725000000006</v>
      </c>
      <c r="AG973" s="23">
        <f t="shared" si="219"/>
        <v>41276.763002346386</v>
      </c>
      <c r="AH973" s="35">
        <f t="shared" si="213"/>
        <v>1.3306500000756409</v>
      </c>
      <c r="AI973" s="23">
        <f>U973*(_xlfn.XLOOKUP(K973,'FX rates'!$A$2:$A$38,'FX rates'!$B$2:$B$38))</f>
        <v>0</v>
      </c>
      <c r="AJ973" s="23">
        <f>Q973*(_xlfn.XLOOKUP(K973,'FX rates'!$A$2:$A$38,'FX rates'!$B$2:$B$38))</f>
        <v>0</v>
      </c>
      <c r="AK973" s="23">
        <f>R973*(_xlfn.XLOOKUP(K973,'FX rates'!$A$2:$A$38,'FX rates'!$B$2:$B$38))</f>
        <v>0</v>
      </c>
      <c r="AM973" s="4"/>
      <c r="AN973" s="4"/>
      <c r="AO973" s="4"/>
      <c r="AP973" s="32">
        <f t="shared" si="214"/>
        <v>0.36935771705496162</v>
      </c>
      <c r="AQ973" s="32">
        <f t="shared" si="215"/>
        <v>0</v>
      </c>
      <c r="AR973" s="24">
        <f t="shared" si="220"/>
        <v>117303.69749999999</v>
      </c>
      <c r="AS973" s="24" t="str">
        <f t="shared" si="221"/>
        <v>0</v>
      </c>
      <c r="AT973" s="24">
        <f t="shared" si="222"/>
        <v>243070.22872089234</v>
      </c>
      <c r="AU973" s="24">
        <f t="shared" si="223"/>
        <v>27007.80319121026</v>
      </c>
    </row>
    <row r="974" spans="1:47" x14ac:dyDescent="0.25">
      <c r="A974" s="28" t="s">
        <v>15878</v>
      </c>
      <c r="B974" s="28" t="s">
        <v>13117</v>
      </c>
      <c r="C974" s="28" t="s">
        <v>13118</v>
      </c>
      <c r="D974" s="28" t="s">
        <v>13119</v>
      </c>
      <c r="E974" s="28" t="s">
        <v>13120</v>
      </c>
      <c r="F974" s="29">
        <v>44585</v>
      </c>
      <c r="G974" s="29">
        <v>44896</v>
      </c>
      <c r="H974" s="28" t="s">
        <v>13121</v>
      </c>
      <c r="I974" s="28" t="s">
        <v>16055</v>
      </c>
      <c r="J974" s="28" t="s">
        <v>16035</v>
      </c>
      <c r="K974" s="28" t="s">
        <v>13122</v>
      </c>
      <c r="L974" s="27">
        <v>193600.00000000003</v>
      </c>
      <c r="M974" s="27">
        <v>49500.000000000007</v>
      </c>
      <c r="N974" s="27">
        <v>0</v>
      </c>
      <c r="O974" s="27">
        <v>0</v>
      </c>
      <c r="P974" s="27">
        <f t="shared" si="210"/>
        <v>49500.000000000007</v>
      </c>
      <c r="Q974" s="27">
        <v>0</v>
      </c>
      <c r="R974" s="27">
        <v>0</v>
      </c>
      <c r="S974" s="27">
        <v>0</v>
      </c>
      <c r="T974" s="27">
        <f t="shared" si="211"/>
        <v>0</v>
      </c>
      <c r="U974" s="27">
        <v>0</v>
      </c>
      <c r="V974" s="27">
        <f t="shared" si="212"/>
        <v>243100.00000000003</v>
      </c>
      <c r="W974" s="28" t="s">
        <v>13123</v>
      </c>
      <c r="X974" s="27">
        <v>197472.00000000003</v>
      </c>
      <c r="Y974" s="27">
        <f t="shared" si="216"/>
        <v>445434.00000000006</v>
      </c>
      <c r="Z974" s="4" t="str" cm="1">
        <f t="array" ref="Z974">_xlfn.IFS(YEARFRAC(F974,G974)&lt;1,"&lt;1 Year",YEARFRAC(F974,G974)&lt;=5,"1-5 Years",YEARFRAC(F974,G974)&gt;5,"&gt;5 Years")</f>
        <v>&lt;1 Year</v>
      </c>
      <c r="AA974" s="24">
        <f>L974*(_xlfn.XLOOKUP(K974,'FX rates'!$A$2:$A$38,'FX rates'!$B$2:$B$38))</f>
        <v>193600.00000000003</v>
      </c>
      <c r="AB974" s="24">
        <f>V974*(_xlfn.XLOOKUP(K974,'FX rates'!$A$2:$A$38,'FX rates'!$B$2:$B$38))</f>
        <v>243100.00000000003</v>
      </c>
      <c r="AC974" s="24">
        <f>X974*(_xlfn.XLOOKUP(W974,'FX rates'!$A$2:$A$38,'FX rates'!$B$2:$B$38))</f>
        <v>197472.00000000003</v>
      </c>
      <c r="AD974" s="24">
        <f>Y974*(_xlfn.XLOOKUP(W974,'FX rates'!$A$2:$A$38,'FX rates'!$B$2:$B$38))</f>
        <v>445434.00000000006</v>
      </c>
      <c r="AE974" s="30">
        <f t="shared" si="217"/>
        <v>1.9999999999999997E-2</v>
      </c>
      <c r="AF974" s="31">
        <f t="shared" si="218"/>
        <v>3872</v>
      </c>
      <c r="AG974" s="23">
        <f t="shared" si="219"/>
        <v>49500</v>
      </c>
      <c r="AH974" s="35">
        <f t="shared" si="213"/>
        <v>1</v>
      </c>
      <c r="AI974" s="23">
        <f>U974*(_xlfn.XLOOKUP(K974,'FX rates'!$A$2:$A$38,'FX rates'!$B$2:$B$38))</f>
        <v>0</v>
      </c>
      <c r="AJ974" s="23">
        <f>Q974*(_xlfn.XLOOKUP(K974,'FX rates'!$A$2:$A$38,'FX rates'!$B$2:$B$38))</f>
        <v>0</v>
      </c>
      <c r="AK974" s="23">
        <f>R974*(_xlfn.XLOOKUP(K974,'FX rates'!$A$2:$A$38,'FX rates'!$B$2:$B$38))</f>
        <v>0</v>
      </c>
      <c r="AM974" s="4"/>
      <c r="AN974" s="4"/>
      <c r="AO974" s="4"/>
      <c r="AP974" s="32">
        <f t="shared" si="214"/>
        <v>0.25568181818181818</v>
      </c>
      <c r="AQ974" s="32">
        <f t="shared" si="215"/>
        <v>0</v>
      </c>
      <c r="AR974" s="24">
        <f t="shared" si="220"/>
        <v>247962.00000000003</v>
      </c>
      <c r="AS974" s="24" t="str">
        <f t="shared" si="221"/>
        <v>0</v>
      </c>
      <c r="AT974" s="24">
        <f t="shared" si="222"/>
        <v>400890.60000000003</v>
      </c>
      <c r="AU974" s="24">
        <f t="shared" si="223"/>
        <v>44543.400000000023</v>
      </c>
    </row>
    <row r="975" spans="1:47" x14ac:dyDescent="0.25">
      <c r="A975" s="28" t="s">
        <v>15879</v>
      </c>
      <c r="B975" s="28" t="s">
        <v>13124</v>
      </c>
      <c r="C975" s="28" t="s">
        <v>13125</v>
      </c>
      <c r="D975" s="28" t="s">
        <v>13126</v>
      </c>
      <c r="E975" s="28" t="s">
        <v>13127</v>
      </c>
      <c r="F975" s="29">
        <v>44579</v>
      </c>
      <c r="G975" s="29">
        <v>44896</v>
      </c>
      <c r="H975" s="28" t="s">
        <v>13128</v>
      </c>
      <c r="I975" s="28" t="s">
        <v>16050</v>
      </c>
      <c r="J975" s="28" t="s">
        <v>16050</v>
      </c>
      <c r="K975" s="28" t="s">
        <v>13129</v>
      </c>
      <c r="L975" s="27">
        <v>213675.00000000006</v>
      </c>
      <c r="M975" s="4">
        <v>0</v>
      </c>
      <c r="N975" s="27">
        <v>420000.00000000006</v>
      </c>
      <c r="O975" s="27">
        <v>0</v>
      </c>
      <c r="P975" s="27">
        <f t="shared" si="210"/>
        <v>420000.00000000006</v>
      </c>
      <c r="Q975" s="27">
        <v>0</v>
      </c>
      <c r="R975" s="27">
        <v>0</v>
      </c>
      <c r="S975" s="27">
        <v>0</v>
      </c>
      <c r="T975" s="27">
        <f t="shared" si="211"/>
        <v>0</v>
      </c>
      <c r="U975" s="27">
        <v>0</v>
      </c>
      <c r="V975" s="27">
        <f t="shared" si="212"/>
        <v>633675.00000000012</v>
      </c>
      <c r="W975" s="28" t="s">
        <v>13130</v>
      </c>
      <c r="X975" s="27">
        <v>217948.50000000006</v>
      </c>
      <c r="Y975" s="27">
        <f t="shared" si="216"/>
        <v>435897.00000000012</v>
      </c>
      <c r="Z975" s="4" t="str" cm="1">
        <f t="array" ref="Z975">_xlfn.IFS(YEARFRAC(F975,G975)&lt;1,"&lt;1 Year",YEARFRAC(F975,G975)&lt;=5,"1-5 Years",YEARFRAC(F975,G975)&gt;5,"&gt;5 Years")</f>
        <v>&lt;1 Year</v>
      </c>
      <c r="AA975" s="24">
        <f>L975*(_xlfn.XLOOKUP(K975,'FX rates'!$A$2:$A$38,'FX rates'!$B$2:$B$38))</f>
        <v>213675.00000000006</v>
      </c>
      <c r="AB975" s="24">
        <f>V975*(_xlfn.XLOOKUP(K975,'FX rates'!$A$2:$A$38,'FX rates'!$B$2:$B$38))</f>
        <v>633675.00000000012</v>
      </c>
      <c r="AC975" s="24">
        <f>X975*(_xlfn.XLOOKUP(W975,'FX rates'!$A$2:$A$38,'FX rates'!$B$2:$B$38))</f>
        <v>217948.50000000006</v>
      </c>
      <c r="AD975" s="24">
        <f>Y975*(_xlfn.XLOOKUP(W975,'FX rates'!$A$2:$A$38,'FX rates'!$B$2:$B$38))</f>
        <v>435897.00000000012</v>
      </c>
      <c r="AE975" s="30">
        <f t="shared" si="217"/>
        <v>1.9999999999999993E-2</v>
      </c>
      <c r="AF975" s="31">
        <f t="shared" si="218"/>
        <v>4273.5</v>
      </c>
      <c r="AG975" s="23">
        <f t="shared" si="219"/>
        <v>420000.00000000006</v>
      </c>
      <c r="AH975" s="35">
        <f t="shared" si="213"/>
        <v>1</v>
      </c>
      <c r="AI975" s="23">
        <f>U975*(_xlfn.XLOOKUP(K975,'FX rates'!$A$2:$A$38,'FX rates'!$B$2:$B$38))</f>
        <v>0</v>
      </c>
      <c r="AJ975" s="23">
        <f>Q975*(_xlfn.XLOOKUP(K975,'FX rates'!$A$2:$A$38,'FX rates'!$B$2:$B$38))</f>
        <v>0</v>
      </c>
      <c r="AK975" s="23">
        <f>R975*(_xlfn.XLOOKUP(K975,'FX rates'!$A$2:$A$38,'FX rates'!$B$2:$B$38))</f>
        <v>0</v>
      </c>
      <c r="AM975" s="4"/>
      <c r="AN975" s="4"/>
      <c r="AO975" s="4"/>
      <c r="AP975" s="32">
        <f t="shared" si="214"/>
        <v>0</v>
      </c>
      <c r="AQ975" s="32">
        <f t="shared" si="215"/>
        <v>0</v>
      </c>
      <c r="AR975" s="24">
        <f t="shared" si="220"/>
        <v>217948.50000000006</v>
      </c>
      <c r="AS975" s="24" t="str">
        <f t="shared" si="221"/>
        <v>0</v>
      </c>
      <c r="AT975" s="24">
        <f t="shared" si="222"/>
        <v>392307.3000000001</v>
      </c>
      <c r="AU975" s="24">
        <f t="shared" si="223"/>
        <v>43589.700000000012</v>
      </c>
    </row>
    <row r="976" spans="1:47" x14ac:dyDescent="0.25">
      <c r="A976" s="28" t="s">
        <v>15880</v>
      </c>
      <c r="B976" s="28" t="s">
        <v>13131</v>
      </c>
      <c r="C976" s="28" t="s">
        <v>13132</v>
      </c>
      <c r="D976" s="28" t="s">
        <v>13133</v>
      </c>
      <c r="E976" s="28" t="s">
        <v>13134</v>
      </c>
      <c r="F976" s="29">
        <v>44578</v>
      </c>
      <c r="G976" s="29">
        <v>44896</v>
      </c>
      <c r="H976" s="28" t="s">
        <v>13135</v>
      </c>
      <c r="I976" s="28" t="s">
        <v>16037</v>
      </c>
      <c r="J976" s="28" t="s">
        <v>16054</v>
      </c>
      <c r="K976" s="28" t="s">
        <v>13136</v>
      </c>
      <c r="L976" s="27">
        <v>192610.00000000003</v>
      </c>
      <c r="M976" s="27">
        <v>52635.000000000007</v>
      </c>
      <c r="N976" s="27">
        <v>0</v>
      </c>
      <c r="O976" s="27">
        <v>0</v>
      </c>
      <c r="P976" s="27">
        <f t="shared" si="210"/>
        <v>52635.000000000007</v>
      </c>
      <c r="Q976" s="27">
        <v>0</v>
      </c>
      <c r="R976" s="27">
        <v>0</v>
      </c>
      <c r="S976" s="27">
        <v>0</v>
      </c>
      <c r="T976" s="27">
        <f t="shared" si="211"/>
        <v>0</v>
      </c>
      <c r="U976" s="27">
        <v>0</v>
      </c>
      <c r="V976" s="27">
        <f t="shared" si="212"/>
        <v>245245.00000000003</v>
      </c>
      <c r="W976" s="28" t="s">
        <v>13137</v>
      </c>
      <c r="X976" s="27">
        <v>211871.00000000006</v>
      </c>
      <c r="Y976" s="27">
        <f t="shared" si="216"/>
        <v>481640.50000000012</v>
      </c>
      <c r="Z976" s="4" t="str" cm="1">
        <f t="array" ref="Z976">_xlfn.IFS(YEARFRAC(F976,G976)&lt;1,"&lt;1 Year",YEARFRAC(F976,G976)&lt;=5,"1-5 Years",YEARFRAC(F976,G976)&gt;5,"&gt;5 Years")</f>
        <v>&lt;1 Year</v>
      </c>
      <c r="AA976" s="24">
        <f>L976*(_xlfn.XLOOKUP(K976,'FX rates'!$A$2:$A$38,'FX rates'!$B$2:$B$38))</f>
        <v>192610.00000000003</v>
      </c>
      <c r="AB976" s="24">
        <f>V976*(_xlfn.XLOOKUP(K976,'FX rates'!$A$2:$A$38,'FX rates'!$B$2:$B$38))</f>
        <v>245245.00000000003</v>
      </c>
      <c r="AC976" s="24">
        <f>X976*(_xlfn.XLOOKUP(W976,'FX rates'!$A$2:$A$38,'FX rates'!$B$2:$B$38))</f>
        <v>211871.00000000006</v>
      </c>
      <c r="AD976" s="24">
        <f>Y976*(_xlfn.XLOOKUP(W976,'FX rates'!$A$2:$A$38,'FX rates'!$B$2:$B$38))</f>
        <v>481640.50000000012</v>
      </c>
      <c r="AE976" s="30">
        <f t="shared" si="217"/>
        <v>0.10000000000000013</v>
      </c>
      <c r="AF976" s="31">
        <f t="shared" si="218"/>
        <v>19261.000000000029</v>
      </c>
      <c r="AG976" s="23">
        <f t="shared" si="219"/>
        <v>52635</v>
      </c>
      <c r="AH976" s="35">
        <f t="shared" si="213"/>
        <v>1</v>
      </c>
      <c r="AI976" s="23">
        <f>U976*(_xlfn.XLOOKUP(K976,'FX rates'!$A$2:$A$38,'FX rates'!$B$2:$B$38))</f>
        <v>0</v>
      </c>
      <c r="AJ976" s="23">
        <f>Q976*(_xlfn.XLOOKUP(K976,'FX rates'!$A$2:$A$38,'FX rates'!$B$2:$B$38))</f>
        <v>0</v>
      </c>
      <c r="AK976" s="23">
        <f>R976*(_xlfn.XLOOKUP(K976,'FX rates'!$A$2:$A$38,'FX rates'!$B$2:$B$38))</f>
        <v>0</v>
      </c>
      <c r="AM976" s="4"/>
      <c r="AN976" s="4"/>
      <c r="AO976" s="4"/>
      <c r="AP976" s="32">
        <f t="shared" si="214"/>
        <v>0.27327241576242145</v>
      </c>
      <c r="AQ976" s="32">
        <f t="shared" si="215"/>
        <v>0</v>
      </c>
      <c r="AR976" s="24">
        <f t="shared" si="220"/>
        <v>269769.50000000006</v>
      </c>
      <c r="AS976" s="24" t="str">
        <f t="shared" si="221"/>
        <v>0</v>
      </c>
      <c r="AT976" s="24">
        <f t="shared" si="222"/>
        <v>433476.45000000013</v>
      </c>
      <c r="AU976" s="24">
        <f t="shared" si="223"/>
        <v>48164.049999999988</v>
      </c>
    </row>
    <row r="977" spans="1:47" x14ac:dyDescent="0.25">
      <c r="A977" s="28" t="s">
        <v>15881</v>
      </c>
      <c r="B977" s="28" t="s">
        <v>13138</v>
      </c>
      <c r="C977" s="28" t="s">
        <v>13139</v>
      </c>
      <c r="D977" s="28" t="s">
        <v>13140</v>
      </c>
      <c r="E977" s="28" t="s">
        <v>13141</v>
      </c>
      <c r="F977" s="29">
        <v>44585</v>
      </c>
      <c r="G977" s="29">
        <v>44896</v>
      </c>
      <c r="H977" s="28" t="s">
        <v>13142</v>
      </c>
      <c r="I977" s="28" t="s">
        <v>16047</v>
      </c>
      <c r="J977" s="4" t="s">
        <v>16040</v>
      </c>
      <c r="K977" s="28" t="s">
        <v>13143</v>
      </c>
      <c r="L977" s="27">
        <v>56265.000000000015</v>
      </c>
      <c r="M977" s="27">
        <v>10243.199999999999</v>
      </c>
      <c r="N977" s="27">
        <v>0</v>
      </c>
      <c r="O977" s="27">
        <v>0</v>
      </c>
      <c r="P977" s="27">
        <f t="shared" si="210"/>
        <v>10243.199999999999</v>
      </c>
      <c r="Q977" s="27">
        <v>0</v>
      </c>
      <c r="R977" s="27">
        <v>0</v>
      </c>
      <c r="S977" s="27">
        <v>0</v>
      </c>
      <c r="T977" s="27">
        <f t="shared" si="211"/>
        <v>0</v>
      </c>
      <c r="U977" s="27">
        <v>0</v>
      </c>
      <c r="V977" s="27">
        <f t="shared" si="212"/>
        <v>66508.200000000012</v>
      </c>
      <c r="W977" s="28" t="s">
        <v>13144</v>
      </c>
      <c r="X977" s="27">
        <v>57952.950000000019</v>
      </c>
      <c r="Y977" s="27">
        <f t="shared" si="216"/>
        <v>126456.39600000004</v>
      </c>
      <c r="Z977" s="4" t="str" cm="1">
        <f t="array" ref="Z977">_xlfn.IFS(YEARFRAC(F977,G977)&lt;1,"&lt;1 Year",YEARFRAC(F977,G977)&lt;=5,"1-5 Years",YEARFRAC(F977,G977)&gt;5,"&gt;5 Years")</f>
        <v>&lt;1 Year</v>
      </c>
      <c r="AA977" s="24">
        <f>L977*(_xlfn.XLOOKUP(K977,'FX rates'!$A$2:$A$38,'FX rates'!$B$2:$B$38))</f>
        <v>74869.02225425595</v>
      </c>
      <c r="AB977" s="24">
        <f>V977*(_xlfn.XLOOKUP(K977,'FX rates'!$A$2:$A$38,'FX rates'!$B$2:$B$38))</f>
        <v>88499.136335030751</v>
      </c>
      <c r="AC977" s="24">
        <f>X977*(_xlfn.XLOOKUP(W977,'FX rates'!$A$2:$A$38,'FX rates'!$B$2:$B$38))</f>
        <v>77115.092921883639</v>
      </c>
      <c r="AD977" s="24">
        <f>Y977*(_xlfn.XLOOKUP(W977,'FX rates'!$A$2:$A$38,'FX rates'!$B$2:$B$38))</f>
        <v>168269.20334696534</v>
      </c>
      <c r="AE977" s="30">
        <f t="shared" si="217"/>
        <v>3.0000000000000148E-2</v>
      </c>
      <c r="AF977" s="31">
        <f t="shared" si="218"/>
        <v>1687.9500000000044</v>
      </c>
      <c r="AG977" s="23">
        <f t="shared" si="219"/>
        <v>13630.114080774802</v>
      </c>
      <c r="AH977" s="35">
        <f t="shared" si="213"/>
        <v>1.3306500000756409</v>
      </c>
      <c r="AI977" s="23">
        <f>U977*(_xlfn.XLOOKUP(K977,'FX rates'!$A$2:$A$38,'FX rates'!$B$2:$B$38))</f>
        <v>0</v>
      </c>
      <c r="AJ977" s="23">
        <f>Q977*(_xlfn.XLOOKUP(K977,'FX rates'!$A$2:$A$38,'FX rates'!$B$2:$B$38))</f>
        <v>0</v>
      </c>
      <c r="AK977" s="23">
        <f>R977*(_xlfn.XLOOKUP(K977,'FX rates'!$A$2:$A$38,'FX rates'!$B$2:$B$38))</f>
        <v>0</v>
      </c>
      <c r="AM977" s="4"/>
      <c r="AN977" s="4"/>
      <c r="AO977" s="4"/>
      <c r="AP977" s="32">
        <f t="shared" si="214"/>
        <v>0.1820527859237536</v>
      </c>
      <c r="AQ977" s="32">
        <f t="shared" si="215"/>
        <v>0</v>
      </c>
      <c r="AR977" s="24">
        <f t="shared" si="220"/>
        <v>68503.446000000011</v>
      </c>
      <c r="AS977" s="24" t="str">
        <f t="shared" si="221"/>
        <v>0</v>
      </c>
      <c r="AT977" s="24">
        <f t="shared" si="222"/>
        <v>151442.2830122688</v>
      </c>
      <c r="AU977" s="24">
        <f t="shared" si="223"/>
        <v>16826.920334696537</v>
      </c>
    </row>
    <row r="978" spans="1:47" x14ac:dyDescent="0.25">
      <c r="A978" s="28" t="s">
        <v>15882</v>
      </c>
      <c r="B978" s="28" t="s">
        <v>4654</v>
      </c>
      <c r="C978" s="28" t="s">
        <v>4655</v>
      </c>
      <c r="D978" s="28" t="s">
        <v>4656</v>
      </c>
      <c r="E978" s="28" t="s">
        <v>4657</v>
      </c>
      <c r="F978" s="29">
        <v>44585</v>
      </c>
      <c r="G978" s="29">
        <v>44896</v>
      </c>
      <c r="H978" s="28" t="s">
        <v>4658</v>
      </c>
      <c r="I978" s="28" t="s">
        <v>16055</v>
      </c>
      <c r="J978" s="28" t="s">
        <v>16032</v>
      </c>
      <c r="K978" s="28" t="s">
        <v>4659</v>
      </c>
      <c r="L978" s="27">
        <v>40425</v>
      </c>
      <c r="M978" s="4">
        <v>0</v>
      </c>
      <c r="N978" s="27">
        <v>0</v>
      </c>
      <c r="O978" s="27">
        <v>0</v>
      </c>
      <c r="P978" s="27">
        <f t="shared" si="210"/>
        <v>0</v>
      </c>
      <c r="Q978" s="27">
        <v>0</v>
      </c>
      <c r="R978" s="27">
        <v>0</v>
      </c>
      <c r="S978" s="27">
        <v>0</v>
      </c>
      <c r="T978" s="27">
        <f t="shared" si="211"/>
        <v>0</v>
      </c>
      <c r="U978" s="27">
        <v>0</v>
      </c>
      <c r="V978" s="27">
        <f t="shared" si="212"/>
        <v>40425</v>
      </c>
      <c r="W978" s="28" t="s">
        <v>4660</v>
      </c>
      <c r="X978" s="27">
        <v>46084.500000000007</v>
      </c>
      <c r="Y978" s="27">
        <f t="shared" si="216"/>
        <v>92169.000000000015</v>
      </c>
      <c r="Z978" s="4" t="str" cm="1">
        <f t="array" ref="Z978">_xlfn.IFS(YEARFRAC(F978,G978)&lt;1,"&lt;1 Year",YEARFRAC(F978,G978)&lt;=5,"1-5 Years",YEARFRAC(F978,G978)&gt;5,"&gt;5 Years")</f>
        <v>&lt;1 Year</v>
      </c>
      <c r="AA978" s="24">
        <f>L978*(_xlfn.XLOOKUP(K978,'FX rates'!$A$2:$A$38,'FX rates'!$B$2:$B$38))</f>
        <v>53791.526253057782</v>
      </c>
      <c r="AB978" s="24">
        <f>V978*(_xlfn.XLOOKUP(K978,'FX rates'!$A$2:$A$38,'FX rates'!$B$2:$B$38))</f>
        <v>53791.526253057782</v>
      </c>
      <c r="AC978" s="24">
        <f>X978*(_xlfn.XLOOKUP(W978,'FX rates'!$A$2:$A$38,'FX rates'!$B$2:$B$38))</f>
        <v>61322.339928485882</v>
      </c>
      <c r="AD978" s="24">
        <f>Y978*(_xlfn.XLOOKUP(W978,'FX rates'!$A$2:$A$38,'FX rates'!$B$2:$B$38))</f>
        <v>122644.67985697176</v>
      </c>
      <c r="AE978" s="30">
        <f t="shared" si="217"/>
        <v>0.14000000000000021</v>
      </c>
      <c r="AF978" s="31">
        <f t="shared" si="218"/>
        <v>5659.5000000000073</v>
      </c>
      <c r="AG978" s="23">
        <f t="shared" si="219"/>
        <v>0</v>
      </c>
      <c r="AH978" s="35">
        <f t="shared" si="213"/>
        <v>1.3306500000756409</v>
      </c>
      <c r="AI978" s="23">
        <f>U978*(_xlfn.XLOOKUP(K978,'FX rates'!$A$2:$A$38,'FX rates'!$B$2:$B$38))</f>
        <v>0</v>
      </c>
      <c r="AJ978" s="23">
        <f>Q978*(_xlfn.XLOOKUP(K978,'FX rates'!$A$2:$A$38,'FX rates'!$B$2:$B$38))</f>
        <v>0</v>
      </c>
      <c r="AK978" s="23">
        <f>R978*(_xlfn.XLOOKUP(K978,'FX rates'!$A$2:$A$38,'FX rates'!$B$2:$B$38))</f>
        <v>0</v>
      </c>
      <c r="AM978" s="4"/>
      <c r="AN978" s="4"/>
      <c r="AO978" s="4"/>
      <c r="AP978" s="32">
        <f t="shared" si="214"/>
        <v>0</v>
      </c>
      <c r="AQ978" s="32">
        <f t="shared" si="215"/>
        <v>0</v>
      </c>
      <c r="AR978" s="24">
        <f t="shared" si="220"/>
        <v>46084.500000000007</v>
      </c>
      <c r="AS978" s="24" t="str">
        <f t="shared" si="221"/>
        <v>0</v>
      </c>
      <c r="AT978" s="24">
        <f t="shared" si="222"/>
        <v>110380.21187127459</v>
      </c>
      <c r="AU978" s="24">
        <f t="shared" si="223"/>
        <v>12264.467985697178</v>
      </c>
    </row>
    <row r="979" spans="1:47" x14ac:dyDescent="0.25">
      <c r="A979" s="28" t="s">
        <v>15883</v>
      </c>
      <c r="B979" s="28" t="s">
        <v>13152</v>
      </c>
      <c r="C979" s="28" t="s">
        <v>13153</v>
      </c>
      <c r="D979" s="28" t="s">
        <v>13154</v>
      </c>
      <c r="E979" s="28" t="s">
        <v>13155</v>
      </c>
      <c r="F979" s="29">
        <v>44585</v>
      </c>
      <c r="G979" s="29">
        <v>44896</v>
      </c>
      <c r="H979" s="28" t="s">
        <v>13156</v>
      </c>
      <c r="I979" s="28" t="s">
        <v>16039</v>
      </c>
      <c r="J979" s="28" t="s">
        <v>16044</v>
      </c>
      <c r="K979" s="28" t="s">
        <v>13157</v>
      </c>
      <c r="L979" s="27">
        <v>215600.00000000006</v>
      </c>
      <c r="M979" s="27">
        <v>50666.000000000007</v>
      </c>
      <c r="N979" s="27">
        <v>0</v>
      </c>
      <c r="O979" s="27">
        <v>0</v>
      </c>
      <c r="P979" s="27">
        <f t="shared" si="210"/>
        <v>50666.000000000007</v>
      </c>
      <c r="Q979" s="27">
        <v>0</v>
      </c>
      <c r="R979" s="27">
        <v>0</v>
      </c>
      <c r="S979" s="27">
        <v>0</v>
      </c>
      <c r="T979" s="27">
        <f t="shared" si="211"/>
        <v>0</v>
      </c>
      <c r="U979" s="27">
        <v>0</v>
      </c>
      <c r="V979" s="27">
        <f t="shared" si="212"/>
        <v>266266.00000000006</v>
      </c>
      <c r="W979" s="28" t="s">
        <v>13158</v>
      </c>
      <c r="X979" s="27">
        <v>228536.00000000009</v>
      </c>
      <c r="Y979" s="27">
        <f t="shared" si="216"/>
        <v>510777.9600000002</v>
      </c>
      <c r="Z979" s="4" t="str" cm="1">
        <f t="array" ref="Z979">_xlfn.IFS(YEARFRAC(F979,G979)&lt;1,"&lt;1 Year",YEARFRAC(F979,G979)&lt;=5,"1-5 Years",YEARFRAC(F979,G979)&gt;5,"&gt;5 Years")</f>
        <v>&lt;1 Year</v>
      </c>
      <c r="AA979" s="24">
        <f>L979*(_xlfn.XLOOKUP(K979,'FX rates'!$A$2:$A$38,'FX rates'!$B$2:$B$38))</f>
        <v>215600.00000000006</v>
      </c>
      <c r="AB979" s="24">
        <f>V979*(_xlfn.XLOOKUP(K979,'FX rates'!$A$2:$A$38,'FX rates'!$B$2:$B$38))</f>
        <v>266266.00000000006</v>
      </c>
      <c r="AC979" s="24">
        <f>X979*(_xlfn.XLOOKUP(W979,'FX rates'!$A$2:$A$38,'FX rates'!$B$2:$B$38))</f>
        <v>228536.00000000009</v>
      </c>
      <c r="AD979" s="24">
        <f>Y979*(_xlfn.XLOOKUP(W979,'FX rates'!$A$2:$A$38,'FX rates'!$B$2:$B$38))</f>
        <v>510777.9600000002</v>
      </c>
      <c r="AE979" s="30">
        <f t="shared" si="217"/>
        <v>6.0000000000000116E-2</v>
      </c>
      <c r="AF979" s="31">
        <f t="shared" si="218"/>
        <v>12936.000000000029</v>
      </c>
      <c r="AG979" s="23">
        <f t="shared" si="219"/>
        <v>50666</v>
      </c>
      <c r="AH979" s="35">
        <f t="shared" si="213"/>
        <v>1</v>
      </c>
      <c r="AI979" s="23">
        <f>U979*(_xlfn.XLOOKUP(K979,'FX rates'!$A$2:$A$38,'FX rates'!$B$2:$B$38))</f>
        <v>0</v>
      </c>
      <c r="AJ979" s="23">
        <f>Q979*(_xlfn.XLOOKUP(K979,'FX rates'!$A$2:$A$38,'FX rates'!$B$2:$B$38))</f>
        <v>0</v>
      </c>
      <c r="AK979" s="23">
        <f>R979*(_xlfn.XLOOKUP(K979,'FX rates'!$A$2:$A$38,'FX rates'!$B$2:$B$38))</f>
        <v>0</v>
      </c>
      <c r="AM979" s="4"/>
      <c r="AN979" s="4"/>
      <c r="AO979" s="4"/>
      <c r="AP979" s="32">
        <f t="shared" si="214"/>
        <v>0.23499999999999996</v>
      </c>
      <c r="AQ979" s="32">
        <f t="shared" si="215"/>
        <v>0</v>
      </c>
      <c r="AR979" s="24">
        <f t="shared" si="220"/>
        <v>282241.96000000008</v>
      </c>
      <c r="AS979" s="24" t="str">
        <f t="shared" si="221"/>
        <v>0</v>
      </c>
      <c r="AT979" s="24">
        <f t="shared" si="222"/>
        <v>459700.16400000016</v>
      </c>
      <c r="AU979" s="24">
        <f t="shared" si="223"/>
        <v>51077.796000000031</v>
      </c>
    </row>
    <row r="980" spans="1:47" x14ac:dyDescent="0.25">
      <c r="A980" s="28" t="s">
        <v>14192</v>
      </c>
      <c r="B980" s="28" t="s">
        <v>1321</v>
      </c>
      <c r="C980" s="28" t="s">
        <v>1322</v>
      </c>
      <c r="D980" s="28" t="s">
        <v>1323</v>
      </c>
      <c r="E980" s="28" t="s">
        <v>1324</v>
      </c>
      <c r="F980" s="29">
        <v>39818</v>
      </c>
      <c r="G980" s="29">
        <v>44896</v>
      </c>
      <c r="H980" s="28" t="s">
        <v>1325</v>
      </c>
      <c r="I980" s="28" t="s">
        <v>16047</v>
      </c>
      <c r="J980" s="28" t="s">
        <v>16056</v>
      </c>
      <c r="K980" s="28" t="s">
        <v>1326</v>
      </c>
      <c r="L980" s="27">
        <v>172480.00000000003</v>
      </c>
      <c r="M980" s="27">
        <v>243287</v>
      </c>
      <c r="N980" s="27">
        <v>0</v>
      </c>
      <c r="O980" s="27">
        <v>0</v>
      </c>
      <c r="P980" s="27">
        <f t="shared" si="210"/>
        <v>243287</v>
      </c>
      <c r="Q980" s="27">
        <v>141368.65</v>
      </c>
      <c r="R980" s="27">
        <v>0</v>
      </c>
      <c r="S980" s="27">
        <v>0</v>
      </c>
      <c r="T980" s="27">
        <f t="shared" si="211"/>
        <v>141368.65</v>
      </c>
      <c r="U980" s="27">
        <v>0</v>
      </c>
      <c r="V980" s="27">
        <f t="shared" si="212"/>
        <v>557135.65</v>
      </c>
      <c r="W980" s="28" t="s">
        <v>1327</v>
      </c>
      <c r="X980" s="27">
        <v>198352.00000000003</v>
      </c>
      <c r="Y980" s="27">
        <f t="shared" si="216"/>
        <v>676484.05</v>
      </c>
      <c r="Z980" s="4" t="str" cm="1">
        <f t="array" ref="Z980">_xlfn.IFS(YEARFRAC(F980,G980)&lt;1,"&lt;1 Year",YEARFRAC(F980,G980)&lt;=5,"1-5 Years",YEARFRAC(F980,G980)&gt;5,"&gt;5 Years")</f>
        <v>&gt;5 Years</v>
      </c>
      <c r="AA980" s="24">
        <f>L980*(_xlfn.XLOOKUP(K980,'FX rates'!$A$2:$A$38,'FX rates'!$B$2:$B$38))</f>
        <v>172480.00000000003</v>
      </c>
      <c r="AB980" s="24">
        <f>V980*(_xlfn.XLOOKUP(K980,'FX rates'!$A$2:$A$38,'FX rates'!$B$2:$B$38))</f>
        <v>557135.65</v>
      </c>
      <c r="AC980" s="24">
        <f>X980*(_xlfn.XLOOKUP(W980,'FX rates'!$A$2:$A$38,'FX rates'!$B$2:$B$38))</f>
        <v>198352.00000000003</v>
      </c>
      <c r="AD980" s="24">
        <f>Y980*(_xlfn.XLOOKUP(W980,'FX rates'!$A$2:$A$38,'FX rates'!$B$2:$B$38))</f>
        <v>676484.05</v>
      </c>
      <c r="AE980" s="30">
        <f t="shared" si="217"/>
        <v>0.14999999999999997</v>
      </c>
      <c r="AF980" s="31">
        <f t="shared" si="218"/>
        <v>25872</v>
      </c>
      <c r="AG980" s="23">
        <f t="shared" si="219"/>
        <v>384655.65</v>
      </c>
      <c r="AH980" s="35">
        <f t="shared" si="213"/>
        <v>1</v>
      </c>
      <c r="AI980" s="23">
        <f>U980*(_xlfn.XLOOKUP(K980,'FX rates'!$A$2:$A$38,'FX rates'!$B$2:$B$38))</f>
        <v>0</v>
      </c>
      <c r="AJ980" s="23">
        <f>Q980*(_xlfn.XLOOKUP(K980,'FX rates'!$A$2:$A$38,'FX rates'!$B$2:$B$38))</f>
        <v>141368.65</v>
      </c>
      <c r="AK980" s="23">
        <f>R980*(_xlfn.XLOOKUP(K980,'FX rates'!$A$2:$A$38,'FX rates'!$B$2:$B$38))</f>
        <v>0</v>
      </c>
      <c r="AM980" s="4"/>
      <c r="AN980" s="4"/>
      <c r="AO980" s="4"/>
      <c r="AP980" s="32">
        <f t="shared" si="214"/>
        <v>1.4105229591836732</v>
      </c>
      <c r="AQ980" s="32">
        <f t="shared" si="215"/>
        <v>0</v>
      </c>
      <c r="AR980" s="24">
        <f t="shared" si="220"/>
        <v>478132.05000000005</v>
      </c>
      <c r="AS980" s="24" t="str">
        <f t="shared" si="221"/>
        <v>0</v>
      </c>
      <c r="AT980" s="24">
        <f t="shared" si="222"/>
        <v>608835.64500000002</v>
      </c>
      <c r="AU980" s="24">
        <f t="shared" si="223"/>
        <v>67648.405000000028</v>
      </c>
    </row>
    <row r="981" spans="1:47" x14ac:dyDescent="0.25">
      <c r="A981" s="28" t="s">
        <v>15884</v>
      </c>
      <c r="B981" s="28" t="s">
        <v>13159</v>
      </c>
      <c r="C981" s="28" t="s">
        <v>13160</v>
      </c>
      <c r="D981" s="28" t="s">
        <v>13161</v>
      </c>
      <c r="E981" s="28" t="s">
        <v>13162</v>
      </c>
      <c r="F981" s="29">
        <v>44585</v>
      </c>
      <c r="G981" s="29">
        <v>44896</v>
      </c>
      <c r="H981" s="28" t="s">
        <v>13163</v>
      </c>
      <c r="I981" s="28" t="s">
        <v>16048</v>
      </c>
      <c r="J981" s="28" t="s">
        <v>16048</v>
      </c>
      <c r="K981" s="28" t="s">
        <v>13164</v>
      </c>
      <c r="L981" s="27">
        <v>197389.50000000003</v>
      </c>
      <c r="M981" s="27">
        <v>169290</v>
      </c>
      <c r="N981" s="27">
        <v>0</v>
      </c>
      <c r="O981" s="27">
        <v>0</v>
      </c>
      <c r="P981" s="27">
        <f t="shared" si="210"/>
        <v>169290</v>
      </c>
      <c r="Q981" s="27">
        <v>0</v>
      </c>
      <c r="R981" s="27">
        <v>0</v>
      </c>
      <c r="S981" s="27">
        <v>0</v>
      </c>
      <c r="T981" s="27">
        <f t="shared" si="211"/>
        <v>0</v>
      </c>
      <c r="U981" s="27">
        <v>0</v>
      </c>
      <c r="V981" s="27">
        <f t="shared" si="212"/>
        <v>366679.5</v>
      </c>
      <c r="W981" s="28" t="s">
        <v>13165</v>
      </c>
      <c r="X981" s="27">
        <v>221076.24000000005</v>
      </c>
      <c r="Y981" s="27">
        <f t="shared" si="216"/>
        <v>631757.28</v>
      </c>
      <c r="Z981" s="4" t="str" cm="1">
        <f t="array" ref="Z981">_xlfn.IFS(YEARFRAC(F981,G981)&lt;1,"&lt;1 Year",YEARFRAC(F981,G981)&lt;=5,"1-5 Years",YEARFRAC(F981,G981)&gt;5,"&gt;5 Years")</f>
        <v>&lt;1 Year</v>
      </c>
      <c r="AA981" s="24">
        <f>L981*(_xlfn.XLOOKUP(K981,'FX rates'!$A$2:$A$38,'FX rates'!$B$2:$B$38))</f>
        <v>197389.50000000003</v>
      </c>
      <c r="AB981" s="24">
        <f>V981*(_xlfn.XLOOKUP(K981,'FX rates'!$A$2:$A$38,'FX rates'!$B$2:$B$38))</f>
        <v>366679.5</v>
      </c>
      <c r="AC981" s="24">
        <f>X981*(_xlfn.XLOOKUP(W981,'FX rates'!$A$2:$A$38,'FX rates'!$B$2:$B$38))</f>
        <v>221076.24000000005</v>
      </c>
      <c r="AD981" s="24">
        <f>Y981*(_xlfn.XLOOKUP(W981,'FX rates'!$A$2:$A$38,'FX rates'!$B$2:$B$38))</f>
        <v>631757.28</v>
      </c>
      <c r="AE981" s="30">
        <f t="shared" si="217"/>
        <v>0.12000000000000008</v>
      </c>
      <c r="AF981" s="31">
        <f t="shared" si="218"/>
        <v>23686.74000000002</v>
      </c>
      <c r="AG981" s="23">
        <f t="shared" si="219"/>
        <v>169289.99999999997</v>
      </c>
      <c r="AH981" s="35">
        <f t="shared" si="213"/>
        <v>1</v>
      </c>
      <c r="AI981" s="23">
        <f>U981*(_xlfn.XLOOKUP(K981,'FX rates'!$A$2:$A$38,'FX rates'!$B$2:$B$38))</f>
        <v>0</v>
      </c>
      <c r="AJ981" s="23">
        <f>Q981*(_xlfn.XLOOKUP(K981,'FX rates'!$A$2:$A$38,'FX rates'!$B$2:$B$38))</f>
        <v>0</v>
      </c>
      <c r="AK981" s="23">
        <f>R981*(_xlfn.XLOOKUP(K981,'FX rates'!$A$2:$A$38,'FX rates'!$B$2:$B$38))</f>
        <v>0</v>
      </c>
      <c r="AM981" s="4"/>
      <c r="AN981" s="4"/>
      <c r="AO981" s="4"/>
      <c r="AP981" s="32">
        <f t="shared" si="214"/>
        <v>0.85764440357769778</v>
      </c>
      <c r="AQ981" s="32">
        <f t="shared" si="215"/>
        <v>0</v>
      </c>
      <c r="AR981" s="24">
        <f t="shared" si="220"/>
        <v>410681.04000000004</v>
      </c>
      <c r="AS981" s="24" t="str">
        <f t="shared" si="221"/>
        <v>0</v>
      </c>
      <c r="AT981" s="24">
        <f t="shared" si="222"/>
        <v>568581.55200000003</v>
      </c>
      <c r="AU981" s="24">
        <f t="shared" si="223"/>
        <v>63175.728000000003</v>
      </c>
    </row>
    <row r="982" spans="1:47" x14ac:dyDescent="0.25">
      <c r="A982" s="28" t="s">
        <v>15885</v>
      </c>
      <c r="B982" s="28" t="s">
        <v>13166</v>
      </c>
      <c r="C982" s="28" t="s">
        <v>13167</v>
      </c>
      <c r="D982" s="28" t="s">
        <v>13168</v>
      </c>
      <c r="E982" s="28" t="s">
        <v>13169</v>
      </c>
      <c r="F982" s="29">
        <v>44585</v>
      </c>
      <c r="G982" s="29">
        <v>44896</v>
      </c>
      <c r="H982" s="28" t="s">
        <v>13170</v>
      </c>
      <c r="I982" s="28" t="s">
        <v>16054</v>
      </c>
      <c r="J982" s="28" t="s">
        <v>16044</v>
      </c>
      <c r="K982" s="28" t="s">
        <v>13171</v>
      </c>
      <c r="L982" s="27">
        <v>151470</v>
      </c>
      <c r="M982" s="27">
        <v>14850</v>
      </c>
      <c r="N982" s="27">
        <v>0</v>
      </c>
      <c r="O982" s="27">
        <v>0</v>
      </c>
      <c r="P982" s="27">
        <f t="shared" si="210"/>
        <v>14850</v>
      </c>
      <c r="Q982" s="27">
        <v>0</v>
      </c>
      <c r="R982" s="27">
        <v>0</v>
      </c>
      <c r="S982" s="27">
        <v>0</v>
      </c>
      <c r="T982" s="27">
        <f t="shared" si="211"/>
        <v>0</v>
      </c>
      <c r="U982" s="27">
        <v>0</v>
      </c>
      <c r="V982" s="27">
        <f t="shared" si="212"/>
        <v>166320</v>
      </c>
      <c r="W982" s="28" t="s">
        <v>13172</v>
      </c>
      <c r="X982" s="27">
        <v>157528.80000000002</v>
      </c>
      <c r="Y982" s="27">
        <f t="shared" si="216"/>
        <v>330501.60000000009</v>
      </c>
      <c r="Z982" s="4" t="str" cm="1">
        <f t="array" ref="Z982">_xlfn.IFS(YEARFRAC(F982,G982)&lt;1,"&lt;1 Year",YEARFRAC(F982,G982)&lt;=5,"1-5 Years",YEARFRAC(F982,G982)&gt;5,"&gt;5 Years")</f>
        <v>&lt;1 Year</v>
      </c>
      <c r="AA982" s="24">
        <f>L982*(_xlfn.XLOOKUP(K982,'FX rates'!$A$2:$A$38,'FX rates'!$B$2:$B$38))</f>
        <v>151470</v>
      </c>
      <c r="AB982" s="24">
        <f>V982*(_xlfn.XLOOKUP(K982,'FX rates'!$A$2:$A$38,'FX rates'!$B$2:$B$38))</f>
        <v>166320</v>
      </c>
      <c r="AC982" s="24">
        <f>X982*(_xlfn.XLOOKUP(W982,'FX rates'!$A$2:$A$38,'FX rates'!$B$2:$B$38))</f>
        <v>157528.80000000002</v>
      </c>
      <c r="AD982" s="24">
        <f>Y982*(_xlfn.XLOOKUP(W982,'FX rates'!$A$2:$A$38,'FX rates'!$B$2:$B$38))</f>
        <v>330501.60000000009</v>
      </c>
      <c r="AE982" s="30">
        <f t="shared" si="217"/>
        <v>4.0000000000000112E-2</v>
      </c>
      <c r="AF982" s="31">
        <f t="shared" si="218"/>
        <v>6058.8000000000175</v>
      </c>
      <c r="AG982" s="23">
        <f t="shared" si="219"/>
        <v>14850</v>
      </c>
      <c r="AH982" s="35">
        <f t="shared" si="213"/>
        <v>1</v>
      </c>
      <c r="AI982" s="23">
        <f>U982*(_xlfn.XLOOKUP(K982,'FX rates'!$A$2:$A$38,'FX rates'!$B$2:$B$38))</f>
        <v>0</v>
      </c>
      <c r="AJ982" s="23">
        <f>Q982*(_xlfn.XLOOKUP(K982,'FX rates'!$A$2:$A$38,'FX rates'!$B$2:$B$38))</f>
        <v>0</v>
      </c>
      <c r="AK982" s="23">
        <f>R982*(_xlfn.XLOOKUP(K982,'FX rates'!$A$2:$A$38,'FX rates'!$B$2:$B$38))</f>
        <v>0</v>
      </c>
      <c r="AM982" s="4"/>
      <c r="AN982" s="4"/>
      <c r="AO982" s="4"/>
      <c r="AP982" s="32">
        <f t="shared" si="214"/>
        <v>9.8039215686274508E-2</v>
      </c>
      <c r="AQ982" s="32">
        <f t="shared" si="215"/>
        <v>0</v>
      </c>
      <c r="AR982" s="24">
        <f t="shared" si="220"/>
        <v>172972.80000000005</v>
      </c>
      <c r="AS982" s="24" t="str">
        <f t="shared" si="221"/>
        <v>0</v>
      </c>
      <c r="AT982" s="24">
        <f t="shared" si="222"/>
        <v>297451.44000000012</v>
      </c>
      <c r="AU982" s="24">
        <f t="shared" si="223"/>
        <v>33050.159999999974</v>
      </c>
    </row>
    <row r="983" spans="1:47" x14ac:dyDescent="0.25">
      <c r="A983" s="28" t="s">
        <v>15886</v>
      </c>
      <c r="B983" s="28" t="s">
        <v>6842</v>
      </c>
      <c r="C983" s="28" t="s">
        <v>6843</v>
      </c>
      <c r="D983" s="28" t="s">
        <v>6844</v>
      </c>
      <c r="E983" s="28" t="s">
        <v>6845</v>
      </c>
      <c r="F983" s="29">
        <v>44585</v>
      </c>
      <c r="G983" s="29">
        <v>44896</v>
      </c>
      <c r="H983" s="28" t="s">
        <v>6846</v>
      </c>
      <c r="I983" s="28" t="s">
        <v>16052</v>
      </c>
      <c r="J983" s="28" t="s">
        <v>16034</v>
      </c>
      <c r="K983" s="28" t="s">
        <v>6847</v>
      </c>
      <c r="L983" s="27">
        <v>41807.455139999998</v>
      </c>
      <c r="M983" s="4">
        <v>0</v>
      </c>
      <c r="N983" s="27">
        <v>0</v>
      </c>
      <c r="O983" s="27">
        <v>0</v>
      </c>
      <c r="P983" s="27">
        <f t="shared" si="210"/>
        <v>0</v>
      </c>
      <c r="Q983" s="27">
        <v>0</v>
      </c>
      <c r="R983" s="27">
        <v>0</v>
      </c>
      <c r="S983" s="27">
        <v>0</v>
      </c>
      <c r="T983" s="27">
        <f t="shared" si="211"/>
        <v>0</v>
      </c>
      <c r="U983" s="27">
        <v>0</v>
      </c>
      <c r="V983" s="27">
        <f t="shared" si="212"/>
        <v>41807.455139999998</v>
      </c>
      <c r="W983" s="28" t="s">
        <v>6848</v>
      </c>
      <c r="X983" s="27">
        <v>48078.573410999998</v>
      </c>
      <c r="Y983" s="27">
        <f t="shared" si="216"/>
        <v>96157.146821999995</v>
      </c>
      <c r="Z983" s="4" t="str" cm="1">
        <f t="array" ref="Z983">_xlfn.IFS(YEARFRAC(F983,G983)&lt;1,"&lt;1 Year",YEARFRAC(F983,G983)&lt;=5,"1-5 Years",YEARFRAC(F983,G983)&gt;5,"&gt;5 Years")</f>
        <v>&lt;1 Year</v>
      </c>
      <c r="AA983" s="24">
        <f>L983*(_xlfn.XLOOKUP(K983,'FX rates'!$A$2:$A$38,'FX rates'!$B$2:$B$38))</f>
        <v>55631.090185203349</v>
      </c>
      <c r="AB983" s="24">
        <f>V983*(_xlfn.XLOOKUP(K983,'FX rates'!$A$2:$A$38,'FX rates'!$B$2:$B$38))</f>
        <v>55631.090185203349</v>
      </c>
      <c r="AC983" s="24">
        <f>X983*(_xlfn.XLOOKUP(W983,'FX rates'!$A$2:$A$38,'FX rates'!$B$2:$B$38))</f>
        <v>63975.753712983853</v>
      </c>
      <c r="AD983" s="24">
        <f>Y983*(_xlfn.XLOOKUP(W983,'FX rates'!$A$2:$A$38,'FX rates'!$B$2:$B$38))</f>
        <v>127951.50742596771</v>
      </c>
      <c r="AE983" s="30">
        <f t="shared" si="217"/>
        <v>0.15000000000000002</v>
      </c>
      <c r="AF983" s="31">
        <f t="shared" si="218"/>
        <v>6271.1182709999994</v>
      </c>
      <c r="AG983" s="23">
        <f t="shared" si="219"/>
        <v>0</v>
      </c>
      <c r="AH983" s="35">
        <f t="shared" si="213"/>
        <v>1.3306500000756409</v>
      </c>
      <c r="AI983" s="23">
        <f>U983*(_xlfn.XLOOKUP(K983,'FX rates'!$A$2:$A$38,'FX rates'!$B$2:$B$38))</f>
        <v>0</v>
      </c>
      <c r="AJ983" s="23">
        <f>Q983*(_xlfn.XLOOKUP(K983,'FX rates'!$A$2:$A$38,'FX rates'!$B$2:$B$38))</f>
        <v>0</v>
      </c>
      <c r="AK983" s="23">
        <f>R983*(_xlfn.XLOOKUP(K983,'FX rates'!$A$2:$A$38,'FX rates'!$B$2:$B$38))</f>
        <v>0</v>
      </c>
      <c r="AM983" s="4"/>
      <c r="AN983" s="4"/>
      <c r="AO983" s="4"/>
      <c r="AP983" s="32">
        <f t="shared" si="214"/>
        <v>0</v>
      </c>
      <c r="AQ983" s="32">
        <f t="shared" si="215"/>
        <v>0</v>
      </c>
      <c r="AR983" s="24">
        <f t="shared" si="220"/>
        <v>48078.573410999998</v>
      </c>
      <c r="AS983" s="24" t="str">
        <f t="shared" si="221"/>
        <v>0</v>
      </c>
      <c r="AT983" s="24">
        <f t="shared" si="222"/>
        <v>115156.35668337093</v>
      </c>
      <c r="AU983" s="24">
        <f t="shared" si="223"/>
        <v>12795.150742596772</v>
      </c>
    </row>
    <row r="984" spans="1:47" x14ac:dyDescent="0.25">
      <c r="A984" s="28" t="s">
        <v>15887</v>
      </c>
      <c r="B984" s="28" t="s">
        <v>13180</v>
      </c>
      <c r="C984" s="28" t="s">
        <v>13181</v>
      </c>
      <c r="D984" s="28" t="s">
        <v>13182</v>
      </c>
      <c r="E984" s="28" t="s">
        <v>13183</v>
      </c>
      <c r="F984" s="29">
        <v>44592</v>
      </c>
      <c r="G984" s="29">
        <v>44896</v>
      </c>
      <c r="H984" s="28" t="s">
        <v>13184</v>
      </c>
      <c r="I984" s="28" t="s">
        <v>16053</v>
      </c>
      <c r="J984" s="28" t="s">
        <v>16051</v>
      </c>
      <c r="K984" s="28" t="s">
        <v>13185</v>
      </c>
      <c r="L984" s="27">
        <v>203830.00000000006</v>
      </c>
      <c r="M984" s="27">
        <v>55484.000000000007</v>
      </c>
      <c r="N984" s="27">
        <v>0</v>
      </c>
      <c r="O984" s="27">
        <v>0</v>
      </c>
      <c r="P984" s="27">
        <f t="shared" si="210"/>
        <v>55484.000000000007</v>
      </c>
      <c r="Q984" s="27">
        <v>0</v>
      </c>
      <c r="R984" s="27">
        <v>0</v>
      </c>
      <c r="S984" s="27">
        <v>0</v>
      </c>
      <c r="T984" s="27">
        <f t="shared" si="211"/>
        <v>0</v>
      </c>
      <c r="U984" s="27">
        <v>0</v>
      </c>
      <c r="V984" s="27">
        <f t="shared" si="212"/>
        <v>259314.00000000006</v>
      </c>
      <c r="W984" s="28" t="s">
        <v>13186</v>
      </c>
      <c r="X984" s="27">
        <v>232366.2000000001</v>
      </c>
      <c r="Y984" s="27">
        <f t="shared" si="216"/>
        <v>527984.16000000015</v>
      </c>
      <c r="Z984" s="4" t="str" cm="1">
        <f t="array" ref="Z984">_xlfn.IFS(YEARFRAC(F984,G984)&lt;1,"&lt;1 Year",YEARFRAC(F984,G984)&lt;=5,"1-5 Years",YEARFRAC(F984,G984)&gt;5,"&gt;5 Years")</f>
        <v>&lt;1 Year</v>
      </c>
      <c r="AA984" s="24">
        <f>L984*(_xlfn.XLOOKUP(K984,'FX rates'!$A$2:$A$38,'FX rates'!$B$2:$B$38))</f>
        <v>203830.00000000006</v>
      </c>
      <c r="AB984" s="24">
        <f>V984*(_xlfn.XLOOKUP(K984,'FX rates'!$A$2:$A$38,'FX rates'!$B$2:$B$38))</f>
        <v>259314.00000000006</v>
      </c>
      <c r="AC984" s="24">
        <f>X984*(_xlfn.XLOOKUP(W984,'FX rates'!$A$2:$A$38,'FX rates'!$B$2:$B$38))</f>
        <v>232366.2000000001</v>
      </c>
      <c r="AD984" s="24">
        <f>Y984*(_xlfn.XLOOKUP(W984,'FX rates'!$A$2:$A$38,'FX rates'!$B$2:$B$38))</f>
        <v>527984.16000000015</v>
      </c>
      <c r="AE984" s="30">
        <f t="shared" si="217"/>
        <v>0.14000000000000015</v>
      </c>
      <c r="AF984" s="31">
        <f t="shared" si="218"/>
        <v>28536.200000000041</v>
      </c>
      <c r="AG984" s="23">
        <f t="shared" si="219"/>
        <v>55484</v>
      </c>
      <c r="AH984" s="35">
        <f t="shared" si="213"/>
        <v>1</v>
      </c>
      <c r="AI984" s="23">
        <f>U984*(_xlfn.XLOOKUP(K984,'FX rates'!$A$2:$A$38,'FX rates'!$B$2:$B$38))</f>
        <v>0</v>
      </c>
      <c r="AJ984" s="23">
        <f>Q984*(_xlfn.XLOOKUP(K984,'FX rates'!$A$2:$A$38,'FX rates'!$B$2:$B$38))</f>
        <v>0</v>
      </c>
      <c r="AK984" s="23">
        <f>R984*(_xlfn.XLOOKUP(K984,'FX rates'!$A$2:$A$38,'FX rates'!$B$2:$B$38))</f>
        <v>0</v>
      </c>
      <c r="AM984" s="4"/>
      <c r="AN984" s="4"/>
      <c r="AO984" s="4"/>
      <c r="AP984" s="32">
        <f t="shared" si="214"/>
        <v>0.27220723151645976</v>
      </c>
      <c r="AQ984" s="32">
        <f t="shared" si="215"/>
        <v>0</v>
      </c>
      <c r="AR984" s="24">
        <f t="shared" si="220"/>
        <v>295617.96000000008</v>
      </c>
      <c r="AS984" s="24" t="str">
        <f t="shared" si="221"/>
        <v>0</v>
      </c>
      <c r="AT984" s="24">
        <f t="shared" si="222"/>
        <v>475185.74400000012</v>
      </c>
      <c r="AU984" s="24">
        <f t="shared" si="223"/>
        <v>52798.416000000027</v>
      </c>
    </row>
    <row r="985" spans="1:47" x14ac:dyDescent="0.25">
      <c r="A985" s="28" t="s">
        <v>15888</v>
      </c>
      <c r="B985" s="28" t="s">
        <v>7562</v>
      </c>
      <c r="C985" s="28" t="s">
        <v>7563</v>
      </c>
      <c r="D985" s="28" t="s">
        <v>7564</v>
      </c>
      <c r="E985" s="28" t="s">
        <v>7565</v>
      </c>
      <c r="F985" s="29">
        <v>44592</v>
      </c>
      <c r="G985" s="29">
        <v>44896</v>
      </c>
      <c r="H985" s="28" t="s">
        <v>7566</v>
      </c>
      <c r="I985" s="28" t="s">
        <v>16032</v>
      </c>
      <c r="J985" s="28" t="s">
        <v>16051</v>
      </c>
      <c r="K985" s="28" t="s">
        <v>7567</v>
      </c>
      <c r="L985" s="27">
        <v>38069.9</v>
      </c>
      <c r="M985" s="27">
        <v>4207.5</v>
      </c>
      <c r="N985" s="27">
        <v>0</v>
      </c>
      <c r="O985" s="27">
        <v>0</v>
      </c>
      <c r="P985" s="27">
        <f t="shared" si="210"/>
        <v>4207.5</v>
      </c>
      <c r="Q985" s="27">
        <v>0</v>
      </c>
      <c r="R985" s="27">
        <v>0</v>
      </c>
      <c r="S985" s="27">
        <v>0</v>
      </c>
      <c r="T985" s="27">
        <f t="shared" si="211"/>
        <v>0</v>
      </c>
      <c r="U985" s="27">
        <v>0</v>
      </c>
      <c r="V985" s="27">
        <f t="shared" si="212"/>
        <v>42277.4</v>
      </c>
      <c r="W985" s="28" t="s">
        <v>7568</v>
      </c>
      <c r="X985" s="27">
        <v>39973.395000000004</v>
      </c>
      <c r="Y985" s="27">
        <f t="shared" si="216"/>
        <v>84364.665000000008</v>
      </c>
      <c r="Z985" s="4" t="str" cm="1">
        <f t="array" ref="Z985">_xlfn.IFS(YEARFRAC(F985,G985)&lt;1,"&lt;1 Year",YEARFRAC(F985,G985)&lt;=5,"1-5 Years",YEARFRAC(F985,G985)&gt;5,"&gt;5 Years")</f>
        <v>&lt;1 Year</v>
      </c>
      <c r="AA985" s="24">
        <f>L985*(_xlfn.XLOOKUP(K985,'FX rates'!$A$2:$A$38,'FX rates'!$B$2:$B$38))</f>
        <v>50657.712437879643</v>
      </c>
      <c r="AB985" s="24">
        <f>V985*(_xlfn.XLOOKUP(K985,'FX rates'!$A$2:$A$38,'FX rates'!$B$2:$B$38))</f>
        <v>56256.422313197902</v>
      </c>
      <c r="AC985" s="24">
        <f>X985*(_xlfn.XLOOKUP(W985,'FX rates'!$A$2:$A$38,'FX rates'!$B$2:$B$38))</f>
        <v>53190.598059773627</v>
      </c>
      <c r="AD985" s="24">
        <f>Y985*(_xlfn.XLOOKUP(W985,'FX rates'!$A$2:$A$38,'FX rates'!$B$2:$B$38))</f>
        <v>112259.84148863143</v>
      </c>
      <c r="AE985" s="30">
        <f t="shared" si="217"/>
        <v>5.0000000000000031E-2</v>
      </c>
      <c r="AF985" s="31">
        <f t="shared" si="218"/>
        <v>1903.4950000000026</v>
      </c>
      <c r="AG985" s="23">
        <f t="shared" si="219"/>
        <v>5598.7098753182581</v>
      </c>
      <c r="AH985" s="35">
        <f t="shared" si="213"/>
        <v>1.3306500000756409</v>
      </c>
      <c r="AI985" s="23">
        <f>U985*(_xlfn.XLOOKUP(K985,'FX rates'!$A$2:$A$38,'FX rates'!$B$2:$B$38))</f>
        <v>0</v>
      </c>
      <c r="AJ985" s="23">
        <f>Q985*(_xlfn.XLOOKUP(K985,'FX rates'!$A$2:$A$38,'FX rates'!$B$2:$B$38))</f>
        <v>0</v>
      </c>
      <c r="AK985" s="23">
        <f>R985*(_xlfn.XLOOKUP(K985,'FX rates'!$A$2:$A$38,'FX rates'!$B$2:$B$38))</f>
        <v>0</v>
      </c>
      <c r="AM985" s="4"/>
      <c r="AN985" s="4"/>
      <c r="AO985" s="4"/>
      <c r="AP985" s="32">
        <f t="shared" si="214"/>
        <v>0.11052038487098731</v>
      </c>
      <c r="AQ985" s="32">
        <f t="shared" si="215"/>
        <v>0</v>
      </c>
      <c r="AR985" s="24">
        <f t="shared" si="220"/>
        <v>44391.270000000004</v>
      </c>
      <c r="AS985" s="24" t="str">
        <f t="shared" si="221"/>
        <v>0</v>
      </c>
      <c r="AT985" s="24">
        <f t="shared" si="222"/>
        <v>101033.85733976829</v>
      </c>
      <c r="AU985" s="24">
        <f t="shared" si="223"/>
        <v>11225.984148863135</v>
      </c>
    </row>
    <row r="986" spans="1:47" x14ac:dyDescent="0.25">
      <c r="A986" s="28" t="s">
        <v>15889</v>
      </c>
      <c r="B986" s="28" t="s">
        <v>13194</v>
      </c>
      <c r="C986" s="28" t="s">
        <v>13195</v>
      </c>
      <c r="D986" s="28" t="s">
        <v>13196</v>
      </c>
      <c r="E986" s="28" t="s">
        <v>13197</v>
      </c>
      <c r="F986" s="29">
        <v>44599</v>
      </c>
      <c r="G986" s="29">
        <v>44896</v>
      </c>
      <c r="H986" s="28" t="s">
        <v>13198</v>
      </c>
      <c r="I986" s="28" t="s">
        <v>16050</v>
      </c>
      <c r="J986" s="28" t="s">
        <v>16033</v>
      </c>
      <c r="K986" s="28" t="s">
        <v>13199</v>
      </c>
      <c r="L986" s="27">
        <v>234025.00000000003</v>
      </c>
      <c r="M986" s="27">
        <v>173910.00000000003</v>
      </c>
      <c r="N986" s="27">
        <v>0</v>
      </c>
      <c r="O986" s="27">
        <v>0</v>
      </c>
      <c r="P986" s="27">
        <f t="shared" si="210"/>
        <v>173910.00000000003</v>
      </c>
      <c r="Q986" s="27">
        <v>0</v>
      </c>
      <c r="R986" s="27">
        <v>0</v>
      </c>
      <c r="S986" s="27">
        <v>0</v>
      </c>
      <c r="T986" s="27">
        <f t="shared" si="211"/>
        <v>0</v>
      </c>
      <c r="U986" s="27">
        <v>0</v>
      </c>
      <c r="V986" s="27">
        <f t="shared" si="212"/>
        <v>407935.00000000006</v>
      </c>
      <c r="W986" s="28" t="s">
        <v>13200</v>
      </c>
      <c r="X986" s="27">
        <v>262108.00000000006</v>
      </c>
      <c r="Y986" s="27">
        <f t="shared" si="216"/>
        <v>718995.20000000019</v>
      </c>
      <c r="Z986" s="4" t="str" cm="1">
        <f t="array" ref="Z986">_xlfn.IFS(YEARFRAC(F986,G986)&lt;1,"&lt;1 Year",YEARFRAC(F986,G986)&lt;=5,"1-5 Years",YEARFRAC(F986,G986)&gt;5,"&gt;5 Years")</f>
        <v>&lt;1 Year</v>
      </c>
      <c r="AA986" s="24">
        <f>L986*(_xlfn.XLOOKUP(K986,'FX rates'!$A$2:$A$38,'FX rates'!$B$2:$B$38))</f>
        <v>234025.00000000003</v>
      </c>
      <c r="AB986" s="24">
        <f>V986*(_xlfn.XLOOKUP(K986,'FX rates'!$A$2:$A$38,'FX rates'!$B$2:$B$38))</f>
        <v>407935.00000000006</v>
      </c>
      <c r="AC986" s="24">
        <f>X986*(_xlfn.XLOOKUP(W986,'FX rates'!$A$2:$A$38,'FX rates'!$B$2:$B$38))</f>
        <v>262108.00000000006</v>
      </c>
      <c r="AD986" s="24">
        <f>Y986*(_xlfn.XLOOKUP(W986,'FX rates'!$A$2:$A$38,'FX rates'!$B$2:$B$38))</f>
        <v>718995.20000000019</v>
      </c>
      <c r="AE986" s="30">
        <f t="shared" si="217"/>
        <v>0.12000000000000011</v>
      </c>
      <c r="AF986" s="31">
        <f t="shared" si="218"/>
        <v>28083.000000000029</v>
      </c>
      <c r="AG986" s="23">
        <f t="shared" si="219"/>
        <v>173910.00000000003</v>
      </c>
      <c r="AH986" s="35">
        <f t="shared" si="213"/>
        <v>1</v>
      </c>
      <c r="AI986" s="23">
        <f>U986*(_xlfn.XLOOKUP(K986,'FX rates'!$A$2:$A$38,'FX rates'!$B$2:$B$38))</f>
        <v>0</v>
      </c>
      <c r="AJ986" s="23">
        <f>Q986*(_xlfn.XLOOKUP(K986,'FX rates'!$A$2:$A$38,'FX rates'!$B$2:$B$38))</f>
        <v>0</v>
      </c>
      <c r="AK986" s="23">
        <f>R986*(_xlfn.XLOOKUP(K986,'FX rates'!$A$2:$A$38,'FX rates'!$B$2:$B$38))</f>
        <v>0</v>
      </c>
      <c r="AM986" s="4"/>
      <c r="AN986" s="4"/>
      <c r="AO986" s="4"/>
      <c r="AP986" s="32">
        <f t="shared" si="214"/>
        <v>0.74312573443008234</v>
      </c>
      <c r="AQ986" s="32">
        <f t="shared" si="215"/>
        <v>0</v>
      </c>
      <c r="AR986" s="24">
        <f t="shared" si="220"/>
        <v>456887.20000000013</v>
      </c>
      <c r="AS986" s="24" t="str">
        <f t="shared" si="221"/>
        <v>0</v>
      </c>
      <c r="AT986" s="24">
        <f t="shared" si="222"/>
        <v>647095.68000000017</v>
      </c>
      <c r="AU986" s="24">
        <f t="shared" si="223"/>
        <v>71899.520000000019</v>
      </c>
    </row>
    <row r="987" spans="1:47" x14ac:dyDescent="0.25">
      <c r="A987" s="28" t="s">
        <v>15890</v>
      </c>
      <c r="B987" s="28" t="s">
        <v>13201</v>
      </c>
      <c r="C987" s="28" t="s">
        <v>13202</v>
      </c>
      <c r="D987" s="28" t="s">
        <v>13203</v>
      </c>
      <c r="E987" s="28" t="s">
        <v>13204</v>
      </c>
      <c r="F987" s="29">
        <v>44592</v>
      </c>
      <c r="G987" s="29">
        <v>44896</v>
      </c>
      <c r="H987" s="28" t="s">
        <v>13205</v>
      </c>
      <c r="I987" s="28" t="s">
        <v>16045</v>
      </c>
      <c r="J987" s="28" t="s">
        <v>16057</v>
      </c>
      <c r="K987" s="28" t="s">
        <v>13206</v>
      </c>
      <c r="L987" s="27">
        <v>193600.00000000003</v>
      </c>
      <c r="M987" s="27">
        <v>93005.000000000015</v>
      </c>
      <c r="N987" s="27">
        <v>0</v>
      </c>
      <c r="O987" s="27">
        <v>0</v>
      </c>
      <c r="P987" s="27">
        <f t="shared" si="210"/>
        <v>93005.000000000015</v>
      </c>
      <c r="Q987" s="27">
        <v>0</v>
      </c>
      <c r="R987" s="27">
        <v>0</v>
      </c>
      <c r="S987" s="27">
        <v>0</v>
      </c>
      <c r="T987" s="27">
        <f t="shared" si="211"/>
        <v>0</v>
      </c>
      <c r="U987" s="27">
        <v>0</v>
      </c>
      <c r="V987" s="27">
        <f t="shared" si="212"/>
        <v>286605.00000000006</v>
      </c>
      <c r="W987" s="28" t="s">
        <v>13207</v>
      </c>
      <c r="X987" s="27">
        <v>218768</v>
      </c>
      <c r="Y987" s="27">
        <f t="shared" si="216"/>
        <v>542631.65</v>
      </c>
      <c r="Z987" s="4" t="str" cm="1">
        <f t="array" ref="Z987">_xlfn.IFS(YEARFRAC(F987,G987)&lt;1,"&lt;1 Year",YEARFRAC(F987,G987)&lt;=5,"1-5 Years",YEARFRAC(F987,G987)&gt;5,"&gt;5 Years")</f>
        <v>&lt;1 Year</v>
      </c>
      <c r="AA987" s="24">
        <f>L987*(_xlfn.XLOOKUP(K987,'FX rates'!$A$2:$A$38,'FX rates'!$B$2:$B$38))</f>
        <v>193600.00000000003</v>
      </c>
      <c r="AB987" s="24">
        <f>V987*(_xlfn.XLOOKUP(K987,'FX rates'!$A$2:$A$38,'FX rates'!$B$2:$B$38))</f>
        <v>286605.00000000006</v>
      </c>
      <c r="AC987" s="24">
        <f>X987*(_xlfn.XLOOKUP(W987,'FX rates'!$A$2:$A$38,'FX rates'!$B$2:$B$38))</f>
        <v>218768</v>
      </c>
      <c r="AD987" s="24">
        <f>Y987*(_xlfn.XLOOKUP(W987,'FX rates'!$A$2:$A$38,'FX rates'!$B$2:$B$38))</f>
        <v>542631.65</v>
      </c>
      <c r="AE987" s="30">
        <f t="shared" si="217"/>
        <v>0.12999999999999984</v>
      </c>
      <c r="AF987" s="31">
        <f t="shared" si="218"/>
        <v>25167.999999999971</v>
      </c>
      <c r="AG987" s="23">
        <f t="shared" si="219"/>
        <v>93005.000000000029</v>
      </c>
      <c r="AH987" s="35">
        <f t="shared" si="213"/>
        <v>1</v>
      </c>
      <c r="AI987" s="23">
        <f>U987*(_xlfn.XLOOKUP(K987,'FX rates'!$A$2:$A$38,'FX rates'!$B$2:$B$38))</f>
        <v>0</v>
      </c>
      <c r="AJ987" s="23">
        <f>Q987*(_xlfn.XLOOKUP(K987,'FX rates'!$A$2:$A$38,'FX rates'!$B$2:$B$38))</f>
        <v>0</v>
      </c>
      <c r="AK987" s="23">
        <f>R987*(_xlfn.XLOOKUP(K987,'FX rates'!$A$2:$A$38,'FX rates'!$B$2:$B$38))</f>
        <v>0</v>
      </c>
      <c r="AM987" s="4"/>
      <c r="AN987" s="4"/>
      <c r="AO987" s="4"/>
      <c r="AP987" s="32">
        <f t="shared" si="214"/>
        <v>0.48039772727272728</v>
      </c>
      <c r="AQ987" s="32">
        <f t="shared" si="215"/>
        <v>0</v>
      </c>
      <c r="AR987" s="24">
        <f t="shared" si="220"/>
        <v>323863.65000000002</v>
      </c>
      <c r="AS987" s="24" t="str">
        <f t="shared" si="221"/>
        <v>0</v>
      </c>
      <c r="AT987" s="24">
        <f t="shared" si="222"/>
        <v>488368.48500000004</v>
      </c>
      <c r="AU987" s="24">
        <f t="shared" si="223"/>
        <v>54263.164999999979</v>
      </c>
    </row>
    <row r="988" spans="1:47" x14ac:dyDescent="0.25">
      <c r="A988" s="28" t="s">
        <v>15891</v>
      </c>
      <c r="B988" s="28" t="s">
        <v>13208</v>
      </c>
      <c r="C988" s="28" t="s">
        <v>13209</v>
      </c>
      <c r="D988" s="28" t="s">
        <v>13210</v>
      </c>
      <c r="E988" s="28" t="s">
        <v>13211</v>
      </c>
      <c r="F988" s="29">
        <v>44606</v>
      </c>
      <c r="G988" s="29">
        <v>44896</v>
      </c>
      <c r="H988" s="28" t="s">
        <v>13212</v>
      </c>
      <c r="I988" s="28" t="s">
        <v>16047</v>
      </c>
      <c r="J988" s="28" t="s">
        <v>16057</v>
      </c>
      <c r="K988" s="28" t="s">
        <v>13213</v>
      </c>
      <c r="L988" s="27">
        <v>209440.00000000006</v>
      </c>
      <c r="M988" s="27">
        <v>49082.000000000007</v>
      </c>
      <c r="N988" s="27">
        <v>0</v>
      </c>
      <c r="O988" s="27">
        <v>0</v>
      </c>
      <c r="P988" s="27">
        <f t="shared" si="210"/>
        <v>49082.000000000007</v>
      </c>
      <c r="Q988" s="27">
        <v>0</v>
      </c>
      <c r="R988" s="27">
        <v>0</v>
      </c>
      <c r="S988" s="27">
        <v>0</v>
      </c>
      <c r="T988" s="27">
        <f t="shared" si="211"/>
        <v>0</v>
      </c>
      <c r="U988" s="27">
        <v>0</v>
      </c>
      <c r="V988" s="27">
        <f t="shared" si="212"/>
        <v>258522.00000000006</v>
      </c>
      <c r="W988" s="28" t="s">
        <v>13214</v>
      </c>
      <c r="X988" s="27">
        <v>211534.40000000005</v>
      </c>
      <c r="Y988" s="27">
        <f t="shared" si="216"/>
        <v>472641.62000000011</v>
      </c>
      <c r="Z988" s="4" t="str" cm="1">
        <f t="array" ref="Z988">_xlfn.IFS(YEARFRAC(F988,G988)&lt;1,"&lt;1 Year",YEARFRAC(F988,G988)&lt;=5,"1-5 Years",YEARFRAC(F988,G988)&gt;5,"&gt;5 Years")</f>
        <v>&lt;1 Year</v>
      </c>
      <c r="AA988" s="24">
        <f>L988*(_xlfn.XLOOKUP(K988,'FX rates'!$A$2:$A$38,'FX rates'!$B$2:$B$38))</f>
        <v>209440.00000000006</v>
      </c>
      <c r="AB988" s="24">
        <f>V988*(_xlfn.XLOOKUP(K988,'FX rates'!$A$2:$A$38,'FX rates'!$B$2:$B$38))</f>
        <v>258522.00000000006</v>
      </c>
      <c r="AC988" s="24">
        <f>X988*(_xlfn.XLOOKUP(W988,'FX rates'!$A$2:$A$38,'FX rates'!$B$2:$B$38))</f>
        <v>211534.40000000005</v>
      </c>
      <c r="AD988" s="24">
        <f>Y988*(_xlfn.XLOOKUP(W988,'FX rates'!$A$2:$A$38,'FX rates'!$B$2:$B$38))</f>
        <v>472641.62000000011</v>
      </c>
      <c r="AE988" s="30">
        <f t="shared" si="217"/>
        <v>9.999999999999969E-3</v>
      </c>
      <c r="AF988" s="31">
        <f t="shared" si="218"/>
        <v>2094.3999999999942</v>
      </c>
      <c r="AG988" s="23">
        <f t="shared" si="219"/>
        <v>49082</v>
      </c>
      <c r="AH988" s="35">
        <f t="shared" si="213"/>
        <v>1</v>
      </c>
      <c r="AI988" s="23">
        <f>U988*(_xlfn.XLOOKUP(K988,'FX rates'!$A$2:$A$38,'FX rates'!$B$2:$B$38))</f>
        <v>0</v>
      </c>
      <c r="AJ988" s="23">
        <f>Q988*(_xlfn.XLOOKUP(K988,'FX rates'!$A$2:$A$38,'FX rates'!$B$2:$B$38))</f>
        <v>0</v>
      </c>
      <c r="AK988" s="23">
        <f>R988*(_xlfn.XLOOKUP(K988,'FX rates'!$A$2:$A$38,'FX rates'!$B$2:$B$38))</f>
        <v>0</v>
      </c>
      <c r="AM988" s="4"/>
      <c r="AN988" s="4"/>
      <c r="AO988" s="4"/>
      <c r="AP988" s="32">
        <f t="shared" si="214"/>
        <v>0.23434873949579829</v>
      </c>
      <c r="AQ988" s="32">
        <f t="shared" si="215"/>
        <v>0</v>
      </c>
      <c r="AR988" s="24">
        <f t="shared" si="220"/>
        <v>261107.22000000009</v>
      </c>
      <c r="AS988" s="24" t="str">
        <f t="shared" si="221"/>
        <v>0</v>
      </c>
      <c r="AT988" s="24">
        <f t="shared" si="222"/>
        <v>425377.4580000001</v>
      </c>
      <c r="AU988" s="24">
        <f t="shared" si="223"/>
        <v>47264.162000000011</v>
      </c>
    </row>
    <row r="989" spans="1:47" x14ac:dyDescent="0.25">
      <c r="A989" s="28" t="s">
        <v>15892</v>
      </c>
      <c r="B989" s="28" t="s">
        <v>13215</v>
      </c>
      <c r="C989" s="28" t="s">
        <v>13216</v>
      </c>
      <c r="D989" s="28" t="s">
        <v>13217</v>
      </c>
      <c r="E989" s="28" t="s">
        <v>13218</v>
      </c>
      <c r="F989" s="29">
        <v>44599</v>
      </c>
      <c r="G989" s="29">
        <v>44896</v>
      </c>
      <c r="H989" s="28" t="s">
        <v>13219</v>
      </c>
      <c r="I989" s="28" t="s">
        <v>16056</v>
      </c>
      <c r="J989" s="28" t="s">
        <v>16045</v>
      </c>
      <c r="K989" s="28" t="s">
        <v>13220</v>
      </c>
      <c r="L989" s="27">
        <v>185845</v>
      </c>
      <c r="M989" s="27">
        <v>41382</v>
      </c>
      <c r="N989" s="27">
        <v>0</v>
      </c>
      <c r="O989" s="27">
        <v>0</v>
      </c>
      <c r="P989" s="27">
        <f t="shared" si="210"/>
        <v>41382</v>
      </c>
      <c r="Q989" s="27">
        <v>0</v>
      </c>
      <c r="R989" s="27">
        <v>0</v>
      </c>
      <c r="S989" s="27">
        <v>0</v>
      </c>
      <c r="T989" s="27">
        <f t="shared" si="211"/>
        <v>0</v>
      </c>
      <c r="U989" s="27">
        <v>0</v>
      </c>
      <c r="V989" s="27">
        <f t="shared" si="212"/>
        <v>227227</v>
      </c>
      <c r="W989" s="28" t="s">
        <v>13221</v>
      </c>
      <c r="X989" s="27">
        <v>210004.84999999998</v>
      </c>
      <c r="Y989" s="27">
        <f t="shared" si="216"/>
        <v>466771.35999999993</v>
      </c>
      <c r="Z989" s="4" t="str" cm="1">
        <f t="array" ref="Z989">_xlfn.IFS(YEARFRAC(F989,G989)&lt;1,"&lt;1 Year",YEARFRAC(F989,G989)&lt;=5,"1-5 Years",YEARFRAC(F989,G989)&gt;5,"&gt;5 Years")</f>
        <v>&lt;1 Year</v>
      </c>
      <c r="AA989" s="24">
        <f>L989*(_xlfn.XLOOKUP(K989,'FX rates'!$A$2:$A$38,'FX rates'!$B$2:$B$38))</f>
        <v>185845</v>
      </c>
      <c r="AB989" s="24">
        <f>V989*(_xlfn.XLOOKUP(K989,'FX rates'!$A$2:$A$38,'FX rates'!$B$2:$B$38))</f>
        <v>227227</v>
      </c>
      <c r="AC989" s="24">
        <f>X989*(_xlfn.XLOOKUP(W989,'FX rates'!$A$2:$A$38,'FX rates'!$B$2:$B$38))</f>
        <v>210004.84999999998</v>
      </c>
      <c r="AD989" s="24">
        <f>Y989*(_xlfn.XLOOKUP(W989,'FX rates'!$A$2:$A$38,'FX rates'!$B$2:$B$38))</f>
        <v>466771.35999999993</v>
      </c>
      <c r="AE989" s="30">
        <f t="shared" si="217"/>
        <v>0.12999999999999987</v>
      </c>
      <c r="AF989" s="31">
        <f t="shared" si="218"/>
        <v>24159.849999999977</v>
      </c>
      <c r="AG989" s="23">
        <f t="shared" si="219"/>
        <v>41382</v>
      </c>
      <c r="AH989" s="35">
        <f t="shared" si="213"/>
        <v>1</v>
      </c>
      <c r="AI989" s="23">
        <f>U989*(_xlfn.XLOOKUP(K989,'FX rates'!$A$2:$A$38,'FX rates'!$B$2:$B$38))</f>
        <v>0</v>
      </c>
      <c r="AJ989" s="23">
        <f>Q989*(_xlfn.XLOOKUP(K989,'FX rates'!$A$2:$A$38,'FX rates'!$B$2:$B$38))</f>
        <v>0</v>
      </c>
      <c r="AK989" s="23">
        <f>R989*(_xlfn.XLOOKUP(K989,'FX rates'!$A$2:$A$38,'FX rates'!$B$2:$B$38))</f>
        <v>0</v>
      </c>
      <c r="AM989" s="4"/>
      <c r="AN989" s="4"/>
      <c r="AO989" s="4"/>
      <c r="AP989" s="32">
        <f t="shared" si="214"/>
        <v>0.22266942882509619</v>
      </c>
      <c r="AQ989" s="32">
        <f t="shared" si="215"/>
        <v>0</v>
      </c>
      <c r="AR989" s="24">
        <f t="shared" si="220"/>
        <v>256766.50999999995</v>
      </c>
      <c r="AS989" s="24" t="str">
        <f t="shared" si="221"/>
        <v>0</v>
      </c>
      <c r="AT989" s="24">
        <f t="shared" si="222"/>
        <v>420094.22399999993</v>
      </c>
      <c r="AU989" s="24">
        <f t="shared" si="223"/>
        <v>46677.135999999999</v>
      </c>
    </row>
    <row r="990" spans="1:47" x14ac:dyDescent="0.25">
      <c r="A990" s="28" t="s">
        <v>15893</v>
      </c>
      <c r="B990" s="28" t="s">
        <v>13222</v>
      </c>
      <c r="C990" s="28" t="s">
        <v>13223</v>
      </c>
      <c r="D990" s="28" t="s">
        <v>13224</v>
      </c>
      <c r="E990" s="28" t="s">
        <v>13225</v>
      </c>
      <c r="F990" s="29">
        <v>44599</v>
      </c>
      <c r="G990" s="29">
        <v>44896</v>
      </c>
      <c r="H990" s="28" t="s">
        <v>13226</v>
      </c>
      <c r="I990" s="28" t="s">
        <v>16054</v>
      </c>
      <c r="J990" s="28" t="s">
        <v>16045</v>
      </c>
      <c r="K990" s="28" t="s">
        <v>13227</v>
      </c>
      <c r="L990" s="27">
        <v>196350.00000000003</v>
      </c>
      <c r="M990" s="27">
        <v>256498</v>
      </c>
      <c r="N990" s="27">
        <v>0</v>
      </c>
      <c r="O990" s="27">
        <v>0</v>
      </c>
      <c r="P990" s="27">
        <f t="shared" si="210"/>
        <v>256498</v>
      </c>
      <c r="Q990" s="27">
        <v>0</v>
      </c>
      <c r="R990" s="27">
        <v>0</v>
      </c>
      <c r="S990" s="27">
        <v>0</v>
      </c>
      <c r="T990" s="27">
        <f t="shared" si="211"/>
        <v>0</v>
      </c>
      <c r="U990" s="27">
        <v>0</v>
      </c>
      <c r="V990" s="27">
        <f t="shared" si="212"/>
        <v>452848</v>
      </c>
      <c r="W990" s="28" t="s">
        <v>13228</v>
      </c>
      <c r="X990" s="27">
        <v>221875.5</v>
      </c>
      <c r="Y990" s="27">
        <f t="shared" si="216"/>
        <v>733593.74</v>
      </c>
      <c r="Z990" s="4" t="str" cm="1">
        <f t="array" ref="Z990">_xlfn.IFS(YEARFRAC(F990,G990)&lt;1,"&lt;1 Year",YEARFRAC(F990,G990)&lt;=5,"1-5 Years",YEARFRAC(F990,G990)&gt;5,"&gt;5 Years")</f>
        <v>&lt;1 Year</v>
      </c>
      <c r="AA990" s="24">
        <f>L990*(_xlfn.XLOOKUP(K990,'FX rates'!$A$2:$A$38,'FX rates'!$B$2:$B$38))</f>
        <v>196350.00000000003</v>
      </c>
      <c r="AB990" s="24">
        <f>V990*(_xlfn.XLOOKUP(K990,'FX rates'!$A$2:$A$38,'FX rates'!$B$2:$B$38))</f>
        <v>452848</v>
      </c>
      <c r="AC990" s="24">
        <f>X990*(_xlfn.XLOOKUP(W990,'FX rates'!$A$2:$A$38,'FX rates'!$B$2:$B$38))</f>
        <v>221875.5</v>
      </c>
      <c r="AD990" s="24">
        <f>Y990*(_xlfn.XLOOKUP(W990,'FX rates'!$A$2:$A$38,'FX rates'!$B$2:$B$38))</f>
        <v>733593.74</v>
      </c>
      <c r="AE990" s="30">
        <f t="shared" si="217"/>
        <v>0.12999999999999984</v>
      </c>
      <c r="AF990" s="31">
        <f t="shared" si="218"/>
        <v>25525.499999999971</v>
      </c>
      <c r="AG990" s="23">
        <f t="shared" si="219"/>
        <v>256497.99999999997</v>
      </c>
      <c r="AH990" s="35">
        <f t="shared" si="213"/>
        <v>1</v>
      </c>
      <c r="AI990" s="23">
        <f>U990*(_xlfn.XLOOKUP(K990,'FX rates'!$A$2:$A$38,'FX rates'!$B$2:$B$38))</f>
        <v>0</v>
      </c>
      <c r="AJ990" s="23">
        <f>Q990*(_xlfn.XLOOKUP(K990,'FX rates'!$A$2:$A$38,'FX rates'!$B$2:$B$38))</f>
        <v>0</v>
      </c>
      <c r="AK990" s="23">
        <f>R990*(_xlfn.XLOOKUP(K990,'FX rates'!$A$2:$A$38,'FX rates'!$B$2:$B$38))</f>
        <v>0</v>
      </c>
      <c r="AM990" s="4"/>
      <c r="AN990" s="4"/>
      <c r="AO990" s="4"/>
      <c r="AP990" s="32">
        <f t="shared" si="214"/>
        <v>1.3063305322128849</v>
      </c>
      <c r="AQ990" s="32">
        <f t="shared" si="215"/>
        <v>0</v>
      </c>
      <c r="AR990" s="24">
        <f t="shared" si="220"/>
        <v>511718.23999999993</v>
      </c>
      <c r="AS990" s="24" t="str">
        <f t="shared" si="221"/>
        <v>0</v>
      </c>
      <c r="AT990" s="24">
        <f t="shared" si="222"/>
        <v>660234.36600000004</v>
      </c>
      <c r="AU990" s="24">
        <f t="shared" si="223"/>
        <v>73359.373999999953</v>
      </c>
    </row>
    <row r="991" spans="1:47" x14ac:dyDescent="0.25">
      <c r="A991" s="28" t="s">
        <v>14193</v>
      </c>
      <c r="B991" s="28" t="s">
        <v>1328</v>
      </c>
      <c r="C991" s="28" t="s">
        <v>1329</v>
      </c>
      <c r="D991" s="28" t="s">
        <v>1330</v>
      </c>
      <c r="E991" s="28" t="s">
        <v>1331</v>
      </c>
      <c r="F991" s="29">
        <v>39841</v>
      </c>
      <c r="G991" s="29">
        <v>44896</v>
      </c>
      <c r="H991" s="28" t="s">
        <v>1332</v>
      </c>
      <c r="I991" s="28" t="s">
        <v>16035</v>
      </c>
      <c r="J991" s="28" t="s">
        <v>16052</v>
      </c>
      <c r="K991" s="28" t="s">
        <v>1333</v>
      </c>
      <c r="L991" s="27">
        <v>114376.35000000002</v>
      </c>
      <c r="M991" s="27">
        <v>4730</v>
      </c>
      <c r="N991" s="27">
        <v>0</v>
      </c>
      <c r="O991" s="27">
        <v>0</v>
      </c>
      <c r="P991" s="27">
        <f t="shared" si="210"/>
        <v>4730</v>
      </c>
      <c r="Q991" s="27">
        <v>0</v>
      </c>
      <c r="R991" s="27">
        <v>0</v>
      </c>
      <c r="S991" s="27">
        <v>0</v>
      </c>
      <c r="T991" s="27">
        <f t="shared" si="211"/>
        <v>0</v>
      </c>
      <c r="U991" s="27">
        <v>0</v>
      </c>
      <c r="V991" s="27">
        <f t="shared" si="212"/>
        <v>119106.35000000002</v>
      </c>
      <c r="W991" s="28" t="s">
        <v>1334</v>
      </c>
      <c r="X991" s="27">
        <v>123526.45800000003</v>
      </c>
      <c r="Y991" s="27">
        <f t="shared" si="216"/>
        <v>252161.31600000005</v>
      </c>
      <c r="Z991" s="4" t="str" cm="1">
        <f t="array" ref="Z991">_xlfn.IFS(YEARFRAC(F991,G991)&lt;1,"&lt;1 Year",YEARFRAC(F991,G991)&lt;=5,"1-5 Years",YEARFRAC(F991,G991)&gt;5,"&gt;5 Years")</f>
        <v>&gt;5 Years</v>
      </c>
      <c r="AA991" s="24">
        <f>L991*(_xlfn.XLOOKUP(K991,'FX rates'!$A$2:$A$38,'FX rates'!$B$2:$B$38))</f>
        <v>86542.865230548487</v>
      </c>
      <c r="AB991" s="24">
        <f>V991*(_xlfn.XLOOKUP(K991,'FX rates'!$A$2:$A$38,'FX rates'!$B$2:$B$38))</f>
        <v>90121.819730674557</v>
      </c>
      <c r="AC991" s="24">
        <f>X991*(_xlfn.XLOOKUP(W991,'FX rates'!$A$2:$A$38,'FX rates'!$B$2:$B$38))</f>
        <v>93466.294448992368</v>
      </c>
      <c r="AD991" s="24">
        <f>Y991*(_xlfn.XLOOKUP(W991,'FX rates'!$A$2:$A$38,'FX rates'!$B$2:$B$38))</f>
        <v>190797.85975812087</v>
      </c>
      <c r="AE991" s="30">
        <f t="shared" si="217"/>
        <v>8.0000000000000029E-2</v>
      </c>
      <c r="AF991" s="31">
        <f t="shared" si="218"/>
        <v>9150.1080000000075</v>
      </c>
      <c r="AG991" s="23">
        <f t="shared" si="219"/>
        <v>3578.9545001260703</v>
      </c>
      <c r="AH991" s="35">
        <f t="shared" si="213"/>
        <v>0.75665000002665295</v>
      </c>
      <c r="AI991" s="23">
        <f>U991*(_xlfn.XLOOKUP(K991,'FX rates'!$A$2:$A$38,'FX rates'!$B$2:$B$38))</f>
        <v>0</v>
      </c>
      <c r="AJ991" s="23">
        <f>Q991*(_xlfn.XLOOKUP(K991,'FX rates'!$A$2:$A$38,'FX rates'!$B$2:$B$38))</f>
        <v>0</v>
      </c>
      <c r="AK991" s="23">
        <f>R991*(_xlfn.XLOOKUP(K991,'FX rates'!$A$2:$A$38,'FX rates'!$B$2:$B$38))</f>
        <v>0</v>
      </c>
      <c r="AM991" s="4"/>
      <c r="AN991" s="4"/>
      <c r="AO991" s="4"/>
      <c r="AP991" s="32">
        <f t="shared" si="214"/>
        <v>4.1354703135744401E-2</v>
      </c>
      <c r="AQ991" s="32">
        <f t="shared" si="215"/>
        <v>0</v>
      </c>
      <c r="AR991" s="24">
        <f t="shared" si="220"/>
        <v>128634.85800000002</v>
      </c>
      <c r="AS991" s="24" t="str">
        <f t="shared" si="221"/>
        <v>0</v>
      </c>
      <c r="AT991" s="24">
        <f t="shared" si="222"/>
        <v>171718.07378230878</v>
      </c>
      <c r="AU991" s="24">
        <f t="shared" si="223"/>
        <v>19079.78597581209</v>
      </c>
    </row>
    <row r="992" spans="1:47" x14ac:dyDescent="0.25">
      <c r="A992" s="28" t="s">
        <v>15894</v>
      </c>
      <c r="B992" s="28" t="s">
        <v>13229</v>
      </c>
      <c r="C992" s="28" t="s">
        <v>13230</v>
      </c>
      <c r="D992" s="28" t="s">
        <v>13231</v>
      </c>
      <c r="E992" s="28" t="s">
        <v>13232</v>
      </c>
      <c r="F992" s="29">
        <v>44606</v>
      </c>
      <c r="G992" s="29">
        <v>44896</v>
      </c>
      <c r="H992" s="28" t="s">
        <v>13233</v>
      </c>
      <c r="I992" s="28" t="s">
        <v>16041</v>
      </c>
      <c r="J992" s="28" t="s">
        <v>16048</v>
      </c>
      <c r="K992" s="28" t="s">
        <v>13234</v>
      </c>
      <c r="L992" s="27">
        <v>177100</v>
      </c>
      <c r="M992" s="27">
        <v>19206</v>
      </c>
      <c r="N992" s="27">
        <v>0</v>
      </c>
      <c r="O992" s="27">
        <v>0</v>
      </c>
      <c r="P992" s="27">
        <f t="shared" si="210"/>
        <v>19206</v>
      </c>
      <c r="Q992" s="27">
        <v>0</v>
      </c>
      <c r="R992" s="27">
        <v>0</v>
      </c>
      <c r="S992" s="27">
        <v>0</v>
      </c>
      <c r="T992" s="27">
        <f t="shared" si="211"/>
        <v>0</v>
      </c>
      <c r="U992" s="27">
        <v>0</v>
      </c>
      <c r="V992" s="27">
        <f t="shared" si="212"/>
        <v>196306</v>
      </c>
      <c r="W992" s="28" t="s">
        <v>13235</v>
      </c>
      <c r="X992" s="27">
        <v>196581.00000000003</v>
      </c>
      <c r="Y992" s="27">
        <f t="shared" si="216"/>
        <v>414480.66000000003</v>
      </c>
      <c r="Z992" s="4" t="str" cm="1">
        <f t="array" ref="Z992">_xlfn.IFS(YEARFRAC(F992,G992)&lt;1,"&lt;1 Year",YEARFRAC(F992,G992)&lt;=5,"1-5 Years",YEARFRAC(F992,G992)&gt;5,"&gt;5 Years")</f>
        <v>&lt;1 Year</v>
      </c>
      <c r="AA992" s="24">
        <f>L992*(_xlfn.XLOOKUP(K992,'FX rates'!$A$2:$A$38,'FX rates'!$B$2:$B$38))</f>
        <v>177100</v>
      </c>
      <c r="AB992" s="24">
        <f>V992*(_xlfn.XLOOKUP(K992,'FX rates'!$A$2:$A$38,'FX rates'!$B$2:$B$38))</f>
        <v>196306</v>
      </c>
      <c r="AC992" s="24">
        <f>X992*(_xlfn.XLOOKUP(W992,'FX rates'!$A$2:$A$38,'FX rates'!$B$2:$B$38))</f>
        <v>196581.00000000003</v>
      </c>
      <c r="AD992" s="24">
        <f>Y992*(_xlfn.XLOOKUP(W992,'FX rates'!$A$2:$A$38,'FX rates'!$B$2:$B$38))</f>
        <v>414480.66000000003</v>
      </c>
      <c r="AE992" s="30">
        <f t="shared" si="217"/>
        <v>0.11000000000000017</v>
      </c>
      <c r="AF992" s="31">
        <f t="shared" si="218"/>
        <v>19481.000000000029</v>
      </c>
      <c r="AG992" s="23">
        <f t="shared" si="219"/>
        <v>19206</v>
      </c>
      <c r="AH992" s="35">
        <f t="shared" si="213"/>
        <v>1</v>
      </c>
      <c r="AI992" s="23">
        <f>U992*(_xlfn.XLOOKUP(K992,'FX rates'!$A$2:$A$38,'FX rates'!$B$2:$B$38))</f>
        <v>0</v>
      </c>
      <c r="AJ992" s="23">
        <f>Q992*(_xlfn.XLOOKUP(K992,'FX rates'!$A$2:$A$38,'FX rates'!$B$2:$B$38))</f>
        <v>0</v>
      </c>
      <c r="AK992" s="23">
        <f>R992*(_xlfn.XLOOKUP(K992,'FX rates'!$A$2:$A$38,'FX rates'!$B$2:$B$38))</f>
        <v>0</v>
      </c>
      <c r="AM992" s="4"/>
      <c r="AN992" s="4"/>
      <c r="AO992" s="4"/>
      <c r="AP992" s="32">
        <f t="shared" si="214"/>
        <v>0.1084472049689441</v>
      </c>
      <c r="AQ992" s="32">
        <f t="shared" si="215"/>
        <v>0</v>
      </c>
      <c r="AR992" s="24">
        <f t="shared" si="220"/>
        <v>217899.66</v>
      </c>
      <c r="AS992" s="24" t="str">
        <f t="shared" si="221"/>
        <v>0</v>
      </c>
      <c r="AT992" s="24">
        <f t="shared" si="222"/>
        <v>373032.59400000004</v>
      </c>
      <c r="AU992" s="24">
        <f t="shared" si="223"/>
        <v>41448.065999999992</v>
      </c>
    </row>
    <row r="993" spans="1:47" x14ac:dyDescent="0.25">
      <c r="A993" s="28" t="s">
        <v>15895</v>
      </c>
      <c r="B993" s="28" t="s">
        <v>8164</v>
      </c>
      <c r="C993" s="28" t="s">
        <v>8165</v>
      </c>
      <c r="D993" s="28" t="s">
        <v>8166</v>
      </c>
      <c r="E993" s="28" t="s">
        <v>8167</v>
      </c>
      <c r="F993" s="29">
        <v>44599</v>
      </c>
      <c r="G993" s="29">
        <v>44896</v>
      </c>
      <c r="H993" s="28" t="s">
        <v>8168</v>
      </c>
      <c r="I993" s="28" t="s">
        <v>16046</v>
      </c>
      <c r="J993" s="28" t="s">
        <v>16037</v>
      </c>
      <c r="K993" s="28" t="s">
        <v>8169</v>
      </c>
      <c r="L993" s="27">
        <v>37422</v>
      </c>
      <c r="M993" s="27">
        <v>7146.7000000000007</v>
      </c>
      <c r="N993" s="27">
        <v>0</v>
      </c>
      <c r="O993" s="27">
        <v>0</v>
      </c>
      <c r="P993" s="27">
        <f t="shared" si="210"/>
        <v>7146.7000000000007</v>
      </c>
      <c r="Q993" s="27">
        <v>0</v>
      </c>
      <c r="R993" s="27">
        <v>0</v>
      </c>
      <c r="S993" s="27">
        <v>0</v>
      </c>
      <c r="T993" s="27">
        <f t="shared" si="211"/>
        <v>0</v>
      </c>
      <c r="U993" s="27">
        <v>0</v>
      </c>
      <c r="V993" s="27">
        <f t="shared" si="212"/>
        <v>44568.7</v>
      </c>
      <c r="W993" s="28" t="s">
        <v>8170</v>
      </c>
      <c r="X993" s="27">
        <v>37796.22</v>
      </c>
      <c r="Y993" s="27">
        <f t="shared" si="216"/>
        <v>82810.607000000004</v>
      </c>
      <c r="Z993" s="4" t="str" cm="1">
        <f t="array" ref="Z993">_xlfn.IFS(YEARFRAC(F993,G993)&lt;1,"&lt;1 Year",YEARFRAC(F993,G993)&lt;=5,"1-5 Years",YEARFRAC(F993,G993)&gt;5,"&gt;5 Years")</f>
        <v>&lt;1 Year</v>
      </c>
      <c r="AA993" s="24">
        <f>L993*(_xlfn.XLOOKUP(K993,'FX rates'!$A$2:$A$38,'FX rates'!$B$2:$B$38))</f>
        <v>49795.584302830634</v>
      </c>
      <c r="AB993" s="24">
        <f>V993*(_xlfn.XLOOKUP(K993,'FX rates'!$A$2:$A$38,'FX rates'!$B$2:$B$38))</f>
        <v>59305.340658371213</v>
      </c>
      <c r="AC993" s="24">
        <f>X993*(_xlfn.XLOOKUP(W993,'FX rates'!$A$2:$A$38,'FX rates'!$B$2:$B$38))</f>
        <v>50293.54014585894</v>
      </c>
      <c r="AD993" s="24">
        <f>Y993*(_xlfn.XLOOKUP(W993,'FX rates'!$A$2:$A$38,'FX rates'!$B$2:$B$38))</f>
        <v>110191.93421081388</v>
      </c>
      <c r="AE993" s="30">
        <f t="shared" si="217"/>
        <v>1.0000000000000011E-2</v>
      </c>
      <c r="AF993" s="31">
        <f t="shared" si="218"/>
        <v>374.22000000000116</v>
      </c>
      <c r="AG993" s="23">
        <f t="shared" si="219"/>
        <v>9509.7563555405795</v>
      </c>
      <c r="AH993" s="35">
        <f t="shared" si="213"/>
        <v>1.3306500000756409</v>
      </c>
      <c r="AI993" s="23">
        <f>U993*(_xlfn.XLOOKUP(K993,'FX rates'!$A$2:$A$38,'FX rates'!$B$2:$B$38))</f>
        <v>0</v>
      </c>
      <c r="AJ993" s="23">
        <f>Q993*(_xlfn.XLOOKUP(K993,'FX rates'!$A$2:$A$38,'FX rates'!$B$2:$B$38))</f>
        <v>0</v>
      </c>
      <c r="AK993" s="23">
        <f>R993*(_xlfn.XLOOKUP(K993,'FX rates'!$A$2:$A$38,'FX rates'!$B$2:$B$38))</f>
        <v>0</v>
      </c>
      <c r="AM993" s="4"/>
      <c r="AN993" s="4"/>
      <c r="AO993" s="4"/>
      <c r="AP993" s="32">
        <f t="shared" si="214"/>
        <v>0.19097589653145211</v>
      </c>
      <c r="AQ993" s="32">
        <f t="shared" si="215"/>
        <v>0</v>
      </c>
      <c r="AR993" s="24">
        <f t="shared" si="220"/>
        <v>45014.387000000002</v>
      </c>
      <c r="AS993" s="24" t="str">
        <f t="shared" si="221"/>
        <v>0</v>
      </c>
      <c r="AT993" s="24">
        <f t="shared" si="222"/>
        <v>99172.740789732488</v>
      </c>
      <c r="AU993" s="24">
        <f t="shared" si="223"/>
        <v>11019.193421081392</v>
      </c>
    </row>
    <row r="994" spans="1:47" x14ac:dyDescent="0.25">
      <c r="A994" s="28" t="s">
        <v>15896</v>
      </c>
      <c r="B994" s="28" t="s">
        <v>13243</v>
      </c>
      <c r="C994" s="28" t="s">
        <v>13244</v>
      </c>
      <c r="D994" s="28" t="s">
        <v>13245</v>
      </c>
      <c r="E994" s="28" t="s">
        <v>13246</v>
      </c>
      <c r="F994" s="29">
        <v>44599</v>
      </c>
      <c r="G994" s="29">
        <v>44896</v>
      </c>
      <c r="H994" s="28" t="s">
        <v>13247</v>
      </c>
      <c r="I994" s="28" t="s">
        <v>16041</v>
      </c>
      <c r="J994" s="28" t="s">
        <v>16045</v>
      </c>
      <c r="K994" s="28" t="s">
        <v>13248</v>
      </c>
      <c r="L994" s="27">
        <v>75378.600000000006</v>
      </c>
      <c r="M994" s="27">
        <v>38786.000000000007</v>
      </c>
      <c r="N994" s="27">
        <v>0</v>
      </c>
      <c r="O994" s="27">
        <v>0</v>
      </c>
      <c r="P994" s="27">
        <f t="shared" si="210"/>
        <v>38786.000000000007</v>
      </c>
      <c r="Q994" s="27">
        <v>0</v>
      </c>
      <c r="R994" s="27">
        <v>0</v>
      </c>
      <c r="S994" s="27">
        <v>0</v>
      </c>
      <c r="T994" s="27">
        <f t="shared" si="211"/>
        <v>0</v>
      </c>
      <c r="U994" s="27">
        <v>0</v>
      </c>
      <c r="V994" s="27">
        <f t="shared" si="212"/>
        <v>114164.6</v>
      </c>
      <c r="W994" s="28" t="s">
        <v>13249</v>
      </c>
      <c r="X994" s="27">
        <v>85177.817999999999</v>
      </c>
      <c r="Y994" s="27">
        <f t="shared" si="216"/>
        <v>214183.81599999999</v>
      </c>
      <c r="Z994" s="4" t="str" cm="1">
        <f t="array" ref="Z994">_xlfn.IFS(YEARFRAC(F994,G994)&lt;1,"&lt;1 Year",YEARFRAC(F994,G994)&lt;=5,"1-5 Years",YEARFRAC(F994,G994)&gt;5,"&gt;5 Years")</f>
        <v>&lt;1 Year</v>
      </c>
      <c r="AA994" s="24">
        <f>L994*(_xlfn.XLOOKUP(K994,'FX rates'!$A$2:$A$38,'FX rates'!$B$2:$B$38))</f>
        <v>100302.53409570172</v>
      </c>
      <c r="AB994" s="24">
        <f>V994*(_xlfn.XLOOKUP(K994,'FX rates'!$A$2:$A$38,'FX rates'!$B$2:$B$38))</f>
        <v>151913.12499863553</v>
      </c>
      <c r="AC994" s="24">
        <f>X994*(_xlfn.XLOOKUP(W994,'FX rates'!$A$2:$A$38,'FX rates'!$B$2:$B$38))</f>
        <v>113341.86352814293</v>
      </c>
      <c r="AD994" s="24">
        <f>Y994*(_xlfn.XLOOKUP(W994,'FX rates'!$A$2:$A$38,'FX rates'!$B$2:$B$38))</f>
        <v>285003.69477660104</v>
      </c>
      <c r="AE994" s="30">
        <f t="shared" si="217"/>
        <v>0.12999999999999989</v>
      </c>
      <c r="AF994" s="31">
        <f t="shared" si="218"/>
        <v>9799.2179999999935</v>
      </c>
      <c r="AG994" s="23">
        <f t="shared" si="219"/>
        <v>51610.590902933807</v>
      </c>
      <c r="AH994" s="35">
        <f t="shared" si="213"/>
        <v>1.3306500000756409</v>
      </c>
      <c r="AI994" s="23">
        <f>U994*(_xlfn.XLOOKUP(K994,'FX rates'!$A$2:$A$38,'FX rates'!$B$2:$B$38))</f>
        <v>0</v>
      </c>
      <c r="AJ994" s="23">
        <f>Q994*(_xlfn.XLOOKUP(K994,'FX rates'!$A$2:$A$38,'FX rates'!$B$2:$B$38))</f>
        <v>0</v>
      </c>
      <c r="AK994" s="23">
        <f>R994*(_xlfn.XLOOKUP(K994,'FX rates'!$A$2:$A$38,'FX rates'!$B$2:$B$38))</f>
        <v>0</v>
      </c>
      <c r="AM994" s="4"/>
      <c r="AN994" s="4"/>
      <c r="AO994" s="4"/>
      <c r="AP994" s="32">
        <f t="shared" si="214"/>
        <v>0.51454922219303623</v>
      </c>
      <c r="AQ994" s="32">
        <f t="shared" si="215"/>
        <v>0</v>
      </c>
      <c r="AR994" s="24">
        <f t="shared" si="220"/>
        <v>129005.99799999999</v>
      </c>
      <c r="AS994" s="24" t="str">
        <f t="shared" si="221"/>
        <v>0</v>
      </c>
      <c r="AT994" s="24">
        <f t="shared" si="222"/>
        <v>256503.32529894094</v>
      </c>
      <c r="AU994" s="24">
        <f t="shared" si="223"/>
        <v>28500.369477660104</v>
      </c>
    </row>
    <row r="995" spans="1:47" x14ac:dyDescent="0.25">
      <c r="A995" s="28" t="s">
        <v>15897</v>
      </c>
      <c r="B995" s="28" t="s">
        <v>13250</v>
      </c>
      <c r="C995" s="28" t="s">
        <v>13251</v>
      </c>
      <c r="D995" s="28" t="s">
        <v>13252</v>
      </c>
      <c r="E995" s="28" t="s">
        <v>13253</v>
      </c>
      <c r="F995" s="29">
        <v>44606</v>
      </c>
      <c r="G995" s="29">
        <v>44896</v>
      </c>
      <c r="H995" s="28" t="s">
        <v>13254</v>
      </c>
      <c r="I995" s="28" t="s">
        <v>16036</v>
      </c>
      <c r="J995" s="28" t="s">
        <v>16043</v>
      </c>
      <c r="K995" s="28" t="s">
        <v>13255</v>
      </c>
      <c r="L995" s="27">
        <v>177100</v>
      </c>
      <c r="M995" s="27">
        <v>110880.00000000001</v>
      </c>
      <c r="N995" s="27">
        <v>0</v>
      </c>
      <c r="O995" s="27">
        <v>0</v>
      </c>
      <c r="P995" s="27">
        <f t="shared" si="210"/>
        <v>110880.00000000001</v>
      </c>
      <c r="Q995" s="27">
        <v>0</v>
      </c>
      <c r="R995" s="27">
        <v>0</v>
      </c>
      <c r="S995" s="27">
        <v>0</v>
      </c>
      <c r="T995" s="27">
        <f t="shared" si="211"/>
        <v>0</v>
      </c>
      <c r="U995" s="27">
        <v>0</v>
      </c>
      <c r="V995" s="27">
        <f t="shared" si="212"/>
        <v>287980</v>
      </c>
      <c r="W995" s="28" t="s">
        <v>13256</v>
      </c>
      <c r="X995" s="27">
        <v>191268</v>
      </c>
      <c r="Y995" s="27">
        <f t="shared" si="216"/>
        <v>502286.39999999997</v>
      </c>
      <c r="Z995" s="4" t="str" cm="1">
        <f t="array" ref="Z995">_xlfn.IFS(YEARFRAC(F995,G995)&lt;1,"&lt;1 Year",YEARFRAC(F995,G995)&lt;=5,"1-5 Years",YEARFRAC(F995,G995)&gt;5,"&gt;5 Years")</f>
        <v>&lt;1 Year</v>
      </c>
      <c r="AA995" s="24">
        <f>L995*(_xlfn.XLOOKUP(K995,'FX rates'!$A$2:$A$38,'FX rates'!$B$2:$B$38))</f>
        <v>177100</v>
      </c>
      <c r="AB995" s="24">
        <f>V995*(_xlfn.XLOOKUP(K995,'FX rates'!$A$2:$A$38,'FX rates'!$B$2:$B$38))</f>
        <v>287980</v>
      </c>
      <c r="AC995" s="24">
        <f>X995*(_xlfn.XLOOKUP(W995,'FX rates'!$A$2:$A$38,'FX rates'!$B$2:$B$38))</f>
        <v>191268</v>
      </c>
      <c r="AD995" s="24">
        <f>Y995*(_xlfn.XLOOKUP(W995,'FX rates'!$A$2:$A$38,'FX rates'!$B$2:$B$38))</f>
        <v>502286.39999999997</v>
      </c>
      <c r="AE995" s="30">
        <f t="shared" si="217"/>
        <v>0.08</v>
      </c>
      <c r="AF995" s="31">
        <f t="shared" si="218"/>
        <v>14168</v>
      </c>
      <c r="AG995" s="23">
        <f t="shared" si="219"/>
        <v>110880</v>
      </c>
      <c r="AH995" s="35">
        <f t="shared" si="213"/>
        <v>1</v>
      </c>
      <c r="AI995" s="23">
        <f>U995*(_xlfn.XLOOKUP(K995,'FX rates'!$A$2:$A$38,'FX rates'!$B$2:$B$38))</f>
        <v>0</v>
      </c>
      <c r="AJ995" s="23">
        <f>Q995*(_xlfn.XLOOKUP(K995,'FX rates'!$A$2:$A$38,'FX rates'!$B$2:$B$38))</f>
        <v>0</v>
      </c>
      <c r="AK995" s="23">
        <f>R995*(_xlfn.XLOOKUP(K995,'FX rates'!$A$2:$A$38,'FX rates'!$B$2:$B$38))</f>
        <v>0</v>
      </c>
      <c r="AM995" s="4"/>
      <c r="AN995" s="4"/>
      <c r="AO995" s="4"/>
      <c r="AP995" s="32">
        <f t="shared" si="214"/>
        <v>0.62608695652173918</v>
      </c>
      <c r="AQ995" s="32">
        <f t="shared" si="215"/>
        <v>0</v>
      </c>
      <c r="AR995" s="24">
        <f t="shared" si="220"/>
        <v>311018.39999999997</v>
      </c>
      <c r="AS995" s="24" t="str">
        <f t="shared" si="221"/>
        <v>0</v>
      </c>
      <c r="AT995" s="24">
        <f t="shared" si="222"/>
        <v>452057.75999999995</v>
      </c>
      <c r="AU995" s="24">
        <f t="shared" si="223"/>
        <v>50228.640000000014</v>
      </c>
    </row>
    <row r="996" spans="1:47" x14ac:dyDescent="0.25">
      <c r="A996" s="28" t="s">
        <v>15898</v>
      </c>
      <c r="B996" s="28" t="s">
        <v>13257</v>
      </c>
      <c r="C996" s="28" t="s">
        <v>13258</v>
      </c>
      <c r="D996" s="28" t="s">
        <v>13259</v>
      </c>
      <c r="E996" s="28" t="s">
        <v>13260</v>
      </c>
      <c r="F996" s="29">
        <v>44606</v>
      </c>
      <c r="G996" s="29">
        <v>44896</v>
      </c>
      <c r="H996" s="28" t="s">
        <v>13261</v>
      </c>
      <c r="I996" s="28" t="s">
        <v>16040</v>
      </c>
      <c r="J996" s="4" t="s">
        <v>16040</v>
      </c>
      <c r="K996" s="28" t="s">
        <v>13262</v>
      </c>
      <c r="L996" s="27">
        <v>164835</v>
      </c>
      <c r="M996" s="27">
        <v>18920</v>
      </c>
      <c r="N996" s="27">
        <v>0</v>
      </c>
      <c r="O996" s="27">
        <v>0</v>
      </c>
      <c r="P996" s="27">
        <f t="shared" si="210"/>
        <v>18920</v>
      </c>
      <c r="Q996" s="27">
        <v>0</v>
      </c>
      <c r="R996" s="27">
        <v>0</v>
      </c>
      <c r="S996" s="27">
        <v>0</v>
      </c>
      <c r="T996" s="27">
        <f t="shared" si="211"/>
        <v>0</v>
      </c>
      <c r="U996" s="27">
        <v>0</v>
      </c>
      <c r="V996" s="27">
        <f t="shared" si="212"/>
        <v>183755</v>
      </c>
      <c r="W996" s="28" t="s">
        <v>13263</v>
      </c>
      <c r="X996" s="27">
        <v>189560.24999999997</v>
      </c>
      <c r="Y996" s="27">
        <f t="shared" si="216"/>
        <v>400878.49999999994</v>
      </c>
      <c r="Z996" s="4" t="str" cm="1">
        <f t="array" ref="Z996">_xlfn.IFS(YEARFRAC(F996,G996)&lt;1,"&lt;1 Year",YEARFRAC(F996,G996)&lt;=5,"1-5 Years",YEARFRAC(F996,G996)&gt;5,"&gt;5 Years")</f>
        <v>&lt;1 Year</v>
      </c>
      <c r="AA996" s="24">
        <f>L996*(_xlfn.XLOOKUP(K996,'FX rates'!$A$2:$A$38,'FX rates'!$B$2:$B$38))</f>
        <v>164835</v>
      </c>
      <c r="AB996" s="24">
        <f>V996*(_xlfn.XLOOKUP(K996,'FX rates'!$A$2:$A$38,'FX rates'!$B$2:$B$38))</f>
        <v>183755</v>
      </c>
      <c r="AC996" s="24">
        <f>X996*(_xlfn.XLOOKUP(W996,'FX rates'!$A$2:$A$38,'FX rates'!$B$2:$B$38))</f>
        <v>189560.24999999997</v>
      </c>
      <c r="AD996" s="24">
        <f>Y996*(_xlfn.XLOOKUP(W996,'FX rates'!$A$2:$A$38,'FX rates'!$B$2:$B$38))</f>
        <v>400878.49999999994</v>
      </c>
      <c r="AE996" s="30">
        <f t="shared" si="217"/>
        <v>0.14999999999999983</v>
      </c>
      <c r="AF996" s="31">
        <f t="shared" si="218"/>
        <v>24725.249999999971</v>
      </c>
      <c r="AG996" s="23">
        <f t="shared" si="219"/>
        <v>18920</v>
      </c>
      <c r="AH996" s="35">
        <f t="shared" si="213"/>
        <v>1</v>
      </c>
      <c r="AI996" s="23">
        <f>U996*(_xlfn.XLOOKUP(K996,'FX rates'!$A$2:$A$38,'FX rates'!$B$2:$B$38))</f>
        <v>0</v>
      </c>
      <c r="AJ996" s="23">
        <f>Q996*(_xlfn.XLOOKUP(K996,'FX rates'!$A$2:$A$38,'FX rates'!$B$2:$B$38))</f>
        <v>0</v>
      </c>
      <c r="AK996" s="23">
        <f>R996*(_xlfn.XLOOKUP(K996,'FX rates'!$A$2:$A$38,'FX rates'!$B$2:$B$38))</f>
        <v>0</v>
      </c>
      <c r="AM996" s="4"/>
      <c r="AN996" s="4"/>
      <c r="AO996" s="4"/>
      <c r="AP996" s="32">
        <f t="shared" si="214"/>
        <v>0.11478144811478144</v>
      </c>
      <c r="AQ996" s="32">
        <f t="shared" si="215"/>
        <v>0</v>
      </c>
      <c r="AR996" s="24">
        <f t="shared" si="220"/>
        <v>211318.24999999997</v>
      </c>
      <c r="AS996" s="24" t="str">
        <f t="shared" si="221"/>
        <v>0</v>
      </c>
      <c r="AT996" s="24">
        <f t="shared" si="222"/>
        <v>360790.64999999997</v>
      </c>
      <c r="AU996" s="24">
        <f t="shared" si="223"/>
        <v>40087.849999999977</v>
      </c>
    </row>
    <row r="997" spans="1:47" x14ac:dyDescent="0.25">
      <c r="A997" s="28" t="s">
        <v>15899</v>
      </c>
      <c r="B997" s="28" t="s">
        <v>9954</v>
      </c>
      <c r="C997" s="28" t="s">
        <v>9955</v>
      </c>
      <c r="D997" s="28" t="s">
        <v>9956</v>
      </c>
      <c r="E997" s="28" t="s">
        <v>9957</v>
      </c>
      <c r="F997" s="29">
        <v>44606</v>
      </c>
      <c r="G997" s="29">
        <v>44896</v>
      </c>
      <c r="H997" s="28" t="s">
        <v>9958</v>
      </c>
      <c r="I997" s="28" t="s">
        <v>16046</v>
      </c>
      <c r="J997" s="28" t="s">
        <v>16054</v>
      </c>
      <c r="K997" s="28" t="s">
        <v>9959</v>
      </c>
      <c r="L997" s="27">
        <v>37422</v>
      </c>
      <c r="M997" s="27">
        <v>7920</v>
      </c>
      <c r="N997" s="27">
        <v>0</v>
      </c>
      <c r="O997" s="27">
        <v>0</v>
      </c>
      <c r="P997" s="27">
        <f t="shared" si="210"/>
        <v>7920</v>
      </c>
      <c r="Q997" s="27">
        <v>0</v>
      </c>
      <c r="R997" s="27">
        <v>0</v>
      </c>
      <c r="S997" s="27">
        <v>0</v>
      </c>
      <c r="T997" s="27">
        <f t="shared" si="211"/>
        <v>0</v>
      </c>
      <c r="U997" s="27">
        <v>0</v>
      </c>
      <c r="V997" s="27">
        <f t="shared" si="212"/>
        <v>45342</v>
      </c>
      <c r="W997" s="28" t="s">
        <v>9960</v>
      </c>
      <c r="X997" s="27">
        <v>43035.299999999996</v>
      </c>
      <c r="Y997" s="27">
        <f t="shared" si="216"/>
        <v>95178.599999999991</v>
      </c>
      <c r="Z997" s="4" t="str" cm="1">
        <f t="array" ref="Z997">_xlfn.IFS(YEARFRAC(F997,G997)&lt;1,"&lt;1 Year",YEARFRAC(F997,G997)&lt;=5,"1-5 Years",YEARFRAC(F997,G997)&gt;5,"&gt;5 Years")</f>
        <v>&lt;1 Year</v>
      </c>
      <c r="AA997" s="24">
        <f>L997*(_xlfn.XLOOKUP(K997,'FX rates'!$A$2:$A$38,'FX rates'!$B$2:$B$38))</f>
        <v>49795.584302830634</v>
      </c>
      <c r="AB997" s="24">
        <f>V997*(_xlfn.XLOOKUP(K997,'FX rates'!$A$2:$A$38,'FX rates'!$B$2:$B$38))</f>
        <v>60334.332303429714</v>
      </c>
      <c r="AC997" s="24">
        <f>X997*(_xlfn.XLOOKUP(W997,'FX rates'!$A$2:$A$38,'FX rates'!$B$2:$B$38))</f>
        <v>57264.921948255222</v>
      </c>
      <c r="AD997" s="24">
        <f>Y997*(_xlfn.XLOOKUP(W997,'FX rates'!$A$2:$A$38,'FX rates'!$B$2:$B$38))</f>
        <v>126649.40409719938</v>
      </c>
      <c r="AE997" s="30">
        <f t="shared" si="217"/>
        <v>0.14999999999999986</v>
      </c>
      <c r="AF997" s="31">
        <f t="shared" si="218"/>
        <v>5613.2999999999956</v>
      </c>
      <c r="AG997" s="23">
        <f t="shared" si="219"/>
        <v>10538.74800059908</v>
      </c>
      <c r="AH997" s="35">
        <f t="shared" si="213"/>
        <v>1.3306500000756409</v>
      </c>
      <c r="AI997" s="23">
        <f>U997*(_xlfn.XLOOKUP(K997,'FX rates'!$A$2:$A$38,'FX rates'!$B$2:$B$38))</f>
        <v>0</v>
      </c>
      <c r="AJ997" s="23">
        <f>Q997*(_xlfn.XLOOKUP(K997,'FX rates'!$A$2:$A$38,'FX rates'!$B$2:$B$38))</f>
        <v>0</v>
      </c>
      <c r="AK997" s="23">
        <f>R997*(_xlfn.XLOOKUP(K997,'FX rates'!$A$2:$A$38,'FX rates'!$B$2:$B$38))</f>
        <v>0</v>
      </c>
      <c r="AM997" s="4"/>
      <c r="AN997" s="4"/>
      <c r="AO997" s="4"/>
      <c r="AP997" s="32">
        <f t="shared" si="214"/>
        <v>0.21164021164021163</v>
      </c>
      <c r="AQ997" s="32">
        <f t="shared" si="215"/>
        <v>0</v>
      </c>
      <c r="AR997" s="24">
        <f t="shared" si="220"/>
        <v>52143.299999999996</v>
      </c>
      <c r="AS997" s="24" t="str">
        <f t="shared" si="221"/>
        <v>0</v>
      </c>
      <c r="AT997" s="24">
        <f t="shared" si="222"/>
        <v>113984.46368747945</v>
      </c>
      <c r="AU997" s="24">
        <f t="shared" si="223"/>
        <v>12664.940409719929</v>
      </c>
    </row>
    <row r="998" spans="1:47" x14ac:dyDescent="0.25">
      <c r="A998" s="28" t="s">
        <v>15900</v>
      </c>
      <c r="B998" s="28" t="s">
        <v>13271</v>
      </c>
      <c r="C998" s="28" t="s">
        <v>13272</v>
      </c>
      <c r="D998" s="28" t="s">
        <v>13273</v>
      </c>
      <c r="E998" s="28" t="s">
        <v>13274</v>
      </c>
      <c r="F998" s="29">
        <v>44606</v>
      </c>
      <c r="G998" s="29">
        <v>44896</v>
      </c>
      <c r="H998" s="28" t="s">
        <v>13275</v>
      </c>
      <c r="I998" s="28" t="s">
        <v>16038</v>
      </c>
      <c r="J998" s="28" t="s">
        <v>16049</v>
      </c>
      <c r="K998" s="28" t="s">
        <v>13276</v>
      </c>
      <c r="L998" s="27">
        <v>209825.00000000006</v>
      </c>
      <c r="M998" s="27">
        <v>308550.00000000006</v>
      </c>
      <c r="N998" s="27">
        <v>0</v>
      </c>
      <c r="O998" s="27">
        <v>0</v>
      </c>
      <c r="P998" s="27">
        <f t="shared" si="210"/>
        <v>308550.00000000006</v>
      </c>
      <c r="Q998" s="27">
        <v>0</v>
      </c>
      <c r="R998" s="27">
        <v>0</v>
      </c>
      <c r="S998" s="27">
        <v>0</v>
      </c>
      <c r="T998" s="27">
        <f t="shared" si="211"/>
        <v>0</v>
      </c>
      <c r="U998" s="27">
        <v>0</v>
      </c>
      <c r="V998" s="27">
        <f t="shared" si="212"/>
        <v>518375.00000000012</v>
      </c>
      <c r="W998" s="28" t="s">
        <v>13277</v>
      </c>
      <c r="X998" s="27">
        <v>239200.50000000009</v>
      </c>
      <c r="Y998" s="27">
        <f t="shared" si="216"/>
        <v>830148.00000000035</v>
      </c>
      <c r="Z998" s="4" t="str" cm="1">
        <f t="array" ref="Z998">_xlfn.IFS(YEARFRAC(F998,G998)&lt;1,"&lt;1 Year",YEARFRAC(F998,G998)&lt;=5,"1-5 Years",YEARFRAC(F998,G998)&gt;5,"&gt;5 Years")</f>
        <v>&lt;1 Year</v>
      </c>
      <c r="AA998" s="24">
        <f>L998*(_xlfn.XLOOKUP(K998,'FX rates'!$A$2:$A$38,'FX rates'!$B$2:$B$38))</f>
        <v>209825.00000000006</v>
      </c>
      <c r="AB998" s="24">
        <f>V998*(_xlfn.XLOOKUP(K998,'FX rates'!$A$2:$A$38,'FX rates'!$B$2:$B$38))</f>
        <v>518375.00000000012</v>
      </c>
      <c r="AC998" s="24">
        <f>X998*(_xlfn.XLOOKUP(W998,'FX rates'!$A$2:$A$38,'FX rates'!$B$2:$B$38))</f>
        <v>239200.50000000009</v>
      </c>
      <c r="AD998" s="24">
        <f>Y998*(_xlfn.XLOOKUP(W998,'FX rates'!$A$2:$A$38,'FX rates'!$B$2:$B$38))</f>
        <v>830148.00000000035</v>
      </c>
      <c r="AE998" s="30">
        <f t="shared" si="217"/>
        <v>0.1400000000000001</v>
      </c>
      <c r="AF998" s="31">
        <f t="shared" si="218"/>
        <v>29375.500000000029</v>
      </c>
      <c r="AG998" s="23">
        <f t="shared" si="219"/>
        <v>308550.00000000006</v>
      </c>
      <c r="AH998" s="35">
        <f t="shared" si="213"/>
        <v>1</v>
      </c>
      <c r="AI998" s="23">
        <f>U998*(_xlfn.XLOOKUP(K998,'FX rates'!$A$2:$A$38,'FX rates'!$B$2:$B$38))</f>
        <v>0</v>
      </c>
      <c r="AJ998" s="23">
        <f>Q998*(_xlfn.XLOOKUP(K998,'FX rates'!$A$2:$A$38,'FX rates'!$B$2:$B$38))</f>
        <v>0</v>
      </c>
      <c r="AK998" s="23">
        <f>R998*(_xlfn.XLOOKUP(K998,'FX rates'!$A$2:$A$38,'FX rates'!$B$2:$B$38))</f>
        <v>0</v>
      </c>
      <c r="AM998" s="4"/>
      <c r="AN998" s="4"/>
      <c r="AO998" s="4"/>
      <c r="AP998" s="32">
        <f t="shared" si="214"/>
        <v>1.4705111402359108</v>
      </c>
      <c r="AQ998" s="32">
        <f t="shared" si="215"/>
        <v>0</v>
      </c>
      <c r="AR998" s="24">
        <f t="shared" si="220"/>
        <v>590947.50000000023</v>
      </c>
      <c r="AS998" s="24" t="str">
        <f t="shared" si="221"/>
        <v>0</v>
      </c>
      <c r="AT998" s="24">
        <f t="shared" si="222"/>
        <v>747133.2000000003</v>
      </c>
      <c r="AU998" s="24">
        <f t="shared" si="223"/>
        <v>83014.800000000047</v>
      </c>
    </row>
    <row r="999" spans="1:47" x14ac:dyDescent="0.25">
      <c r="A999" s="28" t="s">
        <v>15901</v>
      </c>
      <c r="B999" s="28" t="s">
        <v>13278</v>
      </c>
      <c r="C999" s="28" t="s">
        <v>13279</v>
      </c>
      <c r="D999" s="28" t="s">
        <v>13280</v>
      </c>
      <c r="E999" s="28" t="s">
        <v>13281</v>
      </c>
      <c r="F999" s="29">
        <v>44620</v>
      </c>
      <c r="G999" s="29">
        <v>44896</v>
      </c>
      <c r="H999" s="28" t="s">
        <v>13282</v>
      </c>
      <c r="I999" s="28" t="s">
        <v>16047</v>
      </c>
      <c r="J999" s="28" t="s">
        <v>16038</v>
      </c>
      <c r="K999" s="28" t="s">
        <v>13283</v>
      </c>
      <c r="L999" s="27">
        <v>156816</v>
      </c>
      <c r="M999" s="27">
        <v>33396</v>
      </c>
      <c r="N999" s="27">
        <v>0</v>
      </c>
      <c r="O999" s="27">
        <v>0</v>
      </c>
      <c r="P999" s="27">
        <f t="shared" si="210"/>
        <v>33396</v>
      </c>
      <c r="Q999" s="27">
        <v>0</v>
      </c>
      <c r="R999" s="27">
        <v>0</v>
      </c>
      <c r="S999" s="27">
        <v>0</v>
      </c>
      <c r="T999" s="27">
        <f t="shared" si="211"/>
        <v>0</v>
      </c>
      <c r="U999" s="27">
        <v>0</v>
      </c>
      <c r="V999" s="27">
        <f t="shared" si="212"/>
        <v>190212</v>
      </c>
      <c r="W999" s="28" t="s">
        <v>13284</v>
      </c>
      <c r="X999" s="27">
        <v>164656.80000000002</v>
      </c>
      <c r="Y999" s="27">
        <f t="shared" si="216"/>
        <v>364379.4</v>
      </c>
      <c r="Z999" s="4" t="str" cm="1">
        <f t="array" ref="Z999">_xlfn.IFS(YEARFRAC(F999,G999)&lt;1,"&lt;1 Year",YEARFRAC(F999,G999)&lt;=5,"1-5 Years",YEARFRAC(F999,G999)&gt;5,"&gt;5 Years")</f>
        <v>&lt;1 Year</v>
      </c>
      <c r="AA999" s="24">
        <f>L999*(_xlfn.XLOOKUP(K999,'FX rates'!$A$2:$A$38,'FX rates'!$B$2:$B$38))</f>
        <v>156816</v>
      </c>
      <c r="AB999" s="24">
        <f>V999*(_xlfn.XLOOKUP(K999,'FX rates'!$A$2:$A$38,'FX rates'!$B$2:$B$38))</f>
        <v>190212</v>
      </c>
      <c r="AC999" s="24">
        <f>X999*(_xlfn.XLOOKUP(W999,'FX rates'!$A$2:$A$38,'FX rates'!$B$2:$B$38))</f>
        <v>164656.80000000002</v>
      </c>
      <c r="AD999" s="24">
        <f>Y999*(_xlfn.XLOOKUP(W999,'FX rates'!$A$2:$A$38,'FX rates'!$B$2:$B$38))</f>
        <v>364379.4</v>
      </c>
      <c r="AE999" s="30">
        <f t="shared" si="217"/>
        <v>5.0000000000000114E-2</v>
      </c>
      <c r="AF999" s="31">
        <f t="shared" si="218"/>
        <v>7840.8000000000175</v>
      </c>
      <c r="AG999" s="23">
        <f t="shared" si="219"/>
        <v>33396</v>
      </c>
      <c r="AH999" s="35">
        <f t="shared" si="213"/>
        <v>1</v>
      </c>
      <c r="AI999" s="23">
        <f>U999*(_xlfn.XLOOKUP(K999,'FX rates'!$A$2:$A$38,'FX rates'!$B$2:$B$38))</f>
        <v>0</v>
      </c>
      <c r="AJ999" s="23">
        <f>Q999*(_xlfn.XLOOKUP(K999,'FX rates'!$A$2:$A$38,'FX rates'!$B$2:$B$38))</f>
        <v>0</v>
      </c>
      <c r="AK999" s="23">
        <f>R999*(_xlfn.XLOOKUP(K999,'FX rates'!$A$2:$A$38,'FX rates'!$B$2:$B$38))</f>
        <v>0</v>
      </c>
      <c r="AM999" s="4"/>
      <c r="AN999" s="4"/>
      <c r="AO999" s="4"/>
      <c r="AP999" s="32">
        <f t="shared" si="214"/>
        <v>0.21296296296296297</v>
      </c>
      <c r="AQ999" s="32">
        <f t="shared" si="215"/>
        <v>0</v>
      </c>
      <c r="AR999" s="24">
        <f t="shared" si="220"/>
        <v>199722.60000000003</v>
      </c>
      <c r="AS999" s="24" t="str">
        <f t="shared" si="221"/>
        <v>0</v>
      </c>
      <c r="AT999" s="24">
        <f t="shared" si="222"/>
        <v>327941.46000000002</v>
      </c>
      <c r="AU999" s="24">
        <f t="shared" si="223"/>
        <v>36437.94</v>
      </c>
    </row>
    <row r="1000" spans="1:47" x14ac:dyDescent="0.25">
      <c r="A1000" s="28" t="s">
        <v>15902</v>
      </c>
      <c r="B1000" s="28" t="s">
        <v>13285</v>
      </c>
      <c r="C1000" s="28" t="s">
        <v>13286</v>
      </c>
      <c r="D1000" s="28" t="s">
        <v>13287</v>
      </c>
      <c r="E1000" s="28" t="s">
        <v>13288</v>
      </c>
      <c r="F1000" s="29">
        <v>44606</v>
      </c>
      <c r="G1000" s="29">
        <v>44896</v>
      </c>
      <c r="H1000" s="28" t="s">
        <v>13289</v>
      </c>
      <c r="I1000" s="28" t="s">
        <v>16053</v>
      </c>
      <c r="J1000" s="28" t="s">
        <v>16046</v>
      </c>
      <c r="K1000" s="28" t="s">
        <v>13290</v>
      </c>
      <c r="L1000" s="27">
        <v>106753.90000000002</v>
      </c>
      <c r="M1000" s="27">
        <v>8034.4</v>
      </c>
      <c r="N1000" s="27">
        <v>0</v>
      </c>
      <c r="O1000" s="27">
        <v>0</v>
      </c>
      <c r="P1000" s="27">
        <f t="shared" si="210"/>
        <v>8034.4</v>
      </c>
      <c r="Q1000" s="27">
        <v>0</v>
      </c>
      <c r="R1000" s="27">
        <v>0</v>
      </c>
      <c r="S1000" s="27">
        <v>0</v>
      </c>
      <c r="T1000" s="27">
        <f t="shared" si="211"/>
        <v>0</v>
      </c>
      <c r="U1000" s="27">
        <v>0</v>
      </c>
      <c r="V1000" s="27">
        <f t="shared" si="212"/>
        <v>114788.30000000002</v>
      </c>
      <c r="W1000" s="28" t="s">
        <v>13291</v>
      </c>
      <c r="X1000" s="27">
        <v>120631.90700000002</v>
      </c>
      <c r="Y1000" s="27">
        <f t="shared" si="216"/>
        <v>250342.68600000005</v>
      </c>
      <c r="Z1000" s="4" t="str" cm="1">
        <f t="array" ref="Z1000">_xlfn.IFS(YEARFRAC(F1000,G1000)&lt;1,"&lt;1 Year",YEARFRAC(F1000,G1000)&lt;=5,"1-5 Years",YEARFRAC(F1000,G1000)&gt;5,"&gt;5 Years")</f>
        <v>&lt;1 Year</v>
      </c>
      <c r="AA1000" s="24">
        <f>L1000*(_xlfn.XLOOKUP(K1000,'FX rates'!$A$2:$A$38,'FX rates'!$B$2:$B$38))</f>
        <v>142052.077043075</v>
      </c>
      <c r="AB1000" s="24">
        <f>V1000*(_xlfn.XLOOKUP(K1000,'FX rates'!$A$2:$A$38,'FX rates'!$B$2:$B$38))</f>
        <v>152743.05140368271</v>
      </c>
      <c r="AC1000" s="24">
        <f>X1000*(_xlfn.XLOOKUP(W1000,'FX rates'!$A$2:$A$38,'FX rates'!$B$2:$B$38))</f>
        <v>160518.84705867473</v>
      </c>
      <c r="AD1000" s="24">
        <f>Y1000*(_xlfn.XLOOKUP(W1000,'FX rates'!$A$2:$A$38,'FX rates'!$B$2:$B$38))</f>
        <v>333118.4951448362</v>
      </c>
      <c r="AE1000" s="30">
        <f t="shared" si="217"/>
        <v>0.12999999999999987</v>
      </c>
      <c r="AF1000" s="31">
        <f t="shared" si="218"/>
        <v>13878.006999999998</v>
      </c>
      <c r="AG1000" s="23">
        <f t="shared" si="219"/>
        <v>10690.97436060771</v>
      </c>
      <c r="AH1000" s="35">
        <f t="shared" si="213"/>
        <v>1.3306500000756409</v>
      </c>
      <c r="AI1000" s="23">
        <f>U1000*(_xlfn.XLOOKUP(K1000,'FX rates'!$A$2:$A$38,'FX rates'!$B$2:$B$38))</f>
        <v>0</v>
      </c>
      <c r="AJ1000" s="23">
        <f>Q1000*(_xlfn.XLOOKUP(K1000,'FX rates'!$A$2:$A$38,'FX rates'!$B$2:$B$38))</f>
        <v>0</v>
      </c>
      <c r="AK1000" s="23">
        <f>R1000*(_xlfn.XLOOKUP(K1000,'FX rates'!$A$2:$A$38,'FX rates'!$B$2:$B$38))</f>
        <v>0</v>
      </c>
      <c r="AM1000" s="4"/>
      <c r="AN1000" s="4"/>
      <c r="AO1000" s="4"/>
      <c r="AP1000" s="32">
        <f t="shared" si="214"/>
        <v>7.5260950653793429E-2</v>
      </c>
      <c r="AQ1000" s="32">
        <f t="shared" si="215"/>
        <v>0</v>
      </c>
      <c r="AR1000" s="24">
        <f t="shared" si="220"/>
        <v>129710.77900000001</v>
      </c>
      <c r="AS1000" s="24" t="str">
        <f t="shared" si="221"/>
        <v>0</v>
      </c>
      <c r="AT1000" s="24">
        <f t="shared" si="222"/>
        <v>299806.64563035261</v>
      </c>
      <c r="AU1000" s="24">
        <f t="shared" si="223"/>
        <v>33311.849514483591</v>
      </c>
    </row>
    <row r="1001" spans="1:47" x14ac:dyDescent="0.25">
      <c r="A1001" s="28" t="s">
        <v>15903</v>
      </c>
      <c r="B1001" s="28" t="s">
        <v>13292</v>
      </c>
      <c r="C1001" s="28" t="s">
        <v>13293</v>
      </c>
      <c r="D1001" s="28" t="s">
        <v>13294</v>
      </c>
      <c r="E1001" s="28" t="s">
        <v>13295</v>
      </c>
      <c r="F1001" s="29">
        <v>44606</v>
      </c>
      <c r="G1001" s="29">
        <v>44896</v>
      </c>
      <c r="H1001" s="28" t="s">
        <v>13296</v>
      </c>
      <c r="I1001" s="28" t="s">
        <v>16036</v>
      </c>
      <c r="J1001" s="28" t="s">
        <v>16043</v>
      </c>
      <c r="K1001" s="28" t="s">
        <v>13297</v>
      </c>
      <c r="L1001" s="27">
        <v>227978.30000000002</v>
      </c>
      <c r="M1001" s="27">
        <v>105930.00000000001</v>
      </c>
      <c r="N1001" s="27">
        <v>0</v>
      </c>
      <c r="O1001" s="27">
        <v>0</v>
      </c>
      <c r="P1001" s="27">
        <f t="shared" si="210"/>
        <v>105930.00000000001</v>
      </c>
      <c r="Q1001" s="27">
        <v>0</v>
      </c>
      <c r="R1001" s="27">
        <v>0</v>
      </c>
      <c r="S1001" s="27">
        <v>0</v>
      </c>
      <c r="T1001" s="27">
        <f t="shared" si="211"/>
        <v>0</v>
      </c>
      <c r="U1001" s="27">
        <v>0</v>
      </c>
      <c r="V1001" s="27">
        <f t="shared" si="212"/>
        <v>333908.30000000005</v>
      </c>
      <c r="W1001" s="28" t="s">
        <v>13298</v>
      </c>
      <c r="X1001" s="27">
        <v>241656.99800000002</v>
      </c>
      <c r="Y1001" s="27">
        <f t="shared" si="216"/>
        <v>595599.79600000009</v>
      </c>
      <c r="Z1001" s="4" t="str" cm="1">
        <f t="array" ref="Z1001">_xlfn.IFS(YEARFRAC(F1001,G1001)&lt;1,"&lt;1 Year",YEARFRAC(F1001,G1001)&lt;=5,"1-5 Years",YEARFRAC(F1001,G1001)&gt;5,"&gt;5 Years")</f>
        <v>&lt;1 Year</v>
      </c>
      <c r="AA1001" s="24">
        <f>L1001*(_xlfn.XLOOKUP(K1001,'FX rates'!$A$2:$A$38,'FX rates'!$B$2:$B$38))</f>
        <v>227978.30000000002</v>
      </c>
      <c r="AB1001" s="24">
        <f>V1001*(_xlfn.XLOOKUP(K1001,'FX rates'!$A$2:$A$38,'FX rates'!$B$2:$B$38))</f>
        <v>333908.30000000005</v>
      </c>
      <c r="AC1001" s="24">
        <f>X1001*(_xlfn.XLOOKUP(W1001,'FX rates'!$A$2:$A$38,'FX rates'!$B$2:$B$38))</f>
        <v>241656.99800000002</v>
      </c>
      <c r="AD1001" s="24">
        <f>Y1001*(_xlfn.XLOOKUP(W1001,'FX rates'!$A$2:$A$38,'FX rates'!$B$2:$B$38))</f>
        <v>595599.79600000009</v>
      </c>
      <c r="AE1001" s="30">
        <f t="shared" si="217"/>
        <v>6.0000000000000012E-2</v>
      </c>
      <c r="AF1001" s="31">
        <f t="shared" si="218"/>
        <v>13678.698000000004</v>
      </c>
      <c r="AG1001" s="23">
        <f t="shared" si="219"/>
        <v>105930.00000000003</v>
      </c>
      <c r="AH1001" s="35">
        <f t="shared" si="213"/>
        <v>1</v>
      </c>
      <c r="AI1001" s="23">
        <f>U1001*(_xlfn.XLOOKUP(K1001,'FX rates'!$A$2:$A$38,'FX rates'!$B$2:$B$38))</f>
        <v>0</v>
      </c>
      <c r="AJ1001" s="23">
        <f>Q1001*(_xlfn.XLOOKUP(K1001,'FX rates'!$A$2:$A$38,'FX rates'!$B$2:$B$38))</f>
        <v>0</v>
      </c>
      <c r="AK1001" s="23">
        <f>R1001*(_xlfn.XLOOKUP(K1001,'FX rates'!$A$2:$A$38,'FX rates'!$B$2:$B$38))</f>
        <v>0</v>
      </c>
      <c r="AM1001" s="4"/>
      <c r="AN1001" s="4"/>
      <c r="AO1001" s="4"/>
      <c r="AP1001" s="32">
        <f t="shared" si="214"/>
        <v>0.46464948637655429</v>
      </c>
      <c r="AQ1001" s="32">
        <f t="shared" si="215"/>
        <v>0</v>
      </c>
      <c r="AR1001" s="24">
        <f t="shared" si="220"/>
        <v>353942.79800000001</v>
      </c>
      <c r="AS1001" s="24" t="str">
        <f t="shared" si="221"/>
        <v>0</v>
      </c>
      <c r="AT1001" s="24">
        <f t="shared" si="222"/>
        <v>536039.81640000013</v>
      </c>
      <c r="AU1001" s="24">
        <f t="shared" si="223"/>
        <v>59559.979599999962</v>
      </c>
    </row>
    <row r="1002" spans="1:47" x14ac:dyDescent="0.25">
      <c r="A1002" s="28" t="s">
        <v>14023</v>
      </c>
      <c r="B1002" s="28" t="s">
        <v>134</v>
      </c>
      <c r="C1002" s="28" t="s">
        <v>135</v>
      </c>
      <c r="D1002" s="28" t="s">
        <v>136</v>
      </c>
      <c r="E1002" s="28" t="s">
        <v>137</v>
      </c>
      <c r="F1002" s="29">
        <v>39265</v>
      </c>
      <c r="G1002" s="29">
        <v>44896</v>
      </c>
      <c r="H1002" s="28" t="s">
        <v>138</v>
      </c>
      <c r="I1002" s="28" t="s">
        <v>16037</v>
      </c>
      <c r="J1002" s="28" t="s">
        <v>16032</v>
      </c>
      <c r="K1002" s="28" t="s">
        <v>139</v>
      </c>
      <c r="L1002" s="27">
        <v>14916000</v>
      </c>
      <c r="M1002" s="27">
        <v>2805000.0000000005</v>
      </c>
      <c r="N1002" s="27">
        <v>0</v>
      </c>
      <c r="O1002" s="27">
        <v>0</v>
      </c>
      <c r="P1002" s="27">
        <f t="shared" si="210"/>
        <v>2805000.0000000005</v>
      </c>
      <c r="Q1002" s="27">
        <v>0</v>
      </c>
      <c r="R1002" s="27">
        <v>0</v>
      </c>
      <c r="S1002" s="27">
        <v>0</v>
      </c>
      <c r="T1002" s="27">
        <f t="shared" si="211"/>
        <v>0</v>
      </c>
      <c r="U1002" s="27">
        <v>0</v>
      </c>
      <c r="V1002" s="27">
        <f t="shared" si="212"/>
        <v>17721000</v>
      </c>
      <c r="W1002" s="28" t="s">
        <v>140</v>
      </c>
      <c r="X1002" s="27">
        <v>16855080</v>
      </c>
      <c r="Y1002" s="27">
        <f t="shared" si="216"/>
        <v>36879810</v>
      </c>
      <c r="Z1002" s="4" t="str" cm="1">
        <f t="array" ref="Z1002">_xlfn.IFS(YEARFRAC(F1002,G1002)&lt;1,"&lt;1 Year",YEARFRAC(F1002,G1002)&lt;=5,"1-5 Years",YEARFRAC(F1002,G1002)&gt;5,"&gt;5 Years")</f>
        <v>&gt;5 Years</v>
      </c>
      <c r="AA1002" s="24">
        <f>L1002*(_xlfn.XLOOKUP(K1002,'FX rates'!$A$2:$A$38,'FX rates'!$B$2:$B$38))</f>
        <v>137291.177688803</v>
      </c>
      <c r="AB1002" s="24">
        <f>V1002*(_xlfn.XLOOKUP(K1002,'FX rates'!$A$2:$A$38,'FX rates'!$B$2:$B$38))</f>
        <v>163109.20889134338</v>
      </c>
      <c r="AC1002" s="24">
        <f>X1002*(_xlfn.XLOOKUP(W1002,'FX rates'!$A$2:$A$38,'FX rates'!$B$2:$B$38))</f>
        <v>155139.03078834739</v>
      </c>
      <c r="AD1002" s="24">
        <f>Y1002*(_xlfn.XLOOKUP(W1002,'FX rates'!$A$2:$A$38,'FX rates'!$B$2:$B$38))</f>
        <v>339452.43683556537</v>
      </c>
      <c r="AE1002" s="30">
        <f t="shared" si="217"/>
        <v>0.12999999999999998</v>
      </c>
      <c r="AF1002" s="31">
        <f t="shared" si="218"/>
        <v>1939080</v>
      </c>
      <c r="AG1002" s="23">
        <f t="shared" si="219"/>
        <v>25818.031202540384</v>
      </c>
      <c r="AH1002" s="35">
        <f t="shared" si="213"/>
        <v>9.2042891987666256E-3</v>
      </c>
      <c r="AI1002" s="23">
        <f>U1002*(_xlfn.XLOOKUP(K1002,'FX rates'!$A$2:$A$38,'FX rates'!$B$2:$B$38))</f>
        <v>0</v>
      </c>
      <c r="AJ1002" s="23">
        <f>Q1002*(_xlfn.XLOOKUP(K1002,'FX rates'!$A$2:$A$38,'FX rates'!$B$2:$B$38))</f>
        <v>0</v>
      </c>
      <c r="AK1002" s="23">
        <f>R1002*(_xlfn.XLOOKUP(K1002,'FX rates'!$A$2:$A$38,'FX rates'!$B$2:$B$38))</f>
        <v>0</v>
      </c>
      <c r="AM1002" s="4"/>
      <c r="AN1002" s="4"/>
      <c r="AO1002" s="4"/>
      <c r="AP1002" s="32">
        <f t="shared" si="214"/>
        <v>0.18805309734513279</v>
      </c>
      <c r="AQ1002" s="32">
        <f t="shared" si="215"/>
        <v>0</v>
      </c>
      <c r="AR1002" s="24">
        <f t="shared" si="220"/>
        <v>20024730.000000004</v>
      </c>
      <c r="AS1002" s="24" t="str">
        <f t="shared" si="221"/>
        <v>0</v>
      </c>
      <c r="AT1002" s="24">
        <f t="shared" si="222"/>
        <v>305507.19315200887</v>
      </c>
      <c r="AU1002" s="24">
        <f t="shared" si="223"/>
        <v>33945.243683556502</v>
      </c>
    </row>
    <row r="1003" spans="1:47" x14ac:dyDescent="0.25">
      <c r="A1003" s="28" t="s">
        <v>14194</v>
      </c>
      <c r="B1003" s="28" t="s">
        <v>5312</v>
      </c>
      <c r="C1003" s="28" t="s">
        <v>5313</v>
      </c>
      <c r="D1003" s="28" t="s">
        <v>5314</v>
      </c>
      <c r="E1003" s="28" t="s">
        <v>5315</v>
      </c>
      <c r="F1003" s="29">
        <v>39841</v>
      </c>
      <c r="G1003" s="29">
        <v>44896</v>
      </c>
      <c r="H1003" s="28" t="s">
        <v>5316</v>
      </c>
      <c r="I1003" s="28" t="s">
        <v>16049</v>
      </c>
      <c r="J1003" s="28" t="s">
        <v>16048</v>
      </c>
      <c r="K1003" s="28" t="s">
        <v>5317</v>
      </c>
      <c r="L1003" s="27">
        <v>170042.4</v>
      </c>
      <c r="M1003" s="27">
        <v>13648.800000000001</v>
      </c>
      <c r="N1003" s="27">
        <v>0</v>
      </c>
      <c r="O1003" s="27">
        <v>0</v>
      </c>
      <c r="P1003" s="27">
        <f t="shared" si="210"/>
        <v>13648.800000000001</v>
      </c>
      <c r="Q1003" s="27">
        <v>0</v>
      </c>
      <c r="R1003" s="27">
        <v>0</v>
      </c>
      <c r="S1003" s="27">
        <v>0</v>
      </c>
      <c r="T1003" s="27">
        <f t="shared" si="211"/>
        <v>0</v>
      </c>
      <c r="U1003" s="27">
        <v>0</v>
      </c>
      <c r="V1003" s="27">
        <f t="shared" si="212"/>
        <v>183691.19999999998</v>
      </c>
      <c r="W1003" s="28" t="s">
        <v>5318</v>
      </c>
      <c r="X1003" s="27">
        <v>183645.79200000002</v>
      </c>
      <c r="Y1003" s="27">
        <f t="shared" si="216"/>
        <v>382032.28800000006</v>
      </c>
      <c r="Z1003" s="4" t="str" cm="1">
        <f t="array" ref="Z1003">_xlfn.IFS(YEARFRAC(F1003,G1003)&lt;1,"&lt;1 Year",YEARFRAC(F1003,G1003)&lt;=5,"1-5 Years",YEARFRAC(F1003,G1003)&gt;5,"&gt;5 Years")</f>
        <v>&gt;5 Years</v>
      </c>
      <c r="AA1003" s="24">
        <f>L1003*(_xlfn.XLOOKUP(K1003,'FX rates'!$A$2:$A$38,'FX rates'!$B$2:$B$38))</f>
        <v>128662.58196453213</v>
      </c>
      <c r="AB1003" s="24">
        <f>V1003*(_xlfn.XLOOKUP(K1003,'FX rates'!$A$2:$A$38,'FX rates'!$B$2:$B$38))</f>
        <v>138989.94648489589</v>
      </c>
      <c r="AC1003" s="24">
        <f>X1003*(_xlfn.XLOOKUP(W1003,'FX rates'!$A$2:$A$38,'FX rates'!$B$2:$B$38))</f>
        <v>138955.58852169471</v>
      </c>
      <c r="AD1003" s="24">
        <f>Y1003*(_xlfn.XLOOKUP(W1003,'FX rates'!$A$2:$A$38,'FX rates'!$B$2:$B$38))</f>
        <v>289064.73072538234</v>
      </c>
      <c r="AE1003" s="30">
        <f t="shared" si="217"/>
        <v>8.0000000000000029E-2</v>
      </c>
      <c r="AF1003" s="31">
        <f t="shared" si="218"/>
        <v>13603.392000000022</v>
      </c>
      <c r="AG1003" s="23">
        <f t="shared" si="219"/>
        <v>10327.364520363757</v>
      </c>
      <c r="AH1003" s="35">
        <f t="shared" si="213"/>
        <v>0.75665000002665295</v>
      </c>
      <c r="AI1003" s="23">
        <f>U1003*(_xlfn.XLOOKUP(K1003,'FX rates'!$A$2:$A$38,'FX rates'!$B$2:$B$38))</f>
        <v>0</v>
      </c>
      <c r="AJ1003" s="23">
        <f>Q1003*(_xlfn.XLOOKUP(K1003,'FX rates'!$A$2:$A$38,'FX rates'!$B$2:$B$38))</f>
        <v>0</v>
      </c>
      <c r="AK1003" s="23">
        <f>R1003*(_xlfn.XLOOKUP(K1003,'FX rates'!$A$2:$A$38,'FX rates'!$B$2:$B$38))</f>
        <v>0</v>
      </c>
      <c r="AM1003" s="4"/>
      <c r="AN1003" s="4"/>
      <c r="AO1003" s="4"/>
      <c r="AP1003" s="32">
        <f t="shared" si="214"/>
        <v>8.0267039279614982E-2</v>
      </c>
      <c r="AQ1003" s="32">
        <f t="shared" si="215"/>
        <v>0</v>
      </c>
      <c r="AR1003" s="24">
        <f t="shared" si="220"/>
        <v>198386.49600000001</v>
      </c>
      <c r="AS1003" s="24" t="str">
        <f t="shared" si="221"/>
        <v>0</v>
      </c>
      <c r="AT1003" s="24">
        <f t="shared" si="222"/>
        <v>260158.2576528441</v>
      </c>
      <c r="AU1003" s="24">
        <f t="shared" si="223"/>
        <v>28906.47307253824</v>
      </c>
    </row>
    <row r="1004" spans="1:47" x14ac:dyDescent="0.25">
      <c r="A1004" s="28" t="s">
        <v>15904</v>
      </c>
      <c r="B1004" s="28" t="s">
        <v>13299</v>
      </c>
      <c r="C1004" s="28" t="s">
        <v>13300</v>
      </c>
      <c r="D1004" s="28" t="s">
        <v>13301</v>
      </c>
      <c r="E1004" s="28" t="s">
        <v>13302</v>
      </c>
      <c r="F1004" s="29">
        <v>44634</v>
      </c>
      <c r="G1004" s="29">
        <v>44896</v>
      </c>
      <c r="H1004" s="28" t="s">
        <v>13303</v>
      </c>
      <c r="I1004" s="28" t="s">
        <v>16057</v>
      </c>
      <c r="J1004" s="28" t="s">
        <v>16043</v>
      </c>
      <c r="K1004" s="28" t="s">
        <v>13304</v>
      </c>
      <c r="L1004" s="27">
        <v>249260.00000000003</v>
      </c>
      <c r="M1004" s="27">
        <v>454080</v>
      </c>
      <c r="N1004" s="27">
        <v>0</v>
      </c>
      <c r="O1004" s="27">
        <v>0</v>
      </c>
      <c r="P1004" s="27">
        <f t="shared" si="210"/>
        <v>454080</v>
      </c>
      <c r="Q1004" s="27">
        <v>0</v>
      </c>
      <c r="R1004" s="27">
        <v>0</v>
      </c>
      <c r="S1004" s="27">
        <v>0</v>
      </c>
      <c r="T1004" s="27">
        <f t="shared" si="211"/>
        <v>0</v>
      </c>
      <c r="U1004" s="27">
        <v>330000</v>
      </c>
      <c r="V1004" s="27">
        <f t="shared" si="212"/>
        <v>1033340</v>
      </c>
      <c r="W1004" s="28" t="s">
        <v>13305</v>
      </c>
      <c r="X1004" s="27">
        <v>256737.80000000005</v>
      </c>
      <c r="Y1004" s="27">
        <f t="shared" si="216"/>
        <v>981178.00000000012</v>
      </c>
      <c r="Z1004" s="4" t="str" cm="1">
        <f t="array" ref="Z1004">_xlfn.IFS(YEARFRAC(F1004,G1004)&lt;1,"&lt;1 Year",YEARFRAC(F1004,G1004)&lt;=5,"1-5 Years",YEARFRAC(F1004,G1004)&gt;5,"&gt;5 Years")</f>
        <v>&lt;1 Year</v>
      </c>
      <c r="AA1004" s="24">
        <f>L1004*(_xlfn.XLOOKUP(K1004,'FX rates'!$A$2:$A$38,'FX rates'!$B$2:$B$38))</f>
        <v>249260.00000000003</v>
      </c>
      <c r="AB1004" s="24">
        <f>V1004*(_xlfn.XLOOKUP(K1004,'FX rates'!$A$2:$A$38,'FX rates'!$B$2:$B$38))</f>
        <v>1033340</v>
      </c>
      <c r="AC1004" s="24">
        <f>X1004*(_xlfn.XLOOKUP(W1004,'FX rates'!$A$2:$A$38,'FX rates'!$B$2:$B$38))</f>
        <v>256737.80000000005</v>
      </c>
      <c r="AD1004" s="24">
        <f>Y1004*(_xlfn.XLOOKUP(W1004,'FX rates'!$A$2:$A$38,'FX rates'!$B$2:$B$38))</f>
        <v>981178.00000000012</v>
      </c>
      <c r="AE1004" s="30">
        <f t="shared" si="217"/>
        <v>3.0000000000000068E-2</v>
      </c>
      <c r="AF1004" s="31">
        <f t="shared" si="218"/>
        <v>7477.8000000000175</v>
      </c>
      <c r="AG1004" s="23">
        <f t="shared" si="219"/>
        <v>784080</v>
      </c>
      <c r="AH1004" s="35">
        <f t="shared" si="213"/>
        <v>1</v>
      </c>
      <c r="AI1004" s="23">
        <f>U1004*(_xlfn.XLOOKUP(K1004,'FX rates'!$A$2:$A$38,'FX rates'!$B$2:$B$38))</f>
        <v>330000</v>
      </c>
      <c r="AJ1004" s="23">
        <f>Q1004*(_xlfn.XLOOKUP(K1004,'FX rates'!$A$2:$A$38,'FX rates'!$B$2:$B$38))</f>
        <v>0</v>
      </c>
      <c r="AK1004" s="23">
        <f>R1004*(_xlfn.XLOOKUP(K1004,'FX rates'!$A$2:$A$38,'FX rates'!$B$2:$B$38))</f>
        <v>0</v>
      </c>
      <c r="AM1004" s="4"/>
      <c r="AN1004" s="4"/>
      <c r="AO1004" s="4"/>
      <c r="AP1004" s="32">
        <f t="shared" si="214"/>
        <v>1.82171226831421</v>
      </c>
      <c r="AQ1004" s="32">
        <f t="shared" si="215"/>
        <v>0</v>
      </c>
      <c r="AR1004" s="24">
        <f t="shared" si="220"/>
        <v>724440.20000000007</v>
      </c>
      <c r="AS1004" s="24" t="str">
        <f t="shared" si="221"/>
        <v>0</v>
      </c>
      <c r="AT1004" s="24">
        <f t="shared" si="222"/>
        <v>883060.20000000007</v>
      </c>
      <c r="AU1004" s="24">
        <f t="shared" si="223"/>
        <v>98117.800000000047</v>
      </c>
    </row>
    <row r="1005" spans="1:47" x14ac:dyDescent="0.25">
      <c r="A1005" s="28" t="s">
        <v>15905</v>
      </c>
      <c r="B1005" s="28" t="s">
        <v>13306</v>
      </c>
      <c r="C1005" s="28" t="s">
        <v>13307</v>
      </c>
      <c r="D1005" s="28" t="s">
        <v>13308</v>
      </c>
      <c r="E1005" s="28" t="s">
        <v>13309</v>
      </c>
      <c r="F1005" s="29">
        <v>44614</v>
      </c>
      <c r="G1005" s="29">
        <v>44896</v>
      </c>
      <c r="H1005" s="28" t="s">
        <v>13310</v>
      </c>
      <c r="I1005" s="28" t="s">
        <v>16033</v>
      </c>
      <c r="J1005" s="28" t="s">
        <v>16055</v>
      </c>
      <c r="K1005" s="28" t="s">
        <v>13311</v>
      </c>
      <c r="L1005" s="27">
        <v>170665</v>
      </c>
      <c r="M1005" s="27">
        <v>56628.000000000007</v>
      </c>
      <c r="N1005" s="27">
        <v>0</v>
      </c>
      <c r="O1005" s="27">
        <v>0</v>
      </c>
      <c r="P1005" s="27">
        <f t="shared" si="210"/>
        <v>56628.000000000007</v>
      </c>
      <c r="Q1005" s="27">
        <v>0</v>
      </c>
      <c r="R1005" s="27">
        <v>0</v>
      </c>
      <c r="S1005" s="27">
        <v>0</v>
      </c>
      <c r="T1005" s="27">
        <f t="shared" si="211"/>
        <v>0</v>
      </c>
      <c r="U1005" s="27">
        <v>0</v>
      </c>
      <c r="V1005" s="27">
        <f t="shared" si="212"/>
        <v>227293</v>
      </c>
      <c r="W1005" s="28" t="s">
        <v>13312</v>
      </c>
      <c r="X1005" s="27">
        <v>177491.6</v>
      </c>
      <c r="Y1005" s="27">
        <f t="shared" si="216"/>
        <v>413876.32000000007</v>
      </c>
      <c r="Z1005" s="4" t="str" cm="1">
        <f t="array" ref="Z1005">_xlfn.IFS(YEARFRAC(F1005,G1005)&lt;1,"&lt;1 Year",YEARFRAC(F1005,G1005)&lt;=5,"1-5 Years",YEARFRAC(F1005,G1005)&gt;5,"&gt;5 Years")</f>
        <v>&lt;1 Year</v>
      </c>
      <c r="AA1005" s="24">
        <f>L1005*(_xlfn.XLOOKUP(K1005,'FX rates'!$A$2:$A$38,'FX rates'!$B$2:$B$38))</f>
        <v>170665</v>
      </c>
      <c r="AB1005" s="24">
        <f>V1005*(_xlfn.XLOOKUP(K1005,'FX rates'!$A$2:$A$38,'FX rates'!$B$2:$B$38))</f>
        <v>227293</v>
      </c>
      <c r="AC1005" s="24">
        <f>X1005*(_xlfn.XLOOKUP(W1005,'FX rates'!$A$2:$A$38,'FX rates'!$B$2:$B$38))</f>
        <v>177491.6</v>
      </c>
      <c r="AD1005" s="24">
        <f>Y1005*(_xlfn.XLOOKUP(W1005,'FX rates'!$A$2:$A$38,'FX rates'!$B$2:$B$38))</f>
        <v>413876.32000000007</v>
      </c>
      <c r="AE1005" s="30">
        <f t="shared" si="217"/>
        <v>4.0000000000000036E-2</v>
      </c>
      <c r="AF1005" s="31">
        <f t="shared" si="218"/>
        <v>6826.6000000000058</v>
      </c>
      <c r="AG1005" s="23">
        <f t="shared" si="219"/>
        <v>56628</v>
      </c>
      <c r="AH1005" s="35">
        <f t="shared" si="213"/>
        <v>1</v>
      </c>
      <c r="AI1005" s="23">
        <f>U1005*(_xlfn.XLOOKUP(K1005,'FX rates'!$A$2:$A$38,'FX rates'!$B$2:$B$38))</f>
        <v>0</v>
      </c>
      <c r="AJ1005" s="23">
        <f>Q1005*(_xlfn.XLOOKUP(K1005,'FX rates'!$A$2:$A$38,'FX rates'!$B$2:$B$38))</f>
        <v>0</v>
      </c>
      <c r="AK1005" s="23">
        <f>R1005*(_xlfn.XLOOKUP(K1005,'FX rates'!$A$2:$A$38,'FX rates'!$B$2:$B$38))</f>
        <v>0</v>
      </c>
      <c r="AM1005" s="4"/>
      <c r="AN1005" s="4"/>
      <c r="AO1005" s="4"/>
      <c r="AP1005" s="32">
        <f t="shared" si="214"/>
        <v>0.33180792781179508</v>
      </c>
      <c r="AQ1005" s="32">
        <f t="shared" si="215"/>
        <v>0</v>
      </c>
      <c r="AR1005" s="24">
        <f t="shared" si="220"/>
        <v>236384.72000000003</v>
      </c>
      <c r="AS1005" s="24" t="str">
        <f t="shared" si="221"/>
        <v>0</v>
      </c>
      <c r="AT1005" s="24">
        <f t="shared" si="222"/>
        <v>372488.68800000008</v>
      </c>
      <c r="AU1005" s="24">
        <f t="shared" si="223"/>
        <v>41387.631999999983</v>
      </c>
    </row>
    <row r="1006" spans="1:47" x14ac:dyDescent="0.25">
      <c r="A1006" s="28" t="s">
        <v>15906</v>
      </c>
      <c r="B1006" s="28" t="s">
        <v>13313</v>
      </c>
      <c r="C1006" s="28" t="s">
        <v>13314</v>
      </c>
      <c r="D1006" s="28" t="s">
        <v>13315</v>
      </c>
      <c r="E1006" s="28" t="s">
        <v>13316</v>
      </c>
      <c r="F1006" s="29">
        <v>44613</v>
      </c>
      <c r="G1006" s="29">
        <v>44896</v>
      </c>
      <c r="H1006" s="28" t="s">
        <v>13317</v>
      </c>
      <c r="I1006" s="28" t="s">
        <v>16034</v>
      </c>
      <c r="J1006" s="28" t="s">
        <v>16055</v>
      </c>
      <c r="K1006" s="28" t="s">
        <v>13318</v>
      </c>
      <c r="L1006" s="27">
        <v>121950.40000000002</v>
      </c>
      <c r="M1006" s="27">
        <v>39688.000000000007</v>
      </c>
      <c r="N1006" s="27">
        <v>0</v>
      </c>
      <c r="O1006" s="27">
        <v>0</v>
      </c>
      <c r="P1006" s="27">
        <f t="shared" si="210"/>
        <v>39688.000000000007</v>
      </c>
      <c r="Q1006" s="27">
        <v>0</v>
      </c>
      <c r="R1006" s="27">
        <v>0</v>
      </c>
      <c r="S1006" s="27">
        <v>0</v>
      </c>
      <c r="T1006" s="27">
        <f t="shared" si="211"/>
        <v>0</v>
      </c>
      <c r="U1006" s="27">
        <v>0</v>
      </c>
      <c r="V1006" s="27">
        <f t="shared" si="212"/>
        <v>161638.40000000002</v>
      </c>
      <c r="W1006" s="28" t="s">
        <v>13319</v>
      </c>
      <c r="X1006" s="27">
        <v>132925.93600000005</v>
      </c>
      <c r="Y1006" s="27">
        <f t="shared" si="216"/>
        <v>309111.79200000013</v>
      </c>
      <c r="Z1006" s="4" t="str" cm="1">
        <f t="array" ref="Z1006">_xlfn.IFS(YEARFRAC(F1006,G1006)&lt;1,"&lt;1 Year",YEARFRAC(F1006,G1006)&lt;=5,"1-5 Years",YEARFRAC(F1006,G1006)&gt;5,"&gt;5 Years")</f>
        <v>&lt;1 Year</v>
      </c>
      <c r="AA1006" s="24">
        <f>L1006*(_xlfn.XLOOKUP(K1006,'FX rates'!$A$2:$A$38,'FX rates'!$B$2:$B$38))</f>
        <v>121950.40000000002</v>
      </c>
      <c r="AB1006" s="24">
        <f>V1006*(_xlfn.XLOOKUP(K1006,'FX rates'!$A$2:$A$38,'FX rates'!$B$2:$B$38))</f>
        <v>161638.40000000002</v>
      </c>
      <c r="AC1006" s="24">
        <f>X1006*(_xlfn.XLOOKUP(W1006,'FX rates'!$A$2:$A$38,'FX rates'!$B$2:$B$38))</f>
        <v>132925.93600000005</v>
      </c>
      <c r="AD1006" s="24">
        <f>Y1006*(_xlfn.XLOOKUP(W1006,'FX rates'!$A$2:$A$38,'FX rates'!$B$2:$B$38))</f>
        <v>309111.79200000013</v>
      </c>
      <c r="AE1006" s="30">
        <f t="shared" si="217"/>
        <v>9.0000000000000163E-2</v>
      </c>
      <c r="AF1006" s="31">
        <f t="shared" si="218"/>
        <v>10975.536000000022</v>
      </c>
      <c r="AG1006" s="23">
        <f t="shared" si="219"/>
        <v>39688</v>
      </c>
      <c r="AH1006" s="35">
        <f t="shared" si="213"/>
        <v>1</v>
      </c>
      <c r="AI1006" s="23">
        <f>U1006*(_xlfn.XLOOKUP(K1006,'FX rates'!$A$2:$A$38,'FX rates'!$B$2:$B$38))</f>
        <v>0</v>
      </c>
      <c r="AJ1006" s="23">
        <f>Q1006*(_xlfn.XLOOKUP(K1006,'FX rates'!$A$2:$A$38,'FX rates'!$B$2:$B$38))</f>
        <v>0</v>
      </c>
      <c r="AK1006" s="23">
        <f>R1006*(_xlfn.XLOOKUP(K1006,'FX rates'!$A$2:$A$38,'FX rates'!$B$2:$B$38))</f>
        <v>0</v>
      </c>
      <c r="AM1006" s="4"/>
      <c r="AN1006" s="4"/>
      <c r="AO1006" s="4"/>
      <c r="AP1006" s="32">
        <f t="shared" si="214"/>
        <v>0.32544378698224852</v>
      </c>
      <c r="AQ1006" s="32">
        <f t="shared" si="215"/>
        <v>0</v>
      </c>
      <c r="AR1006" s="24">
        <f t="shared" si="220"/>
        <v>176185.85600000009</v>
      </c>
      <c r="AS1006" s="24" t="str">
        <f t="shared" si="221"/>
        <v>0</v>
      </c>
      <c r="AT1006" s="24">
        <f t="shared" si="222"/>
        <v>278200.61280000012</v>
      </c>
      <c r="AU1006" s="24">
        <f t="shared" si="223"/>
        <v>30911.179200000013</v>
      </c>
    </row>
    <row r="1007" spans="1:47" x14ac:dyDescent="0.25">
      <c r="A1007" s="28" t="s">
        <v>15907</v>
      </c>
      <c r="B1007" s="28" t="s">
        <v>13320</v>
      </c>
      <c r="C1007" s="28" t="s">
        <v>13321</v>
      </c>
      <c r="D1007" s="28" t="s">
        <v>13322</v>
      </c>
      <c r="E1007" s="28" t="s">
        <v>13323</v>
      </c>
      <c r="F1007" s="29">
        <v>44613</v>
      </c>
      <c r="G1007" s="29">
        <v>44896</v>
      </c>
      <c r="H1007" s="28" t="s">
        <v>13324</v>
      </c>
      <c r="I1007" s="28" t="s">
        <v>16041</v>
      </c>
      <c r="J1007" s="28" t="s">
        <v>16040</v>
      </c>
      <c r="K1007" s="28" t="s">
        <v>13325</v>
      </c>
      <c r="L1007" s="27">
        <v>151800</v>
      </c>
      <c r="M1007" s="27">
        <v>97900.000000000015</v>
      </c>
      <c r="N1007" s="27">
        <v>0</v>
      </c>
      <c r="O1007" s="27">
        <v>0</v>
      </c>
      <c r="P1007" s="27">
        <f t="shared" si="210"/>
        <v>97900.000000000015</v>
      </c>
      <c r="Q1007" s="27">
        <v>0</v>
      </c>
      <c r="R1007" s="27">
        <v>0</v>
      </c>
      <c r="S1007" s="27">
        <v>0</v>
      </c>
      <c r="T1007" s="27">
        <f t="shared" si="211"/>
        <v>0</v>
      </c>
      <c r="U1007" s="27">
        <v>0</v>
      </c>
      <c r="V1007" s="27">
        <f t="shared" si="212"/>
        <v>249700</v>
      </c>
      <c r="W1007" s="28" t="s">
        <v>13326</v>
      </c>
      <c r="X1007" s="27">
        <v>174570</v>
      </c>
      <c r="Y1007" s="27">
        <f t="shared" si="216"/>
        <v>461725.00000000006</v>
      </c>
      <c r="Z1007" s="4" t="str" cm="1">
        <f t="array" ref="Z1007">_xlfn.IFS(YEARFRAC(F1007,G1007)&lt;1,"&lt;1 Year",YEARFRAC(F1007,G1007)&lt;=5,"1-5 Years",YEARFRAC(F1007,G1007)&gt;5,"&gt;5 Years")</f>
        <v>&lt;1 Year</v>
      </c>
      <c r="AA1007" s="24">
        <f>L1007*(_xlfn.XLOOKUP(K1007,'FX rates'!$A$2:$A$38,'FX rates'!$B$2:$B$38))</f>
        <v>201992.67001148229</v>
      </c>
      <c r="AB1007" s="24">
        <f>V1007*(_xlfn.XLOOKUP(K1007,'FX rates'!$A$2:$A$38,'FX rates'!$B$2:$B$38))</f>
        <v>332263.30501888756</v>
      </c>
      <c r="AC1007" s="24">
        <f>X1007*(_xlfn.XLOOKUP(W1007,'FX rates'!$A$2:$A$38,'FX rates'!$B$2:$B$38))</f>
        <v>232291.57051320464</v>
      </c>
      <c r="AD1007" s="24">
        <f>Y1007*(_xlfn.XLOOKUP(W1007,'FX rates'!$A$2:$A$38,'FX rates'!$B$2:$B$38))</f>
        <v>614394.37128492538</v>
      </c>
      <c r="AE1007" s="30">
        <f t="shared" si="217"/>
        <v>0.15000000000000005</v>
      </c>
      <c r="AF1007" s="31">
        <f t="shared" si="218"/>
        <v>22770</v>
      </c>
      <c r="AG1007" s="23">
        <f t="shared" si="219"/>
        <v>130270.63500740528</v>
      </c>
      <c r="AH1007" s="35">
        <f t="shared" si="213"/>
        <v>1.3306500000756409</v>
      </c>
      <c r="AI1007" s="23">
        <f>U1007*(_xlfn.XLOOKUP(K1007,'FX rates'!$A$2:$A$38,'FX rates'!$B$2:$B$38))</f>
        <v>0</v>
      </c>
      <c r="AJ1007" s="23">
        <f>Q1007*(_xlfn.XLOOKUP(K1007,'FX rates'!$A$2:$A$38,'FX rates'!$B$2:$B$38))</f>
        <v>0</v>
      </c>
      <c r="AK1007" s="23">
        <f>R1007*(_xlfn.XLOOKUP(K1007,'FX rates'!$A$2:$A$38,'FX rates'!$B$2:$B$38))</f>
        <v>0</v>
      </c>
      <c r="AM1007" s="4"/>
      <c r="AN1007" s="4"/>
      <c r="AO1007" s="4"/>
      <c r="AP1007" s="32">
        <f t="shared" si="214"/>
        <v>0.64492753623188415</v>
      </c>
      <c r="AQ1007" s="32">
        <f t="shared" si="215"/>
        <v>0</v>
      </c>
      <c r="AR1007" s="24">
        <f t="shared" si="220"/>
        <v>287155.00000000006</v>
      </c>
      <c r="AS1007" s="24" t="str">
        <f t="shared" si="221"/>
        <v>0</v>
      </c>
      <c r="AT1007" s="24">
        <f t="shared" si="222"/>
        <v>552954.93415643286</v>
      </c>
      <c r="AU1007" s="24">
        <f t="shared" si="223"/>
        <v>61439.437128492515</v>
      </c>
    </row>
    <row r="1008" spans="1:47" x14ac:dyDescent="0.25">
      <c r="A1008" s="28" t="s">
        <v>15908</v>
      </c>
      <c r="B1008" s="28" t="s">
        <v>13327</v>
      </c>
      <c r="C1008" s="28" t="s">
        <v>13328</v>
      </c>
      <c r="D1008" s="28" t="s">
        <v>13329</v>
      </c>
      <c r="E1008" s="28" t="s">
        <v>13330</v>
      </c>
      <c r="F1008" s="29">
        <v>44655</v>
      </c>
      <c r="G1008" s="29">
        <v>44896</v>
      </c>
      <c r="H1008" s="28" t="s">
        <v>13331</v>
      </c>
      <c r="I1008" s="28" t="s">
        <v>16042</v>
      </c>
      <c r="J1008" s="28" t="s">
        <v>16050</v>
      </c>
      <c r="K1008" s="28" t="s">
        <v>13332</v>
      </c>
      <c r="L1008" s="27">
        <v>116622.00000000003</v>
      </c>
      <c r="M1008" s="27">
        <v>44493.900000000009</v>
      </c>
      <c r="N1008" s="27">
        <v>0</v>
      </c>
      <c r="O1008" s="27">
        <v>0</v>
      </c>
      <c r="P1008" s="27">
        <f t="shared" si="210"/>
        <v>44493.900000000009</v>
      </c>
      <c r="Q1008" s="27">
        <v>0</v>
      </c>
      <c r="R1008" s="27">
        <v>0</v>
      </c>
      <c r="S1008" s="27">
        <v>0</v>
      </c>
      <c r="T1008" s="27">
        <f t="shared" si="211"/>
        <v>0</v>
      </c>
      <c r="U1008" s="27">
        <v>0</v>
      </c>
      <c r="V1008" s="27">
        <f t="shared" si="212"/>
        <v>161115.90000000002</v>
      </c>
      <c r="W1008" s="28" t="s">
        <v>13333</v>
      </c>
      <c r="X1008" s="27">
        <v>120120.66000000003</v>
      </c>
      <c r="Y1008" s="27">
        <f t="shared" si="216"/>
        <v>286070.03700000007</v>
      </c>
      <c r="Z1008" s="4" t="str" cm="1">
        <f t="array" ref="Z1008">_xlfn.IFS(YEARFRAC(F1008,G1008)&lt;1,"&lt;1 Year",YEARFRAC(F1008,G1008)&lt;=5,"1-5 Years",YEARFRAC(F1008,G1008)&gt;5,"&gt;5 Years")</f>
        <v>&lt;1 Year</v>
      </c>
      <c r="AA1008" s="24">
        <f>L1008*(_xlfn.XLOOKUP(K1008,'FX rates'!$A$2:$A$38,'FX rates'!$B$2:$B$38))</f>
        <v>155183.06430882143</v>
      </c>
      <c r="AB1008" s="24">
        <f>V1008*(_xlfn.XLOOKUP(K1008,'FX rates'!$A$2:$A$38,'FX rates'!$B$2:$B$38))</f>
        <v>214388.87234718699</v>
      </c>
      <c r="AC1008" s="24">
        <f>X1008*(_xlfn.XLOOKUP(W1008,'FX rates'!$A$2:$A$38,'FX rates'!$B$2:$B$38))</f>
        <v>159838.55623808608</v>
      </c>
      <c r="AD1008" s="24">
        <f>Y1008*(_xlfn.XLOOKUP(W1008,'FX rates'!$A$2:$A$38,'FX rates'!$B$2:$B$38))</f>
        <v>380659.09475568868</v>
      </c>
      <c r="AE1008" s="30">
        <f t="shared" si="217"/>
        <v>3.0000000000000058E-2</v>
      </c>
      <c r="AF1008" s="31">
        <f t="shared" si="218"/>
        <v>3498.6600000000035</v>
      </c>
      <c r="AG1008" s="23">
        <f t="shared" si="219"/>
        <v>59205.808038365562</v>
      </c>
      <c r="AH1008" s="35">
        <f t="shared" si="213"/>
        <v>1.3306500000756409</v>
      </c>
      <c r="AI1008" s="23">
        <f>U1008*(_xlfn.XLOOKUP(K1008,'FX rates'!$A$2:$A$38,'FX rates'!$B$2:$B$38))</f>
        <v>0</v>
      </c>
      <c r="AJ1008" s="23">
        <f>Q1008*(_xlfn.XLOOKUP(K1008,'FX rates'!$A$2:$A$38,'FX rates'!$B$2:$B$38))</f>
        <v>0</v>
      </c>
      <c r="AK1008" s="23">
        <f>R1008*(_xlfn.XLOOKUP(K1008,'FX rates'!$A$2:$A$38,'FX rates'!$B$2:$B$38))</f>
        <v>0</v>
      </c>
      <c r="AM1008" s="4"/>
      <c r="AN1008" s="4"/>
      <c r="AO1008" s="4"/>
      <c r="AP1008" s="32">
        <f t="shared" si="214"/>
        <v>0.3815223542727787</v>
      </c>
      <c r="AQ1008" s="32">
        <f t="shared" si="215"/>
        <v>0</v>
      </c>
      <c r="AR1008" s="24">
        <f t="shared" si="220"/>
        <v>165949.37700000004</v>
      </c>
      <c r="AS1008" s="24" t="str">
        <f t="shared" si="221"/>
        <v>0</v>
      </c>
      <c r="AT1008" s="24">
        <f t="shared" si="222"/>
        <v>342593.18528011983</v>
      </c>
      <c r="AU1008" s="24">
        <f t="shared" si="223"/>
        <v>38065.909475568857</v>
      </c>
    </row>
    <row r="1009" spans="1:47" x14ac:dyDescent="0.25">
      <c r="A1009" s="28" t="s">
        <v>15909</v>
      </c>
      <c r="B1009" s="28" t="s">
        <v>13334</v>
      </c>
      <c r="C1009" s="28" t="s">
        <v>13335</v>
      </c>
      <c r="D1009" s="28" t="s">
        <v>13336</v>
      </c>
      <c r="E1009" s="28" t="s">
        <v>13337</v>
      </c>
      <c r="F1009" s="29">
        <v>44620</v>
      </c>
      <c r="G1009" s="29">
        <v>44896</v>
      </c>
      <c r="H1009" s="28" t="s">
        <v>13338</v>
      </c>
      <c r="I1009" s="28" t="s">
        <v>16038</v>
      </c>
      <c r="J1009" s="28" t="s">
        <v>16044</v>
      </c>
      <c r="K1009" s="28" t="s">
        <v>13339</v>
      </c>
      <c r="L1009" s="27">
        <v>140910</v>
      </c>
      <c r="M1009" s="27">
        <v>116160</v>
      </c>
      <c r="N1009" s="27">
        <v>0</v>
      </c>
      <c r="O1009" s="27">
        <v>0</v>
      </c>
      <c r="P1009" s="27">
        <f t="shared" si="210"/>
        <v>116160</v>
      </c>
      <c r="Q1009" s="27">
        <v>0</v>
      </c>
      <c r="R1009" s="27">
        <v>0</v>
      </c>
      <c r="S1009" s="27">
        <v>0</v>
      </c>
      <c r="T1009" s="27">
        <f t="shared" si="211"/>
        <v>0</v>
      </c>
      <c r="U1009" s="27">
        <v>0</v>
      </c>
      <c r="V1009" s="27">
        <f t="shared" si="212"/>
        <v>257070</v>
      </c>
      <c r="W1009" s="28" t="s">
        <v>13340</v>
      </c>
      <c r="X1009" s="27">
        <v>157819.20000000001</v>
      </c>
      <c r="Y1009" s="27">
        <f t="shared" si="216"/>
        <v>445737.60000000003</v>
      </c>
      <c r="Z1009" s="4" t="str" cm="1">
        <f t="array" ref="Z1009">_xlfn.IFS(YEARFRAC(F1009,G1009)&lt;1,"&lt;1 Year",YEARFRAC(F1009,G1009)&lt;=5,"1-5 Years",YEARFRAC(F1009,G1009)&gt;5,"&gt;5 Years")</f>
        <v>&lt;1 Year</v>
      </c>
      <c r="AA1009" s="24">
        <f>L1009*(_xlfn.XLOOKUP(K1009,'FX rates'!$A$2:$A$38,'FX rates'!$B$2:$B$38))</f>
        <v>187501.89151065858</v>
      </c>
      <c r="AB1009" s="24">
        <f>V1009*(_xlfn.XLOOKUP(K1009,'FX rates'!$A$2:$A$38,'FX rates'!$B$2:$B$38))</f>
        <v>342070.195519445</v>
      </c>
      <c r="AC1009" s="24">
        <f>X1009*(_xlfn.XLOOKUP(W1009,'FX rates'!$A$2:$A$38,'FX rates'!$B$2:$B$38))</f>
        <v>210002.11849193761</v>
      </c>
      <c r="AD1009" s="24">
        <f>Y1009*(_xlfn.XLOOKUP(W1009,'FX rates'!$A$2:$A$38,'FX rates'!$B$2:$B$38))</f>
        <v>593120.73747371603</v>
      </c>
      <c r="AE1009" s="30">
        <f t="shared" si="217"/>
        <v>0.12000000000000002</v>
      </c>
      <c r="AF1009" s="31">
        <f t="shared" si="218"/>
        <v>16909.200000000012</v>
      </c>
      <c r="AG1009" s="23">
        <f t="shared" si="219"/>
        <v>154568.30400878642</v>
      </c>
      <c r="AH1009" s="35">
        <f t="shared" si="213"/>
        <v>1.3306500000756409</v>
      </c>
      <c r="AI1009" s="23">
        <f>U1009*(_xlfn.XLOOKUP(K1009,'FX rates'!$A$2:$A$38,'FX rates'!$B$2:$B$38))</f>
        <v>0</v>
      </c>
      <c r="AJ1009" s="23">
        <f>Q1009*(_xlfn.XLOOKUP(K1009,'FX rates'!$A$2:$A$38,'FX rates'!$B$2:$B$38))</f>
        <v>0</v>
      </c>
      <c r="AK1009" s="23">
        <f>R1009*(_xlfn.XLOOKUP(K1009,'FX rates'!$A$2:$A$38,'FX rates'!$B$2:$B$38))</f>
        <v>0</v>
      </c>
      <c r="AM1009" s="4"/>
      <c r="AN1009" s="4"/>
      <c r="AO1009" s="4"/>
      <c r="AP1009" s="32">
        <f t="shared" si="214"/>
        <v>0.82435597189695553</v>
      </c>
      <c r="AQ1009" s="32">
        <f t="shared" si="215"/>
        <v>0</v>
      </c>
      <c r="AR1009" s="24">
        <f t="shared" si="220"/>
        <v>287918.40000000002</v>
      </c>
      <c r="AS1009" s="24" t="str">
        <f t="shared" si="221"/>
        <v>0</v>
      </c>
      <c r="AT1009" s="24">
        <f t="shared" si="222"/>
        <v>533808.66372634447</v>
      </c>
      <c r="AU1009" s="24">
        <f t="shared" si="223"/>
        <v>59312.073747371556</v>
      </c>
    </row>
    <row r="1010" spans="1:47" x14ac:dyDescent="0.25">
      <c r="A1010" s="28" t="s">
        <v>15910</v>
      </c>
      <c r="B1010" s="28" t="s">
        <v>13341</v>
      </c>
      <c r="C1010" s="28" t="s">
        <v>13342</v>
      </c>
      <c r="D1010" s="28" t="s">
        <v>13343</v>
      </c>
      <c r="E1010" s="28" t="s">
        <v>13344</v>
      </c>
      <c r="F1010" s="29">
        <v>44621</v>
      </c>
      <c r="G1010" s="29">
        <v>44896</v>
      </c>
      <c r="H1010" s="28" t="s">
        <v>13345</v>
      </c>
      <c r="I1010" s="28" t="s">
        <v>16043</v>
      </c>
      <c r="J1010" s="28" t="s">
        <v>16032</v>
      </c>
      <c r="K1010" s="28" t="s">
        <v>13346</v>
      </c>
      <c r="L1010" s="27">
        <v>1706650.0000000002</v>
      </c>
      <c r="M1010" s="27">
        <v>1022999.9999999999</v>
      </c>
      <c r="N1010" s="27">
        <v>0</v>
      </c>
      <c r="O1010" s="27">
        <v>0</v>
      </c>
      <c r="P1010" s="27">
        <f t="shared" si="210"/>
        <v>1022999.9999999999</v>
      </c>
      <c r="Q1010" s="27">
        <v>0</v>
      </c>
      <c r="R1010" s="27">
        <v>0</v>
      </c>
      <c r="S1010" s="27">
        <v>0</v>
      </c>
      <c r="T1010" s="27">
        <f t="shared" si="211"/>
        <v>0</v>
      </c>
      <c r="U1010" s="27">
        <v>0</v>
      </c>
      <c r="V1010" s="27">
        <f t="shared" si="212"/>
        <v>2729650</v>
      </c>
      <c r="W1010" s="28" t="s">
        <v>13347</v>
      </c>
      <c r="X1010" s="27">
        <v>1774916.0000000002</v>
      </c>
      <c r="Y1010" s="27">
        <f t="shared" si="216"/>
        <v>4613752</v>
      </c>
      <c r="Z1010" s="4" t="str" cm="1">
        <f t="array" ref="Z1010">_xlfn.IFS(YEARFRAC(F1010,G1010)&lt;1,"&lt;1 Year",YEARFRAC(F1010,G1010)&lt;=5,"1-5 Years",YEARFRAC(F1010,G1010)&gt;5,"&gt;5 Years")</f>
        <v>&lt;1 Year</v>
      </c>
      <c r="AA1010" s="24">
        <f>L1010*(_xlfn.XLOOKUP(K1010,'FX rates'!$A$2:$A$38,'FX rates'!$B$2:$B$38))</f>
        <v>217569.78130198942</v>
      </c>
      <c r="AB1010" s="24">
        <f>V1010*(_xlfn.XLOOKUP(K1010,'FX rates'!$A$2:$A$38,'FX rates'!$B$2:$B$38))</f>
        <v>347985.44137988187</v>
      </c>
      <c r="AC1010" s="24">
        <f>X1010*(_xlfn.XLOOKUP(W1010,'FX rates'!$A$2:$A$38,'FX rates'!$B$2:$B$38))</f>
        <v>226272.57255406902</v>
      </c>
      <c r="AD1010" s="24">
        <f>Y1010*(_xlfn.XLOOKUP(W1010,'FX rates'!$A$2:$A$38,'FX rates'!$B$2:$B$38))</f>
        <v>588177.43158914614</v>
      </c>
      <c r="AE1010" s="30">
        <f t="shared" si="217"/>
        <v>4.0000000000000077E-2</v>
      </c>
      <c r="AF1010" s="31">
        <f t="shared" si="218"/>
        <v>68266</v>
      </c>
      <c r="AG1010" s="23">
        <f t="shared" si="219"/>
        <v>130415.66007789245</v>
      </c>
      <c r="AH1010" s="35">
        <f t="shared" si="213"/>
        <v>0.12748353868806692</v>
      </c>
      <c r="AI1010" s="23">
        <f>U1010*(_xlfn.XLOOKUP(K1010,'FX rates'!$A$2:$A$38,'FX rates'!$B$2:$B$38))</f>
        <v>0</v>
      </c>
      <c r="AJ1010" s="23">
        <f>Q1010*(_xlfn.XLOOKUP(K1010,'FX rates'!$A$2:$A$38,'FX rates'!$B$2:$B$38))</f>
        <v>0</v>
      </c>
      <c r="AK1010" s="23">
        <f>R1010*(_xlfn.XLOOKUP(K1010,'FX rates'!$A$2:$A$38,'FX rates'!$B$2:$B$38))</f>
        <v>0</v>
      </c>
      <c r="AM1010" s="4"/>
      <c r="AN1010" s="4"/>
      <c r="AO1010" s="4"/>
      <c r="AP1010" s="32">
        <f t="shared" si="214"/>
        <v>0.59941991621011914</v>
      </c>
      <c r="AQ1010" s="32">
        <f t="shared" si="215"/>
        <v>0</v>
      </c>
      <c r="AR1010" s="24">
        <f t="shared" si="220"/>
        <v>2838836</v>
      </c>
      <c r="AS1010" s="24" t="str">
        <f t="shared" si="221"/>
        <v>0</v>
      </c>
      <c r="AT1010" s="24">
        <f t="shared" si="222"/>
        <v>529359.68843023153</v>
      </c>
      <c r="AU1010" s="24">
        <f t="shared" si="223"/>
        <v>58817.743158914614</v>
      </c>
    </row>
    <row r="1011" spans="1:47" x14ac:dyDescent="0.25">
      <c r="A1011" s="28" t="s">
        <v>15911</v>
      </c>
      <c r="B1011" s="28" t="s">
        <v>13348</v>
      </c>
      <c r="C1011" s="28" t="s">
        <v>13349</v>
      </c>
      <c r="D1011" s="28" t="s">
        <v>13350</v>
      </c>
      <c r="E1011" s="28" t="s">
        <v>13351</v>
      </c>
      <c r="F1011" s="29">
        <v>44634</v>
      </c>
      <c r="G1011" s="29">
        <v>44896</v>
      </c>
      <c r="H1011" s="28" t="s">
        <v>13352</v>
      </c>
      <c r="I1011" s="28" t="s">
        <v>16052</v>
      </c>
      <c r="J1011" s="28" t="s">
        <v>16037</v>
      </c>
      <c r="K1011" s="28" t="s">
        <v>13353</v>
      </c>
      <c r="L1011" s="27">
        <v>154000.00000000003</v>
      </c>
      <c r="M1011" s="27">
        <v>109824.00000000001</v>
      </c>
      <c r="N1011" s="27">
        <v>0</v>
      </c>
      <c r="O1011" s="27">
        <v>0</v>
      </c>
      <c r="P1011" s="27">
        <f t="shared" si="210"/>
        <v>109824.00000000001</v>
      </c>
      <c r="Q1011" s="27">
        <v>0</v>
      </c>
      <c r="R1011" s="27">
        <v>0</v>
      </c>
      <c r="S1011" s="27">
        <v>0</v>
      </c>
      <c r="T1011" s="27">
        <f t="shared" si="211"/>
        <v>0</v>
      </c>
      <c r="U1011" s="27">
        <v>0</v>
      </c>
      <c r="V1011" s="27">
        <f t="shared" si="212"/>
        <v>263824.00000000006</v>
      </c>
      <c r="W1011" s="28" t="s">
        <v>13354</v>
      </c>
      <c r="X1011" s="27">
        <v>169400.00000000006</v>
      </c>
      <c r="Y1011" s="27">
        <f t="shared" si="216"/>
        <v>459606.40000000014</v>
      </c>
      <c r="Z1011" s="4" t="str" cm="1">
        <f t="array" ref="Z1011">_xlfn.IFS(YEARFRAC(F1011,G1011)&lt;1,"&lt;1 Year",YEARFRAC(F1011,G1011)&lt;=5,"1-5 Years",YEARFRAC(F1011,G1011)&gt;5,"&gt;5 Years")</f>
        <v>&lt;1 Year</v>
      </c>
      <c r="AA1011" s="24">
        <f>L1011*(_xlfn.XLOOKUP(K1011,'FX rates'!$A$2:$A$38,'FX rates'!$B$2:$B$38))</f>
        <v>204920.10001164876</v>
      </c>
      <c r="AB1011" s="24">
        <f>V1011*(_xlfn.XLOOKUP(K1011,'FX rates'!$A$2:$A$38,'FX rates'!$B$2:$B$38))</f>
        <v>351057.40561995597</v>
      </c>
      <c r="AC1011" s="24">
        <f>X1011*(_xlfn.XLOOKUP(W1011,'FX rates'!$A$2:$A$38,'FX rates'!$B$2:$B$38))</f>
        <v>225412.11001281365</v>
      </c>
      <c r="AD1011" s="24">
        <f>Y1011*(_xlfn.XLOOKUP(W1011,'FX rates'!$A$2:$A$38,'FX rates'!$B$2:$B$38))</f>
        <v>611575.25619476521</v>
      </c>
      <c r="AE1011" s="30">
        <f t="shared" si="217"/>
        <v>0.10000000000000007</v>
      </c>
      <c r="AF1011" s="31">
        <f t="shared" si="218"/>
        <v>15400.000000000029</v>
      </c>
      <c r="AG1011" s="23">
        <f t="shared" si="219"/>
        <v>146137.30560830722</v>
      </c>
      <c r="AH1011" s="35">
        <f t="shared" si="213"/>
        <v>1.3306500000756409</v>
      </c>
      <c r="AI1011" s="23">
        <f>U1011*(_xlfn.XLOOKUP(K1011,'FX rates'!$A$2:$A$38,'FX rates'!$B$2:$B$38))</f>
        <v>0</v>
      </c>
      <c r="AJ1011" s="23">
        <f>Q1011*(_xlfn.XLOOKUP(K1011,'FX rates'!$A$2:$A$38,'FX rates'!$B$2:$B$38))</f>
        <v>0</v>
      </c>
      <c r="AK1011" s="23">
        <f>R1011*(_xlfn.XLOOKUP(K1011,'FX rates'!$A$2:$A$38,'FX rates'!$B$2:$B$38))</f>
        <v>0</v>
      </c>
      <c r="AM1011" s="4"/>
      <c r="AN1011" s="4"/>
      <c r="AO1011" s="4"/>
      <c r="AP1011" s="32">
        <f t="shared" si="214"/>
        <v>0.71314285714285708</v>
      </c>
      <c r="AQ1011" s="32">
        <f t="shared" si="215"/>
        <v>0</v>
      </c>
      <c r="AR1011" s="24">
        <f t="shared" si="220"/>
        <v>290206.40000000008</v>
      </c>
      <c r="AS1011" s="24" t="str">
        <f t="shared" si="221"/>
        <v>0</v>
      </c>
      <c r="AT1011" s="24">
        <f t="shared" si="222"/>
        <v>550417.73057528876</v>
      </c>
      <c r="AU1011" s="24">
        <f t="shared" si="223"/>
        <v>61157.525619476452</v>
      </c>
    </row>
    <row r="1012" spans="1:47" x14ac:dyDescent="0.25">
      <c r="A1012" s="28" t="s">
        <v>15912</v>
      </c>
      <c r="B1012" s="28" t="s">
        <v>13355</v>
      </c>
      <c r="C1012" s="28" t="s">
        <v>13356</v>
      </c>
      <c r="D1012" s="28" t="s">
        <v>13357</v>
      </c>
      <c r="E1012" s="28" t="s">
        <v>13358</v>
      </c>
      <c r="F1012" s="29">
        <v>44627</v>
      </c>
      <c r="G1012" s="29">
        <v>44896</v>
      </c>
      <c r="H1012" s="28" t="s">
        <v>13359</v>
      </c>
      <c r="I1012" s="28" t="s">
        <v>16044</v>
      </c>
      <c r="J1012" s="28" t="s">
        <v>16033</v>
      </c>
      <c r="K1012" s="28" t="s">
        <v>13360</v>
      </c>
      <c r="L1012" s="27">
        <v>100980.00000000003</v>
      </c>
      <c r="M1012" s="27">
        <v>33880</v>
      </c>
      <c r="N1012" s="27">
        <v>0</v>
      </c>
      <c r="O1012" s="27">
        <v>0</v>
      </c>
      <c r="P1012" s="27">
        <f t="shared" si="210"/>
        <v>33880</v>
      </c>
      <c r="Q1012" s="27">
        <v>0</v>
      </c>
      <c r="R1012" s="27">
        <v>0</v>
      </c>
      <c r="S1012" s="27">
        <v>0</v>
      </c>
      <c r="T1012" s="27">
        <f t="shared" si="211"/>
        <v>0</v>
      </c>
      <c r="U1012" s="27">
        <v>0</v>
      </c>
      <c r="V1012" s="27">
        <f t="shared" si="212"/>
        <v>134860.00000000003</v>
      </c>
      <c r="W1012" s="28" t="s">
        <v>13361</v>
      </c>
      <c r="X1012" s="27">
        <v>102999.60000000003</v>
      </c>
      <c r="Y1012" s="27">
        <f t="shared" si="216"/>
        <v>240556.80000000008</v>
      </c>
      <c r="Z1012" s="4" t="str" cm="1">
        <f t="array" ref="Z1012">_xlfn.IFS(YEARFRAC(F1012,G1012)&lt;1,"&lt;1 Year",YEARFRAC(F1012,G1012)&lt;=5,"1-5 Years",YEARFRAC(F1012,G1012)&gt;5,"&gt;5 Years")</f>
        <v>&lt;1 Year</v>
      </c>
      <c r="AA1012" s="24">
        <f>L1012*(_xlfn.XLOOKUP(K1012,'FX rates'!$A$2:$A$38,'FX rates'!$B$2:$B$38))</f>
        <v>134369.03700763825</v>
      </c>
      <c r="AB1012" s="24">
        <f>V1012*(_xlfn.XLOOKUP(K1012,'FX rates'!$A$2:$A$38,'FX rates'!$B$2:$B$38))</f>
        <v>179451.45901020098</v>
      </c>
      <c r="AC1012" s="24">
        <f>X1012*(_xlfn.XLOOKUP(W1012,'FX rates'!$A$2:$A$38,'FX rates'!$B$2:$B$38))</f>
        <v>137056.41774779104</v>
      </c>
      <c r="AD1012" s="24">
        <f>Y1012*(_xlfn.XLOOKUP(W1012,'FX rates'!$A$2:$A$38,'FX rates'!$B$2:$B$38))</f>
        <v>320096.90593819605</v>
      </c>
      <c r="AE1012" s="30">
        <f t="shared" si="217"/>
        <v>2.0000000000000174E-2</v>
      </c>
      <c r="AF1012" s="31">
        <f t="shared" si="218"/>
        <v>2019.6000000000058</v>
      </c>
      <c r="AG1012" s="23">
        <f t="shared" si="219"/>
        <v>45082.422002562729</v>
      </c>
      <c r="AH1012" s="35">
        <f t="shared" si="213"/>
        <v>1.3306500000756409</v>
      </c>
      <c r="AI1012" s="23">
        <f>U1012*(_xlfn.XLOOKUP(K1012,'FX rates'!$A$2:$A$38,'FX rates'!$B$2:$B$38))</f>
        <v>0</v>
      </c>
      <c r="AJ1012" s="23">
        <f>Q1012*(_xlfn.XLOOKUP(K1012,'FX rates'!$A$2:$A$38,'FX rates'!$B$2:$B$38))</f>
        <v>0</v>
      </c>
      <c r="AK1012" s="23">
        <f>R1012*(_xlfn.XLOOKUP(K1012,'FX rates'!$A$2:$A$38,'FX rates'!$B$2:$B$38))</f>
        <v>0</v>
      </c>
      <c r="AM1012" s="4"/>
      <c r="AN1012" s="4"/>
      <c r="AO1012" s="4"/>
      <c r="AP1012" s="32">
        <f t="shared" si="214"/>
        <v>0.335511982570806</v>
      </c>
      <c r="AQ1012" s="32">
        <f t="shared" si="215"/>
        <v>0</v>
      </c>
      <c r="AR1012" s="24">
        <f t="shared" si="220"/>
        <v>137557.20000000004</v>
      </c>
      <c r="AS1012" s="24" t="str">
        <f t="shared" si="221"/>
        <v>0</v>
      </c>
      <c r="AT1012" s="24">
        <f t="shared" si="222"/>
        <v>288087.21534437645</v>
      </c>
      <c r="AU1012" s="24">
        <f t="shared" si="223"/>
        <v>32009.6905938196</v>
      </c>
    </row>
    <row r="1013" spans="1:47" x14ac:dyDescent="0.25">
      <c r="A1013" s="28" t="s">
        <v>15913</v>
      </c>
      <c r="B1013" s="28" t="s">
        <v>5466</v>
      </c>
      <c r="C1013" s="28" t="s">
        <v>5467</v>
      </c>
      <c r="D1013" s="28" t="s">
        <v>5468</v>
      </c>
      <c r="E1013" s="28" t="s">
        <v>5469</v>
      </c>
      <c r="F1013" s="29">
        <v>44627</v>
      </c>
      <c r="G1013" s="29">
        <v>44896</v>
      </c>
      <c r="H1013" s="28" t="s">
        <v>5470</v>
      </c>
      <c r="I1013" s="28" t="s">
        <v>16037</v>
      </c>
      <c r="J1013" s="28" t="s">
        <v>16033</v>
      </c>
      <c r="K1013" s="28" t="s">
        <v>5471</v>
      </c>
      <c r="L1013" s="27">
        <v>35675.64</v>
      </c>
      <c r="M1013" s="27">
        <v>2987.6000000000004</v>
      </c>
      <c r="N1013" s="27">
        <v>0</v>
      </c>
      <c r="O1013" s="27">
        <v>0</v>
      </c>
      <c r="P1013" s="27">
        <f t="shared" si="210"/>
        <v>2987.6000000000004</v>
      </c>
      <c r="Q1013" s="27">
        <v>0</v>
      </c>
      <c r="R1013" s="27">
        <v>0</v>
      </c>
      <c r="S1013" s="27">
        <v>0</v>
      </c>
      <c r="T1013" s="27">
        <f t="shared" si="211"/>
        <v>0</v>
      </c>
      <c r="U1013" s="27">
        <v>0</v>
      </c>
      <c r="V1013" s="27">
        <f t="shared" si="212"/>
        <v>38663.24</v>
      </c>
      <c r="W1013" s="28" t="s">
        <v>5472</v>
      </c>
      <c r="X1013" s="27">
        <v>38886.4476</v>
      </c>
      <c r="Y1013" s="27">
        <f t="shared" si="216"/>
        <v>81029.379199999996</v>
      </c>
      <c r="Z1013" s="4" t="str" cm="1">
        <f t="array" ref="Z1013">_xlfn.IFS(YEARFRAC(F1013,G1013)&lt;1,"&lt;1 Year",YEARFRAC(F1013,G1013)&lt;=5,"1-5 Years",YEARFRAC(F1013,G1013)&gt;5,"&gt;5 Years")</f>
        <v>&lt;1 Year</v>
      </c>
      <c r="AA1013" s="24">
        <f>L1013*(_xlfn.XLOOKUP(K1013,'FX rates'!$A$2:$A$38,'FX rates'!$B$2:$B$38))</f>
        <v>47471.790368698537</v>
      </c>
      <c r="AB1013" s="24">
        <f>V1013*(_xlfn.XLOOKUP(K1013,'FX rates'!$A$2:$A$38,'FX rates'!$B$2:$B$38))</f>
        <v>51447.24030892452</v>
      </c>
      <c r="AC1013" s="24">
        <f>X1013*(_xlfn.XLOOKUP(W1013,'FX rates'!$A$2:$A$38,'FX rates'!$B$2:$B$38))</f>
        <v>51744.251501881408</v>
      </c>
      <c r="AD1013" s="24">
        <f>Y1013*(_xlfn.XLOOKUP(W1013,'FX rates'!$A$2:$A$38,'FX rates'!$B$2:$B$38))</f>
        <v>107821.74343860913</v>
      </c>
      <c r="AE1013" s="30">
        <f t="shared" si="217"/>
        <v>9.0000000000000052E-2</v>
      </c>
      <c r="AF1013" s="31">
        <f t="shared" si="218"/>
        <v>3210.8076000000001</v>
      </c>
      <c r="AG1013" s="23">
        <f t="shared" si="219"/>
        <v>3975.4499402259826</v>
      </c>
      <c r="AH1013" s="35">
        <f t="shared" si="213"/>
        <v>1.3306500000756409</v>
      </c>
      <c r="AI1013" s="23">
        <f>U1013*(_xlfn.XLOOKUP(K1013,'FX rates'!$A$2:$A$38,'FX rates'!$B$2:$B$38))</f>
        <v>0</v>
      </c>
      <c r="AJ1013" s="23">
        <f>Q1013*(_xlfn.XLOOKUP(K1013,'FX rates'!$A$2:$A$38,'FX rates'!$B$2:$B$38))</f>
        <v>0</v>
      </c>
      <c r="AK1013" s="23">
        <f>R1013*(_xlfn.XLOOKUP(K1013,'FX rates'!$A$2:$A$38,'FX rates'!$B$2:$B$38))</f>
        <v>0</v>
      </c>
      <c r="AM1013" s="4"/>
      <c r="AN1013" s="4"/>
      <c r="AO1013" s="4"/>
      <c r="AP1013" s="32">
        <f t="shared" si="214"/>
        <v>8.3743417076750426E-2</v>
      </c>
      <c r="AQ1013" s="32">
        <f t="shared" si="215"/>
        <v>0</v>
      </c>
      <c r="AR1013" s="24">
        <f t="shared" si="220"/>
        <v>42142.931599999996</v>
      </c>
      <c r="AS1013" s="24" t="str">
        <f t="shared" si="221"/>
        <v>0</v>
      </c>
      <c r="AT1013" s="24">
        <f t="shared" si="222"/>
        <v>97039.569094748222</v>
      </c>
      <c r="AU1013" s="24">
        <f t="shared" si="223"/>
        <v>10782.174343860912</v>
      </c>
    </row>
    <row r="1014" spans="1:47" x14ac:dyDescent="0.25">
      <c r="A1014" s="28" t="s">
        <v>14195</v>
      </c>
      <c r="B1014" s="28" t="s">
        <v>1342</v>
      </c>
      <c r="C1014" s="28" t="s">
        <v>1343</v>
      </c>
      <c r="D1014" s="28" t="s">
        <v>1344</v>
      </c>
      <c r="E1014" s="28" t="s">
        <v>1345</v>
      </c>
      <c r="F1014" s="29">
        <v>39846</v>
      </c>
      <c r="G1014" s="29">
        <v>44896</v>
      </c>
      <c r="H1014" s="28" t="s">
        <v>1346</v>
      </c>
      <c r="I1014" s="28" t="s">
        <v>16057</v>
      </c>
      <c r="J1014" s="28" t="s">
        <v>16057</v>
      </c>
      <c r="K1014" s="28" t="s">
        <v>1347</v>
      </c>
      <c r="L1014" s="27">
        <v>134090.00000000003</v>
      </c>
      <c r="M1014" s="27">
        <v>127814.5</v>
      </c>
      <c r="N1014" s="27">
        <v>0</v>
      </c>
      <c r="O1014" s="27">
        <v>0</v>
      </c>
      <c r="P1014" s="27">
        <f t="shared" si="210"/>
        <v>127814.5</v>
      </c>
      <c r="Q1014" s="27">
        <v>0</v>
      </c>
      <c r="R1014" s="27">
        <v>0</v>
      </c>
      <c r="S1014" s="27">
        <v>0</v>
      </c>
      <c r="T1014" s="27">
        <f t="shared" si="211"/>
        <v>0</v>
      </c>
      <c r="U1014" s="27">
        <v>0</v>
      </c>
      <c r="V1014" s="27">
        <f t="shared" si="212"/>
        <v>261904.50000000003</v>
      </c>
      <c r="W1014" s="28" t="s">
        <v>1348</v>
      </c>
      <c r="X1014" s="27">
        <v>154203.50000000003</v>
      </c>
      <c r="Y1014" s="27">
        <f t="shared" si="216"/>
        <v>455393.67500000005</v>
      </c>
      <c r="Z1014" s="4" t="str" cm="1">
        <f t="array" ref="Z1014">_xlfn.IFS(YEARFRAC(F1014,G1014)&lt;1,"&lt;1 Year",YEARFRAC(F1014,G1014)&lt;=5,"1-5 Years",YEARFRAC(F1014,G1014)&gt;5,"&gt;5 Years")</f>
        <v>&gt;5 Years</v>
      </c>
      <c r="AA1014" s="24">
        <f>L1014*(_xlfn.XLOOKUP(K1014,'FX rates'!$A$2:$A$38,'FX rates'!$B$2:$B$38))</f>
        <v>178426.85851014275</v>
      </c>
      <c r="AB1014" s="24">
        <f>V1014*(_xlfn.XLOOKUP(K1014,'FX rates'!$A$2:$A$38,'FX rates'!$B$2:$B$38))</f>
        <v>348503.22294481075</v>
      </c>
      <c r="AC1014" s="24">
        <f>X1014*(_xlfn.XLOOKUP(W1014,'FX rates'!$A$2:$A$38,'FX rates'!$B$2:$B$38))</f>
        <v>205190.88728666413</v>
      </c>
      <c r="AD1014" s="24">
        <f>Y1014*(_xlfn.XLOOKUP(W1014,'FX rates'!$A$2:$A$38,'FX rates'!$B$2:$B$38))</f>
        <v>605969.5936731965</v>
      </c>
      <c r="AE1014" s="30">
        <f t="shared" si="217"/>
        <v>0.14999999999999986</v>
      </c>
      <c r="AF1014" s="31">
        <f t="shared" si="218"/>
        <v>20113.5</v>
      </c>
      <c r="AG1014" s="23">
        <f t="shared" si="219"/>
        <v>170076.36443466801</v>
      </c>
      <c r="AH1014" s="35">
        <f t="shared" si="213"/>
        <v>1.3306500000756409</v>
      </c>
      <c r="AI1014" s="23">
        <f>U1014*(_xlfn.XLOOKUP(K1014,'FX rates'!$A$2:$A$38,'FX rates'!$B$2:$B$38))</f>
        <v>0</v>
      </c>
      <c r="AJ1014" s="23">
        <f>Q1014*(_xlfn.XLOOKUP(K1014,'FX rates'!$A$2:$A$38,'FX rates'!$B$2:$B$38))</f>
        <v>0</v>
      </c>
      <c r="AK1014" s="23">
        <f>R1014*(_xlfn.XLOOKUP(K1014,'FX rates'!$A$2:$A$38,'FX rates'!$B$2:$B$38))</f>
        <v>0</v>
      </c>
      <c r="AM1014" s="4"/>
      <c r="AN1014" s="4"/>
      <c r="AO1014" s="4"/>
      <c r="AP1014" s="32">
        <f t="shared" si="214"/>
        <v>0.95319934372436399</v>
      </c>
      <c r="AQ1014" s="32">
        <f t="shared" si="215"/>
        <v>0</v>
      </c>
      <c r="AR1014" s="24">
        <f t="shared" si="220"/>
        <v>301190.17500000005</v>
      </c>
      <c r="AS1014" s="24" t="str">
        <f t="shared" si="221"/>
        <v>0</v>
      </c>
      <c r="AT1014" s="24">
        <f t="shared" si="222"/>
        <v>545372.63430587691</v>
      </c>
      <c r="AU1014" s="24">
        <f t="shared" si="223"/>
        <v>60596.959367319592</v>
      </c>
    </row>
    <row r="1015" spans="1:47" x14ac:dyDescent="0.25">
      <c r="A1015" s="28" t="s">
        <v>15914</v>
      </c>
      <c r="B1015" s="28" t="s">
        <v>13369</v>
      </c>
      <c r="C1015" s="28" t="s">
        <v>13370</v>
      </c>
      <c r="D1015" s="28" t="s">
        <v>13371</v>
      </c>
      <c r="E1015" s="28" t="s">
        <v>13372</v>
      </c>
      <c r="F1015" s="29">
        <v>44627</v>
      </c>
      <c r="G1015" s="29">
        <v>44896</v>
      </c>
      <c r="H1015" s="28" t="s">
        <v>13373</v>
      </c>
      <c r="I1015" s="28" t="s">
        <v>16049</v>
      </c>
      <c r="J1015" s="28" t="s">
        <v>16039</v>
      </c>
      <c r="K1015" s="28" t="s">
        <v>13374</v>
      </c>
      <c r="L1015" s="27">
        <v>142945</v>
      </c>
      <c r="M1015" s="27">
        <v>133375</v>
      </c>
      <c r="N1015" s="27">
        <v>0</v>
      </c>
      <c r="O1015" s="27">
        <v>0</v>
      </c>
      <c r="P1015" s="27">
        <f t="shared" si="210"/>
        <v>133375</v>
      </c>
      <c r="Q1015" s="27">
        <v>0</v>
      </c>
      <c r="R1015" s="27">
        <v>0</v>
      </c>
      <c r="S1015" s="27">
        <v>0</v>
      </c>
      <c r="T1015" s="27">
        <f t="shared" si="211"/>
        <v>0</v>
      </c>
      <c r="U1015" s="27">
        <v>0</v>
      </c>
      <c r="V1015" s="27">
        <f t="shared" si="212"/>
        <v>276320</v>
      </c>
      <c r="W1015" s="28" t="s">
        <v>13375</v>
      </c>
      <c r="X1015" s="27">
        <v>145803.9</v>
      </c>
      <c r="Y1015" s="27">
        <f t="shared" si="216"/>
        <v>427650.29999999993</v>
      </c>
      <c r="Z1015" s="4" t="str" cm="1">
        <f t="array" ref="Z1015">_xlfn.IFS(YEARFRAC(F1015,G1015)&lt;1,"&lt;1 Year",YEARFRAC(F1015,G1015)&lt;=5,"1-5 Years",YEARFRAC(F1015,G1015)&gt;5,"&gt;5 Years")</f>
        <v>&lt;1 Year</v>
      </c>
      <c r="AA1015" s="24">
        <f>L1015*(_xlfn.XLOOKUP(K1015,'FX rates'!$A$2:$A$38,'FX rates'!$B$2:$B$38))</f>
        <v>190209.76426081249</v>
      </c>
      <c r="AB1015" s="24">
        <f>V1015*(_xlfn.XLOOKUP(K1015,'FX rates'!$A$2:$A$38,'FX rates'!$B$2:$B$38))</f>
        <v>367685.20802090113</v>
      </c>
      <c r="AC1015" s="24">
        <f>X1015*(_xlfn.XLOOKUP(W1015,'FX rates'!$A$2:$A$38,'FX rates'!$B$2:$B$38))</f>
        <v>194013.95954602872</v>
      </c>
      <c r="AD1015" s="24">
        <f>Y1015*(_xlfn.XLOOKUP(W1015,'FX rates'!$A$2:$A$38,'FX rates'!$B$2:$B$38))</f>
        <v>569052.87172734772</v>
      </c>
      <c r="AE1015" s="30">
        <f t="shared" si="217"/>
        <v>1.9999999999999928E-2</v>
      </c>
      <c r="AF1015" s="31">
        <f t="shared" si="218"/>
        <v>2858.8999999999942</v>
      </c>
      <c r="AG1015" s="23">
        <f t="shared" si="219"/>
        <v>177475.44376008864</v>
      </c>
      <c r="AH1015" s="35">
        <f t="shared" si="213"/>
        <v>1.3306500000756409</v>
      </c>
      <c r="AI1015" s="23">
        <f>U1015*(_xlfn.XLOOKUP(K1015,'FX rates'!$A$2:$A$38,'FX rates'!$B$2:$B$38))</f>
        <v>0</v>
      </c>
      <c r="AJ1015" s="23">
        <f>Q1015*(_xlfn.XLOOKUP(K1015,'FX rates'!$A$2:$A$38,'FX rates'!$B$2:$B$38))</f>
        <v>0</v>
      </c>
      <c r="AK1015" s="23">
        <f>R1015*(_xlfn.XLOOKUP(K1015,'FX rates'!$A$2:$A$38,'FX rates'!$B$2:$B$38))</f>
        <v>0</v>
      </c>
      <c r="AM1015" s="4"/>
      <c r="AN1015" s="4"/>
      <c r="AO1015" s="4"/>
      <c r="AP1015" s="32">
        <f t="shared" si="214"/>
        <v>0.93305117352828015</v>
      </c>
      <c r="AQ1015" s="32">
        <f t="shared" si="215"/>
        <v>0</v>
      </c>
      <c r="AR1015" s="24">
        <f t="shared" si="220"/>
        <v>281846.39999999997</v>
      </c>
      <c r="AS1015" s="24" t="str">
        <f t="shared" si="221"/>
        <v>0</v>
      </c>
      <c r="AT1015" s="24">
        <f t="shared" si="222"/>
        <v>512147.58455461299</v>
      </c>
      <c r="AU1015" s="24">
        <f t="shared" si="223"/>
        <v>56905.287172734737</v>
      </c>
    </row>
    <row r="1016" spans="1:47" x14ac:dyDescent="0.25">
      <c r="A1016" s="28" t="s">
        <v>15915</v>
      </c>
      <c r="B1016" s="28" t="s">
        <v>13376</v>
      </c>
      <c r="C1016" s="28" t="s">
        <v>13377</v>
      </c>
      <c r="D1016" s="28" t="s">
        <v>13378</v>
      </c>
      <c r="E1016" s="28" t="s">
        <v>13379</v>
      </c>
      <c r="F1016" s="29">
        <v>44627</v>
      </c>
      <c r="G1016" s="29">
        <v>44896</v>
      </c>
      <c r="H1016" s="28" t="s">
        <v>13380</v>
      </c>
      <c r="I1016" s="28" t="s">
        <v>16053</v>
      </c>
      <c r="J1016" s="28" t="s">
        <v>16050</v>
      </c>
      <c r="K1016" s="28" t="s">
        <v>13381</v>
      </c>
      <c r="L1016" s="27">
        <v>155925</v>
      </c>
      <c r="M1016" s="27">
        <v>29893.599999999999</v>
      </c>
      <c r="N1016" s="27">
        <v>0</v>
      </c>
      <c r="O1016" s="27">
        <v>0</v>
      </c>
      <c r="P1016" s="27">
        <f t="shared" si="210"/>
        <v>29893.599999999999</v>
      </c>
      <c r="Q1016" s="27">
        <v>0</v>
      </c>
      <c r="R1016" s="27">
        <v>0</v>
      </c>
      <c r="S1016" s="27">
        <v>0</v>
      </c>
      <c r="T1016" s="27">
        <f t="shared" si="211"/>
        <v>0</v>
      </c>
      <c r="U1016" s="27">
        <v>0</v>
      </c>
      <c r="V1016" s="27">
        <f t="shared" si="212"/>
        <v>185818.6</v>
      </c>
      <c r="W1016" s="28" t="s">
        <v>13382</v>
      </c>
      <c r="X1016" s="27">
        <v>179313.75</v>
      </c>
      <c r="Y1016" s="27">
        <f t="shared" si="216"/>
        <v>393005.14</v>
      </c>
      <c r="Z1016" s="4" t="str" cm="1">
        <f t="array" ref="Z1016">_xlfn.IFS(YEARFRAC(F1016,G1016)&lt;1,"&lt;1 Year",YEARFRAC(F1016,G1016)&lt;=5,"1-5 Years",YEARFRAC(F1016,G1016)&gt;5,"&gt;5 Years")</f>
        <v>&lt;1 Year</v>
      </c>
      <c r="AA1016" s="24">
        <f>L1016*(_xlfn.XLOOKUP(K1016,'FX rates'!$A$2:$A$38,'FX rates'!$B$2:$B$38))</f>
        <v>117980.65125415586</v>
      </c>
      <c r="AB1016" s="24">
        <f>V1016*(_xlfn.XLOOKUP(K1016,'FX rates'!$A$2:$A$38,'FX rates'!$B$2:$B$38))</f>
        <v>140599.64369495263</v>
      </c>
      <c r="AC1016" s="24">
        <f>X1016*(_xlfn.XLOOKUP(W1016,'FX rates'!$A$2:$A$38,'FX rates'!$B$2:$B$38))</f>
        <v>135677.74894227923</v>
      </c>
      <c r="AD1016" s="24">
        <f>Y1016*(_xlfn.XLOOKUP(W1016,'FX rates'!$A$2:$A$38,'FX rates'!$B$2:$B$38))</f>
        <v>297367.33919147478</v>
      </c>
      <c r="AE1016" s="30">
        <f t="shared" si="217"/>
        <v>0.14999999999999988</v>
      </c>
      <c r="AF1016" s="31">
        <f t="shared" si="218"/>
        <v>23388.75</v>
      </c>
      <c r="AG1016" s="23">
        <f t="shared" si="219"/>
        <v>22618.992440796763</v>
      </c>
      <c r="AH1016" s="35">
        <f t="shared" si="213"/>
        <v>0.75665000002665284</v>
      </c>
      <c r="AI1016" s="23">
        <f>U1016*(_xlfn.XLOOKUP(K1016,'FX rates'!$A$2:$A$38,'FX rates'!$B$2:$B$38))</f>
        <v>0</v>
      </c>
      <c r="AJ1016" s="23">
        <f>Q1016*(_xlfn.XLOOKUP(K1016,'FX rates'!$A$2:$A$38,'FX rates'!$B$2:$B$38))</f>
        <v>0</v>
      </c>
      <c r="AK1016" s="23">
        <f>R1016*(_xlfn.XLOOKUP(K1016,'FX rates'!$A$2:$A$38,'FX rates'!$B$2:$B$38))</f>
        <v>0</v>
      </c>
      <c r="AM1016" s="4"/>
      <c r="AN1016" s="4"/>
      <c r="AO1016" s="4"/>
      <c r="AP1016" s="32">
        <f t="shared" si="214"/>
        <v>0.19171781305114638</v>
      </c>
      <c r="AQ1016" s="32">
        <f t="shared" si="215"/>
        <v>0</v>
      </c>
      <c r="AR1016" s="24">
        <f t="shared" si="220"/>
        <v>213691.38999999998</v>
      </c>
      <c r="AS1016" s="24" t="str">
        <f t="shared" si="221"/>
        <v>0</v>
      </c>
      <c r="AT1016" s="24">
        <f t="shared" si="222"/>
        <v>267630.60527232732</v>
      </c>
      <c r="AU1016" s="24">
        <f t="shared" si="223"/>
        <v>29736.73391914746</v>
      </c>
    </row>
    <row r="1017" spans="1:47" x14ac:dyDescent="0.25">
      <c r="A1017" s="28" t="s">
        <v>15916</v>
      </c>
      <c r="B1017" s="28" t="s">
        <v>13383</v>
      </c>
      <c r="C1017" s="28" t="s">
        <v>13384</v>
      </c>
      <c r="D1017" s="28" t="s">
        <v>13385</v>
      </c>
      <c r="E1017" s="28" t="s">
        <v>13386</v>
      </c>
      <c r="F1017" s="29">
        <v>44634</v>
      </c>
      <c r="G1017" s="29">
        <v>44896</v>
      </c>
      <c r="H1017" s="28" t="s">
        <v>13387</v>
      </c>
      <c r="I1017" s="28" t="s">
        <v>16038</v>
      </c>
      <c r="J1017" s="28" t="s">
        <v>16048</v>
      </c>
      <c r="K1017" s="28" t="s">
        <v>13388</v>
      </c>
      <c r="L1017" s="27">
        <v>113850.00000000001</v>
      </c>
      <c r="M1017" s="27">
        <v>18810</v>
      </c>
      <c r="N1017" s="27">
        <v>0</v>
      </c>
      <c r="O1017" s="27">
        <v>0</v>
      </c>
      <c r="P1017" s="27">
        <f t="shared" si="210"/>
        <v>18810</v>
      </c>
      <c r="Q1017" s="27">
        <v>0</v>
      </c>
      <c r="R1017" s="27">
        <v>0</v>
      </c>
      <c r="S1017" s="27">
        <v>0</v>
      </c>
      <c r="T1017" s="27">
        <f t="shared" si="211"/>
        <v>0</v>
      </c>
      <c r="U1017" s="27">
        <v>0</v>
      </c>
      <c r="V1017" s="27">
        <f t="shared" si="212"/>
        <v>132660</v>
      </c>
      <c r="W1017" s="28" t="s">
        <v>13389</v>
      </c>
      <c r="X1017" s="27">
        <v>122958.00000000003</v>
      </c>
      <c r="Y1017" s="27">
        <f t="shared" si="216"/>
        <v>266230.80000000005</v>
      </c>
      <c r="Z1017" s="4" t="str" cm="1">
        <f t="array" ref="Z1017">_xlfn.IFS(YEARFRAC(F1017,G1017)&lt;1,"&lt;1 Year",YEARFRAC(F1017,G1017)&lt;=5,"1-5 Years",YEARFRAC(F1017,G1017)&gt;5,"&gt;5 Years")</f>
        <v>&lt;1 Year</v>
      </c>
      <c r="AA1017" s="24">
        <f>L1017*(_xlfn.XLOOKUP(K1017,'FX rates'!$A$2:$A$38,'FX rates'!$B$2:$B$38))</f>
        <v>151494.50250861174</v>
      </c>
      <c r="AB1017" s="24">
        <f>V1017*(_xlfn.XLOOKUP(K1017,'FX rates'!$A$2:$A$38,'FX rates'!$B$2:$B$38))</f>
        <v>176524.02901003452</v>
      </c>
      <c r="AC1017" s="24">
        <f>X1017*(_xlfn.XLOOKUP(W1017,'FX rates'!$A$2:$A$38,'FX rates'!$B$2:$B$38))</f>
        <v>163614.06270930069</v>
      </c>
      <c r="AD1017" s="24">
        <f>Y1017*(_xlfn.XLOOKUP(W1017,'FX rates'!$A$2:$A$38,'FX rates'!$B$2:$B$38))</f>
        <v>354260.01404013799</v>
      </c>
      <c r="AE1017" s="30">
        <f t="shared" si="217"/>
        <v>8.0000000000000099E-2</v>
      </c>
      <c r="AF1017" s="31">
        <f t="shared" si="218"/>
        <v>9108.0000000000146</v>
      </c>
      <c r="AG1017" s="23">
        <f t="shared" si="219"/>
        <v>25029.526501422777</v>
      </c>
      <c r="AH1017" s="35">
        <f t="shared" si="213"/>
        <v>1.3306500000756409</v>
      </c>
      <c r="AI1017" s="23">
        <f>U1017*(_xlfn.XLOOKUP(K1017,'FX rates'!$A$2:$A$38,'FX rates'!$B$2:$B$38))</f>
        <v>0</v>
      </c>
      <c r="AJ1017" s="23">
        <f>Q1017*(_xlfn.XLOOKUP(K1017,'FX rates'!$A$2:$A$38,'FX rates'!$B$2:$B$38))</f>
        <v>0</v>
      </c>
      <c r="AK1017" s="23">
        <f>R1017*(_xlfn.XLOOKUP(K1017,'FX rates'!$A$2:$A$38,'FX rates'!$B$2:$B$38))</f>
        <v>0</v>
      </c>
      <c r="AM1017" s="4"/>
      <c r="AN1017" s="4"/>
      <c r="AO1017" s="4"/>
      <c r="AP1017" s="32">
        <f t="shared" si="214"/>
        <v>0.16521739130434782</v>
      </c>
      <c r="AQ1017" s="32">
        <f t="shared" si="215"/>
        <v>0</v>
      </c>
      <c r="AR1017" s="24">
        <f t="shared" si="220"/>
        <v>143272.80000000002</v>
      </c>
      <c r="AS1017" s="24" t="str">
        <f t="shared" si="221"/>
        <v>0</v>
      </c>
      <c r="AT1017" s="24">
        <f t="shared" si="222"/>
        <v>318834.01263612421</v>
      </c>
      <c r="AU1017" s="24">
        <f t="shared" si="223"/>
        <v>35426.001404013776</v>
      </c>
    </row>
    <row r="1018" spans="1:47" x14ac:dyDescent="0.25">
      <c r="A1018" s="28" t="s">
        <v>15917</v>
      </c>
      <c r="B1018" s="28" t="s">
        <v>13390</v>
      </c>
      <c r="C1018" s="28" t="s">
        <v>13391</v>
      </c>
      <c r="D1018" s="28" t="s">
        <v>13392</v>
      </c>
      <c r="E1018" s="28" t="s">
        <v>13393</v>
      </c>
      <c r="F1018" s="29">
        <v>44641</v>
      </c>
      <c r="G1018" s="29">
        <v>44896</v>
      </c>
      <c r="H1018" s="28" t="s">
        <v>13394</v>
      </c>
      <c r="I1018" s="28" t="s">
        <v>16037</v>
      </c>
      <c r="J1018" s="28" t="s">
        <v>16046</v>
      </c>
      <c r="K1018" s="28" t="s">
        <v>13395</v>
      </c>
      <c r="L1018" s="27">
        <v>87213.5</v>
      </c>
      <c r="M1018" s="27">
        <v>24200.000000000004</v>
      </c>
      <c r="N1018" s="27">
        <v>0</v>
      </c>
      <c r="O1018" s="27">
        <v>0</v>
      </c>
      <c r="P1018" s="27">
        <f t="shared" si="210"/>
        <v>24200.000000000004</v>
      </c>
      <c r="Q1018" s="27">
        <v>0</v>
      </c>
      <c r="R1018" s="27">
        <v>0</v>
      </c>
      <c r="S1018" s="27">
        <v>0</v>
      </c>
      <c r="T1018" s="27">
        <f t="shared" si="211"/>
        <v>0</v>
      </c>
      <c r="U1018" s="27">
        <v>0</v>
      </c>
      <c r="V1018" s="27">
        <f t="shared" si="212"/>
        <v>111413.5</v>
      </c>
      <c r="W1018" s="28" t="s">
        <v>13396</v>
      </c>
      <c r="X1018" s="27">
        <v>96806.985000000015</v>
      </c>
      <c r="Y1018" s="27">
        <f t="shared" si="216"/>
        <v>220475.97000000003</v>
      </c>
      <c r="Z1018" s="4" t="str" cm="1">
        <f t="array" ref="Z1018">_xlfn.IFS(YEARFRAC(F1018,G1018)&lt;1,"&lt;1 Year",YEARFRAC(F1018,G1018)&lt;=5,"1-5 Years",YEARFRAC(F1018,G1018)&gt;5,"&gt;5 Years")</f>
        <v>&lt;1 Year</v>
      </c>
      <c r="AA1018" s="24">
        <f>L1018*(_xlfn.XLOOKUP(K1018,'FX rates'!$A$2:$A$38,'FX rates'!$B$2:$B$38))</f>
        <v>116050.64378159691</v>
      </c>
      <c r="AB1018" s="24">
        <f>V1018*(_xlfn.XLOOKUP(K1018,'FX rates'!$A$2:$A$38,'FX rates'!$B$2:$B$38))</f>
        <v>148252.37378342741</v>
      </c>
      <c r="AC1018" s="24">
        <f>X1018*(_xlfn.XLOOKUP(W1018,'FX rates'!$A$2:$A$38,'FX rates'!$B$2:$B$38))</f>
        <v>128816.21459757259</v>
      </c>
      <c r="AD1018" s="24">
        <f>Y1018*(_xlfn.XLOOKUP(W1018,'FX rates'!$A$2:$A$38,'FX rates'!$B$2:$B$38))</f>
        <v>293376.34949717706</v>
      </c>
      <c r="AE1018" s="30">
        <f t="shared" si="217"/>
        <v>0.11000000000000014</v>
      </c>
      <c r="AF1018" s="31">
        <f t="shared" si="218"/>
        <v>9593.4850000000151</v>
      </c>
      <c r="AG1018" s="23">
        <f t="shared" si="219"/>
        <v>32201.730001830496</v>
      </c>
      <c r="AH1018" s="35">
        <f t="shared" si="213"/>
        <v>1.3306500000756409</v>
      </c>
      <c r="AI1018" s="23">
        <f>U1018*(_xlfn.XLOOKUP(K1018,'FX rates'!$A$2:$A$38,'FX rates'!$B$2:$B$38))</f>
        <v>0</v>
      </c>
      <c r="AJ1018" s="23">
        <f>Q1018*(_xlfn.XLOOKUP(K1018,'FX rates'!$A$2:$A$38,'FX rates'!$B$2:$B$38))</f>
        <v>0</v>
      </c>
      <c r="AK1018" s="23">
        <f>R1018*(_xlfn.XLOOKUP(K1018,'FX rates'!$A$2:$A$38,'FX rates'!$B$2:$B$38))</f>
        <v>0</v>
      </c>
      <c r="AM1018" s="4"/>
      <c r="AN1018" s="4"/>
      <c r="AO1018" s="4"/>
      <c r="AP1018" s="32">
        <f t="shared" si="214"/>
        <v>0.27747997729709278</v>
      </c>
      <c r="AQ1018" s="32">
        <f t="shared" si="215"/>
        <v>0</v>
      </c>
      <c r="AR1018" s="24">
        <f t="shared" si="220"/>
        <v>123668.98500000003</v>
      </c>
      <c r="AS1018" s="24" t="str">
        <f t="shared" si="221"/>
        <v>0</v>
      </c>
      <c r="AT1018" s="24">
        <f t="shared" si="222"/>
        <v>264038.71454745939</v>
      </c>
      <c r="AU1018" s="24">
        <f t="shared" si="223"/>
        <v>29337.634949717671</v>
      </c>
    </row>
    <row r="1019" spans="1:47" x14ac:dyDescent="0.25">
      <c r="A1019" s="28" t="s">
        <v>15918</v>
      </c>
      <c r="B1019" s="28" t="s">
        <v>13397</v>
      </c>
      <c r="C1019" s="28" t="s">
        <v>13398</v>
      </c>
      <c r="D1019" s="28" t="s">
        <v>13399</v>
      </c>
      <c r="E1019" s="28" t="s">
        <v>13400</v>
      </c>
      <c r="F1019" s="29">
        <v>44641</v>
      </c>
      <c r="G1019" s="29">
        <v>44896</v>
      </c>
      <c r="H1019" s="28" t="s">
        <v>13401</v>
      </c>
      <c r="I1019" s="28" t="s">
        <v>16035</v>
      </c>
      <c r="J1019" s="28" t="s">
        <v>16053</v>
      </c>
      <c r="K1019" s="28" t="s">
        <v>13402</v>
      </c>
      <c r="L1019" s="27">
        <v>197120.00000000003</v>
      </c>
      <c r="M1019" s="27">
        <v>280280</v>
      </c>
      <c r="N1019" s="27">
        <v>0</v>
      </c>
      <c r="O1019" s="27">
        <v>0</v>
      </c>
      <c r="P1019" s="27">
        <f t="shared" si="210"/>
        <v>280280</v>
      </c>
      <c r="Q1019" s="27">
        <v>0</v>
      </c>
      <c r="R1019" s="27">
        <v>0</v>
      </c>
      <c r="S1019" s="27">
        <v>0</v>
      </c>
      <c r="T1019" s="27">
        <f t="shared" si="211"/>
        <v>0</v>
      </c>
      <c r="U1019" s="27">
        <v>91200.000000000015</v>
      </c>
      <c r="V1019" s="27">
        <f t="shared" si="212"/>
        <v>568600</v>
      </c>
      <c r="W1019" s="28" t="s">
        <v>13403</v>
      </c>
      <c r="X1019" s="27">
        <v>205004.80000000005</v>
      </c>
      <c r="Y1019" s="27">
        <f t="shared" si="216"/>
        <v>701500.80000000016</v>
      </c>
      <c r="Z1019" s="4" t="str" cm="1">
        <f t="array" ref="Z1019">_xlfn.IFS(YEARFRAC(F1019,G1019)&lt;1,"&lt;1 Year",YEARFRAC(F1019,G1019)&lt;=5,"1-5 Years",YEARFRAC(F1019,G1019)&gt;5,"&gt;5 Years")</f>
        <v>&lt;1 Year</v>
      </c>
      <c r="AA1019" s="24">
        <f>L1019*(_xlfn.XLOOKUP(K1019,'FX rates'!$A$2:$A$38,'FX rates'!$B$2:$B$38))</f>
        <v>262297.72801491036</v>
      </c>
      <c r="AB1019" s="24">
        <f>V1019*(_xlfn.XLOOKUP(K1019,'FX rates'!$A$2:$A$38,'FX rates'!$B$2:$B$38))</f>
        <v>756607.59004300949</v>
      </c>
      <c r="AC1019" s="24">
        <f>X1019*(_xlfn.XLOOKUP(W1019,'FX rates'!$A$2:$A$38,'FX rates'!$B$2:$B$38))</f>
        <v>272789.63713550684</v>
      </c>
      <c r="AD1019" s="24">
        <f>Y1019*(_xlfn.XLOOKUP(W1019,'FX rates'!$A$2:$A$38,'FX rates'!$B$2:$B$38))</f>
        <v>933452.03957306244</v>
      </c>
      <c r="AE1019" s="30">
        <f t="shared" si="217"/>
        <v>4.0000000000000251E-2</v>
      </c>
      <c r="AF1019" s="31">
        <f t="shared" si="218"/>
        <v>7884.8000000000175</v>
      </c>
      <c r="AG1019" s="23">
        <f t="shared" si="219"/>
        <v>494309.86202809913</v>
      </c>
      <c r="AH1019" s="35">
        <f t="shared" si="213"/>
        <v>1.3306500000756412</v>
      </c>
      <c r="AI1019" s="23">
        <f>U1019*(_xlfn.XLOOKUP(K1019,'FX rates'!$A$2:$A$38,'FX rates'!$B$2:$B$38))</f>
        <v>121355.28000689848</v>
      </c>
      <c r="AJ1019" s="23">
        <f>Q1019*(_xlfn.XLOOKUP(K1019,'FX rates'!$A$2:$A$38,'FX rates'!$B$2:$B$38))</f>
        <v>0</v>
      </c>
      <c r="AK1019" s="23">
        <f>R1019*(_xlfn.XLOOKUP(K1019,'FX rates'!$A$2:$A$38,'FX rates'!$B$2:$B$38))</f>
        <v>0</v>
      </c>
      <c r="AM1019" s="4"/>
      <c r="AN1019" s="4"/>
      <c r="AO1019" s="4"/>
      <c r="AP1019" s="32">
        <f t="shared" si="214"/>
        <v>1.4218749999999998</v>
      </c>
      <c r="AQ1019" s="32">
        <f t="shared" si="215"/>
        <v>0</v>
      </c>
      <c r="AR1019" s="24">
        <f t="shared" si="220"/>
        <v>496496.00000000012</v>
      </c>
      <c r="AS1019" s="24" t="str">
        <f t="shared" si="221"/>
        <v>0</v>
      </c>
      <c r="AT1019" s="24">
        <f t="shared" si="222"/>
        <v>840106.83561575622</v>
      </c>
      <c r="AU1019" s="24">
        <f t="shared" si="223"/>
        <v>93345.203957306221</v>
      </c>
    </row>
    <row r="1020" spans="1:47" x14ac:dyDescent="0.25">
      <c r="A1020" s="28" t="s">
        <v>15919</v>
      </c>
      <c r="B1020" s="28" t="s">
        <v>13404</v>
      </c>
      <c r="C1020" s="28" t="s">
        <v>13405</v>
      </c>
      <c r="D1020" s="28" t="s">
        <v>13406</v>
      </c>
      <c r="E1020" s="28" t="s">
        <v>13407</v>
      </c>
      <c r="F1020" s="29">
        <v>44634</v>
      </c>
      <c r="G1020" s="29">
        <v>44896</v>
      </c>
      <c r="H1020" s="28" t="s">
        <v>13408</v>
      </c>
      <c r="I1020" s="28" t="s">
        <v>16036</v>
      </c>
      <c r="J1020" s="28" t="s">
        <v>16057</v>
      </c>
      <c r="K1020" s="28" t="s">
        <v>13409</v>
      </c>
      <c r="L1020" s="27">
        <v>1444575</v>
      </c>
      <c r="M1020" s="27">
        <v>641245</v>
      </c>
      <c r="N1020" s="27">
        <v>0</v>
      </c>
      <c r="O1020" s="27">
        <v>0</v>
      </c>
      <c r="P1020" s="27">
        <f t="shared" si="210"/>
        <v>641245</v>
      </c>
      <c r="Q1020" s="27">
        <v>0</v>
      </c>
      <c r="R1020" s="27">
        <v>0</v>
      </c>
      <c r="S1020" s="27">
        <v>0</v>
      </c>
      <c r="T1020" s="27">
        <f t="shared" si="211"/>
        <v>0</v>
      </c>
      <c r="U1020" s="27">
        <v>0</v>
      </c>
      <c r="V1020" s="27">
        <f t="shared" si="212"/>
        <v>2085820</v>
      </c>
      <c r="W1020" s="28" t="s">
        <v>13410</v>
      </c>
      <c r="X1020" s="27">
        <v>1516803.75</v>
      </c>
      <c r="Y1020" s="27">
        <f t="shared" si="216"/>
        <v>3706914.75</v>
      </c>
      <c r="Z1020" s="4" t="str" cm="1">
        <f t="array" ref="Z1020">_xlfn.IFS(YEARFRAC(F1020,G1020)&lt;1,"&lt;1 Year",YEARFRAC(F1020,G1020)&lt;=5,"1-5 Years",YEARFRAC(F1020,G1020)&gt;5,"&gt;5 Years")</f>
        <v>&lt;1 Year</v>
      </c>
      <c r="AA1020" s="24">
        <f>L1020*(_xlfn.XLOOKUP(K1020,'FX rates'!$A$2:$A$38,'FX rates'!$B$2:$B$38))</f>
        <v>184159.53290031425</v>
      </c>
      <c r="AB1020" s="24">
        <f>V1020*(_xlfn.XLOOKUP(K1020,'FX rates'!$A$2:$A$38,'FX rates'!$B$2:$B$38))</f>
        <v>265907.71466634376</v>
      </c>
      <c r="AC1020" s="24">
        <f>X1020*(_xlfn.XLOOKUP(W1020,'FX rates'!$A$2:$A$38,'FX rates'!$B$2:$B$38))</f>
        <v>193367.50954532999</v>
      </c>
      <c r="AD1020" s="24">
        <f>Y1020*(_xlfn.XLOOKUP(W1020,'FX rates'!$A$2:$A$38,'FX rates'!$B$2:$B$38))</f>
        <v>472570.60994499089</v>
      </c>
      <c r="AE1020" s="30">
        <f t="shared" si="217"/>
        <v>5.0000000000000114E-2</v>
      </c>
      <c r="AF1020" s="31">
        <f t="shared" si="218"/>
        <v>72228.75</v>
      </c>
      <c r="AG1020" s="23">
        <f t="shared" si="219"/>
        <v>81748.181766029506</v>
      </c>
      <c r="AH1020" s="35">
        <f t="shared" si="213"/>
        <v>0.12748353868806692</v>
      </c>
      <c r="AI1020" s="23">
        <f>U1020*(_xlfn.XLOOKUP(K1020,'FX rates'!$A$2:$A$38,'FX rates'!$B$2:$B$38))</f>
        <v>0</v>
      </c>
      <c r="AJ1020" s="23">
        <f>Q1020*(_xlfn.XLOOKUP(K1020,'FX rates'!$A$2:$A$38,'FX rates'!$B$2:$B$38))</f>
        <v>0</v>
      </c>
      <c r="AK1020" s="23">
        <f>R1020*(_xlfn.XLOOKUP(K1020,'FX rates'!$A$2:$A$38,'FX rates'!$B$2:$B$38))</f>
        <v>0</v>
      </c>
      <c r="AM1020" s="4"/>
      <c r="AN1020" s="4"/>
      <c r="AO1020" s="4"/>
      <c r="AP1020" s="32">
        <f t="shared" si="214"/>
        <v>0.44389872453835905</v>
      </c>
      <c r="AQ1020" s="32">
        <f t="shared" si="215"/>
        <v>0</v>
      </c>
      <c r="AR1020" s="24">
        <f t="shared" si="220"/>
        <v>2190111</v>
      </c>
      <c r="AS1020" s="24" t="str">
        <f t="shared" si="221"/>
        <v>0</v>
      </c>
      <c r="AT1020" s="24">
        <f t="shared" si="222"/>
        <v>425313.54895049182</v>
      </c>
      <c r="AU1020" s="24">
        <f t="shared" si="223"/>
        <v>47257.060994499072</v>
      </c>
    </row>
    <row r="1021" spans="1:47" x14ac:dyDescent="0.25">
      <c r="A1021" s="28" t="s">
        <v>15920</v>
      </c>
      <c r="B1021" s="28" t="s">
        <v>13411</v>
      </c>
      <c r="C1021" s="28" t="s">
        <v>13412</v>
      </c>
      <c r="D1021" s="28" t="s">
        <v>13413</v>
      </c>
      <c r="E1021" s="28" t="s">
        <v>13414</v>
      </c>
      <c r="F1021" s="29">
        <v>44648</v>
      </c>
      <c r="G1021" s="29">
        <v>44896</v>
      </c>
      <c r="H1021" s="28" t="s">
        <v>13415</v>
      </c>
      <c r="I1021" s="28" t="s">
        <v>16040</v>
      </c>
      <c r="J1021" s="28" t="s">
        <v>16035</v>
      </c>
      <c r="K1021" s="28" t="s">
        <v>13416</v>
      </c>
      <c r="L1021" s="27">
        <v>228800.00000000003</v>
      </c>
      <c r="M1021" s="27">
        <v>288805</v>
      </c>
      <c r="N1021" s="27">
        <v>0</v>
      </c>
      <c r="O1021" s="27">
        <v>0</v>
      </c>
      <c r="P1021" s="27">
        <f t="shared" si="210"/>
        <v>288805</v>
      </c>
      <c r="Q1021" s="27">
        <v>0</v>
      </c>
      <c r="R1021" s="27">
        <v>0</v>
      </c>
      <c r="S1021" s="27">
        <v>0</v>
      </c>
      <c r="T1021" s="27">
        <f t="shared" si="211"/>
        <v>0</v>
      </c>
      <c r="U1021" s="27">
        <v>110000.00000000001</v>
      </c>
      <c r="V1021" s="27">
        <f t="shared" si="212"/>
        <v>627605</v>
      </c>
      <c r="W1021" s="28" t="s">
        <v>13417</v>
      </c>
      <c r="X1021" s="27">
        <v>240240.00000000003</v>
      </c>
      <c r="Y1021" s="27">
        <f t="shared" si="216"/>
        <v>783725.25000000012</v>
      </c>
      <c r="Z1021" s="4" t="str" cm="1">
        <f t="array" ref="Z1021">_xlfn.IFS(YEARFRAC(F1021,G1021)&lt;1,"&lt;1 Year",YEARFRAC(F1021,G1021)&lt;=5,"1-5 Years",YEARFRAC(F1021,G1021)&gt;5,"&gt;5 Years")</f>
        <v>&lt;1 Year</v>
      </c>
      <c r="AA1021" s="24">
        <f>L1021*(_xlfn.XLOOKUP(K1021,'FX rates'!$A$2:$A$38,'FX rates'!$B$2:$B$38))</f>
        <v>228800.00000000003</v>
      </c>
      <c r="AB1021" s="24">
        <f>V1021*(_xlfn.XLOOKUP(K1021,'FX rates'!$A$2:$A$38,'FX rates'!$B$2:$B$38))</f>
        <v>627605</v>
      </c>
      <c r="AC1021" s="24">
        <f>X1021*(_xlfn.XLOOKUP(W1021,'FX rates'!$A$2:$A$38,'FX rates'!$B$2:$B$38))</f>
        <v>240240.00000000003</v>
      </c>
      <c r="AD1021" s="24">
        <f>Y1021*(_xlfn.XLOOKUP(W1021,'FX rates'!$A$2:$A$38,'FX rates'!$B$2:$B$38))</f>
        <v>783725.25000000012</v>
      </c>
      <c r="AE1021" s="30">
        <f t="shared" si="217"/>
        <v>4.9999999999999996E-2</v>
      </c>
      <c r="AF1021" s="31">
        <f t="shared" si="218"/>
        <v>11440</v>
      </c>
      <c r="AG1021" s="23">
        <f t="shared" si="219"/>
        <v>398805</v>
      </c>
      <c r="AH1021" s="35">
        <f t="shared" si="213"/>
        <v>1</v>
      </c>
      <c r="AI1021" s="23">
        <f>U1021*(_xlfn.XLOOKUP(K1021,'FX rates'!$A$2:$A$38,'FX rates'!$B$2:$B$38))</f>
        <v>110000.00000000001</v>
      </c>
      <c r="AJ1021" s="23">
        <f>Q1021*(_xlfn.XLOOKUP(K1021,'FX rates'!$A$2:$A$38,'FX rates'!$B$2:$B$38))</f>
        <v>0</v>
      </c>
      <c r="AK1021" s="23">
        <f>R1021*(_xlfn.XLOOKUP(K1021,'FX rates'!$A$2:$A$38,'FX rates'!$B$2:$B$38))</f>
        <v>0</v>
      </c>
      <c r="AM1021" s="4"/>
      <c r="AN1021" s="4"/>
      <c r="AO1021" s="4"/>
      <c r="AP1021" s="32">
        <f t="shared" si="214"/>
        <v>1.2622596153846153</v>
      </c>
      <c r="AQ1021" s="32">
        <f t="shared" si="215"/>
        <v>0</v>
      </c>
      <c r="AR1021" s="24">
        <f t="shared" si="220"/>
        <v>543485.25000000012</v>
      </c>
      <c r="AS1021" s="24" t="str">
        <f t="shared" si="221"/>
        <v>0</v>
      </c>
      <c r="AT1021" s="24">
        <f t="shared" si="222"/>
        <v>705352.72500000009</v>
      </c>
      <c r="AU1021" s="24">
        <f t="shared" si="223"/>
        <v>78372.525000000023</v>
      </c>
    </row>
    <row r="1022" spans="1:47" x14ac:dyDescent="0.25">
      <c r="A1022" s="28" t="s">
        <v>15921</v>
      </c>
      <c r="B1022" s="28" t="s">
        <v>13418</v>
      </c>
      <c r="C1022" s="28" t="s">
        <v>13419</v>
      </c>
      <c r="D1022" s="28" t="s">
        <v>13420</v>
      </c>
      <c r="E1022" s="28" t="s">
        <v>13421</v>
      </c>
      <c r="F1022" s="29">
        <v>44641</v>
      </c>
      <c r="G1022" s="29">
        <v>44896</v>
      </c>
      <c r="H1022" s="28" t="s">
        <v>13422</v>
      </c>
      <c r="I1022" s="28" t="s">
        <v>16046</v>
      </c>
      <c r="J1022" s="28" t="s">
        <v>16046</v>
      </c>
      <c r="K1022" s="28" t="s">
        <v>13423</v>
      </c>
      <c r="L1022" s="27">
        <v>153010</v>
      </c>
      <c r="M1022" s="27">
        <v>73150</v>
      </c>
      <c r="N1022" s="27">
        <v>0</v>
      </c>
      <c r="O1022" s="27">
        <v>0</v>
      </c>
      <c r="P1022" s="27">
        <f t="shared" si="210"/>
        <v>73150</v>
      </c>
      <c r="Q1022" s="27">
        <v>0</v>
      </c>
      <c r="R1022" s="27">
        <v>0</v>
      </c>
      <c r="S1022" s="27">
        <v>0</v>
      </c>
      <c r="T1022" s="27">
        <f t="shared" si="211"/>
        <v>0</v>
      </c>
      <c r="U1022" s="27">
        <v>0</v>
      </c>
      <c r="V1022" s="27">
        <f t="shared" si="212"/>
        <v>226160</v>
      </c>
      <c r="W1022" s="28" t="s">
        <v>13424</v>
      </c>
      <c r="X1022" s="27">
        <v>171371.2</v>
      </c>
      <c r="Y1022" s="27">
        <f t="shared" si="216"/>
        <v>424670.4</v>
      </c>
      <c r="Z1022" s="4" t="str" cm="1">
        <f t="array" ref="Z1022">_xlfn.IFS(YEARFRAC(F1022,G1022)&lt;1,"&lt;1 Year",YEARFRAC(F1022,G1022)&lt;=5,"1-5 Years",YEARFRAC(F1022,G1022)&gt;5,"&gt;5 Years")</f>
        <v>&lt;1 Year</v>
      </c>
      <c r="AA1022" s="24">
        <f>L1022*(_xlfn.XLOOKUP(K1022,'FX rates'!$A$2:$A$38,'FX rates'!$B$2:$B$38))</f>
        <v>153010</v>
      </c>
      <c r="AB1022" s="24">
        <f>V1022*(_xlfn.XLOOKUP(K1022,'FX rates'!$A$2:$A$38,'FX rates'!$B$2:$B$38))</f>
        <v>226160</v>
      </c>
      <c r="AC1022" s="24">
        <f>X1022*(_xlfn.XLOOKUP(W1022,'FX rates'!$A$2:$A$38,'FX rates'!$B$2:$B$38))</f>
        <v>171371.2</v>
      </c>
      <c r="AD1022" s="24">
        <f>Y1022*(_xlfn.XLOOKUP(W1022,'FX rates'!$A$2:$A$38,'FX rates'!$B$2:$B$38))</f>
        <v>424670.4</v>
      </c>
      <c r="AE1022" s="30">
        <f t="shared" si="217"/>
        <v>0.12000000000000008</v>
      </c>
      <c r="AF1022" s="31">
        <f t="shared" si="218"/>
        <v>18361.200000000012</v>
      </c>
      <c r="AG1022" s="23">
        <f t="shared" si="219"/>
        <v>73150</v>
      </c>
      <c r="AH1022" s="35">
        <f t="shared" si="213"/>
        <v>1</v>
      </c>
      <c r="AI1022" s="23">
        <f>U1022*(_xlfn.XLOOKUP(K1022,'FX rates'!$A$2:$A$38,'FX rates'!$B$2:$B$38))</f>
        <v>0</v>
      </c>
      <c r="AJ1022" s="23">
        <f>Q1022*(_xlfn.XLOOKUP(K1022,'FX rates'!$A$2:$A$38,'FX rates'!$B$2:$B$38))</f>
        <v>0</v>
      </c>
      <c r="AK1022" s="23">
        <f>R1022*(_xlfn.XLOOKUP(K1022,'FX rates'!$A$2:$A$38,'FX rates'!$B$2:$B$38))</f>
        <v>0</v>
      </c>
      <c r="AM1022" s="4"/>
      <c r="AN1022" s="4"/>
      <c r="AO1022" s="4"/>
      <c r="AP1022" s="32">
        <f t="shared" si="214"/>
        <v>0.47807332854061824</v>
      </c>
      <c r="AQ1022" s="32">
        <f t="shared" si="215"/>
        <v>0</v>
      </c>
      <c r="AR1022" s="24">
        <f t="shared" si="220"/>
        <v>253299.20000000001</v>
      </c>
      <c r="AS1022" s="24" t="str">
        <f t="shared" si="221"/>
        <v>0</v>
      </c>
      <c r="AT1022" s="24">
        <f t="shared" si="222"/>
        <v>382203.36000000004</v>
      </c>
      <c r="AU1022" s="24">
        <f t="shared" si="223"/>
        <v>42467.039999999979</v>
      </c>
    </row>
    <row r="1023" spans="1:47" x14ac:dyDescent="0.25">
      <c r="A1023" s="28" t="s">
        <v>15922</v>
      </c>
      <c r="B1023" s="28" t="s">
        <v>13425</v>
      </c>
      <c r="C1023" s="28" t="s">
        <v>13426</v>
      </c>
      <c r="D1023" s="28" t="s">
        <v>13427</v>
      </c>
      <c r="E1023" s="28" t="s">
        <v>13428</v>
      </c>
      <c r="F1023" s="29">
        <v>44641</v>
      </c>
      <c r="G1023" s="29">
        <v>44896</v>
      </c>
      <c r="H1023" s="28" t="s">
        <v>13429</v>
      </c>
      <c r="I1023" s="28" t="s">
        <v>16045</v>
      </c>
      <c r="J1023" s="28" t="s">
        <v>16041</v>
      </c>
      <c r="K1023" s="28" t="s">
        <v>13430</v>
      </c>
      <c r="L1023" s="27">
        <v>165805.20000000001</v>
      </c>
      <c r="M1023" s="27">
        <v>67067</v>
      </c>
      <c r="N1023" s="27">
        <v>0</v>
      </c>
      <c r="O1023" s="27">
        <v>0</v>
      </c>
      <c r="P1023" s="27">
        <f t="shared" si="210"/>
        <v>67067</v>
      </c>
      <c r="Q1023" s="27">
        <v>0</v>
      </c>
      <c r="R1023" s="27">
        <v>0</v>
      </c>
      <c r="S1023" s="27">
        <v>0</v>
      </c>
      <c r="T1023" s="27">
        <f t="shared" si="211"/>
        <v>0</v>
      </c>
      <c r="U1023" s="27">
        <v>0</v>
      </c>
      <c r="V1023" s="27">
        <f t="shared" si="212"/>
        <v>232872.2</v>
      </c>
      <c r="W1023" s="28" t="s">
        <v>13431</v>
      </c>
      <c r="X1023" s="27">
        <v>174095.46000000002</v>
      </c>
      <c r="Y1023" s="27">
        <f t="shared" si="216"/>
        <v>418611.27</v>
      </c>
      <c r="Z1023" s="4" t="str" cm="1">
        <f t="array" ref="Z1023">_xlfn.IFS(YEARFRAC(F1023,G1023)&lt;1,"&lt;1 Year",YEARFRAC(F1023,G1023)&lt;=5,"1-5 Years",YEARFRAC(F1023,G1023)&gt;5,"&gt;5 Years")</f>
        <v>&lt;1 Year</v>
      </c>
      <c r="AA1023" s="24">
        <f>L1023*(_xlfn.XLOOKUP(K1023,'FX rates'!$A$2:$A$38,'FX rates'!$B$2:$B$38))</f>
        <v>165805.20000000001</v>
      </c>
      <c r="AB1023" s="24">
        <f>V1023*(_xlfn.XLOOKUP(K1023,'FX rates'!$A$2:$A$38,'FX rates'!$B$2:$B$38))</f>
        <v>232872.2</v>
      </c>
      <c r="AC1023" s="24">
        <f>X1023*(_xlfn.XLOOKUP(W1023,'FX rates'!$A$2:$A$38,'FX rates'!$B$2:$B$38))</f>
        <v>174095.46000000002</v>
      </c>
      <c r="AD1023" s="24">
        <f>Y1023*(_xlfn.XLOOKUP(W1023,'FX rates'!$A$2:$A$38,'FX rates'!$B$2:$B$38))</f>
        <v>418611.27</v>
      </c>
      <c r="AE1023" s="30">
        <f t="shared" si="217"/>
        <v>5.0000000000000051E-2</v>
      </c>
      <c r="AF1023" s="31">
        <f t="shared" si="218"/>
        <v>8290.2600000000093</v>
      </c>
      <c r="AG1023" s="23">
        <f t="shared" si="219"/>
        <v>67067</v>
      </c>
      <c r="AH1023" s="35">
        <f t="shared" si="213"/>
        <v>1</v>
      </c>
      <c r="AI1023" s="23">
        <f>U1023*(_xlfn.XLOOKUP(K1023,'FX rates'!$A$2:$A$38,'FX rates'!$B$2:$B$38))</f>
        <v>0</v>
      </c>
      <c r="AJ1023" s="23">
        <f>Q1023*(_xlfn.XLOOKUP(K1023,'FX rates'!$A$2:$A$38,'FX rates'!$B$2:$B$38))</f>
        <v>0</v>
      </c>
      <c r="AK1023" s="23">
        <f>R1023*(_xlfn.XLOOKUP(K1023,'FX rates'!$A$2:$A$38,'FX rates'!$B$2:$B$38))</f>
        <v>0</v>
      </c>
      <c r="AM1023" s="4"/>
      <c r="AN1023" s="4"/>
      <c r="AO1023" s="4"/>
      <c r="AP1023" s="32">
        <f t="shared" si="214"/>
        <v>0.4044927420852904</v>
      </c>
      <c r="AQ1023" s="32">
        <f t="shared" si="215"/>
        <v>0</v>
      </c>
      <c r="AR1023" s="24">
        <f t="shared" si="220"/>
        <v>244515.81000000003</v>
      </c>
      <c r="AS1023" s="24" t="str">
        <f t="shared" si="221"/>
        <v>0</v>
      </c>
      <c r="AT1023" s="24">
        <f t="shared" si="222"/>
        <v>376750.14300000004</v>
      </c>
      <c r="AU1023" s="24">
        <f t="shared" si="223"/>
        <v>41861.126999999979</v>
      </c>
    </row>
    <row r="1024" spans="1:47" x14ac:dyDescent="0.25">
      <c r="A1024" s="28" t="s">
        <v>15923</v>
      </c>
      <c r="B1024" s="28" t="s">
        <v>13432</v>
      </c>
      <c r="C1024" s="28" t="s">
        <v>13433</v>
      </c>
      <c r="D1024" s="28" t="s">
        <v>13434</v>
      </c>
      <c r="E1024" s="28" t="s">
        <v>13435</v>
      </c>
      <c r="F1024" s="29">
        <v>44641</v>
      </c>
      <c r="G1024" s="29">
        <v>44896</v>
      </c>
      <c r="H1024" s="28" t="s">
        <v>13436</v>
      </c>
      <c r="I1024" s="28" t="s">
        <v>16040</v>
      </c>
      <c r="J1024" s="28" t="s">
        <v>16042</v>
      </c>
      <c r="K1024" s="28" t="s">
        <v>13437</v>
      </c>
      <c r="L1024" s="27">
        <v>176467.5</v>
      </c>
      <c r="M1024" s="27">
        <v>140624</v>
      </c>
      <c r="N1024" s="27">
        <v>0</v>
      </c>
      <c r="O1024" s="27">
        <v>0</v>
      </c>
      <c r="P1024" s="27">
        <f t="shared" si="210"/>
        <v>140624</v>
      </c>
      <c r="Q1024" s="27">
        <v>0</v>
      </c>
      <c r="R1024" s="27">
        <v>0</v>
      </c>
      <c r="S1024" s="27">
        <v>0</v>
      </c>
      <c r="T1024" s="27">
        <f t="shared" si="211"/>
        <v>0</v>
      </c>
      <c r="U1024" s="27">
        <v>0</v>
      </c>
      <c r="V1024" s="27">
        <f t="shared" si="212"/>
        <v>317091.5</v>
      </c>
      <c r="W1024" s="28" t="s">
        <v>13438</v>
      </c>
      <c r="X1024" s="27">
        <v>185290.875</v>
      </c>
      <c r="Y1024" s="27">
        <f t="shared" si="216"/>
        <v>518236.95</v>
      </c>
      <c r="Z1024" s="4" t="str" cm="1">
        <f t="array" ref="Z1024">_xlfn.IFS(YEARFRAC(F1024,G1024)&lt;1,"&lt;1 Year",YEARFRAC(F1024,G1024)&lt;=5,"1-5 Years",YEARFRAC(F1024,G1024)&gt;5,"&gt;5 Years")</f>
        <v>&lt;1 Year</v>
      </c>
      <c r="AA1024" s="24">
        <f>L1024*(_xlfn.XLOOKUP(K1024,'FX rates'!$A$2:$A$38,'FX rates'!$B$2:$B$38))</f>
        <v>176467.5</v>
      </c>
      <c r="AB1024" s="24">
        <f>V1024*(_xlfn.XLOOKUP(K1024,'FX rates'!$A$2:$A$38,'FX rates'!$B$2:$B$38))</f>
        <v>317091.5</v>
      </c>
      <c r="AC1024" s="24">
        <f>X1024*(_xlfn.XLOOKUP(W1024,'FX rates'!$A$2:$A$38,'FX rates'!$B$2:$B$38))</f>
        <v>185290.875</v>
      </c>
      <c r="AD1024" s="24">
        <f>Y1024*(_xlfn.XLOOKUP(W1024,'FX rates'!$A$2:$A$38,'FX rates'!$B$2:$B$38))</f>
        <v>518236.95</v>
      </c>
      <c r="AE1024" s="30">
        <f t="shared" si="217"/>
        <v>0.05</v>
      </c>
      <c r="AF1024" s="31">
        <f t="shared" si="218"/>
        <v>8823.375</v>
      </c>
      <c r="AG1024" s="23">
        <f t="shared" si="219"/>
        <v>140624</v>
      </c>
      <c r="AH1024" s="35">
        <f t="shared" si="213"/>
        <v>1</v>
      </c>
      <c r="AI1024" s="23">
        <f>U1024*(_xlfn.XLOOKUP(K1024,'FX rates'!$A$2:$A$38,'FX rates'!$B$2:$B$38))</f>
        <v>0</v>
      </c>
      <c r="AJ1024" s="23">
        <f>Q1024*(_xlfn.XLOOKUP(K1024,'FX rates'!$A$2:$A$38,'FX rates'!$B$2:$B$38))</f>
        <v>0</v>
      </c>
      <c r="AK1024" s="23">
        <f>R1024*(_xlfn.XLOOKUP(K1024,'FX rates'!$A$2:$A$38,'FX rates'!$B$2:$B$38))</f>
        <v>0</v>
      </c>
      <c r="AM1024" s="4"/>
      <c r="AN1024" s="4"/>
      <c r="AO1024" s="4"/>
      <c r="AP1024" s="32">
        <f t="shared" si="214"/>
        <v>0.79688327879071219</v>
      </c>
      <c r="AQ1024" s="32">
        <f t="shared" si="215"/>
        <v>0</v>
      </c>
      <c r="AR1024" s="24">
        <f t="shared" si="220"/>
        <v>332946.07500000001</v>
      </c>
      <c r="AS1024" s="24" t="str">
        <f t="shared" si="221"/>
        <v>0</v>
      </c>
      <c r="AT1024" s="24">
        <f t="shared" si="222"/>
        <v>466413.255</v>
      </c>
      <c r="AU1024" s="24">
        <f t="shared" si="223"/>
        <v>51823.695000000007</v>
      </c>
    </row>
    <row r="1025" spans="1:47" x14ac:dyDescent="0.25">
      <c r="A1025" s="28" t="s">
        <v>14196</v>
      </c>
      <c r="B1025" s="28" t="s">
        <v>1349</v>
      </c>
      <c r="C1025" s="28" t="s">
        <v>1350</v>
      </c>
      <c r="D1025" s="28" t="s">
        <v>1351</v>
      </c>
      <c r="E1025" s="28" t="s">
        <v>1352</v>
      </c>
      <c r="F1025" s="29">
        <v>39846</v>
      </c>
      <c r="G1025" s="29">
        <v>44896</v>
      </c>
      <c r="H1025" s="28" t="s">
        <v>1353</v>
      </c>
      <c r="I1025" s="28" t="s">
        <v>16038</v>
      </c>
      <c r="J1025" s="28" t="s">
        <v>16033</v>
      </c>
      <c r="K1025" s="28" t="s">
        <v>1354</v>
      </c>
      <c r="L1025" s="27">
        <v>1908005</v>
      </c>
      <c r="M1025" s="27">
        <v>681120</v>
      </c>
      <c r="N1025" s="27">
        <v>0</v>
      </c>
      <c r="O1025" s="27">
        <v>0</v>
      </c>
      <c r="P1025" s="27">
        <f t="shared" si="210"/>
        <v>681120</v>
      </c>
      <c r="Q1025" s="27">
        <v>0</v>
      </c>
      <c r="R1025" s="27">
        <v>0</v>
      </c>
      <c r="S1025" s="27">
        <v>0</v>
      </c>
      <c r="T1025" s="27">
        <f t="shared" si="211"/>
        <v>0</v>
      </c>
      <c r="U1025" s="27">
        <v>0</v>
      </c>
      <c r="V1025" s="27">
        <f t="shared" si="212"/>
        <v>2589125</v>
      </c>
      <c r="W1025" s="28" t="s">
        <v>1355</v>
      </c>
      <c r="X1025" s="27">
        <v>2194205.75</v>
      </c>
      <c r="Y1025" s="27">
        <f t="shared" si="216"/>
        <v>5171699.5</v>
      </c>
      <c r="Z1025" s="4" t="str" cm="1">
        <f t="array" ref="Z1025">_xlfn.IFS(YEARFRAC(F1025,G1025)&lt;1,"&lt;1 Year",YEARFRAC(F1025,G1025)&lt;=5,"1-5 Years",YEARFRAC(F1025,G1025)&gt;5,"&gt;5 Years")</f>
        <v>&gt;5 Years</v>
      </c>
      <c r="AA1025" s="24">
        <f>L1025*(_xlfn.XLOOKUP(K1025,'FX rates'!$A$2:$A$38,'FX rates'!$B$2:$B$38))</f>
        <v>243239.22923452512</v>
      </c>
      <c r="AB1025" s="24">
        <f>V1025*(_xlfn.XLOOKUP(K1025,'FX rates'!$A$2:$A$38,'FX rates'!$B$2:$B$38))</f>
        <v>330070.81710574124</v>
      </c>
      <c r="AC1025" s="24">
        <f>X1025*(_xlfn.XLOOKUP(W1025,'FX rates'!$A$2:$A$38,'FX rates'!$B$2:$B$38))</f>
        <v>279725.11361970386</v>
      </c>
      <c r="AD1025" s="24">
        <f>Y1025*(_xlfn.XLOOKUP(W1025,'FX rates'!$A$2:$A$38,'FX rates'!$B$2:$B$38))</f>
        <v>659306.55329130637</v>
      </c>
      <c r="AE1025" s="30">
        <f t="shared" si="217"/>
        <v>0.14999999999999988</v>
      </c>
      <c r="AF1025" s="31">
        <f t="shared" si="218"/>
        <v>286200.75</v>
      </c>
      <c r="AG1025" s="23">
        <f t="shared" si="219"/>
        <v>86831.587871216121</v>
      </c>
      <c r="AH1025" s="35">
        <f t="shared" si="213"/>
        <v>0.12748353868806692</v>
      </c>
      <c r="AI1025" s="23">
        <f>U1025*(_xlfn.XLOOKUP(K1025,'FX rates'!$A$2:$A$38,'FX rates'!$B$2:$B$38))</f>
        <v>0</v>
      </c>
      <c r="AJ1025" s="23">
        <f>Q1025*(_xlfn.XLOOKUP(K1025,'FX rates'!$A$2:$A$38,'FX rates'!$B$2:$B$38))</f>
        <v>0</v>
      </c>
      <c r="AK1025" s="23">
        <f>R1025*(_xlfn.XLOOKUP(K1025,'FX rates'!$A$2:$A$38,'FX rates'!$B$2:$B$38))</f>
        <v>0</v>
      </c>
      <c r="AM1025" s="4"/>
      <c r="AN1025" s="4"/>
      <c r="AO1025" s="4"/>
      <c r="AP1025" s="32">
        <f t="shared" si="214"/>
        <v>0.35698019659277624</v>
      </c>
      <c r="AQ1025" s="32">
        <f t="shared" si="215"/>
        <v>0</v>
      </c>
      <c r="AR1025" s="24">
        <f t="shared" si="220"/>
        <v>2977493.7500000005</v>
      </c>
      <c r="AS1025" s="24" t="str">
        <f t="shared" si="221"/>
        <v>0</v>
      </c>
      <c r="AT1025" s="24">
        <f t="shared" si="222"/>
        <v>593375.89796217578</v>
      </c>
      <c r="AU1025" s="24">
        <f t="shared" si="223"/>
        <v>65930.65532913059</v>
      </c>
    </row>
    <row r="1026" spans="1:47" x14ac:dyDescent="0.25">
      <c r="A1026" s="28" t="s">
        <v>15924</v>
      </c>
      <c r="B1026" s="28" t="s">
        <v>13439</v>
      </c>
      <c r="C1026" s="28" t="s">
        <v>13440</v>
      </c>
      <c r="D1026" s="28" t="s">
        <v>13441</v>
      </c>
      <c r="E1026" s="28" t="s">
        <v>13442</v>
      </c>
      <c r="F1026" s="29">
        <v>44648</v>
      </c>
      <c r="G1026" s="29">
        <v>44896</v>
      </c>
      <c r="H1026" s="28" t="s">
        <v>13443</v>
      </c>
      <c r="I1026" s="28" t="s">
        <v>16041</v>
      </c>
      <c r="J1026" s="28" t="s">
        <v>16037</v>
      </c>
      <c r="K1026" s="28" t="s">
        <v>13444</v>
      </c>
      <c r="L1026" s="27">
        <v>302500</v>
      </c>
      <c r="M1026" s="27">
        <v>480150.00000000006</v>
      </c>
      <c r="N1026" s="27">
        <v>0</v>
      </c>
      <c r="O1026" s="27">
        <v>0</v>
      </c>
      <c r="P1026" s="27">
        <f t="shared" ref="P1026:P1089" si="224">M1026+N1026+O1026</f>
        <v>480150.00000000006</v>
      </c>
      <c r="Q1026" s="27">
        <v>0</v>
      </c>
      <c r="R1026" s="27">
        <v>0</v>
      </c>
      <c r="S1026" s="27">
        <v>0</v>
      </c>
      <c r="T1026" s="27">
        <f t="shared" ref="T1026:T1089" si="225">+Q1026+R1026+S1026</f>
        <v>0</v>
      </c>
      <c r="U1026" s="27">
        <v>306000</v>
      </c>
      <c r="V1026" s="27">
        <f t="shared" ref="V1026:V1089" si="226">L1026+P1026+T1026+U1026</f>
        <v>1088650</v>
      </c>
      <c r="W1026" s="28" t="s">
        <v>13445</v>
      </c>
      <c r="X1026" s="27">
        <v>305525</v>
      </c>
      <c r="Y1026" s="27">
        <f t="shared" si="216"/>
        <v>1096001.5</v>
      </c>
      <c r="Z1026" s="4" t="str" cm="1">
        <f t="array" ref="Z1026">_xlfn.IFS(YEARFRAC(F1026,G1026)&lt;1,"&lt;1 Year",YEARFRAC(F1026,G1026)&lt;=5,"1-5 Years",YEARFRAC(F1026,G1026)&gt;5,"&gt;5 Years")</f>
        <v>&lt;1 Year</v>
      </c>
      <c r="AA1026" s="24">
        <f>L1026*(_xlfn.XLOOKUP(K1026,'FX rates'!$A$2:$A$38,'FX rates'!$B$2:$B$38))</f>
        <v>302500</v>
      </c>
      <c r="AB1026" s="24">
        <f>V1026*(_xlfn.XLOOKUP(K1026,'FX rates'!$A$2:$A$38,'FX rates'!$B$2:$B$38))</f>
        <v>1088650</v>
      </c>
      <c r="AC1026" s="24">
        <f>X1026*(_xlfn.XLOOKUP(W1026,'FX rates'!$A$2:$A$38,'FX rates'!$B$2:$B$38))</f>
        <v>305525</v>
      </c>
      <c r="AD1026" s="24">
        <f>Y1026*(_xlfn.XLOOKUP(W1026,'FX rates'!$A$2:$A$38,'FX rates'!$B$2:$B$38))</f>
        <v>1096001.5</v>
      </c>
      <c r="AE1026" s="30">
        <f t="shared" si="217"/>
        <v>0.01</v>
      </c>
      <c r="AF1026" s="31">
        <f t="shared" si="218"/>
        <v>3025</v>
      </c>
      <c r="AG1026" s="23">
        <f t="shared" si="219"/>
        <v>786150</v>
      </c>
      <c r="AH1026" s="35">
        <f t="shared" ref="AH1026:AH1089" si="227">AC1026/X1026</f>
        <v>1</v>
      </c>
      <c r="AI1026" s="23">
        <f>U1026*(_xlfn.XLOOKUP(K1026,'FX rates'!$A$2:$A$38,'FX rates'!$B$2:$B$38))</f>
        <v>306000</v>
      </c>
      <c r="AJ1026" s="23">
        <f>Q1026*(_xlfn.XLOOKUP(K1026,'FX rates'!$A$2:$A$38,'FX rates'!$B$2:$B$38))</f>
        <v>0</v>
      </c>
      <c r="AK1026" s="23">
        <f>R1026*(_xlfn.XLOOKUP(K1026,'FX rates'!$A$2:$A$38,'FX rates'!$B$2:$B$38))</f>
        <v>0</v>
      </c>
      <c r="AM1026" s="4"/>
      <c r="AN1026" s="4"/>
      <c r="AO1026" s="4"/>
      <c r="AP1026" s="32">
        <f t="shared" ref="AP1026:AP1089" si="228">M1026/L1026</f>
        <v>1.5872727272727274</v>
      </c>
      <c r="AQ1026" s="32">
        <f t="shared" ref="AQ1026:AQ1089" si="229">O1026/L1026</f>
        <v>0</v>
      </c>
      <c r="AR1026" s="24">
        <f t="shared" si="220"/>
        <v>790476.5</v>
      </c>
      <c r="AS1026" s="24" t="str">
        <f t="shared" si="221"/>
        <v>0</v>
      </c>
      <c r="AT1026" s="24">
        <f t="shared" si="222"/>
        <v>986401.35</v>
      </c>
      <c r="AU1026" s="24">
        <f t="shared" si="223"/>
        <v>109600.15000000002</v>
      </c>
    </row>
    <row r="1027" spans="1:47" x14ac:dyDescent="0.25">
      <c r="A1027" s="28" t="s">
        <v>15925</v>
      </c>
      <c r="B1027" s="28" t="s">
        <v>13446</v>
      </c>
      <c r="C1027" s="28" t="s">
        <v>13447</v>
      </c>
      <c r="D1027" s="28" t="s">
        <v>13448</v>
      </c>
      <c r="E1027" s="28" t="s">
        <v>13449</v>
      </c>
      <c r="F1027" s="29">
        <v>44655</v>
      </c>
      <c r="G1027" s="29">
        <v>44896</v>
      </c>
      <c r="H1027" s="28" t="s">
        <v>13450</v>
      </c>
      <c r="I1027" s="28" t="s">
        <v>16033</v>
      </c>
      <c r="J1027" s="28" t="s">
        <v>16053</v>
      </c>
      <c r="K1027" s="28" t="s">
        <v>13451</v>
      </c>
      <c r="L1027" s="27">
        <v>190960.00000000003</v>
      </c>
      <c r="M1027" s="27">
        <v>172480</v>
      </c>
      <c r="N1027" s="27">
        <v>0</v>
      </c>
      <c r="O1027" s="27">
        <v>0</v>
      </c>
      <c r="P1027" s="27">
        <f t="shared" si="224"/>
        <v>172480</v>
      </c>
      <c r="Q1027" s="27">
        <v>0</v>
      </c>
      <c r="R1027" s="27">
        <v>0</v>
      </c>
      <c r="S1027" s="27">
        <v>0</v>
      </c>
      <c r="T1027" s="27">
        <f t="shared" si="225"/>
        <v>0</v>
      </c>
      <c r="U1027" s="27">
        <v>0</v>
      </c>
      <c r="V1027" s="27">
        <f t="shared" si="226"/>
        <v>363440</v>
      </c>
      <c r="W1027" s="28" t="s">
        <v>13452</v>
      </c>
      <c r="X1027" s="27">
        <v>213875.20000000004</v>
      </c>
      <c r="Y1027" s="27">
        <f t="shared" ref="Y1027:Y1090" si="230">X1027+AR1027+AS1027</f>
        <v>620928.00000000012</v>
      </c>
      <c r="Z1027" s="4" t="str" cm="1">
        <f t="array" ref="Z1027">_xlfn.IFS(YEARFRAC(F1027,G1027)&lt;1,"&lt;1 Year",YEARFRAC(F1027,G1027)&lt;=5,"1-5 Years",YEARFRAC(F1027,G1027)&gt;5,"&gt;5 Years")</f>
        <v>&lt;1 Year</v>
      </c>
      <c r="AA1027" s="24">
        <f>L1027*(_xlfn.XLOOKUP(K1027,'FX rates'!$A$2:$A$38,'FX rates'!$B$2:$B$38))</f>
        <v>190960.00000000003</v>
      </c>
      <c r="AB1027" s="24">
        <f>V1027*(_xlfn.XLOOKUP(K1027,'FX rates'!$A$2:$A$38,'FX rates'!$B$2:$B$38))</f>
        <v>363440</v>
      </c>
      <c r="AC1027" s="24">
        <f>X1027*(_xlfn.XLOOKUP(W1027,'FX rates'!$A$2:$A$38,'FX rates'!$B$2:$B$38))</f>
        <v>213875.20000000004</v>
      </c>
      <c r="AD1027" s="24">
        <f>Y1027*(_xlfn.XLOOKUP(W1027,'FX rates'!$A$2:$A$38,'FX rates'!$B$2:$B$38))</f>
        <v>620928.00000000012</v>
      </c>
      <c r="AE1027" s="30">
        <f t="shared" ref="AE1027:AE1090" si="231">(AC1027-AA1027)/AA1027</f>
        <v>0.12000000000000004</v>
      </c>
      <c r="AF1027" s="31">
        <f t="shared" ref="AF1027:AF1090" si="232">X1027-L1027</f>
        <v>22915.200000000012</v>
      </c>
      <c r="AG1027" s="23">
        <f t="shared" ref="AG1027:AG1090" si="233">AB1027-AA1027</f>
        <v>172479.99999999997</v>
      </c>
      <c r="AH1027" s="35">
        <f t="shared" si="227"/>
        <v>1</v>
      </c>
      <c r="AI1027" s="23">
        <f>U1027*(_xlfn.XLOOKUP(K1027,'FX rates'!$A$2:$A$38,'FX rates'!$B$2:$B$38))</f>
        <v>0</v>
      </c>
      <c r="AJ1027" s="23">
        <f>Q1027*(_xlfn.XLOOKUP(K1027,'FX rates'!$A$2:$A$38,'FX rates'!$B$2:$B$38))</f>
        <v>0</v>
      </c>
      <c r="AK1027" s="23">
        <f>R1027*(_xlfn.XLOOKUP(K1027,'FX rates'!$A$2:$A$38,'FX rates'!$B$2:$B$38))</f>
        <v>0</v>
      </c>
      <c r="AM1027" s="4"/>
      <c r="AN1027" s="4"/>
      <c r="AO1027" s="4"/>
      <c r="AP1027" s="32">
        <f t="shared" si="228"/>
        <v>0.90322580645161277</v>
      </c>
      <c r="AQ1027" s="32">
        <f t="shared" si="229"/>
        <v>0</v>
      </c>
      <c r="AR1027" s="24">
        <f t="shared" ref="AR1027:AR1090" si="234">X1027*(1+AP1027)</f>
        <v>407052.80000000005</v>
      </c>
      <c r="AS1027" s="24" t="str">
        <f t="shared" ref="AS1027:AS1090" si="235">IF(AQ1027&gt;0,X1027*(1+AQ1027),"0")</f>
        <v>0</v>
      </c>
      <c r="AT1027" s="24">
        <f t="shared" ref="AT1027:AT1090" si="236">AD1027*(0.9)</f>
        <v>558835.20000000007</v>
      </c>
      <c r="AU1027" s="24">
        <f t="shared" ref="AU1027:AU1090" si="237">AD1027-AT1027</f>
        <v>62092.800000000047</v>
      </c>
    </row>
    <row r="1028" spans="1:47" x14ac:dyDescent="0.25">
      <c r="A1028" s="28" t="s">
        <v>15926</v>
      </c>
      <c r="B1028" s="28" t="s">
        <v>2183</v>
      </c>
      <c r="C1028" s="28" t="s">
        <v>2184</v>
      </c>
      <c r="D1028" s="28" t="s">
        <v>2185</v>
      </c>
      <c r="E1028" s="28" t="s">
        <v>2186</v>
      </c>
      <c r="F1028" s="29">
        <v>44648</v>
      </c>
      <c r="G1028" s="29">
        <v>44896</v>
      </c>
      <c r="H1028" s="28" t="s">
        <v>2187</v>
      </c>
      <c r="I1028" s="28" t="s">
        <v>16051</v>
      </c>
      <c r="J1028" s="28" t="s">
        <v>16037</v>
      </c>
      <c r="K1028" s="28" t="s">
        <v>2188</v>
      </c>
      <c r="L1028" s="27">
        <v>33706.750000000007</v>
      </c>
      <c r="M1028" s="27">
        <v>2970.0000000000005</v>
      </c>
      <c r="N1028" s="27">
        <v>0</v>
      </c>
      <c r="O1028" s="27">
        <v>0</v>
      </c>
      <c r="P1028" s="27">
        <f t="shared" si="224"/>
        <v>2970.0000000000005</v>
      </c>
      <c r="Q1028" s="27">
        <v>0</v>
      </c>
      <c r="R1028" s="27">
        <v>0</v>
      </c>
      <c r="S1028" s="27">
        <v>0</v>
      </c>
      <c r="T1028" s="27">
        <f t="shared" si="225"/>
        <v>0</v>
      </c>
      <c r="U1028" s="27">
        <v>0</v>
      </c>
      <c r="V1028" s="27">
        <f t="shared" si="226"/>
        <v>36676.750000000007</v>
      </c>
      <c r="W1028" s="28" t="s">
        <v>2189</v>
      </c>
      <c r="X1028" s="27">
        <v>36740.357500000013</v>
      </c>
      <c r="Y1028" s="27">
        <f t="shared" si="230"/>
        <v>76718.015000000014</v>
      </c>
      <c r="Z1028" s="4" t="str" cm="1">
        <f t="array" ref="Z1028">_xlfn.IFS(YEARFRAC(F1028,G1028)&lt;1,"&lt;1 Year",YEARFRAC(F1028,G1028)&lt;=5,"1-5 Years",YEARFRAC(F1028,G1028)&gt;5,"&gt;5 Years")</f>
        <v>&lt;1 Year</v>
      </c>
      <c r="AA1028" s="24">
        <f>L1028*(_xlfn.XLOOKUP(K1028,'FX rates'!$A$2:$A$38,'FX rates'!$B$2:$B$38))</f>
        <v>44851.886890049616</v>
      </c>
      <c r="AB1028" s="24">
        <f>V1028*(_xlfn.XLOOKUP(K1028,'FX rates'!$A$2:$A$38,'FX rates'!$B$2:$B$38))</f>
        <v>48803.917390274277</v>
      </c>
      <c r="AC1028" s="24">
        <f>X1028*(_xlfn.XLOOKUP(W1028,'FX rates'!$A$2:$A$38,'FX rates'!$B$2:$B$38))</f>
        <v>48888.556710154095</v>
      </c>
      <c r="AD1028" s="24">
        <f>Y1028*(_xlfn.XLOOKUP(W1028,'FX rates'!$A$2:$A$38,'FX rates'!$B$2:$B$38))</f>
        <v>102084.82666555305</v>
      </c>
      <c r="AE1028" s="30">
        <f t="shared" si="231"/>
        <v>9.0000000000000288E-2</v>
      </c>
      <c r="AF1028" s="31">
        <f t="shared" si="232"/>
        <v>3033.6075000000055</v>
      </c>
      <c r="AG1028" s="23">
        <f t="shared" si="233"/>
        <v>3952.0305002246605</v>
      </c>
      <c r="AH1028" s="35">
        <f t="shared" si="227"/>
        <v>1.3306500000756409</v>
      </c>
      <c r="AI1028" s="23">
        <f>U1028*(_xlfn.XLOOKUP(K1028,'FX rates'!$A$2:$A$38,'FX rates'!$B$2:$B$38))</f>
        <v>0</v>
      </c>
      <c r="AJ1028" s="23">
        <f>Q1028*(_xlfn.XLOOKUP(K1028,'FX rates'!$A$2:$A$38,'FX rates'!$B$2:$B$38))</f>
        <v>0</v>
      </c>
      <c r="AK1028" s="23">
        <f>R1028*(_xlfn.XLOOKUP(K1028,'FX rates'!$A$2:$A$38,'FX rates'!$B$2:$B$38))</f>
        <v>0</v>
      </c>
      <c r="AM1028" s="4"/>
      <c r="AN1028" s="4"/>
      <c r="AO1028" s="4"/>
      <c r="AP1028" s="32">
        <f t="shared" si="228"/>
        <v>8.8112915068940187E-2</v>
      </c>
      <c r="AQ1028" s="32">
        <f t="shared" si="229"/>
        <v>0</v>
      </c>
      <c r="AR1028" s="24">
        <f t="shared" si="234"/>
        <v>39977.657500000008</v>
      </c>
      <c r="AS1028" s="24" t="str">
        <f t="shared" si="235"/>
        <v>0</v>
      </c>
      <c r="AT1028" s="24">
        <f t="shared" si="236"/>
        <v>91876.343998997749</v>
      </c>
      <c r="AU1028" s="24">
        <f t="shared" si="237"/>
        <v>10208.482666555297</v>
      </c>
    </row>
    <row r="1029" spans="1:47" x14ac:dyDescent="0.25">
      <c r="A1029" s="28" t="s">
        <v>15927</v>
      </c>
      <c r="B1029" s="28" t="s">
        <v>13460</v>
      </c>
      <c r="C1029" s="28" t="s">
        <v>13461</v>
      </c>
      <c r="D1029" s="28" t="s">
        <v>13462</v>
      </c>
      <c r="E1029" s="28" t="s">
        <v>13463</v>
      </c>
      <c r="F1029" s="29">
        <v>44648</v>
      </c>
      <c r="G1029" s="29">
        <v>44896</v>
      </c>
      <c r="H1029" s="28" t="s">
        <v>13464</v>
      </c>
      <c r="I1029" s="28" t="s">
        <v>16048</v>
      </c>
      <c r="J1029" s="28" t="s">
        <v>16046</v>
      </c>
      <c r="K1029" s="28" t="s">
        <v>13465</v>
      </c>
      <c r="L1029" s="27">
        <v>273460</v>
      </c>
      <c r="M1029" s="27">
        <v>565510</v>
      </c>
      <c r="N1029" s="27">
        <v>0</v>
      </c>
      <c r="O1029" s="27">
        <v>0</v>
      </c>
      <c r="P1029" s="27">
        <f t="shared" si="224"/>
        <v>565510</v>
      </c>
      <c r="Q1029" s="27">
        <v>0</v>
      </c>
      <c r="R1029" s="27">
        <v>0</v>
      </c>
      <c r="S1029" s="27">
        <v>0</v>
      </c>
      <c r="T1029" s="27">
        <f t="shared" si="225"/>
        <v>0</v>
      </c>
      <c r="U1029" s="27">
        <v>282500</v>
      </c>
      <c r="V1029" s="27">
        <f t="shared" si="226"/>
        <v>1121470</v>
      </c>
      <c r="W1029" s="28" t="s">
        <v>13466</v>
      </c>
      <c r="X1029" s="27">
        <v>314479</v>
      </c>
      <c r="Y1029" s="27">
        <f t="shared" si="230"/>
        <v>1279294.5</v>
      </c>
      <c r="Z1029" s="4" t="str" cm="1">
        <f t="array" ref="Z1029">_xlfn.IFS(YEARFRAC(F1029,G1029)&lt;1,"&lt;1 Year",YEARFRAC(F1029,G1029)&lt;=5,"1-5 Years",YEARFRAC(F1029,G1029)&gt;5,"&gt;5 Years")</f>
        <v>&lt;1 Year</v>
      </c>
      <c r="AA1029" s="24">
        <f>L1029*(_xlfn.XLOOKUP(K1029,'FX rates'!$A$2:$A$38,'FX rates'!$B$2:$B$38))</f>
        <v>273460</v>
      </c>
      <c r="AB1029" s="24">
        <f>V1029*(_xlfn.XLOOKUP(K1029,'FX rates'!$A$2:$A$38,'FX rates'!$B$2:$B$38))</f>
        <v>1121470</v>
      </c>
      <c r="AC1029" s="24">
        <f>X1029*(_xlfn.XLOOKUP(W1029,'FX rates'!$A$2:$A$38,'FX rates'!$B$2:$B$38))</f>
        <v>314479</v>
      </c>
      <c r="AD1029" s="24">
        <f>Y1029*(_xlfn.XLOOKUP(W1029,'FX rates'!$A$2:$A$38,'FX rates'!$B$2:$B$38))</f>
        <v>1279294.5</v>
      </c>
      <c r="AE1029" s="30">
        <f t="shared" si="231"/>
        <v>0.15</v>
      </c>
      <c r="AF1029" s="31">
        <f t="shared" si="232"/>
        <v>41019</v>
      </c>
      <c r="AG1029" s="23">
        <f t="shared" si="233"/>
        <v>848010</v>
      </c>
      <c r="AH1029" s="35">
        <f t="shared" si="227"/>
        <v>1</v>
      </c>
      <c r="AI1029" s="23">
        <f>U1029*(_xlfn.XLOOKUP(K1029,'FX rates'!$A$2:$A$38,'FX rates'!$B$2:$B$38))</f>
        <v>282500</v>
      </c>
      <c r="AJ1029" s="23">
        <f>Q1029*(_xlfn.XLOOKUP(K1029,'FX rates'!$A$2:$A$38,'FX rates'!$B$2:$B$38))</f>
        <v>0</v>
      </c>
      <c r="AK1029" s="23">
        <f>R1029*(_xlfn.XLOOKUP(K1029,'FX rates'!$A$2:$A$38,'FX rates'!$B$2:$B$38))</f>
        <v>0</v>
      </c>
      <c r="AM1029" s="4"/>
      <c r="AN1029" s="4"/>
      <c r="AO1029" s="4"/>
      <c r="AP1029" s="32">
        <f t="shared" si="228"/>
        <v>2.0679806918744972</v>
      </c>
      <c r="AQ1029" s="32">
        <f t="shared" si="229"/>
        <v>0</v>
      </c>
      <c r="AR1029" s="24">
        <f t="shared" si="234"/>
        <v>964815.5</v>
      </c>
      <c r="AS1029" s="24" t="str">
        <f t="shared" si="235"/>
        <v>0</v>
      </c>
      <c r="AT1029" s="24">
        <f t="shared" si="236"/>
        <v>1151365.05</v>
      </c>
      <c r="AU1029" s="24">
        <f t="shared" si="237"/>
        <v>127929.44999999995</v>
      </c>
    </row>
    <row r="1030" spans="1:47" x14ac:dyDescent="0.25">
      <c r="A1030" s="28" t="s">
        <v>15928</v>
      </c>
      <c r="B1030" s="28" t="s">
        <v>13467</v>
      </c>
      <c r="C1030" s="28" t="s">
        <v>13468</v>
      </c>
      <c r="D1030" s="28" t="s">
        <v>13469</v>
      </c>
      <c r="E1030" s="28" t="s">
        <v>13470</v>
      </c>
      <c r="F1030" s="29">
        <v>44648</v>
      </c>
      <c r="G1030" s="29">
        <v>44896</v>
      </c>
      <c r="H1030" s="28" t="s">
        <v>13471</v>
      </c>
      <c r="I1030" s="28" t="s">
        <v>16043</v>
      </c>
      <c r="J1030" s="28" t="s">
        <v>16056</v>
      </c>
      <c r="K1030" s="28" t="s">
        <v>13472</v>
      </c>
      <c r="L1030" s="27">
        <v>173888</v>
      </c>
      <c r="M1030" s="27">
        <v>69355</v>
      </c>
      <c r="N1030" s="27">
        <v>0</v>
      </c>
      <c r="O1030" s="27">
        <v>0</v>
      </c>
      <c r="P1030" s="27">
        <f t="shared" si="224"/>
        <v>69355</v>
      </c>
      <c r="Q1030" s="27">
        <v>0</v>
      </c>
      <c r="R1030" s="27">
        <v>0</v>
      </c>
      <c r="S1030" s="27">
        <v>0</v>
      </c>
      <c r="T1030" s="27">
        <f t="shared" si="225"/>
        <v>0</v>
      </c>
      <c r="U1030" s="27">
        <v>0</v>
      </c>
      <c r="V1030" s="27">
        <f t="shared" si="226"/>
        <v>243243</v>
      </c>
      <c r="W1030" s="28" t="s">
        <v>13473</v>
      </c>
      <c r="X1030" s="27">
        <v>175626.88</v>
      </c>
      <c r="Y1030" s="27">
        <f t="shared" si="230"/>
        <v>421302.31000000006</v>
      </c>
      <c r="Z1030" s="4" t="str" cm="1">
        <f t="array" ref="Z1030">_xlfn.IFS(YEARFRAC(F1030,G1030)&lt;1,"&lt;1 Year",YEARFRAC(F1030,G1030)&lt;=5,"1-5 Years",YEARFRAC(F1030,G1030)&gt;5,"&gt;5 Years")</f>
        <v>&lt;1 Year</v>
      </c>
      <c r="AA1030" s="24">
        <f>L1030*(_xlfn.XLOOKUP(K1030,'FX rates'!$A$2:$A$38,'FX rates'!$B$2:$B$38))</f>
        <v>173888</v>
      </c>
      <c r="AB1030" s="24">
        <f>V1030*(_xlfn.XLOOKUP(K1030,'FX rates'!$A$2:$A$38,'FX rates'!$B$2:$B$38))</f>
        <v>243243</v>
      </c>
      <c r="AC1030" s="24">
        <f>X1030*(_xlfn.XLOOKUP(W1030,'FX rates'!$A$2:$A$38,'FX rates'!$B$2:$B$38))</f>
        <v>175626.88</v>
      </c>
      <c r="AD1030" s="24">
        <f>Y1030*(_xlfn.XLOOKUP(W1030,'FX rates'!$A$2:$A$38,'FX rates'!$B$2:$B$38))</f>
        <v>421302.31000000006</v>
      </c>
      <c r="AE1030" s="30">
        <f t="shared" si="231"/>
        <v>1.0000000000000026E-2</v>
      </c>
      <c r="AF1030" s="31">
        <f t="shared" si="232"/>
        <v>1738.8800000000047</v>
      </c>
      <c r="AG1030" s="23">
        <f t="shared" si="233"/>
        <v>69355</v>
      </c>
      <c r="AH1030" s="35">
        <f t="shared" si="227"/>
        <v>1</v>
      </c>
      <c r="AI1030" s="23">
        <f>U1030*(_xlfn.XLOOKUP(K1030,'FX rates'!$A$2:$A$38,'FX rates'!$B$2:$B$38))</f>
        <v>0</v>
      </c>
      <c r="AJ1030" s="23">
        <f>Q1030*(_xlfn.XLOOKUP(K1030,'FX rates'!$A$2:$A$38,'FX rates'!$B$2:$B$38))</f>
        <v>0</v>
      </c>
      <c r="AK1030" s="23">
        <f>R1030*(_xlfn.XLOOKUP(K1030,'FX rates'!$A$2:$A$38,'FX rates'!$B$2:$B$38))</f>
        <v>0</v>
      </c>
      <c r="AM1030" s="4"/>
      <c r="AN1030" s="4"/>
      <c r="AO1030" s="4"/>
      <c r="AP1030" s="32">
        <f t="shared" si="228"/>
        <v>0.39884868421052633</v>
      </c>
      <c r="AQ1030" s="32">
        <f t="shared" si="229"/>
        <v>0</v>
      </c>
      <c r="AR1030" s="24">
        <f t="shared" si="234"/>
        <v>245675.43000000002</v>
      </c>
      <c r="AS1030" s="24" t="str">
        <f t="shared" si="235"/>
        <v>0</v>
      </c>
      <c r="AT1030" s="24">
        <f t="shared" si="236"/>
        <v>379172.07900000009</v>
      </c>
      <c r="AU1030" s="24">
        <f t="shared" si="237"/>
        <v>42130.230999999971</v>
      </c>
    </row>
    <row r="1031" spans="1:47" x14ac:dyDescent="0.25">
      <c r="A1031" s="28" t="s">
        <v>15929</v>
      </c>
      <c r="B1031" s="28" t="s">
        <v>13474</v>
      </c>
      <c r="C1031" s="28" t="s">
        <v>13475</v>
      </c>
      <c r="D1031" s="28" t="s">
        <v>13476</v>
      </c>
      <c r="E1031" s="28" t="s">
        <v>13477</v>
      </c>
      <c r="F1031" s="29">
        <v>44648</v>
      </c>
      <c r="G1031" s="29">
        <v>44896</v>
      </c>
      <c r="H1031" s="28" t="s">
        <v>13478</v>
      </c>
      <c r="I1031" s="28" t="s">
        <v>16047</v>
      </c>
      <c r="J1031" s="28" t="s">
        <v>16056</v>
      </c>
      <c r="K1031" s="28" t="s">
        <v>13479</v>
      </c>
      <c r="L1031" s="27">
        <v>185691.00000000003</v>
      </c>
      <c r="M1031" s="27">
        <v>240240</v>
      </c>
      <c r="N1031" s="27">
        <v>0</v>
      </c>
      <c r="O1031" s="27">
        <v>0</v>
      </c>
      <c r="P1031" s="27">
        <f t="shared" si="224"/>
        <v>240240</v>
      </c>
      <c r="Q1031" s="27">
        <v>0</v>
      </c>
      <c r="R1031" s="27">
        <v>0</v>
      </c>
      <c r="S1031" s="27">
        <v>0</v>
      </c>
      <c r="T1031" s="27">
        <f t="shared" si="225"/>
        <v>0</v>
      </c>
      <c r="U1031" s="27">
        <v>0</v>
      </c>
      <c r="V1031" s="27">
        <f t="shared" si="226"/>
        <v>425931</v>
      </c>
      <c r="W1031" s="28" t="s">
        <v>13480</v>
      </c>
      <c r="X1031" s="27">
        <v>187547.91000000003</v>
      </c>
      <c r="Y1031" s="27">
        <f t="shared" si="230"/>
        <v>617738.22000000009</v>
      </c>
      <c r="Z1031" s="4" t="str" cm="1">
        <f t="array" ref="Z1031">_xlfn.IFS(YEARFRAC(F1031,G1031)&lt;1,"&lt;1 Year",YEARFRAC(F1031,G1031)&lt;=5,"1-5 Years",YEARFRAC(F1031,G1031)&gt;5,"&gt;5 Years")</f>
        <v>&lt;1 Year</v>
      </c>
      <c r="AA1031" s="24">
        <f>L1031*(_xlfn.XLOOKUP(K1031,'FX rates'!$A$2:$A$38,'FX rates'!$B$2:$B$38))</f>
        <v>185691.00000000003</v>
      </c>
      <c r="AB1031" s="24">
        <f>V1031*(_xlfn.XLOOKUP(K1031,'FX rates'!$A$2:$A$38,'FX rates'!$B$2:$B$38))</f>
        <v>425931</v>
      </c>
      <c r="AC1031" s="24">
        <f>X1031*(_xlfn.XLOOKUP(W1031,'FX rates'!$A$2:$A$38,'FX rates'!$B$2:$B$38))</f>
        <v>187547.91000000003</v>
      </c>
      <c r="AD1031" s="24">
        <f>Y1031*(_xlfn.XLOOKUP(W1031,'FX rates'!$A$2:$A$38,'FX rates'!$B$2:$B$38))</f>
        <v>617738.22000000009</v>
      </c>
      <c r="AE1031" s="30">
        <f t="shared" si="231"/>
        <v>1.0000000000000018E-2</v>
      </c>
      <c r="AF1031" s="31">
        <f t="shared" si="232"/>
        <v>1856.9100000000035</v>
      </c>
      <c r="AG1031" s="23">
        <f t="shared" si="233"/>
        <v>240239.99999999997</v>
      </c>
      <c r="AH1031" s="35">
        <f t="shared" si="227"/>
        <v>1</v>
      </c>
      <c r="AI1031" s="23">
        <f>U1031*(_xlfn.XLOOKUP(K1031,'FX rates'!$A$2:$A$38,'FX rates'!$B$2:$B$38))</f>
        <v>0</v>
      </c>
      <c r="AJ1031" s="23">
        <f>Q1031*(_xlfn.XLOOKUP(K1031,'FX rates'!$A$2:$A$38,'FX rates'!$B$2:$B$38))</f>
        <v>0</v>
      </c>
      <c r="AK1031" s="23">
        <f>R1031*(_xlfn.XLOOKUP(K1031,'FX rates'!$A$2:$A$38,'FX rates'!$B$2:$B$38))</f>
        <v>0</v>
      </c>
      <c r="AM1031" s="4"/>
      <c r="AN1031" s="4"/>
      <c r="AO1031" s="4"/>
      <c r="AP1031" s="32">
        <f t="shared" si="228"/>
        <v>1.2937622178780877</v>
      </c>
      <c r="AQ1031" s="32">
        <f t="shared" si="229"/>
        <v>0</v>
      </c>
      <c r="AR1031" s="24">
        <f t="shared" si="234"/>
        <v>430190.31000000006</v>
      </c>
      <c r="AS1031" s="24" t="str">
        <f t="shared" si="235"/>
        <v>0</v>
      </c>
      <c r="AT1031" s="24">
        <f t="shared" si="236"/>
        <v>555964.39800000004</v>
      </c>
      <c r="AU1031" s="24">
        <f t="shared" si="237"/>
        <v>61773.822000000044</v>
      </c>
    </row>
    <row r="1032" spans="1:47" x14ac:dyDescent="0.25">
      <c r="A1032" s="28" t="s">
        <v>15930</v>
      </c>
      <c r="B1032" s="28" t="s">
        <v>13481</v>
      </c>
      <c r="C1032" s="28" t="s">
        <v>13482</v>
      </c>
      <c r="D1032" s="28" t="s">
        <v>13483</v>
      </c>
      <c r="E1032" s="28" t="s">
        <v>13484</v>
      </c>
      <c r="F1032" s="29">
        <v>44648</v>
      </c>
      <c r="G1032" s="29">
        <v>44896</v>
      </c>
      <c r="H1032" s="28" t="s">
        <v>13485</v>
      </c>
      <c r="I1032" s="28" t="s">
        <v>16037</v>
      </c>
      <c r="J1032" s="28" t="s">
        <v>16040</v>
      </c>
      <c r="K1032" s="28" t="s">
        <v>13486</v>
      </c>
      <c r="L1032" s="27">
        <v>205920.00000000003</v>
      </c>
      <c r="M1032" s="27">
        <v>503360</v>
      </c>
      <c r="N1032" s="27">
        <v>0</v>
      </c>
      <c r="O1032" s="27">
        <v>0</v>
      </c>
      <c r="P1032" s="27">
        <f t="shared" si="224"/>
        <v>503360</v>
      </c>
      <c r="Q1032" s="27">
        <v>0</v>
      </c>
      <c r="R1032" s="27">
        <v>0</v>
      </c>
      <c r="S1032" s="27">
        <v>0</v>
      </c>
      <c r="T1032" s="27">
        <f t="shared" si="225"/>
        <v>0</v>
      </c>
      <c r="U1032" s="27">
        <v>94080.000000000015</v>
      </c>
      <c r="V1032" s="27">
        <f t="shared" si="226"/>
        <v>803360</v>
      </c>
      <c r="W1032" s="28" t="s">
        <v>13487</v>
      </c>
      <c r="X1032" s="27">
        <v>210038.40000000002</v>
      </c>
      <c r="Y1032" s="27">
        <f t="shared" si="230"/>
        <v>933504</v>
      </c>
      <c r="Z1032" s="4" t="str" cm="1">
        <f t="array" ref="Z1032">_xlfn.IFS(YEARFRAC(F1032,G1032)&lt;1,"&lt;1 Year",YEARFRAC(F1032,G1032)&lt;=5,"1-5 Years",YEARFRAC(F1032,G1032)&gt;5,"&gt;5 Years")</f>
        <v>&lt;1 Year</v>
      </c>
      <c r="AA1032" s="24">
        <f>L1032*(_xlfn.XLOOKUP(K1032,'FX rates'!$A$2:$A$38,'FX rates'!$B$2:$B$38))</f>
        <v>240370.41599385857</v>
      </c>
      <c r="AB1032" s="24">
        <f>V1032*(_xlfn.XLOOKUP(K1032,'FX rates'!$A$2:$A$38,'FX rates'!$B$2:$B$38))</f>
        <v>937762.12797604012</v>
      </c>
      <c r="AC1032" s="24">
        <f>X1032*(_xlfn.XLOOKUP(W1032,'FX rates'!$A$2:$A$38,'FX rates'!$B$2:$B$38))</f>
        <v>245177.82431373571</v>
      </c>
      <c r="AD1032" s="24">
        <f>Y1032*(_xlfn.XLOOKUP(W1032,'FX rates'!$A$2:$A$38,'FX rates'!$B$2:$B$38))</f>
        <v>1089679.2191721587</v>
      </c>
      <c r="AE1032" s="30">
        <f t="shared" si="231"/>
        <v>1.9999999999999872E-2</v>
      </c>
      <c r="AF1032" s="31">
        <f t="shared" si="232"/>
        <v>4118.3999999999942</v>
      </c>
      <c r="AG1032" s="23">
        <f t="shared" si="233"/>
        <v>697391.71198218153</v>
      </c>
      <c r="AH1032" s="35">
        <f t="shared" si="227"/>
        <v>1.1672999999701754</v>
      </c>
      <c r="AI1032" s="23">
        <f>U1032*(_xlfn.XLOOKUP(K1032,'FX rates'!$A$2:$A$38,'FX rates'!$B$2:$B$38))</f>
        <v>109819.58399719412</v>
      </c>
      <c r="AJ1032" s="23">
        <f>Q1032*(_xlfn.XLOOKUP(K1032,'FX rates'!$A$2:$A$38,'FX rates'!$B$2:$B$38))</f>
        <v>0</v>
      </c>
      <c r="AK1032" s="23">
        <f>R1032*(_xlfn.XLOOKUP(K1032,'FX rates'!$A$2:$A$38,'FX rates'!$B$2:$B$38))</f>
        <v>0</v>
      </c>
      <c r="AM1032" s="4"/>
      <c r="AN1032" s="4"/>
      <c r="AO1032" s="4"/>
      <c r="AP1032" s="32">
        <f t="shared" si="228"/>
        <v>2.4444444444444442</v>
      </c>
      <c r="AQ1032" s="32">
        <f t="shared" si="229"/>
        <v>0</v>
      </c>
      <c r="AR1032" s="24">
        <f t="shared" si="234"/>
        <v>723465.6</v>
      </c>
      <c r="AS1032" s="24" t="str">
        <f t="shared" si="235"/>
        <v>0</v>
      </c>
      <c r="AT1032" s="24">
        <f t="shared" si="236"/>
        <v>980711.29725494294</v>
      </c>
      <c r="AU1032" s="24">
        <f t="shared" si="237"/>
        <v>108967.9219172158</v>
      </c>
    </row>
    <row r="1033" spans="1:47" x14ac:dyDescent="0.25">
      <c r="A1033" s="28" t="s">
        <v>15931</v>
      </c>
      <c r="B1033" s="28" t="s">
        <v>13488</v>
      </c>
      <c r="C1033" s="28" t="s">
        <v>13489</v>
      </c>
      <c r="D1033" s="28" t="s">
        <v>13490</v>
      </c>
      <c r="E1033" s="28" t="s">
        <v>13491</v>
      </c>
      <c r="F1033" s="29">
        <v>44648</v>
      </c>
      <c r="G1033" s="29">
        <v>44896</v>
      </c>
      <c r="H1033" s="28" t="s">
        <v>13492</v>
      </c>
      <c r="I1033" s="28" t="s">
        <v>16046</v>
      </c>
      <c r="J1033" s="28" t="s">
        <v>16055</v>
      </c>
      <c r="K1033" s="28" t="s">
        <v>13493</v>
      </c>
      <c r="L1033" s="27">
        <v>73260</v>
      </c>
      <c r="M1033" s="27">
        <v>22011.000000000004</v>
      </c>
      <c r="N1033" s="27">
        <v>0</v>
      </c>
      <c r="O1033" s="27">
        <v>0</v>
      </c>
      <c r="P1033" s="27">
        <f t="shared" si="224"/>
        <v>22011.000000000004</v>
      </c>
      <c r="Q1033" s="27">
        <v>0</v>
      </c>
      <c r="R1033" s="27">
        <v>0</v>
      </c>
      <c r="S1033" s="27">
        <v>0</v>
      </c>
      <c r="T1033" s="27">
        <f t="shared" si="225"/>
        <v>0</v>
      </c>
      <c r="U1033" s="27">
        <v>0</v>
      </c>
      <c r="V1033" s="27">
        <f t="shared" si="226"/>
        <v>95271</v>
      </c>
      <c r="W1033" s="28" t="s">
        <v>13494</v>
      </c>
      <c r="X1033" s="27">
        <v>75457.8</v>
      </c>
      <c r="Y1033" s="27">
        <f t="shared" si="230"/>
        <v>173586.93</v>
      </c>
      <c r="Z1033" s="4" t="str" cm="1">
        <f t="array" ref="Z1033">_xlfn.IFS(YEARFRAC(F1033,G1033)&lt;1,"&lt;1 Year",YEARFRAC(F1033,G1033)&lt;=5,"1-5 Years",YEARFRAC(F1033,G1033)&gt;5,"&gt;5 Years")</f>
        <v>&lt;1 Year</v>
      </c>
      <c r="AA1033" s="24">
        <f>L1033*(_xlfn.XLOOKUP(K1033,'FX rates'!$A$2:$A$38,'FX rates'!$B$2:$B$38))</f>
        <v>97483.419005541451</v>
      </c>
      <c r="AB1033" s="24">
        <f>V1033*(_xlfn.XLOOKUP(K1033,'FX rates'!$A$2:$A$38,'FX rates'!$B$2:$B$38))</f>
        <v>126772.35615720639</v>
      </c>
      <c r="AC1033" s="24">
        <f>X1033*(_xlfn.XLOOKUP(W1033,'FX rates'!$A$2:$A$38,'FX rates'!$B$2:$B$38))</f>
        <v>100407.9215757077</v>
      </c>
      <c r="AD1033" s="24">
        <f>Y1033*(_xlfn.XLOOKUP(W1033,'FX rates'!$A$2:$A$38,'FX rates'!$B$2:$B$38))</f>
        <v>230983.44841763028</v>
      </c>
      <c r="AE1033" s="30">
        <f t="shared" si="231"/>
        <v>3.0000000000000093E-2</v>
      </c>
      <c r="AF1033" s="31">
        <f t="shared" si="232"/>
        <v>2197.8000000000029</v>
      </c>
      <c r="AG1033" s="23">
        <f t="shared" si="233"/>
        <v>29288.937151664941</v>
      </c>
      <c r="AH1033" s="35">
        <f t="shared" si="227"/>
        <v>1.3306500000756409</v>
      </c>
      <c r="AI1033" s="23">
        <f>U1033*(_xlfn.XLOOKUP(K1033,'FX rates'!$A$2:$A$38,'FX rates'!$B$2:$B$38))</f>
        <v>0</v>
      </c>
      <c r="AJ1033" s="23">
        <f>Q1033*(_xlfn.XLOOKUP(K1033,'FX rates'!$A$2:$A$38,'FX rates'!$B$2:$B$38))</f>
        <v>0</v>
      </c>
      <c r="AK1033" s="23">
        <f>R1033*(_xlfn.XLOOKUP(K1033,'FX rates'!$A$2:$A$38,'FX rates'!$B$2:$B$38))</f>
        <v>0</v>
      </c>
      <c r="AM1033" s="4"/>
      <c r="AN1033" s="4"/>
      <c r="AO1033" s="4"/>
      <c r="AP1033" s="32">
        <f t="shared" si="228"/>
        <v>0.30045045045045049</v>
      </c>
      <c r="AQ1033" s="32">
        <f t="shared" si="229"/>
        <v>0</v>
      </c>
      <c r="AR1033" s="24">
        <f t="shared" si="234"/>
        <v>98129.13</v>
      </c>
      <c r="AS1033" s="24" t="str">
        <f t="shared" si="235"/>
        <v>0</v>
      </c>
      <c r="AT1033" s="24">
        <f t="shared" si="236"/>
        <v>207885.10357586725</v>
      </c>
      <c r="AU1033" s="24">
        <f t="shared" si="237"/>
        <v>23098.344841763028</v>
      </c>
    </row>
    <row r="1034" spans="1:47" x14ac:dyDescent="0.25">
      <c r="A1034" s="28" t="s">
        <v>15932</v>
      </c>
      <c r="B1034" s="28" t="s">
        <v>13495</v>
      </c>
      <c r="C1034" s="28" t="s">
        <v>13496</v>
      </c>
      <c r="D1034" s="28" t="s">
        <v>13497</v>
      </c>
      <c r="E1034" s="28" t="s">
        <v>13498</v>
      </c>
      <c r="F1034" s="29">
        <v>44648</v>
      </c>
      <c r="G1034" s="29">
        <v>44896</v>
      </c>
      <c r="H1034" s="28" t="s">
        <v>13499</v>
      </c>
      <c r="I1034" s="28" t="s">
        <v>16035</v>
      </c>
      <c r="J1034" s="28" t="s">
        <v>16035</v>
      </c>
      <c r="K1034" s="28" t="s">
        <v>13500</v>
      </c>
      <c r="L1034" s="27">
        <v>194425.00000000003</v>
      </c>
      <c r="M1034" s="27">
        <v>75075</v>
      </c>
      <c r="N1034" s="27">
        <v>0</v>
      </c>
      <c r="O1034" s="27">
        <v>0</v>
      </c>
      <c r="P1034" s="27">
        <f t="shared" si="224"/>
        <v>75075</v>
      </c>
      <c r="Q1034" s="27">
        <v>0</v>
      </c>
      <c r="R1034" s="27">
        <v>0</v>
      </c>
      <c r="S1034" s="27">
        <v>0</v>
      </c>
      <c r="T1034" s="27">
        <f t="shared" si="225"/>
        <v>0</v>
      </c>
      <c r="U1034" s="27">
        <v>0</v>
      </c>
      <c r="V1034" s="27">
        <f t="shared" si="226"/>
        <v>269500</v>
      </c>
      <c r="W1034" s="28" t="s">
        <v>13501</v>
      </c>
      <c r="X1034" s="27">
        <v>204146.25000000003</v>
      </c>
      <c r="Y1034" s="27">
        <f t="shared" si="230"/>
        <v>487121.25</v>
      </c>
      <c r="Z1034" s="4" t="str" cm="1">
        <f t="array" ref="Z1034">_xlfn.IFS(YEARFRAC(F1034,G1034)&lt;1,"&lt;1 Year",YEARFRAC(F1034,G1034)&lt;=5,"1-5 Years",YEARFRAC(F1034,G1034)&gt;5,"&gt;5 Years")</f>
        <v>&lt;1 Year</v>
      </c>
      <c r="AA1034" s="24">
        <f>L1034*(_xlfn.XLOOKUP(K1034,'FX rates'!$A$2:$A$38,'FX rates'!$B$2:$B$38))</f>
        <v>194425.00000000003</v>
      </c>
      <c r="AB1034" s="24">
        <f>V1034*(_xlfn.XLOOKUP(K1034,'FX rates'!$A$2:$A$38,'FX rates'!$B$2:$B$38))</f>
        <v>269500</v>
      </c>
      <c r="AC1034" s="24">
        <f>X1034*(_xlfn.XLOOKUP(W1034,'FX rates'!$A$2:$A$38,'FX rates'!$B$2:$B$38))</f>
        <v>204146.25000000003</v>
      </c>
      <c r="AD1034" s="24">
        <f>Y1034*(_xlfn.XLOOKUP(W1034,'FX rates'!$A$2:$A$38,'FX rates'!$B$2:$B$38))</f>
        <v>487121.25</v>
      </c>
      <c r="AE1034" s="30">
        <f t="shared" si="231"/>
        <v>4.9999999999999996E-2</v>
      </c>
      <c r="AF1034" s="31">
        <f t="shared" si="232"/>
        <v>9721.25</v>
      </c>
      <c r="AG1034" s="23">
        <f t="shared" si="233"/>
        <v>75074.999999999971</v>
      </c>
      <c r="AH1034" s="35">
        <f t="shared" si="227"/>
        <v>1</v>
      </c>
      <c r="AI1034" s="23">
        <f>U1034*(_xlfn.XLOOKUP(K1034,'FX rates'!$A$2:$A$38,'FX rates'!$B$2:$B$38))</f>
        <v>0</v>
      </c>
      <c r="AJ1034" s="23">
        <f>Q1034*(_xlfn.XLOOKUP(K1034,'FX rates'!$A$2:$A$38,'FX rates'!$B$2:$B$38))</f>
        <v>0</v>
      </c>
      <c r="AK1034" s="23">
        <f>R1034*(_xlfn.XLOOKUP(K1034,'FX rates'!$A$2:$A$38,'FX rates'!$B$2:$B$38))</f>
        <v>0</v>
      </c>
      <c r="AM1034" s="4"/>
      <c r="AN1034" s="4"/>
      <c r="AO1034" s="4"/>
      <c r="AP1034" s="32">
        <f t="shared" si="228"/>
        <v>0.38613861386138609</v>
      </c>
      <c r="AQ1034" s="32">
        <f t="shared" si="229"/>
        <v>0</v>
      </c>
      <c r="AR1034" s="24">
        <f t="shared" si="234"/>
        <v>282975</v>
      </c>
      <c r="AS1034" s="24" t="str">
        <f t="shared" si="235"/>
        <v>0</v>
      </c>
      <c r="AT1034" s="24">
        <f t="shared" si="236"/>
        <v>438409.125</v>
      </c>
      <c r="AU1034" s="24">
        <f t="shared" si="237"/>
        <v>48712.125</v>
      </c>
    </row>
    <row r="1035" spans="1:47" x14ac:dyDescent="0.25">
      <c r="A1035" s="28" t="s">
        <v>15933</v>
      </c>
      <c r="B1035" s="28" t="s">
        <v>13502</v>
      </c>
      <c r="C1035" s="28" t="s">
        <v>13503</v>
      </c>
      <c r="D1035" s="28" t="s">
        <v>13504</v>
      </c>
      <c r="E1035" s="28" t="s">
        <v>13505</v>
      </c>
      <c r="F1035" s="29">
        <v>44648</v>
      </c>
      <c r="G1035" s="29">
        <v>44896</v>
      </c>
      <c r="H1035" s="28" t="s">
        <v>13506</v>
      </c>
      <c r="I1035" s="28" t="s">
        <v>16051</v>
      </c>
      <c r="J1035" s="28" t="s">
        <v>16047</v>
      </c>
      <c r="K1035" s="28" t="s">
        <v>13507</v>
      </c>
      <c r="L1035" s="27">
        <v>6406400.0000000009</v>
      </c>
      <c r="M1035" s="27">
        <v>2958246.5000000005</v>
      </c>
      <c r="N1035" s="27">
        <v>0</v>
      </c>
      <c r="O1035" s="27">
        <v>0</v>
      </c>
      <c r="P1035" s="27">
        <f t="shared" si="224"/>
        <v>2958246.5000000005</v>
      </c>
      <c r="Q1035" s="27">
        <v>0</v>
      </c>
      <c r="R1035" s="27">
        <v>0</v>
      </c>
      <c r="S1035" s="27">
        <v>0</v>
      </c>
      <c r="T1035" s="27">
        <f t="shared" si="225"/>
        <v>0</v>
      </c>
      <c r="U1035" s="27">
        <v>0</v>
      </c>
      <c r="V1035" s="27">
        <f t="shared" si="226"/>
        <v>9364646.5000000019</v>
      </c>
      <c r="W1035" s="28" t="s">
        <v>13508</v>
      </c>
      <c r="X1035" s="27">
        <v>6470464.0000000009</v>
      </c>
      <c r="Y1035" s="27">
        <f t="shared" si="230"/>
        <v>15928756.965000004</v>
      </c>
      <c r="Z1035" s="4" t="str" cm="1">
        <f t="array" ref="Z1035">_xlfn.IFS(YEARFRAC(F1035,G1035)&lt;1,"&lt;1 Year",YEARFRAC(F1035,G1035)&lt;=5,"1-5 Years",YEARFRAC(F1035,G1035)&gt;5,"&gt;5 Years")</f>
        <v>&lt;1 Year</v>
      </c>
      <c r="AA1035" s="24">
        <f>L1035*(_xlfn.XLOOKUP(K1035,'FX rates'!$A$2:$A$38,'FX rates'!$B$2:$B$38))</f>
        <v>94934.242210943587</v>
      </c>
      <c r="AB1035" s="24">
        <f>V1035*(_xlfn.XLOOKUP(K1035,'FX rates'!$A$2:$A$38,'FX rates'!$B$2:$B$38))</f>
        <v>138771.48149520249</v>
      </c>
      <c r="AC1035" s="24">
        <f>X1035*(_xlfn.XLOOKUP(W1035,'FX rates'!$A$2:$A$38,'FX rates'!$B$2:$B$38))</f>
        <v>95883.584633053033</v>
      </c>
      <c r="AD1035" s="24">
        <f>Y1035*(_xlfn.XLOOKUP(W1035,'FX rates'!$A$2:$A$38,'FX rates'!$B$2:$B$38))</f>
        <v>236042.78094320756</v>
      </c>
      <c r="AE1035" s="30">
        <f t="shared" si="231"/>
        <v>1.0000000000000111E-2</v>
      </c>
      <c r="AF1035" s="31">
        <f t="shared" si="232"/>
        <v>64064</v>
      </c>
      <c r="AG1035" s="23">
        <f t="shared" si="233"/>
        <v>43837.239284258903</v>
      </c>
      <c r="AH1035" s="35">
        <f t="shared" si="227"/>
        <v>1.4818656688771165E-2</v>
      </c>
      <c r="AI1035" s="23">
        <f>U1035*(_xlfn.XLOOKUP(K1035,'FX rates'!$A$2:$A$38,'FX rates'!$B$2:$B$38))</f>
        <v>0</v>
      </c>
      <c r="AJ1035" s="23">
        <f>Q1035*(_xlfn.XLOOKUP(K1035,'FX rates'!$A$2:$A$38,'FX rates'!$B$2:$B$38))</f>
        <v>0</v>
      </c>
      <c r="AK1035" s="23">
        <f>R1035*(_xlfn.XLOOKUP(K1035,'FX rates'!$A$2:$A$38,'FX rates'!$B$2:$B$38))</f>
        <v>0</v>
      </c>
      <c r="AM1035" s="4"/>
      <c r="AN1035" s="4"/>
      <c r="AO1035" s="4"/>
      <c r="AP1035" s="32">
        <f t="shared" si="228"/>
        <v>0.46176425137362637</v>
      </c>
      <c r="AQ1035" s="32">
        <f t="shared" si="229"/>
        <v>0</v>
      </c>
      <c r="AR1035" s="24">
        <f t="shared" si="234"/>
        <v>9458292.9650000017</v>
      </c>
      <c r="AS1035" s="24" t="str">
        <f t="shared" si="235"/>
        <v>0</v>
      </c>
      <c r="AT1035" s="24">
        <f t="shared" si="236"/>
        <v>212438.5028488868</v>
      </c>
      <c r="AU1035" s="24">
        <f t="shared" si="237"/>
        <v>23604.278094320762</v>
      </c>
    </row>
    <row r="1036" spans="1:47" x14ac:dyDescent="0.25">
      <c r="A1036" s="28" t="s">
        <v>14197</v>
      </c>
      <c r="B1036" s="28" t="s">
        <v>7513</v>
      </c>
      <c r="C1036" s="28" t="s">
        <v>7514</v>
      </c>
      <c r="D1036" s="28" t="s">
        <v>7515</v>
      </c>
      <c r="E1036" s="28" t="s">
        <v>7516</v>
      </c>
      <c r="F1036" s="29">
        <v>39874</v>
      </c>
      <c r="G1036" s="29">
        <v>44896</v>
      </c>
      <c r="H1036" s="28" t="s">
        <v>7517</v>
      </c>
      <c r="I1036" s="28" t="s">
        <v>16033</v>
      </c>
      <c r="J1036" s="28" t="s">
        <v>16055</v>
      </c>
      <c r="K1036" s="28" t="s">
        <v>7518</v>
      </c>
      <c r="L1036" s="27">
        <v>148318.5</v>
      </c>
      <c r="M1036" s="27">
        <v>23958.000000000004</v>
      </c>
      <c r="N1036" s="27">
        <v>0</v>
      </c>
      <c r="O1036" s="27">
        <v>0</v>
      </c>
      <c r="P1036" s="27">
        <f t="shared" si="224"/>
        <v>23958.000000000004</v>
      </c>
      <c r="Q1036" s="27">
        <v>0</v>
      </c>
      <c r="R1036" s="27">
        <v>16431</v>
      </c>
      <c r="S1036" s="27">
        <v>0</v>
      </c>
      <c r="T1036" s="27">
        <f t="shared" si="225"/>
        <v>16431</v>
      </c>
      <c r="U1036" s="27">
        <v>0</v>
      </c>
      <c r="V1036" s="27">
        <f t="shared" si="226"/>
        <v>188707.5</v>
      </c>
      <c r="W1036" s="28" t="s">
        <v>7519</v>
      </c>
      <c r="X1036" s="27">
        <v>154251.24000000002</v>
      </c>
      <c r="Y1036" s="27">
        <f t="shared" si="230"/>
        <v>333418.80000000005</v>
      </c>
      <c r="Z1036" s="4" t="str" cm="1">
        <f t="array" ref="Z1036">_xlfn.IFS(YEARFRAC(F1036,G1036)&lt;1,"&lt;1 Year",YEARFRAC(F1036,G1036)&lt;=5,"1-5 Years",YEARFRAC(F1036,G1036)&gt;5,"&gt;5 Years")</f>
        <v>&gt;5 Years</v>
      </c>
      <c r="AA1036" s="24">
        <f>L1036*(_xlfn.XLOOKUP(K1036,'FX rates'!$A$2:$A$38,'FX rates'!$B$2:$B$38))</f>
        <v>148318.5</v>
      </c>
      <c r="AB1036" s="24">
        <f>V1036*(_xlfn.XLOOKUP(K1036,'FX rates'!$A$2:$A$38,'FX rates'!$B$2:$B$38))</f>
        <v>188707.5</v>
      </c>
      <c r="AC1036" s="24">
        <f>X1036*(_xlfn.XLOOKUP(W1036,'FX rates'!$A$2:$A$38,'FX rates'!$B$2:$B$38))</f>
        <v>154251.24000000002</v>
      </c>
      <c r="AD1036" s="24">
        <f>Y1036*(_xlfn.XLOOKUP(W1036,'FX rates'!$A$2:$A$38,'FX rates'!$B$2:$B$38))</f>
        <v>333418.80000000005</v>
      </c>
      <c r="AE1036" s="30">
        <f t="shared" si="231"/>
        <v>4.0000000000000133E-2</v>
      </c>
      <c r="AF1036" s="31">
        <f t="shared" si="232"/>
        <v>5932.7400000000198</v>
      </c>
      <c r="AG1036" s="23">
        <f t="shared" si="233"/>
        <v>40389</v>
      </c>
      <c r="AH1036" s="35">
        <f t="shared" si="227"/>
        <v>1</v>
      </c>
      <c r="AI1036" s="23">
        <f>U1036*(_xlfn.XLOOKUP(K1036,'FX rates'!$A$2:$A$38,'FX rates'!$B$2:$B$38))</f>
        <v>0</v>
      </c>
      <c r="AJ1036" s="23">
        <f>Q1036*(_xlfn.XLOOKUP(K1036,'FX rates'!$A$2:$A$38,'FX rates'!$B$2:$B$38))</f>
        <v>0</v>
      </c>
      <c r="AK1036" s="23">
        <f>R1036*(_xlfn.XLOOKUP(K1036,'FX rates'!$A$2:$A$38,'FX rates'!$B$2:$B$38))</f>
        <v>16431</v>
      </c>
      <c r="AM1036" s="4"/>
      <c r="AN1036" s="4"/>
      <c r="AO1036" s="4"/>
      <c r="AP1036" s="32">
        <f t="shared" si="228"/>
        <v>0.16153075981755483</v>
      </c>
      <c r="AQ1036" s="32">
        <f t="shared" si="229"/>
        <v>0</v>
      </c>
      <c r="AR1036" s="24">
        <f t="shared" si="234"/>
        <v>179167.56000000003</v>
      </c>
      <c r="AS1036" s="24" t="str">
        <f t="shared" si="235"/>
        <v>0</v>
      </c>
      <c r="AT1036" s="24">
        <f t="shared" si="236"/>
        <v>300076.92000000004</v>
      </c>
      <c r="AU1036" s="24">
        <f t="shared" si="237"/>
        <v>33341.880000000005</v>
      </c>
    </row>
    <row r="1037" spans="1:47" x14ac:dyDescent="0.25">
      <c r="A1037" s="28" t="s">
        <v>15934</v>
      </c>
      <c r="B1037" s="28" t="s">
        <v>13509</v>
      </c>
      <c r="C1037" s="28" t="s">
        <v>13510</v>
      </c>
      <c r="D1037" s="28" t="s">
        <v>13511</v>
      </c>
      <c r="E1037" s="28" t="s">
        <v>13512</v>
      </c>
      <c r="F1037" s="29">
        <v>44690</v>
      </c>
      <c r="G1037" s="29">
        <v>44896</v>
      </c>
      <c r="H1037" s="28" t="s">
        <v>13513</v>
      </c>
      <c r="I1037" s="28" t="s">
        <v>16037</v>
      </c>
      <c r="J1037" s="28" t="s">
        <v>16038</v>
      </c>
      <c r="K1037" s="28" t="s">
        <v>13514</v>
      </c>
      <c r="L1037" s="27">
        <v>227920.00000000006</v>
      </c>
      <c r="M1037" s="4">
        <v>0</v>
      </c>
      <c r="N1037" s="27">
        <v>1724999.9999999998</v>
      </c>
      <c r="O1037" s="27">
        <v>0</v>
      </c>
      <c r="P1037" s="27">
        <f t="shared" si="224"/>
        <v>1724999.9999999998</v>
      </c>
      <c r="Q1037" s="27">
        <v>0</v>
      </c>
      <c r="R1037" s="27">
        <v>0</v>
      </c>
      <c r="S1037" s="27">
        <v>0</v>
      </c>
      <c r="T1037" s="27">
        <f t="shared" si="225"/>
        <v>0</v>
      </c>
      <c r="U1037" s="27">
        <v>0</v>
      </c>
      <c r="V1037" s="27">
        <f t="shared" si="226"/>
        <v>1952919.9999999998</v>
      </c>
      <c r="W1037" s="28" t="s">
        <v>13515</v>
      </c>
      <c r="X1037" s="27">
        <v>252991.2000000001</v>
      </c>
      <c r="Y1037" s="27">
        <f t="shared" si="230"/>
        <v>505982.4000000002</v>
      </c>
      <c r="Z1037" s="4" t="str" cm="1">
        <f t="array" ref="Z1037">_xlfn.IFS(YEARFRAC(F1037,G1037)&lt;1,"&lt;1 Year",YEARFRAC(F1037,G1037)&lt;=5,"1-5 Years",YEARFRAC(F1037,G1037)&gt;5,"&gt;5 Years")</f>
        <v>&lt;1 Year</v>
      </c>
      <c r="AA1037" s="24">
        <f>L1037*(_xlfn.XLOOKUP(K1037,'FX rates'!$A$2:$A$38,'FX rates'!$B$2:$B$38))</f>
        <v>227920.00000000006</v>
      </c>
      <c r="AB1037" s="24">
        <f>V1037*(_xlfn.XLOOKUP(K1037,'FX rates'!$A$2:$A$38,'FX rates'!$B$2:$B$38))</f>
        <v>1952919.9999999998</v>
      </c>
      <c r="AC1037" s="24">
        <f>X1037*(_xlfn.XLOOKUP(W1037,'FX rates'!$A$2:$A$38,'FX rates'!$B$2:$B$38))</f>
        <v>252991.2000000001</v>
      </c>
      <c r="AD1037" s="24">
        <f>Y1037*(_xlfn.XLOOKUP(W1037,'FX rates'!$A$2:$A$38,'FX rates'!$B$2:$B$38))</f>
        <v>505982.4000000002</v>
      </c>
      <c r="AE1037" s="30">
        <f t="shared" si="231"/>
        <v>0.11000000000000015</v>
      </c>
      <c r="AF1037" s="31">
        <f t="shared" si="232"/>
        <v>25071.200000000041</v>
      </c>
      <c r="AG1037" s="23">
        <f t="shared" si="233"/>
        <v>1724999.9999999998</v>
      </c>
      <c r="AH1037" s="35">
        <f t="shared" si="227"/>
        <v>1</v>
      </c>
      <c r="AI1037" s="23">
        <f>U1037*(_xlfn.XLOOKUP(K1037,'FX rates'!$A$2:$A$38,'FX rates'!$B$2:$B$38))</f>
        <v>0</v>
      </c>
      <c r="AJ1037" s="23">
        <f>Q1037*(_xlfn.XLOOKUP(K1037,'FX rates'!$A$2:$A$38,'FX rates'!$B$2:$B$38))</f>
        <v>0</v>
      </c>
      <c r="AK1037" s="23">
        <f>R1037*(_xlfn.XLOOKUP(K1037,'FX rates'!$A$2:$A$38,'FX rates'!$B$2:$B$38))</f>
        <v>0</v>
      </c>
      <c r="AM1037" s="4"/>
      <c r="AN1037" s="4"/>
      <c r="AO1037" s="4"/>
      <c r="AP1037" s="32">
        <f t="shared" si="228"/>
        <v>0</v>
      </c>
      <c r="AQ1037" s="32">
        <f t="shared" si="229"/>
        <v>0</v>
      </c>
      <c r="AR1037" s="24">
        <f t="shared" si="234"/>
        <v>252991.2000000001</v>
      </c>
      <c r="AS1037" s="24" t="str">
        <f t="shared" si="235"/>
        <v>0</v>
      </c>
      <c r="AT1037" s="24">
        <f t="shared" si="236"/>
        <v>455384.16000000021</v>
      </c>
      <c r="AU1037" s="24">
        <f t="shared" si="237"/>
        <v>50598.239999999991</v>
      </c>
    </row>
    <row r="1038" spans="1:47" x14ac:dyDescent="0.25">
      <c r="A1038" s="28" t="s">
        <v>15935</v>
      </c>
      <c r="B1038" s="28" t="s">
        <v>13516</v>
      </c>
      <c r="C1038" s="28" t="s">
        <v>13517</v>
      </c>
      <c r="D1038" s="28" t="s">
        <v>13518</v>
      </c>
      <c r="E1038" s="28" t="s">
        <v>13519</v>
      </c>
      <c r="F1038" s="29">
        <v>44655</v>
      </c>
      <c r="G1038" s="29">
        <v>44896</v>
      </c>
      <c r="H1038" s="28" t="s">
        <v>13520</v>
      </c>
      <c r="I1038" s="28" t="s">
        <v>16051</v>
      </c>
      <c r="J1038" s="28" t="s">
        <v>16045</v>
      </c>
      <c r="K1038" s="28" t="s">
        <v>13521</v>
      </c>
      <c r="L1038" s="27">
        <v>158125</v>
      </c>
      <c r="M1038" s="27">
        <v>67551</v>
      </c>
      <c r="N1038" s="27">
        <v>0</v>
      </c>
      <c r="O1038" s="27">
        <v>0</v>
      </c>
      <c r="P1038" s="27">
        <f t="shared" si="224"/>
        <v>67551</v>
      </c>
      <c r="Q1038" s="27">
        <v>0</v>
      </c>
      <c r="R1038" s="27">
        <v>0</v>
      </c>
      <c r="S1038" s="27">
        <v>0</v>
      </c>
      <c r="T1038" s="27">
        <f t="shared" si="225"/>
        <v>0</v>
      </c>
      <c r="U1038" s="27">
        <v>0</v>
      </c>
      <c r="V1038" s="27">
        <f t="shared" si="226"/>
        <v>225676</v>
      </c>
      <c r="W1038" s="28" t="s">
        <v>13522</v>
      </c>
      <c r="X1038" s="27">
        <v>161287.5</v>
      </c>
      <c r="Y1038" s="27">
        <f t="shared" si="230"/>
        <v>391477.02</v>
      </c>
      <c r="Z1038" s="4" t="str" cm="1">
        <f t="array" ref="Z1038">_xlfn.IFS(YEARFRAC(F1038,G1038)&lt;1,"&lt;1 Year",YEARFRAC(F1038,G1038)&lt;=5,"1-5 Years",YEARFRAC(F1038,G1038)&gt;5,"&gt;5 Years")</f>
        <v>&lt;1 Year</v>
      </c>
      <c r="AA1038" s="24">
        <f>L1038*(_xlfn.XLOOKUP(K1038,'FX rates'!$A$2:$A$38,'FX rates'!$B$2:$B$38))</f>
        <v>158125</v>
      </c>
      <c r="AB1038" s="24">
        <f>V1038*(_xlfn.XLOOKUP(K1038,'FX rates'!$A$2:$A$38,'FX rates'!$B$2:$B$38))</f>
        <v>225676</v>
      </c>
      <c r="AC1038" s="24">
        <f>X1038*(_xlfn.XLOOKUP(W1038,'FX rates'!$A$2:$A$38,'FX rates'!$B$2:$B$38))</f>
        <v>161287.5</v>
      </c>
      <c r="AD1038" s="24">
        <f>Y1038*(_xlfn.XLOOKUP(W1038,'FX rates'!$A$2:$A$38,'FX rates'!$B$2:$B$38))</f>
        <v>391477.02</v>
      </c>
      <c r="AE1038" s="30">
        <f t="shared" si="231"/>
        <v>0.02</v>
      </c>
      <c r="AF1038" s="31">
        <f t="shared" si="232"/>
        <v>3162.5</v>
      </c>
      <c r="AG1038" s="23">
        <f t="shared" si="233"/>
        <v>67551</v>
      </c>
      <c r="AH1038" s="35">
        <f t="shared" si="227"/>
        <v>1</v>
      </c>
      <c r="AI1038" s="23">
        <f>U1038*(_xlfn.XLOOKUP(K1038,'FX rates'!$A$2:$A$38,'FX rates'!$B$2:$B$38))</f>
        <v>0</v>
      </c>
      <c r="AJ1038" s="23">
        <f>Q1038*(_xlfn.XLOOKUP(K1038,'FX rates'!$A$2:$A$38,'FX rates'!$B$2:$B$38))</f>
        <v>0</v>
      </c>
      <c r="AK1038" s="23">
        <f>R1038*(_xlfn.XLOOKUP(K1038,'FX rates'!$A$2:$A$38,'FX rates'!$B$2:$B$38))</f>
        <v>0</v>
      </c>
      <c r="AM1038" s="4"/>
      <c r="AN1038" s="4"/>
      <c r="AO1038" s="4"/>
      <c r="AP1038" s="32">
        <f t="shared" si="228"/>
        <v>0.42720000000000002</v>
      </c>
      <c r="AQ1038" s="32">
        <f t="shared" si="229"/>
        <v>0</v>
      </c>
      <c r="AR1038" s="24">
        <f t="shared" si="234"/>
        <v>230189.52</v>
      </c>
      <c r="AS1038" s="24" t="str">
        <f t="shared" si="235"/>
        <v>0</v>
      </c>
      <c r="AT1038" s="24">
        <f t="shared" si="236"/>
        <v>352329.31800000003</v>
      </c>
      <c r="AU1038" s="24">
        <f t="shared" si="237"/>
        <v>39147.70199999999</v>
      </c>
    </row>
    <row r="1039" spans="1:47" x14ac:dyDescent="0.25">
      <c r="A1039" s="28" t="s">
        <v>15936</v>
      </c>
      <c r="B1039" s="28" t="s">
        <v>13523</v>
      </c>
      <c r="C1039" s="28" t="s">
        <v>13524</v>
      </c>
      <c r="D1039" s="28" t="s">
        <v>13525</v>
      </c>
      <c r="E1039" s="28" t="s">
        <v>13526</v>
      </c>
      <c r="F1039" s="29">
        <v>44655</v>
      </c>
      <c r="G1039" s="29">
        <v>44896</v>
      </c>
      <c r="H1039" s="28" t="s">
        <v>13527</v>
      </c>
      <c r="I1039" s="28" t="s">
        <v>16033</v>
      </c>
      <c r="J1039" s="28" t="s">
        <v>16050</v>
      </c>
      <c r="K1039" s="28" t="s">
        <v>13528</v>
      </c>
      <c r="L1039" s="27">
        <v>123420.00000000001</v>
      </c>
      <c r="M1039" s="27">
        <v>39600</v>
      </c>
      <c r="N1039" s="27">
        <v>0</v>
      </c>
      <c r="O1039" s="27">
        <v>0</v>
      </c>
      <c r="P1039" s="27">
        <f t="shared" si="224"/>
        <v>39600</v>
      </c>
      <c r="Q1039" s="27">
        <v>0</v>
      </c>
      <c r="R1039" s="27">
        <v>0</v>
      </c>
      <c r="S1039" s="27">
        <v>0</v>
      </c>
      <c r="T1039" s="27">
        <f t="shared" si="225"/>
        <v>0</v>
      </c>
      <c r="U1039" s="27">
        <v>0</v>
      </c>
      <c r="V1039" s="27">
        <f t="shared" si="226"/>
        <v>163020</v>
      </c>
      <c r="W1039" s="28" t="s">
        <v>13529</v>
      </c>
      <c r="X1039" s="27">
        <v>140698.80000000002</v>
      </c>
      <c r="Y1039" s="27">
        <f t="shared" si="230"/>
        <v>326541.60000000003</v>
      </c>
      <c r="Z1039" s="4" t="str" cm="1">
        <f t="array" ref="Z1039">_xlfn.IFS(YEARFRAC(F1039,G1039)&lt;1,"&lt;1 Year",YEARFRAC(F1039,G1039)&lt;=5,"1-5 Years",YEARFRAC(F1039,G1039)&gt;5,"&gt;5 Years")</f>
        <v>&lt;1 Year</v>
      </c>
      <c r="AA1039" s="24">
        <f>L1039*(_xlfn.XLOOKUP(K1039,'FX rates'!$A$2:$A$38,'FX rates'!$B$2:$B$38))</f>
        <v>164228.82300933561</v>
      </c>
      <c r="AB1039" s="24">
        <f>V1039*(_xlfn.XLOOKUP(K1039,'FX rates'!$A$2:$A$38,'FX rates'!$B$2:$B$38))</f>
        <v>216922.563012331</v>
      </c>
      <c r="AC1039" s="24">
        <f>X1039*(_xlfn.XLOOKUP(W1039,'FX rates'!$A$2:$A$38,'FX rates'!$B$2:$B$38))</f>
        <v>187220.85823064263</v>
      </c>
      <c r="AD1039" s="24">
        <f>Y1039*(_xlfn.XLOOKUP(W1039,'FX rates'!$A$2:$A$38,'FX rates'!$B$2:$B$38))</f>
        <v>434512.58006469999</v>
      </c>
      <c r="AE1039" s="30">
        <f t="shared" si="231"/>
        <v>0.14000000000000018</v>
      </c>
      <c r="AF1039" s="31">
        <f t="shared" si="232"/>
        <v>17278.800000000003</v>
      </c>
      <c r="AG1039" s="23">
        <f t="shared" si="233"/>
        <v>52693.740002995386</v>
      </c>
      <c r="AH1039" s="35">
        <f t="shared" si="227"/>
        <v>1.3306500000756409</v>
      </c>
      <c r="AI1039" s="23">
        <f>U1039*(_xlfn.XLOOKUP(K1039,'FX rates'!$A$2:$A$38,'FX rates'!$B$2:$B$38))</f>
        <v>0</v>
      </c>
      <c r="AJ1039" s="23">
        <f>Q1039*(_xlfn.XLOOKUP(K1039,'FX rates'!$A$2:$A$38,'FX rates'!$B$2:$B$38))</f>
        <v>0</v>
      </c>
      <c r="AK1039" s="23">
        <f>R1039*(_xlfn.XLOOKUP(K1039,'FX rates'!$A$2:$A$38,'FX rates'!$B$2:$B$38))</f>
        <v>0</v>
      </c>
      <c r="AM1039" s="4"/>
      <c r="AN1039" s="4"/>
      <c r="AO1039" s="4"/>
      <c r="AP1039" s="32">
        <f t="shared" si="228"/>
        <v>0.32085561497326198</v>
      </c>
      <c r="AQ1039" s="32">
        <f t="shared" si="229"/>
        <v>0</v>
      </c>
      <c r="AR1039" s="24">
        <f t="shared" si="234"/>
        <v>185842.80000000002</v>
      </c>
      <c r="AS1039" s="24" t="str">
        <f t="shared" si="235"/>
        <v>0</v>
      </c>
      <c r="AT1039" s="24">
        <f t="shared" si="236"/>
        <v>391061.32205823</v>
      </c>
      <c r="AU1039" s="24">
        <f t="shared" si="237"/>
        <v>43451.258006469987</v>
      </c>
    </row>
    <row r="1040" spans="1:47" x14ac:dyDescent="0.25">
      <c r="A1040" s="28" t="s">
        <v>15937</v>
      </c>
      <c r="B1040" s="28" t="s">
        <v>13530</v>
      </c>
      <c r="C1040" s="28" t="s">
        <v>13531</v>
      </c>
      <c r="D1040" s="28" t="s">
        <v>13532</v>
      </c>
      <c r="E1040" s="28" t="s">
        <v>13533</v>
      </c>
      <c r="F1040" s="29">
        <v>44655</v>
      </c>
      <c r="G1040" s="29">
        <v>44896</v>
      </c>
      <c r="H1040" s="28" t="s">
        <v>13534</v>
      </c>
      <c r="I1040" s="28" t="s">
        <v>16042</v>
      </c>
      <c r="J1040" s="28" t="s">
        <v>16033</v>
      </c>
      <c r="K1040" s="28" t="s">
        <v>13535</v>
      </c>
      <c r="L1040" s="27">
        <v>130295.00000000001</v>
      </c>
      <c r="M1040" s="27">
        <v>4012.7999999999997</v>
      </c>
      <c r="N1040" s="27">
        <v>0</v>
      </c>
      <c r="O1040" s="27">
        <v>0</v>
      </c>
      <c r="P1040" s="27">
        <f t="shared" si="224"/>
        <v>4012.7999999999997</v>
      </c>
      <c r="Q1040" s="27">
        <v>0</v>
      </c>
      <c r="R1040" s="27">
        <v>0</v>
      </c>
      <c r="S1040" s="27">
        <v>0</v>
      </c>
      <c r="T1040" s="27">
        <f t="shared" si="225"/>
        <v>0</v>
      </c>
      <c r="U1040" s="27">
        <v>0</v>
      </c>
      <c r="V1040" s="27">
        <f t="shared" si="226"/>
        <v>134307.80000000002</v>
      </c>
      <c r="W1040" s="28" t="s">
        <v>13536</v>
      </c>
      <c r="X1040" s="27">
        <v>148536.30000000005</v>
      </c>
      <c r="Y1040" s="27">
        <f t="shared" si="230"/>
        <v>301647.1920000001</v>
      </c>
      <c r="Z1040" s="4" t="str" cm="1">
        <f t="array" ref="Z1040">_xlfn.IFS(YEARFRAC(F1040,G1040)&lt;1,"&lt;1 Year",YEARFRAC(F1040,G1040)&lt;=5,"1-5 Years",YEARFRAC(F1040,G1040)&gt;5,"&gt;5 Years")</f>
        <v>&lt;1 Year</v>
      </c>
      <c r="AA1040" s="24">
        <f>L1040*(_xlfn.XLOOKUP(K1040,'FX rates'!$A$2:$A$38,'FX rates'!$B$2:$B$38))</f>
        <v>130295.00000000001</v>
      </c>
      <c r="AB1040" s="24">
        <f>V1040*(_xlfn.XLOOKUP(K1040,'FX rates'!$A$2:$A$38,'FX rates'!$B$2:$B$38))</f>
        <v>134307.80000000002</v>
      </c>
      <c r="AC1040" s="24">
        <f>X1040*(_xlfn.XLOOKUP(W1040,'FX rates'!$A$2:$A$38,'FX rates'!$B$2:$B$38))</f>
        <v>148536.30000000005</v>
      </c>
      <c r="AD1040" s="24">
        <f>Y1040*(_xlfn.XLOOKUP(W1040,'FX rates'!$A$2:$A$38,'FX rates'!$B$2:$B$38))</f>
        <v>301647.1920000001</v>
      </c>
      <c r="AE1040" s="30">
        <f t="shared" si="231"/>
        <v>0.14000000000000024</v>
      </c>
      <c r="AF1040" s="31">
        <f t="shared" si="232"/>
        <v>18241.300000000032</v>
      </c>
      <c r="AG1040" s="23">
        <f t="shared" si="233"/>
        <v>4012.8000000000029</v>
      </c>
      <c r="AH1040" s="35">
        <f t="shared" si="227"/>
        <v>1</v>
      </c>
      <c r="AI1040" s="23">
        <f>U1040*(_xlfn.XLOOKUP(K1040,'FX rates'!$A$2:$A$38,'FX rates'!$B$2:$B$38))</f>
        <v>0</v>
      </c>
      <c r="AJ1040" s="23">
        <f>Q1040*(_xlfn.XLOOKUP(K1040,'FX rates'!$A$2:$A$38,'FX rates'!$B$2:$B$38))</f>
        <v>0</v>
      </c>
      <c r="AK1040" s="23">
        <f>R1040*(_xlfn.XLOOKUP(K1040,'FX rates'!$A$2:$A$38,'FX rates'!$B$2:$B$38))</f>
        <v>0</v>
      </c>
      <c r="AM1040" s="4"/>
      <c r="AN1040" s="4"/>
      <c r="AO1040" s="4"/>
      <c r="AP1040" s="32">
        <f t="shared" si="228"/>
        <v>3.0797804981004637E-2</v>
      </c>
      <c r="AQ1040" s="32">
        <f t="shared" si="229"/>
        <v>0</v>
      </c>
      <c r="AR1040" s="24">
        <f t="shared" si="234"/>
        <v>153110.89200000005</v>
      </c>
      <c r="AS1040" s="24" t="str">
        <f t="shared" si="235"/>
        <v>0</v>
      </c>
      <c r="AT1040" s="24">
        <f t="shared" si="236"/>
        <v>271482.47280000011</v>
      </c>
      <c r="AU1040" s="24">
        <f t="shared" si="237"/>
        <v>30164.719199999992</v>
      </c>
    </row>
    <row r="1041" spans="1:47" x14ac:dyDescent="0.25">
      <c r="A1041" s="28" t="s">
        <v>15938</v>
      </c>
      <c r="B1041" s="28" t="s">
        <v>13537</v>
      </c>
      <c r="C1041" s="28" t="s">
        <v>13538</v>
      </c>
      <c r="D1041" s="28" t="s">
        <v>13539</v>
      </c>
      <c r="E1041" s="28" t="s">
        <v>13540</v>
      </c>
      <c r="F1041" s="29">
        <v>44655</v>
      </c>
      <c r="G1041" s="29">
        <v>44896</v>
      </c>
      <c r="H1041" s="28" t="s">
        <v>13541</v>
      </c>
      <c r="I1041" s="28" t="s">
        <v>16053</v>
      </c>
      <c r="J1041" s="28" t="s">
        <v>16035</v>
      </c>
      <c r="K1041" s="28" t="s">
        <v>13542</v>
      </c>
      <c r="L1041" s="27">
        <v>149160</v>
      </c>
      <c r="M1041" s="27">
        <v>204930.00000000003</v>
      </c>
      <c r="N1041" s="27">
        <v>411852</v>
      </c>
      <c r="O1041" s="27">
        <v>0</v>
      </c>
      <c r="P1041" s="27">
        <f t="shared" si="224"/>
        <v>616782</v>
      </c>
      <c r="Q1041" s="27">
        <v>0</v>
      </c>
      <c r="R1041" s="27">
        <v>0</v>
      </c>
      <c r="S1041" s="27">
        <v>0</v>
      </c>
      <c r="T1041" s="27">
        <f t="shared" si="225"/>
        <v>0</v>
      </c>
      <c r="U1041" s="27">
        <v>0</v>
      </c>
      <c r="V1041" s="27">
        <f t="shared" si="226"/>
        <v>765942</v>
      </c>
      <c r="W1041" s="28" t="s">
        <v>13543</v>
      </c>
      <c r="X1041" s="27">
        <v>170042.40000000002</v>
      </c>
      <c r="Y1041" s="27">
        <f t="shared" si="230"/>
        <v>573705.00000000012</v>
      </c>
      <c r="Z1041" s="4" t="str" cm="1">
        <f t="array" ref="Z1041">_xlfn.IFS(YEARFRAC(F1041,G1041)&lt;1,"&lt;1 Year",YEARFRAC(F1041,G1041)&lt;=5,"1-5 Years",YEARFRAC(F1041,G1041)&gt;5,"&gt;5 Years")</f>
        <v>&lt;1 Year</v>
      </c>
      <c r="AA1041" s="24">
        <f>L1041*(_xlfn.XLOOKUP(K1041,'FX rates'!$A$2:$A$38,'FX rates'!$B$2:$B$38))</f>
        <v>198479.75401128261</v>
      </c>
      <c r="AB1041" s="24">
        <f>V1041*(_xlfn.XLOOKUP(K1041,'FX rates'!$A$2:$A$38,'FX rates'!$B$2:$B$38))</f>
        <v>1019200.7223579366</v>
      </c>
      <c r="AC1041" s="24">
        <f>X1041*(_xlfn.XLOOKUP(W1041,'FX rates'!$A$2:$A$38,'FX rates'!$B$2:$B$38))</f>
        <v>226266.91957286219</v>
      </c>
      <c r="AD1041" s="24">
        <f>Y1041*(_xlfn.XLOOKUP(W1041,'FX rates'!$A$2:$A$38,'FX rates'!$B$2:$B$38))</f>
        <v>763400.55829339579</v>
      </c>
      <c r="AE1041" s="30">
        <f t="shared" si="231"/>
        <v>0.14000000000000004</v>
      </c>
      <c r="AF1041" s="31">
        <f t="shared" si="232"/>
        <v>20882.400000000023</v>
      </c>
      <c r="AG1041" s="23">
        <f t="shared" si="233"/>
        <v>820720.96834665397</v>
      </c>
      <c r="AH1041" s="35">
        <f t="shared" si="227"/>
        <v>1.3306500000756409</v>
      </c>
      <c r="AI1041" s="23">
        <f>U1041*(_xlfn.XLOOKUP(K1041,'FX rates'!$A$2:$A$38,'FX rates'!$B$2:$B$38))</f>
        <v>0</v>
      </c>
      <c r="AJ1041" s="23">
        <f>Q1041*(_xlfn.XLOOKUP(K1041,'FX rates'!$A$2:$A$38,'FX rates'!$B$2:$B$38))</f>
        <v>0</v>
      </c>
      <c r="AK1041" s="23">
        <f>R1041*(_xlfn.XLOOKUP(K1041,'FX rates'!$A$2:$A$38,'FX rates'!$B$2:$B$38))</f>
        <v>0</v>
      </c>
      <c r="AM1041" s="4"/>
      <c r="AN1041" s="4"/>
      <c r="AO1041" s="4"/>
      <c r="AP1041" s="32">
        <f t="shared" si="228"/>
        <v>1.3738938053097347</v>
      </c>
      <c r="AQ1041" s="32">
        <f t="shared" si="229"/>
        <v>0</v>
      </c>
      <c r="AR1041" s="24">
        <f t="shared" si="234"/>
        <v>403662.60000000009</v>
      </c>
      <c r="AS1041" s="24" t="str">
        <f t="shared" si="235"/>
        <v>0</v>
      </c>
      <c r="AT1041" s="24">
        <f t="shared" si="236"/>
        <v>687060.50246405625</v>
      </c>
      <c r="AU1041" s="24">
        <f t="shared" si="237"/>
        <v>76340.055829339544</v>
      </c>
    </row>
    <row r="1042" spans="1:47" x14ac:dyDescent="0.25">
      <c r="A1042" s="28" t="s">
        <v>15939</v>
      </c>
      <c r="B1042" s="28" t="s">
        <v>13544</v>
      </c>
      <c r="C1042" s="28" t="s">
        <v>13545</v>
      </c>
      <c r="D1042" s="28" t="s">
        <v>13546</v>
      </c>
      <c r="E1042" s="28" t="s">
        <v>13547</v>
      </c>
      <c r="F1042" s="29">
        <v>44655</v>
      </c>
      <c r="G1042" s="29">
        <v>44896</v>
      </c>
      <c r="H1042" s="28" t="s">
        <v>13548</v>
      </c>
      <c r="I1042" s="28" t="s">
        <v>16033</v>
      </c>
      <c r="J1042" s="28" t="s">
        <v>16037</v>
      </c>
      <c r="K1042" s="28" t="s">
        <v>13549</v>
      </c>
      <c r="L1042" s="27">
        <v>184338.00000000003</v>
      </c>
      <c r="M1042" s="27">
        <v>45936.000000000007</v>
      </c>
      <c r="N1042" s="27">
        <v>0</v>
      </c>
      <c r="O1042" s="27">
        <v>0</v>
      </c>
      <c r="P1042" s="27">
        <f t="shared" si="224"/>
        <v>45936.000000000007</v>
      </c>
      <c r="Q1042" s="27">
        <v>0</v>
      </c>
      <c r="R1042" s="27">
        <v>0</v>
      </c>
      <c r="S1042" s="27">
        <v>0</v>
      </c>
      <c r="T1042" s="27">
        <f t="shared" si="225"/>
        <v>0</v>
      </c>
      <c r="U1042" s="27">
        <v>0</v>
      </c>
      <c r="V1042" s="27">
        <f t="shared" si="226"/>
        <v>230274.00000000003</v>
      </c>
      <c r="W1042" s="28" t="s">
        <v>13550</v>
      </c>
      <c r="X1042" s="27">
        <v>210145.32000000007</v>
      </c>
      <c r="Y1042" s="27">
        <f t="shared" si="230"/>
        <v>472657.68000000017</v>
      </c>
      <c r="Z1042" s="4" t="str" cm="1">
        <f t="array" ref="Z1042">_xlfn.IFS(YEARFRAC(F1042,G1042)&lt;1,"&lt;1 Year",YEARFRAC(F1042,G1042)&lt;=5,"1-5 Years",YEARFRAC(F1042,G1042)&gt;5,"&gt;5 Years")</f>
        <v>&lt;1 Year</v>
      </c>
      <c r="AA1042" s="24">
        <f>L1042*(_xlfn.XLOOKUP(K1042,'FX rates'!$A$2:$A$38,'FX rates'!$B$2:$B$38))</f>
        <v>184338.00000000003</v>
      </c>
      <c r="AB1042" s="24">
        <f>V1042*(_xlfn.XLOOKUP(K1042,'FX rates'!$A$2:$A$38,'FX rates'!$B$2:$B$38))</f>
        <v>230274.00000000003</v>
      </c>
      <c r="AC1042" s="24">
        <f>X1042*(_xlfn.XLOOKUP(W1042,'FX rates'!$A$2:$A$38,'FX rates'!$B$2:$B$38))</f>
        <v>210145.32000000007</v>
      </c>
      <c r="AD1042" s="24">
        <f>Y1042*(_xlfn.XLOOKUP(W1042,'FX rates'!$A$2:$A$38,'FX rates'!$B$2:$B$38))</f>
        <v>472657.68000000017</v>
      </c>
      <c r="AE1042" s="30">
        <f t="shared" si="231"/>
        <v>0.14000000000000018</v>
      </c>
      <c r="AF1042" s="31">
        <f t="shared" si="232"/>
        <v>25807.320000000036</v>
      </c>
      <c r="AG1042" s="23">
        <f t="shared" si="233"/>
        <v>45936</v>
      </c>
      <c r="AH1042" s="35">
        <f t="shared" si="227"/>
        <v>1</v>
      </c>
      <c r="AI1042" s="23">
        <f>U1042*(_xlfn.XLOOKUP(K1042,'FX rates'!$A$2:$A$38,'FX rates'!$B$2:$B$38))</f>
        <v>0</v>
      </c>
      <c r="AJ1042" s="23">
        <f>Q1042*(_xlfn.XLOOKUP(K1042,'FX rates'!$A$2:$A$38,'FX rates'!$B$2:$B$38))</f>
        <v>0</v>
      </c>
      <c r="AK1042" s="23">
        <f>R1042*(_xlfn.XLOOKUP(K1042,'FX rates'!$A$2:$A$38,'FX rates'!$B$2:$B$38))</f>
        <v>0</v>
      </c>
      <c r="AM1042" s="4"/>
      <c r="AN1042" s="4"/>
      <c r="AO1042" s="4"/>
      <c r="AP1042" s="32">
        <f t="shared" si="228"/>
        <v>0.24919441460794844</v>
      </c>
      <c r="AQ1042" s="32">
        <f t="shared" si="229"/>
        <v>0</v>
      </c>
      <c r="AR1042" s="24">
        <f t="shared" si="234"/>
        <v>262512.3600000001</v>
      </c>
      <c r="AS1042" s="24" t="str">
        <f t="shared" si="235"/>
        <v>0</v>
      </c>
      <c r="AT1042" s="24">
        <f t="shared" si="236"/>
        <v>425391.91200000019</v>
      </c>
      <c r="AU1042" s="24">
        <f t="shared" si="237"/>
        <v>47265.767999999982</v>
      </c>
    </row>
    <row r="1043" spans="1:47" x14ac:dyDescent="0.25">
      <c r="A1043" s="28" t="s">
        <v>15940</v>
      </c>
      <c r="B1043" s="28" t="s">
        <v>13551</v>
      </c>
      <c r="C1043" s="28" t="s">
        <v>13552</v>
      </c>
      <c r="D1043" s="28" t="s">
        <v>13553</v>
      </c>
      <c r="E1043" s="28" t="s">
        <v>13554</v>
      </c>
      <c r="F1043" s="29">
        <v>44662</v>
      </c>
      <c r="G1043" s="29">
        <v>44896</v>
      </c>
      <c r="H1043" s="28" t="s">
        <v>13555</v>
      </c>
      <c r="I1043" s="28" t="s">
        <v>16056</v>
      </c>
      <c r="J1043" s="28" t="s">
        <v>16051</v>
      </c>
      <c r="K1043" s="28" t="s">
        <v>13556</v>
      </c>
      <c r="L1043" s="27">
        <v>114268.00000000001</v>
      </c>
      <c r="M1043" s="27">
        <v>35035</v>
      </c>
      <c r="N1043" s="27">
        <v>0</v>
      </c>
      <c r="O1043" s="27">
        <v>0</v>
      </c>
      <c r="P1043" s="27">
        <f t="shared" si="224"/>
        <v>35035</v>
      </c>
      <c r="Q1043" s="27">
        <v>0</v>
      </c>
      <c r="R1043" s="27">
        <v>0</v>
      </c>
      <c r="S1043" s="27">
        <v>0</v>
      </c>
      <c r="T1043" s="27">
        <f t="shared" si="225"/>
        <v>0</v>
      </c>
      <c r="U1043" s="27">
        <v>0</v>
      </c>
      <c r="V1043" s="27">
        <f t="shared" si="226"/>
        <v>149303</v>
      </c>
      <c r="W1043" s="28" t="s">
        <v>13557</v>
      </c>
      <c r="X1043" s="27">
        <v>121124.08000000002</v>
      </c>
      <c r="Y1043" s="27">
        <f t="shared" si="230"/>
        <v>279385.26</v>
      </c>
      <c r="Z1043" s="4" t="str" cm="1">
        <f t="array" ref="Z1043">_xlfn.IFS(YEARFRAC(F1043,G1043)&lt;1,"&lt;1 Year",YEARFRAC(F1043,G1043)&lt;=5,"1-5 Years",YEARFRAC(F1043,G1043)&gt;5,"&gt;5 Years")</f>
        <v>&lt;1 Year</v>
      </c>
      <c r="AA1043" s="24">
        <f>L1043*(_xlfn.XLOOKUP(K1043,'FX rates'!$A$2:$A$38,'FX rates'!$B$2:$B$38))</f>
        <v>152050.71420864336</v>
      </c>
      <c r="AB1043" s="24">
        <f>V1043*(_xlfn.XLOOKUP(K1043,'FX rates'!$A$2:$A$38,'FX rates'!$B$2:$B$38))</f>
        <v>198670.03696129343</v>
      </c>
      <c r="AC1043" s="24">
        <f>X1043*(_xlfn.XLOOKUP(W1043,'FX rates'!$A$2:$A$38,'FX rates'!$B$2:$B$38))</f>
        <v>161173.75706116197</v>
      </c>
      <c r="AD1043" s="24">
        <f>Y1043*(_xlfn.XLOOKUP(W1043,'FX rates'!$A$2:$A$38,'FX rates'!$B$2:$B$38))</f>
        <v>371763.99624013295</v>
      </c>
      <c r="AE1043" s="30">
        <f t="shared" si="231"/>
        <v>6.0000000000000081E-2</v>
      </c>
      <c r="AF1043" s="31">
        <f t="shared" si="232"/>
        <v>6856.0800000000017</v>
      </c>
      <c r="AG1043" s="23">
        <f t="shared" si="233"/>
        <v>46619.32275265007</v>
      </c>
      <c r="AH1043" s="35">
        <f t="shared" si="227"/>
        <v>1.3306500000756409</v>
      </c>
      <c r="AI1043" s="23">
        <f>U1043*(_xlfn.XLOOKUP(K1043,'FX rates'!$A$2:$A$38,'FX rates'!$B$2:$B$38))</f>
        <v>0</v>
      </c>
      <c r="AJ1043" s="23">
        <f>Q1043*(_xlfn.XLOOKUP(K1043,'FX rates'!$A$2:$A$38,'FX rates'!$B$2:$B$38))</f>
        <v>0</v>
      </c>
      <c r="AK1043" s="23">
        <f>R1043*(_xlfn.XLOOKUP(K1043,'FX rates'!$A$2:$A$38,'FX rates'!$B$2:$B$38))</f>
        <v>0</v>
      </c>
      <c r="AM1043" s="4"/>
      <c r="AN1043" s="4"/>
      <c r="AO1043" s="4"/>
      <c r="AP1043" s="32">
        <f t="shared" si="228"/>
        <v>0.30660377358490565</v>
      </c>
      <c r="AQ1043" s="32">
        <f t="shared" si="229"/>
        <v>0</v>
      </c>
      <c r="AR1043" s="24">
        <f t="shared" si="234"/>
        <v>158261.18000000002</v>
      </c>
      <c r="AS1043" s="24" t="str">
        <f t="shared" si="235"/>
        <v>0</v>
      </c>
      <c r="AT1043" s="24">
        <f t="shared" si="236"/>
        <v>334587.59661611967</v>
      </c>
      <c r="AU1043" s="24">
        <f t="shared" si="237"/>
        <v>37176.399624013284</v>
      </c>
    </row>
    <row r="1044" spans="1:47" x14ac:dyDescent="0.25">
      <c r="A1044" s="28" t="s">
        <v>15941</v>
      </c>
      <c r="B1044" s="28" t="s">
        <v>6047</v>
      </c>
      <c r="C1044" s="28" t="s">
        <v>6048</v>
      </c>
      <c r="D1044" s="28" t="s">
        <v>6049</v>
      </c>
      <c r="E1044" s="28" t="s">
        <v>6050</v>
      </c>
      <c r="F1044" s="29">
        <v>44662</v>
      </c>
      <c r="G1044" s="29">
        <v>44896</v>
      </c>
      <c r="H1044" s="28" t="s">
        <v>6051</v>
      </c>
      <c r="I1044" s="28" t="s">
        <v>16048</v>
      </c>
      <c r="J1044" s="28" t="s">
        <v>16034</v>
      </c>
      <c r="K1044" s="28" t="s">
        <v>6052</v>
      </c>
      <c r="L1044" s="27">
        <v>31416.000000000004</v>
      </c>
      <c r="M1044" s="27">
        <v>3102.0000000000005</v>
      </c>
      <c r="N1044" s="27">
        <v>0</v>
      </c>
      <c r="O1044" s="27">
        <v>0</v>
      </c>
      <c r="P1044" s="27">
        <f t="shared" si="224"/>
        <v>3102.0000000000005</v>
      </c>
      <c r="Q1044" s="27">
        <v>0</v>
      </c>
      <c r="R1044" s="27">
        <v>0</v>
      </c>
      <c r="S1044" s="27">
        <v>0</v>
      </c>
      <c r="T1044" s="27">
        <f t="shared" si="225"/>
        <v>0</v>
      </c>
      <c r="U1044" s="27">
        <v>0</v>
      </c>
      <c r="V1044" s="27">
        <f t="shared" si="226"/>
        <v>34518.000000000007</v>
      </c>
      <c r="W1044" s="28" t="s">
        <v>6053</v>
      </c>
      <c r="X1044" s="27">
        <v>32044.320000000003</v>
      </c>
      <c r="Y1044" s="27">
        <f t="shared" si="230"/>
        <v>67252.680000000008</v>
      </c>
      <c r="Z1044" s="4" t="str" cm="1">
        <f t="array" ref="Z1044">_xlfn.IFS(YEARFRAC(F1044,G1044)&lt;1,"&lt;1 Year",YEARFRAC(F1044,G1044)&lt;=5,"1-5 Years",YEARFRAC(F1044,G1044)&gt;5,"&gt;5 Years")</f>
        <v>&lt;1 Year</v>
      </c>
      <c r="AA1044" s="24">
        <f>L1044*(_xlfn.XLOOKUP(K1044,'FX rates'!$A$2:$A$38,'FX rates'!$B$2:$B$38))</f>
        <v>41803.700402376344</v>
      </c>
      <c r="AB1044" s="24">
        <f>V1044*(_xlfn.XLOOKUP(K1044,'FX rates'!$A$2:$A$38,'FX rates'!$B$2:$B$38))</f>
        <v>45931.376702610985</v>
      </c>
      <c r="AC1044" s="24">
        <f>X1044*(_xlfn.XLOOKUP(W1044,'FX rates'!$A$2:$A$38,'FX rates'!$B$2:$B$38))</f>
        <v>42639.774410423866</v>
      </c>
      <c r="AD1044" s="24">
        <f>Y1044*(_xlfn.XLOOKUP(W1044,'FX rates'!$A$2:$A$38,'FX rates'!$B$2:$B$38))</f>
        <v>89489.778647087063</v>
      </c>
      <c r="AE1044" s="30">
        <f t="shared" si="231"/>
        <v>1.9999999999999896E-2</v>
      </c>
      <c r="AF1044" s="31">
        <f t="shared" si="232"/>
        <v>628.31999999999971</v>
      </c>
      <c r="AG1044" s="23">
        <f t="shared" si="233"/>
        <v>4127.6763002346415</v>
      </c>
      <c r="AH1044" s="35">
        <f t="shared" si="227"/>
        <v>1.3306500000756409</v>
      </c>
      <c r="AI1044" s="23">
        <f>U1044*(_xlfn.XLOOKUP(K1044,'FX rates'!$A$2:$A$38,'FX rates'!$B$2:$B$38))</f>
        <v>0</v>
      </c>
      <c r="AJ1044" s="23">
        <f>Q1044*(_xlfn.XLOOKUP(K1044,'FX rates'!$A$2:$A$38,'FX rates'!$B$2:$B$38))</f>
        <v>0</v>
      </c>
      <c r="AK1044" s="23">
        <f>R1044*(_xlfn.XLOOKUP(K1044,'FX rates'!$A$2:$A$38,'FX rates'!$B$2:$B$38))</f>
        <v>0</v>
      </c>
      <c r="AM1044" s="4"/>
      <c r="AN1044" s="4"/>
      <c r="AO1044" s="4"/>
      <c r="AP1044" s="32">
        <f t="shared" si="228"/>
        <v>9.8739495798319324E-2</v>
      </c>
      <c r="AQ1044" s="32">
        <f t="shared" si="229"/>
        <v>0</v>
      </c>
      <c r="AR1044" s="24">
        <f t="shared" si="234"/>
        <v>35208.360000000008</v>
      </c>
      <c r="AS1044" s="24" t="str">
        <f t="shared" si="235"/>
        <v>0</v>
      </c>
      <c r="AT1044" s="24">
        <f t="shared" si="236"/>
        <v>80540.800782378356</v>
      </c>
      <c r="AU1044" s="24">
        <f t="shared" si="237"/>
        <v>8948.9778647087078</v>
      </c>
    </row>
    <row r="1045" spans="1:47" x14ac:dyDescent="0.25">
      <c r="A1045" s="28" t="s">
        <v>15942</v>
      </c>
      <c r="B1045" s="28" t="s">
        <v>13565</v>
      </c>
      <c r="C1045" s="28" t="s">
        <v>13566</v>
      </c>
      <c r="D1045" s="28" t="s">
        <v>13567</v>
      </c>
      <c r="E1045" s="28" t="s">
        <v>13568</v>
      </c>
      <c r="F1045" s="29">
        <v>44662</v>
      </c>
      <c r="G1045" s="29">
        <v>44896</v>
      </c>
      <c r="H1045" s="28" t="s">
        <v>13569</v>
      </c>
      <c r="I1045" s="28" t="s">
        <v>16040</v>
      </c>
      <c r="J1045" s="28" t="s">
        <v>16044</v>
      </c>
      <c r="K1045" s="28" t="s">
        <v>13570</v>
      </c>
      <c r="L1045" s="27">
        <v>110907.50000000003</v>
      </c>
      <c r="M1045" s="27">
        <v>15840</v>
      </c>
      <c r="N1045" s="27">
        <v>0</v>
      </c>
      <c r="O1045" s="27">
        <v>0</v>
      </c>
      <c r="P1045" s="27">
        <f t="shared" si="224"/>
        <v>15840</v>
      </c>
      <c r="Q1045" s="27">
        <v>0</v>
      </c>
      <c r="R1045" s="27">
        <v>0</v>
      </c>
      <c r="S1045" s="27">
        <v>0</v>
      </c>
      <c r="T1045" s="27">
        <f t="shared" si="225"/>
        <v>0</v>
      </c>
      <c r="U1045" s="27">
        <v>0</v>
      </c>
      <c r="V1045" s="27">
        <f t="shared" si="226"/>
        <v>126747.50000000003</v>
      </c>
      <c r="W1045" s="28" t="s">
        <v>13571</v>
      </c>
      <c r="X1045" s="27">
        <v>117561.95000000004</v>
      </c>
      <c r="Y1045" s="27">
        <f t="shared" si="230"/>
        <v>251914.30000000008</v>
      </c>
      <c r="Z1045" s="4" t="str" cm="1">
        <f t="array" ref="Z1045">_xlfn.IFS(YEARFRAC(F1045,G1045)&lt;1,"&lt;1 Year",YEARFRAC(F1045,G1045)&lt;=5,"1-5 Years",YEARFRAC(F1045,G1045)&gt;5,"&gt;5 Years")</f>
        <v>&lt;1 Year</v>
      </c>
      <c r="AA1045" s="24">
        <f>L1045*(_xlfn.XLOOKUP(K1045,'FX rates'!$A$2:$A$38,'FX rates'!$B$2:$B$38))</f>
        <v>147579.06488338919</v>
      </c>
      <c r="AB1045" s="24">
        <f>V1045*(_xlfn.XLOOKUP(K1045,'FX rates'!$A$2:$A$38,'FX rates'!$B$2:$B$38))</f>
        <v>168656.56088458735</v>
      </c>
      <c r="AC1045" s="24">
        <f>X1045*(_xlfn.XLOOKUP(W1045,'FX rates'!$A$2:$A$38,'FX rates'!$B$2:$B$38))</f>
        <v>156433.80877639254</v>
      </c>
      <c r="AD1045" s="24">
        <f>Y1045*(_xlfn.XLOOKUP(W1045,'FX rates'!$A$2:$A$38,'FX rates'!$B$2:$B$38))</f>
        <v>335209.76331405516</v>
      </c>
      <c r="AE1045" s="30">
        <f t="shared" si="231"/>
        <v>6.0000000000000012E-2</v>
      </c>
      <c r="AF1045" s="31">
        <f t="shared" si="232"/>
        <v>6654.4500000000116</v>
      </c>
      <c r="AG1045" s="23">
        <f t="shared" si="233"/>
        <v>21077.49600119816</v>
      </c>
      <c r="AH1045" s="35">
        <f t="shared" si="227"/>
        <v>1.3306500000756409</v>
      </c>
      <c r="AI1045" s="23">
        <f>U1045*(_xlfn.XLOOKUP(K1045,'FX rates'!$A$2:$A$38,'FX rates'!$B$2:$B$38))</f>
        <v>0</v>
      </c>
      <c r="AJ1045" s="23">
        <f>Q1045*(_xlfn.XLOOKUP(K1045,'FX rates'!$A$2:$A$38,'FX rates'!$B$2:$B$38))</f>
        <v>0</v>
      </c>
      <c r="AK1045" s="23">
        <f>R1045*(_xlfn.XLOOKUP(K1045,'FX rates'!$A$2:$A$38,'FX rates'!$B$2:$B$38))</f>
        <v>0</v>
      </c>
      <c r="AM1045" s="4"/>
      <c r="AN1045" s="4"/>
      <c r="AO1045" s="4"/>
      <c r="AP1045" s="32">
        <f t="shared" si="228"/>
        <v>0.14282172080337213</v>
      </c>
      <c r="AQ1045" s="32">
        <f t="shared" si="229"/>
        <v>0</v>
      </c>
      <c r="AR1045" s="24">
        <f t="shared" si="234"/>
        <v>134352.35000000003</v>
      </c>
      <c r="AS1045" s="24" t="str">
        <f t="shared" si="235"/>
        <v>0</v>
      </c>
      <c r="AT1045" s="24">
        <f t="shared" si="236"/>
        <v>301688.78698264965</v>
      </c>
      <c r="AU1045" s="24">
        <f t="shared" si="237"/>
        <v>33520.976331405516</v>
      </c>
    </row>
    <row r="1046" spans="1:47" x14ac:dyDescent="0.25">
      <c r="A1046" s="28" t="s">
        <v>15943</v>
      </c>
      <c r="B1046" s="28" t="s">
        <v>3330</v>
      </c>
      <c r="C1046" s="28" t="s">
        <v>3331</v>
      </c>
      <c r="D1046" s="28" t="s">
        <v>3332</v>
      </c>
      <c r="E1046" s="28" t="s">
        <v>3333</v>
      </c>
      <c r="F1046" s="29">
        <v>44662</v>
      </c>
      <c r="G1046" s="29">
        <v>44896</v>
      </c>
      <c r="H1046" s="28" t="s">
        <v>3334</v>
      </c>
      <c r="I1046" s="28" t="s">
        <v>16037</v>
      </c>
      <c r="J1046" s="28" t="s">
        <v>16038</v>
      </c>
      <c r="K1046" s="28" t="s">
        <v>3335</v>
      </c>
      <c r="L1046" s="27">
        <v>31116.800000000007</v>
      </c>
      <c r="M1046" s="27">
        <v>2805.0000000000005</v>
      </c>
      <c r="N1046" s="27">
        <v>0</v>
      </c>
      <c r="O1046" s="27">
        <v>0</v>
      </c>
      <c r="P1046" s="27">
        <f t="shared" si="224"/>
        <v>2805.0000000000005</v>
      </c>
      <c r="Q1046" s="27">
        <v>0</v>
      </c>
      <c r="R1046" s="27">
        <v>0</v>
      </c>
      <c r="S1046" s="27">
        <v>0</v>
      </c>
      <c r="T1046" s="27">
        <f t="shared" si="225"/>
        <v>0</v>
      </c>
      <c r="U1046" s="27">
        <v>0</v>
      </c>
      <c r="V1046" s="27">
        <f t="shared" si="226"/>
        <v>33921.80000000001</v>
      </c>
      <c r="W1046" s="28" t="s">
        <v>3336</v>
      </c>
      <c r="X1046" s="27">
        <v>32050.304000000007</v>
      </c>
      <c r="Y1046" s="27">
        <f t="shared" si="230"/>
        <v>66989.758000000016</v>
      </c>
      <c r="Z1046" s="4" t="str" cm="1">
        <f t="array" ref="Z1046">_xlfn.IFS(YEARFRAC(F1046,G1046)&lt;1,"&lt;1 Year",YEARFRAC(F1046,G1046)&lt;=5,"1-5 Years",YEARFRAC(F1046,G1046)&gt;5,"&gt;5 Years")</f>
        <v>&lt;1 Year</v>
      </c>
      <c r="AA1046" s="24">
        <f>L1046*(_xlfn.XLOOKUP(K1046,'FX rates'!$A$2:$A$38,'FX rates'!$B$2:$B$38))</f>
        <v>41405.569922353716</v>
      </c>
      <c r="AB1046" s="24">
        <f>V1046*(_xlfn.XLOOKUP(K1046,'FX rates'!$A$2:$A$38,'FX rates'!$B$2:$B$38))</f>
        <v>45138.043172565893</v>
      </c>
      <c r="AC1046" s="24">
        <f>X1046*(_xlfn.XLOOKUP(W1046,'FX rates'!$A$2:$A$38,'FX rates'!$B$2:$B$38))</f>
        <v>42647.737020024324</v>
      </c>
      <c r="AD1046" s="24">
        <f>Y1046*(_xlfn.XLOOKUP(W1046,'FX rates'!$A$2:$A$38,'FX rates'!$B$2:$B$38))</f>
        <v>89139.921487767191</v>
      </c>
      <c r="AE1046" s="30">
        <f t="shared" si="231"/>
        <v>2.9999999999999923E-2</v>
      </c>
      <c r="AF1046" s="31">
        <f t="shared" si="232"/>
        <v>933.50400000000081</v>
      </c>
      <c r="AG1046" s="23">
        <f t="shared" si="233"/>
        <v>3732.4732502121769</v>
      </c>
      <c r="AH1046" s="35">
        <f t="shared" si="227"/>
        <v>1.3306500000756409</v>
      </c>
      <c r="AI1046" s="23">
        <f>U1046*(_xlfn.XLOOKUP(K1046,'FX rates'!$A$2:$A$38,'FX rates'!$B$2:$B$38))</f>
        <v>0</v>
      </c>
      <c r="AJ1046" s="23">
        <f>Q1046*(_xlfn.XLOOKUP(K1046,'FX rates'!$A$2:$A$38,'FX rates'!$B$2:$B$38))</f>
        <v>0</v>
      </c>
      <c r="AK1046" s="23">
        <f>R1046*(_xlfn.XLOOKUP(K1046,'FX rates'!$A$2:$A$38,'FX rates'!$B$2:$B$38))</f>
        <v>0</v>
      </c>
      <c r="AM1046" s="4"/>
      <c r="AN1046" s="4"/>
      <c r="AO1046" s="4"/>
      <c r="AP1046" s="32">
        <f t="shared" si="228"/>
        <v>9.0144230769230768E-2</v>
      </c>
      <c r="AQ1046" s="32">
        <f t="shared" si="229"/>
        <v>0</v>
      </c>
      <c r="AR1046" s="24">
        <f t="shared" si="234"/>
        <v>34939.454000000012</v>
      </c>
      <c r="AS1046" s="24" t="str">
        <f t="shared" si="235"/>
        <v>0</v>
      </c>
      <c r="AT1046" s="24">
        <f t="shared" si="236"/>
        <v>80225.929338990478</v>
      </c>
      <c r="AU1046" s="24">
        <f t="shared" si="237"/>
        <v>8913.9921487767133</v>
      </c>
    </row>
    <row r="1047" spans="1:47" x14ac:dyDescent="0.25">
      <c r="A1047" s="28" t="s">
        <v>14198</v>
      </c>
      <c r="B1047" s="28" t="s">
        <v>1363</v>
      </c>
      <c r="C1047" s="28" t="s">
        <v>1364</v>
      </c>
      <c r="D1047" s="28" t="s">
        <v>1365</v>
      </c>
      <c r="E1047" s="28" t="s">
        <v>1366</v>
      </c>
      <c r="F1047" s="29">
        <v>39888</v>
      </c>
      <c r="G1047" s="29">
        <v>44896</v>
      </c>
      <c r="H1047" s="28" t="s">
        <v>1367</v>
      </c>
      <c r="I1047" s="28" t="s">
        <v>16043</v>
      </c>
      <c r="J1047" s="28" t="s">
        <v>16041</v>
      </c>
      <c r="K1047" s="28" t="s">
        <v>1368</v>
      </c>
      <c r="L1047" s="27">
        <v>240240.00000000003</v>
      </c>
      <c r="M1047" s="27">
        <v>297000</v>
      </c>
      <c r="N1047" s="27">
        <v>0</v>
      </c>
      <c r="O1047" s="27">
        <v>0</v>
      </c>
      <c r="P1047" s="27">
        <f t="shared" si="224"/>
        <v>297000</v>
      </c>
      <c r="Q1047" s="27">
        <v>0</v>
      </c>
      <c r="R1047" s="27">
        <v>0</v>
      </c>
      <c r="S1047" s="27">
        <v>0</v>
      </c>
      <c r="T1047" s="27">
        <f t="shared" si="225"/>
        <v>0</v>
      </c>
      <c r="U1047" s="27">
        <v>0</v>
      </c>
      <c r="V1047" s="27">
        <f t="shared" si="226"/>
        <v>537240</v>
      </c>
      <c r="W1047" s="28" t="s">
        <v>1369</v>
      </c>
      <c r="X1047" s="27">
        <v>254654.40000000005</v>
      </c>
      <c r="Y1047" s="27">
        <f t="shared" si="230"/>
        <v>824128.80000000016</v>
      </c>
      <c r="Z1047" s="4" t="str" cm="1">
        <f t="array" ref="Z1047">_xlfn.IFS(YEARFRAC(F1047,G1047)&lt;1,"&lt;1 Year",YEARFRAC(F1047,G1047)&lt;=5,"1-5 Years",YEARFRAC(F1047,G1047)&gt;5,"&gt;5 Years")</f>
        <v>&gt;5 Years</v>
      </c>
      <c r="AA1047" s="24">
        <f>L1047*(_xlfn.XLOOKUP(K1047,'FX rates'!$A$2:$A$38,'FX rates'!$B$2:$B$38))</f>
        <v>240240.00000000003</v>
      </c>
      <c r="AB1047" s="24">
        <f>V1047*(_xlfn.XLOOKUP(K1047,'FX rates'!$A$2:$A$38,'FX rates'!$B$2:$B$38))</f>
        <v>537240</v>
      </c>
      <c r="AC1047" s="24">
        <f>X1047*(_xlfn.XLOOKUP(W1047,'FX rates'!$A$2:$A$38,'FX rates'!$B$2:$B$38))</f>
        <v>254654.40000000005</v>
      </c>
      <c r="AD1047" s="24">
        <f>Y1047*(_xlfn.XLOOKUP(W1047,'FX rates'!$A$2:$A$38,'FX rates'!$B$2:$B$38))</f>
        <v>824128.80000000016</v>
      </c>
      <c r="AE1047" s="30">
        <f t="shared" si="231"/>
        <v>6.0000000000000088E-2</v>
      </c>
      <c r="AF1047" s="31">
        <f t="shared" si="232"/>
        <v>14414.400000000023</v>
      </c>
      <c r="AG1047" s="23">
        <f t="shared" si="233"/>
        <v>297000</v>
      </c>
      <c r="AH1047" s="35">
        <f t="shared" si="227"/>
        <v>1</v>
      </c>
      <c r="AI1047" s="23">
        <f>U1047*(_xlfn.XLOOKUP(K1047,'FX rates'!$A$2:$A$38,'FX rates'!$B$2:$B$38))</f>
        <v>0</v>
      </c>
      <c r="AJ1047" s="23">
        <f>Q1047*(_xlfn.XLOOKUP(K1047,'FX rates'!$A$2:$A$38,'FX rates'!$B$2:$B$38))</f>
        <v>0</v>
      </c>
      <c r="AK1047" s="23">
        <f>R1047*(_xlfn.XLOOKUP(K1047,'FX rates'!$A$2:$A$38,'FX rates'!$B$2:$B$38))</f>
        <v>0</v>
      </c>
      <c r="AM1047" s="4"/>
      <c r="AN1047" s="4"/>
      <c r="AO1047" s="4"/>
      <c r="AP1047" s="32">
        <f t="shared" si="228"/>
        <v>1.2362637362637361</v>
      </c>
      <c r="AQ1047" s="32">
        <f t="shared" si="229"/>
        <v>0</v>
      </c>
      <c r="AR1047" s="24">
        <f t="shared" si="234"/>
        <v>569474.40000000014</v>
      </c>
      <c r="AS1047" s="24" t="str">
        <f t="shared" si="235"/>
        <v>0</v>
      </c>
      <c r="AT1047" s="24">
        <f t="shared" si="236"/>
        <v>741715.92000000016</v>
      </c>
      <c r="AU1047" s="24">
        <f t="shared" si="237"/>
        <v>82412.88</v>
      </c>
    </row>
    <row r="1048" spans="1:47" x14ac:dyDescent="0.25">
      <c r="A1048" s="28" t="s">
        <v>15944</v>
      </c>
      <c r="B1048" s="28" t="s">
        <v>13579</v>
      </c>
      <c r="C1048" s="28" t="s">
        <v>13580</v>
      </c>
      <c r="D1048" s="28" t="s">
        <v>13581</v>
      </c>
      <c r="E1048" s="28" t="s">
        <v>13582</v>
      </c>
      <c r="F1048" s="29">
        <v>44669</v>
      </c>
      <c r="G1048" s="29">
        <v>44896</v>
      </c>
      <c r="H1048" s="28" t="s">
        <v>13583</v>
      </c>
      <c r="I1048" s="28" t="s">
        <v>16037</v>
      </c>
      <c r="J1048" s="28" t="s">
        <v>16040</v>
      </c>
      <c r="K1048" s="28" t="s">
        <v>13584</v>
      </c>
      <c r="L1048" s="27">
        <v>248600</v>
      </c>
      <c r="M1048" s="27">
        <v>100320.00000000001</v>
      </c>
      <c r="N1048" s="27">
        <v>0</v>
      </c>
      <c r="O1048" s="27">
        <v>0</v>
      </c>
      <c r="P1048" s="27">
        <f t="shared" si="224"/>
        <v>100320.00000000001</v>
      </c>
      <c r="Q1048" s="27">
        <v>0</v>
      </c>
      <c r="R1048" s="27">
        <v>0</v>
      </c>
      <c r="S1048" s="27">
        <v>0</v>
      </c>
      <c r="T1048" s="27">
        <f t="shared" si="225"/>
        <v>0</v>
      </c>
      <c r="U1048" s="27">
        <v>0</v>
      </c>
      <c r="V1048" s="27">
        <f t="shared" si="226"/>
        <v>348920</v>
      </c>
      <c r="W1048" s="28" t="s">
        <v>13585</v>
      </c>
      <c r="X1048" s="27">
        <v>253572</v>
      </c>
      <c r="Y1048" s="27">
        <f t="shared" si="230"/>
        <v>609470.4</v>
      </c>
      <c r="Z1048" s="4" t="str" cm="1">
        <f t="array" ref="Z1048">_xlfn.IFS(YEARFRAC(F1048,G1048)&lt;1,"&lt;1 Year",YEARFRAC(F1048,G1048)&lt;=5,"1-5 Years",YEARFRAC(F1048,G1048)&gt;5,"&gt;5 Years")</f>
        <v>&lt;1 Year</v>
      </c>
      <c r="AA1048" s="24">
        <f>L1048*(_xlfn.XLOOKUP(K1048,'FX rates'!$A$2:$A$38,'FX rates'!$B$2:$B$38))</f>
        <v>248600</v>
      </c>
      <c r="AB1048" s="24">
        <f>V1048*(_xlfn.XLOOKUP(K1048,'FX rates'!$A$2:$A$38,'FX rates'!$B$2:$B$38))</f>
        <v>348920</v>
      </c>
      <c r="AC1048" s="24">
        <f>X1048*(_xlfn.XLOOKUP(W1048,'FX rates'!$A$2:$A$38,'FX rates'!$B$2:$B$38))</f>
        <v>253572</v>
      </c>
      <c r="AD1048" s="24">
        <f>Y1048*(_xlfn.XLOOKUP(W1048,'FX rates'!$A$2:$A$38,'FX rates'!$B$2:$B$38))</f>
        <v>609470.4</v>
      </c>
      <c r="AE1048" s="30">
        <f t="shared" si="231"/>
        <v>0.02</v>
      </c>
      <c r="AF1048" s="31">
        <f t="shared" si="232"/>
        <v>4972</v>
      </c>
      <c r="AG1048" s="23">
        <f t="shared" si="233"/>
        <v>100320</v>
      </c>
      <c r="AH1048" s="35">
        <f t="shared" si="227"/>
        <v>1</v>
      </c>
      <c r="AI1048" s="23">
        <f>U1048*(_xlfn.XLOOKUP(K1048,'FX rates'!$A$2:$A$38,'FX rates'!$B$2:$B$38))</f>
        <v>0</v>
      </c>
      <c r="AJ1048" s="23">
        <f>Q1048*(_xlfn.XLOOKUP(K1048,'FX rates'!$A$2:$A$38,'FX rates'!$B$2:$B$38))</f>
        <v>0</v>
      </c>
      <c r="AK1048" s="23">
        <f>R1048*(_xlfn.XLOOKUP(K1048,'FX rates'!$A$2:$A$38,'FX rates'!$B$2:$B$38))</f>
        <v>0</v>
      </c>
      <c r="AM1048" s="4"/>
      <c r="AN1048" s="4"/>
      <c r="AO1048" s="4"/>
      <c r="AP1048" s="32">
        <f t="shared" si="228"/>
        <v>0.40353982300884961</v>
      </c>
      <c r="AQ1048" s="32">
        <f t="shared" si="229"/>
        <v>0</v>
      </c>
      <c r="AR1048" s="24">
        <f t="shared" si="234"/>
        <v>355898.4</v>
      </c>
      <c r="AS1048" s="24" t="str">
        <f t="shared" si="235"/>
        <v>0</v>
      </c>
      <c r="AT1048" s="24">
        <f t="shared" si="236"/>
        <v>548523.36</v>
      </c>
      <c r="AU1048" s="24">
        <f t="shared" si="237"/>
        <v>60947.040000000037</v>
      </c>
    </row>
    <row r="1049" spans="1:47" x14ac:dyDescent="0.25">
      <c r="A1049" s="28" t="s">
        <v>15945</v>
      </c>
      <c r="B1049" s="28" t="s">
        <v>13586</v>
      </c>
      <c r="C1049" s="28" t="s">
        <v>13587</v>
      </c>
      <c r="D1049" s="28" t="s">
        <v>13588</v>
      </c>
      <c r="E1049" s="28" t="s">
        <v>13589</v>
      </c>
      <c r="F1049" s="29">
        <v>44670</v>
      </c>
      <c r="G1049" s="29">
        <v>44896</v>
      </c>
      <c r="H1049" s="28" t="s">
        <v>13590</v>
      </c>
      <c r="I1049" s="28" t="s">
        <v>16033</v>
      </c>
      <c r="J1049" s="28" t="s">
        <v>16038</v>
      </c>
      <c r="K1049" s="28" t="s">
        <v>13591</v>
      </c>
      <c r="L1049" s="27">
        <v>131098.00000000003</v>
      </c>
      <c r="M1049" s="27">
        <v>27104.000000000004</v>
      </c>
      <c r="N1049" s="27">
        <v>0</v>
      </c>
      <c r="O1049" s="27">
        <v>0</v>
      </c>
      <c r="P1049" s="27">
        <f t="shared" si="224"/>
        <v>27104.000000000004</v>
      </c>
      <c r="Q1049" s="27">
        <v>0</v>
      </c>
      <c r="R1049" s="27">
        <v>0</v>
      </c>
      <c r="S1049" s="27">
        <v>0</v>
      </c>
      <c r="T1049" s="27">
        <f t="shared" si="225"/>
        <v>0</v>
      </c>
      <c r="U1049" s="27">
        <v>0</v>
      </c>
      <c r="V1049" s="27">
        <f t="shared" si="226"/>
        <v>158202.00000000003</v>
      </c>
      <c r="W1049" s="28" t="s">
        <v>13592</v>
      </c>
      <c r="X1049" s="27">
        <v>148140.74000000002</v>
      </c>
      <c r="Y1049" s="27">
        <f t="shared" si="230"/>
        <v>326909</v>
      </c>
      <c r="Z1049" s="4" t="str" cm="1">
        <f t="array" ref="Z1049">_xlfn.IFS(YEARFRAC(F1049,G1049)&lt;1,"&lt;1 Year",YEARFRAC(F1049,G1049)&lt;=5,"1-5 Years",YEARFRAC(F1049,G1049)&gt;5,"&gt;5 Years")</f>
        <v>&lt;1 Year</v>
      </c>
      <c r="AA1049" s="24">
        <f>L1049*(_xlfn.XLOOKUP(K1049,'FX rates'!$A$2:$A$38,'FX rates'!$B$2:$B$38))</f>
        <v>131098.00000000003</v>
      </c>
      <c r="AB1049" s="24">
        <f>V1049*(_xlfn.XLOOKUP(K1049,'FX rates'!$A$2:$A$38,'FX rates'!$B$2:$B$38))</f>
        <v>158202.00000000003</v>
      </c>
      <c r="AC1049" s="24">
        <f>X1049*(_xlfn.XLOOKUP(W1049,'FX rates'!$A$2:$A$38,'FX rates'!$B$2:$B$38))</f>
        <v>148140.74000000002</v>
      </c>
      <c r="AD1049" s="24">
        <f>Y1049*(_xlfn.XLOOKUP(W1049,'FX rates'!$A$2:$A$38,'FX rates'!$B$2:$B$38))</f>
        <v>326909</v>
      </c>
      <c r="AE1049" s="30">
        <f t="shared" si="231"/>
        <v>0.12999999999999989</v>
      </c>
      <c r="AF1049" s="31">
        <f t="shared" si="232"/>
        <v>17042.739999999991</v>
      </c>
      <c r="AG1049" s="23">
        <f t="shared" si="233"/>
        <v>27104</v>
      </c>
      <c r="AH1049" s="35">
        <f t="shared" si="227"/>
        <v>1</v>
      </c>
      <c r="AI1049" s="23">
        <f>U1049*(_xlfn.XLOOKUP(K1049,'FX rates'!$A$2:$A$38,'FX rates'!$B$2:$B$38))</f>
        <v>0</v>
      </c>
      <c r="AJ1049" s="23">
        <f>Q1049*(_xlfn.XLOOKUP(K1049,'FX rates'!$A$2:$A$38,'FX rates'!$B$2:$B$38))</f>
        <v>0</v>
      </c>
      <c r="AK1049" s="23">
        <f>R1049*(_xlfn.XLOOKUP(K1049,'FX rates'!$A$2:$A$38,'FX rates'!$B$2:$B$38))</f>
        <v>0</v>
      </c>
      <c r="AM1049" s="4"/>
      <c r="AN1049" s="4"/>
      <c r="AO1049" s="4"/>
      <c r="AP1049" s="32">
        <f t="shared" si="228"/>
        <v>0.2067460983386474</v>
      </c>
      <c r="AQ1049" s="32">
        <f t="shared" si="229"/>
        <v>0</v>
      </c>
      <c r="AR1049" s="24">
        <f t="shared" si="234"/>
        <v>178768.26</v>
      </c>
      <c r="AS1049" s="24" t="str">
        <f t="shared" si="235"/>
        <v>0</v>
      </c>
      <c r="AT1049" s="24">
        <f t="shared" si="236"/>
        <v>294218.10000000003</v>
      </c>
      <c r="AU1049" s="24">
        <f t="shared" si="237"/>
        <v>32690.899999999965</v>
      </c>
    </row>
    <row r="1050" spans="1:47" x14ac:dyDescent="0.25">
      <c r="A1050" s="28" t="s">
        <v>15946</v>
      </c>
      <c r="B1050" s="28" t="s">
        <v>13593</v>
      </c>
      <c r="C1050" s="28" t="s">
        <v>13594</v>
      </c>
      <c r="D1050" s="28" t="s">
        <v>13595</v>
      </c>
      <c r="E1050" s="28" t="s">
        <v>13596</v>
      </c>
      <c r="F1050" s="29">
        <v>44683</v>
      </c>
      <c r="G1050" s="29">
        <v>44896</v>
      </c>
      <c r="H1050" s="28" t="s">
        <v>13597</v>
      </c>
      <c r="I1050" s="28" t="s">
        <v>16038</v>
      </c>
      <c r="J1050" s="28" t="s">
        <v>16053</v>
      </c>
      <c r="K1050" s="28" t="s">
        <v>13598</v>
      </c>
      <c r="L1050" s="27">
        <v>192456</v>
      </c>
      <c r="M1050" s="27">
        <v>47850.000000000007</v>
      </c>
      <c r="N1050" s="27">
        <v>0</v>
      </c>
      <c r="O1050" s="27">
        <v>0</v>
      </c>
      <c r="P1050" s="27">
        <f t="shared" si="224"/>
        <v>47850.000000000007</v>
      </c>
      <c r="Q1050" s="27">
        <v>0</v>
      </c>
      <c r="R1050" s="27">
        <v>0</v>
      </c>
      <c r="S1050" s="27">
        <v>0</v>
      </c>
      <c r="T1050" s="27">
        <f t="shared" si="225"/>
        <v>0</v>
      </c>
      <c r="U1050" s="27">
        <v>0</v>
      </c>
      <c r="V1050" s="27">
        <f t="shared" si="226"/>
        <v>240306</v>
      </c>
      <c r="W1050" s="28" t="s">
        <v>13599</v>
      </c>
      <c r="X1050" s="27">
        <v>196305.12</v>
      </c>
      <c r="Y1050" s="27">
        <f t="shared" si="230"/>
        <v>441417.24</v>
      </c>
      <c r="Z1050" s="4" t="str" cm="1">
        <f t="array" ref="Z1050">_xlfn.IFS(YEARFRAC(F1050,G1050)&lt;1,"&lt;1 Year",YEARFRAC(F1050,G1050)&lt;=5,"1-5 Years",YEARFRAC(F1050,G1050)&gt;5,"&gt;5 Years")</f>
        <v>&lt;1 Year</v>
      </c>
      <c r="AA1050" s="24">
        <f>L1050*(_xlfn.XLOOKUP(K1050,'FX rates'!$A$2:$A$38,'FX rates'!$B$2:$B$38))</f>
        <v>192456</v>
      </c>
      <c r="AB1050" s="24">
        <f>V1050*(_xlfn.XLOOKUP(K1050,'FX rates'!$A$2:$A$38,'FX rates'!$B$2:$B$38))</f>
        <v>240306</v>
      </c>
      <c r="AC1050" s="24">
        <f>X1050*(_xlfn.XLOOKUP(W1050,'FX rates'!$A$2:$A$38,'FX rates'!$B$2:$B$38))</f>
        <v>196305.12</v>
      </c>
      <c r="AD1050" s="24">
        <f>Y1050*(_xlfn.XLOOKUP(W1050,'FX rates'!$A$2:$A$38,'FX rates'!$B$2:$B$38))</f>
        <v>441417.24</v>
      </c>
      <c r="AE1050" s="30">
        <f t="shared" si="231"/>
        <v>1.9999999999999976E-2</v>
      </c>
      <c r="AF1050" s="31">
        <f t="shared" si="232"/>
        <v>3849.1199999999953</v>
      </c>
      <c r="AG1050" s="23">
        <f t="shared" si="233"/>
        <v>47850</v>
      </c>
      <c r="AH1050" s="35">
        <f t="shared" si="227"/>
        <v>1</v>
      </c>
      <c r="AI1050" s="23">
        <f>U1050*(_xlfn.XLOOKUP(K1050,'FX rates'!$A$2:$A$38,'FX rates'!$B$2:$B$38))</f>
        <v>0</v>
      </c>
      <c r="AJ1050" s="23">
        <f>Q1050*(_xlfn.XLOOKUP(K1050,'FX rates'!$A$2:$A$38,'FX rates'!$B$2:$B$38))</f>
        <v>0</v>
      </c>
      <c r="AK1050" s="23">
        <f>R1050*(_xlfn.XLOOKUP(K1050,'FX rates'!$A$2:$A$38,'FX rates'!$B$2:$B$38))</f>
        <v>0</v>
      </c>
      <c r="AM1050" s="4"/>
      <c r="AN1050" s="4"/>
      <c r="AO1050" s="4"/>
      <c r="AP1050" s="32">
        <f t="shared" si="228"/>
        <v>0.24862825788751719</v>
      </c>
      <c r="AQ1050" s="32">
        <f t="shared" si="229"/>
        <v>0</v>
      </c>
      <c r="AR1050" s="24">
        <f t="shared" si="234"/>
        <v>245112.12</v>
      </c>
      <c r="AS1050" s="24" t="str">
        <f t="shared" si="235"/>
        <v>0</v>
      </c>
      <c r="AT1050" s="24">
        <f t="shared" si="236"/>
        <v>397275.516</v>
      </c>
      <c r="AU1050" s="24">
        <f t="shared" si="237"/>
        <v>44141.723999999987</v>
      </c>
    </row>
    <row r="1051" spans="1:47" x14ac:dyDescent="0.25">
      <c r="A1051" s="28" t="s">
        <v>15947</v>
      </c>
      <c r="B1051" s="28" t="s">
        <v>13600</v>
      </c>
      <c r="C1051" s="28" t="s">
        <v>13601</v>
      </c>
      <c r="D1051" s="28" t="s">
        <v>13602</v>
      </c>
      <c r="E1051" s="28" t="s">
        <v>13603</v>
      </c>
      <c r="F1051" s="29">
        <v>44670</v>
      </c>
      <c r="G1051" s="29">
        <v>44896</v>
      </c>
      <c r="H1051" s="28" t="s">
        <v>13604</v>
      </c>
      <c r="I1051" s="28" t="s">
        <v>16052</v>
      </c>
      <c r="J1051" s="28" t="s">
        <v>16048</v>
      </c>
      <c r="K1051" s="28" t="s">
        <v>13605</v>
      </c>
      <c r="L1051" s="27">
        <v>150480.00000000003</v>
      </c>
      <c r="M1051" s="27">
        <v>91080.000000000015</v>
      </c>
      <c r="N1051" s="27">
        <v>0</v>
      </c>
      <c r="O1051" s="27">
        <v>0</v>
      </c>
      <c r="P1051" s="27">
        <f t="shared" si="224"/>
        <v>91080.000000000015</v>
      </c>
      <c r="Q1051" s="27">
        <v>0</v>
      </c>
      <c r="R1051" s="27">
        <v>0</v>
      </c>
      <c r="S1051" s="27">
        <v>0</v>
      </c>
      <c r="T1051" s="27">
        <f t="shared" si="225"/>
        <v>0</v>
      </c>
      <c r="U1051" s="27">
        <v>0</v>
      </c>
      <c r="V1051" s="27">
        <f t="shared" si="226"/>
        <v>241560.00000000006</v>
      </c>
      <c r="W1051" s="28" t="s">
        <v>13606</v>
      </c>
      <c r="X1051" s="27">
        <v>153489.60000000003</v>
      </c>
      <c r="Y1051" s="27">
        <f t="shared" si="230"/>
        <v>399880.80000000005</v>
      </c>
      <c r="Z1051" s="4" t="str" cm="1">
        <f t="array" ref="Z1051">_xlfn.IFS(YEARFRAC(F1051,G1051)&lt;1,"&lt;1 Year",YEARFRAC(F1051,G1051)&lt;=5,"1-5 Years",YEARFRAC(F1051,G1051)&gt;5,"&gt;5 Years")</f>
        <v>&lt;1 Year</v>
      </c>
      <c r="AA1051" s="24">
        <f>L1051*(_xlfn.XLOOKUP(K1051,'FX rates'!$A$2:$A$38,'FX rates'!$B$2:$B$38))</f>
        <v>200236.21201138248</v>
      </c>
      <c r="AB1051" s="24">
        <f>V1051*(_xlfn.XLOOKUP(K1051,'FX rates'!$A$2:$A$38,'FX rates'!$B$2:$B$38))</f>
        <v>321431.81401827192</v>
      </c>
      <c r="AC1051" s="24">
        <f>X1051*(_xlfn.XLOOKUP(W1051,'FX rates'!$A$2:$A$38,'FX rates'!$B$2:$B$38))</f>
        <v>204240.93625161014</v>
      </c>
      <c r="AD1051" s="24">
        <f>Y1051*(_xlfn.XLOOKUP(W1051,'FX rates'!$A$2:$A$38,'FX rates'!$B$2:$B$38))</f>
        <v>532101.38655024744</v>
      </c>
      <c r="AE1051" s="30">
        <f t="shared" si="231"/>
        <v>2.0000000000000056E-2</v>
      </c>
      <c r="AF1051" s="31">
        <f t="shared" si="232"/>
        <v>3009.6000000000058</v>
      </c>
      <c r="AG1051" s="23">
        <f t="shared" si="233"/>
        <v>121195.60200688944</v>
      </c>
      <c r="AH1051" s="35">
        <f t="shared" si="227"/>
        <v>1.3306500000756409</v>
      </c>
      <c r="AI1051" s="23">
        <f>U1051*(_xlfn.XLOOKUP(K1051,'FX rates'!$A$2:$A$38,'FX rates'!$B$2:$B$38))</f>
        <v>0</v>
      </c>
      <c r="AJ1051" s="23">
        <f>Q1051*(_xlfn.XLOOKUP(K1051,'FX rates'!$A$2:$A$38,'FX rates'!$B$2:$B$38))</f>
        <v>0</v>
      </c>
      <c r="AK1051" s="23">
        <f>R1051*(_xlfn.XLOOKUP(K1051,'FX rates'!$A$2:$A$38,'FX rates'!$B$2:$B$38))</f>
        <v>0</v>
      </c>
      <c r="AM1051" s="4"/>
      <c r="AN1051" s="4"/>
      <c r="AO1051" s="4"/>
      <c r="AP1051" s="32">
        <f t="shared" si="228"/>
        <v>0.60526315789473684</v>
      </c>
      <c r="AQ1051" s="32">
        <f t="shared" si="229"/>
        <v>0</v>
      </c>
      <c r="AR1051" s="24">
        <f t="shared" si="234"/>
        <v>246391.20000000004</v>
      </c>
      <c r="AS1051" s="24" t="str">
        <f t="shared" si="235"/>
        <v>0</v>
      </c>
      <c r="AT1051" s="24">
        <f t="shared" si="236"/>
        <v>478891.24789522268</v>
      </c>
      <c r="AU1051" s="24">
        <f t="shared" si="237"/>
        <v>53210.138655024755</v>
      </c>
    </row>
    <row r="1052" spans="1:47" x14ac:dyDescent="0.25">
      <c r="A1052" s="28" t="s">
        <v>15948</v>
      </c>
      <c r="B1052" s="28" t="s">
        <v>13607</v>
      </c>
      <c r="C1052" s="28" t="s">
        <v>13608</v>
      </c>
      <c r="D1052" s="28" t="s">
        <v>13609</v>
      </c>
      <c r="E1052" s="28" t="s">
        <v>13610</v>
      </c>
      <c r="F1052" s="29">
        <v>44697</v>
      </c>
      <c r="G1052" s="29">
        <v>44896</v>
      </c>
      <c r="H1052" s="28" t="s">
        <v>13611</v>
      </c>
      <c r="I1052" s="28" t="s">
        <v>16036</v>
      </c>
      <c r="J1052" s="28" t="s">
        <v>16035</v>
      </c>
      <c r="K1052" s="28" t="s">
        <v>13612</v>
      </c>
      <c r="L1052" s="27">
        <v>168696</v>
      </c>
      <c r="M1052" s="27">
        <v>16269</v>
      </c>
      <c r="N1052" s="27">
        <v>0</v>
      </c>
      <c r="O1052" s="27">
        <v>0</v>
      </c>
      <c r="P1052" s="27">
        <f t="shared" si="224"/>
        <v>16269</v>
      </c>
      <c r="Q1052" s="27">
        <v>0</v>
      </c>
      <c r="R1052" s="27">
        <v>0</v>
      </c>
      <c r="S1052" s="27">
        <v>0</v>
      </c>
      <c r="T1052" s="27">
        <f t="shared" si="225"/>
        <v>0</v>
      </c>
      <c r="U1052" s="27">
        <v>0</v>
      </c>
      <c r="V1052" s="27">
        <f t="shared" si="226"/>
        <v>184965</v>
      </c>
      <c r="W1052" s="28" t="s">
        <v>13613</v>
      </c>
      <c r="X1052" s="27">
        <v>188939.52000000002</v>
      </c>
      <c r="Y1052" s="27">
        <f t="shared" si="230"/>
        <v>396100.32000000007</v>
      </c>
      <c r="Z1052" s="4" t="str" cm="1">
        <f t="array" ref="Z1052">_xlfn.IFS(YEARFRAC(F1052,G1052)&lt;1,"&lt;1 Year",YEARFRAC(F1052,G1052)&lt;=5,"1-5 Years",YEARFRAC(F1052,G1052)&gt;5,"&gt;5 Years")</f>
        <v>&lt;1 Year</v>
      </c>
      <c r="AA1052" s="24">
        <f>L1052*(_xlfn.XLOOKUP(K1052,'FX rates'!$A$2:$A$38,'FX rates'!$B$2:$B$38))</f>
        <v>168696</v>
      </c>
      <c r="AB1052" s="24">
        <f>V1052*(_xlfn.XLOOKUP(K1052,'FX rates'!$A$2:$A$38,'FX rates'!$B$2:$B$38))</f>
        <v>184965</v>
      </c>
      <c r="AC1052" s="24">
        <f>X1052*(_xlfn.XLOOKUP(W1052,'FX rates'!$A$2:$A$38,'FX rates'!$B$2:$B$38))</f>
        <v>188939.52000000002</v>
      </c>
      <c r="AD1052" s="24">
        <f>Y1052*(_xlfn.XLOOKUP(W1052,'FX rates'!$A$2:$A$38,'FX rates'!$B$2:$B$38))</f>
        <v>396100.32000000007</v>
      </c>
      <c r="AE1052" s="30">
        <f t="shared" si="231"/>
        <v>0.12000000000000011</v>
      </c>
      <c r="AF1052" s="31">
        <f t="shared" si="232"/>
        <v>20243.520000000019</v>
      </c>
      <c r="AG1052" s="23">
        <f t="shared" si="233"/>
        <v>16269</v>
      </c>
      <c r="AH1052" s="35">
        <f t="shared" si="227"/>
        <v>1</v>
      </c>
      <c r="AI1052" s="23">
        <f>U1052*(_xlfn.XLOOKUP(K1052,'FX rates'!$A$2:$A$38,'FX rates'!$B$2:$B$38))</f>
        <v>0</v>
      </c>
      <c r="AJ1052" s="23">
        <f>Q1052*(_xlfn.XLOOKUP(K1052,'FX rates'!$A$2:$A$38,'FX rates'!$B$2:$B$38))</f>
        <v>0</v>
      </c>
      <c r="AK1052" s="23">
        <f>R1052*(_xlfn.XLOOKUP(K1052,'FX rates'!$A$2:$A$38,'FX rates'!$B$2:$B$38))</f>
        <v>0</v>
      </c>
      <c r="AM1052" s="4"/>
      <c r="AN1052" s="4"/>
      <c r="AO1052" s="4"/>
      <c r="AP1052" s="32">
        <f t="shared" si="228"/>
        <v>9.6439749608763697E-2</v>
      </c>
      <c r="AQ1052" s="32">
        <f t="shared" si="229"/>
        <v>0</v>
      </c>
      <c r="AR1052" s="24">
        <f t="shared" si="234"/>
        <v>207160.80000000002</v>
      </c>
      <c r="AS1052" s="24" t="str">
        <f t="shared" si="235"/>
        <v>0</v>
      </c>
      <c r="AT1052" s="24">
        <f t="shared" si="236"/>
        <v>356490.28800000006</v>
      </c>
      <c r="AU1052" s="24">
        <f t="shared" si="237"/>
        <v>39610.032000000007</v>
      </c>
    </row>
    <row r="1053" spans="1:47" x14ac:dyDescent="0.25">
      <c r="A1053" s="28" t="s">
        <v>15949</v>
      </c>
      <c r="B1053" s="28" t="s">
        <v>13614</v>
      </c>
      <c r="C1053" s="28" t="s">
        <v>13615</v>
      </c>
      <c r="D1053" s="28" t="s">
        <v>13616</v>
      </c>
      <c r="E1053" s="28" t="s">
        <v>13617</v>
      </c>
      <c r="F1053" s="29">
        <v>44697</v>
      </c>
      <c r="G1053" s="29">
        <v>44896</v>
      </c>
      <c r="H1053" s="28" t="s">
        <v>13618</v>
      </c>
      <c r="I1053" s="28" t="s">
        <v>16042</v>
      </c>
      <c r="J1053" s="28" t="s">
        <v>16035</v>
      </c>
      <c r="K1053" s="28" t="s">
        <v>13619</v>
      </c>
      <c r="L1053" s="27">
        <v>186560</v>
      </c>
      <c r="M1053" s="27">
        <v>123310.00000000001</v>
      </c>
      <c r="N1053" s="27">
        <v>0</v>
      </c>
      <c r="O1053" s="27">
        <v>0</v>
      </c>
      <c r="P1053" s="27">
        <f t="shared" si="224"/>
        <v>123310.00000000001</v>
      </c>
      <c r="Q1053" s="27">
        <v>0</v>
      </c>
      <c r="R1053" s="27">
        <v>0</v>
      </c>
      <c r="S1053" s="27">
        <v>0</v>
      </c>
      <c r="T1053" s="27">
        <f t="shared" si="225"/>
        <v>0</v>
      </c>
      <c r="U1053" s="27">
        <v>84000</v>
      </c>
      <c r="V1053" s="27">
        <f t="shared" si="226"/>
        <v>393870</v>
      </c>
      <c r="W1053" s="28" t="s">
        <v>13620</v>
      </c>
      <c r="X1053" s="27">
        <v>203350.40000000002</v>
      </c>
      <c r="Y1053" s="27">
        <f t="shared" si="230"/>
        <v>541108.70000000007</v>
      </c>
      <c r="Z1053" s="4" t="str" cm="1">
        <f t="array" ref="Z1053">_xlfn.IFS(YEARFRAC(F1053,G1053)&lt;1,"&lt;1 Year",YEARFRAC(F1053,G1053)&lt;=5,"1-5 Years",YEARFRAC(F1053,G1053)&gt;5,"&gt;5 Years")</f>
        <v>&lt;1 Year</v>
      </c>
      <c r="AA1053" s="24">
        <f>L1053*(_xlfn.XLOOKUP(K1053,'FX rates'!$A$2:$A$38,'FX rates'!$B$2:$B$38))</f>
        <v>248246.06401411159</v>
      </c>
      <c r="AB1053" s="24">
        <f>V1053*(_xlfn.XLOOKUP(K1053,'FX rates'!$A$2:$A$38,'FX rates'!$B$2:$B$38))</f>
        <v>524103.11552979267</v>
      </c>
      <c r="AC1053" s="24">
        <f>X1053*(_xlfn.XLOOKUP(W1053,'FX rates'!$A$2:$A$38,'FX rates'!$B$2:$B$38))</f>
        <v>270588.20977538166</v>
      </c>
      <c r="AD1053" s="24">
        <f>Y1053*(_xlfn.XLOOKUP(W1053,'FX rates'!$A$2:$A$38,'FX rates'!$B$2:$B$38))</f>
        <v>720026.29169593006</v>
      </c>
      <c r="AE1053" s="30">
        <f t="shared" si="231"/>
        <v>9.0000000000000135E-2</v>
      </c>
      <c r="AF1053" s="31">
        <f t="shared" si="232"/>
        <v>16790.400000000023</v>
      </c>
      <c r="AG1053" s="23">
        <f t="shared" si="233"/>
        <v>275857.05151568109</v>
      </c>
      <c r="AH1053" s="35">
        <f t="shared" si="227"/>
        <v>1.3306500000756409</v>
      </c>
      <c r="AI1053" s="23">
        <f>U1053*(_xlfn.XLOOKUP(K1053,'FX rates'!$A$2:$A$38,'FX rates'!$B$2:$B$38))</f>
        <v>111774.60000635384</v>
      </c>
      <c r="AJ1053" s="23">
        <f>Q1053*(_xlfn.XLOOKUP(K1053,'FX rates'!$A$2:$A$38,'FX rates'!$B$2:$B$38))</f>
        <v>0</v>
      </c>
      <c r="AK1053" s="23">
        <f>R1053*(_xlfn.XLOOKUP(K1053,'FX rates'!$A$2:$A$38,'FX rates'!$B$2:$B$38))</f>
        <v>0</v>
      </c>
      <c r="AM1053" s="4"/>
      <c r="AN1053" s="4"/>
      <c r="AO1053" s="4"/>
      <c r="AP1053" s="32">
        <f t="shared" si="228"/>
        <v>0.66096698113207553</v>
      </c>
      <c r="AQ1053" s="32">
        <f t="shared" si="229"/>
        <v>0</v>
      </c>
      <c r="AR1053" s="24">
        <f t="shared" si="234"/>
        <v>337758.30000000005</v>
      </c>
      <c r="AS1053" s="24" t="str">
        <f t="shared" si="235"/>
        <v>0</v>
      </c>
      <c r="AT1053" s="24">
        <f t="shared" si="236"/>
        <v>648023.66252633708</v>
      </c>
      <c r="AU1053" s="24">
        <f t="shared" si="237"/>
        <v>72002.629169592983</v>
      </c>
    </row>
    <row r="1054" spans="1:47" x14ac:dyDescent="0.25">
      <c r="A1054" s="28" t="s">
        <v>15950</v>
      </c>
      <c r="B1054" s="28" t="s">
        <v>4241</v>
      </c>
      <c r="C1054" s="28" t="s">
        <v>4242</v>
      </c>
      <c r="D1054" s="28" t="s">
        <v>4243</v>
      </c>
      <c r="E1054" s="28" t="s">
        <v>4244</v>
      </c>
      <c r="F1054" s="29">
        <v>44676</v>
      </c>
      <c r="G1054" s="29">
        <v>44896</v>
      </c>
      <c r="H1054" s="28" t="s">
        <v>4245</v>
      </c>
      <c r="I1054" s="28" t="s">
        <v>16041</v>
      </c>
      <c r="J1054" s="28" t="s">
        <v>16033</v>
      </c>
      <c r="K1054" s="28" t="s">
        <v>4246</v>
      </c>
      <c r="L1054" s="27">
        <v>21621.600000000002</v>
      </c>
      <c r="M1054" s="27">
        <v>1012</v>
      </c>
      <c r="N1054" s="27">
        <v>0</v>
      </c>
      <c r="O1054" s="27">
        <v>0</v>
      </c>
      <c r="P1054" s="27">
        <f t="shared" si="224"/>
        <v>1012</v>
      </c>
      <c r="Q1054" s="27">
        <v>0</v>
      </c>
      <c r="R1054" s="27">
        <v>0</v>
      </c>
      <c r="S1054" s="27">
        <v>0</v>
      </c>
      <c r="T1054" s="27">
        <f t="shared" si="225"/>
        <v>0</v>
      </c>
      <c r="U1054" s="27">
        <v>0</v>
      </c>
      <c r="V1054" s="27">
        <f t="shared" si="226"/>
        <v>22633.600000000002</v>
      </c>
      <c r="W1054" s="28" t="s">
        <v>4247</v>
      </c>
      <c r="X1054" s="27">
        <v>22486.464000000004</v>
      </c>
      <c r="Y1054" s="27">
        <f t="shared" si="230"/>
        <v>46025.40800000001</v>
      </c>
      <c r="Z1054" s="4" t="str" cm="1">
        <f t="array" ref="Z1054">_xlfn.IFS(YEARFRAC(F1054,G1054)&lt;1,"&lt;1 Year",YEARFRAC(F1054,G1054)&lt;=5,"1-5 Years",YEARFRAC(F1054,G1054)&gt;5,"&gt;5 Years")</f>
        <v>&lt;1 Year</v>
      </c>
      <c r="AA1054" s="24">
        <f>L1054*(_xlfn.XLOOKUP(K1054,'FX rates'!$A$2:$A$38,'FX rates'!$B$2:$B$38))</f>
        <v>28770.782041635481</v>
      </c>
      <c r="AB1054" s="24">
        <f>V1054*(_xlfn.XLOOKUP(K1054,'FX rates'!$A$2:$A$38,'FX rates'!$B$2:$B$38))</f>
        <v>30117.399841712031</v>
      </c>
      <c r="AC1054" s="24">
        <f>X1054*(_xlfn.XLOOKUP(W1054,'FX rates'!$A$2:$A$38,'FX rates'!$B$2:$B$38))</f>
        <v>29921.613323300902</v>
      </c>
      <c r="AD1054" s="24">
        <f>Y1054*(_xlfn.XLOOKUP(W1054,'FX rates'!$A$2:$A$38,'FX rates'!$B$2:$B$38))</f>
        <v>61243.70915868142</v>
      </c>
      <c r="AE1054" s="30">
        <f t="shared" si="231"/>
        <v>4.0000000000000084E-2</v>
      </c>
      <c r="AF1054" s="31">
        <f t="shared" si="232"/>
        <v>864.8640000000014</v>
      </c>
      <c r="AG1054" s="23">
        <f t="shared" si="233"/>
        <v>1346.6178000765503</v>
      </c>
      <c r="AH1054" s="35">
        <f t="shared" si="227"/>
        <v>1.3306500000756409</v>
      </c>
      <c r="AI1054" s="23">
        <f>U1054*(_xlfn.XLOOKUP(K1054,'FX rates'!$A$2:$A$38,'FX rates'!$B$2:$B$38))</f>
        <v>0</v>
      </c>
      <c r="AJ1054" s="23">
        <f>Q1054*(_xlfn.XLOOKUP(K1054,'FX rates'!$A$2:$A$38,'FX rates'!$B$2:$B$38))</f>
        <v>0</v>
      </c>
      <c r="AK1054" s="23">
        <f>R1054*(_xlfn.XLOOKUP(K1054,'FX rates'!$A$2:$A$38,'FX rates'!$B$2:$B$38))</f>
        <v>0</v>
      </c>
      <c r="AM1054" s="4"/>
      <c r="AN1054" s="4"/>
      <c r="AO1054" s="4"/>
      <c r="AP1054" s="32">
        <f t="shared" si="228"/>
        <v>4.6805046805046803E-2</v>
      </c>
      <c r="AQ1054" s="32">
        <f t="shared" si="229"/>
        <v>0</v>
      </c>
      <c r="AR1054" s="24">
        <f t="shared" si="234"/>
        <v>23538.944000000003</v>
      </c>
      <c r="AS1054" s="24" t="str">
        <f t="shared" si="235"/>
        <v>0</v>
      </c>
      <c r="AT1054" s="24">
        <f t="shared" si="236"/>
        <v>55119.338242813283</v>
      </c>
      <c r="AU1054" s="24">
        <f t="shared" si="237"/>
        <v>6124.3709158681377</v>
      </c>
    </row>
    <row r="1055" spans="1:47" x14ac:dyDescent="0.25">
      <c r="A1055" s="28" t="s">
        <v>15951</v>
      </c>
      <c r="B1055" s="28" t="s">
        <v>13628</v>
      </c>
      <c r="C1055" s="28" t="s">
        <v>13629</v>
      </c>
      <c r="D1055" s="28" t="s">
        <v>13630</v>
      </c>
      <c r="E1055" s="28" t="s">
        <v>13631</v>
      </c>
      <c r="F1055" s="29">
        <v>44676</v>
      </c>
      <c r="G1055" s="29">
        <v>44896</v>
      </c>
      <c r="H1055" s="28" t="s">
        <v>13632</v>
      </c>
      <c r="I1055" s="28" t="s">
        <v>16044</v>
      </c>
      <c r="J1055" s="28" t="s">
        <v>16038</v>
      </c>
      <c r="K1055" s="28" t="s">
        <v>13633</v>
      </c>
      <c r="L1055" s="27">
        <v>92400</v>
      </c>
      <c r="M1055" s="27">
        <v>7623.0000000000009</v>
      </c>
      <c r="N1055" s="27">
        <v>0</v>
      </c>
      <c r="O1055" s="27">
        <v>0</v>
      </c>
      <c r="P1055" s="27">
        <f t="shared" si="224"/>
        <v>7623.0000000000009</v>
      </c>
      <c r="Q1055" s="27">
        <v>0</v>
      </c>
      <c r="R1055" s="27">
        <v>0</v>
      </c>
      <c r="S1055" s="27">
        <v>0</v>
      </c>
      <c r="T1055" s="27">
        <f t="shared" si="225"/>
        <v>0</v>
      </c>
      <c r="U1055" s="27">
        <v>0</v>
      </c>
      <c r="V1055" s="27">
        <f t="shared" si="226"/>
        <v>100023</v>
      </c>
      <c r="W1055" s="28" t="s">
        <v>13634</v>
      </c>
      <c r="X1055" s="27">
        <v>103488.00000000001</v>
      </c>
      <c r="Y1055" s="27">
        <f t="shared" si="230"/>
        <v>215513.76000000004</v>
      </c>
      <c r="Z1055" s="4" t="str" cm="1">
        <f t="array" ref="Z1055">_xlfn.IFS(YEARFRAC(F1055,G1055)&lt;1,"&lt;1 Year",YEARFRAC(F1055,G1055)&lt;=5,"1-5 Years",YEARFRAC(F1055,G1055)&gt;5,"&gt;5 Years")</f>
        <v>&lt;1 Year</v>
      </c>
      <c r="AA1055" s="24">
        <f>L1055*(_xlfn.XLOOKUP(K1055,'FX rates'!$A$2:$A$38,'FX rates'!$B$2:$B$38))</f>
        <v>122952.06000698922</v>
      </c>
      <c r="AB1055" s="24">
        <f>V1055*(_xlfn.XLOOKUP(K1055,'FX rates'!$A$2:$A$38,'FX rates'!$B$2:$B$38))</f>
        <v>133095.60495756584</v>
      </c>
      <c r="AC1055" s="24">
        <f>X1055*(_xlfn.XLOOKUP(W1055,'FX rates'!$A$2:$A$38,'FX rates'!$B$2:$B$38))</f>
        <v>137706.30720782795</v>
      </c>
      <c r="AD1055" s="24">
        <f>Y1055*(_xlfn.XLOOKUP(W1055,'FX rates'!$A$2:$A$38,'FX rates'!$B$2:$B$38))</f>
        <v>286773.38476030173</v>
      </c>
      <c r="AE1055" s="30">
        <f t="shared" si="231"/>
        <v>0.12000000000000016</v>
      </c>
      <c r="AF1055" s="31">
        <f t="shared" si="232"/>
        <v>11088.000000000015</v>
      </c>
      <c r="AG1055" s="23">
        <f t="shared" si="233"/>
        <v>10143.544950576616</v>
      </c>
      <c r="AH1055" s="35">
        <f t="shared" si="227"/>
        <v>1.3306500000756409</v>
      </c>
      <c r="AI1055" s="23">
        <f>U1055*(_xlfn.XLOOKUP(K1055,'FX rates'!$A$2:$A$38,'FX rates'!$B$2:$B$38))</f>
        <v>0</v>
      </c>
      <c r="AJ1055" s="23">
        <f>Q1055*(_xlfn.XLOOKUP(K1055,'FX rates'!$A$2:$A$38,'FX rates'!$B$2:$B$38))</f>
        <v>0</v>
      </c>
      <c r="AK1055" s="23">
        <f>R1055*(_xlfn.XLOOKUP(K1055,'FX rates'!$A$2:$A$38,'FX rates'!$B$2:$B$38))</f>
        <v>0</v>
      </c>
      <c r="AM1055" s="4"/>
      <c r="AN1055" s="4"/>
      <c r="AO1055" s="4"/>
      <c r="AP1055" s="32">
        <f t="shared" si="228"/>
        <v>8.2500000000000004E-2</v>
      </c>
      <c r="AQ1055" s="32">
        <f t="shared" si="229"/>
        <v>0</v>
      </c>
      <c r="AR1055" s="24">
        <f t="shared" si="234"/>
        <v>112025.76000000002</v>
      </c>
      <c r="AS1055" s="24" t="str">
        <f t="shared" si="235"/>
        <v>0</v>
      </c>
      <c r="AT1055" s="24">
        <f t="shared" si="236"/>
        <v>258096.04628427158</v>
      </c>
      <c r="AU1055" s="24">
        <f t="shared" si="237"/>
        <v>28677.338476030156</v>
      </c>
    </row>
    <row r="1056" spans="1:47" x14ac:dyDescent="0.25">
      <c r="A1056" s="28" t="s">
        <v>15952</v>
      </c>
      <c r="B1056" s="28" t="s">
        <v>13635</v>
      </c>
      <c r="C1056" s="28" t="s">
        <v>13636</v>
      </c>
      <c r="D1056" s="28" t="s">
        <v>13637</v>
      </c>
      <c r="E1056" s="28" t="s">
        <v>13638</v>
      </c>
      <c r="F1056" s="29">
        <v>44683</v>
      </c>
      <c r="G1056" s="29">
        <v>44896</v>
      </c>
      <c r="H1056" s="28" t="s">
        <v>13639</v>
      </c>
      <c r="I1056" s="28" t="s">
        <v>16033</v>
      </c>
      <c r="J1056" s="28" t="s">
        <v>16034</v>
      </c>
      <c r="K1056" s="28" t="s">
        <v>13640</v>
      </c>
      <c r="L1056" s="27">
        <v>81153.600000000006</v>
      </c>
      <c r="M1056" s="27">
        <v>5837.7000000000007</v>
      </c>
      <c r="N1056" s="27">
        <v>0</v>
      </c>
      <c r="O1056" s="27">
        <v>0</v>
      </c>
      <c r="P1056" s="27">
        <f t="shared" si="224"/>
        <v>5837.7000000000007</v>
      </c>
      <c r="Q1056" s="27">
        <v>0</v>
      </c>
      <c r="R1056" s="27">
        <v>0</v>
      </c>
      <c r="S1056" s="27">
        <v>0</v>
      </c>
      <c r="T1056" s="27">
        <f t="shared" si="225"/>
        <v>0</v>
      </c>
      <c r="U1056" s="27">
        <v>0</v>
      </c>
      <c r="V1056" s="27">
        <f t="shared" si="226"/>
        <v>86991.3</v>
      </c>
      <c r="W1056" s="28" t="s">
        <v>13641</v>
      </c>
      <c r="X1056" s="27">
        <v>85211.280000000013</v>
      </c>
      <c r="Y1056" s="27">
        <f t="shared" si="230"/>
        <v>176552.14500000002</v>
      </c>
      <c r="Z1056" s="4" t="str" cm="1">
        <f t="array" ref="Z1056">_xlfn.IFS(YEARFRAC(F1056,G1056)&lt;1,"&lt;1 Year",YEARFRAC(F1056,G1056)&lt;=5,"1-5 Years",YEARFRAC(F1056,G1056)&gt;5,"&gt;5 Years")</f>
        <v>&lt;1 Year</v>
      </c>
      <c r="AA1056" s="24">
        <f>L1056*(_xlfn.XLOOKUP(K1056,'FX rates'!$A$2:$A$38,'FX rates'!$B$2:$B$38))</f>
        <v>107987.03784613854</v>
      </c>
      <c r="AB1056" s="24">
        <f>V1056*(_xlfn.XLOOKUP(K1056,'FX rates'!$A$2:$A$38,'FX rates'!$B$2:$B$38))</f>
        <v>115754.97335158011</v>
      </c>
      <c r="AC1056" s="24">
        <f>X1056*(_xlfn.XLOOKUP(W1056,'FX rates'!$A$2:$A$38,'FX rates'!$B$2:$B$38))</f>
        <v>113386.38973844548</v>
      </c>
      <c r="AD1056" s="24">
        <f>Y1056*(_xlfn.XLOOKUP(W1056,'FX rates'!$A$2:$A$38,'FX rates'!$B$2:$B$38))</f>
        <v>234929.11175760461</v>
      </c>
      <c r="AE1056" s="30">
        <f t="shared" si="231"/>
        <v>5.0000000000000072E-2</v>
      </c>
      <c r="AF1056" s="31">
        <f t="shared" si="232"/>
        <v>4057.6800000000076</v>
      </c>
      <c r="AG1056" s="23">
        <f t="shared" si="233"/>
        <v>7767.9355054415646</v>
      </c>
      <c r="AH1056" s="35">
        <f t="shared" si="227"/>
        <v>1.3306500000756409</v>
      </c>
      <c r="AI1056" s="23">
        <f>U1056*(_xlfn.XLOOKUP(K1056,'FX rates'!$A$2:$A$38,'FX rates'!$B$2:$B$38))</f>
        <v>0</v>
      </c>
      <c r="AJ1056" s="23">
        <f>Q1056*(_xlfn.XLOOKUP(K1056,'FX rates'!$A$2:$A$38,'FX rates'!$B$2:$B$38))</f>
        <v>0</v>
      </c>
      <c r="AK1056" s="23">
        <f>R1056*(_xlfn.XLOOKUP(K1056,'FX rates'!$A$2:$A$38,'FX rates'!$B$2:$B$38))</f>
        <v>0</v>
      </c>
      <c r="AM1056" s="4"/>
      <c r="AN1056" s="4"/>
      <c r="AO1056" s="4"/>
      <c r="AP1056" s="32">
        <f t="shared" si="228"/>
        <v>7.1933962264150941E-2</v>
      </c>
      <c r="AQ1056" s="32">
        <f t="shared" si="229"/>
        <v>0</v>
      </c>
      <c r="AR1056" s="24">
        <f t="shared" si="234"/>
        <v>91340.86500000002</v>
      </c>
      <c r="AS1056" s="24" t="str">
        <f t="shared" si="235"/>
        <v>0</v>
      </c>
      <c r="AT1056" s="24">
        <f t="shared" si="236"/>
        <v>211436.20058184414</v>
      </c>
      <c r="AU1056" s="24">
        <f t="shared" si="237"/>
        <v>23492.91117576047</v>
      </c>
    </row>
    <row r="1057" spans="1:47" x14ac:dyDescent="0.25">
      <c r="A1057" s="28" t="s">
        <v>15953</v>
      </c>
      <c r="B1057" s="28" t="s">
        <v>13642</v>
      </c>
      <c r="C1057" s="28" t="s">
        <v>13643</v>
      </c>
      <c r="D1057" s="28" t="s">
        <v>13644</v>
      </c>
      <c r="E1057" s="28" t="s">
        <v>13645</v>
      </c>
      <c r="F1057" s="29">
        <v>44683</v>
      </c>
      <c r="G1057" s="29">
        <v>44896</v>
      </c>
      <c r="H1057" s="28" t="s">
        <v>13646</v>
      </c>
      <c r="I1057" s="28" t="s">
        <v>16046</v>
      </c>
      <c r="J1057" s="28" t="s">
        <v>16054</v>
      </c>
      <c r="K1057" s="28" t="s">
        <v>13647</v>
      </c>
      <c r="L1057" s="27">
        <v>145475</v>
      </c>
      <c r="M1057" s="27">
        <v>227040.00000000003</v>
      </c>
      <c r="N1057" s="27">
        <v>54260.34</v>
      </c>
      <c r="O1057" s="27">
        <v>0</v>
      </c>
      <c r="P1057" s="27">
        <f t="shared" si="224"/>
        <v>281300.34000000003</v>
      </c>
      <c r="Q1057" s="27">
        <v>0</v>
      </c>
      <c r="R1057" s="27">
        <v>0</v>
      </c>
      <c r="S1057" s="27">
        <v>0</v>
      </c>
      <c r="T1057" s="27">
        <f t="shared" si="225"/>
        <v>0</v>
      </c>
      <c r="U1057" s="27">
        <v>0</v>
      </c>
      <c r="V1057" s="27">
        <f t="shared" si="226"/>
        <v>426775.34</v>
      </c>
      <c r="W1057" s="28" t="s">
        <v>13648</v>
      </c>
      <c r="X1057" s="27">
        <v>151294</v>
      </c>
      <c r="Y1057" s="27">
        <f t="shared" si="230"/>
        <v>538709.60000000009</v>
      </c>
      <c r="Z1057" s="4" t="str" cm="1">
        <f t="array" ref="Z1057">_xlfn.IFS(YEARFRAC(F1057,G1057)&lt;1,"&lt;1 Year",YEARFRAC(F1057,G1057)&lt;=5,"1-5 Years",YEARFRAC(F1057,G1057)&gt;5,"&gt;5 Years")</f>
        <v>&lt;1 Year</v>
      </c>
      <c r="AA1057" s="24">
        <f>L1057*(_xlfn.XLOOKUP(K1057,'FX rates'!$A$2:$A$38,'FX rates'!$B$2:$B$38))</f>
        <v>193576.30876100386</v>
      </c>
      <c r="AB1057" s="24">
        <f>V1057*(_xlfn.XLOOKUP(K1057,'FX rates'!$A$2:$A$38,'FX rates'!$B$2:$B$38))</f>
        <v>567888.60620328167</v>
      </c>
      <c r="AC1057" s="24">
        <f>X1057*(_xlfn.XLOOKUP(W1057,'FX rates'!$A$2:$A$38,'FX rates'!$B$2:$B$38))</f>
        <v>201319.36111144401</v>
      </c>
      <c r="AD1057" s="24">
        <f>Y1057*(_xlfn.XLOOKUP(W1057,'FX rates'!$A$2:$A$38,'FX rates'!$B$2:$B$38))</f>
        <v>716833.92928074859</v>
      </c>
      <c r="AE1057" s="30">
        <f t="shared" si="231"/>
        <v>3.9999999999999973E-2</v>
      </c>
      <c r="AF1057" s="31">
        <f t="shared" si="232"/>
        <v>5819</v>
      </c>
      <c r="AG1057" s="23">
        <f t="shared" si="233"/>
        <v>374312.29744227778</v>
      </c>
      <c r="AH1057" s="35">
        <f t="shared" si="227"/>
        <v>1.3306500000756409</v>
      </c>
      <c r="AI1057" s="23">
        <f>U1057*(_xlfn.XLOOKUP(K1057,'FX rates'!$A$2:$A$38,'FX rates'!$B$2:$B$38))</f>
        <v>0</v>
      </c>
      <c r="AJ1057" s="23">
        <f>Q1057*(_xlfn.XLOOKUP(K1057,'FX rates'!$A$2:$A$38,'FX rates'!$B$2:$B$38))</f>
        <v>0</v>
      </c>
      <c r="AK1057" s="23">
        <f>R1057*(_xlfn.XLOOKUP(K1057,'FX rates'!$A$2:$A$38,'FX rates'!$B$2:$B$38))</f>
        <v>0</v>
      </c>
      <c r="AM1057" s="4"/>
      <c r="AN1057" s="4"/>
      <c r="AO1057" s="4"/>
      <c r="AP1057" s="32">
        <f t="shared" si="228"/>
        <v>1.5606805293005672</v>
      </c>
      <c r="AQ1057" s="32">
        <f t="shared" si="229"/>
        <v>0</v>
      </c>
      <c r="AR1057" s="24">
        <f t="shared" si="234"/>
        <v>387415.60000000003</v>
      </c>
      <c r="AS1057" s="24" t="str">
        <f t="shared" si="235"/>
        <v>0</v>
      </c>
      <c r="AT1057" s="24">
        <f t="shared" si="236"/>
        <v>645150.53635267378</v>
      </c>
      <c r="AU1057" s="24">
        <f t="shared" si="237"/>
        <v>71683.392928074813</v>
      </c>
    </row>
    <row r="1058" spans="1:47" x14ac:dyDescent="0.25">
      <c r="A1058" s="28" t="s">
        <v>14199</v>
      </c>
      <c r="B1058" s="28" t="s">
        <v>1370</v>
      </c>
      <c r="C1058" s="28" t="s">
        <v>1371</v>
      </c>
      <c r="D1058" s="28" t="s">
        <v>1372</v>
      </c>
      <c r="E1058" s="28" t="s">
        <v>1373</v>
      </c>
      <c r="F1058" s="29">
        <v>39888</v>
      </c>
      <c r="G1058" s="29">
        <v>44896</v>
      </c>
      <c r="H1058" s="28" t="s">
        <v>1374</v>
      </c>
      <c r="I1058" s="28" t="s">
        <v>16052</v>
      </c>
      <c r="J1058" s="28" t="s">
        <v>16055</v>
      </c>
      <c r="K1058" s="28" t="s">
        <v>1375</v>
      </c>
      <c r="L1058" s="27">
        <v>251680.00000000003</v>
      </c>
      <c r="M1058" s="27">
        <v>337036.70000000007</v>
      </c>
      <c r="N1058" s="27">
        <v>0</v>
      </c>
      <c r="O1058" s="27">
        <v>0</v>
      </c>
      <c r="P1058" s="27">
        <f t="shared" si="224"/>
        <v>337036.70000000007</v>
      </c>
      <c r="Q1058" s="27">
        <v>0</v>
      </c>
      <c r="R1058" s="27">
        <v>0</v>
      </c>
      <c r="S1058" s="27">
        <v>0</v>
      </c>
      <c r="T1058" s="27">
        <f t="shared" si="225"/>
        <v>0</v>
      </c>
      <c r="U1058" s="27">
        <v>0</v>
      </c>
      <c r="V1058" s="27">
        <f t="shared" si="226"/>
        <v>588716.70000000007</v>
      </c>
      <c r="W1058" s="28" t="s">
        <v>1376</v>
      </c>
      <c r="X1058" s="27">
        <v>289432</v>
      </c>
      <c r="Y1058" s="27">
        <f t="shared" si="230"/>
        <v>966456.20500000007</v>
      </c>
      <c r="Z1058" s="4" t="str" cm="1">
        <f t="array" ref="Z1058">_xlfn.IFS(YEARFRAC(F1058,G1058)&lt;1,"&lt;1 Year",YEARFRAC(F1058,G1058)&lt;=5,"1-5 Years",YEARFRAC(F1058,G1058)&gt;5,"&gt;5 Years")</f>
        <v>&gt;5 Years</v>
      </c>
      <c r="AA1058" s="24">
        <f>L1058*(_xlfn.XLOOKUP(K1058,'FX rates'!$A$2:$A$38,'FX rates'!$B$2:$B$38))</f>
        <v>251680.00000000003</v>
      </c>
      <c r="AB1058" s="24">
        <f>V1058*(_xlfn.XLOOKUP(K1058,'FX rates'!$A$2:$A$38,'FX rates'!$B$2:$B$38))</f>
        <v>588716.70000000007</v>
      </c>
      <c r="AC1058" s="24">
        <f>X1058*(_xlfn.XLOOKUP(W1058,'FX rates'!$A$2:$A$38,'FX rates'!$B$2:$B$38))</f>
        <v>289432</v>
      </c>
      <c r="AD1058" s="24">
        <f>Y1058*(_xlfn.XLOOKUP(W1058,'FX rates'!$A$2:$A$38,'FX rates'!$B$2:$B$38))</f>
        <v>966456.20500000007</v>
      </c>
      <c r="AE1058" s="30">
        <f t="shared" si="231"/>
        <v>0.14999999999999986</v>
      </c>
      <c r="AF1058" s="31">
        <f t="shared" si="232"/>
        <v>37751.999999999971</v>
      </c>
      <c r="AG1058" s="23">
        <f t="shared" si="233"/>
        <v>337036.70000000007</v>
      </c>
      <c r="AH1058" s="35">
        <f t="shared" si="227"/>
        <v>1</v>
      </c>
      <c r="AI1058" s="23">
        <f>U1058*(_xlfn.XLOOKUP(K1058,'FX rates'!$A$2:$A$38,'FX rates'!$B$2:$B$38))</f>
        <v>0</v>
      </c>
      <c r="AJ1058" s="23">
        <f>Q1058*(_xlfn.XLOOKUP(K1058,'FX rates'!$A$2:$A$38,'FX rates'!$B$2:$B$38))</f>
        <v>0</v>
      </c>
      <c r="AK1058" s="23">
        <f>R1058*(_xlfn.XLOOKUP(K1058,'FX rates'!$A$2:$A$38,'FX rates'!$B$2:$B$38))</f>
        <v>0</v>
      </c>
      <c r="AM1058" s="4"/>
      <c r="AN1058" s="4"/>
      <c r="AO1058" s="4"/>
      <c r="AP1058" s="32">
        <f t="shared" si="228"/>
        <v>1.3391477272727275</v>
      </c>
      <c r="AQ1058" s="32">
        <f t="shared" si="229"/>
        <v>0</v>
      </c>
      <c r="AR1058" s="24">
        <f t="shared" si="234"/>
        <v>677024.20500000007</v>
      </c>
      <c r="AS1058" s="24" t="str">
        <f t="shared" si="235"/>
        <v>0</v>
      </c>
      <c r="AT1058" s="24">
        <f t="shared" si="236"/>
        <v>869810.58450000011</v>
      </c>
      <c r="AU1058" s="24">
        <f t="shared" si="237"/>
        <v>96645.620499999961</v>
      </c>
    </row>
    <row r="1059" spans="1:47" x14ac:dyDescent="0.25">
      <c r="A1059" s="28" t="s">
        <v>15954</v>
      </c>
      <c r="B1059" s="28" t="s">
        <v>13649</v>
      </c>
      <c r="C1059" s="28" t="s">
        <v>13650</v>
      </c>
      <c r="D1059" s="28" t="s">
        <v>13651</v>
      </c>
      <c r="E1059" s="28" t="s">
        <v>13652</v>
      </c>
      <c r="F1059" s="29">
        <v>44683</v>
      </c>
      <c r="G1059" s="29">
        <v>44896</v>
      </c>
      <c r="H1059" s="28" t="s">
        <v>13653</v>
      </c>
      <c r="I1059" s="28" t="s">
        <v>16033</v>
      </c>
      <c r="J1059" s="28" t="s">
        <v>16041</v>
      </c>
      <c r="K1059" s="28" t="s">
        <v>13654</v>
      </c>
      <c r="L1059" s="27">
        <v>117612.00000000003</v>
      </c>
      <c r="M1059" s="27">
        <v>84084</v>
      </c>
      <c r="N1059" s="27">
        <v>0</v>
      </c>
      <c r="O1059" s="27">
        <v>0</v>
      </c>
      <c r="P1059" s="27">
        <f t="shared" si="224"/>
        <v>84084</v>
      </c>
      <c r="Q1059" s="27">
        <v>0</v>
      </c>
      <c r="R1059" s="27">
        <v>0</v>
      </c>
      <c r="S1059" s="27">
        <v>0</v>
      </c>
      <c r="T1059" s="27">
        <f t="shared" si="225"/>
        <v>0</v>
      </c>
      <c r="U1059" s="27">
        <v>0</v>
      </c>
      <c r="V1059" s="27">
        <f t="shared" si="226"/>
        <v>201696.00000000003</v>
      </c>
      <c r="W1059" s="28" t="s">
        <v>13655</v>
      </c>
      <c r="X1059" s="27">
        <v>125844.84000000004</v>
      </c>
      <c r="Y1059" s="27">
        <f t="shared" si="230"/>
        <v>341659.56000000006</v>
      </c>
      <c r="Z1059" s="4" t="str" cm="1">
        <f t="array" ref="Z1059">_xlfn.IFS(YEARFRAC(F1059,G1059)&lt;1,"&lt;1 Year",YEARFRAC(F1059,G1059)&lt;=5,"1-5 Years",YEARFRAC(F1059,G1059)&gt;5,"&gt;5 Years")</f>
        <v>&lt;1 Year</v>
      </c>
      <c r="AA1059" s="24">
        <f>L1059*(_xlfn.XLOOKUP(K1059,'FX rates'!$A$2:$A$38,'FX rates'!$B$2:$B$38))</f>
        <v>156500.40780889633</v>
      </c>
      <c r="AB1059" s="24">
        <f>V1059*(_xlfn.XLOOKUP(K1059,'FX rates'!$A$2:$A$38,'FX rates'!$B$2:$B$38))</f>
        <v>268386.78241525649</v>
      </c>
      <c r="AC1059" s="24">
        <f>X1059*(_xlfn.XLOOKUP(W1059,'FX rates'!$A$2:$A$38,'FX rates'!$B$2:$B$38))</f>
        <v>167455.43635551908</v>
      </c>
      <c r="AD1059" s="24">
        <f>Y1059*(_xlfn.XLOOKUP(W1059,'FX rates'!$A$2:$A$38,'FX rates'!$B$2:$B$38))</f>
        <v>454629.29353984352</v>
      </c>
      <c r="AE1059" s="30">
        <f t="shared" si="231"/>
        <v>7.0000000000000048E-2</v>
      </c>
      <c r="AF1059" s="31">
        <f t="shared" si="232"/>
        <v>8232.8400000000111</v>
      </c>
      <c r="AG1059" s="23">
        <f t="shared" si="233"/>
        <v>111886.37460636016</v>
      </c>
      <c r="AH1059" s="35">
        <f t="shared" si="227"/>
        <v>1.3306500000756409</v>
      </c>
      <c r="AI1059" s="23">
        <f>U1059*(_xlfn.XLOOKUP(K1059,'FX rates'!$A$2:$A$38,'FX rates'!$B$2:$B$38))</f>
        <v>0</v>
      </c>
      <c r="AJ1059" s="23">
        <f>Q1059*(_xlfn.XLOOKUP(K1059,'FX rates'!$A$2:$A$38,'FX rates'!$B$2:$B$38))</f>
        <v>0</v>
      </c>
      <c r="AK1059" s="23">
        <f>R1059*(_xlfn.XLOOKUP(K1059,'FX rates'!$A$2:$A$38,'FX rates'!$B$2:$B$38))</f>
        <v>0</v>
      </c>
      <c r="AM1059" s="4"/>
      <c r="AN1059" s="4"/>
      <c r="AO1059" s="4"/>
      <c r="AP1059" s="32">
        <f t="shared" si="228"/>
        <v>0.71492704826038145</v>
      </c>
      <c r="AQ1059" s="32">
        <f t="shared" si="229"/>
        <v>0</v>
      </c>
      <c r="AR1059" s="24">
        <f t="shared" si="234"/>
        <v>215814.72000000003</v>
      </c>
      <c r="AS1059" s="24" t="str">
        <f t="shared" si="235"/>
        <v>0</v>
      </c>
      <c r="AT1059" s="24">
        <f t="shared" si="236"/>
        <v>409166.36418585916</v>
      </c>
      <c r="AU1059" s="24">
        <f t="shared" si="237"/>
        <v>45462.929353984364</v>
      </c>
    </row>
    <row r="1060" spans="1:47" x14ac:dyDescent="0.25">
      <c r="A1060" s="28" t="s">
        <v>15955</v>
      </c>
      <c r="B1060" s="28" t="s">
        <v>13656</v>
      </c>
      <c r="C1060" s="28" t="s">
        <v>13657</v>
      </c>
      <c r="D1060" s="28" t="s">
        <v>13658</v>
      </c>
      <c r="E1060" s="28" t="s">
        <v>13659</v>
      </c>
      <c r="F1060" s="29">
        <v>44683</v>
      </c>
      <c r="G1060" s="29">
        <v>44896</v>
      </c>
      <c r="H1060" s="28" t="s">
        <v>13660</v>
      </c>
      <c r="I1060" s="28" t="s">
        <v>16049</v>
      </c>
      <c r="J1060" s="28" t="s">
        <v>16032</v>
      </c>
      <c r="K1060" s="28" t="s">
        <v>13661</v>
      </c>
      <c r="L1060" s="27">
        <v>136620.00000000003</v>
      </c>
      <c r="M1060" s="27">
        <v>114840</v>
      </c>
      <c r="N1060" s="27">
        <v>0</v>
      </c>
      <c r="O1060" s="27">
        <v>0</v>
      </c>
      <c r="P1060" s="27">
        <f t="shared" si="224"/>
        <v>114840</v>
      </c>
      <c r="Q1060" s="27">
        <v>0</v>
      </c>
      <c r="R1060" s="27">
        <v>0</v>
      </c>
      <c r="S1060" s="27">
        <v>0</v>
      </c>
      <c r="T1060" s="27">
        <f t="shared" si="225"/>
        <v>0</v>
      </c>
      <c r="U1060" s="27">
        <v>0</v>
      </c>
      <c r="V1060" s="27">
        <f t="shared" si="226"/>
        <v>251460.00000000003</v>
      </c>
      <c r="W1060" s="28" t="s">
        <v>13662</v>
      </c>
      <c r="X1060" s="27">
        <v>147549.60000000003</v>
      </c>
      <c r="Y1060" s="27">
        <f t="shared" si="230"/>
        <v>419126.40000000008</v>
      </c>
      <c r="Z1060" s="4" t="str" cm="1">
        <f t="array" ref="Z1060">_xlfn.IFS(YEARFRAC(F1060,G1060)&lt;1,"&lt;1 Year",YEARFRAC(F1060,G1060)&lt;=5,"1-5 Years",YEARFRAC(F1060,G1060)&gt;5,"&gt;5 Years")</f>
        <v>&lt;1 Year</v>
      </c>
      <c r="AA1060" s="24">
        <f>L1060*(_xlfn.XLOOKUP(K1060,'FX rates'!$A$2:$A$38,'FX rates'!$B$2:$B$38))</f>
        <v>181793.40301033409</v>
      </c>
      <c r="AB1060" s="24">
        <f>V1060*(_xlfn.XLOOKUP(K1060,'FX rates'!$A$2:$A$38,'FX rates'!$B$2:$B$38))</f>
        <v>334605.2490190207</v>
      </c>
      <c r="AC1060" s="24">
        <f>X1060*(_xlfn.XLOOKUP(W1060,'FX rates'!$A$2:$A$38,'FX rates'!$B$2:$B$38))</f>
        <v>196336.87525116085</v>
      </c>
      <c r="AD1060" s="24">
        <f>Y1060*(_xlfn.XLOOKUP(W1060,'FX rates'!$A$2:$A$38,'FX rates'!$B$2:$B$38))</f>
        <v>557710.5441917032</v>
      </c>
      <c r="AE1060" s="30">
        <f t="shared" si="231"/>
        <v>8.0000000000000154E-2</v>
      </c>
      <c r="AF1060" s="31">
        <f t="shared" si="232"/>
        <v>10929.600000000006</v>
      </c>
      <c r="AG1060" s="23">
        <f t="shared" si="233"/>
        <v>152811.84600868661</v>
      </c>
      <c r="AH1060" s="35">
        <f t="shared" si="227"/>
        <v>1.3306500000756409</v>
      </c>
      <c r="AI1060" s="23">
        <f>U1060*(_xlfn.XLOOKUP(K1060,'FX rates'!$A$2:$A$38,'FX rates'!$B$2:$B$38))</f>
        <v>0</v>
      </c>
      <c r="AJ1060" s="23">
        <f>Q1060*(_xlfn.XLOOKUP(K1060,'FX rates'!$A$2:$A$38,'FX rates'!$B$2:$B$38))</f>
        <v>0</v>
      </c>
      <c r="AK1060" s="23">
        <f>R1060*(_xlfn.XLOOKUP(K1060,'FX rates'!$A$2:$A$38,'FX rates'!$B$2:$B$38))</f>
        <v>0</v>
      </c>
      <c r="AM1060" s="4"/>
      <c r="AN1060" s="4"/>
      <c r="AO1060" s="4"/>
      <c r="AP1060" s="32">
        <f t="shared" si="228"/>
        <v>0.84057971014492738</v>
      </c>
      <c r="AQ1060" s="32">
        <f t="shared" si="229"/>
        <v>0</v>
      </c>
      <c r="AR1060" s="24">
        <f t="shared" si="234"/>
        <v>271576.80000000005</v>
      </c>
      <c r="AS1060" s="24" t="str">
        <f t="shared" si="235"/>
        <v>0</v>
      </c>
      <c r="AT1060" s="24">
        <f t="shared" si="236"/>
        <v>501939.48977253289</v>
      </c>
      <c r="AU1060" s="24">
        <f t="shared" si="237"/>
        <v>55771.054419170308</v>
      </c>
    </row>
    <row r="1061" spans="1:47" x14ac:dyDescent="0.25">
      <c r="A1061" s="28" t="s">
        <v>15956</v>
      </c>
      <c r="B1061" s="28" t="s">
        <v>13663</v>
      </c>
      <c r="C1061" s="28" t="s">
        <v>13664</v>
      </c>
      <c r="D1061" s="28" t="s">
        <v>13665</v>
      </c>
      <c r="E1061" s="28" t="s">
        <v>13666</v>
      </c>
      <c r="F1061" s="29">
        <v>44683</v>
      </c>
      <c r="G1061" s="29">
        <v>44896</v>
      </c>
      <c r="H1061" s="28" t="s">
        <v>13667</v>
      </c>
      <c r="I1061" s="28" t="s">
        <v>16042</v>
      </c>
      <c r="J1061" s="28" t="s">
        <v>16055</v>
      </c>
      <c r="K1061" s="28" t="s">
        <v>13668</v>
      </c>
      <c r="L1061" s="27">
        <v>145518.01</v>
      </c>
      <c r="M1061" s="27">
        <v>2024</v>
      </c>
      <c r="N1061" s="27">
        <v>0</v>
      </c>
      <c r="O1061" s="27">
        <v>0</v>
      </c>
      <c r="P1061" s="27">
        <f t="shared" si="224"/>
        <v>2024</v>
      </c>
      <c r="Q1061" s="27">
        <v>0</v>
      </c>
      <c r="R1061" s="27">
        <v>0</v>
      </c>
      <c r="S1061" s="27">
        <v>0</v>
      </c>
      <c r="T1061" s="27">
        <f t="shared" si="225"/>
        <v>0</v>
      </c>
      <c r="U1061" s="27">
        <v>0</v>
      </c>
      <c r="V1061" s="27">
        <f t="shared" si="226"/>
        <v>147542.01</v>
      </c>
      <c r="W1061" s="28" t="s">
        <v>13669</v>
      </c>
      <c r="X1061" s="27">
        <v>157159.45080000002</v>
      </c>
      <c r="Y1061" s="27">
        <f t="shared" si="230"/>
        <v>316504.82160000002</v>
      </c>
      <c r="Z1061" s="4" t="str" cm="1">
        <f t="array" ref="Z1061">_xlfn.IFS(YEARFRAC(F1061,G1061)&lt;1,"&lt;1 Year",YEARFRAC(F1061,G1061)&lt;=5,"1-5 Years",YEARFRAC(F1061,G1061)&gt;5,"&gt;5 Years")</f>
        <v>&lt;1 Year</v>
      </c>
      <c r="AA1061" s="24">
        <f>L1061*(_xlfn.XLOOKUP(K1061,'FX rates'!$A$2:$A$38,'FX rates'!$B$2:$B$38))</f>
        <v>145518.01</v>
      </c>
      <c r="AB1061" s="24">
        <f>V1061*(_xlfn.XLOOKUP(K1061,'FX rates'!$A$2:$A$38,'FX rates'!$B$2:$B$38))</f>
        <v>147542.01</v>
      </c>
      <c r="AC1061" s="24">
        <f>X1061*(_xlfn.XLOOKUP(W1061,'FX rates'!$A$2:$A$38,'FX rates'!$B$2:$B$38))</f>
        <v>157159.45080000002</v>
      </c>
      <c r="AD1061" s="24">
        <f>Y1061*(_xlfn.XLOOKUP(W1061,'FX rates'!$A$2:$A$38,'FX rates'!$B$2:$B$38))</f>
        <v>316504.82160000002</v>
      </c>
      <c r="AE1061" s="30">
        <f t="shared" si="231"/>
        <v>8.0000000000000071E-2</v>
      </c>
      <c r="AF1061" s="31">
        <f t="shared" si="232"/>
        <v>11641.440800000011</v>
      </c>
      <c r="AG1061" s="23">
        <f t="shared" si="233"/>
        <v>2024</v>
      </c>
      <c r="AH1061" s="35">
        <f t="shared" si="227"/>
        <v>1</v>
      </c>
      <c r="AI1061" s="23">
        <f>U1061*(_xlfn.XLOOKUP(K1061,'FX rates'!$A$2:$A$38,'FX rates'!$B$2:$B$38))</f>
        <v>0</v>
      </c>
      <c r="AJ1061" s="23">
        <f>Q1061*(_xlfn.XLOOKUP(K1061,'FX rates'!$A$2:$A$38,'FX rates'!$B$2:$B$38))</f>
        <v>0</v>
      </c>
      <c r="AK1061" s="23">
        <f>R1061*(_xlfn.XLOOKUP(K1061,'FX rates'!$A$2:$A$38,'FX rates'!$B$2:$B$38))</f>
        <v>0</v>
      </c>
      <c r="AM1061" s="4"/>
      <c r="AN1061" s="4"/>
      <c r="AO1061" s="4"/>
      <c r="AP1061" s="32">
        <f t="shared" si="228"/>
        <v>1.3908931272493348E-2</v>
      </c>
      <c r="AQ1061" s="32">
        <f t="shared" si="229"/>
        <v>0</v>
      </c>
      <c r="AR1061" s="24">
        <f t="shared" si="234"/>
        <v>159345.37080000003</v>
      </c>
      <c r="AS1061" s="24" t="str">
        <f t="shared" si="235"/>
        <v>0</v>
      </c>
      <c r="AT1061" s="24">
        <f t="shared" si="236"/>
        <v>284854.33944000001</v>
      </c>
      <c r="AU1061" s="24">
        <f t="shared" si="237"/>
        <v>31650.482160000014</v>
      </c>
    </row>
    <row r="1062" spans="1:47" x14ac:dyDescent="0.25">
      <c r="A1062" s="28" t="s">
        <v>15957</v>
      </c>
      <c r="B1062" s="28" t="s">
        <v>13670</v>
      </c>
      <c r="C1062" s="28" t="s">
        <v>13671</v>
      </c>
      <c r="D1062" s="28" t="s">
        <v>13672</v>
      </c>
      <c r="E1062" s="28" t="s">
        <v>13673</v>
      </c>
      <c r="F1062" s="29">
        <v>44684</v>
      </c>
      <c r="G1062" s="29">
        <v>44896</v>
      </c>
      <c r="H1062" s="28" t="s">
        <v>13674</v>
      </c>
      <c r="I1062" s="28" t="s">
        <v>16032</v>
      </c>
      <c r="J1062" s="28" t="s">
        <v>16047</v>
      </c>
      <c r="K1062" s="28" t="s">
        <v>13675</v>
      </c>
      <c r="L1062" s="27">
        <v>191224.00000000003</v>
      </c>
      <c r="M1062" s="27">
        <v>34056</v>
      </c>
      <c r="N1062" s="27">
        <v>0</v>
      </c>
      <c r="O1062" s="27">
        <v>0</v>
      </c>
      <c r="P1062" s="27">
        <f t="shared" si="224"/>
        <v>34056</v>
      </c>
      <c r="Q1062" s="27">
        <v>0</v>
      </c>
      <c r="R1062" s="27">
        <v>0</v>
      </c>
      <c r="S1062" s="27">
        <v>0</v>
      </c>
      <c r="T1062" s="27">
        <f t="shared" si="225"/>
        <v>0</v>
      </c>
      <c r="U1062" s="27">
        <v>0</v>
      </c>
      <c r="V1062" s="27">
        <f t="shared" si="226"/>
        <v>225280.00000000003</v>
      </c>
      <c r="W1062" s="28" t="s">
        <v>13676</v>
      </c>
      <c r="X1062" s="27">
        <v>216083.12000000002</v>
      </c>
      <c r="Y1062" s="27">
        <f t="shared" si="230"/>
        <v>470649.52</v>
      </c>
      <c r="Z1062" s="4" t="str" cm="1">
        <f t="array" ref="Z1062">_xlfn.IFS(YEARFRAC(F1062,G1062)&lt;1,"&lt;1 Year",YEARFRAC(F1062,G1062)&lt;=5,"1-5 Years",YEARFRAC(F1062,G1062)&gt;5,"&gt;5 Years")</f>
        <v>&lt;1 Year</v>
      </c>
      <c r="AA1062" s="24">
        <f>L1062*(_xlfn.XLOOKUP(K1062,'FX rates'!$A$2:$A$38,'FX rates'!$B$2:$B$38))</f>
        <v>191224.00000000003</v>
      </c>
      <c r="AB1062" s="24">
        <f>V1062*(_xlfn.XLOOKUP(K1062,'FX rates'!$A$2:$A$38,'FX rates'!$B$2:$B$38))</f>
        <v>225280.00000000003</v>
      </c>
      <c r="AC1062" s="24">
        <f>X1062*(_xlfn.XLOOKUP(W1062,'FX rates'!$A$2:$A$38,'FX rates'!$B$2:$B$38))</f>
        <v>216083.12000000002</v>
      </c>
      <c r="AD1062" s="24">
        <f>Y1062*(_xlfn.XLOOKUP(W1062,'FX rates'!$A$2:$A$38,'FX rates'!$B$2:$B$38))</f>
        <v>470649.52</v>
      </c>
      <c r="AE1062" s="30">
        <f t="shared" si="231"/>
        <v>0.12999999999999995</v>
      </c>
      <c r="AF1062" s="31">
        <f t="shared" si="232"/>
        <v>24859.119999999995</v>
      </c>
      <c r="AG1062" s="23">
        <f t="shared" si="233"/>
        <v>34056</v>
      </c>
      <c r="AH1062" s="35">
        <f t="shared" si="227"/>
        <v>1</v>
      </c>
      <c r="AI1062" s="23">
        <f>U1062*(_xlfn.XLOOKUP(K1062,'FX rates'!$A$2:$A$38,'FX rates'!$B$2:$B$38))</f>
        <v>0</v>
      </c>
      <c r="AJ1062" s="23">
        <f>Q1062*(_xlfn.XLOOKUP(K1062,'FX rates'!$A$2:$A$38,'FX rates'!$B$2:$B$38))</f>
        <v>0</v>
      </c>
      <c r="AK1062" s="23">
        <f>R1062*(_xlfn.XLOOKUP(K1062,'FX rates'!$A$2:$A$38,'FX rates'!$B$2:$B$38))</f>
        <v>0</v>
      </c>
      <c r="AM1062" s="4"/>
      <c r="AN1062" s="4"/>
      <c r="AO1062" s="4"/>
      <c r="AP1062" s="32">
        <f t="shared" si="228"/>
        <v>0.17809479981592266</v>
      </c>
      <c r="AQ1062" s="32">
        <f t="shared" si="229"/>
        <v>0</v>
      </c>
      <c r="AR1062" s="24">
        <f t="shared" si="234"/>
        <v>254566.39999999999</v>
      </c>
      <c r="AS1062" s="24" t="str">
        <f t="shared" si="235"/>
        <v>0</v>
      </c>
      <c r="AT1062" s="24">
        <f t="shared" si="236"/>
        <v>423584.56800000003</v>
      </c>
      <c r="AU1062" s="24">
        <f t="shared" si="237"/>
        <v>47064.95199999999</v>
      </c>
    </row>
    <row r="1063" spans="1:47" x14ac:dyDescent="0.25">
      <c r="A1063" s="28" t="s">
        <v>15958</v>
      </c>
      <c r="B1063" s="28" t="s">
        <v>13677</v>
      </c>
      <c r="C1063" s="28" t="s">
        <v>13678</v>
      </c>
      <c r="D1063" s="28" t="s">
        <v>13679</v>
      </c>
      <c r="E1063" s="28" t="s">
        <v>13680</v>
      </c>
      <c r="F1063" s="29">
        <v>44684</v>
      </c>
      <c r="G1063" s="29">
        <v>44896</v>
      </c>
      <c r="H1063" s="28" t="s">
        <v>13681</v>
      </c>
      <c r="I1063" s="28" t="s">
        <v>16040</v>
      </c>
      <c r="J1063" s="4" t="s">
        <v>16038</v>
      </c>
      <c r="K1063" s="28" t="s">
        <v>13682</v>
      </c>
      <c r="L1063" s="27">
        <v>151770.29999999999</v>
      </c>
      <c r="M1063" s="27">
        <v>45738.000000000007</v>
      </c>
      <c r="N1063" s="27">
        <v>0</v>
      </c>
      <c r="O1063" s="27">
        <v>0</v>
      </c>
      <c r="P1063" s="27">
        <f t="shared" si="224"/>
        <v>45738.000000000007</v>
      </c>
      <c r="Q1063" s="27">
        <v>0</v>
      </c>
      <c r="R1063" s="27">
        <v>0</v>
      </c>
      <c r="S1063" s="27">
        <v>0</v>
      </c>
      <c r="T1063" s="27">
        <f t="shared" si="225"/>
        <v>0</v>
      </c>
      <c r="U1063" s="27">
        <v>0</v>
      </c>
      <c r="V1063" s="27">
        <f t="shared" si="226"/>
        <v>197508.3</v>
      </c>
      <c r="W1063" s="28" t="s">
        <v>13683</v>
      </c>
      <c r="X1063" s="27">
        <v>166947.32999999999</v>
      </c>
      <c r="Y1063" s="27">
        <f t="shared" si="230"/>
        <v>384206.45999999996</v>
      </c>
      <c r="Z1063" s="4" t="str" cm="1">
        <f t="array" ref="Z1063">_xlfn.IFS(YEARFRAC(F1063,G1063)&lt;1,"&lt;1 Year",YEARFRAC(F1063,G1063)&lt;=5,"1-5 Years",YEARFRAC(F1063,G1063)&gt;5,"&gt;5 Years")</f>
        <v>&lt;1 Year</v>
      </c>
      <c r="AA1063" s="24">
        <f>L1063*(_xlfn.XLOOKUP(K1063,'FX rates'!$A$2:$A$38,'FX rates'!$B$2:$B$38))</f>
        <v>151770.29999999999</v>
      </c>
      <c r="AB1063" s="24">
        <f>V1063*(_xlfn.XLOOKUP(K1063,'FX rates'!$A$2:$A$38,'FX rates'!$B$2:$B$38))</f>
        <v>197508.3</v>
      </c>
      <c r="AC1063" s="24">
        <f>X1063*(_xlfn.XLOOKUP(W1063,'FX rates'!$A$2:$A$38,'FX rates'!$B$2:$B$38))</f>
        <v>166947.32999999999</v>
      </c>
      <c r="AD1063" s="24">
        <f>Y1063*(_xlfn.XLOOKUP(W1063,'FX rates'!$A$2:$A$38,'FX rates'!$B$2:$B$38))</f>
        <v>384206.45999999996</v>
      </c>
      <c r="AE1063" s="30">
        <f t="shared" si="231"/>
        <v>0.1</v>
      </c>
      <c r="AF1063" s="31">
        <f t="shared" si="232"/>
        <v>15177.029999999999</v>
      </c>
      <c r="AG1063" s="23">
        <f t="shared" si="233"/>
        <v>45738</v>
      </c>
      <c r="AH1063" s="35">
        <f t="shared" si="227"/>
        <v>1</v>
      </c>
      <c r="AI1063" s="23">
        <f>U1063*(_xlfn.XLOOKUP(K1063,'FX rates'!$A$2:$A$38,'FX rates'!$B$2:$B$38))</f>
        <v>0</v>
      </c>
      <c r="AJ1063" s="23">
        <f>Q1063*(_xlfn.XLOOKUP(K1063,'FX rates'!$A$2:$A$38,'FX rates'!$B$2:$B$38))</f>
        <v>0</v>
      </c>
      <c r="AK1063" s="23">
        <f>R1063*(_xlfn.XLOOKUP(K1063,'FX rates'!$A$2:$A$38,'FX rates'!$B$2:$B$38))</f>
        <v>0</v>
      </c>
      <c r="AM1063" s="4"/>
      <c r="AN1063" s="4"/>
      <c r="AO1063" s="4"/>
      <c r="AP1063" s="32">
        <f t="shared" si="228"/>
        <v>0.30136331021286783</v>
      </c>
      <c r="AQ1063" s="32">
        <f t="shared" si="229"/>
        <v>0</v>
      </c>
      <c r="AR1063" s="24">
        <f t="shared" si="234"/>
        <v>217259.13</v>
      </c>
      <c r="AS1063" s="24" t="str">
        <f t="shared" si="235"/>
        <v>0</v>
      </c>
      <c r="AT1063" s="24">
        <f t="shared" si="236"/>
        <v>345785.81399999995</v>
      </c>
      <c r="AU1063" s="24">
        <f t="shared" si="237"/>
        <v>38420.646000000008</v>
      </c>
    </row>
    <row r="1064" spans="1:47" x14ac:dyDescent="0.25">
      <c r="A1064" s="28" t="s">
        <v>15959</v>
      </c>
      <c r="B1064" s="28" t="s">
        <v>13684</v>
      </c>
      <c r="C1064" s="28" t="s">
        <v>13685</v>
      </c>
      <c r="D1064" s="28" t="s">
        <v>13686</v>
      </c>
      <c r="E1064" s="28" t="s">
        <v>13687</v>
      </c>
      <c r="F1064" s="29">
        <v>44684</v>
      </c>
      <c r="G1064" s="29">
        <v>44896</v>
      </c>
      <c r="H1064" s="28" t="s">
        <v>13688</v>
      </c>
      <c r="I1064" s="28" t="s">
        <v>16033</v>
      </c>
      <c r="J1064" s="4" t="s">
        <v>16038</v>
      </c>
      <c r="K1064" s="28" t="s">
        <v>13689</v>
      </c>
      <c r="L1064" s="27">
        <v>244420.00000000003</v>
      </c>
      <c r="M1064" s="27">
        <v>341275.00000000006</v>
      </c>
      <c r="N1064" s="27">
        <v>0</v>
      </c>
      <c r="O1064" s="27">
        <v>0</v>
      </c>
      <c r="P1064" s="27">
        <f t="shared" si="224"/>
        <v>341275.00000000006</v>
      </c>
      <c r="Q1064" s="27">
        <v>0</v>
      </c>
      <c r="R1064" s="27">
        <v>0</v>
      </c>
      <c r="S1064" s="27">
        <v>0</v>
      </c>
      <c r="T1064" s="27">
        <f t="shared" si="225"/>
        <v>0</v>
      </c>
      <c r="U1064" s="27">
        <v>0</v>
      </c>
      <c r="V1064" s="27">
        <f t="shared" si="226"/>
        <v>585695.00000000012</v>
      </c>
      <c r="W1064" s="28" t="s">
        <v>13690</v>
      </c>
      <c r="X1064" s="27">
        <v>251752.60000000003</v>
      </c>
      <c r="Y1064" s="27">
        <f t="shared" si="230"/>
        <v>855018.45000000019</v>
      </c>
      <c r="Z1064" s="4" t="str" cm="1">
        <f t="array" ref="Z1064">_xlfn.IFS(YEARFRAC(F1064,G1064)&lt;1,"&lt;1 Year",YEARFRAC(F1064,G1064)&lt;=5,"1-5 Years",YEARFRAC(F1064,G1064)&gt;5,"&gt;5 Years")</f>
        <v>&lt;1 Year</v>
      </c>
      <c r="AA1064" s="24">
        <f>L1064*(_xlfn.XLOOKUP(K1064,'FX rates'!$A$2:$A$38,'FX rates'!$B$2:$B$38))</f>
        <v>244420.00000000003</v>
      </c>
      <c r="AB1064" s="24">
        <f>V1064*(_xlfn.XLOOKUP(K1064,'FX rates'!$A$2:$A$38,'FX rates'!$B$2:$B$38))</f>
        <v>585695.00000000012</v>
      </c>
      <c r="AC1064" s="24">
        <f>X1064*(_xlfn.XLOOKUP(W1064,'FX rates'!$A$2:$A$38,'FX rates'!$B$2:$B$38))</f>
        <v>251752.60000000003</v>
      </c>
      <c r="AD1064" s="24">
        <f>Y1064*(_xlfn.XLOOKUP(W1064,'FX rates'!$A$2:$A$38,'FX rates'!$B$2:$B$38))</f>
        <v>855018.45000000019</v>
      </c>
      <c r="AE1064" s="30">
        <f t="shared" si="231"/>
        <v>3.000000000000002E-2</v>
      </c>
      <c r="AF1064" s="31">
        <f t="shared" si="232"/>
        <v>7332.6000000000058</v>
      </c>
      <c r="AG1064" s="23">
        <f t="shared" si="233"/>
        <v>341275.00000000012</v>
      </c>
      <c r="AH1064" s="35">
        <f t="shared" si="227"/>
        <v>1</v>
      </c>
      <c r="AI1064" s="23">
        <f>U1064*(_xlfn.XLOOKUP(K1064,'FX rates'!$A$2:$A$38,'FX rates'!$B$2:$B$38))</f>
        <v>0</v>
      </c>
      <c r="AJ1064" s="23">
        <f>Q1064*(_xlfn.XLOOKUP(K1064,'FX rates'!$A$2:$A$38,'FX rates'!$B$2:$B$38))</f>
        <v>0</v>
      </c>
      <c r="AK1064" s="23">
        <f>R1064*(_xlfn.XLOOKUP(K1064,'FX rates'!$A$2:$A$38,'FX rates'!$B$2:$B$38))</f>
        <v>0</v>
      </c>
      <c r="AM1064" s="4"/>
      <c r="AN1064" s="4"/>
      <c r="AO1064" s="4"/>
      <c r="AP1064" s="32">
        <f t="shared" si="228"/>
        <v>1.3962646264626464</v>
      </c>
      <c r="AQ1064" s="32">
        <f t="shared" si="229"/>
        <v>0</v>
      </c>
      <c r="AR1064" s="24">
        <f t="shared" si="234"/>
        <v>603265.85000000021</v>
      </c>
      <c r="AS1064" s="24" t="str">
        <f t="shared" si="235"/>
        <v>0</v>
      </c>
      <c r="AT1064" s="24">
        <f t="shared" si="236"/>
        <v>769516.60500000021</v>
      </c>
      <c r="AU1064" s="24">
        <f t="shared" si="237"/>
        <v>85501.844999999972</v>
      </c>
    </row>
    <row r="1065" spans="1:47" x14ac:dyDescent="0.25">
      <c r="A1065" s="28" t="s">
        <v>15960</v>
      </c>
      <c r="B1065" s="28" t="s">
        <v>13691</v>
      </c>
      <c r="C1065" s="28" t="s">
        <v>13692</v>
      </c>
      <c r="D1065" s="28" t="s">
        <v>13693</v>
      </c>
      <c r="E1065" s="28" t="s">
        <v>13694</v>
      </c>
      <c r="F1065" s="29">
        <v>44690</v>
      </c>
      <c r="G1065" s="29">
        <v>44896</v>
      </c>
      <c r="H1065" s="28" t="s">
        <v>13695</v>
      </c>
      <c r="I1065" s="28" t="s">
        <v>16047</v>
      </c>
      <c r="J1065" s="28" t="s">
        <v>16039</v>
      </c>
      <c r="K1065" s="28" t="s">
        <v>13696</v>
      </c>
      <c r="L1065" s="27">
        <v>16351962.000000004</v>
      </c>
      <c r="M1065" s="27">
        <v>6311250.0000000009</v>
      </c>
      <c r="N1065" s="27">
        <v>0</v>
      </c>
      <c r="O1065" s="27">
        <v>0</v>
      </c>
      <c r="P1065" s="27">
        <f t="shared" si="224"/>
        <v>6311250.0000000009</v>
      </c>
      <c r="Q1065" s="27">
        <v>0</v>
      </c>
      <c r="R1065" s="27">
        <v>0</v>
      </c>
      <c r="S1065" s="27">
        <v>0</v>
      </c>
      <c r="T1065" s="27">
        <f t="shared" si="225"/>
        <v>0</v>
      </c>
      <c r="U1065" s="27">
        <v>0</v>
      </c>
      <c r="V1065" s="27">
        <f t="shared" si="226"/>
        <v>22663212.000000004</v>
      </c>
      <c r="W1065" s="28" t="s">
        <v>13697</v>
      </c>
      <c r="X1065" s="27">
        <v>17823638.580000006</v>
      </c>
      <c r="Y1065" s="27">
        <f t="shared" si="230"/>
        <v>42526539.660000011</v>
      </c>
      <c r="Z1065" s="4" t="str" cm="1">
        <f t="array" ref="Z1065">_xlfn.IFS(YEARFRAC(F1065,G1065)&lt;1,"&lt;1 Year",YEARFRAC(F1065,G1065)&lt;=5,"1-5 Years",YEARFRAC(F1065,G1065)&gt;5,"&gt;5 Years")</f>
        <v>&lt;1 Year</v>
      </c>
      <c r="AA1065" s="24">
        <f>L1065*(_xlfn.XLOOKUP(K1065,'FX rates'!$A$2:$A$38,'FX rates'!$B$2:$B$38))</f>
        <v>150508.18721524233</v>
      </c>
      <c r="AB1065" s="24">
        <f>V1065*(_xlfn.XLOOKUP(K1065,'FX rates'!$A$2:$A$38,'FX rates'!$B$2:$B$38))</f>
        <v>208598.75742095819</v>
      </c>
      <c r="AC1065" s="24">
        <f>X1065*(_xlfn.XLOOKUP(W1065,'FX rates'!$A$2:$A$38,'FX rates'!$B$2:$B$38))</f>
        <v>164053.92406461417</v>
      </c>
      <c r="AD1065" s="24">
        <f>Y1065*(_xlfn.XLOOKUP(W1065,'FX rates'!$A$2:$A$38,'FX rates'!$B$2:$B$38))</f>
        <v>391426.5696534586</v>
      </c>
      <c r="AE1065" s="30">
        <f t="shared" si="231"/>
        <v>9.0000000000000191E-2</v>
      </c>
      <c r="AF1065" s="31">
        <f t="shared" si="232"/>
        <v>1471676.5800000019</v>
      </c>
      <c r="AG1065" s="23">
        <f t="shared" si="233"/>
        <v>58090.570205715863</v>
      </c>
      <c r="AH1065" s="35">
        <f t="shared" si="227"/>
        <v>9.2042891987666256E-3</v>
      </c>
      <c r="AI1065" s="23">
        <f>U1065*(_xlfn.XLOOKUP(K1065,'FX rates'!$A$2:$A$38,'FX rates'!$B$2:$B$38))</f>
        <v>0</v>
      </c>
      <c r="AJ1065" s="23">
        <f>Q1065*(_xlfn.XLOOKUP(K1065,'FX rates'!$A$2:$A$38,'FX rates'!$B$2:$B$38))</f>
        <v>0</v>
      </c>
      <c r="AK1065" s="23">
        <f>R1065*(_xlfn.XLOOKUP(K1065,'FX rates'!$A$2:$A$38,'FX rates'!$B$2:$B$38))</f>
        <v>0</v>
      </c>
      <c r="AM1065" s="4"/>
      <c r="AN1065" s="4"/>
      <c r="AO1065" s="4"/>
      <c r="AP1065" s="32">
        <f t="shared" si="228"/>
        <v>0.38596285876887432</v>
      </c>
      <c r="AQ1065" s="32">
        <f t="shared" si="229"/>
        <v>0</v>
      </c>
      <c r="AR1065" s="24">
        <f t="shared" si="234"/>
        <v>24702901.080000009</v>
      </c>
      <c r="AS1065" s="24" t="str">
        <f t="shared" si="235"/>
        <v>0</v>
      </c>
      <c r="AT1065" s="24">
        <f t="shared" si="236"/>
        <v>352283.91268811276</v>
      </c>
      <c r="AU1065" s="24">
        <f t="shared" si="237"/>
        <v>39142.656965345843</v>
      </c>
    </row>
    <row r="1066" spans="1:47" x14ac:dyDescent="0.25">
      <c r="A1066" s="28" t="s">
        <v>15961</v>
      </c>
      <c r="B1066" s="28" t="s">
        <v>13698</v>
      </c>
      <c r="C1066" s="28" t="s">
        <v>13699</v>
      </c>
      <c r="D1066" s="28" t="s">
        <v>13700</v>
      </c>
      <c r="E1066" s="28" t="s">
        <v>13701</v>
      </c>
      <c r="F1066" s="29">
        <v>44690</v>
      </c>
      <c r="G1066" s="29">
        <v>44896</v>
      </c>
      <c r="H1066" s="28" t="s">
        <v>13702</v>
      </c>
      <c r="I1066" s="28" t="s">
        <v>16037</v>
      </c>
      <c r="J1066" s="28" t="s">
        <v>16038</v>
      </c>
      <c r="K1066" s="28" t="s">
        <v>13703</v>
      </c>
      <c r="L1066" s="27">
        <v>156773.21</v>
      </c>
      <c r="M1066" s="27">
        <v>17138</v>
      </c>
      <c r="N1066" s="27">
        <v>0</v>
      </c>
      <c r="O1066" s="27">
        <v>0</v>
      </c>
      <c r="P1066" s="27">
        <f t="shared" si="224"/>
        <v>17138</v>
      </c>
      <c r="Q1066" s="27">
        <v>0</v>
      </c>
      <c r="R1066" s="27">
        <v>0</v>
      </c>
      <c r="S1066" s="27">
        <v>0</v>
      </c>
      <c r="T1066" s="27">
        <f t="shared" si="225"/>
        <v>0</v>
      </c>
      <c r="U1066" s="27">
        <v>0</v>
      </c>
      <c r="V1066" s="27">
        <f t="shared" si="226"/>
        <v>173911.21</v>
      </c>
      <c r="W1066" s="28" t="s">
        <v>13704</v>
      </c>
      <c r="X1066" s="27">
        <v>166179.60260000001</v>
      </c>
      <c r="Y1066" s="27">
        <f t="shared" si="230"/>
        <v>350525.48520000005</v>
      </c>
      <c r="Z1066" s="4" t="str" cm="1">
        <f t="array" ref="Z1066">_xlfn.IFS(YEARFRAC(F1066,G1066)&lt;1,"&lt;1 Year",YEARFRAC(F1066,G1066)&lt;=5,"1-5 Years",YEARFRAC(F1066,G1066)&gt;5,"&gt;5 Years")</f>
        <v>&lt;1 Year</v>
      </c>
      <c r="AA1066" s="24">
        <f>L1066*(_xlfn.XLOOKUP(K1066,'FX rates'!$A$2:$A$38,'FX rates'!$B$2:$B$38))</f>
        <v>156773.21</v>
      </c>
      <c r="AB1066" s="24">
        <f>V1066*(_xlfn.XLOOKUP(K1066,'FX rates'!$A$2:$A$38,'FX rates'!$B$2:$B$38))</f>
        <v>173911.21</v>
      </c>
      <c r="AC1066" s="24">
        <f>X1066*(_xlfn.XLOOKUP(W1066,'FX rates'!$A$2:$A$38,'FX rates'!$B$2:$B$38))</f>
        <v>166179.60260000001</v>
      </c>
      <c r="AD1066" s="24">
        <f>Y1066*(_xlfn.XLOOKUP(W1066,'FX rates'!$A$2:$A$38,'FX rates'!$B$2:$B$38))</f>
        <v>350525.48520000005</v>
      </c>
      <c r="AE1066" s="30">
        <f t="shared" si="231"/>
        <v>6.0000000000000137E-2</v>
      </c>
      <c r="AF1066" s="31">
        <f t="shared" si="232"/>
        <v>9406.392600000021</v>
      </c>
      <c r="AG1066" s="23">
        <f t="shared" si="233"/>
        <v>17138</v>
      </c>
      <c r="AH1066" s="35">
        <f t="shared" si="227"/>
        <v>1</v>
      </c>
      <c r="AI1066" s="23">
        <f>U1066*(_xlfn.XLOOKUP(K1066,'FX rates'!$A$2:$A$38,'FX rates'!$B$2:$B$38))</f>
        <v>0</v>
      </c>
      <c r="AJ1066" s="23">
        <f>Q1066*(_xlfn.XLOOKUP(K1066,'FX rates'!$A$2:$A$38,'FX rates'!$B$2:$B$38))</f>
        <v>0</v>
      </c>
      <c r="AK1066" s="23">
        <f>R1066*(_xlfn.XLOOKUP(K1066,'FX rates'!$A$2:$A$38,'FX rates'!$B$2:$B$38))</f>
        <v>0</v>
      </c>
      <c r="AM1066" s="4"/>
      <c r="AN1066" s="4"/>
      <c r="AO1066" s="4"/>
      <c r="AP1066" s="32">
        <f t="shared" si="228"/>
        <v>0.10931714672423944</v>
      </c>
      <c r="AQ1066" s="32">
        <f t="shared" si="229"/>
        <v>0</v>
      </c>
      <c r="AR1066" s="24">
        <f t="shared" si="234"/>
        <v>184345.88260000004</v>
      </c>
      <c r="AS1066" s="24" t="str">
        <f t="shared" si="235"/>
        <v>0</v>
      </c>
      <c r="AT1066" s="24">
        <f t="shared" si="236"/>
        <v>315472.93668000004</v>
      </c>
      <c r="AU1066" s="24">
        <f t="shared" si="237"/>
        <v>35052.548520000011</v>
      </c>
    </row>
    <row r="1067" spans="1:47" x14ac:dyDescent="0.25">
      <c r="A1067" s="28" t="s">
        <v>15962</v>
      </c>
      <c r="B1067" s="28" t="s">
        <v>13705</v>
      </c>
      <c r="C1067" s="28" t="s">
        <v>13706</v>
      </c>
      <c r="D1067" s="28" t="s">
        <v>13707</v>
      </c>
      <c r="E1067" s="28" t="s">
        <v>13708</v>
      </c>
      <c r="F1067" s="29">
        <v>44684</v>
      </c>
      <c r="G1067" s="29">
        <v>44896</v>
      </c>
      <c r="H1067" s="28" t="s">
        <v>13709</v>
      </c>
      <c r="I1067" s="28" t="s">
        <v>16050</v>
      </c>
      <c r="J1067" s="28" t="s">
        <v>16055</v>
      </c>
      <c r="K1067" s="28" t="s">
        <v>13710</v>
      </c>
      <c r="L1067" s="27">
        <v>116220.5</v>
      </c>
      <c r="M1067" s="27">
        <v>31817.5</v>
      </c>
      <c r="N1067" s="27">
        <v>0</v>
      </c>
      <c r="O1067" s="27">
        <v>0</v>
      </c>
      <c r="P1067" s="27">
        <f t="shared" si="224"/>
        <v>31817.5</v>
      </c>
      <c r="Q1067" s="27">
        <v>0</v>
      </c>
      <c r="R1067" s="27">
        <v>0</v>
      </c>
      <c r="S1067" s="27">
        <v>0</v>
      </c>
      <c r="T1067" s="27">
        <f t="shared" si="225"/>
        <v>0</v>
      </c>
      <c r="U1067" s="27">
        <v>0</v>
      </c>
      <c r="V1067" s="27">
        <f t="shared" si="226"/>
        <v>148038</v>
      </c>
      <c r="W1067" s="28" t="s">
        <v>13711</v>
      </c>
      <c r="X1067" s="27">
        <v>120869.32</v>
      </c>
      <c r="Y1067" s="27">
        <f t="shared" si="230"/>
        <v>274828.84000000003</v>
      </c>
      <c r="Z1067" s="4" t="str" cm="1">
        <f t="array" ref="Z1067">_xlfn.IFS(YEARFRAC(F1067,G1067)&lt;1,"&lt;1 Year",YEARFRAC(F1067,G1067)&lt;=5,"1-5 Years",YEARFRAC(F1067,G1067)&gt;5,"&gt;5 Years")</f>
        <v>&lt;1 Year</v>
      </c>
      <c r="AA1067" s="24">
        <f>L1067*(_xlfn.XLOOKUP(K1067,'FX rates'!$A$2:$A$38,'FX rates'!$B$2:$B$38))</f>
        <v>154648.80833379104</v>
      </c>
      <c r="AB1067" s="24">
        <f>V1067*(_xlfn.XLOOKUP(K1067,'FX rates'!$A$2:$A$38,'FX rates'!$B$2:$B$38))</f>
        <v>196986.76471119773</v>
      </c>
      <c r="AC1067" s="24">
        <f>X1067*(_xlfn.XLOOKUP(W1067,'FX rates'!$A$2:$A$38,'FX rates'!$B$2:$B$38))</f>
        <v>160834.76066714269</v>
      </c>
      <c r="AD1067" s="24">
        <f>Y1067*(_xlfn.XLOOKUP(W1067,'FX rates'!$A$2:$A$38,'FX rates'!$B$2:$B$38))</f>
        <v>365700.99596678832</v>
      </c>
      <c r="AE1067" s="30">
        <f t="shared" si="231"/>
        <v>4.0000000000000091E-2</v>
      </c>
      <c r="AF1067" s="31">
        <f t="shared" si="232"/>
        <v>4648.820000000007</v>
      </c>
      <c r="AG1067" s="23">
        <f t="shared" si="233"/>
        <v>42337.956377406692</v>
      </c>
      <c r="AH1067" s="35">
        <f t="shared" si="227"/>
        <v>1.3306500000756409</v>
      </c>
      <c r="AI1067" s="23">
        <f>U1067*(_xlfn.XLOOKUP(K1067,'FX rates'!$A$2:$A$38,'FX rates'!$B$2:$B$38))</f>
        <v>0</v>
      </c>
      <c r="AJ1067" s="23">
        <f>Q1067*(_xlfn.XLOOKUP(K1067,'FX rates'!$A$2:$A$38,'FX rates'!$B$2:$B$38))</f>
        <v>0</v>
      </c>
      <c r="AK1067" s="23">
        <f>R1067*(_xlfn.XLOOKUP(K1067,'FX rates'!$A$2:$A$38,'FX rates'!$B$2:$B$38))</f>
        <v>0</v>
      </c>
      <c r="AM1067" s="4"/>
      <c r="AN1067" s="4"/>
      <c r="AO1067" s="4"/>
      <c r="AP1067" s="32">
        <f t="shared" si="228"/>
        <v>0.27376839714164025</v>
      </c>
      <c r="AQ1067" s="32">
        <f t="shared" si="229"/>
        <v>0</v>
      </c>
      <c r="AR1067" s="24">
        <f t="shared" si="234"/>
        <v>153959.52000000002</v>
      </c>
      <c r="AS1067" s="24" t="str">
        <f t="shared" si="235"/>
        <v>0</v>
      </c>
      <c r="AT1067" s="24">
        <f t="shared" si="236"/>
        <v>329130.89637010952</v>
      </c>
      <c r="AU1067" s="24">
        <f t="shared" si="237"/>
        <v>36570.099596678803</v>
      </c>
    </row>
    <row r="1068" spans="1:47" x14ac:dyDescent="0.25">
      <c r="A1068" s="28" t="s">
        <v>15963</v>
      </c>
      <c r="B1068" s="28" t="s">
        <v>13712</v>
      </c>
      <c r="C1068" s="28" t="s">
        <v>13713</v>
      </c>
      <c r="D1068" s="28" t="s">
        <v>13714</v>
      </c>
      <c r="E1068" s="28" t="s">
        <v>13715</v>
      </c>
      <c r="F1068" s="29">
        <v>44697</v>
      </c>
      <c r="G1068" s="29">
        <v>44896</v>
      </c>
      <c r="H1068" s="28" t="s">
        <v>13716</v>
      </c>
      <c r="I1068" s="28" t="s">
        <v>16057</v>
      </c>
      <c r="J1068" s="28" t="s">
        <v>16043</v>
      </c>
      <c r="K1068" s="28" t="s">
        <v>13717</v>
      </c>
      <c r="L1068" s="27">
        <v>156651</v>
      </c>
      <c r="M1068" s="27">
        <v>9350</v>
      </c>
      <c r="N1068" s="27">
        <v>0</v>
      </c>
      <c r="O1068" s="27">
        <v>0</v>
      </c>
      <c r="P1068" s="27">
        <f t="shared" si="224"/>
        <v>9350</v>
      </c>
      <c r="Q1068" s="27">
        <v>0</v>
      </c>
      <c r="R1068" s="27">
        <v>0</v>
      </c>
      <c r="S1068" s="27">
        <v>0</v>
      </c>
      <c r="T1068" s="27">
        <f t="shared" si="225"/>
        <v>0</v>
      </c>
      <c r="U1068" s="27">
        <v>0</v>
      </c>
      <c r="V1068" s="27">
        <f t="shared" si="226"/>
        <v>166001</v>
      </c>
      <c r="W1068" s="28" t="s">
        <v>13718</v>
      </c>
      <c r="X1068" s="27">
        <v>169183.08000000002</v>
      </c>
      <c r="Y1068" s="27">
        <f t="shared" si="230"/>
        <v>348464.16000000003</v>
      </c>
      <c r="Z1068" s="4" t="str" cm="1">
        <f t="array" ref="Z1068">_xlfn.IFS(YEARFRAC(F1068,G1068)&lt;1,"&lt;1 Year",YEARFRAC(F1068,G1068)&lt;=5,"1-5 Years",YEARFRAC(F1068,G1068)&gt;5,"&gt;5 Years")</f>
        <v>&lt;1 Year</v>
      </c>
      <c r="AA1068" s="24">
        <f>L1068*(_xlfn.XLOOKUP(K1068,'FX rates'!$A$2:$A$38,'FX rates'!$B$2:$B$38))</f>
        <v>156651</v>
      </c>
      <c r="AB1068" s="24">
        <f>V1068*(_xlfn.XLOOKUP(K1068,'FX rates'!$A$2:$A$38,'FX rates'!$B$2:$B$38))</f>
        <v>166001</v>
      </c>
      <c r="AC1068" s="24">
        <f>X1068*(_xlfn.XLOOKUP(W1068,'FX rates'!$A$2:$A$38,'FX rates'!$B$2:$B$38))</f>
        <v>169183.08000000002</v>
      </c>
      <c r="AD1068" s="24">
        <f>Y1068*(_xlfn.XLOOKUP(W1068,'FX rates'!$A$2:$A$38,'FX rates'!$B$2:$B$38))</f>
        <v>348464.16000000003</v>
      </c>
      <c r="AE1068" s="30">
        <f t="shared" si="231"/>
        <v>8.0000000000000099E-2</v>
      </c>
      <c r="AF1068" s="31">
        <f t="shared" si="232"/>
        <v>12532.080000000016</v>
      </c>
      <c r="AG1068" s="23">
        <f t="shared" si="233"/>
        <v>9350</v>
      </c>
      <c r="AH1068" s="35">
        <f t="shared" si="227"/>
        <v>1</v>
      </c>
      <c r="AI1068" s="23">
        <f>U1068*(_xlfn.XLOOKUP(K1068,'FX rates'!$A$2:$A$38,'FX rates'!$B$2:$B$38))</f>
        <v>0</v>
      </c>
      <c r="AJ1068" s="23">
        <f>Q1068*(_xlfn.XLOOKUP(K1068,'FX rates'!$A$2:$A$38,'FX rates'!$B$2:$B$38))</f>
        <v>0</v>
      </c>
      <c r="AK1068" s="23">
        <f>R1068*(_xlfn.XLOOKUP(K1068,'FX rates'!$A$2:$A$38,'FX rates'!$B$2:$B$38))</f>
        <v>0</v>
      </c>
      <c r="AM1068" s="4"/>
      <c r="AN1068" s="4"/>
      <c r="AO1068" s="4"/>
      <c r="AP1068" s="32">
        <f t="shared" si="228"/>
        <v>5.9686819745804365E-2</v>
      </c>
      <c r="AQ1068" s="32">
        <f t="shared" si="229"/>
        <v>0</v>
      </c>
      <c r="AR1068" s="24">
        <f t="shared" si="234"/>
        <v>179281.08</v>
      </c>
      <c r="AS1068" s="24" t="str">
        <f t="shared" si="235"/>
        <v>0</v>
      </c>
      <c r="AT1068" s="24">
        <f t="shared" si="236"/>
        <v>313617.74400000006</v>
      </c>
      <c r="AU1068" s="24">
        <f t="shared" si="237"/>
        <v>34846.415999999968</v>
      </c>
    </row>
    <row r="1069" spans="1:47" x14ac:dyDescent="0.25">
      <c r="A1069" s="28" t="s">
        <v>14200</v>
      </c>
      <c r="B1069" s="28" t="s">
        <v>1377</v>
      </c>
      <c r="C1069" s="28" t="s">
        <v>1378</v>
      </c>
      <c r="D1069" s="28" t="s">
        <v>1379</v>
      </c>
      <c r="E1069" s="28" t="s">
        <v>1380</v>
      </c>
      <c r="F1069" s="29">
        <v>39888</v>
      </c>
      <c r="G1069" s="29">
        <v>44896</v>
      </c>
      <c r="H1069" s="28" t="s">
        <v>1381</v>
      </c>
      <c r="I1069" s="28" t="s">
        <v>16038</v>
      </c>
      <c r="J1069" s="28" t="s">
        <v>16043</v>
      </c>
      <c r="K1069" s="28" t="s">
        <v>1382</v>
      </c>
      <c r="L1069" s="27">
        <v>140778.00000000003</v>
      </c>
      <c r="M1069" s="27">
        <v>37345</v>
      </c>
      <c r="N1069" s="27">
        <v>0</v>
      </c>
      <c r="O1069" s="27">
        <v>0</v>
      </c>
      <c r="P1069" s="27">
        <f t="shared" si="224"/>
        <v>37345</v>
      </c>
      <c r="Q1069" s="27">
        <v>0</v>
      </c>
      <c r="R1069" s="27">
        <v>0</v>
      </c>
      <c r="S1069" s="27">
        <v>0</v>
      </c>
      <c r="T1069" s="27">
        <f t="shared" si="225"/>
        <v>0</v>
      </c>
      <c r="U1069" s="27">
        <v>0</v>
      </c>
      <c r="V1069" s="27">
        <f t="shared" si="226"/>
        <v>178123.00000000003</v>
      </c>
      <c r="W1069" s="28" t="s">
        <v>1383</v>
      </c>
      <c r="X1069" s="27">
        <v>159079.14000000001</v>
      </c>
      <c r="Y1069" s="27">
        <f t="shared" si="230"/>
        <v>360358.13</v>
      </c>
      <c r="Z1069" s="4" t="str" cm="1">
        <f t="array" ref="Z1069">_xlfn.IFS(YEARFRAC(F1069,G1069)&lt;1,"&lt;1 Year",YEARFRAC(F1069,G1069)&lt;=5,"1-5 Years",YEARFRAC(F1069,G1069)&gt;5,"&gt;5 Years")</f>
        <v>&gt;5 Years</v>
      </c>
      <c r="AA1069" s="24">
        <f>L1069*(_xlfn.XLOOKUP(K1069,'FX rates'!$A$2:$A$38,'FX rates'!$B$2:$B$38))</f>
        <v>140778.00000000003</v>
      </c>
      <c r="AB1069" s="24">
        <f>V1069*(_xlfn.XLOOKUP(K1069,'FX rates'!$A$2:$A$38,'FX rates'!$B$2:$B$38))</f>
        <v>178123.00000000003</v>
      </c>
      <c r="AC1069" s="24">
        <f>X1069*(_xlfn.XLOOKUP(W1069,'FX rates'!$A$2:$A$38,'FX rates'!$B$2:$B$38))</f>
        <v>159079.14000000001</v>
      </c>
      <c r="AD1069" s="24">
        <f>Y1069*(_xlfn.XLOOKUP(W1069,'FX rates'!$A$2:$A$38,'FX rates'!$B$2:$B$38))</f>
        <v>360358.13</v>
      </c>
      <c r="AE1069" s="30">
        <f t="shared" si="231"/>
        <v>0.12999999999999987</v>
      </c>
      <c r="AF1069" s="31">
        <f t="shared" si="232"/>
        <v>18301.139999999985</v>
      </c>
      <c r="AG1069" s="23">
        <f t="shared" si="233"/>
        <v>37345</v>
      </c>
      <c r="AH1069" s="35">
        <f t="shared" si="227"/>
        <v>1</v>
      </c>
      <c r="AI1069" s="23">
        <f>U1069*(_xlfn.XLOOKUP(K1069,'FX rates'!$A$2:$A$38,'FX rates'!$B$2:$B$38))</f>
        <v>0</v>
      </c>
      <c r="AJ1069" s="23">
        <f>Q1069*(_xlfn.XLOOKUP(K1069,'FX rates'!$A$2:$A$38,'FX rates'!$B$2:$B$38))</f>
        <v>0</v>
      </c>
      <c r="AK1069" s="23">
        <f>R1069*(_xlfn.XLOOKUP(K1069,'FX rates'!$A$2:$A$38,'FX rates'!$B$2:$B$38))</f>
        <v>0</v>
      </c>
      <c r="AM1069" s="4"/>
      <c r="AN1069" s="4"/>
      <c r="AO1069" s="4"/>
      <c r="AP1069" s="32">
        <f t="shared" si="228"/>
        <v>0.26527582434755426</v>
      </c>
      <c r="AQ1069" s="32">
        <f t="shared" si="229"/>
        <v>0</v>
      </c>
      <c r="AR1069" s="24">
        <f t="shared" si="234"/>
        <v>201278.99</v>
      </c>
      <c r="AS1069" s="24" t="str">
        <f t="shared" si="235"/>
        <v>0</v>
      </c>
      <c r="AT1069" s="24">
        <f t="shared" si="236"/>
        <v>324322.31700000004</v>
      </c>
      <c r="AU1069" s="24">
        <f t="shared" si="237"/>
        <v>36035.812999999966</v>
      </c>
    </row>
    <row r="1070" spans="1:47" x14ac:dyDescent="0.25">
      <c r="A1070" s="28" t="s">
        <v>15964</v>
      </c>
      <c r="B1070" s="28" t="s">
        <v>13719</v>
      </c>
      <c r="C1070" s="28" t="s">
        <v>13720</v>
      </c>
      <c r="D1070" s="28" t="s">
        <v>13721</v>
      </c>
      <c r="E1070" s="28" t="s">
        <v>13722</v>
      </c>
      <c r="F1070" s="29">
        <v>44690</v>
      </c>
      <c r="G1070" s="29">
        <v>44896</v>
      </c>
      <c r="H1070" s="28" t="s">
        <v>13723</v>
      </c>
      <c r="I1070" s="28" t="s">
        <v>16051</v>
      </c>
      <c r="J1070" s="28" t="s">
        <v>16054</v>
      </c>
      <c r="K1070" s="28" t="s">
        <v>13724</v>
      </c>
      <c r="L1070" s="27">
        <v>353100</v>
      </c>
      <c r="M1070" s="27">
        <v>334620.00000000006</v>
      </c>
      <c r="N1070" s="27">
        <v>0</v>
      </c>
      <c r="O1070" s="27">
        <v>0</v>
      </c>
      <c r="P1070" s="27">
        <f t="shared" si="224"/>
        <v>334620.00000000006</v>
      </c>
      <c r="Q1070" s="27">
        <v>0</v>
      </c>
      <c r="R1070" s="27">
        <v>0</v>
      </c>
      <c r="S1070" s="27">
        <v>0</v>
      </c>
      <c r="T1070" s="27">
        <f t="shared" si="225"/>
        <v>0</v>
      </c>
      <c r="U1070" s="27">
        <v>0</v>
      </c>
      <c r="V1070" s="27">
        <f t="shared" si="226"/>
        <v>687720</v>
      </c>
      <c r="W1070" s="28" t="s">
        <v>13725</v>
      </c>
      <c r="X1070" s="27">
        <v>377817</v>
      </c>
      <c r="Y1070" s="27">
        <f t="shared" si="230"/>
        <v>1113677.4000000001</v>
      </c>
      <c r="Z1070" s="4" t="str" cm="1">
        <f t="array" ref="Z1070">_xlfn.IFS(YEARFRAC(F1070,G1070)&lt;1,"&lt;1 Year",YEARFRAC(F1070,G1070)&lt;=5,"1-5 Years",YEARFRAC(F1070,G1070)&gt;5,"&gt;5 Years")</f>
        <v>&lt;1 Year</v>
      </c>
      <c r="AA1070" s="24">
        <f>L1070*(_xlfn.XLOOKUP(K1070,'FX rates'!$A$2:$A$38,'FX rates'!$B$2:$B$38))</f>
        <v>264009.86952783278</v>
      </c>
      <c r="AB1070" s="24">
        <f>V1070*(_xlfn.XLOOKUP(K1070,'FX rates'!$A$2:$A$38,'FX rates'!$B$2:$B$38))</f>
        <v>514202.40008972294</v>
      </c>
      <c r="AC1070" s="24">
        <f>X1070*(_xlfn.XLOOKUP(W1070,'FX rates'!$A$2:$A$38,'FX rates'!$B$2:$B$38))</f>
        <v>282490.56039478112</v>
      </c>
      <c r="AD1070" s="24">
        <f>Y1070*(_xlfn.XLOOKUP(W1070,'FX rates'!$A$2:$A$38,'FX rates'!$B$2:$B$38))</f>
        <v>832687.12849078479</v>
      </c>
      <c r="AE1070" s="30">
        <f t="shared" si="231"/>
        <v>7.0000000000000159E-2</v>
      </c>
      <c r="AF1070" s="31">
        <f t="shared" si="232"/>
        <v>24717</v>
      </c>
      <c r="AG1070" s="23">
        <f t="shared" si="233"/>
        <v>250192.53056189016</v>
      </c>
      <c r="AH1070" s="35">
        <f t="shared" si="227"/>
        <v>0.7476915024860743</v>
      </c>
      <c r="AI1070" s="23">
        <f>U1070*(_xlfn.XLOOKUP(K1070,'FX rates'!$A$2:$A$38,'FX rates'!$B$2:$B$38))</f>
        <v>0</v>
      </c>
      <c r="AJ1070" s="23">
        <f>Q1070*(_xlfn.XLOOKUP(K1070,'FX rates'!$A$2:$A$38,'FX rates'!$B$2:$B$38))</f>
        <v>0</v>
      </c>
      <c r="AK1070" s="23">
        <f>R1070*(_xlfn.XLOOKUP(K1070,'FX rates'!$A$2:$A$38,'FX rates'!$B$2:$B$38))</f>
        <v>0</v>
      </c>
      <c r="AM1070" s="4"/>
      <c r="AN1070" s="4"/>
      <c r="AO1070" s="4"/>
      <c r="AP1070" s="32">
        <f t="shared" si="228"/>
        <v>0.94766355140186931</v>
      </c>
      <c r="AQ1070" s="32">
        <f t="shared" si="229"/>
        <v>0</v>
      </c>
      <c r="AR1070" s="24">
        <f t="shared" si="234"/>
        <v>735860.40000000014</v>
      </c>
      <c r="AS1070" s="24" t="str">
        <f t="shared" si="235"/>
        <v>0</v>
      </c>
      <c r="AT1070" s="24">
        <f t="shared" si="236"/>
        <v>749418.41564170632</v>
      </c>
      <c r="AU1070" s="24">
        <f t="shared" si="237"/>
        <v>83268.712849078467</v>
      </c>
    </row>
    <row r="1071" spans="1:47" x14ac:dyDescent="0.25">
      <c r="A1071" s="28" t="s">
        <v>15965</v>
      </c>
      <c r="B1071" s="28" t="s">
        <v>13726</v>
      </c>
      <c r="C1071" s="28" t="s">
        <v>13727</v>
      </c>
      <c r="D1071" s="28" t="s">
        <v>13728</v>
      </c>
      <c r="E1071" s="28" t="s">
        <v>13729</v>
      </c>
      <c r="F1071" s="29">
        <v>44685</v>
      </c>
      <c r="G1071" s="29">
        <v>44896</v>
      </c>
      <c r="H1071" s="28" t="s">
        <v>13730</v>
      </c>
      <c r="I1071" s="28" t="s">
        <v>16055</v>
      </c>
      <c r="J1071" s="28" t="s">
        <v>16049</v>
      </c>
      <c r="K1071" s="28" t="s">
        <v>13731</v>
      </c>
      <c r="L1071" s="27">
        <v>170290.99999999997</v>
      </c>
      <c r="M1071" s="4">
        <v>0</v>
      </c>
      <c r="N1071" s="27">
        <v>0</v>
      </c>
      <c r="O1071" s="27">
        <v>0</v>
      </c>
      <c r="P1071" s="27">
        <f t="shared" si="224"/>
        <v>0</v>
      </c>
      <c r="Q1071" s="27">
        <v>0</v>
      </c>
      <c r="R1071" s="27">
        <v>0</v>
      </c>
      <c r="S1071" s="27">
        <v>0</v>
      </c>
      <c r="T1071" s="27">
        <f t="shared" si="225"/>
        <v>0</v>
      </c>
      <c r="U1071" s="27">
        <v>0</v>
      </c>
      <c r="V1071" s="27">
        <f t="shared" si="226"/>
        <v>170290.99999999997</v>
      </c>
      <c r="W1071" s="28" t="s">
        <v>13732</v>
      </c>
      <c r="X1071" s="27">
        <v>190725.91999999998</v>
      </c>
      <c r="Y1071" s="27">
        <f t="shared" si="230"/>
        <v>381451.83999999997</v>
      </c>
      <c r="Z1071" s="4" t="str" cm="1">
        <f t="array" ref="Z1071">_xlfn.IFS(YEARFRAC(F1071,G1071)&lt;1,"&lt;1 Year",YEARFRAC(F1071,G1071)&lt;=5,"1-5 Years",YEARFRAC(F1071,G1071)&gt;5,"&gt;5 Years")</f>
        <v>&lt;1 Year</v>
      </c>
      <c r="AA1071" s="24">
        <f>L1071*(_xlfn.XLOOKUP(K1071,'FX rates'!$A$2:$A$38,'FX rates'!$B$2:$B$38))</f>
        <v>170290.99999999997</v>
      </c>
      <c r="AB1071" s="24">
        <f>V1071*(_xlfn.XLOOKUP(K1071,'FX rates'!$A$2:$A$38,'FX rates'!$B$2:$B$38))</f>
        <v>170290.99999999997</v>
      </c>
      <c r="AC1071" s="24">
        <f>X1071*(_xlfn.XLOOKUP(W1071,'FX rates'!$A$2:$A$38,'FX rates'!$B$2:$B$38))</f>
        <v>190725.91999999998</v>
      </c>
      <c r="AD1071" s="24">
        <f>Y1071*(_xlfn.XLOOKUP(W1071,'FX rates'!$A$2:$A$38,'FX rates'!$B$2:$B$38))</f>
        <v>381451.83999999997</v>
      </c>
      <c r="AE1071" s="30">
        <f t="shared" si="231"/>
        <v>0.12000000000000009</v>
      </c>
      <c r="AF1071" s="31">
        <f t="shared" si="232"/>
        <v>20434.920000000013</v>
      </c>
      <c r="AG1071" s="23">
        <f t="shared" si="233"/>
        <v>0</v>
      </c>
      <c r="AH1071" s="35">
        <f t="shared" si="227"/>
        <v>1</v>
      </c>
      <c r="AI1071" s="23">
        <f>U1071*(_xlfn.XLOOKUP(K1071,'FX rates'!$A$2:$A$38,'FX rates'!$B$2:$B$38))</f>
        <v>0</v>
      </c>
      <c r="AJ1071" s="23">
        <f>Q1071*(_xlfn.XLOOKUP(K1071,'FX rates'!$A$2:$A$38,'FX rates'!$B$2:$B$38))</f>
        <v>0</v>
      </c>
      <c r="AK1071" s="23">
        <f>R1071*(_xlfn.XLOOKUP(K1071,'FX rates'!$A$2:$A$38,'FX rates'!$B$2:$B$38))</f>
        <v>0</v>
      </c>
      <c r="AM1071" s="4"/>
      <c r="AN1071" s="4"/>
      <c r="AO1071" s="4"/>
      <c r="AP1071" s="32">
        <f t="shared" si="228"/>
        <v>0</v>
      </c>
      <c r="AQ1071" s="32">
        <f t="shared" si="229"/>
        <v>0</v>
      </c>
      <c r="AR1071" s="24">
        <f t="shared" si="234"/>
        <v>190725.91999999998</v>
      </c>
      <c r="AS1071" s="24" t="str">
        <f t="shared" si="235"/>
        <v>0</v>
      </c>
      <c r="AT1071" s="24">
        <f t="shared" si="236"/>
        <v>343306.65599999996</v>
      </c>
      <c r="AU1071" s="24">
        <f t="shared" si="237"/>
        <v>38145.184000000008</v>
      </c>
    </row>
    <row r="1072" spans="1:47" x14ac:dyDescent="0.25">
      <c r="A1072" s="28" t="s">
        <v>15966</v>
      </c>
      <c r="B1072" s="28" t="s">
        <v>13733</v>
      </c>
      <c r="C1072" s="28" t="s">
        <v>13734</v>
      </c>
      <c r="D1072" s="28" t="s">
        <v>13735</v>
      </c>
      <c r="E1072" s="28" t="s">
        <v>13736</v>
      </c>
      <c r="F1072" s="29">
        <v>44690</v>
      </c>
      <c r="G1072" s="29">
        <v>44896</v>
      </c>
      <c r="H1072" s="28" t="s">
        <v>13737</v>
      </c>
      <c r="I1072" s="28" t="s">
        <v>16050</v>
      </c>
      <c r="J1072" s="28" t="s">
        <v>16047</v>
      </c>
      <c r="K1072" s="28" t="s">
        <v>13738</v>
      </c>
      <c r="L1072" s="27">
        <v>201960.00000000003</v>
      </c>
      <c r="M1072" s="27">
        <v>633600</v>
      </c>
      <c r="N1072" s="27">
        <v>0</v>
      </c>
      <c r="O1072" s="27">
        <v>0</v>
      </c>
      <c r="P1072" s="27">
        <f t="shared" si="224"/>
        <v>633600</v>
      </c>
      <c r="Q1072" s="27">
        <v>0</v>
      </c>
      <c r="R1072" s="27">
        <v>0</v>
      </c>
      <c r="S1072" s="27">
        <v>0</v>
      </c>
      <c r="T1072" s="27">
        <f t="shared" si="225"/>
        <v>0</v>
      </c>
      <c r="U1072" s="27">
        <v>0</v>
      </c>
      <c r="V1072" s="27">
        <f t="shared" si="226"/>
        <v>835560</v>
      </c>
      <c r="W1072" s="28" t="s">
        <v>13739</v>
      </c>
      <c r="X1072" s="27">
        <v>214077.60000000003</v>
      </c>
      <c r="Y1072" s="27">
        <f t="shared" si="230"/>
        <v>1099771.2000000002</v>
      </c>
      <c r="Z1072" s="4" t="str" cm="1">
        <f t="array" ref="Z1072">_xlfn.IFS(YEARFRAC(F1072,G1072)&lt;1,"&lt;1 Year",YEARFRAC(F1072,G1072)&lt;=5,"1-5 Years",YEARFRAC(F1072,G1072)&gt;5,"&gt;5 Years")</f>
        <v>&lt;1 Year</v>
      </c>
      <c r="AA1072" s="24">
        <f>L1072*(_xlfn.XLOOKUP(K1072,'FX rates'!$A$2:$A$38,'FX rates'!$B$2:$B$38))</f>
        <v>201960.00000000003</v>
      </c>
      <c r="AB1072" s="24">
        <f>V1072*(_xlfn.XLOOKUP(K1072,'FX rates'!$A$2:$A$38,'FX rates'!$B$2:$B$38))</f>
        <v>835560</v>
      </c>
      <c r="AC1072" s="24">
        <f>X1072*(_xlfn.XLOOKUP(W1072,'FX rates'!$A$2:$A$38,'FX rates'!$B$2:$B$38))</f>
        <v>214077.60000000003</v>
      </c>
      <c r="AD1072" s="24">
        <f>Y1072*(_xlfn.XLOOKUP(W1072,'FX rates'!$A$2:$A$38,'FX rates'!$B$2:$B$38))</f>
        <v>1099771.2000000002</v>
      </c>
      <c r="AE1072" s="30">
        <f t="shared" si="231"/>
        <v>6.0000000000000019E-2</v>
      </c>
      <c r="AF1072" s="31">
        <f t="shared" si="232"/>
        <v>12117.600000000006</v>
      </c>
      <c r="AG1072" s="23">
        <f t="shared" si="233"/>
        <v>633600</v>
      </c>
      <c r="AH1072" s="35">
        <f t="shared" si="227"/>
        <v>1</v>
      </c>
      <c r="AI1072" s="23">
        <f>U1072*(_xlfn.XLOOKUP(K1072,'FX rates'!$A$2:$A$38,'FX rates'!$B$2:$B$38))</f>
        <v>0</v>
      </c>
      <c r="AJ1072" s="23">
        <f>Q1072*(_xlfn.XLOOKUP(K1072,'FX rates'!$A$2:$A$38,'FX rates'!$B$2:$B$38))</f>
        <v>0</v>
      </c>
      <c r="AK1072" s="23">
        <f>R1072*(_xlfn.XLOOKUP(K1072,'FX rates'!$A$2:$A$38,'FX rates'!$B$2:$B$38))</f>
        <v>0</v>
      </c>
      <c r="AM1072" s="4"/>
      <c r="AN1072" s="4"/>
      <c r="AO1072" s="4"/>
      <c r="AP1072" s="32">
        <f t="shared" si="228"/>
        <v>3.1372549019607838</v>
      </c>
      <c r="AQ1072" s="32">
        <f t="shared" si="229"/>
        <v>0</v>
      </c>
      <c r="AR1072" s="24">
        <f t="shared" si="234"/>
        <v>885693.60000000009</v>
      </c>
      <c r="AS1072" s="24" t="str">
        <f t="shared" si="235"/>
        <v>0</v>
      </c>
      <c r="AT1072" s="24">
        <f t="shared" si="236"/>
        <v>989794.08000000019</v>
      </c>
      <c r="AU1072" s="24">
        <f t="shared" si="237"/>
        <v>109977.12</v>
      </c>
    </row>
    <row r="1073" spans="1:47" x14ac:dyDescent="0.25">
      <c r="A1073" s="28" t="s">
        <v>15967</v>
      </c>
      <c r="B1073" s="28" t="s">
        <v>6835</v>
      </c>
      <c r="C1073" s="28" t="s">
        <v>6836</v>
      </c>
      <c r="D1073" s="28" t="s">
        <v>6837</v>
      </c>
      <c r="E1073" s="28" t="s">
        <v>6838</v>
      </c>
      <c r="F1073" s="29">
        <v>44690</v>
      </c>
      <c r="G1073" s="29">
        <v>44896</v>
      </c>
      <c r="H1073" s="28" t="s">
        <v>6839</v>
      </c>
      <c r="I1073" s="28" t="s">
        <v>16037</v>
      </c>
      <c r="J1073" s="28" t="s">
        <v>16043</v>
      </c>
      <c r="K1073" s="28" t="s">
        <v>6840</v>
      </c>
      <c r="L1073" s="27">
        <v>19670.547599999998</v>
      </c>
      <c r="M1073" s="4">
        <v>0</v>
      </c>
      <c r="N1073" s="27">
        <v>0</v>
      </c>
      <c r="O1073" s="27">
        <v>0</v>
      </c>
      <c r="P1073" s="27">
        <f t="shared" si="224"/>
        <v>0</v>
      </c>
      <c r="Q1073" s="27">
        <v>0</v>
      </c>
      <c r="R1073" s="27">
        <v>0</v>
      </c>
      <c r="S1073" s="27">
        <v>0</v>
      </c>
      <c r="T1073" s="27">
        <f t="shared" si="225"/>
        <v>0</v>
      </c>
      <c r="U1073" s="27">
        <v>0</v>
      </c>
      <c r="V1073" s="27">
        <f t="shared" si="226"/>
        <v>19670.547599999998</v>
      </c>
      <c r="W1073" s="28" t="s">
        <v>6841</v>
      </c>
      <c r="X1073" s="27">
        <v>19867.253075999997</v>
      </c>
      <c r="Y1073" s="27">
        <f t="shared" si="230"/>
        <v>39734.506151999994</v>
      </c>
      <c r="Z1073" s="4" t="str" cm="1">
        <f t="array" ref="Z1073">_xlfn.IFS(YEARFRAC(F1073,G1073)&lt;1,"&lt;1 Year",YEARFRAC(F1073,G1073)&lt;=5,"1-5 Years",YEARFRAC(F1073,G1073)&gt;5,"&gt;5 Years")</f>
        <v>&lt;1 Year</v>
      </c>
      <c r="AA1073" s="24">
        <f>L1073*(_xlfn.XLOOKUP(K1073,'FX rates'!$A$2:$A$38,'FX rates'!$B$2:$B$38))</f>
        <v>26174.614165427894</v>
      </c>
      <c r="AB1073" s="24">
        <f>V1073*(_xlfn.XLOOKUP(K1073,'FX rates'!$A$2:$A$38,'FX rates'!$B$2:$B$38))</f>
        <v>26174.614165427894</v>
      </c>
      <c r="AC1073" s="24">
        <f>X1073*(_xlfn.XLOOKUP(W1073,'FX rates'!$A$2:$A$38,'FX rates'!$B$2:$B$38))</f>
        <v>26436.360307082174</v>
      </c>
      <c r="AD1073" s="24">
        <f>Y1073*(_xlfn.XLOOKUP(W1073,'FX rates'!$A$2:$A$38,'FX rates'!$B$2:$B$38))</f>
        <v>52872.720614164347</v>
      </c>
      <c r="AE1073" s="30">
        <f t="shared" si="231"/>
        <v>1.0000000000000009E-2</v>
      </c>
      <c r="AF1073" s="31">
        <f t="shared" si="232"/>
        <v>196.70547599999918</v>
      </c>
      <c r="AG1073" s="23">
        <f t="shared" si="233"/>
        <v>0</v>
      </c>
      <c r="AH1073" s="35">
        <f t="shared" si="227"/>
        <v>1.3306500000756409</v>
      </c>
      <c r="AI1073" s="23">
        <f>U1073*(_xlfn.XLOOKUP(K1073,'FX rates'!$A$2:$A$38,'FX rates'!$B$2:$B$38))</f>
        <v>0</v>
      </c>
      <c r="AJ1073" s="23">
        <f>Q1073*(_xlfn.XLOOKUP(K1073,'FX rates'!$A$2:$A$38,'FX rates'!$B$2:$B$38))</f>
        <v>0</v>
      </c>
      <c r="AK1073" s="23">
        <f>R1073*(_xlfn.XLOOKUP(K1073,'FX rates'!$A$2:$A$38,'FX rates'!$B$2:$B$38))</f>
        <v>0</v>
      </c>
      <c r="AM1073" s="4"/>
      <c r="AN1073" s="4"/>
      <c r="AO1073" s="4"/>
      <c r="AP1073" s="32">
        <f t="shared" si="228"/>
        <v>0</v>
      </c>
      <c r="AQ1073" s="32">
        <f t="shared" si="229"/>
        <v>0</v>
      </c>
      <c r="AR1073" s="24">
        <f t="shared" si="234"/>
        <v>19867.253075999997</v>
      </c>
      <c r="AS1073" s="24" t="str">
        <f t="shared" si="235"/>
        <v>0</v>
      </c>
      <c r="AT1073" s="24">
        <f t="shared" si="236"/>
        <v>47585.448552747912</v>
      </c>
      <c r="AU1073" s="24">
        <f t="shared" si="237"/>
        <v>5287.2720614164355</v>
      </c>
    </row>
    <row r="1074" spans="1:47" x14ac:dyDescent="0.25">
      <c r="A1074" s="28" t="s">
        <v>15968</v>
      </c>
      <c r="B1074" s="28" t="s">
        <v>13747</v>
      </c>
      <c r="C1074" s="28" t="s">
        <v>13748</v>
      </c>
      <c r="D1074" s="28" t="s">
        <v>13749</v>
      </c>
      <c r="E1074" s="28" t="s">
        <v>13750</v>
      </c>
      <c r="F1074" s="29">
        <v>44690</v>
      </c>
      <c r="G1074" s="29">
        <v>44896</v>
      </c>
      <c r="H1074" s="28" t="s">
        <v>13751</v>
      </c>
      <c r="I1074" s="28" t="s">
        <v>16043</v>
      </c>
      <c r="J1074" s="28" t="s">
        <v>16044</v>
      </c>
      <c r="K1074" s="28" t="s">
        <v>13752</v>
      </c>
      <c r="L1074" s="27">
        <v>132979.00000000003</v>
      </c>
      <c r="M1074" s="27">
        <v>22264.000000000004</v>
      </c>
      <c r="N1074" s="27">
        <v>0</v>
      </c>
      <c r="O1074" s="27">
        <v>0</v>
      </c>
      <c r="P1074" s="27">
        <f t="shared" si="224"/>
        <v>22264.000000000004</v>
      </c>
      <c r="Q1074" s="27">
        <v>0</v>
      </c>
      <c r="R1074" s="27">
        <v>0</v>
      </c>
      <c r="S1074" s="27">
        <v>0</v>
      </c>
      <c r="T1074" s="27">
        <f t="shared" si="225"/>
        <v>0</v>
      </c>
      <c r="U1074" s="27">
        <v>0</v>
      </c>
      <c r="V1074" s="27">
        <f t="shared" si="226"/>
        <v>155243.00000000003</v>
      </c>
      <c r="W1074" s="28" t="s">
        <v>13753</v>
      </c>
      <c r="X1074" s="27">
        <v>142287.53000000003</v>
      </c>
      <c r="Y1074" s="27">
        <f t="shared" si="230"/>
        <v>308397.54000000004</v>
      </c>
      <c r="Z1074" s="4" t="str" cm="1">
        <f t="array" ref="Z1074">_xlfn.IFS(YEARFRAC(F1074,G1074)&lt;1,"&lt;1 Year",YEARFRAC(F1074,G1074)&lt;=5,"1-5 Years",YEARFRAC(F1074,G1074)&gt;5,"&gt;5 Years")</f>
        <v>&lt;1 Year</v>
      </c>
      <c r="AA1074" s="24">
        <f>L1074*(_xlfn.XLOOKUP(K1074,'FX rates'!$A$2:$A$38,'FX rates'!$B$2:$B$38))</f>
        <v>176948.5063600587</v>
      </c>
      <c r="AB1074" s="24">
        <f>V1074*(_xlfn.XLOOKUP(K1074,'FX rates'!$A$2:$A$38,'FX rates'!$B$2:$B$38))</f>
        <v>206574.09796174275</v>
      </c>
      <c r="AC1074" s="24">
        <f>X1074*(_xlfn.XLOOKUP(W1074,'FX rates'!$A$2:$A$38,'FX rates'!$B$2:$B$38))</f>
        <v>189334.90180526281</v>
      </c>
      <c r="AD1074" s="24">
        <f>Y1074*(_xlfn.XLOOKUP(W1074,'FX rates'!$A$2:$A$38,'FX rates'!$B$2:$B$38))</f>
        <v>410369.1866243275</v>
      </c>
      <c r="AE1074" s="30">
        <f t="shared" si="231"/>
        <v>6.9999999999999993E-2</v>
      </c>
      <c r="AF1074" s="31">
        <f t="shared" si="232"/>
        <v>9308.5299999999988</v>
      </c>
      <c r="AG1074" s="23">
        <f t="shared" si="233"/>
        <v>29625.591601684049</v>
      </c>
      <c r="AH1074" s="35">
        <f t="shared" si="227"/>
        <v>1.3306500000756409</v>
      </c>
      <c r="AI1074" s="23">
        <f>U1074*(_xlfn.XLOOKUP(K1074,'FX rates'!$A$2:$A$38,'FX rates'!$B$2:$B$38))</f>
        <v>0</v>
      </c>
      <c r="AJ1074" s="23">
        <f>Q1074*(_xlfn.XLOOKUP(K1074,'FX rates'!$A$2:$A$38,'FX rates'!$B$2:$B$38))</f>
        <v>0</v>
      </c>
      <c r="AK1074" s="23">
        <f>R1074*(_xlfn.XLOOKUP(K1074,'FX rates'!$A$2:$A$38,'FX rates'!$B$2:$B$38))</f>
        <v>0</v>
      </c>
      <c r="AM1074" s="4"/>
      <c r="AN1074" s="4"/>
      <c r="AO1074" s="4"/>
      <c r="AP1074" s="32">
        <f t="shared" si="228"/>
        <v>0.16742493175614193</v>
      </c>
      <c r="AQ1074" s="32">
        <f t="shared" si="229"/>
        <v>0</v>
      </c>
      <c r="AR1074" s="24">
        <f t="shared" si="234"/>
        <v>166110.01000000004</v>
      </c>
      <c r="AS1074" s="24" t="str">
        <f t="shared" si="235"/>
        <v>0</v>
      </c>
      <c r="AT1074" s="24">
        <f t="shared" si="236"/>
        <v>369332.26796189474</v>
      </c>
      <c r="AU1074" s="24">
        <f t="shared" si="237"/>
        <v>41036.918662432756</v>
      </c>
    </row>
    <row r="1075" spans="1:47" x14ac:dyDescent="0.25">
      <c r="A1075" s="28" t="s">
        <v>15969</v>
      </c>
      <c r="B1075" s="28" t="s">
        <v>13754</v>
      </c>
      <c r="C1075" s="28" t="s">
        <v>13755</v>
      </c>
      <c r="D1075" s="28" t="s">
        <v>13756</v>
      </c>
      <c r="E1075" s="28" t="s">
        <v>13757</v>
      </c>
      <c r="F1075" s="29">
        <v>44711</v>
      </c>
      <c r="G1075" s="29">
        <v>44896</v>
      </c>
      <c r="H1075" s="28" t="s">
        <v>13758</v>
      </c>
      <c r="I1075" s="28" t="s">
        <v>16054</v>
      </c>
      <c r="J1075" s="28" t="s">
        <v>16033</v>
      </c>
      <c r="K1075" s="28" t="s">
        <v>13759</v>
      </c>
      <c r="L1075" s="27">
        <v>171131.40000000002</v>
      </c>
      <c r="M1075" s="27">
        <v>32384</v>
      </c>
      <c r="N1075" s="27">
        <v>0</v>
      </c>
      <c r="O1075" s="27">
        <v>0</v>
      </c>
      <c r="P1075" s="27">
        <f t="shared" si="224"/>
        <v>32384</v>
      </c>
      <c r="Q1075" s="27">
        <v>0</v>
      </c>
      <c r="R1075" s="27">
        <v>0</v>
      </c>
      <c r="S1075" s="27">
        <v>0</v>
      </c>
      <c r="T1075" s="27">
        <f t="shared" si="225"/>
        <v>0</v>
      </c>
      <c r="U1075" s="27">
        <v>0</v>
      </c>
      <c r="V1075" s="27">
        <f t="shared" si="226"/>
        <v>203515.40000000002</v>
      </c>
      <c r="W1075" s="28" t="s">
        <v>13760</v>
      </c>
      <c r="X1075" s="27">
        <v>186533.22600000005</v>
      </c>
      <c r="Y1075" s="27">
        <f t="shared" si="230"/>
        <v>408365.0120000001</v>
      </c>
      <c r="Z1075" s="4" t="str" cm="1">
        <f t="array" ref="Z1075">_xlfn.IFS(YEARFRAC(F1075,G1075)&lt;1,"&lt;1 Year",YEARFRAC(F1075,G1075)&lt;=5,"1-5 Years",YEARFRAC(F1075,G1075)&gt;5,"&gt;5 Years")</f>
        <v>&lt;1 Year</v>
      </c>
      <c r="AA1075" s="24">
        <f>L1075*(_xlfn.XLOOKUP(K1075,'FX rates'!$A$2:$A$38,'FX rates'!$B$2:$B$38))</f>
        <v>171131.40000000002</v>
      </c>
      <c r="AB1075" s="24">
        <f>V1075*(_xlfn.XLOOKUP(K1075,'FX rates'!$A$2:$A$38,'FX rates'!$B$2:$B$38))</f>
        <v>203515.40000000002</v>
      </c>
      <c r="AC1075" s="24">
        <f>X1075*(_xlfn.XLOOKUP(W1075,'FX rates'!$A$2:$A$38,'FX rates'!$B$2:$B$38))</f>
        <v>186533.22600000005</v>
      </c>
      <c r="AD1075" s="24">
        <f>Y1075*(_xlfn.XLOOKUP(W1075,'FX rates'!$A$2:$A$38,'FX rates'!$B$2:$B$38))</f>
        <v>408365.0120000001</v>
      </c>
      <c r="AE1075" s="30">
        <f t="shared" si="231"/>
        <v>9.0000000000000163E-2</v>
      </c>
      <c r="AF1075" s="31">
        <f t="shared" si="232"/>
        <v>15401.82600000003</v>
      </c>
      <c r="AG1075" s="23">
        <f t="shared" si="233"/>
        <v>32384</v>
      </c>
      <c r="AH1075" s="35">
        <f t="shared" si="227"/>
        <v>1</v>
      </c>
      <c r="AI1075" s="23">
        <f>U1075*(_xlfn.XLOOKUP(K1075,'FX rates'!$A$2:$A$38,'FX rates'!$B$2:$B$38))</f>
        <v>0</v>
      </c>
      <c r="AJ1075" s="23">
        <f>Q1075*(_xlfn.XLOOKUP(K1075,'FX rates'!$A$2:$A$38,'FX rates'!$B$2:$B$38))</f>
        <v>0</v>
      </c>
      <c r="AK1075" s="23">
        <f>R1075*(_xlfn.XLOOKUP(K1075,'FX rates'!$A$2:$A$38,'FX rates'!$B$2:$B$38))</f>
        <v>0</v>
      </c>
      <c r="AM1075" s="4"/>
      <c r="AN1075" s="4"/>
      <c r="AO1075" s="4"/>
      <c r="AP1075" s="32">
        <f t="shared" si="228"/>
        <v>0.18923470502783238</v>
      </c>
      <c r="AQ1075" s="32">
        <f t="shared" si="229"/>
        <v>0</v>
      </c>
      <c r="AR1075" s="24">
        <f t="shared" si="234"/>
        <v>221831.78600000008</v>
      </c>
      <c r="AS1075" s="24" t="str">
        <f t="shared" si="235"/>
        <v>0</v>
      </c>
      <c r="AT1075" s="24">
        <f t="shared" si="236"/>
        <v>367528.51080000011</v>
      </c>
      <c r="AU1075" s="24">
        <f t="shared" si="237"/>
        <v>40836.501199999999</v>
      </c>
    </row>
    <row r="1076" spans="1:47" x14ac:dyDescent="0.25">
      <c r="A1076" s="28" t="s">
        <v>15970</v>
      </c>
      <c r="B1076" s="28" t="s">
        <v>13761</v>
      </c>
      <c r="C1076" s="28" t="s">
        <v>13762</v>
      </c>
      <c r="D1076" s="28" t="s">
        <v>13763</v>
      </c>
      <c r="E1076" s="28" t="s">
        <v>13764</v>
      </c>
      <c r="F1076" s="29">
        <v>44690</v>
      </c>
      <c r="G1076" s="29">
        <v>44896</v>
      </c>
      <c r="H1076" s="28" t="s">
        <v>13765</v>
      </c>
      <c r="I1076" s="28" t="s">
        <v>16032</v>
      </c>
      <c r="J1076" s="28" t="s">
        <v>16034</v>
      </c>
      <c r="K1076" s="28" t="s">
        <v>13766</v>
      </c>
      <c r="L1076" s="27">
        <v>201960.00000000006</v>
      </c>
      <c r="M1076" s="27">
        <v>153120</v>
      </c>
      <c r="N1076" s="27">
        <v>0</v>
      </c>
      <c r="O1076" s="27">
        <v>0</v>
      </c>
      <c r="P1076" s="27">
        <f t="shared" si="224"/>
        <v>153120</v>
      </c>
      <c r="Q1076" s="27">
        <v>0</v>
      </c>
      <c r="R1076" s="27">
        <v>0</v>
      </c>
      <c r="S1076" s="27">
        <v>0</v>
      </c>
      <c r="T1076" s="27">
        <f t="shared" si="225"/>
        <v>0</v>
      </c>
      <c r="U1076" s="27">
        <v>0</v>
      </c>
      <c r="V1076" s="27">
        <f t="shared" si="226"/>
        <v>355080.00000000006</v>
      </c>
      <c r="W1076" s="28" t="s">
        <v>13767</v>
      </c>
      <c r="X1076" s="27">
        <v>232254.00000000006</v>
      </c>
      <c r="Y1076" s="27">
        <f t="shared" si="230"/>
        <v>640596.00000000012</v>
      </c>
      <c r="Z1076" s="4" t="str" cm="1">
        <f t="array" ref="Z1076">_xlfn.IFS(YEARFRAC(F1076,G1076)&lt;1,"&lt;1 Year",YEARFRAC(F1076,G1076)&lt;=5,"1-5 Years",YEARFRAC(F1076,G1076)&gt;5,"&gt;5 Years")</f>
        <v>&lt;1 Year</v>
      </c>
      <c r="AA1076" s="24">
        <f>L1076*(_xlfn.XLOOKUP(K1076,'FX rates'!$A$2:$A$38,'FX rates'!$B$2:$B$38))</f>
        <v>201960.00000000006</v>
      </c>
      <c r="AB1076" s="24">
        <f>V1076*(_xlfn.XLOOKUP(K1076,'FX rates'!$A$2:$A$38,'FX rates'!$B$2:$B$38))</f>
        <v>355080.00000000006</v>
      </c>
      <c r="AC1076" s="24">
        <f>X1076*(_xlfn.XLOOKUP(W1076,'FX rates'!$A$2:$A$38,'FX rates'!$B$2:$B$38))</f>
        <v>232254.00000000006</v>
      </c>
      <c r="AD1076" s="24">
        <f>Y1076*(_xlfn.XLOOKUP(W1076,'FX rates'!$A$2:$A$38,'FX rates'!$B$2:$B$38))</f>
        <v>640596.00000000012</v>
      </c>
      <c r="AE1076" s="30">
        <f t="shared" si="231"/>
        <v>0.14999999999999997</v>
      </c>
      <c r="AF1076" s="31">
        <f t="shared" si="232"/>
        <v>30294</v>
      </c>
      <c r="AG1076" s="23">
        <f t="shared" si="233"/>
        <v>153120</v>
      </c>
      <c r="AH1076" s="35">
        <f t="shared" si="227"/>
        <v>1</v>
      </c>
      <c r="AI1076" s="23">
        <f>U1076*(_xlfn.XLOOKUP(K1076,'FX rates'!$A$2:$A$38,'FX rates'!$B$2:$B$38))</f>
        <v>0</v>
      </c>
      <c r="AJ1076" s="23">
        <f>Q1076*(_xlfn.XLOOKUP(K1076,'FX rates'!$A$2:$A$38,'FX rates'!$B$2:$B$38))</f>
        <v>0</v>
      </c>
      <c r="AK1076" s="23">
        <f>R1076*(_xlfn.XLOOKUP(K1076,'FX rates'!$A$2:$A$38,'FX rates'!$B$2:$B$38))</f>
        <v>0</v>
      </c>
      <c r="AM1076" s="4"/>
      <c r="AN1076" s="4"/>
      <c r="AO1076" s="4"/>
      <c r="AP1076" s="32">
        <f t="shared" si="228"/>
        <v>0.75816993464052262</v>
      </c>
      <c r="AQ1076" s="32">
        <f t="shared" si="229"/>
        <v>0</v>
      </c>
      <c r="AR1076" s="24">
        <f t="shared" si="234"/>
        <v>408342.00000000006</v>
      </c>
      <c r="AS1076" s="24" t="str">
        <f t="shared" si="235"/>
        <v>0</v>
      </c>
      <c r="AT1076" s="24">
        <f t="shared" si="236"/>
        <v>576536.40000000014</v>
      </c>
      <c r="AU1076" s="24">
        <f t="shared" si="237"/>
        <v>64059.599999999977</v>
      </c>
    </row>
    <row r="1077" spans="1:47" x14ac:dyDescent="0.25">
      <c r="A1077" s="28" t="s">
        <v>15971</v>
      </c>
      <c r="B1077" s="28" t="s">
        <v>13768</v>
      </c>
      <c r="C1077" s="28" t="s">
        <v>13769</v>
      </c>
      <c r="D1077" s="28" t="s">
        <v>13770</v>
      </c>
      <c r="E1077" s="28" t="s">
        <v>13771</v>
      </c>
      <c r="F1077" s="29">
        <v>44690</v>
      </c>
      <c r="G1077" s="29">
        <v>44896</v>
      </c>
      <c r="H1077" s="28" t="s">
        <v>13772</v>
      </c>
      <c r="I1077" s="28" t="s">
        <v>16037</v>
      </c>
      <c r="J1077" s="28" t="s">
        <v>16037</v>
      </c>
      <c r="K1077" s="28" t="s">
        <v>13773</v>
      </c>
      <c r="L1077" s="27">
        <v>109696.12500000001</v>
      </c>
      <c r="M1077" s="27">
        <v>15675</v>
      </c>
      <c r="N1077" s="27">
        <v>0</v>
      </c>
      <c r="O1077" s="27">
        <v>0</v>
      </c>
      <c r="P1077" s="27">
        <f t="shared" si="224"/>
        <v>15675</v>
      </c>
      <c r="Q1077" s="27">
        <v>0</v>
      </c>
      <c r="R1077" s="27">
        <v>68</v>
      </c>
      <c r="S1077" s="27">
        <v>0</v>
      </c>
      <c r="T1077" s="27">
        <f t="shared" si="225"/>
        <v>68</v>
      </c>
      <c r="U1077" s="27">
        <v>0</v>
      </c>
      <c r="V1077" s="27">
        <f t="shared" si="226"/>
        <v>125439.12500000001</v>
      </c>
      <c r="W1077" s="28" t="s">
        <v>13774</v>
      </c>
      <c r="X1077" s="27">
        <v>115180.93125000002</v>
      </c>
      <c r="Y1077" s="27">
        <f t="shared" si="230"/>
        <v>246820.61250000005</v>
      </c>
      <c r="Z1077" s="4" t="str" cm="1">
        <f t="array" ref="Z1077">_xlfn.IFS(YEARFRAC(F1077,G1077)&lt;1,"&lt;1 Year",YEARFRAC(F1077,G1077)&lt;=5,"1-5 Years",YEARFRAC(F1077,G1077)&gt;5,"&gt;5 Years")</f>
        <v>&lt;1 Year</v>
      </c>
      <c r="AA1077" s="24">
        <f>L1077*(_xlfn.XLOOKUP(K1077,'FX rates'!$A$2:$A$38,'FX rates'!$B$2:$B$38))</f>
        <v>109696.12500000001</v>
      </c>
      <c r="AB1077" s="24">
        <f>V1077*(_xlfn.XLOOKUP(K1077,'FX rates'!$A$2:$A$38,'FX rates'!$B$2:$B$38))</f>
        <v>125439.12500000001</v>
      </c>
      <c r="AC1077" s="24">
        <f>X1077*(_xlfn.XLOOKUP(W1077,'FX rates'!$A$2:$A$38,'FX rates'!$B$2:$B$38))</f>
        <v>115180.93125000002</v>
      </c>
      <c r="AD1077" s="24">
        <f>Y1077*(_xlfn.XLOOKUP(W1077,'FX rates'!$A$2:$A$38,'FX rates'!$B$2:$B$38))</f>
        <v>246820.61250000005</v>
      </c>
      <c r="AE1077" s="30">
        <f t="shared" si="231"/>
        <v>5.0000000000000072E-2</v>
      </c>
      <c r="AF1077" s="31">
        <f t="shared" si="232"/>
        <v>5484.8062500000087</v>
      </c>
      <c r="AG1077" s="23">
        <f t="shared" si="233"/>
        <v>15743</v>
      </c>
      <c r="AH1077" s="35">
        <f t="shared" si="227"/>
        <v>1</v>
      </c>
      <c r="AI1077" s="23">
        <f>U1077*(_xlfn.XLOOKUP(K1077,'FX rates'!$A$2:$A$38,'FX rates'!$B$2:$B$38))</f>
        <v>0</v>
      </c>
      <c r="AJ1077" s="23">
        <f>Q1077*(_xlfn.XLOOKUP(K1077,'FX rates'!$A$2:$A$38,'FX rates'!$B$2:$B$38))</f>
        <v>0</v>
      </c>
      <c r="AK1077" s="23">
        <f>R1077*(_xlfn.XLOOKUP(K1077,'FX rates'!$A$2:$A$38,'FX rates'!$B$2:$B$38))</f>
        <v>68</v>
      </c>
      <c r="AM1077" s="4"/>
      <c r="AN1077" s="4"/>
      <c r="AO1077" s="4"/>
      <c r="AP1077" s="32">
        <f t="shared" si="228"/>
        <v>0.14289474673786332</v>
      </c>
      <c r="AQ1077" s="32">
        <f t="shared" si="229"/>
        <v>0</v>
      </c>
      <c r="AR1077" s="24">
        <f t="shared" si="234"/>
        <v>131639.68125000002</v>
      </c>
      <c r="AS1077" s="24" t="str">
        <f t="shared" si="235"/>
        <v>0</v>
      </c>
      <c r="AT1077" s="24">
        <f t="shared" si="236"/>
        <v>222138.55125000005</v>
      </c>
      <c r="AU1077" s="24">
        <f t="shared" si="237"/>
        <v>24682.061249999999</v>
      </c>
    </row>
    <row r="1078" spans="1:47" x14ac:dyDescent="0.25">
      <c r="A1078" s="28" t="s">
        <v>15972</v>
      </c>
      <c r="B1078" s="28" t="s">
        <v>13775</v>
      </c>
      <c r="C1078" s="28" t="s">
        <v>13776</v>
      </c>
      <c r="D1078" s="28" t="s">
        <v>13777</v>
      </c>
      <c r="E1078" s="28" t="s">
        <v>13778</v>
      </c>
      <c r="F1078" s="29">
        <v>44690</v>
      </c>
      <c r="G1078" s="29">
        <v>44896</v>
      </c>
      <c r="H1078" s="28" t="s">
        <v>13779</v>
      </c>
      <c r="I1078" s="28" t="s">
        <v>16049</v>
      </c>
      <c r="J1078" s="28" t="s">
        <v>16040</v>
      </c>
      <c r="K1078" s="28" t="s">
        <v>13780</v>
      </c>
      <c r="L1078" s="27">
        <v>251790.00000000006</v>
      </c>
      <c r="M1078" s="27">
        <v>851400.00000000012</v>
      </c>
      <c r="N1078" s="27">
        <v>0</v>
      </c>
      <c r="O1078" s="27">
        <v>0</v>
      </c>
      <c r="P1078" s="27">
        <f t="shared" si="224"/>
        <v>851400.00000000012</v>
      </c>
      <c r="Q1078" s="27">
        <v>0</v>
      </c>
      <c r="R1078" s="27">
        <v>0</v>
      </c>
      <c r="S1078" s="27">
        <v>0</v>
      </c>
      <c r="T1078" s="27">
        <f t="shared" si="225"/>
        <v>0</v>
      </c>
      <c r="U1078" s="27">
        <v>0</v>
      </c>
      <c r="V1078" s="27">
        <f t="shared" si="226"/>
        <v>1103190.0000000002</v>
      </c>
      <c r="W1078" s="28" t="s">
        <v>13781</v>
      </c>
      <c r="X1078" s="27">
        <v>282004.8000000001</v>
      </c>
      <c r="Y1078" s="27">
        <f t="shared" si="230"/>
        <v>1517577.6000000003</v>
      </c>
      <c r="Z1078" s="4" t="str" cm="1">
        <f t="array" ref="Z1078">_xlfn.IFS(YEARFRAC(F1078,G1078)&lt;1,"&lt;1 Year",YEARFRAC(F1078,G1078)&lt;=5,"1-5 Years",YEARFRAC(F1078,G1078)&gt;5,"&gt;5 Years")</f>
        <v>&lt;1 Year</v>
      </c>
      <c r="AA1078" s="24">
        <f>L1078*(_xlfn.XLOOKUP(K1078,'FX rates'!$A$2:$A$38,'FX rates'!$B$2:$B$38))</f>
        <v>251790.00000000006</v>
      </c>
      <c r="AB1078" s="24">
        <f>V1078*(_xlfn.XLOOKUP(K1078,'FX rates'!$A$2:$A$38,'FX rates'!$B$2:$B$38))</f>
        <v>1103190.0000000002</v>
      </c>
      <c r="AC1078" s="24">
        <f>X1078*(_xlfn.XLOOKUP(W1078,'FX rates'!$A$2:$A$38,'FX rates'!$B$2:$B$38))</f>
        <v>282004.8000000001</v>
      </c>
      <c r="AD1078" s="24">
        <f>Y1078*(_xlfn.XLOOKUP(W1078,'FX rates'!$A$2:$A$38,'FX rates'!$B$2:$B$38))</f>
        <v>1517577.6000000003</v>
      </c>
      <c r="AE1078" s="30">
        <f t="shared" si="231"/>
        <v>0.12000000000000016</v>
      </c>
      <c r="AF1078" s="31">
        <f t="shared" si="232"/>
        <v>30214.800000000047</v>
      </c>
      <c r="AG1078" s="23">
        <f t="shared" si="233"/>
        <v>851400.00000000023</v>
      </c>
      <c r="AH1078" s="35">
        <f t="shared" si="227"/>
        <v>1</v>
      </c>
      <c r="AI1078" s="23">
        <f>U1078*(_xlfn.XLOOKUP(K1078,'FX rates'!$A$2:$A$38,'FX rates'!$B$2:$B$38))</f>
        <v>0</v>
      </c>
      <c r="AJ1078" s="23">
        <f>Q1078*(_xlfn.XLOOKUP(K1078,'FX rates'!$A$2:$A$38,'FX rates'!$B$2:$B$38))</f>
        <v>0</v>
      </c>
      <c r="AK1078" s="23">
        <f>R1078*(_xlfn.XLOOKUP(K1078,'FX rates'!$A$2:$A$38,'FX rates'!$B$2:$B$38))</f>
        <v>0</v>
      </c>
      <c r="AM1078" s="4"/>
      <c r="AN1078" s="4"/>
      <c r="AO1078" s="4"/>
      <c r="AP1078" s="32">
        <f t="shared" si="228"/>
        <v>3.3813892529488858</v>
      </c>
      <c r="AQ1078" s="32">
        <f t="shared" si="229"/>
        <v>0</v>
      </c>
      <c r="AR1078" s="24">
        <f t="shared" si="234"/>
        <v>1235572.8000000003</v>
      </c>
      <c r="AS1078" s="24" t="str">
        <f t="shared" si="235"/>
        <v>0</v>
      </c>
      <c r="AT1078" s="24">
        <f t="shared" si="236"/>
        <v>1365819.8400000003</v>
      </c>
      <c r="AU1078" s="24">
        <f t="shared" si="237"/>
        <v>151757.76000000001</v>
      </c>
    </row>
    <row r="1079" spans="1:47" x14ac:dyDescent="0.25">
      <c r="A1079" s="28" t="s">
        <v>15973</v>
      </c>
      <c r="B1079" s="28" t="s">
        <v>13782</v>
      </c>
      <c r="C1079" s="28" t="s">
        <v>13783</v>
      </c>
      <c r="D1079" s="28" t="s">
        <v>13784</v>
      </c>
      <c r="E1079" s="28" t="s">
        <v>13785</v>
      </c>
      <c r="F1079" s="29">
        <v>44690</v>
      </c>
      <c r="G1079" s="29">
        <v>44896</v>
      </c>
      <c r="H1079" s="28" t="s">
        <v>13786</v>
      </c>
      <c r="I1079" s="28" t="s">
        <v>16041</v>
      </c>
      <c r="J1079" s="28" t="s">
        <v>16049</v>
      </c>
      <c r="K1079" s="28" t="s">
        <v>13787</v>
      </c>
      <c r="L1079" s="27">
        <v>134090.00000000003</v>
      </c>
      <c r="M1079" s="27">
        <v>76032</v>
      </c>
      <c r="N1079" s="27">
        <v>0</v>
      </c>
      <c r="O1079" s="27">
        <v>0</v>
      </c>
      <c r="P1079" s="27">
        <f t="shared" si="224"/>
        <v>76032</v>
      </c>
      <c r="Q1079" s="27">
        <v>0</v>
      </c>
      <c r="R1079" s="27">
        <v>0</v>
      </c>
      <c r="S1079" s="27">
        <v>0</v>
      </c>
      <c r="T1079" s="27">
        <f t="shared" si="225"/>
        <v>0</v>
      </c>
      <c r="U1079" s="27">
        <v>0</v>
      </c>
      <c r="V1079" s="27">
        <f t="shared" si="226"/>
        <v>210122.00000000003</v>
      </c>
      <c r="W1079" s="28" t="s">
        <v>13788</v>
      </c>
      <c r="X1079" s="27">
        <v>152862.60000000006</v>
      </c>
      <c r="Y1079" s="27">
        <f t="shared" si="230"/>
        <v>392401.68000000017</v>
      </c>
      <c r="Z1079" s="4" t="str" cm="1">
        <f t="array" ref="Z1079">_xlfn.IFS(YEARFRAC(F1079,G1079)&lt;1,"&lt;1 Year",YEARFRAC(F1079,G1079)&lt;=5,"1-5 Years",YEARFRAC(F1079,G1079)&gt;5,"&gt;5 Years")</f>
        <v>&lt;1 Year</v>
      </c>
      <c r="AA1079" s="24">
        <f>L1079*(_xlfn.XLOOKUP(K1079,'FX rates'!$A$2:$A$38,'FX rates'!$B$2:$B$38))</f>
        <v>178426.85851014275</v>
      </c>
      <c r="AB1079" s="24">
        <f>V1079*(_xlfn.XLOOKUP(K1079,'FX rates'!$A$2:$A$38,'FX rates'!$B$2:$B$38))</f>
        <v>279598.83931589389</v>
      </c>
      <c r="AC1079" s="24">
        <f>X1079*(_xlfn.XLOOKUP(W1079,'FX rates'!$A$2:$A$38,'FX rates'!$B$2:$B$38))</f>
        <v>203406.61870156275</v>
      </c>
      <c r="AD1079" s="24">
        <f>Y1079*(_xlfn.XLOOKUP(W1079,'FX rates'!$A$2:$A$38,'FX rates'!$B$2:$B$38))</f>
        <v>522149.29552168184</v>
      </c>
      <c r="AE1079" s="30">
        <f t="shared" si="231"/>
        <v>0.14000000000000012</v>
      </c>
      <c r="AF1079" s="31">
        <f t="shared" si="232"/>
        <v>18772.600000000035</v>
      </c>
      <c r="AG1079" s="23">
        <f t="shared" si="233"/>
        <v>101171.98080575114</v>
      </c>
      <c r="AH1079" s="35">
        <f t="shared" si="227"/>
        <v>1.3306500000756409</v>
      </c>
      <c r="AI1079" s="23">
        <f>U1079*(_xlfn.XLOOKUP(K1079,'FX rates'!$A$2:$A$38,'FX rates'!$B$2:$B$38))</f>
        <v>0</v>
      </c>
      <c r="AJ1079" s="23">
        <f>Q1079*(_xlfn.XLOOKUP(K1079,'FX rates'!$A$2:$A$38,'FX rates'!$B$2:$B$38))</f>
        <v>0</v>
      </c>
      <c r="AK1079" s="23">
        <f>R1079*(_xlfn.XLOOKUP(K1079,'FX rates'!$A$2:$A$38,'FX rates'!$B$2:$B$38))</f>
        <v>0</v>
      </c>
      <c r="AM1079" s="4"/>
      <c r="AN1079" s="4"/>
      <c r="AO1079" s="4"/>
      <c r="AP1079" s="32">
        <f t="shared" si="228"/>
        <v>0.567022149302707</v>
      </c>
      <c r="AQ1079" s="32">
        <f t="shared" si="229"/>
        <v>0</v>
      </c>
      <c r="AR1079" s="24">
        <f t="shared" si="234"/>
        <v>239539.08000000007</v>
      </c>
      <c r="AS1079" s="24" t="str">
        <f t="shared" si="235"/>
        <v>0</v>
      </c>
      <c r="AT1079" s="24">
        <f t="shared" si="236"/>
        <v>469934.36596951366</v>
      </c>
      <c r="AU1079" s="24">
        <f t="shared" si="237"/>
        <v>52214.929552168178</v>
      </c>
    </row>
    <row r="1080" spans="1:47" x14ac:dyDescent="0.25">
      <c r="A1080" s="28" t="s">
        <v>14201</v>
      </c>
      <c r="B1080" s="28" t="s">
        <v>1384</v>
      </c>
      <c r="C1080" s="28" t="s">
        <v>1385</v>
      </c>
      <c r="D1080" s="28" t="s">
        <v>1386</v>
      </c>
      <c r="E1080" s="28" t="s">
        <v>1387</v>
      </c>
      <c r="F1080" s="29">
        <v>39891</v>
      </c>
      <c r="G1080" s="29">
        <v>44896</v>
      </c>
      <c r="H1080" s="28" t="s">
        <v>1388</v>
      </c>
      <c r="I1080" s="28" t="s">
        <v>16045</v>
      </c>
      <c r="J1080" s="4" t="s">
        <v>16033</v>
      </c>
      <c r="K1080" s="28" t="s">
        <v>1389</v>
      </c>
      <c r="L1080" s="27">
        <v>219839.40000000005</v>
      </c>
      <c r="M1080" s="27">
        <v>36263.699999999997</v>
      </c>
      <c r="N1080" s="27">
        <v>0</v>
      </c>
      <c r="O1080" s="27">
        <v>0</v>
      </c>
      <c r="P1080" s="27">
        <f t="shared" si="224"/>
        <v>36263.699999999997</v>
      </c>
      <c r="Q1080" s="27">
        <v>0</v>
      </c>
      <c r="R1080" s="27">
        <v>0</v>
      </c>
      <c r="S1080" s="27">
        <v>0</v>
      </c>
      <c r="T1080" s="27">
        <f t="shared" si="225"/>
        <v>0</v>
      </c>
      <c r="U1080" s="27">
        <v>0</v>
      </c>
      <c r="V1080" s="27">
        <f t="shared" si="226"/>
        <v>256103.10000000003</v>
      </c>
      <c r="W1080" s="28" t="s">
        <v>1390</v>
      </c>
      <c r="X1080" s="27">
        <v>239624.94600000008</v>
      </c>
      <c r="Y1080" s="27">
        <f t="shared" si="230"/>
        <v>518777.32500000019</v>
      </c>
      <c r="Z1080" s="4" t="str" cm="1">
        <f t="array" ref="Z1080">_xlfn.IFS(YEARFRAC(F1080,G1080)&lt;1,"&lt;1 Year",YEARFRAC(F1080,G1080)&lt;=5,"1-5 Years",YEARFRAC(F1080,G1080)&gt;5,"&gt;5 Years")</f>
        <v>&gt;5 Years</v>
      </c>
      <c r="AA1080" s="24">
        <f>L1080*(_xlfn.XLOOKUP(K1080,'FX rates'!$A$2:$A$38,'FX rates'!$B$2:$B$38))</f>
        <v>164372.05129163709</v>
      </c>
      <c r="AB1080" s="24">
        <f>V1080*(_xlfn.XLOOKUP(K1080,'FX rates'!$A$2:$A$38,'FX rates'!$B$2:$B$38))</f>
        <v>191486.11163034133</v>
      </c>
      <c r="AC1080" s="24">
        <f>X1080*(_xlfn.XLOOKUP(W1080,'FX rates'!$A$2:$A$38,'FX rates'!$B$2:$B$38))</f>
        <v>179165.53590788445</v>
      </c>
      <c r="AD1080" s="24">
        <f>Y1080*(_xlfn.XLOOKUP(W1080,'FX rates'!$A$2:$A$38,'FX rates'!$B$2:$B$38))</f>
        <v>387885.39758495655</v>
      </c>
      <c r="AE1080" s="30">
        <f t="shared" si="231"/>
        <v>9.0000000000000108E-2</v>
      </c>
      <c r="AF1080" s="31">
        <f t="shared" si="232"/>
        <v>19785.546000000031</v>
      </c>
      <c r="AG1080" s="23">
        <f t="shared" si="233"/>
        <v>27114.060338704236</v>
      </c>
      <c r="AH1080" s="35">
        <f t="shared" si="227"/>
        <v>0.74769150248607419</v>
      </c>
      <c r="AI1080" s="23">
        <f>U1080*(_xlfn.XLOOKUP(K1080,'FX rates'!$A$2:$A$38,'FX rates'!$B$2:$B$38))</f>
        <v>0</v>
      </c>
      <c r="AJ1080" s="23">
        <f>Q1080*(_xlfn.XLOOKUP(K1080,'FX rates'!$A$2:$A$38,'FX rates'!$B$2:$B$38))</f>
        <v>0</v>
      </c>
      <c r="AK1080" s="23">
        <f>R1080*(_xlfn.XLOOKUP(K1080,'FX rates'!$A$2:$A$38,'FX rates'!$B$2:$B$38))</f>
        <v>0</v>
      </c>
      <c r="AM1080" s="4"/>
      <c r="AN1080" s="4"/>
      <c r="AO1080" s="4"/>
      <c r="AP1080" s="32">
        <f t="shared" si="228"/>
        <v>0.1649554174547419</v>
      </c>
      <c r="AQ1080" s="32">
        <f t="shared" si="229"/>
        <v>0</v>
      </c>
      <c r="AR1080" s="24">
        <f t="shared" si="234"/>
        <v>279152.37900000007</v>
      </c>
      <c r="AS1080" s="24" t="str">
        <f t="shared" si="235"/>
        <v>0</v>
      </c>
      <c r="AT1080" s="24">
        <f t="shared" si="236"/>
        <v>349096.85782646091</v>
      </c>
      <c r="AU1080" s="24">
        <f t="shared" si="237"/>
        <v>38788.539758495637</v>
      </c>
    </row>
    <row r="1081" spans="1:47" x14ac:dyDescent="0.25">
      <c r="A1081" s="28" t="s">
        <v>15974</v>
      </c>
      <c r="B1081" s="28" t="s">
        <v>13789</v>
      </c>
      <c r="C1081" s="28" t="s">
        <v>13790</v>
      </c>
      <c r="D1081" s="28" t="s">
        <v>13791</v>
      </c>
      <c r="E1081" s="28" t="s">
        <v>13792</v>
      </c>
      <c r="F1081" s="29">
        <v>44698</v>
      </c>
      <c r="G1081" s="29">
        <v>44896</v>
      </c>
      <c r="H1081" s="28" t="s">
        <v>13793</v>
      </c>
      <c r="I1081" s="28" t="s">
        <v>16050</v>
      </c>
      <c r="J1081" s="28" t="s">
        <v>16035</v>
      </c>
      <c r="K1081" s="28" t="s">
        <v>13794</v>
      </c>
      <c r="L1081" s="27">
        <v>199077.78000000006</v>
      </c>
      <c r="M1081" s="27">
        <v>34408</v>
      </c>
      <c r="N1081" s="27">
        <v>0</v>
      </c>
      <c r="O1081" s="27">
        <v>0</v>
      </c>
      <c r="P1081" s="27">
        <f t="shared" si="224"/>
        <v>34408</v>
      </c>
      <c r="Q1081" s="27">
        <v>0</v>
      </c>
      <c r="R1081" s="27">
        <v>0</v>
      </c>
      <c r="S1081" s="27">
        <v>0</v>
      </c>
      <c r="T1081" s="27">
        <f t="shared" si="225"/>
        <v>0</v>
      </c>
      <c r="U1081" s="27">
        <v>0</v>
      </c>
      <c r="V1081" s="27">
        <f t="shared" si="226"/>
        <v>233485.78000000006</v>
      </c>
      <c r="W1081" s="28" t="s">
        <v>13795</v>
      </c>
      <c r="X1081" s="27">
        <v>220976.33580000009</v>
      </c>
      <c r="Y1081" s="27">
        <f t="shared" si="230"/>
        <v>480145.55160000012</v>
      </c>
      <c r="Z1081" s="4" t="str" cm="1">
        <f t="array" ref="Z1081">_xlfn.IFS(YEARFRAC(F1081,G1081)&lt;1,"&lt;1 Year",YEARFRAC(F1081,G1081)&lt;=5,"1-5 Years",YEARFRAC(F1081,G1081)&gt;5,"&gt;5 Years")</f>
        <v>&lt;1 Year</v>
      </c>
      <c r="AA1081" s="24">
        <f>L1081*(_xlfn.XLOOKUP(K1081,'FX rates'!$A$2:$A$38,'FX rates'!$B$2:$B$38))</f>
        <v>199077.78000000006</v>
      </c>
      <c r="AB1081" s="24">
        <f>V1081*(_xlfn.XLOOKUP(K1081,'FX rates'!$A$2:$A$38,'FX rates'!$B$2:$B$38))</f>
        <v>233485.78000000006</v>
      </c>
      <c r="AC1081" s="24">
        <f>X1081*(_xlfn.XLOOKUP(W1081,'FX rates'!$A$2:$A$38,'FX rates'!$B$2:$B$38))</f>
        <v>220976.33580000009</v>
      </c>
      <c r="AD1081" s="24">
        <f>Y1081*(_xlfn.XLOOKUP(W1081,'FX rates'!$A$2:$A$38,'FX rates'!$B$2:$B$38))</f>
        <v>480145.55160000012</v>
      </c>
      <c r="AE1081" s="30">
        <f t="shared" si="231"/>
        <v>0.11000000000000013</v>
      </c>
      <c r="AF1081" s="31">
        <f t="shared" si="232"/>
        <v>21898.555800000031</v>
      </c>
      <c r="AG1081" s="23">
        <f t="shared" si="233"/>
        <v>34408</v>
      </c>
      <c r="AH1081" s="35">
        <f t="shared" si="227"/>
        <v>1</v>
      </c>
      <c r="AI1081" s="23">
        <f>U1081*(_xlfn.XLOOKUP(K1081,'FX rates'!$A$2:$A$38,'FX rates'!$B$2:$B$38))</f>
        <v>0</v>
      </c>
      <c r="AJ1081" s="23">
        <f>Q1081*(_xlfn.XLOOKUP(K1081,'FX rates'!$A$2:$A$38,'FX rates'!$B$2:$B$38))</f>
        <v>0</v>
      </c>
      <c r="AK1081" s="23">
        <f>R1081*(_xlfn.XLOOKUP(K1081,'FX rates'!$A$2:$A$38,'FX rates'!$B$2:$B$38))</f>
        <v>0</v>
      </c>
      <c r="AM1081" s="4"/>
      <c r="AN1081" s="4"/>
      <c r="AO1081" s="4"/>
      <c r="AP1081" s="32">
        <f t="shared" si="228"/>
        <v>0.17283696854566086</v>
      </c>
      <c r="AQ1081" s="32">
        <f t="shared" si="229"/>
        <v>0</v>
      </c>
      <c r="AR1081" s="24">
        <f t="shared" si="234"/>
        <v>259169.21580000006</v>
      </c>
      <c r="AS1081" s="24" t="str">
        <f t="shared" si="235"/>
        <v>0</v>
      </c>
      <c r="AT1081" s="24">
        <f t="shared" si="236"/>
        <v>432130.99644000013</v>
      </c>
      <c r="AU1081" s="24">
        <f t="shared" si="237"/>
        <v>48014.555159999989</v>
      </c>
    </row>
    <row r="1082" spans="1:47" x14ac:dyDescent="0.25">
      <c r="A1082" s="28" t="s">
        <v>15975</v>
      </c>
      <c r="B1082" s="28" t="s">
        <v>13796</v>
      </c>
      <c r="C1082" s="28" t="s">
        <v>13797</v>
      </c>
      <c r="D1082" s="28" t="s">
        <v>13798</v>
      </c>
      <c r="E1082" s="28" t="s">
        <v>13799</v>
      </c>
      <c r="F1082" s="29">
        <v>44704</v>
      </c>
      <c r="G1082" s="29">
        <v>44896</v>
      </c>
      <c r="H1082" s="28" t="s">
        <v>13800</v>
      </c>
      <c r="I1082" s="28" t="s">
        <v>16038</v>
      </c>
      <c r="J1082" s="28" t="s">
        <v>16037</v>
      </c>
      <c r="K1082" s="28" t="s">
        <v>13801</v>
      </c>
      <c r="L1082" s="27">
        <v>155870</v>
      </c>
      <c r="M1082" s="27">
        <v>32670</v>
      </c>
      <c r="N1082" s="27">
        <v>0</v>
      </c>
      <c r="O1082" s="27">
        <v>0</v>
      </c>
      <c r="P1082" s="27">
        <f t="shared" si="224"/>
        <v>32670</v>
      </c>
      <c r="Q1082" s="27">
        <v>0</v>
      </c>
      <c r="R1082" s="27">
        <v>0</v>
      </c>
      <c r="S1082" s="27">
        <v>0</v>
      </c>
      <c r="T1082" s="27">
        <f t="shared" si="225"/>
        <v>0</v>
      </c>
      <c r="U1082" s="27">
        <v>0</v>
      </c>
      <c r="V1082" s="27">
        <f t="shared" si="226"/>
        <v>188540</v>
      </c>
      <c r="W1082" s="28" t="s">
        <v>13802</v>
      </c>
      <c r="X1082" s="27">
        <v>160546.1</v>
      </c>
      <c r="Y1082" s="27">
        <f t="shared" si="230"/>
        <v>354742.30000000005</v>
      </c>
      <c r="Z1082" s="4" t="str" cm="1">
        <f t="array" ref="Z1082">_xlfn.IFS(YEARFRAC(F1082,G1082)&lt;1,"&lt;1 Year",YEARFRAC(F1082,G1082)&lt;=5,"1-5 Years",YEARFRAC(F1082,G1082)&gt;5,"&gt;5 Years")</f>
        <v>&lt;1 Year</v>
      </c>
      <c r="AA1082" s="24">
        <f>L1082*(_xlfn.XLOOKUP(K1082,'FX rates'!$A$2:$A$38,'FX rates'!$B$2:$B$38))</f>
        <v>155870</v>
      </c>
      <c r="AB1082" s="24">
        <f>V1082*(_xlfn.XLOOKUP(K1082,'FX rates'!$A$2:$A$38,'FX rates'!$B$2:$B$38))</f>
        <v>188540</v>
      </c>
      <c r="AC1082" s="24">
        <f>X1082*(_xlfn.XLOOKUP(W1082,'FX rates'!$A$2:$A$38,'FX rates'!$B$2:$B$38))</f>
        <v>160546.1</v>
      </c>
      <c r="AD1082" s="24">
        <f>Y1082*(_xlfn.XLOOKUP(W1082,'FX rates'!$A$2:$A$38,'FX rates'!$B$2:$B$38))</f>
        <v>354742.30000000005</v>
      </c>
      <c r="AE1082" s="30">
        <f t="shared" si="231"/>
        <v>3.0000000000000037E-2</v>
      </c>
      <c r="AF1082" s="31">
        <f t="shared" si="232"/>
        <v>4676.1000000000058</v>
      </c>
      <c r="AG1082" s="23">
        <f t="shared" si="233"/>
        <v>32670</v>
      </c>
      <c r="AH1082" s="35">
        <f t="shared" si="227"/>
        <v>1</v>
      </c>
      <c r="AI1082" s="23">
        <f>U1082*(_xlfn.XLOOKUP(K1082,'FX rates'!$A$2:$A$38,'FX rates'!$B$2:$B$38))</f>
        <v>0</v>
      </c>
      <c r="AJ1082" s="23">
        <f>Q1082*(_xlfn.XLOOKUP(K1082,'FX rates'!$A$2:$A$38,'FX rates'!$B$2:$B$38))</f>
        <v>0</v>
      </c>
      <c r="AK1082" s="23">
        <f>R1082*(_xlfn.XLOOKUP(K1082,'FX rates'!$A$2:$A$38,'FX rates'!$B$2:$B$38))</f>
        <v>0</v>
      </c>
      <c r="AM1082" s="4"/>
      <c r="AN1082" s="4"/>
      <c r="AO1082" s="4"/>
      <c r="AP1082" s="32">
        <f t="shared" si="228"/>
        <v>0.20959774170783346</v>
      </c>
      <c r="AQ1082" s="32">
        <f t="shared" si="229"/>
        <v>0</v>
      </c>
      <c r="AR1082" s="24">
        <f t="shared" si="234"/>
        <v>194196.2</v>
      </c>
      <c r="AS1082" s="24" t="str">
        <f t="shared" si="235"/>
        <v>0</v>
      </c>
      <c r="AT1082" s="24">
        <f t="shared" si="236"/>
        <v>319268.07000000007</v>
      </c>
      <c r="AU1082" s="24">
        <f t="shared" si="237"/>
        <v>35474.229999999981</v>
      </c>
    </row>
    <row r="1083" spans="1:47" x14ac:dyDescent="0.25">
      <c r="A1083" s="28" t="s">
        <v>15976</v>
      </c>
      <c r="B1083" s="28" t="s">
        <v>13803</v>
      </c>
      <c r="C1083" s="28" t="s">
        <v>13804</v>
      </c>
      <c r="D1083" s="28" t="s">
        <v>13805</v>
      </c>
      <c r="E1083" s="28" t="s">
        <v>13806</v>
      </c>
      <c r="F1083" s="29">
        <v>44697</v>
      </c>
      <c r="G1083" s="29">
        <v>44896</v>
      </c>
      <c r="H1083" s="28" t="s">
        <v>13807</v>
      </c>
      <c r="I1083" s="28" t="s">
        <v>16047</v>
      </c>
      <c r="J1083" s="28" t="s">
        <v>16035</v>
      </c>
      <c r="K1083" s="28" t="s">
        <v>13808</v>
      </c>
      <c r="L1083" s="27">
        <v>19562400.000000004</v>
      </c>
      <c r="M1083" s="27">
        <v>4593600</v>
      </c>
      <c r="N1083" s="27">
        <v>0</v>
      </c>
      <c r="O1083" s="27">
        <v>0</v>
      </c>
      <c r="P1083" s="27">
        <f t="shared" si="224"/>
        <v>4593600</v>
      </c>
      <c r="Q1083" s="27">
        <v>0</v>
      </c>
      <c r="R1083" s="27">
        <v>0</v>
      </c>
      <c r="S1083" s="27">
        <v>0</v>
      </c>
      <c r="T1083" s="27">
        <f t="shared" si="225"/>
        <v>0</v>
      </c>
      <c r="U1083" s="27">
        <v>0</v>
      </c>
      <c r="V1083" s="27">
        <f t="shared" si="226"/>
        <v>24156000.000000004</v>
      </c>
      <c r="W1083" s="28" t="s">
        <v>13809</v>
      </c>
      <c r="X1083" s="27">
        <v>19758024.000000004</v>
      </c>
      <c r="Y1083" s="27">
        <f t="shared" si="230"/>
        <v>44155584.000000007</v>
      </c>
      <c r="Z1083" s="4" t="str" cm="1">
        <f t="array" ref="Z1083">_xlfn.IFS(YEARFRAC(F1083,G1083)&lt;1,"&lt;1 Year",YEARFRAC(F1083,G1083)&lt;=5,"1-5 Years",YEARFRAC(F1083,G1083)&gt;5,"&gt;5 Years")</f>
        <v>&lt;1 Year</v>
      </c>
      <c r="AA1083" s="24">
        <f>L1083*(_xlfn.XLOOKUP(K1083,'FX rates'!$A$2:$A$38,'FX rates'!$B$2:$B$38))</f>
        <v>180057.98702195229</v>
      </c>
      <c r="AB1083" s="24">
        <f>V1083*(_xlfn.XLOOKUP(K1083,'FX rates'!$A$2:$A$38,'FX rates'!$B$2:$B$38))</f>
        <v>222338.80988540663</v>
      </c>
      <c r="AC1083" s="24">
        <f>X1083*(_xlfn.XLOOKUP(W1083,'FX rates'!$A$2:$A$38,'FX rates'!$B$2:$B$38))</f>
        <v>181858.5668921718</v>
      </c>
      <c r="AD1083" s="24">
        <f>Y1083*(_xlfn.XLOOKUP(W1083,'FX rates'!$A$2:$A$38,'FX rates'!$B$2:$B$38))</f>
        <v>406420.76487643248</v>
      </c>
      <c r="AE1083" s="30">
        <f t="shared" si="231"/>
        <v>9.9999999999999672E-3</v>
      </c>
      <c r="AF1083" s="31">
        <f t="shared" si="232"/>
        <v>195624</v>
      </c>
      <c r="AG1083" s="23">
        <f t="shared" si="233"/>
        <v>42280.822863454348</v>
      </c>
      <c r="AH1083" s="35">
        <f t="shared" si="227"/>
        <v>9.2042891987666256E-3</v>
      </c>
      <c r="AI1083" s="23">
        <f>U1083*(_xlfn.XLOOKUP(K1083,'FX rates'!$A$2:$A$38,'FX rates'!$B$2:$B$38))</f>
        <v>0</v>
      </c>
      <c r="AJ1083" s="23">
        <f>Q1083*(_xlfn.XLOOKUP(K1083,'FX rates'!$A$2:$A$38,'FX rates'!$B$2:$B$38))</f>
        <v>0</v>
      </c>
      <c r="AK1083" s="23">
        <f>R1083*(_xlfn.XLOOKUP(K1083,'FX rates'!$A$2:$A$38,'FX rates'!$B$2:$B$38))</f>
        <v>0</v>
      </c>
      <c r="AM1083" s="4"/>
      <c r="AN1083" s="4"/>
      <c r="AO1083" s="4"/>
      <c r="AP1083" s="32">
        <f t="shared" si="228"/>
        <v>0.23481781376518215</v>
      </c>
      <c r="AQ1083" s="32">
        <f t="shared" si="229"/>
        <v>0</v>
      </c>
      <c r="AR1083" s="24">
        <f t="shared" si="234"/>
        <v>24397560.000000004</v>
      </c>
      <c r="AS1083" s="24" t="str">
        <f t="shared" si="235"/>
        <v>0</v>
      </c>
      <c r="AT1083" s="24">
        <f t="shared" si="236"/>
        <v>365778.68838878925</v>
      </c>
      <c r="AU1083" s="24">
        <f t="shared" si="237"/>
        <v>40642.076487643237</v>
      </c>
    </row>
    <row r="1084" spans="1:47" x14ac:dyDescent="0.25">
      <c r="A1084" s="28" t="s">
        <v>15977</v>
      </c>
      <c r="B1084" s="28" t="s">
        <v>13810</v>
      </c>
      <c r="C1084" s="28" t="s">
        <v>13811</v>
      </c>
      <c r="D1084" s="28" t="s">
        <v>13812</v>
      </c>
      <c r="E1084" s="28" t="s">
        <v>13813</v>
      </c>
      <c r="F1084" s="29">
        <v>44712</v>
      </c>
      <c r="G1084" s="29">
        <v>44896</v>
      </c>
      <c r="H1084" s="28" t="s">
        <v>13814</v>
      </c>
      <c r="I1084" s="28" t="s">
        <v>16035</v>
      </c>
      <c r="J1084" s="28" t="s">
        <v>16045</v>
      </c>
      <c r="K1084" s="28" t="s">
        <v>13815</v>
      </c>
      <c r="L1084" s="27">
        <v>275880.00000000006</v>
      </c>
      <c r="M1084" s="4">
        <v>0</v>
      </c>
      <c r="N1084" s="27">
        <v>3224000</v>
      </c>
      <c r="O1084" s="27">
        <v>0</v>
      </c>
      <c r="P1084" s="27">
        <f t="shared" si="224"/>
        <v>3224000</v>
      </c>
      <c r="Q1084" s="27">
        <v>0</v>
      </c>
      <c r="R1084" s="27">
        <v>0</v>
      </c>
      <c r="S1084" s="27">
        <v>0</v>
      </c>
      <c r="T1084" s="27">
        <f t="shared" si="225"/>
        <v>0</v>
      </c>
      <c r="U1084" s="27">
        <v>550000</v>
      </c>
      <c r="V1084" s="27">
        <f t="shared" si="226"/>
        <v>4049880</v>
      </c>
      <c r="W1084" s="28" t="s">
        <v>13816</v>
      </c>
      <c r="X1084" s="27">
        <v>317262.00000000006</v>
      </c>
      <c r="Y1084" s="27">
        <f t="shared" si="230"/>
        <v>634524.00000000012</v>
      </c>
      <c r="Z1084" s="4" t="str" cm="1">
        <f t="array" ref="Z1084">_xlfn.IFS(YEARFRAC(F1084,G1084)&lt;1,"&lt;1 Year",YEARFRAC(F1084,G1084)&lt;=5,"1-5 Years",YEARFRAC(F1084,G1084)&gt;5,"&gt;5 Years")</f>
        <v>&lt;1 Year</v>
      </c>
      <c r="AA1084" s="24">
        <f>L1084*(_xlfn.XLOOKUP(K1084,'FX rates'!$A$2:$A$38,'FX rates'!$B$2:$B$38))</f>
        <v>275880.00000000006</v>
      </c>
      <c r="AB1084" s="24">
        <f>V1084*(_xlfn.XLOOKUP(K1084,'FX rates'!$A$2:$A$38,'FX rates'!$B$2:$B$38))</f>
        <v>4049880</v>
      </c>
      <c r="AC1084" s="24">
        <f>X1084*(_xlfn.XLOOKUP(W1084,'FX rates'!$A$2:$A$38,'FX rates'!$B$2:$B$38))</f>
        <v>317262.00000000006</v>
      </c>
      <c r="AD1084" s="24">
        <f>Y1084*(_xlfn.XLOOKUP(W1084,'FX rates'!$A$2:$A$38,'FX rates'!$B$2:$B$38))</f>
        <v>634524.00000000012</v>
      </c>
      <c r="AE1084" s="30">
        <f t="shared" si="231"/>
        <v>0.14999999999999997</v>
      </c>
      <c r="AF1084" s="31">
        <f t="shared" si="232"/>
        <v>41382</v>
      </c>
      <c r="AG1084" s="23">
        <f t="shared" si="233"/>
        <v>3774000</v>
      </c>
      <c r="AH1084" s="35">
        <f t="shared" si="227"/>
        <v>1</v>
      </c>
      <c r="AI1084" s="23">
        <f>U1084*(_xlfn.XLOOKUP(K1084,'FX rates'!$A$2:$A$38,'FX rates'!$B$2:$B$38))</f>
        <v>550000</v>
      </c>
      <c r="AJ1084" s="23">
        <f>Q1084*(_xlfn.XLOOKUP(K1084,'FX rates'!$A$2:$A$38,'FX rates'!$B$2:$B$38))</f>
        <v>0</v>
      </c>
      <c r="AK1084" s="23">
        <f>R1084*(_xlfn.XLOOKUP(K1084,'FX rates'!$A$2:$A$38,'FX rates'!$B$2:$B$38))</f>
        <v>0</v>
      </c>
      <c r="AM1084" s="4"/>
      <c r="AN1084" s="4"/>
      <c r="AO1084" s="4"/>
      <c r="AP1084" s="32">
        <f t="shared" si="228"/>
        <v>0</v>
      </c>
      <c r="AQ1084" s="32">
        <f t="shared" si="229"/>
        <v>0</v>
      </c>
      <c r="AR1084" s="24">
        <f t="shared" si="234"/>
        <v>317262.00000000006</v>
      </c>
      <c r="AS1084" s="24" t="str">
        <f t="shared" si="235"/>
        <v>0</v>
      </c>
      <c r="AT1084" s="24">
        <f t="shared" si="236"/>
        <v>571071.60000000009</v>
      </c>
      <c r="AU1084" s="24">
        <f t="shared" si="237"/>
        <v>63452.400000000023</v>
      </c>
    </row>
    <row r="1085" spans="1:47" x14ac:dyDescent="0.25">
      <c r="A1085" s="28" t="s">
        <v>15978</v>
      </c>
      <c r="B1085" s="28" t="s">
        <v>13817</v>
      </c>
      <c r="C1085" s="28" t="s">
        <v>13818</v>
      </c>
      <c r="D1085" s="28" t="s">
        <v>13819</v>
      </c>
      <c r="E1085" s="28" t="s">
        <v>13820</v>
      </c>
      <c r="F1085" s="29">
        <v>44697</v>
      </c>
      <c r="G1085" s="29">
        <v>44896</v>
      </c>
      <c r="H1085" s="28" t="s">
        <v>13821</v>
      </c>
      <c r="I1085" s="28" t="s">
        <v>16047</v>
      </c>
      <c r="J1085" s="28" t="s">
        <v>16042</v>
      </c>
      <c r="K1085" s="28" t="s">
        <v>13822</v>
      </c>
      <c r="L1085" s="27">
        <v>163592</v>
      </c>
      <c r="M1085" s="27">
        <v>22176.000000000004</v>
      </c>
      <c r="N1085" s="27">
        <v>0</v>
      </c>
      <c r="O1085" s="27">
        <v>0</v>
      </c>
      <c r="P1085" s="27">
        <f t="shared" si="224"/>
        <v>22176.000000000004</v>
      </c>
      <c r="Q1085" s="27">
        <v>0</v>
      </c>
      <c r="R1085" s="27">
        <v>0</v>
      </c>
      <c r="S1085" s="27">
        <v>0</v>
      </c>
      <c r="T1085" s="27">
        <f t="shared" si="225"/>
        <v>0</v>
      </c>
      <c r="U1085" s="27">
        <v>0</v>
      </c>
      <c r="V1085" s="27">
        <f t="shared" si="226"/>
        <v>185768</v>
      </c>
      <c r="W1085" s="28" t="s">
        <v>13823</v>
      </c>
      <c r="X1085" s="27">
        <v>171771.6</v>
      </c>
      <c r="Y1085" s="27">
        <f t="shared" si="230"/>
        <v>366828</v>
      </c>
      <c r="Z1085" s="4" t="str" cm="1">
        <f t="array" ref="Z1085">_xlfn.IFS(YEARFRAC(F1085,G1085)&lt;1,"&lt;1 Year",YEARFRAC(F1085,G1085)&lt;=5,"1-5 Years",YEARFRAC(F1085,G1085)&gt;5,"&gt;5 Years")</f>
        <v>&lt;1 Year</v>
      </c>
      <c r="AA1085" s="24">
        <f>L1085*(_xlfn.XLOOKUP(K1085,'FX rates'!$A$2:$A$38,'FX rates'!$B$2:$B$38))</f>
        <v>163592</v>
      </c>
      <c r="AB1085" s="24">
        <f>V1085*(_xlfn.XLOOKUP(K1085,'FX rates'!$A$2:$A$38,'FX rates'!$B$2:$B$38))</f>
        <v>185768</v>
      </c>
      <c r="AC1085" s="24">
        <f>X1085*(_xlfn.XLOOKUP(W1085,'FX rates'!$A$2:$A$38,'FX rates'!$B$2:$B$38))</f>
        <v>171771.6</v>
      </c>
      <c r="AD1085" s="24">
        <f>Y1085*(_xlfn.XLOOKUP(W1085,'FX rates'!$A$2:$A$38,'FX rates'!$B$2:$B$38))</f>
        <v>366828</v>
      </c>
      <c r="AE1085" s="30">
        <f t="shared" si="231"/>
        <v>5.0000000000000037E-2</v>
      </c>
      <c r="AF1085" s="31">
        <f t="shared" si="232"/>
        <v>8179.6000000000058</v>
      </c>
      <c r="AG1085" s="23">
        <f t="shared" si="233"/>
        <v>22176</v>
      </c>
      <c r="AH1085" s="35">
        <f t="shared" si="227"/>
        <v>1</v>
      </c>
      <c r="AI1085" s="23">
        <f>U1085*(_xlfn.XLOOKUP(K1085,'FX rates'!$A$2:$A$38,'FX rates'!$B$2:$B$38))</f>
        <v>0</v>
      </c>
      <c r="AJ1085" s="23">
        <f>Q1085*(_xlfn.XLOOKUP(K1085,'FX rates'!$A$2:$A$38,'FX rates'!$B$2:$B$38))</f>
        <v>0</v>
      </c>
      <c r="AK1085" s="23">
        <f>R1085*(_xlfn.XLOOKUP(K1085,'FX rates'!$A$2:$A$38,'FX rates'!$B$2:$B$38))</f>
        <v>0</v>
      </c>
      <c r="AM1085" s="4"/>
      <c r="AN1085" s="4"/>
      <c r="AO1085" s="4"/>
      <c r="AP1085" s="32">
        <f t="shared" si="228"/>
        <v>0.13555675094136635</v>
      </c>
      <c r="AQ1085" s="32">
        <f t="shared" si="229"/>
        <v>0</v>
      </c>
      <c r="AR1085" s="24">
        <f t="shared" si="234"/>
        <v>195056.40000000002</v>
      </c>
      <c r="AS1085" s="24" t="str">
        <f t="shared" si="235"/>
        <v>0</v>
      </c>
      <c r="AT1085" s="24">
        <f t="shared" si="236"/>
        <v>330145.2</v>
      </c>
      <c r="AU1085" s="24">
        <f t="shared" si="237"/>
        <v>36682.799999999988</v>
      </c>
    </row>
    <row r="1086" spans="1:47" x14ac:dyDescent="0.25">
      <c r="A1086" s="28" t="s">
        <v>15979</v>
      </c>
      <c r="B1086" s="28" t="s">
        <v>13824</v>
      </c>
      <c r="C1086" s="28" t="s">
        <v>13825</v>
      </c>
      <c r="D1086" s="28" t="s">
        <v>13826</v>
      </c>
      <c r="E1086" s="28" t="s">
        <v>13827</v>
      </c>
      <c r="F1086" s="29">
        <v>44697</v>
      </c>
      <c r="G1086" s="29">
        <v>44896</v>
      </c>
      <c r="H1086" s="28" t="s">
        <v>13828</v>
      </c>
      <c r="I1086" s="28" t="s">
        <v>16044</v>
      </c>
      <c r="J1086" s="28" t="s">
        <v>16053</v>
      </c>
      <c r="K1086" s="28" t="s">
        <v>13829</v>
      </c>
      <c r="L1086" s="27">
        <v>16336320.000000002</v>
      </c>
      <c r="M1086" s="27">
        <v>4115100</v>
      </c>
      <c r="N1086" s="27">
        <v>0</v>
      </c>
      <c r="O1086" s="27">
        <v>0</v>
      </c>
      <c r="P1086" s="27">
        <f t="shared" si="224"/>
        <v>4115100</v>
      </c>
      <c r="Q1086" s="27">
        <v>0</v>
      </c>
      <c r="R1086" s="27">
        <v>0</v>
      </c>
      <c r="S1086" s="27">
        <v>0</v>
      </c>
      <c r="T1086" s="27">
        <f t="shared" si="225"/>
        <v>0</v>
      </c>
      <c r="U1086" s="27">
        <v>0</v>
      </c>
      <c r="V1086" s="27">
        <f t="shared" si="226"/>
        <v>20451420</v>
      </c>
      <c r="W1086" s="28" t="s">
        <v>13830</v>
      </c>
      <c r="X1086" s="27">
        <v>16989772.800000001</v>
      </c>
      <c r="Y1086" s="27">
        <f t="shared" si="230"/>
        <v>38259249.600000001</v>
      </c>
      <c r="Z1086" s="4" t="str" cm="1">
        <f t="array" ref="Z1086">_xlfn.IFS(YEARFRAC(F1086,G1086)&lt;1,"&lt;1 Year",YEARFRAC(F1086,G1086)&lt;=5,"1-5 Years",YEARFRAC(F1086,G1086)&gt;5,"&gt;5 Years")</f>
        <v>&lt;1 Year</v>
      </c>
      <c r="AA1086" s="24">
        <f>L1086*(_xlfn.XLOOKUP(K1086,'FX rates'!$A$2:$A$38,'FX rates'!$B$2:$B$38))</f>
        <v>150364.21372359523</v>
      </c>
      <c r="AB1086" s="24">
        <f>V1086*(_xlfn.XLOOKUP(K1086,'FX rates'!$A$2:$A$38,'FX rates'!$B$2:$B$38))</f>
        <v>188240.78420543973</v>
      </c>
      <c r="AC1086" s="24">
        <f>X1086*(_xlfn.XLOOKUP(W1086,'FX rates'!$A$2:$A$38,'FX rates'!$B$2:$B$38))</f>
        <v>156378.78227253901</v>
      </c>
      <c r="AD1086" s="24">
        <f>Y1086*(_xlfn.XLOOKUP(W1086,'FX rates'!$A$2:$A$38,'FX rates'!$B$2:$B$38))</f>
        <v>352149.19784619636</v>
      </c>
      <c r="AE1086" s="30">
        <f t="shared" si="231"/>
        <v>3.9999999999999869E-2</v>
      </c>
      <c r="AF1086" s="31">
        <f t="shared" si="232"/>
        <v>653452.79999999888</v>
      </c>
      <c r="AG1086" s="23">
        <f t="shared" si="233"/>
        <v>37876.570481844508</v>
      </c>
      <c r="AH1086" s="35">
        <f t="shared" si="227"/>
        <v>9.2042891987666256E-3</v>
      </c>
      <c r="AI1086" s="23">
        <f>U1086*(_xlfn.XLOOKUP(K1086,'FX rates'!$A$2:$A$38,'FX rates'!$B$2:$B$38))</f>
        <v>0</v>
      </c>
      <c r="AJ1086" s="23">
        <f>Q1086*(_xlfn.XLOOKUP(K1086,'FX rates'!$A$2:$A$38,'FX rates'!$B$2:$B$38))</f>
        <v>0</v>
      </c>
      <c r="AK1086" s="23">
        <f>R1086*(_xlfn.XLOOKUP(K1086,'FX rates'!$A$2:$A$38,'FX rates'!$B$2:$B$38))</f>
        <v>0</v>
      </c>
      <c r="AM1086" s="4"/>
      <c r="AN1086" s="4"/>
      <c r="AO1086" s="4"/>
      <c r="AP1086" s="32">
        <f t="shared" si="228"/>
        <v>0.25189883645765998</v>
      </c>
      <c r="AQ1086" s="32">
        <f t="shared" si="229"/>
        <v>0</v>
      </c>
      <c r="AR1086" s="24">
        <f t="shared" si="234"/>
        <v>21269476.800000001</v>
      </c>
      <c r="AS1086" s="24" t="str">
        <f t="shared" si="235"/>
        <v>0</v>
      </c>
      <c r="AT1086" s="24">
        <f t="shared" si="236"/>
        <v>316934.27806157671</v>
      </c>
      <c r="AU1086" s="24">
        <f t="shared" si="237"/>
        <v>35214.919784619648</v>
      </c>
    </row>
    <row r="1087" spans="1:47" x14ac:dyDescent="0.25">
      <c r="A1087" s="28" t="s">
        <v>15980</v>
      </c>
      <c r="B1087" s="28" t="s">
        <v>13831</v>
      </c>
      <c r="C1087" s="28" t="s">
        <v>13832</v>
      </c>
      <c r="D1087" s="28" t="s">
        <v>13833</v>
      </c>
      <c r="E1087" s="28" t="s">
        <v>13834</v>
      </c>
      <c r="F1087" s="29">
        <v>44712</v>
      </c>
      <c r="G1087" s="29">
        <v>44896</v>
      </c>
      <c r="H1087" s="28" t="s">
        <v>13835</v>
      </c>
      <c r="I1087" s="28" t="s">
        <v>16040</v>
      </c>
      <c r="J1087" s="28" t="s">
        <v>16055</v>
      </c>
      <c r="K1087" s="28" t="s">
        <v>13836</v>
      </c>
      <c r="L1087" s="27">
        <v>162761.5</v>
      </c>
      <c r="M1087" s="27">
        <v>123123</v>
      </c>
      <c r="N1087" s="27">
        <v>0</v>
      </c>
      <c r="O1087" s="27">
        <v>0</v>
      </c>
      <c r="P1087" s="27">
        <f t="shared" si="224"/>
        <v>123123</v>
      </c>
      <c r="Q1087" s="27">
        <v>0</v>
      </c>
      <c r="R1087" s="27">
        <v>0</v>
      </c>
      <c r="S1087" s="27">
        <v>0</v>
      </c>
      <c r="T1087" s="27">
        <f t="shared" si="225"/>
        <v>0</v>
      </c>
      <c r="U1087" s="27">
        <v>0</v>
      </c>
      <c r="V1087" s="27">
        <f t="shared" si="226"/>
        <v>285884.5</v>
      </c>
      <c r="W1087" s="28" t="s">
        <v>13837</v>
      </c>
      <c r="X1087" s="27">
        <v>169271.96</v>
      </c>
      <c r="Y1087" s="27">
        <f t="shared" si="230"/>
        <v>466591.83999999997</v>
      </c>
      <c r="Z1087" s="4" t="str" cm="1">
        <f t="array" ref="Z1087">_xlfn.IFS(YEARFRAC(F1087,G1087)&lt;1,"&lt;1 Year",YEARFRAC(F1087,G1087)&lt;=5,"1-5 Years",YEARFRAC(F1087,G1087)&gt;5,"&gt;5 Years")</f>
        <v>&lt;1 Year</v>
      </c>
      <c r="AA1087" s="24">
        <f>L1087*(_xlfn.XLOOKUP(K1087,'FX rates'!$A$2:$A$38,'FX rates'!$B$2:$B$38))</f>
        <v>162761.5</v>
      </c>
      <c r="AB1087" s="24">
        <f>V1087*(_xlfn.XLOOKUP(K1087,'FX rates'!$A$2:$A$38,'FX rates'!$B$2:$B$38))</f>
        <v>285884.5</v>
      </c>
      <c r="AC1087" s="24">
        <f>X1087*(_xlfn.XLOOKUP(W1087,'FX rates'!$A$2:$A$38,'FX rates'!$B$2:$B$38))</f>
        <v>169271.96</v>
      </c>
      <c r="AD1087" s="24">
        <f>Y1087*(_xlfn.XLOOKUP(W1087,'FX rates'!$A$2:$A$38,'FX rates'!$B$2:$B$38))</f>
        <v>466591.83999999997</v>
      </c>
      <c r="AE1087" s="30">
        <f t="shared" si="231"/>
        <v>3.9999999999999952E-2</v>
      </c>
      <c r="AF1087" s="31">
        <f t="shared" si="232"/>
        <v>6510.4599999999919</v>
      </c>
      <c r="AG1087" s="23">
        <f t="shared" si="233"/>
        <v>123123</v>
      </c>
      <c r="AH1087" s="35">
        <f t="shared" si="227"/>
        <v>1</v>
      </c>
      <c r="AI1087" s="23">
        <f>U1087*(_xlfn.XLOOKUP(K1087,'FX rates'!$A$2:$A$38,'FX rates'!$B$2:$B$38))</f>
        <v>0</v>
      </c>
      <c r="AJ1087" s="23">
        <f>Q1087*(_xlfn.XLOOKUP(K1087,'FX rates'!$A$2:$A$38,'FX rates'!$B$2:$B$38))</f>
        <v>0</v>
      </c>
      <c r="AK1087" s="23">
        <f>R1087*(_xlfn.XLOOKUP(K1087,'FX rates'!$A$2:$A$38,'FX rates'!$B$2:$B$38))</f>
        <v>0</v>
      </c>
      <c r="AM1087" s="4"/>
      <c r="AN1087" s="4"/>
      <c r="AO1087" s="4"/>
      <c r="AP1087" s="32">
        <f t="shared" si="228"/>
        <v>0.75646267698442204</v>
      </c>
      <c r="AQ1087" s="32">
        <f t="shared" si="229"/>
        <v>0</v>
      </c>
      <c r="AR1087" s="24">
        <f t="shared" si="234"/>
        <v>297319.88</v>
      </c>
      <c r="AS1087" s="24" t="str">
        <f t="shared" si="235"/>
        <v>0</v>
      </c>
      <c r="AT1087" s="24">
        <f t="shared" si="236"/>
        <v>419932.65599999996</v>
      </c>
      <c r="AU1087" s="24">
        <f t="shared" si="237"/>
        <v>46659.184000000008</v>
      </c>
    </row>
    <row r="1088" spans="1:47" x14ac:dyDescent="0.25">
      <c r="A1088" s="28" t="s">
        <v>15981</v>
      </c>
      <c r="B1088" s="28" t="s">
        <v>13838</v>
      </c>
      <c r="C1088" s="28" t="s">
        <v>13839</v>
      </c>
      <c r="D1088" s="28" t="s">
        <v>13840</v>
      </c>
      <c r="E1088" s="28" t="s">
        <v>13841</v>
      </c>
      <c r="F1088" s="29">
        <v>44714</v>
      </c>
      <c r="G1088" s="29">
        <v>44896</v>
      </c>
      <c r="H1088" s="28" t="s">
        <v>13842</v>
      </c>
      <c r="I1088" s="28" t="s">
        <v>16045</v>
      </c>
      <c r="J1088" s="4" t="s">
        <v>16037</v>
      </c>
      <c r="K1088" s="28" t="s">
        <v>13843</v>
      </c>
      <c r="L1088" s="27">
        <v>1412400</v>
      </c>
      <c r="M1088" s="27">
        <v>435160.00000000006</v>
      </c>
      <c r="N1088" s="27">
        <v>0</v>
      </c>
      <c r="O1088" s="27">
        <v>0</v>
      </c>
      <c r="P1088" s="27">
        <f t="shared" si="224"/>
        <v>435160.00000000006</v>
      </c>
      <c r="Q1088" s="27">
        <v>0</v>
      </c>
      <c r="R1088" s="27">
        <v>0</v>
      </c>
      <c r="S1088" s="27">
        <v>0</v>
      </c>
      <c r="T1088" s="27">
        <f t="shared" si="225"/>
        <v>0</v>
      </c>
      <c r="U1088" s="27">
        <v>0</v>
      </c>
      <c r="V1088" s="27">
        <f t="shared" si="226"/>
        <v>1847560</v>
      </c>
      <c r="W1088" s="28" t="s">
        <v>13844</v>
      </c>
      <c r="X1088" s="27">
        <v>1581888.0000000002</v>
      </c>
      <c r="Y1088" s="27">
        <f t="shared" si="230"/>
        <v>3651155.2000000007</v>
      </c>
      <c r="Z1088" s="4" t="str" cm="1">
        <f t="array" ref="Z1088">_xlfn.IFS(YEARFRAC(F1088,G1088)&lt;1,"&lt;1 Year",YEARFRAC(F1088,G1088)&lt;=5,"1-5 Years",YEARFRAC(F1088,G1088)&gt;5,"&gt;5 Years")</f>
        <v>&lt;1 Year</v>
      </c>
      <c r="AA1088" s="24">
        <f>L1088*(_xlfn.XLOOKUP(K1088,'FX rates'!$A$2:$A$38,'FX rates'!$B$2:$B$38))</f>
        <v>180057.75004302571</v>
      </c>
      <c r="AB1088" s="24">
        <f>V1088*(_xlfn.XLOOKUP(K1088,'FX rates'!$A$2:$A$38,'FX rates'!$B$2:$B$38))</f>
        <v>235533.48673852492</v>
      </c>
      <c r="AC1088" s="24">
        <f>X1088*(_xlfn.XLOOKUP(W1088,'FX rates'!$A$2:$A$38,'FX rates'!$B$2:$B$38))</f>
        <v>201664.68004818883</v>
      </c>
      <c r="AD1088" s="24">
        <f>Y1088*(_xlfn.XLOOKUP(W1088,'FX rates'!$A$2:$A$38,'FX rates'!$B$2:$B$38))</f>
        <v>465462.18519533676</v>
      </c>
      <c r="AE1088" s="30">
        <f t="shared" si="231"/>
        <v>0.12000000000000025</v>
      </c>
      <c r="AF1088" s="31">
        <f t="shared" si="232"/>
        <v>169488.00000000023</v>
      </c>
      <c r="AG1088" s="23">
        <f t="shared" si="233"/>
        <v>55475.736695499218</v>
      </c>
      <c r="AH1088" s="35">
        <f t="shared" si="227"/>
        <v>0.12748353868806692</v>
      </c>
      <c r="AI1088" s="23">
        <f>U1088*(_xlfn.XLOOKUP(K1088,'FX rates'!$A$2:$A$38,'FX rates'!$B$2:$B$38))</f>
        <v>0</v>
      </c>
      <c r="AJ1088" s="23">
        <f>Q1088*(_xlfn.XLOOKUP(K1088,'FX rates'!$A$2:$A$38,'FX rates'!$B$2:$B$38))</f>
        <v>0</v>
      </c>
      <c r="AK1088" s="23">
        <f>R1088*(_xlfn.XLOOKUP(K1088,'FX rates'!$A$2:$A$38,'FX rates'!$B$2:$B$38))</f>
        <v>0</v>
      </c>
      <c r="AM1088" s="4"/>
      <c r="AN1088" s="4"/>
      <c r="AO1088" s="4"/>
      <c r="AP1088" s="32">
        <f t="shared" si="228"/>
        <v>0.30809968847352032</v>
      </c>
      <c r="AQ1088" s="32">
        <f t="shared" si="229"/>
        <v>0</v>
      </c>
      <c r="AR1088" s="24">
        <f t="shared" si="234"/>
        <v>2069267.2000000004</v>
      </c>
      <c r="AS1088" s="24" t="str">
        <f t="shared" si="235"/>
        <v>0</v>
      </c>
      <c r="AT1088" s="24">
        <f t="shared" si="236"/>
        <v>418915.96667580307</v>
      </c>
      <c r="AU1088" s="24">
        <f t="shared" si="237"/>
        <v>46546.218519533693</v>
      </c>
    </row>
    <row r="1089" spans="1:47" x14ac:dyDescent="0.25">
      <c r="A1089" s="28" t="s">
        <v>15982</v>
      </c>
      <c r="B1089" s="28" t="s">
        <v>13845</v>
      </c>
      <c r="C1089" s="28" t="s">
        <v>13846</v>
      </c>
      <c r="D1089" s="28" t="s">
        <v>13847</v>
      </c>
      <c r="E1089" s="28" t="s">
        <v>13848</v>
      </c>
      <c r="F1089" s="29">
        <v>44714</v>
      </c>
      <c r="G1089" s="29">
        <v>44896</v>
      </c>
      <c r="H1089" s="28" t="s">
        <v>13849</v>
      </c>
      <c r="I1089" s="28" t="s">
        <v>16047</v>
      </c>
      <c r="J1089" s="28" t="s">
        <v>16046</v>
      </c>
      <c r="K1089" s="28" t="s">
        <v>13850</v>
      </c>
      <c r="L1089" s="27">
        <v>1727605.0000000002</v>
      </c>
      <c r="M1089" s="27">
        <v>861300.00000000012</v>
      </c>
      <c r="N1089" s="27">
        <v>0</v>
      </c>
      <c r="O1089" s="27">
        <v>0</v>
      </c>
      <c r="P1089" s="27">
        <f t="shared" si="224"/>
        <v>861300.00000000012</v>
      </c>
      <c r="Q1089" s="27">
        <v>0</v>
      </c>
      <c r="R1089" s="27">
        <v>0</v>
      </c>
      <c r="S1089" s="27">
        <v>0</v>
      </c>
      <c r="T1089" s="27">
        <f t="shared" si="225"/>
        <v>0</v>
      </c>
      <c r="U1089" s="27">
        <v>0</v>
      </c>
      <c r="V1089" s="27">
        <f t="shared" si="226"/>
        <v>2588905.0000000005</v>
      </c>
      <c r="W1089" s="28" t="s">
        <v>13851</v>
      </c>
      <c r="X1089" s="27">
        <v>1917641.5500000005</v>
      </c>
      <c r="Y1089" s="27">
        <f t="shared" si="230"/>
        <v>4791326.1000000015</v>
      </c>
      <c r="Z1089" s="4" t="str" cm="1">
        <f t="array" ref="Z1089">_xlfn.IFS(YEARFRAC(F1089,G1089)&lt;1,"&lt;1 Year",YEARFRAC(F1089,G1089)&lt;=5,"1-5 Years",YEARFRAC(F1089,G1089)&gt;5,"&gt;5 Years")</f>
        <v>&lt;1 Year</v>
      </c>
      <c r="AA1089" s="24">
        <f>L1089*(_xlfn.XLOOKUP(K1089,'FX rates'!$A$2:$A$38,'FX rates'!$B$2:$B$38))</f>
        <v>220241.19885519787</v>
      </c>
      <c r="AB1089" s="24">
        <f>V1089*(_xlfn.XLOOKUP(K1089,'FX rates'!$A$2:$A$38,'FX rates'!$B$2:$B$38))</f>
        <v>330042.77072722994</v>
      </c>
      <c r="AC1089" s="24">
        <f>X1089*(_xlfn.XLOOKUP(W1089,'FX rates'!$A$2:$A$38,'FX rates'!$B$2:$B$38))</f>
        <v>244467.73072926968</v>
      </c>
      <c r="AD1089" s="24">
        <f>Y1089*(_xlfn.XLOOKUP(W1089,'FX rates'!$A$2:$A$38,'FX rates'!$B$2:$B$38))</f>
        <v>610815.20623649494</v>
      </c>
      <c r="AE1089" s="30">
        <f t="shared" si="231"/>
        <v>0.11000000000000018</v>
      </c>
      <c r="AF1089" s="31">
        <f t="shared" si="232"/>
        <v>190036.55000000028</v>
      </c>
      <c r="AG1089" s="23">
        <f t="shared" si="233"/>
        <v>109801.57187203207</v>
      </c>
      <c r="AH1089" s="35">
        <f t="shared" si="227"/>
        <v>0.12748353868806692</v>
      </c>
      <c r="AI1089" s="23">
        <f>U1089*(_xlfn.XLOOKUP(K1089,'FX rates'!$A$2:$A$38,'FX rates'!$B$2:$B$38))</f>
        <v>0</v>
      </c>
      <c r="AJ1089" s="23">
        <f>Q1089*(_xlfn.XLOOKUP(K1089,'FX rates'!$A$2:$A$38,'FX rates'!$B$2:$B$38))</f>
        <v>0</v>
      </c>
      <c r="AK1089" s="23">
        <f>R1089*(_xlfn.XLOOKUP(K1089,'FX rates'!$A$2:$A$38,'FX rates'!$B$2:$B$38))</f>
        <v>0</v>
      </c>
      <c r="AM1089" s="4"/>
      <c r="AN1089" s="4"/>
      <c r="AO1089" s="4"/>
      <c r="AP1089" s="32">
        <f t="shared" si="228"/>
        <v>0.49855146286332813</v>
      </c>
      <c r="AQ1089" s="32">
        <f t="shared" si="229"/>
        <v>0</v>
      </c>
      <c r="AR1089" s="24">
        <f t="shared" si="234"/>
        <v>2873684.5500000007</v>
      </c>
      <c r="AS1089" s="24" t="str">
        <f t="shared" si="235"/>
        <v>0</v>
      </c>
      <c r="AT1089" s="24">
        <f t="shared" si="236"/>
        <v>549733.68561284547</v>
      </c>
      <c r="AU1089" s="24">
        <f t="shared" si="237"/>
        <v>61081.520623649471</v>
      </c>
    </row>
    <row r="1090" spans="1:47" x14ac:dyDescent="0.25">
      <c r="A1090" s="28" t="s">
        <v>15983</v>
      </c>
      <c r="B1090" s="28" t="s">
        <v>13852</v>
      </c>
      <c r="C1090" s="28" t="s">
        <v>13853</v>
      </c>
      <c r="D1090" s="28" t="s">
        <v>13854</v>
      </c>
      <c r="E1090" s="28" t="s">
        <v>13855</v>
      </c>
      <c r="F1090" s="29">
        <v>44714</v>
      </c>
      <c r="G1090" s="29">
        <v>44896</v>
      </c>
      <c r="H1090" s="28" t="s">
        <v>13856</v>
      </c>
      <c r="I1090" s="28" t="s">
        <v>16041</v>
      </c>
      <c r="J1090" s="28" t="s">
        <v>16057</v>
      </c>
      <c r="K1090" s="28" t="s">
        <v>13857</v>
      </c>
      <c r="L1090" s="27">
        <v>263780.00000000006</v>
      </c>
      <c r="M1090" s="27">
        <v>521729.99999999994</v>
      </c>
      <c r="N1090" s="27">
        <v>0</v>
      </c>
      <c r="O1090" s="27">
        <v>0</v>
      </c>
      <c r="P1090" s="27">
        <f t="shared" ref="P1090:P1153" si="238">M1090+N1090+O1090</f>
        <v>521729.99999999994</v>
      </c>
      <c r="Q1090" s="27">
        <v>0</v>
      </c>
      <c r="R1090" s="27">
        <v>0</v>
      </c>
      <c r="S1090" s="27">
        <v>0</v>
      </c>
      <c r="T1090" s="27">
        <f t="shared" ref="T1090:T1153" si="239">+Q1090+R1090+S1090</f>
        <v>0</v>
      </c>
      <c r="U1090" s="27">
        <v>0</v>
      </c>
      <c r="V1090" s="27">
        <f t="shared" ref="V1090:V1153" si="240">L1090+P1090+T1090+U1090</f>
        <v>785510</v>
      </c>
      <c r="W1090" s="28" t="s">
        <v>13858</v>
      </c>
      <c r="X1090" s="27">
        <v>298071.40000000002</v>
      </c>
      <c r="Y1090" s="27">
        <f t="shared" si="230"/>
        <v>1185697.6999999997</v>
      </c>
      <c r="Z1090" s="4" t="str" cm="1">
        <f t="array" ref="Z1090">_xlfn.IFS(YEARFRAC(F1090,G1090)&lt;1,"&lt;1 Year",YEARFRAC(F1090,G1090)&lt;=5,"1-5 Years",YEARFRAC(F1090,G1090)&gt;5,"&gt;5 Years")</f>
        <v>&lt;1 Year</v>
      </c>
      <c r="AA1090" s="24">
        <f>L1090*(_xlfn.XLOOKUP(K1090,'FX rates'!$A$2:$A$38,'FX rates'!$B$2:$B$38))</f>
        <v>263780.00000000006</v>
      </c>
      <c r="AB1090" s="24">
        <f>V1090*(_xlfn.XLOOKUP(K1090,'FX rates'!$A$2:$A$38,'FX rates'!$B$2:$B$38))</f>
        <v>785510</v>
      </c>
      <c r="AC1090" s="24">
        <f>X1090*(_xlfn.XLOOKUP(W1090,'FX rates'!$A$2:$A$38,'FX rates'!$B$2:$B$38))</f>
        <v>298071.40000000002</v>
      </c>
      <c r="AD1090" s="24">
        <f>Y1090*(_xlfn.XLOOKUP(W1090,'FX rates'!$A$2:$A$38,'FX rates'!$B$2:$B$38))</f>
        <v>1185697.6999999997</v>
      </c>
      <c r="AE1090" s="30">
        <f t="shared" si="231"/>
        <v>0.12999999999999984</v>
      </c>
      <c r="AF1090" s="31">
        <f t="shared" si="232"/>
        <v>34291.399999999965</v>
      </c>
      <c r="AG1090" s="23">
        <f t="shared" si="233"/>
        <v>521729.99999999994</v>
      </c>
      <c r="AH1090" s="35">
        <f t="shared" ref="AH1090:AH1153" si="241">AC1090/X1090</f>
        <v>1</v>
      </c>
      <c r="AI1090" s="23">
        <f>U1090*(_xlfn.XLOOKUP(K1090,'FX rates'!$A$2:$A$38,'FX rates'!$B$2:$B$38))</f>
        <v>0</v>
      </c>
      <c r="AJ1090" s="23">
        <f>Q1090*(_xlfn.XLOOKUP(K1090,'FX rates'!$A$2:$A$38,'FX rates'!$B$2:$B$38))</f>
        <v>0</v>
      </c>
      <c r="AK1090" s="23">
        <f>R1090*(_xlfn.XLOOKUP(K1090,'FX rates'!$A$2:$A$38,'FX rates'!$B$2:$B$38))</f>
        <v>0</v>
      </c>
      <c r="AM1090" s="4"/>
      <c r="AN1090" s="4"/>
      <c r="AO1090" s="4"/>
      <c r="AP1090" s="32">
        <f t="shared" ref="AP1090:AP1153" si="242">M1090/L1090</f>
        <v>1.9778982485404497</v>
      </c>
      <c r="AQ1090" s="32">
        <f t="shared" ref="AQ1090:AQ1153" si="243">O1090/L1090</f>
        <v>0</v>
      </c>
      <c r="AR1090" s="24">
        <f t="shared" si="234"/>
        <v>887626.29999999981</v>
      </c>
      <c r="AS1090" s="24" t="str">
        <f t="shared" si="235"/>
        <v>0</v>
      </c>
      <c r="AT1090" s="24">
        <f t="shared" si="236"/>
        <v>1067127.9299999997</v>
      </c>
      <c r="AU1090" s="24">
        <f t="shared" si="237"/>
        <v>118569.77000000002</v>
      </c>
    </row>
    <row r="1091" spans="1:47" x14ac:dyDescent="0.25">
      <c r="A1091" s="28" t="s">
        <v>14202</v>
      </c>
      <c r="B1091" s="28" t="s">
        <v>1391</v>
      </c>
      <c r="C1091" s="28" t="s">
        <v>1392</v>
      </c>
      <c r="D1091" s="28" t="s">
        <v>1393</v>
      </c>
      <c r="E1091" s="28" t="s">
        <v>1394</v>
      </c>
      <c r="F1091" s="29">
        <v>40725</v>
      </c>
      <c r="G1091" s="29">
        <v>44896</v>
      </c>
      <c r="H1091" s="28" t="s">
        <v>1395</v>
      </c>
      <c r="I1091" s="28" t="s">
        <v>16037</v>
      </c>
      <c r="J1091" s="4" t="s">
        <v>16053</v>
      </c>
      <c r="K1091" s="28" t="s">
        <v>1396</v>
      </c>
      <c r="L1091" s="27">
        <v>86625</v>
      </c>
      <c r="M1091" s="27">
        <v>21054.000000000004</v>
      </c>
      <c r="N1091" s="27">
        <v>0</v>
      </c>
      <c r="O1091" s="27">
        <v>0</v>
      </c>
      <c r="P1091" s="27">
        <f t="shared" si="238"/>
        <v>21054.000000000004</v>
      </c>
      <c r="Q1091" s="27">
        <v>0</v>
      </c>
      <c r="R1091" s="27">
        <v>0</v>
      </c>
      <c r="S1091" s="27">
        <v>0</v>
      </c>
      <c r="T1091" s="27">
        <f t="shared" si="239"/>
        <v>0</v>
      </c>
      <c r="U1091" s="27">
        <v>0</v>
      </c>
      <c r="V1091" s="27">
        <f t="shared" si="240"/>
        <v>107679</v>
      </c>
      <c r="W1091" s="28" t="s">
        <v>1397</v>
      </c>
      <c r="X1091" s="27">
        <v>98752.500000000015</v>
      </c>
      <c r="Y1091" s="27">
        <f t="shared" ref="Y1091:Y1154" si="244">X1091+AR1091+AS1091</f>
        <v>221506.56000000006</v>
      </c>
      <c r="Z1091" s="4" t="str" cm="1">
        <f t="array" ref="Z1091">_xlfn.IFS(YEARFRAC(F1091,G1091)&lt;1,"&lt;1 Year",YEARFRAC(F1091,G1091)&lt;=5,"1-5 Years",YEARFRAC(F1091,G1091)&gt;5,"&gt;5 Years")</f>
        <v>&gt;5 Years</v>
      </c>
      <c r="AA1091" s="24">
        <f>L1091*(_xlfn.XLOOKUP(K1091,'FX rates'!$A$2:$A$38,'FX rates'!$B$2:$B$38))</f>
        <v>115267.5562565524</v>
      </c>
      <c r="AB1091" s="24">
        <f>V1091*(_xlfn.XLOOKUP(K1091,'FX rates'!$A$2:$A$38,'FX rates'!$B$2:$B$38))</f>
        <v>143283.06135814494</v>
      </c>
      <c r="AC1091" s="24">
        <f>X1091*(_xlfn.XLOOKUP(W1091,'FX rates'!$A$2:$A$38,'FX rates'!$B$2:$B$38))</f>
        <v>131405.01413246975</v>
      </c>
      <c r="AD1091" s="24">
        <f>Y1091*(_xlfn.XLOOKUP(W1091,'FX rates'!$A$2:$A$38,'FX rates'!$B$2:$B$38))</f>
        <v>294747.70408075507</v>
      </c>
      <c r="AE1091" s="30">
        <f t="shared" ref="AE1091:AE1154" si="245">(AC1091-AA1091)/AA1091</f>
        <v>0.14000000000000007</v>
      </c>
      <c r="AF1091" s="31">
        <f t="shared" ref="AF1091:AF1154" si="246">X1091-L1091</f>
        <v>12127.500000000015</v>
      </c>
      <c r="AG1091" s="23">
        <f t="shared" ref="AG1091:AG1154" si="247">AB1091-AA1091</f>
        <v>28015.505101592542</v>
      </c>
      <c r="AH1091" s="35">
        <f t="shared" si="241"/>
        <v>1.3306500000756409</v>
      </c>
      <c r="AI1091" s="23">
        <f>U1091*(_xlfn.XLOOKUP(K1091,'FX rates'!$A$2:$A$38,'FX rates'!$B$2:$B$38))</f>
        <v>0</v>
      </c>
      <c r="AJ1091" s="23">
        <f>Q1091*(_xlfn.XLOOKUP(K1091,'FX rates'!$A$2:$A$38,'FX rates'!$B$2:$B$38))</f>
        <v>0</v>
      </c>
      <c r="AK1091" s="23">
        <f>R1091*(_xlfn.XLOOKUP(K1091,'FX rates'!$A$2:$A$38,'FX rates'!$B$2:$B$38))</f>
        <v>0</v>
      </c>
      <c r="AM1091" s="4"/>
      <c r="AN1091" s="4"/>
      <c r="AO1091" s="4"/>
      <c r="AP1091" s="32">
        <f t="shared" si="242"/>
        <v>0.2430476190476191</v>
      </c>
      <c r="AQ1091" s="32">
        <f t="shared" si="243"/>
        <v>0</v>
      </c>
      <c r="AR1091" s="24">
        <f t="shared" ref="AR1091:AR1154" si="248">X1091*(1+AP1091)</f>
        <v>122754.06000000003</v>
      </c>
      <c r="AS1091" s="24" t="str">
        <f t="shared" ref="AS1091:AS1154" si="249">IF(AQ1091&gt;0,X1091*(1+AQ1091),"0")</f>
        <v>0</v>
      </c>
      <c r="AT1091" s="24">
        <f t="shared" ref="AT1091:AT1154" si="250">AD1091*(0.9)</f>
        <v>265272.93367267959</v>
      </c>
      <c r="AU1091" s="24">
        <f t="shared" ref="AU1091:AU1154" si="251">AD1091-AT1091</f>
        <v>29474.770408075477</v>
      </c>
    </row>
    <row r="1092" spans="1:47" x14ac:dyDescent="0.25">
      <c r="A1092" s="28" t="s">
        <v>15984</v>
      </c>
      <c r="B1092" s="28" t="s">
        <v>13859</v>
      </c>
      <c r="C1092" s="28" t="s">
        <v>13860</v>
      </c>
      <c r="D1092" s="28" t="s">
        <v>13861</v>
      </c>
      <c r="E1092" s="28" t="s">
        <v>13862</v>
      </c>
      <c r="F1092" s="29">
        <v>44714</v>
      </c>
      <c r="G1092" s="29">
        <v>44896</v>
      </c>
      <c r="H1092" s="28" t="s">
        <v>13863</v>
      </c>
      <c r="I1092" s="28" t="s">
        <v>16057</v>
      </c>
      <c r="J1092" s="28" t="s">
        <v>16057</v>
      </c>
      <c r="K1092" s="28" t="s">
        <v>13864</v>
      </c>
      <c r="L1092" s="27">
        <v>278300</v>
      </c>
      <c r="M1092" s="27">
        <v>282755</v>
      </c>
      <c r="N1092" s="27">
        <v>0</v>
      </c>
      <c r="O1092" s="27">
        <v>0</v>
      </c>
      <c r="P1092" s="27">
        <f t="shared" si="238"/>
        <v>282755</v>
      </c>
      <c r="Q1092" s="27">
        <v>0</v>
      </c>
      <c r="R1092" s="27">
        <v>0</v>
      </c>
      <c r="S1092" s="27">
        <v>0</v>
      </c>
      <c r="T1092" s="27">
        <f t="shared" si="239"/>
        <v>0</v>
      </c>
      <c r="U1092" s="27">
        <v>0</v>
      </c>
      <c r="V1092" s="27">
        <f t="shared" si="240"/>
        <v>561055</v>
      </c>
      <c r="W1092" s="28" t="s">
        <v>13865</v>
      </c>
      <c r="X1092" s="27">
        <v>292215</v>
      </c>
      <c r="Y1092" s="27">
        <f t="shared" si="244"/>
        <v>881322.75</v>
      </c>
      <c r="Z1092" s="4" t="str" cm="1">
        <f t="array" ref="Z1092">_xlfn.IFS(YEARFRAC(F1092,G1092)&lt;1,"&lt;1 Year",YEARFRAC(F1092,G1092)&lt;=5,"1-5 Years",YEARFRAC(F1092,G1092)&gt;5,"&gt;5 Years")</f>
        <v>&lt;1 Year</v>
      </c>
      <c r="AA1092" s="24">
        <f>L1092*(_xlfn.XLOOKUP(K1092,'FX rates'!$A$2:$A$38,'FX rates'!$B$2:$B$38))</f>
        <v>278300</v>
      </c>
      <c r="AB1092" s="24">
        <f>V1092*(_xlfn.XLOOKUP(K1092,'FX rates'!$A$2:$A$38,'FX rates'!$B$2:$B$38))</f>
        <v>561055</v>
      </c>
      <c r="AC1092" s="24">
        <f>X1092*(_xlfn.XLOOKUP(W1092,'FX rates'!$A$2:$A$38,'FX rates'!$B$2:$B$38))</f>
        <v>292215</v>
      </c>
      <c r="AD1092" s="24">
        <f>Y1092*(_xlfn.XLOOKUP(W1092,'FX rates'!$A$2:$A$38,'FX rates'!$B$2:$B$38))</f>
        <v>881322.75</v>
      </c>
      <c r="AE1092" s="30">
        <f t="shared" si="245"/>
        <v>0.05</v>
      </c>
      <c r="AF1092" s="31">
        <f t="shared" si="246"/>
        <v>13915</v>
      </c>
      <c r="AG1092" s="23">
        <f t="shared" si="247"/>
        <v>282755</v>
      </c>
      <c r="AH1092" s="35">
        <f t="shared" si="241"/>
        <v>1</v>
      </c>
      <c r="AI1092" s="23">
        <f>U1092*(_xlfn.XLOOKUP(K1092,'FX rates'!$A$2:$A$38,'FX rates'!$B$2:$B$38))</f>
        <v>0</v>
      </c>
      <c r="AJ1092" s="23">
        <f>Q1092*(_xlfn.XLOOKUP(K1092,'FX rates'!$A$2:$A$38,'FX rates'!$B$2:$B$38))</f>
        <v>0</v>
      </c>
      <c r="AK1092" s="23">
        <f>R1092*(_xlfn.XLOOKUP(K1092,'FX rates'!$A$2:$A$38,'FX rates'!$B$2:$B$38))</f>
        <v>0</v>
      </c>
      <c r="AM1092" s="4"/>
      <c r="AN1092" s="4"/>
      <c r="AO1092" s="4"/>
      <c r="AP1092" s="32">
        <f t="shared" si="242"/>
        <v>1.0160079051383399</v>
      </c>
      <c r="AQ1092" s="32">
        <f t="shared" si="243"/>
        <v>0</v>
      </c>
      <c r="AR1092" s="24">
        <f t="shared" si="248"/>
        <v>589107.75</v>
      </c>
      <c r="AS1092" s="24" t="str">
        <f t="shared" si="249"/>
        <v>0</v>
      </c>
      <c r="AT1092" s="24">
        <f t="shared" si="250"/>
        <v>793190.47499999998</v>
      </c>
      <c r="AU1092" s="24">
        <f t="shared" si="251"/>
        <v>88132.275000000023</v>
      </c>
    </row>
    <row r="1093" spans="1:47" x14ac:dyDescent="0.25">
      <c r="A1093" s="28" t="s">
        <v>15985</v>
      </c>
      <c r="B1093" s="28" t="s">
        <v>13866</v>
      </c>
      <c r="C1093" s="28" t="s">
        <v>13867</v>
      </c>
      <c r="D1093" s="28" t="s">
        <v>13868</v>
      </c>
      <c r="E1093" s="28" t="s">
        <v>13869</v>
      </c>
      <c r="F1093" s="29">
        <v>44714</v>
      </c>
      <c r="G1093" s="29">
        <v>44896</v>
      </c>
      <c r="H1093" s="28" t="s">
        <v>13870</v>
      </c>
      <c r="I1093" s="28" t="s">
        <v>16051</v>
      </c>
      <c r="J1093" s="28" t="s">
        <v>16051</v>
      </c>
      <c r="K1093" s="28" t="s">
        <v>13871</v>
      </c>
      <c r="L1093" s="27">
        <v>236170</v>
      </c>
      <c r="M1093" s="27">
        <v>77440</v>
      </c>
      <c r="N1093" s="27">
        <v>0</v>
      </c>
      <c r="O1093" s="27">
        <v>0</v>
      </c>
      <c r="P1093" s="27">
        <f t="shared" si="238"/>
        <v>77440</v>
      </c>
      <c r="Q1093" s="27">
        <v>0</v>
      </c>
      <c r="R1093" s="27">
        <v>0</v>
      </c>
      <c r="S1093" s="27">
        <v>0</v>
      </c>
      <c r="T1093" s="27">
        <f t="shared" si="239"/>
        <v>0</v>
      </c>
      <c r="U1093" s="27">
        <v>0</v>
      </c>
      <c r="V1093" s="27">
        <f t="shared" si="240"/>
        <v>313610</v>
      </c>
      <c r="W1093" s="28" t="s">
        <v>13872</v>
      </c>
      <c r="X1093" s="27">
        <v>257425.30000000002</v>
      </c>
      <c r="Y1093" s="27">
        <f t="shared" si="244"/>
        <v>599260.20000000007</v>
      </c>
      <c r="Z1093" s="4" t="str" cm="1">
        <f t="array" ref="Z1093">_xlfn.IFS(YEARFRAC(F1093,G1093)&lt;1,"&lt;1 Year",YEARFRAC(F1093,G1093)&lt;=5,"1-5 Years",YEARFRAC(F1093,G1093)&gt;5,"&gt;5 Years")</f>
        <v>&lt;1 Year</v>
      </c>
      <c r="AA1093" s="24">
        <f>L1093*(_xlfn.XLOOKUP(K1093,'FX rates'!$A$2:$A$38,'FX rates'!$B$2:$B$38))</f>
        <v>182061.36293555351</v>
      </c>
      <c r="AB1093" s="24">
        <f>V1093*(_xlfn.XLOOKUP(K1093,'FX rates'!$A$2:$A$38,'FX rates'!$B$2:$B$38))</f>
        <v>241759.17360468704</v>
      </c>
      <c r="AC1093" s="24">
        <f>X1093*(_xlfn.XLOOKUP(W1093,'FX rates'!$A$2:$A$38,'FX rates'!$B$2:$B$38))</f>
        <v>198446.88559975332</v>
      </c>
      <c r="AD1093" s="24">
        <f>Y1093*(_xlfn.XLOOKUP(W1093,'FX rates'!$A$2:$A$38,'FX rates'!$B$2:$B$38))</f>
        <v>461964.38482886221</v>
      </c>
      <c r="AE1093" s="30">
        <f t="shared" si="245"/>
        <v>0.09</v>
      </c>
      <c r="AF1093" s="31">
        <f t="shared" si="246"/>
        <v>21255.300000000017</v>
      </c>
      <c r="AG1093" s="23">
        <f t="shared" si="247"/>
        <v>59697.810669133527</v>
      </c>
      <c r="AH1093" s="35">
        <f t="shared" si="241"/>
        <v>0.77089115016959608</v>
      </c>
      <c r="AI1093" s="23">
        <f>U1093*(_xlfn.XLOOKUP(K1093,'FX rates'!$A$2:$A$38,'FX rates'!$B$2:$B$38))</f>
        <v>0</v>
      </c>
      <c r="AJ1093" s="23">
        <f>Q1093*(_xlfn.XLOOKUP(K1093,'FX rates'!$A$2:$A$38,'FX rates'!$B$2:$B$38))</f>
        <v>0</v>
      </c>
      <c r="AK1093" s="23">
        <f>R1093*(_xlfn.XLOOKUP(K1093,'FX rates'!$A$2:$A$38,'FX rates'!$B$2:$B$38))</f>
        <v>0</v>
      </c>
      <c r="AM1093" s="4"/>
      <c r="AN1093" s="4"/>
      <c r="AO1093" s="4"/>
      <c r="AP1093" s="32">
        <f t="shared" si="242"/>
        <v>0.327899394503959</v>
      </c>
      <c r="AQ1093" s="32">
        <f t="shared" si="243"/>
        <v>0</v>
      </c>
      <c r="AR1093" s="24">
        <f t="shared" si="248"/>
        <v>341834.9</v>
      </c>
      <c r="AS1093" s="24" t="str">
        <f t="shared" si="249"/>
        <v>0</v>
      </c>
      <c r="AT1093" s="24">
        <f t="shared" si="250"/>
        <v>415767.94634597597</v>
      </c>
      <c r="AU1093" s="24">
        <f t="shared" si="251"/>
        <v>46196.438482886238</v>
      </c>
    </row>
    <row r="1094" spans="1:47" x14ac:dyDescent="0.25">
      <c r="A1094" s="28" t="s">
        <v>15986</v>
      </c>
      <c r="B1094" s="28" t="s">
        <v>13873</v>
      </c>
      <c r="C1094" s="28" t="s">
        <v>13874</v>
      </c>
      <c r="D1094" s="28" t="s">
        <v>13875</v>
      </c>
      <c r="E1094" s="28" t="s">
        <v>13876</v>
      </c>
      <c r="F1094" s="29">
        <v>44714</v>
      </c>
      <c r="G1094" s="29">
        <v>44896</v>
      </c>
      <c r="H1094" s="28" t="s">
        <v>13877</v>
      </c>
      <c r="I1094" s="28" t="s">
        <v>16057</v>
      </c>
      <c r="J1094" s="28" t="s">
        <v>16033</v>
      </c>
      <c r="K1094" s="28" t="s">
        <v>13878</v>
      </c>
      <c r="L1094" s="27">
        <v>168300</v>
      </c>
      <c r="M1094" s="4">
        <v>0</v>
      </c>
      <c r="N1094" s="27">
        <v>495396.00000000006</v>
      </c>
      <c r="O1094" s="27">
        <v>0</v>
      </c>
      <c r="P1094" s="27">
        <f t="shared" si="238"/>
        <v>495396.00000000006</v>
      </c>
      <c r="Q1094" s="27">
        <v>0</v>
      </c>
      <c r="R1094" s="27">
        <v>0</v>
      </c>
      <c r="S1094" s="27">
        <v>0</v>
      </c>
      <c r="T1094" s="27">
        <f t="shared" si="239"/>
        <v>0</v>
      </c>
      <c r="U1094" s="27">
        <v>0</v>
      </c>
      <c r="V1094" s="27">
        <f t="shared" si="240"/>
        <v>663696</v>
      </c>
      <c r="W1094" s="28" t="s">
        <v>13879</v>
      </c>
      <c r="X1094" s="27">
        <v>169983</v>
      </c>
      <c r="Y1094" s="27">
        <f t="shared" si="244"/>
        <v>339966</v>
      </c>
      <c r="Z1094" s="4" t="str" cm="1">
        <f t="array" ref="Z1094">_xlfn.IFS(YEARFRAC(F1094,G1094)&lt;1,"&lt;1 Year",YEARFRAC(F1094,G1094)&lt;=5,"1-5 Years",YEARFRAC(F1094,G1094)&gt;5,"&gt;5 Years")</f>
        <v>&lt;1 Year</v>
      </c>
      <c r="AA1094" s="24">
        <f>L1094*(_xlfn.XLOOKUP(K1094,'FX rates'!$A$2:$A$38,'FX rates'!$B$2:$B$38))</f>
        <v>168300</v>
      </c>
      <c r="AB1094" s="24">
        <f>V1094*(_xlfn.XLOOKUP(K1094,'FX rates'!$A$2:$A$38,'FX rates'!$B$2:$B$38))</f>
        <v>663696</v>
      </c>
      <c r="AC1094" s="24">
        <f>X1094*(_xlfn.XLOOKUP(W1094,'FX rates'!$A$2:$A$38,'FX rates'!$B$2:$B$38))</f>
        <v>169983</v>
      </c>
      <c r="AD1094" s="24">
        <f>Y1094*(_xlfn.XLOOKUP(W1094,'FX rates'!$A$2:$A$38,'FX rates'!$B$2:$B$38))</f>
        <v>339966</v>
      </c>
      <c r="AE1094" s="30">
        <f t="shared" si="245"/>
        <v>0.01</v>
      </c>
      <c r="AF1094" s="31">
        <f t="shared" si="246"/>
        <v>1683</v>
      </c>
      <c r="AG1094" s="23">
        <f t="shared" si="247"/>
        <v>495396</v>
      </c>
      <c r="AH1094" s="35">
        <f t="shared" si="241"/>
        <v>1</v>
      </c>
      <c r="AI1094" s="23">
        <f>U1094*(_xlfn.XLOOKUP(K1094,'FX rates'!$A$2:$A$38,'FX rates'!$B$2:$B$38))</f>
        <v>0</v>
      </c>
      <c r="AJ1094" s="23">
        <f>Q1094*(_xlfn.XLOOKUP(K1094,'FX rates'!$A$2:$A$38,'FX rates'!$B$2:$B$38))</f>
        <v>0</v>
      </c>
      <c r="AK1094" s="23">
        <f>R1094*(_xlfn.XLOOKUP(K1094,'FX rates'!$A$2:$A$38,'FX rates'!$B$2:$B$38))</f>
        <v>0</v>
      </c>
      <c r="AM1094" s="4"/>
      <c r="AN1094" s="4"/>
      <c r="AO1094" s="4"/>
      <c r="AP1094" s="32">
        <f t="shared" si="242"/>
        <v>0</v>
      </c>
      <c r="AQ1094" s="32">
        <f t="shared" si="243"/>
        <v>0</v>
      </c>
      <c r="AR1094" s="24">
        <f t="shared" si="248"/>
        <v>169983</v>
      </c>
      <c r="AS1094" s="24" t="str">
        <f t="shared" si="249"/>
        <v>0</v>
      </c>
      <c r="AT1094" s="24">
        <f t="shared" si="250"/>
        <v>305969.40000000002</v>
      </c>
      <c r="AU1094" s="24">
        <f t="shared" si="251"/>
        <v>33996.599999999977</v>
      </c>
    </row>
    <row r="1095" spans="1:47" x14ac:dyDescent="0.25">
      <c r="A1095" s="28" t="s">
        <v>15987</v>
      </c>
      <c r="B1095" s="28" t="s">
        <v>13880</v>
      </c>
      <c r="C1095" s="28" t="s">
        <v>13881</v>
      </c>
      <c r="D1095" s="28" t="s">
        <v>13882</v>
      </c>
      <c r="E1095" s="28" t="s">
        <v>13883</v>
      </c>
      <c r="F1095" s="29">
        <v>44714</v>
      </c>
      <c r="G1095" s="29">
        <v>44896</v>
      </c>
      <c r="H1095" s="28" t="s">
        <v>13884</v>
      </c>
      <c r="I1095" s="28" t="s">
        <v>16043</v>
      </c>
      <c r="J1095" s="28" t="s">
        <v>16033</v>
      </c>
      <c r="K1095" s="28" t="s">
        <v>13885</v>
      </c>
      <c r="L1095" s="27">
        <v>126500</v>
      </c>
      <c r="M1095" s="27">
        <v>61490</v>
      </c>
      <c r="N1095" s="27">
        <v>0</v>
      </c>
      <c r="O1095" s="27">
        <v>0</v>
      </c>
      <c r="P1095" s="27">
        <f t="shared" si="238"/>
        <v>61490</v>
      </c>
      <c r="Q1095" s="27">
        <v>0</v>
      </c>
      <c r="R1095" s="27">
        <v>0</v>
      </c>
      <c r="S1095" s="27">
        <v>0</v>
      </c>
      <c r="T1095" s="27">
        <f t="shared" si="239"/>
        <v>0</v>
      </c>
      <c r="U1095" s="27">
        <v>0</v>
      </c>
      <c r="V1095" s="27">
        <f t="shared" si="240"/>
        <v>187990</v>
      </c>
      <c r="W1095" s="28" t="s">
        <v>13886</v>
      </c>
      <c r="X1095" s="27">
        <v>127765</v>
      </c>
      <c r="Y1095" s="27">
        <f t="shared" si="244"/>
        <v>317634.90000000002</v>
      </c>
      <c r="Z1095" s="4" t="str" cm="1">
        <f t="array" ref="Z1095">_xlfn.IFS(YEARFRAC(F1095,G1095)&lt;1,"&lt;1 Year",YEARFRAC(F1095,G1095)&lt;=5,"1-5 Years",YEARFRAC(F1095,G1095)&gt;5,"&gt;5 Years")</f>
        <v>&lt;1 Year</v>
      </c>
      <c r="AA1095" s="24">
        <f>L1095*(_xlfn.XLOOKUP(K1095,'FX rates'!$A$2:$A$38,'FX rates'!$B$2:$B$38))</f>
        <v>147663.44999622719</v>
      </c>
      <c r="AB1095" s="24">
        <f>V1095*(_xlfn.XLOOKUP(K1095,'FX rates'!$A$2:$A$38,'FX rates'!$B$2:$B$38))</f>
        <v>219440.72699439328</v>
      </c>
      <c r="AC1095" s="24">
        <f>X1095*(_xlfn.XLOOKUP(W1095,'FX rates'!$A$2:$A$38,'FX rates'!$B$2:$B$38))</f>
        <v>149140.08449618946</v>
      </c>
      <c r="AD1095" s="24">
        <f>Y1095*(_xlfn.XLOOKUP(W1095,'FX rates'!$A$2:$A$38,'FX rates'!$B$2:$B$38))</f>
        <v>370775.21876052668</v>
      </c>
      <c r="AE1095" s="30">
        <f t="shared" si="245"/>
        <v>9.9999999999999672E-3</v>
      </c>
      <c r="AF1095" s="31">
        <f t="shared" si="246"/>
        <v>1265</v>
      </c>
      <c r="AG1095" s="23">
        <f t="shared" si="247"/>
        <v>71777.276998166082</v>
      </c>
      <c r="AH1095" s="35">
        <f t="shared" si="241"/>
        <v>1.1672999999701754</v>
      </c>
      <c r="AI1095" s="23">
        <f>U1095*(_xlfn.XLOOKUP(K1095,'FX rates'!$A$2:$A$38,'FX rates'!$B$2:$B$38))</f>
        <v>0</v>
      </c>
      <c r="AJ1095" s="23">
        <f>Q1095*(_xlfn.XLOOKUP(K1095,'FX rates'!$A$2:$A$38,'FX rates'!$B$2:$B$38))</f>
        <v>0</v>
      </c>
      <c r="AK1095" s="23">
        <f>R1095*(_xlfn.XLOOKUP(K1095,'FX rates'!$A$2:$A$38,'FX rates'!$B$2:$B$38))</f>
        <v>0</v>
      </c>
      <c r="AM1095" s="4"/>
      <c r="AN1095" s="4"/>
      <c r="AO1095" s="4"/>
      <c r="AP1095" s="32">
        <f t="shared" si="242"/>
        <v>0.48608695652173911</v>
      </c>
      <c r="AQ1095" s="32">
        <f t="shared" si="243"/>
        <v>0</v>
      </c>
      <c r="AR1095" s="24">
        <f t="shared" si="248"/>
        <v>189869.9</v>
      </c>
      <c r="AS1095" s="24" t="str">
        <f t="shared" si="249"/>
        <v>0</v>
      </c>
      <c r="AT1095" s="24">
        <f t="shared" si="250"/>
        <v>333697.69688447402</v>
      </c>
      <c r="AU1095" s="24">
        <f t="shared" si="251"/>
        <v>37077.521876052662</v>
      </c>
    </row>
    <row r="1096" spans="1:47" x14ac:dyDescent="0.25">
      <c r="A1096" s="28" t="s">
        <v>15988</v>
      </c>
      <c r="B1096" s="28" t="s">
        <v>13887</v>
      </c>
      <c r="C1096" s="28" t="s">
        <v>13888</v>
      </c>
      <c r="D1096" s="28" t="s">
        <v>13889</v>
      </c>
      <c r="E1096" s="28" t="s">
        <v>13890</v>
      </c>
      <c r="F1096" s="29">
        <v>44714</v>
      </c>
      <c r="G1096" s="29">
        <v>44896</v>
      </c>
      <c r="H1096" s="28" t="s">
        <v>13891</v>
      </c>
      <c r="I1096" s="28" t="s">
        <v>16032</v>
      </c>
      <c r="J1096" s="28" t="s">
        <v>16042</v>
      </c>
      <c r="K1096" s="28" t="s">
        <v>13892</v>
      </c>
      <c r="L1096" s="27">
        <v>200640.00000000003</v>
      </c>
      <c r="M1096" s="27">
        <v>273045.3</v>
      </c>
      <c r="N1096" s="27">
        <v>0</v>
      </c>
      <c r="O1096" s="27">
        <v>0</v>
      </c>
      <c r="P1096" s="27">
        <f t="shared" si="238"/>
        <v>273045.3</v>
      </c>
      <c r="Q1096" s="27">
        <v>0</v>
      </c>
      <c r="R1096" s="27">
        <v>0</v>
      </c>
      <c r="S1096" s="27">
        <v>0</v>
      </c>
      <c r="T1096" s="27">
        <f t="shared" si="239"/>
        <v>0</v>
      </c>
      <c r="U1096" s="27">
        <v>0</v>
      </c>
      <c r="V1096" s="27">
        <f t="shared" si="240"/>
        <v>473685.30000000005</v>
      </c>
      <c r="W1096" s="28" t="s">
        <v>13893</v>
      </c>
      <c r="X1096" s="27">
        <v>212678.40000000005</v>
      </c>
      <c r="Y1096" s="27">
        <f t="shared" si="244"/>
        <v>714784.81800000009</v>
      </c>
      <c r="Z1096" s="4" t="str" cm="1">
        <f t="array" ref="Z1096">_xlfn.IFS(YEARFRAC(F1096,G1096)&lt;1,"&lt;1 Year",YEARFRAC(F1096,G1096)&lt;=5,"1-5 Years",YEARFRAC(F1096,G1096)&gt;5,"&gt;5 Years")</f>
        <v>&lt;1 Year</v>
      </c>
      <c r="AA1096" s="24">
        <f>L1096*(_xlfn.XLOOKUP(K1096,'FX rates'!$A$2:$A$38,'FX rates'!$B$2:$B$38))</f>
        <v>266981.61601517664</v>
      </c>
      <c r="AB1096" s="24">
        <f>V1096*(_xlfn.XLOOKUP(K1096,'FX rates'!$A$2:$A$38,'FX rates'!$B$2:$B$38))</f>
        <v>630309.34448083001</v>
      </c>
      <c r="AC1096" s="24">
        <f>X1096*(_xlfn.XLOOKUP(W1096,'FX rates'!$A$2:$A$38,'FX rates'!$B$2:$B$38))</f>
        <v>283000.51297608728</v>
      </c>
      <c r="AD1096" s="24">
        <f>Y1096*(_xlfn.XLOOKUP(W1096,'FX rates'!$A$2:$A$38,'FX rates'!$B$2:$B$38))</f>
        <v>951128.41812576714</v>
      </c>
      <c r="AE1096" s="30">
        <f t="shared" si="245"/>
        <v>6.0000000000000164E-2</v>
      </c>
      <c r="AF1096" s="31">
        <f t="shared" si="246"/>
        <v>12038.400000000023</v>
      </c>
      <c r="AG1096" s="23">
        <f t="shared" si="247"/>
        <v>363327.72846565337</v>
      </c>
      <c r="AH1096" s="35">
        <f t="shared" si="241"/>
        <v>1.3306500000756409</v>
      </c>
      <c r="AI1096" s="23">
        <f>U1096*(_xlfn.XLOOKUP(K1096,'FX rates'!$A$2:$A$38,'FX rates'!$B$2:$B$38))</f>
        <v>0</v>
      </c>
      <c r="AJ1096" s="23">
        <f>Q1096*(_xlfn.XLOOKUP(K1096,'FX rates'!$A$2:$A$38,'FX rates'!$B$2:$B$38))</f>
        <v>0</v>
      </c>
      <c r="AK1096" s="23">
        <f>R1096*(_xlfn.XLOOKUP(K1096,'FX rates'!$A$2:$A$38,'FX rates'!$B$2:$B$38))</f>
        <v>0</v>
      </c>
      <c r="AM1096" s="4"/>
      <c r="AN1096" s="4"/>
      <c r="AO1096" s="4"/>
      <c r="AP1096" s="32">
        <f t="shared" si="242"/>
        <v>1.3608717105263155</v>
      </c>
      <c r="AQ1096" s="32">
        <f t="shared" si="243"/>
        <v>0</v>
      </c>
      <c r="AR1096" s="24">
        <f t="shared" si="248"/>
        <v>502106.41800000006</v>
      </c>
      <c r="AS1096" s="24" t="str">
        <f t="shared" si="249"/>
        <v>0</v>
      </c>
      <c r="AT1096" s="24">
        <f t="shared" si="250"/>
        <v>856015.5763131904</v>
      </c>
      <c r="AU1096" s="24">
        <f t="shared" si="251"/>
        <v>95112.841812576749</v>
      </c>
    </row>
    <row r="1097" spans="1:47" x14ac:dyDescent="0.25">
      <c r="A1097" s="28" t="s">
        <v>15989</v>
      </c>
      <c r="B1097" s="28" t="s">
        <v>13894</v>
      </c>
      <c r="C1097" s="28" t="s">
        <v>13895</v>
      </c>
      <c r="D1097" s="28" t="s">
        <v>13896</v>
      </c>
      <c r="E1097" s="28" t="s">
        <v>13897</v>
      </c>
      <c r="F1097" s="29">
        <v>44714</v>
      </c>
      <c r="G1097" s="29">
        <v>44896</v>
      </c>
      <c r="H1097" s="28" t="s">
        <v>13898</v>
      </c>
      <c r="I1097" s="28" t="s">
        <v>16050</v>
      </c>
      <c r="J1097" s="28" t="s">
        <v>16050</v>
      </c>
      <c r="K1097" s="28" t="s">
        <v>13899</v>
      </c>
      <c r="L1097" s="27">
        <v>179374.80000000002</v>
      </c>
      <c r="M1097" s="27">
        <v>47262.600000000006</v>
      </c>
      <c r="N1097" s="27">
        <v>0</v>
      </c>
      <c r="O1097" s="27">
        <v>0</v>
      </c>
      <c r="P1097" s="27">
        <f t="shared" si="238"/>
        <v>47262.600000000006</v>
      </c>
      <c r="Q1097" s="27">
        <v>0</v>
      </c>
      <c r="R1097" s="27">
        <v>0</v>
      </c>
      <c r="S1097" s="27">
        <v>0</v>
      </c>
      <c r="T1097" s="27">
        <f t="shared" si="239"/>
        <v>0</v>
      </c>
      <c r="U1097" s="27">
        <v>0</v>
      </c>
      <c r="V1097" s="27">
        <f t="shared" si="240"/>
        <v>226637.40000000002</v>
      </c>
      <c r="W1097" s="28" t="s">
        <v>13900</v>
      </c>
      <c r="X1097" s="27">
        <v>199106.02800000005</v>
      </c>
      <c r="Y1097" s="27">
        <f t="shared" si="244"/>
        <v>450673.54200000013</v>
      </c>
      <c r="Z1097" s="4" t="str" cm="1">
        <f t="array" ref="Z1097">_xlfn.IFS(YEARFRAC(F1097,G1097)&lt;1,"&lt;1 Year",YEARFRAC(F1097,G1097)&lt;=5,"1-5 Years",YEARFRAC(F1097,G1097)&gt;5,"&gt;5 Years")</f>
        <v>&lt;1 Year</v>
      </c>
      <c r="AA1097" s="24">
        <f>L1097*(_xlfn.XLOOKUP(K1097,'FX rates'!$A$2:$A$38,'FX rates'!$B$2:$B$38))</f>
        <v>179374.80000000002</v>
      </c>
      <c r="AB1097" s="24">
        <f>V1097*(_xlfn.XLOOKUP(K1097,'FX rates'!$A$2:$A$38,'FX rates'!$B$2:$B$38))</f>
        <v>226637.40000000002</v>
      </c>
      <c r="AC1097" s="24">
        <f>X1097*(_xlfn.XLOOKUP(W1097,'FX rates'!$A$2:$A$38,'FX rates'!$B$2:$B$38))</f>
        <v>199106.02800000005</v>
      </c>
      <c r="AD1097" s="24">
        <f>Y1097*(_xlfn.XLOOKUP(W1097,'FX rates'!$A$2:$A$38,'FX rates'!$B$2:$B$38))</f>
        <v>450673.54200000013</v>
      </c>
      <c r="AE1097" s="30">
        <f t="shared" si="245"/>
        <v>0.11000000000000017</v>
      </c>
      <c r="AF1097" s="31">
        <f t="shared" si="246"/>
        <v>19731.228000000032</v>
      </c>
      <c r="AG1097" s="23">
        <f t="shared" si="247"/>
        <v>47262.600000000006</v>
      </c>
      <c r="AH1097" s="35">
        <f t="shared" si="241"/>
        <v>1</v>
      </c>
      <c r="AI1097" s="23">
        <f>U1097*(_xlfn.XLOOKUP(K1097,'FX rates'!$A$2:$A$38,'FX rates'!$B$2:$B$38))</f>
        <v>0</v>
      </c>
      <c r="AJ1097" s="23">
        <f>Q1097*(_xlfn.XLOOKUP(K1097,'FX rates'!$A$2:$A$38,'FX rates'!$B$2:$B$38))</f>
        <v>0</v>
      </c>
      <c r="AK1097" s="23">
        <f>R1097*(_xlfn.XLOOKUP(K1097,'FX rates'!$A$2:$A$38,'FX rates'!$B$2:$B$38))</f>
        <v>0</v>
      </c>
      <c r="AM1097" s="4"/>
      <c r="AN1097" s="4"/>
      <c r="AO1097" s="4"/>
      <c r="AP1097" s="32">
        <f t="shared" si="242"/>
        <v>0.26348517183015674</v>
      </c>
      <c r="AQ1097" s="32">
        <f t="shared" si="243"/>
        <v>0</v>
      </c>
      <c r="AR1097" s="24">
        <f t="shared" si="248"/>
        <v>251567.51400000005</v>
      </c>
      <c r="AS1097" s="24" t="str">
        <f t="shared" si="249"/>
        <v>0</v>
      </c>
      <c r="AT1097" s="24">
        <f t="shared" si="250"/>
        <v>405606.18780000013</v>
      </c>
      <c r="AU1097" s="24">
        <f t="shared" si="251"/>
        <v>45067.354200000002</v>
      </c>
    </row>
    <row r="1098" spans="1:47" x14ac:dyDescent="0.25">
      <c r="A1098" s="28" t="s">
        <v>15990</v>
      </c>
      <c r="B1098" s="28" t="s">
        <v>13901</v>
      </c>
      <c r="C1098" s="28" t="s">
        <v>13902</v>
      </c>
      <c r="D1098" s="28" t="s">
        <v>13903</v>
      </c>
      <c r="E1098" s="28" t="s">
        <v>13904</v>
      </c>
      <c r="F1098" s="29">
        <v>44714</v>
      </c>
      <c r="G1098" s="29">
        <v>44896</v>
      </c>
      <c r="H1098" s="28" t="s">
        <v>13905</v>
      </c>
      <c r="I1098" s="28" t="s">
        <v>16033</v>
      </c>
      <c r="J1098" s="28" t="s">
        <v>16054</v>
      </c>
      <c r="K1098" s="28" t="s">
        <v>13906</v>
      </c>
      <c r="L1098" s="27">
        <v>264510.40000000002</v>
      </c>
      <c r="M1098" s="27">
        <v>209000.00000000003</v>
      </c>
      <c r="N1098" s="27">
        <v>0</v>
      </c>
      <c r="O1098" s="27">
        <v>0</v>
      </c>
      <c r="P1098" s="27">
        <f t="shared" si="238"/>
        <v>209000.00000000003</v>
      </c>
      <c r="Q1098" s="27">
        <v>0</v>
      </c>
      <c r="R1098" s="27">
        <v>0</v>
      </c>
      <c r="S1098" s="27">
        <v>0</v>
      </c>
      <c r="T1098" s="27">
        <f t="shared" si="239"/>
        <v>0</v>
      </c>
      <c r="U1098" s="27">
        <v>0</v>
      </c>
      <c r="V1098" s="27">
        <f t="shared" si="240"/>
        <v>473510.40000000002</v>
      </c>
      <c r="W1098" s="28" t="s">
        <v>13907</v>
      </c>
      <c r="X1098" s="27">
        <v>283026.12800000003</v>
      </c>
      <c r="Y1098" s="27">
        <f t="shared" si="244"/>
        <v>789682.25600000005</v>
      </c>
      <c r="Z1098" s="4" t="str" cm="1">
        <f t="array" ref="Z1098">_xlfn.IFS(YEARFRAC(F1098,G1098)&lt;1,"&lt;1 Year",YEARFRAC(F1098,G1098)&lt;=5,"1-5 Years",YEARFRAC(F1098,G1098)&gt;5,"&gt;5 Years")</f>
        <v>&lt;1 Year</v>
      </c>
      <c r="AA1098" s="24">
        <f>L1098*(_xlfn.XLOOKUP(K1098,'FX rates'!$A$2:$A$38,'FX rates'!$B$2:$B$38))</f>
        <v>264510.40000000002</v>
      </c>
      <c r="AB1098" s="24">
        <f>V1098*(_xlfn.XLOOKUP(K1098,'FX rates'!$A$2:$A$38,'FX rates'!$B$2:$B$38))</f>
        <v>473510.40000000002</v>
      </c>
      <c r="AC1098" s="24">
        <f>X1098*(_xlfn.XLOOKUP(W1098,'FX rates'!$A$2:$A$38,'FX rates'!$B$2:$B$38))</f>
        <v>283026.12800000003</v>
      </c>
      <c r="AD1098" s="24">
        <f>Y1098*(_xlfn.XLOOKUP(W1098,'FX rates'!$A$2:$A$38,'FX rates'!$B$2:$B$38))</f>
        <v>789682.25600000005</v>
      </c>
      <c r="AE1098" s="30">
        <f t="shared" si="245"/>
        <v>7.0000000000000007E-2</v>
      </c>
      <c r="AF1098" s="31">
        <f t="shared" si="246"/>
        <v>18515.728000000003</v>
      </c>
      <c r="AG1098" s="23">
        <f t="shared" si="247"/>
        <v>209000</v>
      </c>
      <c r="AH1098" s="35">
        <f t="shared" si="241"/>
        <v>1</v>
      </c>
      <c r="AI1098" s="23">
        <f>U1098*(_xlfn.XLOOKUP(K1098,'FX rates'!$A$2:$A$38,'FX rates'!$B$2:$B$38))</f>
        <v>0</v>
      </c>
      <c r="AJ1098" s="23">
        <f>Q1098*(_xlfn.XLOOKUP(K1098,'FX rates'!$A$2:$A$38,'FX rates'!$B$2:$B$38))</f>
        <v>0</v>
      </c>
      <c r="AK1098" s="23">
        <f>R1098*(_xlfn.XLOOKUP(K1098,'FX rates'!$A$2:$A$38,'FX rates'!$B$2:$B$38))</f>
        <v>0</v>
      </c>
      <c r="AM1098" s="4"/>
      <c r="AN1098" s="4"/>
      <c r="AO1098" s="4"/>
      <c r="AP1098" s="32">
        <f t="shared" si="242"/>
        <v>0.79013906447534765</v>
      </c>
      <c r="AQ1098" s="32">
        <f t="shared" si="243"/>
        <v>0</v>
      </c>
      <c r="AR1098" s="24">
        <f t="shared" si="248"/>
        <v>506656.12800000003</v>
      </c>
      <c r="AS1098" s="24" t="str">
        <f t="shared" si="249"/>
        <v>0</v>
      </c>
      <c r="AT1098" s="24">
        <f t="shared" si="250"/>
        <v>710714.03040000005</v>
      </c>
      <c r="AU1098" s="24">
        <f t="shared" si="251"/>
        <v>78968.225600000005</v>
      </c>
    </row>
    <row r="1099" spans="1:47" x14ac:dyDescent="0.25">
      <c r="A1099" s="28" t="s">
        <v>15991</v>
      </c>
      <c r="B1099" s="28" t="s">
        <v>13908</v>
      </c>
      <c r="C1099" s="28" t="s">
        <v>13909</v>
      </c>
      <c r="D1099" s="28" t="s">
        <v>13910</v>
      </c>
      <c r="E1099" s="28" t="s">
        <v>13911</v>
      </c>
      <c r="F1099" s="29">
        <v>44714</v>
      </c>
      <c r="G1099" s="29">
        <v>44896</v>
      </c>
      <c r="H1099" s="28" t="s">
        <v>13912</v>
      </c>
      <c r="I1099" s="28" t="s">
        <v>16036</v>
      </c>
      <c r="J1099" s="4" t="s">
        <v>16055</v>
      </c>
      <c r="K1099" s="28" t="s">
        <v>13913</v>
      </c>
      <c r="L1099" s="27">
        <v>252450.00000000006</v>
      </c>
      <c r="M1099" s="27">
        <v>107949.6</v>
      </c>
      <c r="N1099" s="27">
        <v>0</v>
      </c>
      <c r="O1099" s="27">
        <v>0</v>
      </c>
      <c r="P1099" s="27">
        <f t="shared" si="238"/>
        <v>107949.6</v>
      </c>
      <c r="Q1099" s="27">
        <v>0</v>
      </c>
      <c r="R1099" s="27">
        <v>0</v>
      </c>
      <c r="S1099" s="27">
        <v>0</v>
      </c>
      <c r="T1099" s="27">
        <f t="shared" si="239"/>
        <v>0</v>
      </c>
      <c r="U1099" s="27">
        <v>0</v>
      </c>
      <c r="V1099" s="27">
        <f t="shared" si="240"/>
        <v>360399.60000000009</v>
      </c>
      <c r="W1099" s="28" t="s">
        <v>13914</v>
      </c>
      <c r="X1099" s="27">
        <v>267597.00000000006</v>
      </c>
      <c r="Y1099" s="27">
        <f t="shared" si="244"/>
        <v>649620.57600000012</v>
      </c>
      <c r="Z1099" s="4" t="str" cm="1">
        <f t="array" ref="Z1099">_xlfn.IFS(YEARFRAC(F1099,G1099)&lt;1,"&lt;1 Year",YEARFRAC(F1099,G1099)&lt;=5,"1-5 Years",YEARFRAC(F1099,G1099)&gt;5,"&gt;5 Years")</f>
        <v>&lt;1 Year</v>
      </c>
      <c r="AA1099" s="24">
        <f>L1099*(_xlfn.XLOOKUP(K1099,'FX rates'!$A$2:$A$38,'FX rates'!$B$2:$B$38))</f>
        <v>191016.29250672858</v>
      </c>
      <c r="AB1099" s="24">
        <f>V1099*(_xlfn.XLOOKUP(K1099,'FX rates'!$A$2:$A$38,'FX rates'!$B$2:$B$38))</f>
        <v>272696.35734960577</v>
      </c>
      <c r="AC1099" s="24">
        <f>X1099*(_xlfn.XLOOKUP(W1099,'FX rates'!$A$2:$A$38,'FX rates'!$B$2:$B$38))</f>
        <v>202477.27005713229</v>
      </c>
      <c r="AD1099" s="24">
        <f>Y1099*(_xlfn.XLOOKUP(W1099,'FX rates'!$A$2:$A$38,'FX rates'!$B$2:$B$38))</f>
        <v>491535.40884771437</v>
      </c>
      <c r="AE1099" s="30">
        <f t="shared" si="245"/>
        <v>5.999999999999997E-2</v>
      </c>
      <c r="AF1099" s="31">
        <f t="shared" si="246"/>
        <v>15147</v>
      </c>
      <c r="AG1099" s="23">
        <f t="shared" si="247"/>
        <v>81680.064842877182</v>
      </c>
      <c r="AH1099" s="35">
        <f t="shared" si="241"/>
        <v>0.75665000002665295</v>
      </c>
      <c r="AI1099" s="23">
        <f>U1099*(_xlfn.XLOOKUP(K1099,'FX rates'!$A$2:$A$38,'FX rates'!$B$2:$B$38))</f>
        <v>0</v>
      </c>
      <c r="AJ1099" s="23">
        <f>Q1099*(_xlfn.XLOOKUP(K1099,'FX rates'!$A$2:$A$38,'FX rates'!$B$2:$B$38))</f>
        <v>0</v>
      </c>
      <c r="AK1099" s="23">
        <f>R1099*(_xlfn.XLOOKUP(K1099,'FX rates'!$A$2:$A$38,'FX rates'!$B$2:$B$38))</f>
        <v>0</v>
      </c>
      <c r="AM1099" s="4"/>
      <c r="AN1099" s="4"/>
      <c r="AO1099" s="4"/>
      <c r="AP1099" s="32">
        <f t="shared" si="242"/>
        <v>0.42760784313725481</v>
      </c>
      <c r="AQ1099" s="32">
        <f t="shared" si="243"/>
        <v>0</v>
      </c>
      <c r="AR1099" s="24">
        <f t="shared" si="248"/>
        <v>382023.57600000006</v>
      </c>
      <c r="AS1099" s="24" t="str">
        <f t="shared" si="249"/>
        <v>0</v>
      </c>
      <c r="AT1099" s="24">
        <f t="shared" si="250"/>
        <v>442381.86796294292</v>
      </c>
      <c r="AU1099" s="24">
        <f t="shared" si="251"/>
        <v>49153.540884771443</v>
      </c>
    </row>
    <row r="1100" spans="1:47" x14ac:dyDescent="0.25">
      <c r="A1100" s="28" t="s">
        <v>15992</v>
      </c>
      <c r="B1100" s="28" t="s">
        <v>13915</v>
      </c>
      <c r="C1100" s="28" t="s">
        <v>13916</v>
      </c>
      <c r="D1100" s="28" t="s">
        <v>13917</v>
      </c>
      <c r="E1100" s="28" t="s">
        <v>13918</v>
      </c>
      <c r="F1100" s="29">
        <v>44714</v>
      </c>
      <c r="G1100" s="29">
        <v>44896</v>
      </c>
      <c r="H1100" s="28" t="s">
        <v>13919</v>
      </c>
      <c r="I1100" s="28" t="s">
        <v>16055</v>
      </c>
      <c r="J1100" s="28" t="s">
        <v>16039</v>
      </c>
      <c r="K1100" s="28" t="s">
        <v>13920</v>
      </c>
      <c r="L1100" s="27">
        <v>195360.00000000003</v>
      </c>
      <c r="M1100" s="27">
        <v>408375.00000000006</v>
      </c>
      <c r="N1100" s="27">
        <v>0</v>
      </c>
      <c r="O1100" s="27">
        <v>0</v>
      </c>
      <c r="P1100" s="27">
        <f t="shared" si="238"/>
        <v>408375.00000000006</v>
      </c>
      <c r="Q1100" s="27">
        <v>0</v>
      </c>
      <c r="R1100" s="27">
        <v>0</v>
      </c>
      <c r="S1100" s="27">
        <v>0</v>
      </c>
      <c r="T1100" s="27">
        <f t="shared" si="239"/>
        <v>0</v>
      </c>
      <c r="U1100" s="27">
        <v>0</v>
      </c>
      <c r="V1100" s="27">
        <f t="shared" si="240"/>
        <v>603735.00000000012</v>
      </c>
      <c r="W1100" s="28" t="s">
        <v>13921</v>
      </c>
      <c r="X1100" s="27">
        <v>199267.20000000004</v>
      </c>
      <c r="Y1100" s="27">
        <f t="shared" si="244"/>
        <v>815076.90000000014</v>
      </c>
      <c r="Z1100" s="4" t="str" cm="1">
        <f t="array" ref="Z1100">_xlfn.IFS(YEARFRAC(F1100,G1100)&lt;1,"&lt;1 Year",YEARFRAC(F1100,G1100)&lt;=5,"1-5 Years",YEARFRAC(F1100,G1100)&gt;5,"&gt;5 Years")</f>
        <v>&lt;1 Year</v>
      </c>
      <c r="AA1100" s="24">
        <f>L1100*(_xlfn.XLOOKUP(K1100,'FX rates'!$A$2:$A$38,'FX rates'!$B$2:$B$38))</f>
        <v>195360.00000000003</v>
      </c>
      <c r="AB1100" s="24">
        <f>V1100*(_xlfn.XLOOKUP(K1100,'FX rates'!$A$2:$A$38,'FX rates'!$B$2:$B$38))</f>
        <v>603735.00000000012</v>
      </c>
      <c r="AC1100" s="24">
        <f>X1100*(_xlfn.XLOOKUP(W1100,'FX rates'!$A$2:$A$38,'FX rates'!$B$2:$B$38))</f>
        <v>199267.20000000004</v>
      </c>
      <c r="AD1100" s="24">
        <f>Y1100*(_xlfn.XLOOKUP(W1100,'FX rates'!$A$2:$A$38,'FX rates'!$B$2:$B$38))</f>
        <v>815076.90000000014</v>
      </c>
      <c r="AE1100" s="30">
        <f t="shared" si="245"/>
        <v>2.0000000000000056E-2</v>
      </c>
      <c r="AF1100" s="31">
        <f t="shared" si="246"/>
        <v>3907.2000000000116</v>
      </c>
      <c r="AG1100" s="23">
        <f t="shared" si="247"/>
        <v>408375.00000000012</v>
      </c>
      <c r="AH1100" s="35">
        <f t="shared" si="241"/>
        <v>1</v>
      </c>
      <c r="AI1100" s="23">
        <f>U1100*(_xlfn.XLOOKUP(K1100,'FX rates'!$A$2:$A$38,'FX rates'!$B$2:$B$38))</f>
        <v>0</v>
      </c>
      <c r="AJ1100" s="23">
        <f>Q1100*(_xlfn.XLOOKUP(K1100,'FX rates'!$A$2:$A$38,'FX rates'!$B$2:$B$38))</f>
        <v>0</v>
      </c>
      <c r="AK1100" s="23">
        <f>R1100*(_xlfn.XLOOKUP(K1100,'FX rates'!$A$2:$A$38,'FX rates'!$B$2:$B$38))</f>
        <v>0</v>
      </c>
      <c r="AM1100" s="4"/>
      <c r="AN1100" s="4"/>
      <c r="AO1100" s="4"/>
      <c r="AP1100" s="32">
        <f t="shared" si="242"/>
        <v>2.0903716216216215</v>
      </c>
      <c r="AQ1100" s="32">
        <f t="shared" si="243"/>
        <v>0</v>
      </c>
      <c r="AR1100" s="24">
        <f t="shared" si="248"/>
        <v>615809.70000000007</v>
      </c>
      <c r="AS1100" s="24" t="str">
        <f t="shared" si="249"/>
        <v>0</v>
      </c>
      <c r="AT1100" s="24">
        <f t="shared" si="250"/>
        <v>733569.2100000002</v>
      </c>
      <c r="AU1100" s="24">
        <f t="shared" si="251"/>
        <v>81507.689999999944</v>
      </c>
    </row>
    <row r="1101" spans="1:47" x14ac:dyDescent="0.25">
      <c r="A1101" s="28" t="s">
        <v>15993</v>
      </c>
      <c r="B1101" s="28" t="s">
        <v>13922</v>
      </c>
      <c r="C1101" s="28" t="s">
        <v>13923</v>
      </c>
      <c r="D1101" s="28" t="s">
        <v>13924</v>
      </c>
      <c r="E1101" s="28" t="s">
        <v>13925</v>
      </c>
      <c r="F1101" s="29">
        <v>44714</v>
      </c>
      <c r="G1101" s="29">
        <v>44896</v>
      </c>
      <c r="H1101" s="28" t="s">
        <v>13926</v>
      </c>
      <c r="I1101" s="28" t="s">
        <v>16036</v>
      </c>
      <c r="J1101" s="28" t="s">
        <v>16052</v>
      </c>
      <c r="K1101" s="28" t="s">
        <v>13927</v>
      </c>
      <c r="L1101" s="27">
        <v>94778.749999999985</v>
      </c>
      <c r="M1101" s="27">
        <v>11635.800000000001</v>
      </c>
      <c r="N1101" s="27">
        <v>0</v>
      </c>
      <c r="O1101" s="27">
        <v>0</v>
      </c>
      <c r="P1101" s="27">
        <f t="shared" si="238"/>
        <v>11635.800000000001</v>
      </c>
      <c r="Q1101" s="27">
        <v>0</v>
      </c>
      <c r="R1101" s="27">
        <v>5963</v>
      </c>
      <c r="S1101" s="27">
        <v>0</v>
      </c>
      <c r="T1101" s="27">
        <f t="shared" si="239"/>
        <v>5963</v>
      </c>
      <c r="U1101" s="27">
        <v>0</v>
      </c>
      <c r="V1101" s="27">
        <f t="shared" si="240"/>
        <v>112377.54999999999</v>
      </c>
      <c r="W1101" s="28" t="s">
        <v>13928</v>
      </c>
      <c r="X1101" s="27">
        <v>98569.9</v>
      </c>
      <c r="Y1101" s="27">
        <f t="shared" si="244"/>
        <v>209241.03200000001</v>
      </c>
      <c r="Z1101" s="4" t="str" cm="1">
        <f t="array" ref="Z1101">_xlfn.IFS(YEARFRAC(F1101,G1101)&lt;1,"&lt;1 Year",YEARFRAC(F1101,G1101)&lt;=5,"1-5 Years",YEARFRAC(F1101,G1101)&gt;5,"&gt;5 Years")</f>
        <v>&lt;1 Year</v>
      </c>
      <c r="AA1101" s="24">
        <f>L1101*(_xlfn.XLOOKUP(K1101,'FX rates'!$A$2:$A$38,'FX rates'!$B$2:$B$38))</f>
        <v>94778.749999999985</v>
      </c>
      <c r="AB1101" s="24">
        <f>V1101*(_xlfn.XLOOKUP(K1101,'FX rates'!$A$2:$A$38,'FX rates'!$B$2:$B$38))</f>
        <v>112377.54999999999</v>
      </c>
      <c r="AC1101" s="24">
        <f>X1101*(_xlfn.XLOOKUP(W1101,'FX rates'!$A$2:$A$38,'FX rates'!$B$2:$B$38))</f>
        <v>98569.9</v>
      </c>
      <c r="AD1101" s="24">
        <f>Y1101*(_xlfn.XLOOKUP(W1101,'FX rates'!$A$2:$A$38,'FX rates'!$B$2:$B$38))</f>
        <v>209241.03200000001</v>
      </c>
      <c r="AE1101" s="30">
        <f t="shared" si="245"/>
        <v>4.0000000000000098E-2</v>
      </c>
      <c r="AF1101" s="31">
        <f t="shared" si="246"/>
        <v>3791.1500000000087</v>
      </c>
      <c r="AG1101" s="23">
        <f t="shared" si="247"/>
        <v>17598.800000000003</v>
      </c>
      <c r="AH1101" s="35">
        <f t="shared" si="241"/>
        <v>1</v>
      </c>
      <c r="AI1101" s="23">
        <f>U1101*(_xlfn.XLOOKUP(K1101,'FX rates'!$A$2:$A$38,'FX rates'!$B$2:$B$38))</f>
        <v>0</v>
      </c>
      <c r="AJ1101" s="23">
        <f>Q1101*(_xlfn.XLOOKUP(K1101,'FX rates'!$A$2:$A$38,'FX rates'!$B$2:$B$38))</f>
        <v>0</v>
      </c>
      <c r="AK1101" s="23">
        <f>R1101*(_xlfn.XLOOKUP(K1101,'FX rates'!$A$2:$A$38,'FX rates'!$B$2:$B$38))</f>
        <v>5963</v>
      </c>
      <c r="AM1101" s="4"/>
      <c r="AN1101" s="4"/>
      <c r="AO1101" s="4"/>
      <c r="AP1101" s="32">
        <f t="shared" si="242"/>
        <v>0.1227680255331496</v>
      </c>
      <c r="AQ1101" s="32">
        <f t="shared" si="243"/>
        <v>0</v>
      </c>
      <c r="AR1101" s="24">
        <f t="shared" si="248"/>
        <v>110671.132</v>
      </c>
      <c r="AS1101" s="24" t="str">
        <f t="shared" si="249"/>
        <v>0</v>
      </c>
      <c r="AT1101" s="24">
        <f t="shared" si="250"/>
        <v>188316.92880000002</v>
      </c>
      <c r="AU1101" s="24">
        <f t="shared" si="251"/>
        <v>20924.103199999983</v>
      </c>
    </row>
    <row r="1102" spans="1:47" x14ac:dyDescent="0.25">
      <c r="A1102" s="28" t="s">
        <v>14203</v>
      </c>
      <c r="B1102" s="28" t="s">
        <v>1398</v>
      </c>
      <c r="C1102" s="28" t="s">
        <v>1399</v>
      </c>
      <c r="D1102" s="28" t="s">
        <v>1400</v>
      </c>
      <c r="E1102" s="28" t="s">
        <v>1401</v>
      </c>
      <c r="F1102" s="29">
        <v>39965</v>
      </c>
      <c r="G1102" s="29">
        <v>44896</v>
      </c>
      <c r="H1102" s="28" t="s">
        <v>1402</v>
      </c>
      <c r="I1102" s="28" t="s">
        <v>16048</v>
      </c>
      <c r="J1102" s="28" t="s">
        <v>16042</v>
      </c>
      <c r="K1102" s="28" t="s">
        <v>1403</v>
      </c>
      <c r="L1102" s="27">
        <v>118800.00000000003</v>
      </c>
      <c r="M1102" s="27">
        <v>12936.000000000002</v>
      </c>
      <c r="N1102" s="27">
        <v>0</v>
      </c>
      <c r="O1102" s="27">
        <v>0</v>
      </c>
      <c r="P1102" s="27">
        <f t="shared" si="238"/>
        <v>12936.000000000002</v>
      </c>
      <c r="Q1102" s="27">
        <v>0</v>
      </c>
      <c r="R1102" s="27">
        <v>0</v>
      </c>
      <c r="S1102" s="27">
        <v>0</v>
      </c>
      <c r="T1102" s="27">
        <f t="shared" si="239"/>
        <v>0</v>
      </c>
      <c r="U1102" s="27">
        <v>0</v>
      </c>
      <c r="V1102" s="27">
        <f t="shared" si="240"/>
        <v>131736.00000000003</v>
      </c>
      <c r="W1102" s="28" t="s">
        <v>1404</v>
      </c>
      <c r="X1102" s="27">
        <v>130680.00000000004</v>
      </c>
      <c r="Y1102" s="27">
        <f t="shared" si="244"/>
        <v>275589.60000000009</v>
      </c>
      <c r="Z1102" s="4" t="str" cm="1">
        <f t="array" ref="Z1102">_xlfn.IFS(YEARFRAC(F1102,G1102)&lt;1,"&lt;1 Year",YEARFRAC(F1102,G1102)&lt;=5,"1-5 Years",YEARFRAC(F1102,G1102)&gt;5,"&gt;5 Years")</f>
        <v>&gt;5 Years</v>
      </c>
      <c r="AA1102" s="24">
        <f>L1102*(_xlfn.XLOOKUP(K1102,'FX rates'!$A$2:$A$38,'FX rates'!$B$2:$B$38))</f>
        <v>118800.00000000003</v>
      </c>
      <c r="AB1102" s="24">
        <f>V1102*(_xlfn.XLOOKUP(K1102,'FX rates'!$A$2:$A$38,'FX rates'!$B$2:$B$38))</f>
        <v>131736.00000000003</v>
      </c>
      <c r="AC1102" s="24">
        <f>X1102*(_xlfn.XLOOKUP(W1102,'FX rates'!$A$2:$A$38,'FX rates'!$B$2:$B$38))</f>
        <v>130680.00000000004</v>
      </c>
      <c r="AD1102" s="24">
        <f>Y1102*(_xlfn.XLOOKUP(W1102,'FX rates'!$A$2:$A$38,'FX rates'!$B$2:$B$38))</f>
        <v>275589.60000000009</v>
      </c>
      <c r="AE1102" s="30">
        <f t="shared" si="245"/>
        <v>0.1000000000000001</v>
      </c>
      <c r="AF1102" s="31">
        <f t="shared" si="246"/>
        <v>11880.000000000015</v>
      </c>
      <c r="AG1102" s="23">
        <f t="shared" si="247"/>
        <v>12936</v>
      </c>
      <c r="AH1102" s="35">
        <f t="shared" si="241"/>
        <v>1</v>
      </c>
      <c r="AI1102" s="23">
        <f>U1102*(_xlfn.XLOOKUP(K1102,'FX rates'!$A$2:$A$38,'FX rates'!$B$2:$B$38))</f>
        <v>0</v>
      </c>
      <c r="AJ1102" s="23">
        <f>Q1102*(_xlfn.XLOOKUP(K1102,'FX rates'!$A$2:$A$38,'FX rates'!$B$2:$B$38))</f>
        <v>0</v>
      </c>
      <c r="AK1102" s="23">
        <f>R1102*(_xlfn.XLOOKUP(K1102,'FX rates'!$A$2:$A$38,'FX rates'!$B$2:$B$38))</f>
        <v>0</v>
      </c>
      <c r="AM1102" s="4"/>
      <c r="AN1102" s="4"/>
      <c r="AO1102" s="4"/>
      <c r="AP1102" s="32">
        <f t="shared" si="242"/>
        <v>0.10888888888888888</v>
      </c>
      <c r="AQ1102" s="32">
        <f t="shared" si="243"/>
        <v>0</v>
      </c>
      <c r="AR1102" s="24">
        <f t="shared" si="248"/>
        <v>144909.60000000003</v>
      </c>
      <c r="AS1102" s="24" t="str">
        <f t="shared" si="249"/>
        <v>0</v>
      </c>
      <c r="AT1102" s="24">
        <f t="shared" si="250"/>
        <v>248030.6400000001</v>
      </c>
      <c r="AU1102" s="24">
        <f t="shared" si="251"/>
        <v>27558.959999999992</v>
      </c>
    </row>
    <row r="1103" spans="1:47" x14ac:dyDescent="0.25">
      <c r="A1103" s="28" t="s">
        <v>15994</v>
      </c>
      <c r="B1103" s="28" t="s">
        <v>3177</v>
      </c>
      <c r="C1103" s="28" t="s">
        <v>3178</v>
      </c>
      <c r="D1103" s="28" t="s">
        <v>3179</v>
      </c>
      <c r="E1103" s="28" t="s">
        <v>3180</v>
      </c>
      <c r="F1103" s="29">
        <v>44714</v>
      </c>
      <c r="G1103" s="29">
        <v>44896</v>
      </c>
      <c r="H1103" s="28" t="s">
        <v>3181</v>
      </c>
      <c r="I1103" s="28" t="s">
        <v>16037</v>
      </c>
      <c r="J1103" s="28" t="s">
        <v>16050</v>
      </c>
      <c r="K1103" s="34" t="s">
        <v>13</v>
      </c>
      <c r="L1103" s="4">
        <v>145000</v>
      </c>
      <c r="M1103" s="4">
        <v>7500</v>
      </c>
      <c r="N1103" s="27">
        <v>1000</v>
      </c>
      <c r="O1103" s="27">
        <v>500</v>
      </c>
      <c r="P1103" s="27">
        <f t="shared" si="238"/>
        <v>9000</v>
      </c>
      <c r="Q1103" s="27">
        <v>3000</v>
      </c>
      <c r="R1103" s="27">
        <v>0</v>
      </c>
      <c r="S1103" s="27">
        <v>500</v>
      </c>
      <c r="T1103" s="27">
        <f t="shared" si="239"/>
        <v>3500</v>
      </c>
      <c r="U1103" s="27">
        <v>15000</v>
      </c>
      <c r="V1103" s="27">
        <f t="shared" si="240"/>
        <v>172500</v>
      </c>
      <c r="W1103" s="34" t="s">
        <v>13</v>
      </c>
      <c r="X1103" s="27">
        <v>159500</v>
      </c>
      <c r="Y1103" s="27">
        <f t="shared" si="244"/>
        <v>487300</v>
      </c>
      <c r="Z1103" s="4" t="str" cm="1">
        <f t="array" ref="Z1103">_xlfn.IFS(YEARFRAC(F1103,G1103)&lt;1,"&lt;1 Year",YEARFRAC(F1103,G1103)&lt;=5,"1-5 Years",YEARFRAC(F1103,G1103)&gt;5,"&gt;5 Years")</f>
        <v>&lt;1 Year</v>
      </c>
      <c r="AA1103" s="24">
        <f>L1103*(_xlfn.XLOOKUP(K1103,'FX rates'!$A$2:$A$38,'FX rates'!$B$2:$B$38))</f>
        <v>192944.25001096792</v>
      </c>
      <c r="AB1103" s="24">
        <f>V1103*(_xlfn.XLOOKUP(K1103,'FX rates'!$A$2:$A$38,'FX rates'!$B$2:$B$38))</f>
        <v>229537.12501304806</v>
      </c>
      <c r="AC1103" s="24">
        <f>X1103*(_xlfn.XLOOKUP(W1103,'FX rates'!$A$2:$A$38,'FX rates'!$B$2:$B$38))</f>
        <v>212238.67501206472</v>
      </c>
      <c r="AD1103" s="24">
        <f>Y1103*(_xlfn.XLOOKUP(W1103,'FX rates'!$A$2:$A$38,'FX rates'!$B$2:$B$38))</f>
        <v>648425.74503685988</v>
      </c>
      <c r="AE1103" s="30">
        <f t="shared" si="245"/>
        <v>0.10000000000000002</v>
      </c>
      <c r="AF1103" s="31">
        <f t="shared" si="246"/>
        <v>14500</v>
      </c>
      <c r="AG1103" s="23">
        <f t="shared" si="247"/>
        <v>36592.875002080138</v>
      </c>
      <c r="AH1103" s="35">
        <f t="shared" si="241"/>
        <v>1.3306500000756409</v>
      </c>
      <c r="AI1103" s="23">
        <f>U1103*(_xlfn.XLOOKUP(K1103,'FX rates'!$A$2:$A$38,'FX rates'!$B$2:$B$38))</f>
        <v>19959.750001134613</v>
      </c>
      <c r="AJ1103" s="23">
        <f>Q1103*(_xlfn.XLOOKUP(K1103,'FX rates'!$A$2:$A$38,'FX rates'!$B$2:$B$38))</f>
        <v>3991.9500002269228</v>
      </c>
      <c r="AK1103" s="23">
        <f>R1103*(_xlfn.XLOOKUP(K1103,'FX rates'!$A$2:$A$38,'FX rates'!$B$2:$B$38))</f>
        <v>0</v>
      </c>
      <c r="AM1103" s="4"/>
      <c r="AN1103" s="4"/>
      <c r="AO1103" s="4"/>
      <c r="AP1103" s="32">
        <f t="shared" si="242"/>
        <v>5.1724137931034482E-2</v>
      </c>
      <c r="AQ1103" s="32">
        <f t="shared" si="243"/>
        <v>3.4482758620689655E-3</v>
      </c>
      <c r="AR1103" s="24">
        <f t="shared" si="248"/>
        <v>167750</v>
      </c>
      <c r="AS1103" s="24">
        <f t="shared" si="249"/>
        <v>160049.99999999997</v>
      </c>
      <c r="AT1103" s="24">
        <f t="shared" si="250"/>
        <v>583583.17053317395</v>
      </c>
      <c r="AU1103" s="24">
        <f t="shared" si="251"/>
        <v>64842.57450368593</v>
      </c>
    </row>
    <row r="1104" spans="1:47" x14ac:dyDescent="0.25">
      <c r="A1104" s="28" t="s">
        <v>15995</v>
      </c>
      <c r="B1104" s="28" t="s">
        <v>13936</v>
      </c>
      <c r="C1104" s="28" t="s">
        <v>13937</v>
      </c>
      <c r="D1104" s="28" t="s">
        <v>13938</v>
      </c>
      <c r="E1104" s="28" t="s">
        <v>13939</v>
      </c>
      <c r="F1104" s="29">
        <v>44718</v>
      </c>
      <c r="G1104" s="29">
        <v>44896</v>
      </c>
      <c r="H1104" s="28" t="s">
        <v>13940</v>
      </c>
      <c r="I1104" s="28" t="s">
        <v>16054</v>
      </c>
      <c r="J1104" s="28" t="s">
        <v>16055</v>
      </c>
      <c r="K1104" s="28" t="s">
        <v>13941</v>
      </c>
      <c r="L1104" s="27">
        <v>210622.50000000006</v>
      </c>
      <c r="M1104" s="27">
        <v>70070</v>
      </c>
      <c r="N1104" s="27">
        <v>0</v>
      </c>
      <c r="O1104" s="27">
        <v>0</v>
      </c>
      <c r="P1104" s="27">
        <f t="shared" si="238"/>
        <v>70070</v>
      </c>
      <c r="Q1104" s="27">
        <v>0</v>
      </c>
      <c r="R1104" s="27">
        <v>0</v>
      </c>
      <c r="S1104" s="27">
        <v>0</v>
      </c>
      <c r="T1104" s="27">
        <f t="shared" si="239"/>
        <v>0</v>
      </c>
      <c r="U1104" s="27">
        <v>0</v>
      </c>
      <c r="V1104" s="27">
        <f t="shared" si="240"/>
        <v>280692.50000000006</v>
      </c>
      <c r="W1104" s="28" t="s">
        <v>13942</v>
      </c>
      <c r="X1104" s="27">
        <v>231684.75000000009</v>
      </c>
      <c r="Y1104" s="27">
        <f t="shared" si="244"/>
        <v>540446.50000000023</v>
      </c>
      <c r="Z1104" s="4" t="str" cm="1">
        <f t="array" ref="Z1104">_xlfn.IFS(YEARFRAC(F1104,G1104)&lt;1,"&lt;1 Year",YEARFRAC(F1104,G1104)&lt;=5,"1-5 Years",YEARFRAC(F1104,G1104)&gt;5,"&gt;5 Years")</f>
        <v>&lt;1 Year</v>
      </c>
      <c r="AA1104" s="24">
        <f>L1104*(_xlfn.XLOOKUP(K1104,'FX rates'!$A$2:$A$38,'FX rates'!$B$2:$B$38))</f>
        <v>210622.50000000006</v>
      </c>
      <c r="AB1104" s="24">
        <f>V1104*(_xlfn.XLOOKUP(K1104,'FX rates'!$A$2:$A$38,'FX rates'!$B$2:$B$38))</f>
        <v>280692.50000000006</v>
      </c>
      <c r="AC1104" s="24">
        <f>X1104*(_xlfn.XLOOKUP(W1104,'FX rates'!$A$2:$A$38,'FX rates'!$B$2:$B$38))</f>
        <v>231684.75000000009</v>
      </c>
      <c r="AD1104" s="24">
        <f>Y1104*(_xlfn.XLOOKUP(W1104,'FX rates'!$A$2:$A$38,'FX rates'!$B$2:$B$38))</f>
        <v>540446.50000000023</v>
      </c>
      <c r="AE1104" s="30">
        <f t="shared" si="245"/>
        <v>0.10000000000000012</v>
      </c>
      <c r="AF1104" s="31">
        <f t="shared" si="246"/>
        <v>21062.250000000029</v>
      </c>
      <c r="AG1104" s="23">
        <f t="shared" si="247"/>
        <v>70070</v>
      </c>
      <c r="AH1104" s="35">
        <f t="shared" si="241"/>
        <v>1</v>
      </c>
      <c r="AI1104" s="23">
        <f>U1104*(_xlfn.XLOOKUP(K1104,'FX rates'!$A$2:$A$38,'FX rates'!$B$2:$B$38))</f>
        <v>0</v>
      </c>
      <c r="AJ1104" s="23">
        <f>Q1104*(_xlfn.XLOOKUP(K1104,'FX rates'!$A$2:$A$38,'FX rates'!$B$2:$B$38))</f>
        <v>0</v>
      </c>
      <c r="AK1104" s="23">
        <f>R1104*(_xlfn.XLOOKUP(K1104,'FX rates'!$A$2:$A$38,'FX rates'!$B$2:$B$38))</f>
        <v>0</v>
      </c>
      <c r="AM1104" s="4"/>
      <c r="AN1104" s="4"/>
      <c r="AO1104" s="4"/>
      <c r="AP1104" s="32">
        <f t="shared" si="242"/>
        <v>0.33268050659354997</v>
      </c>
      <c r="AQ1104" s="32">
        <f t="shared" si="243"/>
        <v>0</v>
      </c>
      <c r="AR1104" s="24">
        <f t="shared" si="248"/>
        <v>308761.75000000012</v>
      </c>
      <c r="AS1104" s="24" t="str">
        <f t="shared" si="249"/>
        <v>0</v>
      </c>
      <c r="AT1104" s="24">
        <f t="shared" si="250"/>
        <v>486401.85000000021</v>
      </c>
      <c r="AU1104" s="24">
        <f t="shared" si="251"/>
        <v>54044.650000000023</v>
      </c>
    </row>
    <row r="1105" spans="1:47" x14ac:dyDescent="0.25">
      <c r="A1105" s="28" t="s">
        <v>15996</v>
      </c>
      <c r="B1105" s="28" t="s">
        <v>13943</v>
      </c>
      <c r="C1105" s="28" t="s">
        <v>13944</v>
      </c>
      <c r="D1105" s="28" t="s">
        <v>13945</v>
      </c>
      <c r="E1105" s="28" t="s">
        <v>13946</v>
      </c>
      <c r="F1105" s="29">
        <v>44714</v>
      </c>
      <c r="G1105" s="29">
        <v>44896</v>
      </c>
      <c r="H1105" s="28" t="s">
        <v>13947</v>
      </c>
      <c r="I1105" s="28" t="s">
        <v>16043</v>
      </c>
      <c r="J1105" s="28" t="s">
        <v>16051</v>
      </c>
      <c r="K1105" s="28" t="s">
        <v>13948</v>
      </c>
      <c r="L1105" s="27">
        <v>146520</v>
      </c>
      <c r="M1105" s="27">
        <v>257756.40000000002</v>
      </c>
      <c r="N1105" s="27">
        <v>0</v>
      </c>
      <c r="O1105" s="27">
        <v>112999.99999999999</v>
      </c>
      <c r="P1105" s="27">
        <f t="shared" si="238"/>
        <v>370756.4</v>
      </c>
      <c r="Q1105" s="27">
        <v>183505.35</v>
      </c>
      <c r="R1105" s="27">
        <v>0</v>
      </c>
      <c r="S1105" s="27">
        <v>0</v>
      </c>
      <c r="T1105" s="27">
        <f t="shared" si="239"/>
        <v>183505.35</v>
      </c>
      <c r="U1105" s="27">
        <v>0</v>
      </c>
      <c r="V1105" s="27">
        <f t="shared" si="240"/>
        <v>700781.75</v>
      </c>
      <c r="W1105" s="28" t="s">
        <v>13949</v>
      </c>
      <c r="X1105" s="27">
        <v>161172</v>
      </c>
      <c r="Y1105" s="27">
        <f t="shared" si="244"/>
        <v>891348.04</v>
      </c>
      <c r="Z1105" s="4" t="str" cm="1">
        <f t="array" ref="Z1105">_xlfn.IFS(YEARFRAC(F1105,G1105)&lt;1,"&lt;1 Year",YEARFRAC(F1105,G1105)&lt;=5,"1-5 Years",YEARFRAC(F1105,G1105)&gt;5,"&gt;5 Years")</f>
        <v>&lt;1 Year</v>
      </c>
      <c r="AA1105" s="24">
        <f>L1105*(_xlfn.XLOOKUP(K1105,'FX rates'!$A$2:$A$38,'FX rates'!$B$2:$B$38))</f>
        <v>146520</v>
      </c>
      <c r="AB1105" s="24">
        <f>V1105*(_xlfn.XLOOKUP(K1105,'FX rates'!$A$2:$A$38,'FX rates'!$B$2:$B$38))</f>
        <v>700781.75</v>
      </c>
      <c r="AC1105" s="24">
        <f>X1105*(_xlfn.XLOOKUP(W1105,'FX rates'!$A$2:$A$38,'FX rates'!$B$2:$B$38))</f>
        <v>161172</v>
      </c>
      <c r="AD1105" s="24">
        <f>Y1105*(_xlfn.XLOOKUP(W1105,'FX rates'!$A$2:$A$38,'FX rates'!$B$2:$B$38))</f>
        <v>891348.04</v>
      </c>
      <c r="AE1105" s="30">
        <f t="shared" si="245"/>
        <v>0.1</v>
      </c>
      <c r="AF1105" s="31">
        <f t="shared" si="246"/>
        <v>14652</v>
      </c>
      <c r="AG1105" s="23">
        <f t="shared" si="247"/>
        <v>554261.75</v>
      </c>
      <c r="AH1105" s="35">
        <f t="shared" si="241"/>
        <v>1</v>
      </c>
      <c r="AI1105" s="23">
        <f>U1105*(_xlfn.XLOOKUP(K1105,'FX rates'!$A$2:$A$38,'FX rates'!$B$2:$B$38))</f>
        <v>0</v>
      </c>
      <c r="AJ1105" s="23">
        <f>Q1105*(_xlfn.XLOOKUP(K1105,'FX rates'!$A$2:$A$38,'FX rates'!$B$2:$B$38))</f>
        <v>183505.35</v>
      </c>
      <c r="AK1105" s="23">
        <f>R1105*(_xlfn.XLOOKUP(K1105,'FX rates'!$A$2:$A$38,'FX rates'!$B$2:$B$38))</f>
        <v>0</v>
      </c>
      <c r="AM1105" s="4"/>
      <c r="AN1105" s="4"/>
      <c r="AO1105" s="4"/>
      <c r="AP1105" s="32">
        <f t="shared" si="242"/>
        <v>1.7591891891891893</v>
      </c>
      <c r="AQ1105" s="32">
        <f t="shared" si="243"/>
        <v>0.77122577122577107</v>
      </c>
      <c r="AR1105" s="24">
        <f t="shared" si="248"/>
        <v>444704.04000000004</v>
      </c>
      <c r="AS1105" s="24">
        <f t="shared" si="249"/>
        <v>285472</v>
      </c>
      <c r="AT1105" s="24">
        <f t="shared" si="250"/>
        <v>802213.23600000003</v>
      </c>
      <c r="AU1105" s="24">
        <f t="shared" si="251"/>
        <v>89134.804000000004</v>
      </c>
    </row>
    <row r="1106" spans="1:47" x14ac:dyDescent="0.25">
      <c r="A1106" s="28" t="s">
        <v>15997</v>
      </c>
      <c r="B1106" s="28" t="s">
        <v>13950</v>
      </c>
      <c r="C1106" s="28" t="s">
        <v>13951</v>
      </c>
      <c r="D1106" s="28" t="s">
        <v>13952</v>
      </c>
      <c r="E1106" s="28" t="s">
        <v>13953</v>
      </c>
      <c r="F1106" s="29">
        <v>44714</v>
      </c>
      <c r="G1106" s="29">
        <v>44896</v>
      </c>
      <c r="H1106" s="28" t="s">
        <v>13954</v>
      </c>
      <c r="I1106" s="28" t="s">
        <v>16056</v>
      </c>
      <c r="J1106" s="28" t="s">
        <v>16033</v>
      </c>
      <c r="K1106" s="28" t="s">
        <v>13955</v>
      </c>
      <c r="L1106" s="27">
        <v>147840</v>
      </c>
      <c r="M1106" s="27">
        <v>161535.00000000003</v>
      </c>
      <c r="N1106" s="27">
        <v>0</v>
      </c>
      <c r="O1106" s="27">
        <v>0</v>
      </c>
      <c r="P1106" s="27">
        <f t="shared" si="238"/>
        <v>161535.00000000003</v>
      </c>
      <c r="Q1106" s="27">
        <v>0</v>
      </c>
      <c r="R1106" s="27">
        <v>0</v>
      </c>
      <c r="S1106" s="27">
        <v>0</v>
      </c>
      <c r="T1106" s="27">
        <f t="shared" si="239"/>
        <v>0</v>
      </c>
      <c r="U1106" s="27">
        <v>0</v>
      </c>
      <c r="V1106" s="27">
        <f t="shared" si="240"/>
        <v>309375</v>
      </c>
      <c r="W1106" s="28" t="s">
        <v>13956</v>
      </c>
      <c r="X1106" s="27">
        <v>155232</v>
      </c>
      <c r="Y1106" s="27">
        <f t="shared" si="244"/>
        <v>480075.75000000006</v>
      </c>
      <c r="Z1106" s="4" t="str" cm="1">
        <f t="array" ref="Z1106">_xlfn.IFS(YEARFRAC(F1106,G1106)&lt;1,"&lt;1 Year",YEARFRAC(F1106,G1106)&lt;=5,"1-5 Years",YEARFRAC(F1106,G1106)&gt;5,"&gt;5 Years")</f>
        <v>&lt;1 Year</v>
      </c>
      <c r="AA1106" s="24">
        <f>L1106*(_xlfn.XLOOKUP(K1106,'FX rates'!$A$2:$A$38,'FX rates'!$B$2:$B$38))</f>
        <v>196723.29601118277</v>
      </c>
      <c r="AB1106" s="24">
        <f>V1106*(_xlfn.XLOOKUP(K1106,'FX rates'!$A$2:$A$38,'FX rates'!$B$2:$B$38))</f>
        <v>411669.8437734014</v>
      </c>
      <c r="AC1106" s="24">
        <f>X1106*(_xlfn.XLOOKUP(W1106,'FX rates'!$A$2:$A$38,'FX rates'!$B$2:$B$38))</f>
        <v>206559.46081174188</v>
      </c>
      <c r="AD1106" s="24">
        <f>Y1106*(_xlfn.XLOOKUP(W1106,'FX rates'!$A$2:$A$38,'FX rates'!$B$2:$B$38))</f>
        <v>638812.79677381343</v>
      </c>
      <c r="AE1106" s="30">
        <f t="shared" si="245"/>
        <v>4.9999999999999864E-2</v>
      </c>
      <c r="AF1106" s="31">
        <f t="shared" si="246"/>
        <v>7392</v>
      </c>
      <c r="AG1106" s="23">
        <f t="shared" si="247"/>
        <v>214946.54776221863</v>
      </c>
      <c r="AH1106" s="35">
        <f t="shared" si="241"/>
        <v>1.3306500000756409</v>
      </c>
      <c r="AI1106" s="23">
        <f>U1106*(_xlfn.XLOOKUP(K1106,'FX rates'!$A$2:$A$38,'FX rates'!$B$2:$B$38))</f>
        <v>0</v>
      </c>
      <c r="AJ1106" s="23">
        <f>Q1106*(_xlfn.XLOOKUP(K1106,'FX rates'!$A$2:$A$38,'FX rates'!$B$2:$B$38))</f>
        <v>0</v>
      </c>
      <c r="AK1106" s="23">
        <f>R1106*(_xlfn.XLOOKUP(K1106,'FX rates'!$A$2:$A$38,'FX rates'!$B$2:$B$38))</f>
        <v>0</v>
      </c>
      <c r="AM1106" s="4"/>
      <c r="AN1106" s="4"/>
      <c r="AO1106" s="4"/>
      <c r="AP1106" s="32">
        <f t="shared" si="242"/>
        <v>1.0926339285714288</v>
      </c>
      <c r="AQ1106" s="32">
        <f t="shared" si="243"/>
        <v>0</v>
      </c>
      <c r="AR1106" s="24">
        <f t="shared" si="248"/>
        <v>324843.75000000006</v>
      </c>
      <c r="AS1106" s="24" t="str">
        <f t="shared" si="249"/>
        <v>0</v>
      </c>
      <c r="AT1106" s="24">
        <f t="shared" si="250"/>
        <v>574931.51709643216</v>
      </c>
      <c r="AU1106" s="24">
        <f t="shared" si="251"/>
        <v>63881.279677381273</v>
      </c>
    </row>
    <row r="1107" spans="1:47" x14ac:dyDescent="0.25">
      <c r="A1107" s="28" t="s">
        <v>15998</v>
      </c>
      <c r="B1107" s="28" t="s">
        <v>13957</v>
      </c>
      <c r="C1107" s="28" t="s">
        <v>13958</v>
      </c>
      <c r="D1107" s="28" t="s">
        <v>13959</v>
      </c>
      <c r="E1107" s="28" t="s">
        <v>13960</v>
      </c>
      <c r="F1107" s="29">
        <v>44714</v>
      </c>
      <c r="G1107" s="29">
        <v>44896</v>
      </c>
      <c r="H1107" s="28" t="s">
        <v>13961</v>
      </c>
      <c r="I1107" s="28" t="s">
        <v>16057</v>
      </c>
      <c r="J1107" s="28" t="s">
        <v>16046</v>
      </c>
      <c r="K1107" s="28" t="s">
        <v>13962</v>
      </c>
      <c r="L1107" s="27">
        <v>155374.99999999997</v>
      </c>
      <c r="M1107" s="27">
        <v>74052</v>
      </c>
      <c r="N1107" s="27">
        <v>0</v>
      </c>
      <c r="O1107" s="27">
        <v>0</v>
      </c>
      <c r="P1107" s="27">
        <f t="shared" si="238"/>
        <v>74052</v>
      </c>
      <c r="Q1107" s="27">
        <v>0</v>
      </c>
      <c r="R1107" s="27">
        <v>0</v>
      </c>
      <c r="S1107" s="27">
        <v>0</v>
      </c>
      <c r="T1107" s="27">
        <f t="shared" si="239"/>
        <v>0</v>
      </c>
      <c r="U1107" s="27">
        <v>0</v>
      </c>
      <c r="V1107" s="27">
        <f t="shared" si="240"/>
        <v>229426.99999999997</v>
      </c>
      <c r="W1107" s="28" t="s">
        <v>13963</v>
      </c>
      <c r="X1107" s="27">
        <v>160036.24999999997</v>
      </c>
      <c r="Y1107" s="27">
        <f t="shared" si="244"/>
        <v>396346.05999999994</v>
      </c>
      <c r="Z1107" s="4" t="str" cm="1">
        <f t="array" ref="Z1107">_xlfn.IFS(YEARFRAC(F1107,G1107)&lt;1,"&lt;1 Year",YEARFRAC(F1107,G1107)&lt;=5,"1-5 Years",YEARFRAC(F1107,G1107)&gt;5,"&gt;5 Years")</f>
        <v>&lt;1 Year</v>
      </c>
      <c r="AA1107" s="24">
        <f>L1107*(_xlfn.XLOOKUP(K1107,'FX rates'!$A$2:$A$38,'FX rates'!$B$2:$B$38))</f>
        <v>206749.74376175267</v>
      </c>
      <c r="AB1107" s="24">
        <f>V1107*(_xlfn.XLOOKUP(K1107,'FX rates'!$A$2:$A$38,'FX rates'!$B$2:$B$38))</f>
        <v>305287.03756735404</v>
      </c>
      <c r="AC1107" s="24">
        <f>X1107*(_xlfn.XLOOKUP(W1107,'FX rates'!$A$2:$A$38,'FX rates'!$B$2:$B$38))</f>
        <v>212952.23607460526</v>
      </c>
      <c r="AD1107" s="24">
        <f>Y1107*(_xlfn.XLOOKUP(W1107,'FX rates'!$A$2:$A$38,'FX rates'!$B$2:$B$38))</f>
        <v>527397.88476897986</v>
      </c>
      <c r="AE1107" s="30">
        <f t="shared" si="245"/>
        <v>3.000000000000002E-2</v>
      </c>
      <c r="AF1107" s="31">
        <f t="shared" si="246"/>
        <v>4661.25</v>
      </c>
      <c r="AG1107" s="23">
        <f t="shared" si="247"/>
        <v>98537.293805601366</v>
      </c>
      <c r="AH1107" s="35">
        <f t="shared" si="241"/>
        <v>1.3306500000756409</v>
      </c>
      <c r="AI1107" s="23">
        <f>U1107*(_xlfn.XLOOKUP(K1107,'FX rates'!$A$2:$A$38,'FX rates'!$B$2:$B$38))</f>
        <v>0</v>
      </c>
      <c r="AJ1107" s="23">
        <f>Q1107*(_xlfn.XLOOKUP(K1107,'FX rates'!$A$2:$A$38,'FX rates'!$B$2:$B$38))</f>
        <v>0</v>
      </c>
      <c r="AK1107" s="23">
        <f>R1107*(_xlfn.XLOOKUP(K1107,'FX rates'!$A$2:$A$38,'FX rates'!$B$2:$B$38))</f>
        <v>0</v>
      </c>
      <c r="AM1107" s="4"/>
      <c r="AN1107" s="4"/>
      <c r="AO1107" s="4"/>
      <c r="AP1107" s="32">
        <f t="shared" si="242"/>
        <v>0.47660176991150449</v>
      </c>
      <c r="AQ1107" s="32">
        <f t="shared" si="243"/>
        <v>0</v>
      </c>
      <c r="AR1107" s="24">
        <f t="shared" si="248"/>
        <v>236309.80999999994</v>
      </c>
      <c r="AS1107" s="24" t="str">
        <f t="shared" si="249"/>
        <v>0</v>
      </c>
      <c r="AT1107" s="24">
        <f t="shared" si="250"/>
        <v>474658.09629208187</v>
      </c>
      <c r="AU1107" s="24">
        <f t="shared" si="251"/>
        <v>52739.788476897986</v>
      </c>
    </row>
    <row r="1108" spans="1:47" x14ac:dyDescent="0.25">
      <c r="A1108" s="28" t="s">
        <v>15999</v>
      </c>
      <c r="B1108" s="28" t="s">
        <v>11831</v>
      </c>
      <c r="C1108" s="28" t="s">
        <v>11832</v>
      </c>
      <c r="D1108" s="28" t="s">
        <v>11833</v>
      </c>
      <c r="E1108" s="28" t="s">
        <v>11834</v>
      </c>
      <c r="F1108" s="29">
        <v>44714</v>
      </c>
      <c r="G1108" s="29">
        <v>44896</v>
      </c>
      <c r="H1108" s="28" t="s">
        <v>11835</v>
      </c>
      <c r="I1108" s="28" t="s">
        <v>16046</v>
      </c>
      <c r="J1108" s="28" t="s">
        <v>16049</v>
      </c>
      <c r="K1108" s="34" t="s">
        <v>20</v>
      </c>
      <c r="L1108" s="4">
        <v>135000</v>
      </c>
      <c r="M1108" s="4">
        <v>7800</v>
      </c>
      <c r="N1108" s="27">
        <v>1000</v>
      </c>
      <c r="O1108" s="27">
        <v>500</v>
      </c>
      <c r="P1108" s="27">
        <f t="shared" si="238"/>
        <v>9300</v>
      </c>
      <c r="Q1108" s="27">
        <v>3000</v>
      </c>
      <c r="R1108" s="27">
        <v>0</v>
      </c>
      <c r="S1108" s="27">
        <v>500</v>
      </c>
      <c r="T1108" s="27">
        <f t="shared" si="239"/>
        <v>3500</v>
      </c>
      <c r="U1108" s="27">
        <v>15000</v>
      </c>
      <c r="V1108" s="27">
        <f t="shared" si="240"/>
        <v>162800</v>
      </c>
      <c r="W1108" s="34" t="s">
        <v>20</v>
      </c>
      <c r="X1108" s="27">
        <v>148500</v>
      </c>
      <c r="Y1108" s="27">
        <f t="shared" si="244"/>
        <v>454630</v>
      </c>
      <c r="Z1108" s="4" t="str" cm="1">
        <f t="array" ref="Z1108">_xlfn.IFS(YEARFRAC(F1108,G1108)&lt;1,"&lt;1 Year",YEARFRAC(F1108,G1108)&lt;=5,"1-5 Years",YEARFRAC(F1108,G1108)&gt;5,"&gt;5 Years")</f>
        <v>&lt;1 Year</v>
      </c>
      <c r="AA1108" s="24">
        <f>L1108*(_xlfn.XLOOKUP(K1108,'FX rates'!$A$2:$A$38,'FX rates'!$B$2:$B$38))</f>
        <v>135000</v>
      </c>
      <c r="AB1108" s="24">
        <f>V1108*(_xlfn.XLOOKUP(K1108,'FX rates'!$A$2:$A$38,'FX rates'!$B$2:$B$38))</f>
        <v>162800</v>
      </c>
      <c r="AC1108" s="24">
        <f>X1108*(_xlfn.XLOOKUP(W1108,'FX rates'!$A$2:$A$38,'FX rates'!$B$2:$B$38))</f>
        <v>148500</v>
      </c>
      <c r="AD1108" s="24">
        <f>Y1108*(_xlfn.XLOOKUP(W1108,'FX rates'!$A$2:$A$38,'FX rates'!$B$2:$B$38))</f>
        <v>454630</v>
      </c>
      <c r="AE1108" s="30">
        <f t="shared" si="245"/>
        <v>0.1</v>
      </c>
      <c r="AF1108" s="31">
        <f t="shared" si="246"/>
        <v>13500</v>
      </c>
      <c r="AG1108" s="23">
        <f t="shared" si="247"/>
        <v>27800</v>
      </c>
      <c r="AH1108" s="35">
        <f t="shared" si="241"/>
        <v>1</v>
      </c>
      <c r="AI1108" s="23">
        <f>U1108*(_xlfn.XLOOKUP(K1108,'FX rates'!$A$2:$A$38,'FX rates'!$B$2:$B$38))</f>
        <v>15000</v>
      </c>
      <c r="AJ1108" s="23">
        <f>Q1108*(_xlfn.XLOOKUP(K1108,'FX rates'!$A$2:$A$38,'FX rates'!$B$2:$B$38))</f>
        <v>3000</v>
      </c>
      <c r="AK1108" s="23">
        <f>R1108*(_xlfn.XLOOKUP(K1108,'FX rates'!$A$2:$A$38,'FX rates'!$B$2:$B$38))</f>
        <v>0</v>
      </c>
      <c r="AM1108" s="4"/>
      <c r="AN1108" s="4"/>
      <c r="AO1108" s="4"/>
      <c r="AP1108" s="32">
        <f t="shared" si="242"/>
        <v>5.7777777777777775E-2</v>
      </c>
      <c r="AQ1108" s="32">
        <f t="shared" si="243"/>
        <v>3.7037037037037038E-3</v>
      </c>
      <c r="AR1108" s="24">
        <f t="shared" si="248"/>
        <v>157080</v>
      </c>
      <c r="AS1108" s="24">
        <f t="shared" si="249"/>
        <v>149050</v>
      </c>
      <c r="AT1108" s="24">
        <f t="shared" si="250"/>
        <v>409167</v>
      </c>
      <c r="AU1108" s="24">
        <f t="shared" si="251"/>
        <v>45463</v>
      </c>
    </row>
    <row r="1109" spans="1:47" x14ac:dyDescent="0.25">
      <c r="A1109" s="28" t="s">
        <v>16000</v>
      </c>
      <c r="B1109" s="28" t="s">
        <v>13971</v>
      </c>
      <c r="C1109" s="28" t="s">
        <v>13972</v>
      </c>
      <c r="D1109" s="28" t="s">
        <v>13973</v>
      </c>
      <c r="E1109" s="28" t="s">
        <v>13974</v>
      </c>
      <c r="F1109" s="29">
        <v>44714</v>
      </c>
      <c r="G1109" s="29">
        <v>44896</v>
      </c>
      <c r="H1109" s="28" t="s">
        <v>13975</v>
      </c>
      <c r="I1109" s="28" t="s">
        <v>16043</v>
      </c>
      <c r="J1109" s="28" t="s">
        <v>16054</v>
      </c>
      <c r="K1109" s="28" t="s">
        <v>13976</v>
      </c>
      <c r="L1109" s="27">
        <v>235620.00000000003</v>
      </c>
      <c r="M1109" s="27">
        <v>198660.00000000003</v>
      </c>
      <c r="N1109" s="27">
        <v>0</v>
      </c>
      <c r="O1109" s="27">
        <v>0</v>
      </c>
      <c r="P1109" s="27">
        <f t="shared" si="238"/>
        <v>198660.00000000003</v>
      </c>
      <c r="Q1109" s="27">
        <v>0</v>
      </c>
      <c r="R1109" s="27">
        <v>0</v>
      </c>
      <c r="S1109" s="27">
        <v>0</v>
      </c>
      <c r="T1109" s="27">
        <f t="shared" si="239"/>
        <v>0</v>
      </c>
      <c r="U1109" s="27">
        <v>0</v>
      </c>
      <c r="V1109" s="27">
        <f t="shared" si="240"/>
        <v>434280.00000000006</v>
      </c>
      <c r="W1109" s="28" t="s">
        <v>13977</v>
      </c>
      <c r="X1109" s="27">
        <v>256825.80000000005</v>
      </c>
      <c r="Y1109" s="27">
        <f t="shared" si="244"/>
        <v>730191.00000000023</v>
      </c>
      <c r="Z1109" s="4" t="str" cm="1">
        <f t="array" ref="Z1109">_xlfn.IFS(YEARFRAC(F1109,G1109)&lt;1,"&lt;1 Year",YEARFRAC(F1109,G1109)&lt;=5,"1-5 Years",YEARFRAC(F1109,G1109)&gt;5,"&gt;5 Years")</f>
        <v>&lt;1 Year</v>
      </c>
      <c r="AA1109" s="24">
        <f>L1109*(_xlfn.XLOOKUP(K1109,'FX rates'!$A$2:$A$38,'FX rates'!$B$2:$B$38))</f>
        <v>178281.87300627999</v>
      </c>
      <c r="AB1109" s="24">
        <f>V1109*(_xlfn.XLOOKUP(K1109,'FX rates'!$A$2:$A$38,'FX rates'!$B$2:$B$38))</f>
        <v>328597.96201157488</v>
      </c>
      <c r="AC1109" s="24">
        <f>X1109*(_xlfn.XLOOKUP(W1109,'FX rates'!$A$2:$A$38,'FX rates'!$B$2:$B$38))</f>
        <v>194327.2415768452</v>
      </c>
      <c r="AD1109" s="24">
        <f>Y1109*(_xlfn.XLOOKUP(W1109,'FX rates'!$A$2:$A$38,'FX rates'!$B$2:$B$38))</f>
        <v>552499.02016946196</v>
      </c>
      <c r="AE1109" s="30">
        <f t="shared" si="245"/>
        <v>9.0000000000000108E-2</v>
      </c>
      <c r="AF1109" s="31">
        <f t="shared" si="246"/>
        <v>21205.800000000017</v>
      </c>
      <c r="AG1109" s="23">
        <f t="shared" si="247"/>
        <v>150316.0890052949</v>
      </c>
      <c r="AH1109" s="35">
        <f t="shared" si="241"/>
        <v>0.75665000002665295</v>
      </c>
      <c r="AI1109" s="23">
        <f>U1109*(_xlfn.XLOOKUP(K1109,'FX rates'!$A$2:$A$38,'FX rates'!$B$2:$B$38))</f>
        <v>0</v>
      </c>
      <c r="AJ1109" s="23">
        <f>Q1109*(_xlfn.XLOOKUP(K1109,'FX rates'!$A$2:$A$38,'FX rates'!$B$2:$B$38))</f>
        <v>0</v>
      </c>
      <c r="AK1109" s="23">
        <f>R1109*(_xlfn.XLOOKUP(K1109,'FX rates'!$A$2:$A$38,'FX rates'!$B$2:$B$38))</f>
        <v>0</v>
      </c>
      <c r="AM1109" s="4"/>
      <c r="AN1109" s="4"/>
      <c r="AO1109" s="4"/>
      <c r="AP1109" s="32">
        <f t="shared" si="242"/>
        <v>0.84313725490196079</v>
      </c>
      <c r="AQ1109" s="32">
        <f t="shared" si="243"/>
        <v>0</v>
      </c>
      <c r="AR1109" s="24">
        <f t="shared" si="248"/>
        <v>473365.20000000013</v>
      </c>
      <c r="AS1109" s="24" t="str">
        <f t="shared" si="249"/>
        <v>0</v>
      </c>
      <c r="AT1109" s="24">
        <f t="shared" si="250"/>
        <v>497249.11815251579</v>
      </c>
      <c r="AU1109" s="24">
        <f t="shared" si="251"/>
        <v>55249.902016946173</v>
      </c>
    </row>
    <row r="1110" spans="1:47" x14ac:dyDescent="0.25">
      <c r="A1110" s="28" t="s">
        <v>16001</v>
      </c>
      <c r="B1110" s="28" t="s">
        <v>13978</v>
      </c>
      <c r="C1110" s="28" t="s">
        <v>13979</v>
      </c>
      <c r="D1110" s="28" t="s">
        <v>13980</v>
      </c>
      <c r="E1110" s="28" t="s">
        <v>13981</v>
      </c>
      <c r="F1110" s="29">
        <v>44714</v>
      </c>
      <c r="G1110" s="29">
        <v>44896</v>
      </c>
      <c r="H1110" s="28" t="s">
        <v>13982</v>
      </c>
      <c r="I1110" s="28" t="s">
        <v>16042</v>
      </c>
      <c r="J1110" s="28" t="s">
        <v>16052</v>
      </c>
      <c r="K1110" s="28" t="s">
        <v>13983</v>
      </c>
      <c r="L1110" s="27">
        <v>294250</v>
      </c>
      <c r="M1110" s="27">
        <v>351450.00000000006</v>
      </c>
      <c r="N1110" s="27">
        <v>0</v>
      </c>
      <c r="O1110" s="27">
        <v>0</v>
      </c>
      <c r="P1110" s="27">
        <f t="shared" si="238"/>
        <v>351450.00000000006</v>
      </c>
      <c r="Q1110" s="27">
        <v>0</v>
      </c>
      <c r="R1110" s="27">
        <v>0</v>
      </c>
      <c r="S1110" s="27">
        <v>0</v>
      </c>
      <c r="T1110" s="27">
        <f t="shared" si="239"/>
        <v>0</v>
      </c>
      <c r="U1110" s="27">
        <v>0</v>
      </c>
      <c r="V1110" s="27">
        <f t="shared" si="240"/>
        <v>645700</v>
      </c>
      <c r="W1110" s="28" t="s">
        <v>13984</v>
      </c>
      <c r="X1110" s="27">
        <v>320732.5</v>
      </c>
      <c r="Y1110" s="27">
        <f t="shared" si="244"/>
        <v>1024545.5</v>
      </c>
      <c r="Z1110" s="4" t="str" cm="1">
        <f t="array" ref="Z1110">_xlfn.IFS(YEARFRAC(F1110,G1110)&lt;1,"&lt;1 Year",YEARFRAC(F1110,G1110)&lt;=5,"1-5 Years",YEARFRAC(F1110,G1110)&gt;5,"&gt;5 Years")</f>
        <v>&lt;1 Year</v>
      </c>
      <c r="AA1110" s="24">
        <f>L1110*(_xlfn.XLOOKUP(K1110,'FX rates'!$A$2:$A$38,'FX rates'!$B$2:$B$38))</f>
        <v>294250</v>
      </c>
      <c r="AB1110" s="24">
        <f>V1110*(_xlfn.XLOOKUP(K1110,'FX rates'!$A$2:$A$38,'FX rates'!$B$2:$B$38))</f>
        <v>645700</v>
      </c>
      <c r="AC1110" s="24">
        <f>X1110*(_xlfn.XLOOKUP(W1110,'FX rates'!$A$2:$A$38,'FX rates'!$B$2:$B$38))</f>
        <v>320732.5</v>
      </c>
      <c r="AD1110" s="24">
        <f>Y1110*(_xlfn.XLOOKUP(W1110,'FX rates'!$A$2:$A$38,'FX rates'!$B$2:$B$38))</f>
        <v>1024545.5</v>
      </c>
      <c r="AE1110" s="30">
        <f t="shared" si="245"/>
        <v>0.09</v>
      </c>
      <c r="AF1110" s="31">
        <f t="shared" si="246"/>
        <v>26482.5</v>
      </c>
      <c r="AG1110" s="23">
        <f t="shared" si="247"/>
        <v>351450</v>
      </c>
      <c r="AH1110" s="35">
        <f t="shared" si="241"/>
        <v>1</v>
      </c>
      <c r="AI1110" s="23">
        <f>U1110*(_xlfn.XLOOKUP(K1110,'FX rates'!$A$2:$A$38,'FX rates'!$B$2:$B$38))</f>
        <v>0</v>
      </c>
      <c r="AJ1110" s="23">
        <f>Q1110*(_xlfn.XLOOKUP(K1110,'FX rates'!$A$2:$A$38,'FX rates'!$B$2:$B$38))</f>
        <v>0</v>
      </c>
      <c r="AK1110" s="23">
        <f>R1110*(_xlfn.XLOOKUP(K1110,'FX rates'!$A$2:$A$38,'FX rates'!$B$2:$B$38))</f>
        <v>0</v>
      </c>
      <c r="AM1110" s="4"/>
      <c r="AN1110" s="4"/>
      <c r="AO1110" s="4"/>
      <c r="AP1110" s="32">
        <f t="shared" si="242"/>
        <v>1.1943925233644861</v>
      </c>
      <c r="AQ1110" s="32">
        <f t="shared" si="243"/>
        <v>0</v>
      </c>
      <c r="AR1110" s="24">
        <f t="shared" si="248"/>
        <v>703813</v>
      </c>
      <c r="AS1110" s="24" t="str">
        <f t="shared" si="249"/>
        <v>0</v>
      </c>
      <c r="AT1110" s="24">
        <f t="shared" si="250"/>
        <v>922090.95000000007</v>
      </c>
      <c r="AU1110" s="24">
        <f t="shared" si="251"/>
        <v>102454.54999999993</v>
      </c>
    </row>
    <row r="1111" spans="1:47" x14ac:dyDescent="0.25">
      <c r="A1111" s="28" t="s">
        <v>16002</v>
      </c>
      <c r="B1111" s="28" t="s">
        <v>13985</v>
      </c>
      <c r="C1111" s="28" t="s">
        <v>13986</v>
      </c>
      <c r="D1111" s="28" t="s">
        <v>13987</v>
      </c>
      <c r="E1111" s="28" t="s">
        <v>13988</v>
      </c>
      <c r="F1111" s="29">
        <v>44714</v>
      </c>
      <c r="G1111" s="29">
        <v>44896</v>
      </c>
      <c r="H1111" s="28" t="s">
        <v>13989</v>
      </c>
      <c r="I1111" s="28" t="s">
        <v>16036</v>
      </c>
      <c r="J1111" s="28" t="s">
        <v>16056</v>
      </c>
      <c r="K1111" s="28" t="s">
        <v>13990</v>
      </c>
      <c r="L1111" s="27">
        <v>181500.00000000003</v>
      </c>
      <c r="M1111" s="27">
        <v>239580.00000000003</v>
      </c>
      <c r="N1111" s="27">
        <v>0</v>
      </c>
      <c r="O1111" s="27">
        <v>0</v>
      </c>
      <c r="P1111" s="27">
        <f t="shared" si="238"/>
        <v>239580.00000000003</v>
      </c>
      <c r="Q1111" s="27">
        <v>0</v>
      </c>
      <c r="R1111" s="27">
        <v>0</v>
      </c>
      <c r="S1111" s="27">
        <v>0</v>
      </c>
      <c r="T1111" s="27">
        <f t="shared" si="239"/>
        <v>0</v>
      </c>
      <c r="U1111" s="27">
        <v>0</v>
      </c>
      <c r="V1111" s="27">
        <f t="shared" si="240"/>
        <v>421080.00000000006</v>
      </c>
      <c r="W1111" s="28" t="s">
        <v>13991</v>
      </c>
      <c r="X1111" s="27">
        <v>190575.00000000003</v>
      </c>
      <c r="Y1111" s="27">
        <f t="shared" si="244"/>
        <v>632709.00000000012</v>
      </c>
      <c r="Z1111" s="4" t="str" cm="1">
        <f t="array" ref="Z1111">_xlfn.IFS(YEARFRAC(F1111,G1111)&lt;1,"&lt;1 Year",YEARFRAC(F1111,G1111)&lt;=5,"1-5 Years",YEARFRAC(F1111,G1111)&gt;5,"&gt;5 Years")</f>
        <v>&lt;1 Year</v>
      </c>
      <c r="AA1111" s="24">
        <f>L1111*(_xlfn.XLOOKUP(K1111,'FX rates'!$A$2:$A$38,'FX rates'!$B$2:$B$38))</f>
        <v>181500.00000000003</v>
      </c>
      <c r="AB1111" s="24">
        <f>V1111*(_xlfn.XLOOKUP(K1111,'FX rates'!$A$2:$A$38,'FX rates'!$B$2:$B$38))</f>
        <v>421080.00000000006</v>
      </c>
      <c r="AC1111" s="24">
        <f>X1111*(_xlfn.XLOOKUP(W1111,'FX rates'!$A$2:$A$38,'FX rates'!$B$2:$B$38))</f>
        <v>190575.00000000003</v>
      </c>
      <c r="AD1111" s="24">
        <f>Y1111*(_xlfn.XLOOKUP(W1111,'FX rates'!$A$2:$A$38,'FX rates'!$B$2:$B$38))</f>
        <v>632709.00000000012</v>
      </c>
      <c r="AE1111" s="30">
        <f t="shared" si="245"/>
        <v>4.9999999999999989E-2</v>
      </c>
      <c r="AF1111" s="31">
        <f t="shared" si="246"/>
        <v>9075</v>
      </c>
      <c r="AG1111" s="23">
        <f t="shared" si="247"/>
        <v>239580.00000000003</v>
      </c>
      <c r="AH1111" s="35">
        <f t="shared" si="241"/>
        <v>1</v>
      </c>
      <c r="AI1111" s="23">
        <f>U1111*(_xlfn.XLOOKUP(K1111,'FX rates'!$A$2:$A$38,'FX rates'!$B$2:$B$38))</f>
        <v>0</v>
      </c>
      <c r="AJ1111" s="23">
        <f>Q1111*(_xlfn.XLOOKUP(K1111,'FX rates'!$A$2:$A$38,'FX rates'!$B$2:$B$38))</f>
        <v>0</v>
      </c>
      <c r="AK1111" s="23">
        <f>R1111*(_xlfn.XLOOKUP(K1111,'FX rates'!$A$2:$A$38,'FX rates'!$B$2:$B$38))</f>
        <v>0</v>
      </c>
      <c r="AM1111" s="4"/>
      <c r="AN1111" s="4"/>
      <c r="AO1111" s="4"/>
      <c r="AP1111" s="32">
        <f t="shared" si="242"/>
        <v>1.3199999999999998</v>
      </c>
      <c r="AQ1111" s="32">
        <f t="shared" si="243"/>
        <v>0</v>
      </c>
      <c r="AR1111" s="24">
        <f t="shared" si="248"/>
        <v>442134.00000000006</v>
      </c>
      <c r="AS1111" s="24" t="str">
        <f t="shared" si="249"/>
        <v>0</v>
      </c>
      <c r="AT1111" s="24">
        <f t="shared" si="250"/>
        <v>569438.10000000009</v>
      </c>
      <c r="AU1111" s="24">
        <f t="shared" si="251"/>
        <v>63270.900000000023</v>
      </c>
    </row>
    <row r="1112" spans="1:47" x14ac:dyDescent="0.25">
      <c r="A1112" s="28" t="s">
        <v>16003</v>
      </c>
      <c r="B1112" s="28" t="s">
        <v>13992</v>
      </c>
      <c r="C1112" s="28" t="s">
        <v>13993</v>
      </c>
      <c r="D1112" s="28" t="s">
        <v>13994</v>
      </c>
      <c r="E1112" s="28" t="s">
        <v>13995</v>
      </c>
      <c r="F1112" s="29">
        <v>44714</v>
      </c>
      <c r="G1112" s="29">
        <v>44896</v>
      </c>
      <c r="H1112" s="28" t="s">
        <v>13996</v>
      </c>
      <c r="I1112" s="28" t="s">
        <v>16051</v>
      </c>
      <c r="J1112" s="28" t="s">
        <v>16046</v>
      </c>
      <c r="K1112" s="28" t="s">
        <v>13997</v>
      </c>
      <c r="L1112" s="27">
        <v>206910.00000000006</v>
      </c>
      <c r="M1112" s="27">
        <v>172040.00000000003</v>
      </c>
      <c r="N1112" s="27">
        <v>0</v>
      </c>
      <c r="O1112" s="27">
        <v>0</v>
      </c>
      <c r="P1112" s="27">
        <f t="shared" si="238"/>
        <v>172040.00000000003</v>
      </c>
      <c r="Q1112" s="27">
        <v>0</v>
      </c>
      <c r="R1112" s="27">
        <v>0</v>
      </c>
      <c r="S1112" s="27">
        <v>0</v>
      </c>
      <c r="T1112" s="27">
        <f t="shared" si="239"/>
        <v>0</v>
      </c>
      <c r="U1112" s="27">
        <v>0</v>
      </c>
      <c r="V1112" s="27">
        <f t="shared" si="240"/>
        <v>378950.00000000012</v>
      </c>
      <c r="W1112" s="28" t="s">
        <v>13998</v>
      </c>
      <c r="X1112" s="27">
        <v>237946.50000000006</v>
      </c>
      <c r="Y1112" s="27">
        <f t="shared" si="244"/>
        <v>673739.00000000012</v>
      </c>
      <c r="Z1112" s="4" t="str" cm="1">
        <f t="array" ref="Z1112">_xlfn.IFS(YEARFRAC(F1112,G1112)&lt;1,"&lt;1 Year",YEARFRAC(F1112,G1112)&lt;=5,"1-5 Years",YEARFRAC(F1112,G1112)&gt;5,"&gt;5 Years")</f>
        <v>&lt;1 Year</v>
      </c>
      <c r="AA1112" s="24">
        <f>L1112*(_xlfn.XLOOKUP(K1112,'FX rates'!$A$2:$A$38,'FX rates'!$B$2:$B$38))</f>
        <v>206910.00000000006</v>
      </c>
      <c r="AB1112" s="24">
        <f>V1112*(_xlfn.XLOOKUP(K1112,'FX rates'!$A$2:$A$38,'FX rates'!$B$2:$B$38))</f>
        <v>378950.00000000012</v>
      </c>
      <c r="AC1112" s="24">
        <f>X1112*(_xlfn.XLOOKUP(W1112,'FX rates'!$A$2:$A$38,'FX rates'!$B$2:$B$38))</f>
        <v>237946.50000000006</v>
      </c>
      <c r="AD1112" s="24">
        <f>Y1112*(_xlfn.XLOOKUP(W1112,'FX rates'!$A$2:$A$38,'FX rates'!$B$2:$B$38))</f>
        <v>673739.00000000012</v>
      </c>
      <c r="AE1112" s="30">
        <f t="shared" si="245"/>
        <v>0.14999999999999997</v>
      </c>
      <c r="AF1112" s="31">
        <f t="shared" si="246"/>
        <v>31036.5</v>
      </c>
      <c r="AG1112" s="23">
        <f t="shared" si="247"/>
        <v>172040.00000000006</v>
      </c>
      <c r="AH1112" s="35">
        <f t="shared" si="241"/>
        <v>1</v>
      </c>
      <c r="AI1112" s="23">
        <f>U1112*(_xlfn.XLOOKUP(K1112,'FX rates'!$A$2:$A$38,'FX rates'!$B$2:$B$38))</f>
        <v>0</v>
      </c>
      <c r="AJ1112" s="23">
        <f>Q1112*(_xlfn.XLOOKUP(K1112,'FX rates'!$A$2:$A$38,'FX rates'!$B$2:$B$38))</f>
        <v>0</v>
      </c>
      <c r="AK1112" s="23">
        <f>R1112*(_xlfn.XLOOKUP(K1112,'FX rates'!$A$2:$A$38,'FX rates'!$B$2:$B$38))</f>
        <v>0</v>
      </c>
      <c r="AM1112" s="4"/>
      <c r="AN1112" s="4"/>
      <c r="AO1112" s="4"/>
      <c r="AP1112" s="32">
        <f t="shared" si="242"/>
        <v>0.83147262094630503</v>
      </c>
      <c r="AQ1112" s="32">
        <f t="shared" si="243"/>
        <v>0</v>
      </c>
      <c r="AR1112" s="24">
        <f t="shared" si="248"/>
        <v>435792.50000000006</v>
      </c>
      <c r="AS1112" s="24" t="str">
        <f t="shared" si="249"/>
        <v>0</v>
      </c>
      <c r="AT1112" s="24">
        <f t="shared" si="250"/>
        <v>606365.10000000009</v>
      </c>
      <c r="AU1112" s="24">
        <f t="shared" si="251"/>
        <v>67373.900000000023</v>
      </c>
    </row>
    <row r="1113" spans="1:47" x14ac:dyDescent="0.25">
      <c r="A1113" s="28" t="s">
        <v>14006</v>
      </c>
      <c r="B1113" s="28" t="s">
        <v>15</v>
      </c>
      <c r="C1113" s="28" t="s">
        <v>16</v>
      </c>
      <c r="D1113" s="28" t="s">
        <v>17</v>
      </c>
      <c r="E1113" s="28" t="s">
        <v>18</v>
      </c>
      <c r="F1113" s="29">
        <v>39020</v>
      </c>
      <c r="G1113" s="29">
        <v>44896</v>
      </c>
      <c r="H1113" s="28" t="s">
        <v>19</v>
      </c>
      <c r="I1113" s="28" t="s">
        <v>16034</v>
      </c>
      <c r="J1113" s="28" t="s">
        <v>16035</v>
      </c>
      <c r="K1113" s="28" t="s">
        <v>21</v>
      </c>
      <c r="L1113" s="27">
        <v>256520.00000000006</v>
      </c>
      <c r="M1113" s="27">
        <v>71910</v>
      </c>
      <c r="N1113" s="27">
        <v>5000</v>
      </c>
      <c r="O1113" s="27">
        <v>1000</v>
      </c>
      <c r="P1113" s="27">
        <f t="shared" si="238"/>
        <v>77910</v>
      </c>
      <c r="Q1113" s="27">
        <v>3000</v>
      </c>
      <c r="R1113" s="27">
        <v>0</v>
      </c>
      <c r="S1113" s="27">
        <v>500</v>
      </c>
      <c r="T1113" s="27">
        <f t="shared" si="239"/>
        <v>3500</v>
      </c>
      <c r="U1113" s="27">
        <v>25000</v>
      </c>
      <c r="V1113" s="27">
        <f t="shared" si="240"/>
        <v>362930.00000000006</v>
      </c>
      <c r="W1113" s="28" t="s">
        <v>20</v>
      </c>
      <c r="X1113" s="27">
        <v>266780.80000000005</v>
      </c>
      <c r="Y1113" s="27">
        <f t="shared" si="244"/>
        <v>876168.8</v>
      </c>
      <c r="Z1113" s="4" t="str" cm="1">
        <f t="array" ref="Z1113">_xlfn.IFS(YEARFRAC(F1113,G1113)&lt;1,"&lt;1 Year",YEARFRAC(F1113,G1113)&lt;=5,"1-5 Years",YEARFRAC(F1113,G1113)&gt;5,"&gt;5 Years")</f>
        <v>&gt;5 Years</v>
      </c>
      <c r="AA1113" s="24">
        <f>L1113*(_xlfn.XLOOKUP(K1113,'FX rates'!$A$2:$A$38,'FX rates'!$B$2:$B$38))</f>
        <v>256520.00000000006</v>
      </c>
      <c r="AB1113" s="24">
        <f>V1113*(_xlfn.XLOOKUP(K1113,'FX rates'!$A$2:$A$38,'FX rates'!$B$2:$B$38))</f>
        <v>362930.00000000006</v>
      </c>
      <c r="AC1113" s="24">
        <f>X1113*(_xlfn.XLOOKUP(W1113,'FX rates'!$A$2:$A$38,'FX rates'!$B$2:$B$38))</f>
        <v>266780.80000000005</v>
      </c>
      <c r="AD1113" s="24">
        <f>Y1113*(_xlfn.XLOOKUP(W1113,'FX rates'!$A$2:$A$38,'FX rates'!$B$2:$B$38))</f>
        <v>876168.8</v>
      </c>
      <c r="AE1113" s="30">
        <f t="shared" si="245"/>
        <v>3.9999999999999945E-2</v>
      </c>
      <c r="AF1113" s="31">
        <f t="shared" si="246"/>
        <v>10260.799999999988</v>
      </c>
      <c r="AG1113" s="23">
        <f t="shared" si="247"/>
        <v>106410</v>
      </c>
      <c r="AH1113" s="35">
        <f t="shared" si="241"/>
        <v>1</v>
      </c>
      <c r="AI1113" s="23">
        <f>U1113*(_xlfn.XLOOKUP(K1113,'FX rates'!$A$2:$A$38,'FX rates'!$B$2:$B$38))</f>
        <v>25000</v>
      </c>
      <c r="AJ1113" s="23">
        <f>Q1113*(_xlfn.XLOOKUP(K1113,'FX rates'!$A$2:$A$38,'FX rates'!$B$2:$B$38))</f>
        <v>3000</v>
      </c>
      <c r="AK1113" s="23">
        <f>R1113*(_xlfn.XLOOKUP(K1113,'FX rates'!$A$2:$A$38,'FX rates'!$B$2:$B$38))</f>
        <v>0</v>
      </c>
      <c r="AM1113" s="4"/>
      <c r="AN1113" s="4"/>
      <c r="AO1113" s="4"/>
      <c r="AP1113" s="32">
        <f t="shared" si="242"/>
        <v>0.28032901917979097</v>
      </c>
      <c r="AQ1113" s="32">
        <f t="shared" si="243"/>
        <v>3.8983315141119593E-3</v>
      </c>
      <c r="AR1113" s="24">
        <f t="shared" si="248"/>
        <v>341567.2</v>
      </c>
      <c r="AS1113" s="24">
        <f t="shared" si="249"/>
        <v>267820.80000000005</v>
      </c>
      <c r="AT1113" s="24">
        <f t="shared" si="250"/>
        <v>788551.92</v>
      </c>
      <c r="AU1113" s="24">
        <f t="shared" si="251"/>
        <v>87616.88</v>
      </c>
    </row>
    <row r="1114" spans="1:47" x14ac:dyDescent="0.25">
      <c r="A1114" s="28" t="s">
        <v>14024</v>
      </c>
      <c r="B1114" s="28" t="s">
        <v>10165</v>
      </c>
      <c r="C1114" s="28" t="s">
        <v>10166</v>
      </c>
      <c r="D1114" s="28" t="s">
        <v>10167</v>
      </c>
      <c r="E1114" s="28" t="s">
        <v>10168</v>
      </c>
      <c r="F1114" s="29">
        <v>40805</v>
      </c>
      <c r="G1114" s="29">
        <v>44896</v>
      </c>
      <c r="H1114" s="28" t="s">
        <v>10169</v>
      </c>
      <c r="I1114" s="28" t="s">
        <v>16038</v>
      </c>
      <c r="J1114" s="28" t="s">
        <v>16042</v>
      </c>
      <c r="K1114" s="28" t="s">
        <v>10170</v>
      </c>
      <c r="L1114" s="27">
        <v>12125454</v>
      </c>
      <c r="M1114" s="27">
        <v>1513600.0000000002</v>
      </c>
      <c r="N1114" s="27">
        <v>0</v>
      </c>
      <c r="O1114" s="27">
        <v>0</v>
      </c>
      <c r="P1114" s="27">
        <f t="shared" si="238"/>
        <v>1513600.0000000002</v>
      </c>
      <c r="Q1114" s="27">
        <v>0</v>
      </c>
      <c r="R1114" s="27">
        <v>0</v>
      </c>
      <c r="S1114" s="27">
        <v>0</v>
      </c>
      <c r="T1114" s="27">
        <f t="shared" si="239"/>
        <v>0</v>
      </c>
      <c r="U1114" s="27">
        <v>0</v>
      </c>
      <c r="V1114" s="27">
        <f t="shared" si="240"/>
        <v>13639054</v>
      </c>
      <c r="W1114" s="28" t="s">
        <v>10171</v>
      </c>
      <c r="X1114" s="27">
        <v>13701763.02</v>
      </c>
      <c r="Y1114" s="27">
        <f t="shared" si="244"/>
        <v>29113894.039999999</v>
      </c>
      <c r="Z1114" s="4" t="str" cm="1">
        <f t="array" ref="Z1114">_xlfn.IFS(YEARFRAC(F1114,G1114)&lt;1,"&lt;1 Year",YEARFRAC(F1114,G1114)&lt;=5,"1-5 Years",YEARFRAC(F1114,G1114)&gt;5,"&gt;5 Years")</f>
        <v>&gt;5 Years</v>
      </c>
      <c r="AA1114" s="24">
        <f>L1114*(_xlfn.XLOOKUP(K1114,'FX rates'!$A$2:$A$38,'FX rates'!$B$2:$B$38))</f>
        <v>111606.18528234157</v>
      </c>
      <c r="AB1114" s="24">
        <f>V1114*(_xlfn.XLOOKUP(K1114,'FX rates'!$A$2:$A$38,'FX rates'!$B$2:$B$38))</f>
        <v>125537.79741359474</v>
      </c>
      <c r="AC1114" s="24">
        <f>X1114*(_xlfn.XLOOKUP(W1114,'FX rates'!$A$2:$A$38,'FX rates'!$B$2:$B$38))</f>
        <v>126114.98936904597</v>
      </c>
      <c r="AD1114" s="24">
        <f>Y1114*(_xlfn.XLOOKUP(W1114,'FX rates'!$A$2:$A$38,'FX rates'!$B$2:$B$38))</f>
        <v>267972.70044640801</v>
      </c>
      <c r="AE1114" s="30">
        <f t="shared" si="245"/>
        <v>0.13</v>
      </c>
      <c r="AF1114" s="31">
        <f t="shared" si="246"/>
        <v>1576309.0199999996</v>
      </c>
      <c r="AG1114" s="23">
        <f t="shared" si="247"/>
        <v>13931.612131253176</v>
      </c>
      <c r="AH1114" s="35">
        <f t="shared" si="241"/>
        <v>9.2042891987666256E-3</v>
      </c>
      <c r="AI1114" s="23">
        <f>U1114*(_xlfn.XLOOKUP(K1114,'FX rates'!$A$2:$A$38,'FX rates'!$B$2:$B$38))</f>
        <v>0</v>
      </c>
      <c r="AJ1114" s="23">
        <f>Q1114*(_xlfn.XLOOKUP(K1114,'FX rates'!$A$2:$A$38,'FX rates'!$B$2:$B$38))</f>
        <v>0</v>
      </c>
      <c r="AK1114" s="23">
        <f>R1114*(_xlfn.XLOOKUP(K1114,'FX rates'!$A$2:$A$38,'FX rates'!$B$2:$B$38))</f>
        <v>0</v>
      </c>
      <c r="AM1114" s="4"/>
      <c r="AN1114" s="4"/>
      <c r="AO1114" s="4"/>
      <c r="AP1114" s="32">
        <f t="shared" si="242"/>
        <v>0.12482831570677685</v>
      </c>
      <c r="AQ1114" s="32">
        <f t="shared" si="243"/>
        <v>0</v>
      </c>
      <c r="AR1114" s="24">
        <f t="shared" si="248"/>
        <v>15412131.02</v>
      </c>
      <c r="AS1114" s="24" t="str">
        <f t="shared" si="249"/>
        <v>0</v>
      </c>
      <c r="AT1114" s="24">
        <f t="shared" si="250"/>
        <v>241175.43040176723</v>
      </c>
      <c r="AU1114" s="24">
        <f t="shared" si="251"/>
        <v>26797.270044640783</v>
      </c>
    </row>
    <row r="1115" spans="1:47" x14ac:dyDescent="0.25">
      <c r="A1115" s="28" t="s">
        <v>14204</v>
      </c>
      <c r="B1115" s="28" t="s">
        <v>1405</v>
      </c>
      <c r="C1115" s="28" t="s">
        <v>1406</v>
      </c>
      <c r="D1115" s="28" t="s">
        <v>1407</v>
      </c>
      <c r="E1115" s="28" t="s">
        <v>1408</v>
      </c>
      <c r="F1115" s="29">
        <v>40336</v>
      </c>
      <c r="G1115" s="29">
        <v>44896</v>
      </c>
      <c r="H1115" s="28" t="s">
        <v>1409</v>
      </c>
      <c r="I1115" s="28" t="s">
        <v>16036</v>
      </c>
      <c r="J1115" s="28" t="s">
        <v>16044</v>
      </c>
      <c r="K1115" s="28" t="s">
        <v>1410</v>
      </c>
      <c r="L1115" s="27">
        <v>87009.999999999985</v>
      </c>
      <c r="M1115" s="27">
        <v>13810.5</v>
      </c>
      <c r="N1115" s="27">
        <v>0</v>
      </c>
      <c r="O1115" s="27">
        <v>0</v>
      </c>
      <c r="P1115" s="27">
        <f t="shared" si="238"/>
        <v>13810.5</v>
      </c>
      <c r="Q1115" s="27">
        <v>0</v>
      </c>
      <c r="R1115" s="27">
        <v>6015</v>
      </c>
      <c r="S1115" s="27">
        <v>0</v>
      </c>
      <c r="T1115" s="27">
        <f t="shared" si="239"/>
        <v>6015</v>
      </c>
      <c r="U1115" s="27">
        <v>0</v>
      </c>
      <c r="V1115" s="27">
        <f t="shared" si="240"/>
        <v>106835.49999999999</v>
      </c>
      <c r="W1115" s="28" t="s">
        <v>1411</v>
      </c>
      <c r="X1115" s="27">
        <v>93100.7</v>
      </c>
      <c r="Y1115" s="27">
        <f t="shared" si="244"/>
        <v>200978.63500000001</v>
      </c>
      <c r="Z1115" s="4" t="str" cm="1">
        <f t="array" ref="Z1115">_xlfn.IFS(YEARFRAC(F1115,G1115)&lt;1,"&lt;1 Year",YEARFRAC(F1115,G1115)&lt;=5,"1-5 Years",YEARFRAC(F1115,G1115)&gt;5,"&gt;5 Years")</f>
        <v>&gt;5 Years</v>
      </c>
      <c r="AA1115" s="24">
        <f>L1115*(_xlfn.XLOOKUP(K1115,'FX rates'!$A$2:$A$38,'FX rates'!$B$2:$B$38))</f>
        <v>87009.999999999985</v>
      </c>
      <c r="AB1115" s="24">
        <f>V1115*(_xlfn.XLOOKUP(K1115,'FX rates'!$A$2:$A$38,'FX rates'!$B$2:$B$38))</f>
        <v>106835.49999999999</v>
      </c>
      <c r="AC1115" s="24">
        <f>X1115*(_xlfn.XLOOKUP(W1115,'FX rates'!$A$2:$A$38,'FX rates'!$B$2:$B$38))</f>
        <v>93100.7</v>
      </c>
      <c r="AD1115" s="24">
        <f>Y1115*(_xlfn.XLOOKUP(W1115,'FX rates'!$A$2:$A$38,'FX rates'!$B$2:$B$38))</f>
        <v>200978.63500000001</v>
      </c>
      <c r="AE1115" s="30">
        <f t="shared" si="245"/>
        <v>7.0000000000000145E-2</v>
      </c>
      <c r="AF1115" s="31">
        <f t="shared" si="246"/>
        <v>6090.7000000000116</v>
      </c>
      <c r="AG1115" s="23">
        <f t="shared" si="247"/>
        <v>19825.5</v>
      </c>
      <c r="AH1115" s="35">
        <f t="shared" si="241"/>
        <v>1</v>
      </c>
      <c r="AI1115" s="23">
        <f>U1115*(_xlfn.XLOOKUP(K1115,'FX rates'!$A$2:$A$38,'FX rates'!$B$2:$B$38))</f>
        <v>0</v>
      </c>
      <c r="AJ1115" s="23">
        <f>Q1115*(_xlfn.XLOOKUP(K1115,'FX rates'!$A$2:$A$38,'FX rates'!$B$2:$B$38))</f>
        <v>0</v>
      </c>
      <c r="AK1115" s="23">
        <f>R1115*(_xlfn.XLOOKUP(K1115,'FX rates'!$A$2:$A$38,'FX rates'!$B$2:$B$38))</f>
        <v>6015</v>
      </c>
      <c r="AM1115" s="4"/>
      <c r="AN1115" s="4"/>
      <c r="AO1115" s="4"/>
      <c r="AP1115" s="32">
        <f t="shared" si="242"/>
        <v>0.15872313527180787</v>
      </c>
      <c r="AQ1115" s="32">
        <f t="shared" si="243"/>
        <v>0</v>
      </c>
      <c r="AR1115" s="24">
        <f t="shared" si="248"/>
        <v>107877.935</v>
      </c>
      <c r="AS1115" s="24" t="str">
        <f t="shared" si="249"/>
        <v>0</v>
      </c>
      <c r="AT1115" s="24">
        <f t="shared" si="250"/>
        <v>180880.7715</v>
      </c>
      <c r="AU1115" s="24">
        <f t="shared" si="251"/>
        <v>20097.863500000007</v>
      </c>
    </row>
    <row r="1116" spans="1:47" x14ac:dyDescent="0.25">
      <c r="A1116" s="28" t="s">
        <v>16060</v>
      </c>
      <c r="B1116" s="28" t="s">
        <v>8</v>
      </c>
      <c r="C1116" s="28" t="s">
        <v>42</v>
      </c>
      <c r="D1116" s="28" t="s">
        <v>17</v>
      </c>
      <c r="E1116" s="28" t="s">
        <v>18</v>
      </c>
      <c r="F1116" s="29">
        <v>44714</v>
      </c>
      <c r="G1116" s="29">
        <v>44896</v>
      </c>
      <c r="H1116" s="28" t="s">
        <v>1444</v>
      </c>
      <c r="I1116" s="28" t="s">
        <v>16051</v>
      </c>
      <c r="J1116" s="28" t="s">
        <v>16046</v>
      </c>
      <c r="K1116" s="28" t="s">
        <v>20</v>
      </c>
      <c r="L1116" s="27">
        <v>222531</v>
      </c>
      <c r="M1116" s="27">
        <v>191000</v>
      </c>
      <c r="N1116" s="27">
        <v>0</v>
      </c>
      <c r="O1116" s="27">
        <v>0</v>
      </c>
      <c r="P1116" s="27">
        <f t="shared" si="238"/>
        <v>191000</v>
      </c>
      <c r="Q1116" s="27">
        <v>0</v>
      </c>
      <c r="R1116" s="27">
        <v>0</v>
      </c>
      <c r="S1116" s="27">
        <v>0</v>
      </c>
      <c r="T1116" s="27">
        <f t="shared" si="239"/>
        <v>0</v>
      </c>
      <c r="U1116" s="27">
        <v>1</v>
      </c>
      <c r="V1116" s="27">
        <f t="shared" si="240"/>
        <v>413532</v>
      </c>
      <c r="W1116" s="28" t="s">
        <v>20</v>
      </c>
      <c r="X1116" s="27">
        <v>247947.5</v>
      </c>
      <c r="Y1116" s="27">
        <f t="shared" si="244"/>
        <v>708710.1695718799</v>
      </c>
      <c r="Z1116" s="4" t="str" cm="1">
        <f t="array" ref="Z1116">_xlfn.IFS(YEARFRAC(F1116,G1116)&lt;1,"&lt;1 Year",YEARFRAC(F1116,G1116)&lt;=5,"1-5 Years",YEARFRAC(F1116,G1116)&gt;5,"&gt;5 Years")</f>
        <v>&lt;1 Year</v>
      </c>
      <c r="AA1116" s="24">
        <f>L1116*(_xlfn.XLOOKUP(K1116,'FX rates'!$A$2:$A$38,'FX rates'!$B$2:$B$38))</f>
        <v>222531</v>
      </c>
      <c r="AB1116" s="24">
        <f>V1116*(_xlfn.XLOOKUP(K1116,'FX rates'!$A$2:$A$38,'FX rates'!$B$2:$B$38))</f>
        <v>413532</v>
      </c>
      <c r="AC1116" s="24">
        <f>X1116*(_xlfn.XLOOKUP(W1116,'FX rates'!$A$2:$A$38,'FX rates'!$B$2:$B$38))</f>
        <v>247947.5</v>
      </c>
      <c r="AD1116" s="24">
        <f>Y1116*(_xlfn.XLOOKUP(W1116,'FX rates'!$A$2:$A$38,'FX rates'!$B$2:$B$38))</f>
        <v>708710.1695718799</v>
      </c>
      <c r="AE1116" s="30">
        <f t="shared" si="245"/>
        <v>0.11421554749675326</v>
      </c>
      <c r="AF1116" s="31">
        <f t="shared" si="246"/>
        <v>25416.5</v>
      </c>
      <c r="AG1116" s="23">
        <f t="shared" si="247"/>
        <v>191001</v>
      </c>
      <c r="AH1116" s="35">
        <f t="shared" si="241"/>
        <v>1</v>
      </c>
      <c r="AI1116" s="23">
        <f>U1116*(_xlfn.XLOOKUP(K1116,'FX rates'!$A$2:$A$38,'FX rates'!$B$2:$B$38))</f>
        <v>1</v>
      </c>
      <c r="AJ1116" s="23">
        <f>Q1116*(_xlfn.XLOOKUP(K1116,'FX rates'!$A$2:$A$38,'FX rates'!$B$2:$B$38))</f>
        <v>0</v>
      </c>
      <c r="AK1116" s="23">
        <f>R1116*(_xlfn.XLOOKUP(K1116,'FX rates'!$A$2:$A$38,'FX rates'!$B$2:$B$38))</f>
        <v>0</v>
      </c>
      <c r="AM1116" s="4"/>
      <c r="AN1116" s="4"/>
      <c r="AO1116" s="4"/>
      <c r="AP1116" s="32">
        <f t="shared" si="242"/>
        <v>0.85830738189285982</v>
      </c>
      <c r="AQ1116" s="32">
        <f t="shared" si="243"/>
        <v>0</v>
      </c>
      <c r="AR1116" s="24">
        <f t="shared" si="248"/>
        <v>460762.6695718799</v>
      </c>
      <c r="AS1116" s="24" t="str">
        <f t="shared" si="249"/>
        <v>0</v>
      </c>
      <c r="AT1116" s="24">
        <f t="shared" si="250"/>
        <v>637839.15261469188</v>
      </c>
      <c r="AU1116" s="24">
        <f t="shared" si="251"/>
        <v>70871.016957188025</v>
      </c>
    </row>
    <row r="1117" spans="1:47" x14ac:dyDescent="0.25">
      <c r="A1117" s="28" t="s">
        <v>14205</v>
      </c>
      <c r="B1117" s="28" t="s">
        <v>1412</v>
      </c>
      <c r="C1117" s="28" t="s">
        <v>1413</v>
      </c>
      <c r="D1117" s="28" t="s">
        <v>1414</v>
      </c>
      <c r="E1117" s="28" t="s">
        <v>1415</v>
      </c>
      <c r="F1117" s="29">
        <v>40049</v>
      </c>
      <c r="G1117" s="29">
        <v>44896</v>
      </c>
      <c r="H1117" s="28" t="s">
        <v>1416</v>
      </c>
      <c r="I1117" s="28" t="s">
        <v>16034</v>
      </c>
      <c r="J1117" s="4" t="s">
        <v>16053</v>
      </c>
      <c r="K1117" s="28" t="s">
        <v>1417</v>
      </c>
      <c r="L1117" s="27">
        <v>152955</v>
      </c>
      <c r="M1117" s="27">
        <v>29568.000000000004</v>
      </c>
      <c r="N1117" s="27">
        <v>0</v>
      </c>
      <c r="O1117" s="27">
        <v>0</v>
      </c>
      <c r="P1117" s="27">
        <f t="shared" si="238"/>
        <v>29568.000000000004</v>
      </c>
      <c r="Q1117" s="27">
        <v>0</v>
      </c>
      <c r="R1117" s="27">
        <v>0</v>
      </c>
      <c r="S1117" s="27">
        <v>0</v>
      </c>
      <c r="T1117" s="27">
        <f t="shared" si="239"/>
        <v>0</v>
      </c>
      <c r="U1117" s="27">
        <v>0</v>
      </c>
      <c r="V1117" s="27">
        <f t="shared" si="240"/>
        <v>182523</v>
      </c>
      <c r="W1117" s="28" t="s">
        <v>1418</v>
      </c>
      <c r="X1117" s="27">
        <v>171309.6</v>
      </c>
      <c r="Y1117" s="27">
        <f t="shared" si="244"/>
        <v>375735.36</v>
      </c>
      <c r="Z1117" s="4" t="str" cm="1">
        <f t="array" ref="Z1117">_xlfn.IFS(YEARFRAC(F1117,G1117)&lt;1,"&lt;1 Year",YEARFRAC(F1117,G1117)&lt;=5,"1-5 Years",YEARFRAC(F1117,G1117)&gt;5,"&gt;5 Years")</f>
        <v>&gt;5 Years</v>
      </c>
      <c r="AA1117" s="24">
        <f>L1117*(_xlfn.XLOOKUP(K1117,'FX rates'!$A$2:$A$38,'FX rates'!$B$2:$B$38))</f>
        <v>152955</v>
      </c>
      <c r="AB1117" s="24">
        <f>V1117*(_xlfn.XLOOKUP(K1117,'FX rates'!$A$2:$A$38,'FX rates'!$B$2:$B$38))</f>
        <v>182523</v>
      </c>
      <c r="AC1117" s="24">
        <f>X1117*(_xlfn.XLOOKUP(W1117,'FX rates'!$A$2:$A$38,'FX rates'!$B$2:$B$38))</f>
        <v>171309.6</v>
      </c>
      <c r="AD1117" s="24">
        <f>Y1117*(_xlfn.XLOOKUP(W1117,'FX rates'!$A$2:$A$38,'FX rates'!$B$2:$B$38))</f>
        <v>375735.36</v>
      </c>
      <c r="AE1117" s="30">
        <f t="shared" si="245"/>
        <v>0.12000000000000004</v>
      </c>
      <c r="AF1117" s="31">
        <f t="shared" si="246"/>
        <v>18354.600000000006</v>
      </c>
      <c r="AG1117" s="23">
        <f t="shared" si="247"/>
        <v>29568</v>
      </c>
      <c r="AH1117" s="35">
        <f t="shared" si="241"/>
        <v>1</v>
      </c>
      <c r="AI1117" s="23">
        <f>U1117*(_xlfn.XLOOKUP(K1117,'FX rates'!$A$2:$A$38,'FX rates'!$B$2:$B$38))</f>
        <v>0</v>
      </c>
      <c r="AJ1117" s="23">
        <f>Q1117*(_xlfn.XLOOKUP(K1117,'FX rates'!$A$2:$A$38,'FX rates'!$B$2:$B$38))</f>
        <v>0</v>
      </c>
      <c r="AK1117" s="23">
        <f>R1117*(_xlfn.XLOOKUP(K1117,'FX rates'!$A$2:$A$38,'FX rates'!$B$2:$B$38))</f>
        <v>0</v>
      </c>
      <c r="AM1117" s="4"/>
      <c r="AN1117" s="4"/>
      <c r="AO1117" s="4"/>
      <c r="AP1117" s="32">
        <f t="shared" si="242"/>
        <v>0.19331175836030207</v>
      </c>
      <c r="AQ1117" s="32">
        <f t="shared" si="243"/>
        <v>0</v>
      </c>
      <c r="AR1117" s="24">
        <f t="shared" si="248"/>
        <v>204425.76</v>
      </c>
      <c r="AS1117" s="24" t="str">
        <f t="shared" si="249"/>
        <v>0</v>
      </c>
      <c r="AT1117" s="24">
        <f t="shared" si="250"/>
        <v>338161.82400000002</v>
      </c>
      <c r="AU1117" s="24">
        <f t="shared" si="251"/>
        <v>37573.535999999964</v>
      </c>
    </row>
    <row r="1118" spans="1:47" x14ac:dyDescent="0.25">
      <c r="A1118" s="28" t="s">
        <v>14206</v>
      </c>
      <c r="B1118" s="28" t="s">
        <v>1419</v>
      </c>
      <c r="C1118" s="28" t="s">
        <v>1420</v>
      </c>
      <c r="D1118" s="28" t="s">
        <v>1421</v>
      </c>
      <c r="E1118" s="28" t="s">
        <v>1422</v>
      </c>
      <c r="F1118" s="29">
        <v>40119</v>
      </c>
      <c r="G1118" s="29">
        <v>44896</v>
      </c>
      <c r="H1118" s="28" t="s">
        <v>1423</v>
      </c>
      <c r="I1118" s="28" t="s">
        <v>16046</v>
      </c>
      <c r="J1118" s="28" t="s">
        <v>16035</v>
      </c>
      <c r="K1118" s="28" t="s">
        <v>1424</v>
      </c>
      <c r="L1118" s="27">
        <v>223630.00000000006</v>
      </c>
      <c r="M1118" s="27">
        <v>79200</v>
      </c>
      <c r="N1118" s="27">
        <v>0</v>
      </c>
      <c r="O1118" s="27">
        <v>0</v>
      </c>
      <c r="P1118" s="27">
        <f t="shared" si="238"/>
        <v>79200</v>
      </c>
      <c r="Q1118" s="27">
        <v>0</v>
      </c>
      <c r="R1118" s="27">
        <v>0</v>
      </c>
      <c r="S1118" s="27">
        <v>0</v>
      </c>
      <c r="T1118" s="27">
        <f t="shared" si="239"/>
        <v>0</v>
      </c>
      <c r="U1118" s="27">
        <v>0</v>
      </c>
      <c r="V1118" s="27">
        <f t="shared" si="240"/>
        <v>302830.00000000006</v>
      </c>
      <c r="W1118" s="28" t="s">
        <v>1425</v>
      </c>
      <c r="X1118" s="27">
        <v>230338.90000000005</v>
      </c>
      <c r="Y1118" s="27">
        <f t="shared" si="244"/>
        <v>542253.80000000016</v>
      </c>
      <c r="Z1118" s="4" t="str" cm="1">
        <f t="array" ref="Z1118">_xlfn.IFS(YEARFRAC(F1118,G1118)&lt;1,"&lt;1 Year",YEARFRAC(F1118,G1118)&lt;=5,"1-5 Years",YEARFRAC(F1118,G1118)&gt;5,"&gt;5 Years")</f>
        <v>&gt;5 Years</v>
      </c>
      <c r="AA1118" s="24">
        <f>L1118*(_xlfn.XLOOKUP(K1118,'FX rates'!$A$2:$A$38,'FX rates'!$B$2:$B$38))</f>
        <v>223630.00000000006</v>
      </c>
      <c r="AB1118" s="24">
        <f>V1118*(_xlfn.XLOOKUP(K1118,'FX rates'!$A$2:$A$38,'FX rates'!$B$2:$B$38))</f>
        <v>302830.00000000006</v>
      </c>
      <c r="AC1118" s="24">
        <f>X1118*(_xlfn.XLOOKUP(W1118,'FX rates'!$A$2:$A$38,'FX rates'!$B$2:$B$38))</f>
        <v>230338.90000000005</v>
      </c>
      <c r="AD1118" s="24">
        <f>Y1118*(_xlfn.XLOOKUP(W1118,'FX rates'!$A$2:$A$38,'FX rates'!$B$2:$B$38))</f>
        <v>542253.80000000016</v>
      </c>
      <c r="AE1118" s="30">
        <f t="shared" si="245"/>
        <v>2.9999999999999968E-2</v>
      </c>
      <c r="AF1118" s="31">
        <f t="shared" si="246"/>
        <v>6708.8999999999942</v>
      </c>
      <c r="AG1118" s="23">
        <f t="shared" si="247"/>
        <v>79200</v>
      </c>
      <c r="AH1118" s="35">
        <f t="shared" si="241"/>
        <v>1</v>
      </c>
      <c r="AI1118" s="23">
        <f>U1118*(_xlfn.XLOOKUP(K1118,'FX rates'!$A$2:$A$38,'FX rates'!$B$2:$B$38))</f>
        <v>0</v>
      </c>
      <c r="AJ1118" s="23">
        <f>Q1118*(_xlfn.XLOOKUP(K1118,'FX rates'!$A$2:$A$38,'FX rates'!$B$2:$B$38))</f>
        <v>0</v>
      </c>
      <c r="AK1118" s="23">
        <f>R1118*(_xlfn.XLOOKUP(K1118,'FX rates'!$A$2:$A$38,'FX rates'!$B$2:$B$38))</f>
        <v>0</v>
      </c>
      <c r="AM1118" s="4"/>
      <c r="AN1118" s="4"/>
      <c r="AO1118" s="4"/>
      <c r="AP1118" s="32">
        <f t="shared" si="242"/>
        <v>0.35415641908509582</v>
      </c>
      <c r="AQ1118" s="32">
        <f t="shared" si="243"/>
        <v>0</v>
      </c>
      <c r="AR1118" s="24">
        <f t="shared" si="248"/>
        <v>311914.90000000008</v>
      </c>
      <c r="AS1118" s="24" t="str">
        <f t="shared" si="249"/>
        <v>0</v>
      </c>
      <c r="AT1118" s="24">
        <f t="shared" si="250"/>
        <v>488028.42000000016</v>
      </c>
      <c r="AU1118" s="24">
        <f t="shared" si="251"/>
        <v>54225.380000000005</v>
      </c>
    </row>
    <row r="1119" spans="1:47" x14ac:dyDescent="0.25">
      <c r="A1119" s="28" t="s">
        <v>14207</v>
      </c>
      <c r="B1119" s="28" t="s">
        <v>1426</v>
      </c>
      <c r="C1119" s="28" t="s">
        <v>1427</v>
      </c>
      <c r="D1119" s="28" t="s">
        <v>1428</v>
      </c>
      <c r="E1119" s="28" t="s">
        <v>1429</v>
      </c>
      <c r="F1119" s="29">
        <v>36774</v>
      </c>
      <c r="G1119" s="29">
        <v>44896</v>
      </c>
      <c r="H1119" s="28" t="s">
        <v>1430</v>
      </c>
      <c r="I1119" s="28" t="s">
        <v>16039</v>
      </c>
      <c r="J1119" s="28" t="s">
        <v>16034</v>
      </c>
      <c r="K1119" s="28" t="s">
        <v>1431</v>
      </c>
      <c r="L1119" s="27">
        <v>155078</v>
      </c>
      <c r="M1119" s="27">
        <v>69300</v>
      </c>
      <c r="N1119" s="27">
        <v>0</v>
      </c>
      <c r="O1119" s="27">
        <v>0</v>
      </c>
      <c r="P1119" s="27">
        <f t="shared" si="238"/>
        <v>69300</v>
      </c>
      <c r="Q1119" s="27">
        <v>0</v>
      </c>
      <c r="R1119" s="27">
        <v>0</v>
      </c>
      <c r="S1119" s="27">
        <v>0</v>
      </c>
      <c r="T1119" s="27">
        <f t="shared" si="239"/>
        <v>0</v>
      </c>
      <c r="U1119" s="27">
        <v>0</v>
      </c>
      <c r="V1119" s="27">
        <f t="shared" si="240"/>
        <v>224378</v>
      </c>
      <c r="W1119" s="28" t="s">
        <v>1432</v>
      </c>
      <c r="X1119" s="27">
        <v>161281.12</v>
      </c>
      <c r="Y1119" s="27">
        <f t="shared" si="244"/>
        <v>394634.23999999999</v>
      </c>
      <c r="Z1119" s="4" t="str" cm="1">
        <f t="array" ref="Z1119">_xlfn.IFS(YEARFRAC(F1119,G1119)&lt;1,"&lt;1 Year",YEARFRAC(F1119,G1119)&lt;=5,"1-5 Years",YEARFRAC(F1119,G1119)&gt;5,"&gt;5 Years")</f>
        <v>&gt;5 Years</v>
      </c>
      <c r="AA1119" s="24">
        <f>L1119*(_xlfn.XLOOKUP(K1119,'FX rates'!$A$2:$A$38,'FX rates'!$B$2:$B$38))</f>
        <v>155078</v>
      </c>
      <c r="AB1119" s="24">
        <f>V1119*(_xlfn.XLOOKUP(K1119,'FX rates'!$A$2:$A$38,'FX rates'!$B$2:$B$38))</f>
        <v>224378</v>
      </c>
      <c r="AC1119" s="24">
        <f>X1119*(_xlfn.XLOOKUP(W1119,'FX rates'!$A$2:$A$38,'FX rates'!$B$2:$B$38))</f>
        <v>161281.12</v>
      </c>
      <c r="AD1119" s="24">
        <f>Y1119*(_xlfn.XLOOKUP(W1119,'FX rates'!$A$2:$A$38,'FX rates'!$B$2:$B$38))</f>
        <v>394634.23999999999</v>
      </c>
      <c r="AE1119" s="30">
        <f t="shared" si="245"/>
        <v>3.9999999999999973E-2</v>
      </c>
      <c r="AF1119" s="31">
        <f t="shared" si="246"/>
        <v>6203.1199999999953</v>
      </c>
      <c r="AG1119" s="23">
        <f t="shared" si="247"/>
        <v>69300</v>
      </c>
      <c r="AH1119" s="35">
        <f t="shared" si="241"/>
        <v>1</v>
      </c>
      <c r="AI1119" s="23">
        <f>U1119*(_xlfn.XLOOKUP(K1119,'FX rates'!$A$2:$A$38,'FX rates'!$B$2:$B$38))</f>
        <v>0</v>
      </c>
      <c r="AJ1119" s="23">
        <f>Q1119*(_xlfn.XLOOKUP(K1119,'FX rates'!$A$2:$A$38,'FX rates'!$B$2:$B$38))</f>
        <v>0</v>
      </c>
      <c r="AK1119" s="23">
        <f>R1119*(_xlfn.XLOOKUP(K1119,'FX rates'!$A$2:$A$38,'FX rates'!$B$2:$B$38))</f>
        <v>0</v>
      </c>
      <c r="AM1119" s="4"/>
      <c r="AN1119" s="4"/>
      <c r="AO1119" s="4"/>
      <c r="AP1119" s="32">
        <f t="shared" si="242"/>
        <v>0.44687189672293942</v>
      </c>
      <c r="AQ1119" s="32">
        <f t="shared" si="243"/>
        <v>0</v>
      </c>
      <c r="AR1119" s="24">
        <f t="shared" si="248"/>
        <v>233353.12</v>
      </c>
      <c r="AS1119" s="24" t="str">
        <f t="shared" si="249"/>
        <v>0</v>
      </c>
      <c r="AT1119" s="24">
        <f t="shared" si="250"/>
        <v>355170.81599999999</v>
      </c>
      <c r="AU1119" s="24">
        <f t="shared" si="251"/>
        <v>39463.423999999999</v>
      </c>
    </row>
    <row r="1120" spans="1:47" x14ac:dyDescent="0.25">
      <c r="A1120" s="28" t="s">
        <v>14208</v>
      </c>
      <c r="B1120" s="28" t="s">
        <v>1433</v>
      </c>
      <c r="C1120" s="28" t="s">
        <v>1434</v>
      </c>
      <c r="D1120" s="28" t="s">
        <v>1435</v>
      </c>
      <c r="E1120" s="28" t="s">
        <v>1436</v>
      </c>
      <c r="F1120" s="29">
        <v>41477</v>
      </c>
      <c r="G1120" s="29">
        <v>44896</v>
      </c>
      <c r="H1120" s="28" t="s">
        <v>1437</v>
      </c>
      <c r="I1120" s="28" t="s">
        <v>16048</v>
      </c>
      <c r="J1120" s="28" t="s">
        <v>16056</v>
      </c>
      <c r="K1120" s="28" t="s">
        <v>1438</v>
      </c>
      <c r="L1120" s="27">
        <v>155925</v>
      </c>
      <c r="M1120" s="27">
        <v>194040.00000000003</v>
      </c>
      <c r="N1120" s="27">
        <v>0</v>
      </c>
      <c r="O1120" s="27">
        <v>0</v>
      </c>
      <c r="P1120" s="27">
        <f t="shared" si="238"/>
        <v>194040.00000000003</v>
      </c>
      <c r="Q1120" s="27">
        <v>0</v>
      </c>
      <c r="R1120" s="27">
        <v>0</v>
      </c>
      <c r="S1120" s="27">
        <v>0</v>
      </c>
      <c r="T1120" s="27">
        <f t="shared" si="239"/>
        <v>0</v>
      </c>
      <c r="U1120" s="27">
        <v>0</v>
      </c>
      <c r="V1120" s="27">
        <f t="shared" si="240"/>
        <v>349965</v>
      </c>
      <c r="W1120" s="28" t="s">
        <v>1439</v>
      </c>
      <c r="X1120" s="27">
        <v>177754.50000000003</v>
      </c>
      <c r="Y1120" s="27">
        <f t="shared" si="244"/>
        <v>576714.60000000009</v>
      </c>
      <c r="Z1120" s="4" t="str" cm="1">
        <f t="array" ref="Z1120">_xlfn.IFS(YEARFRAC(F1120,G1120)&lt;1,"&lt;1 Year",YEARFRAC(F1120,G1120)&lt;=5,"1-5 Years",YEARFRAC(F1120,G1120)&gt;5,"&gt;5 Years")</f>
        <v>&gt;5 Years</v>
      </c>
      <c r="AA1120" s="24">
        <f>L1120*(_xlfn.XLOOKUP(K1120,'FX rates'!$A$2:$A$38,'FX rates'!$B$2:$B$38))</f>
        <v>155925</v>
      </c>
      <c r="AB1120" s="24">
        <f>V1120*(_xlfn.XLOOKUP(K1120,'FX rates'!$A$2:$A$38,'FX rates'!$B$2:$B$38))</f>
        <v>349965</v>
      </c>
      <c r="AC1120" s="24">
        <f>X1120*(_xlfn.XLOOKUP(W1120,'FX rates'!$A$2:$A$38,'FX rates'!$B$2:$B$38))</f>
        <v>177754.50000000003</v>
      </c>
      <c r="AD1120" s="24">
        <f>Y1120*(_xlfn.XLOOKUP(W1120,'FX rates'!$A$2:$A$38,'FX rates'!$B$2:$B$38))</f>
        <v>576714.60000000009</v>
      </c>
      <c r="AE1120" s="30">
        <f t="shared" si="245"/>
        <v>0.14000000000000018</v>
      </c>
      <c r="AF1120" s="31">
        <f t="shared" si="246"/>
        <v>21829.500000000029</v>
      </c>
      <c r="AG1120" s="23">
        <f t="shared" si="247"/>
        <v>194040</v>
      </c>
      <c r="AH1120" s="35">
        <f t="shared" si="241"/>
        <v>1</v>
      </c>
      <c r="AI1120" s="23">
        <f>U1120*(_xlfn.XLOOKUP(K1120,'FX rates'!$A$2:$A$38,'FX rates'!$B$2:$B$38))</f>
        <v>0</v>
      </c>
      <c r="AJ1120" s="23">
        <f>Q1120*(_xlfn.XLOOKUP(K1120,'FX rates'!$A$2:$A$38,'FX rates'!$B$2:$B$38))</f>
        <v>0</v>
      </c>
      <c r="AK1120" s="23">
        <f>R1120*(_xlfn.XLOOKUP(K1120,'FX rates'!$A$2:$A$38,'FX rates'!$B$2:$B$38))</f>
        <v>0</v>
      </c>
      <c r="AM1120" s="4"/>
      <c r="AN1120" s="4"/>
      <c r="AO1120" s="4"/>
      <c r="AP1120" s="32">
        <f t="shared" si="242"/>
        <v>1.2444444444444447</v>
      </c>
      <c r="AQ1120" s="32">
        <f t="shared" si="243"/>
        <v>0</v>
      </c>
      <c r="AR1120" s="24">
        <f t="shared" si="248"/>
        <v>398960.10000000009</v>
      </c>
      <c r="AS1120" s="24" t="str">
        <f t="shared" si="249"/>
        <v>0</v>
      </c>
      <c r="AT1120" s="24">
        <f t="shared" si="250"/>
        <v>519043.14000000007</v>
      </c>
      <c r="AU1120" s="24">
        <f t="shared" si="251"/>
        <v>57671.460000000021</v>
      </c>
    </row>
    <row r="1121" spans="1:47" x14ac:dyDescent="0.25">
      <c r="A1121" s="28" t="s">
        <v>14209</v>
      </c>
      <c r="B1121" s="28" t="s">
        <v>1440</v>
      </c>
      <c r="C1121" s="28" t="s">
        <v>1441</v>
      </c>
      <c r="D1121" s="28" t="s">
        <v>1442</v>
      </c>
      <c r="E1121" s="28" t="s">
        <v>1443</v>
      </c>
      <c r="F1121" s="29">
        <v>41491</v>
      </c>
      <c r="G1121" s="29">
        <v>44896</v>
      </c>
      <c r="H1121" s="28" t="s">
        <v>1444</v>
      </c>
      <c r="I1121" s="28" t="s">
        <v>16043</v>
      </c>
      <c r="J1121" s="28" t="s">
        <v>16034</v>
      </c>
      <c r="K1121" s="28" t="s">
        <v>1445</v>
      </c>
      <c r="L1121" s="27">
        <v>110880.00000000003</v>
      </c>
      <c r="M1121" s="27">
        <v>15180</v>
      </c>
      <c r="N1121" s="27">
        <v>0</v>
      </c>
      <c r="O1121" s="27">
        <v>0</v>
      </c>
      <c r="P1121" s="27">
        <f t="shared" si="238"/>
        <v>15180</v>
      </c>
      <c r="Q1121" s="27">
        <v>0</v>
      </c>
      <c r="R1121" s="27">
        <v>0</v>
      </c>
      <c r="S1121" s="27">
        <v>0</v>
      </c>
      <c r="T1121" s="27">
        <f t="shared" si="239"/>
        <v>0</v>
      </c>
      <c r="U1121" s="27">
        <v>0</v>
      </c>
      <c r="V1121" s="27">
        <f t="shared" si="240"/>
        <v>126060.00000000003</v>
      </c>
      <c r="W1121" s="28" t="s">
        <v>1446</v>
      </c>
      <c r="X1121" s="27">
        <v>126403.20000000004</v>
      </c>
      <c r="Y1121" s="27">
        <f t="shared" si="244"/>
        <v>270111.60000000009</v>
      </c>
      <c r="Z1121" s="4" t="str" cm="1">
        <f t="array" ref="Z1121">_xlfn.IFS(YEARFRAC(F1121,G1121)&lt;1,"&lt;1 Year",YEARFRAC(F1121,G1121)&lt;=5,"1-5 Years",YEARFRAC(F1121,G1121)&gt;5,"&gt;5 Years")</f>
        <v>&gt;5 Years</v>
      </c>
      <c r="AA1121" s="24">
        <f>L1121*(_xlfn.XLOOKUP(K1121,'FX rates'!$A$2:$A$38,'FX rates'!$B$2:$B$38))</f>
        <v>147542.47200838709</v>
      </c>
      <c r="AB1121" s="24">
        <f>V1121*(_xlfn.XLOOKUP(K1121,'FX rates'!$A$2:$A$38,'FX rates'!$B$2:$B$38))</f>
        <v>167741.73900953535</v>
      </c>
      <c r="AC1121" s="24">
        <f>X1121*(_xlfn.XLOOKUP(W1121,'FX rates'!$A$2:$A$38,'FX rates'!$B$2:$B$38))</f>
        <v>168198.41808956131</v>
      </c>
      <c r="AD1121" s="24">
        <f>Y1121*(_xlfn.XLOOKUP(W1121,'FX rates'!$A$2:$A$38,'FX rates'!$B$2:$B$38))</f>
        <v>359424.00056043162</v>
      </c>
      <c r="AE1121" s="30">
        <f t="shared" si="245"/>
        <v>0.14000000000000015</v>
      </c>
      <c r="AF1121" s="31">
        <f t="shared" si="246"/>
        <v>15523.200000000012</v>
      </c>
      <c r="AG1121" s="23">
        <f t="shared" si="247"/>
        <v>20199.267001148255</v>
      </c>
      <c r="AH1121" s="35">
        <f t="shared" si="241"/>
        <v>1.3306500000756409</v>
      </c>
      <c r="AI1121" s="23">
        <f>U1121*(_xlfn.XLOOKUP(K1121,'FX rates'!$A$2:$A$38,'FX rates'!$B$2:$B$38))</f>
        <v>0</v>
      </c>
      <c r="AJ1121" s="23">
        <f>Q1121*(_xlfn.XLOOKUP(K1121,'FX rates'!$A$2:$A$38,'FX rates'!$B$2:$B$38))</f>
        <v>0</v>
      </c>
      <c r="AK1121" s="23">
        <f>R1121*(_xlfn.XLOOKUP(K1121,'FX rates'!$A$2:$A$38,'FX rates'!$B$2:$B$38))</f>
        <v>0</v>
      </c>
      <c r="AM1121" s="4"/>
      <c r="AN1121" s="4"/>
      <c r="AO1121" s="4"/>
      <c r="AP1121" s="32">
        <f t="shared" si="242"/>
        <v>0.13690476190476186</v>
      </c>
      <c r="AQ1121" s="32">
        <f t="shared" si="243"/>
        <v>0</v>
      </c>
      <c r="AR1121" s="24">
        <f t="shared" si="248"/>
        <v>143708.40000000005</v>
      </c>
      <c r="AS1121" s="24" t="str">
        <f t="shared" si="249"/>
        <v>0</v>
      </c>
      <c r="AT1121" s="24">
        <f t="shared" si="250"/>
        <v>323481.60050438845</v>
      </c>
      <c r="AU1121" s="24">
        <f t="shared" si="251"/>
        <v>35942.400056043174</v>
      </c>
    </row>
    <row r="1122" spans="1:47" x14ac:dyDescent="0.25">
      <c r="A1122" s="28" t="s">
        <v>14210</v>
      </c>
      <c r="B1122" s="28" t="s">
        <v>1447</v>
      </c>
      <c r="C1122" s="28" t="s">
        <v>1448</v>
      </c>
      <c r="D1122" s="28" t="s">
        <v>1449</v>
      </c>
      <c r="E1122" s="28" t="s">
        <v>1450</v>
      </c>
      <c r="F1122" s="29">
        <v>41491</v>
      </c>
      <c r="G1122" s="29">
        <v>44896</v>
      </c>
      <c r="H1122" s="28" t="s">
        <v>1451</v>
      </c>
      <c r="I1122" s="28" t="s">
        <v>16034</v>
      </c>
      <c r="J1122" s="28" t="s">
        <v>16047</v>
      </c>
      <c r="K1122" s="28" t="s">
        <v>1452</v>
      </c>
      <c r="L1122" s="27">
        <v>101832.49999999999</v>
      </c>
      <c r="M1122" s="27">
        <v>12804.000000000002</v>
      </c>
      <c r="N1122" s="27">
        <v>0</v>
      </c>
      <c r="O1122" s="27">
        <v>0</v>
      </c>
      <c r="P1122" s="27">
        <f t="shared" si="238"/>
        <v>12804.000000000002</v>
      </c>
      <c r="Q1122" s="27">
        <v>0</v>
      </c>
      <c r="R1122" s="27">
        <v>0</v>
      </c>
      <c r="S1122" s="27">
        <v>0</v>
      </c>
      <c r="T1122" s="27">
        <f t="shared" si="239"/>
        <v>0</v>
      </c>
      <c r="U1122" s="27">
        <v>0</v>
      </c>
      <c r="V1122" s="27">
        <f t="shared" si="240"/>
        <v>114636.49999999999</v>
      </c>
      <c r="W1122" s="28" t="s">
        <v>1453</v>
      </c>
      <c r="X1122" s="27">
        <v>109979.09999999999</v>
      </c>
      <c r="Y1122" s="27">
        <f t="shared" si="244"/>
        <v>233786.52</v>
      </c>
      <c r="Z1122" s="4" t="str" cm="1">
        <f t="array" ref="Z1122">_xlfn.IFS(YEARFRAC(F1122,G1122)&lt;1,"&lt;1 Year",YEARFRAC(F1122,G1122)&lt;=5,"1-5 Years",YEARFRAC(F1122,G1122)&gt;5,"&gt;5 Years")</f>
        <v>&gt;5 Years</v>
      </c>
      <c r="AA1122" s="24">
        <f>L1122*(_xlfn.XLOOKUP(K1122,'FX rates'!$A$2:$A$38,'FX rates'!$B$2:$B$38))</f>
        <v>135503.4161327027</v>
      </c>
      <c r="AB1122" s="24">
        <f>V1122*(_xlfn.XLOOKUP(K1122,'FX rates'!$A$2:$A$38,'FX rates'!$B$2:$B$38))</f>
        <v>152541.05873367121</v>
      </c>
      <c r="AC1122" s="24">
        <f>X1122*(_xlfn.XLOOKUP(W1122,'FX rates'!$A$2:$A$38,'FX rates'!$B$2:$B$38))</f>
        <v>146343.68942331892</v>
      </c>
      <c r="AD1122" s="24">
        <f>Y1122*(_xlfn.XLOOKUP(W1122,'FX rates'!$A$2:$A$38,'FX rates'!$B$2:$B$38))</f>
        <v>311088.03285568382</v>
      </c>
      <c r="AE1122" s="30">
        <f t="shared" si="245"/>
        <v>8.0000000000000085E-2</v>
      </c>
      <c r="AF1122" s="31">
        <f t="shared" si="246"/>
        <v>8146.6000000000058</v>
      </c>
      <c r="AG1122" s="23">
        <f t="shared" si="247"/>
        <v>17037.642600968509</v>
      </c>
      <c r="AH1122" s="35">
        <f t="shared" si="241"/>
        <v>1.3306500000756412</v>
      </c>
      <c r="AI1122" s="23">
        <f>U1122*(_xlfn.XLOOKUP(K1122,'FX rates'!$A$2:$A$38,'FX rates'!$B$2:$B$38))</f>
        <v>0</v>
      </c>
      <c r="AJ1122" s="23">
        <f>Q1122*(_xlfn.XLOOKUP(K1122,'FX rates'!$A$2:$A$38,'FX rates'!$B$2:$B$38))</f>
        <v>0</v>
      </c>
      <c r="AK1122" s="23">
        <f>R1122*(_xlfn.XLOOKUP(K1122,'FX rates'!$A$2:$A$38,'FX rates'!$B$2:$B$38))</f>
        <v>0</v>
      </c>
      <c r="AM1122" s="4"/>
      <c r="AN1122" s="4"/>
      <c r="AO1122" s="4"/>
      <c r="AP1122" s="32">
        <f t="shared" si="242"/>
        <v>0.12573588981906567</v>
      </c>
      <c r="AQ1122" s="32">
        <f t="shared" si="243"/>
        <v>0</v>
      </c>
      <c r="AR1122" s="24">
        <f t="shared" si="248"/>
        <v>123807.42</v>
      </c>
      <c r="AS1122" s="24" t="str">
        <f t="shared" si="249"/>
        <v>0</v>
      </c>
      <c r="AT1122" s="24">
        <f t="shared" si="250"/>
        <v>279979.22957011545</v>
      </c>
      <c r="AU1122" s="24">
        <f t="shared" si="251"/>
        <v>31108.80328556837</v>
      </c>
    </row>
    <row r="1123" spans="1:47" x14ac:dyDescent="0.25">
      <c r="A1123" s="28" t="s">
        <v>14211</v>
      </c>
      <c r="B1123" s="28" t="s">
        <v>1454</v>
      </c>
      <c r="C1123" s="28"/>
      <c r="D1123" s="28" t="s">
        <v>1455</v>
      </c>
      <c r="E1123" s="28" t="s">
        <v>1456</v>
      </c>
      <c r="F1123" s="29">
        <v>41485</v>
      </c>
      <c r="G1123" s="29">
        <v>44896</v>
      </c>
      <c r="H1123" s="28" t="s">
        <v>1457</v>
      </c>
      <c r="I1123" s="28" t="s">
        <v>16047</v>
      </c>
      <c r="J1123" s="28" t="s">
        <v>16041</v>
      </c>
      <c r="K1123" s="28" t="s">
        <v>1459</v>
      </c>
      <c r="L1123" s="27">
        <v>738100.00000000012</v>
      </c>
      <c r="M1123" s="27">
        <v>403056.50000000006</v>
      </c>
      <c r="N1123" s="27">
        <v>0</v>
      </c>
      <c r="O1123" s="27">
        <v>0</v>
      </c>
      <c r="P1123" s="27">
        <f t="shared" si="238"/>
        <v>403056.50000000006</v>
      </c>
      <c r="Q1123" s="27">
        <v>0</v>
      </c>
      <c r="R1123" s="27">
        <v>0</v>
      </c>
      <c r="S1123" s="27">
        <v>315120</v>
      </c>
      <c r="T1123" s="27">
        <f t="shared" si="239"/>
        <v>315120</v>
      </c>
      <c r="U1123" s="27">
        <v>0</v>
      </c>
      <c r="V1123" s="27">
        <f t="shared" si="240"/>
        <v>1456276.5000000002</v>
      </c>
      <c r="W1123" s="28" t="s">
        <v>1460</v>
      </c>
      <c r="X1123" s="27">
        <v>775005.00000000012</v>
      </c>
      <c r="Y1123" s="27">
        <f t="shared" si="244"/>
        <v>1973219.3250000002</v>
      </c>
      <c r="Z1123" s="4" t="str" cm="1">
        <f t="array" ref="Z1123">_xlfn.IFS(YEARFRAC(F1123,G1123)&lt;1,"&lt;1 Year",YEARFRAC(F1123,G1123)&lt;=5,"1-5 Years",YEARFRAC(F1123,G1123)&gt;5,"&gt;5 Years")</f>
        <v>&gt;5 Years</v>
      </c>
      <c r="AA1123" s="24">
        <f>L1123*(_xlfn.XLOOKUP(K1123,'FX rates'!$A$2:$A$38,'FX rates'!$B$2:$B$38))</f>
        <v>200944.69324694067</v>
      </c>
      <c r="AB1123" s="24">
        <f>V1123*(_xlfn.XLOOKUP(K1123,'FX rates'!$A$2:$A$38,'FX rates'!$B$2:$B$38))</f>
        <v>396465.2954548549</v>
      </c>
      <c r="AC1123" s="24">
        <f>X1123*(_xlfn.XLOOKUP(W1123,'FX rates'!$A$2:$A$38,'FX rates'!$B$2:$B$38))</f>
        <v>210991.92790928771</v>
      </c>
      <c r="AD1123" s="24">
        <f>Y1123*(_xlfn.XLOOKUP(W1123,'FX rates'!$A$2:$A$38,'FX rates'!$B$2:$B$38))</f>
        <v>537200.85621333192</v>
      </c>
      <c r="AE1123" s="30">
        <f t="shared" si="245"/>
        <v>5.0000000000000017E-2</v>
      </c>
      <c r="AF1123" s="31">
        <f t="shared" si="246"/>
        <v>36905</v>
      </c>
      <c r="AG1123" s="23">
        <f t="shared" si="247"/>
        <v>195520.60220791423</v>
      </c>
      <c r="AH1123" s="35">
        <f t="shared" si="241"/>
        <v>0.27224589249009706</v>
      </c>
      <c r="AI1123" s="23">
        <f>U1123*(_xlfn.XLOOKUP(K1123,'FX rates'!$A$2:$A$38,'FX rates'!$B$2:$B$38))</f>
        <v>0</v>
      </c>
      <c r="AJ1123" s="23">
        <f>Q1123*(_xlfn.XLOOKUP(K1123,'FX rates'!$A$2:$A$38,'FX rates'!$B$2:$B$38))</f>
        <v>0</v>
      </c>
      <c r="AK1123" s="23">
        <f>R1123*(_xlfn.XLOOKUP(K1123,'FX rates'!$A$2:$A$38,'FX rates'!$B$2:$B$38))</f>
        <v>0</v>
      </c>
      <c r="AM1123" s="4"/>
      <c r="AN1123" s="4"/>
      <c r="AO1123" s="4"/>
      <c r="AP1123" s="32">
        <f t="shared" si="242"/>
        <v>0.54607302533532043</v>
      </c>
      <c r="AQ1123" s="32">
        <f t="shared" si="243"/>
        <v>0</v>
      </c>
      <c r="AR1123" s="24">
        <f t="shared" si="248"/>
        <v>1198214.3250000002</v>
      </c>
      <c r="AS1123" s="24" t="str">
        <f t="shared" si="249"/>
        <v>0</v>
      </c>
      <c r="AT1123" s="24">
        <f t="shared" si="250"/>
        <v>483480.77059199876</v>
      </c>
      <c r="AU1123" s="24">
        <f t="shared" si="251"/>
        <v>53720.085621333157</v>
      </c>
    </row>
    <row r="1124" spans="1:47" x14ac:dyDescent="0.25">
      <c r="A1124" s="28" t="s">
        <v>14212</v>
      </c>
      <c r="B1124" s="28" t="s">
        <v>1461</v>
      </c>
      <c r="C1124" s="28" t="s">
        <v>1462</v>
      </c>
      <c r="D1124" s="28" t="s">
        <v>1463</v>
      </c>
      <c r="E1124" s="28" t="s">
        <v>1464</v>
      </c>
      <c r="F1124" s="29">
        <v>41505</v>
      </c>
      <c r="G1124" s="29">
        <v>44896</v>
      </c>
      <c r="H1124" s="28" t="s">
        <v>1465</v>
      </c>
      <c r="I1124" s="28" t="s">
        <v>16043</v>
      </c>
      <c r="J1124" s="28" t="s">
        <v>16035</v>
      </c>
      <c r="K1124" s="28" t="s">
        <v>1466</v>
      </c>
      <c r="L1124" s="27">
        <v>130295.00000000001</v>
      </c>
      <c r="M1124" s="27">
        <v>51150</v>
      </c>
      <c r="N1124" s="27">
        <v>0</v>
      </c>
      <c r="O1124" s="27">
        <v>0</v>
      </c>
      <c r="P1124" s="27">
        <f t="shared" si="238"/>
        <v>51150</v>
      </c>
      <c r="Q1124" s="27">
        <v>0</v>
      </c>
      <c r="R1124" s="27">
        <v>0</v>
      </c>
      <c r="S1124" s="27">
        <v>0</v>
      </c>
      <c r="T1124" s="27">
        <f t="shared" si="239"/>
        <v>0</v>
      </c>
      <c r="U1124" s="27">
        <v>0</v>
      </c>
      <c r="V1124" s="27">
        <f t="shared" si="240"/>
        <v>181445</v>
      </c>
      <c r="W1124" s="28" t="s">
        <v>1467</v>
      </c>
      <c r="X1124" s="27">
        <v>142021.55000000002</v>
      </c>
      <c r="Y1124" s="27">
        <f t="shared" si="244"/>
        <v>339796.60000000003</v>
      </c>
      <c r="Z1124" s="4" t="str" cm="1">
        <f t="array" ref="Z1124">_xlfn.IFS(YEARFRAC(F1124,G1124)&lt;1,"&lt;1 Year",YEARFRAC(F1124,G1124)&lt;=5,"1-5 Years",YEARFRAC(F1124,G1124)&gt;5,"&gt;5 Years")</f>
        <v>&gt;5 Years</v>
      </c>
      <c r="AA1124" s="24">
        <f>L1124*(_xlfn.XLOOKUP(K1124,'FX rates'!$A$2:$A$38,'FX rates'!$B$2:$B$38))</f>
        <v>130295.00000000001</v>
      </c>
      <c r="AB1124" s="24">
        <f>V1124*(_xlfn.XLOOKUP(K1124,'FX rates'!$A$2:$A$38,'FX rates'!$B$2:$B$38))</f>
        <v>181445</v>
      </c>
      <c r="AC1124" s="24">
        <f>X1124*(_xlfn.XLOOKUP(W1124,'FX rates'!$A$2:$A$38,'FX rates'!$B$2:$B$38))</f>
        <v>142021.55000000002</v>
      </c>
      <c r="AD1124" s="24">
        <f>Y1124*(_xlfn.XLOOKUP(W1124,'FX rates'!$A$2:$A$38,'FX rates'!$B$2:$B$38))</f>
        <v>339796.60000000003</v>
      </c>
      <c r="AE1124" s="30">
        <f t="shared" si="245"/>
        <v>9.0000000000000011E-2</v>
      </c>
      <c r="AF1124" s="31">
        <f t="shared" si="246"/>
        <v>11726.550000000003</v>
      </c>
      <c r="AG1124" s="23">
        <f t="shared" si="247"/>
        <v>51149.999999999985</v>
      </c>
      <c r="AH1124" s="35">
        <f t="shared" si="241"/>
        <v>1</v>
      </c>
      <c r="AI1124" s="23">
        <f>U1124*(_xlfn.XLOOKUP(K1124,'FX rates'!$A$2:$A$38,'FX rates'!$B$2:$B$38))</f>
        <v>0</v>
      </c>
      <c r="AJ1124" s="23">
        <f>Q1124*(_xlfn.XLOOKUP(K1124,'FX rates'!$A$2:$A$38,'FX rates'!$B$2:$B$38))</f>
        <v>0</v>
      </c>
      <c r="AK1124" s="23">
        <f>R1124*(_xlfn.XLOOKUP(K1124,'FX rates'!$A$2:$A$38,'FX rates'!$B$2:$B$38))</f>
        <v>0</v>
      </c>
      <c r="AM1124" s="4"/>
      <c r="AN1124" s="4"/>
      <c r="AO1124" s="4"/>
      <c r="AP1124" s="32">
        <f t="shared" si="242"/>
        <v>0.3925707049387927</v>
      </c>
      <c r="AQ1124" s="32">
        <f t="shared" si="243"/>
        <v>0</v>
      </c>
      <c r="AR1124" s="24">
        <f t="shared" si="248"/>
        <v>197775.05000000002</v>
      </c>
      <c r="AS1124" s="24" t="str">
        <f t="shared" si="249"/>
        <v>0</v>
      </c>
      <c r="AT1124" s="24">
        <f t="shared" si="250"/>
        <v>305816.94000000006</v>
      </c>
      <c r="AU1124" s="24">
        <f t="shared" si="251"/>
        <v>33979.659999999974</v>
      </c>
    </row>
    <row r="1125" spans="1:47" x14ac:dyDescent="0.25">
      <c r="A1125" s="28" t="s">
        <v>14213</v>
      </c>
      <c r="B1125" s="28" t="s">
        <v>1468</v>
      </c>
      <c r="C1125" s="28" t="s">
        <v>1469</v>
      </c>
      <c r="D1125" s="28" t="s">
        <v>1470</v>
      </c>
      <c r="E1125" s="28" t="s">
        <v>1471</v>
      </c>
      <c r="F1125" s="29">
        <v>41820</v>
      </c>
      <c r="G1125" s="29">
        <v>44896</v>
      </c>
      <c r="H1125" s="28" t="s">
        <v>1472</v>
      </c>
      <c r="I1125" s="28" t="s">
        <v>16050</v>
      </c>
      <c r="J1125" s="28" t="s">
        <v>16036</v>
      </c>
      <c r="K1125" s="28" t="s">
        <v>1473</v>
      </c>
      <c r="L1125" s="27">
        <v>107910.00000000003</v>
      </c>
      <c r="M1125" s="27">
        <v>16495.600000000002</v>
      </c>
      <c r="N1125" s="27">
        <v>0</v>
      </c>
      <c r="O1125" s="27">
        <v>0</v>
      </c>
      <c r="P1125" s="27">
        <f t="shared" si="238"/>
        <v>16495.600000000002</v>
      </c>
      <c r="Q1125" s="27">
        <v>0</v>
      </c>
      <c r="R1125" s="27">
        <v>0</v>
      </c>
      <c r="S1125" s="27">
        <v>0</v>
      </c>
      <c r="T1125" s="27">
        <f t="shared" si="239"/>
        <v>0</v>
      </c>
      <c r="U1125" s="27">
        <v>0</v>
      </c>
      <c r="V1125" s="27">
        <f t="shared" si="240"/>
        <v>124405.60000000003</v>
      </c>
      <c r="W1125" s="28" t="s">
        <v>1474</v>
      </c>
      <c r="X1125" s="27">
        <v>123017.40000000005</v>
      </c>
      <c r="Y1125" s="27">
        <f t="shared" si="244"/>
        <v>264839.7840000001</v>
      </c>
      <c r="Z1125" s="4" t="str" cm="1">
        <f t="array" ref="Z1125">_xlfn.IFS(YEARFRAC(F1125,G1125)&lt;1,"&lt;1 Year",YEARFRAC(F1125,G1125)&lt;=5,"1-5 Years",YEARFRAC(F1125,G1125)&gt;5,"&gt;5 Years")</f>
        <v>&gt;5 Years</v>
      </c>
      <c r="AA1125" s="24">
        <f>L1125*(_xlfn.XLOOKUP(K1125,'FX rates'!$A$2:$A$38,'FX rates'!$B$2:$B$38))</f>
        <v>125963.34299678166</v>
      </c>
      <c r="AB1125" s="24">
        <f>V1125*(_xlfn.XLOOKUP(K1125,'FX rates'!$A$2:$A$38,'FX rates'!$B$2:$B$38))</f>
        <v>145218.65687628969</v>
      </c>
      <c r="AC1125" s="24">
        <f>X1125*(_xlfn.XLOOKUP(W1125,'FX rates'!$A$2:$A$38,'FX rates'!$B$2:$B$38))</f>
        <v>143598.21101633113</v>
      </c>
      <c r="AD1125" s="24">
        <f>Y1125*(_xlfn.XLOOKUP(W1125,'FX rates'!$A$2:$A$38,'FX rates'!$B$2:$B$38))</f>
        <v>309147.47985530138</v>
      </c>
      <c r="AE1125" s="30">
        <f t="shared" si="245"/>
        <v>0.14000000000000026</v>
      </c>
      <c r="AF1125" s="31">
        <f t="shared" si="246"/>
        <v>15107.400000000023</v>
      </c>
      <c r="AG1125" s="23">
        <f t="shared" si="247"/>
        <v>19255.31387950803</v>
      </c>
      <c r="AH1125" s="35">
        <f t="shared" si="241"/>
        <v>1.1672999999701754</v>
      </c>
      <c r="AI1125" s="23">
        <f>U1125*(_xlfn.XLOOKUP(K1125,'FX rates'!$A$2:$A$38,'FX rates'!$B$2:$B$38))</f>
        <v>0</v>
      </c>
      <c r="AJ1125" s="23">
        <f>Q1125*(_xlfn.XLOOKUP(K1125,'FX rates'!$A$2:$A$38,'FX rates'!$B$2:$B$38))</f>
        <v>0</v>
      </c>
      <c r="AK1125" s="23">
        <f>R1125*(_xlfn.XLOOKUP(K1125,'FX rates'!$A$2:$A$38,'FX rates'!$B$2:$B$38))</f>
        <v>0</v>
      </c>
      <c r="AM1125" s="4"/>
      <c r="AN1125" s="4"/>
      <c r="AO1125" s="4"/>
      <c r="AP1125" s="32">
        <f t="shared" si="242"/>
        <v>0.15286442405708459</v>
      </c>
      <c r="AQ1125" s="32">
        <f t="shared" si="243"/>
        <v>0</v>
      </c>
      <c r="AR1125" s="24">
        <f t="shared" si="248"/>
        <v>141822.38400000008</v>
      </c>
      <c r="AS1125" s="24" t="str">
        <f t="shared" si="249"/>
        <v>0</v>
      </c>
      <c r="AT1125" s="24">
        <f t="shared" si="250"/>
        <v>278232.73186977126</v>
      </c>
      <c r="AU1125" s="24">
        <f t="shared" si="251"/>
        <v>30914.747985530121</v>
      </c>
    </row>
    <row r="1126" spans="1:47" x14ac:dyDescent="0.25">
      <c r="A1126" s="28" t="s">
        <v>14025</v>
      </c>
      <c r="B1126" s="28" t="s">
        <v>148</v>
      </c>
      <c r="C1126" s="28" t="s">
        <v>149</v>
      </c>
      <c r="D1126" s="28" t="s">
        <v>150</v>
      </c>
      <c r="E1126" s="28" t="s">
        <v>151</v>
      </c>
      <c r="F1126" s="29">
        <v>39335</v>
      </c>
      <c r="G1126" s="29">
        <v>44896</v>
      </c>
      <c r="H1126" s="28" t="s">
        <v>152</v>
      </c>
      <c r="I1126" s="28" t="s">
        <v>16039</v>
      </c>
      <c r="J1126" s="28" t="s">
        <v>16035</v>
      </c>
      <c r="K1126" s="28" t="s">
        <v>153</v>
      </c>
      <c r="L1126" s="27">
        <v>77748.000000000015</v>
      </c>
      <c r="M1126" s="27">
        <v>20146.5</v>
      </c>
      <c r="N1126" s="27">
        <v>0</v>
      </c>
      <c r="O1126" s="27">
        <v>0</v>
      </c>
      <c r="P1126" s="27">
        <f t="shared" si="238"/>
        <v>20146.5</v>
      </c>
      <c r="Q1126" s="27">
        <v>0</v>
      </c>
      <c r="R1126" s="27">
        <v>0</v>
      </c>
      <c r="S1126" s="27">
        <v>0</v>
      </c>
      <c r="T1126" s="27">
        <f t="shared" si="239"/>
        <v>0</v>
      </c>
      <c r="U1126" s="27">
        <v>0</v>
      </c>
      <c r="V1126" s="27">
        <f t="shared" si="240"/>
        <v>97894.500000000015</v>
      </c>
      <c r="W1126" s="28" t="s">
        <v>154</v>
      </c>
      <c r="X1126" s="27">
        <v>87077.760000000024</v>
      </c>
      <c r="Y1126" s="27">
        <f t="shared" si="244"/>
        <v>196719.60000000006</v>
      </c>
      <c r="Z1126" s="4" t="str" cm="1">
        <f t="array" ref="Z1126">_xlfn.IFS(YEARFRAC(F1126,G1126)&lt;1,"&lt;1 Year",YEARFRAC(F1126,G1126)&lt;=5,"1-5 Years",YEARFRAC(F1126,G1126)&gt;5,"&gt;5 Years")</f>
        <v>&gt;5 Years</v>
      </c>
      <c r="AA1126" s="24">
        <f>L1126*(_xlfn.XLOOKUP(K1126,'FX rates'!$A$2:$A$38,'FX rates'!$B$2:$B$38))</f>
        <v>103455.37620588095</v>
      </c>
      <c r="AB1126" s="24">
        <f>V1126*(_xlfn.XLOOKUP(K1126,'FX rates'!$A$2:$A$38,'FX rates'!$B$2:$B$38))</f>
        <v>130263.31643240486</v>
      </c>
      <c r="AC1126" s="24">
        <f>X1126*(_xlfn.XLOOKUP(W1126,'FX rates'!$A$2:$A$38,'FX rates'!$B$2:$B$38))</f>
        <v>115870.02135058667</v>
      </c>
      <c r="AD1126" s="24">
        <f>Y1126*(_xlfn.XLOOKUP(W1126,'FX rates'!$A$2:$A$38,'FX rates'!$B$2:$B$38))</f>
        <v>261764.93575488013</v>
      </c>
      <c r="AE1126" s="30">
        <f t="shared" si="245"/>
        <v>0.12000000000000005</v>
      </c>
      <c r="AF1126" s="31">
        <f t="shared" si="246"/>
        <v>9329.7600000000093</v>
      </c>
      <c r="AG1126" s="23">
        <f t="shared" si="247"/>
        <v>26807.940226523904</v>
      </c>
      <c r="AH1126" s="35">
        <f t="shared" si="241"/>
        <v>1.3306500000756409</v>
      </c>
      <c r="AI1126" s="23">
        <f>U1126*(_xlfn.XLOOKUP(K1126,'FX rates'!$A$2:$A$38,'FX rates'!$B$2:$B$38))</f>
        <v>0</v>
      </c>
      <c r="AJ1126" s="23">
        <f>Q1126*(_xlfn.XLOOKUP(K1126,'FX rates'!$A$2:$A$38,'FX rates'!$B$2:$B$38))</f>
        <v>0</v>
      </c>
      <c r="AK1126" s="23">
        <f>R1126*(_xlfn.XLOOKUP(K1126,'FX rates'!$A$2:$A$38,'FX rates'!$B$2:$B$38))</f>
        <v>0</v>
      </c>
      <c r="AM1126" s="4"/>
      <c r="AN1126" s="4"/>
      <c r="AO1126" s="4"/>
      <c r="AP1126" s="32">
        <f t="shared" si="242"/>
        <v>0.25912563667232591</v>
      </c>
      <c r="AQ1126" s="32">
        <f t="shared" si="243"/>
        <v>0</v>
      </c>
      <c r="AR1126" s="24">
        <f t="shared" si="248"/>
        <v>109641.84000000004</v>
      </c>
      <c r="AS1126" s="24" t="str">
        <f t="shared" si="249"/>
        <v>0</v>
      </c>
      <c r="AT1126" s="24">
        <f t="shared" si="250"/>
        <v>235588.44217939212</v>
      </c>
      <c r="AU1126" s="24">
        <f t="shared" si="251"/>
        <v>26176.493575488013</v>
      </c>
    </row>
    <row r="1127" spans="1:47" x14ac:dyDescent="0.25">
      <c r="A1127" s="28" t="s">
        <v>14214</v>
      </c>
      <c r="B1127" s="28" t="s">
        <v>1475</v>
      </c>
      <c r="C1127" s="28" t="s">
        <v>1476</v>
      </c>
      <c r="D1127" s="28" t="s">
        <v>1477</v>
      </c>
      <c r="E1127" s="28" t="s">
        <v>1478</v>
      </c>
      <c r="F1127" s="29">
        <v>41505</v>
      </c>
      <c r="G1127" s="29">
        <v>44896</v>
      </c>
      <c r="H1127" s="28" t="s">
        <v>1479</v>
      </c>
      <c r="I1127" s="28" t="s">
        <v>16055</v>
      </c>
      <c r="J1127" s="28" t="s">
        <v>16037</v>
      </c>
      <c r="K1127" s="28" t="s">
        <v>1480</v>
      </c>
      <c r="L1127" s="27">
        <v>4284280.0000000009</v>
      </c>
      <c r="M1127" s="27">
        <v>1044384</v>
      </c>
      <c r="N1127" s="27">
        <v>0</v>
      </c>
      <c r="O1127" s="27">
        <v>0</v>
      </c>
      <c r="P1127" s="27">
        <f t="shared" si="238"/>
        <v>1044384</v>
      </c>
      <c r="Q1127" s="27">
        <v>0</v>
      </c>
      <c r="R1127" s="27">
        <v>0</v>
      </c>
      <c r="S1127" s="27">
        <v>0</v>
      </c>
      <c r="T1127" s="27">
        <f t="shared" si="239"/>
        <v>0</v>
      </c>
      <c r="U1127" s="27">
        <v>0</v>
      </c>
      <c r="V1127" s="27">
        <f t="shared" si="240"/>
        <v>5328664.0000000009</v>
      </c>
      <c r="W1127" s="28" t="s">
        <v>1481</v>
      </c>
      <c r="X1127" s="27">
        <v>4755550.8000000017</v>
      </c>
      <c r="Y1127" s="27">
        <f t="shared" si="244"/>
        <v>10670367.840000004</v>
      </c>
      <c r="Z1127" s="4" t="str" cm="1">
        <f t="array" ref="Z1127">_xlfn.IFS(YEARFRAC(F1127,G1127)&lt;1,"&lt;1 Year",YEARFRAC(F1127,G1127)&lt;=5,"1-5 Years",YEARFRAC(F1127,G1127)&gt;5,"&gt;5 Years")</f>
        <v>&gt;5 Years</v>
      </c>
      <c r="AA1127" s="24">
        <f>L1127*(_xlfn.XLOOKUP(K1127,'FX rates'!$A$2:$A$38,'FX rates'!$B$2:$B$38))</f>
        <v>63487.274478568528</v>
      </c>
      <c r="AB1127" s="24">
        <f>V1127*(_xlfn.XLOOKUP(K1127,'FX rates'!$A$2:$A$38,'FX rates'!$B$2:$B$38))</f>
        <v>78963.64242581412</v>
      </c>
      <c r="AC1127" s="24">
        <f>X1127*(_xlfn.XLOOKUP(W1127,'FX rates'!$A$2:$A$38,'FX rates'!$B$2:$B$38))</f>
        <v>70470.874671211073</v>
      </c>
      <c r="AD1127" s="24">
        <f>Y1127*(_xlfn.XLOOKUP(W1127,'FX rates'!$A$2:$A$38,'FX rates'!$B$2:$B$38))</f>
        <v>158120.51776386477</v>
      </c>
      <c r="AE1127" s="30">
        <f t="shared" si="245"/>
        <v>0.11000000000000011</v>
      </c>
      <c r="AF1127" s="31">
        <f t="shared" si="246"/>
        <v>471270.80000000075</v>
      </c>
      <c r="AG1127" s="23">
        <f t="shared" si="247"/>
        <v>15476.367947245591</v>
      </c>
      <c r="AH1127" s="35">
        <f t="shared" si="241"/>
        <v>1.4818656688771161E-2</v>
      </c>
      <c r="AI1127" s="23">
        <f>U1127*(_xlfn.XLOOKUP(K1127,'FX rates'!$A$2:$A$38,'FX rates'!$B$2:$B$38))</f>
        <v>0</v>
      </c>
      <c r="AJ1127" s="23">
        <f>Q1127*(_xlfn.XLOOKUP(K1127,'FX rates'!$A$2:$A$38,'FX rates'!$B$2:$B$38))</f>
        <v>0</v>
      </c>
      <c r="AK1127" s="23">
        <f>R1127*(_xlfn.XLOOKUP(K1127,'FX rates'!$A$2:$A$38,'FX rates'!$B$2:$B$38))</f>
        <v>0</v>
      </c>
      <c r="AM1127" s="4"/>
      <c r="AN1127" s="4"/>
      <c r="AO1127" s="4"/>
      <c r="AP1127" s="32">
        <f t="shared" si="242"/>
        <v>0.24377118208893905</v>
      </c>
      <c r="AQ1127" s="32">
        <f t="shared" si="243"/>
        <v>0</v>
      </c>
      <c r="AR1127" s="24">
        <f t="shared" si="248"/>
        <v>5914817.0400000019</v>
      </c>
      <c r="AS1127" s="24" t="str">
        <f t="shared" si="249"/>
        <v>0</v>
      </c>
      <c r="AT1127" s="24">
        <f t="shared" si="250"/>
        <v>142308.4659874783</v>
      </c>
      <c r="AU1127" s="24">
        <f t="shared" si="251"/>
        <v>15812.051776386477</v>
      </c>
    </row>
    <row r="1128" spans="1:47" x14ac:dyDescent="0.25">
      <c r="A1128" s="28" t="s">
        <v>14215</v>
      </c>
      <c r="B1128" s="28" t="s">
        <v>1482</v>
      </c>
      <c r="C1128" s="28" t="s">
        <v>1483</v>
      </c>
      <c r="D1128" s="28" t="s">
        <v>1484</v>
      </c>
      <c r="E1128" s="28" t="s">
        <v>1485</v>
      </c>
      <c r="F1128" s="29">
        <v>41505</v>
      </c>
      <c r="G1128" s="29">
        <v>44896</v>
      </c>
      <c r="H1128" s="28" t="s">
        <v>1486</v>
      </c>
      <c r="I1128" s="28" t="s">
        <v>16037</v>
      </c>
      <c r="J1128" s="28" t="s">
        <v>16056</v>
      </c>
      <c r="K1128" s="28" t="s">
        <v>1487</v>
      </c>
      <c r="L1128" s="27">
        <v>250800.00000000006</v>
      </c>
      <c r="M1128" s="27">
        <v>223245.00000000003</v>
      </c>
      <c r="N1128" s="27">
        <v>0</v>
      </c>
      <c r="O1128" s="27">
        <v>0</v>
      </c>
      <c r="P1128" s="27">
        <f t="shared" si="238"/>
        <v>223245.00000000003</v>
      </c>
      <c r="Q1128" s="27">
        <v>0</v>
      </c>
      <c r="R1128" s="27">
        <v>0</v>
      </c>
      <c r="S1128" s="27">
        <v>0</v>
      </c>
      <c r="T1128" s="27">
        <f t="shared" si="239"/>
        <v>0</v>
      </c>
      <c r="U1128" s="27">
        <v>0</v>
      </c>
      <c r="V1128" s="27">
        <f t="shared" si="240"/>
        <v>474045.00000000012</v>
      </c>
      <c r="W1128" s="28" t="s">
        <v>1488</v>
      </c>
      <c r="X1128" s="27">
        <v>283404.00000000006</v>
      </c>
      <c r="Y1128" s="27">
        <f t="shared" si="244"/>
        <v>819074.85000000009</v>
      </c>
      <c r="Z1128" s="4" t="str" cm="1">
        <f t="array" ref="Z1128">_xlfn.IFS(YEARFRAC(F1128,G1128)&lt;1,"&lt;1 Year",YEARFRAC(F1128,G1128)&lt;=5,"1-5 Years",YEARFRAC(F1128,G1128)&gt;5,"&gt;5 Years")</f>
        <v>&gt;5 Years</v>
      </c>
      <c r="AA1128" s="24">
        <f>L1128*(_xlfn.XLOOKUP(K1128,'FX rates'!$A$2:$A$38,'FX rates'!$B$2:$B$38))</f>
        <v>292758.83999252005</v>
      </c>
      <c r="AB1128" s="24">
        <f>V1128*(_xlfn.XLOOKUP(K1128,'FX rates'!$A$2:$A$38,'FX rates'!$B$2:$B$38))</f>
        <v>553352.72848586191</v>
      </c>
      <c r="AC1128" s="24">
        <f>X1128*(_xlfn.XLOOKUP(W1128,'FX rates'!$A$2:$A$38,'FX rates'!$B$2:$B$38))</f>
        <v>330817.48919154768</v>
      </c>
      <c r="AD1128" s="24">
        <f>Y1128*(_xlfn.XLOOKUP(W1128,'FX rates'!$A$2:$A$38,'FX rates'!$B$2:$B$38))</f>
        <v>956106.07238057151</v>
      </c>
      <c r="AE1128" s="30">
        <f t="shared" si="245"/>
        <v>0.13000000000000006</v>
      </c>
      <c r="AF1128" s="31">
        <f t="shared" si="246"/>
        <v>32604</v>
      </c>
      <c r="AG1128" s="23">
        <f t="shared" si="247"/>
        <v>260593.88849334186</v>
      </c>
      <c r="AH1128" s="35">
        <f t="shared" si="241"/>
        <v>1.1672999999701754</v>
      </c>
      <c r="AI1128" s="23">
        <f>U1128*(_xlfn.XLOOKUP(K1128,'FX rates'!$A$2:$A$38,'FX rates'!$B$2:$B$38))</f>
        <v>0</v>
      </c>
      <c r="AJ1128" s="23">
        <f>Q1128*(_xlfn.XLOOKUP(K1128,'FX rates'!$A$2:$A$38,'FX rates'!$B$2:$B$38))</f>
        <v>0</v>
      </c>
      <c r="AK1128" s="23">
        <f>R1128*(_xlfn.XLOOKUP(K1128,'FX rates'!$A$2:$A$38,'FX rates'!$B$2:$B$38))</f>
        <v>0</v>
      </c>
      <c r="AM1128" s="4"/>
      <c r="AN1128" s="4"/>
      <c r="AO1128" s="4"/>
      <c r="AP1128" s="32">
        <f t="shared" si="242"/>
        <v>0.89013157894736838</v>
      </c>
      <c r="AQ1128" s="32">
        <f t="shared" si="243"/>
        <v>0</v>
      </c>
      <c r="AR1128" s="24">
        <f t="shared" si="248"/>
        <v>535670.85000000009</v>
      </c>
      <c r="AS1128" s="24" t="str">
        <f t="shared" si="249"/>
        <v>0</v>
      </c>
      <c r="AT1128" s="24">
        <f t="shared" si="250"/>
        <v>860495.46514251432</v>
      </c>
      <c r="AU1128" s="24">
        <f t="shared" si="251"/>
        <v>95610.607238057186</v>
      </c>
    </row>
    <row r="1129" spans="1:47" x14ac:dyDescent="0.25">
      <c r="A1129" s="28" t="s">
        <v>14216</v>
      </c>
      <c r="B1129" s="28" t="s">
        <v>13187</v>
      </c>
      <c r="C1129" s="28" t="s">
        <v>13188</v>
      </c>
      <c r="D1129" s="28" t="s">
        <v>13189</v>
      </c>
      <c r="E1129" s="28" t="s">
        <v>13190</v>
      </c>
      <c r="F1129" s="29">
        <v>41526</v>
      </c>
      <c r="G1129" s="29">
        <v>44896</v>
      </c>
      <c r="H1129" s="28" t="s">
        <v>13191</v>
      </c>
      <c r="I1129" s="28" t="s">
        <v>16052</v>
      </c>
      <c r="J1129" s="28" t="s">
        <v>16052</v>
      </c>
      <c r="K1129" s="28" t="s">
        <v>13192</v>
      </c>
      <c r="L1129" s="27">
        <v>156634.5</v>
      </c>
      <c r="M1129" s="27">
        <v>16830</v>
      </c>
      <c r="N1129" s="27">
        <v>0</v>
      </c>
      <c r="O1129" s="27">
        <v>0</v>
      </c>
      <c r="P1129" s="27">
        <f t="shared" si="238"/>
        <v>16830</v>
      </c>
      <c r="Q1129" s="27">
        <v>0</v>
      </c>
      <c r="R1129" s="27">
        <v>3994</v>
      </c>
      <c r="S1129" s="27">
        <v>0</v>
      </c>
      <c r="T1129" s="27">
        <f t="shared" si="239"/>
        <v>3994</v>
      </c>
      <c r="U1129" s="27">
        <v>0</v>
      </c>
      <c r="V1129" s="27">
        <f t="shared" si="240"/>
        <v>177458.5</v>
      </c>
      <c r="W1129" s="28" t="s">
        <v>13193</v>
      </c>
      <c r="X1129" s="27">
        <v>169165.26</v>
      </c>
      <c r="Y1129" s="27">
        <f t="shared" si="244"/>
        <v>356506.92000000004</v>
      </c>
      <c r="Z1129" s="4" t="str" cm="1">
        <f t="array" ref="Z1129">_xlfn.IFS(YEARFRAC(F1129,G1129)&lt;1,"&lt;1 Year",YEARFRAC(F1129,G1129)&lt;=5,"1-5 Years",YEARFRAC(F1129,G1129)&gt;5,"&gt;5 Years")</f>
        <v>&gt;5 Years</v>
      </c>
      <c r="AA1129" s="24">
        <f>L1129*(_xlfn.XLOOKUP(K1129,'FX rates'!$A$2:$A$38,'FX rates'!$B$2:$B$38))</f>
        <v>156634.5</v>
      </c>
      <c r="AB1129" s="24">
        <f>V1129*(_xlfn.XLOOKUP(K1129,'FX rates'!$A$2:$A$38,'FX rates'!$B$2:$B$38))</f>
        <v>177458.5</v>
      </c>
      <c r="AC1129" s="24">
        <f>X1129*(_xlfn.XLOOKUP(W1129,'FX rates'!$A$2:$A$38,'FX rates'!$B$2:$B$38))</f>
        <v>169165.26</v>
      </c>
      <c r="AD1129" s="24">
        <f>Y1129*(_xlfn.XLOOKUP(W1129,'FX rates'!$A$2:$A$38,'FX rates'!$B$2:$B$38))</f>
        <v>356506.92000000004</v>
      </c>
      <c r="AE1129" s="30">
        <f t="shared" si="245"/>
        <v>8.0000000000000057E-2</v>
      </c>
      <c r="AF1129" s="31">
        <f t="shared" si="246"/>
        <v>12530.760000000009</v>
      </c>
      <c r="AG1129" s="23">
        <f t="shared" si="247"/>
        <v>20824</v>
      </c>
      <c r="AH1129" s="35">
        <f t="shared" si="241"/>
        <v>1</v>
      </c>
      <c r="AI1129" s="23">
        <f>U1129*(_xlfn.XLOOKUP(K1129,'FX rates'!$A$2:$A$38,'FX rates'!$B$2:$B$38))</f>
        <v>0</v>
      </c>
      <c r="AJ1129" s="23">
        <f>Q1129*(_xlfn.XLOOKUP(K1129,'FX rates'!$A$2:$A$38,'FX rates'!$B$2:$B$38))</f>
        <v>0</v>
      </c>
      <c r="AK1129" s="23">
        <f>R1129*(_xlfn.XLOOKUP(K1129,'FX rates'!$A$2:$A$38,'FX rates'!$B$2:$B$38))</f>
        <v>3994</v>
      </c>
      <c r="AM1129" s="4"/>
      <c r="AN1129" s="4"/>
      <c r="AO1129" s="4"/>
      <c r="AP1129" s="32">
        <f t="shared" si="242"/>
        <v>0.10744759296323607</v>
      </c>
      <c r="AQ1129" s="32">
        <f t="shared" si="243"/>
        <v>0</v>
      </c>
      <c r="AR1129" s="24">
        <f t="shared" si="248"/>
        <v>187341.66000000003</v>
      </c>
      <c r="AS1129" s="24" t="str">
        <f t="shared" si="249"/>
        <v>0</v>
      </c>
      <c r="AT1129" s="24">
        <f t="shared" si="250"/>
        <v>320856.22800000006</v>
      </c>
      <c r="AU1129" s="24">
        <f t="shared" si="251"/>
        <v>35650.691999999981</v>
      </c>
    </row>
    <row r="1130" spans="1:47" x14ac:dyDescent="0.25">
      <c r="A1130" s="28" t="s">
        <v>14217</v>
      </c>
      <c r="B1130" s="28" t="s">
        <v>1496</v>
      </c>
      <c r="C1130" s="28" t="s">
        <v>1497</v>
      </c>
      <c r="D1130" s="28" t="s">
        <v>1498</v>
      </c>
      <c r="E1130" s="28" t="s">
        <v>1499</v>
      </c>
      <c r="F1130" s="29">
        <v>41526</v>
      </c>
      <c r="G1130" s="29">
        <v>44896</v>
      </c>
      <c r="H1130" s="28" t="s">
        <v>1500</v>
      </c>
      <c r="I1130" s="28" t="s">
        <v>16037</v>
      </c>
      <c r="J1130" s="28" t="s">
        <v>16055</v>
      </c>
      <c r="K1130" s="28" t="s">
        <v>1501</v>
      </c>
      <c r="L1130" s="27">
        <v>202716.80000000005</v>
      </c>
      <c r="M1130" s="27">
        <v>40672.500000000007</v>
      </c>
      <c r="N1130" s="27">
        <v>0</v>
      </c>
      <c r="O1130" s="27">
        <v>0</v>
      </c>
      <c r="P1130" s="27">
        <f t="shared" si="238"/>
        <v>40672.500000000007</v>
      </c>
      <c r="Q1130" s="27">
        <v>0</v>
      </c>
      <c r="R1130" s="27">
        <v>0</v>
      </c>
      <c r="S1130" s="27">
        <v>0</v>
      </c>
      <c r="T1130" s="27">
        <f t="shared" si="239"/>
        <v>0</v>
      </c>
      <c r="U1130" s="27">
        <v>0</v>
      </c>
      <c r="V1130" s="27">
        <f t="shared" si="240"/>
        <v>243389.30000000005</v>
      </c>
      <c r="W1130" s="28" t="s">
        <v>1502</v>
      </c>
      <c r="X1130" s="27">
        <v>227042.81600000008</v>
      </c>
      <c r="Y1130" s="27">
        <f t="shared" si="244"/>
        <v>499638.83200000017</v>
      </c>
      <c r="Z1130" s="4" t="str" cm="1">
        <f t="array" ref="Z1130">_xlfn.IFS(YEARFRAC(F1130,G1130)&lt;1,"&lt;1 Year",YEARFRAC(F1130,G1130)&lt;=5,"1-5 Years",YEARFRAC(F1130,G1130)&gt;5,"&gt;5 Years")</f>
        <v>&gt;5 Years</v>
      </c>
      <c r="AA1130" s="24">
        <f>L1130*(_xlfn.XLOOKUP(K1130,'FX rates'!$A$2:$A$38,'FX rates'!$B$2:$B$38))</f>
        <v>151569.62877116905</v>
      </c>
      <c r="AB1130" s="24">
        <f>V1130*(_xlfn.XLOOKUP(K1130,'FX rates'!$A$2:$A$38,'FX rates'!$B$2:$B$38))</f>
        <v>181980.11140603389</v>
      </c>
      <c r="AC1130" s="24">
        <f>X1130*(_xlfn.XLOOKUP(W1130,'FX rates'!$A$2:$A$38,'FX rates'!$B$2:$B$38))</f>
        <v>169757.98422370935</v>
      </c>
      <c r="AD1130" s="24">
        <f>Y1130*(_xlfn.XLOOKUP(W1130,'FX rates'!$A$2:$A$38,'FX rates'!$B$2:$B$38))</f>
        <v>373575.70899846731</v>
      </c>
      <c r="AE1130" s="30">
        <f t="shared" si="245"/>
        <v>0.12000000000000011</v>
      </c>
      <c r="AF1130" s="31">
        <f t="shared" si="246"/>
        <v>24326.016000000032</v>
      </c>
      <c r="AG1130" s="23">
        <f t="shared" si="247"/>
        <v>30410.482634864835</v>
      </c>
      <c r="AH1130" s="35">
        <f t="shared" si="241"/>
        <v>0.74769150248607419</v>
      </c>
      <c r="AI1130" s="23">
        <f>U1130*(_xlfn.XLOOKUP(K1130,'FX rates'!$A$2:$A$38,'FX rates'!$B$2:$B$38))</f>
        <v>0</v>
      </c>
      <c r="AJ1130" s="23">
        <f>Q1130*(_xlfn.XLOOKUP(K1130,'FX rates'!$A$2:$A$38,'FX rates'!$B$2:$B$38))</f>
        <v>0</v>
      </c>
      <c r="AK1130" s="23">
        <f>R1130*(_xlfn.XLOOKUP(K1130,'FX rates'!$A$2:$A$38,'FX rates'!$B$2:$B$38))</f>
        <v>0</v>
      </c>
      <c r="AM1130" s="4"/>
      <c r="AN1130" s="4"/>
      <c r="AO1130" s="4"/>
      <c r="AP1130" s="32">
        <f t="shared" si="242"/>
        <v>0.20063704636221566</v>
      </c>
      <c r="AQ1130" s="32">
        <f t="shared" si="243"/>
        <v>0</v>
      </c>
      <c r="AR1130" s="24">
        <f t="shared" si="248"/>
        <v>272596.01600000006</v>
      </c>
      <c r="AS1130" s="24" t="str">
        <f t="shared" si="249"/>
        <v>0</v>
      </c>
      <c r="AT1130" s="24">
        <f t="shared" si="250"/>
        <v>336218.13809862058</v>
      </c>
      <c r="AU1130" s="24">
        <f t="shared" si="251"/>
        <v>37357.570899846731</v>
      </c>
    </row>
    <row r="1131" spans="1:47" x14ac:dyDescent="0.25">
      <c r="A1131" s="28" t="s">
        <v>14218</v>
      </c>
      <c r="B1131" s="28" t="s">
        <v>1503</v>
      </c>
      <c r="C1131" s="28" t="s">
        <v>1504</v>
      </c>
      <c r="D1131" s="28" t="s">
        <v>1505</v>
      </c>
      <c r="E1131" s="28" t="s">
        <v>1506</v>
      </c>
      <c r="F1131" s="29">
        <v>41568</v>
      </c>
      <c r="G1131" s="29">
        <v>44896</v>
      </c>
      <c r="H1131" s="28" t="s">
        <v>1507</v>
      </c>
      <c r="I1131" s="28" t="s">
        <v>16044</v>
      </c>
      <c r="J1131" s="28" t="s">
        <v>16055</v>
      </c>
      <c r="K1131" s="28" t="s">
        <v>1508</v>
      </c>
      <c r="L1131" s="27">
        <v>139150.00000000003</v>
      </c>
      <c r="M1131" s="27">
        <v>19800</v>
      </c>
      <c r="N1131" s="27">
        <v>0</v>
      </c>
      <c r="O1131" s="27">
        <v>0</v>
      </c>
      <c r="P1131" s="27">
        <f t="shared" si="238"/>
        <v>19800</v>
      </c>
      <c r="Q1131" s="27">
        <v>0</v>
      </c>
      <c r="R1131" s="27">
        <v>0</v>
      </c>
      <c r="S1131" s="27">
        <v>0</v>
      </c>
      <c r="T1131" s="27">
        <f t="shared" si="239"/>
        <v>0</v>
      </c>
      <c r="U1131" s="27">
        <v>0</v>
      </c>
      <c r="V1131" s="27">
        <f t="shared" si="240"/>
        <v>158950.00000000003</v>
      </c>
      <c r="W1131" s="28" t="s">
        <v>1509</v>
      </c>
      <c r="X1131" s="27">
        <v>147499.00000000003</v>
      </c>
      <c r="Y1131" s="27">
        <f t="shared" si="244"/>
        <v>315986.00000000006</v>
      </c>
      <c r="Z1131" s="4" t="str" cm="1">
        <f t="array" ref="Z1131">_xlfn.IFS(YEARFRAC(F1131,G1131)&lt;1,"&lt;1 Year",YEARFRAC(F1131,G1131)&lt;=5,"1-5 Years",YEARFRAC(F1131,G1131)&gt;5,"&gt;5 Years")</f>
        <v>&gt;5 Years</v>
      </c>
      <c r="AA1131" s="24">
        <f>L1131*(_xlfn.XLOOKUP(K1131,'FX rates'!$A$2:$A$38,'FX rates'!$B$2:$B$38))</f>
        <v>139150.00000000003</v>
      </c>
      <c r="AB1131" s="24">
        <f>V1131*(_xlfn.XLOOKUP(K1131,'FX rates'!$A$2:$A$38,'FX rates'!$B$2:$B$38))</f>
        <v>158950.00000000003</v>
      </c>
      <c r="AC1131" s="24">
        <f>X1131*(_xlfn.XLOOKUP(W1131,'FX rates'!$A$2:$A$38,'FX rates'!$B$2:$B$38))</f>
        <v>147499.00000000003</v>
      </c>
      <c r="AD1131" s="24">
        <f>Y1131*(_xlfn.XLOOKUP(W1131,'FX rates'!$A$2:$A$38,'FX rates'!$B$2:$B$38))</f>
        <v>315986.00000000006</v>
      </c>
      <c r="AE1131" s="30">
        <f t="shared" si="245"/>
        <v>5.9999999999999991E-2</v>
      </c>
      <c r="AF1131" s="31">
        <f t="shared" si="246"/>
        <v>8349</v>
      </c>
      <c r="AG1131" s="23">
        <f t="shared" si="247"/>
        <v>19800</v>
      </c>
      <c r="AH1131" s="35">
        <f t="shared" si="241"/>
        <v>1</v>
      </c>
      <c r="AI1131" s="23">
        <f>U1131*(_xlfn.XLOOKUP(K1131,'FX rates'!$A$2:$A$38,'FX rates'!$B$2:$B$38))</f>
        <v>0</v>
      </c>
      <c r="AJ1131" s="23">
        <f>Q1131*(_xlfn.XLOOKUP(K1131,'FX rates'!$A$2:$A$38,'FX rates'!$B$2:$B$38))</f>
        <v>0</v>
      </c>
      <c r="AK1131" s="23">
        <f>R1131*(_xlfn.XLOOKUP(K1131,'FX rates'!$A$2:$A$38,'FX rates'!$B$2:$B$38))</f>
        <v>0</v>
      </c>
      <c r="AM1131" s="4"/>
      <c r="AN1131" s="4"/>
      <c r="AO1131" s="4"/>
      <c r="AP1131" s="32">
        <f t="shared" si="242"/>
        <v>0.14229249011857706</v>
      </c>
      <c r="AQ1131" s="32">
        <f t="shared" si="243"/>
        <v>0</v>
      </c>
      <c r="AR1131" s="24">
        <f t="shared" si="248"/>
        <v>168487.00000000003</v>
      </c>
      <c r="AS1131" s="24" t="str">
        <f t="shared" si="249"/>
        <v>0</v>
      </c>
      <c r="AT1131" s="24">
        <f t="shared" si="250"/>
        <v>284387.40000000008</v>
      </c>
      <c r="AU1131" s="24">
        <f t="shared" si="251"/>
        <v>31598.599999999977</v>
      </c>
    </row>
    <row r="1132" spans="1:47" x14ac:dyDescent="0.25">
      <c r="A1132" s="28" t="s">
        <v>14219</v>
      </c>
      <c r="B1132" s="28" t="s">
        <v>1510</v>
      </c>
      <c r="C1132" s="28" t="s">
        <v>1511</v>
      </c>
      <c r="D1132" s="28" t="s">
        <v>1512</v>
      </c>
      <c r="E1132" s="28" t="s">
        <v>1513</v>
      </c>
      <c r="F1132" s="29">
        <v>41561</v>
      </c>
      <c r="G1132" s="29">
        <v>44896</v>
      </c>
      <c r="H1132" s="28" t="s">
        <v>1514</v>
      </c>
      <c r="I1132" s="28" t="s">
        <v>16036</v>
      </c>
      <c r="J1132" s="28" t="s">
        <v>16046</v>
      </c>
      <c r="K1132" s="28" t="s">
        <v>1515</v>
      </c>
      <c r="L1132" s="27">
        <v>120054.00000000001</v>
      </c>
      <c r="M1132" s="27">
        <v>94435.000000000015</v>
      </c>
      <c r="N1132" s="27">
        <v>0</v>
      </c>
      <c r="O1132" s="27">
        <v>0</v>
      </c>
      <c r="P1132" s="27">
        <f t="shared" si="238"/>
        <v>94435.000000000015</v>
      </c>
      <c r="Q1132" s="27">
        <v>0</v>
      </c>
      <c r="R1132" s="27">
        <v>0</v>
      </c>
      <c r="S1132" s="27">
        <v>0</v>
      </c>
      <c r="T1132" s="27">
        <f t="shared" si="239"/>
        <v>0</v>
      </c>
      <c r="U1132" s="27">
        <v>0</v>
      </c>
      <c r="V1132" s="27">
        <f t="shared" si="240"/>
        <v>214489.00000000003</v>
      </c>
      <c r="W1132" s="28" t="s">
        <v>1516</v>
      </c>
      <c r="X1132" s="27">
        <v>122455.08000000002</v>
      </c>
      <c r="Y1132" s="27">
        <f t="shared" si="244"/>
        <v>341233.86000000004</v>
      </c>
      <c r="Z1132" s="4" t="str" cm="1">
        <f t="array" ref="Z1132">_xlfn.IFS(YEARFRAC(F1132,G1132)&lt;1,"&lt;1 Year",YEARFRAC(F1132,G1132)&lt;=5,"1-5 Years",YEARFRAC(F1132,G1132)&gt;5,"&gt;5 Years")</f>
        <v>&gt;5 Years</v>
      </c>
      <c r="AA1132" s="24">
        <f>L1132*(_xlfn.XLOOKUP(K1132,'FX rates'!$A$2:$A$38,'FX rates'!$B$2:$B$38))</f>
        <v>159749.85510908102</v>
      </c>
      <c r="AB1132" s="24">
        <f>V1132*(_xlfn.XLOOKUP(K1132,'FX rates'!$A$2:$A$38,'FX rates'!$B$2:$B$38))</f>
        <v>285409.78786622419</v>
      </c>
      <c r="AC1132" s="24">
        <f>X1132*(_xlfn.XLOOKUP(W1132,'FX rates'!$A$2:$A$38,'FX rates'!$B$2:$B$38))</f>
        <v>162944.85221126265</v>
      </c>
      <c r="AD1132" s="24">
        <f>Y1132*(_xlfn.XLOOKUP(W1132,'FX rates'!$A$2:$A$38,'FX rates'!$B$2:$B$38))</f>
        <v>454062.83583481133</v>
      </c>
      <c r="AE1132" s="30">
        <f t="shared" si="245"/>
        <v>2.0000000000000066E-2</v>
      </c>
      <c r="AF1132" s="31">
        <f t="shared" si="246"/>
        <v>2401.0800000000017</v>
      </c>
      <c r="AG1132" s="23">
        <f t="shared" si="247"/>
        <v>125659.93275714316</v>
      </c>
      <c r="AH1132" s="35">
        <f t="shared" si="241"/>
        <v>1.3306500000756412</v>
      </c>
      <c r="AI1132" s="23">
        <f>U1132*(_xlfn.XLOOKUP(K1132,'FX rates'!$A$2:$A$38,'FX rates'!$B$2:$B$38))</f>
        <v>0</v>
      </c>
      <c r="AJ1132" s="23">
        <f>Q1132*(_xlfn.XLOOKUP(K1132,'FX rates'!$A$2:$A$38,'FX rates'!$B$2:$B$38))</f>
        <v>0</v>
      </c>
      <c r="AK1132" s="23">
        <f>R1132*(_xlfn.XLOOKUP(K1132,'FX rates'!$A$2:$A$38,'FX rates'!$B$2:$B$38))</f>
        <v>0</v>
      </c>
      <c r="AM1132" s="4"/>
      <c r="AN1132" s="4"/>
      <c r="AO1132" s="4"/>
      <c r="AP1132" s="32">
        <f t="shared" si="242"/>
        <v>0.78660436137071654</v>
      </c>
      <c r="AQ1132" s="32">
        <f t="shared" si="243"/>
        <v>0</v>
      </c>
      <c r="AR1132" s="24">
        <f t="shared" si="248"/>
        <v>218778.78000000003</v>
      </c>
      <c r="AS1132" s="24" t="str">
        <f t="shared" si="249"/>
        <v>0</v>
      </c>
      <c r="AT1132" s="24">
        <f t="shared" si="250"/>
        <v>408656.55225133023</v>
      </c>
      <c r="AU1132" s="24">
        <f t="shared" si="251"/>
        <v>45406.283583481098</v>
      </c>
    </row>
    <row r="1133" spans="1:47" x14ac:dyDescent="0.25">
      <c r="A1133" s="28" t="s">
        <v>14220</v>
      </c>
      <c r="B1133" s="28" t="s">
        <v>1517</v>
      </c>
      <c r="C1133" s="28" t="s">
        <v>1518</v>
      </c>
      <c r="D1133" s="28" t="s">
        <v>1519</v>
      </c>
      <c r="E1133" s="28" t="s">
        <v>1520</v>
      </c>
      <c r="F1133" s="29">
        <v>41561</v>
      </c>
      <c r="G1133" s="29">
        <v>44896</v>
      </c>
      <c r="H1133" s="28" t="s">
        <v>1521</v>
      </c>
      <c r="I1133" s="28" t="s">
        <v>16033</v>
      </c>
      <c r="J1133" s="28" t="s">
        <v>16047</v>
      </c>
      <c r="K1133" s="28" t="s">
        <v>1522</v>
      </c>
      <c r="L1133" s="27">
        <v>215820.00000000006</v>
      </c>
      <c r="M1133" s="27">
        <v>268840</v>
      </c>
      <c r="N1133" s="27">
        <v>0</v>
      </c>
      <c r="O1133" s="27">
        <v>0</v>
      </c>
      <c r="P1133" s="27">
        <f t="shared" si="238"/>
        <v>268840</v>
      </c>
      <c r="Q1133" s="27">
        <v>0</v>
      </c>
      <c r="R1133" s="27">
        <v>0</v>
      </c>
      <c r="S1133" s="27">
        <v>0</v>
      </c>
      <c r="T1133" s="27">
        <f t="shared" si="239"/>
        <v>0</v>
      </c>
      <c r="U1133" s="27">
        <v>0</v>
      </c>
      <c r="V1133" s="27">
        <f t="shared" si="240"/>
        <v>484660.00000000006</v>
      </c>
      <c r="W1133" s="28" t="s">
        <v>1523</v>
      </c>
      <c r="X1133" s="27">
        <v>248193.00000000006</v>
      </c>
      <c r="Y1133" s="27">
        <f t="shared" si="244"/>
        <v>805552.00000000023</v>
      </c>
      <c r="Z1133" s="4" t="str" cm="1">
        <f t="array" ref="Z1133">_xlfn.IFS(YEARFRAC(F1133,G1133)&lt;1,"&lt;1 Year",YEARFRAC(F1133,G1133)&lt;=5,"1-5 Years",YEARFRAC(F1133,G1133)&gt;5,"&gt;5 Years")</f>
        <v>&gt;5 Years</v>
      </c>
      <c r="AA1133" s="24">
        <f>L1133*(_xlfn.XLOOKUP(K1133,'FX rates'!$A$2:$A$38,'FX rates'!$B$2:$B$38))</f>
        <v>215820.00000000006</v>
      </c>
      <c r="AB1133" s="24">
        <f>V1133*(_xlfn.XLOOKUP(K1133,'FX rates'!$A$2:$A$38,'FX rates'!$B$2:$B$38))</f>
        <v>484660.00000000006</v>
      </c>
      <c r="AC1133" s="24">
        <f>X1133*(_xlfn.XLOOKUP(W1133,'FX rates'!$A$2:$A$38,'FX rates'!$B$2:$B$38))</f>
        <v>248193.00000000006</v>
      </c>
      <c r="AD1133" s="24">
        <f>Y1133*(_xlfn.XLOOKUP(W1133,'FX rates'!$A$2:$A$38,'FX rates'!$B$2:$B$38))</f>
        <v>805552.00000000023</v>
      </c>
      <c r="AE1133" s="30">
        <f t="shared" si="245"/>
        <v>0.14999999999999997</v>
      </c>
      <c r="AF1133" s="31">
        <f t="shared" si="246"/>
        <v>32373</v>
      </c>
      <c r="AG1133" s="23">
        <f t="shared" si="247"/>
        <v>268840</v>
      </c>
      <c r="AH1133" s="35">
        <f t="shared" si="241"/>
        <v>1</v>
      </c>
      <c r="AI1133" s="23">
        <f>U1133*(_xlfn.XLOOKUP(K1133,'FX rates'!$A$2:$A$38,'FX rates'!$B$2:$B$38))</f>
        <v>0</v>
      </c>
      <c r="AJ1133" s="23">
        <f>Q1133*(_xlfn.XLOOKUP(K1133,'FX rates'!$A$2:$A$38,'FX rates'!$B$2:$B$38))</f>
        <v>0</v>
      </c>
      <c r="AK1133" s="23">
        <f>R1133*(_xlfn.XLOOKUP(K1133,'FX rates'!$A$2:$A$38,'FX rates'!$B$2:$B$38))</f>
        <v>0</v>
      </c>
      <c r="AM1133" s="4"/>
      <c r="AN1133" s="4"/>
      <c r="AO1133" s="4"/>
      <c r="AP1133" s="32">
        <f t="shared" si="242"/>
        <v>1.2456676860346583</v>
      </c>
      <c r="AQ1133" s="32">
        <f t="shared" si="243"/>
        <v>0</v>
      </c>
      <c r="AR1133" s="24">
        <f t="shared" si="248"/>
        <v>557359.00000000012</v>
      </c>
      <c r="AS1133" s="24" t="str">
        <f t="shared" si="249"/>
        <v>0</v>
      </c>
      <c r="AT1133" s="24">
        <f t="shared" si="250"/>
        <v>724996.80000000028</v>
      </c>
      <c r="AU1133" s="24">
        <f t="shared" si="251"/>
        <v>80555.199999999953</v>
      </c>
    </row>
    <row r="1134" spans="1:47" x14ac:dyDescent="0.25">
      <c r="A1134" s="28" t="s">
        <v>14221</v>
      </c>
      <c r="B1134" s="28" t="s">
        <v>1524</v>
      </c>
      <c r="C1134" s="28" t="s">
        <v>1525</v>
      </c>
      <c r="D1134" s="28" t="s">
        <v>1526</v>
      </c>
      <c r="E1134" s="28" t="s">
        <v>1527</v>
      </c>
      <c r="F1134" s="29">
        <v>41568</v>
      </c>
      <c r="G1134" s="29">
        <v>44896</v>
      </c>
      <c r="H1134" s="28" t="s">
        <v>1528</v>
      </c>
      <c r="I1134" s="28" t="s">
        <v>16044</v>
      </c>
      <c r="J1134" s="28" t="s">
        <v>16051</v>
      </c>
      <c r="K1134" s="28" t="s">
        <v>1529</v>
      </c>
      <c r="L1134" s="27">
        <v>185977</v>
      </c>
      <c r="M1134" s="27">
        <v>55440.000000000007</v>
      </c>
      <c r="N1134" s="27">
        <v>0</v>
      </c>
      <c r="O1134" s="27">
        <v>0</v>
      </c>
      <c r="P1134" s="27">
        <f t="shared" si="238"/>
        <v>55440.000000000007</v>
      </c>
      <c r="Q1134" s="27">
        <v>0</v>
      </c>
      <c r="R1134" s="27">
        <v>0</v>
      </c>
      <c r="S1134" s="27">
        <v>0</v>
      </c>
      <c r="T1134" s="27">
        <f t="shared" si="239"/>
        <v>0</v>
      </c>
      <c r="U1134" s="27">
        <v>0</v>
      </c>
      <c r="V1134" s="27">
        <f t="shared" si="240"/>
        <v>241417</v>
      </c>
      <c r="W1134" s="28" t="s">
        <v>1530</v>
      </c>
      <c r="X1134" s="27">
        <v>189696.54</v>
      </c>
      <c r="Y1134" s="27">
        <f t="shared" si="244"/>
        <v>435941.88</v>
      </c>
      <c r="Z1134" s="4" t="str" cm="1">
        <f t="array" ref="Z1134">_xlfn.IFS(YEARFRAC(F1134,G1134)&lt;1,"&lt;1 Year",YEARFRAC(F1134,G1134)&lt;=5,"1-5 Years",YEARFRAC(F1134,G1134)&gt;5,"&gt;5 Years")</f>
        <v>&gt;5 Years</v>
      </c>
      <c r="AA1134" s="24">
        <f>L1134*(_xlfn.XLOOKUP(K1134,'FX rates'!$A$2:$A$38,'FX rates'!$B$2:$B$38))</f>
        <v>185977</v>
      </c>
      <c r="AB1134" s="24">
        <f>V1134*(_xlfn.XLOOKUP(K1134,'FX rates'!$A$2:$A$38,'FX rates'!$B$2:$B$38))</f>
        <v>241417</v>
      </c>
      <c r="AC1134" s="24">
        <f>X1134*(_xlfn.XLOOKUP(W1134,'FX rates'!$A$2:$A$38,'FX rates'!$B$2:$B$38))</f>
        <v>189696.54</v>
      </c>
      <c r="AD1134" s="24">
        <f>Y1134*(_xlfn.XLOOKUP(W1134,'FX rates'!$A$2:$A$38,'FX rates'!$B$2:$B$38))</f>
        <v>435941.88</v>
      </c>
      <c r="AE1134" s="30">
        <f t="shared" si="245"/>
        <v>2.0000000000000046E-2</v>
      </c>
      <c r="AF1134" s="31">
        <f t="shared" si="246"/>
        <v>3719.5400000000081</v>
      </c>
      <c r="AG1134" s="23">
        <f t="shared" si="247"/>
        <v>55440</v>
      </c>
      <c r="AH1134" s="35">
        <f t="shared" si="241"/>
        <v>1</v>
      </c>
      <c r="AI1134" s="23">
        <f>U1134*(_xlfn.XLOOKUP(K1134,'FX rates'!$A$2:$A$38,'FX rates'!$B$2:$B$38))</f>
        <v>0</v>
      </c>
      <c r="AJ1134" s="23">
        <f>Q1134*(_xlfn.XLOOKUP(K1134,'FX rates'!$A$2:$A$38,'FX rates'!$B$2:$B$38))</f>
        <v>0</v>
      </c>
      <c r="AK1134" s="23">
        <f>R1134*(_xlfn.XLOOKUP(K1134,'FX rates'!$A$2:$A$38,'FX rates'!$B$2:$B$38))</f>
        <v>0</v>
      </c>
      <c r="AM1134" s="4"/>
      <c r="AN1134" s="4"/>
      <c r="AO1134" s="4"/>
      <c r="AP1134" s="32">
        <f t="shared" si="242"/>
        <v>0.29810137812740289</v>
      </c>
      <c r="AQ1134" s="32">
        <f t="shared" si="243"/>
        <v>0</v>
      </c>
      <c r="AR1134" s="24">
        <f t="shared" si="248"/>
        <v>246245.34000000003</v>
      </c>
      <c r="AS1134" s="24" t="str">
        <f t="shared" si="249"/>
        <v>0</v>
      </c>
      <c r="AT1134" s="24">
        <f t="shared" si="250"/>
        <v>392347.69200000004</v>
      </c>
      <c r="AU1134" s="24">
        <f t="shared" si="251"/>
        <v>43594.187999999966</v>
      </c>
    </row>
    <row r="1135" spans="1:47" x14ac:dyDescent="0.25">
      <c r="A1135" s="28" t="s">
        <v>14222</v>
      </c>
      <c r="B1135" s="28" t="s">
        <v>1531</v>
      </c>
      <c r="C1135" s="28" t="s">
        <v>1532</v>
      </c>
      <c r="D1135" s="28" t="s">
        <v>1533</v>
      </c>
      <c r="E1135" s="28" t="s">
        <v>1534</v>
      </c>
      <c r="F1135" s="29">
        <v>41575</v>
      </c>
      <c r="G1135" s="29">
        <v>44896</v>
      </c>
      <c r="H1135" s="28" t="s">
        <v>1535</v>
      </c>
      <c r="I1135" s="28" t="s">
        <v>16056</v>
      </c>
      <c r="J1135" s="28" t="s">
        <v>16051</v>
      </c>
      <c r="K1135" s="28" t="s">
        <v>1536</v>
      </c>
      <c r="L1135" s="27">
        <v>175560.00000000003</v>
      </c>
      <c r="M1135" s="27">
        <v>200640.00000000003</v>
      </c>
      <c r="N1135" s="27">
        <v>0</v>
      </c>
      <c r="O1135" s="27">
        <v>0</v>
      </c>
      <c r="P1135" s="27">
        <f t="shared" si="238"/>
        <v>200640.00000000003</v>
      </c>
      <c r="Q1135" s="27">
        <v>0</v>
      </c>
      <c r="R1135" s="27">
        <v>0</v>
      </c>
      <c r="S1135" s="27">
        <v>0</v>
      </c>
      <c r="T1135" s="27">
        <f t="shared" si="239"/>
        <v>0</v>
      </c>
      <c r="U1135" s="27">
        <v>0</v>
      </c>
      <c r="V1135" s="27">
        <f t="shared" si="240"/>
        <v>376200.00000000006</v>
      </c>
      <c r="W1135" s="28" t="s">
        <v>1537</v>
      </c>
      <c r="X1135" s="27">
        <v>189604.80000000005</v>
      </c>
      <c r="Y1135" s="27">
        <f t="shared" si="244"/>
        <v>595900.80000000016</v>
      </c>
      <c r="Z1135" s="4" t="str" cm="1">
        <f t="array" ref="Z1135">_xlfn.IFS(YEARFRAC(F1135,G1135)&lt;1,"&lt;1 Year",YEARFRAC(F1135,G1135)&lt;=5,"1-5 Years",YEARFRAC(F1135,G1135)&gt;5,"&gt;5 Years")</f>
        <v>&gt;5 Years</v>
      </c>
      <c r="AA1135" s="24">
        <f>L1135*(_xlfn.XLOOKUP(K1135,'FX rates'!$A$2:$A$38,'FX rates'!$B$2:$B$38))</f>
        <v>175560.00000000003</v>
      </c>
      <c r="AB1135" s="24">
        <f>V1135*(_xlfn.XLOOKUP(K1135,'FX rates'!$A$2:$A$38,'FX rates'!$B$2:$B$38))</f>
        <v>376200.00000000006</v>
      </c>
      <c r="AC1135" s="24">
        <f>X1135*(_xlfn.XLOOKUP(W1135,'FX rates'!$A$2:$A$38,'FX rates'!$B$2:$B$38))</f>
        <v>189604.80000000005</v>
      </c>
      <c r="AD1135" s="24">
        <f>Y1135*(_xlfn.XLOOKUP(W1135,'FX rates'!$A$2:$A$38,'FX rates'!$B$2:$B$38))</f>
        <v>595900.80000000016</v>
      </c>
      <c r="AE1135" s="30">
        <f t="shared" si="245"/>
        <v>8.0000000000000085E-2</v>
      </c>
      <c r="AF1135" s="31">
        <f t="shared" si="246"/>
        <v>14044.800000000017</v>
      </c>
      <c r="AG1135" s="23">
        <f t="shared" si="247"/>
        <v>200640.00000000003</v>
      </c>
      <c r="AH1135" s="35">
        <f t="shared" si="241"/>
        <v>1</v>
      </c>
      <c r="AI1135" s="23">
        <f>U1135*(_xlfn.XLOOKUP(K1135,'FX rates'!$A$2:$A$38,'FX rates'!$B$2:$B$38))</f>
        <v>0</v>
      </c>
      <c r="AJ1135" s="23">
        <f>Q1135*(_xlfn.XLOOKUP(K1135,'FX rates'!$A$2:$A$38,'FX rates'!$B$2:$B$38))</f>
        <v>0</v>
      </c>
      <c r="AK1135" s="23">
        <f>R1135*(_xlfn.XLOOKUP(K1135,'FX rates'!$A$2:$A$38,'FX rates'!$B$2:$B$38))</f>
        <v>0</v>
      </c>
      <c r="AM1135" s="4"/>
      <c r="AN1135" s="4"/>
      <c r="AO1135" s="4"/>
      <c r="AP1135" s="32">
        <f t="shared" si="242"/>
        <v>1.1428571428571428</v>
      </c>
      <c r="AQ1135" s="32">
        <f t="shared" si="243"/>
        <v>0</v>
      </c>
      <c r="AR1135" s="24">
        <f t="shared" si="248"/>
        <v>406296.00000000012</v>
      </c>
      <c r="AS1135" s="24" t="str">
        <f t="shared" si="249"/>
        <v>0</v>
      </c>
      <c r="AT1135" s="24">
        <f t="shared" si="250"/>
        <v>536310.7200000002</v>
      </c>
      <c r="AU1135" s="24">
        <f t="shared" si="251"/>
        <v>59590.079999999958</v>
      </c>
    </row>
    <row r="1136" spans="1:47" x14ac:dyDescent="0.25">
      <c r="A1136" s="28" t="s">
        <v>14223</v>
      </c>
      <c r="B1136" s="28" t="s">
        <v>1538</v>
      </c>
      <c r="C1136" s="28" t="s">
        <v>1539</v>
      </c>
      <c r="D1136" s="28" t="s">
        <v>1540</v>
      </c>
      <c r="E1136" s="28" t="s">
        <v>1541</v>
      </c>
      <c r="F1136" s="29">
        <v>41589</v>
      </c>
      <c r="G1136" s="29">
        <v>44896</v>
      </c>
      <c r="H1136" s="28" t="s">
        <v>1542</v>
      </c>
      <c r="I1136" s="28" t="s">
        <v>16037</v>
      </c>
      <c r="J1136" s="28" t="s">
        <v>16035</v>
      </c>
      <c r="K1136" s="28" t="s">
        <v>1543</v>
      </c>
      <c r="L1136" s="27">
        <v>205700.00000000006</v>
      </c>
      <c r="M1136" s="27">
        <v>259435</v>
      </c>
      <c r="N1136" s="27">
        <v>0</v>
      </c>
      <c r="O1136" s="27">
        <v>0</v>
      </c>
      <c r="P1136" s="27">
        <f t="shared" si="238"/>
        <v>259435</v>
      </c>
      <c r="Q1136" s="27">
        <v>0</v>
      </c>
      <c r="R1136" s="27">
        <v>0</v>
      </c>
      <c r="S1136" s="27">
        <v>0</v>
      </c>
      <c r="T1136" s="27">
        <f t="shared" si="239"/>
        <v>0</v>
      </c>
      <c r="U1136" s="27">
        <v>0</v>
      </c>
      <c r="V1136" s="27">
        <f t="shared" si="240"/>
        <v>465135.00000000006</v>
      </c>
      <c r="W1136" s="28" t="s">
        <v>1544</v>
      </c>
      <c r="X1136" s="27">
        <v>220099.00000000009</v>
      </c>
      <c r="Y1136" s="27">
        <f t="shared" si="244"/>
        <v>717793.45000000019</v>
      </c>
      <c r="Z1136" s="4" t="str" cm="1">
        <f t="array" ref="Z1136">_xlfn.IFS(YEARFRAC(F1136,G1136)&lt;1,"&lt;1 Year",YEARFRAC(F1136,G1136)&lt;=5,"1-5 Years",YEARFRAC(F1136,G1136)&gt;5,"&gt;5 Years")</f>
        <v>&gt;5 Years</v>
      </c>
      <c r="AA1136" s="24">
        <f>L1136*(_xlfn.XLOOKUP(K1136,'FX rates'!$A$2:$A$38,'FX rates'!$B$2:$B$38))</f>
        <v>205700.00000000006</v>
      </c>
      <c r="AB1136" s="24">
        <f>V1136*(_xlfn.XLOOKUP(K1136,'FX rates'!$A$2:$A$38,'FX rates'!$B$2:$B$38))</f>
        <v>465135.00000000006</v>
      </c>
      <c r="AC1136" s="24">
        <f>X1136*(_xlfn.XLOOKUP(W1136,'FX rates'!$A$2:$A$38,'FX rates'!$B$2:$B$38))</f>
        <v>220099.00000000009</v>
      </c>
      <c r="AD1136" s="24">
        <f>Y1136*(_xlfn.XLOOKUP(W1136,'FX rates'!$A$2:$A$38,'FX rates'!$B$2:$B$38))</f>
        <v>717793.45000000019</v>
      </c>
      <c r="AE1136" s="30">
        <f t="shared" si="245"/>
        <v>7.0000000000000118E-2</v>
      </c>
      <c r="AF1136" s="31">
        <f t="shared" si="246"/>
        <v>14399.000000000029</v>
      </c>
      <c r="AG1136" s="23">
        <f t="shared" si="247"/>
        <v>259435</v>
      </c>
      <c r="AH1136" s="35">
        <f t="shared" si="241"/>
        <v>1</v>
      </c>
      <c r="AI1136" s="23">
        <f>U1136*(_xlfn.XLOOKUP(K1136,'FX rates'!$A$2:$A$38,'FX rates'!$B$2:$B$38))</f>
        <v>0</v>
      </c>
      <c r="AJ1136" s="23">
        <f>Q1136*(_xlfn.XLOOKUP(K1136,'FX rates'!$A$2:$A$38,'FX rates'!$B$2:$B$38))</f>
        <v>0</v>
      </c>
      <c r="AK1136" s="23">
        <f>R1136*(_xlfn.XLOOKUP(K1136,'FX rates'!$A$2:$A$38,'FX rates'!$B$2:$B$38))</f>
        <v>0</v>
      </c>
      <c r="AM1136" s="4"/>
      <c r="AN1136" s="4"/>
      <c r="AO1136" s="4"/>
      <c r="AP1136" s="32">
        <f t="shared" si="242"/>
        <v>1.2612299465240637</v>
      </c>
      <c r="AQ1136" s="32">
        <f t="shared" si="243"/>
        <v>0</v>
      </c>
      <c r="AR1136" s="24">
        <f t="shared" si="248"/>
        <v>497694.45000000013</v>
      </c>
      <c r="AS1136" s="24" t="str">
        <f t="shared" si="249"/>
        <v>0</v>
      </c>
      <c r="AT1136" s="24">
        <f t="shared" si="250"/>
        <v>646014.10500000021</v>
      </c>
      <c r="AU1136" s="24">
        <f t="shared" si="251"/>
        <v>71779.344999999972</v>
      </c>
    </row>
    <row r="1137" spans="1:47" x14ac:dyDescent="0.25">
      <c r="A1137" s="28" t="s">
        <v>14026</v>
      </c>
      <c r="B1137" s="28" t="s">
        <v>155</v>
      </c>
      <c r="C1137" s="28" t="s">
        <v>156</v>
      </c>
      <c r="D1137" s="28" t="s">
        <v>157</v>
      </c>
      <c r="E1137" s="28" t="s">
        <v>158</v>
      </c>
      <c r="F1137" s="29">
        <v>39322</v>
      </c>
      <c r="G1137" s="29">
        <v>44896</v>
      </c>
      <c r="H1137" s="28" t="s">
        <v>159</v>
      </c>
      <c r="I1137" s="28" t="s">
        <v>16047</v>
      </c>
      <c r="J1137" s="28" t="s">
        <v>16041</v>
      </c>
      <c r="K1137" s="28" t="s">
        <v>160</v>
      </c>
      <c r="L1137" s="27">
        <v>2118600.0000000005</v>
      </c>
      <c r="M1137" s="4">
        <v>0</v>
      </c>
      <c r="N1137" s="27">
        <v>2428037.7799999998</v>
      </c>
      <c r="O1137" s="27">
        <v>0</v>
      </c>
      <c r="P1137" s="27">
        <f t="shared" si="238"/>
        <v>2428037.7799999998</v>
      </c>
      <c r="Q1137" s="27">
        <v>0</v>
      </c>
      <c r="R1137" s="27">
        <v>0</v>
      </c>
      <c r="S1137" s="27">
        <v>0</v>
      </c>
      <c r="T1137" s="27">
        <f t="shared" si="239"/>
        <v>0</v>
      </c>
      <c r="U1137" s="27">
        <v>0</v>
      </c>
      <c r="V1137" s="27">
        <f t="shared" si="240"/>
        <v>4546637.78</v>
      </c>
      <c r="W1137" s="28" t="s">
        <v>161</v>
      </c>
      <c r="X1137" s="27">
        <v>2415204.0000000009</v>
      </c>
      <c r="Y1137" s="27">
        <f t="shared" si="244"/>
        <v>4830408.0000000019</v>
      </c>
      <c r="Z1137" s="4" t="str" cm="1">
        <f t="array" ref="Z1137">_xlfn.IFS(YEARFRAC(F1137,G1137)&lt;1,"&lt;1 Year",YEARFRAC(F1137,G1137)&lt;=5,"1-5 Years",YEARFRAC(F1137,G1137)&gt;5,"&gt;5 Years")</f>
        <v>&gt;5 Years</v>
      </c>
      <c r="AA1137" s="24">
        <f>L1137*(_xlfn.XLOOKUP(K1137,'FX rates'!$A$2:$A$38,'FX rates'!$B$2:$B$38))</f>
        <v>270086.62506453862</v>
      </c>
      <c r="AB1137" s="24">
        <f>V1137*(_xlfn.XLOOKUP(K1137,'FX rates'!$A$2:$A$38,'FX rates'!$B$2:$B$38))</f>
        <v>579621.47332725674</v>
      </c>
      <c r="AC1137" s="24">
        <f>X1137*(_xlfn.XLOOKUP(W1137,'FX rates'!$A$2:$A$38,'FX rates'!$B$2:$B$38))</f>
        <v>307898.75257357408</v>
      </c>
      <c r="AD1137" s="24">
        <f>Y1137*(_xlfn.XLOOKUP(W1137,'FX rates'!$A$2:$A$38,'FX rates'!$B$2:$B$38))</f>
        <v>615797.50514714816</v>
      </c>
      <c r="AE1137" s="30">
        <f t="shared" si="245"/>
        <v>0.14000000000000021</v>
      </c>
      <c r="AF1137" s="31">
        <f t="shared" si="246"/>
        <v>296604.00000000047</v>
      </c>
      <c r="AG1137" s="23">
        <f t="shared" si="247"/>
        <v>309534.84826271812</v>
      </c>
      <c r="AH1137" s="35">
        <f t="shared" si="241"/>
        <v>0.12748353868806692</v>
      </c>
      <c r="AI1137" s="23">
        <f>U1137*(_xlfn.XLOOKUP(K1137,'FX rates'!$A$2:$A$38,'FX rates'!$B$2:$B$38))</f>
        <v>0</v>
      </c>
      <c r="AJ1137" s="23">
        <f>Q1137*(_xlfn.XLOOKUP(K1137,'FX rates'!$A$2:$A$38,'FX rates'!$B$2:$B$38))</f>
        <v>0</v>
      </c>
      <c r="AK1137" s="23">
        <f>R1137*(_xlfn.XLOOKUP(K1137,'FX rates'!$A$2:$A$38,'FX rates'!$B$2:$B$38))</f>
        <v>0</v>
      </c>
      <c r="AM1137" s="4"/>
      <c r="AN1137" s="4"/>
      <c r="AO1137" s="4"/>
      <c r="AP1137" s="32">
        <f t="shared" si="242"/>
        <v>0</v>
      </c>
      <c r="AQ1137" s="32">
        <f t="shared" si="243"/>
        <v>0</v>
      </c>
      <c r="AR1137" s="24">
        <f t="shared" si="248"/>
        <v>2415204.0000000009</v>
      </c>
      <c r="AS1137" s="24" t="str">
        <f t="shared" si="249"/>
        <v>0</v>
      </c>
      <c r="AT1137" s="24">
        <f t="shared" si="250"/>
        <v>554217.75463243341</v>
      </c>
      <c r="AU1137" s="24">
        <f t="shared" si="251"/>
        <v>61579.750514714746</v>
      </c>
    </row>
    <row r="1138" spans="1:47" x14ac:dyDescent="0.25">
      <c r="A1138" s="28" t="s">
        <v>14224</v>
      </c>
      <c r="B1138" s="28" t="s">
        <v>1545</v>
      </c>
      <c r="C1138" s="28" t="s">
        <v>1546</v>
      </c>
      <c r="D1138" s="28" t="s">
        <v>1547</v>
      </c>
      <c r="E1138" s="28" t="s">
        <v>1548</v>
      </c>
      <c r="F1138" s="29">
        <v>41589</v>
      </c>
      <c r="G1138" s="29">
        <v>44896</v>
      </c>
      <c r="H1138" s="28" t="s">
        <v>1549</v>
      </c>
      <c r="I1138" s="28" t="s">
        <v>16043</v>
      </c>
      <c r="J1138" s="28" t="s">
        <v>16052</v>
      </c>
      <c r="K1138" s="28" t="s">
        <v>1550</v>
      </c>
      <c r="L1138" s="27">
        <v>143000</v>
      </c>
      <c r="M1138" s="27">
        <v>98010.000000000015</v>
      </c>
      <c r="N1138" s="27">
        <v>0</v>
      </c>
      <c r="O1138" s="27">
        <v>0</v>
      </c>
      <c r="P1138" s="27">
        <f t="shared" si="238"/>
        <v>98010.000000000015</v>
      </c>
      <c r="Q1138" s="27">
        <v>0</v>
      </c>
      <c r="R1138" s="27">
        <v>0</v>
      </c>
      <c r="S1138" s="27">
        <v>0</v>
      </c>
      <c r="T1138" s="27">
        <f t="shared" si="239"/>
        <v>0</v>
      </c>
      <c r="U1138" s="27">
        <v>0</v>
      </c>
      <c r="V1138" s="27">
        <f t="shared" si="240"/>
        <v>241010</v>
      </c>
      <c r="W1138" s="28" t="s">
        <v>1551</v>
      </c>
      <c r="X1138" s="27">
        <v>157300</v>
      </c>
      <c r="Y1138" s="27">
        <f t="shared" si="244"/>
        <v>422411</v>
      </c>
      <c r="Z1138" s="4" t="str" cm="1">
        <f t="array" ref="Z1138">_xlfn.IFS(YEARFRAC(F1138,G1138)&lt;1,"&lt;1 Year",YEARFRAC(F1138,G1138)&lt;=5,"1-5 Years",YEARFRAC(F1138,G1138)&gt;5,"&gt;5 Years")</f>
        <v>&gt;5 Years</v>
      </c>
      <c r="AA1138" s="24">
        <f>L1138*(_xlfn.XLOOKUP(K1138,'FX rates'!$A$2:$A$38,'FX rates'!$B$2:$B$38))</f>
        <v>190282.95001081665</v>
      </c>
      <c r="AB1138" s="24">
        <f>V1138*(_xlfn.XLOOKUP(K1138,'FX rates'!$A$2:$A$38,'FX rates'!$B$2:$B$38))</f>
        <v>320699.9565182302</v>
      </c>
      <c r="AC1138" s="24">
        <f>X1138*(_xlfn.XLOOKUP(W1138,'FX rates'!$A$2:$A$38,'FX rates'!$B$2:$B$38))</f>
        <v>209311.24501189831</v>
      </c>
      <c r="AD1138" s="24">
        <f>Y1138*(_xlfn.XLOOKUP(W1138,'FX rates'!$A$2:$A$38,'FX rates'!$B$2:$B$38))</f>
        <v>562081.1971819516</v>
      </c>
      <c r="AE1138" s="30">
        <f t="shared" si="245"/>
        <v>9.999999999999995E-2</v>
      </c>
      <c r="AF1138" s="31">
        <f t="shared" si="246"/>
        <v>14300</v>
      </c>
      <c r="AG1138" s="23">
        <f t="shared" si="247"/>
        <v>130417.00650741355</v>
      </c>
      <c r="AH1138" s="35">
        <f t="shared" si="241"/>
        <v>1.3306500000756409</v>
      </c>
      <c r="AI1138" s="23">
        <f>U1138*(_xlfn.XLOOKUP(K1138,'FX rates'!$A$2:$A$38,'FX rates'!$B$2:$B$38))</f>
        <v>0</v>
      </c>
      <c r="AJ1138" s="23">
        <f>Q1138*(_xlfn.XLOOKUP(K1138,'FX rates'!$A$2:$A$38,'FX rates'!$B$2:$B$38))</f>
        <v>0</v>
      </c>
      <c r="AK1138" s="23">
        <f>R1138*(_xlfn.XLOOKUP(K1138,'FX rates'!$A$2:$A$38,'FX rates'!$B$2:$B$38))</f>
        <v>0</v>
      </c>
      <c r="AM1138" s="4"/>
      <c r="AN1138" s="4"/>
      <c r="AO1138" s="4"/>
      <c r="AP1138" s="32">
        <f t="shared" si="242"/>
        <v>0.68538461538461548</v>
      </c>
      <c r="AQ1138" s="32">
        <f t="shared" si="243"/>
        <v>0</v>
      </c>
      <c r="AR1138" s="24">
        <f t="shared" si="248"/>
        <v>265111</v>
      </c>
      <c r="AS1138" s="24" t="str">
        <f t="shared" si="249"/>
        <v>0</v>
      </c>
      <c r="AT1138" s="24">
        <f t="shared" si="250"/>
        <v>505873.07746375643</v>
      </c>
      <c r="AU1138" s="24">
        <f t="shared" si="251"/>
        <v>56208.119718195172</v>
      </c>
    </row>
    <row r="1139" spans="1:47" x14ac:dyDescent="0.25">
      <c r="A1139" s="28" t="s">
        <v>14225</v>
      </c>
      <c r="B1139" s="28" t="s">
        <v>1552</v>
      </c>
      <c r="C1139" s="28" t="s">
        <v>1553</v>
      </c>
      <c r="D1139" s="28" t="s">
        <v>1554</v>
      </c>
      <c r="E1139" s="28" t="s">
        <v>1555</v>
      </c>
      <c r="F1139" s="29">
        <v>41603</v>
      </c>
      <c r="G1139" s="29">
        <v>44896</v>
      </c>
      <c r="H1139" s="28" t="s">
        <v>1556</v>
      </c>
      <c r="I1139" s="28" t="s">
        <v>16054</v>
      </c>
      <c r="J1139" s="28" t="s">
        <v>16050</v>
      </c>
      <c r="K1139" s="28" t="s">
        <v>1557</v>
      </c>
      <c r="L1139" s="27">
        <v>108900.00000000003</v>
      </c>
      <c r="M1139" s="27">
        <v>78778.7</v>
      </c>
      <c r="N1139" s="27">
        <v>0</v>
      </c>
      <c r="O1139" s="27">
        <v>0</v>
      </c>
      <c r="P1139" s="27">
        <f t="shared" si="238"/>
        <v>78778.7</v>
      </c>
      <c r="Q1139" s="27">
        <v>0</v>
      </c>
      <c r="R1139" s="27">
        <v>0</v>
      </c>
      <c r="S1139" s="27">
        <v>0</v>
      </c>
      <c r="T1139" s="27">
        <f t="shared" si="239"/>
        <v>0</v>
      </c>
      <c r="U1139" s="27">
        <v>0</v>
      </c>
      <c r="V1139" s="27">
        <f t="shared" si="240"/>
        <v>187678.7</v>
      </c>
      <c r="W1139" s="28" t="s">
        <v>1558</v>
      </c>
      <c r="X1139" s="27">
        <v>124146.00000000004</v>
      </c>
      <c r="Y1139" s="27">
        <f t="shared" si="244"/>
        <v>338099.71800000005</v>
      </c>
      <c r="Z1139" s="4" t="str" cm="1">
        <f t="array" ref="Z1139">_xlfn.IFS(YEARFRAC(F1139,G1139)&lt;1,"&lt;1 Year",YEARFRAC(F1139,G1139)&lt;=5,"1-5 Years",YEARFRAC(F1139,G1139)&gt;5,"&gt;5 Years")</f>
        <v>&gt;5 Years</v>
      </c>
      <c r="AA1139" s="24">
        <f>L1139*(_xlfn.XLOOKUP(K1139,'FX rates'!$A$2:$A$38,'FX rates'!$B$2:$B$38))</f>
        <v>144907.78500823735</v>
      </c>
      <c r="AB1139" s="24">
        <f>V1139*(_xlfn.XLOOKUP(K1139,'FX rates'!$A$2:$A$38,'FX rates'!$B$2:$B$38))</f>
        <v>249734.66216919621</v>
      </c>
      <c r="AC1139" s="24">
        <f>X1139*(_xlfn.XLOOKUP(W1139,'FX rates'!$A$2:$A$38,'FX rates'!$B$2:$B$38))</f>
        <v>165194.87490939058</v>
      </c>
      <c r="AD1139" s="24">
        <f>Y1139*(_xlfn.XLOOKUP(W1139,'FX rates'!$A$2:$A$38,'FX rates'!$B$2:$B$38))</f>
        <v>449892.38978227426</v>
      </c>
      <c r="AE1139" s="30">
        <f t="shared" si="245"/>
        <v>0.14000000000000001</v>
      </c>
      <c r="AF1139" s="31">
        <f t="shared" si="246"/>
        <v>15246.000000000015</v>
      </c>
      <c r="AG1139" s="23">
        <f t="shared" si="247"/>
        <v>104826.87716095886</v>
      </c>
      <c r="AH1139" s="35">
        <f t="shared" si="241"/>
        <v>1.3306500000756409</v>
      </c>
      <c r="AI1139" s="23">
        <f>U1139*(_xlfn.XLOOKUP(K1139,'FX rates'!$A$2:$A$38,'FX rates'!$B$2:$B$38))</f>
        <v>0</v>
      </c>
      <c r="AJ1139" s="23">
        <f>Q1139*(_xlfn.XLOOKUP(K1139,'FX rates'!$A$2:$A$38,'FX rates'!$B$2:$B$38))</f>
        <v>0</v>
      </c>
      <c r="AK1139" s="23">
        <f>R1139*(_xlfn.XLOOKUP(K1139,'FX rates'!$A$2:$A$38,'FX rates'!$B$2:$B$38))</f>
        <v>0</v>
      </c>
      <c r="AM1139" s="4"/>
      <c r="AN1139" s="4"/>
      <c r="AO1139" s="4"/>
      <c r="AP1139" s="32">
        <f t="shared" si="242"/>
        <v>0.72340404040404016</v>
      </c>
      <c r="AQ1139" s="32">
        <f t="shared" si="243"/>
        <v>0</v>
      </c>
      <c r="AR1139" s="24">
        <f t="shared" si="248"/>
        <v>213953.71800000002</v>
      </c>
      <c r="AS1139" s="24" t="str">
        <f t="shared" si="249"/>
        <v>0</v>
      </c>
      <c r="AT1139" s="24">
        <f t="shared" si="250"/>
        <v>404903.15080404683</v>
      </c>
      <c r="AU1139" s="24">
        <f t="shared" si="251"/>
        <v>44989.238978227426</v>
      </c>
    </row>
    <row r="1140" spans="1:47" x14ac:dyDescent="0.25">
      <c r="A1140" s="28" t="s">
        <v>14226</v>
      </c>
      <c r="B1140" s="28" t="s">
        <v>1559</v>
      </c>
      <c r="C1140" s="28" t="s">
        <v>1560</v>
      </c>
      <c r="D1140" s="28" t="s">
        <v>1561</v>
      </c>
      <c r="E1140" s="28" t="s">
        <v>1562</v>
      </c>
      <c r="F1140" s="29">
        <v>41596</v>
      </c>
      <c r="G1140" s="29">
        <v>44896</v>
      </c>
      <c r="H1140" s="28" t="s">
        <v>1563</v>
      </c>
      <c r="I1140" s="28" t="s">
        <v>16035</v>
      </c>
      <c r="J1140" s="28" t="s">
        <v>16036</v>
      </c>
      <c r="K1140" s="28" t="s">
        <v>1564</v>
      </c>
      <c r="L1140" s="27">
        <v>118168.60000000002</v>
      </c>
      <c r="M1140" s="27">
        <v>9460</v>
      </c>
      <c r="N1140" s="27">
        <v>0</v>
      </c>
      <c r="O1140" s="27">
        <v>0</v>
      </c>
      <c r="P1140" s="27">
        <f t="shared" si="238"/>
        <v>9460</v>
      </c>
      <c r="Q1140" s="27">
        <v>0</v>
      </c>
      <c r="R1140" s="27">
        <v>0</v>
      </c>
      <c r="S1140" s="27">
        <v>0</v>
      </c>
      <c r="T1140" s="27">
        <f t="shared" si="239"/>
        <v>0</v>
      </c>
      <c r="U1140" s="27">
        <v>0</v>
      </c>
      <c r="V1140" s="27">
        <f t="shared" si="240"/>
        <v>127628.60000000002</v>
      </c>
      <c r="W1140" s="28" t="s">
        <v>1565</v>
      </c>
      <c r="X1140" s="27">
        <v>127622.08800000003</v>
      </c>
      <c r="Y1140" s="27">
        <f t="shared" si="244"/>
        <v>265460.97600000008</v>
      </c>
      <c r="Z1140" s="4" t="str" cm="1">
        <f t="array" ref="Z1140">_xlfn.IFS(YEARFRAC(F1140,G1140)&lt;1,"&lt;1 Year",YEARFRAC(F1140,G1140)&lt;=5,"1-5 Years",YEARFRAC(F1140,G1140)&gt;5,"&gt;5 Years")</f>
        <v>&gt;5 Years</v>
      </c>
      <c r="AA1140" s="24">
        <f>L1140*(_xlfn.XLOOKUP(K1140,'FX rates'!$A$2:$A$38,'FX rates'!$B$2:$B$38))</f>
        <v>118168.60000000002</v>
      </c>
      <c r="AB1140" s="24">
        <f>V1140*(_xlfn.XLOOKUP(K1140,'FX rates'!$A$2:$A$38,'FX rates'!$B$2:$B$38))</f>
        <v>127628.60000000002</v>
      </c>
      <c r="AC1140" s="24">
        <f>X1140*(_xlfn.XLOOKUP(W1140,'FX rates'!$A$2:$A$38,'FX rates'!$B$2:$B$38))</f>
        <v>127622.08800000003</v>
      </c>
      <c r="AD1140" s="24">
        <f>Y1140*(_xlfn.XLOOKUP(W1140,'FX rates'!$A$2:$A$38,'FX rates'!$B$2:$B$38))</f>
        <v>265460.97600000008</v>
      </c>
      <c r="AE1140" s="30">
        <f t="shared" si="245"/>
        <v>8.0000000000000085E-2</v>
      </c>
      <c r="AF1140" s="31">
        <f t="shared" si="246"/>
        <v>9453.4880000000121</v>
      </c>
      <c r="AG1140" s="23">
        <f t="shared" si="247"/>
        <v>9460</v>
      </c>
      <c r="AH1140" s="35">
        <f t="shared" si="241"/>
        <v>1</v>
      </c>
      <c r="AI1140" s="23">
        <f>U1140*(_xlfn.XLOOKUP(K1140,'FX rates'!$A$2:$A$38,'FX rates'!$B$2:$B$38))</f>
        <v>0</v>
      </c>
      <c r="AJ1140" s="23">
        <f>Q1140*(_xlfn.XLOOKUP(K1140,'FX rates'!$A$2:$A$38,'FX rates'!$B$2:$B$38))</f>
        <v>0</v>
      </c>
      <c r="AK1140" s="23">
        <f>R1140*(_xlfn.XLOOKUP(K1140,'FX rates'!$A$2:$A$38,'FX rates'!$B$2:$B$38))</f>
        <v>0</v>
      </c>
      <c r="AM1140" s="4"/>
      <c r="AN1140" s="4"/>
      <c r="AO1140" s="4"/>
      <c r="AP1140" s="32">
        <f t="shared" si="242"/>
        <v>8.0055107702046047E-2</v>
      </c>
      <c r="AQ1140" s="32">
        <f t="shared" si="243"/>
        <v>0</v>
      </c>
      <c r="AR1140" s="24">
        <f t="shared" si="248"/>
        <v>137838.88800000004</v>
      </c>
      <c r="AS1140" s="24" t="str">
        <f t="shared" si="249"/>
        <v>0</v>
      </c>
      <c r="AT1140" s="24">
        <f t="shared" si="250"/>
        <v>238914.87840000007</v>
      </c>
      <c r="AU1140" s="24">
        <f t="shared" si="251"/>
        <v>26546.097600000008</v>
      </c>
    </row>
    <row r="1141" spans="1:47" x14ac:dyDescent="0.25">
      <c r="A1141" s="28" t="s">
        <v>14227</v>
      </c>
      <c r="B1141" s="28" t="s">
        <v>1566</v>
      </c>
      <c r="C1141" s="28" t="s">
        <v>1567</v>
      </c>
      <c r="D1141" s="28" t="s">
        <v>1568</v>
      </c>
      <c r="E1141" s="28" t="s">
        <v>1569</v>
      </c>
      <c r="F1141" s="29">
        <v>41596</v>
      </c>
      <c r="G1141" s="29">
        <v>44896</v>
      </c>
      <c r="H1141" s="28" t="s">
        <v>1570</v>
      </c>
      <c r="I1141" s="28" t="s">
        <v>16038</v>
      </c>
      <c r="J1141" s="28" t="s">
        <v>16048</v>
      </c>
      <c r="K1141" s="28" t="s">
        <v>1571</v>
      </c>
      <c r="L1141" s="27">
        <v>170940.00000000003</v>
      </c>
      <c r="M1141" s="27">
        <v>100254</v>
      </c>
      <c r="N1141" s="27">
        <v>0</v>
      </c>
      <c r="O1141" s="27">
        <v>0</v>
      </c>
      <c r="P1141" s="27">
        <f t="shared" si="238"/>
        <v>100254</v>
      </c>
      <c r="Q1141" s="27">
        <v>0</v>
      </c>
      <c r="R1141" s="27">
        <v>0</v>
      </c>
      <c r="S1141" s="27">
        <v>0</v>
      </c>
      <c r="T1141" s="27">
        <f t="shared" si="239"/>
        <v>0</v>
      </c>
      <c r="U1141" s="27">
        <v>0</v>
      </c>
      <c r="V1141" s="27">
        <f t="shared" si="240"/>
        <v>271194</v>
      </c>
      <c r="W1141" s="28" t="s">
        <v>1572</v>
      </c>
      <c r="X1141" s="27">
        <v>196581.00000000003</v>
      </c>
      <c r="Y1141" s="27">
        <f t="shared" si="244"/>
        <v>508454.10000000009</v>
      </c>
      <c r="Z1141" s="4" t="str" cm="1">
        <f t="array" ref="Z1141">_xlfn.IFS(YEARFRAC(F1141,G1141)&lt;1,"&lt;1 Year",YEARFRAC(F1141,G1141)&lt;=5,"1-5 Years",YEARFRAC(F1141,G1141)&gt;5,"&gt;5 Years")</f>
        <v>&gt;5 Years</v>
      </c>
      <c r="AA1141" s="24">
        <f>L1141*(_xlfn.XLOOKUP(K1141,'FX rates'!$A$2:$A$38,'FX rates'!$B$2:$B$38))</f>
        <v>170940.00000000003</v>
      </c>
      <c r="AB1141" s="24">
        <f>V1141*(_xlfn.XLOOKUP(K1141,'FX rates'!$A$2:$A$38,'FX rates'!$B$2:$B$38))</f>
        <v>271194</v>
      </c>
      <c r="AC1141" s="24">
        <f>X1141*(_xlfn.XLOOKUP(W1141,'FX rates'!$A$2:$A$38,'FX rates'!$B$2:$B$38))</f>
        <v>196581.00000000003</v>
      </c>
      <c r="AD1141" s="24">
        <f>Y1141*(_xlfn.XLOOKUP(W1141,'FX rates'!$A$2:$A$38,'FX rates'!$B$2:$B$38))</f>
        <v>508454.10000000009</v>
      </c>
      <c r="AE1141" s="30">
        <f t="shared" si="245"/>
        <v>0.14999999999999997</v>
      </c>
      <c r="AF1141" s="31">
        <f t="shared" si="246"/>
        <v>25641</v>
      </c>
      <c r="AG1141" s="23">
        <f t="shared" si="247"/>
        <v>100253.99999999997</v>
      </c>
      <c r="AH1141" s="35">
        <f t="shared" si="241"/>
        <v>1</v>
      </c>
      <c r="AI1141" s="23">
        <f>U1141*(_xlfn.XLOOKUP(K1141,'FX rates'!$A$2:$A$38,'FX rates'!$B$2:$B$38))</f>
        <v>0</v>
      </c>
      <c r="AJ1141" s="23">
        <f>Q1141*(_xlfn.XLOOKUP(K1141,'FX rates'!$A$2:$A$38,'FX rates'!$B$2:$B$38))</f>
        <v>0</v>
      </c>
      <c r="AK1141" s="23">
        <f>R1141*(_xlfn.XLOOKUP(K1141,'FX rates'!$A$2:$A$38,'FX rates'!$B$2:$B$38))</f>
        <v>0</v>
      </c>
      <c r="AM1141" s="4"/>
      <c r="AN1141" s="4"/>
      <c r="AO1141" s="4"/>
      <c r="AP1141" s="32">
        <f t="shared" si="242"/>
        <v>0.58648648648648638</v>
      </c>
      <c r="AQ1141" s="32">
        <f t="shared" si="243"/>
        <v>0</v>
      </c>
      <c r="AR1141" s="24">
        <f t="shared" si="248"/>
        <v>311873.10000000003</v>
      </c>
      <c r="AS1141" s="24" t="str">
        <f t="shared" si="249"/>
        <v>0</v>
      </c>
      <c r="AT1141" s="24">
        <f t="shared" si="250"/>
        <v>457608.69000000012</v>
      </c>
      <c r="AU1141" s="24">
        <f t="shared" si="251"/>
        <v>50845.409999999974</v>
      </c>
    </row>
    <row r="1142" spans="1:47" x14ac:dyDescent="0.25">
      <c r="A1142" s="28" t="s">
        <v>14228</v>
      </c>
      <c r="B1142" s="28" t="s">
        <v>1573</v>
      </c>
      <c r="C1142" s="28" t="s">
        <v>1574</v>
      </c>
      <c r="D1142" s="28" t="s">
        <v>1575</v>
      </c>
      <c r="E1142" s="28" t="s">
        <v>1576</v>
      </c>
      <c r="F1142" s="29">
        <v>41603</v>
      </c>
      <c r="G1142" s="29">
        <v>44896</v>
      </c>
      <c r="H1142" s="28" t="s">
        <v>1577</v>
      </c>
      <c r="I1142" s="28" t="s">
        <v>16041</v>
      </c>
      <c r="J1142" s="28" t="s">
        <v>16042</v>
      </c>
      <c r="K1142" s="28" t="s">
        <v>1578</v>
      </c>
      <c r="L1142" s="27">
        <v>155870</v>
      </c>
      <c r="M1142" s="27">
        <v>95095.000000000015</v>
      </c>
      <c r="N1142" s="27">
        <v>0</v>
      </c>
      <c r="O1142" s="27">
        <v>0</v>
      </c>
      <c r="P1142" s="27">
        <f t="shared" si="238"/>
        <v>95095.000000000015</v>
      </c>
      <c r="Q1142" s="27">
        <v>0</v>
      </c>
      <c r="R1142" s="27">
        <v>0</v>
      </c>
      <c r="S1142" s="27">
        <v>0</v>
      </c>
      <c r="T1142" s="27">
        <f t="shared" si="239"/>
        <v>0</v>
      </c>
      <c r="U1142" s="27">
        <v>0</v>
      </c>
      <c r="V1142" s="27">
        <f t="shared" si="240"/>
        <v>250965</v>
      </c>
      <c r="W1142" s="28" t="s">
        <v>1579</v>
      </c>
      <c r="X1142" s="27">
        <v>158987.4</v>
      </c>
      <c r="Y1142" s="27">
        <f t="shared" si="244"/>
        <v>414971.7</v>
      </c>
      <c r="Z1142" s="4" t="str" cm="1">
        <f t="array" ref="Z1142">_xlfn.IFS(YEARFRAC(F1142,G1142)&lt;1,"&lt;1 Year",YEARFRAC(F1142,G1142)&lt;=5,"1-5 Years",YEARFRAC(F1142,G1142)&gt;5,"&gt;5 Years")</f>
        <v>&gt;5 Years</v>
      </c>
      <c r="AA1142" s="24">
        <f>L1142*(_xlfn.XLOOKUP(K1142,'FX rates'!$A$2:$A$38,'FX rates'!$B$2:$B$38))</f>
        <v>155870</v>
      </c>
      <c r="AB1142" s="24">
        <f>V1142*(_xlfn.XLOOKUP(K1142,'FX rates'!$A$2:$A$38,'FX rates'!$B$2:$B$38))</f>
        <v>250965</v>
      </c>
      <c r="AC1142" s="24">
        <f>X1142*(_xlfn.XLOOKUP(W1142,'FX rates'!$A$2:$A$38,'FX rates'!$B$2:$B$38))</f>
        <v>158987.4</v>
      </c>
      <c r="AD1142" s="24">
        <f>Y1142*(_xlfn.XLOOKUP(W1142,'FX rates'!$A$2:$A$38,'FX rates'!$B$2:$B$38))</f>
        <v>414971.7</v>
      </c>
      <c r="AE1142" s="30">
        <f t="shared" si="245"/>
        <v>1.9999999999999962E-2</v>
      </c>
      <c r="AF1142" s="31">
        <f t="shared" si="246"/>
        <v>3117.3999999999942</v>
      </c>
      <c r="AG1142" s="23">
        <f t="shared" si="247"/>
        <v>95095</v>
      </c>
      <c r="AH1142" s="35">
        <f t="shared" si="241"/>
        <v>1</v>
      </c>
      <c r="AI1142" s="23">
        <f>U1142*(_xlfn.XLOOKUP(K1142,'FX rates'!$A$2:$A$38,'FX rates'!$B$2:$B$38))</f>
        <v>0</v>
      </c>
      <c r="AJ1142" s="23">
        <f>Q1142*(_xlfn.XLOOKUP(K1142,'FX rates'!$A$2:$A$38,'FX rates'!$B$2:$B$38))</f>
        <v>0</v>
      </c>
      <c r="AK1142" s="23">
        <f>R1142*(_xlfn.XLOOKUP(K1142,'FX rates'!$A$2:$A$38,'FX rates'!$B$2:$B$38))</f>
        <v>0</v>
      </c>
      <c r="AM1142" s="4"/>
      <c r="AN1142" s="4"/>
      <c r="AO1142" s="4"/>
      <c r="AP1142" s="32">
        <f t="shared" si="242"/>
        <v>0.61009174311926617</v>
      </c>
      <c r="AQ1142" s="32">
        <f t="shared" si="243"/>
        <v>0</v>
      </c>
      <c r="AR1142" s="24">
        <f t="shared" si="248"/>
        <v>255984.30000000002</v>
      </c>
      <c r="AS1142" s="24" t="str">
        <f t="shared" si="249"/>
        <v>0</v>
      </c>
      <c r="AT1142" s="24">
        <f t="shared" si="250"/>
        <v>373474.53</v>
      </c>
      <c r="AU1142" s="24">
        <f t="shared" si="251"/>
        <v>41497.169999999984</v>
      </c>
    </row>
    <row r="1143" spans="1:47" x14ac:dyDescent="0.25">
      <c r="A1143" s="28" t="s">
        <v>14229</v>
      </c>
      <c r="B1143" s="28" t="s">
        <v>1580</v>
      </c>
      <c r="C1143" s="28" t="s">
        <v>1581</v>
      </c>
      <c r="D1143" s="28" t="s">
        <v>1582</v>
      </c>
      <c r="E1143" s="28" t="s">
        <v>1583</v>
      </c>
      <c r="F1143" s="29">
        <v>41617</v>
      </c>
      <c r="G1143" s="29">
        <v>44896</v>
      </c>
      <c r="H1143" s="28" t="s">
        <v>1584</v>
      </c>
      <c r="I1143" s="28" t="s">
        <v>16052</v>
      </c>
      <c r="J1143" s="4" t="s">
        <v>16050</v>
      </c>
      <c r="K1143" s="28" t="s">
        <v>1585</v>
      </c>
      <c r="L1143" s="27">
        <v>155925</v>
      </c>
      <c r="M1143" s="27">
        <v>43560.000000000007</v>
      </c>
      <c r="N1143" s="27">
        <v>0</v>
      </c>
      <c r="O1143" s="27">
        <v>0</v>
      </c>
      <c r="P1143" s="27">
        <f t="shared" si="238"/>
        <v>43560.000000000007</v>
      </c>
      <c r="Q1143" s="27">
        <v>0</v>
      </c>
      <c r="R1143" s="27">
        <v>0</v>
      </c>
      <c r="S1143" s="27">
        <v>0</v>
      </c>
      <c r="T1143" s="27">
        <f t="shared" si="239"/>
        <v>0</v>
      </c>
      <c r="U1143" s="27">
        <v>0</v>
      </c>
      <c r="V1143" s="27">
        <f t="shared" si="240"/>
        <v>199485</v>
      </c>
      <c r="W1143" s="28" t="s">
        <v>1586</v>
      </c>
      <c r="X1143" s="27">
        <v>165280.5</v>
      </c>
      <c r="Y1143" s="27">
        <f t="shared" si="244"/>
        <v>376734.6</v>
      </c>
      <c r="Z1143" s="4" t="str" cm="1">
        <f t="array" ref="Z1143">_xlfn.IFS(YEARFRAC(F1143,G1143)&lt;1,"&lt;1 Year",YEARFRAC(F1143,G1143)&lt;=5,"1-5 Years",YEARFRAC(F1143,G1143)&gt;5,"&gt;5 Years")</f>
        <v>&gt;5 Years</v>
      </c>
      <c r="AA1143" s="24">
        <f>L1143*(_xlfn.XLOOKUP(K1143,'FX rates'!$A$2:$A$38,'FX rates'!$B$2:$B$38))</f>
        <v>155925</v>
      </c>
      <c r="AB1143" s="24">
        <f>V1143*(_xlfn.XLOOKUP(K1143,'FX rates'!$A$2:$A$38,'FX rates'!$B$2:$B$38))</f>
        <v>199485</v>
      </c>
      <c r="AC1143" s="24">
        <f>X1143*(_xlfn.XLOOKUP(W1143,'FX rates'!$A$2:$A$38,'FX rates'!$B$2:$B$38))</f>
        <v>165280.5</v>
      </c>
      <c r="AD1143" s="24">
        <f>Y1143*(_xlfn.XLOOKUP(W1143,'FX rates'!$A$2:$A$38,'FX rates'!$B$2:$B$38))</f>
        <v>376734.6</v>
      </c>
      <c r="AE1143" s="30">
        <f t="shared" si="245"/>
        <v>0.06</v>
      </c>
      <c r="AF1143" s="31">
        <f t="shared" si="246"/>
        <v>9355.5</v>
      </c>
      <c r="AG1143" s="23">
        <f t="shared" si="247"/>
        <v>43560</v>
      </c>
      <c r="AH1143" s="35">
        <f t="shared" si="241"/>
        <v>1</v>
      </c>
      <c r="AI1143" s="23">
        <f>U1143*(_xlfn.XLOOKUP(K1143,'FX rates'!$A$2:$A$38,'FX rates'!$B$2:$B$38))</f>
        <v>0</v>
      </c>
      <c r="AJ1143" s="23">
        <f>Q1143*(_xlfn.XLOOKUP(K1143,'FX rates'!$A$2:$A$38,'FX rates'!$B$2:$B$38))</f>
        <v>0</v>
      </c>
      <c r="AK1143" s="23">
        <f>R1143*(_xlfn.XLOOKUP(K1143,'FX rates'!$A$2:$A$38,'FX rates'!$B$2:$B$38))</f>
        <v>0</v>
      </c>
      <c r="AM1143" s="4"/>
      <c r="AN1143" s="4"/>
      <c r="AO1143" s="4"/>
      <c r="AP1143" s="32">
        <f t="shared" si="242"/>
        <v>0.27936507936507943</v>
      </c>
      <c r="AQ1143" s="32">
        <f t="shared" si="243"/>
        <v>0</v>
      </c>
      <c r="AR1143" s="24">
        <f t="shared" si="248"/>
        <v>211454.1</v>
      </c>
      <c r="AS1143" s="24" t="str">
        <f t="shared" si="249"/>
        <v>0</v>
      </c>
      <c r="AT1143" s="24">
        <f t="shared" si="250"/>
        <v>339061.14</v>
      </c>
      <c r="AU1143" s="24">
        <f t="shared" si="251"/>
        <v>37673.459999999963</v>
      </c>
    </row>
    <row r="1144" spans="1:47" x14ac:dyDescent="0.25">
      <c r="A1144" s="28" t="s">
        <v>14230</v>
      </c>
      <c r="B1144" s="28" t="s">
        <v>1587</v>
      </c>
      <c r="C1144" s="28" t="s">
        <v>1588</v>
      </c>
      <c r="D1144" s="28" t="s">
        <v>1589</v>
      </c>
      <c r="E1144" s="28" t="s">
        <v>1590</v>
      </c>
      <c r="F1144" s="29">
        <v>41617</v>
      </c>
      <c r="G1144" s="29">
        <v>44896</v>
      </c>
      <c r="H1144" s="28" t="s">
        <v>1591</v>
      </c>
      <c r="I1144" s="28" t="s">
        <v>16036</v>
      </c>
      <c r="J1144" s="28" t="s">
        <v>16057</v>
      </c>
      <c r="K1144" s="28" t="s">
        <v>1592</v>
      </c>
      <c r="L1144" s="27">
        <v>144375</v>
      </c>
      <c r="M1144" s="27">
        <v>56179.200000000004</v>
      </c>
      <c r="N1144" s="27">
        <v>0</v>
      </c>
      <c r="O1144" s="27">
        <v>0</v>
      </c>
      <c r="P1144" s="27">
        <f t="shared" si="238"/>
        <v>56179.200000000004</v>
      </c>
      <c r="Q1144" s="27">
        <v>0</v>
      </c>
      <c r="R1144" s="27">
        <v>0</v>
      </c>
      <c r="S1144" s="27">
        <v>0</v>
      </c>
      <c r="T1144" s="27">
        <f t="shared" si="239"/>
        <v>0</v>
      </c>
      <c r="U1144" s="27">
        <v>0</v>
      </c>
      <c r="V1144" s="27">
        <f t="shared" si="240"/>
        <v>200554.2</v>
      </c>
      <c r="W1144" s="28" t="s">
        <v>1593</v>
      </c>
      <c r="X1144" s="27">
        <v>155925</v>
      </c>
      <c r="Y1144" s="27">
        <f t="shared" si="244"/>
        <v>372523.53600000002</v>
      </c>
      <c r="Z1144" s="4" t="str" cm="1">
        <f t="array" ref="Z1144">_xlfn.IFS(YEARFRAC(F1144,G1144)&lt;1,"&lt;1 Year",YEARFRAC(F1144,G1144)&lt;=5,"1-5 Years",YEARFRAC(F1144,G1144)&gt;5,"&gt;5 Years")</f>
        <v>&gt;5 Years</v>
      </c>
      <c r="AA1144" s="24">
        <f>L1144*(_xlfn.XLOOKUP(K1144,'FX rates'!$A$2:$A$38,'FX rates'!$B$2:$B$38))</f>
        <v>144375</v>
      </c>
      <c r="AB1144" s="24">
        <f>V1144*(_xlfn.XLOOKUP(K1144,'FX rates'!$A$2:$A$38,'FX rates'!$B$2:$B$38))</f>
        <v>200554.2</v>
      </c>
      <c r="AC1144" s="24">
        <f>X1144*(_xlfn.XLOOKUP(W1144,'FX rates'!$A$2:$A$38,'FX rates'!$B$2:$B$38))</f>
        <v>155925</v>
      </c>
      <c r="AD1144" s="24">
        <f>Y1144*(_xlfn.XLOOKUP(W1144,'FX rates'!$A$2:$A$38,'FX rates'!$B$2:$B$38))</f>
        <v>372523.53600000002</v>
      </c>
      <c r="AE1144" s="30">
        <f t="shared" si="245"/>
        <v>0.08</v>
      </c>
      <c r="AF1144" s="31">
        <f t="shared" si="246"/>
        <v>11550</v>
      </c>
      <c r="AG1144" s="23">
        <f t="shared" si="247"/>
        <v>56179.200000000012</v>
      </c>
      <c r="AH1144" s="35">
        <f t="shared" si="241"/>
        <v>1</v>
      </c>
      <c r="AI1144" s="23">
        <f>U1144*(_xlfn.XLOOKUP(K1144,'FX rates'!$A$2:$A$38,'FX rates'!$B$2:$B$38))</f>
        <v>0</v>
      </c>
      <c r="AJ1144" s="23">
        <f>Q1144*(_xlfn.XLOOKUP(K1144,'FX rates'!$A$2:$A$38,'FX rates'!$B$2:$B$38))</f>
        <v>0</v>
      </c>
      <c r="AK1144" s="23">
        <f>R1144*(_xlfn.XLOOKUP(K1144,'FX rates'!$A$2:$A$38,'FX rates'!$B$2:$B$38))</f>
        <v>0</v>
      </c>
      <c r="AM1144" s="4"/>
      <c r="AN1144" s="4"/>
      <c r="AO1144" s="4"/>
      <c r="AP1144" s="32">
        <f t="shared" si="242"/>
        <v>0.38912000000000002</v>
      </c>
      <c r="AQ1144" s="32">
        <f t="shared" si="243"/>
        <v>0</v>
      </c>
      <c r="AR1144" s="24">
        <f t="shared" si="248"/>
        <v>216598.53600000002</v>
      </c>
      <c r="AS1144" s="24" t="str">
        <f t="shared" si="249"/>
        <v>0</v>
      </c>
      <c r="AT1144" s="24">
        <f t="shared" si="250"/>
        <v>335271.18240000005</v>
      </c>
      <c r="AU1144" s="24">
        <f t="shared" si="251"/>
        <v>37252.353599999973</v>
      </c>
    </row>
    <row r="1145" spans="1:47" x14ac:dyDescent="0.25">
      <c r="A1145" s="28" t="s">
        <v>14231</v>
      </c>
      <c r="B1145" s="28" t="s">
        <v>1594</v>
      </c>
      <c r="C1145" s="28" t="s">
        <v>1595</v>
      </c>
      <c r="D1145" s="28" t="s">
        <v>1596</v>
      </c>
      <c r="E1145" s="28" t="s">
        <v>1597</v>
      </c>
      <c r="F1145" s="29">
        <v>41631</v>
      </c>
      <c r="G1145" s="29">
        <v>44896</v>
      </c>
      <c r="H1145" s="28" t="s">
        <v>1598</v>
      </c>
      <c r="I1145" s="28" t="s">
        <v>16033</v>
      </c>
      <c r="J1145" s="28" t="s">
        <v>16036</v>
      </c>
      <c r="K1145" s="28" t="s">
        <v>1599</v>
      </c>
      <c r="L1145" s="27">
        <v>125939.00000000003</v>
      </c>
      <c r="M1145" s="27">
        <v>11334.400000000001</v>
      </c>
      <c r="N1145" s="27">
        <v>0</v>
      </c>
      <c r="O1145" s="27">
        <v>0</v>
      </c>
      <c r="P1145" s="27">
        <f t="shared" si="238"/>
        <v>11334.400000000001</v>
      </c>
      <c r="Q1145" s="27">
        <v>0</v>
      </c>
      <c r="R1145" s="27">
        <v>0</v>
      </c>
      <c r="S1145" s="27">
        <v>0</v>
      </c>
      <c r="T1145" s="27">
        <f t="shared" si="239"/>
        <v>0</v>
      </c>
      <c r="U1145" s="27">
        <v>0</v>
      </c>
      <c r="V1145" s="27">
        <f t="shared" si="240"/>
        <v>137273.40000000002</v>
      </c>
      <c r="W1145" s="28" t="s">
        <v>1600</v>
      </c>
      <c r="X1145" s="27">
        <v>136014.12000000005</v>
      </c>
      <c r="Y1145" s="27">
        <f t="shared" si="244"/>
        <v>284269.39200000011</v>
      </c>
      <c r="Z1145" s="4" t="str" cm="1">
        <f t="array" ref="Z1145">_xlfn.IFS(YEARFRAC(F1145,G1145)&lt;1,"&lt;1 Year",YEARFRAC(F1145,G1145)&lt;=5,"1-5 Years",YEARFRAC(F1145,G1145)&gt;5,"&gt;5 Years")</f>
        <v>&gt;5 Years</v>
      </c>
      <c r="AA1145" s="24">
        <f>L1145*(_xlfn.XLOOKUP(K1145,'FX rates'!$A$2:$A$38,'FX rates'!$B$2:$B$38))</f>
        <v>125939.00000000003</v>
      </c>
      <c r="AB1145" s="24">
        <f>V1145*(_xlfn.XLOOKUP(K1145,'FX rates'!$A$2:$A$38,'FX rates'!$B$2:$B$38))</f>
        <v>137273.40000000002</v>
      </c>
      <c r="AC1145" s="24">
        <f>X1145*(_xlfn.XLOOKUP(W1145,'FX rates'!$A$2:$A$38,'FX rates'!$B$2:$B$38))</f>
        <v>136014.12000000005</v>
      </c>
      <c r="AD1145" s="24">
        <f>Y1145*(_xlfn.XLOOKUP(W1145,'FX rates'!$A$2:$A$38,'FX rates'!$B$2:$B$38))</f>
        <v>284269.39200000011</v>
      </c>
      <c r="AE1145" s="30">
        <f t="shared" si="245"/>
        <v>8.0000000000000182E-2</v>
      </c>
      <c r="AF1145" s="31">
        <f t="shared" si="246"/>
        <v>10075.120000000024</v>
      </c>
      <c r="AG1145" s="23">
        <f t="shared" si="247"/>
        <v>11334.399999999994</v>
      </c>
      <c r="AH1145" s="35">
        <f t="shared" si="241"/>
        <v>1</v>
      </c>
      <c r="AI1145" s="23">
        <f>U1145*(_xlfn.XLOOKUP(K1145,'FX rates'!$A$2:$A$38,'FX rates'!$B$2:$B$38))</f>
        <v>0</v>
      </c>
      <c r="AJ1145" s="23">
        <f>Q1145*(_xlfn.XLOOKUP(K1145,'FX rates'!$A$2:$A$38,'FX rates'!$B$2:$B$38))</f>
        <v>0</v>
      </c>
      <c r="AK1145" s="23">
        <f>R1145*(_xlfn.XLOOKUP(K1145,'FX rates'!$A$2:$A$38,'FX rates'!$B$2:$B$38))</f>
        <v>0</v>
      </c>
      <c r="AM1145" s="4"/>
      <c r="AN1145" s="4"/>
      <c r="AO1145" s="4"/>
      <c r="AP1145" s="32">
        <f t="shared" si="242"/>
        <v>8.9999126561271722E-2</v>
      </c>
      <c r="AQ1145" s="32">
        <f t="shared" si="243"/>
        <v>0</v>
      </c>
      <c r="AR1145" s="24">
        <f t="shared" si="248"/>
        <v>148255.27200000006</v>
      </c>
      <c r="AS1145" s="24" t="str">
        <f t="shared" si="249"/>
        <v>0</v>
      </c>
      <c r="AT1145" s="24">
        <f t="shared" si="250"/>
        <v>255842.45280000012</v>
      </c>
      <c r="AU1145" s="24">
        <f t="shared" si="251"/>
        <v>28426.939199999993</v>
      </c>
    </row>
    <row r="1146" spans="1:47" x14ac:dyDescent="0.25">
      <c r="A1146" s="28" t="s">
        <v>14232</v>
      </c>
      <c r="B1146" s="28" t="s">
        <v>1601</v>
      </c>
      <c r="C1146" s="28" t="s">
        <v>1602</v>
      </c>
      <c r="D1146" s="28" t="s">
        <v>1603</v>
      </c>
      <c r="E1146" s="28" t="s">
        <v>1604</v>
      </c>
      <c r="F1146" s="29">
        <v>41652</v>
      </c>
      <c r="G1146" s="29">
        <v>44896</v>
      </c>
      <c r="H1146" s="28" t="s">
        <v>1605</v>
      </c>
      <c r="I1146" s="28" t="s">
        <v>16041</v>
      </c>
      <c r="J1146" s="28" t="s">
        <v>16039</v>
      </c>
      <c r="K1146" s="28" t="s">
        <v>1606</v>
      </c>
      <c r="L1146" s="27">
        <v>149985</v>
      </c>
      <c r="M1146" s="27">
        <v>35002</v>
      </c>
      <c r="N1146" s="27">
        <v>0</v>
      </c>
      <c r="O1146" s="27">
        <v>0</v>
      </c>
      <c r="P1146" s="27">
        <f t="shared" si="238"/>
        <v>35002</v>
      </c>
      <c r="Q1146" s="27">
        <v>0</v>
      </c>
      <c r="R1146" s="27">
        <v>0</v>
      </c>
      <c r="S1146" s="27">
        <v>0</v>
      </c>
      <c r="T1146" s="27">
        <f t="shared" si="239"/>
        <v>0</v>
      </c>
      <c r="U1146" s="27">
        <v>0</v>
      </c>
      <c r="V1146" s="27">
        <f t="shared" si="240"/>
        <v>184987</v>
      </c>
      <c r="W1146" s="28" t="s">
        <v>1607</v>
      </c>
      <c r="X1146" s="27">
        <v>151484.85</v>
      </c>
      <c r="Y1146" s="27">
        <f t="shared" si="244"/>
        <v>338321.72000000003</v>
      </c>
      <c r="Z1146" s="4" t="str" cm="1">
        <f t="array" ref="Z1146">_xlfn.IFS(YEARFRAC(F1146,G1146)&lt;1,"&lt;1 Year",YEARFRAC(F1146,G1146)&lt;=5,"1-5 Years",YEARFRAC(F1146,G1146)&gt;5,"&gt;5 Years")</f>
        <v>&gt;5 Years</v>
      </c>
      <c r="AA1146" s="24">
        <f>L1146*(_xlfn.XLOOKUP(K1146,'FX rates'!$A$2:$A$38,'FX rates'!$B$2:$B$38))</f>
        <v>149985</v>
      </c>
      <c r="AB1146" s="24">
        <f>V1146*(_xlfn.XLOOKUP(K1146,'FX rates'!$A$2:$A$38,'FX rates'!$B$2:$B$38))</f>
        <v>184987</v>
      </c>
      <c r="AC1146" s="24">
        <f>X1146*(_xlfn.XLOOKUP(W1146,'FX rates'!$A$2:$A$38,'FX rates'!$B$2:$B$38))</f>
        <v>151484.85</v>
      </c>
      <c r="AD1146" s="24">
        <f>Y1146*(_xlfn.XLOOKUP(W1146,'FX rates'!$A$2:$A$38,'FX rates'!$B$2:$B$38))</f>
        <v>338321.72000000003</v>
      </c>
      <c r="AE1146" s="30">
        <f t="shared" si="245"/>
        <v>1.0000000000000038E-2</v>
      </c>
      <c r="AF1146" s="31">
        <f t="shared" si="246"/>
        <v>1499.8500000000058</v>
      </c>
      <c r="AG1146" s="23">
        <f t="shared" si="247"/>
        <v>35002</v>
      </c>
      <c r="AH1146" s="35">
        <f t="shared" si="241"/>
        <v>1</v>
      </c>
      <c r="AI1146" s="23">
        <f>U1146*(_xlfn.XLOOKUP(K1146,'FX rates'!$A$2:$A$38,'FX rates'!$B$2:$B$38))</f>
        <v>0</v>
      </c>
      <c r="AJ1146" s="23">
        <f>Q1146*(_xlfn.XLOOKUP(K1146,'FX rates'!$A$2:$A$38,'FX rates'!$B$2:$B$38))</f>
        <v>0</v>
      </c>
      <c r="AK1146" s="23">
        <f>R1146*(_xlfn.XLOOKUP(K1146,'FX rates'!$A$2:$A$38,'FX rates'!$B$2:$B$38))</f>
        <v>0</v>
      </c>
      <c r="AM1146" s="4"/>
      <c r="AN1146" s="4"/>
      <c r="AO1146" s="4"/>
      <c r="AP1146" s="32">
        <f t="shared" si="242"/>
        <v>0.23337000366703337</v>
      </c>
      <c r="AQ1146" s="32">
        <f t="shared" si="243"/>
        <v>0</v>
      </c>
      <c r="AR1146" s="24">
        <f t="shared" si="248"/>
        <v>186836.87000000002</v>
      </c>
      <c r="AS1146" s="24" t="str">
        <f t="shared" si="249"/>
        <v>0</v>
      </c>
      <c r="AT1146" s="24">
        <f t="shared" si="250"/>
        <v>304489.54800000001</v>
      </c>
      <c r="AU1146" s="24">
        <f t="shared" si="251"/>
        <v>33832.17200000002</v>
      </c>
    </row>
    <row r="1147" spans="1:47" x14ac:dyDescent="0.25">
      <c r="A1147" s="28" t="s">
        <v>14233</v>
      </c>
      <c r="B1147" s="28" t="s">
        <v>1608</v>
      </c>
      <c r="C1147" s="28" t="s">
        <v>1609</v>
      </c>
      <c r="D1147" s="28" t="s">
        <v>1610</v>
      </c>
      <c r="E1147" s="28" t="s">
        <v>1611</v>
      </c>
      <c r="F1147" s="29">
        <v>41652</v>
      </c>
      <c r="G1147" s="29">
        <v>44896</v>
      </c>
      <c r="H1147" s="28" t="s">
        <v>1612</v>
      </c>
      <c r="I1147" s="28" t="s">
        <v>16046</v>
      </c>
      <c r="J1147" s="28" t="s">
        <v>16035</v>
      </c>
      <c r="K1147" s="28" t="s">
        <v>1613</v>
      </c>
      <c r="L1147" s="27">
        <v>158895</v>
      </c>
      <c r="M1147" s="27">
        <v>64350</v>
      </c>
      <c r="N1147" s="27">
        <v>0</v>
      </c>
      <c r="O1147" s="27">
        <v>0</v>
      </c>
      <c r="P1147" s="27">
        <f t="shared" si="238"/>
        <v>64350</v>
      </c>
      <c r="Q1147" s="27">
        <v>0</v>
      </c>
      <c r="R1147" s="27">
        <v>0</v>
      </c>
      <c r="S1147" s="27">
        <v>0</v>
      </c>
      <c r="T1147" s="27">
        <f t="shared" si="239"/>
        <v>0</v>
      </c>
      <c r="U1147" s="27">
        <v>0</v>
      </c>
      <c r="V1147" s="27">
        <f t="shared" si="240"/>
        <v>223245</v>
      </c>
      <c r="W1147" s="28" t="s">
        <v>1614</v>
      </c>
      <c r="X1147" s="27">
        <v>177962.40000000002</v>
      </c>
      <c r="Y1147" s="27">
        <f t="shared" si="244"/>
        <v>427996.80000000005</v>
      </c>
      <c r="Z1147" s="4" t="str" cm="1">
        <f t="array" ref="Z1147">_xlfn.IFS(YEARFRAC(F1147,G1147)&lt;1,"&lt;1 Year",YEARFRAC(F1147,G1147)&lt;=5,"1-5 Years",YEARFRAC(F1147,G1147)&gt;5,"&gt;5 Years")</f>
        <v>&gt;5 Years</v>
      </c>
      <c r="AA1147" s="24">
        <f>L1147*(_xlfn.XLOOKUP(K1147,'FX rates'!$A$2:$A$38,'FX rates'!$B$2:$B$38))</f>
        <v>158895</v>
      </c>
      <c r="AB1147" s="24">
        <f>V1147*(_xlfn.XLOOKUP(K1147,'FX rates'!$A$2:$A$38,'FX rates'!$B$2:$B$38))</f>
        <v>223245</v>
      </c>
      <c r="AC1147" s="24">
        <f>X1147*(_xlfn.XLOOKUP(W1147,'FX rates'!$A$2:$A$38,'FX rates'!$B$2:$B$38))</f>
        <v>177962.40000000002</v>
      </c>
      <c r="AD1147" s="24">
        <f>Y1147*(_xlfn.XLOOKUP(W1147,'FX rates'!$A$2:$A$38,'FX rates'!$B$2:$B$38))</f>
        <v>427996.80000000005</v>
      </c>
      <c r="AE1147" s="30">
        <f t="shared" si="245"/>
        <v>0.12000000000000015</v>
      </c>
      <c r="AF1147" s="31">
        <f t="shared" si="246"/>
        <v>19067.400000000023</v>
      </c>
      <c r="AG1147" s="23">
        <f t="shared" si="247"/>
        <v>64350</v>
      </c>
      <c r="AH1147" s="35">
        <f t="shared" si="241"/>
        <v>1</v>
      </c>
      <c r="AI1147" s="23">
        <f>U1147*(_xlfn.XLOOKUP(K1147,'FX rates'!$A$2:$A$38,'FX rates'!$B$2:$B$38))</f>
        <v>0</v>
      </c>
      <c r="AJ1147" s="23">
        <f>Q1147*(_xlfn.XLOOKUP(K1147,'FX rates'!$A$2:$A$38,'FX rates'!$B$2:$B$38))</f>
        <v>0</v>
      </c>
      <c r="AK1147" s="23">
        <f>R1147*(_xlfn.XLOOKUP(K1147,'FX rates'!$A$2:$A$38,'FX rates'!$B$2:$B$38))</f>
        <v>0</v>
      </c>
      <c r="AM1147" s="4"/>
      <c r="AN1147" s="4"/>
      <c r="AO1147" s="4"/>
      <c r="AP1147" s="32">
        <f t="shared" si="242"/>
        <v>0.40498442367601245</v>
      </c>
      <c r="AQ1147" s="32">
        <f t="shared" si="243"/>
        <v>0</v>
      </c>
      <c r="AR1147" s="24">
        <f t="shared" si="248"/>
        <v>250034.40000000005</v>
      </c>
      <c r="AS1147" s="24" t="str">
        <f t="shared" si="249"/>
        <v>0</v>
      </c>
      <c r="AT1147" s="24">
        <f t="shared" si="250"/>
        <v>385197.12000000005</v>
      </c>
      <c r="AU1147" s="24">
        <f t="shared" si="251"/>
        <v>42799.679999999993</v>
      </c>
    </row>
    <row r="1148" spans="1:47" x14ac:dyDescent="0.25">
      <c r="A1148" s="28" t="s">
        <v>14027</v>
      </c>
      <c r="B1148" s="28" t="s">
        <v>162</v>
      </c>
      <c r="C1148" s="28" t="s">
        <v>163</v>
      </c>
      <c r="D1148" s="28" t="s">
        <v>164</v>
      </c>
      <c r="E1148" s="28" t="s">
        <v>165</v>
      </c>
      <c r="F1148" s="29">
        <v>38684</v>
      </c>
      <c r="G1148" s="29">
        <v>44896</v>
      </c>
      <c r="H1148" s="28" t="s">
        <v>166</v>
      </c>
      <c r="I1148" s="28" t="s">
        <v>16032</v>
      </c>
      <c r="J1148" s="28" t="s">
        <v>16043</v>
      </c>
      <c r="K1148" s="28" t="s">
        <v>167</v>
      </c>
      <c r="L1148" s="27">
        <v>161095</v>
      </c>
      <c r="M1148" s="27">
        <v>193930.00000000003</v>
      </c>
      <c r="N1148" s="27">
        <v>0</v>
      </c>
      <c r="O1148" s="27">
        <v>0</v>
      </c>
      <c r="P1148" s="27">
        <f t="shared" si="238"/>
        <v>193930.00000000003</v>
      </c>
      <c r="Q1148" s="27">
        <v>0</v>
      </c>
      <c r="R1148" s="27">
        <v>0</v>
      </c>
      <c r="S1148" s="27">
        <v>0</v>
      </c>
      <c r="T1148" s="27">
        <f t="shared" si="239"/>
        <v>0</v>
      </c>
      <c r="U1148" s="27">
        <v>0</v>
      </c>
      <c r="V1148" s="27">
        <f t="shared" si="240"/>
        <v>355025</v>
      </c>
      <c r="W1148" s="28" t="s">
        <v>168</v>
      </c>
      <c r="X1148" s="27">
        <v>182037.34999999998</v>
      </c>
      <c r="Y1148" s="27">
        <f t="shared" si="244"/>
        <v>583215.6</v>
      </c>
      <c r="Z1148" s="4" t="str" cm="1">
        <f t="array" ref="Z1148">_xlfn.IFS(YEARFRAC(F1148,G1148)&lt;1,"&lt;1 Year",YEARFRAC(F1148,G1148)&lt;=5,"1-5 Years",YEARFRAC(F1148,G1148)&gt;5,"&gt;5 Years")</f>
        <v>&gt;5 Years</v>
      </c>
      <c r="AA1148" s="24">
        <f>L1148*(_xlfn.XLOOKUP(K1148,'FX rates'!$A$2:$A$38,'FX rates'!$B$2:$B$38))</f>
        <v>161095</v>
      </c>
      <c r="AB1148" s="24">
        <f>V1148*(_xlfn.XLOOKUP(K1148,'FX rates'!$A$2:$A$38,'FX rates'!$B$2:$B$38))</f>
        <v>355025</v>
      </c>
      <c r="AC1148" s="24">
        <f>X1148*(_xlfn.XLOOKUP(W1148,'FX rates'!$A$2:$A$38,'FX rates'!$B$2:$B$38))</f>
        <v>182037.34999999998</v>
      </c>
      <c r="AD1148" s="24">
        <f>Y1148*(_xlfn.XLOOKUP(W1148,'FX rates'!$A$2:$A$38,'FX rates'!$B$2:$B$38))</f>
        <v>583215.6</v>
      </c>
      <c r="AE1148" s="30">
        <f t="shared" si="245"/>
        <v>0.12999999999999987</v>
      </c>
      <c r="AF1148" s="31">
        <f t="shared" si="246"/>
        <v>20942.349999999977</v>
      </c>
      <c r="AG1148" s="23">
        <f t="shared" si="247"/>
        <v>193930</v>
      </c>
      <c r="AH1148" s="35">
        <f t="shared" si="241"/>
        <v>1</v>
      </c>
      <c r="AI1148" s="23">
        <f>U1148*(_xlfn.XLOOKUP(K1148,'FX rates'!$A$2:$A$38,'FX rates'!$B$2:$B$38))</f>
        <v>0</v>
      </c>
      <c r="AJ1148" s="23">
        <f>Q1148*(_xlfn.XLOOKUP(K1148,'FX rates'!$A$2:$A$38,'FX rates'!$B$2:$B$38))</f>
        <v>0</v>
      </c>
      <c r="AK1148" s="23">
        <f>R1148*(_xlfn.XLOOKUP(K1148,'FX rates'!$A$2:$A$38,'FX rates'!$B$2:$B$38))</f>
        <v>0</v>
      </c>
      <c r="AM1148" s="4"/>
      <c r="AN1148" s="4"/>
      <c r="AO1148" s="4"/>
      <c r="AP1148" s="32">
        <f t="shared" si="242"/>
        <v>1.2038238306589282</v>
      </c>
      <c r="AQ1148" s="32">
        <f t="shared" si="243"/>
        <v>0</v>
      </c>
      <c r="AR1148" s="24">
        <f t="shared" si="248"/>
        <v>401178.25</v>
      </c>
      <c r="AS1148" s="24" t="str">
        <f t="shared" si="249"/>
        <v>0</v>
      </c>
      <c r="AT1148" s="24">
        <f t="shared" si="250"/>
        <v>524894.04</v>
      </c>
      <c r="AU1148" s="24">
        <f t="shared" si="251"/>
        <v>58321.559999999939</v>
      </c>
    </row>
    <row r="1149" spans="1:47" x14ac:dyDescent="0.25">
      <c r="A1149" s="28" t="s">
        <v>14234</v>
      </c>
      <c r="B1149" s="28" t="s">
        <v>1615</v>
      </c>
      <c r="C1149" s="28" t="s">
        <v>1616</v>
      </c>
      <c r="D1149" s="28" t="s">
        <v>1617</v>
      </c>
      <c r="E1149" s="28" t="s">
        <v>1618</v>
      </c>
      <c r="F1149" s="29">
        <v>41652</v>
      </c>
      <c r="G1149" s="29">
        <v>44896</v>
      </c>
      <c r="H1149" s="28" t="s">
        <v>1619</v>
      </c>
      <c r="I1149" s="28" t="s">
        <v>16054</v>
      </c>
      <c r="J1149" s="28" t="s">
        <v>16056</v>
      </c>
      <c r="K1149" s="28" t="s">
        <v>1620</v>
      </c>
      <c r="L1149" s="27">
        <v>147290</v>
      </c>
      <c r="M1149" s="27">
        <v>65065</v>
      </c>
      <c r="N1149" s="27">
        <v>0</v>
      </c>
      <c r="O1149" s="27">
        <v>0</v>
      </c>
      <c r="P1149" s="27">
        <f t="shared" si="238"/>
        <v>65065</v>
      </c>
      <c r="Q1149" s="27">
        <v>0</v>
      </c>
      <c r="R1149" s="27">
        <v>0</v>
      </c>
      <c r="S1149" s="27">
        <v>0</v>
      </c>
      <c r="T1149" s="27">
        <f t="shared" si="239"/>
        <v>0</v>
      </c>
      <c r="U1149" s="27">
        <v>0</v>
      </c>
      <c r="V1149" s="27">
        <f t="shared" si="240"/>
        <v>212355</v>
      </c>
      <c r="W1149" s="28" t="s">
        <v>1621</v>
      </c>
      <c r="X1149" s="27">
        <v>166437.69999999998</v>
      </c>
      <c r="Y1149" s="27">
        <f t="shared" si="244"/>
        <v>406398.85</v>
      </c>
      <c r="Z1149" s="4" t="str" cm="1">
        <f t="array" ref="Z1149">_xlfn.IFS(YEARFRAC(F1149,G1149)&lt;1,"&lt;1 Year",YEARFRAC(F1149,G1149)&lt;=5,"1-5 Years",YEARFRAC(F1149,G1149)&gt;5,"&gt;5 Years")</f>
        <v>&gt;5 Years</v>
      </c>
      <c r="AA1149" s="24">
        <f>L1149*(_xlfn.XLOOKUP(K1149,'FX rates'!$A$2:$A$38,'FX rates'!$B$2:$B$38))</f>
        <v>147290</v>
      </c>
      <c r="AB1149" s="24">
        <f>V1149*(_xlfn.XLOOKUP(K1149,'FX rates'!$A$2:$A$38,'FX rates'!$B$2:$B$38))</f>
        <v>212355</v>
      </c>
      <c r="AC1149" s="24">
        <f>X1149*(_xlfn.XLOOKUP(W1149,'FX rates'!$A$2:$A$38,'FX rates'!$B$2:$B$38))</f>
        <v>166437.69999999998</v>
      </c>
      <c r="AD1149" s="24">
        <f>Y1149*(_xlfn.XLOOKUP(W1149,'FX rates'!$A$2:$A$38,'FX rates'!$B$2:$B$38))</f>
        <v>406398.85</v>
      </c>
      <c r="AE1149" s="30">
        <f t="shared" si="245"/>
        <v>0.12999999999999989</v>
      </c>
      <c r="AF1149" s="31">
        <f t="shared" si="246"/>
        <v>19147.699999999983</v>
      </c>
      <c r="AG1149" s="23">
        <f t="shared" si="247"/>
        <v>65065</v>
      </c>
      <c r="AH1149" s="35">
        <f t="shared" si="241"/>
        <v>1</v>
      </c>
      <c r="AI1149" s="23">
        <f>U1149*(_xlfn.XLOOKUP(K1149,'FX rates'!$A$2:$A$38,'FX rates'!$B$2:$B$38))</f>
        <v>0</v>
      </c>
      <c r="AJ1149" s="23">
        <f>Q1149*(_xlfn.XLOOKUP(K1149,'FX rates'!$A$2:$A$38,'FX rates'!$B$2:$B$38))</f>
        <v>0</v>
      </c>
      <c r="AK1149" s="23">
        <f>R1149*(_xlfn.XLOOKUP(K1149,'FX rates'!$A$2:$A$38,'FX rates'!$B$2:$B$38))</f>
        <v>0</v>
      </c>
      <c r="AM1149" s="4"/>
      <c r="AN1149" s="4"/>
      <c r="AO1149" s="4"/>
      <c r="AP1149" s="32">
        <f t="shared" si="242"/>
        <v>0.44174757281553401</v>
      </c>
      <c r="AQ1149" s="32">
        <f t="shared" si="243"/>
        <v>0</v>
      </c>
      <c r="AR1149" s="24">
        <f t="shared" si="248"/>
        <v>239961.14999999997</v>
      </c>
      <c r="AS1149" s="24" t="str">
        <f t="shared" si="249"/>
        <v>0</v>
      </c>
      <c r="AT1149" s="24">
        <f t="shared" si="250"/>
        <v>365758.96499999997</v>
      </c>
      <c r="AU1149" s="24">
        <f t="shared" si="251"/>
        <v>40639.885000000009</v>
      </c>
    </row>
    <row r="1150" spans="1:47" x14ac:dyDescent="0.25">
      <c r="A1150" s="28" t="s">
        <v>14235</v>
      </c>
      <c r="B1150" s="28" t="s">
        <v>1622</v>
      </c>
      <c r="C1150" s="28" t="s">
        <v>1623</v>
      </c>
      <c r="D1150" s="28" t="s">
        <v>1624</v>
      </c>
      <c r="E1150" s="28" t="s">
        <v>1625</v>
      </c>
      <c r="F1150" s="29">
        <v>41652</v>
      </c>
      <c r="G1150" s="29">
        <v>44896</v>
      </c>
      <c r="H1150" s="28" t="s">
        <v>1626</v>
      </c>
      <c r="I1150" s="28" t="s">
        <v>16045</v>
      </c>
      <c r="J1150" s="28" t="s">
        <v>16050</v>
      </c>
      <c r="K1150" s="28" t="s">
        <v>1627</v>
      </c>
      <c r="L1150" s="27">
        <v>125400.00000000003</v>
      </c>
      <c r="M1150" s="27">
        <v>9900</v>
      </c>
      <c r="N1150" s="27">
        <v>0</v>
      </c>
      <c r="O1150" s="27">
        <v>0</v>
      </c>
      <c r="P1150" s="27">
        <f t="shared" si="238"/>
        <v>9900</v>
      </c>
      <c r="Q1150" s="27">
        <v>0</v>
      </c>
      <c r="R1150" s="27">
        <v>0</v>
      </c>
      <c r="S1150" s="27">
        <v>0</v>
      </c>
      <c r="T1150" s="27">
        <f t="shared" si="239"/>
        <v>0</v>
      </c>
      <c r="U1150" s="27">
        <v>0</v>
      </c>
      <c r="V1150" s="27">
        <f t="shared" si="240"/>
        <v>135300.00000000003</v>
      </c>
      <c r="W1150" s="28" t="s">
        <v>1628</v>
      </c>
      <c r="X1150" s="27">
        <v>137940.00000000003</v>
      </c>
      <c r="Y1150" s="27">
        <f t="shared" si="244"/>
        <v>286770.00000000006</v>
      </c>
      <c r="Z1150" s="4" t="str" cm="1">
        <f t="array" ref="Z1150">_xlfn.IFS(YEARFRAC(F1150,G1150)&lt;1,"&lt;1 Year",YEARFRAC(F1150,G1150)&lt;=5,"1-5 Years",YEARFRAC(F1150,G1150)&gt;5,"&gt;5 Years")</f>
        <v>&gt;5 Years</v>
      </c>
      <c r="AA1150" s="24">
        <f>L1150*(_xlfn.XLOOKUP(K1150,'FX rates'!$A$2:$A$38,'FX rates'!$B$2:$B$38))</f>
        <v>125400.00000000003</v>
      </c>
      <c r="AB1150" s="24">
        <f>V1150*(_xlfn.XLOOKUP(K1150,'FX rates'!$A$2:$A$38,'FX rates'!$B$2:$B$38))</f>
        <v>135300.00000000003</v>
      </c>
      <c r="AC1150" s="24">
        <f>X1150*(_xlfn.XLOOKUP(W1150,'FX rates'!$A$2:$A$38,'FX rates'!$B$2:$B$38))</f>
        <v>137940.00000000003</v>
      </c>
      <c r="AD1150" s="24">
        <f>Y1150*(_xlfn.XLOOKUP(W1150,'FX rates'!$A$2:$A$38,'FX rates'!$B$2:$B$38))</f>
        <v>286770.00000000006</v>
      </c>
      <c r="AE1150" s="30">
        <f t="shared" si="245"/>
        <v>9.9999999999999978E-2</v>
      </c>
      <c r="AF1150" s="31">
        <f t="shared" si="246"/>
        <v>12540</v>
      </c>
      <c r="AG1150" s="23">
        <f t="shared" si="247"/>
        <v>9900</v>
      </c>
      <c r="AH1150" s="35">
        <f t="shared" si="241"/>
        <v>1</v>
      </c>
      <c r="AI1150" s="23">
        <f>U1150*(_xlfn.XLOOKUP(K1150,'FX rates'!$A$2:$A$38,'FX rates'!$B$2:$B$38))</f>
        <v>0</v>
      </c>
      <c r="AJ1150" s="23">
        <f>Q1150*(_xlfn.XLOOKUP(K1150,'FX rates'!$A$2:$A$38,'FX rates'!$B$2:$B$38))</f>
        <v>0</v>
      </c>
      <c r="AK1150" s="23">
        <f>R1150*(_xlfn.XLOOKUP(K1150,'FX rates'!$A$2:$A$38,'FX rates'!$B$2:$B$38))</f>
        <v>0</v>
      </c>
      <c r="AM1150" s="4"/>
      <c r="AN1150" s="4"/>
      <c r="AO1150" s="4"/>
      <c r="AP1150" s="32">
        <f t="shared" si="242"/>
        <v>7.8947368421052613E-2</v>
      </c>
      <c r="AQ1150" s="32">
        <f t="shared" si="243"/>
        <v>0</v>
      </c>
      <c r="AR1150" s="24">
        <f t="shared" si="248"/>
        <v>148830.00000000003</v>
      </c>
      <c r="AS1150" s="24" t="str">
        <f t="shared" si="249"/>
        <v>0</v>
      </c>
      <c r="AT1150" s="24">
        <f t="shared" si="250"/>
        <v>258093.00000000006</v>
      </c>
      <c r="AU1150" s="24">
        <f t="shared" si="251"/>
        <v>28677</v>
      </c>
    </row>
    <row r="1151" spans="1:47" x14ac:dyDescent="0.25">
      <c r="A1151" s="28" t="s">
        <v>14236</v>
      </c>
      <c r="B1151" s="28" t="s">
        <v>1629</v>
      </c>
      <c r="C1151" s="28" t="s">
        <v>1630</v>
      </c>
      <c r="D1151" s="28" t="s">
        <v>1631</v>
      </c>
      <c r="E1151" s="28" t="s">
        <v>1632</v>
      </c>
      <c r="F1151" s="29">
        <v>41652</v>
      </c>
      <c r="G1151" s="29">
        <v>44896</v>
      </c>
      <c r="H1151" s="28" t="s">
        <v>1633</v>
      </c>
      <c r="I1151" s="28" t="s">
        <v>16039</v>
      </c>
      <c r="J1151" s="28" t="s">
        <v>16050</v>
      </c>
      <c r="K1151" s="28" t="s">
        <v>1634</v>
      </c>
      <c r="L1151" s="27">
        <v>211024.00000000006</v>
      </c>
      <c r="M1151" s="27">
        <v>77924</v>
      </c>
      <c r="N1151" s="27">
        <v>0</v>
      </c>
      <c r="O1151" s="27">
        <v>0</v>
      </c>
      <c r="P1151" s="27">
        <f t="shared" si="238"/>
        <v>77924</v>
      </c>
      <c r="Q1151" s="27">
        <v>0</v>
      </c>
      <c r="R1151" s="27">
        <v>0</v>
      </c>
      <c r="S1151" s="27">
        <v>0</v>
      </c>
      <c r="T1151" s="27">
        <f t="shared" si="239"/>
        <v>0</v>
      </c>
      <c r="U1151" s="27">
        <v>0</v>
      </c>
      <c r="V1151" s="27">
        <f t="shared" si="240"/>
        <v>288948.00000000006</v>
      </c>
      <c r="W1151" s="28" t="s">
        <v>1635</v>
      </c>
      <c r="X1151" s="27">
        <v>221575.20000000007</v>
      </c>
      <c r="Y1151" s="27">
        <f t="shared" si="244"/>
        <v>524970.60000000009</v>
      </c>
      <c r="Z1151" s="4" t="str" cm="1">
        <f t="array" ref="Z1151">_xlfn.IFS(YEARFRAC(F1151,G1151)&lt;1,"&lt;1 Year",YEARFRAC(F1151,G1151)&lt;=5,"1-5 Years",YEARFRAC(F1151,G1151)&gt;5,"&gt;5 Years")</f>
        <v>&gt;5 Years</v>
      </c>
      <c r="AA1151" s="24">
        <f>L1151*(_xlfn.XLOOKUP(K1151,'FX rates'!$A$2:$A$38,'FX rates'!$B$2:$B$38))</f>
        <v>211024.00000000006</v>
      </c>
      <c r="AB1151" s="24">
        <f>V1151*(_xlfn.XLOOKUP(K1151,'FX rates'!$A$2:$A$38,'FX rates'!$B$2:$B$38))</f>
        <v>288948.00000000006</v>
      </c>
      <c r="AC1151" s="24">
        <f>X1151*(_xlfn.XLOOKUP(W1151,'FX rates'!$A$2:$A$38,'FX rates'!$B$2:$B$38))</f>
        <v>221575.20000000007</v>
      </c>
      <c r="AD1151" s="24">
        <f>Y1151*(_xlfn.XLOOKUP(W1151,'FX rates'!$A$2:$A$38,'FX rates'!$B$2:$B$38))</f>
        <v>524970.60000000009</v>
      </c>
      <c r="AE1151" s="30">
        <f t="shared" si="245"/>
        <v>5.0000000000000044E-2</v>
      </c>
      <c r="AF1151" s="31">
        <f t="shared" si="246"/>
        <v>10551.200000000012</v>
      </c>
      <c r="AG1151" s="23">
        <f t="shared" si="247"/>
        <v>77924</v>
      </c>
      <c r="AH1151" s="35">
        <f t="shared" si="241"/>
        <v>1</v>
      </c>
      <c r="AI1151" s="23">
        <f>U1151*(_xlfn.XLOOKUP(K1151,'FX rates'!$A$2:$A$38,'FX rates'!$B$2:$B$38))</f>
        <v>0</v>
      </c>
      <c r="AJ1151" s="23">
        <f>Q1151*(_xlfn.XLOOKUP(K1151,'FX rates'!$A$2:$A$38,'FX rates'!$B$2:$B$38))</f>
        <v>0</v>
      </c>
      <c r="AK1151" s="23">
        <f>R1151*(_xlfn.XLOOKUP(K1151,'FX rates'!$A$2:$A$38,'FX rates'!$B$2:$B$38))</f>
        <v>0</v>
      </c>
      <c r="AM1151" s="4"/>
      <c r="AN1151" s="4"/>
      <c r="AO1151" s="4"/>
      <c r="AP1151" s="32">
        <f t="shared" si="242"/>
        <v>0.36926605504587146</v>
      </c>
      <c r="AQ1151" s="32">
        <f t="shared" si="243"/>
        <v>0</v>
      </c>
      <c r="AR1151" s="24">
        <f t="shared" si="248"/>
        <v>303395.40000000008</v>
      </c>
      <c r="AS1151" s="24" t="str">
        <f t="shared" si="249"/>
        <v>0</v>
      </c>
      <c r="AT1151" s="24">
        <f t="shared" si="250"/>
        <v>472473.5400000001</v>
      </c>
      <c r="AU1151" s="24">
        <f t="shared" si="251"/>
        <v>52497.06</v>
      </c>
    </row>
    <row r="1152" spans="1:47" x14ac:dyDescent="0.25">
      <c r="A1152" s="28" t="s">
        <v>14237</v>
      </c>
      <c r="B1152" s="28" t="s">
        <v>1636</v>
      </c>
      <c r="C1152" s="28" t="s">
        <v>1637</v>
      </c>
      <c r="D1152" s="28" t="s">
        <v>1638</v>
      </c>
      <c r="E1152" s="28" t="s">
        <v>1639</v>
      </c>
      <c r="F1152" s="29">
        <v>41660</v>
      </c>
      <c r="G1152" s="29">
        <v>44896</v>
      </c>
      <c r="H1152" s="28" t="s">
        <v>1640</v>
      </c>
      <c r="I1152" s="28" t="s">
        <v>16042</v>
      </c>
      <c r="J1152" s="28" t="s">
        <v>16042</v>
      </c>
      <c r="K1152" s="28" t="s">
        <v>1641</v>
      </c>
      <c r="L1152" s="27">
        <v>163812</v>
      </c>
      <c r="M1152" s="27">
        <v>347424.00000000006</v>
      </c>
      <c r="N1152" s="27">
        <v>0</v>
      </c>
      <c r="O1152" s="27">
        <v>0</v>
      </c>
      <c r="P1152" s="27">
        <f t="shared" si="238"/>
        <v>347424.00000000006</v>
      </c>
      <c r="Q1152" s="27">
        <v>0</v>
      </c>
      <c r="R1152" s="27">
        <v>0</v>
      </c>
      <c r="S1152" s="27">
        <v>0</v>
      </c>
      <c r="T1152" s="27">
        <f t="shared" si="239"/>
        <v>0</v>
      </c>
      <c r="U1152" s="27">
        <v>0</v>
      </c>
      <c r="V1152" s="27">
        <f t="shared" si="240"/>
        <v>511236.00000000006</v>
      </c>
      <c r="W1152" s="28" t="s">
        <v>1642</v>
      </c>
      <c r="X1152" s="27">
        <v>175278.84</v>
      </c>
      <c r="Y1152" s="27">
        <f t="shared" si="244"/>
        <v>722301.36</v>
      </c>
      <c r="Z1152" s="4" t="str" cm="1">
        <f t="array" ref="Z1152">_xlfn.IFS(YEARFRAC(F1152,G1152)&lt;1,"&lt;1 Year",YEARFRAC(F1152,G1152)&lt;=5,"1-5 Years",YEARFRAC(F1152,G1152)&gt;5,"&gt;5 Years")</f>
        <v>&gt;5 Years</v>
      </c>
      <c r="AA1152" s="24">
        <f>L1152*(_xlfn.XLOOKUP(K1152,'FX rates'!$A$2:$A$38,'FX rates'!$B$2:$B$38))</f>
        <v>163812</v>
      </c>
      <c r="AB1152" s="24">
        <f>V1152*(_xlfn.XLOOKUP(K1152,'FX rates'!$A$2:$A$38,'FX rates'!$B$2:$B$38))</f>
        <v>511236.00000000006</v>
      </c>
      <c r="AC1152" s="24">
        <f>X1152*(_xlfn.XLOOKUP(W1152,'FX rates'!$A$2:$A$38,'FX rates'!$B$2:$B$38))</f>
        <v>175278.84</v>
      </c>
      <c r="AD1152" s="24">
        <f>Y1152*(_xlfn.XLOOKUP(W1152,'FX rates'!$A$2:$A$38,'FX rates'!$B$2:$B$38))</f>
        <v>722301.36</v>
      </c>
      <c r="AE1152" s="30">
        <f t="shared" si="245"/>
        <v>6.9999999999999979E-2</v>
      </c>
      <c r="AF1152" s="31">
        <f t="shared" si="246"/>
        <v>11466.839999999997</v>
      </c>
      <c r="AG1152" s="23">
        <f t="shared" si="247"/>
        <v>347424.00000000006</v>
      </c>
      <c r="AH1152" s="35">
        <f t="shared" si="241"/>
        <v>1</v>
      </c>
      <c r="AI1152" s="23">
        <f>U1152*(_xlfn.XLOOKUP(K1152,'FX rates'!$A$2:$A$38,'FX rates'!$B$2:$B$38))</f>
        <v>0</v>
      </c>
      <c r="AJ1152" s="23">
        <f>Q1152*(_xlfn.XLOOKUP(K1152,'FX rates'!$A$2:$A$38,'FX rates'!$B$2:$B$38))</f>
        <v>0</v>
      </c>
      <c r="AK1152" s="23">
        <f>R1152*(_xlfn.XLOOKUP(K1152,'FX rates'!$A$2:$A$38,'FX rates'!$B$2:$B$38))</f>
        <v>0</v>
      </c>
      <c r="AM1152" s="4"/>
      <c r="AN1152" s="4"/>
      <c r="AO1152" s="4"/>
      <c r="AP1152" s="32">
        <f t="shared" si="242"/>
        <v>2.1208702659145855</v>
      </c>
      <c r="AQ1152" s="32">
        <f t="shared" si="243"/>
        <v>0</v>
      </c>
      <c r="AR1152" s="24">
        <f t="shared" si="248"/>
        <v>547022.52</v>
      </c>
      <c r="AS1152" s="24" t="str">
        <f t="shared" si="249"/>
        <v>0</v>
      </c>
      <c r="AT1152" s="24">
        <f t="shared" si="250"/>
        <v>650071.22400000005</v>
      </c>
      <c r="AU1152" s="24">
        <f t="shared" si="251"/>
        <v>72230.13599999994</v>
      </c>
    </row>
    <row r="1153" spans="1:47" x14ac:dyDescent="0.25">
      <c r="A1153" s="28" t="s">
        <v>14238</v>
      </c>
      <c r="B1153" s="28" t="s">
        <v>1643</v>
      </c>
      <c r="C1153" s="28" t="s">
        <v>1644</v>
      </c>
      <c r="D1153" s="28" t="s">
        <v>1645</v>
      </c>
      <c r="E1153" s="28" t="s">
        <v>1646</v>
      </c>
      <c r="F1153" s="29">
        <v>41673</v>
      </c>
      <c r="G1153" s="29">
        <v>44896</v>
      </c>
      <c r="H1153" s="28" t="s">
        <v>1647</v>
      </c>
      <c r="I1153" s="28" t="s">
        <v>16033</v>
      </c>
      <c r="J1153" s="28" t="s">
        <v>16057</v>
      </c>
      <c r="K1153" s="28" t="s">
        <v>1648</v>
      </c>
      <c r="L1153" s="27">
        <v>72468</v>
      </c>
      <c r="M1153" s="27">
        <v>18139</v>
      </c>
      <c r="N1153" s="27">
        <v>0</v>
      </c>
      <c r="O1153" s="27">
        <v>0</v>
      </c>
      <c r="P1153" s="27">
        <f t="shared" si="238"/>
        <v>18139</v>
      </c>
      <c r="Q1153" s="27">
        <v>0</v>
      </c>
      <c r="R1153" s="27">
        <v>0</v>
      </c>
      <c r="S1153" s="27">
        <v>0</v>
      </c>
      <c r="T1153" s="27">
        <f t="shared" si="239"/>
        <v>0</v>
      </c>
      <c r="U1153" s="27">
        <v>0</v>
      </c>
      <c r="V1153" s="27">
        <f t="shared" si="240"/>
        <v>90607</v>
      </c>
      <c r="W1153" s="28" t="s">
        <v>1649</v>
      </c>
      <c r="X1153" s="27">
        <v>83338.2</v>
      </c>
      <c r="Y1153" s="27">
        <f t="shared" si="244"/>
        <v>187536.25</v>
      </c>
      <c r="Z1153" s="4" t="str" cm="1">
        <f t="array" ref="Z1153">_xlfn.IFS(YEARFRAC(F1153,G1153)&lt;1,"&lt;1 Year",YEARFRAC(F1153,G1153)&lt;=5,"1-5 Years",YEARFRAC(F1153,G1153)&gt;5,"&gt;5 Years")</f>
        <v>&gt;5 Years</v>
      </c>
      <c r="AA1153" s="24">
        <f>L1153*(_xlfn.XLOOKUP(K1153,'FX rates'!$A$2:$A$38,'FX rates'!$B$2:$B$38))</f>
        <v>72468</v>
      </c>
      <c r="AB1153" s="24">
        <f>V1153*(_xlfn.XLOOKUP(K1153,'FX rates'!$A$2:$A$38,'FX rates'!$B$2:$B$38))</f>
        <v>90607</v>
      </c>
      <c r="AC1153" s="24">
        <f>X1153*(_xlfn.XLOOKUP(W1153,'FX rates'!$A$2:$A$38,'FX rates'!$B$2:$B$38))</f>
        <v>83338.2</v>
      </c>
      <c r="AD1153" s="24">
        <f>Y1153*(_xlfn.XLOOKUP(W1153,'FX rates'!$A$2:$A$38,'FX rates'!$B$2:$B$38))</f>
        <v>187536.25</v>
      </c>
      <c r="AE1153" s="30">
        <f t="shared" si="245"/>
        <v>0.14999999999999997</v>
      </c>
      <c r="AF1153" s="31">
        <f t="shared" si="246"/>
        <v>10870.199999999997</v>
      </c>
      <c r="AG1153" s="23">
        <f t="shared" si="247"/>
        <v>18139</v>
      </c>
      <c r="AH1153" s="35">
        <f t="shared" si="241"/>
        <v>1</v>
      </c>
      <c r="AI1153" s="23">
        <f>U1153*(_xlfn.XLOOKUP(K1153,'FX rates'!$A$2:$A$38,'FX rates'!$B$2:$B$38))</f>
        <v>0</v>
      </c>
      <c r="AJ1153" s="23">
        <f>Q1153*(_xlfn.XLOOKUP(K1153,'FX rates'!$A$2:$A$38,'FX rates'!$B$2:$B$38))</f>
        <v>0</v>
      </c>
      <c r="AK1153" s="23">
        <f>R1153*(_xlfn.XLOOKUP(K1153,'FX rates'!$A$2:$A$38,'FX rates'!$B$2:$B$38))</f>
        <v>0</v>
      </c>
      <c r="AM1153" s="4"/>
      <c r="AN1153" s="4"/>
      <c r="AO1153" s="4"/>
      <c r="AP1153" s="32">
        <f t="shared" si="242"/>
        <v>0.25030358227079541</v>
      </c>
      <c r="AQ1153" s="32">
        <f t="shared" si="243"/>
        <v>0</v>
      </c>
      <c r="AR1153" s="24">
        <f t="shared" si="248"/>
        <v>104198.04999999999</v>
      </c>
      <c r="AS1153" s="24" t="str">
        <f t="shared" si="249"/>
        <v>0</v>
      </c>
      <c r="AT1153" s="24">
        <f t="shared" si="250"/>
        <v>168782.625</v>
      </c>
      <c r="AU1153" s="24">
        <f t="shared" si="251"/>
        <v>18753.625</v>
      </c>
    </row>
    <row r="1154" spans="1:47" x14ac:dyDescent="0.25">
      <c r="A1154" s="28" t="s">
        <v>14239</v>
      </c>
      <c r="B1154" s="28" t="s">
        <v>1650</v>
      </c>
      <c r="C1154" s="28" t="s">
        <v>1651</v>
      </c>
      <c r="D1154" s="28" t="s">
        <v>1652</v>
      </c>
      <c r="E1154" s="28" t="s">
        <v>1653</v>
      </c>
      <c r="F1154" s="29">
        <v>41673</v>
      </c>
      <c r="G1154" s="29">
        <v>44896</v>
      </c>
      <c r="H1154" s="28" t="s">
        <v>1654</v>
      </c>
      <c r="I1154" s="28" t="s">
        <v>16055</v>
      </c>
      <c r="J1154" s="28" t="s">
        <v>16038</v>
      </c>
      <c r="K1154" s="28" t="s">
        <v>1655</v>
      </c>
      <c r="L1154" s="27">
        <v>161865</v>
      </c>
      <c r="M1154" s="27">
        <v>318010</v>
      </c>
      <c r="N1154" s="27">
        <v>0</v>
      </c>
      <c r="O1154" s="27">
        <v>0</v>
      </c>
      <c r="P1154" s="27">
        <f t="shared" ref="P1154:P1217" si="252">M1154+N1154+O1154</f>
        <v>318010</v>
      </c>
      <c r="Q1154" s="27">
        <v>0</v>
      </c>
      <c r="R1154" s="27">
        <v>0</v>
      </c>
      <c r="S1154" s="27">
        <v>0</v>
      </c>
      <c r="T1154" s="27">
        <f t="shared" ref="T1154:T1217" si="253">+Q1154+R1154+S1154</f>
        <v>0</v>
      </c>
      <c r="U1154" s="27">
        <v>0</v>
      </c>
      <c r="V1154" s="27">
        <f t="shared" ref="V1154:V1217" si="254">L1154+P1154+T1154+U1154</f>
        <v>479875</v>
      </c>
      <c r="W1154" s="28" t="s">
        <v>1656</v>
      </c>
      <c r="X1154" s="27">
        <v>178051.5</v>
      </c>
      <c r="Y1154" s="27">
        <f t="shared" si="244"/>
        <v>705914</v>
      </c>
      <c r="Z1154" s="4" t="str" cm="1">
        <f t="array" ref="Z1154">_xlfn.IFS(YEARFRAC(F1154,G1154)&lt;1,"&lt;1 Year",YEARFRAC(F1154,G1154)&lt;=5,"1-5 Years",YEARFRAC(F1154,G1154)&gt;5,"&gt;5 Years")</f>
        <v>&gt;5 Years</v>
      </c>
      <c r="AA1154" s="24">
        <f>L1154*(_xlfn.XLOOKUP(K1154,'FX rates'!$A$2:$A$38,'FX rates'!$B$2:$B$38))</f>
        <v>161865</v>
      </c>
      <c r="AB1154" s="24">
        <f>V1154*(_xlfn.XLOOKUP(K1154,'FX rates'!$A$2:$A$38,'FX rates'!$B$2:$B$38))</f>
        <v>479875</v>
      </c>
      <c r="AC1154" s="24">
        <f>X1154*(_xlfn.XLOOKUP(W1154,'FX rates'!$A$2:$A$38,'FX rates'!$B$2:$B$38))</f>
        <v>178051.5</v>
      </c>
      <c r="AD1154" s="24">
        <f>Y1154*(_xlfn.XLOOKUP(W1154,'FX rates'!$A$2:$A$38,'FX rates'!$B$2:$B$38))</f>
        <v>705914</v>
      </c>
      <c r="AE1154" s="30">
        <f t="shared" si="245"/>
        <v>0.1</v>
      </c>
      <c r="AF1154" s="31">
        <f t="shared" si="246"/>
        <v>16186.5</v>
      </c>
      <c r="AG1154" s="23">
        <f t="shared" si="247"/>
        <v>318010</v>
      </c>
      <c r="AH1154" s="35">
        <f t="shared" ref="AH1154:AH1217" si="255">AC1154/X1154</f>
        <v>1</v>
      </c>
      <c r="AI1154" s="23">
        <f>U1154*(_xlfn.XLOOKUP(K1154,'FX rates'!$A$2:$A$38,'FX rates'!$B$2:$B$38))</f>
        <v>0</v>
      </c>
      <c r="AJ1154" s="23">
        <f>Q1154*(_xlfn.XLOOKUP(K1154,'FX rates'!$A$2:$A$38,'FX rates'!$B$2:$B$38))</f>
        <v>0</v>
      </c>
      <c r="AK1154" s="23">
        <f>R1154*(_xlfn.XLOOKUP(K1154,'FX rates'!$A$2:$A$38,'FX rates'!$B$2:$B$38))</f>
        <v>0</v>
      </c>
      <c r="AM1154" s="4"/>
      <c r="AN1154" s="4"/>
      <c r="AO1154" s="4"/>
      <c r="AP1154" s="32">
        <f t="shared" ref="AP1154:AP1217" si="256">M1154/L1154</f>
        <v>1.964661909616038</v>
      </c>
      <c r="AQ1154" s="32">
        <f t="shared" ref="AQ1154:AQ1217" si="257">O1154/L1154</f>
        <v>0</v>
      </c>
      <c r="AR1154" s="24">
        <f t="shared" si="248"/>
        <v>527862.5</v>
      </c>
      <c r="AS1154" s="24" t="str">
        <f t="shared" si="249"/>
        <v>0</v>
      </c>
      <c r="AT1154" s="24">
        <f t="shared" si="250"/>
        <v>635322.6</v>
      </c>
      <c r="AU1154" s="24">
        <f t="shared" si="251"/>
        <v>70591.400000000023</v>
      </c>
    </row>
    <row r="1155" spans="1:47" x14ac:dyDescent="0.25">
      <c r="A1155" s="28" t="s">
        <v>14240</v>
      </c>
      <c r="B1155" s="28" t="s">
        <v>1657</v>
      </c>
      <c r="C1155" s="28" t="s">
        <v>1658</v>
      </c>
      <c r="D1155" s="28" t="s">
        <v>1659</v>
      </c>
      <c r="E1155" s="28" t="s">
        <v>1660</v>
      </c>
      <c r="F1155" s="29">
        <v>41680</v>
      </c>
      <c r="G1155" s="29">
        <v>44896</v>
      </c>
      <c r="H1155" s="28" t="s">
        <v>1661</v>
      </c>
      <c r="I1155" s="28" t="s">
        <v>16048</v>
      </c>
      <c r="J1155" s="28" t="s">
        <v>16033</v>
      </c>
      <c r="K1155" s="28" t="s">
        <v>1662</v>
      </c>
      <c r="L1155" s="27">
        <v>105029.10000000002</v>
      </c>
      <c r="M1155" s="27">
        <v>107407.30000000002</v>
      </c>
      <c r="N1155" s="27">
        <v>0</v>
      </c>
      <c r="O1155" s="27">
        <v>0</v>
      </c>
      <c r="P1155" s="27">
        <f t="shared" si="252"/>
        <v>107407.30000000002</v>
      </c>
      <c r="Q1155" s="27">
        <v>0</v>
      </c>
      <c r="R1155" s="27">
        <v>0</v>
      </c>
      <c r="S1155" s="27">
        <v>0</v>
      </c>
      <c r="T1155" s="27">
        <f t="shared" si="253"/>
        <v>0</v>
      </c>
      <c r="U1155" s="27">
        <v>0</v>
      </c>
      <c r="V1155" s="27">
        <f t="shared" si="254"/>
        <v>212436.40000000002</v>
      </c>
      <c r="W1155" s="28" t="s">
        <v>1663</v>
      </c>
      <c r="X1155" s="27">
        <v>108179.97300000003</v>
      </c>
      <c r="Y1155" s="27">
        <f t="shared" ref="Y1155:Y1218" si="258">X1155+AR1155+AS1155</f>
        <v>326989.46500000008</v>
      </c>
      <c r="Z1155" s="4" t="str" cm="1">
        <f t="array" ref="Z1155">_xlfn.IFS(YEARFRAC(F1155,G1155)&lt;1,"&lt;1 Year",YEARFRAC(F1155,G1155)&lt;=5,"1-5 Years",YEARFRAC(F1155,G1155)&gt;5,"&gt;5 Years")</f>
        <v>&gt;5 Years</v>
      </c>
      <c r="AA1155" s="24">
        <f>L1155*(_xlfn.XLOOKUP(K1155,'FX rates'!$A$2:$A$38,'FX rates'!$B$2:$B$38))</f>
        <v>139756.97192294453</v>
      </c>
      <c r="AB1155" s="24">
        <f>V1155*(_xlfn.XLOOKUP(K1155,'FX rates'!$A$2:$A$38,'FX rates'!$B$2:$B$38))</f>
        <v>282678.49567606894</v>
      </c>
      <c r="AC1155" s="24">
        <f>X1155*(_xlfn.XLOOKUP(W1155,'FX rates'!$A$2:$A$38,'FX rates'!$B$2:$B$38))</f>
        <v>143949.68108063287</v>
      </c>
      <c r="AD1155" s="24">
        <f>Y1155*(_xlfn.XLOOKUP(W1155,'FX rates'!$A$2:$A$38,'FX rates'!$B$2:$B$38))</f>
        <v>435108.53162698389</v>
      </c>
      <c r="AE1155" s="30">
        <f t="shared" ref="AE1155:AE1218" si="259">(AC1155-AA1155)/AA1155</f>
        <v>3.0000000000000027E-2</v>
      </c>
      <c r="AF1155" s="31">
        <f t="shared" ref="AF1155:AF1218" si="260">X1155-L1155</f>
        <v>3150.8730000000069</v>
      </c>
      <c r="AG1155" s="23">
        <f t="shared" ref="AG1155:AG1218" si="261">AB1155-AA1155</f>
        <v>142921.52375312441</v>
      </c>
      <c r="AH1155" s="35">
        <f t="shared" si="255"/>
        <v>1.3306500000756409</v>
      </c>
      <c r="AI1155" s="23">
        <f>U1155*(_xlfn.XLOOKUP(K1155,'FX rates'!$A$2:$A$38,'FX rates'!$B$2:$B$38))</f>
        <v>0</v>
      </c>
      <c r="AJ1155" s="23">
        <f>Q1155*(_xlfn.XLOOKUP(K1155,'FX rates'!$A$2:$A$38,'FX rates'!$B$2:$B$38))</f>
        <v>0</v>
      </c>
      <c r="AK1155" s="23">
        <f>R1155*(_xlfn.XLOOKUP(K1155,'FX rates'!$A$2:$A$38,'FX rates'!$B$2:$B$38))</f>
        <v>0</v>
      </c>
      <c r="AM1155" s="4"/>
      <c r="AN1155" s="4"/>
      <c r="AO1155" s="4"/>
      <c r="AP1155" s="32">
        <f t="shared" si="256"/>
        <v>1.0226432483949686</v>
      </c>
      <c r="AQ1155" s="32">
        <f t="shared" si="257"/>
        <v>0</v>
      </c>
      <c r="AR1155" s="24">
        <f t="shared" ref="AR1155:AR1218" si="262">X1155*(1+AP1155)</f>
        <v>218809.49200000006</v>
      </c>
      <c r="AS1155" s="24" t="str">
        <f t="shared" ref="AS1155:AS1218" si="263">IF(AQ1155&gt;0,X1155*(1+AQ1155),"0")</f>
        <v>0</v>
      </c>
      <c r="AT1155" s="24">
        <f t="shared" ref="AT1155:AT1218" si="264">AD1155*(0.9)</f>
        <v>391597.67846428551</v>
      </c>
      <c r="AU1155" s="24">
        <f t="shared" ref="AU1155:AU1218" si="265">AD1155-AT1155</f>
        <v>43510.853162698389</v>
      </c>
    </row>
    <row r="1156" spans="1:47" x14ac:dyDescent="0.25">
      <c r="A1156" s="28" t="s">
        <v>14241</v>
      </c>
      <c r="B1156" s="28" t="s">
        <v>1664</v>
      </c>
      <c r="C1156" s="28" t="s">
        <v>1665</v>
      </c>
      <c r="D1156" s="28" t="s">
        <v>1666</v>
      </c>
      <c r="E1156" s="28" t="s">
        <v>1667</v>
      </c>
      <c r="F1156" s="29">
        <v>41701</v>
      </c>
      <c r="G1156" s="29">
        <v>44896</v>
      </c>
      <c r="H1156" s="28" t="s">
        <v>1668</v>
      </c>
      <c r="I1156" s="28" t="s">
        <v>16038</v>
      </c>
      <c r="J1156" s="28" t="s">
        <v>16033</v>
      </c>
      <c r="K1156" s="28" t="s">
        <v>1669</v>
      </c>
      <c r="L1156" s="27">
        <v>176550</v>
      </c>
      <c r="M1156" s="27">
        <v>230175</v>
      </c>
      <c r="N1156" s="27">
        <v>0</v>
      </c>
      <c r="O1156" s="27">
        <v>0</v>
      </c>
      <c r="P1156" s="27">
        <f t="shared" si="252"/>
        <v>230175</v>
      </c>
      <c r="Q1156" s="27">
        <v>0</v>
      </c>
      <c r="R1156" s="27">
        <v>0</v>
      </c>
      <c r="S1156" s="27">
        <v>0</v>
      </c>
      <c r="T1156" s="27">
        <f t="shared" si="253"/>
        <v>0</v>
      </c>
      <c r="U1156" s="27">
        <v>0</v>
      </c>
      <c r="V1156" s="27">
        <f t="shared" si="254"/>
        <v>406725</v>
      </c>
      <c r="W1156" s="28" t="s">
        <v>1670</v>
      </c>
      <c r="X1156" s="27">
        <v>195970.50000000003</v>
      </c>
      <c r="Y1156" s="27">
        <f t="shared" si="258"/>
        <v>647435.25000000012</v>
      </c>
      <c r="Z1156" s="4" t="str" cm="1">
        <f t="array" ref="Z1156">_xlfn.IFS(YEARFRAC(F1156,G1156)&lt;1,"&lt;1 Year",YEARFRAC(F1156,G1156)&lt;=5,"1-5 Years",YEARFRAC(F1156,G1156)&gt;5,"&gt;5 Years")</f>
        <v>&gt;5 Years</v>
      </c>
      <c r="AA1156" s="24">
        <f>L1156*(_xlfn.XLOOKUP(K1156,'FX rates'!$A$2:$A$38,'FX rates'!$B$2:$B$38))</f>
        <v>176550</v>
      </c>
      <c r="AB1156" s="24">
        <f>V1156*(_xlfn.XLOOKUP(K1156,'FX rates'!$A$2:$A$38,'FX rates'!$B$2:$B$38))</f>
        <v>406725</v>
      </c>
      <c r="AC1156" s="24">
        <f>X1156*(_xlfn.XLOOKUP(W1156,'FX rates'!$A$2:$A$38,'FX rates'!$B$2:$B$38))</f>
        <v>195970.50000000003</v>
      </c>
      <c r="AD1156" s="24">
        <f>Y1156*(_xlfn.XLOOKUP(W1156,'FX rates'!$A$2:$A$38,'FX rates'!$B$2:$B$38))</f>
        <v>647435.25000000012</v>
      </c>
      <c r="AE1156" s="30">
        <f t="shared" si="259"/>
        <v>0.11000000000000017</v>
      </c>
      <c r="AF1156" s="31">
        <f t="shared" si="260"/>
        <v>19420.500000000029</v>
      </c>
      <c r="AG1156" s="23">
        <f t="shared" si="261"/>
        <v>230175</v>
      </c>
      <c r="AH1156" s="35">
        <f t="shared" si="255"/>
        <v>1</v>
      </c>
      <c r="AI1156" s="23">
        <f>U1156*(_xlfn.XLOOKUP(K1156,'FX rates'!$A$2:$A$38,'FX rates'!$B$2:$B$38))</f>
        <v>0</v>
      </c>
      <c r="AJ1156" s="23">
        <f>Q1156*(_xlfn.XLOOKUP(K1156,'FX rates'!$A$2:$A$38,'FX rates'!$B$2:$B$38))</f>
        <v>0</v>
      </c>
      <c r="AK1156" s="23">
        <f>R1156*(_xlfn.XLOOKUP(K1156,'FX rates'!$A$2:$A$38,'FX rates'!$B$2:$B$38))</f>
        <v>0</v>
      </c>
      <c r="AM1156" s="4"/>
      <c r="AN1156" s="4"/>
      <c r="AO1156" s="4"/>
      <c r="AP1156" s="32">
        <f t="shared" si="256"/>
        <v>1.3037383177570094</v>
      </c>
      <c r="AQ1156" s="32">
        <f t="shared" si="257"/>
        <v>0</v>
      </c>
      <c r="AR1156" s="24">
        <f t="shared" si="262"/>
        <v>451464.75000000006</v>
      </c>
      <c r="AS1156" s="24" t="str">
        <f t="shared" si="263"/>
        <v>0</v>
      </c>
      <c r="AT1156" s="24">
        <f t="shared" si="264"/>
        <v>582691.72500000009</v>
      </c>
      <c r="AU1156" s="24">
        <f t="shared" si="265"/>
        <v>64743.525000000023</v>
      </c>
    </row>
    <row r="1157" spans="1:47" x14ac:dyDescent="0.25">
      <c r="A1157" s="28" t="s">
        <v>14242</v>
      </c>
      <c r="B1157" s="28" t="s">
        <v>1671</v>
      </c>
      <c r="C1157" s="28" t="s">
        <v>1672</v>
      </c>
      <c r="D1157" s="28" t="s">
        <v>1673</v>
      </c>
      <c r="E1157" s="28" t="s">
        <v>1674</v>
      </c>
      <c r="F1157" s="29">
        <v>41701</v>
      </c>
      <c r="G1157" s="29">
        <v>44896</v>
      </c>
      <c r="H1157" s="28" t="s">
        <v>1675</v>
      </c>
      <c r="I1157" s="28" t="s">
        <v>16052</v>
      </c>
      <c r="J1157" s="28" t="s">
        <v>16057</v>
      </c>
      <c r="K1157" s="28" t="s">
        <v>1676</v>
      </c>
      <c r="L1157" s="27">
        <v>1232000.0000000002</v>
      </c>
      <c r="M1157" s="27">
        <v>567054.4</v>
      </c>
      <c r="N1157" s="27">
        <v>0</v>
      </c>
      <c r="O1157" s="27">
        <v>0</v>
      </c>
      <c r="P1157" s="27">
        <f t="shared" si="252"/>
        <v>567054.4</v>
      </c>
      <c r="Q1157" s="27">
        <v>0</v>
      </c>
      <c r="R1157" s="27">
        <v>0</v>
      </c>
      <c r="S1157" s="27">
        <v>0</v>
      </c>
      <c r="T1157" s="27">
        <f t="shared" si="253"/>
        <v>0</v>
      </c>
      <c r="U1157" s="27">
        <v>0</v>
      </c>
      <c r="V1157" s="27">
        <f t="shared" si="254"/>
        <v>1799054.4000000004</v>
      </c>
      <c r="W1157" s="28" t="s">
        <v>1677</v>
      </c>
      <c r="X1157" s="27">
        <v>1318240.0000000002</v>
      </c>
      <c r="Y1157" s="27">
        <f t="shared" si="258"/>
        <v>3243228.2080000006</v>
      </c>
      <c r="Z1157" s="4" t="str" cm="1">
        <f t="array" ref="Z1157">_xlfn.IFS(YEARFRAC(F1157,G1157)&lt;1,"&lt;1 Year",YEARFRAC(F1157,G1157)&lt;=5,"1-5 Years",YEARFRAC(F1157,G1157)&gt;5,"&gt;5 Years")</f>
        <v>&gt;5 Years</v>
      </c>
      <c r="AA1157" s="24">
        <f>L1157*(_xlfn.XLOOKUP(K1157,'FX rates'!$A$2:$A$38,'FX rates'!$B$2:$B$38))</f>
        <v>157059.71966369846</v>
      </c>
      <c r="AB1157" s="24">
        <f>V1157*(_xlfn.XLOOKUP(K1157,'FX rates'!$A$2:$A$38,'FX rates'!$B$2:$B$38))</f>
        <v>229349.82120433706</v>
      </c>
      <c r="AC1157" s="24">
        <f>X1157*(_xlfn.XLOOKUP(W1157,'FX rates'!$A$2:$A$38,'FX rates'!$B$2:$B$38))</f>
        <v>168053.90004015737</v>
      </c>
      <c r="AD1157" s="24">
        <f>Y1157*(_xlfn.XLOOKUP(W1157,'FX rates'!$A$2:$A$38,'FX rates'!$B$2:$B$38))</f>
        <v>413458.20872879802</v>
      </c>
      <c r="AE1157" s="30">
        <f t="shared" si="259"/>
        <v>7.0000000000000132E-2</v>
      </c>
      <c r="AF1157" s="31">
        <f t="shared" si="260"/>
        <v>86240</v>
      </c>
      <c r="AG1157" s="23">
        <f t="shared" si="261"/>
        <v>72290.1015406386</v>
      </c>
      <c r="AH1157" s="35">
        <f t="shared" si="255"/>
        <v>0.12748353868806692</v>
      </c>
      <c r="AI1157" s="23">
        <f>U1157*(_xlfn.XLOOKUP(K1157,'FX rates'!$A$2:$A$38,'FX rates'!$B$2:$B$38))</f>
        <v>0</v>
      </c>
      <c r="AJ1157" s="23">
        <f>Q1157*(_xlfn.XLOOKUP(K1157,'FX rates'!$A$2:$A$38,'FX rates'!$B$2:$B$38))</f>
        <v>0</v>
      </c>
      <c r="AK1157" s="23">
        <f>R1157*(_xlfn.XLOOKUP(K1157,'FX rates'!$A$2:$A$38,'FX rates'!$B$2:$B$38))</f>
        <v>0</v>
      </c>
      <c r="AM1157" s="4"/>
      <c r="AN1157" s="4"/>
      <c r="AO1157" s="4"/>
      <c r="AP1157" s="32">
        <f t="shared" si="256"/>
        <v>0.4602714285714285</v>
      </c>
      <c r="AQ1157" s="32">
        <f t="shared" si="257"/>
        <v>0</v>
      </c>
      <c r="AR1157" s="24">
        <f t="shared" si="262"/>
        <v>1924988.2080000001</v>
      </c>
      <c r="AS1157" s="24" t="str">
        <f t="shared" si="263"/>
        <v>0</v>
      </c>
      <c r="AT1157" s="24">
        <f t="shared" si="264"/>
        <v>372112.3878559182</v>
      </c>
      <c r="AU1157" s="24">
        <f t="shared" si="265"/>
        <v>41345.82087287982</v>
      </c>
    </row>
    <row r="1158" spans="1:47" x14ac:dyDescent="0.25">
      <c r="A1158" s="28" t="s">
        <v>14243</v>
      </c>
      <c r="B1158" s="28" t="s">
        <v>1678</v>
      </c>
      <c r="C1158" s="28" t="s">
        <v>1679</v>
      </c>
      <c r="D1158" s="28" t="s">
        <v>1680</v>
      </c>
      <c r="E1158" s="28" t="s">
        <v>1681</v>
      </c>
      <c r="F1158" s="29">
        <v>41715</v>
      </c>
      <c r="G1158" s="29">
        <v>44896</v>
      </c>
      <c r="H1158" s="28" t="s">
        <v>1682</v>
      </c>
      <c r="I1158" s="28" t="s">
        <v>16036</v>
      </c>
      <c r="J1158" s="28" t="s">
        <v>16034</v>
      </c>
      <c r="K1158" s="28" t="s">
        <v>1683</v>
      </c>
      <c r="L1158" s="27">
        <v>203830.00000000006</v>
      </c>
      <c r="M1158" s="27">
        <v>295240</v>
      </c>
      <c r="N1158" s="27">
        <v>26750</v>
      </c>
      <c r="O1158" s="27">
        <v>0</v>
      </c>
      <c r="P1158" s="27">
        <f t="shared" si="252"/>
        <v>321990</v>
      </c>
      <c r="Q1158" s="27">
        <v>0</v>
      </c>
      <c r="R1158" s="27">
        <v>0</v>
      </c>
      <c r="S1158" s="27">
        <v>0</v>
      </c>
      <c r="T1158" s="27">
        <f t="shared" si="253"/>
        <v>0</v>
      </c>
      <c r="U1158" s="27">
        <v>0</v>
      </c>
      <c r="V1158" s="27">
        <f t="shared" si="254"/>
        <v>525820</v>
      </c>
      <c r="W1158" s="28" t="s">
        <v>1684</v>
      </c>
      <c r="X1158" s="27">
        <v>211983.20000000007</v>
      </c>
      <c r="Y1158" s="27">
        <f t="shared" si="258"/>
        <v>731016.00000000023</v>
      </c>
      <c r="Z1158" s="4" t="str" cm="1">
        <f t="array" ref="Z1158">_xlfn.IFS(YEARFRAC(F1158,G1158)&lt;1,"&lt;1 Year",YEARFRAC(F1158,G1158)&lt;=5,"1-5 Years",YEARFRAC(F1158,G1158)&gt;5,"&gt;5 Years")</f>
        <v>&gt;5 Years</v>
      </c>
      <c r="AA1158" s="24">
        <f>L1158*(_xlfn.XLOOKUP(K1158,'FX rates'!$A$2:$A$38,'FX rates'!$B$2:$B$38))</f>
        <v>203830.00000000006</v>
      </c>
      <c r="AB1158" s="24">
        <f>V1158*(_xlfn.XLOOKUP(K1158,'FX rates'!$A$2:$A$38,'FX rates'!$B$2:$B$38))</f>
        <v>525820</v>
      </c>
      <c r="AC1158" s="24">
        <f>X1158*(_xlfn.XLOOKUP(W1158,'FX rates'!$A$2:$A$38,'FX rates'!$B$2:$B$38))</f>
        <v>211983.20000000007</v>
      </c>
      <c r="AD1158" s="24">
        <f>Y1158*(_xlfn.XLOOKUP(W1158,'FX rates'!$A$2:$A$38,'FX rates'!$B$2:$B$38))</f>
        <v>731016.00000000023</v>
      </c>
      <c r="AE1158" s="30">
        <f t="shared" si="259"/>
        <v>4.0000000000000042E-2</v>
      </c>
      <c r="AF1158" s="31">
        <f t="shared" si="260"/>
        <v>8153.2000000000116</v>
      </c>
      <c r="AG1158" s="23">
        <f t="shared" si="261"/>
        <v>321989.99999999994</v>
      </c>
      <c r="AH1158" s="35">
        <f t="shared" si="255"/>
        <v>1</v>
      </c>
      <c r="AI1158" s="23">
        <f>U1158*(_xlfn.XLOOKUP(K1158,'FX rates'!$A$2:$A$38,'FX rates'!$B$2:$B$38))</f>
        <v>0</v>
      </c>
      <c r="AJ1158" s="23">
        <f>Q1158*(_xlfn.XLOOKUP(K1158,'FX rates'!$A$2:$A$38,'FX rates'!$B$2:$B$38))</f>
        <v>0</v>
      </c>
      <c r="AK1158" s="23">
        <f>R1158*(_xlfn.XLOOKUP(K1158,'FX rates'!$A$2:$A$38,'FX rates'!$B$2:$B$38))</f>
        <v>0</v>
      </c>
      <c r="AM1158" s="4"/>
      <c r="AN1158" s="4"/>
      <c r="AO1158" s="4"/>
      <c r="AP1158" s="32">
        <f t="shared" si="256"/>
        <v>1.4484619535887746</v>
      </c>
      <c r="AQ1158" s="32">
        <f t="shared" si="257"/>
        <v>0</v>
      </c>
      <c r="AR1158" s="24">
        <f t="shared" si="262"/>
        <v>519032.8000000001</v>
      </c>
      <c r="AS1158" s="24" t="str">
        <f t="shared" si="263"/>
        <v>0</v>
      </c>
      <c r="AT1158" s="24">
        <f t="shared" si="264"/>
        <v>657914.40000000026</v>
      </c>
      <c r="AU1158" s="24">
        <f t="shared" si="265"/>
        <v>73101.599999999977</v>
      </c>
    </row>
    <row r="1159" spans="1:47" x14ac:dyDescent="0.25">
      <c r="A1159" s="28" t="s">
        <v>14028</v>
      </c>
      <c r="B1159" s="28" t="s">
        <v>169</v>
      </c>
      <c r="C1159" s="28" t="s">
        <v>170</v>
      </c>
      <c r="D1159" s="28" t="s">
        <v>171</v>
      </c>
      <c r="E1159" s="28" t="s">
        <v>172</v>
      </c>
      <c r="F1159" s="29">
        <v>39251</v>
      </c>
      <c r="G1159" s="29">
        <v>44896</v>
      </c>
      <c r="H1159" s="28" t="s">
        <v>173</v>
      </c>
      <c r="I1159" s="28" t="s">
        <v>16049</v>
      </c>
      <c r="J1159" s="28" t="s">
        <v>16050</v>
      </c>
      <c r="K1159" s="28" t="s">
        <v>174</v>
      </c>
      <c r="L1159" s="27">
        <v>43101.3</v>
      </c>
      <c r="M1159" s="27">
        <v>2455.1999999999998</v>
      </c>
      <c r="N1159" s="27">
        <v>0</v>
      </c>
      <c r="O1159" s="27">
        <v>0</v>
      </c>
      <c r="P1159" s="27">
        <f t="shared" si="252"/>
        <v>2455.1999999999998</v>
      </c>
      <c r="Q1159" s="27">
        <v>0</v>
      </c>
      <c r="R1159" s="27">
        <v>1927</v>
      </c>
      <c r="S1159" s="27">
        <v>0</v>
      </c>
      <c r="T1159" s="27">
        <f t="shared" si="253"/>
        <v>1927</v>
      </c>
      <c r="U1159" s="27">
        <v>0</v>
      </c>
      <c r="V1159" s="27">
        <f t="shared" si="254"/>
        <v>47483.5</v>
      </c>
      <c r="W1159" s="28" t="s">
        <v>175</v>
      </c>
      <c r="X1159" s="27">
        <v>49135.482000000011</v>
      </c>
      <c r="Y1159" s="27">
        <f t="shared" si="258"/>
        <v>101069.89200000002</v>
      </c>
      <c r="Z1159" s="4" t="str" cm="1">
        <f t="array" ref="Z1159">_xlfn.IFS(YEARFRAC(F1159,G1159)&lt;1,"&lt;1 Year",YEARFRAC(F1159,G1159)&lt;=5,"1-5 Years",YEARFRAC(F1159,G1159)&gt;5,"&gt;5 Years")</f>
        <v>&gt;5 Years</v>
      </c>
      <c r="AA1159" s="24">
        <f>L1159*(_xlfn.XLOOKUP(K1159,'FX rates'!$A$2:$A$38,'FX rates'!$B$2:$B$38))</f>
        <v>57352.744848260227</v>
      </c>
      <c r="AB1159" s="24">
        <f>V1159*(_xlfn.XLOOKUP(K1159,'FX rates'!$A$2:$A$38,'FX rates'!$B$2:$B$38))</f>
        <v>63183.919278591697</v>
      </c>
      <c r="AC1159" s="24">
        <f>X1159*(_xlfn.XLOOKUP(W1159,'FX rates'!$A$2:$A$38,'FX rates'!$B$2:$B$38))</f>
        <v>65382.129127016669</v>
      </c>
      <c r="AD1159" s="24">
        <f>Y1159*(_xlfn.XLOOKUP(W1159,'FX rates'!$A$2:$A$38,'FX rates'!$B$2:$B$38))</f>
        <v>134488.65179744505</v>
      </c>
      <c r="AE1159" s="30">
        <f t="shared" si="259"/>
        <v>0.14000000000000018</v>
      </c>
      <c r="AF1159" s="31">
        <f t="shared" si="260"/>
        <v>6034.182000000008</v>
      </c>
      <c r="AG1159" s="23">
        <f t="shared" si="261"/>
        <v>5831.1744303314699</v>
      </c>
      <c r="AH1159" s="35">
        <f t="shared" si="255"/>
        <v>1.3306500000756409</v>
      </c>
      <c r="AI1159" s="23">
        <f>U1159*(_xlfn.XLOOKUP(K1159,'FX rates'!$A$2:$A$38,'FX rates'!$B$2:$B$38))</f>
        <v>0</v>
      </c>
      <c r="AJ1159" s="23">
        <f>Q1159*(_xlfn.XLOOKUP(K1159,'FX rates'!$A$2:$A$38,'FX rates'!$B$2:$B$38))</f>
        <v>0</v>
      </c>
      <c r="AK1159" s="23">
        <f>R1159*(_xlfn.XLOOKUP(K1159,'FX rates'!$A$2:$A$38,'FX rates'!$B$2:$B$38))</f>
        <v>2564.1625501457602</v>
      </c>
      <c r="AM1159" s="4"/>
      <c r="AN1159" s="4"/>
      <c r="AO1159" s="4"/>
      <c r="AP1159" s="32">
        <f t="shared" si="256"/>
        <v>5.6963479059796332E-2</v>
      </c>
      <c r="AQ1159" s="32">
        <f t="shared" si="257"/>
        <v>0</v>
      </c>
      <c r="AR1159" s="24">
        <f t="shared" si="262"/>
        <v>51934.410000000011</v>
      </c>
      <c r="AS1159" s="24" t="str">
        <f t="shared" si="263"/>
        <v>0</v>
      </c>
      <c r="AT1159" s="24">
        <f t="shared" si="264"/>
        <v>121039.78661770055</v>
      </c>
      <c r="AU1159" s="24">
        <f t="shared" si="265"/>
        <v>13448.865179744505</v>
      </c>
    </row>
    <row r="1160" spans="1:47" x14ac:dyDescent="0.25">
      <c r="A1160" s="28" t="s">
        <v>14244</v>
      </c>
      <c r="B1160" s="28" t="s">
        <v>1685</v>
      </c>
      <c r="C1160" s="28" t="s">
        <v>1686</v>
      </c>
      <c r="D1160" s="28" t="s">
        <v>1687</v>
      </c>
      <c r="E1160" s="28" t="s">
        <v>1688</v>
      </c>
      <c r="F1160" s="29">
        <v>41729</v>
      </c>
      <c r="G1160" s="29">
        <v>44896</v>
      </c>
      <c r="H1160" s="28" t="s">
        <v>1689</v>
      </c>
      <c r="I1160" s="28" t="s">
        <v>16050</v>
      </c>
      <c r="J1160" s="28" t="s">
        <v>16048</v>
      </c>
      <c r="K1160" s="28" t="s">
        <v>1690</v>
      </c>
      <c r="L1160" s="27">
        <v>172480.00000000003</v>
      </c>
      <c r="M1160" s="27">
        <v>73150</v>
      </c>
      <c r="N1160" s="27">
        <v>0</v>
      </c>
      <c r="O1160" s="27">
        <v>0</v>
      </c>
      <c r="P1160" s="27">
        <f t="shared" si="252"/>
        <v>73150</v>
      </c>
      <c r="Q1160" s="27">
        <v>0</v>
      </c>
      <c r="R1160" s="27">
        <v>0</v>
      </c>
      <c r="S1160" s="27">
        <v>0</v>
      </c>
      <c r="T1160" s="27">
        <f t="shared" si="253"/>
        <v>0</v>
      </c>
      <c r="U1160" s="27">
        <v>0</v>
      </c>
      <c r="V1160" s="27">
        <f t="shared" si="254"/>
        <v>245630.00000000003</v>
      </c>
      <c r="W1160" s="28" t="s">
        <v>1691</v>
      </c>
      <c r="X1160" s="27">
        <v>186278.40000000005</v>
      </c>
      <c r="Y1160" s="27">
        <f t="shared" si="258"/>
        <v>451558.80000000016</v>
      </c>
      <c r="Z1160" s="4" t="str" cm="1">
        <f t="array" ref="Z1160">_xlfn.IFS(YEARFRAC(F1160,G1160)&lt;1,"&lt;1 Year",YEARFRAC(F1160,G1160)&lt;=5,"1-5 Years",YEARFRAC(F1160,G1160)&gt;5,"&gt;5 Years")</f>
        <v>&gt;5 Years</v>
      </c>
      <c r="AA1160" s="24">
        <f>L1160*(_xlfn.XLOOKUP(K1160,'FX rates'!$A$2:$A$38,'FX rates'!$B$2:$B$38))</f>
        <v>172480.00000000003</v>
      </c>
      <c r="AB1160" s="24">
        <f>V1160*(_xlfn.XLOOKUP(K1160,'FX rates'!$A$2:$A$38,'FX rates'!$B$2:$B$38))</f>
        <v>245630.00000000003</v>
      </c>
      <c r="AC1160" s="24">
        <f>X1160*(_xlfn.XLOOKUP(W1160,'FX rates'!$A$2:$A$38,'FX rates'!$B$2:$B$38))</f>
        <v>186278.40000000005</v>
      </c>
      <c r="AD1160" s="24">
        <f>Y1160*(_xlfn.XLOOKUP(W1160,'FX rates'!$A$2:$A$38,'FX rates'!$B$2:$B$38))</f>
        <v>451558.80000000016</v>
      </c>
      <c r="AE1160" s="30">
        <f t="shared" si="259"/>
        <v>8.0000000000000127E-2</v>
      </c>
      <c r="AF1160" s="31">
        <f t="shared" si="260"/>
        <v>13798.400000000023</v>
      </c>
      <c r="AG1160" s="23">
        <f t="shared" si="261"/>
        <v>73150</v>
      </c>
      <c r="AH1160" s="35">
        <f t="shared" si="255"/>
        <v>1</v>
      </c>
      <c r="AI1160" s="23">
        <f>U1160*(_xlfn.XLOOKUP(K1160,'FX rates'!$A$2:$A$38,'FX rates'!$B$2:$B$38))</f>
        <v>0</v>
      </c>
      <c r="AJ1160" s="23">
        <f>Q1160*(_xlfn.XLOOKUP(K1160,'FX rates'!$A$2:$A$38,'FX rates'!$B$2:$B$38))</f>
        <v>0</v>
      </c>
      <c r="AK1160" s="23">
        <f>R1160*(_xlfn.XLOOKUP(K1160,'FX rates'!$A$2:$A$38,'FX rates'!$B$2:$B$38))</f>
        <v>0</v>
      </c>
      <c r="AM1160" s="4"/>
      <c r="AN1160" s="4"/>
      <c r="AO1160" s="4"/>
      <c r="AP1160" s="32">
        <f t="shared" si="256"/>
        <v>0.42410714285714279</v>
      </c>
      <c r="AQ1160" s="32">
        <f t="shared" si="257"/>
        <v>0</v>
      </c>
      <c r="AR1160" s="24">
        <f t="shared" si="262"/>
        <v>265280.40000000008</v>
      </c>
      <c r="AS1160" s="24" t="str">
        <f t="shared" si="263"/>
        <v>0</v>
      </c>
      <c r="AT1160" s="24">
        <f t="shared" si="264"/>
        <v>406402.92000000016</v>
      </c>
      <c r="AU1160" s="24">
        <f t="shared" si="265"/>
        <v>45155.880000000005</v>
      </c>
    </row>
    <row r="1161" spans="1:47" x14ac:dyDescent="0.25">
      <c r="A1161" s="28" t="s">
        <v>14245</v>
      </c>
      <c r="B1161" s="28" t="s">
        <v>1692</v>
      </c>
      <c r="C1161" s="28" t="s">
        <v>1693</v>
      </c>
      <c r="D1161" s="28" t="s">
        <v>1694</v>
      </c>
      <c r="E1161" s="28" t="s">
        <v>1695</v>
      </c>
      <c r="F1161" s="29">
        <v>41736</v>
      </c>
      <c r="G1161" s="29">
        <v>44896</v>
      </c>
      <c r="H1161" s="28" t="s">
        <v>1696</v>
      </c>
      <c r="I1161" s="28" t="s">
        <v>16050</v>
      </c>
      <c r="J1161" s="28" t="s">
        <v>16052</v>
      </c>
      <c r="K1161" s="28" t="s">
        <v>1697</v>
      </c>
      <c r="L1161" s="27">
        <v>161865</v>
      </c>
      <c r="M1161" s="27">
        <v>102795.00000000001</v>
      </c>
      <c r="N1161" s="27">
        <v>0</v>
      </c>
      <c r="O1161" s="27">
        <v>0</v>
      </c>
      <c r="P1161" s="27">
        <f t="shared" si="252"/>
        <v>102795.00000000001</v>
      </c>
      <c r="Q1161" s="27">
        <v>0</v>
      </c>
      <c r="R1161" s="27">
        <v>0</v>
      </c>
      <c r="S1161" s="27">
        <v>0</v>
      </c>
      <c r="T1161" s="27">
        <f t="shared" si="253"/>
        <v>0</v>
      </c>
      <c r="U1161" s="27">
        <v>0</v>
      </c>
      <c r="V1161" s="27">
        <f t="shared" si="254"/>
        <v>264660</v>
      </c>
      <c r="W1161" s="28" t="s">
        <v>1698</v>
      </c>
      <c r="X1161" s="27">
        <v>166720.95000000001</v>
      </c>
      <c r="Y1161" s="27">
        <f t="shared" si="258"/>
        <v>439320.75000000006</v>
      </c>
      <c r="Z1161" s="4" t="str" cm="1">
        <f t="array" ref="Z1161">_xlfn.IFS(YEARFRAC(F1161,G1161)&lt;1,"&lt;1 Year",YEARFRAC(F1161,G1161)&lt;=5,"1-5 Years",YEARFRAC(F1161,G1161)&gt;5,"&gt;5 Years")</f>
        <v>&gt;5 Years</v>
      </c>
      <c r="AA1161" s="24">
        <f>L1161*(_xlfn.XLOOKUP(K1161,'FX rates'!$A$2:$A$38,'FX rates'!$B$2:$B$38))</f>
        <v>161865</v>
      </c>
      <c r="AB1161" s="24">
        <f>V1161*(_xlfn.XLOOKUP(K1161,'FX rates'!$A$2:$A$38,'FX rates'!$B$2:$B$38))</f>
        <v>264660</v>
      </c>
      <c r="AC1161" s="24">
        <f>X1161*(_xlfn.XLOOKUP(W1161,'FX rates'!$A$2:$A$38,'FX rates'!$B$2:$B$38))</f>
        <v>166720.95000000001</v>
      </c>
      <c r="AD1161" s="24">
        <f>Y1161*(_xlfn.XLOOKUP(W1161,'FX rates'!$A$2:$A$38,'FX rates'!$B$2:$B$38))</f>
        <v>439320.75000000006</v>
      </c>
      <c r="AE1161" s="30">
        <f t="shared" si="259"/>
        <v>3.0000000000000072E-2</v>
      </c>
      <c r="AF1161" s="31">
        <f t="shared" si="260"/>
        <v>4855.9500000000116</v>
      </c>
      <c r="AG1161" s="23">
        <f t="shared" si="261"/>
        <v>102795</v>
      </c>
      <c r="AH1161" s="35">
        <f t="shared" si="255"/>
        <v>1</v>
      </c>
      <c r="AI1161" s="23">
        <f>U1161*(_xlfn.XLOOKUP(K1161,'FX rates'!$A$2:$A$38,'FX rates'!$B$2:$B$38))</f>
        <v>0</v>
      </c>
      <c r="AJ1161" s="23">
        <f>Q1161*(_xlfn.XLOOKUP(K1161,'FX rates'!$A$2:$A$38,'FX rates'!$B$2:$B$38))</f>
        <v>0</v>
      </c>
      <c r="AK1161" s="23">
        <f>R1161*(_xlfn.XLOOKUP(K1161,'FX rates'!$A$2:$A$38,'FX rates'!$B$2:$B$38))</f>
        <v>0</v>
      </c>
      <c r="AM1161" s="4"/>
      <c r="AN1161" s="4"/>
      <c r="AO1161" s="4"/>
      <c r="AP1161" s="32">
        <f t="shared" si="256"/>
        <v>0.63506625891946999</v>
      </c>
      <c r="AQ1161" s="32">
        <f t="shared" si="257"/>
        <v>0</v>
      </c>
      <c r="AR1161" s="24">
        <f t="shared" si="262"/>
        <v>272599.80000000005</v>
      </c>
      <c r="AS1161" s="24" t="str">
        <f t="shared" si="263"/>
        <v>0</v>
      </c>
      <c r="AT1161" s="24">
        <f t="shared" si="264"/>
        <v>395388.67500000005</v>
      </c>
      <c r="AU1161" s="24">
        <f t="shared" si="265"/>
        <v>43932.075000000012</v>
      </c>
    </row>
    <row r="1162" spans="1:47" x14ac:dyDescent="0.25">
      <c r="A1162" s="28" t="s">
        <v>14246</v>
      </c>
      <c r="B1162" s="28" t="s">
        <v>1699</v>
      </c>
      <c r="C1162" s="28" t="s">
        <v>1700</v>
      </c>
      <c r="D1162" s="28" t="s">
        <v>1701</v>
      </c>
      <c r="E1162" s="28" t="s">
        <v>1702</v>
      </c>
      <c r="F1162" s="29">
        <v>41739</v>
      </c>
      <c r="G1162" s="29">
        <v>44896</v>
      </c>
      <c r="H1162" s="28" t="s">
        <v>1703</v>
      </c>
      <c r="I1162" s="28" t="s">
        <v>16052</v>
      </c>
      <c r="J1162" s="28" t="s">
        <v>16037</v>
      </c>
      <c r="K1162" s="28" t="s">
        <v>1704</v>
      </c>
      <c r="L1162" s="27">
        <v>155870</v>
      </c>
      <c r="M1162" s="27">
        <v>186725.00000000003</v>
      </c>
      <c r="N1162" s="27">
        <v>0</v>
      </c>
      <c r="O1162" s="27">
        <v>0</v>
      </c>
      <c r="P1162" s="27">
        <f t="shared" si="252"/>
        <v>186725.00000000003</v>
      </c>
      <c r="Q1162" s="27">
        <v>0</v>
      </c>
      <c r="R1162" s="27">
        <v>0</v>
      </c>
      <c r="S1162" s="27">
        <v>0</v>
      </c>
      <c r="T1162" s="27">
        <f t="shared" si="253"/>
        <v>0</v>
      </c>
      <c r="U1162" s="27">
        <v>0</v>
      </c>
      <c r="V1162" s="27">
        <f t="shared" si="254"/>
        <v>342595</v>
      </c>
      <c r="W1162" s="28" t="s">
        <v>1705</v>
      </c>
      <c r="X1162" s="27">
        <v>171457</v>
      </c>
      <c r="Y1162" s="27">
        <f t="shared" si="258"/>
        <v>548311.5</v>
      </c>
      <c r="Z1162" s="4" t="str" cm="1">
        <f t="array" ref="Z1162">_xlfn.IFS(YEARFRAC(F1162,G1162)&lt;1,"&lt;1 Year",YEARFRAC(F1162,G1162)&lt;=5,"1-5 Years",YEARFRAC(F1162,G1162)&gt;5,"&gt;5 Years")</f>
        <v>&gt;5 Years</v>
      </c>
      <c r="AA1162" s="24">
        <f>L1162*(_xlfn.XLOOKUP(K1162,'FX rates'!$A$2:$A$38,'FX rates'!$B$2:$B$38))</f>
        <v>155870</v>
      </c>
      <c r="AB1162" s="24">
        <f>V1162*(_xlfn.XLOOKUP(K1162,'FX rates'!$A$2:$A$38,'FX rates'!$B$2:$B$38))</f>
        <v>342595</v>
      </c>
      <c r="AC1162" s="24">
        <f>X1162*(_xlfn.XLOOKUP(W1162,'FX rates'!$A$2:$A$38,'FX rates'!$B$2:$B$38))</f>
        <v>171457</v>
      </c>
      <c r="AD1162" s="24">
        <f>Y1162*(_xlfn.XLOOKUP(W1162,'FX rates'!$A$2:$A$38,'FX rates'!$B$2:$B$38))</f>
        <v>548311.5</v>
      </c>
      <c r="AE1162" s="30">
        <f t="shared" si="259"/>
        <v>0.1</v>
      </c>
      <c r="AF1162" s="31">
        <f t="shared" si="260"/>
        <v>15587</v>
      </c>
      <c r="AG1162" s="23">
        <f t="shared" si="261"/>
        <v>186725</v>
      </c>
      <c r="AH1162" s="35">
        <f t="shared" si="255"/>
        <v>1</v>
      </c>
      <c r="AI1162" s="23">
        <f>U1162*(_xlfn.XLOOKUP(K1162,'FX rates'!$A$2:$A$38,'FX rates'!$B$2:$B$38))</f>
        <v>0</v>
      </c>
      <c r="AJ1162" s="23">
        <f>Q1162*(_xlfn.XLOOKUP(K1162,'FX rates'!$A$2:$A$38,'FX rates'!$B$2:$B$38))</f>
        <v>0</v>
      </c>
      <c r="AK1162" s="23">
        <f>R1162*(_xlfn.XLOOKUP(K1162,'FX rates'!$A$2:$A$38,'FX rates'!$B$2:$B$38))</f>
        <v>0</v>
      </c>
      <c r="AM1162" s="4"/>
      <c r="AN1162" s="4"/>
      <c r="AO1162" s="4"/>
      <c r="AP1162" s="32">
        <f t="shared" si="256"/>
        <v>1.1979534227240651</v>
      </c>
      <c r="AQ1162" s="32">
        <f t="shared" si="257"/>
        <v>0</v>
      </c>
      <c r="AR1162" s="24">
        <f t="shared" si="262"/>
        <v>376854.50000000006</v>
      </c>
      <c r="AS1162" s="24" t="str">
        <f t="shared" si="263"/>
        <v>0</v>
      </c>
      <c r="AT1162" s="24">
        <f t="shared" si="264"/>
        <v>493480.35000000003</v>
      </c>
      <c r="AU1162" s="24">
        <f t="shared" si="265"/>
        <v>54831.149999999965</v>
      </c>
    </row>
    <row r="1163" spans="1:47" x14ac:dyDescent="0.25">
      <c r="A1163" s="28" t="s">
        <v>14247</v>
      </c>
      <c r="B1163" s="28" t="s">
        <v>2043</v>
      </c>
      <c r="C1163" s="28" t="s">
        <v>2044</v>
      </c>
      <c r="D1163" s="28" t="s">
        <v>2045</v>
      </c>
      <c r="E1163" s="28" t="s">
        <v>2046</v>
      </c>
      <c r="F1163" s="29">
        <v>41785</v>
      </c>
      <c r="G1163" s="29">
        <v>44896</v>
      </c>
      <c r="H1163" s="28" t="s">
        <v>2047</v>
      </c>
      <c r="I1163" s="28" t="s">
        <v>16040</v>
      </c>
      <c r="J1163" s="28" t="s">
        <v>16053</v>
      </c>
      <c r="K1163" s="28" t="s">
        <v>2048</v>
      </c>
      <c r="L1163" s="27">
        <v>145288</v>
      </c>
      <c r="M1163" s="27">
        <v>10972.500000000002</v>
      </c>
      <c r="N1163" s="27">
        <v>0</v>
      </c>
      <c r="O1163" s="27">
        <v>0</v>
      </c>
      <c r="P1163" s="27">
        <f t="shared" si="252"/>
        <v>10972.500000000002</v>
      </c>
      <c r="Q1163" s="27">
        <v>0</v>
      </c>
      <c r="R1163" s="27">
        <v>0</v>
      </c>
      <c r="S1163" s="27">
        <v>0</v>
      </c>
      <c r="T1163" s="27">
        <f t="shared" si="253"/>
        <v>0</v>
      </c>
      <c r="U1163" s="27">
        <v>0</v>
      </c>
      <c r="V1163" s="27">
        <f t="shared" si="254"/>
        <v>156260.5</v>
      </c>
      <c r="W1163" s="28" t="s">
        <v>2049</v>
      </c>
      <c r="X1163" s="27">
        <v>155458.16</v>
      </c>
      <c r="Y1163" s="27">
        <f t="shared" si="258"/>
        <v>322656.89500000002</v>
      </c>
      <c r="Z1163" s="4" t="str" cm="1">
        <f t="array" ref="Z1163">_xlfn.IFS(YEARFRAC(F1163,G1163)&lt;1,"&lt;1 Year",YEARFRAC(F1163,G1163)&lt;=5,"1-5 Years",YEARFRAC(F1163,G1163)&gt;5,"&gt;5 Years")</f>
        <v>&gt;5 Years</v>
      </c>
      <c r="AA1163" s="24">
        <f>L1163*(_xlfn.XLOOKUP(K1163,'FX rates'!$A$2:$A$38,'FX rates'!$B$2:$B$38))</f>
        <v>145288</v>
      </c>
      <c r="AB1163" s="24">
        <f>V1163*(_xlfn.XLOOKUP(K1163,'FX rates'!$A$2:$A$38,'FX rates'!$B$2:$B$38))</f>
        <v>156260.5</v>
      </c>
      <c r="AC1163" s="24">
        <f>X1163*(_xlfn.XLOOKUP(W1163,'FX rates'!$A$2:$A$38,'FX rates'!$B$2:$B$38))</f>
        <v>155458.16</v>
      </c>
      <c r="AD1163" s="24">
        <f>Y1163*(_xlfn.XLOOKUP(W1163,'FX rates'!$A$2:$A$38,'FX rates'!$B$2:$B$38))</f>
        <v>322656.89500000002</v>
      </c>
      <c r="AE1163" s="30">
        <f t="shared" si="259"/>
        <v>7.0000000000000021E-2</v>
      </c>
      <c r="AF1163" s="31">
        <f t="shared" si="260"/>
        <v>10170.160000000003</v>
      </c>
      <c r="AG1163" s="23">
        <f t="shared" si="261"/>
        <v>10972.5</v>
      </c>
      <c r="AH1163" s="35">
        <f t="shared" si="255"/>
        <v>1</v>
      </c>
      <c r="AI1163" s="23">
        <f>U1163*(_xlfn.XLOOKUP(K1163,'FX rates'!$A$2:$A$38,'FX rates'!$B$2:$B$38))</f>
        <v>0</v>
      </c>
      <c r="AJ1163" s="23">
        <f>Q1163*(_xlfn.XLOOKUP(K1163,'FX rates'!$A$2:$A$38,'FX rates'!$B$2:$B$38))</f>
        <v>0</v>
      </c>
      <c r="AK1163" s="23">
        <f>R1163*(_xlfn.XLOOKUP(K1163,'FX rates'!$A$2:$A$38,'FX rates'!$B$2:$B$38))</f>
        <v>0</v>
      </c>
      <c r="AM1163" s="4"/>
      <c r="AN1163" s="4"/>
      <c r="AO1163" s="4"/>
      <c r="AP1163" s="32">
        <f t="shared" si="256"/>
        <v>7.5522410660205944E-2</v>
      </c>
      <c r="AQ1163" s="32">
        <f t="shared" si="257"/>
        <v>0</v>
      </c>
      <c r="AR1163" s="24">
        <f t="shared" si="262"/>
        <v>167198.73500000002</v>
      </c>
      <c r="AS1163" s="24" t="str">
        <f t="shared" si="263"/>
        <v>0</v>
      </c>
      <c r="AT1163" s="24">
        <f t="shared" si="264"/>
        <v>290391.20550000004</v>
      </c>
      <c r="AU1163" s="24">
        <f t="shared" si="265"/>
        <v>32265.689499999979</v>
      </c>
    </row>
    <row r="1164" spans="1:47" x14ac:dyDescent="0.25">
      <c r="A1164" s="28" t="s">
        <v>14248</v>
      </c>
      <c r="B1164" s="28" t="s">
        <v>1713</v>
      </c>
      <c r="C1164" s="28" t="s">
        <v>1714</v>
      </c>
      <c r="D1164" s="28" t="s">
        <v>1715</v>
      </c>
      <c r="E1164" s="28" t="s">
        <v>1716</v>
      </c>
      <c r="F1164" s="29">
        <v>41788</v>
      </c>
      <c r="G1164" s="29">
        <v>44896</v>
      </c>
      <c r="H1164" s="28" t="s">
        <v>1717</v>
      </c>
      <c r="I1164" s="28" t="s">
        <v>16044</v>
      </c>
      <c r="J1164" s="28" t="s">
        <v>16057</v>
      </c>
      <c r="K1164" s="28" t="s">
        <v>1718</v>
      </c>
      <c r="L1164" s="27">
        <v>151800</v>
      </c>
      <c r="M1164" s="27">
        <v>243412.40000000002</v>
      </c>
      <c r="N1164" s="27">
        <v>0</v>
      </c>
      <c r="O1164" s="27">
        <v>54000</v>
      </c>
      <c r="P1164" s="27">
        <f t="shared" si="252"/>
        <v>297412.40000000002</v>
      </c>
      <c r="Q1164" s="27">
        <v>90620.88</v>
      </c>
      <c r="R1164" s="27">
        <v>0</v>
      </c>
      <c r="S1164" s="27">
        <v>0</v>
      </c>
      <c r="T1164" s="27">
        <f t="shared" si="253"/>
        <v>90620.88</v>
      </c>
      <c r="U1164" s="27">
        <v>0</v>
      </c>
      <c r="V1164" s="27">
        <f t="shared" si="254"/>
        <v>539833.28</v>
      </c>
      <c r="W1164" s="28" t="s">
        <v>1719</v>
      </c>
      <c r="X1164" s="27">
        <v>162426</v>
      </c>
      <c r="Y1164" s="27">
        <f t="shared" si="258"/>
        <v>805509.26800000004</v>
      </c>
      <c r="Z1164" s="4" t="str" cm="1">
        <f t="array" ref="Z1164">_xlfn.IFS(YEARFRAC(F1164,G1164)&lt;1,"&lt;1 Year",YEARFRAC(F1164,G1164)&lt;=5,"1-5 Years",YEARFRAC(F1164,G1164)&gt;5,"&gt;5 Years")</f>
        <v>&gt;5 Years</v>
      </c>
      <c r="AA1164" s="24">
        <f>L1164*(_xlfn.XLOOKUP(K1164,'FX rates'!$A$2:$A$38,'FX rates'!$B$2:$B$38))</f>
        <v>151800</v>
      </c>
      <c r="AB1164" s="24">
        <f>V1164*(_xlfn.XLOOKUP(K1164,'FX rates'!$A$2:$A$38,'FX rates'!$B$2:$B$38))</f>
        <v>539833.28</v>
      </c>
      <c r="AC1164" s="24">
        <f>X1164*(_xlfn.XLOOKUP(W1164,'FX rates'!$A$2:$A$38,'FX rates'!$B$2:$B$38))</f>
        <v>162426</v>
      </c>
      <c r="AD1164" s="24">
        <f>Y1164*(_xlfn.XLOOKUP(W1164,'FX rates'!$A$2:$A$38,'FX rates'!$B$2:$B$38))</f>
        <v>805509.26800000004</v>
      </c>
      <c r="AE1164" s="30">
        <f t="shared" si="259"/>
        <v>7.0000000000000007E-2</v>
      </c>
      <c r="AF1164" s="31">
        <f t="shared" si="260"/>
        <v>10626</v>
      </c>
      <c r="AG1164" s="23">
        <f t="shared" si="261"/>
        <v>388033.28000000003</v>
      </c>
      <c r="AH1164" s="35">
        <f t="shared" si="255"/>
        <v>1</v>
      </c>
      <c r="AI1164" s="23">
        <f>U1164*(_xlfn.XLOOKUP(K1164,'FX rates'!$A$2:$A$38,'FX rates'!$B$2:$B$38))</f>
        <v>0</v>
      </c>
      <c r="AJ1164" s="23">
        <f>Q1164*(_xlfn.XLOOKUP(K1164,'FX rates'!$A$2:$A$38,'FX rates'!$B$2:$B$38))</f>
        <v>90620.88</v>
      </c>
      <c r="AK1164" s="23">
        <f>R1164*(_xlfn.XLOOKUP(K1164,'FX rates'!$A$2:$A$38,'FX rates'!$B$2:$B$38))</f>
        <v>0</v>
      </c>
      <c r="AM1164" s="4"/>
      <c r="AN1164" s="4"/>
      <c r="AO1164" s="4"/>
      <c r="AP1164" s="32">
        <f t="shared" si="256"/>
        <v>1.6035072463768119</v>
      </c>
      <c r="AQ1164" s="32">
        <f t="shared" si="257"/>
        <v>0.35573122529644269</v>
      </c>
      <c r="AR1164" s="24">
        <f t="shared" si="262"/>
        <v>422877.26800000004</v>
      </c>
      <c r="AS1164" s="24">
        <f t="shared" si="263"/>
        <v>220206</v>
      </c>
      <c r="AT1164" s="24">
        <f t="shared" si="264"/>
        <v>724958.34120000002</v>
      </c>
      <c r="AU1164" s="24">
        <f t="shared" si="265"/>
        <v>80550.926800000016</v>
      </c>
    </row>
    <row r="1165" spans="1:47" x14ac:dyDescent="0.25">
      <c r="A1165" s="28" t="s">
        <v>14249</v>
      </c>
      <c r="B1165" s="28" t="s">
        <v>1720</v>
      </c>
      <c r="C1165" s="28" t="s">
        <v>1721</v>
      </c>
      <c r="D1165" s="28" t="s">
        <v>1722</v>
      </c>
      <c r="E1165" s="28" t="s">
        <v>1723</v>
      </c>
      <c r="F1165" s="29">
        <v>41788</v>
      </c>
      <c r="G1165" s="29">
        <v>44896</v>
      </c>
      <c r="H1165" s="28" t="s">
        <v>1724</v>
      </c>
      <c r="I1165" s="28" t="s">
        <v>16035</v>
      </c>
      <c r="J1165" s="28" t="s">
        <v>16041</v>
      </c>
      <c r="K1165" s="28" t="s">
        <v>1725</v>
      </c>
      <c r="L1165" s="27">
        <v>163240</v>
      </c>
      <c r="M1165" s="4">
        <v>0</v>
      </c>
      <c r="N1165" s="27">
        <v>402800</v>
      </c>
      <c r="O1165" s="27">
        <v>0</v>
      </c>
      <c r="P1165" s="27">
        <f t="shared" si="252"/>
        <v>402800</v>
      </c>
      <c r="Q1165" s="27">
        <v>0</v>
      </c>
      <c r="R1165" s="27">
        <v>0</v>
      </c>
      <c r="S1165" s="27">
        <v>0</v>
      </c>
      <c r="T1165" s="27">
        <f t="shared" si="253"/>
        <v>0</v>
      </c>
      <c r="U1165" s="27">
        <v>0</v>
      </c>
      <c r="V1165" s="27">
        <f t="shared" si="254"/>
        <v>566040</v>
      </c>
      <c r="W1165" s="28" t="s">
        <v>1726</v>
      </c>
      <c r="X1165" s="27">
        <v>187726</v>
      </c>
      <c r="Y1165" s="27">
        <f t="shared" si="258"/>
        <v>375452</v>
      </c>
      <c r="Z1165" s="4" t="str" cm="1">
        <f t="array" ref="Z1165">_xlfn.IFS(YEARFRAC(F1165,G1165)&lt;1,"&lt;1 Year",YEARFRAC(F1165,G1165)&lt;=5,"1-5 Years",YEARFRAC(F1165,G1165)&gt;5,"&gt;5 Years")</f>
        <v>&gt;5 Years</v>
      </c>
      <c r="AA1165" s="24">
        <f>L1165*(_xlfn.XLOOKUP(K1165,'FX rates'!$A$2:$A$38,'FX rates'!$B$2:$B$38))</f>
        <v>163240</v>
      </c>
      <c r="AB1165" s="24">
        <f>V1165*(_xlfn.XLOOKUP(K1165,'FX rates'!$A$2:$A$38,'FX rates'!$B$2:$B$38))</f>
        <v>566040</v>
      </c>
      <c r="AC1165" s="24">
        <f>X1165*(_xlfn.XLOOKUP(W1165,'FX rates'!$A$2:$A$38,'FX rates'!$B$2:$B$38))</f>
        <v>187726</v>
      </c>
      <c r="AD1165" s="24">
        <f>Y1165*(_xlfn.XLOOKUP(W1165,'FX rates'!$A$2:$A$38,'FX rates'!$B$2:$B$38))</f>
        <v>375452</v>
      </c>
      <c r="AE1165" s="30">
        <f t="shared" si="259"/>
        <v>0.15</v>
      </c>
      <c r="AF1165" s="31">
        <f t="shared" si="260"/>
        <v>24486</v>
      </c>
      <c r="AG1165" s="23">
        <f t="shared" si="261"/>
        <v>402800</v>
      </c>
      <c r="AH1165" s="35">
        <f t="shared" si="255"/>
        <v>1</v>
      </c>
      <c r="AI1165" s="23">
        <f>U1165*(_xlfn.XLOOKUP(K1165,'FX rates'!$A$2:$A$38,'FX rates'!$B$2:$B$38))</f>
        <v>0</v>
      </c>
      <c r="AJ1165" s="23">
        <f>Q1165*(_xlfn.XLOOKUP(K1165,'FX rates'!$A$2:$A$38,'FX rates'!$B$2:$B$38))</f>
        <v>0</v>
      </c>
      <c r="AK1165" s="23">
        <f>R1165*(_xlfn.XLOOKUP(K1165,'FX rates'!$A$2:$A$38,'FX rates'!$B$2:$B$38))</f>
        <v>0</v>
      </c>
      <c r="AM1165" s="4"/>
      <c r="AN1165" s="4"/>
      <c r="AO1165" s="4"/>
      <c r="AP1165" s="32">
        <f t="shared" si="256"/>
        <v>0</v>
      </c>
      <c r="AQ1165" s="32">
        <f t="shared" si="257"/>
        <v>0</v>
      </c>
      <c r="AR1165" s="24">
        <f t="shared" si="262"/>
        <v>187726</v>
      </c>
      <c r="AS1165" s="24" t="str">
        <f t="shared" si="263"/>
        <v>0</v>
      </c>
      <c r="AT1165" s="24">
        <f t="shared" si="264"/>
        <v>337906.8</v>
      </c>
      <c r="AU1165" s="24">
        <f t="shared" si="265"/>
        <v>37545.200000000012</v>
      </c>
    </row>
    <row r="1166" spans="1:47" x14ac:dyDescent="0.25">
      <c r="A1166" s="28" t="s">
        <v>14250</v>
      </c>
      <c r="B1166" s="28" t="s">
        <v>1727</v>
      </c>
      <c r="C1166" s="28" t="s">
        <v>1728</v>
      </c>
      <c r="D1166" s="28" t="s">
        <v>1729</v>
      </c>
      <c r="E1166" s="28" t="s">
        <v>1730</v>
      </c>
      <c r="F1166" s="29">
        <v>41788</v>
      </c>
      <c r="G1166" s="29">
        <v>44896</v>
      </c>
      <c r="H1166" s="28" t="s">
        <v>1731</v>
      </c>
      <c r="I1166" s="28" t="s">
        <v>16033</v>
      </c>
      <c r="J1166" s="28" t="s">
        <v>16044</v>
      </c>
      <c r="K1166" s="28" t="s">
        <v>1732</v>
      </c>
      <c r="L1166" s="27">
        <v>1527625.0000000002</v>
      </c>
      <c r="M1166" s="27">
        <v>1876545</v>
      </c>
      <c r="N1166" s="27">
        <v>0</v>
      </c>
      <c r="O1166" s="27">
        <v>0</v>
      </c>
      <c r="P1166" s="27">
        <f t="shared" si="252"/>
        <v>1876545</v>
      </c>
      <c r="Q1166" s="27">
        <v>0</v>
      </c>
      <c r="R1166" s="27">
        <v>0</v>
      </c>
      <c r="S1166" s="27">
        <v>0</v>
      </c>
      <c r="T1166" s="27">
        <f t="shared" si="253"/>
        <v>0</v>
      </c>
      <c r="U1166" s="27">
        <v>0</v>
      </c>
      <c r="V1166" s="27">
        <f t="shared" si="254"/>
        <v>3404170</v>
      </c>
      <c r="W1166" s="28" t="s">
        <v>1733</v>
      </c>
      <c r="X1166" s="27">
        <v>1573453.7500000002</v>
      </c>
      <c r="Y1166" s="27">
        <f t="shared" si="258"/>
        <v>5079748.8500000006</v>
      </c>
      <c r="Z1166" s="4" t="str" cm="1">
        <f t="array" ref="Z1166">_xlfn.IFS(YEARFRAC(F1166,G1166)&lt;1,"&lt;1 Year",YEARFRAC(F1166,G1166)&lt;=5,"1-5 Years",YEARFRAC(F1166,G1166)&gt;5,"&gt;5 Years")</f>
        <v>&gt;5 Years</v>
      </c>
      <c r="AA1166" s="24">
        <f>L1166*(_xlfn.XLOOKUP(K1166,'FX rates'!$A$2:$A$38,'FX rates'!$B$2:$B$38))</f>
        <v>194747.04078835825</v>
      </c>
      <c r="AB1166" s="24">
        <f>V1166*(_xlfn.XLOOKUP(K1166,'FX rates'!$A$2:$A$38,'FX rates'!$B$2:$B$38))</f>
        <v>433975.63789575675</v>
      </c>
      <c r="AC1166" s="24">
        <f>X1166*(_xlfn.XLOOKUP(W1166,'FX rates'!$A$2:$A$38,'FX rates'!$B$2:$B$38))</f>
        <v>200589.45201200899</v>
      </c>
      <c r="AD1166" s="24">
        <f>Y1166*(_xlfn.XLOOKUP(W1166,'FX rates'!$A$2:$A$38,'FX rates'!$B$2:$B$38))</f>
        <v>647584.35904463846</v>
      </c>
      <c r="AE1166" s="30">
        <f t="shared" si="259"/>
        <v>2.9999999999999936E-2</v>
      </c>
      <c r="AF1166" s="31">
        <f t="shared" si="260"/>
        <v>45828.75</v>
      </c>
      <c r="AG1166" s="23">
        <f t="shared" si="261"/>
        <v>239228.5971073985</v>
      </c>
      <c r="AH1166" s="35">
        <f t="shared" si="255"/>
        <v>0.12748353868806692</v>
      </c>
      <c r="AI1166" s="23">
        <f>U1166*(_xlfn.XLOOKUP(K1166,'FX rates'!$A$2:$A$38,'FX rates'!$B$2:$B$38))</f>
        <v>0</v>
      </c>
      <c r="AJ1166" s="23">
        <f>Q1166*(_xlfn.XLOOKUP(K1166,'FX rates'!$A$2:$A$38,'FX rates'!$B$2:$B$38))</f>
        <v>0</v>
      </c>
      <c r="AK1166" s="23">
        <f>R1166*(_xlfn.XLOOKUP(K1166,'FX rates'!$A$2:$A$38,'FX rates'!$B$2:$B$38))</f>
        <v>0</v>
      </c>
      <c r="AM1166" s="4"/>
      <c r="AN1166" s="4"/>
      <c r="AO1166" s="4"/>
      <c r="AP1166" s="32">
        <f t="shared" si="256"/>
        <v>1.2284068406840682</v>
      </c>
      <c r="AQ1166" s="32">
        <f t="shared" si="257"/>
        <v>0</v>
      </c>
      <c r="AR1166" s="24">
        <f t="shared" si="262"/>
        <v>3506295.1</v>
      </c>
      <c r="AS1166" s="24" t="str">
        <f t="shared" si="263"/>
        <v>0</v>
      </c>
      <c r="AT1166" s="24">
        <f t="shared" si="264"/>
        <v>582825.92314017459</v>
      </c>
      <c r="AU1166" s="24">
        <f t="shared" si="265"/>
        <v>64758.43590446387</v>
      </c>
    </row>
    <row r="1167" spans="1:47" x14ac:dyDescent="0.25">
      <c r="A1167" s="28" t="s">
        <v>14251</v>
      </c>
      <c r="B1167" s="28" t="s">
        <v>1734</v>
      </c>
      <c r="C1167" s="28" t="s">
        <v>1735</v>
      </c>
      <c r="D1167" s="28" t="s">
        <v>1736</v>
      </c>
      <c r="E1167" s="28" t="s">
        <v>1737</v>
      </c>
      <c r="F1167" s="29">
        <v>41788</v>
      </c>
      <c r="G1167" s="29">
        <v>44896</v>
      </c>
      <c r="H1167" s="28" t="s">
        <v>1738</v>
      </c>
      <c r="I1167" s="28" t="s">
        <v>16033</v>
      </c>
      <c r="J1167" s="28" t="s">
        <v>16055</v>
      </c>
      <c r="K1167" s="28" t="s">
        <v>1739</v>
      </c>
      <c r="L1167" s="27">
        <v>145860</v>
      </c>
      <c r="M1167" s="27">
        <v>105105.00000000001</v>
      </c>
      <c r="N1167" s="27">
        <v>0</v>
      </c>
      <c r="O1167" s="27">
        <v>0</v>
      </c>
      <c r="P1167" s="27">
        <f t="shared" si="252"/>
        <v>105105.00000000001</v>
      </c>
      <c r="Q1167" s="27">
        <v>0</v>
      </c>
      <c r="R1167" s="27">
        <v>0</v>
      </c>
      <c r="S1167" s="27">
        <v>0</v>
      </c>
      <c r="T1167" s="27">
        <f t="shared" si="253"/>
        <v>0</v>
      </c>
      <c r="U1167" s="27">
        <v>0</v>
      </c>
      <c r="V1167" s="27">
        <f t="shared" si="254"/>
        <v>250965</v>
      </c>
      <c r="W1167" s="28" t="s">
        <v>1740</v>
      </c>
      <c r="X1167" s="27">
        <v>167739</v>
      </c>
      <c r="Y1167" s="27">
        <f t="shared" si="258"/>
        <v>456348.75</v>
      </c>
      <c r="Z1167" s="4" t="str" cm="1">
        <f t="array" ref="Z1167">_xlfn.IFS(YEARFRAC(F1167,G1167)&lt;1,"&lt;1 Year",YEARFRAC(F1167,G1167)&lt;=5,"1-5 Years",YEARFRAC(F1167,G1167)&gt;5,"&gt;5 Years")</f>
        <v>&gt;5 Years</v>
      </c>
      <c r="AA1167" s="24">
        <f>L1167*(_xlfn.XLOOKUP(K1167,'FX rates'!$A$2:$A$38,'FX rates'!$B$2:$B$38))</f>
        <v>145860</v>
      </c>
      <c r="AB1167" s="24">
        <f>V1167*(_xlfn.XLOOKUP(K1167,'FX rates'!$A$2:$A$38,'FX rates'!$B$2:$B$38))</f>
        <v>250965</v>
      </c>
      <c r="AC1167" s="24">
        <f>X1167*(_xlfn.XLOOKUP(W1167,'FX rates'!$A$2:$A$38,'FX rates'!$B$2:$B$38))</f>
        <v>167739</v>
      </c>
      <c r="AD1167" s="24">
        <f>Y1167*(_xlfn.XLOOKUP(W1167,'FX rates'!$A$2:$A$38,'FX rates'!$B$2:$B$38))</f>
        <v>456348.75</v>
      </c>
      <c r="AE1167" s="30">
        <f t="shared" si="259"/>
        <v>0.15</v>
      </c>
      <c r="AF1167" s="31">
        <f t="shared" si="260"/>
        <v>21879</v>
      </c>
      <c r="AG1167" s="23">
        <f t="shared" si="261"/>
        <v>105105</v>
      </c>
      <c r="AH1167" s="35">
        <f t="shared" si="255"/>
        <v>1</v>
      </c>
      <c r="AI1167" s="23">
        <f>U1167*(_xlfn.XLOOKUP(K1167,'FX rates'!$A$2:$A$38,'FX rates'!$B$2:$B$38))</f>
        <v>0</v>
      </c>
      <c r="AJ1167" s="23">
        <f>Q1167*(_xlfn.XLOOKUP(K1167,'FX rates'!$A$2:$A$38,'FX rates'!$B$2:$B$38))</f>
        <v>0</v>
      </c>
      <c r="AK1167" s="23">
        <f>R1167*(_xlfn.XLOOKUP(K1167,'FX rates'!$A$2:$A$38,'FX rates'!$B$2:$B$38))</f>
        <v>0</v>
      </c>
      <c r="AM1167" s="4"/>
      <c r="AN1167" s="4"/>
      <c r="AO1167" s="4"/>
      <c r="AP1167" s="32">
        <f t="shared" si="256"/>
        <v>0.72058823529411775</v>
      </c>
      <c r="AQ1167" s="32">
        <f t="shared" si="257"/>
        <v>0</v>
      </c>
      <c r="AR1167" s="24">
        <f t="shared" si="262"/>
        <v>288609.75</v>
      </c>
      <c r="AS1167" s="24" t="str">
        <f t="shared" si="263"/>
        <v>0</v>
      </c>
      <c r="AT1167" s="24">
        <f t="shared" si="264"/>
        <v>410713.875</v>
      </c>
      <c r="AU1167" s="24">
        <f t="shared" si="265"/>
        <v>45634.875</v>
      </c>
    </row>
    <row r="1168" spans="1:47" x14ac:dyDescent="0.25">
      <c r="A1168" s="28" t="s">
        <v>14252</v>
      </c>
      <c r="B1168" s="28" t="s">
        <v>1741</v>
      </c>
      <c r="C1168" s="28" t="s">
        <v>1742</v>
      </c>
      <c r="D1168" s="28" t="s">
        <v>1743</v>
      </c>
      <c r="E1168" s="28" t="s">
        <v>1744</v>
      </c>
      <c r="F1168" s="29">
        <v>41788</v>
      </c>
      <c r="G1168" s="29">
        <v>44896</v>
      </c>
      <c r="H1168" s="28" t="s">
        <v>1745</v>
      </c>
      <c r="I1168" s="28" t="s">
        <v>16038</v>
      </c>
      <c r="J1168" s="28" t="s">
        <v>16050</v>
      </c>
      <c r="K1168" s="28" t="s">
        <v>1746</v>
      </c>
      <c r="L1168" s="27">
        <v>143220</v>
      </c>
      <c r="M1168" s="27">
        <v>112200</v>
      </c>
      <c r="N1168" s="27">
        <v>0</v>
      </c>
      <c r="O1168" s="27">
        <v>0</v>
      </c>
      <c r="P1168" s="27">
        <f t="shared" si="252"/>
        <v>112200</v>
      </c>
      <c r="Q1168" s="27">
        <v>0</v>
      </c>
      <c r="R1168" s="27">
        <v>0</v>
      </c>
      <c r="S1168" s="27">
        <v>0</v>
      </c>
      <c r="T1168" s="27">
        <f t="shared" si="253"/>
        <v>0</v>
      </c>
      <c r="U1168" s="27">
        <v>0</v>
      </c>
      <c r="V1168" s="27">
        <f t="shared" si="254"/>
        <v>255420</v>
      </c>
      <c r="W1168" s="28" t="s">
        <v>1747</v>
      </c>
      <c r="X1168" s="27">
        <v>157542</v>
      </c>
      <c r="Y1168" s="27">
        <f t="shared" si="258"/>
        <v>438504</v>
      </c>
      <c r="Z1168" s="4" t="str" cm="1">
        <f t="array" ref="Z1168">_xlfn.IFS(YEARFRAC(F1168,G1168)&lt;1,"&lt;1 Year",YEARFRAC(F1168,G1168)&lt;=5,"1-5 Years",YEARFRAC(F1168,G1168)&gt;5,"&gt;5 Years")</f>
        <v>&gt;5 Years</v>
      </c>
      <c r="AA1168" s="24">
        <f>L1168*(_xlfn.XLOOKUP(K1168,'FX rates'!$A$2:$A$38,'FX rates'!$B$2:$B$38))</f>
        <v>143220</v>
      </c>
      <c r="AB1168" s="24">
        <f>V1168*(_xlfn.XLOOKUP(K1168,'FX rates'!$A$2:$A$38,'FX rates'!$B$2:$B$38))</f>
        <v>255420</v>
      </c>
      <c r="AC1168" s="24">
        <f>X1168*(_xlfn.XLOOKUP(W1168,'FX rates'!$A$2:$A$38,'FX rates'!$B$2:$B$38))</f>
        <v>157542</v>
      </c>
      <c r="AD1168" s="24">
        <f>Y1168*(_xlfn.XLOOKUP(W1168,'FX rates'!$A$2:$A$38,'FX rates'!$B$2:$B$38))</f>
        <v>438504</v>
      </c>
      <c r="AE1168" s="30">
        <f t="shared" si="259"/>
        <v>0.1</v>
      </c>
      <c r="AF1168" s="31">
        <f t="shared" si="260"/>
        <v>14322</v>
      </c>
      <c r="AG1168" s="23">
        <f t="shared" si="261"/>
        <v>112200</v>
      </c>
      <c r="AH1168" s="35">
        <f t="shared" si="255"/>
        <v>1</v>
      </c>
      <c r="AI1168" s="23">
        <f>U1168*(_xlfn.XLOOKUP(K1168,'FX rates'!$A$2:$A$38,'FX rates'!$B$2:$B$38))</f>
        <v>0</v>
      </c>
      <c r="AJ1168" s="23">
        <f>Q1168*(_xlfn.XLOOKUP(K1168,'FX rates'!$A$2:$A$38,'FX rates'!$B$2:$B$38))</f>
        <v>0</v>
      </c>
      <c r="AK1168" s="23">
        <f>R1168*(_xlfn.XLOOKUP(K1168,'FX rates'!$A$2:$A$38,'FX rates'!$B$2:$B$38))</f>
        <v>0</v>
      </c>
      <c r="AM1168" s="4"/>
      <c r="AN1168" s="4"/>
      <c r="AO1168" s="4"/>
      <c r="AP1168" s="32">
        <f t="shared" si="256"/>
        <v>0.78341013824884798</v>
      </c>
      <c r="AQ1168" s="32">
        <f t="shared" si="257"/>
        <v>0</v>
      </c>
      <c r="AR1168" s="24">
        <f t="shared" si="262"/>
        <v>280962</v>
      </c>
      <c r="AS1168" s="24" t="str">
        <f t="shared" si="263"/>
        <v>0</v>
      </c>
      <c r="AT1168" s="24">
        <f t="shared" si="264"/>
        <v>394653.60000000003</v>
      </c>
      <c r="AU1168" s="24">
        <f t="shared" si="265"/>
        <v>43850.399999999965</v>
      </c>
    </row>
    <row r="1169" spans="1:47" x14ac:dyDescent="0.25">
      <c r="A1169" s="28" t="s">
        <v>14253</v>
      </c>
      <c r="B1169" s="28" t="s">
        <v>1748</v>
      </c>
      <c r="C1169" s="28" t="s">
        <v>1749</v>
      </c>
      <c r="D1169" s="28" t="s">
        <v>1750</v>
      </c>
      <c r="E1169" s="28" t="s">
        <v>1751</v>
      </c>
      <c r="F1169" s="29">
        <v>41788</v>
      </c>
      <c r="G1169" s="29">
        <v>44896</v>
      </c>
      <c r="H1169" s="28" t="s">
        <v>1752</v>
      </c>
      <c r="I1169" s="28" t="s">
        <v>16047</v>
      </c>
      <c r="J1169" s="28" t="s">
        <v>16043</v>
      </c>
      <c r="K1169" s="28" t="s">
        <v>1753</v>
      </c>
      <c r="L1169" s="27">
        <v>101199.99999999999</v>
      </c>
      <c r="M1169" s="27">
        <v>108993.50000000001</v>
      </c>
      <c r="N1169" s="27">
        <v>0</v>
      </c>
      <c r="O1169" s="27">
        <v>0</v>
      </c>
      <c r="P1169" s="27">
        <f t="shared" si="252"/>
        <v>108993.50000000001</v>
      </c>
      <c r="Q1169" s="27">
        <v>78113.399999999994</v>
      </c>
      <c r="R1169" s="27">
        <v>0</v>
      </c>
      <c r="S1169" s="27">
        <v>0</v>
      </c>
      <c r="T1169" s="27">
        <f t="shared" si="253"/>
        <v>78113.399999999994</v>
      </c>
      <c r="U1169" s="27">
        <v>0</v>
      </c>
      <c r="V1169" s="27">
        <f t="shared" si="254"/>
        <v>288306.90000000002</v>
      </c>
      <c r="W1169" s="28" t="s">
        <v>1754</v>
      </c>
      <c r="X1169" s="27">
        <v>109295.99999999999</v>
      </c>
      <c r="Y1169" s="27">
        <f t="shared" si="258"/>
        <v>336304.98</v>
      </c>
      <c r="Z1169" s="4" t="str" cm="1">
        <f t="array" ref="Z1169">_xlfn.IFS(YEARFRAC(F1169,G1169)&lt;1,"&lt;1 Year",YEARFRAC(F1169,G1169)&lt;=5,"1-5 Years",YEARFRAC(F1169,G1169)&gt;5,"&gt;5 Years")</f>
        <v>&gt;5 Years</v>
      </c>
      <c r="AA1169" s="24">
        <f>L1169*(_xlfn.XLOOKUP(K1169,'FX rates'!$A$2:$A$38,'FX rates'!$B$2:$B$38))</f>
        <v>101199.99999999999</v>
      </c>
      <c r="AB1169" s="24">
        <f>V1169*(_xlfn.XLOOKUP(K1169,'FX rates'!$A$2:$A$38,'FX rates'!$B$2:$B$38))</f>
        <v>288306.90000000002</v>
      </c>
      <c r="AC1169" s="24">
        <f>X1169*(_xlfn.XLOOKUP(W1169,'FX rates'!$A$2:$A$38,'FX rates'!$B$2:$B$38))</f>
        <v>109295.99999999999</v>
      </c>
      <c r="AD1169" s="24">
        <f>Y1169*(_xlfn.XLOOKUP(W1169,'FX rates'!$A$2:$A$38,'FX rates'!$B$2:$B$38))</f>
        <v>336304.98</v>
      </c>
      <c r="AE1169" s="30">
        <f t="shared" si="259"/>
        <v>8.0000000000000016E-2</v>
      </c>
      <c r="AF1169" s="31">
        <f t="shared" si="260"/>
        <v>8096</v>
      </c>
      <c r="AG1169" s="23">
        <f t="shared" si="261"/>
        <v>187106.90000000002</v>
      </c>
      <c r="AH1169" s="35">
        <f t="shared" si="255"/>
        <v>1</v>
      </c>
      <c r="AI1169" s="23">
        <f>U1169*(_xlfn.XLOOKUP(K1169,'FX rates'!$A$2:$A$38,'FX rates'!$B$2:$B$38))</f>
        <v>0</v>
      </c>
      <c r="AJ1169" s="23">
        <f>Q1169*(_xlfn.XLOOKUP(K1169,'FX rates'!$A$2:$A$38,'FX rates'!$B$2:$B$38))</f>
        <v>78113.399999999994</v>
      </c>
      <c r="AK1169" s="23">
        <f>R1169*(_xlfn.XLOOKUP(K1169,'FX rates'!$A$2:$A$38,'FX rates'!$B$2:$B$38))</f>
        <v>0</v>
      </c>
      <c r="AM1169" s="4"/>
      <c r="AN1169" s="4"/>
      <c r="AO1169" s="4"/>
      <c r="AP1169" s="32">
        <f t="shared" si="256"/>
        <v>1.0770108695652176</v>
      </c>
      <c r="AQ1169" s="32">
        <f t="shared" si="257"/>
        <v>0</v>
      </c>
      <c r="AR1169" s="24">
        <f t="shared" si="262"/>
        <v>227008.98</v>
      </c>
      <c r="AS1169" s="24" t="str">
        <f t="shared" si="263"/>
        <v>0</v>
      </c>
      <c r="AT1169" s="24">
        <f t="shared" si="264"/>
        <v>302674.48200000002</v>
      </c>
      <c r="AU1169" s="24">
        <f t="shared" si="265"/>
        <v>33630.497999999963</v>
      </c>
    </row>
    <row r="1170" spans="1:47" x14ac:dyDescent="0.25">
      <c r="A1170" s="28" t="s">
        <v>14029</v>
      </c>
      <c r="B1170" s="28" t="s">
        <v>176</v>
      </c>
      <c r="C1170" s="28" t="s">
        <v>177</v>
      </c>
      <c r="D1170" s="28" t="s">
        <v>178</v>
      </c>
      <c r="E1170" s="28" t="s">
        <v>179</v>
      </c>
      <c r="F1170" s="29">
        <v>37634</v>
      </c>
      <c r="G1170" s="29">
        <v>44896</v>
      </c>
      <c r="H1170" s="28" t="s">
        <v>180</v>
      </c>
      <c r="I1170" s="28" t="s">
        <v>16043</v>
      </c>
      <c r="J1170" s="28" t="s">
        <v>16051</v>
      </c>
      <c r="K1170" s="28" t="s">
        <v>181</v>
      </c>
      <c r="L1170" s="27">
        <v>157304.4</v>
      </c>
      <c r="M1170" s="27">
        <v>77891</v>
      </c>
      <c r="N1170" s="27">
        <v>0</v>
      </c>
      <c r="O1170" s="27">
        <v>0</v>
      </c>
      <c r="P1170" s="27">
        <f t="shared" si="252"/>
        <v>77891</v>
      </c>
      <c r="Q1170" s="27">
        <v>0</v>
      </c>
      <c r="R1170" s="27">
        <v>0</v>
      </c>
      <c r="S1170" s="27">
        <v>0</v>
      </c>
      <c r="T1170" s="27">
        <f t="shared" si="253"/>
        <v>0</v>
      </c>
      <c r="U1170" s="27">
        <v>0</v>
      </c>
      <c r="V1170" s="27">
        <f t="shared" si="254"/>
        <v>235195.4</v>
      </c>
      <c r="W1170" s="28" t="s">
        <v>182</v>
      </c>
      <c r="X1170" s="27">
        <v>171461.796</v>
      </c>
      <c r="Y1170" s="27">
        <f t="shared" si="258"/>
        <v>427824.78200000001</v>
      </c>
      <c r="Z1170" s="4" t="str" cm="1">
        <f t="array" ref="Z1170">_xlfn.IFS(YEARFRAC(F1170,G1170)&lt;1,"&lt;1 Year",YEARFRAC(F1170,G1170)&lt;=5,"1-5 Years",YEARFRAC(F1170,G1170)&gt;5,"&gt;5 Years")</f>
        <v>&gt;5 Years</v>
      </c>
      <c r="AA1170" s="24">
        <f>L1170*(_xlfn.XLOOKUP(K1170,'FX rates'!$A$2:$A$38,'FX rates'!$B$2:$B$38))</f>
        <v>209317.09987189865</v>
      </c>
      <c r="AB1170" s="24">
        <f>V1170*(_xlfn.XLOOKUP(K1170,'FX rates'!$A$2:$A$38,'FX rates'!$B$2:$B$38))</f>
        <v>312962.75902779039</v>
      </c>
      <c r="AC1170" s="24">
        <f>X1170*(_xlfn.XLOOKUP(W1170,'FX rates'!$A$2:$A$38,'FX rates'!$B$2:$B$38))</f>
        <v>228155.63886036954</v>
      </c>
      <c r="AD1170" s="24">
        <f>Y1170*(_xlfn.XLOOKUP(W1170,'FX rates'!$A$2:$A$38,'FX rates'!$B$2:$B$38))</f>
        <v>569285.04620066111</v>
      </c>
      <c r="AE1170" s="30">
        <f t="shared" si="259"/>
        <v>9.0000000000000038E-2</v>
      </c>
      <c r="AF1170" s="31">
        <f t="shared" si="260"/>
        <v>14157.396000000008</v>
      </c>
      <c r="AG1170" s="23">
        <f t="shared" si="261"/>
        <v>103645.65915589174</v>
      </c>
      <c r="AH1170" s="35">
        <f t="shared" si="255"/>
        <v>1.3306500000756409</v>
      </c>
      <c r="AI1170" s="23">
        <f>U1170*(_xlfn.XLOOKUP(K1170,'FX rates'!$A$2:$A$38,'FX rates'!$B$2:$B$38))</f>
        <v>0</v>
      </c>
      <c r="AJ1170" s="23">
        <f>Q1170*(_xlfn.XLOOKUP(K1170,'FX rates'!$A$2:$A$38,'FX rates'!$B$2:$B$38))</f>
        <v>0</v>
      </c>
      <c r="AK1170" s="23">
        <f>R1170*(_xlfn.XLOOKUP(K1170,'FX rates'!$A$2:$A$38,'FX rates'!$B$2:$B$38))</f>
        <v>0</v>
      </c>
      <c r="AM1170" s="4"/>
      <c r="AN1170" s="4"/>
      <c r="AO1170" s="4"/>
      <c r="AP1170" s="32">
        <f t="shared" si="256"/>
        <v>0.4951609745181953</v>
      </c>
      <c r="AQ1170" s="32">
        <f t="shared" si="257"/>
        <v>0</v>
      </c>
      <c r="AR1170" s="24">
        <f t="shared" si="262"/>
        <v>256362.986</v>
      </c>
      <c r="AS1170" s="24" t="str">
        <f t="shared" si="263"/>
        <v>0</v>
      </c>
      <c r="AT1170" s="24">
        <f t="shared" si="264"/>
        <v>512356.54158059502</v>
      </c>
      <c r="AU1170" s="24">
        <f t="shared" si="265"/>
        <v>56928.504620066087</v>
      </c>
    </row>
    <row r="1171" spans="1:47" x14ac:dyDescent="0.25">
      <c r="A1171" s="28" t="s">
        <v>14254</v>
      </c>
      <c r="B1171" s="28" t="s">
        <v>1755</v>
      </c>
      <c r="C1171" s="28" t="s">
        <v>1756</v>
      </c>
      <c r="D1171" s="28" t="s">
        <v>1757</v>
      </c>
      <c r="E1171" s="28" t="s">
        <v>1758</v>
      </c>
      <c r="F1171" s="29">
        <v>38441</v>
      </c>
      <c r="G1171" s="29">
        <v>44896</v>
      </c>
      <c r="H1171" s="28" t="s">
        <v>1759</v>
      </c>
      <c r="I1171" s="28" t="s">
        <v>16048</v>
      </c>
      <c r="J1171" s="28" t="s">
        <v>16056</v>
      </c>
      <c r="K1171" s="28" t="s">
        <v>1760</v>
      </c>
      <c r="L1171" s="27">
        <v>157080</v>
      </c>
      <c r="M1171" s="4">
        <v>0</v>
      </c>
      <c r="N1171" s="27">
        <v>209049.99999999997</v>
      </c>
      <c r="O1171" s="27">
        <v>0</v>
      </c>
      <c r="P1171" s="27">
        <f t="shared" si="252"/>
        <v>209049.99999999997</v>
      </c>
      <c r="Q1171" s="27">
        <v>0</v>
      </c>
      <c r="R1171" s="27">
        <v>0</v>
      </c>
      <c r="S1171" s="27">
        <v>0</v>
      </c>
      <c r="T1171" s="27">
        <f t="shared" si="253"/>
        <v>0</v>
      </c>
      <c r="U1171" s="27">
        <v>0</v>
      </c>
      <c r="V1171" s="27">
        <f t="shared" si="254"/>
        <v>366130</v>
      </c>
      <c r="W1171" s="28" t="s">
        <v>1761</v>
      </c>
      <c r="X1171" s="27">
        <v>164934</v>
      </c>
      <c r="Y1171" s="27">
        <f t="shared" si="258"/>
        <v>329868</v>
      </c>
      <c r="Z1171" s="4" t="str" cm="1">
        <f t="array" ref="Z1171">_xlfn.IFS(YEARFRAC(F1171,G1171)&lt;1,"&lt;1 Year",YEARFRAC(F1171,G1171)&lt;=5,"1-5 Years",YEARFRAC(F1171,G1171)&gt;5,"&gt;5 Years")</f>
        <v>&gt;5 Years</v>
      </c>
      <c r="AA1171" s="24">
        <f>L1171*(_xlfn.XLOOKUP(K1171,'FX rates'!$A$2:$A$38,'FX rates'!$B$2:$B$38))</f>
        <v>157080</v>
      </c>
      <c r="AB1171" s="24">
        <f>V1171*(_xlfn.XLOOKUP(K1171,'FX rates'!$A$2:$A$38,'FX rates'!$B$2:$B$38))</f>
        <v>366130</v>
      </c>
      <c r="AC1171" s="24">
        <f>X1171*(_xlfn.XLOOKUP(W1171,'FX rates'!$A$2:$A$38,'FX rates'!$B$2:$B$38))</f>
        <v>164934</v>
      </c>
      <c r="AD1171" s="24">
        <f>Y1171*(_xlfn.XLOOKUP(W1171,'FX rates'!$A$2:$A$38,'FX rates'!$B$2:$B$38))</f>
        <v>329868</v>
      </c>
      <c r="AE1171" s="30">
        <f t="shared" si="259"/>
        <v>0.05</v>
      </c>
      <c r="AF1171" s="31">
        <f t="shared" si="260"/>
        <v>7854</v>
      </c>
      <c r="AG1171" s="23">
        <f t="shared" si="261"/>
        <v>209050</v>
      </c>
      <c r="AH1171" s="35">
        <f t="shared" si="255"/>
        <v>1</v>
      </c>
      <c r="AI1171" s="23">
        <f>U1171*(_xlfn.XLOOKUP(K1171,'FX rates'!$A$2:$A$38,'FX rates'!$B$2:$B$38))</f>
        <v>0</v>
      </c>
      <c r="AJ1171" s="23">
        <f>Q1171*(_xlfn.XLOOKUP(K1171,'FX rates'!$A$2:$A$38,'FX rates'!$B$2:$B$38))</f>
        <v>0</v>
      </c>
      <c r="AK1171" s="23">
        <f>R1171*(_xlfn.XLOOKUP(K1171,'FX rates'!$A$2:$A$38,'FX rates'!$B$2:$B$38))</f>
        <v>0</v>
      </c>
      <c r="AM1171" s="4"/>
      <c r="AN1171" s="4"/>
      <c r="AO1171" s="4"/>
      <c r="AP1171" s="32">
        <f t="shared" si="256"/>
        <v>0</v>
      </c>
      <c r="AQ1171" s="32">
        <f t="shared" si="257"/>
        <v>0</v>
      </c>
      <c r="AR1171" s="24">
        <f t="shared" si="262"/>
        <v>164934</v>
      </c>
      <c r="AS1171" s="24" t="str">
        <f t="shared" si="263"/>
        <v>0</v>
      </c>
      <c r="AT1171" s="24">
        <f t="shared" si="264"/>
        <v>296881.2</v>
      </c>
      <c r="AU1171" s="24">
        <f t="shared" si="265"/>
        <v>32986.799999999988</v>
      </c>
    </row>
    <row r="1172" spans="1:47" x14ac:dyDescent="0.25">
      <c r="A1172" s="28" t="s">
        <v>14255</v>
      </c>
      <c r="B1172" s="28" t="s">
        <v>1762</v>
      </c>
      <c r="C1172" s="28" t="s">
        <v>1763</v>
      </c>
      <c r="D1172" s="28" t="s">
        <v>1764</v>
      </c>
      <c r="E1172" s="28" t="s">
        <v>1765</v>
      </c>
      <c r="F1172" s="29">
        <v>41786</v>
      </c>
      <c r="G1172" s="29">
        <v>44896</v>
      </c>
      <c r="H1172" s="28" t="s">
        <v>1766</v>
      </c>
      <c r="I1172" s="28" t="s">
        <v>16043</v>
      </c>
      <c r="J1172" s="28" t="s">
        <v>16053</v>
      </c>
      <c r="K1172" s="28" t="s">
        <v>1767</v>
      </c>
      <c r="L1172" s="27">
        <v>180234.99999999997</v>
      </c>
      <c r="M1172" s="27">
        <v>14929.2</v>
      </c>
      <c r="N1172" s="27">
        <v>202940.64</v>
      </c>
      <c r="O1172" s="27">
        <v>0</v>
      </c>
      <c r="P1172" s="27">
        <f t="shared" si="252"/>
        <v>217869.84000000003</v>
      </c>
      <c r="Q1172" s="27">
        <v>0</v>
      </c>
      <c r="R1172" s="27">
        <v>0</v>
      </c>
      <c r="S1172" s="27">
        <v>0</v>
      </c>
      <c r="T1172" s="27">
        <f t="shared" si="253"/>
        <v>0</v>
      </c>
      <c r="U1172" s="27">
        <v>0</v>
      </c>
      <c r="V1172" s="27">
        <f t="shared" si="254"/>
        <v>398104.83999999997</v>
      </c>
      <c r="W1172" s="28" t="s">
        <v>1768</v>
      </c>
      <c r="X1172" s="27">
        <v>194653.8</v>
      </c>
      <c r="Y1172" s="27">
        <f t="shared" si="258"/>
        <v>405431.136</v>
      </c>
      <c r="Z1172" s="4" t="str" cm="1">
        <f t="array" ref="Z1172">_xlfn.IFS(YEARFRAC(F1172,G1172)&lt;1,"&lt;1 Year",YEARFRAC(F1172,G1172)&lt;=5,"1-5 Years",YEARFRAC(F1172,G1172)&gt;5,"&gt;5 Years")</f>
        <v>&gt;5 Years</v>
      </c>
      <c r="AA1172" s="24">
        <f>L1172*(_xlfn.XLOOKUP(K1172,'FX rates'!$A$2:$A$38,'FX rates'!$B$2:$B$38))</f>
        <v>180234.99999999997</v>
      </c>
      <c r="AB1172" s="24">
        <f>V1172*(_xlfn.XLOOKUP(K1172,'FX rates'!$A$2:$A$38,'FX rates'!$B$2:$B$38))</f>
        <v>398104.83999999997</v>
      </c>
      <c r="AC1172" s="24">
        <f>X1172*(_xlfn.XLOOKUP(W1172,'FX rates'!$A$2:$A$38,'FX rates'!$B$2:$B$38))</f>
        <v>194653.8</v>
      </c>
      <c r="AD1172" s="24">
        <f>Y1172*(_xlfn.XLOOKUP(W1172,'FX rates'!$A$2:$A$38,'FX rates'!$B$2:$B$38))</f>
        <v>405431.136</v>
      </c>
      <c r="AE1172" s="30">
        <f t="shared" si="259"/>
        <v>8.0000000000000113E-2</v>
      </c>
      <c r="AF1172" s="31">
        <f t="shared" si="260"/>
        <v>14418.800000000017</v>
      </c>
      <c r="AG1172" s="23">
        <f t="shared" si="261"/>
        <v>217869.84</v>
      </c>
      <c r="AH1172" s="35">
        <f t="shared" si="255"/>
        <v>1</v>
      </c>
      <c r="AI1172" s="23">
        <f>U1172*(_xlfn.XLOOKUP(K1172,'FX rates'!$A$2:$A$38,'FX rates'!$B$2:$B$38))</f>
        <v>0</v>
      </c>
      <c r="AJ1172" s="23">
        <f>Q1172*(_xlfn.XLOOKUP(K1172,'FX rates'!$A$2:$A$38,'FX rates'!$B$2:$B$38))</f>
        <v>0</v>
      </c>
      <c r="AK1172" s="23">
        <f>R1172*(_xlfn.XLOOKUP(K1172,'FX rates'!$A$2:$A$38,'FX rates'!$B$2:$B$38))</f>
        <v>0</v>
      </c>
      <c r="AM1172" s="4"/>
      <c r="AN1172" s="4"/>
      <c r="AO1172" s="4"/>
      <c r="AP1172" s="32">
        <f t="shared" si="256"/>
        <v>8.283185840707967E-2</v>
      </c>
      <c r="AQ1172" s="32">
        <f t="shared" si="257"/>
        <v>0</v>
      </c>
      <c r="AR1172" s="24">
        <f t="shared" si="262"/>
        <v>210777.33600000001</v>
      </c>
      <c r="AS1172" s="24" t="str">
        <f t="shared" si="263"/>
        <v>0</v>
      </c>
      <c r="AT1172" s="24">
        <f t="shared" si="264"/>
        <v>364888.02240000002</v>
      </c>
      <c r="AU1172" s="24">
        <f t="shared" si="265"/>
        <v>40543.113599999982</v>
      </c>
    </row>
    <row r="1173" spans="1:47" x14ac:dyDescent="0.25">
      <c r="A1173" s="28" t="s">
        <v>14256</v>
      </c>
      <c r="B1173" s="28" t="s">
        <v>1769</v>
      </c>
      <c r="C1173" s="28" t="s">
        <v>1770</v>
      </c>
      <c r="D1173" s="28" t="s">
        <v>1771</v>
      </c>
      <c r="E1173" s="28" t="s">
        <v>1772</v>
      </c>
      <c r="F1173" s="29">
        <v>41799</v>
      </c>
      <c r="G1173" s="29">
        <v>44896</v>
      </c>
      <c r="H1173" s="28" t="s">
        <v>1773</v>
      </c>
      <c r="I1173" s="28" t="s">
        <v>16053</v>
      </c>
      <c r="J1173" s="28" t="s">
        <v>16035</v>
      </c>
      <c r="K1173" s="28" t="s">
        <v>1774</v>
      </c>
      <c r="L1173" s="27">
        <v>143880</v>
      </c>
      <c r="M1173" s="27">
        <v>233244.00000000003</v>
      </c>
      <c r="N1173" s="27">
        <v>0</v>
      </c>
      <c r="O1173" s="27">
        <v>52500</v>
      </c>
      <c r="P1173" s="27">
        <f t="shared" si="252"/>
        <v>285744</v>
      </c>
      <c r="Q1173" s="27">
        <v>494799.20000000007</v>
      </c>
      <c r="R1173" s="27">
        <v>0</v>
      </c>
      <c r="S1173" s="27">
        <v>0</v>
      </c>
      <c r="T1173" s="27">
        <f t="shared" si="253"/>
        <v>494799.20000000007</v>
      </c>
      <c r="U1173" s="27">
        <v>0</v>
      </c>
      <c r="V1173" s="27">
        <f t="shared" si="254"/>
        <v>924423.20000000007</v>
      </c>
      <c r="W1173" s="28" t="s">
        <v>1775</v>
      </c>
      <c r="X1173" s="27">
        <v>151074</v>
      </c>
      <c r="Y1173" s="27">
        <f t="shared" si="258"/>
        <v>753253.2</v>
      </c>
      <c r="Z1173" s="4" t="str" cm="1">
        <f t="array" ref="Z1173">_xlfn.IFS(YEARFRAC(F1173,G1173)&lt;1,"&lt;1 Year",YEARFRAC(F1173,G1173)&lt;=5,"1-5 Years",YEARFRAC(F1173,G1173)&gt;5,"&gt;5 Years")</f>
        <v>&gt;5 Years</v>
      </c>
      <c r="AA1173" s="24">
        <f>L1173*(_xlfn.XLOOKUP(K1173,'FX rates'!$A$2:$A$38,'FX rates'!$B$2:$B$38))</f>
        <v>143880</v>
      </c>
      <c r="AB1173" s="24">
        <f>V1173*(_xlfn.XLOOKUP(K1173,'FX rates'!$A$2:$A$38,'FX rates'!$B$2:$B$38))</f>
        <v>924423.20000000007</v>
      </c>
      <c r="AC1173" s="24">
        <f>X1173*(_xlfn.XLOOKUP(W1173,'FX rates'!$A$2:$A$38,'FX rates'!$B$2:$B$38))</f>
        <v>151074</v>
      </c>
      <c r="AD1173" s="24">
        <f>Y1173*(_xlfn.XLOOKUP(W1173,'FX rates'!$A$2:$A$38,'FX rates'!$B$2:$B$38))</f>
        <v>753253.2</v>
      </c>
      <c r="AE1173" s="30">
        <f t="shared" si="259"/>
        <v>0.05</v>
      </c>
      <c r="AF1173" s="31">
        <f t="shared" si="260"/>
        <v>7194</v>
      </c>
      <c r="AG1173" s="23">
        <f t="shared" si="261"/>
        <v>780543.20000000007</v>
      </c>
      <c r="AH1173" s="35">
        <f t="shared" si="255"/>
        <v>1</v>
      </c>
      <c r="AI1173" s="23">
        <f>U1173*(_xlfn.XLOOKUP(K1173,'FX rates'!$A$2:$A$38,'FX rates'!$B$2:$B$38))</f>
        <v>0</v>
      </c>
      <c r="AJ1173" s="23">
        <f>Q1173*(_xlfn.XLOOKUP(K1173,'FX rates'!$A$2:$A$38,'FX rates'!$B$2:$B$38))</f>
        <v>494799.20000000007</v>
      </c>
      <c r="AK1173" s="23">
        <f>R1173*(_xlfn.XLOOKUP(K1173,'FX rates'!$A$2:$A$38,'FX rates'!$B$2:$B$38))</f>
        <v>0</v>
      </c>
      <c r="AM1173" s="4"/>
      <c r="AN1173" s="4"/>
      <c r="AO1173" s="4"/>
      <c r="AP1173" s="32">
        <f t="shared" si="256"/>
        <v>1.6211009174311928</v>
      </c>
      <c r="AQ1173" s="32">
        <f t="shared" si="257"/>
        <v>0.36488740617180981</v>
      </c>
      <c r="AR1173" s="24">
        <f t="shared" si="262"/>
        <v>395980.2</v>
      </c>
      <c r="AS1173" s="24">
        <f t="shared" si="263"/>
        <v>206199</v>
      </c>
      <c r="AT1173" s="24">
        <f t="shared" si="264"/>
        <v>677927.88</v>
      </c>
      <c r="AU1173" s="24">
        <f t="shared" si="265"/>
        <v>75325.319999999949</v>
      </c>
    </row>
    <row r="1174" spans="1:47" x14ac:dyDescent="0.25">
      <c r="A1174" s="28" t="s">
        <v>14257</v>
      </c>
      <c r="B1174" s="28" t="s">
        <v>1776</v>
      </c>
      <c r="C1174" s="28" t="s">
        <v>1777</v>
      </c>
      <c r="D1174" s="28" t="s">
        <v>1778</v>
      </c>
      <c r="E1174" s="28" t="s">
        <v>1779</v>
      </c>
      <c r="F1174" s="29">
        <v>41841</v>
      </c>
      <c r="G1174" s="29">
        <v>44896</v>
      </c>
      <c r="H1174" s="28" t="s">
        <v>1780</v>
      </c>
      <c r="I1174" s="28" t="s">
        <v>16033</v>
      </c>
      <c r="J1174" s="28" t="s">
        <v>16041</v>
      </c>
      <c r="K1174" s="28" t="s">
        <v>1781</v>
      </c>
      <c r="L1174" s="27">
        <v>163350</v>
      </c>
      <c r="M1174" s="27">
        <v>132165</v>
      </c>
      <c r="N1174" s="27">
        <v>0</v>
      </c>
      <c r="O1174" s="27">
        <v>0</v>
      </c>
      <c r="P1174" s="27">
        <f t="shared" si="252"/>
        <v>132165</v>
      </c>
      <c r="Q1174" s="27">
        <v>0</v>
      </c>
      <c r="R1174" s="27">
        <v>0</v>
      </c>
      <c r="S1174" s="27">
        <v>0</v>
      </c>
      <c r="T1174" s="27">
        <f t="shared" si="253"/>
        <v>0</v>
      </c>
      <c r="U1174" s="27">
        <v>0</v>
      </c>
      <c r="V1174" s="27">
        <f t="shared" si="254"/>
        <v>295515</v>
      </c>
      <c r="W1174" s="28" t="s">
        <v>1782</v>
      </c>
      <c r="X1174" s="27">
        <v>186219.00000000003</v>
      </c>
      <c r="Y1174" s="27">
        <f t="shared" si="258"/>
        <v>523106.10000000009</v>
      </c>
      <c r="Z1174" s="4" t="str" cm="1">
        <f t="array" ref="Z1174">_xlfn.IFS(YEARFRAC(F1174,G1174)&lt;1,"&lt;1 Year",YEARFRAC(F1174,G1174)&lt;=5,"1-5 Years",YEARFRAC(F1174,G1174)&gt;5,"&gt;5 Years")</f>
        <v>&gt;5 Years</v>
      </c>
      <c r="AA1174" s="24">
        <f>L1174*(_xlfn.XLOOKUP(K1174,'FX rates'!$A$2:$A$38,'FX rates'!$B$2:$B$38))</f>
        <v>163350</v>
      </c>
      <c r="AB1174" s="24">
        <f>V1174*(_xlfn.XLOOKUP(K1174,'FX rates'!$A$2:$A$38,'FX rates'!$B$2:$B$38))</f>
        <v>295515</v>
      </c>
      <c r="AC1174" s="24">
        <f>X1174*(_xlfn.XLOOKUP(W1174,'FX rates'!$A$2:$A$38,'FX rates'!$B$2:$B$38))</f>
        <v>186219.00000000003</v>
      </c>
      <c r="AD1174" s="24">
        <f>Y1174*(_xlfn.XLOOKUP(W1174,'FX rates'!$A$2:$A$38,'FX rates'!$B$2:$B$38))</f>
        <v>523106.10000000009</v>
      </c>
      <c r="AE1174" s="30">
        <f t="shared" si="259"/>
        <v>0.14000000000000018</v>
      </c>
      <c r="AF1174" s="31">
        <f t="shared" si="260"/>
        <v>22869.000000000029</v>
      </c>
      <c r="AG1174" s="23">
        <f t="shared" si="261"/>
        <v>132165</v>
      </c>
      <c r="AH1174" s="35">
        <f t="shared" si="255"/>
        <v>1</v>
      </c>
      <c r="AI1174" s="23">
        <f>U1174*(_xlfn.XLOOKUP(K1174,'FX rates'!$A$2:$A$38,'FX rates'!$B$2:$B$38))</f>
        <v>0</v>
      </c>
      <c r="AJ1174" s="23">
        <f>Q1174*(_xlfn.XLOOKUP(K1174,'FX rates'!$A$2:$A$38,'FX rates'!$B$2:$B$38))</f>
        <v>0</v>
      </c>
      <c r="AK1174" s="23">
        <f>R1174*(_xlfn.XLOOKUP(K1174,'FX rates'!$A$2:$A$38,'FX rates'!$B$2:$B$38))</f>
        <v>0</v>
      </c>
      <c r="AM1174" s="4"/>
      <c r="AN1174" s="4"/>
      <c r="AO1174" s="4"/>
      <c r="AP1174" s="32">
        <f t="shared" si="256"/>
        <v>0.80909090909090908</v>
      </c>
      <c r="AQ1174" s="32">
        <f t="shared" si="257"/>
        <v>0</v>
      </c>
      <c r="AR1174" s="24">
        <f t="shared" si="262"/>
        <v>336887.10000000003</v>
      </c>
      <c r="AS1174" s="24" t="str">
        <f t="shared" si="263"/>
        <v>0</v>
      </c>
      <c r="AT1174" s="24">
        <f t="shared" si="264"/>
        <v>470795.49000000011</v>
      </c>
      <c r="AU1174" s="24">
        <f t="shared" si="265"/>
        <v>52310.609999999986</v>
      </c>
    </row>
    <row r="1175" spans="1:47" x14ac:dyDescent="0.25">
      <c r="A1175" s="28" t="s">
        <v>14258</v>
      </c>
      <c r="B1175" s="28" t="s">
        <v>1783</v>
      </c>
      <c r="C1175" s="28" t="s">
        <v>1784</v>
      </c>
      <c r="D1175" s="28" t="s">
        <v>1785</v>
      </c>
      <c r="E1175" s="28" t="s">
        <v>1786</v>
      </c>
      <c r="F1175" s="29">
        <v>41808</v>
      </c>
      <c r="G1175" s="29">
        <v>44896</v>
      </c>
      <c r="H1175" s="28" t="s">
        <v>1787</v>
      </c>
      <c r="I1175" s="28" t="s">
        <v>16035</v>
      </c>
      <c r="J1175" s="28" t="s">
        <v>16055</v>
      </c>
      <c r="K1175" s="28" t="s">
        <v>1788</v>
      </c>
      <c r="L1175" s="27">
        <v>163240</v>
      </c>
      <c r="M1175" s="27">
        <v>68640</v>
      </c>
      <c r="N1175" s="27">
        <v>0</v>
      </c>
      <c r="O1175" s="27">
        <v>0</v>
      </c>
      <c r="P1175" s="27">
        <f t="shared" si="252"/>
        <v>68640</v>
      </c>
      <c r="Q1175" s="27">
        <v>0</v>
      </c>
      <c r="R1175" s="27">
        <v>0</v>
      </c>
      <c r="S1175" s="27">
        <v>0</v>
      </c>
      <c r="T1175" s="27">
        <f t="shared" si="253"/>
        <v>0</v>
      </c>
      <c r="U1175" s="27">
        <v>0</v>
      </c>
      <c r="V1175" s="27">
        <f t="shared" si="254"/>
        <v>231880</v>
      </c>
      <c r="W1175" s="28" t="s">
        <v>1789</v>
      </c>
      <c r="X1175" s="27">
        <v>166504.79999999999</v>
      </c>
      <c r="Y1175" s="27">
        <f t="shared" si="258"/>
        <v>403022.39999999997</v>
      </c>
      <c r="Z1175" s="4" t="str" cm="1">
        <f t="array" ref="Z1175">_xlfn.IFS(YEARFRAC(F1175,G1175)&lt;1,"&lt;1 Year",YEARFRAC(F1175,G1175)&lt;=5,"1-5 Years",YEARFRAC(F1175,G1175)&gt;5,"&gt;5 Years")</f>
        <v>&gt;5 Years</v>
      </c>
      <c r="AA1175" s="24">
        <f>L1175*(_xlfn.XLOOKUP(K1175,'FX rates'!$A$2:$A$38,'FX rates'!$B$2:$B$38))</f>
        <v>163240</v>
      </c>
      <c r="AB1175" s="24">
        <f>V1175*(_xlfn.XLOOKUP(K1175,'FX rates'!$A$2:$A$38,'FX rates'!$B$2:$B$38))</f>
        <v>231880</v>
      </c>
      <c r="AC1175" s="24">
        <f>X1175*(_xlfn.XLOOKUP(W1175,'FX rates'!$A$2:$A$38,'FX rates'!$B$2:$B$38))</f>
        <v>166504.79999999999</v>
      </c>
      <c r="AD1175" s="24">
        <f>Y1175*(_xlfn.XLOOKUP(W1175,'FX rates'!$A$2:$A$38,'FX rates'!$B$2:$B$38))</f>
        <v>403022.39999999997</v>
      </c>
      <c r="AE1175" s="30">
        <f t="shared" si="259"/>
        <v>1.9999999999999928E-2</v>
      </c>
      <c r="AF1175" s="31">
        <f t="shared" si="260"/>
        <v>3264.7999999999884</v>
      </c>
      <c r="AG1175" s="23">
        <f t="shared" si="261"/>
        <v>68640</v>
      </c>
      <c r="AH1175" s="35">
        <f t="shared" si="255"/>
        <v>1</v>
      </c>
      <c r="AI1175" s="23">
        <f>U1175*(_xlfn.XLOOKUP(K1175,'FX rates'!$A$2:$A$38,'FX rates'!$B$2:$B$38))</f>
        <v>0</v>
      </c>
      <c r="AJ1175" s="23">
        <f>Q1175*(_xlfn.XLOOKUP(K1175,'FX rates'!$A$2:$A$38,'FX rates'!$B$2:$B$38))</f>
        <v>0</v>
      </c>
      <c r="AK1175" s="23">
        <f>R1175*(_xlfn.XLOOKUP(K1175,'FX rates'!$A$2:$A$38,'FX rates'!$B$2:$B$38))</f>
        <v>0</v>
      </c>
      <c r="AM1175" s="4"/>
      <c r="AN1175" s="4"/>
      <c r="AO1175" s="4"/>
      <c r="AP1175" s="32">
        <f t="shared" si="256"/>
        <v>0.42048517520215634</v>
      </c>
      <c r="AQ1175" s="32">
        <f t="shared" si="257"/>
        <v>0</v>
      </c>
      <c r="AR1175" s="24">
        <f t="shared" si="262"/>
        <v>236517.59999999998</v>
      </c>
      <c r="AS1175" s="24" t="str">
        <f t="shared" si="263"/>
        <v>0</v>
      </c>
      <c r="AT1175" s="24">
        <f t="shared" si="264"/>
        <v>362720.16</v>
      </c>
      <c r="AU1175" s="24">
        <f t="shared" si="265"/>
        <v>40302.239999999991</v>
      </c>
    </row>
    <row r="1176" spans="1:47" x14ac:dyDescent="0.25">
      <c r="A1176" s="28" t="s">
        <v>14259</v>
      </c>
      <c r="B1176" s="28" t="s">
        <v>1790</v>
      </c>
      <c r="C1176" s="28" t="s">
        <v>1791</v>
      </c>
      <c r="D1176" s="28" t="s">
        <v>1792</v>
      </c>
      <c r="E1176" s="28" t="s">
        <v>1793</v>
      </c>
      <c r="F1176" s="29">
        <v>41808</v>
      </c>
      <c r="G1176" s="29">
        <v>44896</v>
      </c>
      <c r="H1176" s="28" t="s">
        <v>1794</v>
      </c>
      <c r="I1176" s="28" t="s">
        <v>16053</v>
      </c>
      <c r="J1176" s="28" t="s">
        <v>16044</v>
      </c>
      <c r="K1176" s="28" t="s">
        <v>1795</v>
      </c>
      <c r="L1176" s="27">
        <v>78308.999999999985</v>
      </c>
      <c r="M1176" s="27">
        <v>13959.000000000002</v>
      </c>
      <c r="N1176" s="27">
        <v>0</v>
      </c>
      <c r="O1176" s="27">
        <v>0</v>
      </c>
      <c r="P1176" s="27">
        <f t="shared" si="252"/>
        <v>13959.000000000002</v>
      </c>
      <c r="Q1176" s="27">
        <v>0</v>
      </c>
      <c r="R1176" s="27">
        <v>0</v>
      </c>
      <c r="S1176" s="27">
        <v>0</v>
      </c>
      <c r="T1176" s="27">
        <f t="shared" si="253"/>
        <v>0</v>
      </c>
      <c r="U1176" s="27">
        <v>0</v>
      </c>
      <c r="V1176" s="27">
        <f t="shared" si="254"/>
        <v>92267.999999999985</v>
      </c>
      <c r="W1176" s="28" t="s">
        <v>1796</v>
      </c>
      <c r="X1176" s="27">
        <v>83007.539999999994</v>
      </c>
      <c r="Y1176" s="27">
        <f t="shared" si="258"/>
        <v>180811.62</v>
      </c>
      <c r="Z1176" s="4" t="str" cm="1">
        <f t="array" ref="Z1176">_xlfn.IFS(YEARFRAC(F1176,G1176)&lt;1,"&lt;1 Year",YEARFRAC(F1176,G1176)&lt;=5,"1-5 Years",YEARFRAC(F1176,G1176)&gt;5,"&gt;5 Years")</f>
        <v>&gt;5 Years</v>
      </c>
      <c r="AA1176" s="24">
        <f>L1176*(_xlfn.XLOOKUP(K1176,'FX rates'!$A$2:$A$38,'FX rates'!$B$2:$B$38))</f>
        <v>104201.87085592335</v>
      </c>
      <c r="AB1176" s="24">
        <f>V1176*(_xlfn.XLOOKUP(K1176,'FX rates'!$A$2:$A$38,'FX rates'!$B$2:$B$38))</f>
        <v>122776.41420697921</v>
      </c>
      <c r="AC1176" s="24">
        <f>X1176*(_xlfn.XLOOKUP(W1176,'FX rates'!$A$2:$A$38,'FX rates'!$B$2:$B$38))</f>
        <v>110453.98310727876</v>
      </c>
      <c r="AD1176" s="24">
        <f>Y1176*(_xlfn.XLOOKUP(W1176,'FX rates'!$A$2:$A$38,'FX rates'!$B$2:$B$38))</f>
        <v>240596.98216667675</v>
      </c>
      <c r="AE1176" s="30">
        <f t="shared" si="259"/>
        <v>6.000000000000013E-2</v>
      </c>
      <c r="AF1176" s="31">
        <f t="shared" si="260"/>
        <v>4698.5400000000081</v>
      </c>
      <c r="AG1176" s="23">
        <f t="shared" si="261"/>
        <v>18574.543351055865</v>
      </c>
      <c r="AH1176" s="35">
        <f t="shared" si="255"/>
        <v>1.3306500000756409</v>
      </c>
      <c r="AI1176" s="23">
        <f>U1176*(_xlfn.XLOOKUP(K1176,'FX rates'!$A$2:$A$38,'FX rates'!$B$2:$B$38))</f>
        <v>0</v>
      </c>
      <c r="AJ1176" s="23">
        <f>Q1176*(_xlfn.XLOOKUP(K1176,'FX rates'!$A$2:$A$38,'FX rates'!$B$2:$B$38))</f>
        <v>0</v>
      </c>
      <c r="AK1176" s="23">
        <f>R1176*(_xlfn.XLOOKUP(K1176,'FX rates'!$A$2:$A$38,'FX rates'!$B$2:$B$38))</f>
        <v>0</v>
      </c>
      <c r="AM1176" s="4"/>
      <c r="AN1176" s="4"/>
      <c r="AO1176" s="4"/>
      <c r="AP1176" s="32">
        <f t="shared" si="256"/>
        <v>0.17825537294563848</v>
      </c>
      <c r="AQ1176" s="32">
        <f t="shared" si="257"/>
        <v>0</v>
      </c>
      <c r="AR1176" s="24">
        <f t="shared" si="262"/>
        <v>97804.079999999987</v>
      </c>
      <c r="AS1176" s="24" t="str">
        <f t="shared" si="263"/>
        <v>0</v>
      </c>
      <c r="AT1176" s="24">
        <f t="shared" si="264"/>
        <v>216537.28395000909</v>
      </c>
      <c r="AU1176" s="24">
        <f t="shared" si="265"/>
        <v>24059.698216667661</v>
      </c>
    </row>
    <row r="1177" spans="1:47" x14ac:dyDescent="0.25">
      <c r="A1177" s="28" t="s">
        <v>14260</v>
      </c>
      <c r="B1177" s="28" t="s">
        <v>4577</v>
      </c>
      <c r="C1177" s="28" t="s">
        <v>4578</v>
      </c>
      <c r="D1177" s="28" t="s">
        <v>4579</v>
      </c>
      <c r="E1177" s="28" t="s">
        <v>4580</v>
      </c>
      <c r="F1177" s="29">
        <v>41792</v>
      </c>
      <c r="G1177" s="29">
        <v>44896</v>
      </c>
      <c r="H1177" s="28" t="s">
        <v>4581</v>
      </c>
      <c r="I1177" s="28" t="s">
        <v>16052</v>
      </c>
      <c r="J1177" s="28" t="s">
        <v>16044</v>
      </c>
      <c r="K1177" s="28" t="s">
        <v>4582</v>
      </c>
      <c r="L1177" s="27">
        <v>147125</v>
      </c>
      <c r="M1177" s="27">
        <v>21048.500000000004</v>
      </c>
      <c r="N1177" s="27">
        <v>0</v>
      </c>
      <c r="O1177" s="27">
        <v>0</v>
      </c>
      <c r="P1177" s="27">
        <f t="shared" si="252"/>
        <v>21048.500000000004</v>
      </c>
      <c r="Q1177" s="27">
        <v>0</v>
      </c>
      <c r="R1177" s="27">
        <v>0</v>
      </c>
      <c r="S1177" s="27">
        <v>0</v>
      </c>
      <c r="T1177" s="27">
        <f t="shared" si="253"/>
        <v>0</v>
      </c>
      <c r="U1177" s="27">
        <v>0</v>
      </c>
      <c r="V1177" s="27">
        <f t="shared" si="254"/>
        <v>168173.5</v>
      </c>
      <c r="W1177" s="28" t="s">
        <v>4583</v>
      </c>
      <c r="X1177" s="27">
        <v>160366.25</v>
      </c>
      <c r="Y1177" s="27">
        <f t="shared" si="258"/>
        <v>343675.36499999999</v>
      </c>
      <c r="Z1177" s="4" t="str" cm="1">
        <f t="array" ref="Z1177">_xlfn.IFS(YEARFRAC(F1177,G1177)&lt;1,"&lt;1 Year",YEARFRAC(F1177,G1177)&lt;=5,"1-5 Years",YEARFRAC(F1177,G1177)&gt;5,"&gt;5 Years")</f>
        <v>&gt;5 Years</v>
      </c>
      <c r="AA1177" s="24">
        <f>L1177*(_xlfn.XLOOKUP(K1177,'FX rates'!$A$2:$A$38,'FX rates'!$B$2:$B$38))</f>
        <v>147125</v>
      </c>
      <c r="AB1177" s="24">
        <f>V1177*(_xlfn.XLOOKUP(K1177,'FX rates'!$A$2:$A$38,'FX rates'!$B$2:$B$38))</f>
        <v>168173.5</v>
      </c>
      <c r="AC1177" s="24">
        <f>X1177*(_xlfn.XLOOKUP(W1177,'FX rates'!$A$2:$A$38,'FX rates'!$B$2:$B$38))</f>
        <v>160366.25</v>
      </c>
      <c r="AD1177" s="24">
        <f>Y1177*(_xlfn.XLOOKUP(W1177,'FX rates'!$A$2:$A$38,'FX rates'!$B$2:$B$38))</f>
        <v>343675.36499999999</v>
      </c>
      <c r="AE1177" s="30">
        <f t="shared" si="259"/>
        <v>0.09</v>
      </c>
      <c r="AF1177" s="31">
        <f t="shared" si="260"/>
        <v>13241.25</v>
      </c>
      <c r="AG1177" s="23">
        <f t="shared" si="261"/>
        <v>21048.5</v>
      </c>
      <c r="AH1177" s="35">
        <f t="shared" si="255"/>
        <v>1</v>
      </c>
      <c r="AI1177" s="23">
        <f>U1177*(_xlfn.XLOOKUP(K1177,'FX rates'!$A$2:$A$38,'FX rates'!$B$2:$B$38))</f>
        <v>0</v>
      </c>
      <c r="AJ1177" s="23">
        <f>Q1177*(_xlfn.XLOOKUP(K1177,'FX rates'!$A$2:$A$38,'FX rates'!$B$2:$B$38))</f>
        <v>0</v>
      </c>
      <c r="AK1177" s="23">
        <f>R1177*(_xlfn.XLOOKUP(K1177,'FX rates'!$A$2:$A$38,'FX rates'!$B$2:$B$38))</f>
        <v>0</v>
      </c>
      <c r="AM1177" s="4"/>
      <c r="AN1177" s="4"/>
      <c r="AO1177" s="4"/>
      <c r="AP1177" s="32">
        <f t="shared" si="256"/>
        <v>0.1430654205607477</v>
      </c>
      <c r="AQ1177" s="32">
        <f t="shared" si="257"/>
        <v>0</v>
      </c>
      <c r="AR1177" s="24">
        <f t="shared" si="262"/>
        <v>183309.11500000002</v>
      </c>
      <c r="AS1177" s="24" t="str">
        <f t="shared" si="263"/>
        <v>0</v>
      </c>
      <c r="AT1177" s="24">
        <f t="shared" si="264"/>
        <v>309307.8285</v>
      </c>
      <c r="AU1177" s="24">
        <f t="shared" si="265"/>
        <v>34367.536499999987</v>
      </c>
    </row>
    <row r="1178" spans="1:47" x14ac:dyDescent="0.25">
      <c r="A1178" s="28" t="s">
        <v>14261</v>
      </c>
      <c r="B1178" s="28" t="s">
        <v>8171</v>
      </c>
      <c r="C1178" s="28" t="s">
        <v>8172</v>
      </c>
      <c r="D1178" s="28" t="s">
        <v>8173</v>
      </c>
      <c r="E1178" s="28" t="s">
        <v>8174</v>
      </c>
      <c r="F1178" s="29">
        <v>41792</v>
      </c>
      <c r="G1178" s="29">
        <v>44896</v>
      </c>
      <c r="H1178" s="28" t="s">
        <v>8175</v>
      </c>
      <c r="I1178" s="28" t="s">
        <v>16033</v>
      </c>
      <c r="J1178" s="28" t="s">
        <v>16057</v>
      </c>
      <c r="K1178" s="28" t="s">
        <v>8176</v>
      </c>
      <c r="L1178" s="27">
        <v>154330</v>
      </c>
      <c r="M1178" s="27">
        <v>25080.000000000004</v>
      </c>
      <c r="N1178" s="27">
        <v>0</v>
      </c>
      <c r="O1178" s="27">
        <v>0</v>
      </c>
      <c r="P1178" s="27">
        <f t="shared" si="252"/>
        <v>25080.000000000004</v>
      </c>
      <c r="Q1178" s="27">
        <v>0</v>
      </c>
      <c r="R1178" s="27">
        <v>4944</v>
      </c>
      <c r="S1178" s="27">
        <v>0</v>
      </c>
      <c r="T1178" s="27">
        <f t="shared" si="253"/>
        <v>4944</v>
      </c>
      <c r="U1178" s="27">
        <v>0</v>
      </c>
      <c r="V1178" s="27">
        <f t="shared" si="254"/>
        <v>184354</v>
      </c>
      <c r="W1178" s="28" t="s">
        <v>8177</v>
      </c>
      <c r="X1178" s="27">
        <v>171306.30000000002</v>
      </c>
      <c r="Y1178" s="27">
        <f t="shared" si="258"/>
        <v>370451.4</v>
      </c>
      <c r="Z1178" s="4" t="str" cm="1">
        <f t="array" ref="Z1178">_xlfn.IFS(YEARFRAC(F1178,G1178)&lt;1,"&lt;1 Year",YEARFRAC(F1178,G1178)&lt;=5,"1-5 Years",YEARFRAC(F1178,G1178)&gt;5,"&gt;5 Years")</f>
        <v>&gt;5 Years</v>
      </c>
      <c r="AA1178" s="24">
        <f>L1178*(_xlfn.XLOOKUP(K1178,'FX rates'!$A$2:$A$38,'FX rates'!$B$2:$B$38))</f>
        <v>154330</v>
      </c>
      <c r="AB1178" s="24">
        <f>V1178*(_xlfn.XLOOKUP(K1178,'FX rates'!$A$2:$A$38,'FX rates'!$B$2:$B$38))</f>
        <v>184354</v>
      </c>
      <c r="AC1178" s="24">
        <f>X1178*(_xlfn.XLOOKUP(W1178,'FX rates'!$A$2:$A$38,'FX rates'!$B$2:$B$38))</f>
        <v>171306.30000000002</v>
      </c>
      <c r="AD1178" s="24">
        <f>Y1178*(_xlfn.XLOOKUP(W1178,'FX rates'!$A$2:$A$38,'FX rates'!$B$2:$B$38))</f>
        <v>370451.4</v>
      </c>
      <c r="AE1178" s="30">
        <f t="shared" si="259"/>
        <v>0.11000000000000011</v>
      </c>
      <c r="AF1178" s="31">
        <f t="shared" si="260"/>
        <v>16976.300000000017</v>
      </c>
      <c r="AG1178" s="23">
        <f t="shared" si="261"/>
        <v>30024</v>
      </c>
      <c r="AH1178" s="35">
        <f t="shared" si="255"/>
        <v>1</v>
      </c>
      <c r="AI1178" s="23">
        <f>U1178*(_xlfn.XLOOKUP(K1178,'FX rates'!$A$2:$A$38,'FX rates'!$B$2:$B$38))</f>
        <v>0</v>
      </c>
      <c r="AJ1178" s="23">
        <f>Q1178*(_xlfn.XLOOKUP(K1178,'FX rates'!$A$2:$A$38,'FX rates'!$B$2:$B$38))</f>
        <v>0</v>
      </c>
      <c r="AK1178" s="23">
        <f>R1178*(_xlfn.XLOOKUP(K1178,'FX rates'!$A$2:$A$38,'FX rates'!$B$2:$B$38))</f>
        <v>4944</v>
      </c>
      <c r="AM1178" s="4"/>
      <c r="AN1178" s="4"/>
      <c r="AO1178" s="4"/>
      <c r="AP1178" s="32">
        <f t="shared" si="256"/>
        <v>0.16250890947968641</v>
      </c>
      <c r="AQ1178" s="32">
        <f t="shared" si="257"/>
        <v>0</v>
      </c>
      <c r="AR1178" s="24">
        <f t="shared" si="262"/>
        <v>199145.1</v>
      </c>
      <c r="AS1178" s="24" t="str">
        <f t="shared" si="263"/>
        <v>0</v>
      </c>
      <c r="AT1178" s="24">
        <f t="shared" si="264"/>
        <v>333406.26</v>
      </c>
      <c r="AU1178" s="24">
        <f t="shared" si="265"/>
        <v>37045.140000000014</v>
      </c>
    </row>
    <row r="1179" spans="1:47" x14ac:dyDescent="0.25">
      <c r="A1179" s="28" t="s">
        <v>14262</v>
      </c>
      <c r="B1179" s="28" t="s">
        <v>1811</v>
      </c>
      <c r="C1179" s="28" t="s">
        <v>1812</v>
      </c>
      <c r="D1179" s="28" t="s">
        <v>1813</v>
      </c>
      <c r="E1179" s="28" t="s">
        <v>1814</v>
      </c>
      <c r="F1179" s="29">
        <v>41827</v>
      </c>
      <c r="G1179" s="29">
        <v>44896</v>
      </c>
      <c r="H1179" s="28" t="s">
        <v>1815</v>
      </c>
      <c r="I1179" s="28" t="s">
        <v>16045</v>
      </c>
      <c r="J1179" s="28" t="s">
        <v>16048</v>
      </c>
      <c r="K1179" s="28" t="s">
        <v>1816</v>
      </c>
      <c r="L1179" s="27">
        <v>125152.50000000003</v>
      </c>
      <c r="M1179" s="27">
        <v>38874</v>
      </c>
      <c r="N1179" s="27">
        <v>0</v>
      </c>
      <c r="O1179" s="27">
        <v>0</v>
      </c>
      <c r="P1179" s="27">
        <f t="shared" si="252"/>
        <v>38874</v>
      </c>
      <c r="Q1179" s="27">
        <v>0</v>
      </c>
      <c r="R1179" s="27">
        <v>0</v>
      </c>
      <c r="S1179" s="27">
        <v>0</v>
      </c>
      <c r="T1179" s="27">
        <f t="shared" si="253"/>
        <v>0</v>
      </c>
      <c r="U1179" s="27">
        <v>0</v>
      </c>
      <c r="V1179" s="27">
        <f t="shared" si="254"/>
        <v>164026.50000000003</v>
      </c>
      <c r="W1179" s="28" t="s">
        <v>1817</v>
      </c>
      <c r="X1179" s="27">
        <v>141422.32500000001</v>
      </c>
      <c r="Y1179" s="27">
        <f t="shared" si="258"/>
        <v>326772.27</v>
      </c>
      <c r="Z1179" s="4" t="str" cm="1">
        <f t="array" ref="Z1179">_xlfn.IFS(YEARFRAC(F1179,G1179)&lt;1,"&lt;1 Year",YEARFRAC(F1179,G1179)&lt;=5,"1-5 Years",YEARFRAC(F1179,G1179)&gt;5,"&gt;5 Years")</f>
        <v>&gt;5 Years</v>
      </c>
      <c r="AA1179" s="24">
        <f>L1179*(_xlfn.XLOOKUP(K1179,'FX rates'!$A$2:$A$38,'FX rates'!$B$2:$B$38))</f>
        <v>166534.17413446668</v>
      </c>
      <c r="AB1179" s="24">
        <f>V1179*(_xlfn.XLOOKUP(K1179,'FX rates'!$A$2:$A$38,'FX rates'!$B$2:$B$38))</f>
        <v>218261.86223740716</v>
      </c>
      <c r="AC1179" s="24">
        <f>X1179*(_xlfn.XLOOKUP(W1179,'FX rates'!$A$2:$A$38,'FX rates'!$B$2:$B$38))</f>
        <v>188183.61677194733</v>
      </c>
      <c r="AD1179" s="24">
        <f>Y1179*(_xlfn.XLOOKUP(W1179,'FX rates'!$A$2:$A$38,'FX rates'!$B$2:$B$38))</f>
        <v>434819.52110021736</v>
      </c>
      <c r="AE1179" s="30">
        <f t="shared" si="259"/>
        <v>0.12999999999999989</v>
      </c>
      <c r="AF1179" s="31">
        <f t="shared" si="260"/>
        <v>16269.824999999983</v>
      </c>
      <c r="AG1179" s="23">
        <f t="shared" si="261"/>
        <v>51727.688102940476</v>
      </c>
      <c r="AH1179" s="35">
        <f t="shared" si="255"/>
        <v>1.3306500000756409</v>
      </c>
      <c r="AI1179" s="23">
        <f>U1179*(_xlfn.XLOOKUP(K1179,'FX rates'!$A$2:$A$38,'FX rates'!$B$2:$B$38))</f>
        <v>0</v>
      </c>
      <c r="AJ1179" s="23">
        <f>Q1179*(_xlfn.XLOOKUP(K1179,'FX rates'!$A$2:$A$38,'FX rates'!$B$2:$B$38))</f>
        <v>0</v>
      </c>
      <c r="AK1179" s="23">
        <f>R1179*(_xlfn.XLOOKUP(K1179,'FX rates'!$A$2:$A$38,'FX rates'!$B$2:$B$38))</f>
        <v>0</v>
      </c>
      <c r="AM1179" s="4"/>
      <c r="AN1179" s="4"/>
      <c r="AO1179" s="4"/>
      <c r="AP1179" s="32">
        <f t="shared" si="256"/>
        <v>0.31061305207646661</v>
      </c>
      <c r="AQ1179" s="32">
        <f t="shared" si="257"/>
        <v>0</v>
      </c>
      <c r="AR1179" s="24">
        <f t="shared" si="262"/>
        <v>185349.94500000001</v>
      </c>
      <c r="AS1179" s="24" t="str">
        <f t="shared" si="263"/>
        <v>0</v>
      </c>
      <c r="AT1179" s="24">
        <f t="shared" si="264"/>
        <v>391337.56899019564</v>
      </c>
      <c r="AU1179" s="24">
        <f t="shared" si="265"/>
        <v>43481.952110021724</v>
      </c>
    </row>
    <row r="1180" spans="1:47" x14ac:dyDescent="0.25">
      <c r="A1180" s="28" t="s">
        <v>14263</v>
      </c>
      <c r="B1180" s="28" t="s">
        <v>1818</v>
      </c>
      <c r="C1180" s="28" t="s">
        <v>1819</v>
      </c>
      <c r="D1180" s="28" t="s">
        <v>1820</v>
      </c>
      <c r="E1180" s="28" t="s">
        <v>1821</v>
      </c>
      <c r="F1180" s="29">
        <v>41834</v>
      </c>
      <c r="G1180" s="29">
        <v>44896</v>
      </c>
      <c r="H1180" s="28" t="s">
        <v>1822</v>
      </c>
      <c r="I1180" s="28" t="s">
        <v>16036</v>
      </c>
      <c r="J1180" s="28" t="s">
        <v>16041</v>
      </c>
      <c r="K1180" s="28" t="s">
        <v>1823</v>
      </c>
      <c r="L1180" s="27">
        <v>129388.60000000002</v>
      </c>
      <c r="M1180" s="4">
        <v>0</v>
      </c>
      <c r="N1180" s="27">
        <v>1540801.07</v>
      </c>
      <c r="O1180" s="27">
        <v>0</v>
      </c>
      <c r="P1180" s="27">
        <f t="shared" si="252"/>
        <v>1540801.07</v>
      </c>
      <c r="Q1180" s="27">
        <v>0</v>
      </c>
      <c r="R1180" s="27">
        <v>0</v>
      </c>
      <c r="S1180" s="27">
        <v>0</v>
      </c>
      <c r="T1180" s="27">
        <f t="shared" si="253"/>
        <v>0</v>
      </c>
      <c r="U1180" s="27">
        <v>0</v>
      </c>
      <c r="V1180" s="27">
        <f t="shared" si="254"/>
        <v>1670189.6700000002</v>
      </c>
      <c r="W1180" s="28" t="s">
        <v>1824</v>
      </c>
      <c r="X1180" s="27">
        <v>139739.68800000002</v>
      </c>
      <c r="Y1180" s="27">
        <f t="shared" si="258"/>
        <v>279479.37600000005</v>
      </c>
      <c r="Z1180" s="4" t="str" cm="1">
        <f t="array" ref="Z1180">_xlfn.IFS(YEARFRAC(F1180,G1180)&lt;1,"&lt;1 Year",YEARFRAC(F1180,G1180)&lt;=5,"1-5 Years",YEARFRAC(F1180,G1180)&gt;5,"&gt;5 Years")</f>
        <v>&gt;5 Years</v>
      </c>
      <c r="AA1180" s="24">
        <f>L1180*(_xlfn.XLOOKUP(K1180,'FX rates'!$A$2:$A$38,'FX rates'!$B$2:$B$38))</f>
        <v>172170.94059978711</v>
      </c>
      <c r="AB1180" s="24">
        <f>V1180*(_xlfn.XLOOKUP(K1180,'FX rates'!$A$2:$A$38,'FX rates'!$B$2:$B$38))</f>
        <v>2222437.8845118349</v>
      </c>
      <c r="AC1180" s="24">
        <f>X1180*(_xlfn.XLOOKUP(W1180,'FX rates'!$A$2:$A$38,'FX rates'!$B$2:$B$38))</f>
        <v>185944.61584777007</v>
      </c>
      <c r="AD1180" s="24">
        <f>Y1180*(_xlfn.XLOOKUP(W1180,'FX rates'!$A$2:$A$38,'FX rates'!$B$2:$B$38))</f>
        <v>371889.23169554013</v>
      </c>
      <c r="AE1180" s="30">
        <f t="shared" si="259"/>
        <v>7.9999999999999946E-2</v>
      </c>
      <c r="AF1180" s="31">
        <f t="shared" si="260"/>
        <v>10351.088000000003</v>
      </c>
      <c r="AG1180" s="23">
        <f t="shared" si="261"/>
        <v>2050266.9439120479</v>
      </c>
      <c r="AH1180" s="35">
        <f t="shared" si="255"/>
        <v>1.3306500000756409</v>
      </c>
      <c r="AI1180" s="23">
        <f>U1180*(_xlfn.XLOOKUP(K1180,'FX rates'!$A$2:$A$38,'FX rates'!$B$2:$B$38))</f>
        <v>0</v>
      </c>
      <c r="AJ1180" s="23">
        <f>Q1180*(_xlfn.XLOOKUP(K1180,'FX rates'!$A$2:$A$38,'FX rates'!$B$2:$B$38))</f>
        <v>0</v>
      </c>
      <c r="AK1180" s="23">
        <f>R1180*(_xlfn.XLOOKUP(K1180,'FX rates'!$A$2:$A$38,'FX rates'!$B$2:$B$38))</f>
        <v>0</v>
      </c>
      <c r="AM1180" s="4"/>
      <c r="AN1180" s="4"/>
      <c r="AO1180" s="4"/>
      <c r="AP1180" s="32">
        <f t="shared" si="256"/>
        <v>0</v>
      </c>
      <c r="AQ1180" s="32">
        <f t="shared" si="257"/>
        <v>0</v>
      </c>
      <c r="AR1180" s="24">
        <f t="shared" si="262"/>
        <v>139739.68800000002</v>
      </c>
      <c r="AS1180" s="24" t="str">
        <f t="shared" si="263"/>
        <v>0</v>
      </c>
      <c r="AT1180" s="24">
        <f t="shared" si="264"/>
        <v>334700.30852598615</v>
      </c>
      <c r="AU1180" s="24">
        <f t="shared" si="265"/>
        <v>37188.923169553978</v>
      </c>
    </row>
    <row r="1181" spans="1:47" x14ac:dyDescent="0.25">
      <c r="A1181" s="28" t="s">
        <v>14030</v>
      </c>
      <c r="B1181" s="28" t="s">
        <v>1860</v>
      </c>
      <c r="C1181" s="28" t="s">
        <v>1861</v>
      </c>
      <c r="D1181" s="28" t="s">
        <v>1862</v>
      </c>
      <c r="E1181" s="28" t="s">
        <v>1863</v>
      </c>
      <c r="F1181" s="29">
        <v>38873</v>
      </c>
      <c r="G1181" s="29">
        <v>44896</v>
      </c>
      <c r="H1181" s="28" t="s">
        <v>1864</v>
      </c>
      <c r="I1181" s="28" t="s">
        <v>16052</v>
      </c>
      <c r="J1181" s="28" t="s">
        <v>16053</v>
      </c>
      <c r="K1181" s="28" t="s">
        <v>1865</v>
      </c>
      <c r="L1181" s="27">
        <v>11107800</v>
      </c>
      <c r="M1181" s="27">
        <v>1986600</v>
      </c>
      <c r="N1181" s="27">
        <v>0</v>
      </c>
      <c r="O1181" s="27">
        <v>0</v>
      </c>
      <c r="P1181" s="27">
        <f t="shared" si="252"/>
        <v>1986600</v>
      </c>
      <c r="Q1181" s="27">
        <v>0</v>
      </c>
      <c r="R1181" s="27">
        <v>0</v>
      </c>
      <c r="S1181" s="27">
        <v>0</v>
      </c>
      <c r="T1181" s="27">
        <f t="shared" si="253"/>
        <v>0</v>
      </c>
      <c r="U1181" s="27">
        <v>0</v>
      </c>
      <c r="V1181" s="27">
        <f t="shared" si="254"/>
        <v>13094400</v>
      </c>
      <c r="W1181" s="28" t="s">
        <v>1866</v>
      </c>
      <c r="X1181" s="27">
        <v>12218580.000000002</v>
      </c>
      <c r="Y1181" s="27">
        <f t="shared" si="258"/>
        <v>26622420.000000004</v>
      </c>
      <c r="Z1181" s="4" t="str" cm="1">
        <f t="array" ref="Z1181">_xlfn.IFS(YEARFRAC(F1181,G1181)&lt;1,"&lt;1 Year",YEARFRAC(F1181,G1181)&lt;=5,"1-5 Years",YEARFRAC(F1181,G1181)&gt;5,"&gt;5 Years")</f>
        <v>&gt;5 Years</v>
      </c>
      <c r="AA1181" s="24">
        <f>L1181*(_xlfn.XLOOKUP(K1181,'FX rates'!$A$2:$A$38,'FX rates'!$B$2:$B$38))</f>
        <v>102239.40356205992</v>
      </c>
      <c r="AB1181" s="24">
        <f>V1181*(_xlfn.XLOOKUP(K1181,'FX rates'!$A$2:$A$38,'FX rates'!$B$2:$B$38))</f>
        <v>120524.64448432971</v>
      </c>
      <c r="AC1181" s="24">
        <f>X1181*(_xlfn.XLOOKUP(W1181,'FX rates'!$A$2:$A$38,'FX rates'!$B$2:$B$38))</f>
        <v>112463.34391826593</v>
      </c>
      <c r="AD1181" s="24">
        <f>Y1181*(_xlfn.XLOOKUP(W1181,'FX rates'!$A$2:$A$38,'FX rates'!$B$2:$B$38))</f>
        <v>245040.45285102862</v>
      </c>
      <c r="AE1181" s="30">
        <f t="shared" si="259"/>
        <v>0.10000000000000026</v>
      </c>
      <c r="AF1181" s="31">
        <f t="shared" si="260"/>
        <v>1110780.0000000019</v>
      </c>
      <c r="AG1181" s="23">
        <f t="shared" si="261"/>
        <v>18285.24092226979</v>
      </c>
      <c r="AH1181" s="35">
        <f t="shared" si="255"/>
        <v>9.2042891987666256E-3</v>
      </c>
      <c r="AI1181" s="23">
        <f>U1181*(_xlfn.XLOOKUP(K1181,'FX rates'!$A$2:$A$38,'FX rates'!$B$2:$B$38))</f>
        <v>0</v>
      </c>
      <c r="AJ1181" s="23">
        <f>Q1181*(_xlfn.XLOOKUP(K1181,'FX rates'!$A$2:$A$38,'FX rates'!$B$2:$B$38))</f>
        <v>0</v>
      </c>
      <c r="AK1181" s="23">
        <f>R1181*(_xlfn.XLOOKUP(K1181,'FX rates'!$A$2:$A$38,'FX rates'!$B$2:$B$38))</f>
        <v>0</v>
      </c>
      <c r="AM1181" s="4"/>
      <c r="AN1181" s="4"/>
      <c r="AO1181" s="4"/>
      <c r="AP1181" s="32">
        <f t="shared" si="256"/>
        <v>0.17884729649435532</v>
      </c>
      <c r="AQ1181" s="32">
        <f t="shared" si="257"/>
        <v>0</v>
      </c>
      <c r="AR1181" s="24">
        <f t="shared" si="262"/>
        <v>14403840.000000002</v>
      </c>
      <c r="AS1181" s="24" t="str">
        <f t="shared" si="263"/>
        <v>0</v>
      </c>
      <c r="AT1181" s="24">
        <f t="shared" si="264"/>
        <v>220536.40756592577</v>
      </c>
      <c r="AU1181" s="24">
        <f t="shared" si="265"/>
        <v>24504.045285102853</v>
      </c>
    </row>
    <row r="1182" spans="1:47" x14ac:dyDescent="0.25">
      <c r="A1182" s="28" t="s">
        <v>14264</v>
      </c>
      <c r="B1182" s="28" t="s">
        <v>1825</v>
      </c>
      <c r="C1182" s="28" t="s">
        <v>1826</v>
      </c>
      <c r="D1182" s="28" t="s">
        <v>1827</v>
      </c>
      <c r="E1182" s="28" t="s">
        <v>1828</v>
      </c>
      <c r="F1182" s="29">
        <v>41834</v>
      </c>
      <c r="G1182" s="29">
        <v>44896</v>
      </c>
      <c r="H1182" s="28" t="s">
        <v>1829</v>
      </c>
      <c r="I1182" s="28" t="s">
        <v>16043</v>
      </c>
      <c r="J1182" s="28" t="s">
        <v>16034</v>
      </c>
      <c r="K1182" s="28" t="s">
        <v>1830</v>
      </c>
      <c r="L1182" s="27">
        <v>62315.000000000007</v>
      </c>
      <c r="M1182" s="27">
        <v>19166.400000000001</v>
      </c>
      <c r="N1182" s="27">
        <v>0</v>
      </c>
      <c r="O1182" s="27">
        <v>0</v>
      </c>
      <c r="P1182" s="27">
        <f t="shared" si="252"/>
        <v>19166.400000000001</v>
      </c>
      <c r="Q1182" s="27">
        <v>0</v>
      </c>
      <c r="R1182" s="27">
        <v>0</v>
      </c>
      <c r="S1182" s="27">
        <v>0</v>
      </c>
      <c r="T1182" s="27">
        <f t="shared" si="253"/>
        <v>0</v>
      </c>
      <c r="U1182" s="27">
        <v>0</v>
      </c>
      <c r="V1182" s="27">
        <f t="shared" si="254"/>
        <v>81481.400000000009</v>
      </c>
      <c r="W1182" s="28" t="s">
        <v>1831</v>
      </c>
      <c r="X1182" s="27">
        <v>63561.30000000001</v>
      </c>
      <c r="Y1182" s="27">
        <f t="shared" si="258"/>
        <v>146672.32800000001</v>
      </c>
      <c r="Z1182" s="4" t="str" cm="1">
        <f t="array" ref="Z1182">_xlfn.IFS(YEARFRAC(F1182,G1182)&lt;1,"&lt;1 Year",YEARFRAC(F1182,G1182)&lt;=5,"1-5 Years",YEARFRAC(F1182,G1182)&gt;5,"&gt;5 Years")</f>
        <v>&gt;5 Years</v>
      </c>
      <c r="AA1182" s="24">
        <f>L1182*(_xlfn.XLOOKUP(K1182,'FX rates'!$A$2:$A$38,'FX rates'!$B$2:$B$38))</f>
        <v>82919.454754713573</v>
      </c>
      <c r="AB1182" s="24">
        <f>V1182*(_xlfn.XLOOKUP(K1182,'FX rates'!$A$2:$A$38,'FX rates'!$B$2:$B$38))</f>
        <v>108423.22491616334</v>
      </c>
      <c r="AC1182" s="24">
        <f>X1182*(_xlfn.XLOOKUP(W1182,'FX rates'!$A$2:$A$38,'FX rates'!$B$2:$B$38))</f>
        <v>84577.843849807847</v>
      </c>
      <c r="AD1182" s="24">
        <f>Y1182*(_xlfn.XLOOKUP(W1182,'FX rates'!$A$2:$A$38,'FX rates'!$B$2:$B$38))</f>
        <v>195169.53326429444</v>
      </c>
      <c r="AE1182" s="30">
        <f t="shared" si="259"/>
        <v>2.0000000000000021E-2</v>
      </c>
      <c r="AF1182" s="31">
        <f t="shared" si="260"/>
        <v>1246.3000000000029</v>
      </c>
      <c r="AG1182" s="23">
        <f t="shared" si="261"/>
        <v>25503.770161449764</v>
      </c>
      <c r="AH1182" s="35">
        <f t="shared" si="255"/>
        <v>1.3306500000756409</v>
      </c>
      <c r="AI1182" s="23">
        <f>U1182*(_xlfn.XLOOKUP(K1182,'FX rates'!$A$2:$A$38,'FX rates'!$B$2:$B$38))</f>
        <v>0</v>
      </c>
      <c r="AJ1182" s="23">
        <f>Q1182*(_xlfn.XLOOKUP(K1182,'FX rates'!$A$2:$A$38,'FX rates'!$B$2:$B$38))</f>
        <v>0</v>
      </c>
      <c r="AK1182" s="23">
        <f>R1182*(_xlfn.XLOOKUP(K1182,'FX rates'!$A$2:$A$38,'FX rates'!$B$2:$B$38))</f>
        <v>0</v>
      </c>
      <c r="AM1182" s="4"/>
      <c r="AN1182" s="4"/>
      <c r="AO1182" s="4"/>
      <c r="AP1182" s="32">
        <f t="shared" si="256"/>
        <v>0.30757281553398058</v>
      </c>
      <c r="AQ1182" s="32">
        <f t="shared" si="257"/>
        <v>0</v>
      </c>
      <c r="AR1182" s="24">
        <f t="shared" si="262"/>
        <v>83111.028000000006</v>
      </c>
      <c r="AS1182" s="24" t="str">
        <f t="shared" si="263"/>
        <v>0</v>
      </c>
      <c r="AT1182" s="24">
        <f t="shared" si="264"/>
        <v>175652.579937865</v>
      </c>
      <c r="AU1182" s="24">
        <f t="shared" si="265"/>
        <v>19516.953326429444</v>
      </c>
    </row>
    <row r="1183" spans="1:47" x14ac:dyDescent="0.25">
      <c r="A1183" s="28" t="s">
        <v>14265</v>
      </c>
      <c r="B1183" s="28" t="s">
        <v>1832</v>
      </c>
      <c r="C1183" s="28" t="s">
        <v>1833</v>
      </c>
      <c r="D1183" s="28" t="s">
        <v>1834</v>
      </c>
      <c r="E1183" s="28" t="s">
        <v>1835</v>
      </c>
      <c r="F1183" s="29">
        <v>41813</v>
      </c>
      <c r="G1183" s="29">
        <v>44896</v>
      </c>
      <c r="H1183" s="28" t="s">
        <v>1836</v>
      </c>
      <c r="I1183" s="28" t="s">
        <v>16042</v>
      </c>
      <c r="J1183" s="4" t="s">
        <v>16046</v>
      </c>
      <c r="K1183" s="28" t="s">
        <v>1837</v>
      </c>
      <c r="L1183" s="27">
        <v>113877.83000000002</v>
      </c>
      <c r="M1183" s="27">
        <v>122759.99999999999</v>
      </c>
      <c r="N1183" s="27">
        <v>0</v>
      </c>
      <c r="O1183" s="27">
        <v>0</v>
      </c>
      <c r="P1183" s="27">
        <f t="shared" si="252"/>
        <v>122759.99999999999</v>
      </c>
      <c r="Q1183" s="27">
        <v>0</v>
      </c>
      <c r="R1183" s="27">
        <v>0</v>
      </c>
      <c r="S1183" s="27">
        <v>0</v>
      </c>
      <c r="T1183" s="27">
        <f t="shared" si="253"/>
        <v>0</v>
      </c>
      <c r="U1183" s="27">
        <v>0</v>
      </c>
      <c r="V1183" s="27">
        <f t="shared" si="254"/>
        <v>236637.83000000002</v>
      </c>
      <c r="W1183" s="28" t="s">
        <v>1838</v>
      </c>
      <c r="X1183" s="27">
        <v>118432.94320000002</v>
      </c>
      <c r="Y1183" s="27">
        <f t="shared" si="258"/>
        <v>364536.28640000004</v>
      </c>
      <c r="Z1183" s="4" t="str" cm="1">
        <f t="array" ref="Z1183">_xlfn.IFS(YEARFRAC(F1183,G1183)&lt;1,"&lt;1 Year",YEARFRAC(F1183,G1183)&lt;=5,"1-5 Years",YEARFRAC(F1183,G1183)&gt;5,"&gt;5 Years")</f>
        <v>&gt;5 Years</v>
      </c>
      <c r="AA1183" s="24">
        <f>L1183*(_xlfn.XLOOKUP(K1183,'FX rates'!$A$2:$A$38,'FX rates'!$B$2:$B$38))</f>
        <v>151531.53449811385</v>
      </c>
      <c r="AB1183" s="24">
        <f>V1183*(_xlfn.XLOOKUP(K1183,'FX rates'!$A$2:$A$38,'FX rates'!$B$2:$B$38))</f>
        <v>314882.12850739952</v>
      </c>
      <c r="AC1183" s="24">
        <f>X1183*(_xlfn.XLOOKUP(W1183,'FX rates'!$A$2:$A$38,'FX rates'!$B$2:$B$38))</f>
        <v>157592.79587803842</v>
      </c>
      <c r="AD1183" s="24">
        <f>Y1183*(_xlfn.XLOOKUP(W1183,'FX rates'!$A$2:$A$38,'FX rates'!$B$2:$B$38))</f>
        <v>485070.2095257339</v>
      </c>
      <c r="AE1183" s="30">
        <f t="shared" si="259"/>
        <v>4.0000000000000133E-2</v>
      </c>
      <c r="AF1183" s="31">
        <f t="shared" si="260"/>
        <v>4555.1132000000071</v>
      </c>
      <c r="AG1183" s="23">
        <f t="shared" si="261"/>
        <v>163350.59400928568</v>
      </c>
      <c r="AH1183" s="35">
        <f t="shared" si="255"/>
        <v>1.3306500000756409</v>
      </c>
      <c r="AI1183" s="23">
        <f>U1183*(_xlfn.XLOOKUP(K1183,'FX rates'!$A$2:$A$38,'FX rates'!$B$2:$B$38))</f>
        <v>0</v>
      </c>
      <c r="AJ1183" s="23">
        <f>Q1183*(_xlfn.XLOOKUP(K1183,'FX rates'!$A$2:$A$38,'FX rates'!$B$2:$B$38))</f>
        <v>0</v>
      </c>
      <c r="AK1183" s="23">
        <f>R1183*(_xlfn.XLOOKUP(K1183,'FX rates'!$A$2:$A$38,'FX rates'!$B$2:$B$38))</f>
        <v>0</v>
      </c>
      <c r="AM1183" s="4"/>
      <c r="AN1183" s="4"/>
      <c r="AO1183" s="4"/>
      <c r="AP1183" s="32">
        <f t="shared" si="256"/>
        <v>1.0779973590996594</v>
      </c>
      <c r="AQ1183" s="32">
        <f t="shared" si="257"/>
        <v>0</v>
      </c>
      <c r="AR1183" s="24">
        <f t="shared" si="262"/>
        <v>246103.3432</v>
      </c>
      <c r="AS1183" s="24" t="str">
        <f t="shared" si="263"/>
        <v>0</v>
      </c>
      <c r="AT1183" s="24">
        <f t="shared" si="264"/>
        <v>436563.1885731605</v>
      </c>
      <c r="AU1183" s="24">
        <f t="shared" si="265"/>
        <v>48507.020952573395</v>
      </c>
    </row>
    <row r="1184" spans="1:47" x14ac:dyDescent="0.25">
      <c r="A1184" s="28" t="s">
        <v>14266</v>
      </c>
      <c r="B1184" s="28" t="s">
        <v>1839</v>
      </c>
      <c r="C1184" s="28" t="s">
        <v>1840</v>
      </c>
      <c r="D1184" s="28" t="s">
        <v>1841</v>
      </c>
      <c r="E1184" s="28" t="s">
        <v>1842</v>
      </c>
      <c r="F1184" s="29">
        <v>41827</v>
      </c>
      <c r="G1184" s="29">
        <v>44896</v>
      </c>
      <c r="H1184" s="28" t="s">
        <v>1843</v>
      </c>
      <c r="I1184" s="28" t="s">
        <v>16043</v>
      </c>
      <c r="J1184" s="28" t="s">
        <v>16035</v>
      </c>
      <c r="K1184" s="28" t="s">
        <v>1844</v>
      </c>
      <c r="L1184" s="27">
        <v>83275.5</v>
      </c>
      <c r="M1184" s="27">
        <v>32010</v>
      </c>
      <c r="N1184" s="27">
        <v>0</v>
      </c>
      <c r="O1184" s="27">
        <v>0</v>
      </c>
      <c r="P1184" s="27">
        <f t="shared" si="252"/>
        <v>32010</v>
      </c>
      <c r="Q1184" s="27">
        <v>0</v>
      </c>
      <c r="R1184" s="27">
        <v>0</v>
      </c>
      <c r="S1184" s="27">
        <v>0</v>
      </c>
      <c r="T1184" s="27">
        <f t="shared" si="253"/>
        <v>0</v>
      </c>
      <c r="U1184" s="27">
        <v>0</v>
      </c>
      <c r="V1184" s="27">
        <f t="shared" si="254"/>
        <v>115285.5</v>
      </c>
      <c r="W1184" s="28" t="s">
        <v>1845</v>
      </c>
      <c r="X1184" s="27">
        <v>90770.295000000013</v>
      </c>
      <c r="Y1184" s="27">
        <f t="shared" si="258"/>
        <v>216431.49000000002</v>
      </c>
      <c r="Z1184" s="4" t="str" cm="1">
        <f t="array" ref="Z1184">_xlfn.IFS(YEARFRAC(F1184,G1184)&lt;1,"&lt;1 Year",YEARFRAC(F1184,G1184)&lt;=5,"1-5 Years",YEARFRAC(F1184,G1184)&gt;5,"&gt;5 Years")</f>
        <v>&gt;5 Years</v>
      </c>
      <c r="AA1184" s="24">
        <f>L1184*(_xlfn.XLOOKUP(K1184,'FX rates'!$A$2:$A$38,'FX rates'!$B$2:$B$38))</f>
        <v>110810.54408129904</v>
      </c>
      <c r="AB1184" s="24">
        <f>V1184*(_xlfn.XLOOKUP(K1184,'FX rates'!$A$2:$A$38,'FX rates'!$B$2:$B$38))</f>
        <v>153404.6505837203</v>
      </c>
      <c r="AC1184" s="24">
        <f>X1184*(_xlfn.XLOOKUP(W1184,'FX rates'!$A$2:$A$38,'FX rates'!$B$2:$B$38))</f>
        <v>120783.49304861597</v>
      </c>
      <c r="AD1184" s="24">
        <f>Y1184*(_xlfn.XLOOKUP(W1184,'FX rates'!$A$2:$A$38,'FX rates'!$B$2:$B$38))</f>
        <v>287994.56218487112</v>
      </c>
      <c r="AE1184" s="30">
        <f t="shared" si="259"/>
        <v>9.0000000000000149E-2</v>
      </c>
      <c r="AF1184" s="31">
        <f t="shared" si="260"/>
        <v>7494.7950000000128</v>
      </c>
      <c r="AG1184" s="23">
        <f t="shared" si="261"/>
        <v>42594.106502421258</v>
      </c>
      <c r="AH1184" s="35">
        <f t="shared" si="255"/>
        <v>1.3306500000756409</v>
      </c>
      <c r="AI1184" s="23">
        <f>U1184*(_xlfn.XLOOKUP(K1184,'FX rates'!$A$2:$A$38,'FX rates'!$B$2:$B$38))</f>
        <v>0</v>
      </c>
      <c r="AJ1184" s="23">
        <f>Q1184*(_xlfn.XLOOKUP(K1184,'FX rates'!$A$2:$A$38,'FX rates'!$B$2:$B$38))</f>
        <v>0</v>
      </c>
      <c r="AK1184" s="23">
        <f>R1184*(_xlfn.XLOOKUP(K1184,'FX rates'!$A$2:$A$38,'FX rates'!$B$2:$B$38))</f>
        <v>0</v>
      </c>
      <c r="AM1184" s="4"/>
      <c r="AN1184" s="4"/>
      <c r="AO1184" s="4"/>
      <c r="AP1184" s="32">
        <f t="shared" si="256"/>
        <v>0.38438676441450365</v>
      </c>
      <c r="AQ1184" s="32">
        <f t="shared" si="257"/>
        <v>0</v>
      </c>
      <c r="AR1184" s="24">
        <f t="shared" si="262"/>
        <v>125661.19500000001</v>
      </c>
      <c r="AS1184" s="24" t="str">
        <f t="shared" si="263"/>
        <v>0</v>
      </c>
      <c r="AT1184" s="24">
        <f t="shared" si="264"/>
        <v>259195.105966384</v>
      </c>
      <c r="AU1184" s="24">
        <f t="shared" si="265"/>
        <v>28799.456218487117</v>
      </c>
    </row>
    <row r="1185" spans="1:47" x14ac:dyDescent="0.25">
      <c r="A1185" s="28" t="s">
        <v>14267</v>
      </c>
      <c r="B1185" s="28" t="s">
        <v>1846</v>
      </c>
      <c r="C1185" s="28" t="s">
        <v>1847</v>
      </c>
      <c r="D1185" s="28" t="s">
        <v>1848</v>
      </c>
      <c r="E1185" s="28" t="s">
        <v>1849</v>
      </c>
      <c r="F1185" s="29">
        <v>41834</v>
      </c>
      <c r="G1185" s="29">
        <v>44896</v>
      </c>
      <c r="H1185" s="28" t="s">
        <v>1850</v>
      </c>
      <c r="I1185" s="28" t="s">
        <v>16040</v>
      </c>
      <c r="J1185" s="28" t="s">
        <v>16051</v>
      </c>
      <c r="K1185" s="28" t="s">
        <v>1851</v>
      </c>
      <c r="L1185" s="27">
        <v>177320</v>
      </c>
      <c r="M1185" s="27">
        <v>141570</v>
      </c>
      <c r="N1185" s="27">
        <v>0</v>
      </c>
      <c r="O1185" s="27">
        <v>0</v>
      </c>
      <c r="P1185" s="27">
        <f t="shared" si="252"/>
        <v>141570</v>
      </c>
      <c r="Q1185" s="27">
        <v>0</v>
      </c>
      <c r="R1185" s="27">
        <v>0</v>
      </c>
      <c r="S1185" s="27">
        <v>0</v>
      </c>
      <c r="T1185" s="27">
        <f t="shared" si="253"/>
        <v>0</v>
      </c>
      <c r="U1185" s="27">
        <v>0</v>
      </c>
      <c r="V1185" s="27">
        <f t="shared" si="254"/>
        <v>318890</v>
      </c>
      <c r="W1185" s="28" t="s">
        <v>1852</v>
      </c>
      <c r="X1185" s="27">
        <v>182639.6</v>
      </c>
      <c r="Y1185" s="27">
        <f t="shared" si="258"/>
        <v>511096.30000000005</v>
      </c>
      <c r="Z1185" s="4" t="str" cm="1">
        <f t="array" ref="Z1185">_xlfn.IFS(YEARFRAC(F1185,G1185)&lt;1,"&lt;1 Year",YEARFRAC(F1185,G1185)&lt;=5,"1-5 Years",YEARFRAC(F1185,G1185)&gt;5,"&gt;5 Years")</f>
        <v>&gt;5 Years</v>
      </c>
      <c r="AA1185" s="24">
        <f>L1185*(_xlfn.XLOOKUP(K1185,'FX rates'!$A$2:$A$38,'FX rates'!$B$2:$B$38))</f>
        <v>177320</v>
      </c>
      <c r="AB1185" s="24">
        <f>V1185*(_xlfn.XLOOKUP(K1185,'FX rates'!$A$2:$A$38,'FX rates'!$B$2:$B$38))</f>
        <v>318890</v>
      </c>
      <c r="AC1185" s="24">
        <f>X1185*(_xlfn.XLOOKUP(W1185,'FX rates'!$A$2:$A$38,'FX rates'!$B$2:$B$38))</f>
        <v>182639.6</v>
      </c>
      <c r="AD1185" s="24">
        <f>Y1185*(_xlfn.XLOOKUP(W1185,'FX rates'!$A$2:$A$38,'FX rates'!$B$2:$B$38))</f>
        <v>511096.30000000005</v>
      </c>
      <c r="AE1185" s="30">
        <f t="shared" si="259"/>
        <v>3.0000000000000034E-2</v>
      </c>
      <c r="AF1185" s="31">
        <f t="shared" si="260"/>
        <v>5319.6000000000058</v>
      </c>
      <c r="AG1185" s="23">
        <f t="shared" si="261"/>
        <v>141570</v>
      </c>
      <c r="AH1185" s="35">
        <f t="shared" si="255"/>
        <v>1</v>
      </c>
      <c r="AI1185" s="23">
        <f>U1185*(_xlfn.XLOOKUP(K1185,'FX rates'!$A$2:$A$38,'FX rates'!$B$2:$B$38))</f>
        <v>0</v>
      </c>
      <c r="AJ1185" s="23">
        <f>Q1185*(_xlfn.XLOOKUP(K1185,'FX rates'!$A$2:$A$38,'FX rates'!$B$2:$B$38))</f>
        <v>0</v>
      </c>
      <c r="AK1185" s="23">
        <f>R1185*(_xlfn.XLOOKUP(K1185,'FX rates'!$A$2:$A$38,'FX rates'!$B$2:$B$38))</f>
        <v>0</v>
      </c>
      <c r="AM1185" s="4"/>
      <c r="AN1185" s="4"/>
      <c r="AO1185" s="4"/>
      <c r="AP1185" s="32">
        <f t="shared" si="256"/>
        <v>0.79838709677419351</v>
      </c>
      <c r="AQ1185" s="32">
        <f t="shared" si="257"/>
        <v>0</v>
      </c>
      <c r="AR1185" s="24">
        <f t="shared" si="262"/>
        <v>328456.7</v>
      </c>
      <c r="AS1185" s="24" t="str">
        <f t="shared" si="263"/>
        <v>0</v>
      </c>
      <c r="AT1185" s="24">
        <f t="shared" si="264"/>
        <v>459986.67000000004</v>
      </c>
      <c r="AU1185" s="24">
        <f t="shared" si="265"/>
        <v>51109.630000000005</v>
      </c>
    </row>
    <row r="1186" spans="1:47" x14ac:dyDescent="0.25">
      <c r="A1186" s="28" t="s">
        <v>14268</v>
      </c>
      <c r="B1186" s="28" t="s">
        <v>1853</v>
      </c>
      <c r="C1186" s="28" t="s">
        <v>1854</v>
      </c>
      <c r="D1186" s="28" t="s">
        <v>1855</v>
      </c>
      <c r="E1186" s="28" t="s">
        <v>1856</v>
      </c>
      <c r="F1186" s="29">
        <v>41820</v>
      </c>
      <c r="G1186" s="29">
        <v>44896</v>
      </c>
      <c r="H1186" s="28" t="s">
        <v>1857</v>
      </c>
      <c r="I1186" s="28" t="s">
        <v>16052</v>
      </c>
      <c r="J1186" s="28" t="s">
        <v>16044</v>
      </c>
      <c r="K1186" s="28" t="s">
        <v>1858</v>
      </c>
      <c r="L1186" s="27">
        <v>188801.24999999997</v>
      </c>
      <c r="M1186" s="27">
        <v>102850.00000000001</v>
      </c>
      <c r="N1186" s="27">
        <v>0</v>
      </c>
      <c r="O1186" s="27">
        <v>0</v>
      </c>
      <c r="P1186" s="27">
        <f t="shared" si="252"/>
        <v>102850.00000000001</v>
      </c>
      <c r="Q1186" s="27">
        <v>0</v>
      </c>
      <c r="R1186" s="27">
        <v>0</v>
      </c>
      <c r="S1186" s="27">
        <v>0</v>
      </c>
      <c r="T1186" s="27">
        <f t="shared" si="253"/>
        <v>0</v>
      </c>
      <c r="U1186" s="27">
        <v>0</v>
      </c>
      <c r="V1186" s="27">
        <f t="shared" si="254"/>
        <v>291651.25</v>
      </c>
      <c r="W1186" s="28" t="s">
        <v>1859</v>
      </c>
      <c r="X1186" s="27">
        <v>194465.28749999998</v>
      </c>
      <c r="Y1186" s="27">
        <f t="shared" si="258"/>
        <v>494866.07500000001</v>
      </c>
      <c r="Z1186" s="4" t="str" cm="1">
        <f t="array" ref="Z1186">_xlfn.IFS(YEARFRAC(F1186,G1186)&lt;1,"&lt;1 Year",YEARFRAC(F1186,G1186)&lt;=5,"1-5 Years",YEARFRAC(F1186,G1186)&gt;5,"&gt;5 Years")</f>
        <v>&gt;5 Years</v>
      </c>
      <c r="AA1186" s="24">
        <f>L1186*(_xlfn.XLOOKUP(K1186,'FX rates'!$A$2:$A$38,'FX rates'!$B$2:$B$38))</f>
        <v>188801.24999999997</v>
      </c>
      <c r="AB1186" s="24">
        <f>V1186*(_xlfn.XLOOKUP(K1186,'FX rates'!$A$2:$A$38,'FX rates'!$B$2:$B$38))</f>
        <v>291651.25</v>
      </c>
      <c r="AC1186" s="24">
        <f>X1186*(_xlfn.XLOOKUP(W1186,'FX rates'!$A$2:$A$38,'FX rates'!$B$2:$B$38))</f>
        <v>194465.28749999998</v>
      </c>
      <c r="AD1186" s="24">
        <f>Y1186*(_xlfn.XLOOKUP(W1186,'FX rates'!$A$2:$A$38,'FX rates'!$B$2:$B$38))</f>
        <v>494866.07500000001</v>
      </c>
      <c r="AE1186" s="30">
        <f t="shared" si="259"/>
        <v>3.0000000000000037E-2</v>
      </c>
      <c r="AF1186" s="31">
        <f t="shared" si="260"/>
        <v>5664.0375000000058</v>
      </c>
      <c r="AG1186" s="23">
        <f t="shared" si="261"/>
        <v>102850.00000000003</v>
      </c>
      <c r="AH1186" s="35">
        <f t="shared" si="255"/>
        <v>1</v>
      </c>
      <c r="AI1186" s="23">
        <f>U1186*(_xlfn.XLOOKUP(K1186,'FX rates'!$A$2:$A$38,'FX rates'!$B$2:$B$38))</f>
        <v>0</v>
      </c>
      <c r="AJ1186" s="23">
        <f>Q1186*(_xlfn.XLOOKUP(K1186,'FX rates'!$A$2:$A$38,'FX rates'!$B$2:$B$38))</f>
        <v>0</v>
      </c>
      <c r="AK1186" s="23">
        <f>R1186*(_xlfn.XLOOKUP(K1186,'FX rates'!$A$2:$A$38,'FX rates'!$B$2:$B$38))</f>
        <v>0</v>
      </c>
      <c r="AM1186" s="4"/>
      <c r="AN1186" s="4"/>
      <c r="AO1186" s="4"/>
      <c r="AP1186" s="32">
        <f t="shared" si="256"/>
        <v>0.54475274925351413</v>
      </c>
      <c r="AQ1186" s="32">
        <f t="shared" si="257"/>
        <v>0</v>
      </c>
      <c r="AR1186" s="24">
        <f t="shared" si="262"/>
        <v>300400.78750000003</v>
      </c>
      <c r="AS1186" s="24" t="str">
        <f t="shared" si="263"/>
        <v>0</v>
      </c>
      <c r="AT1186" s="24">
        <f t="shared" si="264"/>
        <v>445379.46750000003</v>
      </c>
      <c r="AU1186" s="24">
        <f t="shared" si="265"/>
        <v>49486.607499999984</v>
      </c>
    </row>
    <row r="1187" spans="1:47" x14ac:dyDescent="0.25">
      <c r="A1187" s="28" t="s">
        <v>14269</v>
      </c>
      <c r="B1187" s="28" t="s">
        <v>7716</v>
      </c>
      <c r="C1187" s="28" t="s">
        <v>7717</v>
      </c>
      <c r="D1187" s="28" t="s">
        <v>7718</v>
      </c>
      <c r="E1187" s="28" t="s">
        <v>7719</v>
      </c>
      <c r="F1187" s="29">
        <v>41848</v>
      </c>
      <c r="G1187" s="29">
        <v>44896</v>
      </c>
      <c r="H1187" s="28" t="s">
        <v>7720</v>
      </c>
      <c r="I1187" s="28" t="s">
        <v>16046</v>
      </c>
      <c r="J1187" s="28" t="s">
        <v>16056</v>
      </c>
      <c r="K1187" s="28" t="s">
        <v>7721</v>
      </c>
      <c r="L1187" s="27">
        <v>152862.6</v>
      </c>
      <c r="M1187" s="27">
        <v>38258</v>
      </c>
      <c r="N1187" s="27">
        <v>0</v>
      </c>
      <c r="O1187" s="27">
        <v>0</v>
      </c>
      <c r="P1187" s="27">
        <f t="shared" si="252"/>
        <v>38258</v>
      </c>
      <c r="Q1187" s="27">
        <v>0</v>
      </c>
      <c r="R1187" s="27">
        <v>0</v>
      </c>
      <c r="S1187" s="27">
        <v>0</v>
      </c>
      <c r="T1187" s="27">
        <f t="shared" si="253"/>
        <v>0</v>
      </c>
      <c r="U1187" s="27">
        <v>0</v>
      </c>
      <c r="V1187" s="27">
        <f t="shared" si="254"/>
        <v>191120.6</v>
      </c>
      <c r="W1187" s="28" t="s">
        <v>7722</v>
      </c>
      <c r="X1187" s="27">
        <v>172734.73799999998</v>
      </c>
      <c r="Y1187" s="27">
        <f t="shared" si="258"/>
        <v>388701.01599999995</v>
      </c>
      <c r="Z1187" s="4" t="str" cm="1">
        <f t="array" ref="Z1187">_xlfn.IFS(YEARFRAC(F1187,G1187)&lt;1,"&lt;1 Year",YEARFRAC(F1187,G1187)&lt;=5,"1-5 Years",YEARFRAC(F1187,G1187)&gt;5,"&gt;5 Years")</f>
        <v>&gt;5 Years</v>
      </c>
      <c r="AA1187" s="24">
        <f>L1187*(_xlfn.XLOOKUP(K1187,'FX rates'!$A$2:$A$38,'FX rates'!$B$2:$B$38))</f>
        <v>152862.6</v>
      </c>
      <c r="AB1187" s="24">
        <f>V1187*(_xlfn.XLOOKUP(K1187,'FX rates'!$A$2:$A$38,'FX rates'!$B$2:$B$38))</f>
        <v>191120.6</v>
      </c>
      <c r="AC1187" s="24">
        <f>X1187*(_xlfn.XLOOKUP(W1187,'FX rates'!$A$2:$A$38,'FX rates'!$B$2:$B$38))</f>
        <v>172734.73799999998</v>
      </c>
      <c r="AD1187" s="24">
        <f>Y1187*(_xlfn.XLOOKUP(W1187,'FX rates'!$A$2:$A$38,'FX rates'!$B$2:$B$38))</f>
        <v>388701.01599999995</v>
      </c>
      <c r="AE1187" s="30">
        <f t="shared" si="259"/>
        <v>0.12999999999999984</v>
      </c>
      <c r="AF1187" s="31">
        <f t="shared" si="260"/>
        <v>19872.137999999977</v>
      </c>
      <c r="AG1187" s="23">
        <f t="shared" si="261"/>
        <v>38258</v>
      </c>
      <c r="AH1187" s="35">
        <f t="shared" si="255"/>
        <v>1</v>
      </c>
      <c r="AI1187" s="23">
        <f>U1187*(_xlfn.XLOOKUP(K1187,'FX rates'!$A$2:$A$38,'FX rates'!$B$2:$B$38))</f>
        <v>0</v>
      </c>
      <c r="AJ1187" s="23">
        <f>Q1187*(_xlfn.XLOOKUP(K1187,'FX rates'!$A$2:$A$38,'FX rates'!$B$2:$B$38))</f>
        <v>0</v>
      </c>
      <c r="AK1187" s="23">
        <f>R1187*(_xlfn.XLOOKUP(K1187,'FX rates'!$A$2:$A$38,'FX rates'!$B$2:$B$38))</f>
        <v>0</v>
      </c>
      <c r="AM1187" s="4"/>
      <c r="AN1187" s="4"/>
      <c r="AO1187" s="4"/>
      <c r="AP1187" s="32">
        <f t="shared" si="256"/>
        <v>0.25027704618395863</v>
      </c>
      <c r="AQ1187" s="32">
        <f t="shared" si="257"/>
        <v>0</v>
      </c>
      <c r="AR1187" s="24">
        <f t="shared" si="262"/>
        <v>215966.27799999996</v>
      </c>
      <c r="AS1187" s="24" t="str">
        <f t="shared" si="263"/>
        <v>0</v>
      </c>
      <c r="AT1187" s="24">
        <f t="shared" si="264"/>
        <v>349830.91439999995</v>
      </c>
      <c r="AU1187" s="24">
        <f t="shared" si="265"/>
        <v>38870.101599999995</v>
      </c>
    </row>
    <row r="1188" spans="1:47" x14ac:dyDescent="0.25">
      <c r="A1188" s="28" t="s">
        <v>14270</v>
      </c>
      <c r="B1188" s="28" t="s">
        <v>1867</v>
      </c>
      <c r="C1188" s="28" t="s">
        <v>1868</v>
      </c>
      <c r="D1188" s="28" t="s">
        <v>1869</v>
      </c>
      <c r="E1188" s="28" t="s">
        <v>1870</v>
      </c>
      <c r="F1188" s="29">
        <v>41855</v>
      </c>
      <c r="G1188" s="29">
        <v>44896</v>
      </c>
      <c r="H1188" s="28" t="s">
        <v>1871</v>
      </c>
      <c r="I1188" s="28" t="s">
        <v>16053</v>
      </c>
      <c r="J1188" s="28" t="s">
        <v>16048</v>
      </c>
      <c r="K1188" s="28" t="s">
        <v>1872</v>
      </c>
      <c r="L1188" s="27">
        <v>274725.00000000006</v>
      </c>
      <c r="M1188" s="27">
        <v>287100</v>
      </c>
      <c r="N1188" s="27">
        <v>108000</v>
      </c>
      <c r="O1188" s="27">
        <v>0</v>
      </c>
      <c r="P1188" s="27">
        <f t="shared" si="252"/>
        <v>395100</v>
      </c>
      <c r="Q1188" s="27">
        <v>0</v>
      </c>
      <c r="R1188" s="27">
        <v>0</v>
      </c>
      <c r="S1188" s="27">
        <v>0</v>
      </c>
      <c r="T1188" s="27">
        <f t="shared" si="253"/>
        <v>0</v>
      </c>
      <c r="U1188" s="27">
        <v>0</v>
      </c>
      <c r="V1188" s="27">
        <f t="shared" si="254"/>
        <v>669825</v>
      </c>
      <c r="W1188" s="28" t="s">
        <v>1873</v>
      </c>
      <c r="X1188" s="27">
        <v>304944.75000000012</v>
      </c>
      <c r="Y1188" s="27">
        <f t="shared" si="258"/>
        <v>928570.50000000035</v>
      </c>
      <c r="Z1188" s="4" t="str" cm="1">
        <f t="array" ref="Z1188">_xlfn.IFS(YEARFRAC(F1188,G1188)&lt;1,"&lt;1 Year",YEARFRAC(F1188,G1188)&lt;=5,"1-5 Years",YEARFRAC(F1188,G1188)&gt;5,"&gt;5 Years")</f>
        <v>&gt;5 Years</v>
      </c>
      <c r="AA1188" s="24">
        <f>L1188*(_xlfn.XLOOKUP(K1188,'FX rates'!$A$2:$A$38,'FX rates'!$B$2:$B$38))</f>
        <v>274725.00000000006</v>
      </c>
      <c r="AB1188" s="24">
        <f>V1188*(_xlfn.XLOOKUP(K1188,'FX rates'!$A$2:$A$38,'FX rates'!$B$2:$B$38))</f>
        <v>669825</v>
      </c>
      <c r="AC1188" s="24">
        <f>X1188*(_xlfn.XLOOKUP(W1188,'FX rates'!$A$2:$A$38,'FX rates'!$B$2:$B$38))</f>
        <v>304944.75000000012</v>
      </c>
      <c r="AD1188" s="24">
        <f>Y1188*(_xlfn.XLOOKUP(W1188,'FX rates'!$A$2:$A$38,'FX rates'!$B$2:$B$38))</f>
        <v>928570.50000000035</v>
      </c>
      <c r="AE1188" s="30">
        <f t="shared" si="259"/>
        <v>0.11000000000000019</v>
      </c>
      <c r="AF1188" s="31">
        <f t="shared" si="260"/>
        <v>30219.750000000058</v>
      </c>
      <c r="AG1188" s="23">
        <f t="shared" si="261"/>
        <v>395099.99999999994</v>
      </c>
      <c r="AH1188" s="35">
        <f t="shared" si="255"/>
        <v>1</v>
      </c>
      <c r="AI1188" s="23">
        <f>U1188*(_xlfn.XLOOKUP(K1188,'FX rates'!$A$2:$A$38,'FX rates'!$B$2:$B$38))</f>
        <v>0</v>
      </c>
      <c r="AJ1188" s="23">
        <f>Q1188*(_xlfn.XLOOKUP(K1188,'FX rates'!$A$2:$A$38,'FX rates'!$B$2:$B$38))</f>
        <v>0</v>
      </c>
      <c r="AK1188" s="23">
        <f>R1188*(_xlfn.XLOOKUP(K1188,'FX rates'!$A$2:$A$38,'FX rates'!$B$2:$B$38))</f>
        <v>0</v>
      </c>
      <c r="AM1188" s="4"/>
      <c r="AN1188" s="4"/>
      <c r="AO1188" s="4"/>
      <c r="AP1188" s="32">
        <f t="shared" si="256"/>
        <v>1.0450450450450448</v>
      </c>
      <c r="AQ1188" s="32">
        <f t="shared" si="257"/>
        <v>0</v>
      </c>
      <c r="AR1188" s="24">
        <f t="shared" si="262"/>
        <v>623625.75000000023</v>
      </c>
      <c r="AS1188" s="24" t="str">
        <f t="shared" si="263"/>
        <v>0</v>
      </c>
      <c r="AT1188" s="24">
        <f t="shared" si="264"/>
        <v>835713.4500000003</v>
      </c>
      <c r="AU1188" s="24">
        <f t="shared" si="265"/>
        <v>92857.050000000047</v>
      </c>
    </row>
    <row r="1189" spans="1:47" x14ac:dyDescent="0.25">
      <c r="A1189" s="28" t="s">
        <v>14271</v>
      </c>
      <c r="B1189" s="28" t="s">
        <v>1874</v>
      </c>
      <c r="C1189" s="28" t="s">
        <v>1875</v>
      </c>
      <c r="D1189" s="28" t="s">
        <v>1876</v>
      </c>
      <c r="E1189" s="28" t="s">
        <v>1877</v>
      </c>
      <c r="F1189" s="29">
        <v>41855</v>
      </c>
      <c r="G1189" s="29">
        <v>44896</v>
      </c>
      <c r="H1189" s="28" t="s">
        <v>1878</v>
      </c>
      <c r="I1189" s="28" t="s">
        <v>16035</v>
      </c>
      <c r="J1189" s="28" t="s">
        <v>16055</v>
      </c>
      <c r="K1189" s="28" t="s">
        <v>1879</v>
      </c>
      <c r="L1189" s="27">
        <v>195150.99999999997</v>
      </c>
      <c r="M1189" s="27">
        <v>313313</v>
      </c>
      <c r="N1189" s="27">
        <v>0</v>
      </c>
      <c r="O1189" s="27">
        <v>0</v>
      </c>
      <c r="P1189" s="27">
        <f t="shared" si="252"/>
        <v>313313</v>
      </c>
      <c r="Q1189" s="27">
        <v>0</v>
      </c>
      <c r="R1189" s="27">
        <v>0</v>
      </c>
      <c r="S1189" s="27">
        <v>0</v>
      </c>
      <c r="T1189" s="27">
        <f t="shared" si="253"/>
        <v>0</v>
      </c>
      <c r="U1189" s="27">
        <v>0</v>
      </c>
      <c r="V1189" s="27">
        <f t="shared" si="254"/>
        <v>508464</v>
      </c>
      <c r="W1189" s="28" t="s">
        <v>1880</v>
      </c>
      <c r="X1189" s="27">
        <v>201005.52999999997</v>
      </c>
      <c r="Y1189" s="27">
        <f t="shared" si="258"/>
        <v>724723.45</v>
      </c>
      <c r="Z1189" s="4" t="str" cm="1">
        <f t="array" ref="Z1189">_xlfn.IFS(YEARFRAC(F1189,G1189)&lt;1,"&lt;1 Year",YEARFRAC(F1189,G1189)&lt;=5,"1-5 Years",YEARFRAC(F1189,G1189)&gt;5,"&gt;5 Years")</f>
        <v>&gt;5 Years</v>
      </c>
      <c r="AA1189" s="24">
        <f>L1189*(_xlfn.XLOOKUP(K1189,'FX rates'!$A$2:$A$38,'FX rates'!$B$2:$B$38))</f>
        <v>195150.99999999997</v>
      </c>
      <c r="AB1189" s="24">
        <f>V1189*(_xlfn.XLOOKUP(K1189,'FX rates'!$A$2:$A$38,'FX rates'!$B$2:$B$38))</f>
        <v>508464</v>
      </c>
      <c r="AC1189" s="24">
        <f>X1189*(_xlfn.XLOOKUP(W1189,'FX rates'!$A$2:$A$38,'FX rates'!$B$2:$B$38))</f>
        <v>201005.52999999997</v>
      </c>
      <c r="AD1189" s="24">
        <f>Y1189*(_xlfn.XLOOKUP(W1189,'FX rates'!$A$2:$A$38,'FX rates'!$B$2:$B$38))</f>
        <v>724723.45</v>
      </c>
      <c r="AE1189" s="30">
        <f t="shared" si="259"/>
        <v>0.03</v>
      </c>
      <c r="AF1189" s="31">
        <f t="shared" si="260"/>
        <v>5854.5299999999988</v>
      </c>
      <c r="AG1189" s="23">
        <f t="shared" si="261"/>
        <v>313313</v>
      </c>
      <c r="AH1189" s="35">
        <f t="shared" si="255"/>
        <v>1</v>
      </c>
      <c r="AI1189" s="23">
        <f>U1189*(_xlfn.XLOOKUP(K1189,'FX rates'!$A$2:$A$38,'FX rates'!$B$2:$B$38))</f>
        <v>0</v>
      </c>
      <c r="AJ1189" s="23">
        <f>Q1189*(_xlfn.XLOOKUP(K1189,'FX rates'!$A$2:$A$38,'FX rates'!$B$2:$B$38))</f>
        <v>0</v>
      </c>
      <c r="AK1189" s="23">
        <f>R1189*(_xlfn.XLOOKUP(K1189,'FX rates'!$A$2:$A$38,'FX rates'!$B$2:$B$38))</f>
        <v>0</v>
      </c>
      <c r="AM1189" s="4"/>
      <c r="AN1189" s="4"/>
      <c r="AO1189" s="4"/>
      <c r="AP1189" s="32">
        <f t="shared" si="256"/>
        <v>1.6054901076602224</v>
      </c>
      <c r="AQ1189" s="32">
        <f t="shared" si="257"/>
        <v>0</v>
      </c>
      <c r="AR1189" s="24">
        <f t="shared" si="262"/>
        <v>523717.92000000004</v>
      </c>
      <c r="AS1189" s="24" t="str">
        <f t="shared" si="263"/>
        <v>0</v>
      </c>
      <c r="AT1189" s="24">
        <f t="shared" si="264"/>
        <v>652251.10499999998</v>
      </c>
      <c r="AU1189" s="24">
        <f t="shared" si="265"/>
        <v>72472.344999999972</v>
      </c>
    </row>
    <row r="1190" spans="1:47" x14ac:dyDescent="0.25">
      <c r="A1190" s="28" t="s">
        <v>14272</v>
      </c>
      <c r="B1190" s="28" t="s">
        <v>1881</v>
      </c>
      <c r="C1190" s="28" t="s">
        <v>1882</v>
      </c>
      <c r="D1190" s="28" t="s">
        <v>1883</v>
      </c>
      <c r="E1190" s="28" t="s">
        <v>1884</v>
      </c>
      <c r="F1190" s="29">
        <v>41855</v>
      </c>
      <c r="G1190" s="29">
        <v>44896</v>
      </c>
      <c r="H1190" s="28" t="s">
        <v>1885</v>
      </c>
      <c r="I1190" s="28" t="s">
        <v>16044</v>
      </c>
      <c r="J1190" s="28" t="s">
        <v>16053</v>
      </c>
      <c r="K1190" s="28" t="s">
        <v>1886</v>
      </c>
      <c r="L1190" s="27">
        <v>87631.499999999985</v>
      </c>
      <c r="M1190" s="27">
        <v>11642.400000000001</v>
      </c>
      <c r="N1190" s="27">
        <v>0</v>
      </c>
      <c r="O1190" s="27">
        <v>0</v>
      </c>
      <c r="P1190" s="27">
        <f t="shared" si="252"/>
        <v>11642.400000000001</v>
      </c>
      <c r="Q1190" s="27">
        <v>0</v>
      </c>
      <c r="R1190" s="27">
        <v>0</v>
      </c>
      <c r="S1190" s="27">
        <v>0</v>
      </c>
      <c r="T1190" s="27">
        <f t="shared" si="253"/>
        <v>0</v>
      </c>
      <c r="U1190" s="27">
        <v>0</v>
      </c>
      <c r="V1190" s="27">
        <f t="shared" si="254"/>
        <v>99273.9</v>
      </c>
      <c r="W1190" s="28" t="s">
        <v>1887</v>
      </c>
      <c r="X1190" s="27">
        <v>95518.334999999992</v>
      </c>
      <c r="Y1190" s="27">
        <f t="shared" si="258"/>
        <v>203726.886</v>
      </c>
      <c r="Z1190" s="4" t="str" cm="1">
        <f t="array" ref="Z1190">_xlfn.IFS(YEARFRAC(F1190,G1190)&lt;1,"&lt;1 Year",YEARFRAC(F1190,G1190)&lt;=5,"1-5 Years",YEARFRAC(F1190,G1190)&gt;5,"&gt;5 Years")</f>
        <v>&gt;5 Years</v>
      </c>
      <c r="AA1190" s="24">
        <f>L1190*(_xlfn.XLOOKUP(K1190,'FX rates'!$A$2:$A$38,'FX rates'!$B$2:$B$38))</f>
        <v>102292.24994738642</v>
      </c>
      <c r="AB1190" s="24">
        <f>V1190*(_xlfn.XLOOKUP(K1190,'FX rates'!$A$2:$A$38,'FX rates'!$B$2:$B$38))</f>
        <v>115882.42346703919</v>
      </c>
      <c r="AC1190" s="24">
        <f>X1190*(_xlfn.XLOOKUP(W1190,'FX rates'!$A$2:$A$38,'FX rates'!$B$2:$B$38))</f>
        <v>111498.5524426512</v>
      </c>
      <c r="AD1190" s="24">
        <f>Y1190*(_xlfn.XLOOKUP(W1190,'FX rates'!$A$2:$A$38,'FX rates'!$B$2:$B$38))</f>
        <v>237810.39402172394</v>
      </c>
      <c r="AE1190" s="30">
        <f t="shared" si="259"/>
        <v>9.0000000000000052E-2</v>
      </c>
      <c r="AF1190" s="31">
        <f t="shared" si="260"/>
        <v>7886.8350000000064</v>
      </c>
      <c r="AG1190" s="23">
        <f t="shared" si="261"/>
        <v>13590.173519652773</v>
      </c>
      <c r="AH1190" s="35">
        <f t="shared" si="255"/>
        <v>1.1672999999701754</v>
      </c>
      <c r="AI1190" s="23">
        <f>U1190*(_xlfn.XLOOKUP(K1190,'FX rates'!$A$2:$A$38,'FX rates'!$B$2:$B$38))</f>
        <v>0</v>
      </c>
      <c r="AJ1190" s="23">
        <f>Q1190*(_xlfn.XLOOKUP(K1190,'FX rates'!$A$2:$A$38,'FX rates'!$B$2:$B$38))</f>
        <v>0</v>
      </c>
      <c r="AK1190" s="23">
        <f>R1190*(_xlfn.XLOOKUP(K1190,'FX rates'!$A$2:$A$38,'FX rates'!$B$2:$B$38))</f>
        <v>0</v>
      </c>
      <c r="AM1190" s="4"/>
      <c r="AN1190" s="4"/>
      <c r="AO1190" s="4"/>
      <c r="AP1190" s="32">
        <f t="shared" si="256"/>
        <v>0.13285633590660897</v>
      </c>
      <c r="AQ1190" s="32">
        <f t="shared" si="257"/>
        <v>0</v>
      </c>
      <c r="AR1190" s="24">
        <f t="shared" si="262"/>
        <v>108208.55100000001</v>
      </c>
      <c r="AS1190" s="24" t="str">
        <f t="shared" si="263"/>
        <v>0</v>
      </c>
      <c r="AT1190" s="24">
        <f t="shared" si="264"/>
        <v>214029.35461955157</v>
      </c>
      <c r="AU1190" s="24">
        <f t="shared" si="265"/>
        <v>23781.039402172377</v>
      </c>
    </row>
    <row r="1191" spans="1:47" x14ac:dyDescent="0.25">
      <c r="A1191" s="28" t="s">
        <v>14273</v>
      </c>
      <c r="B1191" s="28" t="s">
        <v>3295</v>
      </c>
      <c r="C1191" s="28" t="s">
        <v>3296</v>
      </c>
      <c r="D1191" s="28" t="s">
        <v>3297</v>
      </c>
      <c r="E1191" s="28" t="s">
        <v>3298</v>
      </c>
      <c r="F1191" s="29">
        <v>41853</v>
      </c>
      <c r="G1191" s="29">
        <v>44896</v>
      </c>
      <c r="H1191" s="28" t="s">
        <v>3299</v>
      </c>
      <c r="I1191" s="28" t="s">
        <v>16050</v>
      </c>
      <c r="J1191" s="28" t="s">
        <v>16038</v>
      </c>
      <c r="K1191" s="28" t="s">
        <v>3300</v>
      </c>
      <c r="L1191" s="27">
        <v>142560</v>
      </c>
      <c r="M1191" s="27">
        <v>54219</v>
      </c>
      <c r="N1191" s="27">
        <v>0</v>
      </c>
      <c r="O1191" s="27">
        <v>0</v>
      </c>
      <c r="P1191" s="27">
        <f t="shared" si="252"/>
        <v>54219</v>
      </c>
      <c r="Q1191" s="27">
        <v>0</v>
      </c>
      <c r="R1191" s="27">
        <v>0</v>
      </c>
      <c r="S1191" s="27">
        <v>0</v>
      </c>
      <c r="T1191" s="27">
        <f t="shared" si="253"/>
        <v>0</v>
      </c>
      <c r="U1191" s="27">
        <v>0</v>
      </c>
      <c r="V1191" s="27">
        <f t="shared" si="254"/>
        <v>196779</v>
      </c>
      <c r="W1191" s="28" t="s">
        <v>3301</v>
      </c>
      <c r="X1191" s="27">
        <v>156816</v>
      </c>
      <c r="Y1191" s="27">
        <f t="shared" si="258"/>
        <v>373272.9</v>
      </c>
      <c r="Z1191" s="4" t="str" cm="1">
        <f t="array" ref="Z1191">_xlfn.IFS(YEARFRAC(F1191,G1191)&lt;1,"&lt;1 Year",YEARFRAC(F1191,G1191)&lt;=5,"1-5 Years",YEARFRAC(F1191,G1191)&gt;5,"&gt;5 Years")</f>
        <v>&gt;5 Years</v>
      </c>
      <c r="AA1191" s="24">
        <f>L1191*(_xlfn.XLOOKUP(K1191,'FX rates'!$A$2:$A$38,'FX rates'!$B$2:$B$38))</f>
        <v>142560</v>
      </c>
      <c r="AB1191" s="24">
        <f>V1191*(_xlfn.XLOOKUP(K1191,'FX rates'!$A$2:$A$38,'FX rates'!$B$2:$B$38))</f>
        <v>196779</v>
      </c>
      <c r="AC1191" s="24">
        <f>X1191*(_xlfn.XLOOKUP(W1191,'FX rates'!$A$2:$A$38,'FX rates'!$B$2:$B$38))</f>
        <v>156816</v>
      </c>
      <c r="AD1191" s="24">
        <f>Y1191*(_xlfn.XLOOKUP(W1191,'FX rates'!$A$2:$A$38,'FX rates'!$B$2:$B$38))</f>
        <v>373272.9</v>
      </c>
      <c r="AE1191" s="30">
        <f t="shared" si="259"/>
        <v>0.1</v>
      </c>
      <c r="AF1191" s="31">
        <f t="shared" si="260"/>
        <v>14256</v>
      </c>
      <c r="AG1191" s="23">
        <f t="shared" si="261"/>
        <v>54219</v>
      </c>
      <c r="AH1191" s="35">
        <f t="shared" si="255"/>
        <v>1</v>
      </c>
      <c r="AI1191" s="23">
        <f>U1191*(_xlfn.XLOOKUP(K1191,'FX rates'!$A$2:$A$38,'FX rates'!$B$2:$B$38))</f>
        <v>0</v>
      </c>
      <c r="AJ1191" s="23">
        <f>Q1191*(_xlfn.XLOOKUP(K1191,'FX rates'!$A$2:$A$38,'FX rates'!$B$2:$B$38))</f>
        <v>0</v>
      </c>
      <c r="AK1191" s="23">
        <f>R1191*(_xlfn.XLOOKUP(K1191,'FX rates'!$A$2:$A$38,'FX rates'!$B$2:$B$38))</f>
        <v>0</v>
      </c>
      <c r="AM1191" s="4"/>
      <c r="AN1191" s="4"/>
      <c r="AO1191" s="4"/>
      <c r="AP1191" s="32">
        <f t="shared" si="256"/>
        <v>0.38032407407407409</v>
      </c>
      <c r="AQ1191" s="32">
        <f t="shared" si="257"/>
        <v>0</v>
      </c>
      <c r="AR1191" s="24">
        <f t="shared" si="262"/>
        <v>216456.9</v>
      </c>
      <c r="AS1191" s="24" t="str">
        <f t="shared" si="263"/>
        <v>0</v>
      </c>
      <c r="AT1191" s="24">
        <f t="shared" si="264"/>
        <v>335945.61000000004</v>
      </c>
      <c r="AU1191" s="24">
        <f t="shared" si="265"/>
        <v>37327.289999999979</v>
      </c>
    </row>
    <row r="1192" spans="1:47" x14ac:dyDescent="0.25">
      <c r="A1192" s="28" t="s">
        <v>14031</v>
      </c>
      <c r="B1192" s="28" t="s">
        <v>190</v>
      </c>
      <c r="C1192" s="28" t="s">
        <v>191</v>
      </c>
      <c r="D1192" s="28" t="s">
        <v>192</v>
      </c>
      <c r="E1192" s="28" t="s">
        <v>193</v>
      </c>
      <c r="F1192" s="29">
        <v>36318</v>
      </c>
      <c r="G1192" s="29">
        <v>44896</v>
      </c>
      <c r="H1192" s="28" t="s">
        <v>194</v>
      </c>
      <c r="I1192" s="28" t="s">
        <v>16054</v>
      </c>
      <c r="J1192" s="28" t="s">
        <v>16034</v>
      </c>
      <c r="K1192" s="28" t="s">
        <v>195</v>
      </c>
      <c r="L1192" s="27">
        <v>117810.00000000001</v>
      </c>
      <c r="M1192" s="27">
        <v>67760</v>
      </c>
      <c r="N1192" s="27">
        <v>0</v>
      </c>
      <c r="O1192" s="27">
        <v>0</v>
      </c>
      <c r="P1192" s="27">
        <f t="shared" si="252"/>
        <v>67760</v>
      </c>
      <c r="Q1192" s="27">
        <v>0</v>
      </c>
      <c r="R1192" s="27">
        <v>0</v>
      </c>
      <c r="S1192" s="27">
        <v>0</v>
      </c>
      <c r="T1192" s="27">
        <f t="shared" si="253"/>
        <v>0</v>
      </c>
      <c r="U1192" s="27">
        <v>0</v>
      </c>
      <c r="V1192" s="27">
        <f t="shared" si="254"/>
        <v>185570</v>
      </c>
      <c r="W1192" s="28" t="s">
        <v>196</v>
      </c>
      <c r="X1192" s="27">
        <v>129591.00000000003</v>
      </c>
      <c r="Y1192" s="27">
        <f t="shared" si="258"/>
        <v>333718.00000000006</v>
      </c>
      <c r="Z1192" s="4" t="str" cm="1">
        <f t="array" ref="Z1192">_xlfn.IFS(YEARFRAC(F1192,G1192)&lt;1,"&lt;1 Year",YEARFRAC(F1192,G1192)&lt;=5,"1-5 Years",YEARFRAC(F1192,G1192)&gt;5,"&gt;5 Years")</f>
        <v>&gt;5 Years</v>
      </c>
      <c r="AA1192" s="24">
        <f>L1192*(_xlfn.XLOOKUP(K1192,'FX rates'!$A$2:$A$38,'FX rates'!$B$2:$B$38))</f>
        <v>156763.87650891129</v>
      </c>
      <c r="AB1192" s="24">
        <f>V1192*(_xlfn.XLOOKUP(K1192,'FX rates'!$A$2:$A$38,'FX rates'!$B$2:$B$38))</f>
        <v>246928.72051403669</v>
      </c>
      <c r="AC1192" s="24">
        <f>X1192*(_xlfn.XLOOKUP(W1192,'FX rates'!$A$2:$A$38,'FX rates'!$B$2:$B$38))</f>
        <v>172440.26415980243</v>
      </c>
      <c r="AD1192" s="24">
        <f>Y1192*(_xlfn.XLOOKUP(W1192,'FX rates'!$A$2:$A$38,'FX rates'!$B$2:$B$38))</f>
        <v>444061.8567252428</v>
      </c>
      <c r="AE1192" s="30">
        <f t="shared" si="259"/>
        <v>0.10000000000000013</v>
      </c>
      <c r="AF1192" s="31">
        <f t="shared" si="260"/>
        <v>11781.000000000015</v>
      </c>
      <c r="AG1192" s="23">
        <f t="shared" si="261"/>
        <v>90164.8440051254</v>
      </c>
      <c r="AH1192" s="35">
        <f t="shared" si="255"/>
        <v>1.3306500000756409</v>
      </c>
      <c r="AI1192" s="23">
        <f>U1192*(_xlfn.XLOOKUP(K1192,'FX rates'!$A$2:$A$38,'FX rates'!$B$2:$B$38))</f>
        <v>0</v>
      </c>
      <c r="AJ1192" s="23">
        <f>Q1192*(_xlfn.XLOOKUP(K1192,'FX rates'!$A$2:$A$38,'FX rates'!$B$2:$B$38))</f>
        <v>0</v>
      </c>
      <c r="AK1192" s="23">
        <f>R1192*(_xlfn.XLOOKUP(K1192,'FX rates'!$A$2:$A$38,'FX rates'!$B$2:$B$38))</f>
        <v>0</v>
      </c>
      <c r="AM1192" s="4"/>
      <c r="AN1192" s="4"/>
      <c r="AO1192" s="4"/>
      <c r="AP1192" s="32">
        <f t="shared" si="256"/>
        <v>0.57516339869281041</v>
      </c>
      <c r="AQ1192" s="32">
        <f t="shared" si="257"/>
        <v>0</v>
      </c>
      <c r="AR1192" s="24">
        <f t="shared" si="262"/>
        <v>204127.00000000003</v>
      </c>
      <c r="AS1192" s="24" t="str">
        <f t="shared" si="263"/>
        <v>0</v>
      </c>
      <c r="AT1192" s="24">
        <f t="shared" si="264"/>
        <v>399655.67105271854</v>
      </c>
      <c r="AU1192" s="24">
        <f t="shared" si="265"/>
        <v>44406.185672524269</v>
      </c>
    </row>
    <row r="1193" spans="1:47" x14ac:dyDescent="0.25">
      <c r="A1193" s="28" t="s">
        <v>14274</v>
      </c>
      <c r="B1193" s="28" t="s">
        <v>3743</v>
      </c>
      <c r="C1193" s="28" t="s">
        <v>3744</v>
      </c>
      <c r="D1193" s="28" t="s">
        <v>3745</v>
      </c>
      <c r="E1193" s="28" t="s">
        <v>3746</v>
      </c>
      <c r="F1193" s="29">
        <v>41841</v>
      </c>
      <c r="G1193" s="29">
        <v>44896</v>
      </c>
      <c r="H1193" s="28" t="s">
        <v>3747</v>
      </c>
      <c r="I1193" s="28" t="s">
        <v>16055</v>
      </c>
      <c r="J1193" s="28" t="s">
        <v>16040</v>
      </c>
      <c r="K1193" s="28" t="s">
        <v>3748</v>
      </c>
      <c r="L1193" s="27">
        <v>146520</v>
      </c>
      <c r="M1193" s="27">
        <v>64064</v>
      </c>
      <c r="N1193" s="27">
        <v>0</v>
      </c>
      <c r="O1193" s="27">
        <v>0</v>
      </c>
      <c r="P1193" s="27">
        <f t="shared" si="252"/>
        <v>64064</v>
      </c>
      <c r="Q1193" s="27">
        <v>28428.420000000002</v>
      </c>
      <c r="R1193" s="27">
        <v>0</v>
      </c>
      <c r="S1193" s="27">
        <v>0</v>
      </c>
      <c r="T1193" s="27">
        <f t="shared" si="253"/>
        <v>28428.420000000002</v>
      </c>
      <c r="U1193" s="27">
        <v>0</v>
      </c>
      <c r="V1193" s="27">
        <f t="shared" si="254"/>
        <v>239012.42</v>
      </c>
      <c r="W1193" s="28" t="s">
        <v>3749</v>
      </c>
      <c r="X1193" s="27">
        <v>161172</v>
      </c>
      <c r="Y1193" s="27">
        <f t="shared" si="258"/>
        <v>392814.4</v>
      </c>
      <c r="Z1193" s="4" t="str" cm="1">
        <f t="array" ref="Z1193">_xlfn.IFS(YEARFRAC(F1193,G1193)&lt;1,"&lt;1 Year",YEARFRAC(F1193,G1193)&lt;=5,"1-5 Years",YEARFRAC(F1193,G1193)&gt;5,"&gt;5 Years")</f>
        <v>&gt;5 Years</v>
      </c>
      <c r="AA1193" s="24">
        <f>L1193*(_xlfn.XLOOKUP(K1193,'FX rates'!$A$2:$A$38,'FX rates'!$B$2:$B$38))</f>
        <v>146520</v>
      </c>
      <c r="AB1193" s="24">
        <f>V1193*(_xlfn.XLOOKUP(K1193,'FX rates'!$A$2:$A$38,'FX rates'!$B$2:$B$38))</f>
        <v>239012.42</v>
      </c>
      <c r="AC1193" s="24">
        <f>X1193*(_xlfn.XLOOKUP(W1193,'FX rates'!$A$2:$A$38,'FX rates'!$B$2:$B$38))</f>
        <v>161172</v>
      </c>
      <c r="AD1193" s="24">
        <f>Y1193*(_xlfn.XLOOKUP(W1193,'FX rates'!$A$2:$A$38,'FX rates'!$B$2:$B$38))</f>
        <v>392814.4</v>
      </c>
      <c r="AE1193" s="30">
        <f t="shared" si="259"/>
        <v>0.1</v>
      </c>
      <c r="AF1193" s="31">
        <f t="shared" si="260"/>
        <v>14652</v>
      </c>
      <c r="AG1193" s="23">
        <f t="shared" si="261"/>
        <v>92492.420000000013</v>
      </c>
      <c r="AH1193" s="35">
        <f t="shared" si="255"/>
        <v>1</v>
      </c>
      <c r="AI1193" s="23">
        <f>U1193*(_xlfn.XLOOKUP(K1193,'FX rates'!$A$2:$A$38,'FX rates'!$B$2:$B$38))</f>
        <v>0</v>
      </c>
      <c r="AJ1193" s="23">
        <f>Q1193*(_xlfn.XLOOKUP(K1193,'FX rates'!$A$2:$A$38,'FX rates'!$B$2:$B$38))</f>
        <v>28428.420000000002</v>
      </c>
      <c r="AK1193" s="23">
        <f>R1193*(_xlfn.XLOOKUP(K1193,'FX rates'!$A$2:$A$38,'FX rates'!$B$2:$B$38))</f>
        <v>0</v>
      </c>
      <c r="AM1193" s="4"/>
      <c r="AN1193" s="4"/>
      <c r="AO1193" s="4"/>
      <c r="AP1193" s="32">
        <f t="shared" si="256"/>
        <v>0.43723723723723723</v>
      </c>
      <c r="AQ1193" s="32">
        <f t="shared" si="257"/>
        <v>0</v>
      </c>
      <c r="AR1193" s="24">
        <f t="shared" si="262"/>
        <v>231642.4</v>
      </c>
      <c r="AS1193" s="24" t="str">
        <f t="shared" si="263"/>
        <v>0</v>
      </c>
      <c r="AT1193" s="24">
        <f t="shared" si="264"/>
        <v>353532.96</v>
      </c>
      <c r="AU1193" s="24">
        <f t="shared" si="265"/>
        <v>39281.440000000002</v>
      </c>
    </row>
    <row r="1194" spans="1:47" x14ac:dyDescent="0.25">
      <c r="A1194" s="28" t="s">
        <v>14275</v>
      </c>
      <c r="B1194" s="28" t="s">
        <v>1902</v>
      </c>
      <c r="C1194" s="28" t="s">
        <v>1903</v>
      </c>
      <c r="D1194" s="28" t="s">
        <v>1904</v>
      </c>
      <c r="E1194" s="28" t="s">
        <v>1905</v>
      </c>
      <c r="F1194" s="29">
        <v>42345</v>
      </c>
      <c r="G1194" s="29">
        <v>44896</v>
      </c>
      <c r="H1194" s="28" t="s">
        <v>1906</v>
      </c>
      <c r="I1194" s="28" t="s">
        <v>16038</v>
      </c>
      <c r="J1194" s="28" t="s">
        <v>16035</v>
      </c>
      <c r="K1194" s="28" t="s">
        <v>1907</v>
      </c>
      <c r="L1194" s="27">
        <v>194480.00000000003</v>
      </c>
      <c r="M1194" s="27">
        <v>154330</v>
      </c>
      <c r="N1194" s="27">
        <v>43842.869999999995</v>
      </c>
      <c r="O1194" s="27">
        <v>0</v>
      </c>
      <c r="P1194" s="27">
        <f t="shared" si="252"/>
        <v>198172.87</v>
      </c>
      <c r="Q1194" s="27">
        <v>0</v>
      </c>
      <c r="R1194" s="27">
        <v>0</v>
      </c>
      <c r="S1194" s="27">
        <v>0</v>
      </c>
      <c r="T1194" s="27">
        <f t="shared" si="253"/>
        <v>0</v>
      </c>
      <c r="U1194" s="27">
        <v>0</v>
      </c>
      <c r="V1194" s="27">
        <f t="shared" si="254"/>
        <v>392652.87</v>
      </c>
      <c r="W1194" s="28" t="s">
        <v>1908</v>
      </c>
      <c r="X1194" s="27">
        <v>210038.40000000005</v>
      </c>
      <c r="Y1194" s="27">
        <f t="shared" si="258"/>
        <v>586753.20000000007</v>
      </c>
      <c r="Z1194" s="4" t="str" cm="1">
        <f t="array" ref="Z1194">_xlfn.IFS(YEARFRAC(F1194,G1194)&lt;1,"&lt;1 Year",YEARFRAC(F1194,G1194)&lt;=5,"1-5 Years",YEARFRAC(F1194,G1194)&gt;5,"&gt;5 Years")</f>
        <v>&gt;5 Years</v>
      </c>
      <c r="AA1194" s="24">
        <f>L1194*(_xlfn.XLOOKUP(K1194,'FX rates'!$A$2:$A$38,'FX rates'!$B$2:$B$38))</f>
        <v>194480.00000000003</v>
      </c>
      <c r="AB1194" s="24">
        <f>V1194*(_xlfn.XLOOKUP(K1194,'FX rates'!$A$2:$A$38,'FX rates'!$B$2:$B$38))</f>
        <v>392652.87</v>
      </c>
      <c r="AC1194" s="24">
        <f>X1194*(_xlfn.XLOOKUP(W1194,'FX rates'!$A$2:$A$38,'FX rates'!$B$2:$B$38))</f>
        <v>210038.40000000005</v>
      </c>
      <c r="AD1194" s="24">
        <f>Y1194*(_xlfn.XLOOKUP(W1194,'FX rates'!$A$2:$A$38,'FX rates'!$B$2:$B$38))</f>
        <v>586753.20000000007</v>
      </c>
      <c r="AE1194" s="30">
        <f t="shared" si="259"/>
        <v>8.0000000000000113E-2</v>
      </c>
      <c r="AF1194" s="31">
        <f t="shared" si="260"/>
        <v>15558.400000000023</v>
      </c>
      <c r="AG1194" s="23">
        <f t="shared" si="261"/>
        <v>198172.86999999997</v>
      </c>
      <c r="AH1194" s="35">
        <f t="shared" si="255"/>
        <v>1</v>
      </c>
      <c r="AI1194" s="23">
        <f>U1194*(_xlfn.XLOOKUP(K1194,'FX rates'!$A$2:$A$38,'FX rates'!$B$2:$B$38))</f>
        <v>0</v>
      </c>
      <c r="AJ1194" s="23">
        <f>Q1194*(_xlfn.XLOOKUP(K1194,'FX rates'!$A$2:$A$38,'FX rates'!$B$2:$B$38))</f>
        <v>0</v>
      </c>
      <c r="AK1194" s="23">
        <f>R1194*(_xlfn.XLOOKUP(K1194,'FX rates'!$A$2:$A$38,'FX rates'!$B$2:$B$38))</f>
        <v>0</v>
      </c>
      <c r="AM1194" s="4"/>
      <c r="AN1194" s="4"/>
      <c r="AO1194" s="4"/>
      <c r="AP1194" s="32">
        <f t="shared" si="256"/>
        <v>0.79355203619909487</v>
      </c>
      <c r="AQ1194" s="32">
        <f t="shared" si="257"/>
        <v>0</v>
      </c>
      <c r="AR1194" s="24">
        <f t="shared" si="262"/>
        <v>376714.80000000005</v>
      </c>
      <c r="AS1194" s="24" t="str">
        <f t="shared" si="263"/>
        <v>0</v>
      </c>
      <c r="AT1194" s="24">
        <f t="shared" si="264"/>
        <v>528077.88000000012</v>
      </c>
      <c r="AU1194" s="24">
        <f t="shared" si="265"/>
        <v>58675.319999999949</v>
      </c>
    </row>
    <row r="1195" spans="1:47" x14ac:dyDescent="0.25">
      <c r="A1195" s="28" t="s">
        <v>14276</v>
      </c>
      <c r="B1195" s="28" t="s">
        <v>1909</v>
      </c>
      <c r="C1195" s="28" t="s">
        <v>1910</v>
      </c>
      <c r="D1195" s="28" t="s">
        <v>1911</v>
      </c>
      <c r="E1195" s="28" t="s">
        <v>1912</v>
      </c>
      <c r="F1195" s="29">
        <v>41855</v>
      </c>
      <c r="G1195" s="29">
        <v>44896</v>
      </c>
      <c r="H1195" s="28" t="s">
        <v>1913</v>
      </c>
      <c r="I1195" s="28" t="s">
        <v>16057</v>
      </c>
      <c r="J1195" s="28" t="s">
        <v>16049</v>
      </c>
      <c r="K1195" s="28" t="s">
        <v>1914</v>
      </c>
      <c r="L1195" s="27">
        <v>1559580.0000000002</v>
      </c>
      <c r="M1195" s="4">
        <v>0</v>
      </c>
      <c r="N1195" s="27">
        <v>573075</v>
      </c>
      <c r="O1195" s="27">
        <v>0</v>
      </c>
      <c r="P1195" s="27">
        <f t="shared" si="252"/>
        <v>573075</v>
      </c>
      <c r="Q1195" s="27">
        <v>0</v>
      </c>
      <c r="R1195" s="27">
        <v>0</v>
      </c>
      <c r="S1195" s="27">
        <v>0</v>
      </c>
      <c r="T1195" s="27">
        <f t="shared" si="253"/>
        <v>0</v>
      </c>
      <c r="U1195" s="27">
        <v>0</v>
      </c>
      <c r="V1195" s="27">
        <f t="shared" si="254"/>
        <v>2132655</v>
      </c>
      <c r="W1195" s="28" t="s">
        <v>1915</v>
      </c>
      <c r="X1195" s="27">
        <v>1793517.0000000002</v>
      </c>
      <c r="Y1195" s="27">
        <f t="shared" si="258"/>
        <v>3587034.0000000005</v>
      </c>
      <c r="Z1195" s="4" t="str" cm="1">
        <f t="array" ref="Z1195">_xlfn.IFS(YEARFRAC(F1195,G1195)&lt;1,"&lt;1 Year",YEARFRAC(F1195,G1195)&lt;=5,"1-5 Years",YEARFRAC(F1195,G1195)&gt;5,"&gt;5 Years")</f>
        <v>&gt;5 Years</v>
      </c>
      <c r="AA1195" s="24">
        <f>L1195*(_xlfn.XLOOKUP(K1195,'FX rates'!$A$2:$A$38,'FX rates'!$B$2:$B$38))</f>
        <v>198820.77726713542</v>
      </c>
      <c r="AB1195" s="24">
        <f>V1195*(_xlfn.XLOOKUP(K1195,'FX rates'!$A$2:$A$38,'FX rates'!$B$2:$B$38))</f>
        <v>271878.40620079933</v>
      </c>
      <c r="AC1195" s="24">
        <f>X1195*(_xlfn.XLOOKUP(W1195,'FX rates'!$A$2:$A$38,'FX rates'!$B$2:$B$38))</f>
        <v>228643.89385720575</v>
      </c>
      <c r="AD1195" s="24">
        <f>Y1195*(_xlfn.XLOOKUP(W1195,'FX rates'!$A$2:$A$38,'FX rates'!$B$2:$B$38))</f>
        <v>457287.7877144115</v>
      </c>
      <c r="AE1195" s="30">
        <f t="shared" si="259"/>
        <v>0.15000000000000011</v>
      </c>
      <c r="AF1195" s="31">
        <f t="shared" si="260"/>
        <v>233937</v>
      </c>
      <c r="AG1195" s="23">
        <f t="shared" si="261"/>
        <v>73057.628933663917</v>
      </c>
      <c r="AH1195" s="35">
        <f t="shared" si="255"/>
        <v>0.12748353868806692</v>
      </c>
      <c r="AI1195" s="23">
        <f>U1195*(_xlfn.XLOOKUP(K1195,'FX rates'!$A$2:$A$38,'FX rates'!$B$2:$B$38))</f>
        <v>0</v>
      </c>
      <c r="AJ1195" s="23">
        <f>Q1195*(_xlfn.XLOOKUP(K1195,'FX rates'!$A$2:$A$38,'FX rates'!$B$2:$B$38))</f>
        <v>0</v>
      </c>
      <c r="AK1195" s="23">
        <f>R1195*(_xlfn.XLOOKUP(K1195,'FX rates'!$A$2:$A$38,'FX rates'!$B$2:$B$38))</f>
        <v>0</v>
      </c>
      <c r="AM1195" s="4"/>
      <c r="AN1195" s="4"/>
      <c r="AO1195" s="4"/>
      <c r="AP1195" s="32">
        <f t="shared" si="256"/>
        <v>0</v>
      </c>
      <c r="AQ1195" s="32">
        <f t="shared" si="257"/>
        <v>0</v>
      </c>
      <c r="AR1195" s="24">
        <f t="shared" si="262"/>
        <v>1793517.0000000002</v>
      </c>
      <c r="AS1195" s="24" t="str">
        <f t="shared" si="263"/>
        <v>0</v>
      </c>
      <c r="AT1195" s="24">
        <f t="shared" si="264"/>
        <v>411559.00894297037</v>
      </c>
      <c r="AU1195" s="24">
        <f t="shared" si="265"/>
        <v>45728.778771441139</v>
      </c>
    </row>
    <row r="1196" spans="1:47" x14ac:dyDescent="0.25">
      <c r="A1196" s="28" t="s">
        <v>14277</v>
      </c>
      <c r="B1196" s="28" t="s">
        <v>1916</v>
      </c>
      <c r="C1196" s="28" t="s">
        <v>1917</v>
      </c>
      <c r="D1196" s="28" t="s">
        <v>1918</v>
      </c>
      <c r="E1196" s="28" t="s">
        <v>1919</v>
      </c>
      <c r="F1196" s="29">
        <v>41904</v>
      </c>
      <c r="G1196" s="29">
        <v>44896</v>
      </c>
      <c r="H1196" s="28" t="s">
        <v>1920</v>
      </c>
      <c r="I1196" s="28" t="s">
        <v>16032</v>
      </c>
      <c r="J1196" s="28" t="s">
        <v>16053</v>
      </c>
      <c r="K1196" s="28" t="s">
        <v>1921</v>
      </c>
      <c r="L1196" s="27">
        <v>102326.40000000002</v>
      </c>
      <c r="M1196" s="4">
        <v>0</v>
      </c>
      <c r="N1196" s="27">
        <v>808338.16</v>
      </c>
      <c r="O1196" s="27">
        <v>0</v>
      </c>
      <c r="P1196" s="27">
        <f t="shared" si="252"/>
        <v>808338.16</v>
      </c>
      <c r="Q1196" s="27">
        <v>0</v>
      </c>
      <c r="R1196" s="27">
        <v>0</v>
      </c>
      <c r="S1196" s="27">
        <v>0</v>
      </c>
      <c r="T1196" s="27">
        <f t="shared" si="253"/>
        <v>0</v>
      </c>
      <c r="U1196" s="27">
        <v>0</v>
      </c>
      <c r="V1196" s="27">
        <f t="shared" si="254"/>
        <v>910664.56</v>
      </c>
      <c r="W1196" s="28" t="s">
        <v>1922</v>
      </c>
      <c r="X1196" s="27">
        <v>110512.51200000003</v>
      </c>
      <c r="Y1196" s="27">
        <f t="shared" si="258"/>
        <v>221025.02400000006</v>
      </c>
      <c r="Z1196" s="4" t="str" cm="1">
        <f t="array" ref="Z1196">_xlfn.IFS(YEARFRAC(F1196,G1196)&lt;1,"&lt;1 Year",YEARFRAC(F1196,G1196)&lt;=5,"1-5 Years",YEARFRAC(F1196,G1196)&gt;5,"&gt;5 Years")</f>
        <v>&gt;5 Years</v>
      </c>
      <c r="AA1196" s="24">
        <f>L1196*(_xlfn.XLOOKUP(K1196,'FX rates'!$A$2:$A$38,'FX rates'!$B$2:$B$38))</f>
        <v>136160.62416774008</v>
      </c>
      <c r="AB1196" s="24">
        <f>V1196*(_xlfn.XLOOKUP(K1196,'FX rates'!$A$2:$A$38,'FX rates'!$B$2:$B$38))</f>
        <v>1211775.7968328835</v>
      </c>
      <c r="AC1196" s="24">
        <f>X1196*(_xlfn.XLOOKUP(W1196,'FX rates'!$A$2:$A$38,'FX rates'!$B$2:$B$38))</f>
        <v>147053.47410115931</v>
      </c>
      <c r="AD1196" s="24">
        <f>Y1196*(_xlfn.XLOOKUP(W1196,'FX rates'!$A$2:$A$38,'FX rates'!$B$2:$B$38))</f>
        <v>294106.94820231863</v>
      </c>
      <c r="AE1196" s="30">
        <f t="shared" si="259"/>
        <v>8.0000000000000182E-2</v>
      </c>
      <c r="AF1196" s="31">
        <f t="shared" si="260"/>
        <v>8186.1120000000083</v>
      </c>
      <c r="AG1196" s="23">
        <f t="shared" si="261"/>
        <v>1075615.1726651434</v>
      </c>
      <c r="AH1196" s="35">
        <f t="shared" si="255"/>
        <v>1.3306500000756409</v>
      </c>
      <c r="AI1196" s="23">
        <f>U1196*(_xlfn.XLOOKUP(K1196,'FX rates'!$A$2:$A$38,'FX rates'!$B$2:$B$38))</f>
        <v>0</v>
      </c>
      <c r="AJ1196" s="23">
        <f>Q1196*(_xlfn.XLOOKUP(K1196,'FX rates'!$A$2:$A$38,'FX rates'!$B$2:$B$38))</f>
        <v>0</v>
      </c>
      <c r="AK1196" s="23">
        <f>R1196*(_xlfn.XLOOKUP(K1196,'FX rates'!$A$2:$A$38,'FX rates'!$B$2:$B$38))</f>
        <v>0</v>
      </c>
      <c r="AM1196" s="4"/>
      <c r="AN1196" s="4"/>
      <c r="AO1196" s="4"/>
      <c r="AP1196" s="32">
        <f t="shared" si="256"/>
        <v>0</v>
      </c>
      <c r="AQ1196" s="32">
        <f t="shared" si="257"/>
        <v>0</v>
      </c>
      <c r="AR1196" s="24">
        <f t="shared" si="262"/>
        <v>110512.51200000003</v>
      </c>
      <c r="AS1196" s="24" t="str">
        <f t="shared" si="263"/>
        <v>0</v>
      </c>
      <c r="AT1196" s="24">
        <f t="shared" si="264"/>
        <v>264696.25338208675</v>
      </c>
      <c r="AU1196" s="24">
        <f t="shared" si="265"/>
        <v>29410.694820231874</v>
      </c>
    </row>
    <row r="1197" spans="1:47" x14ac:dyDescent="0.25">
      <c r="A1197" s="28" t="s">
        <v>14278</v>
      </c>
      <c r="B1197" s="28" t="s">
        <v>1923</v>
      </c>
      <c r="C1197" s="28" t="s">
        <v>1924</v>
      </c>
      <c r="D1197" s="28" t="s">
        <v>1925</v>
      </c>
      <c r="E1197" s="28" t="s">
        <v>1926</v>
      </c>
      <c r="F1197" s="29">
        <v>41862</v>
      </c>
      <c r="G1197" s="29">
        <v>44896</v>
      </c>
      <c r="H1197" s="28" t="s">
        <v>1927</v>
      </c>
      <c r="I1197" s="28" t="s">
        <v>16034</v>
      </c>
      <c r="J1197" s="4" t="s">
        <v>16056</v>
      </c>
      <c r="K1197" s="28" t="s">
        <v>1928</v>
      </c>
      <c r="L1197" s="27">
        <v>95865.000000000015</v>
      </c>
      <c r="M1197" s="27">
        <v>108834.00000000001</v>
      </c>
      <c r="N1197" s="27">
        <v>0</v>
      </c>
      <c r="O1197" s="27">
        <v>0</v>
      </c>
      <c r="P1197" s="27">
        <f t="shared" si="252"/>
        <v>108834.00000000001</v>
      </c>
      <c r="Q1197" s="27">
        <v>0</v>
      </c>
      <c r="R1197" s="27">
        <v>0</v>
      </c>
      <c r="S1197" s="27">
        <v>0</v>
      </c>
      <c r="T1197" s="27">
        <f t="shared" si="253"/>
        <v>0</v>
      </c>
      <c r="U1197" s="27">
        <v>0</v>
      </c>
      <c r="V1197" s="27">
        <f t="shared" si="254"/>
        <v>204699.00000000003</v>
      </c>
      <c r="W1197" s="28" t="s">
        <v>1929</v>
      </c>
      <c r="X1197" s="27">
        <v>109286.10000000003</v>
      </c>
      <c r="Y1197" s="27">
        <f t="shared" si="258"/>
        <v>342642.96000000008</v>
      </c>
      <c r="Z1197" s="4" t="str" cm="1">
        <f t="array" ref="Z1197">_xlfn.IFS(YEARFRAC(F1197,G1197)&lt;1,"&lt;1 Year",YEARFRAC(F1197,G1197)&lt;=5,"1-5 Years",YEARFRAC(F1197,G1197)&gt;5,"&gt;5 Years")</f>
        <v>&gt;5 Years</v>
      </c>
      <c r="AA1197" s="24">
        <f>L1197*(_xlfn.XLOOKUP(K1197,'FX rates'!$A$2:$A$38,'FX rates'!$B$2:$B$38))</f>
        <v>127562.76225725134</v>
      </c>
      <c r="AB1197" s="24">
        <f>V1197*(_xlfn.XLOOKUP(K1197,'FX rates'!$A$2:$A$38,'FX rates'!$B$2:$B$38))</f>
        <v>272382.72436548368</v>
      </c>
      <c r="AC1197" s="24">
        <f>X1197*(_xlfn.XLOOKUP(W1197,'FX rates'!$A$2:$A$38,'FX rates'!$B$2:$B$38))</f>
        <v>145421.54897326656</v>
      </c>
      <c r="AD1197" s="24">
        <f>Y1197*(_xlfn.XLOOKUP(W1197,'FX rates'!$A$2:$A$38,'FX rates'!$B$2:$B$38))</f>
        <v>455937.85474991793</v>
      </c>
      <c r="AE1197" s="30">
        <f t="shared" si="259"/>
        <v>0.14000000000000029</v>
      </c>
      <c r="AF1197" s="31">
        <f t="shared" si="260"/>
        <v>13421.10000000002</v>
      </c>
      <c r="AG1197" s="23">
        <f t="shared" si="261"/>
        <v>144819.96210823234</v>
      </c>
      <c r="AH1197" s="35">
        <f t="shared" si="255"/>
        <v>1.3306500000756409</v>
      </c>
      <c r="AI1197" s="23">
        <f>U1197*(_xlfn.XLOOKUP(K1197,'FX rates'!$A$2:$A$38,'FX rates'!$B$2:$B$38))</f>
        <v>0</v>
      </c>
      <c r="AJ1197" s="23">
        <f>Q1197*(_xlfn.XLOOKUP(K1197,'FX rates'!$A$2:$A$38,'FX rates'!$B$2:$B$38))</f>
        <v>0</v>
      </c>
      <c r="AK1197" s="23">
        <f>R1197*(_xlfn.XLOOKUP(K1197,'FX rates'!$A$2:$A$38,'FX rates'!$B$2:$B$38))</f>
        <v>0</v>
      </c>
      <c r="AM1197" s="4"/>
      <c r="AN1197" s="4"/>
      <c r="AO1197" s="4"/>
      <c r="AP1197" s="32">
        <f t="shared" si="256"/>
        <v>1.1352839931153185</v>
      </c>
      <c r="AQ1197" s="32">
        <f t="shared" si="257"/>
        <v>0</v>
      </c>
      <c r="AR1197" s="24">
        <f t="shared" si="262"/>
        <v>233356.86000000004</v>
      </c>
      <c r="AS1197" s="24" t="str">
        <f t="shared" si="263"/>
        <v>0</v>
      </c>
      <c r="AT1197" s="24">
        <f t="shared" si="264"/>
        <v>410344.06927492615</v>
      </c>
      <c r="AU1197" s="24">
        <f t="shared" si="265"/>
        <v>45593.785474991775</v>
      </c>
    </row>
    <row r="1198" spans="1:47" x14ac:dyDescent="0.25">
      <c r="A1198" s="28" t="s">
        <v>14279</v>
      </c>
      <c r="B1198" s="28" t="s">
        <v>1930</v>
      </c>
      <c r="C1198" s="28" t="s">
        <v>1931</v>
      </c>
      <c r="D1198" s="28" t="s">
        <v>1932</v>
      </c>
      <c r="E1198" s="28" t="s">
        <v>1933</v>
      </c>
      <c r="F1198" s="29">
        <v>41883</v>
      </c>
      <c r="G1198" s="29">
        <v>44896</v>
      </c>
      <c r="H1198" s="28" t="s">
        <v>1934</v>
      </c>
      <c r="I1198" s="28" t="s">
        <v>16043</v>
      </c>
      <c r="J1198" s="28" t="s">
        <v>16048</v>
      </c>
      <c r="K1198" s="28" t="s">
        <v>1935</v>
      </c>
      <c r="L1198" s="27">
        <v>127050.00000000001</v>
      </c>
      <c r="M1198" s="27">
        <v>91630.000000000015</v>
      </c>
      <c r="N1198" s="27">
        <v>0</v>
      </c>
      <c r="O1198" s="27">
        <v>0</v>
      </c>
      <c r="P1198" s="27">
        <f t="shared" si="252"/>
        <v>91630.000000000015</v>
      </c>
      <c r="Q1198" s="27">
        <v>0</v>
      </c>
      <c r="R1198" s="27">
        <v>0</v>
      </c>
      <c r="S1198" s="27">
        <v>0</v>
      </c>
      <c r="T1198" s="27">
        <f t="shared" si="253"/>
        <v>0</v>
      </c>
      <c r="U1198" s="27">
        <v>0</v>
      </c>
      <c r="V1198" s="27">
        <f t="shared" si="254"/>
        <v>218680.00000000003</v>
      </c>
      <c r="W1198" s="28" t="s">
        <v>1936</v>
      </c>
      <c r="X1198" s="27">
        <v>133402.50000000003</v>
      </c>
      <c r="Y1198" s="27">
        <f t="shared" si="258"/>
        <v>363016.50000000012</v>
      </c>
      <c r="Z1198" s="4" t="str" cm="1">
        <f t="array" ref="Z1198">_xlfn.IFS(YEARFRAC(F1198,G1198)&lt;1,"&lt;1 Year",YEARFRAC(F1198,G1198)&lt;=5,"1-5 Years",YEARFRAC(F1198,G1198)&gt;5,"&gt;5 Years")</f>
        <v>&gt;5 Years</v>
      </c>
      <c r="AA1198" s="24">
        <f>L1198*(_xlfn.XLOOKUP(K1198,'FX rates'!$A$2:$A$38,'FX rates'!$B$2:$B$38))</f>
        <v>169059.08250961019</v>
      </c>
      <c r="AB1198" s="24">
        <f>V1198*(_xlfn.XLOOKUP(K1198,'FX rates'!$A$2:$A$38,'FX rates'!$B$2:$B$38))</f>
        <v>290986.54201654118</v>
      </c>
      <c r="AC1198" s="24">
        <f>X1198*(_xlfn.XLOOKUP(W1198,'FX rates'!$A$2:$A$38,'FX rates'!$B$2:$B$38))</f>
        <v>177512.03663509074</v>
      </c>
      <c r="AD1198" s="24">
        <f>Y1198*(_xlfn.XLOOKUP(W1198,'FX rates'!$A$2:$A$38,'FX rates'!$B$2:$B$38))</f>
        <v>483047.90575245908</v>
      </c>
      <c r="AE1198" s="30">
        <f t="shared" si="259"/>
        <v>5.0000000000000253E-2</v>
      </c>
      <c r="AF1198" s="31">
        <f t="shared" si="260"/>
        <v>6352.5000000000146</v>
      </c>
      <c r="AG1198" s="23">
        <f t="shared" si="261"/>
        <v>121927.45950693099</v>
      </c>
      <c r="AH1198" s="35">
        <f t="shared" si="255"/>
        <v>1.3306500000756409</v>
      </c>
      <c r="AI1198" s="23">
        <f>U1198*(_xlfn.XLOOKUP(K1198,'FX rates'!$A$2:$A$38,'FX rates'!$B$2:$B$38))</f>
        <v>0</v>
      </c>
      <c r="AJ1198" s="23">
        <f>Q1198*(_xlfn.XLOOKUP(K1198,'FX rates'!$A$2:$A$38,'FX rates'!$B$2:$B$38))</f>
        <v>0</v>
      </c>
      <c r="AK1198" s="23">
        <f>R1198*(_xlfn.XLOOKUP(K1198,'FX rates'!$A$2:$A$38,'FX rates'!$B$2:$B$38))</f>
        <v>0</v>
      </c>
      <c r="AM1198" s="4"/>
      <c r="AN1198" s="4"/>
      <c r="AO1198" s="4"/>
      <c r="AP1198" s="32">
        <f t="shared" si="256"/>
        <v>0.72121212121212119</v>
      </c>
      <c r="AQ1198" s="32">
        <f t="shared" si="257"/>
        <v>0</v>
      </c>
      <c r="AR1198" s="24">
        <f t="shared" si="262"/>
        <v>229614.00000000006</v>
      </c>
      <c r="AS1198" s="24" t="str">
        <f t="shared" si="263"/>
        <v>0</v>
      </c>
      <c r="AT1198" s="24">
        <f t="shared" si="264"/>
        <v>434743.11517721316</v>
      </c>
      <c r="AU1198" s="24">
        <f t="shared" si="265"/>
        <v>48304.790575245919</v>
      </c>
    </row>
    <row r="1199" spans="1:47" x14ac:dyDescent="0.25">
      <c r="A1199" s="28" t="s">
        <v>14280</v>
      </c>
      <c r="B1199" s="28" t="s">
        <v>1937</v>
      </c>
      <c r="C1199" s="28" t="s">
        <v>1938</v>
      </c>
      <c r="D1199" s="28" t="s">
        <v>1939</v>
      </c>
      <c r="E1199" s="28" t="s">
        <v>1940</v>
      </c>
      <c r="F1199" s="29">
        <v>41869</v>
      </c>
      <c r="G1199" s="29">
        <v>44896</v>
      </c>
      <c r="H1199" s="28" t="s">
        <v>1941</v>
      </c>
      <c r="I1199" s="28" t="s">
        <v>16036</v>
      </c>
      <c r="J1199" s="28" t="s">
        <v>16049</v>
      </c>
      <c r="K1199" s="28" t="s">
        <v>1942</v>
      </c>
      <c r="L1199" s="27">
        <v>135520.00000000003</v>
      </c>
      <c r="M1199" s="27">
        <v>75240</v>
      </c>
      <c r="N1199" s="27">
        <v>0</v>
      </c>
      <c r="O1199" s="27">
        <v>0</v>
      </c>
      <c r="P1199" s="27">
        <f t="shared" si="252"/>
        <v>75240</v>
      </c>
      <c r="Q1199" s="27">
        <v>0</v>
      </c>
      <c r="R1199" s="27">
        <v>0</v>
      </c>
      <c r="S1199" s="27">
        <v>0</v>
      </c>
      <c r="T1199" s="27">
        <f t="shared" si="253"/>
        <v>0</v>
      </c>
      <c r="U1199" s="27">
        <v>0</v>
      </c>
      <c r="V1199" s="27">
        <f t="shared" si="254"/>
        <v>210760.00000000003</v>
      </c>
      <c r="W1199" s="28" t="s">
        <v>1943</v>
      </c>
      <c r="X1199" s="27">
        <v>150427.20000000004</v>
      </c>
      <c r="Y1199" s="27">
        <f t="shared" si="258"/>
        <v>384370.8000000001</v>
      </c>
      <c r="Z1199" s="4" t="str" cm="1">
        <f t="array" ref="Z1199">_xlfn.IFS(YEARFRAC(F1199,G1199)&lt;1,"&lt;1 Year",YEARFRAC(F1199,G1199)&lt;=5,"1-5 Years",YEARFRAC(F1199,G1199)&gt;5,"&gt;5 Years")</f>
        <v>&gt;5 Years</v>
      </c>
      <c r="AA1199" s="24">
        <f>L1199*(_xlfn.XLOOKUP(K1199,'FX rates'!$A$2:$A$38,'FX rates'!$B$2:$B$38))</f>
        <v>180329.68801025089</v>
      </c>
      <c r="AB1199" s="24">
        <f>V1199*(_xlfn.XLOOKUP(K1199,'FX rates'!$A$2:$A$38,'FX rates'!$B$2:$B$38))</f>
        <v>280447.79401594214</v>
      </c>
      <c r="AC1199" s="24">
        <f>X1199*(_xlfn.XLOOKUP(W1199,'FX rates'!$A$2:$A$38,'FX rates'!$B$2:$B$38))</f>
        <v>200165.9536913785</v>
      </c>
      <c r="AD1199" s="24">
        <f>Y1199*(_xlfn.XLOOKUP(W1199,'FX rates'!$A$2:$A$38,'FX rates'!$B$2:$B$38))</f>
        <v>511463.0050490743</v>
      </c>
      <c r="AE1199" s="30">
        <f t="shared" si="259"/>
        <v>0.11000000000000007</v>
      </c>
      <c r="AF1199" s="31">
        <f t="shared" si="260"/>
        <v>14907.200000000012</v>
      </c>
      <c r="AG1199" s="23">
        <f t="shared" si="261"/>
        <v>100118.10600569125</v>
      </c>
      <c r="AH1199" s="35">
        <f t="shared" si="255"/>
        <v>1.3306500000756409</v>
      </c>
      <c r="AI1199" s="23">
        <f>U1199*(_xlfn.XLOOKUP(K1199,'FX rates'!$A$2:$A$38,'FX rates'!$B$2:$B$38))</f>
        <v>0</v>
      </c>
      <c r="AJ1199" s="23">
        <f>Q1199*(_xlfn.XLOOKUP(K1199,'FX rates'!$A$2:$A$38,'FX rates'!$B$2:$B$38))</f>
        <v>0</v>
      </c>
      <c r="AK1199" s="23">
        <f>R1199*(_xlfn.XLOOKUP(K1199,'FX rates'!$A$2:$A$38,'FX rates'!$B$2:$B$38))</f>
        <v>0</v>
      </c>
      <c r="AM1199" s="4"/>
      <c r="AN1199" s="4"/>
      <c r="AO1199" s="4"/>
      <c r="AP1199" s="32">
        <f t="shared" si="256"/>
        <v>0.55519480519480513</v>
      </c>
      <c r="AQ1199" s="32">
        <f t="shared" si="257"/>
        <v>0</v>
      </c>
      <c r="AR1199" s="24">
        <f t="shared" si="262"/>
        <v>233943.60000000006</v>
      </c>
      <c r="AS1199" s="24" t="str">
        <f t="shared" si="263"/>
        <v>0</v>
      </c>
      <c r="AT1199" s="24">
        <f t="shared" si="264"/>
        <v>460316.70454416686</v>
      </c>
      <c r="AU1199" s="24">
        <f t="shared" si="265"/>
        <v>51146.300504907442</v>
      </c>
    </row>
    <row r="1200" spans="1:47" x14ac:dyDescent="0.25">
      <c r="A1200" s="28" t="s">
        <v>14281</v>
      </c>
      <c r="B1200" s="28" t="s">
        <v>1944</v>
      </c>
      <c r="C1200" s="28" t="s">
        <v>1945</v>
      </c>
      <c r="D1200" s="28" t="s">
        <v>1946</v>
      </c>
      <c r="E1200" s="28" t="s">
        <v>1947</v>
      </c>
      <c r="F1200" s="29">
        <v>41904</v>
      </c>
      <c r="G1200" s="29">
        <v>44896</v>
      </c>
      <c r="H1200" s="28" t="s">
        <v>1948</v>
      </c>
      <c r="I1200" s="28" t="s">
        <v>16053</v>
      </c>
      <c r="J1200" s="28" t="s">
        <v>16052</v>
      </c>
      <c r="K1200" s="28" t="s">
        <v>1949</v>
      </c>
      <c r="L1200" s="27">
        <v>196134.40000000002</v>
      </c>
      <c r="M1200" s="27">
        <v>128832</v>
      </c>
      <c r="N1200" s="27">
        <v>0</v>
      </c>
      <c r="O1200" s="27">
        <v>0</v>
      </c>
      <c r="P1200" s="27">
        <f t="shared" si="252"/>
        <v>128832</v>
      </c>
      <c r="Q1200" s="27">
        <v>0</v>
      </c>
      <c r="R1200" s="27">
        <v>0</v>
      </c>
      <c r="S1200" s="27">
        <v>0</v>
      </c>
      <c r="T1200" s="27">
        <f t="shared" si="253"/>
        <v>0</v>
      </c>
      <c r="U1200" s="27">
        <v>0</v>
      </c>
      <c r="V1200" s="27">
        <f t="shared" si="254"/>
        <v>324966.40000000002</v>
      </c>
      <c r="W1200" s="28" t="s">
        <v>1950</v>
      </c>
      <c r="X1200" s="27">
        <v>211825.15200000003</v>
      </c>
      <c r="Y1200" s="27">
        <f t="shared" si="258"/>
        <v>562788.86400000006</v>
      </c>
      <c r="Z1200" s="4" t="str" cm="1">
        <f t="array" ref="Z1200">_xlfn.IFS(YEARFRAC(F1200,G1200)&lt;1,"&lt;1 Year",YEARFRAC(F1200,G1200)&lt;=5,"1-5 Years",YEARFRAC(F1200,G1200)&gt;5,"&gt;5 Years")</f>
        <v>&gt;5 Years</v>
      </c>
      <c r="AA1200" s="24">
        <f>L1200*(_xlfn.XLOOKUP(K1200,'FX rates'!$A$2:$A$38,'FX rates'!$B$2:$B$38))</f>
        <v>196134.40000000002</v>
      </c>
      <c r="AB1200" s="24">
        <f>V1200*(_xlfn.XLOOKUP(K1200,'FX rates'!$A$2:$A$38,'FX rates'!$B$2:$B$38))</f>
        <v>324966.40000000002</v>
      </c>
      <c r="AC1200" s="24">
        <f>X1200*(_xlfn.XLOOKUP(W1200,'FX rates'!$A$2:$A$38,'FX rates'!$B$2:$B$38))</f>
        <v>211825.15200000003</v>
      </c>
      <c r="AD1200" s="24">
        <f>Y1200*(_xlfn.XLOOKUP(W1200,'FX rates'!$A$2:$A$38,'FX rates'!$B$2:$B$38))</f>
        <v>562788.86400000006</v>
      </c>
      <c r="AE1200" s="30">
        <f t="shared" si="259"/>
        <v>8.0000000000000029E-2</v>
      </c>
      <c r="AF1200" s="31">
        <f t="shared" si="260"/>
        <v>15690.752000000008</v>
      </c>
      <c r="AG1200" s="23">
        <f t="shared" si="261"/>
        <v>128832</v>
      </c>
      <c r="AH1200" s="35">
        <f t="shared" si="255"/>
        <v>1</v>
      </c>
      <c r="AI1200" s="23">
        <f>U1200*(_xlfn.XLOOKUP(K1200,'FX rates'!$A$2:$A$38,'FX rates'!$B$2:$B$38))</f>
        <v>0</v>
      </c>
      <c r="AJ1200" s="23">
        <f>Q1200*(_xlfn.XLOOKUP(K1200,'FX rates'!$A$2:$A$38,'FX rates'!$B$2:$B$38))</f>
        <v>0</v>
      </c>
      <c r="AK1200" s="23">
        <f>R1200*(_xlfn.XLOOKUP(K1200,'FX rates'!$A$2:$A$38,'FX rates'!$B$2:$B$38))</f>
        <v>0</v>
      </c>
      <c r="AM1200" s="4"/>
      <c r="AN1200" s="4"/>
      <c r="AO1200" s="4"/>
      <c r="AP1200" s="32">
        <f t="shared" si="256"/>
        <v>0.65685570710696328</v>
      </c>
      <c r="AQ1200" s="32">
        <f t="shared" si="257"/>
        <v>0</v>
      </c>
      <c r="AR1200" s="24">
        <f t="shared" si="262"/>
        <v>350963.71200000006</v>
      </c>
      <c r="AS1200" s="24" t="str">
        <f t="shared" si="263"/>
        <v>0</v>
      </c>
      <c r="AT1200" s="24">
        <f t="shared" si="264"/>
        <v>506509.97760000004</v>
      </c>
      <c r="AU1200" s="24">
        <f t="shared" si="265"/>
        <v>56278.886400000018</v>
      </c>
    </row>
    <row r="1201" spans="1:47" x14ac:dyDescent="0.25">
      <c r="A1201" s="28" t="s">
        <v>14282</v>
      </c>
      <c r="B1201" s="28" t="s">
        <v>1951</v>
      </c>
      <c r="C1201" s="28" t="s">
        <v>1952</v>
      </c>
      <c r="D1201" s="28" t="s">
        <v>1953</v>
      </c>
      <c r="E1201" s="28" t="s">
        <v>1954</v>
      </c>
      <c r="F1201" s="29">
        <v>41890</v>
      </c>
      <c r="G1201" s="29">
        <v>44896</v>
      </c>
      <c r="H1201" s="28" t="s">
        <v>1955</v>
      </c>
      <c r="I1201" s="28" t="s">
        <v>16035</v>
      </c>
      <c r="J1201" s="28" t="s">
        <v>16044</v>
      </c>
      <c r="K1201" s="28" t="s">
        <v>1956</v>
      </c>
      <c r="L1201" s="27">
        <v>2642156</v>
      </c>
      <c r="M1201" s="27">
        <v>247500</v>
      </c>
      <c r="N1201" s="27">
        <v>0</v>
      </c>
      <c r="O1201" s="27">
        <v>0</v>
      </c>
      <c r="P1201" s="27">
        <f t="shared" si="252"/>
        <v>247500</v>
      </c>
      <c r="Q1201" s="27">
        <v>0</v>
      </c>
      <c r="R1201" s="27">
        <v>0</v>
      </c>
      <c r="S1201" s="27">
        <v>0</v>
      </c>
      <c r="T1201" s="27">
        <f t="shared" si="253"/>
        <v>0</v>
      </c>
      <c r="U1201" s="27">
        <v>0</v>
      </c>
      <c r="V1201" s="27">
        <f t="shared" si="254"/>
        <v>2889656</v>
      </c>
      <c r="W1201" s="28" t="s">
        <v>1957</v>
      </c>
      <c r="X1201" s="27">
        <v>2906371.6</v>
      </c>
      <c r="Y1201" s="27">
        <f t="shared" si="258"/>
        <v>6084993.2000000002</v>
      </c>
      <c r="Z1201" s="4" t="str" cm="1">
        <f t="array" ref="Z1201">_xlfn.IFS(YEARFRAC(F1201,G1201)&lt;1,"&lt;1 Year",YEARFRAC(F1201,G1201)&lt;=5,"1-5 Years",YEARFRAC(F1201,G1201)&gt;5,"&gt;5 Years")</f>
        <v>&gt;5 Years</v>
      </c>
      <c r="AA1201" s="24">
        <f>L1201*(_xlfn.XLOOKUP(K1201,'FX rates'!$A$2:$A$38,'FX rates'!$B$2:$B$38))</f>
        <v>39153.20268217686</v>
      </c>
      <c r="AB1201" s="24">
        <f>V1201*(_xlfn.XLOOKUP(K1201,'FX rates'!$A$2:$A$38,'FX rates'!$B$2:$B$38))</f>
        <v>42820.820212647726</v>
      </c>
      <c r="AC1201" s="24">
        <f>X1201*(_xlfn.XLOOKUP(W1201,'FX rates'!$A$2:$A$38,'FX rates'!$B$2:$B$38))</f>
        <v>43068.522950394545</v>
      </c>
      <c r="AD1201" s="24">
        <f>Y1201*(_xlfn.XLOOKUP(W1201,'FX rates'!$A$2:$A$38,'FX rates'!$B$2:$B$38))</f>
        <v>90171.425184307052</v>
      </c>
      <c r="AE1201" s="30">
        <f t="shared" si="259"/>
        <v>9.9999999999999978E-2</v>
      </c>
      <c r="AF1201" s="31">
        <f t="shared" si="260"/>
        <v>264215.60000000009</v>
      </c>
      <c r="AG1201" s="23">
        <f t="shared" si="261"/>
        <v>3667.6175304708668</v>
      </c>
      <c r="AH1201" s="35">
        <f t="shared" si="255"/>
        <v>1.4818656688771161E-2</v>
      </c>
      <c r="AI1201" s="23">
        <f>U1201*(_xlfn.XLOOKUP(K1201,'FX rates'!$A$2:$A$38,'FX rates'!$B$2:$B$38))</f>
        <v>0</v>
      </c>
      <c r="AJ1201" s="23">
        <f>Q1201*(_xlfn.XLOOKUP(K1201,'FX rates'!$A$2:$A$38,'FX rates'!$B$2:$B$38))</f>
        <v>0</v>
      </c>
      <c r="AK1201" s="23">
        <f>R1201*(_xlfn.XLOOKUP(K1201,'FX rates'!$A$2:$A$38,'FX rates'!$B$2:$B$38))</f>
        <v>0</v>
      </c>
      <c r="AM1201" s="4"/>
      <c r="AN1201" s="4"/>
      <c r="AO1201" s="4"/>
      <c r="AP1201" s="32">
        <f t="shared" si="256"/>
        <v>9.3673499975020405E-2</v>
      </c>
      <c r="AQ1201" s="32">
        <f t="shared" si="257"/>
        <v>0</v>
      </c>
      <c r="AR1201" s="24">
        <f t="shared" si="262"/>
        <v>3178621.6</v>
      </c>
      <c r="AS1201" s="24" t="str">
        <f t="shared" si="263"/>
        <v>0</v>
      </c>
      <c r="AT1201" s="24">
        <f t="shared" si="264"/>
        <v>81154.282665876352</v>
      </c>
      <c r="AU1201" s="24">
        <f t="shared" si="265"/>
        <v>9017.1425184307009</v>
      </c>
    </row>
    <row r="1202" spans="1:47" x14ac:dyDescent="0.25">
      <c r="A1202" s="28" t="s">
        <v>14283</v>
      </c>
      <c r="B1202" s="28" t="s">
        <v>1958</v>
      </c>
      <c r="C1202" s="28" t="s">
        <v>1959</v>
      </c>
      <c r="D1202" s="28" t="s">
        <v>1960</v>
      </c>
      <c r="E1202" s="28" t="s">
        <v>1961</v>
      </c>
      <c r="F1202" s="29">
        <v>41897</v>
      </c>
      <c r="G1202" s="29">
        <v>44896</v>
      </c>
      <c r="H1202" s="28" t="s">
        <v>1962</v>
      </c>
      <c r="I1202" s="28" t="s">
        <v>16041</v>
      </c>
      <c r="J1202" s="28" t="s">
        <v>16039</v>
      </c>
      <c r="K1202" s="28" t="s">
        <v>1963</v>
      </c>
      <c r="L1202" s="27">
        <v>2905056.0000000005</v>
      </c>
      <c r="M1202" s="27">
        <v>400125.00000000006</v>
      </c>
      <c r="N1202" s="27">
        <v>0</v>
      </c>
      <c r="O1202" s="27">
        <v>0</v>
      </c>
      <c r="P1202" s="27">
        <f t="shared" si="252"/>
        <v>400125.00000000006</v>
      </c>
      <c r="Q1202" s="27">
        <v>0</v>
      </c>
      <c r="R1202" s="27">
        <v>0</v>
      </c>
      <c r="S1202" s="27">
        <v>0</v>
      </c>
      <c r="T1202" s="27">
        <f t="shared" si="253"/>
        <v>0</v>
      </c>
      <c r="U1202" s="27">
        <v>0</v>
      </c>
      <c r="V1202" s="27">
        <f t="shared" si="254"/>
        <v>3305181.0000000005</v>
      </c>
      <c r="W1202" s="28" t="s">
        <v>1964</v>
      </c>
      <c r="X1202" s="27">
        <v>3021258.2400000007</v>
      </c>
      <c r="Y1202" s="27">
        <f t="shared" si="258"/>
        <v>6458646.4800000004</v>
      </c>
      <c r="Z1202" s="4" t="str" cm="1">
        <f t="array" ref="Z1202">_xlfn.IFS(YEARFRAC(F1202,G1202)&lt;1,"&lt;1 Year",YEARFRAC(F1202,G1202)&lt;=5,"1-5 Years",YEARFRAC(F1202,G1202)&gt;5,"&gt;5 Years")</f>
        <v>&gt;5 Years</v>
      </c>
      <c r="AA1202" s="24">
        <f>L1202*(_xlfn.XLOOKUP(K1202,'FX rates'!$A$2:$A$38,'FX rates'!$B$2:$B$38))</f>
        <v>43049.027525654805</v>
      </c>
      <c r="AB1202" s="24">
        <f>V1202*(_xlfn.XLOOKUP(K1202,'FX rates'!$A$2:$A$38,'FX rates'!$B$2:$B$38))</f>
        <v>48978.342533249364</v>
      </c>
      <c r="AC1202" s="24">
        <f>X1202*(_xlfn.XLOOKUP(W1202,'FX rates'!$A$2:$A$38,'FX rates'!$B$2:$B$38))</f>
        <v>44770.988626680999</v>
      </c>
      <c r="AD1202" s="24">
        <f>Y1202*(_xlfn.XLOOKUP(W1202,'FX rates'!$A$2:$A$38,'FX rates'!$B$2:$B$38))</f>
        <v>95708.464861260334</v>
      </c>
      <c r="AE1202" s="30">
        <f t="shared" si="259"/>
        <v>4.0000000000000049E-2</v>
      </c>
      <c r="AF1202" s="31">
        <f t="shared" si="260"/>
        <v>116202.24000000022</v>
      </c>
      <c r="AG1202" s="23">
        <f t="shared" si="261"/>
        <v>5929.3150075945596</v>
      </c>
      <c r="AH1202" s="35">
        <f t="shared" si="255"/>
        <v>1.4818656688771163E-2</v>
      </c>
      <c r="AI1202" s="23">
        <f>U1202*(_xlfn.XLOOKUP(K1202,'FX rates'!$A$2:$A$38,'FX rates'!$B$2:$B$38))</f>
        <v>0</v>
      </c>
      <c r="AJ1202" s="23">
        <f>Q1202*(_xlfn.XLOOKUP(K1202,'FX rates'!$A$2:$A$38,'FX rates'!$B$2:$B$38))</f>
        <v>0</v>
      </c>
      <c r="AK1202" s="23">
        <f>R1202*(_xlfn.XLOOKUP(K1202,'FX rates'!$A$2:$A$38,'FX rates'!$B$2:$B$38))</f>
        <v>0</v>
      </c>
      <c r="AM1202" s="4"/>
      <c r="AN1202" s="4"/>
      <c r="AO1202" s="4"/>
      <c r="AP1202" s="32">
        <f t="shared" si="256"/>
        <v>0.13773400581606687</v>
      </c>
      <c r="AQ1202" s="32">
        <f t="shared" si="257"/>
        <v>0</v>
      </c>
      <c r="AR1202" s="24">
        <f t="shared" si="262"/>
        <v>3437388.24</v>
      </c>
      <c r="AS1202" s="24" t="str">
        <f t="shared" si="263"/>
        <v>0</v>
      </c>
      <c r="AT1202" s="24">
        <f t="shared" si="264"/>
        <v>86137.618375134305</v>
      </c>
      <c r="AU1202" s="24">
        <f t="shared" si="265"/>
        <v>9570.846486126029</v>
      </c>
    </row>
    <row r="1203" spans="1:47" x14ac:dyDescent="0.25">
      <c r="A1203" s="28" t="s">
        <v>14032</v>
      </c>
      <c r="B1203" s="28" t="s">
        <v>197</v>
      </c>
      <c r="C1203" s="28" t="s">
        <v>198</v>
      </c>
      <c r="D1203" s="28" t="s">
        <v>199</v>
      </c>
      <c r="E1203" s="28" t="s">
        <v>200</v>
      </c>
      <c r="F1203" s="29">
        <v>37911</v>
      </c>
      <c r="G1203" s="29">
        <v>44896</v>
      </c>
      <c r="H1203" s="28" t="s">
        <v>201</v>
      </c>
      <c r="I1203" s="28" t="s">
        <v>16051</v>
      </c>
      <c r="J1203" s="28" t="s">
        <v>16050</v>
      </c>
      <c r="K1203" s="28" t="s">
        <v>203</v>
      </c>
      <c r="L1203" s="27">
        <v>148104</v>
      </c>
      <c r="M1203" s="27">
        <v>61379.999999999993</v>
      </c>
      <c r="N1203" s="27">
        <v>0</v>
      </c>
      <c r="O1203" s="27">
        <v>0</v>
      </c>
      <c r="P1203" s="27">
        <f t="shared" si="252"/>
        <v>61379.999999999993</v>
      </c>
      <c r="Q1203" s="27">
        <v>0</v>
      </c>
      <c r="R1203" s="27">
        <v>0</v>
      </c>
      <c r="S1203" s="27">
        <v>0</v>
      </c>
      <c r="T1203" s="27">
        <f t="shared" si="253"/>
        <v>0</v>
      </c>
      <c r="U1203" s="27">
        <v>0</v>
      </c>
      <c r="V1203" s="27">
        <f t="shared" si="254"/>
        <v>209484</v>
      </c>
      <c r="W1203" s="28" t="s">
        <v>204</v>
      </c>
      <c r="X1203" s="27">
        <v>149585.04</v>
      </c>
      <c r="Y1203" s="27">
        <f t="shared" si="258"/>
        <v>361163.88</v>
      </c>
      <c r="Z1203" s="4" t="str" cm="1">
        <f t="array" ref="Z1203">_xlfn.IFS(YEARFRAC(F1203,G1203)&lt;1,"&lt;1 Year",YEARFRAC(F1203,G1203)&lt;=5,"1-5 Years",YEARFRAC(F1203,G1203)&gt;5,"&gt;5 Years")</f>
        <v>&gt;5 Years</v>
      </c>
      <c r="AA1203" s="24">
        <f>L1203*(_xlfn.XLOOKUP(K1203,'FX rates'!$A$2:$A$38,'FX rates'!$B$2:$B$38))</f>
        <v>112062.89160394741</v>
      </c>
      <c r="AB1203" s="24">
        <f>V1203*(_xlfn.XLOOKUP(K1203,'FX rates'!$A$2:$A$38,'FX rates'!$B$2:$B$38))</f>
        <v>158506.06860558336</v>
      </c>
      <c r="AC1203" s="24">
        <f>X1203*(_xlfn.XLOOKUP(W1203,'FX rates'!$A$2:$A$38,'FX rates'!$B$2:$B$38))</f>
        <v>113183.52051998689</v>
      </c>
      <c r="AD1203" s="24">
        <f>Y1203*(_xlfn.XLOOKUP(W1203,'FX rates'!$A$2:$A$38,'FX rates'!$B$2:$B$38))</f>
        <v>273274.64981162606</v>
      </c>
      <c r="AE1203" s="30">
        <f t="shared" si="259"/>
        <v>1.0000000000000059E-2</v>
      </c>
      <c r="AF1203" s="31">
        <f t="shared" si="260"/>
        <v>1481.0400000000081</v>
      </c>
      <c r="AG1203" s="23">
        <f t="shared" si="261"/>
        <v>46443.177001635951</v>
      </c>
      <c r="AH1203" s="35">
        <f t="shared" si="255"/>
        <v>0.75665000002665295</v>
      </c>
      <c r="AI1203" s="23">
        <f>U1203*(_xlfn.XLOOKUP(K1203,'FX rates'!$A$2:$A$38,'FX rates'!$B$2:$B$38))</f>
        <v>0</v>
      </c>
      <c r="AJ1203" s="23">
        <f>Q1203*(_xlfn.XLOOKUP(K1203,'FX rates'!$A$2:$A$38,'FX rates'!$B$2:$B$38))</f>
        <v>0</v>
      </c>
      <c r="AK1203" s="23">
        <f>R1203*(_xlfn.XLOOKUP(K1203,'FX rates'!$A$2:$A$38,'FX rates'!$B$2:$B$38))</f>
        <v>0</v>
      </c>
      <c r="AM1203" s="4"/>
      <c r="AN1203" s="4"/>
      <c r="AO1203" s="4"/>
      <c r="AP1203" s="32">
        <f t="shared" si="256"/>
        <v>0.41443850267379673</v>
      </c>
      <c r="AQ1203" s="32">
        <f t="shared" si="257"/>
        <v>0</v>
      </c>
      <c r="AR1203" s="24">
        <f t="shared" si="262"/>
        <v>211578.84</v>
      </c>
      <c r="AS1203" s="24" t="str">
        <f t="shared" si="263"/>
        <v>0</v>
      </c>
      <c r="AT1203" s="24">
        <f t="shared" si="264"/>
        <v>245947.18483046346</v>
      </c>
      <c r="AU1203" s="24">
        <f t="shared" si="265"/>
        <v>27327.4649811626</v>
      </c>
    </row>
    <row r="1204" spans="1:47" x14ac:dyDescent="0.25">
      <c r="A1204" s="28" t="s">
        <v>14284</v>
      </c>
      <c r="B1204" s="28" t="s">
        <v>1965</v>
      </c>
      <c r="C1204" s="28" t="s">
        <v>1966</v>
      </c>
      <c r="D1204" s="28" t="s">
        <v>1967</v>
      </c>
      <c r="E1204" s="28" t="s">
        <v>1968</v>
      </c>
      <c r="F1204" s="29">
        <v>41897</v>
      </c>
      <c r="G1204" s="29">
        <v>44896</v>
      </c>
      <c r="H1204" s="28" t="s">
        <v>1969</v>
      </c>
      <c r="I1204" s="28" t="s">
        <v>16056</v>
      </c>
      <c r="J1204" s="28" t="s">
        <v>16055</v>
      </c>
      <c r="K1204" s="28" t="s">
        <v>1970</v>
      </c>
      <c r="L1204" s="27">
        <v>147125</v>
      </c>
      <c r="M1204" s="27">
        <v>73425</v>
      </c>
      <c r="N1204" s="27">
        <v>0</v>
      </c>
      <c r="O1204" s="27">
        <v>0</v>
      </c>
      <c r="P1204" s="27">
        <f t="shared" si="252"/>
        <v>73425</v>
      </c>
      <c r="Q1204" s="27">
        <v>0</v>
      </c>
      <c r="R1204" s="27">
        <v>0</v>
      </c>
      <c r="S1204" s="27">
        <v>0</v>
      </c>
      <c r="T1204" s="27">
        <f t="shared" si="253"/>
        <v>0</v>
      </c>
      <c r="U1204" s="27">
        <v>0</v>
      </c>
      <c r="V1204" s="27">
        <f t="shared" si="254"/>
        <v>220550</v>
      </c>
      <c r="W1204" s="28" t="s">
        <v>1971</v>
      </c>
      <c r="X1204" s="27">
        <v>167722.50000000003</v>
      </c>
      <c r="Y1204" s="27">
        <f t="shared" si="258"/>
        <v>419149.50000000006</v>
      </c>
      <c r="Z1204" s="4" t="str" cm="1">
        <f t="array" ref="Z1204">_xlfn.IFS(YEARFRAC(F1204,G1204)&lt;1,"&lt;1 Year",YEARFRAC(F1204,G1204)&lt;=5,"1-5 Years",YEARFRAC(F1204,G1204)&gt;5,"&gt;5 Years")</f>
        <v>&gt;5 Years</v>
      </c>
      <c r="AA1204" s="24">
        <f>L1204*(_xlfn.XLOOKUP(K1204,'FX rates'!$A$2:$A$38,'FX rates'!$B$2:$B$38))</f>
        <v>147125</v>
      </c>
      <c r="AB1204" s="24">
        <f>V1204*(_xlfn.XLOOKUP(K1204,'FX rates'!$A$2:$A$38,'FX rates'!$B$2:$B$38))</f>
        <v>220550</v>
      </c>
      <c r="AC1204" s="24">
        <f>X1204*(_xlfn.XLOOKUP(W1204,'FX rates'!$A$2:$A$38,'FX rates'!$B$2:$B$38))</f>
        <v>167722.50000000003</v>
      </c>
      <c r="AD1204" s="24">
        <f>Y1204*(_xlfn.XLOOKUP(W1204,'FX rates'!$A$2:$A$38,'FX rates'!$B$2:$B$38))</f>
        <v>419149.50000000006</v>
      </c>
      <c r="AE1204" s="30">
        <f t="shared" si="259"/>
        <v>0.14000000000000021</v>
      </c>
      <c r="AF1204" s="31">
        <f t="shared" si="260"/>
        <v>20597.500000000029</v>
      </c>
      <c r="AG1204" s="23">
        <f t="shared" si="261"/>
        <v>73425</v>
      </c>
      <c r="AH1204" s="35">
        <f t="shared" si="255"/>
        <v>1</v>
      </c>
      <c r="AI1204" s="23">
        <f>U1204*(_xlfn.XLOOKUP(K1204,'FX rates'!$A$2:$A$38,'FX rates'!$B$2:$B$38))</f>
        <v>0</v>
      </c>
      <c r="AJ1204" s="23">
        <f>Q1204*(_xlfn.XLOOKUP(K1204,'FX rates'!$A$2:$A$38,'FX rates'!$B$2:$B$38))</f>
        <v>0</v>
      </c>
      <c r="AK1204" s="23">
        <f>R1204*(_xlfn.XLOOKUP(K1204,'FX rates'!$A$2:$A$38,'FX rates'!$B$2:$B$38))</f>
        <v>0</v>
      </c>
      <c r="AM1204" s="4"/>
      <c r="AN1204" s="4"/>
      <c r="AO1204" s="4"/>
      <c r="AP1204" s="32">
        <f t="shared" si="256"/>
        <v>0.49906542056074765</v>
      </c>
      <c r="AQ1204" s="32">
        <f t="shared" si="257"/>
        <v>0</v>
      </c>
      <c r="AR1204" s="24">
        <f t="shared" si="262"/>
        <v>251427.00000000003</v>
      </c>
      <c r="AS1204" s="24" t="str">
        <f t="shared" si="263"/>
        <v>0</v>
      </c>
      <c r="AT1204" s="24">
        <f t="shared" si="264"/>
        <v>377234.55000000005</v>
      </c>
      <c r="AU1204" s="24">
        <f t="shared" si="265"/>
        <v>41914.950000000012</v>
      </c>
    </row>
    <row r="1205" spans="1:47" x14ac:dyDescent="0.25">
      <c r="A1205" s="28" t="s">
        <v>14285</v>
      </c>
      <c r="B1205" s="28" t="s">
        <v>12599</v>
      </c>
      <c r="C1205" s="28" t="s">
        <v>12600</v>
      </c>
      <c r="D1205" s="28" t="s">
        <v>12601</v>
      </c>
      <c r="E1205" s="28" t="s">
        <v>12602</v>
      </c>
      <c r="F1205" s="29">
        <v>41890</v>
      </c>
      <c r="G1205" s="29">
        <v>44896</v>
      </c>
      <c r="H1205" s="28" t="s">
        <v>12603</v>
      </c>
      <c r="I1205" s="28" t="s">
        <v>16045</v>
      </c>
      <c r="J1205" s="28" t="s">
        <v>16053</v>
      </c>
      <c r="K1205" s="28" t="s">
        <v>12604</v>
      </c>
      <c r="L1205" s="27">
        <v>132732.6</v>
      </c>
      <c r="M1205" s="27">
        <v>14946.8</v>
      </c>
      <c r="N1205" s="27">
        <v>0</v>
      </c>
      <c r="O1205" s="27">
        <v>0</v>
      </c>
      <c r="P1205" s="27">
        <f t="shared" si="252"/>
        <v>14946.8</v>
      </c>
      <c r="Q1205" s="27">
        <v>0</v>
      </c>
      <c r="R1205" s="27">
        <v>0</v>
      </c>
      <c r="S1205" s="27">
        <v>9150</v>
      </c>
      <c r="T1205" s="27">
        <f t="shared" si="253"/>
        <v>9150</v>
      </c>
      <c r="U1205" s="27">
        <v>0</v>
      </c>
      <c r="V1205" s="27">
        <f t="shared" si="254"/>
        <v>156829.4</v>
      </c>
      <c r="W1205" s="28" t="s">
        <v>12605</v>
      </c>
      <c r="X1205" s="27">
        <v>139369.23000000001</v>
      </c>
      <c r="Y1205" s="27">
        <f t="shared" si="258"/>
        <v>294432.59999999998</v>
      </c>
      <c r="Z1205" s="4" t="str" cm="1">
        <f t="array" ref="Z1205">_xlfn.IFS(YEARFRAC(F1205,G1205)&lt;1,"&lt;1 Year",YEARFRAC(F1205,G1205)&lt;=5,"1-5 Years",YEARFRAC(F1205,G1205)&gt;5,"&gt;5 Years")</f>
        <v>&gt;5 Years</v>
      </c>
      <c r="AA1205" s="24">
        <f>L1205*(_xlfn.XLOOKUP(K1205,'FX rates'!$A$2:$A$38,'FX rates'!$B$2:$B$38))</f>
        <v>99243.037122883092</v>
      </c>
      <c r="AB1205" s="24">
        <f>V1205*(_xlfn.XLOOKUP(K1205,'FX rates'!$A$2:$A$38,'FX rates'!$B$2:$B$38))</f>
        <v>117260.00971998952</v>
      </c>
      <c r="AC1205" s="24">
        <f>X1205*(_xlfn.XLOOKUP(W1205,'FX rates'!$A$2:$A$38,'FX rates'!$B$2:$B$38))</f>
        <v>104205.18897902725</v>
      </c>
      <c r="AD1205" s="24">
        <f>Y1205*(_xlfn.XLOOKUP(W1205,'FX rates'!$A$2:$A$38,'FX rates'!$B$2:$B$38))</f>
        <v>220144.75307488127</v>
      </c>
      <c r="AE1205" s="30">
        <f t="shared" si="259"/>
        <v>5.0000000000000079E-2</v>
      </c>
      <c r="AF1205" s="31">
        <f t="shared" si="260"/>
        <v>6636.6300000000047</v>
      </c>
      <c r="AG1205" s="23">
        <f t="shared" si="261"/>
        <v>18016.972597106433</v>
      </c>
      <c r="AH1205" s="35">
        <f t="shared" si="255"/>
        <v>0.74769150248607419</v>
      </c>
      <c r="AI1205" s="23">
        <f>U1205*(_xlfn.XLOOKUP(K1205,'FX rates'!$A$2:$A$38,'FX rates'!$B$2:$B$38))</f>
        <v>0</v>
      </c>
      <c r="AJ1205" s="23">
        <f>Q1205*(_xlfn.XLOOKUP(K1205,'FX rates'!$A$2:$A$38,'FX rates'!$B$2:$B$38))</f>
        <v>0</v>
      </c>
      <c r="AK1205" s="23">
        <f>R1205*(_xlfn.XLOOKUP(K1205,'FX rates'!$A$2:$A$38,'FX rates'!$B$2:$B$38))</f>
        <v>0</v>
      </c>
      <c r="AM1205" s="4"/>
      <c r="AN1205" s="4"/>
      <c r="AO1205" s="4"/>
      <c r="AP1205" s="32">
        <f t="shared" si="256"/>
        <v>0.11260835695224834</v>
      </c>
      <c r="AQ1205" s="32">
        <f t="shared" si="257"/>
        <v>0</v>
      </c>
      <c r="AR1205" s="24">
        <f t="shared" si="262"/>
        <v>155063.37</v>
      </c>
      <c r="AS1205" s="24" t="str">
        <f t="shared" si="263"/>
        <v>0</v>
      </c>
      <c r="AT1205" s="24">
        <f t="shared" si="264"/>
        <v>198130.27776739316</v>
      </c>
      <c r="AU1205" s="24">
        <f t="shared" si="265"/>
        <v>22014.475307488116</v>
      </c>
    </row>
    <row r="1206" spans="1:47" x14ac:dyDescent="0.25">
      <c r="A1206" s="28" t="s">
        <v>14286</v>
      </c>
      <c r="B1206" s="28" t="s">
        <v>1979</v>
      </c>
      <c r="C1206" s="28" t="s">
        <v>1980</v>
      </c>
      <c r="D1206" s="28" t="s">
        <v>1981</v>
      </c>
      <c r="E1206" s="28" t="s">
        <v>1982</v>
      </c>
      <c r="F1206" s="29">
        <v>41897</v>
      </c>
      <c r="G1206" s="29">
        <v>44896</v>
      </c>
      <c r="H1206" s="28" t="s">
        <v>1983</v>
      </c>
      <c r="I1206" s="28" t="s">
        <v>16057</v>
      </c>
      <c r="J1206" s="28" t="s">
        <v>16050</v>
      </c>
      <c r="K1206" s="28" t="s">
        <v>1984</v>
      </c>
      <c r="L1206" s="27">
        <v>174900</v>
      </c>
      <c r="M1206" s="27">
        <v>98230.000000000015</v>
      </c>
      <c r="N1206" s="27">
        <v>0</v>
      </c>
      <c r="O1206" s="27">
        <v>0</v>
      </c>
      <c r="P1206" s="27">
        <f t="shared" si="252"/>
        <v>98230.000000000015</v>
      </c>
      <c r="Q1206" s="27">
        <v>0</v>
      </c>
      <c r="R1206" s="27">
        <v>0</v>
      </c>
      <c r="S1206" s="27">
        <v>0</v>
      </c>
      <c r="T1206" s="27">
        <f t="shared" si="253"/>
        <v>0</v>
      </c>
      <c r="U1206" s="27">
        <v>0</v>
      </c>
      <c r="V1206" s="27">
        <f t="shared" si="254"/>
        <v>273130</v>
      </c>
      <c r="W1206" s="28" t="s">
        <v>1985</v>
      </c>
      <c r="X1206" s="27">
        <v>199386.00000000003</v>
      </c>
      <c r="Y1206" s="27">
        <f t="shared" si="258"/>
        <v>510754.20000000007</v>
      </c>
      <c r="Z1206" s="4" t="str" cm="1">
        <f t="array" ref="Z1206">_xlfn.IFS(YEARFRAC(F1206,G1206)&lt;1,"&lt;1 Year",YEARFRAC(F1206,G1206)&lt;=5,"1-5 Years",YEARFRAC(F1206,G1206)&gt;5,"&gt;5 Years")</f>
        <v>&gt;5 Years</v>
      </c>
      <c r="AA1206" s="24">
        <f>L1206*(_xlfn.XLOOKUP(K1206,'FX rates'!$A$2:$A$38,'FX rates'!$B$2:$B$38))</f>
        <v>174900</v>
      </c>
      <c r="AB1206" s="24">
        <f>V1206*(_xlfn.XLOOKUP(K1206,'FX rates'!$A$2:$A$38,'FX rates'!$B$2:$B$38))</f>
        <v>273130</v>
      </c>
      <c r="AC1206" s="24">
        <f>X1206*(_xlfn.XLOOKUP(W1206,'FX rates'!$A$2:$A$38,'FX rates'!$B$2:$B$38))</f>
        <v>199386.00000000003</v>
      </c>
      <c r="AD1206" s="24">
        <f>Y1206*(_xlfn.XLOOKUP(W1206,'FX rates'!$A$2:$A$38,'FX rates'!$B$2:$B$38))</f>
        <v>510754.20000000007</v>
      </c>
      <c r="AE1206" s="30">
        <f t="shared" si="259"/>
        <v>0.14000000000000018</v>
      </c>
      <c r="AF1206" s="31">
        <f t="shared" si="260"/>
        <v>24486.000000000029</v>
      </c>
      <c r="AG1206" s="23">
        <f t="shared" si="261"/>
        <v>98230</v>
      </c>
      <c r="AH1206" s="35">
        <f t="shared" si="255"/>
        <v>1</v>
      </c>
      <c r="AI1206" s="23">
        <f>U1206*(_xlfn.XLOOKUP(K1206,'FX rates'!$A$2:$A$38,'FX rates'!$B$2:$B$38))</f>
        <v>0</v>
      </c>
      <c r="AJ1206" s="23">
        <f>Q1206*(_xlfn.XLOOKUP(K1206,'FX rates'!$A$2:$A$38,'FX rates'!$B$2:$B$38))</f>
        <v>0</v>
      </c>
      <c r="AK1206" s="23">
        <f>R1206*(_xlfn.XLOOKUP(K1206,'FX rates'!$A$2:$A$38,'FX rates'!$B$2:$B$38))</f>
        <v>0</v>
      </c>
      <c r="AM1206" s="4"/>
      <c r="AN1206" s="4"/>
      <c r="AO1206" s="4"/>
      <c r="AP1206" s="32">
        <f t="shared" si="256"/>
        <v>0.56163522012578626</v>
      </c>
      <c r="AQ1206" s="32">
        <f t="shared" si="257"/>
        <v>0</v>
      </c>
      <c r="AR1206" s="24">
        <f t="shared" si="262"/>
        <v>311368.20000000007</v>
      </c>
      <c r="AS1206" s="24" t="str">
        <f t="shared" si="263"/>
        <v>0</v>
      </c>
      <c r="AT1206" s="24">
        <f t="shared" si="264"/>
        <v>459678.78000000009</v>
      </c>
      <c r="AU1206" s="24">
        <f t="shared" si="265"/>
        <v>51075.419999999984</v>
      </c>
    </row>
    <row r="1207" spans="1:47" x14ac:dyDescent="0.25">
      <c r="A1207" s="28" t="s">
        <v>14287</v>
      </c>
      <c r="B1207" s="28" t="s">
        <v>7758</v>
      </c>
      <c r="C1207" s="28" t="s">
        <v>7759</v>
      </c>
      <c r="D1207" s="28" t="s">
        <v>7760</v>
      </c>
      <c r="E1207" s="28" t="s">
        <v>7761</v>
      </c>
      <c r="F1207" s="29">
        <v>41897</v>
      </c>
      <c r="G1207" s="29">
        <v>44896</v>
      </c>
      <c r="H1207" s="28" t="s">
        <v>7762</v>
      </c>
      <c r="I1207" s="28" t="s">
        <v>16056</v>
      </c>
      <c r="J1207" s="28" t="s">
        <v>16056</v>
      </c>
      <c r="K1207" s="28" t="s">
        <v>7763</v>
      </c>
      <c r="L1207" s="27">
        <v>145222.00000000003</v>
      </c>
      <c r="M1207" s="27">
        <v>28028.000000000004</v>
      </c>
      <c r="N1207" s="27">
        <v>0</v>
      </c>
      <c r="O1207" s="27">
        <v>0</v>
      </c>
      <c r="P1207" s="27">
        <f t="shared" si="252"/>
        <v>28028.000000000004</v>
      </c>
      <c r="Q1207" s="27">
        <v>0</v>
      </c>
      <c r="R1207" s="27">
        <v>33832</v>
      </c>
      <c r="S1207" s="27">
        <v>0</v>
      </c>
      <c r="T1207" s="27">
        <f t="shared" si="253"/>
        <v>33832</v>
      </c>
      <c r="U1207" s="27">
        <v>0</v>
      </c>
      <c r="V1207" s="27">
        <f t="shared" si="254"/>
        <v>207082.00000000003</v>
      </c>
      <c r="W1207" s="28" t="s">
        <v>7764</v>
      </c>
      <c r="X1207" s="27">
        <v>153935.32000000004</v>
      </c>
      <c r="Y1207" s="27">
        <f t="shared" si="258"/>
        <v>337580.32000000007</v>
      </c>
      <c r="Z1207" s="4" t="str" cm="1">
        <f t="array" ref="Z1207">_xlfn.IFS(YEARFRAC(F1207,G1207)&lt;1,"&lt;1 Year",YEARFRAC(F1207,G1207)&lt;=5,"1-5 Years",YEARFRAC(F1207,G1207)&gt;5,"&gt;5 Years")</f>
        <v>&gt;5 Years</v>
      </c>
      <c r="AA1207" s="24">
        <f>L1207*(_xlfn.XLOOKUP(K1207,'FX rates'!$A$2:$A$38,'FX rates'!$B$2:$B$38))</f>
        <v>145222.00000000003</v>
      </c>
      <c r="AB1207" s="24">
        <f>V1207*(_xlfn.XLOOKUP(K1207,'FX rates'!$A$2:$A$38,'FX rates'!$B$2:$B$38))</f>
        <v>207082.00000000003</v>
      </c>
      <c r="AC1207" s="24">
        <f>X1207*(_xlfn.XLOOKUP(W1207,'FX rates'!$A$2:$A$38,'FX rates'!$B$2:$B$38))</f>
        <v>153935.32000000004</v>
      </c>
      <c r="AD1207" s="24">
        <f>Y1207*(_xlfn.XLOOKUP(W1207,'FX rates'!$A$2:$A$38,'FX rates'!$B$2:$B$38))</f>
        <v>337580.32000000007</v>
      </c>
      <c r="AE1207" s="30">
        <f t="shared" si="259"/>
        <v>6.0000000000000039E-2</v>
      </c>
      <c r="AF1207" s="31">
        <f t="shared" si="260"/>
        <v>8713.320000000007</v>
      </c>
      <c r="AG1207" s="23">
        <f t="shared" si="261"/>
        <v>61860</v>
      </c>
      <c r="AH1207" s="35">
        <f t="shared" si="255"/>
        <v>1</v>
      </c>
      <c r="AI1207" s="23">
        <f>U1207*(_xlfn.XLOOKUP(K1207,'FX rates'!$A$2:$A$38,'FX rates'!$B$2:$B$38))</f>
        <v>0</v>
      </c>
      <c r="AJ1207" s="23">
        <f>Q1207*(_xlfn.XLOOKUP(K1207,'FX rates'!$A$2:$A$38,'FX rates'!$B$2:$B$38))</f>
        <v>0</v>
      </c>
      <c r="AK1207" s="23">
        <f>R1207*(_xlfn.XLOOKUP(K1207,'FX rates'!$A$2:$A$38,'FX rates'!$B$2:$B$38))</f>
        <v>33832</v>
      </c>
      <c r="AM1207" s="4"/>
      <c r="AN1207" s="4"/>
      <c r="AO1207" s="4"/>
      <c r="AP1207" s="32">
        <f t="shared" si="256"/>
        <v>0.19300106044538706</v>
      </c>
      <c r="AQ1207" s="32">
        <f t="shared" si="257"/>
        <v>0</v>
      </c>
      <c r="AR1207" s="24">
        <f t="shared" si="262"/>
        <v>183645.00000000006</v>
      </c>
      <c r="AS1207" s="24" t="str">
        <f t="shared" si="263"/>
        <v>0</v>
      </c>
      <c r="AT1207" s="24">
        <f t="shared" si="264"/>
        <v>303822.28800000006</v>
      </c>
      <c r="AU1207" s="24">
        <f t="shared" si="265"/>
        <v>33758.032000000007</v>
      </c>
    </row>
    <row r="1208" spans="1:47" x14ac:dyDescent="0.25">
      <c r="A1208" s="28" t="s">
        <v>14288</v>
      </c>
      <c r="B1208" s="28" t="s">
        <v>1993</v>
      </c>
      <c r="C1208" s="28" t="s">
        <v>1994</v>
      </c>
      <c r="D1208" s="28" t="s">
        <v>1995</v>
      </c>
      <c r="E1208" s="28" t="s">
        <v>1996</v>
      </c>
      <c r="F1208" s="29">
        <v>41911</v>
      </c>
      <c r="G1208" s="29">
        <v>44896</v>
      </c>
      <c r="H1208" s="28" t="s">
        <v>1997</v>
      </c>
      <c r="I1208" s="28" t="s">
        <v>16037</v>
      </c>
      <c r="J1208" s="28" t="s">
        <v>16049</v>
      </c>
      <c r="K1208" s="28" t="s">
        <v>1998</v>
      </c>
      <c r="L1208" s="27">
        <v>139060.02000000002</v>
      </c>
      <c r="M1208" s="27">
        <v>47971.000000000007</v>
      </c>
      <c r="N1208" s="27">
        <v>0</v>
      </c>
      <c r="O1208" s="27">
        <v>0</v>
      </c>
      <c r="P1208" s="27">
        <f t="shared" si="252"/>
        <v>47971.000000000007</v>
      </c>
      <c r="Q1208" s="27">
        <v>0</v>
      </c>
      <c r="R1208" s="27">
        <v>0</v>
      </c>
      <c r="S1208" s="27">
        <v>0</v>
      </c>
      <c r="T1208" s="27">
        <f t="shared" si="253"/>
        <v>0</v>
      </c>
      <c r="U1208" s="27">
        <v>0</v>
      </c>
      <c r="V1208" s="27">
        <f t="shared" si="254"/>
        <v>187031.02000000002</v>
      </c>
      <c r="W1208" s="28" t="s">
        <v>1999</v>
      </c>
      <c r="X1208" s="27">
        <v>146013.02100000004</v>
      </c>
      <c r="Y1208" s="27">
        <f t="shared" si="258"/>
        <v>342395.59200000006</v>
      </c>
      <c r="Z1208" s="4" t="str" cm="1">
        <f t="array" ref="Z1208">_xlfn.IFS(YEARFRAC(F1208,G1208)&lt;1,"&lt;1 Year",YEARFRAC(F1208,G1208)&lt;=5,"1-5 Years",YEARFRAC(F1208,G1208)&gt;5,"&gt;5 Years")</f>
        <v>&gt;5 Years</v>
      </c>
      <c r="AA1208" s="24">
        <f>L1208*(_xlfn.XLOOKUP(K1208,'FX rates'!$A$2:$A$38,'FX rates'!$B$2:$B$38))</f>
        <v>185040.21562351866</v>
      </c>
      <c r="AB1208" s="24">
        <f>V1208*(_xlfn.XLOOKUP(K1208,'FX rates'!$A$2:$A$38,'FX rates'!$B$2:$B$38))</f>
        <v>248872.82677714722</v>
      </c>
      <c r="AC1208" s="24">
        <f>X1208*(_xlfn.XLOOKUP(W1208,'FX rates'!$A$2:$A$38,'FX rates'!$B$2:$B$38))</f>
        <v>194292.22640469461</v>
      </c>
      <c r="AD1208" s="24">
        <f>Y1208*(_xlfn.XLOOKUP(W1208,'FX rates'!$A$2:$A$38,'FX rates'!$B$2:$B$38))</f>
        <v>455608.69452069921</v>
      </c>
      <c r="AE1208" s="30">
        <f t="shared" si="259"/>
        <v>5.00000000000001E-2</v>
      </c>
      <c r="AF1208" s="31">
        <f t="shared" si="260"/>
        <v>6953.0010000000184</v>
      </c>
      <c r="AG1208" s="23">
        <f t="shared" si="261"/>
        <v>63832.611153628561</v>
      </c>
      <c r="AH1208" s="35">
        <f t="shared" si="255"/>
        <v>1.3306500000756409</v>
      </c>
      <c r="AI1208" s="23">
        <f>U1208*(_xlfn.XLOOKUP(K1208,'FX rates'!$A$2:$A$38,'FX rates'!$B$2:$B$38))</f>
        <v>0</v>
      </c>
      <c r="AJ1208" s="23">
        <f>Q1208*(_xlfn.XLOOKUP(K1208,'FX rates'!$A$2:$A$38,'FX rates'!$B$2:$B$38))</f>
        <v>0</v>
      </c>
      <c r="AK1208" s="23">
        <f>R1208*(_xlfn.XLOOKUP(K1208,'FX rates'!$A$2:$A$38,'FX rates'!$B$2:$B$38))</f>
        <v>0</v>
      </c>
      <c r="AM1208" s="4"/>
      <c r="AN1208" s="4"/>
      <c r="AO1208" s="4"/>
      <c r="AP1208" s="32">
        <f t="shared" si="256"/>
        <v>0.34496615202557862</v>
      </c>
      <c r="AQ1208" s="32">
        <f t="shared" si="257"/>
        <v>0</v>
      </c>
      <c r="AR1208" s="24">
        <f t="shared" si="262"/>
        <v>196382.57100000005</v>
      </c>
      <c r="AS1208" s="24" t="str">
        <f t="shared" si="263"/>
        <v>0</v>
      </c>
      <c r="AT1208" s="24">
        <f t="shared" si="264"/>
        <v>410047.82506862929</v>
      </c>
      <c r="AU1208" s="24">
        <f t="shared" si="265"/>
        <v>45560.869452069921</v>
      </c>
    </row>
    <row r="1209" spans="1:47" x14ac:dyDescent="0.25">
      <c r="A1209" s="28" t="s">
        <v>14289</v>
      </c>
      <c r="B1209" s="28" t="s">
        <v>2000</v>
      </c>
      <c r="C1209" s="28" t="s">
        <v>2001</v>
      </c>
      <c r="D1209" s="28" t="s">
        <v>2002</v>
      </c>
      <c r="E1209" s="28" t="s">
        <v>2003</v>
      </c>
      <c r="F1209" s="29">
        <v>41897</v>
      </c>
      <c r="G1209" s="29">
        <v>44896</v>
      </c>
      <c r="H1209" s="28" t="s">
        <v>2004</v>
      </c>
      <c r="I1209" s="28" t="s">
        <v>16050</v>
      </c>
      <c r="J1209" s="28" t="s">
        <v>16056</v>
      </c>
      <c r="K1209" s="28" t="s">
        <v>2005</v>
      </c>
      <c r="L1209" s="27">
        <v>176800.58000000002</v>
      </c>
      <c r="M1209" s="27">
        <v>118910</v>
      </c>
      <c r="N1209" s="27">
        <v>0</v>
      </c>
      <c r="O1209" s="27">
        <v>0</v>
      </c>
      <c r="P1209" s="27">
        <f t="shared" si="252"/>
        <v>118910</v>
      </c>
      <c r="Q1209" s="27">
        <v>0</v>
      </c>
      <c r="R1209" s="27">
        <v>0</v>
      </c>
      <c r="S1209" s="27">
        <v>0</v>
      </c>
      <c r="T1209" s="27">
        <f t="shared" si="253"/>
        <v>0</v>
      </c>
      <c r="U1209" s="27">
        <v>0</v>
      </c>
      <c r="V1209" s="27">
        <f t="shared" si="254"/>
        <v>295710.58</v>
      </c>
      <c r="W1209" s="28" t="s">
        <v>2006</v>
      </c>
      <c r="X1209" s="27">
        <v>194480.63800000004</v>
      </c>
      <c r="Y1209" s="27">
        <f t="shared" si="258"/>
        <v>519762.27600000007</v>
      </c>
      <c r="Z1209" s="4" t="str" cm="1">
        <f t="array" ref="Z1209">_xlfn.IFS(YEARFRAC(F1209,G1209)&lt;1,"&lt;1 Year",YEARFRAC(F1209,G1209)&lt;=5,"1-5 Years",YEARFRAC(F1209,G1209)&gt;5,"&gt;5 Years")</f>
        <v>&gt;5 Years</v>
      </c>
      <c r="AA1209" s="24">
        <f>L1209*(_xlfn.XLOOKUP(K1209,'FX rates'!$A$2:$A$38,'FX rates'!$B$2:$B$38))</f>
        <v>176800.58000000002</v>
      </c>
      <c r="AB1209" s="24">
        <f>V1209*(_xlfn.XLOOKUP(K1209,'FX rates'!$A$2:$A$38,'FX rates'!$B$2:$B$38))</f>
        <v>295710.58</v>
      </c>
      <c r="AC1209" s="24">
        <f>X1209*(_xlfn.XLOOKUP(W1209,'FX rates'!$A$2:$A$38,'FX rates'!$B$2:$B$38))</f>
        <v>194480.63800000004</v>
      </c>
      <c r="AD1209" s="24">
        <f>Y1209*(_xlfn.XLOOKUP(W1209,'FX rates'!$A$2:$A$38,'FX rates'!$B$2:$B$38))</f>
        <v>519762.27600000007</v>
      </c>
      <c r="AE1209" s="30">
        <f t="shared" si="259"/>
        <v>0.1000000000000001</v>
      </c>
      <c r="AF1209" s="31">
        <f t="shared" si="260"/>
        <v>17680.058000000019</v>
      </c>
      <c r="AG1209" s="23">
        <f t="shared" si="261"/>
        <v>118910</v>
      </c>
      <c r="AH1209" s="35">
        <f t="shared" si="255"/>
        <v>1</v>
      </c>
      <c r="AI1209" s="23">
        <f>U1209*(_xlfn.XLOOKUP(K1209,'FX rates'!$A$2:$A$38,'FX rates'!$B$2:$B$38))</f>
        <v>0</v>
      </c>
      <c r="AJ1209" s="23">
        <f>Q1209*(_xlfn.XLOOKUP(K1209,'FX rates'!$A$2:$A$38,'FX rates'!$B$2:$B$38))</f>
        <v>0</v>
      </c>
      <c r="AK1209" s="23">
        <f>R1209*(_xlfn.XLOOKUP(K1209,'FX rates'!$A$2:$A$38,'FX rates'!$B$2:$B$38))</f>
        <v>0</v>
      </c>
      <c r="AM1209" s="4"/>
      <c r="AN1209" s="4"/>
      <c r="AO1209" s="4"/>
      <c r="AP1209" s="32">
        <f t="shared" si="256"/>
        <v>0.67256566692258579</v>
      </c>
      <c r="AQ1209" s="32">
        <f t="shared" si="257"/>
        <v>0</v>
      </c>
      <c r="AR1209" s="24">
        <f t="shared" si="262"/>
        <v>325281.63800000004</v>
      </c>
      <c r="AS1209" s="24" t="str">
        <f t="shared" si="263"/>
        <v>0</v>
      </c>
      <c r="AT1209" s="24">
        <f t="shared" si="264"/>
        <v>467786.04840000009</v>
      </c>
      <c r="AU1209" s="24">
        <f t="shared" si="265"/>
        <v>51976.227599999984</v>
      </c>
    </row>
    <row r="1210" spans="1:47" x14ac:dyDescent="0.25">
      <c r="A1210" s="28" t="s">
        <v>14290</v>
      </c>
      <c r="B1210" s="28" t="s">
        <v>2007</v>
      </c>
      <c r="C1210" s="28" t="s">
        <v>2008</v>
      </c>
      <c r="D1210" s="28" t="s">
        <v>2009</v>
      </c>
      <c r="E1210" s="28" t="s">
        <v>2010</v>
      </c>
      <c r="F1210" s="29">
        <v>41946</v>
      </c>
      <c r="G1210" s="29">
        <v>44896</v>
      </c>
      <c r="H1210" s="28" t="s">
        <v>2011</v>
      </c>
      <c r="I1210" s="28" t="s">
        <v>16047</v>
      </c>
      <c r="J1210" s="28" t="s">
        <v>16048</v>
      </c>
      <c r="K1210" s="28" t="s">
        <v>2012</v>
      </c>
      <c r="L1210" s="27">
        <v>116600.00000000001</v>
      </c>
      <c r="M1210" s="27">
        <v>21340</v>
      </c>
      <c r="N1210" s="27">
        <v>0</v>
      </c>
      <c r="O1210" s="27">
        <v>0</v>
      </c>
      <c r="P1210" s="27">
        <f t="shared" si="252"/>
        <v>21340</v>
      </c>
      <c r="Q1210" s="27">
        <v>0</v>
      </c>
      <c r="R1210" s="27">
        <v>0</v>
      </c>
      <c r="S1210" s="27">
        <v>0</v>
      </c>
      <c r="T1210" s="27">
        <f t="shared" si="253"/>
        <v>0</v>
      </c>
      <c r="U1210" s="27">
        <v>0</v>
      </c>
      <c r="V1210" s="27">
        <f t="shared" si="254"/>
        <v>137940</v>
      </c>
      <c r="W1210" s="28" t="s">
        <v>2013</v>
      </c>
      <c r="X1210" s="27">
        <v>129426.00000000003</v>
      </c>
      <c r="Y1210" s="27">
        <f t="shared" si="258"/>
        <v>282539.40000000008</v>
      </c>
      <c r="Z1210" s="4" t="str" cm="1">
        <f t="array" ref="Z1210">_xlfn.IFS(YEARFRAC(F1210,G1210)&lt;1,"&lt;1 Year",YEARFRAC(F1210,G1210)&lt;=5,"1-5 Years",YEARFRAC(F1210,G1210)&gt;5,"&gt;5 Years")</f>
        <v>&gt;5 Years</v>
      </c>
      <c r="AA1210" s="24">
        <f>L1210*(_xlfn.XLOOKUP(K1210,'FX rates'!$A$2:$A$38,'FX rates'!$B$2:$B$38))</f>
        <v>116600.00000000001</v>
      </c>
      <c r="AB1210" s="24">
        <f>V1210*(_xlfn.XLOOKUP(K1210,'FX rates'!$A$2:$A$38,'FX rates'!$B$2:$B$38))</f>
        <v>137940</v>
      </c>
      <c r="AC1210" s="24">
        <f>X1210*(_xlfn.XLOOKUP(W1210,'FX rates'!$A$2:$A$38,'FX rates'!$B$2:$B$38))</f>
        <v>129426.00000000003</v>
      </c>
      <c r="AD1210" s="24">
        <f>Y1210*(_xlfn.XLOOKUP(W1210,'FX rates'!$A$2:$A$38,'FX rates'!$B$2:$B$38))</f>
        <v>282539.40000000008</v>
      </c>
      <c r="AE1210" s="30">
        <f t="shared" si="259"/>
        <v>0.11000000000000011</v>
      </c>
      <c r="AF1210" s="31">
        <f t="shared" si="260"/>
        <v>12826.000000000015</v>
      </c>
      <c r="AG1210" s="23">
        <f t="shared" si="261"/>
        <v>21339.999999999985</v>
      </c>
      <c r="AH1210" s="35">
        <f t="shared" si="255"/>
        <v>1</v>
      </c>
      <c r="AI1210" s="23">
        <f>U1210*(_xlfn.XLOOKUP(K1210,'FX rates'!$A$2:$A$38,'FX rates'!$B$2:$B$38))</f>
        <v>0</v>
      </c>
      <c r="AJ1210" s="23">
        <f>Q1210*(_xlfn.XLOOKUP(K1210,'FX rates'!$A$2:$A$38,'FX rates'!$B$2:$B$38))</f>
        <v>0</v>
      </c>
      <c r="AK1210" s="23">
        <f>R1210*(_xlfn.XLOOKUP(K1210,'FX rates'!$A$2:$A$38,'FX rates'!$B$2:$B$38))</f>
        <v>0</v>
      </c>
      <c r="AM1210" s="4"/>
      <c r="AN1210" s="4"/>
      <c r="AO1210" s="4"/>
      <c r="AP1210" s="32">
        <f t="shared" si="256"/>
        <v>0.18301886792452829</v>
      </c>
      <c r="AQ1210" s="32">
        <f t="shared" si="257"/>
        <v>0</v>
      </c>
      <c r="AR1210" s="24">
        <f t="shared" si="262"/>
        <v>153113.40000000005</v>
      </c>
      <c r="AS1210" s="24" t="str">
        <f t="shared" si="263"/>
        <v>0</v>
      </c>
      <c r="AT1210" s="24">
        <f t="shared" si="264"/>
        <v>254285.46000000008</v>
      </c>
      <c r="AU1210" s="24">
        <f t="shared" si="265"/>
        <v>28253.940000000002</v>
      </c>
    </row>
    <row r="1211" spans="1:47" x14ac:dyDescent="0.25">
      <c r="A1211" s="28" t="s">
        <v>14291</v>
      </c>
      <c r="B1211" s="28" t="s">
        <v>2014</v>
      </c>
      <c r="C1211" s="28" t="s">
        <v>2015</v>
      </c>
      <c r="D1211" s="28" t="s">
        <v>2016</v>
      </c>
      <c r="E1211" s="28" t="s">
        <v>2017</v>
      </c>
      <c r="F1211" s="29">
        <v>41929</v>
      </c>
      <c r="G1211" s="29">
        <v>44896</v>
      </c>
      <c r="H1211" s="28" t="s">
        <v>2018</v>
      </c>
      <c r="I1211" s="28" t="s">
        <v>16050</v>
      </c>
      <c r="J1211" s="28" t="s">
        <v>16032</v>
      </c>
      <c r="K1211" s="28" t="s">
        <v>2019</v>
      </c>
      <c r="L1211" s="27">
        <v>178640.00000000003</v>
      </c>
      <c r="M1211" s="4">
        <v>0</v>
      </c>
      <c r="N1211" s="27">
        <v>81387.510000000009</v>
      </c>
      <c r="O1211" s="27">
        <v>0</v>
      </c>
      <c r="P1211" s="27">
        <f t="shared" si="252"/>
        <v>81387.510000000009</v>
      </c>
      <c r="Q1211" s="27">
        <v>0</v>
      </c>
      <c r="R1211" s="27">
        <v>0</v>
      </c>
      <c r="S1211" s="27">
        <v>0</v>
      </c>
      <c r="T1211" s="27">
        <f t="shared" si="253"/>
        <v>0</v>
      </c>
      <c r="U1211" s="27">
        <v>0</v>
      </c>
      <c r="V1211" s="27">
        <f t="shared" si="254"/>
        <v>260027.51000000004</v>
      </c>
      <c r="W1211" s="28" t="s">
        <v>2020</v>
      </c>
      <c r="X1211" s="27">
        <v>183999.20000000004</v>
      </c>
      <c r="Y1211" s="27">
        <f t="shared" si="258"/>
        <v>367998.40000000008</v>
      </c>
      <c r="Z1211" s="4" t="str" cm="1">
        <f t="array" ref="Z1211">_xlfn.IFS(YEARFRAC(F1211,G1211)&lt;1,"&lt;1 Year",YEARFRAC(F1211,G1211)&lt;=5,"1-5 Years",YEARFRAC(F1211,G1211)&gt;5,"&gt;5 Years")</f>
        <v>&gt;5 Years</v>
      </c>
      <c r="AA1211" s="24">
        <f>L1211*(_xlfn.XLOOKUP(K1211,'FX rates'!$A$2:$A$38,'FX rates'!$B$2:$B$38))</f>
        <v>178640.00000000003</v>
      </c>
      <c r="AB1211" s="24">
        <f>V1211*(_xlfn.XLOOKUP(K1211,'FX rates'!$A$2:$A$38,'FX rates'!$B$2:$B$38))</f>
        <v>260027.51000000004</v>
      </c>
      <c r="AC1211" s="24">
        <f>X1211*(_xlfn.XLOOKUP(W1211,'FX rates'!$A$2:$A$38,'FX rates'!$B$2:$B$38))</f>
        <v>183999.20000000004</v>
      </c>
      <c r="AD1211" s="24">
        <f>Y1211*(_xlfn.XLOOKUP(W1211,'FX rates'!$A$2:$A$38,'FX rates'!$B$2:$B$38))</f>
        <v>367998.40000000008</v>
      </c>
      <c r="AE1211" s="30">
        <f t="shared" si="259"/>
        <v>3.0000000000000061E-2</v>
      </c>
      <c r="AF1211" s="31">
        <f t="shared" si="260"/>
        <v>5359.2000000000116</v>
      </c>
      <c r="AG1211" s="23">
        <f t="shared" si="261"/>
        <v>81387.510000000009</v>
      </c>
      <c r="AH1211" s="35">
        <f t="shared" si="255"/>
        <v>1</v>
      </c>
      <c r="AI1211" s="23">
        <f>U1211*(_xlfn.XLOOKUP(K1211,'FX rates'!$A$2:$A$38,'FX rates'!$B$2:$B$38))</f>
        <v>0</v>
      </c>
      <c r="AJ1211" s="23">
        <f>Q1211*(_xlfn.XLOOKUP(K1211,'FX rates'!$A$2:$A$38,'FX rates'!$B$2:$B$38))</f>
        <v>0</v>
      </c>
      <c r="AK1211" s="23">
        <f>R1211*(_xlfn.XLOOKUP(K1211,'FX rates'!$A$2:$A$38,'FX rates'!$B$2:$B$38))</f>
        <v>0</v>
      </c>
      <c r="AM1211" s="4"/>
      <c r="AN1211" s="4"/>
      <c r="AO1211" s="4"/>
      <c r="AP1211" s="32">
        <f t="shared" si="256"/>
        <v>0</v>
      </c>
      <c r="AQ1211" s="32">
        <f t="shared" si="257"/>
        <v>0</v>
      </c>
      <c r="AR1211" s="24">
        <f t="shared" si="262"/>
        <v>183999.20000000004</v>
      </c>
      <c r="AS1211" s="24" t="str">
        <f t="shared" si="263"/>
        <v>0</v>
      </c>
      <c r="AT1211" s="24">
        <f t="shared" si="264"/>
        <v>331198.56000000006</v>
      </c>
      <c r="AU1211" s="24">
        <f t="shared" si="265"/>
        <v>36799.840000000026</v>
      </c>
    </row>
    <row r="1212" spans="1:47" x14ac:dyDescent="0.25">
      <c r="A1212" s="28" t="s">
        <v>14292</v>
      </c>
      <c r="B1212" s="28" t="s">
        <v>2021</v>
      </c>
      <c r="C1212" s="28" t="s">
        <v>2022</v>
      </c>
      <c r="D1212" s="28" t="s">
        <v>2023</v>
      </c>
      <c r="E1212" s="28" t="s">
        <v>2024</v>
      </c>
      <c r="F1212" s="29">
        <v>41939</v>
      </c>
      <c r="G1212" s="29">
        <v>44896</v>
      </c>
      <c r="H1212" s="28" t="s">
        <v>2025</v>
      </c>
      <c r="I1212" s="28" t="s">
        <v>16037</v>
      </c>
      <c r="J1212" s="28" t="s">
        <v>16036</v>
      </c>
      <c r="K1212" s="28" t="s">
        <v>2027</v>
      </c>
      <c r="L1212" s="27">
        <v>136620000.00000003</v>
      </c>
      <c r="M1212" s="27">
        <v>22375617.000000004</v>
      </c>
      <c r="N1212" s="27">
        <v>0</v>
      </c>
      <c r="O1212" s="27">
        <v>0</v>
      </c>
      <c r="P1212" s="27">
        <f t="shared" si="252"/>
        <v>22375617.000000004</v>
      </c>
      <c r="Q1212" s="27">
        <v>0</v>
      </c>
      <c r="R1212" s="27">
        <v>0</v>
      </c>
      <c r="S1212" s="27">
        <v>0</v>
      </c>
      <c r="T1212" s="27">
        <f t="shared" si="253"/>
        <v>0</v>
      </c>
      <c r="U1212" s="27">
        <v>0</v>
      </c>
      <c r="V1212" s="27">
        <f t="shared" si="254"/>
        <v>158995617.00000003</v>
      </c>
      <c r="W1212" s="28" t="s">
        <v>2028</v>
      </c>
      <c r="X1212" s="27">
        <v>137986200.00000003</v>
      </c>
      <c r="Y1212" s="27">
        <f t="shared" si="258"/>
        <v>298571773.17000008</v>
      </c>
      <c r="Z1212" s="4" t="str" cm="1">
        <f t="array" ref="Z1212">_xlfn.IFS(YEARFRAC(F1212,G1212)&lt;1,"&lt;1 Year",YEARFRAC(F1212,G1212)&lt;=5,"1-5 Years",YEARFRAC(F1212,G1212)&gt;5,"&gt;5 Years")</f>
        <v>&gt;5 Years</v>
      </c>
      <c r="AA1212" s="24">
        <f>L1212*(_xlfn.XLOOKUP(K1212,'FX rates'!$A$2:$A$38,'FX rates'!$B$2:$B$38))</f>
        <v>126740.5723827636</v>
      </c>
      <c r="AB1212" s="24">
        <f>V1212*(_xlfn.XLOOKUP(K1212,'FX rates'!$A$2:$A$38,'FX rates'!$B$2:$B$38))</f>
        <v>147498.13720487966</v>
      </c>
      <c r="AC1212" s="24">
        <f>X1212*(_xlfn.XLOOKUP(W1212,'FX rates'!$A$2:$A$38,'FX rates'!$B$2:$B$38))</f>
        <v>128007.97810659124</v>
      </c>
      <c r="AD1212" s="24">
        <f>Y1212*(_xlfn.XLOOKUP(W1212,'FX rates'!$A$2:$A$38,'FX rates'!$B$2:$B$38))</f>
        <v>276981.09668351972</v>
      </c>
      <c r="AE1212" s="30">
        <f t="shared" si="259"/>
        <v>1.0000000000000061E-2</v>
      </c>
      <c r="AF1212" s="31">
        <f t="shared" si="260"/>
        <v>1366200</v>
      </c>
      <c r="AG1212" s="23">
        <f t="shared" si="261"/>
        <v>20757.564822116066</v>
      </c>
      <c r="AH1212" s="35">
        <f t="shared" si="255"/>
        <v>9.2768681293195411E-4</v>
      </c>
      <c r="AI1212" s="23">
        <f>U1212*(_xlfn.XLOOKUP(K1212,'FX rates'!$A$2:$A$38,'FX rates'!$B$2:$B$38))</f>
        <v>0</v>
      </c>
      <c r="AJ1212" s="23">
        <f>Q1212*(_xlfn.XLOOKUP(K1212,'FX rates'!$A$2:$A$38,'FX rates'!$B$2:$B$38))</f>
        <v>0</v>
      </c>
      <c r="AK1212" s="23">
        <f>R1212*(_xlfn.XLOOKUP(K1212,'FX rates'!$A$2:$A$38,'FX rates'!$B$2:$B$38))</f>
        <v>0</v>
      </c>
      <c r="AM1212" s="4"/>
      <c r="AN1212" s="4"/>
      <c r="AO1212" s="4"/>
      <c r="AP1212" s="32">
        <f t="shared" si="256"/>
        <v>0.16377995169082124</v>
      </c>
      <c r="AQ1212" s="32">
        <f t="shared" si="257"/>
        <v>0</v>
      </c>
      <c r="AR1212" s="24">
        <f t="shared" si="262"/>
        <v>160585573.17000002</v>
      </c>
      <c r="AS1212" s="24" t="str">
        <f t="shared" si="263"/>
        <v>0</v>
      </c>
      <c r="AT1212" s="24">
        <f t="shared" si="264"/>
        <v>249282.98701516775</v>
      </c>
      <c r="AU1212" s="24">
        <f t="shared" si="265"/>
        <v>27698.109668351972</v>
      </c>
    </row>
    <row r="1213" spans="1:47" x14ac:dyDescent="0.25">
      <c r="A1213" s="28" t="s">
        <v>14293</v>
      </c>
      <c r="B1213" s="28" t="s">
        <v>2029</v>
      </c>
      <c r="C1213" s="28" t="s">
        <v>2030</v>
      </c>
      <c r="D1213" s="28" t="s">
        <v>2031</v>
      </c>
      <c r="E1213" s="28" t="s">
        <v>2032</v>
      </c>
      <c r="F1213" s="29">
        <v>41953</v>
      </c>
      <c r="G1213" s="29">
        <v>44896</v>
      </c>
      <c r="H1213" s="28" t="s">
        <v>2033</v>
      </c>
      <c r="I1213" s="28" t="s">
        <v>16032</v>
      </c>
      <c r="J1213" s="28" t="s">
        <v>16055</v>
      </c>
      <c r="K1213" s="28" t="s">
        <v>2034</v>
      </c>
      <c r="L1213" s="27">
        <v>175450</v>
      </c>
      <c r="M1213" s="27">
        <v>159720.00000000003</v>
      </c>
      <c r="N1213" s="27">
        <v>0</v>
      </c>
      <c r="O1213" s="27">
        <v>0</v>
      </c>
      <c r="P1213" s="27">
        <f t="shared" si="252"/>
        <v>159720.00000000003</v>
      </c>
      <c r="Q1213" s="27">
        <v>0</v>
      </c>
      <c r="R1213" s="27">
        <v>0</v>
      </c>
      <c r="S1213" s="27">
        <v>0</v>
      </c>
      <c r="T1213" s="27">
        <f t="shared" si="253"/>
        <v>0</v>
      </c>
      <c r="U1213" s="27">
        <v>0</v>
      </c>
      <c r="V1213" s="27">
        <f t="shared" si="254"/>
        <v>335170</v>
      </c>
      <c r="W1213" s="28" t="s">
        <v>2035</v>
      </c>
      <c r="X1213" s="27">
        <v>200013.00000000003</v>
      </c>
      <c r="Y1213" s="27">
        <f t="shared" si="258"/>
        <v>582106.80000000005</v>
      </c>
      <c r="Z1213" s="4" t="str" cm="1">
        <f t="array" ref="Z1213">_xlfn.IFS(YEARFRAC(F1213,G1213)&lt;1,"&lt;1 Year",YEARFRAC(F1213,G1213)&lt;=5,"1-5 Years",YEARFRAC(F1213,G1213)&gt;5,"&gt;5 Years")</f>
        <v>&gt;5 Years</v>
      </c>
      <c r="AA1213" s="24">
        <f>L1213*(_xlfn.XLOOKUP(K1213,'FX rates'!$A$2:$A$38,'FX rates'!$B$2:$B$38))</f>
        <v>233462.54251327121</v>
      </c>
      <c r="AB1213" s="24">
        <f>V1213*(_xlfn.XLOOKUP(K1213,'FX rates'!$A$2:$A$38,'FX rates'!$B$2:$B$38))</f>
        <v>445993.96052535257</v>
      </c>
      <c r="AC1213" s="24">
        <f>X1213*(_xlfn.XLOOKUP(W1213,'FX rates'!$A$2:$A$38,'FX rates'!$B$2:$B$38))</f>
        <v>266147.29846512922</v>
      </c>
      <c r="AD1213" s="24">
        <f>Y1213*(_xlfn.XLOOKUP(W1213,'FX rates'!$A$2:$A$38,'FX rates'!$B$2:$B$38))</f>
        <v>774580.41346403118</v>
      </c>
      <c r="AE1213" s="30">
        <f t="shared" si="259"/>
        <v>0.14000000000000018</v>
      </c>
      <c r="AF1213" s="31">
        <f t="shared" si="260"/>
        <v>24563.000000000029</v>
      </c>
      <c r="AG1213" s="23">
        <f t="shared" si="261"/>
        <v>212531.41801208135</v>
      </c>
      <c r="AH1213" s="35">
        <f t="shared" si="255"/>
        <v>1.3306500000756409</v>
      </c>
      <c r="AI1213" s="23">
        <f>U1213*(_xlfn.XLOOKUP(K1213,'FX rates'!$A$2:$A$38,'FX rates'!$B$2:$B$38))</f>
        <v>0</v>
      </c>
      <c r="AJ1213" s="23">
        <f>Q1213*(_xlfn.XLOOKUP(K1213,'FX rates'!$A$2:$A$38,'FX rates'!$B$2:$B$38))</f>
        <v>0</v>
      </c>
      <c r="AK1213" s="23">
        <f>R1213*(_xlfn.XLOOKUP(K1213,'FX rates'!$A$2:$A$38,'FX rates'!$B$2:$B$38))</f>
        <v>0</v>
      </c>
      <c r="AM1213" s="4"/>
      <c r="AN1213" s="4"/>
      <c r="AO1213" s="4"/>
      <c r="AP1213" s="32">
        <f t="shared" si="256"/>
        <v>0.91034482758620705</v>
      </c>
      <c r="AQ1213" s="32">
        <f t="shared" si="257"/>
        <v>0</v>
      </c>
      <c r="AR1213" s="24">
        <f t="shared" si="262"/>
        <v>382093.80000000005</v>
      </c>
      <c r="AS1213" s="24" t="str">
        <f t="shared" si="263"/>
        <v>0</v>
      </c>
      <c r="AT1213" s="24">
        <f t="shared" si="264"/>
        <v>697122.37211762811</v>
      </c>
      <c r="AU1213" s="24">
        <f t="shared" si="265"/>
        <v>77458.041346403072</v>
      </c>
    </row>
    <row r="1214" spans="1:47" x14ac:dyDescent="0.25">
      <c r="A1214" s="28" t="s">
        <v>14033</v>
      </c>
      <c r="B1214" s="28" t="s">
        <v>205</v>
      </c>
      <c r="C1214" s="28" t="s">
        <v>206</v>
      </c>
      <c r="D1214" s="28" t="s">
        <v>207</v>
      </c>
      <c r="E1214" s="28" t="s">
        <v>208</v>
      </c>
      <c r="F1214" s="29">
        <v>34512</v>
      </c>
      <c r="G1214" s="29">
        <v>44896</v>
      </c>
      <c r="H1214" s="28" t="s">
        <v>209</v>
      </c>
      <c r="I1214" s="28" t="s">
        <v>16055</v>
      </c>
      <c r="J1214" s="28" t="s">
        <v>16032</v>
      </c>
      <c r="K1214" s="28" t="s">
        <v>211</v>
      </c>
      <c r="L1214" s="27">
        <v>126511022.00000003</v>
      </c>
      <c r="M1214" s="27">
        <v>81823500.000000015</v>
      </c>
      <c r="N1214" s="27">
        <v>0</v>
      </c>
      <c r="O1214" s="27">
        <v>0</v>
      </c>
      <c r="P1214" s="27">
        <f t="shared" si="252"/>
        <v>81823500.000000015</v>
      </c>
      <c r="Q1214" s="27">
        <v>0</v>
      </c>
      <c r="R1214" s="27">
        <v>0</v>
      </c>
      <c r="S1214" s="27">
        <v>0</v>
      </c>
      <c r="T1214" s="27">
        <f t="shared" si="253"/>
        <v>0</v>
      </c>
      <c r="U1214" s="27">
        <v>0</v>
      </c>
      <c r="V1214" s="27">
        <f t="shared" si="254"/>
        <v>208334522.00000006</v>
      </c>
      <c r="W1214" s="28" t="s">
        <v>212</v>
      </c>
      <c r="X1214" s="27">
        <v>131571462.88000004</v>
      </c>
      <c r="Y1214" s="27">
        <f t="shared" si="258"/>
        <v>348239365.76000011</v>
      </c>
      <c r="Z1214" s="4" t="str" cm="1">
        <f t="array" ref="Z1214">_xlfn.IFS(YEARFRAC(F1214,G1214)&lt;1,"&lt;1 Year",YEARFRAC(F1214,G1214)&lt;=5,"1-5 Years",YEARFRAC(F1214,G1214)&gt;5,"&gt;5 Years")</f>
        <v>&gt;5 Years</v>
      </c>
      <c r="AA1214" s="24">
        <f>L1214*(_xlfn.XLOOKUP(K1214,'FX rates'!$A$2:$A$38,'FX rates'!$B$2:$B$38))</f>
        <v>200281.82976736093</v>
      </c>
      <c r="AB1214" s="24">
        <f>V1214*(_xlfn.XLOOKUP(K1214,'FX rates'!$A$2:$A$38,'FX rates'!$B$2:$B$38))</f>
        <v>329818.0554566108</v>
      </c>
      <c r="AC1214" s="24">
        <f>X1214*(_xlfn.XLOOKUP(W1214,'FX rates'!$A$2:$A$38,'FX rates'!$B$2:$B$38))</f>
        <v>208293.10295805536</v>
      </c>
      <c r="AD1214" s="24">
        <f>Y1214*(_xlfn.XLOOKUP(W1214,'FX rates'!$A$2:$A$38,'FX rates'!$B$2:$B$38))</f>
        <v>551303.88063293067</v>
      </c>
      <c r="AE1214" s="30">
        <f t="shared" si="259"/>
        <v>3.9999999999999938E-2</v>
      </c>
      <c r="AF1214" s="31">
        <f t="shared" si="260"/>
        <v>5060440.8800000101</v>
      </c>
      <c r="AG1214" s="23">
        <f t="shared" si="261"/>
        <v>129536.22568924987</v>
      </c>
      <c r="AH1214" s="35">
        <f t="shared" si="255"/>
        <v>1.5831176335557614E-3</v>
      </c>
      <c r="AI1214" s="23">
        <f>U1214*(_xlfn.XLOOKUP(K1214,'FX rates'!$A$2:$A$38,'FX rates'!$B$2:$B$38))</f>
        <v>0</v>
      </c>
      <c r="AJ1214" s="23">
        <f>Q1214*(_xlfn.XLOOKUP(K1214,'FX rates'!$A$2:$A$38,'FX rates'!$B$2:$B$38))</f>
        <v>0</v>
      </c>
      <c r="AK1214" s="23">
        <f>R1214*(_xlfn.XLOOKUP(K1214,'FX rates'!$A$2:$A$38,'FX rates'!$B$2:$B$38))</f>
        <v>0</v>
      </c>
      <c r="AM1214" s="4"/>
      <c r="AN1214" s="4"/>
      <c r="AO1214" s="4"/>
      <c r="AP1214" s="32">
        <f t="shared" si="256"/>
        <v>0.64676973362842638</v>
      </c>
      <c r="AQ1214" s="32">
        <f t="shared" si="257"/>
        <v>0</v>
      </c>
      <c r="AR1214" s="24">
        <f t="shared" si="262"/>
        <v>216667902.88000005</v>
      </c>
      <c r="AS1214" s="24" t="str">
        <f t="shared" si="263"/>
        <v>0</v>
      </c>
      <c r="AT1214" s="24">
        <f t="shared" si="264"/>
        <v>496173.4925696376</v>
      </c>
      <c r="AU1214" s="24">
        <f t="shared" si="265"/>
        <v>55130.388063293067</v>
      </c>
    </row>
    <row r="1215" spans="1:47" x14ac:dyDescent="0.25">
      <c r="A1215" s="28" t="s">
        <v>14294</v>
      </c>
      <c r="B1215" s="28" t="s">
        <v>2036</v>
      </c>
      <c r="C1215" s="28" t="s">
        <v>2037</v>
      </c>
      <c r="D1215" s="28" t="s">
        <v>2038</v>
      </c>
      <c r="E1215" s="28" t="s">
        <v>2039</v>
      </c>
      <c r="F1215" s="29">
        <v>41953</v>
      </c>
      <c r="G1215" s="29">
        <v>44896</v>
      </c>
      <c r="H1215" s="28" t="s">
        <v>2040</v>
      </c>
      <c r="I1215" s="28" t="s">
        <v>16039</v>
      </c>
      <c r="J1215" s="28" t="s">
        <v>16052</v>
      </c>
      <c r="K1215" s="28" t="s">
        <v>2041</v>
      </c>
      <c r="L1215" s="27">
        <v>188265</v>
      </c>
      <c r="M1215" s="4">
        <v>0</v>
      </c>
      <c r="N1215" s="27">
        <v>4367792.7600000007</v>
      </c>
      <c r="O1215" s="27">
        <v>0</v>
      </c>
      <c r="P1215" s="27">
        <f t="shared" si="252"/>
        <v>4367792.7600000007</v>
      </c>
      <c r="Q1215" s="27">
        <v>0</v>
      </c>
      <c r="R1215" s="27">
        <v>0</v>
      </c>
      <c r="S1215" s="27">
        <v>0</v>
      </c>
      <c r="T1215" s="27">
        <f t="shared" si="253"/>
        <v>0</v>
      </c>
      <c r="U1215" s="27">
        <v>0</v>
      </c>
      <c r="V1215" s="27">
        <f t="shared" si="254"/>
        <v>4556057.7600000007</v>
      </c>
      <c r="W1215" s="28" t="s">
        <v>2042</v>
      </c>
      <c r="X1215" s="27">
        <v>205208.85</v>
      </c>
      <c r="Y1215" s="27">
        <f t="shared" si="258"/>
        <v>410417.7</v>
      </c>
      <c r="Z1215" s="4" t="str" cm="1">
        <f t="array" ref="Z1215">_xlfn.IFS(YEARFRAC(F1215,G1215)&lt;1,"&lt;1 Year",YEARFRAC(F1215,G1215)&lt;=5,"1-5 Years",YEARFRAC(F1215,G1215)&gt;5,"&gt;5 Years")</f>
        <v>&gt;5 Years</v>
      </c>
      <c r="AA1215" s="24">
        <f>L1215*(_xlfn.XLOOKUP(K1215,'FX rates'!$A$2:$A$38,'FX rates'!$B$2:$B$38))</f>
        <v>250514.82226424053</v>
      </c>
      <c r="AB1215" s="24">
        <f>V1215*(_xlfn.XLOOKUP(K1215,'FX rates'!$A$2:$A$38,'FX rates'!$B$2:$B$38))</f>
        <v>6062518.2586886259</v>
      </c>
      <c r="AC1215" s="24">
        <f>X1215*(_xlfn.XLOOKUP(W1215,'FX rates'!$A$2:$A$38,'FX rates'!$B$2:$B$38))</f>
        <v>273061.1562680222</v>
      </c>
      <c r="AD1215" s="24">
        <f>Y1215*(_xlfn.XLOOKUP(W1215,'FX rates'!$A$2:$A$38,'FX rates'!$B$2:$B$38))</f>
        <v>546122.3125360444</v>
      </c>
      <c r="AE1215" s="30">
        <f t="shared" si="259"/>
        <v>9.000000000000008E-2</v>
      </c>
      <c r="AF1215" s="31">
        <f t="shared" si="260"/>
        <v>16943.850000000006</v>
      </c>
      <c r="AG1215" s="23">
        <f t="shared" si="261"/>
        <v>5812003.4364243858</v>
      </c>
      <c r="AH1215" s="35">
        <f t="shared" si="255"/>
        <v>1.3306500000756409</v>
      </c>
      <c r="AI1215" s="23">
        <f>U1215*(_xlfn.XLOOKUP(K1215,'FX rates'!$A$2:$A$38,'FX rates'!$B$2:$B$38))</f>
        <v>0</v>
      </c>
      <c r="AJ1215" s="23">
        <f>Q1215*(_xlfn.XLOOKUP(K1215,'FX rates'!$A$2:$A$38,'FX rates'!$B$2:$B$38))</f>
        <v>0</v>
      </c>
      <c r="AK1215" s="23">
        <f>R1215*(_xlfn.XLOOKUP(K1215,'FX rates'!$A$2:$A$38,'FX rates'!$B$2:$B$38))</f>
        <v>0</v>
      </c>
      <c r="AM1215" s="4"/>
      <c r="AN1215" s="4"/>
      <c r="AO1215" s="4"/>
      <c r="AP1215" s="32">
        <f t="shared" si="256"/>
        <v>0</v>
      </c>
      <c r="AQ1215" s="32">
        <f t="shared" si="257"/>
        <v>0</v>
      </c>
      <c r="AR1215" s="24">
        <f t="shared" si="262"/>
        <v>205208.85</v>
      </c>
      <c r="AS1215" s="24" t="str">
        <f t="shared" si="263"/>
        <v>0</v>
      </c>
      <c r="AT1215" s="24">
        <f t="shared" si="264"/>
        <v>491510.08128243999</v>
      </c>
      <c r="AU1215" s="24">
        <f t="shared" si="265"/>
        <v>54612.231253604405</v>
      </c>
    </row>
    <row r="1216" spans="1:47" x14ac:dyDescent="0.25">
      <c r="A1216" s="28" t="s">
        <v>14295</v>
      </c>
      <c r="B1216" s="28" t="s">
        <v>13929</v>
      </c>
      <c r="C1216" s="28" t="s">
        <v>13930</v>
      </c>
      <c r="D1216" s="28" t="s">
        <v>13931</v>
      </c>
      <c r="E1216" s="28" t="s">
        <v>13932</v>
      </c>
      <c r="F1216" s="29">
        <v>42009</v>
      </c>
      <c r="G1216" s="29">
        <v>44896</v>
      </c>
      <c r="H1216" s="28" t="s">
        <v>13933</v>
      </c>
      <c r="I1216" s="28" t="s">
        <v>16054</v>
      </c>
      <c r="J1216" s="28" t="s">
        <v>16045</v>
      </c>
      <c r="K1216" s="28" t="s">
        <v>13934</v>
      </c>
      <c r="L1216" s="27">
        <v>140121.13500000004</v>
      </c>
      <c r="M1216" s="27">
        <v>34650</v>
      </c>
      <c r="N1216" s="27">
        <v>0</v>
      </c>
      <c r="O1216" s="27">
        <v>0</v>
      </c>
      <c r="P1216" s="27">
        <f t="shared" si="252"/>
        <v>34650</v>
      </c>
      <c r="Q1216" s="27">
        <v>0</v>
      </c>
      <c r="R1216" s="27">
        <v>0</v>
      </c>
      <c r="S1216" s="27">
        <v>0</v>
      </c>
      <c r="T1216" s="27">
        <f t="shared" si="253"/>
        <v>0</v>
      </c>
      <c r="U1216" s="27">
        <v>0</v>
      </c>
      <c r="V1216" s="27">
        <f t="shared" si="254"/>
        <v>174771.13500000004</v>
      </c>
      <c r="W1216" s="28" t="s">
        <v>13935</v>
      </c>
      <c r="X1216" s="27">
        <v>141522.34635000004</v>
      </c>
      <c r="Y1216" s="27">
        <f t="shared" si="258"/>
        <v>318041.19270000007</v>
      </c>
      <c r="Z1216" s="4" t="str" cm="1">
        <f t="array" ref="Z1216">_xlfn.IFS(YEARFRAC(F1216,G1216)&lt;1,"&lt;1 Year",YEARFRAC(F1216,G1216)&lt;=5,"1-5 Years",YEARFRAC(F1216,G1216)&gt;5,"&gt;5 Years")</f>
        <v>&gt;5 Years</v>
      </c>
      <c r="AA1216" s="24">
        <f>L1216*(_xlfn.XLOOKUP(K1216,'FX rates'!$A$2:$A$38,'FX rates'!$B$2:$B$38))</f>
        <v>104767.38195820406</v>
      </c>
      <c r="AB1216" s="24">
        <f>V1216*(_xlfn.XLOOKUP(K1216,'FX rates'!$A$2:$A$38,'FX rates'!$B$2:$B$38))</f>
        <v>130674.89251934654</v>
      </c>
      <c r="AC1216" s="24">
        <f>X1216*(_xlfn.XLOOKUP(W1216,'FX rates'!$A$2:$A$38,'FX rates'!$B$2:$B$38))</f>
        <v>105815.05577778611</v>
      </c>
      <c r="AD1216" s="24">
        <f>Y1216*(_xlfn.XLOOKUP(W1216,'FX rates'!$A$2:$A$38,'FX rates'!$B$2:$B$38))</f>
        <v>237796.6972223261</v>
      </c>
      <c r="AE1216" s="30">
        <f t="shared" si="259"/>
        <v>1.0000000000000097E-2</v>
      </c>
      <c r="AF1216" s="31">
        <f t="shared" si="260"/>
        <v>1401.2113499999978</v>
      </c>
      <c r="AG1216" s="23">
        <f t="shared" si="261"/>
        <v>25907.510561142481</v>
      </c>
      <c r="AH1216" s="35">
        <f t="shared" si="255"/>
        <v>0.74769150248607419</v>
      </c>
      <c r="AI1216" s="23">
        <f>U1216*(_xlfn.XLOOKUP(K1216,'FX rates'!$A$2:$A$38,'FX rates'!$B$2:$B$38))</f>
        <v>0</v>
      </c>
      <c r="AJ1216" s="23">
        <f>Q1216*(_xlfn.XLOOKUP(K1216,'FX rates'!$A$2:$A$38,'FX rates'!$B$2:$B$38))</f>
        <v>0</v>
      </c>
      <c r="AK1216" s="23">
        <f>R1216*(_xlfn.XLOOKUP(K1216,'FX rates'!$A$2:$A$38,'FX rates'!$B$2:$B$38))</f>
        <v>0</v>
      </c>
      <c r="AM1216" s="4"/>
      <c r="AN1216" s="4"/>
      <c r="AO1216" s="4"/>
      <c r="AP1216" s="32">
        <f t="shared" si="256"/>
        <v>0.2472860357575607</v>
      </c>
      <c r="AQ1216" s="32">
        <f t="shared" si="257"/>
        <v>0</v>
      </c>
      <c r="AR1216" s="24">
        <f t="shared" si="262"/>
        <v>176518.84635000004</v>
      </c>
      <c r="AS1216" s="24" t="str">
        <f t="shared" si="263"/>
        <v>0</v>
      </c>
      <c r="AT1216" s="24">
        <f t="shared" si="264"/>
        <v>214017.02750009348</v>
      </c>
      <c r="AU1216" s="24">
        <f t="shared" si="265"/>
        <v>23779.669722232618</v>
      </c>
    </row>
    <row r="1217" spans="1:47" x14ac:dyDescent="0.25">
      <c r="A1217" s="28" t="s">
        <v>14296</v>
      </c>
      <c r="B1217" s="28" t="s">
        <v>2050</v>
      </c>
      <c r="C1217" s="28" t="s">
        <v>2051</v>
      </c>
      <c r="D1217" s="28" t="s">
        <v>2052</v>
      </c>
      <c r="E1217" s="28" t="s">
        <v>2053</v>
      </c>
      <c r="F1217" s="29">
        <v>41967</v>
      </c>
      <c r="G1217" s="29">
        <v>44896</v>
      </c>
      <c r="H1217" s="28" t="s">
        <v>2054</v>
      </c>
      <c r="I1217" s="28" t="s">
        <v>16041</v>
      </c>
      <c r="J1217" s="28" t="s">
        <v>16044</v>
      </c>
      <c r="K1217" s="28" t="s">
        <v>2055</v>
      </c>
      <c r="L1217" s="27">
        <v>265650.00000000006</v>
      </c>
      <c r="M1217" s="27">
        <v>378015.00000000006</v>
      </c>
      <c r="N1217" s="27">
        <v>0</v>
      </c>
      <c r="O1217" s="27">
        <v>0</v>
      </c>
      <c r="P1217" s="27">
        <f t="shared" si="252"/>
        <v>378015.00000000006</v>
      </c>
      <c r="Q1217" s="27">
        <v>0</v>
      </c>
      <c r="R1217" s="27">
        <v>0</v>
      </c>
      <c r="S1217" s="27">
        <v>0</v>
      </c>
      <c r="T1217" s="27">
        <f t="shared" si="253"/>
        <v>0</v>
      </c>
      <c r="U1217" s="27">
        <v>202000</v>
      </c>
      <c r="V1217" s="27">
        <f t="shared" si="254"/>
        <v>845665.00000000012</v>
      </c>
      <c r="W1217" s="28" t="s">
        <v>2056</v>
      </c>
      <c r="X1217" s="27">
        <v>281589.00000000006</v>
      </c>
      <c r="Y1217" s="27">
        <f t="shared" si="258"/>
        <v>963873.90000000014</v>
      </c>
      <c r="Z1217" s="4" t="str" cm="1">
        <f t="array" ref="Z1217">_xlfn.IFS(YEARFRAC(F1217,G1217)&lt;1,"&lt;1 Year",YEARFRAC(F1217,G1217)&lt;=5,"1-5 Years",YEARFRAC(F1217,G1217)&gt;5,"&gt;5 Years")</f>
        <v>&gt;5 Years</v>
      </c>
      <c r="AA1217" s="24">
        <f>L1217*(_xlfn.XLOOKUP(K1217,'FX rates'!$A$2:$A$38,'FX rates'!$B$2:$B$38))</f>
        <v>265650.00000000006</v>
      </c>
      <c r="AB1217" s="24">
        <f>V1217*(_xlfn.XLOOKUP(K1217,'FX rates'!$A$2:$A$38,'FX rates'!$B$2:$B$38))</f>
        <v>845665.00000000012</v>
      </c>
      <c r="AC1217" s="24">
        <f>X1217*(_xlfn.XLOOKUP(W1217,'FX rates'!$A$2:$A$38,'FX rates'!$B$2:$B$38))</f>
        <v>281589.00000000006</v>
      </c>
      <c r="AD1217" s="24">
        <f>Y1217*(_xlfn.XLOOKUP(W1217,'FX rates'!$A$2:$A$38,'FX rates'!$B$2:$B$38))</f>
        <v>963873.90000000014</v>
      </c>
      <c r="AE1217" s="30">
        <f t="shared" si="259"/>
        <v>5.9999999999999984E-2</v>
      </c>
      <c r="AF1217" s="31">
        <f t="shared" si="260"/>
        <v>15939</v>
      </c>
      <c r="AG1217" s="23">
        <f t="shared" si="261"/>
        <v>580015</v>
      </c>
      <c r="AH1217" s="35">
        <f t="shared" si="255"/>
        <v>1</v>
      </c>
      <c r="AI1217" s="23">
        <f>U1217*(_xlfn.XLOOKUP(K1217,'FX rates'!$A$2:$A$38,'FX rates'!$B$2:$B$38))</f>
        <v>202000</v>
      </c>
      <c r="AJ1217" s="23">
        <f>Q1217*(_xlfn.XLOOKUP(K1217,'FX rates'!$A$2:$A$38,'FX rates'!$B$2:$B$38))</f>
        <v>0</v>
      </c>
      <c r="AK1217" s="23">
        <f>R1217*(_xlfn.XLOOKUP(K1217,'FX rates'!$A$2:$A$38,'FX rates'!$B$2:$B$38))</f>
        <v>0</v>
      </c>
      <c r="AM1217" s="4"/>
      <c r="AN1217" s="4"/>
      <c r="AO1217" s="4"/>
      <c r="AP1217" s="32">
        <f t="shared" si="256"/>
        <v>1.4229813664596271</v>
      </c>
      <c r="AQ1217" s="32">
        <f t="shared" si="257"/>
        <v>0</v>
      </c>
      <c r="AR1217" s="24">
        <f t="shared" si="262"/>
        <v>682284.90000000014</v>
      </c>
      <c r="AS1217" s="24" t="str">
        <f t="shared" si="263"/>
        <v>0</v>
      </c>
      <c r="AT1217" s="24">
        <f t="shared" si="264"/>
        <v>867486.51000000013</v>
      </c>
      <c r="AU1217" s="24">
        <f t="shared" si="265"/>
        <v>96387.390000000014</v>
      </c>
    </row>
    <row r="1218" spans="1:47" x14ac:dyDescent="0.25">
      <c r="A1218" s="28" t="s">
        <v>14297</v>
      </c>
      <c r="B1218" s="28" t="s">
        <v>7457</v>
      </c>
      <c r="C1218" s="28" t="s">
        <v>7458</v>
      </c>
      <c r="D1218" s="28" t="s">
        <v>7459</v>
      </c>
      <c r="E1218" s="28" t="s">
        <v>7460</v>
      </c>
      <c r="F1218" s="29">
        <v>41981</v>
      </c>
      <c r="G1218" s="29">
        <v>44896</v>
      </c>
      <c r="H1218" s="28" t="s">
        <v>7461</v>
      </c>
      <c r="I1218" s="28" t="s">
        <v>16035</v>
      </c>
      <c r="J1218" s="28" t="s">
        <v>16053</v>
      </c>
      <c r="K1218" s="28" t="s">
        <v>7462</v>
      </c>
      <c r="L1218" s="27">
        <v>136532.00000000003</v>
      </c>
      <c r="M1218" s="27">
        <v>18139</v>
      </c>
      <c r="N1218" s="27">
        <v>0</v>
      </c>
      <c r="O1218" s="27">
        <v>0</v>
      </c>
      <c r="P1218" s="27">
        <f t="shared" ref="P1218:P1281" si="266">M1218+N1218+O1218</f>
        <v>18139</v>
      </c>
      <c r="Q1218" s="27">
        <v>0</v>
      </c>
      <c r="R1218" s="27">
        <v>0</v>
      </c>
      <c r="S1218" s="27">
        <v>0</v>
      </c>
      <c r="T1218" s="27">
        <f t="shared" ref="T1218:T1281" si="267">+Q1218+R1218+S1218</f>
        <v>0</v>
      </c>
      <c r="U1218" s="27">
        <v>0</v>
      </c>
      <c r="V1218" s="27">
        <f t="shared" ref="V1218:V1281" si="268">L1218+P1218+T1218+U1218</f>
        <v>154671.00000000003</v>
      </c>
      <c r="W1218" s="28" t="s">
        <v>7463</v>
      </c>
      <c r="X1218" s="27">
        <v>147454.56000000003</v>
      </c>
      <c r="Y1218" s="27">
        <f t="shared" si="258"/>
        <v>314499.24000000005</v>
      </c>
      <c r="Z1218" s="4" t="str" cm="1">
        <f t="array" ref="Z1218">_xlfn.IFS(YEARFRAC(F1218,G1218)&lt;1,"&lt;1 Year",YEARFRAC(F1218,G1218)&lt;=5,"1-5 Years",YEARFRAC(F1218,G1218)&gt;5,"&gt;5 Years")</f>
        <v>&gt;5 Years</v>
      </c>
      <c r="AA1218" s="24">
        <f>L1218*(_xlfn.XLOOKUP(K1218,'FX rates'!$A$2:$A$38,'FX rates'!$B$2:$B$38))</f>
        <v>136532.00000000003</v>
      </c>
      <c r="AB1218" s="24">
        <f>V1218*(_xlfn.XLOOKUP(K1218,'FX rates'!$A$2:$A$38,'FX rates'!$B$2:$B$38))</f>
        <v>154671.00000000003</v>
      </c>
      <c r="AC1218" s="24">
        <f>X1218*(_xlfn.XLOOKUP(W1218,'FX rates'!$A$2:$A$38,'FX rates'!$B$2:$B$38))</f>
        <v>147454.56000000003</v>
      </c>
      <c r="AD1218" s="24">
        <f>Y1218*(_xlfn.XLOOKUP(W1218,'FX rates'!$A$2:$A$38,'FX rates'!$B$2:$B$38))</f>
        <v>314499.24000000005</v>
      </c>
      <c r="AE1218" s="30">
        <f t="shared" si="259"/>
        <v>7.999999999999996E-2</v>
      </c>
      <c r="AF1218" s="31">
        <f t="shared" si="260"/>
        <v>10922.559999999998</v>
      </c>
      <c r="AG1218" s="23">
        <f t="shared" si="261"/>
        <v>18139</v>
      </c>
      <c r="AH1218" s="35">
        <f t="shared" ref="AH1218:AH1281" si="269">AC1218/X1218</f>
        <v>1</v>
      </c>
      <c r="AI1218" s="23">
        <f>U1218*(_xlfn.XLOOKUP(K1218,'FX rates'!$A$2:$A$38,'FX rates'!$B$2:$B$38))</f>
        <v>0</v>
      </c>
      <c r="AJ1218" s="23">
        <f>Q1218*(_xlfn.XLOOKUP(K1218,'FX rates'!$A$2:$A$38,'FX rates'!$B$2:$B$38))</f>
        <v>0</v>
      </c>
      <c r="AK1218" s="23">
        <f>R1218*(_xlfn.XLOOKUP(K1218,'FX rates'!$A$2:$A$38,'FX rates'!$B$2:$B$38))</f>
        <v>0</v>
      </c>
      <c r="AM1218" s="4"/>
      <c r="AN1218" s="4"/>
      <c r="AO1218" s="4"/>
      <c r="AP1218" s="32">
        <f t="shared" ref="AP1218:AP1281" si="270">M1218/L1218</f>
        <v>0.13285530132130194</v>
      </c>
      <c r="AQ1218" s="32">
        <f t="shared" ref="AQ1218:AQ1281" si="271">O1218/L1218</f>
        <v>0</v>
      </c>
      <c r="AR1218" s="24">
        <f t="shared" si="262"/>
        <v>167044.68000000002</v>
      </c>
      <c r="AS1218" s="24" t="str">
        <f t="shared" si="263"/>
        <v>0</v>
      </c>
      <c r="AT1218" s="24">
        <f t="shared" si="264"/>
        <v>283049.31600000005</v>
      </c>
      <c r="AU1218" s="24">
        <f t="shared" si="265"/>
        <v>31449.923999999999</v>
      </c>
    </row>
    <row r="1219" spans="1:47" x14ac:dyDescent="0.25">
      <c r="A1219" s="28" t="s">
        <v>14298</v>
      </c>
      <c r="B1219" s="28" t="s">
        <v>2323</v>
      </c>
      <c r="C1219" s="28" t="s">
        <v>2324</v>
      </c>
      <c r="D1219" s="28" t="s">
        <v>2325</v>
      </c>
      <c r="E1219" s="28" t="s">
        <v>2326</v>
      </c>
      <c r="F1219" s="29">
        <v>41995</v>
      </c>
      <c r="G1219" s="29">
        <v>44896</v>
      </c>
      <c r="H1219" s="28" t="s">
        <v>2327</v>
      </c>
      <c r="I1219" s="28" t="s">
        <v>16039</v>
      </c>
      <c r="J1219" s="28" t="s">
        <v>16040</v>
      </c>
      <c r="K1219" s="28" t="s">
        <v>2328</v>
      </c>
      <c r="L1219" s="27">
        <v>141680.00000000003</v>
      </c>
      <c r="M1219" s="4">
        <v>0</v>
      </c>
      <c r="N1219" s="27">
        <v>47521.600000000006</v>
      </c>
      <c r="O1219" s="27">
        <v>0</v>
      </c>
      <c r="P1219" s="27">
        <f t="shared" si="266"/>
        <v>47521.600000000006</v>
      </c>
      <c r="Q1219" s="27">
        <v>0</v>
      </c>
      <c r="R1219" s="27">
        <v>0</v>
      </c>
      <c r="S1219" s="27">
        <v>0</v>
      </c>
      <c r="T1219" s="27">
        <f t="shared" si="267"/>
        <v>0</v>
      </c>
      <c r="U1219" s="27">
        <v>0</v>
      </c>
      <c r="V1219" s="27">
        <f t="shared" si="268"/>
        <v>189201.60000000003</v>
      </c>
      <c r="W1219" s="28" t="s">
        <v>2329</v>
      </c>
      <c r="X1219" s="27">
        <v>155848.00000000006</v>
      </c>
      <c r="Y1219" s="27">
        <f t="shared" ref="Y1219:Y1282" si="272">X1219+AR1219+AS1219</f>
        <v>311696.00000000012</v>
      </c>
      <c r="Z1219" s="4" t="str" cm="1">
        <f t="array" ref="Z1219">_xlfn.IFS(YEARFRAC(F1219,G1219)&lt;1,"&lt;1 Year",YEARFRAC(F1219,G1219)&lt;=5,"1-5 Years",YEARFRAC(F1219,G1219)&gt;5,"&gt;5 Years")</f>
        <v>&gt;5 Years</v>
      </c>
      <c r="AA1219" s="24">
        <f>L1219*(_xlfn.XLOOKUP(K1219,'FX rates'!$A$2:$A$38,'FX rates'!$B$2:$B$38))</f>
        <v>141680.00000000003</v>
      </c>
      <c r="AB1219" s="24">
        <f>V1219*(_xlfn.XLOOKUP(K1219,'FX rates'!$A$2:$A$38,'FX rates'!$B$2:$B$38))</f>
        <v>189201.60000000003</v>
      </c>
      <c r="AC1219" s="24">
        <f>X1219*(_xlfn.XLOOKUP(W1219,'FX rates'!$A$2:$A$38,'FX rates'!$B$2:$B$38))</f>
        <v>155848.00000000006</v>
      </c>
      <c r="AD1219" s="24">
        <f>Y1219*(_xlfn.XLOOKUP(W1219,'FX rates'!$A$2:$A$38,'FX rates'!$B$2:$B$38))</f>
        <v>311696.00000000012</v>
      </c>
      <c r="AE1219" s="30">
        <f t="shared" ref="AE1219:AE1282" si="273">(AC1219-AA1219)/AA1219</f>
        <v>0.10000000000000019</v>
      </c>
      <c r="AF1219" s="31">
        <f t="shared" ref="AF1219:AF1282" si="274">X1219-L1219</f>
        <v>14168.000000000029</v>
      </c>
      <c r="AG1219" s="23">
        <f t="shared" ref="AG1219:AG1282" si="275">AB1219-AA1219</f>
        <v>47521.600000000006</v>
      </c>
      <c r="AH1219" s="35">
        <f t="shared" si="269"/>
        <v>1</v>
      </c>
      <c r="AI1219" s="23">
        <f>U1219*(_xlfn.XLOOKUP(K1219,'FX rates'!$A$2:$A$38,'FX rates'!$B$2:$B$38))</f>
        <v>0</v>
      </c>
      <c r="AJ1219" s="23">
        <f>Q1219*(_xlfn.XLOOKUP(K1219,'FX rates'!$A$2:$A$38,'FX rates'!$B$2:$B$38))</f>
        <v>0</v>
      </c>
      <c r="AK1219" s="23">
        <f>R1219*(_xlfn.XLOOKUP(K1219,'FX rates'!$A$2:$A$38,'FX rates'!$B$2:$B$38))</f>
        <v>0</v>
      </c>
      <c r="AM1219" s="4"/>
      <c r="AN1219" s="4"/>
      <c r="AO1219" s="4"/>
      <c r="AP1219" s="32">
        <f t="shared" si="270"/>
        <v>0</v>
      </c>
      <c r="AQ1219" s="32">
        <f t="shared" si="271"/>
        <v>0</v>
      </c>
      <c r="AR1219" s="24">
        <f t="shared" ref="AR1219:AR1282" si="276">X1219*(1+AP1219)</f>
        <v>155848.00000000006</v>
      </c>
      <c r="AS1219" s="24" t="str">
        <f t="shared" ref="AS1219:AS1282" si="277">IF(AQ1219&gt;0,X1219*(1+AQ1219),"0")</f>
        <v>0</v>
      </c>
      <c r="AT1219" s="24">
        <f t="shared" ref="AT1219:AT1282" si="278">AD1219*(0.9)</f>
        <v>280526.40000000014</v>
      </c>
      <c r="AU1219" s="24">
        <f t="shared" ref="AU1219:AU1282" si="279">AD1219-AT1219</f>
        <v>31169.599999999977</v>
      </c>
    </row>
    <row r="1220" spans="1:47" x14ac:dyDescent="0.25">
      <c r="A1220" s="28" t="s">
        <v>14299</v>
      </c>
      <c r="B1220" s="28" t="s">
        <v>2071</v>
      </c>
      <c r="C1220" s="28" t="s">
        <v>2072</v>
      </c>
      <c r="D1220" s="28" t="s">
        <v>2073</v>
      </c>
      <c r="E1220" s="28" t="s">
        <v>2074</v>
      </c>
      <c r="F1220" s="29">
        <v>41953</v>
      </c>
      <c r="G1220" s="29">
        <v>44896</v>
      </c>
      <c r="H1220" s="28" t="s">
        <v>2075</v>
      </c>
      <c r="I1220" s="28" t="s">
        <v>16034</v>
      </c>
      <c r="J1220" s="28" t="s">
        <v>16044</v>
      </c>
      <c r="K1220" s="28" t="s">
        <v>2076</v>
      </c>
      <c r="L1220" s="27">
        <v>158125</v>
      </c>
      <c r="M1220" s="27">
        <v>105600.00000000001</v>
      </c>
      <c r="N1220" s="27">
        <v>0</v>
      </c>
      <c r="O1220" s="27">
        <v>0</v>
      </c>
      <c r="P1220" s="27">
        <f t="shared" si="266"/>
        <v>105600.00000000001</v>
      </c>
      <c r="Q1220" s="27">
        <v>296294.88</v>
      </c>
      <c r="R1220" s="27">
        <v>0</v>
      </c>
      <c r="S1220" s="27">
        <v>0</v>
      </c>
      <c r="T1220" s="27">
        <f t="shared" si="267"/>
        <v>296294.88</v>
      </c>
      <c r="U1220" s="27">
        <v>0</v>
      </c>
      <c r="V1220" s="27">
        <f t="shared" si="268"/>
        <v>560019.88</v>
      </c>
      <c r="W1220" s="28" t="s">
        <v>2077</v>
      </c>
      <c r="X1220" s="27">
        <v>167612.5</v>
      </c>
      <c r="Y1220" s="27">
        <f t="shared" si="272"/>
        <v>447161</v>
      </c>
      <c r="Z1220" s="4" t="str" cm="1">
        <f t="array" ref="Z1220">_xlfn.IFS(YEARFRAC(F1220,G1220)&lt;1,"&lt;1 Year",YEARFRAC(F1220,G1220)&lt;=5,"1-5 Years",YEARFRAC(F1220,G1220)&gt;5,"&gt;5 Years")</f>
        <v>&gt;5 Years</v>
      </c>
      <c r="AA1220" s="24">
        <f>L1220*(_xlfn.XLOOKUP(K1220,'FX rates'!$A$2:$A$38,'FX rates'!$B$2:$B$38))</f>
        <v>158125</v>
      </c>
      <c r="AB1220" s="24">
        <f>V1220*(_xlfn.XLOOKUP(K1220,'FX rates'!$A$2:$A$38,'FX rates'!$B$2:$B$38))</f>
        <v>560019.88</v>
      </c>
      <c r="AC1220" s="24">
        <f>X1220*(_xlfn.XLOOKUP(W1220,'FX rates'!$A$2:$A$38,'FX rates'!$B$2:$B$38))</f>
        <v>167612.5</v>
      </c>
      <c r="AD1220" s="24">
        <f>Y1220*(_xlfn.XLOOKUP(W1220,'FX rates'!$A$2:$A$38,'FX rates'!$B$2:$B$38))</f>
        <v>447161</v>
      </c>
      <c r="AE1220" s="30">
        <f t="shared" si="273"/>
        <v>0.06</v>
      </c>
      <c r="AF1220" s="31">
        <f t="shared" si="274"/>
        <v>9487.5</v>
      </c>
      <c r="AG1220" s="23">
        <f t="shared" si="275"/>
        <v>401894.88</v>
      </c>
      <c r="AH1220" s="35">
        <f t="shared" si="269"/>
        <v>1</v>
      </c>
      <c r="AI1220" s="23">
        <f>U1220*(_xlfn.XLOOKUP(K1220,'FX rates'!$A$2:$A$38,'FX rates'!$B$2:$B$38))</f>
        <v>0</v>
      </c>
      <c r="AJ1220" s="23">
        <f>Q1220*(_xlfn.XLOOKUP(K1220,'FX rates'!$A$2:$A$38,'FX rates'!$B$2:$B$38))</f>
        <v>296294.88</v>
      </c>
      <c r="AK1220" s="23">
        <f>R1220*(_xlfn.XLOOKUP(K1220,'FX rates'!$A$2:$A$38,'FX rates'!$B$2:$B$38))</f>
        <v>0</v>
      </c>
      <c r="AM1220" s="4"/>
      <c r="AN1220" s="4"/>
      <c r="AO1220" s="4"/>
      <c r="AP1220" s="32">
        <f t="shared" si="270"/>
        <v>0.66782608695652179</v>
      </c>
      <c r="AQ1220" s="32">
        <f t="shared" si="271"/>
        <v>0</v>
      </c>
      <c r="AR1220" s="24">
        <f t="shared" si="276"/>
        <v>279548.5</v>
      </c>
      <c r="AS1220" s="24" t="str">
        <f t="shared" si="277"/>
        <v>0</v>
      </c>
      <c r="AT1220" s="24">
        <f t="shared" si="278"/>
        <v>402444.9</v>
      </c>
      <c r="AU1220" s="24">
        <f t="shared" si="279"/>
        <v>44716.099999999977</v>
      </c>
    </row>
    <row r="1221" spans="1:47" x14ac:dyDescent="0.25">
      <c r="A1221" s="28" t="s">
        <v>14300</v>
      </c>
      <c r="B1221" s="28" t="s">
        <v>2078</v>
      </c>
      <c r="C1221" s="28" t="s">
        <v>2079</v>
      </c>
      <c r="D1221" s="28" t="s">
        <v>2080</v>
      </c>
      <c r="E1221" s="28" t="s">
        <v>2081</v>
      </c>
      <c r="F1221" s="29">
        <v>41960</v>
      </c>
      <c r="G1221" s="29">
        <v>44896</v>
      </c>
      <c r="H1221" s="28" t="s">
        <v>2082</v>
      </c>
      <c r="I1221" s="28" t="s">
        <v>16053</v>
      </c>
      <c r="J1221" s="28" t="s">
        <v>16048</v>
      </c>
      <c r="K1221" s="28" t="s">
        <v>2083</v>
      </c>
      <c r="L1221" s="27">
        <v>89922.69</v>
      </c>
      <c r="M1221" s="27">
        <v>20158.599999999999</v>
      </c>
      <c r="N1221" s="27">
        <v>0</v>
      </c>
      <c r="O1221" s="27">
        <v>0</v>
      </c>
      <c r="P1221" s="27">
        <f t="shared" si="266"/>
        <v>20158.599999999999</v>
      </c>
      <c r="Q1221" s="27">
        <v>0</v>
      </c>
      <c r="R1221" s="27">
        <v>0</v>
      </c>
      <c r="S1221" s="27">
        <v>0</v>
      </c>
      <c r="T1221" s="27">
        <f t="shared" si="267"/>
        <v>0</v>
      </c>
      <c r="U1221" s="27">
        <v>0</v>
      </c>
      <c r="V1221" s="27">
        <f t="shared" si="268"/>
        <v>110081.29000000001</v>
      </c>
      <c r="W1221" s="28" t="s">
        <v>2084</v>
      </c>
      <c r="X1221" s="27">
        <v>92620.370699999999</v>
      </c>
      <c r="Y1221" s="27">
        <f t="shared" si="272"/>
        <v>206004.09940000001</v>
      </c>
      <c r="Z1221" s="4" t="str" cm="1">
        <f t="array" ref="Z1221">_xlfn.IFS(YEARFRAC(F1221,G1221)&lt;1,"&lt;1 Year",YEARFRAC(F1221,G1221)&lt;=5,"1-5 Years",YEARFRAC(F1221,G1221)&gt;5,"&gt;5 Years")</f>
        <v>&gt;5 Years</v>
      </c>
      <c r="AA1221" s="24">
        <f>L1221*(_xlfn.XLOOKUP(K1221,'FX rates'!$A$2:$A$38,'FX rates'!$B$2:$B$38))</f>
        <v>89922.69</v>
      </c>
      <c r="AB1221" s="24">
        <f>V1221*(_xlfn.XLOOKUP(K1221,'FX rates'!$A$2:$A$38,'FX rates'!$B$2:$B$38))</f>
        <v>110081.29000000001</v>
      </c>
      <c r="AC1221" s="24">
        <f>X1221*(_xlfn.XLOOKUP(W1221,'FX rates'!$A$2:$A$38,'FX rates'!$B$2:$B$38))</f>
        <v>92620.370699999999</v>
      </c>
      <c r="AD1221" s="24">
        <f>Y1221*(_xlfn.XLOOKUP(W1221,'FX rates'!$A$2:$A$38,'FX rates'!$B$2:$B$38))</f>
        <v>206004.09940000001</v>
      </c>
      <c r="AE1221" s="30">
        <f t="shared" si="273"/>
        <v>2.9999999999999968E-2</v>
      </c>
      <c r="AF1221" s="31">
        <f t="shared" si="274"/>
        <v>2697.6806999999972</v>
      </c>
      <c r="AG1221" s="23">
        <f t="shared" si="275"/>
        <v>20158.600000000006</v>
      </c>
      <c r="AH1221" s="35">
        <f t="shared" si="269"/>
        <v>1</v>
      </c>
      <c r="AI1221" s="23">
        <f>U1221*(_xlfn.XLOOKUP(K1221,'FX rates'!$A$2:$A$38,'FX rates'!$B$2:$B$38))</f>
        <v>0</v>
      </c>
      <c r="AJ1221" s="23">
        <f>Q1221*(_xlfn.XLOOKUP(K1221,'FX rates'!$A$2:$A$38,'FX rates'!$B$2:$B$38))</f>
        <v>0</v>
      </c>
      <c r="AK1221" s="23">
        <f>R1221*(_xlfn.XLOOKUP(K1221,'FX rates'!$A$2:$A$38,'FX rates'!$B$2:$B$38))</f>
        <v>0</v>
      </c>
      <c r="AM1221" s="4"/>
      <c r="AN1221" s="4"/>
      <c r="AO1221" s="4"/>
      <c r="AP1221" s="32">
        <f t="shared" si="270"/>
        <v>0.22417701249818037</v>
      </c>
      <c r="AQ1221" s="32">
        <f t="shared" si="271"/>
        <v>0</v>
      </c>
      <c r="AR1221" s="24">
        <f t="shared" si="276"/>
        <v>113383.72869999999</v>
      </c>
      <c r="AS1221" s="24" t="str">
        <f t="shared" si="277"/>
        <v>0</v>
      </c>
      <c r="AT1221" s="24">
        <f t="shared" si="278"/>
        <v>185403.68946000002</v>
      </c>
      <c r="AU1221" s="24">
        <f t="shared" si="279"/>
        <v>20600.409939999983</v>
      </c>
    </row>
    <row r="1222" spans="1:47" x14ac:dyDescent="0.25">
      <c r="A1222" s="28" t="s">
        <v>14301</v>
      </c>
      <c r="B1222" s="28" t="s">
        <v>2085</v>
      </c>
      <c r="C1222" s="28" t="s">
        <v>2086</v>
      </c>
      <c r="D1222" s="28" t="s">
        <v>2087</v>
      </c>
      <c r="E1222" s="28" t="s">
        <v>2088</v>
      </c>
      <c r="F1222" s="29">
        <v>41967</v>
      </c>
      <c r="G1222" s="29">
        <v>44896</v>
      </c>
      <c r="H1222" s="28" t="s">
        <v>2089</v>
      </c>
      <c r="I1222" s="28" t="s">
        <v>16041</v>
      </c>
      <c r="J1222" s="4" t="s">
        <v>16053</v>
      </c>
      <c r="K1222" s="28" t="s">
        <v>2090</v>
      </c>
      <c r="L1222" s="27">
        <v>167860</v>
      </c>
      <c r="M1222" s="27">
        <v>61677</v>
      </c>
      <c r="N1222" s="27">
        <v>0</v>
      </c>
      <c r="O1222" s="27">
        <v>0</v>
      </c>
      <c r="P1222" s="27">
        <f t="shared" si="266"/>
        <v>61677</v>
      </c>
      <c r="Q1222" s="27">
        <v>0</v>
      </c>
      <c r="R1222" s="27">
        <v>0</v>
      </c>
      <c r="S1222" s="27">
        <v>0</v>
      </c>
      <c r="T1222" s="27">
        <f t="shared" si="267"/>
        <v>0</v>
      </c>
      <c r="U1222" s="27">
        <v>0</v>
      </c>
      <c r="V1222" s="27">
        <f t="shared" si="268"/>
        <v>229537</v>
      </c>
      <c r="W1222" s="28" t="s">
        <v>2091</v>
      </c>
      <c r="X1222" s="27">
        <v>182967.40000000002</v>
      </c>
      <c r="Y1222" s="27">
        <f t="shared" si="272"/>
        <v>433162.7300000001</v>
      </c>
      <c r="Z1222" s="4" t="str" cm="1">
        <f t="array" ref="Z1222">_xlfn.IFS(YEARFRAC(F1222,G1222)&lt;1,"&lt;1 Year",YEARFRAC(F1222,G1222)&lt;=5,"1-5 Years",YEARFRAC(F1222,G1222)&gt;5,"&gt;5 Years")</f>
        <v>&gt;5 Years</v>
      </c>
      <c r="AA1222" s="24">
        <f>L1222*(_xlfn.XLOOKUP(K1222,'FX rates'!$A$2:$A$38,'FX rates'!$B$2:$B$38))</f>
        <v>167860</v>
      </c>
      <c r="AB1222" s="24">
        <f>V1222*(_xlfn.XLOOKUP(K1222,'FX rates'!$A$2:$A$38,'FX rates'!$B$2:$B$38))</f>
        <v>229537</v>
      </c>
      <c r="AC1222" s="24">
        <f>X1222*(_xlfn.XLOOKUP(W1222,'FX rates'!$A$2:$A$38,'FX rates'!$B$2:$B$38))</f>
        <v>182967.40000000002</v>
      </c>
      <c r="AD1222" s="24">
        <f>Y1222*(_xlfn.XLOOKUP(W1222,'FX rates'!$A$2:$A$38,'FX rates'!$B$2:$B$38))</f>
        <v>433162.7300000001</v>
      </c>
      <c r="AE1222" s="30">
        <f t="shared" si="273"/>
        <v>9.0000000000000135E-2</v>
      </c>
      <c r="AF1222" s="31">
        <f t="shared" si="274"/>
        <v>15107.400000000023</v>
      </c>
      <c r="AG1222" s="23">
        <f t="shared" si="275"/>
        <v>61677</v>
      </c>
      <c r="AH1222" s="35">
        <f t="shared" si="269"/>
        <v>1</v>
      </c>
      <c r="AI1222" s="23">
        <f>U1222*(_xlfn.XLOOKUP(K1222,'FX rates'!$A$2:$A$38,'FX rates'!$B$2:$B$38))</f>
        <v>0</v>
      </c>
      <c r="AJ1222" s="23">
        <f>Q1222*(_xlfn.XLOOKUP(K1222,'FX rates'!$A$2:$A$38,'FX rates'!$B$2:$B$38))</f>
        <v>0</v>
      </c>
      <c r="AK1222" s="23">
        <f>R1222*(_xlfn.XLOOKUP(K1222,'FX rates'!$A$2:$A$38,'FX rates'!$B$2:$B$38))</f>
        <v>0</v>
      </c>
      <c r="AM1222" s="4"/>
      <c r="AN1222" s="4"/>
      <c r="AO1222" s="4"/>
      <c r="AP1222" s="32">
        <f t="shared" si="270"/>
        <v>0.36743119266055047</v>
      </c>
      <c r="AQ1222" s="32">
        <f t="shared" si="271"/>
        <v>0</v>
      </c>
      <c r="AR1222" s="24">
        <f t="shared" si="276"/>
        <v>250195.33000000005</v>
      </c>
      <c r="AS1222" s="24" t="str">
        <f t="shared" si="277"/>
        <v>0</v>
      </c>
      <c r="AT1222" s="24">
        <f t="shared" si="278"/>
        <v>389846.45700000011</v>
      </c>
      <c r="AU1222" s="24">
        <f t="shared" si="279"/>
        <v>43316.272999999986</v>
      </c>
    </row>
    <row r="1223" spans="1:47" x14ac:dyDescent="0.25">
      <c r="A1223" s="28" t="s">
        <v>14302</v>
      </c>
      <c r="B1223" s="28" t="s">
        <v>2092</v>
      </c>
      <c r="C1223" s="28" t="s">
        <v>2093</v>
      </c>
      <c r="D1223" s="28" t="s">
        <v>2094</v>
      </c>
      <c r="E1223" s="28" t="s">
        <v>2095</v>
      </c>
      <c r="F1223" s="29">
        <v>42009</v>
      </c>
      <c r="G1223" s="29">
        <v>44896</v>
      </c>
      <c r="H1223" s="28" t="s">
        <v>2096</v>
      </c>
      <c r="I1223" s="28" t="s">
        <v>16039</v>
      </c>
      <c r="J1223" s="28" t="s">
        <v>16057</v>
      </c>
      <c r="K1223" s="28" t="s">
        <v>2097</v>
      </c>
      <c r="L1223" s="27">
        <v>1176494</v>
      </c>
      <c r="M1223" s="27">
        <v>955350</v>
      </c>
      <c r="N1223" s="27">
        <v>0</v>
      </c>
      <c r="O1223" s="27">
        <v>0</v>
      </c>
      <c r="P1223" s="27">
        <f t="shared" si="266"/>
        <v>955350</v>
      </c>
      <c r="Q1223" s="27">
        <v>0</v>
      </c>
      <c r="R1223" s="27">
        <v>0</v>
      </c>
      <c r="S1223" s="27">
        <v>0</v>
      </c>
      <c r="T1223" s="27">
        <f t="shared" si="267"/>
        <v>0</v>
      </c>
      <c r="U1223" s="27">
        <v>0</v>
      </c>
      <c r="V1223" s="27">
        <f t="shared" si="268"/>
        <v>2131844</v>
      </c>
      <c r="W1223" s="28" t="s">
        <v>2098</v>
      </c>
      <c r="X1223" s="27">
        <v>1352968.0999999999</v>
      </c>
      <c r="Y1223" s="27">
        <f t="shared" si="272"/>
        <v>3804588.6999999993</v>
      </c>
      <c r="Z1223" s="4" t="str" cm="1">
        <f t="array" ref="Z1223">_xlfn.IFS(YEARFRAC(F1223,G1223)&lt;1,"&lt;1 Year",YEARFRAC(F1223,G1223)&lt;=5,"1-5 Years",YEARFRAC(F1223,G1223)&gt;5,"&gt;5 Years")</f>
        <v>&gt;5 Years</v>
      </c>
      <c r="AA1223" s="24">
        <f>L1223*(_xlfn.XLOOKUP(K1223,'FX rates'!$A$2:$A$38,'FX rates'!$B$2:$B$38))</f>
        <v>149983.61836527861</v>
      </c>
      <c r="AB1223" s="24">
        <f>V1223*(_xlfn.XLOOKUP(K1223,'FX rates'!$A$2:$A$38,'FX rates'!$B$2:$B$38))</f>
        <v>271775.01705092331</v>
      </c>
      <c r="AC1223" s="24">
        <f>X1223*(_xlfn.XLOOKUP(W1223,'FX rates'!$A$2:$A$38,'FX rates'!$B$2:$B$38))</f>
        <v>172481.16112007038</v>
      </c>
      <c r="AD1223" s="24">
        <f>Y1223*(_xlfn.XLOOKUP(W1223,'FX rates'!$A$2:$A$38,'FX rates'!$B$2:$B$38))</f>
        <v>485022.43072863214</v>
      </c>
      <c r="AE1223" s="30">
        <f t="shared" si="273"/>
        <v>0.14999999999999983</v>
      </c>
      <c r="AF1223" s="31">
        <f t="shared" si="274"/>
        <v>176474.09999999986</v>
      </c>
      <c r="AG1223" s="23">
        <f t="shared" si="275"/>
        <v>121791.3986856447</v>
      </c>
      <c r="AH1223" s="35">
        <f t="shared" si="269"/>
        <v>0.12748353868806692</v>
      </c>
      <c r="AI1223" s="23">
        <f>U1223*(_xlfn.XLOOKUP(K1223,'FX rates'!$A$2:$A$38,'FX rates'!$B$2:$B$38))</f>
        <v>0</v>
      </c>
      <c r="AJ1223" s="23">
        <f>Q1223*(_xlfn.XLOOKUP(K1223,'FX rates'!$A$2:$A$38,'FX rates'!$B$2:$B$38))</f>
        <v>0</v>
      </c>
      <c r="AK1223" s="23">
        <f>R1223*(_xlfn.XLOOKUP(K1223,'FX rates'!$A$2:$A$38,'FX rates'!$B$2:$B$38))</f>
        <v>0</v>
      </c>
      <c r="AM1223" s="4"/>
      <c r="AN1223" s="4"/>
      <c r="AO1223" s="4"/>
      <c r="AP1223" s="32">
        <f t="shared" si="270"/>
        <v>0.81203134057632254</v>
      </c>
      <c r="AQ1223" s="32">
        <f t="shared" si="271"/>
        <v>0</v>
      </c>
      <c r="AR1223" s="24">
        <f t="shared" si="276"/>
        <v>2451620.5999999996</v>
      </c>
      <c r="AS1223" s="24" t="str">
        <f t="shared" si="277"/>
        <v>0</v>
      </c>
      <c r="AT1223" s="24">
        <f t="shared" si="278"/>
        <v>436520.18765576894</v>
      </c>
      <c r="AU1223" s="24">
        <f t="shared" si="279"/>
        <v>48502.243072863203</v>
      </c>
    </row>
    <row r="1224" spans="1:47" x14ac:dyDescent="0.25">
      <c r="A1224" s="28" t="s">
        <v>14303</v>
      </c>
      <c r="B1224" s="28" t="s">
        <v>2099</v>
      </c>
      <c r="C1224" s="28" t="s">
        <v>2100</v>
      </c>
      <c r="D1224" s="28" t="s">
        <v>2101</v>
      </c>
      <c r="E1224" s="28" t="s">
        <v>2102</v>
      </c>
      <c r="F1224" s="29">
        <v>41981</v>
      </c>
      <c r="G1224" s="29">
        <v>44896</v>
      </c>
      <c r="H1224" s="28" t="s">
        <v>2103</v>
      </c>
      <c r="I1224" s="28" t="s">
        <v>16035</v>
      </c>
      <c r="J1224" s="28" t="s">
        <v>16037</v>
      </c>
      <c r="K1224" s="28" t="s">
        <v>2104</v>
      </c>
      <c r="L1224" s="27">
        <v>188760.00000000003</v>
      </c>
      <c r="M1224" s="27">
        <v>112585.00000000001</v>
      </c>
      <c r="N1224" s="27">
        <v>0</v>
      </c>
      <c r="O1224" s="27">
        <v>0</v>
      </c>
      <c r="P1224" s="27">
        <f t="shared" si="266"/>
        <v>112585.00000000001</v>
      </c>
      <c r="Q1224" s="27">
        <v>0</v>
      </c>
      <c r="R1224" s="27">
        <v>0</v>
      </c>
      <c r="S1224" s="27">
        <v>0</v>
      </c>
      <c r="T1224" s="27">
        <f t="shared" si="267"/>
        <v>0</v>
      </c>
      <c r="U1224" s="27">
        <v>0</v>
      </c>
      <c r="V1224" s="27">
        <f t="shared" si="268"/>
        <v>301345.00000000006</v>
      </c>
      <c r="W1224" s="28" t="s">
        <v>2105</v>
      </c>
      <c r="X1224" s="27">
        <v>201973.20000000004</v>
      </c>
      <c r="Y1224" s="27">
        <f t="shared" si="272"/>
        <v>524412.35000000009</v>
      </c>
      <c r="Z1224" s="4" t="str" cm="1">
        <f t="array" ref="Z1224">_xlfn.IFS(YEARFRAC(F1224,G1224)&lt;1,"&lt;1 Year",YEARFRAC(F1224,G1224)&lt;=5,"1-5 Years",YEARFRAC(F1224,G1224)&gt;5,"&gt;5 Years")</f>
        <v>&gt;5 Years</v>
      </c>
      <c r="AA1224" s="24">
        <f>L1224*(_xlfn.XLOOKUP(K1224,'FX rates'!$A$2:$A$38,'FX rates'!$B$2:$B$38))</f>
        <v>188760.00000000003</v>
      </c>
      <c r="AB1224" s="24">
        <f>V1224*(_xlfn.XLOOKUP(K1224,'FX rates'!$A$2:$A$38,'FX rates'!$B$2:$B$38))</f>
        <v>301345.00000000006</v>
      </c>
      <c r="AC1224" s="24">
        <f>X1224*(_xlfn.XLOOKUP(W1224,'FX rates'!$A$2:$A$38,'FX rates'!$B$2:$B$38))</f>
        <v>201973.20000000004</v>
      </c>
      <c r="AD1224" s="24">
        <f>Y1224*(_xlfn.XLOOKUP(W1224,'FX rates'!$A$2:$A$38,'FX rates'!$B$2:$B$38))</f>
        <v>524412.35000000009</v>
      </c>
      <c r="AE1224" s="30">
        <f t="shared" si="273"/>
        <v>7.0000000000000048E-2</v>
      </c>
      <c r="AF1224" s="31">
        <f t="shared" si="274"/>
        <v>13213.200000000012</v>
      </c>
      <c r="AG1224" s="23">
        <f t="shared" si="275"/>
        <v>112585.00000000003</v>
      </c>
      <c r="AH1224" s="35">
        <f t="shared" si="269"/>
        <v>1</v>
      </c>
      <c r="AI1224" s="23">
        <f>U1224*(_xlfn.XLOOKUP(K1224,'FX rates'!$A$2:$A$38,'FX rates'!$B$2:$B$38))</f>
        <v>0</v>
      </c>
      <c r="AJ1224" s="23">
        <f>Q1224*(_xlfn.XLOOKUP(K1224,'FX rates'!$A$2:$A$38,'FX rates'!$B$2:$B$38))</f>
        <v>0</v>
      </c>
      <c r="AK1224" s="23">
        <f>R1224*(_xlfn.XLOOKUP(K1224,'FX rates'!$A$2:$A$38,'FX rates'!$B$2:$B$38))</f>
        <v>0</v>
      </c>
      <c r="AM1224" s="4"/>
      <c r="AN1224" s="4"/>
      <c r="AO1224" s="4"/>
      <c r="AP1224" s="32">
        <f t="shared" si="270"/>
        <v>0.59644522144522139</v>
      </c>
      <c r="AQ1224" s="32">
        <f t="shared" si="271"/>
        <v>0</v>
      </c>
      <c r="AR1224" s="24">
        <f t="shared" si="276"/>
        <v>322439.15000000008</v>
      </c>
      <c r="AS1224" s="24" t="str">
        <f t="shared" si="277"/>
        <v>0</v>
      </c>
      <c r="AT1224" s="24">
        <f t="shared" si="278"/>
        <v>471971.11500000011</v>
      </c>
      <c r="AU1224" s="24">
        <f t="shared" si="279"/>
        <v>52441.234999999986</v>
      </c>
    </row>
    <row r="1225" spans="1:47" x14ac:dyDescent="0.25">
      <c r="A1225" s="28" t="s">
        <v>14007</v>
      </c>
      <c r="B1225" s="28" t="s">
        <v>22</v>
      </c>
      <c r="C1225" s="28" t="s">
        <v>23</v>
      </c>
      <c r="D1225" s="28" t="s">
        <v>24</v>
      </c>
      <c r="E1225" s="28" t="s">
        <v>25</v>
      </c>
      <c r="F1225" s="29">
        <v>39264</v>
      </c>
      <c r="G1225" s="29">
        <v>44896</v>
      </c>
      <c r="H1225" s="28" t="s">
        <v>26</v>
      </c>
      <c r="I1225" s="28" t="s">
        <v>16036</v>
      </c>
      <c r="J1225" s="28" t="s">
        <v>16037</v>
      </c>
      <c r="K1225" s="28" t="s">
        <v>27</v>
      </c>
      <c r="L1225" s="27">
        <v>146520</v>
      </c>
      <c r="M1225" s="27">
        <v>135004.1</v>
      </c>
      <c r="N1225" s="27">
        <v>0</v>
      </c>
      <c r="O1225" s="27">
        <v>0</v>
      </c>
      <c r="P1225" s="27">
        <f t="shared" si="266"/>
        <v>135004.1</v>
      </c>
      <c r="Q1225" s="27">
        <v>279899.28000000003</v>
      </c>
      <c r="R1225" s="27">
        <v>0</v>
      </c>
      <c r="S1225" s="27">
        <v>0</v>
      </c>
      <c r="T1225" s="27">
        <f t="shared" si="267"/>
        <v>279899.28000000003</v>
      </c>
      <c r="U1225" s="27">
        <v>0</v>
      </c>
      <c r="V1225" s="27">
        <f t="shared" si="268"/>
        <v>561423.38</v>
      </c>
      <c r="W1225" s="28" t="s">
        <v>20</v>
      </c>
      <c r="X1225" s="27">
        <v>150915.6</v>
      </c>
      <c r="Y1225" s="27">
        <f t="shared" si="272"/>
        <v>440885.42300000007</v>
      </c>
      <c r="Z1225" s="4" t="str" cm="1">
        <f t="array" ref="Z1225">_xlfn.IFS(YEARFRAC(F1225,G1225)&lt;1,"&lt;1 Year",YEARFRAC(F1225,G1225)&lt;=5,"1-5 Years",YEARFRAC(F1225,G1225)&gt;5,"&gt;5 Years")</f>
        <v>&gt;5 Years</v>
      </c>
      <c r="AA1225" s="24">
        <f>L1225*(_xlfn.XLOOKUP(K1225,'FX rates'!$A$2:$A$38,'FX rates'!$B$2:$B$38))</f>
        <v>146520</v>
      </c>
      <c r="AB1225" s="24">
        <f>V1225*(_xlfn.XLOOKUP(K1225,'FX rates'!$A$2:$A$38,'FX rates'!$B$2:$B$38))</f>
        <v>561423.38</v>
      </c>
      <c r="AC1225" s="24">
        <f>X1225*(_xlfn.XLOOKUP(W1225,'FX rates'!$A$2:$A$38,'FX rates'!$B$2:$B$38))</f>
        <v>150915.6</v>
      </c>
      <c r="AD1225" s="24">
        <f>Y1225*(_xlfn.XLOOKUP(W1225,'FX rates'!$A$2:$A$38,'FX rates'!$B$2:$B$38))</f>
        <v>440885.42300000007</v>
      </c>
      <c r="AE1225" s="30">
        <f t="shared" si="273"/>
        <v>3.0000000000000041E-2</v>
      </c>
      <c r="AF1225" s="31">
        <f t="shared" si="274"/>
        <v>4395.6000000000058</v>
      </c>
      <c r="AG1225" s="23">
        <f t="shared" si="275"/>
        <v>414903.38</v>
      </c>
      <c r="AH1225" s="35">
        <f t="shared" si="269"/>
        <v>1</v>
      </c>
      <c r="AI1225" s="23">
        <f>U1225*(_xlfn.XLOOKUP(K1225,'FX rates'!$A$2:$A$38,'FX rates'!$B$2:$B$38))</f>
        <v>0</v>
      </c>
      <c r="AJ1225" s="23">
        <f>Q1225*(_xlfn.XLOOKUP(K1225,'FX rates'!$A$2:$A$38,'FX rates'!$B$2:$B$38))</f>
        <v>279899.28000000003</v>
      </c>
      <c r="AK1225" s="23">
        <f>R1225*(_xlfn.XLOOKUP(K1225,'FX rates'!$A$2:$A$38,'FX rates'!$B$2:$B$38))</f>
        <v>0</v>
      </c>
      <c r="AM1225" s="4"/>
      <c r="AN1225" s="4"/>
      <c r="AO1225" s="4"/>
      <c r="AP1225" s="32">
        <f t="shared" si="270"/>
        <v>0.92140390390390392</v>
      </c>
      <c r="AQ1225" s="32">
        <f t="shared" si="271"/>
        <v>0</v>
      </c>
      <c r="AR1225" s="24">
        <f t="shared" si="276"/>
        <v>289969.82300000003</v>
      </c>
      <c r="AS1225" s="24" t="str">
        <f t="shared" si="277"/>
        <v>0</v>
      </c>
      <c r="AT1225" s="24">
        <f t="shared" si="278"/>
        <v>396796.8807000001</v>
      </c>
      <c r="AU1225" s="24">
        <f t="shared" si="279"/>
        <v>44088.542299999972</v>
      </c>
    </row>
    <row r="1226" spans="1:47" x14ac:dyDescent="0.25">
      <c r="A1226" s="28" t="s">
        <v>14034</v>
      </c>
      <c r="B1226" s="28" t="s">
        <v>213</v>
      </c>
      <c r="C1226" s="28" t="s">
        <v>214</v>
      </c>
      <c r="D1226" s="28" t="s">
        <v>215</v>
      </c>
      <c r="E1226" s="28" t="s">
        <v>216</v>
      </c>
      <c r="F1226" s="29">
        <v>34792</v>
      </c>
      <c r="G1226" s="29">
        <v>44896</v>
      </c>
      <c r="H1226" s="28" t="s">
        <v>217</v>
      </c>
      <c r="I1226" s="28" t="s">
        <v>16034</v>
      </c>
      <c r="J1226" s="28" t="s">
        <v>16052</v>
      </c>
      <c r="K1226" s="28" t="s">
        <v>218</v>
      </c>
      <c r="L1226" s="27">
        <v>161332.93000000002</v>
      </c>
      <c r="M1226" s="27">
        <v>34782</v>
      </c>
      <c r="N1226" s="27">
        <v>0</v>
      </c>
      <c r="O1226" s="27">
        <v>0</v>
      </c>
      <c r="P1226" s="27">
        <f t="shared" si="266"/>
        <v>34782</v>
      </c>
      <c r="Q1226" s="27">
        <v>0</v>
      </c>
      <c r="R1226" s="27">
        <v>0</v>
      </c>
      <c r="S1226" s="27">
        <v>0</v>
      </c>
      <c r="T1226" s="27">
        <f t="shared" si="267"/>
        <v>0</v>
      </c>
      <c r="U1226" s="27">
        <v>0</v>
      </c>
      <c r="V1226" s="27">
        <f t="shared" si="268"/>
        <v>196114.93000000002</v>
      </c>
      <c r="W1226" s="28" t="s">
        <v>219</v>
      </c>
      <c r="X1226" s="27">
        <v>183919.54020000005</v>
      </c>
      <c r="Y1226" s="27">
        <f t="shared" si="272"/>
        <v>407490.56040000007</v>
      </c>
      <c r="Z1226" s="4" t="str" cm="1">
        <f t="array" ref="Z1226">_xlfn.IFS(YEARFRAC(F1226,G1226)&lt;1,"&lt;1 Year",YEARFRAC(F1226,G1226)&lt;=5,"1-5 Years",YEARFRAC(F1226,G1226)&gt;5,"&gt;5 Years")</f>
        <v>&gt;5 Years</v>
      </c>
      <c r="AA1226" s="24">
        <f>L1226*(_xlfn.XLOOKUP(K1226,'FX rates'!$A$2:$A$38,'FX rates'!$B$2:$B$38))</f>
        <v>122072.56148880001</v>
      </c>
      <c r="AB1226" s="24">
        <f>V1226*(_xlfn.XLOOKUP(K1226,'FX rates'!$A$2:$A$38,'FX rates'!$B$2:$B$38))</f>
        <v>148390.36178972706</v>
      </c>
      <c r="AC1226" s="24">
        <f>X1226*(_xlfn.XLOOKUP(W1226,'FX rates'!$A$2:$A$38,'FX rates'!$B$2:$B$38))</f>
        <v>139162.72009723203</v>
      </c>
      <c r="AD1226" s="24">
        <f>Y1226*(_xlfn.XLOOKUP(W1226,'FX rates'!$A$2:$A$38,'FX rates'!$B$2:$B$38))</f>
        <v>308327.73253752087</v>
      </c>
      <c r="AE1226" s="30">
        <f t="shared" si="273"/>
        <v>0.1400000000000001</v>
      </c>
      <c r="AF1226" s="31">
        <f t="shared" si="274"/>
        <v>22586.610200000025</v>
      </c>
      <c r="AG1226" s="23">
        <f t="shared" si="275"/>
        <v>26317.800300927047</v>
      </c>
      <c r="AH1226" s="35">
        <f t="shared" si="269"/>
        <v>0.75665000002665295</v>
      </c>
      <c r="AI1226" s="23">
        <f>U1226*(_xlfn.XLOOKUP(K1226,'FX rates'!$A$2:$A$38,'FX rates'!$B$2:$B$38))</f>
        <v>0</v>
      </c>
      <c r="AJ1226" s="23">
        <f>Q1226*(_xlfn.XLOOKUP(K1226,'FX rates'!$A$2:$A$38,'FX rates'!$B$2:$B$38))</f>
        <v>0</v>
      </c>
      <c r="AK1226" s="23">
        <f>R1226*(_xlfn.XLOOKUP(K1226,'FX rates'!$A$2:$A$38,'FX rates'!$B$2:$B$38))</f>
        <v>0</v>
      </c>
      <c r="AM1226" s="4"/>
      <c r="AN1226" s="4"/>
      <c r="AO1226" s="4"/>
      <c r="AP1226" s="32">
        <f t="shared" si="270"/>
        <v>0.21559144806952923</v>
      </c>
      <c r="AQ1226" s="32">
        <f t="shared" si="271"/>
        <v>0</v>
      </c>
      <c r="AR1226" s="24">
        <f t="shared" si="276"/>
        <v>223571.02020000006</v>
      </c>
      <c r="AS1226" s="24" t="str">
        <f t="shared" si="277"/>
        <v>0</v>
      </c>
      <c r="AT1226" s="24">
        <f t="shared" si="278"/>
        <v>277494.95928376878</v>
      </c>
      <c r="AU1226" s="24">
        <f t="shared" si="279"/>
        <v>30832.773253752093</v>
      </c>
    </row>
    <row r="1227" spans="1:47" x14ac:dyDescent="0.25">
      <c r="A1227" s="28" t="s">
        <v>14304</v>
      </c>
      <c r="B1227" s="28" t="s">
        <v>2106</v>
      </c>
      <c r="C1227" s="28" t="s">
        <v>2107</v>
      </c>
      <c r="D1227" s="28" t="s">
        <v>2108</v>
      </c>
      <c r="E1227" s="28" t="s">
        <v>2109</v>
      </c>
      <c r="F1227" s="29">
        <v>42009</v>
      </c>
      <c r="G1227" s="29">
        <v>44896</v>
      </c>
      <c r="H1227" s="28" t="s">
        <v>2110</v>
      </c>
      <c r="I1227" s="28" t="s">
        <v>16051</v>
      </c>
      <c r="J1227" s="28" t="s">
        <v>16050</v>
      </c>
      <c r="K1227" s="28" t="s">
        <v>2111</v>
      </c>
      <c r="L1227" s="27">
        <v>215710.00000000003</v>
      </c>
      <c r="M1227" s="27">
        <v>368368.00000000006</v>
      </c>
      <c r="N1227" s="27">
        <v>0</v>
      </c>
      <c r="O1227" s="27">
        <v>0</v>
      </c>
      <c r="P1227" s="27">
        <f t="shared" si="266"/>
        <v>368368.00000000006</v>
      </c>
      <c r="Q1227" s="27">
        <v>0</v>
      </c>
      <c r="R1227" s="27">
        <v>0</v>
      </c>
      <c r="S1227" s="27">
        <v>0</v>
      </c>
      <c r="T1227" s="27">
        <f t="shared" si="267"/>
        <v>0</v>
      </c>
      <c r="U1227" s="27">
        <v>0</v>
      </c>
      <c r="V1227" s="27">
        <f t="shared" si="268"/>
        <v>584078.00000000012</v>
      </c>
      <c r="W1227" s="28" t="s">
        <v>2112</v>
      </c>
      <c r="X1227" s="27">
        <v>237281.00000000006</v>
      </c>
      <c r="Y1227" s="27">
        <f t="shared" si="272"/>
        <v>879766.80000000028</v>
      </c>
      <c r="Z1227" s="4" t="str" cm="1">
        <f t="array" ref="Z1227">_xlfn.IFS(YEARFRAC(F1227,G1227)&lt;1,"&lt;1 Year",YEARFRAC(F1227,G1227)&lt;=5,"1-5 Years",YEARFRAC(F1227,G1227)&gt;5,"&gt;5 Years")</f>
        <v>&gt;5 Years</v>
      </c>
      <c r="AA1227" s="24">
        <f>L1227*(_xlfn.XLOOKUP(K1227,'FX rates'!$A$2:$A$38,'FX rates'!$B$2:$B$38))</f>
        <v>215710.00000000003</v>
      </c>
      <c r="AB1227" s="24">
        <f>V1227*(_xlfn.XLOOKUP(K1227,'FX rates'!$A$2:$A$38,'FX rates'!$B$2:$B$38))</f>
        <v>584078.00000000012</v>
      </c>
      <c r="AC1227" s="24">
        <f>X1227*(_xlfn.XLOOKUP(W1227,'FX rates'!$A$2:$A$38,'FX rates'!$B$2:$B$38))</f>
        <v>237281.00000000006</v>
      </c>
      <c r="AD1227" s="24">
        <f>Y1227*(_xlfn.XLOOKUP(W1227,'FX rates'!$A$2:$A$38,'FX rates'!$B$2:$B$38))</f>
        <v>879766.80000000028</v>
      </c>
      <c r="AE1227" s="30">
        <f t="shared" si="273"/>
        <v>0.10000000000000012</v>
      </c>
      <c r="AF1227" s="31">
        <f t="shared" si="274"/>
        <v>21571.000000000029</v>
      </c>
      <c r="AG1227" s="23">
        <f t="shared" si="275"/>
        <v>368368.00000000012</v>
      </c>
      <c r="AH1227" s="35">
        <f t="shared" si="269"/>
        <v>1</v>
      </c>
      <c r="AI1227" s="23">
        <f>U1227*(_xlfn.XLOOKUP(K1227,'FX rates'!$A$2:$A$38,'FX rates'!$B$2:$B$38))</f>
        <v>0</v>
      </c>
      <c r="AJ1227" s="23">
        <f>Q1227*(_xlfn.XLOOKUP(K1227,'FX rates'!$A$2:$A$38,'FX rates'!$B$2:$B$38))</f>
        <v>0</v>
      </c>
      <c r="AK1227" s="23">
        <f>R1227*(_xlfn.XLOOKUP(K1227,'FX rates'!$A$2:$A$38,'FX rates'!$B$2:$B$38))</f>
        <v>0</v>
      </c>
      <c r="AM1227" s="4"/>
      <c r="AN1227" s="4"/>
      <c r="AO1227" s="4"/>
      <c r="AP1227" s="32">
        <f t="shared" si="270"/>
        <v>1.7077001529831719</v>
      </c>
      <c r="AQ1227" s="32">
        <f t="shared" si="271"/>
        <v>0</v>
      </c>
      <c r="AR1227" s="24">
        <f t="shared" si="276"/>
        <v>642485.80000000016</v>
      </c>
      <c r="AS1227" s="24" t="str">
        <f t="shared" si="277"/>
        <v>0</v>
      </c>
      <c r="AT1227" s="24">
        <f t="shared" si="278"/>
        <v>791790.12000000023</v>
      </c>
      <c r="AU1227" s="24">
        <f t="shared" si="279"/>
        <v>87976.680000000051</v>
      </c>
    </row>
    <row r="1228" spans="1:47" x14ac:dyDescent="0.25">
      <c r="A1228" s="28" t="s">
        <v>14305</v>
      </c>
      <c r="B1228" s="28" t="s">
        <v>2113</v>
      </c>
      <c r="C1228" s="28" t="s">
        <v>2114</v>
      </c>
      <c r="D1228" s="28" t="s">
        <v>2115</v>
      </c>
      <c r="E1228" s="28" t="s">
        <v>2116</v>
      </c>
      <c r="F1228" s="29">
        <v>41988</v>
      </c>
      <c r="G1228" s="29">
        <v>44896</v>
      </c>
      <c r="H1228" s="28" t="s">
        <v>2117</v>
      </c>
      <c r="I1228" s="28" t="s">
        <v>16048</v>
      </c>
      <c r="J1228" s="28" t="s">
        <v>16042</v>
      </c>
      <c r="K1228" s="28" t="s">
        <v>2118</v>
      </c>
      <c r="L1228" s="27">
        <v>171083</v>
      </c>
      <c r="M1228" s="27">
        <v>23375.000000000004</v>
      </c>
      <c r="N1228" s="27">
        <v>0</v>
      </c>
      <c r="O1228" s="27">
        <v>0</v>
      </c>
      <c r="P1228" s="27">
        <f t="shared" si="266"/>
        <v>23375.000000000004</v>
      </c>
      <c r="Q1228" s="27">
        <v>0</v>
      </c>
      <c r="R1228" s="27">
        <v>0</v>
      </c>
      <c r="S1228" s="27">
        <v>0</v>
      </c>
      <c r="T1228" s="27">
        <f t="shared" si="267"/>
        <v>0</v>
      </c>
      <c r="U1228" s="27">
        <v>0</v>
      </c>
      <c r="V1228" s="27">
        <f t="shared" si="268"/>
        <v>194458</v>
      </c>
      <c r="W1228" s="28" t="s">
        <v>2119</v>
      </c>
      <c r="X1228" s="27">
        <v>176215.49</v>
      </c>
      <c r="Y1228" s="27">
        <f t="shared" si="272"/>
        <v>376507.23</v>
      </c>
      <c r="Z1228" s="4" t="str" cm="1">
        <f t="array" ref="Z1228">_xlfn.IFS(YEARFRAC(F1228,G1228)&lt;1,"&lt;1 Year",YEARFRAC(F1228,G1228)&lt;=5,"1-5 Years",YEARFRAC(F1228,G1228)&gt;5,"&gt;5 Years")</f>
        <v>&gt;5 Years</v>
      </c>
      <c r="AA1228" s="24">
        <f>L1228*(_xlfn.XLOOKUP(K1228,'FX rates'!$A$2:$A$38,'FX rates'!$B$2:$B$38))</f>
        <v>171083</v>
      </c>
      <c r="AB1228" s="24">
        <f>V1228*(_xlfn.XLOOKUP(K1228,'FX rates'!$A$2:$A$38,'FX rates'!$B$2:$B$38))</f>
        <v>194458</v>
      </c>
      <c r="AC1228" s="24">
        <f>X1228*(_xlfn.XLOOKUP(W1228,'FX rates'!$A$2:$A$38,'FX rates'!$B$2:$B$38))</f>
        <v>176215.49</v>
      </c>
      <c r="AD1228" s="24">
        <f>Y1228*(_xlfn.XLOOKUP(W1228,'FX rates'!$A$2:$A$38,'FX rates'!$B$2:$B$38))</f>
        <v>376507.23</v>
      </c>
      <c r="AE1228" s="30">
        <f t="shared" si="273"/>
        <v>2.9999999999999947E-2</v>
      </c>
      <c r="AF1228" s="31">
        <f t="shared" si="274"/>
        <v>5132.4899999999907</v>
      </c>
      <c r="AG1228" s="23">
        <f t="shared" si="275"/>
        <v>23375</v>
      </c>
      <c r="AH1228" s="35">
        <f t="shared" si="269"/>
        <v>1</v>
      </c>
      <c r="AI1228" s="23">
        <f>U1228*(_xlfn.XLOOKUP(K1228,'FX rates'!$A$2:$A$38,'FX rates'!$B$2:$B$38))</f>
        <v>0</v>
      </c>
      <c r="AJ1228" s="23">
        <f>Q1228*(_xlfn.XLOOKUP(K1228,'FX rates'!$A$2:$A$38,'FX rates'!$B$2:$B$38))</f>
        <v>0</v>
      </c>
      <c r="AK1228" s="23">
        <f>R1228*(_xlfn.XLOOKUP(K1228,'FX rates'!$A$2:$A$38,'FX rates'!$B$2:$B$38))</f>
        <v>0</v>
      </c>
      <c r="AM1228" s="4"/>
      <c r="AN1228" s="4"/>
      <c r="AO1228" s="4"/>
      <c r="AP1228" s="32">
        <f t="shared" si="270"/>
        <v>0.13662958914678841</v>
      </c>
      <c r="AQ1228" s="32">
        <f t="shared" si="271"/>
        <v>0</v>
      </c>
      <c r="AR1228" s="24">
        <f t="shared" si="276"/>
        <v>200291.74</v>
      </c>
      <c r="AS1228" s="24" t="str">
        <f t="shared" si="277"/>
        <v>0</v>
      </c>
      <c r="AT1228" s="24">
        <f t="shared" si="278"/>
        <v>338856.50699999998</v>
      </c>
      <c r="AU1228" s="24">
        <f t="shared" si="279"/>
        <v>37650.722999999998</v>
      </c>
    </row>
    <row r="1229" spans="1:47" x14ac:dyDescent="0.25">
      <c r="A1229" s="28" t="s">
        <v>14306</v>
      </c>
      <c r="B1229" s="28" t="s">
        <v>3358</v>
      </c>
      <c r="C1229" s="28" t="s">
        <v>3359</v>
      </c>
      <c r="D1229" s="28" t="s">
        <v>3360</v>
      </c>
      <c r="E1229" s="28" t="s">
        <v>3361</v>
      </c>
      <c r="F1229" s="29">
        <v>42051</v>
      </c>
      <c r="G1229" s="29">
        <v>44896</v>
      </c>
      <c r="H1229" s="28" t="s">
        <v>3362</v>
      </c>
      <c r="I1229" s="28" t="s">
        <v>16053</v>
      </c>
      <c r="J1229" s="28" t="s">
        <v>16051</v>
      </c>
      <c r="K1229" s="28" t="s">
        <v>3363</v>
      </c>
      <c r="L1229" s="27">
        <v>144210.00000000003</v>
      </c>
      <c r="M1229" s="4">
        <v>0</v>
      </c>
      <c r="N1229" s="27">
        <v>91740.040000000008</v>
      </c>
      <c r="O1229" s="27">
        <v>0</v>
      </c>
      <c r="P1229" s="27">
        <f t="shared" si="266"/>
        <v>91740.040000000008</v>
      </c>
      <c r="Q1229" s="27">
        <v>0</v>
      </c>
      <c r="R1229" s="27">
        <v>0</v>
      </c>
      <c r="S1229" s="27">
        <v>0</v>
      </c>
      <c r="T1229" s="27">
        <f t="shared" si="267"/>
        <v>0</v>
      </c>
      <c r="U1229" s="27">
        <v>0</v>
      </c>
      <c r="V1229" s="27">
        <f t="shared" si="268"/>
        <v>235950.04000000004</v>
      </c>
      <c r="W1229" s="28" t="s">
        <v>3364</v>
      </c>
      <c r="X1229" s="27">
        <v>160073.10000000003</v>
      </c>
      <c r="Y1229" s="27">
        <f t="shared" si="272"/>
        <v>320146.20000000007</v>
      </c>
      <c r="Z1229" s="4" t="str" cm="1">
        <f t="array" ref="Z1229">_xlfn.IFS(YEARFRAC(F1229,G1229)&lt;1,"&lt;1 Year",YEARFRAC(F1229,G1229)&lt;=5,"1-5 Years",YEARFRAC(F1229,G1229)&gt;5,"&gt;5 Years")</f>
        <v>&gt;5 Years</v>
      </c>
      <c r="AA1229" s="24">
        <f>L1229*(_xlfn.XLOOKUP(K1229,'FX rates'!$A$2:$A$38,'FX rates'!$B$2:$B$38))</f>
        <v>144210.00000000003</v>
      </c>
      <c r="AB1229" s="24">
        <f>V1229*(_xlfn.XLOOKUP(K1229,'FX rates'!$A$2:$A$38,'FX rates'!$B$2:$B$38))</f>
        <v>235950.04000000004</v>
      </c>
      <c r="AC1229" s="24">
        <f>X1229*(_xlfn.XLOOKUP(W1229,'FX rates'!$A$2:$A$38,'FX rates'!$B$2:$B$38))</f>
        <v>160073.10000000003</v>
      </c>
      <c r="AD1229" s="24">
        <f>Y1229*(_xlfn.XLOOKUP(W1229,'FX rates'!$A$2:$A$38,'FX rates'!$B$2:$B$38))</f>
        <v>320146.20000000007</v>
      </c>
      <c r="AE1229" s="30">
        <f t="shared" si="273"/>
        <v>0.11000000000000001</v>
      </c>
      <c r="AF1229" s="31">
        <f t="shared" si="274"/>
        <v>15863.100000000006</v>
      </c>
      <c r="AG1229" s="23">
        <f t="shared" si="275"/>
        <v>91740.040000000008</v>
      </c>
      <c r="AH1229" s="35">
        <f t="shared" si="269"/>
        <v>1</v>
      </c>
      <c r="AI1229" s="23">
        <f>U1229*(_xlfn.XLOOKUP(K1229,'FX rates'!$A$2:$A$38,'FX rates'!$B$2:$B$38))</f>
        <v>0</v>
      </c>
      <c r="AJ1229" s="23">
        <f>Q1229*(_xlfn.XLOOKUP(K1229,'FX rates'!$A$2:$A$38,'FX rates'!$B$2:$B$38))</f>
        <v>0</v>
      </c>
      <c r="AK1229" s="23">
        <f>R1229*(_xlfn.XLOOKUP(K1229,'FX rates'!$A$2:$A$38,'FX rates'!$B$2:$B$38))</f>
        <v>0</v>
      </c>
      <c r="AM1229" s="4"/>
      <c r="AN1229" s="4"/>
      <c r="AO1229" s="4"/>
      <c r="AP1229" s="32">
        <f t="shared" si="270"/>
        <v>0</v>
      </c>
      <c r="AQ1229" s="32">
        <f t="shared" si="271"/>
        <v>0</v>
      </c>
      <c r="AR1229" s="24">
        <f t="shared" si="276"/>
        <v>160073.10000000003</v>
      </c>
      <c r="AS1229" s="24" t="str">
        <f t="shared" si="277"/>
        <v>0</v>
      </c>
      <c r="AT1229" s="24">
        <f t="shared" si="278"/>
        <v>288131.58000000007</v>
      </c>
      <c r="AU1229" s="24">
        <f t="shared" si="279"/>
        <v>32014.619999999995</v>
      </c>
    </row>
    <row r="1230" spans="1:47" x14ac:dyDescent="0.25">
      <c r="A1230" s="28" t="s">
        <v>14307</v>
      </c>
      <c r="B1230" s="28" t="s">
        <v>2127</v>
      </c>
      <c r="C1230" s="28" t="s">
        <v>2128</v>
      </c>
      <c r="D1230" s="28" t="s">
        <v>2129</v>
      </c>
      <c r="E1230" s="28" t="s">
        <v>2130</v>
      </c>
      <c r="F1230" s="29">
        <v>42009</v>
      </c>
      <c r="G1230" s="29">
        <v>44896</v>
      </c>
      <c r="H1230" s="28" t="s">
        <v>2131</v>
      </c>
      <c r="I1230" s="28" t="s">
        <v>16053</v>
      </c>
      <c r="J1230" s="28" t="s">
        <v>16050</v>
      </c>
      <c r="K1230" s="28" t="s">
        <v>2132</v>
      </c>
      <c r="L1230" s="27">
        <v>164075.99999999997</v>
      </c>
      <c r="M1230" s="27">
        <v>17242.5</v>
      </c>
      <c r="N1230" s="27">
        <v>0</v>
      </c>
      <c r="O1230" s="27">
        <v>0</v>
      </c>
      <c r="P1230" s="27">
        <f t="shared" si="266"/>
        <v>17242.5</v>
      </c>
      <c r="Q1230" s="27">
        <v>0</v>
      </c>
      <c r="R1230" s="27">
        <v>0</v>
      </c>
      <c r="S1230" s="27">
        <v>0</v>
      </c>
      <c r="T1230" s="27">
        <f t="shared" si="267"/>
        <v>0</v>
      </c>
      <c r="U1230" s="27">
        <v>0</v>
      </c>
      <c r="V1230" s="27">
        <f t="shared" si="268"/>
        <v>181318.49999999997</v>
      </c>
      <c r="W1230" s="28" t="s">
        <v>2133</v>
      </c>
      <c r="X1230" s="27">
        <v>167357.51999999996</v>
      </c>
      <c r="Y1230" s="27">
        <f t="shared" si="272"/>
        <v>352302.3899999999</v>
      </c>
      <c r="Z1230" s="4" t="str" cm="1">
        <f t="array" ref="Z1230">_xlfn.IFS(YEARFRAC(F1230,G1230)&lt;1,"&lt;1 Year",YEARFRAC(F1230,G1230)&lt;=5,"1-5 Years",YEARFRAC(F1230,G1230)&gt;5,"&gt;5 Years")</f>
        <v>&gt;5 Years</v>
      </c>
      <c r="AA1230" s="24">
        <f>L1230*(_xlfn.XLOOKUP(K1230,'FX rates'!$A$2:$A$38,'FX rates'!$B$2:$B$38))</f>
        <v>164075.99999999997</v>
      </c>
      <c r="AB1230" s="24">
        <f>V1230*(_xlfn.XLOOKUP(K1230,'FX rates'!$A$2:$A$38,'FX rates'!$B$2:$B$38))</f>
        <v>181318.49999999997</v>
      </c>
      <c r="AC1230" s="24">
        <f>X1230*(_xlfn.XLOOKUP(W1230,'FX rates'!$A$2:$A$38,'FX rates'!$B$2:$B$38))</f>
        <v>167357.51999999996</v>
      </c>
      <c r="AD1230" s="24">
        <f>Y1230*(_xlfn.XLOOKUP(W1230,'FX rates'!$A$2:$A$38,'FX rates'!$B$2:$B$38))</f>
        <v>352302.3899999999</v>
      </c>
      <c r="AE1230" s="30">
        <f t="shared" si="273"/>
        <v>1.9999999999999938E-2</v>
      </c>
      <c r="AF1230" s="31">
        <f t="shared" si="274"/>
        <v>3281.5199999999895</v>
      </c>
      <c r="AG1230" s="23">
        <f t="shared" si="275"/>
        <v>17242.5</v>
      </c>
      <c r="AH1230" s="35">
        <f t="shared" si="269"/>
        <v>1</v>
      </c>
      <c r="AI1230" s="23">
        <f>U1230*(_xlfn.XLOOKUP(K1230,'FX rates'!$A$2:$A$38,'FX rates'!$B$2:$B$38))</f>
        <v>0</v>
      </c>
      <c r="AJ1230" s="23">
        <f>Q1230*(_xlfn.XLOOKUP(K1230,'FX rates'!$A$2:$A$38,'FX rates'!$B$2:$B$38))</f>
        <v>0</v>
      </c>
      <c r="AK1230" s="23">
        <f>R1230*(_xlfn.XLOOKUP(K1230,'FX rates'!$A$2:$A$38,'FX rates'!$B$2:$B$38))</f>
        <v>0</v>
      </c>
      <c r="AM1230" s="4"/>
      <c r="AN1230" s="4"/>
      <c r="AO1230" s="4"/>
      <c r="AP1230" s="32">
        <f t="shared" si="270"/>
        <v>0.10508849557522126</v>
      </c>
      <c r="AQ1230" s="32">
        <f t="shared" si="271"/>
        <v>0</v>
      </c>
      <c r="AR1230" s="24">
        <f t="shared" si="276"/>
        <v>184944.86999999994</v>
      </c>
      <c r="AS1230" s="24" t="str">
        <f t="shared" si="277"/>
        <v>0</v>
      </c>
      <c r="AT1230" s="24">
        <f t="shared" si="278"/>
        <v>317072.1509999999</v>
      </c>
      <c r="AU1230" s="24">
        <f t="shared" si="279"/>
        <v>35230.239000000001</v>
      </c>
    </row>
    <row r="1231" spans="1:47" x14ac:dyDescent="0.25">
      <c r="A1231" s="28" t="s">
        <v>14308</v>
      </c>
      <c r="B1231" s="28" t="s">
        <v>2134</v>
      </c>
      <c r="C1231" s="28" t="s">
        <v>2135</v>
      </c>
      <c r="D1231" s="28" t="s">
        <v>2136</v>
      </c>
      <c r="E1231" s="28" t="s">
        <v>2137</v>
      </c>
      <c r="F1231" s="29">
        <v>42023</v>
      </c>
      <c r="G1231" s="29">
        <v>44896</v>
      </c>
      <c r="H1231" s="28" t="s">
        <v>2138</v>
      </c>
      <c r="I1231" s="28" t="s">
        <v>16044</v>
      </c>
      <c r="J1231" s="28" t="s">
        <v>16037</v>
      </c>
      <c r="K1231" s="28" t="s">
        <v>2139</v>
      </c>
      <c r="L1231" s="27">
        <v>21945000</v>
      </c>
      <c r="M1231" s="27">
        <v>6848160.0000000009</v>
      </c>
      <c r="N1231" s="27">
        <v>0</v>
      </c>
      <c r="O1231" s="27">
        <v>0</v>
      </c>
      <c r="P1231" s="27">
        <f t="shared" si="266"/>
        <v>6848160.0000000009</v>
      </c>
      <c r="Q1231" s="27">
        <v>0</v>
      </c>
      <c r="R1231" s="27">
        <v>0</v>
      </c>
      <c r="S1231" s="27">
        <v>0</v>
      </c>
      <c r="T1231" s="27">
        <f t="shared" si="267"/>
        <v>0</v>
      </c>
      <c r="U1231" s="27">
        <v>0</v>
      </c>
      <c r="V1231" s="27">
        <f t="shared" si="268"/>
        <v>28793160</v>
      </c>
      <c r="W1231" s="28" t="s">
        <v>2140</v>
      </c>
      <c r="X1231" s="27">
        <v>24358950.000000004</v>
      </c>
      <c r="Y1231" s="27">
        <f t="shared" si="272"/>
        <v>56319357.600000009</v>
      </c>
      <c r="Z1231" s="4" t="str" cm="1">
        <f t="array" ref="Z1231">_xlfn.IFS(YEARFRAC(F1231,G1231)&lt;1,"&lt;1 Year",YEARFRAC(F1231,G1231)&lt;=5,"1-5 Years",YEARFRAC(F1231,G1231)&gt;5,"&gt;5 Years")</f>
        <v>&gt;5 Years</v>
      </c>
      <c r="AA1231" s="24">
        <f>L1231*(_xlfn.XLOOKUP(K1231,'FX rates'!$A$2:$A$38,'FX rates'!$B$2:$B$38))</f>
        <v>201988.12646693361</v>
      </c>
      <c r="AB1231" s="24">
        <f>V1231*(_xlfn.XLOOKUP(K1231,'FX rates'!$A$2:$A$38,'FX rates'!$B$2:$B$38))</f>
        <v>265020.57158635923</v>
      </c>
      <c r="AC1231" s="24">
        <f>X1231*(_xlfn.XLOOKUP(W1231,'FX rates'!$A$2:$A$38,'FX rates'!$B$2:$B$38))</f>
        <v>224206.82037829634</v>
      </c>
      <c r="AD1231" s="24">
        <f>Y1231*(_xlfn.XLOOKUP(W1231,'FX rates'!$A$2:$A$38,'FX rates'!$B$2:$B$38))</f>
        <v>518379.65483915515</v>
      </c>
      <c r="AE1231" s="30">
        <f t="shared" si="273"/>
        <v>0.11000000000000017</v>
      </c>
      <c r="AF1231" s="31">
        <f t="shared" si="274"/>
        <v>2413950.0000000037</v>
      </c>
      <c r="AG1231" s="23">
        <f t="shared" si="275"/>
        <v>63032.445119425625</v>
      </c>
      <c r="AH1231" s="35">
        <f t="shared" si="269"/>
        <v>9.2042891987666256E-3</v>
      </c>
      <c r="AI1231" s="23">
        <f>U1231*(_xlfn.XLOOKUP(K1231,'FX rates'!$A$2:$A$38,'FX rates'!$B$2:$B$38))</f>
        <v>0</v>
      </c>
      <c r="AJ1231" s="23">
        <f>Q1231*(_xlfn.XLOOKUP(K1231,'FX rates'!$A$2:$A$38,'FX rates'!$B$2:$B$38))</f>
        <v>0</v>
      </c>
      <c r="AK1231" s="23">
        <f>R1231*(_xlfn.XLOOKUP(K1231,'FX rates'!$A$2:$A$38,'FX rates'!$B$2:$B$38))</f>
        <v>0</v>
      </c>
      <c r="AM1231" s="4"/>
      <c r="AN1231" s="4"/>
      <c r="AO1231" s="4"/>
      <c r="AP1231" s="32">
        <f t="shared" si="270"/>
        <v>0.31206015037593987</v>
      </c>
      <c r="AQ1231" s="32">
        <f t="shared" si="271"/>
        <v>0</v>
      </c>
      <c r="AR1231" s="24">
        <f t="shared" si="276"/>
        <v>31960407.600000005</v>
      </c>
      <c r="AS1231" s="24" t="str">
        <f t="shared" si="277"/>
        <v>0</v>
      </c>
      <c r="AT1231" s="24">
        <f t="shared" si="278"/>
        <v>466541.68935523962</v>
      </c>
      <c r="AU1231" s="24">
        <f t="shared" si="279"/>
        <v>51837.965483915526</v>
      </c>
    </row>
    <row r="1232" spans="1:47" x14ac:dyDescent="0.25">
      <c r="A1232" s="28" t="s">
        <v>14309</v>
      </c>
      <c r="B1232" s="28" t="s">
        <v>2141</v>
      </c>
      <c r="C1232" s="28" t="s">
        <v>2142</v>
      </c>
      <c r="D1232" s="28" t="s">
        <v>2143</v>
      </c>
      <c r="E1232" s="28" t="s">
        <v>2144</v>
      </c>
      <c r="F1232" s="29">
        <v>42009</v>
      </c>
      <c r="G1232" s="29">
        <v>44896</v>
      </c>
      <c r="H1232" s="28" t="s">
        <v>2145</v>
      </c>
      <c r="I1232" s="28" t="s">
        <v>16048</v>
      </c>
      <c r="J1232" s="28" t="s">
        <v>16049</v>
      </c>
      <c r="K1232" s="28" t="s">
        <v>2146</v>
      </c>
      <c r="L1232" s="27">
        <v>114151.40000000002</v>
      </c>
      <c r="M1232" s="27">
        <v>11253.000000000002</v>
      </c>
      <c r="N1232" s="27">
        <v>0</v>
      </c>
      <c r="O1232" s="27">
        <v>0</v>
      </c>
      <c r="P1232" s="27">
        <f t="shared" si="266"/>
        <v>11253.000000000002</v>
      </c>
      <c r="Q1232" s="27">
        <v>0</v>
      </c>
      <c r="R1232" s="27">
        <v>0</v>
      </c>
      <c r="S1232" s="27">
        <v>0</v>
      </c>
      <c r="T1232" s="27">
        <f t="shared" si="267"/>
        <v>0</v>
      </c>
      <c r="U1232" s="27">
        <v>0</v>
      </c>
      <c r="V1232" s="27">
        <f t="shared" si="268"/>
        <v>125404.40000000002</v>
      </c>
      <c r="W1232" s="28" t="s">
        <v>2147</v>
      </c>
      <c r="X1232" s="27">
        <v>125566.54000000004</v>
      </c>
      <c r="Y1232" s="27">
        <f t="shared" si="272"/>
        <v>263511.38000000012</v>
      </c>
      <c r="Z1232" s="4" t="str" cm="1">
        <f t="array" ref="Z1232">_xlfn.IFS(YEARFRAC(F1232,G1232)&lt;1,"&lt;1 Year",YEARFRAC(F1232,G1232)&lt;=5,"1-5 Years",YEARFRAC(F1232,G1232)&gt;5,"&gt;5 Years")</f>
        <v>&gt;5 Years</v>
      </c>
      <c r="AA1232" s="24">
        <f>L1232*(_xlfn.XLOOKUP(K1232,'FX rates'!$A$2:$A$38,'FX rates'!$B$2:$B$38))</f>
        <v>114151.40000000002</v>
      </c>
      <c r="AB1232" s="24">
        <f>V1232*(_xlfn.XLOOKUP(K1232,'FX rates'!$A$2:$A$38,'FX rates'!$B$2:$B$38))</f>
        <v>125404.40000000002</v>
      </c>
      <c r="AC1232" s="24">
        <f>X1232*(_xlfn.XLOOKUP(W1232,'FX rates'!$A$2:$A$38,'FX rates'!$B$2:$B$38))</f>
        <v>125566.54000000004</v>
      </c>
      <c r="AD1232" s="24">
        <f>Y1232*(_xlfn.XLOOKUP(W1232,'FX rates'!$A$2:$A$38,'FX rates'!$B$2:$B$38))</f>
        <v>263511.38000000012</v>
      </c>
      <c r="AE1232" s="30">
        <f t="shared" si="273"/>
        <v>0.1000000000000001</v>
      </c>
      <c r="AF1232" s="31">
        <f t="shared" si="274"/>
        <v>11415.140000000014</v>
      </c>
      <c r="AG1232" s="23">
        <f t="shared" si="275"/>
        <v>11253</v>
      </c>
      <c r="AH1232" s="35">
        <f t="shared" si="269"/>
        <v>1</v>
      </c>
      <c r="AI1232" s="23">
        <f>U1232*(_xlfn.XLOOKUP(K1232,'FX rates'!$A$2:$A$38,'FX rates'!$B$2:$B$38))</f>
        <v>0</v>
      </c>
      <c r="AJ1232" s="23">
        <f>Q1232*(_xlfn.XLOOKUP(K1232,'FX rates'!$A$2:$A$38,'FX rates'!$B$2:$B$38))</f>
        <v>0</v>
      </c>
      <c r="AK1232" s="23">
        <f>R1232*(_xlfn.XLOOKUP(K1232,'FX rates'!$A$2:$A$38,'FX rates'!$B$2:$B$38))</f>
        <v>0</v>
      </c>
      <c r="AM1232" s="4"/>
      <c r="AN1232" s="4"/>
      <c r="AO1232" s="4"/>
      <c r="AP1232" s="32">
        <f t="shared" si="270"/>
        <v>9.8579605681577268E-2</v>
      </c>
      <c r="AQ1232" s="32">
        <f t="shared" si="271"/>
        <v>0</v>
      </c>
      <c r="AR1232" s="24">
        <f t="shared" si="276"/>
        <v>137944.84000000005</v>
      </c>
      <c r="AS1232" s="24" t="str">
        <f t="shared" si="277"/>
        <v>0</v>
      </c>
      <c r="AT1232" s="24">
        <f t="shared" si="278"/>
        <v>237160.24200000011</v>
      </c>
      <c r="AU1232" s="24">
        <f t="shared" si="279"/>
        <v>26351.138000000006</v>
      </c>
    </row>
    <row r="1233" spans="1:47" x14ac:dyDescent="0.25">
      <c r="A1233" s="28" t="s">
        <v>14310</v>
      </c>
      <c r="B1233" s="28" t="s">
        <v>670</v>
      </c>
      <c r="C1233" s="28" t="s">
        <v>671</v>
      </c>
      <c r="D1233" s="28" t="s">
        <v>672</v>
      </c>
      <c r="E1233" s="28" t="s">
        <v>673</v>
      </c>
      <c r="F1233" s="29">
        <v>42009</v>
      </c>
      <c r="G1233" s="29">
        <v>44896</v>
      </c>
      <c r="H1233" s="28" t="s">
        <v>674</v>
      </c>
      <c r="I1233" s="28" t="s">
        <v>16039</v>
      </c>
      <c r="J1233" s="28" t="s">
        <v>16049</v>
      </c>
      <c r="K1233" s="28" t="s">
        <v>675</v>
      </c>
      <c r="L1233" s="27">
        <v>125345.00000000001</v>
      </c>
      <c r="M1233" s="27">
        <v>20273</v>
      </c>
      <c r="N1233" s="27">
        <v>0</v>
      </c>
      <c r="O1233" s="27">
        <v>0</v>
      </c>
      <c r="P1233" s="27">
        <f t="shared" si="266"/>
        <v>20273</v>
      </c>
      <c r="Q1233" s="27">
        <v>0</v>
      </c>
      <c r="R1233" s="27">
        <v>0</v>
      </c>
      <c r="S1233" s="27">
        <v>0</v>
      </c>
      <c r="T1233" s="27">
        <f t="shared" si="267"/>
        <v>0</v>
      </c>
      <c r="U1233" s="27">
        <v>0</v>
      </c>
      <c r="V1233" s="27">
        <f t="shared" si="268"/>
        <v>145618</v>
      </c>
      <c r="W1233" s="28" t="s">
        <v>676</v>
      </c>
      <c r="X1233" s="27">
        <v>127851.90000000002</v>
      </c>
      <c r="Y1233" s="27">
        <f t="shared" si="272"/>
        <v>276382.26000000007</v>
      </c>
      <c r="Z1233" s="4" t="str" cm="1">
        <f t="array" ref="Z1233">_xlfn.IFS(YEARFRAC(F1233,G1233)&lt;1,"&lt;1 Year",YEARFRAC(F1233,G1233)&lt;=5,"1-5 Years",YEARFRAC(F1233,G1233)&gt;5,"&gt;5 Years")</f>
        <v>&gt;5 Years</v>
      </c>
      <c r="AA1233" s="24">
        <f>L1233*(_xlfn.XLOOKUP(K1233,'FX rates'!$A$2:$A$38,'FX rates'!$B$2:$B$38))</f>
        <v>125345.00000000001</v>
      </c>
      <c r="AB1233" s="24">
        <f>V1233*(_xlfn.XLOOKUP(K1233,'FX rates'!$A$2:$A$38,'FX rates'!$B$2:$B$38))</f>
        <v>145618</v>
      </c>
      <c r="AC1233" s="24">
        <f>X1233*(_xlfn.XLOOKUP(W1233,'FX rates'!$A$2:$A$38,'FX rates'!$B$2:$B$38))</f>
        <v>127851.90000000002</v>
      </c>
      <c r="AD1233" s="24">
        <f>Y1233*(_xlfn.XLOOKUP(W1233,'FX rates'!$A$2:$A$38,'FX rates'!$B$2:$B$38))</f>
        <v>276382.26000000007</v>
      </c>
      <c r="AE1233" s="30">
        <f t="shared" si="273"/>
        <v>2.0000000000000066E-2</v>
      </c>
      <c r="AF1233" s="31">
        <f t="shared" si="274"/>
        <v>2506.9000000000087</v>
      </c>
      <c r="AG1233" s="23">
        <f t="shared" si="275"/>
        <v>20272.999999999985</v>
      </c>
      <c r="AH1233" s="35">
        <f t="shared" si="269"/>
        <v>1</v>
      </c>
      <c r="AI1233" s="23">
        <f>U1233*(_xlfn.XLOOKUP(K1233,'FX rates'!$A$2:$A$38,'FX rates'!$B$2:$B$38))</f>
        <v>0</v>
      </c>
      <c r="AJ1233" s="23">
        <f>Q1233*(_xlfn.XLOOKUP(K1233,'FX rates'!$A$2:$A$38,'FX rates'!$B$2:$B$38))</f>
        <v>0</v>
      </c>
      <c r="AK1233" s="23">
        <f>R1233*(_xlfn.XLOOKUP(K1233,'FX rates'!$A$2:$A$38,'FX rates'!$B$2:$B$38))</f>
        <v>0</v>
      </c>
      <c r="AM1233" s="4"/>
      <c r="AN1233" s="4"/>
      <c r="AO1233" s="4"/>
      <c r="AP1233" s="32">
        <f t="shared" si="270"/>
        <v>0.16173760421237382</v>
      </c>
      <c r="AQ1233" s="32">
        <f t="shared" si="271"/>
        <v>0</v>
      </c>
      <c r="AR1233" s="24">
        <f t="shared" si="276"/>
        <v>148530.36000000004</v>
      </c>
      <c r="AS1233" s="24" t="str">
        <f t="shared" si="277"/>
        <v>0</v>
      </c>
      <c r="AT1233" s="24">
        <f t="shared" si="278"/>
        <v>248744.03400000007</v>
      </c>
      <c r="AU1233" s="24">
        <f t="shared" si="279"/>
        <v>27638.225999999995</v>
      </c>
    </row>
    <row r="1234" spans="1:47" x14ac:dyDescent="0.25">
      <c r="A1234" s="28" t="s">
        <v>14311</v>
      </c>
      <c r="B1234" s="28" t="s">
        <v>2155</v>
      </c>
      <c r="C1234" s="28" t="s">
        <v>2156</v>
      </c>
      <c r="D1234" s="28" t="s">
        <v>2157</v>
      </c>
      <c r="E1234" s="28" t="s">
        <v>2158</v>
      </c>
      <c r="F1234" s="29">
        <v>42016</v>
      </c>
      <c r="G1234" s="29">
        <v>44896</v>
      </c>
      <c r="H1234" s="28" t="s">
        <v>2159</v>
      </c>
      <c r="I1234" s="28" t="s">
        <v>16040</v>
      </c>
      <c r="J1234" s="28" t="s">
        <v>16033</v>
      </c>
      <c r="K1234" s="28" t="s">
        <v>2160</v>
      </c>
      <c r="L1234" s="27">
        <v>2824800</v>
      </c>
      <c r="M1234" s="27">
        <v>327250.00000000006</v>
      </c>
      <c r="N1234" s="27">
        <v>0</v>
      </c>
      <c r="O1234" s="27">
        <v>0</v>
      </c>
      <c r="P1234" s="27">
        <f t="shared" si="266"/>
        <v>327250.00000000006</v>
      </c>
      <c r="Q1234" s="27">
        <v>0</v>
      </c>
      <c r="R1234" s="27">
        <v>0</v>
      </c>
      <c r="S1234" s="27">
        <v>33947</v>
      </c>
      <c r="T1234" s="27">
        <f t="shared" si="267"/>
        <v>33947</v>
      </c>
      <c r="U1234" s="27">
        <v>0</v>
      </c>
      <c r="V1234" s="27">
        <f t="shared" si="268"/>
        <v>3185997</v>
      </c>
      <c r="W1234" s="28" t="s">
        <v>2161</v>
      </c>
      <c r="X1234" s="27">
        <v>3192023.9999999995</v>
      </c>
      <c r="Y1234" s="27">
        <f t="shared" si="272"/>
        <v>6753840.5</v>
      </c>
      <c r="Z1234" s="4" t="str" cm="1">
        <f t="array" ref="Z1234">_xlfn.IFS(YEARFRAC(F1234,G1234)&lt;1,"&lt;1 Year",YEARFRAC(F1234,G1234)&lt;=5,"1-5 Years",YEARFRAC(F1234,G1234)&gt;5,"&gt;5 Years")</f>
        <v>&gt;5 Years</v>
      </c>
      <c r="AA1234" s="24">
        <f>L1234*(_xlfn.XLOOKUP(K1234,'FX rates'!$A$2:$A$38,'FX rates'!$B$2:$B$38))</f>
        <v>41859.741414440781</v>
      </c>
      <c r="AB1234" s="24">
        <f>V1234*(_xlfn.XLOOKUP(K1234,'FX rates'!$A$2:$A$38,'FX rates'!$B$2:$B$38))</f>
        <v>47212.195754454857</v>
      </c>
      <c r="AC1234" s="24">
        <f>X1234*(_xlfn.XLOOKUP(W1234,'FX rates'!$A$2:$A$38,'FX rates'!$B$2:$B$38))</f>
        <v>47301.507798318074</v>
      </c>
      <c r="AD1234" s="24">
        <f>Y1234*(_xlfn.XLOOKUP(W1234,'FX rates'!$A$2:$A$38,'FX rates'!$B$2:$B$38))</f>
        <v>100082.84370021858</v>
      </c>
      <c r="AE1234" s="30">
        <f t="shared" si="273"/>
        <v>0.12999999999999981</v>
      </c>
      <c r="AF1234" s="31">
        <f t="shared" si="274"/>
        <v>367223.99999999953</v>
      </c>
      <c r="AG1234" s="23">
        <f t="shared" si="275"/>
        <v>5352.4543400140756</v>
      </c>
      <c r="AH1234" s="35">
        <f t="shared" si="269"/>
        <v>1.4818656688771163E-2</v>
      </c>
      <c r="AI1234" s="23">
        <f>U1234*(_xlfn.XLOOKUP(K1234,'FX rates'!$A$2:$A$38,'FX rates'!$B$2:$B$38))</f>
        <v>0</v>
      </c>
      <c r="AJ1234" s="23">
        <f>Q1234*(_xlfn.XLOOKUP(K1234,'FX rates'!$A$2:$A$38,'FX rates'!$B$2:$B$38))</f>
        <v>0</v>
      </c>
      <c r="AK1234" s="23">
        <f>R1234*(_xlfn.XLOOKUP(K1234,'FX rates'!$A$2:$A$38,'FX rates'!$B$2:$B$38))</f>
        <v>0</v>
      </c>
      <c r="AM1234" s="4"/>
      <c r="AN1234" s="4"/>
      <c r="AO1234" s="4"/>
      <c r="AP1234" s="32">
        <f t="shared" si="270"/>
        <v>0.11584890965732089</v>
      </c>
      <c r="AQ1234" s="32">
        <f t="shared" si="271"/>
        <v>0</v>
      </c>
      <c r="AR1234" s="24">
        <f t="shared" si="276"/>
        <v>3561816.5</v>
      </c>
      <c r="AS1234" s="24" t="str">
        <f t="shared" si="277"/>
        <v>0</v>
      </c>
      <c r="AT1234" s="24">
        <f t="shared" si="278"/>
        <v>90074.559330196731</v>
      </c>
      <c r="AU1234" s="24">
        <f t="shared" si="279"/>
        <v>10008.284370021851</v>
      </c>
    </row>
    <row r="1235" spans="1:47" x14ac:dyDescent="0.25">
      <c r="A1235" s="28" t="s">
        <v>14312</v>
      </c>
      <c r="B1235" s="28" t="s">
        <v>2162</v>
      </c>
      <c r="C1235" s="28" t="s">
        <v>2163</v>
      </c>
      <c r="D1235" s="28" t="s">
        <v>2164</v>
      </c>
      <c r="E1235" s="28" t="s">
        <v>2165</v>
      </c>
      <c r="F1235" s="29">
        <v>42016</v>
      </c>
      <c r="G1235" s="29">
        <v>44896</v>
      </c>
      <c r="H1235" s="28" t="s">
        <v>2166</v>
      </c>
      <c r="I1235" s="28" t="s">
        <v>16044</v>
      </c>
      <c r="J1235" s="28" t="s">
        <v>16055</v>
      </c>
      <c r="K1235" s="28" t="s">
        <v>2167</v>
      </c>
      <c r="L1235" s="27">
        <v>278300</v>
      </c>
      <c r="M1235" s="27">
        <v>415415.00000000006</v>
      </c>
      <c r="N1235" s="27">
        <v>0</v>
      </c>
      <c r="O1235" s="27">
        <v>0</v>
      </c>
      <c r="P1235" s="27">
        <f t="shared" si="266"/>
        <v>415415.00000000006</v>
      </c>
      <c r="Q1235" s="27">
        <v>0</v>
      </c>
      <c r="R1235" s="27">
        <v>0</v>
      </c>
      <c r="S1235" s="27">
        <v>0</v>
      </c>
      <c r="T1235" s="27">
        <f t="shared" si="267"/>
        <v>0</v>
      </c>
      <c r="U1235" s="27">
        <v>0</v>
      </c>
      <c r="V1235" s="27">
        <f t="shared" si="268"/>
        <v>693715</v>
      </c>
      <c r="W1235" s="28" t="s">
        <v>2168</v>
      </c>
      <c r="X1235" s="27">
        <v>289432</v>
      </c>
      <c r="Y1235" s="27">
        <f t="shared" si="272"/>
        <v>1010895.6</v>
      </c>
      <c r="Z1235" s="4" t="str" cm="1">
        <f t="array" ref="Z1235">_xlfn.IFS(YEARFRAC(F1235,G1235)&lt;1,"&lt;1 Year",YEARFRAC(F1235,G1235)&lt;=5,"1-5 Years",YEARFRAC(F1235,G1235)&gt;5,"&gt;5 Years")</f>
        <v>&gt;5 Years</v>
      </c>
      <c r="AA1235" s="24">
        <f>L1235*(_xlfn.XLOOKUP(K1235,'FX rates'!$A$2:$A$38,'FX rates'!$B$2:$B$38))</f>
        <v>278300</v>
      </c>
      <c r="AB1235" s="24">
        <f>V1235*(_xlfn.XLOOKUP(K1235,'FX rates'!$A$2:$A$38,'FX rates'!$B$2:$B$38))</f>
        <v>693715</v>
      </c>
      <c r="AC1235" s="24">
        <f>X1235*(_xlfn.XLOOKUP(W1235,'FX rates'!$A$2:$A$38,'FX rates'!$B$2:$B$38))</f>
        <v>289432</v>
      </c>
      <c r="AD1235" s="24">
        <f>Y1235*(_xlfn.XLOOKUP(W1235,'FX rates'!$A$2:$A$38,'FX rates'!$B$2:$B$38))</f>
        <v>1010895.6</v>
      </c>
      <c r="AE1235" s="30">
        <f t="shared" si="273"/>
        <v>0.04</v>
      </c>
      <c r="AF1235" s="31">
        <f t="shared" si="274"/>
        <v>11132</v>
      </c>
      <c r="AG1235" s="23">
        <f t="shared" si="275"/>
        <v>415415</v>
      </c>
      <c r="AH1235" s="35">
        <f t="shared" si="269"/>
        <v>1</v>
      </c>
      <c r="AI1235" s="23">
        <f>U1235*(_xlfn.XLOOKUP(K1235,'FX rates'!$A$2:$A$38,'FX rates'!$B$2:$B$38))</f>
        <v>0</v>
      </c>
      <c r="AJ1235" s="23">
        <f>Q1235*(_xlfn.XLOOKUP(K1235,'FX rates'!$A$2:$A$38,'FX rates'!$B$2:$B$38))</f>
        <v>0</v>
      </c>
      <c r="AK1235" s="23">
        <f>R1235*(_xlfn.XLOOKUP(K1235,'FX rates'!$A$2:$A$38,'FX rates'!$B$2:$B$38))</f>
        <v>0</v>
      </c>
      <c r="AM1235" s="4"/>
      <c r="AN1235" s="4"/>
      <c r="AO1235" s="4"/>
      <c r="AP1235" s="32">
        <f t="shared" si="270"/>
        <v>1.4926877470355733</v>
      </c>
      <c r="AQ1235" s="32">
        <f t="shared" si="271"/>
        <v>0</v>
      </c>
      <c r="AR1235" s="24">
        <f t="shared" si="276"/>
        <v>721463.6</v>
      </c>
      <c r="AS1235" s="24" t="str">
        <f t="shared" si="277"/>
        <v>0</v>
      </c>
      <c r="AT1235" s="24">
        <f t="shared" si="278"/>
        <v>909806.04</v>
      </c>
      <c r="AU1235" s="24">
        <f t="shared" si="279"/>
        <v>101089.55999999994</v>
      </c>
    </row>
    <row r="1236" spans="1:47" x14ac:dyDescent="0.25">
      <c r="A1236" s="28" t="s">
        <v>14313</v>
      </c>
      <c r="B1236" s="28" t="s">
        <v>2169</v>
      </c>
      <c r="C1236" s="28" t="s">
        <v>2170</v>
      </c>
      <c r="D1236" s="28" t="s">
        <v>2171</v>
      </c>
      <c r="E1236" s="28" t="s">
        <v>2172</v>
      </c>
      <c r="F1236" s="29">
        <v>42016</v>
      </c>
      <c r="G1236" s="29">
        <v>44896</v>
      </c>
      <c r="H1236" s="28" t="s">
        <v>2173</v>
      </c>
      <c r="I1236" s="28" t="s">
        <v>16041</v>
      </c>
      <c r="J1236" s="28" t="s">
        <v>16032</v>
      </c>
      <c r="K1236" s="28" t="s">
        <v>2174</v>
      </c>
      <c r="L1236" s="27">
        <v>69703.48000000001</v>
      </c>
      <c r="M1236" s="27">
        <v>22748.000000000004</v>
      </c>
      <c r="N1236" s="27">
        <v>0</v>
      </c>
      <c r="O1236" s="27">
        <v>0</v>
      </c>
      <c r="P1236" s="27">
        <f t="shared" si="266"/>
        <v>22748.000000000004</v>
      </c>
      <c r="Q1236" s="27">
        <v>0</v>
      </c>
      <c r="R1236" s="27">
        <v>0</v>
      </c>
      <c r="S1236" s="27">
        <v>0</v>
      </c>
      <c r="T1236" s="27">
        <f t="shared" si="267"/>
        <v>0</v>
      </c>
      <c r="U1236" s="27">
        <v>0</v>
      </c>
      <c r="V1236" s="27">
        <f t="shared" si="268"/>
        <v>92451.48000000001</v>
      </c>
      <c r="W1236" s="28" t="s">
        <v>2175</v>
      </c>
      <c r="X1236" s="27">
        <v>71794.584400000007</v>
      </c>
      <c r="Y1236" s="27">
        <f t="shared" si="272"/>
        <v>167019.60880000002</v>
      </c>
      <c r="Z1236" s="4" t="str" cm="1">
        <f t="array" ref="Z1236">_xlfn.IFS(YEARFRAC(F1236,G1236)&lt;1,"&lt;1 Year",YEARFRAC(F1236,G1236)&lt;=5,"1-5 Years",YEARFRAC(F1236,G1236)&gt;5,"&gt;5 Years")</f>
        <v>&gt;5 Years</v>
      </c>
      <c r="AA1236" s="24">
        <f>L1236*(_xlfn.XLOOKUP(K1236,'FX rates'!$A$2:$A$38,'FX rates'!$B$2:$B$38))</f>
        <v>92750.935667272453</v>
      </c>
      <c r="AB1236" s="24">
        <f>V1236*(_xlfn.XLOOKUP(K1236,'FX rates'!$A$2:$A$38,'FX rates'!$B$2:$B$38))</f>
        <v>123020.56186899313</v>
      </c>
      <c r="AC1236" s="24">
        <f>X1236*(_xlfn.XLOOKUP(W1236,'FX rates'!$A$2:$A$38,'FX rates'!$B$2:$B$38))</f>
        <v>95533.463737290615</v>
      </c>
      <c r="AD1236" s="24">
        <f>Y1236*(_xlfn.XLOOKUP(W1236,'FX rates'!$A$2:$A$38,'FX rates'!$B$2:$B$38))</f>
        <v>222244.64246235354</v>
      </c>
      <c r="AE1236" s="30">
        <f t="shared" si="273"/>
        <v>2.9999999999999864E-2</v>
      </c>
      <c r="AF1236" s="31">
        <f t="shared" si="274"/>
        <v>2091.1043999999965</v>
      </c>
      <c r="AG1236" s="23">
        <f t="shared" si="275"/>
        <v>30269.626201720675</v>
      </c>
      <c r="AH1236" s="35">
        <f t="shared" si="269"/>
        <v>1.3306500000756409</v>
      </c>
      <c r="AI1236" s="23">
        <f>U1236*(_xlfn.XLOOKUP(K1236,'FX rates'!$A$2:$A$38,'FX rates'!$B$2:$B$38))</f>
        <v>0</v>
      </c>
      <c r="AJ1236" s="23">
        <f>Q1236*(_xlfn.XLOOKUP(K1236,'FX rates'!$A$2:$A$38,'FX rates'!$B$2:$B$38))</f>
        <v>0</v>
      </c>
      <c r="AK1236" s="23">
        <f>R1236*(_xlfn.XLOOKUP(K1236,'FX rates'!$A$2:$A$38,'FX rates'!$B$2:$B$38))</f>
        <v>0</v>
      </c>
      <c r="AM1236" s="4"/>
      <c r="AN1236" s="4"/>
      <c r="AO1236" s="4"/>
      <c r="AP1236" s="32">
        <f t="shared" si="270"/>
        <v>0.32635386353737289</v>
      </c>
      <c r="AQ1236" s="32">
        <f t="shared" si="271"/>
        <v>0</v>
      </c>
      <c r="AR1236" s="24">
        <f t="shared" si="276"/>
        <v>95225.024400000009</v>
      </c>
      <c r="AS1236" s="24" t="str">
        <f t="shared" si="277"/>
        <v>0</v>
      </c>
      <c r="AT1236" s="24">
        <f t="shared" si="278"/>
        <v>200020.17821611819</v>
      </c>
      <c r="AU1236" s="24">
        <f t="shared" si="279"/>
        <v>22224.464246235351</v>
      </c>
    </row>
    <row r="1237" spans="1:47" x14ac:dyDescent="0.25">
      <c r="A1237" s="28" t="s">
        <v>14035</v>
      </c>
      <c r="B1237" s="28" t="s">
        <v>220</v>
      </c>
      <c r="C1237" s="28" t="s">
        <v>221</v>
      </c>
      <c r="D1237" s="28" t="s">
        <v>222</v>
      </c>
      <c r="E1237" s="28" t="s">
        <v>223</v>
      </c>
      <c r="F1237" s="29">
        <v>39352</v>
      </c>
      <c r="G1237" s="29">
        <v>44896</v>
      </c>
      <c r="H1237" s="28" t="s">
        <v>224</v>
      </c>
      <c r="I1237" s="28" t="s">
        <v>16046</v>
      </c>
      <c r="J1237" s="28" t="s">
        <v>16042</v>
      </c>
      <c r="K1237" s="28" t="s">
        <v>225</v>
      </c>
      <c r="L1237" s="27">
        <v>40726.400000000001</v>
      </c>
      <c r="M1237" s="27">
        <v>2090</v>
      </c>
      <c r="N1237" s="27">
        <v>0</v>
      </c>
      <c r="O1237" s="27">
        <v>0</v>
      </c>
      <c r="P1237" s="27">
        <f t="shared" si="266"/>
        <v>2090</v>
      </c>
      <c r="Q1237" s="27">
        <v>0</v>
      </c>
      <c r="R1237" s="27">
        <v>455</v>
      </c>
      <c r="S1237" s="27">
        <v>0</v>
      </c>
      <c r="T1237" s="27">
        <f t="shared" si="267"/>
        <v>455</v>
      </c>
      <c r="U1237" s="27">
        <v>0</v>
      </c>
      <c r="V1237" s="27">
        <f t="shared" si="268"/>
        <v>43271.4</v>
      </c>
      <c r="W1237" s="28" t="s">
        <v>226</v>
      </c>
      <c r="X1237" s="27">
        <v>41133.664000000004</v>
      </c>
      <c r="Y1237" s="27">
        <f t="shared" si="272"/>
        <v>84378.228000000003</v>
      </c>
      <c r="Z1237" s="4" t="str" cm="1">
        <f t="array" ref="Z1237">_xlfn.IFS(YEARFRAC(F1237,G1237)&lt;1,"&lt;1 Year",YEARFRAC(F1237,G1237)&lt;=5,"1-5 Years",YEARFRAC(F1237,G1237)&gt;5,"&gt;5 Years")</f>
        <v>&gt;5 Years</v>
      </c>
      <c r="AA1237" s="24">
        <f>L1237*(_xlfn.XLOOKUP(K1237,'FX rates'!$A$2:$A$38,'FX rates'!$B$2:$B$38))</f>
        <v>54192.584163080588</v>
      </c>
      <c r="AB1237" s="24">
        <f>V1237*(_xlfn.XLOOKUP(K1237,'FX rates'!$A$2:$A$38,'FX rates'!$B$2:$B$38))</f>
        <v>57579.088413273093</v>
      </c>
      <c r="AC1237" s="24">
        <f>X1237*(_xlfn.XLOOKUP(W1237,'FX rates'!$A$2:$A$38,'FX rates'!$B$2:$B$38))</f>
        <v>54734.510004711396</v>
      </c>
      <c r="AD1237" s="24">
        <f>Y1237*(_xlfn.XLOOKUP(W1237,'FX rates'!$A$2:$A$38,'FX rates'!$B$2:$B$38))</f>
        <v>112277.88909458245</v>
      </c>
      <c r="AE1237" s="30">
        <f t="shared" si="273"/>
        <v>1.0000000000000031E-2</v>
      </c>
      <c r="AF1237" s="31">
        <f t="shared" si="274"/>
        <v>407.26400000000285</v>
      </c>
      <c r="AG1237" s="23">
        <f t="shared" si="275"/>
        <v>3386.5042501925054</v>
      </c>
      <c r="AH1237" s="35">
        <f t="shared" si="269"/>
        <v>1.3306500000756409</v>
      </c>
      <c r="AI1237" s="23">
        <f>U1237*(_xlfn.XLOOKUP(K1237,'FX rates'!$A$2:$A$38,'FX rates'!$B$2:$B$38))</f>
        <v>0</v>
      </c>
      <c r="AJ1237" s="23">
        <f>Q1237*(_xlfn.XLOOKUP(K1237,'FX rates'!$A$2:$A$38,'FX rates'!$B$2:$B$38))</f>
        <v>0</v>
      </c>
      <c r="AK1237" s="23">
        <f>R1237*(_xlfn.XLOOKUP(K1237,'FX rates'!$A$2:$A$38,'FX rates'!$B$2:$B$38))</f>
        <v>605.44575003441662</v>
      </c>
      <c r="AM1237" s="4"/>
      <c r="AN1237" s="4"/>
      <c r="AO1237" s="4"/>
      <c r="AP1237" s="32">
        <f t="shared" si="270"/>
        <v>5.1318063958513398E-2</v>
      </c>
      <c r="AQ1237" s="32">
        <f t="shared" si="271"/>
        <v>0</v>
      </c>
      <c r="AR1237" s="24">
        <f t="shared" si="276"/>
        <v>43244.564000000006</v>
      </c>
      <c r="AS1237" s="24" t="str">
        <f t="shared" si="277"/>
        <v>0</v>
      </c>
      <c r="AT1237" s="24">
        <f t="shared" si="278"/>
        <v>101050.1001851242</v>
      </c>
      <c r="AU1237" s="24">
        <f t="shared" si="279"/>
        <v>11227.78890945825</v>
      </c>
    </row>
    <row r="1238" spans="1:47" x14ac:dyDescent="0.25">
      <c r="A1238" s="28" t="s">
        <v>14314</v>
      </c>
      <c r="B1238" s="28" t="s">
        <v>5270</v>
      </c>
      <c r="C1238" s="28" t="s">
        <v>5271</v>
      </c>
      <c r="D1238" s="28" t="s">
        <v>5272</v>
      </c>
      <c r="E1238" s="28" t="s">
        <v>5273</v>
      </c>
      <c r="F1238" s="29">
        <v>42016</v>
      </c>
      <c r="G1238" s="29">
        <v>44896</v>
      </c>
      <c r="H1238" s="28" t="s">
        <v>5274</v>
      </c>
      <c r="I1238" s="28" t="s">
        <v>16050</v>
      </c>
      <c r="J1238" s="28" t="s">
        <v>16054</v>
      </c>
      <c r="K1238" s="28" t="s">
        <v>5275</v>
      </c>
      <c r="L1238" s="27">
        <v>125809.20000000003</v>
      </c>
      <c r="M1238" s="27">
        <v>16082</v>
      </c>
      <c r="N1238" s="27">
        <v>0</v>
      </c>
      <c r="O1238" s="27">
        <v>0</v>
      </c>
      <c r="P1238" s="27">
        <f t="shared" si="266"/>
        <v>16082</v>
      </c>
      <c r="Q1238" s="27">
        <v>0</v>
      </c>
      <c r="R1238" s="27">
        <v>0</v>
      </c>
      <c r="S1238" s="27">
        <v>0</v>
      </c>
      <c r="T1238" s="27">
        <f t="shared" si="267"/>
        <v>0</v>
      </c>
      <c r="U1238" s="27">
        <v>0</v>
      </c>
      <c r="V1238" s="27">
        <f t="shared" si="268"/>
        <v>141891.20000000001</v>
      </c>
      <c r="W1238" s="28" t="s">
        <v>5276</v>
      </c>
      <c r="X1238" s="27">
        <v>140906.30400000003</v>
      </c>
      <c r="Y1238" s="27">
        <f t="shared" si="272"/>
        <v>299824.44800000009</v>
      </c>
      <c r="Z1238" s="4" t="str" cm="1">
        <f t="array" ref="Z1238">_xlfn.IFS(YEARFRAC(F1238,G1238)&lt;1,"&lt;1 Year",YEARFRAC(F1238,G1238)&lt;=5,"1-5 Years",YEARFRAC(F1238,G1238)&gt;5,"&gt;5 Years")</f>
        <v>&gt;5 Years</v>
      </c>
      <c r="AA1238" s="24">
        <f>L1238*(_xlfn.XLOOKUP(K1238,'FX rates'!$A$2:$A$38,'FX rates'!$B$2:$B$38))</f>
        <v>125809.20000000003</v>
      </c>
      <c r="AB1238" s="24">
        <f>V1238*(_xlfn.XLOOKUP(K1238,'FX rates'!$A$2:$A$38,'FX rates'!$B$2:$B$38))</f>
        <v>141891.20000000001</v>
      </c>
      <c r="AC1238" s="24">
        <f>X1238*(_xlfn.XLOOKUP(W1238,'FX rates'!$A$2:$A$38,'FX rates'!$B$2:$B$38))</f>
        <v>140906.30400000003</v>
      </c>
      <c r="AD1238" s="24">
        <f>Y1238*(_xlfn.XLOOKUP(W1238,'FX rates'!$A$2:$A$38,'FX rates'!$B$2:$B$38))</f>
        <v>299824.44800000009</v>
      </c>
      <c r="AE1238" s="30">
        <f t="shared" si="273"/>
        <v>0.12000000000000002</v>
      </c>
      <c r="AF1238" s="31">
        <f t="shared" si="274"/>
        <v>15097.104000000007</v>
      </c>
      <c r="AG1238" s="23">
        <f t="shared" si="275"/>
        <v>16081.999999999985</v>
      </c>
      <c r="AH1238" s="35">
        <f t="shared" si="269"/>
        <v>1</v>
      </c>
      <c r="AI1238" s="23">
        <f>U1238*(_xlfn.XLOOKUP(K1238,'FX rates'!$A$2:$A$38,'FX rates'!$B$2:$B$38))</f>
        <v>0</v>
      </c>
      <c r="AJ1238" s="23">
        <f>Q1238*(_xlfn.XLOOKUP(K1238,'FX rates'!$A$2:$A$38,'FX rates'!$B$2:$B$38))</f>
        <v>0</v>
      </c>
      <c r="AK1238" s="23">
        <f>R1238*(_xlfn.XLOOKUP(K1238,'FX rates'!$A$2:$A$38,'FX rates'!$B$2:$B$38))</f>
        <v>0</v>
      </c>
      <c r="AM1238" s="4"/>
      <c r="AN1238" s="4"/>
      <c r="AO1238" s="4"/>
      <c r="AP1238" s="32">
        <f t="shared" si="270"/>
        <v>0.12782848949043468</v>
      </c>
      <c r="AQ1238" s="32">
        <f t="shared" si="271"/>
        <v>0</v>
      </c>
      <c r="AR1238" s="24">
        <f t="shared" si="276"/>
        <v>158918.14400000003</v>
      </c>
      <c r="AS1238" s="24" t="str">
        <f t="shared" si="277"/>
        <v>0</v>
      </c>
      <c r="AT1238" s="24">
        <f t="shared" si="278"/>
        <v>269842.00320000009</v>
      </c>
      <c r="AU1238" s="24">
        <f t="shared" si="279"/>
        <v>29982.444799999997</v>
      </c>
    </row>
    <row r="1239" spans="1:47" x14ac:dyDescent="0.25">
      <c r="A1239" s="28" t="s">
        <v>14315</v>
      </c>
      <c r="B1239" s="28" t="s">
        <v>3030</v>
      </c>
      <c r="C1239" s="28" t="s">
        <v>3031</v>
      </c>
      <c r="D1239" s="28" t="s">
        <v>3032</v>
      </c>
      <c r="E1239" s="28" t="s">
        <v>3033</v>
      </c>
      <c r="F1239" s="29">
        <v>42016</v>
      </c>
      <c r="G1239" s="29">
        <v>44896</v>
      </c>
      <c r="H1239" s="28" t="s">
        <v>3034</v>
      </c>
      <c r="I1239" s="28" t="s">
        <v>16032</v>
      </c>
      <c r="J1239" s="28" t="s">
        <v>16040</v>
      </c>
      <c r="K1239" s="28" t="s">
        <v>3035</v>
      </c>
      <c r="L1239" s="27">
        <v>121275.00000000001</v>
      </c>
      <c r="M1239" s="27">
        <v>65340</v>
      </c>
      <c r="N1239" s="27">
        <v>0</v>
      </c>
      <c r="O1239" s="27">
        <v>0</v>
      </c>
      <c r="P1239" s="27">
        <f t="shared" si="266"/>
        <v>65340</v>
      </c>
      <c r="Q1239" s="27">
        <v>0</v>
      </c>
      <c r="R1239" s="27">
        <v>0</v>
      </c>
      <c r="S1239" s="27">
        <v>0</v>
      </c>
      <c r="T1239" s="27">
        <f t="shared" si="267"/>
        <v>0</v>
      </c>
      <c r="U1239" s="27">
        <v>0</v>
      </c>
      <c r="V1239" s="27">
        <f t="shared" si="268"/>
        <v>186615</v>
      </c>
      <c r="W1239" s="28" t="s">
        <v>3036</v>
      </c>
      <c r="X1239" s="27">
        <v>128551.50000000003</v>
      </c>
      <c r="Y1239" s="27">
        <f t="shared" si="272"/>
        <v>326363.40000000002</v>
      </c>
      <c r="Z1239" s="4" t="str" cm="1">
        <f t="array" ref="Z1239">_xlfn.IFS(YEARFRAC(F1239,G1239)&lt;1,"&lt;1 Year",YEARFRAC(F1239,G1239)&lt;=5,"1-5 Years",YEARFRAC(F1239,G1239)&gt;5,"&gt;5 Years")</f>
        <v>&gt;5 Years</v>
      </c>
      <c r="AA1239" s="24">
        <f>L1239*(_xlfn.XLOOKUP(K1239,'FX rates'!$A$2:$A$38,'FX rates'!$B$2:$B$38))</f>
        <v>121275.00000000001</v>
      </c>
      <c r="AB1239" s="24">
        <f>V1239*(_xlfn.XLOOKUP(K1239,'FX rates'!$A$2:$A$38,'FX rates'!$B$2:$B$38))</f>
        <v>186615</v>
      </c>
      <c r="AC1239" s="24">
        <f>X1239*(_xlfn.XLOOKUP(W1239,'FX rates'!$A$2:$A$38,'FX rates'!$B$2:$B$38))</f>
        <v>128551.50000000003</v>
      </c>
      <c r="AD1239" s="24">
        <f>Y1239*(_xlfn.XLOOKUP(W1239,'FX rates'!$A$2:$A$38,'FX rates'!$B$2:$B$38))</f>
        <v>326363.40000000002</v>
      </c>
      <c r="AE1239" s="30">
        <f t="shared" si="273"/>
        <v>6.0000000000000116E-2</v>
      </c>
      <c r="AF1239" s="31">
        <f t="shared" si="274"/>
        <v>7276.5000000000146</v>
      </c>
      <c r="AG1239" s="23">
        <f t="shared" si="275"/>
        <v>65339.999999999985</v>
      </c>
      <c r="AH1239" s="35">
        <f t="shared" si="269"/>
        <v>1</v>
      </c>
      <c r="AI1239" s="23">
        <f>U1239*(_xlfn.XLOOKUP(K1239,'FX rates'!$A$2:$A$38,'FX rates'!$B$2:$B$38))</f>
        <v>0</v>
      </c>
      <c r="AJ1239" s="23">
        <f>Q1239*(_xlfn.XLOOKUP(K1239,'FX rates'!$A$2:$A$38,'FX rates'!$B$2:$B$38))</f>
        <v>0</v>
      </c>
      <c r="AK1239" s="23">
        <f>R1239*(_xlfn.XLOOKUP(K1239,'FX rates'!$A$2:$A$38,'FX rates'!$B$2:$B$38))</f>
        <v>0</v>
      </c>
      <c r="AM1239" s="4"/>
      <c r="AN1239" s="4"/>
      <c r="AO1239" s="4"/>
      <c r="AP1239" s="32">
        <f t="shared" si="270"/>
        <v>0.53877551020408154</v>
      </c>
      <c r="AQ1239" s="32">
        <f t="shared" si="271"/>
        <v>0</v>
      </c>
      <c r="AR1239" s="24">
        <f t="shared" si="276"/>
        <v>197811.90000000002</v>
      </c>
      <c r="AS1239" s="24" t="str">
        <f t="shared" si="277"/>
        <v>0</v>
      </c>
      <c r="AT1239" s="24">
        <f t="shared" si="278"/>
        <v>293727.06000000006</v>
      </c>
      <c r="AU1239" s="24">
        <f t="shared" si="279"/>
        <v>32636.339999999967</v>
      </c>
    </row>
    <row r="1240" spans="1:47" x14ac:dyDescent="0.25">
      <c r="A1240" s="28" t="s">
        <v>14316</v>
      </c>
      <c r="B1240" s="28" t="s">
        <v>2190</v>
      </c>
      <c r="C1240" s="28" t="s">
        <v>2191</v>
      </c>
      <c r="D1240" s="28" t="s">
        <v>2192</v>
      </c>
      <c r="E1240" s="28" t="s">
        <v>2193</v>
      </c>
      <c r="F1240" s="29">
        <v>42016</v>
      </c>
      <c r="G1240" s="29">
        <v>44896</v>
      </c>
      <c r="H1240" s="28" t="s">
        <v>2194</v>
      </c>
      <c r="I1240" s="28" t="s">
        <v>16032</v>
      </c>
      <c r="J1240" s="28" t="s">
        <v>16043</v>
      </c>
      <c r="K1240" s="28" t="s">
        <v>2195</v>
      </c>
      <c r="L1240" s="27">
        <v>197835.00000000006</v>
      </c>
      <c r="M1240" s="27">
        <v>194040.00000000003</v>
      </c>
      <c r="N1240" s="27">
        <v>0</v>
      </c>
      <c r="O1240" s="27">
        <v>0</v>
      </c>
      <c r="P1240" s="27">
        <f t="shared" si="266"/>
        <v>194040.00000000003</v>
      </c>
      <c r="Q1240" s="27">
        <v>0</v>
      </c>
      <c r="R1240" s="27">
        <v>0</v>
      </c>
      <c r="S1240" s="27">
        <v>0</v>
      </c>
      <c r="T1240" s="27">
        <f t="shared" si="267"/>
        <v>0</v>
      </c>
      <c r="U1240" s="27">
        <v>0</v>
      </c>
      <c r="V1240" s="27">
        <f t="shared" si="268"/>
        <v>391875.00000000012</v>
      </c>
      <c r="W1240" s="28" t="s">
        <v>2196</v>
      </c>
      <c r="X1240" s="27">
        <v>207726.75000000006</v>
      </c>
      <c r="Y1240" s="27">
        <f t="shared" si="272"/>
        <v>619195.50000000023</v>
      </c>
      <c r="Z1240" s="4" t="str" cm="1">
        <f t="array" ref="Z1240">_xlfn.IFS(YEARFRAC(F1240,G1240)&lt;1,"&lt;1 Year",YEARFRAC(F1240,G1240)&lt;=5,"1-5 Years",YEARFRAC(F1240,G1240)&gt;5,"&gt;5 Years")</f>
        <v>&gt;5 Years</v>
      </c>
      <c r="AA1240" s="24">
        <f>L1240*(_xlfn.XLOOKUP(K1240,'FX rates'!$A$2:$A$38,'FX rates'!$B$2:$B$38))</f>
        <v>197835.00000000006</v>
      </c>
      <c r="AB1240" s="24">
        <f>V1240*(_xlfn.XLOOKUP(K1240,'FX rates'!$A$2:$A$38,'FX rates'!$B$2:$B$38))</f>
        <v>391875.00000000012</v>
      </c>
      <c r="AC1240" s="24">
        <f>X1240*(_xlfn.XLOOKUP(W1240,'FX rates'!$A$2:$A$38,'FX rates'!$B$2:$B$38))</f>
        <v>207726.75000000006</v>
      </c>
      <c r="AD1240" s="24">
        <f>Y1240*(_xlfn.XLOOKUP(W1240,'FX rates'!$A$2:$A$38,'FX rates'!$B$2:$B$38))</f>
        <v>619195.50000000023</v>
      </c>
      <c r="AE1240" s="30">
        <f t="shared" si="273"/>
        <v>4.9999999999999982E-2</v>
      </c>
      <c r="AF1240" s="31">
        <f t="shared" si="274"/>
        <v>9891.75</v>
      </c>
      <c r="AG1240" s="23">
        <f t="shared" si="275"/>
        <v>194040.00000000006</v>
      </c>
      <c r="AH1240" s="35">
        <f t="shared" si="269"/>
        <v>1</v>
      </c>
      <c r="AI1240" s="23">
        <f>U1240*(_xlfn.XLOOKUP(K1240,'FX rates'!$A$2:$A$38,'FX rates'!$B$2:$B$38))</f>
        <v>0</v>
      </c>
      <c r="AJ1240" s="23">
        <f>Q1240*(_xlfn.XLOOKUP(K1240,'FX rates'!$A$2:$A$38,'FX rates'!$B$2:$B$38))</f>
        <v>0</v>
      </c>
      <c r="AK1240" s="23">
        <f>R1240*(_xlfn.XLOOKUP(K1240,'FX rates'!$A$2:$A$38,'FX rates'!$B$2:$B$38))</f>
        <v>0</v>
      </c>
      <c r="AM1240" s="4"/>
      <c r="AN1240" s="4"/>
      <c r="AO1240" s="4"/>
      <c r="AP1240" s="32">
        <f t="shared" si="270"/>
        <v>0.98081734778982477</v>
      </c>
      <c r="AQ1240" s="32">
        <f t="shared" si="271"/>
        <v>0</v>
      </c>
      <c r="AR1240" s="24">
        <f t="shared" si="276"/>
        <v>411468.75000000012</v>
      </c>
      <c r="AS1240" s="24" t="str">
        <f t="shared" si="277"/>
        <v>0</v>
      </c>
      <c r="AT1240" s="24">
        <f t="shared" si="278"/>
        <v>557275.95000000019</v>
      </c>
      <c r="AU1240" s="24">
        <f t="shared" si="279"/>
        <v>61919.550000000047</v>
      </c>
    </row>
    <row r="1241" spans="1:47" x14ac:dyDescent="0.25">
      <c r="A1241" s="28" t="s">
        <v>14317</v>
      </c>
      <c r="B1241" s="28" t="s">
        <v>2197</v>
      </c>
      <c r="C1241" s="28" t="s">
        <v>2198</v>
      </c>
      <c r="D1241" s="28" t="s">
        <v>2199</v>
      </c>
      <c r="E1241" s="28" t="s">
        <v>2200</v>
      </c>
      <c r="F1241" s="29">
        <v>42016</v>
      </c>
      <c r="G1241" s="29">
        <v>44896</v>
      </c>
      <c r="H1241" s="28" t="s">
        <v>2201</v>
      </c>
      <c r="I1241" s="28" t="s">
        <v>16046</v>
      </c>
      <c r="J1241" s="28" t="s">
        <v>16052</v>
      </c>
      <c r="K1241" s="28" t="s">
        <v>2202</v>
      </c>
      <c r="L1241" s="27">
        <v>84535</v>
      </c>
      <c r="M1241" s="27">
        <v>10340</v>
      </c>
      <c r="N1241" s="27">
        <v>0</v>
      </c>
      <c r="O1241" s="27">
        <v>0</v>
      </c>
      <c r="P1241" s="27">
        <f t="shared" si="266"/>
        <v>10340</v>
      </c>
      <c r="Q1241" s="27">
        <v>0</v>
      </c>
      <c r="R1241" s="27">
        <v>0</v>
      </c>
      <c r="S1241" s="27">
        <v>0</v>
      </c>
      <c r="T1241" s="27">
        <f t="shared" si="267"/>
        <v>0</v>
      </c>
      <c r="U1241" s="27">
        <v>0</v>
      </c>
      <c r="V1241" s="27">
        <f t="shared" si="268"/>
        <v>94875</v>
      </c>
      <c r="W1241" s="28" t="s">
        <v>2203</v>
      </c>
      <c r="X1241" s="27">
        <v>86225.7</v>
      </c>
      <c r="Y1241" s="27">
        <f t="shared" si="272"/>
        <v>182998.2</v>
      </c>
      <c r="Z1241" s="4" t="str" cm="1">
        <f t="array" ref="Z1241">_xlfn.IFS(YEARFRAC(F1241,G1241)&lt;1,"&lt;1 Year",YEARFRAC(F1241,G1241)&lt;=5,"1-5 Years",YEARFRAC(F1241,G1241)&gt;5,"&gt;5 Years")</f>
        <v>&gt;5 Years</v>
      </c>
      <c r="AA1241" s="24">
        <f>L1241*(_xlfn.XLOOKUP(K1241,'FX rates'!$A$2:$A$38,'FX rates'!$B$2:$B$38))</f>
        <v>112486.49775639431</v>
      </c>
      <c r="AB1241" s="24">
        <f>V1241*(_xlfn.XLOOKUP(K1241,'FX rates'!$A$2:$A$38,'FX rates'!$B$2:$B$38))</f>
        <v>126245.41875717643</v>
      </c>
      <c r="AC1241" s="24">
        <f>X1241*(_xlfn.XLOOKUP(W1241,'FX rates'!$A$2:$A$38,'FX rates'!$B$2:$B$38))</f>
        <v>114736.2277115222</v>
      </c>
      <c r="AD1241" s="24">
        <f>Y1241*(_xlfn.XLOOKUP(W1241,'FX rates'!$A$2:$A$38,'FX rates'!$B$2:$B$38))</f>
        <v>243506.55484384217</v>
      </c>
      <c r="AE1241" s="30">
        <f t="shared" si="273"/>
        <v>1.9999999999999987E-2</v>
      </c>
      <c r="AF1241" s="31">
        <f t="shared" si="274"/>
        <v>1690.6999999999971</v>
      </c>
      <c r="AG1241" s="23">
        <f t="shared" si="275"/>
        <v>13758.921000782124</v>
      </c>
      <c r="AH1241" s="35">
        <f t="shared" si="269"/>
        <v>1.3306500000756409</v>
      </c>
      <c r="AI1241" s="23">
        <f>U1241*(_xlfn.XLOOKUP(K1241,'FX rates'!$A$2:$A$38,'FX rates'!$B$2:$B$38))</f>
        <v>0</v>
      </c>
      <c r="AJ1241" s="23">
        <f>Q1241*(_xlfn.XLOOKUP(K1241,'FX rates'!$A$2:$A$38,'FX rates'!$B$2:$B$38))</f>
        <v>0</v>
      </c>
      <c r="AK1241" s="23">
        <f>R1241*(_xlfn.XLOOKUP(K1241,'FX rates'!$A$2:$A$38,'FX rates'!$B$2:$B$38))</f>
        <v>0</v>
      </c>
      <c r="AM1241" s="4"/>
      <c r="AN1241" s="4"/>
      <c r="AO1241" s="4"/>
      <c r="AP1241" s="32">
        <f t="shared" si="270"/>
        <v>0.12231620039037085</v>
      </c>
      <c r="AQ1241" s="32">
        <f t="shared" si="271"/>
        <v>0</v>
      </c>
      <c r="AR1241" s="24">
        <f t="shared" si="276"/>
        <v>96772.5</v>
      </c>
      <c r="AS1241" s="24" t="str">
        <f t="shared" si="277"/>
        <v>0</v>
      </c>
      <c r="AT1241" s="24">
        <f t="shared" si="278"/>
        <v>219155.89935945795</v>
      </c>
      <c r="AU1241" s="24">
        <f t="shared" si="279"/>
        <v>24350.655484384217</v>
      </c>
    </row>
    <row r="1242" spans="1:47" x14ac:dyDescent="0.25">
      <c r="A1242" s="28" t="s">
        <v>14318</v>
      </c>
      <c r="B1242" s="28" t="s">
        <v>2204</v>
      </c>
      <c r="C1242" s="28" t="s">
        <v>2205</v>
      </c>
      <c r="D1242" s="28" t="s">
        <v>2206</v>
      </c>
      <c r="E1242" s="28" t="s">
        <v>2207</v>
      </c>
      <c r="F1242" s="29">
        <v>42016</v>
      </c>
      <c r="G1242" s="29">
        <v>44896</v>
      </c>
      <c r="H1242" s="28" t="s">
        <v>2208</v>
      </c>
      <c r="I1242" s="28" t="s">
        <v>16053</v>
      </c>
      <c r="J1242" s="28" t="s">
        <v>16046</v>
      </c>
      <c r="K1242" s="28" t="s">
        <v>2209</v>
      </c>
      <c r="L1242" s="27">
        <v>194425.00000000003</v>
      </c>
      <c r="M1242" s="27">
        <v>59895.000000000007</v>
      </c>
      <c r="N1242" s="27">
        <v>0</v>
      </c>
      <c r="O1242" s="27">
        <v>0</v>
      </c>
      <c r="P1242" s="27">
        <f t="shared" si="266"/>
        <v>59895.000000000007</v>
      </c>
      <c r="Q1242" s="27">
        <v>0</v>
      </c>
      <c r="R1242" s="27">
        <v>0</v>
      </c>
      <c r="S1242" s="27">
        <v>0</v>
      </c>
      <c r="T1242" s="27">
        <f t="shared" si="267"/>
        <v>0</v>
      </c>
      <c r="U1242" s="27">
        <v>0</v>
      </c>
      <c r="V1242" s="27">
        <f t="shared" si="268"/>
        <v>254320.00000000003</v>
      </c>
      <c r="W1242" s="28" t="s">
        <v>2210</v>
      </c>
      <c r="X1242" s="27">
        <v>198313.50000000003</v>
      </c>
      <c r="Y1242" s="27">
        <f t="shared" si="272"/>
        <v>457719.9</v>
      </c>
      <c r="Z1242" s="4" t="str" cm="1">
        <f t="array" ref="Z1242">_xlfn.IFS(YEARFRAC(F1242,G1242)&lt;1,"&lt;1 Year",YEARFRAC(F1242,G1242)&lt;=5,"1-5 Years",YEARFRAC(F1242,G1242)&gt;5,"&gt;5 Years")</f>
        <v>&gt;5 Years</v>
      </c>
      <c r="AA1242" s="24">
        <f>L1242*(_xlfn.XLOOKUP(K1242,'FX rates'!$A$2:$A$38,'FX rates'!$B$2:$B$38))</f>
        <v>194425.00000000003</v>
      </c>
      <c r="AB1242" s="24">
        <f>V1242*(_xlfn.XLOOKUP(K1242,'FX rates'!$A$2:$A$38,'FX rates'!$B$2:$B$38))</f>
        <v>254320.00000000003</v>
      </c>
      <c r="AC1242" s="24">
        <f>X1242*(_xlfn.XLOOKUP(W1242,'FX rates'!$A$2:$A$38,'FX rates'!$B$2:$B$38))</f>
        <v>198313.50000000003</v>
      </c>
      <c r="AD1242" s="24">
        <f>Y1242*(_xlfn.XLOOKUP(W1242,'FX rates'!$A$2:$A$38,'FX rates'!$B$2:$B$38))</f>
        <v>457719.9</v>
      </c>
      <c r="AE1242" s="30">
        <f t="shared" si="273"/>
        <v>1.9999999999999997E-2</v>
      </c>
      <c r="AF1242" s="31">
        <f t="shared" si="274"/>
        <v>3888.5</v>
      </c>
      <c r="AG1242" s="23">
        <f t="shared" si="275"/>
        <v>59895</v>
      </c>
      <c r="AH1242" s="35">
        <f t="shared" si="269"/>
        <v>1</v>
      </c>
      <c r="AI1242" s="23">
        <f>U1242*(_xlfn.XLOOKUP(K1242,'FX rates'!$A$2:$A$38,'FX rates'!$B$2:$B$38))</f>
        <v>0</v>
      </c>
      <c r="AJ1242" s="23">
        <f>Q1242*(_xlfn.XLOOKUP(K1242,'FX rates'!$A$2:$A$38,'FX rates'!$B$2:$B$38))</f>
        <v>0</v>
      </c>
      <c r="AK1242" s="23">
        <f>R1242*(_xlfn.XLOOKUP(K1242,'FX rates'!$A$2:$A$38,'FX rates'!$B$2:$B$38))</f>
        <v>0</v>
      </c>
      <c r="AM1242" s="4"/>
      <c r="AN1242" s="4"/>
      <c r="AO1242" s="4"/>
      <c r="AP1242" s="32">
        <f t="shared" si="270"/>
        <v>0.30806223479490807</v>
      </c>
      <c r="AQ1242" s="32">
        <f t="shared" si="271"/>
        <v>0</v>
      </c>
      <c r="AR1242" s="24">
        <f t="shared" si="276"/>
        <v>259406.40000000002</v>
      </c>
      <c r="AS1242" s="24" t="str">
        <f t="shared" si="277"/>
        <v>0</v>
      </c>
      <c r="AT1242" s="24">
        <f t="shared" si="278"/>
        <v>411947.91000000003</v>
      </c>
      <c r="AU1242" s="24">
        <f t="shared" si="279"/>
        <v>45771.989999999991</v>
      </c>
    </row>
    <row r="1243" spans="1:47" x14ac:dyDescent="0.25">
      <c r="A1243" s="28" t="s">
        <v>14319</v>
      </c>
      <c r="B1243" s="28" t="s">
        <v>2211</v>
      </c>
      <c r="C1243" s="28" t="s">
        <v>2212</v>
      </c>
      <c r="D1243" s="28" t="s">
        <v>2213</v>
      </c>
      <c r="E1243" s="28" t="s">
        <v>2214</v>
      </c>
      <c r="F1243" s="29">
        <v>42016</v>
      </c>
      <c r="G1243" s="29">
        <v>44896</v>
      </c>
      <c r="H1243" s="28" t="s">
        <v>2215</v>
      </c>
      <c r="I1243" s="28" t="s">
        <v>16054</v>
      </c>
      <c r="J1243" s="28" t="s">
        <v>16043</v>
      </c>
      <c r="K1243" s="28" t="s">
        <v>2216</v>
      </c>
      <c r="L1243" s="27">
        <v>298345.96000000002</v>
      </c>
      <c r="M1243" s="27">
        <v>175780.00000000003</v>
      </c>
      <c r="N1243" s="27">
        <v>0</v>
      </c>
      <c r="O1243" s="27">
        <v>0</v>
      </c>
      <c r="P1243" s="27">
        <f t="shared" si="266"/>
        <v>175780.00000000003</v>
      </c>
      <c r="Q1243" s="27">
        <v>0</v>
      </c>
      <c r="R1243" s="27">
        <v>0</v>
      </c>
      <c r="S1243" s="27">
        <v>0</v>
      </c>
      <c r="T1243" s="27">
        <f t="shared" si="267"/>
        <v>0</v>
      </c>
      <c r="U1243" s="27">
        <v>0</v>
      </c>
      <c r="V1243" s="27">
        <f t="shared" si="268"/>
        <v>474125.96000000008</v>
      </c>
      <c r="W1243" s="28" t="s">
        <v>2217</v>
      </c>
      <c r="X1243" s="27">
        <v>313263.25800000003</v>
      </c>
      <c r="Y1243" s="27">
        <f t="shared" si="272"/>
        <v>811095.51600000006</v>
      </c>
      <c r="Z1243" s="4" t="str" cm="1">
        <f t="array" ref="Z1243">_xlfn.IFS(YEARFRAC(F1243,G1243)&lt;1,"&lt;1 Year",YEARFRAC(F1243,G1243)&lt;=5,"1-5 Years",YEARFRAC(F1243,G1243)&gt;5,"&gt;5 Years")</f>
        <v>&gt;5 Years</v>
      </c>
      <c r="AA1243" s="24">
        <f>L1243*(_xlfn.XLOOKUP(K1243,'FX rates'!$A$2:$A$38,'FX rates'!$B$2:$B$38))</f>
        <v>223070.73909305022</v>
      </c>
      <c r="AB1243" s="24">
        <f>V1243*(_xlfn.XLOOKUP(K1243,'FX rates'!$A$2:$A$38,'FX rates'!$B$2:$B$38))</f>
        <v>354499.95140005235</v>
      </c>
      <c r="AC1243" s="24">
        <f>X1243*(_xlfn.XLOOKUP(W1243,'FX rates'!$A$2:$A$38,'FX rates'!$B$2:$B$38))</f>
        <v>234224.27604770273</v>
      </c>
      <c r="AD1243" s="24">
        <f>Y1243*(_xlfn.XLOOKUP(W1243,'FX rates'!$A$2:$A$38,'FX rates'!$B$2:$B$38))</f>
        <v>606449.22501775762</v>
      </c>
      <c r="AE1243" s="30">
        <f t="shared" si="273"/>
        <v>5.0000000000000031E-2</v>
      </c>
      <c r="AF1243" s="31">
        <f t="shared" si="274"/>
        <v>14917.29800000001</v>
      </c>
      <c r="AG1243" s="23">
        <f t="shared" si="275"/>
        <v>131429.21230700213</v>
      </c>
      <c r="AH1243" s="35">
        <f t="shared" si="269"/>
        <v>0.74769150248607419</v>
      </c>
      <c r="AI1243" s="23">
        <f>U1243*(_xlfn.XLOOKUP(K1243,'FX rates'!$A$2:$A$38,'FX rates'!$B$2:$B$38))</f>
        <v>0</v>
      </c>
      <c r="AJ1243" s="23">
        <f>Q1243*(_xlfn.XLOOKUP(K1243,'FX rates'!$A$2:$A$38,'FX rates'!$B$2:$B$38))</f>
        <v>0</v>
      </c>
      <c r="AK1243" s="23">
        <f>R1243*(_xlfn.XLOOKUP(K1243,'FX rates'!$A$2:$A$38,'FX rates'!$B$2:$B$38))</f>
        <v>0</v>
      </c>
      <c r="AM1243" s="4"/>
      <c r="AN1243" s="4"/>
      <c r="AO1243" s="4"/>
      <c r="AP1243" s="32">
        <f t="shared" si="270"/>
        <v>0.58918176736832639</v>
      </c>
      <c r="AQ1243" s="32">
        <f t="shared" si="271"/>
        <v>0</v>
      </c>
      <c r="AR1243" s="24">
        <f t="shared" si="276"/>
        <v>497832.25800000009</v>
      </c>
      <c r="AS1243" s="24" t="str">
        <f t="shared" si="277"/>
        <v>0</v>
      </c>
      <c r="AT1243" s="24">
        <f t="shared" si="278"/>
        <v>545804.30251598184</v>
      </c>
      <c r="AU1243" s="24">
        <f t="shared" si="279"/>
        <v>60644.922501775785</v>
      </c>
    </row>
    <row r="1244" spans="1:47" x14ac:dyDescent="0.25">
      <c r="A1244" s="28" t="s">
        <v>14320</v>
      </c>
      <c r="B1244" s="28" t="s">
        <v>2218</v>
      </c>
      <c r="C1244" s="28" t="s">
        <v>2219</v>
      </c>
      <c r="D1244" s="28" t="s">
        <v>2220</v>
      </c>
      <c r="E1244" s="28" t="s">
        <v>2221</v>
      </c>
      <c r="F1244" s="29">
        <v>42016</v>
      </c>
      <c r="G1244" s="29">
        <v>44896</v>
      </c>
      <c r="H1244" s="28" t="s">
        <v>2222</v>
      </c>
      <c r="I1244" s="28" t="s">
        <v>16048</v>
      </c>
      <c r="J1244" s="4" t="s">
        <v>16042</v>
      </c>
      <c r="K1244" s="28" t="s">
        <v>2223</v>
      </c>
      <c r="L1244" s="27">
        <v>607662</v>
      </c>
      <c r="M1244" s="27">
        <v>242000</v>
      </c>
      <c r="N1244" s="27">
        <v>0</v>
      </c>
      <c r="O1244" s="27">
        <v>0</v>
      </c>
      <c r="P1244" s="27">
        <f t="shared" si="266"/>
        <v>242000</v>
      </c>
      <c r="Q1244" s="27">
        <v>0</v>
      </c>
      <c r="R1244" s="27">
        <v>0</v>
      </c>
      <c r="S1244" s="27">
        <v>0</v>
      </c>
      <c r="T1244" s="27">
        <f t="shared" si="267"/>
        <v>0</v>
      </c>
      <c r="U1244" s="27">
        <v>0</v>
      </c>
      <c r="V1244" s="27">
        <f t="shared" si="268"/>
        <v>849662</v>
      </c>
      <c r="W1244" s="28" t="s">
        <v>2224</v>
      </c>
      <c r="X1244" s="27">
        <v>686658.05999999994</v>
      </c>
      <c r="Y1244" s="27">
        <f t="shared" si="272"/>
        <v>1646776.1199999999</v>
      </c>
      <c r="Z1244" s="4" t="str" cm="1">
        <f t="array" ref="Z1244">_xlfn.IFS(YEARFRAC(F1244,G1244)&lt;1,"&lt;1 Year",YEARFRAC(F1244,G1244)&lt;=5,"1-5 Years",YEARFRAC(F1244,G1244)&gt;5,"&gt;5 Years")</f>
        <v>&gt;5 Years</v>
      </c>
      <c r="AA1244" s="24">
        <f>L1244*(_xlfn.XLOOKUP(K1244,'FX rates'!$A$2:$A$38,'FX rates'!$B$2:$B$38))</f>
        <v>77466.902086268121</v>
      </c>
      <c r="AB1244" s="24">
        <f>V1244*(_xlfn.XLOOKUP(K1244,'FX rates'!$A$2:$A$38,'FX rates'!$B$2:$B$38))</f>
        <v>108317.91844878031</v>
      </c>
      <c r="AC1244" s="24">
        <f>X1244*(_xlfn.XLOOKUP(W1244,'FX rates'!$A$2:$A$38,'FX rates'!$B$2:$B$38))</f>
        <v>87537.599357482963</v>
      </c>
      <c r="AD1244" s="24">
        <f>Y1244*(_xlfn.XLOOKUP(W1244,'FX rates'!$A$2:$A$38,'FX rates'!$B$2:$B$38))</f>
        <v>209936.84720460471</v>
      </c>
      <c r="AE1244" s="30">
        <f t="shared" si="273"/>
        <v>0.12999999999999981</v>
      </c>
      <c r="AF1244" s="31">
        <f t="shared" si="274"/>
        <v>78996.059999999939</v>
      </c>
      <c r="AG1244" s="23">
        <f t="shared" si="275"/>
        <v>30851.016362512193</v>
      </c>
      <c r="AH1244" s="35">
        <f t="shared" si="269"/>
        <v>0.12748353868806692</v>
      </c>
      <c r="AI1244" s="23">
        <f>U1244*(_xlfn.XLOOKUP(K1244,'FX rates'!$A$2:$A$38,'FX rates'!$B$2:$B$38))</f>
        <v>0</v>
      </c>
      <c r="AJ1244" s="23">
        <f>Q1244*(_xlfn.XLOOKUP(K1244,'FX rates'!$A$2:$A$38,'FX rates'!$B$2:$B$38))</f>
        <v>0</v>
      </c>
      <c r="AK1244" s="23">
        <f>R1244*(_xlfn.XLOOKUP(K1244,'FX rates'!$A$2:$A$38,'FX rates'!$B$2:$B$38))</f>
        <v>0</v>
      </c>
      <c r="AM1244" s="4"/>
      <c r="AN1244" s="4"/>
      <c r="AO1244" s="4"/>
      <c r="AP1244" s="32">
        <f t="shared" si="270"/>
        <v>0.39824771007566706</v>
      </c>
      <c r="AQ1244" s="32">
        <f t="shared" si="271"/>
        <v>0</v>
      </c>
      <c r="AR1244" s="24">
        <f t="shared" si="276"/>
        <v>960118.05999999994</v>
      </c>
      <c r="AS1244" s="24" t="str">
        <f t="shared" si="277"/>
        <v>0</v>
      </c>
      <c r="AT1244" s="24">
        <f t="shared" si="278"/>
        <v>188943.16248414424</v>
      </c>
      <c r="AU1244" s="24">
        <f t="shared" si="279"/>
        <v>20993.684720460471</v>
      </c>
    </row>
    <row r="1245" spans="1:47" x14ac:dyDescent="0.25">
      <c r="A1245" s="28" t="s">
        <v>14321</v>
      </c>
      <c r="B1245" s="28" t="s">
        <v>2225</v>
      </c>
      <c r="C1245" s="28" t="s">
        <v>2226</v>
      </c>
      <c r="D1245" s="28" t="s">
        <v>2227</v>
      </c>
      <c r="E1245" s="28" t="s">
        <v>2228</v>
      </c>
      <c r="F1245" s="29">
        <v>42016</v>
      </c>
      <c r="G1245" s="29">
        <v>44896</v>
      </c>
      <c r="H1245" s="28" t="s">
        <v>2229</v>
      </c>
      <c r="I1245" s="28" t="s">
        <v>16055</v>
      </c>
      <c r="J1245" s="28" t="s">
        <v>16039</v>
      </c>
      <c r="K1245" s="28" t="s">
        <v>2230</v>
      </c>
      <c r="L1245" s="27">
        <v>247170.00000000006</v>
      </c>
      <c r="M1245" s="27">
        <v>2316160</v>
      </c>
      <c r="N1245" s="27">
        <v>0</v>
      </c>
      <c r="O1245" s="27">
        <v>0</v>
      </c>
      <c r="P1245" s="27">
        <f t="shared" si="266"/>
        <v>2316160</v>
      </c>
      <c r="Q1245" s="27">
        <v>0</v>
      </c>
      <c r="R1245" s="27">
        <v>0</v>
      </c>
      <c r="S1245" s="27">
        <v>0</v>
      </c>
      <c r="T1245" s="27">
        <f t="shared" si="267"/>
        <v>0</v>
      </c>
      <c r="U1245" s="27">
        <v>315000</v>
      </c>
      <c r="V1245" s="27">
        <f t="shared" si="268"/>
        <v>2878330</v>
      </c>
      <c r="W1245" s="28" t="s">
        <v>2231</v>
      </c>
      <c r="X1245" s="27">
        <v>249641.70000000007</v>
      </c>
      <c r="Y1245" s="27">
        <f t="shared" si="272"/>
        <v>2838605.0000000005</v>
      </c>
      <c r="Z1245" s="4" t="str" cm="1">
        <f t="array" ref="Z1245">_xlfn.IFS(YEARFRAC(F1245,G1245)&lt;1,"&lt;1 Year",YEARFRAC(F1245,G1245)&lt;=5,"1-5 Years",YEARFRAC(F1245,G1245)&gt;5,"&gt;5 Years")</f>
        <v>&gt;5 Years</v>
      </c>
      <c r="AA1245" s="24">
        <f>L1245*(_xlfn.XLOOKUP(K1245,'FX rates'!$A$2:$A$38,'FX rates'!$B$2:$B$38))</f>
        <v>247170.00000000006</v>
      </c>
      <c r="AB1245" s="24">
        <f>V1245*(_xlfn.XLOOKUP(K1245,'FX rates'!$A$2:$A$38,'FX rates'!$B$2:$B$38))</f>
        <v>2878330</v>
      </c>
      <c r="AC1245" s="24">
        <f>X1245*(_xlfn.XLOOKUP(W1245,'FX rates'!$A$2:$A$38,'FX rates'!$B$2:$B$38))</f>
        <v>249641.70000000007</v>
      </c>
      <c r="AD1245" s="24">
        <f>Y1245*(_xlfn.XLOOKUP(W1245,'FX rates'!$A$2:$A$38,'FX rates'!$B$2:$B$38))</f>
        <v>2838605.0000000005</v>
      </c>
      <c r="AE1245" s="30">
        <f t="shared" si="273"/>
        <v>1.0000000000000045E-2</v>
      </c>
      <c r="AF1245" s="31">
        <f t="shared" si="274"/>
        <v>2471.7000000000116</v>
      </c>
      <c r="AG1245" s="23">
        <f t="shared" si="275"/>
        <v>2631160</v>
      </c>
      <c r="AH1245" s="35">
        <f t="shared" si="269"/>
        <v>1</v>
      </c>
      <c r="AI1245" s="23">
        <f>U1245*(_xlfn.XLOOKUP(K1245,'FX rates'!$A$2:$A$38,'FX rates'!$B$2:$B$38))</f>
        <v>315000</v>
      </c>
      <c r="AJ1245" s="23">
        <f>Q1245*(_xlfn.XLOOKUP(K1245,'FX rates'!$A$2:$A$38,'FX rates'!$B$2:$B$38))</f>
        <v>0</v>
      </c>
      <c r="AK1245" s="23">
        <f>R1245*(_xlfn.XLOOKUP(K1245,'FX rates'!$A$2:$A$38,'FX rates'!$B$2:$B$38))</f>
        <v>0</v>
      </c>
      <c r="AM1245" s="4"/>
      <c r="AN1245" s="4"/>
      <c r="AO1245" s="4"/>
      <c r="AP1245" s="32">
        <f t="shared" si="270"/>
        <v>9.3707165109034243</v>
      </c>
      <c r="AQ1245" s="32">
        <f t="shared" si="271"/>
        <v>0</v>
      </c>
      <c r="AR1245" s="24">
        <f t="shared" si="276"/>
        <v>2588963.3000000003</v>
      </c>
      <c r="AS1245" s="24" t="str">
        <f t="shared" si="277"/>
        <v>0</v>
      </c>
      <c r="AT1245" s="24">
        <f t="shared" si="278"/>
        <v>2554744.5000000005</v>
      </c>
      <c r="AU1245" s="24">
        <f t="shared" si="279"/>
        <v>283860.5</v>
      </c>
    </row>
    <row r="1246" spans="1:47" x14ac:dyDescent="0.25">
      <c r="A1246" s="28" t="s">
        <v>14322</v>
      </c>
      <c r="B1246" s="28" t="s">
        <v>2232</v>
      </c>
      <c r="C1246" s="28" t="s">
        <v>2233</v>
      </c>
      <c r="D1246" s="28" t="s">
        <v>2234</v>
      </c>
      <c r="E1246" s="28" t="s">
        <v>2235</v>
      </c>
      <c r="F1246" s="29">
        <v>42016</v>
      </c>
      <c r="G1246" s="29">
        <v>44896</v>
      </c>
      <c r="H1246" s="28" t="s">
        <v>2236</v>
      </c>
      <c r="I1246" s="28" t="s">
        <v>16053</v>
      </c>
      <c r="J1246" s="28" t="s">
        <v>16036</v>
      </c>
      <c r="K1246" s="28" t="s">
        <v>2237</v>
      </c>
      <c r="L1246" s="27">
        <v>197802.00000000003</v>
      </c>
      <c r="M1246" s="27">
        <v>146520</v>
      </c>
      <c r="N1246" s="27">
        <v>0</v>
      </c>
      <c r="O1246" s="27">
        <v>0</v>
      </c>
      <c r="P1246" s="27">
        <f t="shared" si="266"/>
        <v>146520</v>
      </c>
      <c r="Q1246" s="27">
        <v>0</v>
      </c>
      <c r="R1246" s="27">
        <v>0</v>
      </c>
      <c r="S1246" s="27">
        <v>0</v>
      </c>
      <c r="T1246" s="27">
        <f t="shared" si="267"/>
        <v>0</v>
      </c>
      <c r="U1246" s="27">
        <v>0</v>
      </c>
      <c r="V1246" s="27">
        <f t="shared" si="268"/>
        <v>344322</v>
      </c>
      <c r="W1246" s="28" t="s">
        <v>2238</v>
      </c>
      <c r="X1246" s="27">
        <v>201758.04000000004</v>
      </c>
      <c r="Y1246" s="27">
        <f t="shared" si="272"/>
        <v>552966.48</v>
      </c>
      <c r="Z1246" s="4" t="str" cm="1">
        <f t="array" ref="Z1246">_xlfn.IFS(YEARFRAC(F1246,G1246)&lt;1,"&lt;1 Year",YEARFRAC(F1246,G1246)&lt;=5,"1-5 Years",YEARFRAC(F1246,G1246)&gt;5,"&gt;5 Years")</f>
        <v>&gt;5 Years</v>
      </c>
      <c r="AA1246" s="24">
        <f>L1246*(_xlfn.XLOOKUP(K1246,'FX rates'!$A$2:$A$38,'FX rates'!$B$2:$B$38))</f>
        <v>230894.27459410066</v>
      </c>
      <c r="AB1246" s="24">
        <f>V1246*(_xlfn.XLOOKUP(K1246,'FX rates'!$A$2:$A$38,'FX rates'!$B$2:$B$38))</f>
        <v>401927.07058973075</v>
      </c>
      <c r="AC1246" s="24">
        <f>X1246*(_xlfn.XLOOKUP(W1246,'FX rates'!$A$2:$A$38,'FX rates'!$B$2:$B$38))</f>
        <v>235512.1600859827</v>
      </c>
      <c r="AD1246" s="24">
        <f>Y1246*(_xlfn.XLOOKUP(W1246,'FX rates'!$A$2:$A$38,'FX rates'!$B$2:$B$38))</f>
        <v>645477.772087508</v>
      </c>
      <c r="AE1246" s="30">
        <f t="shared" si="273"/>
        <v>2.0000000000000132E-2</v>
      </c>
      <c r="AF1246" s="31">
        <f t="shared" si="274"/>
        <v>3956.0400000000081</v>
      </c>
      <c r="AG1246" s="23">
        <f t="shared" si="275"/>
        <v>171032.79599563009</v>
      </c>
      <c r="AH1246" s="35">
        <f t="shared" si="269"/>
        <v>1.1672999999701754</v>
      </c>
      <c r="AI1246" s="23">
        <f>U1246*(_xlfn.XLOOKUP(K1246,'FX rates'!$A$2:$A$38,'FX rates'!$B$2:$B$38))</f>
        <v>0</v>
      </c>
      <c r="AJ1246" s="23">
        <f>Q1246*(_xlfn.XLOOKUP(K1246,'FX rates'!$A$2:$A$38,'FX rates'!$B$2:$B$38))</f>
        <v>0</v>
      </c>
      <c r="AK1246" s="23">
        <f>R1246*(_xlfn.XLOOKUP(K1246,'FX rates'!$A$2:$A$38,'FX rates'!$B$2:$B$38))</f>
        <v>0</v>
      </c>
      <c r="AM1246" s="4"/>
      <c r="AN1246" s="4"/>
      <c r="AO1246" s="4"/>
      <c r="AP1246" s="32">
        <f t="shared" si="270"/>
        <v>0.74074074074074059</v>
      </c>
      <c r="AQ1246" s="32">
        <f t="shared" si="271"/>
        <v>0</v>
      </c>
      <c r="AR1246" s="24">
        <f t="shared" si="276"/>
        <v>351208.44</v>
      </c>
      <c r="AS1246" s="24" t="str">
        <f t="shared" si="277"/>
        <v>0</v>
      </c>
      <c r="AT1246" s="24">
        <f t="shared" si="278"/>
        <v>580929.99487875716</v>
      </c>
      <c r="AU1246" s="24">
        <f t="shared" si="279"/>
        <v>64547.777208750835</v>
      </c>
    </row>
    <row r="1247" spans="1:47" x14ac:dyDescent="0.25">
      <c r="A1247" s="28" t="s">
        <v>14323</v>
      </c>
      <c r="B1247" s="28" t="s">
        <v>2239</v>
      </c>
      <c r="C1247" s="28" t="s">
        <v>2240</v>
      </c>
      <c r="D1247" s="28" t="s">
        <v>2241</v>
      </c>
      <c r="E1247" s="28" t="s">
        <v>2242</v>
      </c>
      <c r="F1247" s="29">
        <v>42016</v>
      </c>
      <c r="G1247" s="29">
        <v>44896</v>
      </c>
      <c r="H1247" s="28" t="s">
        <v>2243</v>
      </c>
      <c r="I1247" s="28" t="s">
        <v>16053</v>
      </c>
      <c r="J1247" s="28" t="s">
        <v>16043</v>
      </c>
      <c r="K1247" s="28" t="s">
        <v>2244</v>
      </c>
      <c r="L1247" s="27">
        <v>164780</v>
      </c>
      <c r="M1247" s="27">
        <v>73089.5</v>
      </c>
      <c r="N1247" s="27">
        <v>0</v>
      </c>
      <c r="O1247" s="27">
        <v>0</v>
      </c>
      <c r="P1247" s="27">
        <f t="shared" si="266"/>
        <v>73089.5</v>
      </c>
      <c r="Q1247" s="27">
        <v>0</v>
      </c>
      <c r="R1247" s="27">
        <v>0</v>
      </c>
      <c r="S1247" s="27">
        <v>0</v>
      </c>
      <c r="T1247" s="27">
        <f t="shared" si="267"/>
        <v>0</v>
      </c>
      <c r="U1247" s="27">
        <v>0</v>
      </c>
      <c r="V1247" s="27">
        <f t="shared" si="268"/>
        <v>237869.5</v>
      </c>
      <c r="W1247" s="28" t="s">
        <v>2245</v>
      </c>
      <c r="X1247" s="27">
        <v>177962.40000000002</v>
      </c>
      <c r="Y1247" s="27">
        <f t="shared" si="272"/>
        <v>434861.46000000008</v>
      </c>
      <c r="Z1247" s="4" t="str" cm="1">
        <f t="array" ref="Z1247">_xlfn.IFS(YEARFRAC(F1247,G1247)&lt;1,"&lt;1 Year",YEARFRAC(F1247,G1247)&lt;=5,"1-5 Years",YEARFRAC(F1247,G1247)&gt;5,"&gt;5 Years")</f>
        <v>&gt;5 Years</v>
      </c>
      <c r="AA1247" s="24">
        <f>L1247*(_xlfn.XLOOKUP(K1247,'FX rates'!$A$2:$A$38,'FX rates'!$B$2:$B$38))</f>
        <v>164780</v>
      </c>
      <c r="AB1247" s="24">
        <f>V1247*(_xlfn.XLOOKUP(K1247,'FX rates'!$A$2:$A$38,'FX rates'!$B$2:$B$38))</f>
        <v>237869.5</v>
      </c>
      <c r="AC1247" s="24">
        <f>X1247*(_xlfn.XLOOKUP(W1247,'FX rates'!$A$2:$A$38,'FX rates'!$B$2:$B$38))</f>
        <v>177962.40000000002</v>
      </c>
      <c r="AD1247" s="24">
        <f>Y1247*(_xlfn.XLOOKUP(W1247,'FX rates'!$A$2:$A$38,'FX rates'!$B$2:$B$38))</f>
        <v>434861.46000000008</v>
      </c>
      <c r="AE1247" s="30">
        <f t="shared" si="273"/>
        <v>8.000000000000014E-2</v>
      </c>
      <c r="AF1247" s="31">
        <f t="shared" si="274"/>
        <v>13182.400000000023</v>
      </c>
      <c r="AG1247" s="23">
        <f t="shared" si="275"/>
        <v>73089.5</v>
      </c>
      <c r="AH1247" s="35">
        <f t="shared" si="269"/>
        <v>1</v>
      </c>
      <c r="AI1247" s="23">
        <f>U1247*(_xlfn.XLOOKUP(K1247,'FX rates'!$A$2:$A$38,'FX rates'!$B$2:$B$38))</f>
        <v>0</v>
      </c>
      <c r="AJ1247" s="23">
        <f>Q1247*(_xlfn.XLOOKUP(K1247,'FX rates'!$A$2:$A$38,'FX rates'!$B$2:$B$38))</f>
        <v>0</v>
      </c>
      <c r="AK1247" s="23">
        <f>R1247*(_xlfn.XLOOKUP(K1247,'FX rates'!$A$2:$A$38,'FX rates'!$B$2:$B$38))</f>
        <v>0</v>
      </c>
      <c r="AM1247" s="4"/>
      <c r="AN1247" s="4"/>
      <c r="AO1247" s="4"/>
      <c r="AP1247" s="32">
        <f t="shared" si="270"/>
        <v>0.4435580774365821</v>
      </c>
      <c r="AQ1247" s="32">
        <f t="shared" si="271"/>
        <v>0</v>
      </c>
      <c r="AR1247" s="24">
        <f t="shared" si="276"/>
        <v>256899.06000000006</v>
      </c>
      <c r="AS1247" s="24" t="str">
        <f t="shared" si="277"/>
        <v>0</v>
      </c>
      <c r="AT1247" s="24">
        <f t="shared" si="278"/>
        <v>391375.31400000007</v>
      </c>
      <c r="AU1247" s="24">
        <f t="shared" si="279"/>
        <v>43486.146000000008</v>
      </c>
    </row>
    <row r="1248" spans="1:47" x14ac:dyDescent="0.25">
      <c r="A1248" s="28" t="s">
        <v>14036</v>
      </c>
      <c r="B1248" s="28" t="s">
        <v>227</v>
      </c>
      <c r="C1248" s="28" t="s">
        <v>228</v>
      </c>
      <c r="D1248" s="28" t="s">
        <v>229</v>
      </c>
      <c r="E1248" s="28" t="s">
        <v>230</v>
      </c>
      <c r="F1248" s="29">
        <v>35907</v>
      </c>
      <c r="G1248" s="29">
        <v>44896</v>
      </c>
      <c r="H1248" s="28" t="s">
        <v>231</v>
      </c>
      <c r="I1248" s="28" t="s">
        <v>16051</v>
      </c>
      <c r="J1248" s="28" t="s">
        <v>16052</v>
      </c>
      <c r="K1248" s="28" t="s">
        <v>232</v>
      </c>
      <c r="L1248" s="27">
        <v>64765.250000000015</v>
      </c>
      <c r="M1248" s="27">
        <v>6930.0000000000009</v>
      </c>
      <c r="N1248" s="27">
        <v>0</v>
      </c>
      <c r="O1248" s="27">
        <v>0</v>
      </c>
      <c r="P1248" s="27">
        <f t="shared" si="266"/>
        <v>6930.0000000000009</v>
      </c>
      <c r="Q1248" s="27">
        <v>0</v>
      </c>
      <c r="R1248" s="27">
        <v>6155</v>
      </c>
      <c r="S1248" s="27">
        <v>0</v>
      </c>
      <c r="T1248" s="27">
        <f t="shared" si="267"/>
        <v>6155</v>
      </c>
      <c r="U1248" s="27">
        <v>0</v>
      </c>
      <c r="V1248" s="27">
        <f t="shared" si="268"/>
        <v>77850.250000000015</v>
      </c>
      <c r="W1248" s="28" t="s">
        <v>233</v>
      </c>
      <c r="X1248" s="27">
        <v>73184.732500000013</v>
      </c>
      <c r="Y1248" s="27">
        <f t="shared" si="272"/>
        <v>154200.36500000005</v>
      </c>
      <c r="Z1248" s="4" t="str" cm="1">
        <f t="array" ref="Z1248">_xlfn.IFS(YEARFRAC(F1248,G1248)&lt;1,"&lt;1 Year",YEARFRAC(F1248,G1248)&lt;=5,"1-5 Years",YEARFRAC(F1248,G1248)&gt;5,"&gt;5 Years")</f>
        <v>&gt;5 Years</v>
      </c>
      <c r="AA1248" s="24">
        <f>L1248*(_xlfn.XLOOKUP(K1248,'FX rates'!$A$2:$A$38,'FX rates'!$B$2:$B$38))</f>
        <v>64765.250000000015</v>
      </c>
      <c r="AB1248" s="24">
        <f>V1248*(_xlfn.XLOOKUP(K1248,'FX rates'!$A$2:$A$38,'FX rates'!$B$2:$B$38))</f>
        <v>77850.250000000015</v>
      </c>
      <c r="AC1248" s="24">
        <f>X1248*(_xlfn.XLOOKUP(W1248,'FX rates'!$A$2:$A$38,'FX rates'!$B$2:$B$38))</f>
        <v>73184.732500000013</v>
      </c>
      <c r="AD1248" s="24">
        <f>Y1248*(_xlfn.XLOOKUP(W1248,'FX rates'!$A$2:$A$38,'FX rates'!$B$2:$B$38))</f>
        <v>154200.36500000005</v>
      </c>
      <c r="AE1248" s="30">
        <f t="shared" si="273"/>
        <v>0.12999999999999995</v>
      </c>
      <c r="AF1248" s="31">
        <f t="shared" si="274"/>
        <v>8419.4824999999983</v>
      </c>
      <c r="AG1248" s="23">
        <f t="shared" si="275"/>
        <v>13085</v>
      </c>
      <c r="AH1248" s="35">
        <f t="shared" si="269"/>
        <v>1</v>
      </c>
      <c r="AI1248" s="23">
        <f>U1248*(_xlfn.XLOOKUP(K1248,'FX rates'!$A$2:$A$38,'FX rates'!$B$2:$B$38))</f>
        <v>0</v>
      </c>
      <c r="AJ1248" s="23">
        <f>Q1248*(_xlfn.XLOOKUP(K1248,'FX rates'!$A$2:$A$38,'FX rates'!$B$2:$B$38))</f>
        <v>0</v>
      </c>
      <c r="AK1248" s="23">
        <f>R1248*(_xlfn.XLOOKUP(K1248,'FX rates'!$A$2:$A$38,'FX rates'!$B$2:$B$38))</f>
        <v>6155</v>
      </c>
      <c r="AM1248" s="4"/>
      <c r="AN1248" s="4"/>
      <c r="AO1248" s="4"/>
      <c r="AP1248" s="32">
        <f t="shared" si="270"/>
        <v>0.10700182582480573</v>
      </c>
      <c r="AQ1248" s="32">
        <f t="shared" si="271"/>
        <v>0</v>
      </c>
      <c r="AR1248" s="24">
        <f t="shared" si="276"/>
        <v>81015.632500000022</v>
      </c>
      <c r="AS1248" s="24" t="str">
        <f t="shared" si="277"/>
        <v>0</v>
      </c>
      <c r="AT1248" s="24">
        <f t="shared" si="278"/>
        <v>138780.32850000006</v>
      </c>
      <c r="AU1248" s="24">
        <f t="shared" si="279"/>
        <v>15420.036499999987</v>
      </c>
    </row>
    <row r="1249" spans="1:47" x14ac:dyDescent="0.25">
      <c r="A1249" s="28" t="s">
        <v>14324</v>
      </c>
      <c r="B1249" s="28" t="s">
        <v>2246</v>
      </c>
      <c r="C1249" s="28" t="s">
        <v>2247</v>
      </c>
      <c r="D1249" s="28" t="s">
        <v>2248</v>
      </c>
      <c r="E1249" s="28" t="s">
        <v>2249</v>
      </c>
      <c r="F1249" s="29">
        <v>42079</v>
      </c>
      <c r="G1249" s="29">
        <v>44896</v>
      </c>
      <c r="H1249" s="28" t="s">
        <v>2250</v>
      </c>
      <c r="I1249" s="28" t="s">
        <v>16032</v>
      </c>
      <c r="J1249" s="28" t="s">
        <v>16056</v>
      </c>
      <c r="K1249" s="28" t="s">
        <v>2251</v>
      </c>
      <c r="L1249" s="27">
        <v>83842</v>
      </c>
      <c r="M1249" s="27">
        <v>24712.600000000002</v>
      </c>
      <c r="N1249" s="27">
        <v>0</v>
      </c>
      <c r="O1249" s="27">
        <v>0</v>
      </c>
      <c r="P1249" s="27">
        <f t="shared" si="266"/>
        <v>24712.600000000002</v>
      </c>
      <c r="Q1249" s="27">
        <v>0</v>
      </c>
      <c r="R1249" s="27">
        <v>0</v>
      </c>
      <c r="S1249" s="27">
        <v>0</v>
      </c>
      <c r="T1249" s="27">
        <f t="shared" si="267"/>
        <v>0</v>
      </c>
      <c r="U1249" s="27">
        <v>0</v>
      </c>
      <c r="V1249" s="27">
        <f t="shared" si="268"/>
        <v>108554.6</v>
      </c>
      <c r="W1249" s="28" t="s">
        <v>2252</v>
      </c>
      <c r="X1249" s="27">
        <v>87195.680000000008</v>
      </c>
      <c r="Y1249" s="27">
        <f t="shared" si="272"/>
        <v>200092.46400000004</v>
      </c>
      <c r="Z1249" s="4" t="str" cm="1">
        <f t="array" ref="Z1249">_xlfn.IFS(YEARFRAC(F1249,G1249)&lt;1,"&lt;1 Year",YEARFRAC(F1249,G1249)&lt;=5,"1-5 Years",YEARFRAC(F1249,G1249)&gt;5,"&gt;5 Years")</f>
        <v>&gt;5 Years</v>
      </c>
      <c r="AA1249" s="24">
        <f>L1249*(_xlfn.XLOOKUP(K1249,'FX rates'!$A$2:$A$38,'FX rates'!$B$2:$B$38))</f>
        <v>83842</v>
      </c>
      <c r="AB1249" s="24">
        <f>V1249*(_xlfn.XLOOKUP(K1249,'FX rates'!$A$2:$A$38,'FX rates'!$B$2:$B$38))</f>
        <v>108554.6</v>
      </c>
      <c r="AC1249" s="24">
        <f>X1249*(_xlfn.XLOOKUP(W1249,'FX rates'!$A$2:$A$38,'FX rates'!$B$2:$B$38))</f>
        <v>87195.680000000008</v>
      </c>
      <c r="AD1249" s="24">
        <f>Y1249*(_xlfn.XLOOKUP(W1249,'FX rates'!$A$2:$A$38,'FX rates'!$B$2:$B$38))</f>
        <v>200092.46400000004</v>
      </c>
      <c r="AE1249" s="30">
        <f t="shared" si="273"/>
        <v>4.0000000000000091E-2</v>
      </c>
      <c r="AF1249" s="31">
        <f t="shared" si="274"/>
        <v>3353.6800000000076</v>
      </c>
      <c r="AG1249" s="23">
        <f t="shared" si="275"/>
        <v>24712.600000000006</v>
      </c>
      <c r="AH1249" s="35">
        <f t="shared" si="269"/>
        <v>1</v>
      </c>
      <c r="AI1249" s="23">
        <f>U1249*(_xlfn.XLOOKUP(K1249,'FX rates'!$A$2:$A$38,'FX rates'!$B$2:$B$38))</f>
        <v>0</v>
      </c>
      <c r="AJ1249" s="23">
        <f>Q1249*(_xlfn.XLOOKUP(K1249,'FX rates'!$A$2:$A$38,'FX rates'!$B$2:$B$38))</f>
        <v>0</v>
      </c>
      <c r="AK1249" s="23">
        <f>R1249*(_xlfn.XLOOKUP(K1249,'FX rates'!$A$2:$A$38,'FX rates'!$B$2:$B$38))</f>
        <v>0</v>
      </c>
      <c r="AM1249" s="4"/>
      <c r="AN1249" s="4"/>
      <c r="AO1249" s="4"/>
      <c r="AP1249" s="32">
        <f t="shared" si="270"/>
        <v>0.2947520335869851</v>
      </c>
      <c r="AQ1249" s="32">
        <f t="shared" si="271"/>
        <v>0</v>
      </c>
      <c r="AR1249" s="24">
        <f t="shared" si="276"/>
        <v>112896.78400000001</v>
      </c>
      <c r="AS1249" s="24" t="str">
        <f t="shared" si="277"/>
        <v>0</v>
      </c>
      <c r="AT1249" s="24">
        <f t="shared" si="278"/>
        <v>180083.21760000003</v>
      </c>
      <c r="AU1249" s="24">
        <f t="shared" si="279"/>
        <v>20009.246400000004</v>
      </c>
    </row>
    <row r="1250" spans="1:47" x14ac:dyDescent="0.25">
      <c r="A1250" s="28" t="s">
        <v>14325</v>
      </c>
      <c r="B1250" s="28" t="s">
        <v>5592</v>
      </c>
      <c r="C1250" s="28" t="s">
        <v>5593</v>
      </c>
      <c r="D1250" s="28" t="s">
        <v>5594</v>
      </c>
      <c r="E1250" s="28" t="s">
        <v>5595</v>
      </c>
      <c r="F1250" s="29">
        <v>42016</v>
      </c>
      <c r="G1250" s="29">
        <v>44896</v>
      </c>
      <c r="H1250" s="28" t="s">
        <v>5596</v>
      </c>
      <c r="I1250" s="28" t="s">
        <v>16050</v>
      </c>
      <c r="J1250" s="28" t="s">
        <v>16053</v>
      </c>
      <c r="K1250" s="28" t="s">
        <v>5597</v>
      </c>
      <c r="L1250" s="27">
        <v>127050.00000000003</v>
      </c>
      <c r="M1250" s="27">
        <v>63580</v>
      </c>
      <c r="N1250" s="27">
        <v>0</v>
      </c>
      <c r="O1250" s="27">
        <v>0</v>
      </c>
      <c r="P1250" s="27">
        <f t="shared" si="266"/>
        <v>63580</v>
      </c>
      <c r="Q1250" s="27">
        <v>0</v>
      </c>
      <c r="R1250" s="27">
        <v>0</v>
      </c>
      <c r="S1250" s="27">
        <v>0</v>
      </c>
      <c r="T1250" s="27">
        <f t="shared" si="267"/>
        <v>0</v>
      </c>
      <c r="U1250" s="27">
        <v>0</v>
      </c>
      <c r="V1250" s="27">
        <f t="shared" si="268"/>
        <v>190630.00000000003</v>
      </c>
      <c r="W1250" s="28" t="s">
        <v>5598</v>
      </c>
      <c r="X1250" s="27">
        <v>143566.50000000003</v>
      </c>
      <c r="Y1250" s="27">
        <f t="shared" si="272"/>
        <v>358978.4</v>
      </c>
      <c r="Z1250" s="4" t="str" cm="1">
        <f t="array" ref="Z1250">_xlfn.IFS(YEARFRAC(F1250,G1250)&lt;1,"&lt;1 Year",YEARFRAC(F1250,G1250)&lt;=5,"1-5 Years",YEARFRAC(F1250,G1250)&gt;5,"&gt;5 Years")</f>
        <v>&gt;5 Years</v>
      </c>
      <c r="AA1250" s="24">
        <f>L1250*(_xlfn.XLOOKUP(K1250,'FX rates'!$A$2:$A$38,'FX rates'!$B$2:$B$38))</f>
        <v>127050.00000000003</v>
      </c>
      <c r="AB1250" s="24">
        <f>V1250*(_xlfn.XLOOKUP(K1250,'FX rates'!$A$2:$A$38,'FX rates'!$B$2:$B$38))</f>
        <v>190630.00000000003</v>
      </c>
      <c r="AC1250" s="24">
        <f>X1250*(_xlfn.XLOOKUP(W1250,'FX rates'!$A$2:$A$38,'FX rates'!$B$2:$B$38))</f>
        <v>143566.50000000003</v>
      </c>
      <c r="AD1250" s="24">
        <f>Y1250*(_xlfn.XLOOKUP(W1250,'FX rates'!$A$2:$A$38,'FX rates'!$B$2:$B$38))</f>
        <v>358978.4</v>
      </c>
      <c r="AE1250" s="30">
        <f t="shared" si="273"/>
        <v>0.12999999999999998</v>
      </c>
      <c r="AF1250" s="31">
        <f t="shared" si="274"/>
        <v>16516.5</v>
      </c>
      <c r="AG1250" s="23">
        <f t="shared" si="275"/>
        <v>63580</v>
      </c>
      <c r="AH1250" s="35">
        <f t="shared" si="269"/>
        <v>1</v>
      </c>
      <c r="AI1250" s="23">
        <f>U1250*(_xlfn.XLOOKUP(K1250,'FX rates'!$A$2:$A$38,'FX rates'!$B$2:$B$38))</f>
        <v>0</v>
      </c>
      <c r="AJ1250" s="23">
        <f>Q1250*(_xlfn.XLOOKUP(K1250,'FX rates'!$A$2:$A$38,'FX rates'!$B$2:$B$38))</f>
        <v>0</v>
      </c>
      <c r="AK1250" s="23">
        <f>R1250*(_xlfn.XLOOKUP(K1250,'FX rates'!$A$2:$A$38,'FX rates'!$B$2:$B$38))</f>
        <v>0</v>
      </c>
      <c r="AM1250" s="4"/>
      <c r="AN1250" s="4"/>
      <c r="AO1250" s="4"/>
      <c r="AP1250" s="32">
        <f t="shared" si="270"/>
        <v>0.50043290043290034</v>
      </c>
      <c r="AQ1250" s="32">
        <f t="shared" si="271"/>
        <v>0</v>
      </c>
      <c r="AR1250" s="24">
        <f t="shared" si="276"/>
        <v>215411.90000000002</v>
      </c>
      <c r="AS1250" s="24" t="str">
        <f t="shared" si="277"/>
        <v>0</v>
      </c>
      <c r="AT1250" s="24">
        <f t="shared" si="278"/>
        <v>323080.56000000006</v>
      </c>
      <c r="AU1250" s="24">
        <f t="shared" si="279"/>
        <v>35897.839999999967</v>
      </c>
    </row>
    <row r="1251" spans="1:47" x14ac:dyDescent="0.25">
      <c r="A1251" s="28" t="s">
        <v>14326</v>
      </c>
      <c r="B1251" s="28" t="s">
        <v>2260</v>
      </c>
      <c r="C1251" s="28" t="s">
        <v>2261</v>
      </c>
      <c r="D1251" s="28" t="s">
        <v>2262</v>
      </c>
      <c r="E1251" s="28" t="s">
        <v>2263</v>
      </c>
      <c r="F1251" s="29">
        <v>42016</v>
      </c>
      <c r="G1251" s="29">
        <v>44896</v>
      </c>
      <c r="H1251" s="28" t="s">
        <v>2264</v>
      </c>
      <c r="I1251" s="28" t="s">
        <v>16040</v>
      </c>
      <c r="J1251" s="28" t="s">
        <v>16038</v>
      </c>
      <c r="K1251" s="28" t="s">
        <v>2265</v>
      </c>
      <c r="L1251" s="27">
        <v>90208.8</v>
      </c>
      <c r="M1251" s="27">
        <v>10230</v>
      </c>
      <c r="N1251" s="27">
        <v>0</v>
      </c>
      <c r="O1251" s="27">
        <v>0</v>
      </c>
      <c r="P1251" s="27">
        <f t="shared" si="266"/>
        <v>10230</v>
      </c>
      <c r="Q1251" s="27">
        <v>0</v>
      </c>
      <c r="R1251" s="27">
        <v>0</v>
      </c>
      <c r="S1251" s="27">
        <v>0</v>
      </c>
      <c r="T1251" s="27">
        <f t="shared" si="267"/>
        <v>0</v>
      </c>
      <c r="U1251" s="27">
        <v>0</v>
      </c>
      <c r="V1251" s="27">
        <f t="shared" si="268"/>
        <v>100438.8</v>
      </c>
      <c r="W1251" s="28" t="s">
        <v>2266</v>
      </c>
      <c r="X1251" s="27">
        <v>91110.888000000006</v>
      </c>
      <c r="Y1251" s="27">
        <f t="shared" si="272"/>
        <v>192554.07600000003</v>
      </c>
      <c r="Z1251" s="4" t="str" cm="1">
        <f t="array" ref="Z1251">_xlfn.IFS(YEARFRAC(F1251,G1251)&lt;1,"&lt;1 Year",YEARFRAC(F1251,G1251)&lt;=5,"1-5 Years",YEARFRAC(F1251,G1251)&gt;5,"&gt;5 Years")</f>
        <v>&gt;5 Years</v>
      </c>
      <c r="AA1251" s="24">
        <f>L1251*(_xlfn.XLOOKUP(K1251,'FX rates'!$A$2:$A$38,'FX rates'!$B$2:$B$38))</f>
        <v>90208.8</v>
      </c>
      <c r="AB1251" s="24">
        <f>V1251*(_xlfn.XLOOKUP(K1251,'FX rates'!$A$2:$A$38,'FX rates'!$B$2:$B$38))</f>
        <v>100438.8</v>
      </c>
      <c r="AC1251" s="24">
        <f>X1251*(_xlfn.XLOOKUP(W1251,'FX rates'!$A$2:$A$38,'FX rates'!$B$2:$B$38))</f>
        <v>91110.888000000006</v>
      </c>
      <c r="AD1251" s="24">
        <f>Y1251*(_xlfn.XLOOKUP(W1251,'FX rates'!$A$2:$A$38,'FX rates'!$B$2:$B$38))</f>
        <v>192554.07600000003</v>
      </c>
      <c r="AE1251" s="30">
        <f t="shared" si="273"/>
        <v>1.0000000000000037E-2</v>
      </c>
      <c r="AF1251" s="31">
        <f t="shared" si="274"/>
        <v>902.08800000000338</v>
      </c>
      <c r="AG1251" s="23">
        <f t="shared" si="275"/>
        <v>10230</v>
      </c>
      <c r="AH1251" s="35">
        <f t="shared" si="269"/>
        <v>1</v>
      </c>
      <c r="AI1251" s="23">
        <f>U1251*(_xlfn.XLOOKUP(K1251,'FX rates'!$A$2:$A$38,'FX rates'!$B$2:$B$38))</f>
        <v>0</v>
      </c>
      <c r="AJ1251" s="23">
        <f>Q1251*(_xlfn.XLOOKUP(K1251,'FX rates'!$A$2:$A$38,'FX rates'!$B$2:$B$38))</f>
        <v>0</v>
      </c>
      <c r="AK1251" s="23">
        <f>R1251*(_xlfn.XLOOKUP(K1251,'FX rates'!$A$2:$A$38,'FX rates'!$B$2:$B$38))</f>
        <v>0</v>
      </c>
      <c r="AM1251" s="4"/>
      <c r="AN1251" s="4"/>
      <c r="AO1251" s="4"/>
      <c r="AP1251" s="32">
        <f t="shared" si="270"/>
        <v>0.11340357038337723</v>
      </c>
      <c r="AQ1251" s="32">
        <f t="shared" si="271"/>
        <v>0</v>
      </c>
      <c r="AR1251" s="24">
        <f t="shared" si="276"/>
        <v>101443.18800000002</v>
      </c>
      <c r="AS1251" s="24" t="str">
        <f t="shared" si="277"/>
        <v>0</v>
      </c>
      <c r="AT1251" s="24">
        <f t="shared" si="278"/>
        <v>173298.66840000002</v>
      </c>
      <c r="AU1251" s="24">
        <f t="shared" si="279"/>
        <v>19255.407600000006</v>
      </c>
    </row>
    <row r="1252" spans="1:47" x14ac:dyDescent="0.25">
      <c r="A1252" s="28" t="s">
        <v>14327</v>
      </c>
      <c r="B1252" s="28" t="s">
        <v>2267</v>
      </c>
      <c r="C1252" s="28" t="s">
        <v>2268</v>
      </c>
      <c r="D1252" s="28" t="s">
        <v>2269</v>
      </c>
      <c r="E1252" s="28" t="s">
        <v>2270</v>
      </c>
      <c r="F1252" s="29">
        <v>42030</v>
      </c>
      <c r="G1252" s="29">
        <v>44896</v>
      </c>
      <c r="H1252" s="28" t="s">
        <v>2271</v>
      </c>
      <c r="I1252" s="28" t="s">
        <v>16042</v>
      </c>
      <c r="J1252" s="28" t="s">
        <v>16035</v>
      </c>
      <c r="K1252" s="28" t="s">
        <v>2272</v>
      </c>
      <c r="L1252" s="27">
        <v>173910</v>
      </c>
      <c r="M1252" s="4">
        <v>0</v>
      </c>
      <c r="N1252" s="27">
        <v>288241.47000000003</v>
      </c>
      <c r="O1252" s="27">
        <v>0</v>
      </c>
      <c r="P1252" s="27">
        <f t="shared" si="266"/>
        <v>288241.47000000003</v>
      </c>
      <c r="Q1252" s="27">
        <v>0</v>
      </c>
      <c r="R1252" s="27">
        <v>0</v>
      </c>
      <c r="S1252" s="27">
        <v>0</v>
      </c>
      <c r="T1252" s="27">
        <f t="shared" si="267"/>
        <v>0</v>
      </c>
      <c r="U1252" s="27">
        <v>0</v>
      </c>
      <c r="V1252" s="27">
        <f t="shared" si="268"/>
        <v>462151.47000000003</v>
      </c>
      <c r="W1252" s="28" t="s">
        <v>2273</v>
      </c>
      <c r="X1252" s="27">
        <v>189561.90000000002</v>
      </c>
      <c r="Y1252" s="27">
        <f t="shared" si="272"/>
        <v>379123.80000000005</v>
      </c>
      <c r="Z1252" s="4" t="str" cm="1">
        <f t="array" ref="Z1252">_xlfn.IFS(YEARFRAC(F1252,G1252)&lt;1,"&lt;1 Year",YEARFRAC(F1252,G1252)&lt;=5,"1-5 Years",YEARFRAC(F1252,G1252)&gt;5,"&gt;5 Years")</f>
        <v>&gt;5 Years</v>
      </c>
      <c r="AA1252" s="24">
        <f>L1252*(_xlfn.XLOOKUP(K1252,'FX rates'!$A$2:$A$38,'FX rates'!$B$2:$B$38))</f>
        <v>173910</v>
      </c>
      <c r="AB1252" s="24">
        <f>V1252*(_xlfn.XLOOKUP(K1252,'FX rates'!$A$2:$A$38,'FX rates'!$B$2:$B$38))</f>
        <v>462151.47000000003</v>
      </c>
      <c r="AC1252" s="24">
        <f>X1252*(_xlfn.XLOOKUP(W1252,'FX rates'!$A$2:$A$38,'FX rates'!$B$2:$B$38))</f>
        <v>189561.90000000002</v>
      </c>
      <c r="AD1252" s="24">
        <f>Y1252*(_xlfn.XLOOKUP(W1252,'FX rates'!$A$2:$A$38,'FX rates'!$B$2:$B$38))</f>
        <v>379123.80000000005</v>
      </c>
      <c r="AE1252" s="30">
        <f t="shared" si="273"/>
        <v>9.0000000000000135E-2</v>
      </c>
      <c r="AF1252" s="31">
        <f t="shared" si="274"/>
        <v>15651.900000000023</v>
      </c>
      <c r="AG1252" s="23">
        <f t="shared" si="275"/>
        <v>288241.47000000003</v>
      </c>
      <c r="AH1252" s="35">
        <f t="shared" si="269"/>
        <v>1</v>
      </c>
      <c r="AI1252" s="23">
        <f>U1252*(_xlfn.XLOOKUP(K1252,'FX rates'!$A$2:$A$38,'FX rates'!$B$2:$B$38))</f>
        <v>0</v>
      </c>
      <c r="AJ1252" s="23">
        <f>Q1252*(_xlfn.XLOOKUP(K1252,'FX rates'!$A$2:$A$38,'FX rates'!$B$2:$B$38))</f>
        <v>0</v>
      </c>
      <c r="AK1252" s="23">
        <f>R1252*(_xlfn.XLOOKUP(K1252,'FX rates'!$A$2:$A$38,'FX rates'!$B$2:$B$38))</f>
        <v>0</v>
      </c>
      <c r="AM1252" s="4"/>
      <c r="AN1252" s="4"/>
      <c r="AO1252" s="4"/>
      <c r="AP1252" s="32">
        <f t="shared" si="270"/>
        <v>0</v>
      </c>
      <c r="AQ1252" s="32">
        <f t="shared" si="271"/>
        <v>0</v>
      </c>
      <c r="AR1252" s="24">
        <f t="shared" si="276"/>
        <v>189561.90000000002</v>
      </c>
      <c r="AS1252" s="24" t="str">
        <f t="shared" si="277"/>
        <v>0</v>
      </c>
      <c r="AT1252" s="24">
        <f t="shared" si="278"/>
        <v>341211.42000000004</v>
      </c>
      <c r="AU1252" s="24">
        <f t="shared" si="279"/>
        <v>37912.380000000005</v>
      </c>
    </row>
    <row r="1253" spans="1:47" x14ac:dyDescent="0.25">
      <c r="A1253" s="28" t="s">
        <v>14328</v>
      </c>
      <c r="B1253" s="28" t="s">
        <v>2274</v>
      </c>
      <c r="C1253" s="28" t="s">
        <v>2275</v>
      </c>
      <c r="D1253" s="28" t="s">
        <v>2276</v>
      </c>
      <c r="E1253" s="28" t="s">
        <v>2277</v>
      </c>
      <c r="F1253" s="29">
        <v>42052</v>
      </c>
      <c r="G1253" s="29">
        <v>44896</v>
      </c>
      <c r="H1253" s="28" t="s">
        <v>2278</v>
      </c>
      <c r="I1253" s="28" t="s">
        <v>16040</v>
      </c>
      <c r="J1253" s="28" t="s">
        <v>16048</v>
      </c>
      <c r="K1253" s="28" t="s">
        <v>2279</v>
      </c>
      <c r="L1253" s="27">
        <v>239800.00000000006</v>
      </c>
      <c r="M1253" s="27">
        <v>1551825.0000000002</v>
      </c>
      <c r="N1253" s="27">
        <v>0</v>
      </c>
      <c r="O1253" s="27">
        <v>0</v>
      </c>
      <c r="P1253" s="27">
        <f t="shared" si="266"/>
        <v>1551825.0000000002</v>
      </c>
      <c r="Q1253" s="27">
        <v>0</v>
      </c>
      <c r="R1253" s="27">
        <v>0</v>
      </c>
      <c r="S1253" s="27">
        <v>0</v>
      </c>
      <c r="T1253" s="27">
        <f t="shared" si="267"/>
        <v>0</v>
      </c>
      <c r="U1253" s="27">
        <v>258749.99999999997</v>
      </c>
      <c r="V1253" s="27">
        <f t="shared" si="268"/>
        <v>2050375.0000000002</v>
      </c>
      <c r="W1253" s="28" t="s">
        <v>2280</v>
      </c>
      <c r="X1253" s="27">
        <v>256586.00000000009</v>
      </c>
      <c r="Y1253" s="27">
        <f t="shared" si="272"/>
        <v>2173624.7500000009</v>
      </c>
      <c r="Z1253" s="4" t="str" cm="1">
        <f t="array" ref="Z1253">_xlfn.IFS(YEARFRAC(F1253,G1253)&lt;1,"&lt;1 Year",YEARFRAC(F1253,G1253)&lt;=5,"1-5 Years",YEARFRAC(F1253,G1253)&gt;5,"&gt;5 Years")</f>
        <v>&gt;5 Years</v>
      </c>
      <c r="AA1253" s="24">
        <f>L1253*(_xlfn.XLOOKUP(K1253,'FX rates'!$A$2:$A$38,'FX rates'!$B$2:$B$38))</f>
        <v>239800.00000000006</v>
      </c>
      <c r="AB1253" s="24">
        <f>V1253*(_xlfn.XLOOKUP(K1253,'FX rates'!$A$2:$A$38,'FX rates'!$B$2:$B$38))</f>
        <v>2050375.0000000002</v>
      </c>
      <c r="AC1253" s="24">
        <f>X1253*(_xlfn.XLOOKUP(W1253,'FX rates'!$A$2:$A$38,'FX rates'!$B$2:$B$38))</f>
        <v>256586.00000000009</v>
      </c>
      <c r="AD1253" s="24">
        <f>Y1253*(_xlfn.XLOOKUP(W1253,'FX rates'!$A$2:$A$38,'FX rates'!$B$2:$B$38))</f>
        <v>2173624.7500000009</v>
      </c>
      <c r="AE1253" s="30">
        <f t="shared" si="273"/>
        <v>7.0000000000000104E-2</v>
      </c>
      <c r="AF1253" s="31">
        <f t="shared" si="274"/>
        <v>16786.000000000029</v>
      </c>
      <c r="AG1253" s="23">
        <f t="shared" si="275"/>
        <v>1810575.0000000002</v>
      </c>
      <c r="AH1253" s="35">
        <f t="shared" si="269"/>
        <v>1</v>
      </c>
      <c r="AI1253" s="23">
        <f>U1253*(_xlfn.XLOOKUP(K1253,'FX rates'!$A$2:$A$38,'FX rates'!$B$2:$B$38))</f>
        <v>258749.99999999997</v>
      </c>
      <c r="AJ1253" s="23">
        <f>Q1253*(_xlfn.XLOOKUP(K1253,'FX rates'!$A$2:$A$38,'FX rates'!$B$2:$B$38))</f>
        <v>0</v>
      </c>
      <c r="AK1253" s="23">
        <f>R1253*(_xlfn.XLOOKUP(K1253,'FX rates'!$A$2:$A$38,'FX rates'!$B$2:$B$38))</f>
        <v>0</v>
      </c>
      <c r="AM1253" s="4"/>
      <c r="AN1253" s="4"/>
      <c r="AO1253" s="4"/>
      <c r="AP1253" s="32">
        <f t="shared" si="270"/>
        <v>6.4713302752293576</v>
      </c>
      <c r="AQ1253" s="32">
        <f t="shared" si="271"/>
        <v>0</v>
      </c>
      <c r="AR1253" s="24">
        <f t="shared" si="276"/>
        <v>1917038.7500000007</v>
      </c>
      <c r="AS1253" s="24" t="str">
        <f t="shared" si="277"/>
        <v>0</v>
      </c>
      <c r="AT1253" s="24">
        <f t="shared" si="278"/>
        <v>1956262.2750000008</v>
      </c>
      <c r="AU1253" s="24">
        <f t="shared" si="279"/>
        <v>217362.47500000009</v>
      </c>
    </row>
    <row r="1254" spans="1:47" x14ac:dyDescent="0.25">
      <c r="A1254" s="28" t="s">
        <v>14329</v>
      </c>
      <c r="B1254" s="28" t="s">
        <v>2281</v>
      </c>
      <c r="C1254" s="28" t="s">
        <v>2282</v>
      </c>
      <c r="D1254" s="28" t="s">
        <v>2283</v>
      </c>
      <c r="E1254" s="28" t="s">
        <v>2284</v>
      </c>
      <c r="F1254" s="29">
        <v>42037</v>
      </c>
      <c r="G1254" s="29">
        <v>44896</v>
      </c>
      <c r="H1254" s="28" t="s">
        <v>2285</v>
      </c>
      <c r="I1254" s="28" t="s">
        <v>16050</v>
      </c>
      <c r="J1254" s="28" t="s">
        <v>16051</v>
      </c>
      <c r="K1254" s="28" t="s">
        <v>2286</v>
      </c>
      <c r="L1254" s="27">
        <v>192664.99999999997</v>
      </c>
      <c r="M1254" s="4">
        <v>0</v>
      </c>
      <c r="N1254" s="27">
        <v>338999.99999999994</v>
      </c>
      <c r="O1254" s="27">
        <v>0</v>
      </c>
      <c r="P1254" s="27">
        <f t="shared" si="266"/>
        <v>338999.99999999994</v>
      </c>
      <c r="Q1254" s="27">
        <v>0</v>
      </c>
      <c r="R1254" s="27">
        <v>0</v>
      </c>
      <c r="S1254" s="27">
        <v>0</v>
      </c>
      <c r="T1254" s="27">
        <f t="shared" si="267"/>
        <v>0</v>
      </c>
      <c r="U1254" s="27">
        <v>0</v>
      </c>
      <c r="V1254" s="27">
        <f t="shared" si="268"/>
        <v>531664.99999999988</v>
      </c>
      <c r="W1254" s="28" t="s">
        <v>2287</v>
      </c>
      <c r="X1254" s="27">
        <v>204224.89999999997</v>
      </c>
      <c r="Y1254" s="27">
        <f t="shared" si="272"/>
        <v>408449.79999999993</v>
      </c>
      <c r="Z1254" s="4" t="str" cm="1">
        <f t="array" ref="Z1254">_xlfn.IFS(YEARFRAC(F1254,G1254)&lt;1,"&lt;1 Year",YEARFRAC(F1254,G1254)&lt;=5,"1-5 Years",YEARFRAC(F1254,G1254)&gt;5,"&gt;5 Years")</f>
        <v>&gt;5 Years</v>
      </c>
      <c r="AA1254" s="24">
        <f>L1254*(_xlfn.XLOOKUP(K1254,'FX rates'!$A$2:$A$38,'FX rates'!$B$2:$B$38))</f>
        <v>192664.99999999997</v>
      </c>
      <c r="AB1254" s="24">
        <f>V1254*(_xlfn.XLOOKUP(K1254,'FX rates'!$A$2:$A$38,'FX rates'!$B$2:$B$38))</f>
        <v>531664.99999999988</v>
      </c>
      <c r="AC1254" s="24">
        <f>X1254*(_xlfn.XLOOKUP(W1254,'FX rates'!$A$2:$A$38,'FX rates'!$B$2:$B$38))</f>
        <v>204224.89999999997</v>
      </c>
      <c r="AD1254" s="24">
        <f>Y1254*(_xlfn.XLOOKUP(W1254,'FX rates'!$A$2:$A$38,'FX rates'!$B$2:$B$38))</f>
        <v>408449.79999999993</v>
      </c>
      <c r="AE1254" s="30">
        <f t="shared" si="273"/>
        <v>5.9999999999999977E-2</v>
      </c>
      <c r="AF1254" s="31">
        <f t="shared" si="274"/>
        <v>11559.899999999994</v>
      </c>
      <c r="AG1254" s="23">
        <f t="shared" si="275"/>
        <v>338999.99999999988</v>
      </c>
      <c r="AH1254" s="35">
        <f t="shared" si="269"/>
        <v>1</v>
      </c>
      <c r="AI1254" s="23">
        <f>U1254*(_xlfn.XLOOKUP(K1254,'FX rates'!$A$2:$A$38,'FX rates'!$B$2:$B$38))</f>
        <v>0</v>
      </c>
      <c r="AJ1254" s="23">
        <f>Q1254*(_xlfn.XLOOKUP(K1254,'FX rates'!$A$2:$A$38,'FX rates'!$B$2:$B$38))</f>
        <v>0</v>
      </c>
      <c r="AK1254" s="23">
        <f>R1254*(_xlfn.XLOOKUP(K1254,'FX rates'!$A$2:$A$38,'FX rates'!$B$2:$B$38))</f>
        <v>0</v>
      </c>
      <c r="AM1254" s="4"/>
      <c r="AN1254" s="4"/>
      <c r="AO1254" s="4"/>
      <c r="AP1254" s="32">
        <f t="shared" si="270"/>
        <v>0</v>
      </c>
      <c r="AQ1254" s="32">
        <f t="shared" si="271"/>
        <v>0</v>
      </c>
      <c r="AR1254" s="24">
        <f t="shared" si="276"/>
        <v>204224.89999999997</v>
      </c>
      <c r="AS1254" s="24" t="str">
        <f t="shared" si="277"/>
        <v>0</v>
      </c>
      <c r="AT1254" s="24">
        <f t="shared" si="278"/>
        <v>367604.81999999995</v>
      </c>
      <c r="AU1254" s="24">
        <f t="shared" si="279"/>
        <v>40844.979999999981</v>
      </c>
    </row>
    <row r="1255" spans="1:47" x14ac:dyDescent="0.25">
      <c r="A1255" s="28" t="s">
        <v>14330</v>
      </c>
      <c r="B1255" s="28" t="s">
        <v>2288</v>
      </c>
      <c r="C1255" s="28" t="s">
        <v>2289</v>
      </c>
      <c r="D1255" s="28" t="s">
        <v>2290</v>
      </c>
      <c r="E1255" s="28" t="s">
        <v>2291</v>
      </c>
      <c r="F1255" s="29">
        <v>42044</v>
      </c>
      <c r="G1255" s="29">
        <v>44896</v>
      </c>
      <c r="H1255" s="28" t="s">
        <v>2292</v>
      </c>
      <c r="I1255" s="28" t="s">
        <v>16056</v>
      </c>
      <c r="J1255" s="28" t="s">
        <v>16033</v>
      </c>
      <c r="K1255" s="28" t="s">
        <v>2293</v>
      </c>
      <c r="L1255" s="27">
        <v>130515</v>
      </c>
      <c r="M1255" s="27">
        <v>27676.000000000004</v>
      </c>
      <c r="N1255" s="27">
        <v>0</v>
      </c>
      <c r="O1255" s="27">
        <v>0</v>
      </c>
      <c r="P1255" s="27">
        <f t="shared" si="266"/>
        <v>27676.000000000004</v>
      </c>
      <c r="Q1255" s="27">
        <v>0</v>
      </c>
      <c r="R1255" s="27">
        <v>0</v>
      </c>
      <c r="S1255" s="27">
        <v>0</v>
      </c>
      <c r="T1255" s="27">
        <f t="shared" si="267"/>
        <v>0</v>
      </c>
      <c r="U1255" s="27">
        <v>0</v>
      </c>
      <c r="V1255" s="27">
        <f t="shared" si="268"/>
        <v>158191</v>
      </c>
      <c r="W1255" s="28" t="s">
        <v>2294</v>
      </c>
      <c r="X1255" s="27">
        <v>144871.65000000002</v>
      </c>
      <c r="Y1255" s="27">
        <f t="shared" si="272"/>
        <v>320463.66000000003</v>
      </c>
      <c r="Z1255" s="4" t="str" cm="1">
        <f t="array" ref="Z1255">_xlfn.IFS(YEARFRAC(F1255,G1255)&lt;1,"&lt;1 Year",YEARFRAC(F1255,G1255)&lt;=5,"1-5 Years",YEARFRAC(F1255,G1255)&gt;5,"&gt;5 Years")</f>
        <v>&gt;5 Years</v>
      </c>
      <c r="AA1255" s="24">
        <f>L1255*(_xlfn.XLOOKUP(K1255,'FX rates'!$A$2:$A$38,'FX rates'!$B$2:$B$38))</f>
        <v>173669.78475987227</v>
      </c>
      <c r="AB1255" s="24">
        <f>V1255*(_xlfn.XLOOKUP(K1255,'FX rates'!$A$2:$A$38,'FX rates'!$B$2:$B$38))</f>
        <v>210496.85416196572</v>
      </c>
      <c r="AC1255" s="24">
        <f>X1255*(_xlfn.XLOOKUP(W1255,'FX rates'!$A$2:$A$38,'FX rates'!$B$2:$B$38))</f>
        <v>192773.46108345827</v>
      </c>
      <c r="AD1255" s="24">
        <f>Y1255*(_xlfn.XLOOKUP(W1255,'FX rates'!$A$2:$A$38,'FX rates'!$B$2:$B$38))</f>
        <v>426424.96920324024</v>
      </c>
      <c r="AE1255" s="30">
        <f t="shared" si="273"/>
        <v>0.11000000000000028</v>
      </c>
      <c r="AF1255" s="31">
        <f t="shared" si="274"/>
        <v>14356.650000000023</v>
      </c>
      <c r="AG1255" s="23">
        <f t="shared" si="275"/>
        <v>36827.069402093446</v>
      </c>
      <c r="AH1255" s="35">
        <f t="shared" si="269"/>
        <v>1.3306500000756409</v>
      </c>
      <c r="AI1255" s="23">
        <f>U1255*(_xlfn.XLOOKUP(K1255,'FX rates'!$A$2:$A$38,'FX rates'!$B$2:$B$38))</f>
        <v>0</v>
      </c>
      <c r="AJ1255" s="23">
        <f>Q1255*(_xlfn.XLOOKUP(K1255,'FX rates'!$A$2:$A$38,'FX rates'!$B$2:$B$38))</f>
        <v>0</v>
      </c>
      <c r="AK1255" s="23">
        <f>R1255*(_xlfn.XLOOKUP(K1255,'FX rates'!$A$2:$A$38,'FX rates'!$B$2:$B$38))</f>
        <v>0</v>
      </c>
      <c r="AM1255" s="4"/>
      <c r="AN1255" s="4"/>
      <c r="AO1255" s="4"/>
      <c r="AP1255" s="32">
        <f t="shared" si="270"/>
        <v>0.21205225453013066</v>
      </c>
      <c r="AQ1255" s="32">
        <f t="shared" si="271"/>
        <v>0</v>
      </c>
      <c r="AR1255" s="24">
        <f t="shared" si="276"/>
        <v>175592.01000000004</v>
      </c>
      <c r="AS1255" s="24" t="str">
        <f t="shared" si="277"/>
        <v>0</v>
      </c>
      <c r="AT1255" s="24">
        <f t="shared" si="278"/>
        <v>383782.47228291625</v>
      </c>
      <c r="AU1255" s="24">
        <f t="shared" si="279"/>
        <v>42642.496920323989</v>
      </c>
    </row>
    <row r="1256" spans="1:47" x14ac:dyDescent="0.25">
      <c r="A1256" s="28" t="s">
        <v>14331</v>
      </c>
      <c r="B1256" s="28" t="s">
        <v>2295</v>
      </c>
      <c r="C1256" s="28" t="s">
        <v>2296</v>
      </c>
      <c r="D1256" s="28" t="s">
        <v>2297</v>
      </c>
      <c r="E1256" s="28" t="s">
        <v>2298</v>
      </c>
      <c r="F1256" s="29">
        <v>42058</v>
      </c>
      <c r="G1256" s="29">
        <v>44896</v>
      </c>
      <c r="H1256" s="28" t="s">
        <v>2299</v>
      </c>
      <c r="I1256" s="28" t="s">
        <v>16043</v>
      </c>
      <c r="J1256" s="28" t="s">
        <v>16045</v>
      </c>
      <c r="K1256" s="28" t="s">
        <v>2300</v>
      </c>
      <c r="L1256" s="27">
        <v>181764</v>
      </c>
      <c r="M1256" s="27">
        <v>31031</v>
      </c>
      <c r="N1256" s="27">
        <v>0</v>
      </c>
      <c r="O1256" s="27">
        <v>0</v>
      </c>
      <c r="P1256" s="27">
        <f t="shared" si="266"/>
        <v>31031</v>
      </c>
      <c r="Q1256" s="27">
        <v>0</v>
      </c>
      <c r="R1256" s="27">
        <v>0</v>
      </c>
      <c r="S1256" s="27">
        <v>0</v>
      </c>
      <c r="T1256" s="27">
        <f t="shared" si="267"/>
        <v>0</v>
      </c>
      <c r="U1256" s="27">
        <v>0</v>
      </c>
      <c r="V1256" s="27">
        <f t="shared" si="268"/>
        <v>212795</v>
      </c>
      <c r="W1256" s="28" t="s">
        <v>2301</v>
      </c>
      <c r="X1256" s="27">
        <v>194487.48</v>
      </c>
      <c r="Y1256" s="27">
        <f t="shared" si="272"/>
        <v>422178.13</v>
      </c>
      <c r="Z1256" s="4" t="str" cm="1">
        <f t="array" ref="Z1256">_xlfn.IFS(YEARFRAC(F1256,G1256)&lt;1,"&lt;1 Year",YEARFRAC(F1256,G1256)&lt;=5,"1-5 Years",YEARFRAC(F1256,G1256)&gt;5,"&gt;5 Years")</f>
        <v>&gt;5 Years</v>
      </c>
      <c r="AA1256" s="24">
        <f>L1256*(_xlfn.XLOOKUP(K1256,'FX rates'!$A$2:$A$38,'FX rates'!$B$2:$B$38))</f>
        <v>181764</v>
      </c>
      <c r="AB1256" s="24">
        <f>V1256*(_xlfn.XLOOKUP(K1256,'FX rates'!$A$2:$A$38,'FX rates'!$B$2:$B$38))</f>
        <v>212795</v>
      </c>
      <c r="AC1256" s="24">
        <f>X1256*(_xlfn.XLOOKUP(W1256,'FX rates'!$A$2:$A$38,'FX rates'!$B$2:$B$38))</f>
        <v>194487.48</v>
      </c>
      <c r="AD1256" s="24">
        <f>Y1256*(_xlfn.XLOOKUP(W1256,'FX rates'!$A$2:$A$38,'FX rates'!$B$2:$B$38))</f>
        <v>422178.13</v>
      </c>
      <c r="AE1256" s="30">
        <f t="shared" si="273"/>
        <v>7.0000000000000062E-2</v>
      </c>
      <c r="AF1256" s="31">
        <f t="shared" si="274"/>
        <v>12723.48000000001</v>
      </c>
      <c r="AG1256" s="23">
        <f t="shared" si="275"/>
        <v>31031</v>
      </c>
      <c r="AH1256" s="35">
        <f t="shared" si="269"/>
        <v>1</v>
      </c>
      <c r="AI1256" s="23">
        <f>U1256*(_xlfn.XLOOKUP(K1256,'FX rates'!$A$2:$A$38,'FX rates'!$B$2:$B$38))</f>
        <v>0</v>
      </c>
      <c r="AJ1256" s="23">
        <f>Q1256*(_xlfn.XLOOKUP(K1256,'FX rates'!$A$2:$A$38,'FX rates'!$B$2:$B$38))</f>
        <v>0</v>
      </c>
      <c r="AK1256" s="23">
        <f>R1256*(_xlfn.XLOOKUP(K1256,'FX rates'!$A$2:$A$38,'FX rates'!$B$2:$B$38))</f>
        <v>0</v>
      </c>
      <c r="AM1256" s="4"/>
      <c r="AN1256" s="4"/>
      <c r="AO1256" s="4"/>
      <c r="AP1256" s="32">
        <f t="shared" si="270"/>
        <v>0.17072137496974099</v>
      </c>
      <c r="AQ1256" s="32">
        <f t="shared" si="271"/>
        <v>0</v>
      </c>
      <c r="AR1256" s="24">
        <f t="shared" si="276"/>
        <v>227690.65</v>
      </c>
      <c r="AS1256" s="24" t="str">
        <f t="shared" si="277"/>
        <v>0</v>
      </c>
      <c r="AT1256" s="24">
        <f t="shared" si="278"/>
        <v>379960.31700000004</v>
      </c>
      <c r="AU1256" s="24">
        <f t="shared" si="279"/>
        <v>42217.812999999966</v>
      </c>
    </row>
    <row r="1257" spans="1:47" x14ac:dyDescent="0.25">
      <c r="A1257" s="28" t="s">
        <v>14332</v>
      </c>
      <c r="B1257" s="28" t="s">
        <v>2302</v>
      </c>
      <c r="C1257" s="28" t="s">
        <v>2303</v>
      </c>
      <c r="D1257" s="28" t="s">
        <v>2304</v>
      </c>
      <c r="E1257" s="28" t="s">
        <v>2305</v>
      </c>
      <c r="F1257" s="29">
        <v>42100</v>
      </c>
      <c r="G1257" s="29">
        <v>44896</v>
      </c>
      <c r="H1257" s="28" t="s">
        <v>2306</v>
      </c>
      <c r="I1257" s="28" t="s">
        <v>16055</v>
      </c>
      <c r="J1257" s="28" t="s">
        <v>16047</v>
      </c>
      <c r="K1257" s="28" t="s">
        <v>2307</v>
      </c>
      <c r="L1257" s="27">
        <v>181981.80000000002</v>
      </c>
      <c r="M1257" s="27">
        <v>70840</v>
      </c>
      <c r="N1257" s="27">
        <v>0</v>
      </c>
      <c r="O1257" s="27">
        <v>0</v>
      </c>
      <c r="P1257" s="27">
        <f t="shared" si="266"/>
        <v>70840</v>
      </c>
      <c r="Q1257" s="27">
        <v>0</v>
      </c>
      <c r="R1257" s="27">
        <v>0</v>
      </c>
      <c r="S1257" s="27">
        <v>0</v>
      </c>
      <c r="T1257" s="27">
        <f t="shared" si="267"/>
        <v>0</v>
      </c>
      <c r="U1257" s="27">
        <v>0</v>
      </c>
      <c r="V1257" s="27">
        <f t="shared" si="268"/>
        <v>252821.80000000002</v>
      </c>
      <c r="W1257" s="28" t="s">
        <v>2308</v>
      </c>
      <c r="X1257" s="27">
        <v>191080.89</v>
      </c>
      <c r="Y1257" s="27">
        <f t="shared" si="272"/>
        <v>456543.78</v>
      </c>
      <c r="Z1257" s="4" t="str" cm="1">
        <f t="array" ref="Z1257">_xlfn.IFS(YEARFRAC(F1257,G1257)&lt;1,"&lt;1 Year",YEARFRAC(F1257,G1257)&lt;=5,"1-5 Years",YEARFRAC(F1257,G1257)&gt;5,"&gt;5 Years")</f>
        <v>&gt;5 Years</v>
      </c>
      <c r="AA1257" s="24">
        <f>L1257*(_xlfn.XLOOKUP(K1257,'FX rates'!$A$2:$A$38,'FX rates'!$B$2:$B$38))</f>
        <v>181981.80000000002</v>
      </c>
      <c r="AB1257" s="24">
        <f>V1257*(_xlfn.XLOOKUP(K1257,'FX rates'!$A$2:$A$38,'FX rates'!$B$2:$B$38))</f>
        <v>252821.80000000002</v>
      </c>
      <c r="AC1257" s="24">
        <f>X1257*(_xlfn.XLOOKUP(W1257,'FX rates'!$A$2:$A$38,'FX rates'!$B$2:$B$38))</f>
        <v>191080.89</v>
      </c>
      <c r="AD1257" s="24">
        <f>Y1257*(_xlfn.XLOOKUP(W1257,'FX rates'!$A$2:$A$38,'FX rates'!$B$2:$B$38))</f>
        <v>456543.78</v>
      </c>
      <c r="AE1257" s="30">
        <f t="shared" si="273"/>
        <v>4.9999999999999975E-2</v>
      </c>
      <c r="AF1257" s="31">
        <f t="shared" si="274"/>
        <v>9099.0899999999965</v>
      </c>
      <c r="AG1257" s="23">
        <f t="shared" si="275"/>
        <v>70840</v>
      </c>
      <c r="AH1257" s="35">
        <f t="shared" si="269"/>
        <v>1</v>
      </c>
      <c r="AI1257" s="23">
        <f>U1257*(_xlfn.XLOOKUP(K1257,'FX rates'!$A$2:$A$38,'FX rates'!$B$2:$B$38))</f>
        <v>0</v>
      </c>
      <c r="AJ1257" s="23">
        <f>Q1257*(_xlfn.XLOOKUP(K1257,'FX rates'!$A$2:$A$38,'FX rates'!$B$2:$B$38))</f>
        <v>0</v>
      </c>
      <c r="AK1257" s="23">
        <f>R1257*(_xlfn.XLOOKUP(K1257,'FX rates'!$A$2:$A$38,'FX rates'!$B$2:$B$38))</f>
        <v>0</v>
      </c>
      <c r="AM1257" s="4"/>
      <c r="AN1257" s="4"/>
      <c r="AO1257" s="4"/>
      <c r="AP1257" s="32">
        <f t="shared" si="270"/>
        <v>0.38926969620038926</v>
      </c>
      <c r="AQ1257" s="32">
        <f t="shared" si="271"/>
        <v>0</v>
      </c>
      <c r="AR1257" s="24">
        <f t="shared" si="276"/>
        <v>265462.89</v>
      </c>
      <c r="AS1257" s="24" t="str">
        <f t="shared" si="277"/>
        <v>0</v>
      </c>
      <c r="AT1257" s="24">
        <f t="shared" si="278"/>
        <v>410889.40200000006</v>
      </c>
      <c r="AU1257" s="24">
        <f t="shared" si="279"/>
        <v>45654.377999999968</v>
      </c>
    </row>
    <row r="1258" spans="1:47" x14ac:dyDescent="0.25">
      <c r="A1258" s="28" t="s">
        <v>14333</v>
      </c>
      <c r="B1258" s="28" t="s">
        <v>2309</v>
      </c>
      <c r="C1258" s="28" t="s">
        <v>2310</v>
      </c>
      <c r="D1258" s="28" t="s">
        <v>2311</v>
      </c>
      <c r="E1258" s="28" t="s">
        <v>2312</v>
      </c>
      <c r="F1258" s="29">
        <v>42052</v>
      </c>
      <c r="G1258" s="29">
        <v>44896</v>
      </c>
      <c r="H1258" s="28" t="s">
        <v>2313</v>
      </c>
      <c r="I1258" s="28" t="s">
        <v>16036</v>
      </c>
      <c r="J1258" s="4" t="s">
        <v>16038</v>
      </c>
      <c r="K1258" s="28" t="s">
        <v>2314</v>
      </c>
      <c r="L1258" s="27">
        <v>186560</v>
      </c>
      <c r="M1258" s="27">
        <v>522720</v>
      </c>
      <c r="N1258" s="27">
        <v>0</v>
      </c>
      <c r="O1258" s="27">
        <v>0</v>
      </c>
      <c r="P1258" s="27">
        <f t="shared" si="266"/>
        <v>522720</v>
      </c>
      <c r="Q1258" s="27">
        <v>0</v>
      </c>
      <c r="R1258" s="27">
        <v>0</v>
      </c>
      <c r="S1258" s="27">
        <v>0</v>
      </c>
      <c r="T1258" s="27">
        <f t="shared" si="267"/>
        <v>0</v>
      </c>
      <c r="U1258" s="27">
        <v>471499.99999999994</v>
      </c>
      <c r="V1258" s="27">
        <f t="shared" si="268"/>
        <v>1180780</v>
      </c>
      <c r="W1258" s="28" t="s">
        <v>2315</v>
      </c>
      <c r="X1258" s="27">
        <v>194022.39999999999</v>
      </c>
      <c r="Y1258" s="27">
        <f t="shared" si="272"/>
        <v>931673.59999999998</v>
      </c>
      <c r="Z1258" s="4" t="str" cm="1">
        <f t="array" ref="Z1258">_xlfn.IFS(YEARFRAC(F1258,G1258)&lt;1,"&lt;1 Year",YEARFRAC(F1258,G1258)&lt;=5,"1-5 Years",YEARFRAC(F1258,G1258)&gt;5,"&gt;5 Years")</f>
        <v>&gt;5 Years</v>
      </c>
      <c r="AA1258" s="24">
        <f>L1258*(_xlfn.XLOOKUP(K1258,'FX rates'!$A$2:$A$38,'FX rates'!$B$2:$B$38))</f>
        <v>248246.06401411159</v>
      </c>
      <c r="AB1258" s="24">
        <f>V1258*(_xlfn.XLOOKUP(K1258,'FX rates'!$A$2:$A$38,'FX rates'!$B$2:$B$38))</f>
        <v>1571204.9070893154</v>
      </c>
      <c r="AC1258" s="24">
        <f>X1258*(_xlfn.XLOOKUP(W1258,'FX rates'!$A$2:$A$38,'FX rates'!$B$2:$B$38))</f>
        <v>258175.90657467602</v>
      </c>
      <c r="AD1258" s="24">
        <f>Y1258*(_xlfn.XLOOKUP(W1258,'FX rates'!$A$2:$A$38,'FX rates'!$B$2:$B$38))</f>
        <v>1239731.4759104727</v>
      </c>
      <c r="AE1258" s="30">
        <f t="shared" si="273"/>
        <v>3.9999999999999862E-2</v>
      </c>
      <c r="AF1258" s="31">
        <f t="shared" si="274"/>
        <v>7462.3999999999942</v>
      </c>
      <c r="AG1258" s="23">
        <f t="shared" si="275"/>
        <v>1322958.8430752037</v>
      </c>
      <c r="AH1258" s="35">
        <f t="shared" si="269"/>
        <v>1.3306500000756409</v>
      </c>
      <c r="AI1258" s="23">
        <f>U1258*(_xlfn.XLOOKUP(K1258,'FX rates'!$A$2:$A$38,'FX rates'!$B$2:$B$38))</f>
        <v>627401.47503566463</v>
      </c>
      <c r="AJ1258" s="23">
        <f>Q1258*(_xlfn.XLOOKUP(K1258,'FX rates'!$A$2:$A$38,'FX rates'!$B$2:$B$38))</f>
        <v>0</v>
      </c>
      <c r="AK1258" s="23">
        <f>R1258*(_xlfn.XLOOKUP(K1258,'FX rates'!$A$2:$A$38,'FX rates'!$B$2:$B$38))</f>
        <v>0</v>
      </c>
      <c r="AM1258" s="4"/>
      <c r="AN1258" s="4"/>
      <c r="AO1258" s="4"/>
      <c r="AP1258" s="32">
        <f t="shared" si="270"/>
        <v>2.8018867924528301</v>
      </c>
      <c r="AQ1258" s="32">
        <f t="shared" si="271"/>
        <v>0</v>
      </c>
      <c r="AR1258" s="24">
        <f t="shared" si="276"/>
        <v>737651.19999999995</v>
      </c>
      <c r="AS1258" s="24" t="str">
        <f t="shared" si="277"/>
        <v>0</v>
      </c>
      <c r="AT1258" s="24">
        <f t="shared" si="278"/>
        <v>1115758.3283194255</v>
      </c>
      <c r="AU1258" s="24">
        <f t="shared" si="279"/>
        <v>123973.14759104722</v>
      </c>
    </row>
    <row r="1259" spans="1:47" x14ac:dyDescent="0.25">
      <c r="A1259" s="28" t="s">
        <v>14037</v>
      </c>
      <c r="B1259" s="28" t="s">
        <v>234</v>
      </c>
      <c r="C1259" s="28" t="s">
        <v>235</v>
      </c>
      <c r="D1259" s="28" t="s">
        <v>236</v>
      </c>
      <c r="E1259" s="28" t="s">
        <v>237</v>
      </c>
      <c r="F1259" s="29">
        <v>39449</v>
      </c>
      <c r="G1259" s="29">
        <v>44896</v>
      </c>
      <c r="H1259" s="28" t="s">
        <v>238</v>
      </c>
      <c r="I1259" s="28" t="s">
        <v>16036</v>
      </c>
      <c r="J1259" s="28" t="s">
        <v>16038</v>
      </c>
      <c r="K1259" s="28" t="s">
        <v>239</v>
      </c>
      <c r="L1259" s="27">
        <v>195360.00000000003</v>
      </c>
      <c r="M1259" s="4">
        <v>0</v>
      </c>
      <c r="N1259" s="27">
        <v>517499.99999999994</v>
      </c>
      <c r="O1259" s="27">
        <v>0</v>
      </c>
      <c r="P1259" s="27">
        <f t="shared" si="266"/>
        <v>517499.99999999994</v>
      </c>
      <c r="Q1259" s="27">
        <v>0</v>
      </c>
      <c r="R1259" s="27">
        <v>0</v>
      </c>
      <c r="S1259" s="27">
        <v>0</v>
      </c>
      <c r="T1259" s="27">
        <f t="shared" si="267"/>
        <v>0</v>
      </c>
      <c r="U1259" s="27">
        <v>0</v>
      </c>
      <c r="V1259" s="27">
        <f t="shared" si="268"/>
        <v>712860</v>
      </c>
      <c r="W1259" s="28" t="s">
        <v>240</v>
      </c>
      <c r="X1259" s="27">
        <v>220756.80000000002</v>
      </c>
      <c r="Y1259" s="27">
        <f t="shared" si="272"/>
        <v>441513.60000000003</v>
      </c>
      <c r="Z1259" s="4" t="str" cm="1">
        <f t="array" ref="Z1259">_xlfn.IFS(YEARFRAC(F1259,G1259)&lt;1,"&lt;1 Year",YEARFRAC(F1259,G1259)&lt;=5,"1-5 Years",YEARFRAC(F1259,G1259)&gt;5,"&gt;5 Years")</f>
        <v>&gt;5 Years</v>
      </c>
      <c r="AA1259" s="24">
        <f>L1259*(_xlfn.XLOOKUP(K1259,'FX rates'!$A$2:$A$38,'FX rates'!$B$2:$B$38))</f>
        <v>195360.00000000003</v>
      </c>
      <c r="AB1259" s="24">
        <f>V1259*(_xlfn.XLOOKUP(K1259,'FX rates'!$A$2:$A$38,'FX rates'!$B$2:$B$38))</f>
        <v>712860</v>
      </c>
      <c r="AC1259" s="24">
        <f>X1259*(_xlfn.XLOOKUP(W1259,'FX rates'!$A$2:$A$38,'FX rates'!$B$2:$B$38))</f>
        <v>220756.80000000002</v>
      </c>
      <c r="AD1259" s="24">
        <f>Y1259*(_xlfn.XLOOKUP(W1259,'FX rates'!$A$2:$A$38,'FX rates'!$B$2:$B$38))</f>
        <v>441513.60000000003</v>
      </c>
      <c r="AE1259" s="30">
        <f t="shared" si="273"/>
        <v>0.12999999999999992</v>
      </c>
      <c r="AF1259" s="31">
        <f t="shared" si="274"/>
        <v>25396.799999999988</v>
      </c>
      <c r="AG1259" s="23">
        <f t="shared" si="275"/>
        <v>517500</v>
      </c>
      <c r="AH1259" s="35">
        <f t="shared" si="269"/>
        <v>1</v>
      </c>
      <c r="AI1259" s="23">
        <f>U1259*(_xlfn.XLOOKUP(K1259,'FX rates'!$A$2:$A$38,'FX rates'!$B$2:$B$38))</f>
        <v>0</v>
      </c>
      <c r="AJ1259" s="23">
        <f>Q1259*(_xlfn.XLOOKUP(K1259,'FX rates'!$A$2:$A$38,'FX rates'!$B$2:$B$38))</f>
        <v>0</v>
      </c>
      <c r="AK1259" s="23">
        <f>R1259*(_xlfn.XLOOKUP(K1259,'FX rates'!$A$2:$A$38,'FX rates'!$B$2:$B$38))</f>
        <v>0</v>
      </c>
      <c r="AM1259" s="4"/>
      <c r="AN1259" s="4"/>
      <c r="AO1259" s="4"/>
      <c r="AP1259" s="32">
        <f t="shared" si="270"/>
        <v>0</v>
      </c>
      <c r="AQ1259" s="32">
        <f t="shared" si="271"/>
        <v>0</v>
      </c>
      <c r="AR1259" s="24">
        <f t="shared" si="276"/>
        <v>220756.80000000002</v>
      </c>
      <c r="AS1259" s="24" t="str">
        <f t="shared" si="277"/>
        <v>0</v>
      </c>
      <c r="AT1259" s="24">
        <f t="shared" si="278"/>
        <v>397362.24000000005</v>
      </c>
      <c r="AU1259" s="24">
        <f t="shared" si="279"/>
        <v>44151.359999999986</v>
      </c>
    </row>
    <row r="1260" spans="1:47" x14ac:dyDescent="0.25">
      <c r="A1260" s="28" t="s">
        <v>14334</v>
      </c>
      <c r="B1260" s="28" t="s">
        <v>2316</v>
      </c>
      <c r="C1260" s="28" t="s">
        <v>2317</v>
      </c>
      <c r="D1260" s="28" t="s">
        <v>2318</v>
      </c>
      <c r="E1260" s="28" t="s">
        <v>2319</v>
      </c>
      <c r="F1260" s="29">
        <v>42058</v>
      </c>
      <c r="G1260" s="29">
        <v>44896</v>
      </c>
      <c r="H1260" s="28" t="s">
        <v>2320</v>
      </c>
      <c r="I1260" s="28" t="s">
        <v>16052</v>
      </c>
      <c r="J1260" s="28" t="s">
        <v>16033</v>
      </c>
      <c r="K1260" s="28" t="s">
        <v>2321</v>
      </c>
      <c r="L1260" s="27">
        <v>1090210.0000000002</v>
      </c>
      <c r="M1260" s="27">
        <v>441980.00000000006</v>
      </c>
      <c r="N1260" s="27">
        <v>0</v>
      </c>
      <c r="O1260" s="27">
        <v>0</v>
      </c>
      <c r="P1260" s="27">
        <f t="shared" si="266"/>
        <v>441980.00000000006</v>
      </c>
      <c r="Q1260" s="27">
        <v>0</v>
      </c>
      <c r="R1260" s="27">
        <v>0</v>
      </c>
      <c r="S1260" s="27">
        <v>0</v>
      </c>
      <c r="T1260" s="27">
        <f t="shared" si="267"/>
        <v>0</v>
      </c>
      <c r="U1260" s="27">
        <v>0</v>
      </c>
      <c r="V1260" s="27">
        <f t="shared" si="268"/>
        <v>1532190.0000000002</v>
      </c>
      <c r="W1260" s="28" t="s">
        <v>2322</v>
      </c>
      <c r="X1260" s="27">
        <v>1112014.2000000002</v>
      </c>
      <c r="Y1260" s="27">
        <f t="shared" si="272"/>
        <v>2674848.0000000005</v>
      </c>
      <c r="Z1260" s="4" t="str" cm="1">
        <f t="array" ref="Z1260">_xlfn.IFS(YEARFRAC(F1260,G1260)&lt;1,"&lt;1 Year",YEARFRAC(F1260,G1260)&lt;=5,"1-5 Years",YEARFRAC(F1260,G1260)&gt;5,"&gt;5 Years")</f>
        <v>&gt;5 Years</v>
      </c>
      <c r="AA1260" s="24">
        <f>L1260*(_xlfn.XLOOKUP(K1260,'FX rates'!$A$2:$A$38,'FX rates'!$B$2:$B$38))</f>
        <v>138983.82871311746</v>
      </c>
      <c r="AB1260" s="24">
        <f>V1260*(_xlfn.XLOOKUP(K1260,'FX rates'!$A$2:$A$38,'FX rates'!$B$2:$B$38))</f>
        <v>195329.00314246927</v>
      </c>
      <c r="AC1260" s="24">
        <f>X1260*(_xlfn.XLOOKUP(W1260,'FX rates'!$A$2:$A$38,'FX rates'!$B$2:$B$38))</f>
        <v>141763.50528737981</v>
      </c>
      <c r="AD1260" s="24">
        <f>Y1260*(_xlfn.XLOOKUP(W1260,'FX rates'!$A$2:$A$38,'FX rates'!$B$2:$B$38))</f>
        <v>340999.0884926985</v>
      </c>
      <c r="AE1260" s="30">
        <f t="shared" si="273"/>
        <v>2.0000000000000035E-2</v>
      </c>
      <c r="AF1260" s="31">
        <f t="shared" si="274"/>
        <v>21804.199999999953</v>
      </c>
      <c r="AG1260" s="23">
        <f t="shared" si="275"/>
        <v>56345.174429351813</v>
      </c>
      <c r="AH1260" s="35">
        <f t="shared" si="269"/>
        <v>0.12748353868806692</v>
      </c>
      <c r="AI1260" s="23">
        <f>U1260*(_xlfn.XLOOKUP(K1260,'FX rates'!$A$2:$A$38,'FX rates'!$B$2:$B$38))</f>
        <v>0</v>
      </c>
      <c r="AJ1260" s="23">
        <f>Q1260*(_xlfn.XLOOKUP(K1260,'FX rates'!$A$2:$A$38,'FX rates'!$B$2:$B$38))</f>
        <v>0</v>
      </c>
      <c r="AK1260" s="23">
        <f>R1260*(_xlfn.XLOOKUP(K1260,'FX rates'!$A$2:$A$38,'FX rates'!$B$2:$B$38))</f>
        <v>0</v>
      </c>
      <c r="AM1260" s="4"/>
      <c r="AN1260" s="4"/>
      <c r="AO1260" s="4"/>
      <c r="AP1260" s="32">
        <f t="shared" si="270"/>
        <v>0.40540813237816564</v>
      </c>
      <c r="AQ1260" s="32">
        <f t="shared" si="271"/>
        <v>0</v>
      </c>
      <c r="AR1260" s="24">
        <f t="shared" si="276"/>
        <v>1562833.8000000003</v>
      </c>
      <c r="AS1260" s="24" t="str">
        <f t="shared" si="277"/>
        <v>0</v>
      </c>
      <c r="AT1260" s="24">
        <f t="shared" si="278"/>
        <v>306899.17964342865</v>
      </c>
      <c r="AU1260" s="24">
        <f t="shared" si="279"/>
        <v>34099.90884926985</v>
      </c>
    </row>
    <row r="1261" spans="1:47" x14ac:dyDescent="0.25">
      <c r="A1261" s="28" t="s">
        <v>14335</v>
      </c>
      <c r="B1261" s="28" t="s">
        <v>6361</v>
      </c>
      <c r="C1261" s="28" t="s">
        <v>6362</v>
      </c>
      <c r="D1261" s="28" t="s">
        <v>6363</v>
      </c>
      <c r="E1261" s="28" t="s">
        <v>6364</v>
      </c>
      <c r="F1261" s="29">
        <v>42051</v>
      </c>
      <c r="G1261" s="29">
        <v>44896</v>
      </c>
      <c r="H1261" s="28" t="s">
        <v>6365</v>
      </c>
      <c r="I1261" s="28" t="s">
        <v>16042</v>
      </c>
      <c r="J1261" s="28" t="s">
        <v>16042</v>
      </c>
      <c r="K1261" s="28" t="s">
        <v>6366</v>
      </c>
      <c r="L1261" s="27">
        <v>128205.00000000003</v>
      </c>
      <c r="M1261" s="27">
        <v>97020.000000000015</v>
      </c>
      <c r="N1261" s="27">
        <v>0</v>
      </c>
      <c r="O1261" s="27">
        <v>0</v>
      </c>
      <c r="P1261" s="27">
        <f t="shared" si="266"/>
        <v>97020.000000000015</v>
      </c>
      <c r="Q1261" s="27">
        <v>0</v>
      </c>
      <c r="R1261" s="27">
        <v>0</v>
      </c>
      <c r="S1261" s="27">
        <v>0</v>
      </c>
      <c r="T1261" s="27">
        <f t="shared" si="267"/>
        <v>0</v>
      </c>
      <c r="U1261" s="27">
        <v>0</v>
      </c>
      <c r="V1261" s="27">
        <f t="shared" si="268"/>
        <v>225225.00000000006</v>
      </c>
      <c r="W1261" s="28" t="s">
        <v>6367</v>
      </c>
      <c r="X1261" s="27">
        <v>142307.55000000005</v>
      </c>
      <c r="Y1261" s="27">
        <f t="shared" si="272"/>
        <v>392307.3000000001</v>
      </c>
      <c r="Z1261" s="4" t="str" cm="1">
        <f t="array" ref="Z1261">_xlfn.IFS(YEARFRAC(F1261,G1261)&lt;1,"&lt;1 Year",YEARFRAC(F1261,G1261)&lt;=5,"1-5 Years",YEARFRAC(F1261,G1261)&gt;5,"&gt;5 Years")</f>
        <v>&gt;5 Years</v>
      </c>
      <c r="AA1261" s="24">
        <f>L1261*(_xlfn.XLOOKUP(K1261,'FX rates'!$A$2:$A$38,'FX rates'!$B$2:$B$38))</f>
        <v>128205.00000000003</v>
      </c>
      <c r="AB1261" s="24">
        <f>V1261*(_xlfn.XLOOKUP(K1261,'FX rates'!$A$2:$A$38,'FX rates'!$B$2:$B$38))</f>
        <v>225225.00000000006</v>
      </c>
      <c r="AC1261" s="24">
        <f>X1261*(_xlfn.XLOOKUP(W1261,'FX rates'!$A$2:$A$38,'FX rates'!$B$2:$B$38))</f>
        <v>142307.55000000005</v>
      </c>
      <c r="AD1261" s="24">
        <f>Y1261*(_xlfn.XLOOKUP(W1261,'FX rates'!$A$2:$A$38,'FX rates'!$B$2:$B$38))</f>
        <v>392307.3000000001</v>
      </c>
      <c r="AE1261" s="30">
        <f t="shared" si="273"/>
        <v>0.11000000000000011</v>
      </c>
      <c r="AF1261" s="31">
        <f t="shared" si="274"/>
        <v>14102.550000000017</v>
      </c>
      <c r="AG1261" s="23">
        <f t="shared" si="275"/>
        <v>97020.000000000029</v>
      </c>
      <c r="AH1261" s="35">
        <f t="shared" si="269"/>
        <v>1</v>
      </c>
      <c r="AI1261" s="23">
        <f>U1261*(_xlfn.XLOOKUP(K1261,'FX rates'!$A$2:$A$38,'FX rates'!$B$2:$B$38))</f>
        <v>0</v>
      </c>
      <c r="AJ1261" s="23">
        <f>Q1261*(_xlfn.XLOOKUP(K1261,'FX rates'!$A$2:$A$38,'FX rates'!$B$2:$B$38))</f>
        <v>0</v>
      </c>
      <c r="AK1261" s="23">
        <f>R1261*(_xlfn.XLOOKUP(K1261,'FX rates'!$A$2:$A$38,'FX rates'!$B$2:$B$38))</f>
        <v>0</v>
      </c>
      <c r="AM1261" s="4"/>
      <c r="AN1261" s="4"/>
      <c r="AO1261" s="4"/>
      <c r="AP1261" s="32">
        <f t="shared" si="270"/>
        <v>0.75675675675675669</v>
      </c>
      <c r="AQ1261" s="32">
        <f t="shared" si="271"/>
        <v>0</v>
      </c>
      <c r="AR1261" s="24">
        <f t="shared" si="276"/>
        <v>249999.75000000006</v>
      </c>
      <c r="AS1261" s="24" t="str">
        <f t="shared" si="277"/>
        <v>0</v>
      </c>
      <c r="AT1261" s="24">
        <f t="shared" si="278"/>
        <v>353076.57000000012</v>
      </c>
      <c r="AU1261" s="24">
        <f t="shared" si="279"/>
        <v>39230.729999999981</v>
      </c>
    </row>
    <row r="1262" spans="1:47" x14ac:dyDescent="0.25">
      <c r="A1262" s="28" t="s">
        <v>14336</v>
      </c>
      <c r="B1262" s="28" t="s">
        <v>2330</v>
      </c>
      <c r="C1262" s="28" t="s">
        <v>2331</v>
      </c>
      <c r="D1262" s="28" t="s">
        <v>2332</v>
      </c>
      <c r="E1262" s="28" t="s">
        <v>2333</v>
      </c>
      <c r="F1262" s="29">
        <v>42065</v>
      </c>
      <c r="G1262" s="29">
        <v>44896</v>
      </c>
      <c r="H1262" s="28" t="s">
        <v>2334</v>
      </c>
      <c r="I1262" s="28" t="s">
        <v>16037</v>
      </c>
      <c r="J1262" s="28" t="s">
        <v>16035</v>
      </c>
      <c r="K1262" s="28" t="s">
        <v>2335</v>
      </c>
      <c r="L1262" s="27">
        <v>15444000.000000004</v>
      </c>
      <c r="M1262" s="27">
        <v>3740000</v>
      </c>
      <c r="N1262" s="27">
        <v>0</v>
      </c>
      <c r="O1262" s="27">
        <v>0</v>
      </c>
      <c r="P1262" s="27">
        <f t="shared" si="266"/>
        <v>3740000</v>
      </c>
      <c r="Q1262" s="27">
        <v>0</v>
      </c>
      <c r="R1262" s="27">
        <v>0</v>
      </c>
      <c r="S1262" s="27">
        <v>0</v>
      </c>
      <c r="T1262" s="27">
        <f t="shared" si="267"/>
        <v>0</v>
      </c>
      <c r="U1262" s="27">
        <v>0</v>
      </c>
      <c r="V1262" s="27">
        <f t="shared" si="268"/>
        <v>19184000.000000004</v>
      </c>
      <c r="W1262" s="28" t="s">
        <v>2336</v>
      </c>
      <c r="X1262" s="27">
        <v>15752880.000000004</v>
      </c>
      <c r="Y1262" s="27">
        <f t="shared" si="272"/>
        <v>35320560.000000007</v>
      </c>
      <c r="Z1262" s="4" t="str" cm="1">
        <f t="array" ref="Z1262">_xlfn.IFS(YEARFRAC(F1262,G1262)&lt;1,"&lt;1 Year",YEARFRAC(F1262,G1262)&lt;=5,"1-5 Years",YEARFRAC(F1262,G1262)&gt;5,"&gt;5 Years")</f>
        <v>&gt;5 Years</v>
      </c>
      <c r="AA1262" s="24">
        <f>L1262*(_xlfn.XLOOKUP(K1262,'FX rates'!$A$2:$A$38,'FX rates'!$B$2:$B$38))</f>
        <v>142151.04238575179</v>
      </c>
      <c r="AB1262" s="24">
        <f>V1262*(_xlfn.XLOOKUP(K1262,'FX rates'!$A$2:$A$38,'FX rates'!$B$2:$B$38))</f>
        <v>176575.08398913898</v>
      </c>
      <c r="AC1262" s="24">
        <f>X1262*(_xlfn.XLOOKUP(W1262,'FX rates'!$A$2:$A$38,'FX rates'!$B$2:$B$38))</f>
        <v>144994.06323346685</v>
      </c>
      <c r="AD1262" s="24">
        <f>Y1262*(_xlfn.XLOOKUP(W1262,'FX rates'!$A$2:$A$38,'FX rates'!$B$2:$B$38))</f>
        <v>325100.64890238858</v>
      </c>
      <c r="AE1262" s="30">
        <f t="shared" si="273"/>
        <v>2.0000000000000163E-2</v>
      </c>
      <c r="AF1262" s="31">
        <f t="shared" si="274"/>
        <v>308880</v>
      </c>
      <c r="AG1262" s="23">
        <f t="shared" si="275"/>
        <v>34424.041603387188</v>
      </c>
      <c r="AH1262" s="35">
        <f t="shared" si="269"/>
        <v>9.2042891987666256E-3</v>
      </c>
      <c r="AI1262" s="23">
        <f>U1262*(_xlfn.XLOOKUP(K1262,'FX rates'!$A$2:$A$38,'FX rates'!$B$2:$B$38))</f>
        <v>0</v>
      </c>
      <c r="AJ1262" s="23">
        <f>Q1262*(_xlfn.XLOOKUP(K1262,'FX rates'!$A$2:$A$38,'FX rates'!$B$2:$B$38))</f>
        <v>0</v>
      </c>
      <c r="AK1262" s="23">
        <f>R1262*(_xlfn.XLOOKUP(K1262,'FX rates'!$A$2:$A$38,'FX rates'!$B$2:$B$38))</f>
        <v>0</v>
      </c>
      <c r="AM1262" s="4"/>
      <c r="AN1262" s="4"/>
      <c r="AO1262" s="4"/>
      <c r="AP1262" s="32">
        <f t="shared" si="270"/>
        <v>0.2421652421652421</v>
      </c>
      <c r="AQ1262" s="32">
        <f t="shared" si="271"/>
        <v>0</v>
      </c>
      <c r="AR1262" s="24">
        <f t="shared" si="276"/>
        <v>19567680.000000004</v>
      </c>
      <c r="AS1262" s="24" t="str">
        <f t="shared" si="277"/>
        <v>0</v>
      </c>
      <c r="AT1262" s="24">
        <f t="shared" si="278"/>
        <v>292590.58401214972</v>
      </c>
      <c r="AU1262" s="24">
        <f t="shared" si="279"/>
        <v>32510.064890238864</v>
      </c>
    </row>
    <row r="1263" spans="1:47" x14ac:dyDescent="0.25">
      <c r="A1263" s="28" t="s">
        <v>14337</v>
      </c>
      <c r="B1263" s="28" t="s">
        <v>2337</v>
      </c>
      <c r="C1263" s="28" t="s">
        <v>2338</v>
      </c>
      <c r="D1263" s="28" t="s">
        <v>2339</v>
      </c>
      <c r="E1263" s="28" t="s">
        <v>2340</v>
      </c>
      <c r="F1263" s="29">
        <v>42107</v>
      </c>
      <c r="G1263" s="29">
        <v>44896</v>
      </c>
      <c r="H1263" s="28" t="s">
        <v>2341</v>
      </c>
      <c r="I1263" s="28" t="s">
        <v>16037</v>
      </c>
      <c r="J1263" s="28" t="s">
        <v>16043</v>
      </c>
      <c r="K1263" s="28" t="s">
        <v>2342</v>
      </c>
      <c r="L1263" s="27">
        <v>21342200</v>
      </c>
      <c r="M1263" s="27">
        <v>8742195</v>
      </c>
      <c r="N1263" s="27">
        <v>0</v>
      </c>
      <c r="O1263" s="27">
        <v>0</v>
      </c>
      <c r="P1263" s="27">
        <f t="shared" si="266"/>
        <v>8742195</v>
      </c>
      <c r="Q1263" s="27">
        <v>0</v>
      </c>
      <c r="R1263" s="27">
        <v>0</v>
      </c>
      <c r="S1263" s="27">
        <v>0</v>
      </c>
      <c r="T1263" s="27">
        <f t="shared" si="267"/>
        <v>0</v>
      </c>
      <c r="U1263" s="27">
        <v>0</v>
      </c>
      <c r="V1263" s="27">
        <f t="shared" si="268"/>
        <v>30084395</v>
      </c>
      <c r="W1263" s="28" t="s">
        <v>2343</v>
      </c>
      <c r="X1263" s="27">
        <v>22409310</v>
      </c>
      <c r="Y1263" s="27">
        <f t="shared" si="272"/>
        <v>53997924.75</v>
      </c>
      <c r="Z1263" s="4" t="str" cm="1">
        <f t="array" ref="Z1263">_xlfn.IFS(YEARFRAC(F1263,G1263)&lt;1,"&lt;1 Year",YEARFRAC(F1263,G1263)&lt;=5,"1-5 Years",YEARFRAC(F1263,G1263)&gt;5,"&gt;5 Years")</f>
        <v>&gt;5 Years</v>
      </c>
      <c r="AA1263" s="24">
        <f>L1263*(_xlfn.XLOOKUP(K1263,'FX rates'!$A$2:$A$38,'FX rates'!$B$2:$B$38))</f>
        <v>196439.78093791706</v>
      </c>
      <c r="AB1263" s="24">
        <f>V1263*(_xlfn.XLOOKUP(K1263,'FX rates'!$A$2:$A$38,'FX rates'!$B$2:$B$38))</f>
        <v>276905.47194992867</v>
      </c>
      <c r="AC1263" s="24">
        <f>X1263*(_xlfn.XLOOKUP(W1263,'FX rates'!$A$2:$A$38,'FX rates'!$B$2:$B$38))</f>
        <v>206261.76998481294</v>
      </c>
      <c r="AD1263" s="24">
        <f>Y1263*(_xlfn.XLOOKUP(W1263,'FX rates'!$A$2:$A$38,'FX rates'!$B$2:$B$38))</f>
        <v>497012.51553223806</v>
      </c>
      <c r="AE1263" s="30">
        <f t="shared" si="273"/>
        <v>5.0000000000000121E-2</v>
      </c>
      <c r="AF1263" s="31">
        <f t="shared" si="274"/>
        <v>1067110</v>
      </c>
      <c r="AG1263" s="23">
        <f t="shared" si="275"/>
        <v>80465.691012011608</v>
      </c>
      <c r="AH1263" s="35">
        <f t="shared" si="269"/>
        <v>9.2042891987666256E-3</v>
      </c>
      <c r="AI1263" s="23">
        <f>U1263*(_xlfn.XLOOKUP(K1263,'FX rates'!$A$2:$A$38,'FX rates'!$B$2:$B$38))</f>
        <v>0</v>
      </c>
      <c r="AJ1263" s="23">
        <f>Q1263*(_xlfn.XLOOKUP(K1263,'FX rates'!$A$2:$A$38,'FX rates'!$B$2:$B$38))</f>
        <v>0</v>
      </c>
      <c r="AK1263" s="23">
        <f>R1263*(_xlfn.XLOOKUP(K1263,'FX rates'!$A$2:$A$38,'FX rates'!$B$2:$B$38))</f>
        <v>0</v>
      </c>
      <c r="AM1263" s="4"/>
      <c r="AN1263" s="4"/>
      <c r="AO1263" s="4"/>
      <c r="AP1263" s="32">
        <f t="shared" si="270"/>
        <v>0.40962014225337595</v>
      </c>
      <c r="AQ1263" s="32">
        <f t="shared" si="271"/>
        <v>0</v>
      </c>
      <c r="AR1263" s="24">
        <f t="shared" si="276"/>
        <v>31588614.750000004</v>
      </c>
      <c r="AS1263" s="24" t="str">
        <f t="shared" si="277"/>
        <v>0</v>
      </c>
      <c r="AT1263" s="24">
        <f t="shared" si="278"/>
        <v>447311.26397901424</v>
      </c>
      <c r="AU1263" s="24">
        <f t="shared" si="279"/>
        <v>49701.251553223818</v>
      </c>
    </row>
    <row r="1264" spans="1:47" x14ac:dyDescent="0.25">
      <c r="A1264" s="28" t="s">
        <v>14338</v>
      </c>
      <c r="B1264" s="28" t="s">
        <v>2344</v>
      </c>
      <c r="C1264" s="28" t="s">
        <v>2345</v>
      </c>
      <c r="D1264" s="28" t="s">
        <v>2346</v>
      </c>
      <c r="E1264" s="28" t="s">
        <v>2347</v>
      </c>
      <c r="F1264" s="29">
        <v>42072</v>
      </c>
      <c r="G1264" s="29">
        <v>44896</v>
      </c>
      <c r="H1264" s="28" t="s">
        <v>2348</v>
      </c>
      <c r="I1264" s="28" t="s">
        <v>16040</v>
      </c>
      <c r="J1264" s="28" t="s">
        <v>16037</v>
      </c>
      <c r="K1264" s="28" t="s">
        <v>2349</v>
      </c>
      <c r="L1264" s="27">
        <v>125776.20000000001</v>
      </c>
      <c r="M1264" s="27">
        <v>27225.000000000004</v>
      </c>
      <c r="N1264" s="27">
        <v>0</v>
      </c>
      <c r="O1264" s="27">
        <v>0</v>
      </c>
      <c r="P1264" s="27">
        <f t="shared" si="266"/>
        <v>27225.000000000004</v>
      </c>
      <c r="Q1264" s="27">
        <v>0</v>
      </c>
      <c r="R1264" s="27">
        <v>0</v>
      </c>
      <c r="S1264" s="27">
        <v>0</v>
      </c>
      <c r="T1264" s="27">
        <f t="shared" si="267"/>
        <v>0</v>
      </c>
      <c r="U1264" s="27">
        <v>0</v>
      </c>
      <c r="V1264" s="27">
        <f t="shared" si="268"/>
        <v>153001.20000000001</v>
      </c>
      <c r="W1264" s="28" t="s">
        <v>2350</v>
      </c>
      <c r="X1264" s="27">
        <v>135838.29600000003</v>
      </c>
      <c r="Y1264" s="27">
        <f t="shared" si="272"/>
        <v>301079.59200000006</v>
      </c>
      <c r="Z1264" s="4" t="str" cm="1">
        <f t="array" ref="Z1264">_xlfn.IFS(YEARFRAC(F1264,G1264)&lt;1,"&lt;1 Year",YEARFRAC(F1264,G1264)&lt;=5,"1-5 Years",YEARFRAC(F1264,G1264)&gt;5,"&gt;5 Years")</f>
        <v>&gt;5 Years</v>
      </c>
      <c r="AA1264" s="24">
        <f>L1264*(_xlfn.XLOOKUP(K1264,'FX rates'!$A$2:$A$38,'FX rates'!$B$2:$B$38))</f>
        <v>167364.10053951383</v>
      </c>
      <c r="AB1264" s="24">
        <f>V1264*(_xlfn.XLOOKUP(K1264,'FX rates'!$A$2:$A$38,'FX rates'!$B$2:$B$38))</f>
        <v>203591.04679157317</v>
      </c>
      <c r="AC1264" s="24">
        <f>X1264*(_xlfn.XLOOKUP(W1264,'FX rates'!$A$2:$A$38,'FX rates'!$B$2:$B$38))</f>
        <v>180753.22858267499</v>
      </c>
      <c r="AD1264" s="24">
        <f>Y1264*(_xlfn.XLOOKUP(W1264,'FX rates'!$A$2:$A$38,'FX rates'!$B$2:$B$38))</f>
        <v>400631.55911757401</v>
      </c>
      <c r="AE1264" s="30">
        <f t="shared" si="273"/>
        <v>8.0000000000000265E-2</v>
      </c>
      <c r="AF1264" s="31">
        <f t="shared" si="274"/>
        <v>10062.09600000002</v>
      </c>
      <c r="AG1264" s="23">
        <f t="shared" si="275"/>
        <v>36226.946252059337</v>
      </c>
      <c r="AH1264" s="35">
        <f t="shared" si="269"/>
        <v>1.3306500000756409</v>
      </c>
      <c r="AI1264" s="23">
        <f>U1264*(_xlfn.XLOOKUP(K1264,'FX rates'!$A$2:$A$38,'FX rates'!$B$2:$B$38))</f>
        <v>0</v>
      </c>
      <c r="AJ1264" s="23">
        <f>Q1264*(_xlfn.XLOOKUP(K1264,'FX rates'!$A$2:$A$38,'FX rates'!$B$2:$B$38))</f>
        <v>0</v>
      </c>
      <c r="AK1264" s="23">
        <f>R1264*(_xlfn.XLOOKUP(K1264,'FX rates'!$A$2:$A$38,'FX rates'!$B$2:$B$38))</f>
        <v>0</v>
      </c>
      <c r="AM1264" s="4"/>
      <c r="AN1264" s="4"/>
      <c r="AO1264" s="4"/>
      <c r="AP1264" s="32">
        <f t="shared" si="270"/>
        <v>0.21645589547148031</v>
      </c>
      <c r="AQ1264" s="32">
        <f t="shared" si="271"/>
        <v>0</v>
      </c>
      <c r="AR1264" s="24">
        <f t="shared" si="276"/>
        <v>165241.29600000006</v>
      </c>
      <c r="AS1264" s="24" t="str">
        <f t="shared" si="277"/>
        <v>0</v>
      </c>
      <c r="AT1264" s="24">
        <f t="shared" si="278"/>
        <v>360568.40320581663</v>
      </c>
      <c r="AU1264" s="24">
        <f t="shared" si="279"/>
        <v>40063.155911757378</v>
      </c>
    </row>
    <row r="1265" spans="1:47" x14ac:dyDescent="0.25">
      <c r="A1265" s="28" t="s">
        <v>14339</v>
      </c>
      <c r="B1265" s="28" t="s">
        <v>2351</v>
      </c>
      <c r="C1265" s="28" t="s">
        <v>2352</v>
      </c>
      <c r="D1265" s="28" t="s">
        <v>2353</v>
      </c>
      <c r="E1265" s="28" t="s">
        <v>2354</v>
      </c>
      <c r="F1265" s="29">
        <v>42058</v>
      </c>
      <c r="G1265" s="29">
        <v>44896</v>
      </c>
      <c r="H1265" s="28" t="s">
        <v>2355</v>
      </c>
      <c r="I1265" s="28" t="s">
        <v>16054</v>
      </c>
      <c r="J1265" s="28" t="s">
        <v>16053</v>
      </c>
      <c r="K1265" s="28" t="s">
        <v>2356</v>
      </c>
      <c r="L1265" s="27">
        <v>94160</v>
      </c>
      <c r="M1265" s="27">
        <v>57420</v>
      </c>
      <c r="N1265" s="27">
        <v>16695.75</v>
      </c>
      <c r="O1265" s="27">
        <v>0</v>
      </c>
      <c r="P1265" s="27">
        <f t="shared" si="266"/>
        <v>74115.75</v>
      </c>
      <c r="Q1265" s="27">
        <v>0</v>
      </c>
      <c r="R1265" s="27">
        <v>0</v>
      </c>
      <c r="S1265" s="27">
        <v>0</v>
      </c>
      <c r="T1265" s="27">
        <f t="shared" si="267"/>
        <v>0</v>
      </c>
      <c r="U1265" s="27">
        <v>0</v>
      </c>
      <c r="V1265" s="27">
        <f t="shared" si="268"/>
        <v>168275.75</v>
      </c>
      <c r="W1265" s="28" t="s">
        <v>2357</v>
      </c>
      <c r="X1265" s="27">
        <v>102634.40000000001</v>
      </c>
      <c r="Y1265" s="27">
        <f t="shared" si="272"/>
        <v>267856.60000000003</v>
      </c>
      <c r="Z1265" s="4" t="str" cm="1">
        <f t="array" ref="Z1265">_xlfn.IFS(YEARFRAC(F1265,G1265)&lt;1,"&lt;1 Year",YEARFRAC(F1265,G1265)&lt;=5,"1-5 Years",YEARFRAC(F1265,G1265)&gt;5,"&gt;5 Years")</f>
        <v>&gt;5 Years</v>
      </c>
      <c r="AA1265" s="24">
        <f>L1265*(_xlfn.XLOOKUP(K1265,'FX rates'!$A$2:$A$38,'FX rates'!$B$2:$B$38))</f>
        <v>125294.00400712235</v>
      </c>
      <c r="AB1265" s="24">
        <f>V1265*(_xlfn.XLOOKUP(K1265,'FX rates'!$A$2:$A$38,'FX rates'!$B$2:$B$38))</f>
        <v>223916.12675022855</v>
      </c>
      <c r="AC1265" s="24">
        <f>X1265*(_xlfn.XLOOKUP(W1265,'FX rates'!$A$2:$A$38,'FX rates'!$B$2:$B$38))</f>
        <v>136570.46436776337</v>
      </c>
      <c r="AD1265" s="24">
        <f>Y1265*(_xlfn.XLOOKUP(W1265,'FX rates'!$A$2:$A$38,'FX rates'!$B$2:$B$38))</f>
        <v>356423.38481026096</v>
      </c>
      <c r="AE1265" s="30">
        <f t="shared" si="273"/>
        <v>9.0000000000000094E-2</v>
      </c>
      <c r="AF1265" s="31">
        <f t="shared" si="274"/>
        <v>8474.4000000000087</v>
      </c>
      <c r="AG1265" s="23">
        <f t="shared" si="275"/>
        <v>98622.1227431062</v>
      </c>
      <c r="AH1265" s="35">
        <f t="shared" si="269"/>
        <v>1.3306500000756409</v>
      </c>
      <c r="AI1265" s="23">
        <f>U1265*(_xlfn.XLOOKUP(K1265,'FX rates'!$A$2:$A$38,'FX rates'!$B$2:$B$38))</f>
        <v>0</v>
      </c>
      <c r="AJ1265" s="23">
        <f>Q1265*(_xlfn.XLOOKUP(K1265,'FX rates'!$A$2:$A$38,'FX rates'!$B$2:$B$38))</f>
        <v>0</v>
      </c>
      <c r="AK1265" s="23">
        <f>R1265*(_xlfn.XLOOKUP(K1265,'FX rates'!$A$2:$A$38,'FX rates'!$B$2:$B$38))</f>
        <v>0</v>
      </c>
      <c r="AM1265" s="4"/>
      <c r="AN1265" s="4"/>
      <c r="AO1265" s="4"/>
      <c r="AP1265" s="32">
        <f t="shared" si="270"/>
        <v>0.60981308411214952</v>
      </c>
      <c r="AQ1265" s="32">
        <f t="shared" si="271"/>
        <v>0</v>
      </c>
      <c r="AR1265" s="24">
        <f t="shared" si="276"/>
        <v>165222.20000000001</v>
      </c>
      <c r="AS1265" s="24" t="str">
        <f t="shared" si="277"/>
        <v>0</v>
      </c>
      <c r="AT1265" s="24">
        <f t="shared" si="278"/>
        <v>320781.0463292349</v>
      </c>
      <c r="AU1265" s="24">
        <f t="shared" si="279"/>
        <v>35642.338481026061</v>
      </c>
    </row>
    <row r="1266" spans="1:47" x14ac:dyDescent="0.25">
      <c r="A1266" s="28" t="s">
        <v>14340</v>
      </c>
      <c r="B1266" s="28" t="s">
        <v>2358</v>
      </c>
      <c r="C1266" s="28" t="s">
        <v>2359</v>
      </c>
      <c r="D1266" s="28" t="s">
        <v>2360</v>
      </c>
      <c r="E1266" s="28" t="s">
        <v>2361</v>
      </c>
      <c r="F1266" s="29">
        <v>42072</v>
      </c>
      <c r="G1266" s="29">
        <v>44896</v>
      </c>
      <c r="H1266" s="28" t="s">
        <v>2362</v>
      </c>
      <c r="I1266" s="28" t="s">
        <v>16037</v>
      </c>
      <c r="J1266" s="28" t="s">
        <v>16038</v>
      </c>
      <c r="K1266" s="28" t="s">
        <v>2363</v>
      </c>
      <c r="L1266" s="27">
        <v>145750</v>
      </c>
      <c r="M1266" s="27">
        <v>60984.000000000007</v>
      </c>
      <c r="N1266" s="27">
        <v>0</v>
      </c>
      <c r="O1266" s="27">
        <v>0</v>
      </c>
      <c r="P1266" s="27">
        <f t="shared" si="266"/>
        <v>60984.000000000007</v>
      </c>
      <c r="Q1266" s="27">
        <v>0</v>
      </c>
      <c r="R1266" s="27">
        <v>0</v>
      </c>
      <c r="S1266" s="27">
        <v>0</v>
      </c>
      <c r="T1266" s="27">
        <f t="shared" si="267"/>
        <v>0</v>
      </c>
      <c r="U1266" s="27">
        <v>0</v>
      </c>
      <c r="V1266" s="27">
        <f t="shared" si="268"/>
        <v>206734</v>
      </c>
      <c r="W1266" s="28" t="s">
        <v>2364</v>
      </c>
      <c r="X1266" s="27">
        <v>167612.5</v>
      </c>
      <c r="Y1266" s="27">
        <f t="shared" si="272"/>
        <v>405356.6</v>
      </c>
      <c r="Z1266" s="4" t="str" cm="1">
        <f t="array" ref="Z1266">_xlfn.IFS(YEARFRAC(F1266,G1266)&lt;1,"&lt;1 Year",YEARFRAC(F1266,G1266)&lt;=5,"1-5 Years",YEARFRAC(F1266,G1266)&gt;5,"&gt;5 Years")</f>
        <v>&gt;5 Years</v>
      </c>
      <c r="AA1266" s="24">
        <f>L1266*(_xlfn.XLOOKUP(K1266,'FX rates'!$A$2:$A$38,'FX rates'!$B$2:$B$38))</f>
        <v>145750</v>
      </c>
      <c r="AB1266" s="24">
        <f>V1266*(_xlfn.XLOOKUP(K1266,'FX rates'!$A$2:$A$38,'FX rates'!$B$2:$B$38))</f>
        <v>206734</v>
      </c>
      <c r="AC1266" s="24">
        <f>X1266*(_xlfn.XLOOKUP(W1266,'FX rates'!$A$2:$A$38,'FX rates'!$B$2:$B$38))</f>
        <v>167612.5</v>
      </c>
      <c r="AD1266" s="24">
        <f>Y1266*(_xlfn.XLOOKUP(W1266,'FX rates'!$A$2:$A$38,'FX rates'!$B$2:$B$38))</f>
        <v>405356.6</v>
      </c>
      <c r="AE1266" s="30">
        <f t="shared" si="273"/>
        <v>0.15</v>
      </c>
      <c r="AF1266" s="31">
        <f t="shared" si="274"/>
        <v>21862.5</v>
      </c>
      <c r="AG1266" s="23">
        <f t="shared" si="275"/>
        <v>60984</v>
      </c>
      <c r="AH1266" s="35">
        <f t="shared" si="269"/>
        <v>1</v>
      </c>
      <c r="AI1266" s="23">
        <f>U1266*(_xlfn.XLOOKUP(K1266,'FX rates'!$A$2:$A$38,'FX rates'!$B$2:$B$38))</f>
        <v>0</v>
      </c>
      <c r="AJ1266" s="23">
        <f>Q1266*(_xlfn.XLOOKUP(K1266,'FX rates'!$A$2:$A$38,'FX rates'!$B$2:$B$38))</f>
        <v>0</v>
      </c>
      <c r="AK1266" s="23">
        <f>R1266*(_xlfn.XLOOKUP(K1266,'FX rates'!$A$2:$A$38,'FX rates'!$B$2:$B$38))</f>
        <v>0</v>
      </c>
      <c r="AM1266" s="4"/>
      <c r="AN1266" s="4"/>
      <c r="AO1266" s="4"/>
      <c r="AP1266" s="32">
        <f t="shared" si="270"/>
        <v>0.41841509433962271</v>
      </c>
      <c r="AQ1266" s="32">
        <f t="shared" si="271"/>
        <v>0</v>
      </c>
      <c r="AR1266" s="24">
        <f t="shared" si="276"/>
        <v>237744.1</v>
      </c>
      <c r="AS1266" s="24" t="str">
        <f t="shared" si="277"/>
        <v>0</v>
      </c>
      <c r="AT1266" s="24">
        <f t="shared" si="278"/>
        <v>364820.94</v>
      </c>
      <c r="AU1266" s="24">
        <f t="shared" si="279"/>
        <v>40535.659999999974</v>
      </c>
    </row>
    <row r="1267" spans="1:47" x14ac:dyDescent="0.25">
      <c r="A1267" s="28" t="s">
        <v>14341</v>
      </c>
      <c r="B1267" s="28" t="s">
        <v>2365</v>
      </c>
      <c r="C1267" s="28" t="s">
        <v>2366</v>
      </c>
      <c r="D1267" s="28" t="s">
        <v>2367</v>
      </c>
      <c r="E1267" s="28" t="s">
        <v>2368</v>
      </c>
      <c r="F1267" s="29">
        <v>42100</v>
      </c>
      <c r="G1267" s="29">
        <v>44896</v>
      </c>
      <c r="H1267" s="28" t="s">
        <v>2369</v>
      </c>
      <c r="I1267" s="28" t="s">
        <v>16035</v>
      </c>
      <c r="J1267" s="28" t="s">
        <v>16054</v>
      </c>
      <c r="K1267" s="28" t="s">
        <v>2370</v>
      </c>
      <c r="L1267" s="27">
        <v>198879.99999999997</v>
      </c>
      <c r="M1267" s="27">
        <v>211464.00000000003</v>
      </c>
      <c r="N1267" s="27">
        <v>0</v>
      </c>
      <c r="O1267" s="27">
        <v>0</v>
      </c>
      <c r="P1267" s="27">
        <f t="shared" si="266"/>
        <v>211464.00000000003</v>
      </c>
      <c r="Q1267" s="27">
        <v>0</v>
      </c>
      <c r="R1267" s="27">
        <v>0</v>
      </c>
      <c r="S1267" s="27">
        <v>0</v>
      </c>
      <c r="T1267" s="27">
        <f t="shared" si="267"/>
        <v>0</v>
      </c>
      <c r="U1267" s="27">
        <v>150520</v>
      </c>
      <c r="V1267" s="27">
        <f t="shared" si="268"/>
        <v>560864</v>
      </c>
      <c r="W1267" s="28" t="s">
        <v>2371</v>
      </c>
      <c r="X1267" s="27">
        <v>210812.79999999999</v>
      </c>
      <c r="Y1267" s="27">
        <f t="shared" si="272"/>
        <v>645777.43999999994</v>
      </c>
      <c r="Z1267" s="4" t="str" cm="1">
        <f t="array" ref="Z1267">_xlfn.IFS(YEARFRAC(F1267,G1267)&lt;1,"&lt;1 Year",YEARFRAC(F1267,G1267)&lt;=5,"1-5 Years",YEARFRAC(F1267,G1267)&gt;5,"&gt;5 Years")</f>
        <v>&gt;5 Years</v>
      </c>
      <c r="AA1267" s="24">
        <f>L1267*(_xlfn.XLOOKUP(K1267,'FX rates'!$A$2:$A$38,'FX rates'!$B$2:$B$38))</f>
        <v>264639.67201504344</v>
      </c>
      <c r="AB1267" s="24">
        <f>V1267*(_xlfn.XLOOKUP(K1267,'FX rates'!$A$2:$A$38,'FX rates'!$B$2:$B$38))</f>
        <v>746313.68164242432</v>
      </c>
      <c r="AC1267" s="24">
        <f>X1267*(_xlfn.XLOOKUP(W1267,'FX rates'!$A$2:$A$38,'FX rates'!$B$2:$B$38))</f>
        <v>280518.05233594606</v>
      </c>
      <c r="AD1267" s="24">
        <f>Y1267*(_xlfn.XLOOKUP(W1267,'FX rates'!$A$2:$A$38,'FX rates'!$B$2:$B$38))</f>
        <v>859303.75058484718</v>
      </c>
      <c r="AE1267" s="30">
        <f t="shared" si="273"/>
        <v>6.000000000000006E-2</v>
      </c>
      <c r="AF1267" s="31">
        <f t="shared" si="274"/>
        <v>11932.800000000017</v>
      </c>
      <c r="AG1267" s="23">
        <f t="shared" si="275"/>
        <v>481674.00962738087</v>
      </c>
      <c r="AH1267" s="35">
        <f t="shared" si="269"/>
        <v>1.3306500000756409</v>
      </c>
      <c r="AI1267" s="23">
        <f>U1267*(_xlfn.XLOOKUP(K1267,'FX rates'!$A$2:$A$38,'FX rates'!$B$2:$B$38))</f>
        <v>200289.43801138547</v>
      </c>
      <c r="AJ1267" s="23">
        <f>Q1267*(_xlfn.XLOOKUP(K1267,'FX rates'!$A$2:$A$38,'FX rates'!$B$2:$B$38))</f>
        <v>0</v>
      </c>
      <c r="AK1267" s="23">
        <f>R1267*(_xlfn.XLOOKUP(K1267,'FX rates'!$A$2:$A$38,'FX rates'!$B$2:$B$38))</f>
        <v>0</v>
      </c>
      <c r="AM1267" s="4"/>
      <c r="AN1267" s="4"/>
      <c r="AO1267" s="4"/>
      <c r="AP1267" s="32">
        <f t="shared" si="270"/>
        <v>1.0632743362831862</v>
      </c>
      <c r="AQ1267" s="32">
        <f t="shared" si="271"/>
        <v>0</v>
      </c>
      <c r="AR1267" s="24">
        <f t="shared" si="276"/>
        <v>434964.64</v>
      </c>
      <c r="AS1267" s="24" t="str">
        <f t="shared" si="277"/>
        <v>0</v>
      </c>
      <c r="AT1267" s="24">
        <f t="shared" si="278"/>
        <v>773373.37552636245</v>
      </c>
      <c r="AU1267" s="24">
        <f t="shared" si="279"/>
        <v>85930.375058484729</v>
      </c>
    </row>
    <row r="1268" spans="1:47" x14ac:dyDescent="0.25">
      <c r="A1268" s="28" t="s">
        <v>14342</v>
      </c>
      <c r="B1268" s="28" t="s">
        <v>11012</v>
      </c>
      <c r="C1268" s="28" t="s">
        <v>11013</v>
      </c>
      <c r="D1268" s="28" t="s">
        <v>11014</v>
      </c>
      <c r="E1268" s="28" t="s">
        <v>11015</v>
      </c>
      <c r="F1268" s="29">
        <v>43472</v>
      </c>
      <c r="G1268" s="29">
        <v>44896</v>
      </c>
      <c r="H1268" s="28" t="s">
        <v>11016</v>
      </c>
      <c r="I1268" s="28" t="s">
        <v>16036</v>
      </c>
      <c r="J1268" s="28" t="s">
        <v>16048</v>
      </c>
      <c r="K1268" s="28" t="s">
        <v>11017</v>
      </c>
      <c r="L1268" s="27">
        <v>132825</v>
      </c>
      <c r="M1268" s="27">
        <v>13216.500000000002</v>
      </c>
      <c r="N1268" s="27">
        <v>0</v>
      </c>
      <c r="O1268" s="27">
        <v>0</v>
      </c>
      <c r="P1268" s="27">
        <f t="shared" si="266"/>
        <v>13216.500000000002</v>
      </c>
      <c r="Q1268" s="27">
        <v>0</v>
      </c>
      <c r="R1268" s="27">
        <v>18920</v>
      </c>
      <c r="S1268" s="27">
        <v>0</v>
      </c>
      <c r="T1268" s="27">
        <f t="shared" si="267"/>
        <v>18920</v>
      </c>
      <c r="U1268" s="27">
        <v>0</v>
      </c>
      <c r="V1268" s="27">
        <f t="shared" si="268"/>
        <v>164961.5</v>
      </c>
      <c r="W1268" s="28" t="s">
        <v>11018</v>
      </c>
      <c r="X1268" s="27">
        <v>147435.75</v>
      </c>
      <c r="Y1268" s="27">
        <f t="shared" si="272"/>
        <v>309541.815</v>
      </c>
      <c r="Z1268" s="4" t="str" cm="1">
        <f t="array" ref="Z1268">_xlfn.IFS(YEARFRAC(F1268,G1268)&lt;1,"&lt;1 Year",YEARFRAC(F1268,G1268)&lt;=5,"1-5 Years",YEARFRAC(F1268,G1268)&gt;5,"&gt;5 Years")</f>
        <v>1-5 Years</v>
      </c>
      <c r="AA1268" s="24">
        <f>L1268*(_xlfn.XLOOKUP(K1268,'FX rates'!$A$2:$A$38,'FX rates'!$B$2:$B$38))</f>
        <v>132825</v>
      </c>
      <c r="AB1268" s="24">
        <f>V1268*(_xlfn.XLOOKUP(K1268,'FX rates'!$A$2:$A$38,'FX rates'!$B$2:$B$38))</f>
        <v>164961.5</v>
      </c>
      <c r="AC1268" s="24">
        <f>X1268*(_xlfn.XLOOKUP(W1268,'FX rates'!$A$2:$A$38,'FX rates'!$B$2:$B$38))</f>
        <v>147435.75</v>
      </c>
      <c r="AD1268" s="24">
        <f>Y1268*(_xlfn.XLOOKUP(W1268,'FX rates'!$A$2:$A$38,'FX rates'!$B$2:$B$38))</f>
        <v>309541.815</v>
      </c>
      <c r="AE1268" s="30">
        <f t="shared" si="273"/>
        <v>0.11</v>
      </c>
      <c r="AF1268" s="31">
        <f t="shared" si="274"/>
        <v>14610.75</v>
      </c>
      <c r="AG1268" s="23">
        <f t="shared" si="275"/>
        <v>32136.5</v>
      </c>
      <c r="AH1268" s="35">
        <f t="shared" si="269"/>
        <v>1</v>
      </c>
      <c r="AI1268" s="23">
        <f>U1268*(_xlfn.XLOOKUP(K1268,'FX rates'!$A$2:$A$38,'FX rates'!$B$2:$B$38))</f>
        <v>0</v>
      </c>
      <c r="AJ1268" s="23">
        <f>Q1268*(_xlfn.XLOOKUP(K1268,'FX rates'!$A$2:$A$38,'FX rates'!$B$2:$B$38))</f>
        <v>0</v>
      </c>
      <c r="AK1268" s="23">
        <f>R1268*(_xlfn.XLOOKUP(K1268,'FX rates'!$A$2:$A$38,'FX rates'!$B$2:$B$38))</f>
        <v>18920</v>
      </c>
      <c r="AM1268" s="4"/>
      <c r="AN1268" s="4"/>
      <c r="AO1268" s="4"/>
      <c r="AP1268" s="32">
        <f t="shared" si="270"/>
        <v>9.9503105590062119E-2</v>
      </c>
      <c r="AQ1268" s="32">
        <f t="shared" si="271"/>
        <v>0</v>
      </c>
      <c r="AR1268" s="24">
        <f t="shared" si="276"/>
        <v>162106.065</v>
      </c>
      <c r="AS1268" s="24" t="str">
        <f t="shared" si="277"/>
        <v>0</v>
      </c>
      <c r="AT1268" s="24">
        <f t="shared" si="278"/>
        <v>278587.6335</v>
      </c>
      <c r="AU1268" s="24">
        <f t="shared" si="279"/>
        <v>30954.181500000006</v>
      </c>
    </row>
    <row r="1269" spans="1:47" x14ac:dyDescent="0.25">
      <c r="A1269" s="28" t="s">
        <v>14343</v>
      </c>
      <c r="B1269" s="28" t="s">
        <v>2379</v>
      </c>
      <c r="C1269" s="28" t="s">
        <v>2380</v>
      </c>
      <c r="D1269" s="28" t="s">
        <v>2381</v>
      </c>
      <c r="E1269" s="28" t="s">
        <v>2382</v>
      </c>
      <c r="F1269" s="29">
        <v>42128</v>
      </c>
      <c r="G1269" s="29">
        <v>44896</v>
      </c>
      <c r="H1269" s="28" t="s">
        <v>2383</v>
      </c>
      <c r="I1269" s="28" t="s">
        <v>16047</v>
      </c>
      <c r="J1269" s="28" t="s">
        <v>16056</v>
      </c>
      <c r="K1269" s="28" t="s">
        <v>2384</v>
      </c>
      <c r="L1269" s="27">
        <v>81807</v>
      </c>
      <c r="M1269" s="27">
        <v>8192.7999999999993</v>
      </c>
      <c r="N1269" s="27">
        <v>0</v>
      </c>
      <c r="O1269" s="27">
        <v>0</v>
      </c>
      <c r="P1269" s="27">
        <f t="shared" si="266"/>
        <v>8192.7999999999993</v>
      </c>
      <c r="Q1269" s="27">
        <v>0</v>
      </c>
      <c r="R1269" s="27">
        <v>0</v>
      </c>
      <c r="S1269" s="27">
        <v>0</v>
      </c>
      <c r="T1269" s="27">
        <f t="shared" si="267"/>
        <v>0</v>
      </c>
      <c r="U1269" s="27">
        <v>0</v>
      </c>
      <c r="V1269" s="27">
        <f t="shared" si="268"/>
        <v>89999.8</v>
      </c>
      <c r="W1269" s="28" t="s">
        <v>2385</v>
      </c>
      <c r="X1269" s="27">
        <v>86715.42</v>
      </c>
      <c r="Y1269" s="27">
        <f t="shared" si="272"/>
        <v>182115.20799999998</v>
      </c>
      <c r="Z1269" s="4" t="str" cm="1">
        <f t="array" ref="Z1269">_xlfn.IFS(YEARFRAC(F1269,G1269)&lt;1,"&lt;1 Year",YEARFRAC(F1269,G1269)&lt;=5,"1-5 Years",YEARFRAC(F1269,G1269)&gt;5,"&gt;5 Years")</f>
        <v>&gt;5 Years</v>
      </c>
      <c r="AA1269" s="24">
        <f>L1269*(_xlfn.XLOOKUP(K1269,'FX rates'!$A$2:$A$38,'FX rates'!$B$2:$B$38))</f>
        <v>108856.48455618796</v>
      </c>
      <c r="AB1269" s="24">
        <f>V1269*(_xlfn.XLOOKUP(K1269,'FX rates'!$A$2:$A$38,'FX rates'!$B$2:$B$38))</f>
        <v>119758.23387680767</v>
      </c>
      <c r="AC1269" s="24">
        <f>X1269*(_xlfn.XLOOKUP(W1269,'FX rates'!$A$2:$A$38,'FX rates'!$B$2:$B$38))</f>
        <v>115387.87362955924</v>
      </c>
      <c r="AD1269" s="24">
        <f>Y1269*(_xlfn.XLOOKUP(W1269,'FX rates'!$A$2:$A$38,'FX rates'!$B$2:$B$38))</f>
        <v>242331.60153897534</v>
      </c>
      <c r="AE1269" s="30">
        <f t="shared" si="273"/>
        <v>5.9999999999999984E-2</v>
      </c>
      <c r="AF1269" s="31">
        <f t="shared" si="274"/>
        <v>4908.4199999999983</v>
      </c>
      <c r="AG1269" s="23">
        <f t="shared" si="275"/>
        <v>10901.74932061971</v>
      </c>
      <c r="AH1269" s="35">
        <f t="shared" si="269"/>
        <v>1.3306500000756409</v>
      </c>
      <c r="AI1269" s="23">
        <f>U1269*(_xlfn.XLOOKUP(K1269,'FX rates'!$A$2:$A$38,'FX rates'!$B$2:$B$38))</f>
        <v>0</v>
      </c>
      <c r="AJ1269" s="23">
        <f>Q1269*(_xlfn.XLOOKUP(K1269,'FX rates'!$A$2:$A$38,'FX rates'!$B$2:$B$38))</f>
        <v>0</v>
      </c>
      <c r="AK1269" s="23">
        <f>R1269*(_xlfn.XLOOKUP(K1269,'FX rates'!$A$2:$A$38,'FX rates'!$B$2:$B$38))</f>
        <v>0</v>
      </c>
      <c r="AM1269" s="4"/>
      <c r="AN1269" s="4"/>
      <c r="AO1269" s="4"/>
      <c r="AP1269" s="32">
        <f t="shared" si="270"/>
        <v>0.10014790910313298</v>
      </c>
      <c r="AQ1269" s="32">
        <f t="shared" si="271"/>
        <v>0</v>
      </c>
      <c r="AR1269" s="24">
        <f t="shared" si="276"/>
        <v>95399.788</v>
      </c>
      <c r="AS1269" s="24" t="str">
        <f t="shared" si="277"/>
        <v>0</v>
      </c>
      <c r="AT1269" s="24">
        <f t="shared" si="278"/>
        <v>218098.44138507781</v>
      </c>
      <c r="AU1269" s="24">
        <f t="shared" si="279"/>
        <v>24233.160153897537</v>
      </c>
    </row>
    <row r="1270" spans="1:47" x14ac:dyDescent="0.25">
      <c r="A1270" s="28" t="s">
        <v>14038</v>
      </c>
      <c r="B1270" s="28" t="s">
        <v>241</v>
      </c>
      <c r="C1270" s="28" t="s">
        <v>242</v>
      </c>
      <c r="D1270" s="28" t="s">
        <v>243</v>
      </c>
      <c r="E1270" s="28" t="s">
        <v>244</v>
      </c>
      <c r="F1270" s="29">
        <v>39475</v>
      </c>
      <c r="G1270" s="29">
        <v>44896</v>
      </c>
      <c r="H1270" s="28" t="s">
        <v>245</v>
      </c>
      <c r="I1270" s="28" t="s">
        <v>16048</v>
      </c>
      <c r="J1270" s="28" t="s">
        <v>16049</v>
      </c>
      <c r="K1270" s="28" t="s">
        <v>246</v>
      </c>
      <c r="L1270" s="27">
        <v>173250</v>
      </c>
      <c r="M1270" s="27">
        <v>374000.00000000006</v>
      </c>
      <c r="N1270" s="27">
        <v>0</v>
      </c>
      <c r="O1270" s="27">
        <v>0</v>
      </c>
      <c r="P1270" s="27">
        <f t="shared" si="266"/>
        <v>374000.00000000006</v>
      </c>
      <c r="Q1270" s="27">
        <v>0</v>
      </c>
      <c r="R1270" s="27">
        <v>0</v>
      </c>
      <c r="S1270" s="27">
        <v>0</v>
      </c>
      <c r="T1270" s="27">
        <f t="shared" si="267"/>
        <v>0</v>
      </c>
      <c r="U1270" s="27">
        <v>0</v>
      </c>
      <c r="V1270" s="27">
        <f t="shared" si="268"/>
        <v>547250</v>
      </c>
      <c r="W1270" s="28" t="s">
        <v>247</v>
      </c>
      <c r="X1270" s="27">
        <v>181912.5</v>
      </c>
      <c r="Y1270" s="27">
        <f t="shared" si="272"/>
        <v>756525.00000000012</v>
      </c>
      <c r="Z1270" s="4" t="str" cm="1">
        <f t="array" ref="Z1270">_xlfn.IFS(YEARFRAC(F1270,G1270)&lt;1,"&lt;1 Year",YEARFRAC(F1270,G1270)&lt;=5,"1-5 Years",YEARFRAC(F1270,G1270)&gt;5,"&gt;5 Years")</f>
        <v>&gt;5 Years</v>
      </c>
      <c r="AA1270" s="24">
        <f>L1270*(_xlfn.XLOOKUP(K1270,'FX rates'!$A$2:$A$38,'FX rates'!$B$2:$B$38))</f>
        <v>173250</v>
      </c>
      <c r="AB1270" s="24">
        <f>V1270*(_xlfn.XLOOKUP(K1270,'FX rates'!$A$2:$A$38,'FX rates'!$B$2:$B$38))</f>
        <v>547250</v>
      </c>
      <c r="AC1270" s="24">
        <f>X1270*(_xlfn.XLOOKUP(W1270,'FX rates'!$A$2:$A$38,'FX rates'!$B$2:$B$38))</f>
        <v>181912.5</v>
      </c>
      <c r="AD1270" s="24">
        <f>Y1270*(_xlfn.XLOOKUP(W1270,'FX rates'!$A$2:$A$38,'FX rates'!$B$2:$B$38))</f>
        <v>756525.00000000012</v>
      </c>
      <c r="AE1270" s="30">
        <f t="shared" si="273"/>
        <v>0.05</v>
      </c>
      <c r="AF1270" s="31">
        <f t="shared" si="274"/>
        <v>8662.5</v>
      </c>
      <c r="AG1270" s="23">
        <f t="shared" si="275"/>
        <v>374000</v>
      </c>
      <c r="AH1270" s="35">
        <f t="shared" si="269"/>
        <v>1</v>
      </c>
      <c r="AI1270" s="23">
        <f>U1270*(_xlfn.XLOOKUP(K1270,'FX rates'!$A$2:$A$38,'FX rates'!$B$2:$B$38))</f>
        <v>0</v>
      </c>
      <c r="AJ1270" s="23">
        <f>Q1270*(_xlfn.XLOOKUP(K1270,'FX rates'!$A$2:$A$38,'FX rates'!$B$2:$B$38))</f>
        <v>0</v>
      </c>
      <c r="AK1270" s="23">
        <f>R1270*(_xlfn.XLOOKUP(K1270,'FX rates'!$A$2:$A$38,'FX rates'!$B$2:$B$38))</f>
        <v>0</v>
      </c>
      <c r="AM1270" s="4"/>
      <c r="AN1270" s="4"/>
      <c r="AO1270" s="4"/>
      <c r="AP1270" s="32">
        <f t="shared" si="270"/>
        <v>2.1587301587301591</v>
      </c>
      <c r="AQ1270" s="32">
        <f t="shared" si="271"/>
        <v>0</v>
      </c>
      <c r="AR1270" s="24">
        <f t="shared" si="276"/>
        <v>574612.50000000012</v>
      </c>
      <c r="AS1270" s="24" t="str">
        <f t="shared" si="277"/>
        <v>0</v>
      </c>
      <c r="AT1270" s="24">
        <f t="shared" si="278"/>
        <v>680872.50000000012</v>
      </c>
      <c r="AU1270" s="24">
        <f t="shared" si="279"/>
        <v>75652.5</v>
      </c>
    </row>
    <row r="1271" spans="1:47" x14ac:dyDescent="0.25">
      <c r="A1271" s="28" t="s">
        <v>14344</v>
      </c>
      <c r="B1271" s="28" t="s">
        <v>2386</v>
      </c>
      <c r="C1271" s="28" t="s">
        <v>2387</v>
      </c>
      <c r="D1271" s="28" t="s">
        <v>2388</v>
      </c>
      <c r="E1271" s="28" t="s">
        <v>2389</v>
      </c>
      <c r="F1271" s="29">
        <v>42128</v>
      </c>
      <c r="G1271" s="29">
        <v>44896</v>
      </c>
      <c r="H1271" s="28" t="s">
        <v>2390</v>
      </c>
      <c r="I1271" s="28" t="s">
        <v>16039</v>
      </c>
      <c r="J1271" s="28" t="s">
        <v>16047</v>
      </c>
      <c r="K1271" s="28" t="s">
        <v>2391</v>
      </c>
      <c r="L1271" s="27">
        <v>2402400</v>
      </c>
      <c r="M1271" s="27">
        <v>227700.00000000003</v>
      </c>
      <c r="N1271" s="27">
        <v>0</v>
      </c>
      <c r="O1271" s="27">
        <v>0</v>
      </c>
      <c r="P1271" s="27">
        <f t="shared" si="266"/>
        <v>227700.00000000003</v>
      </c>
      <c r="Q1271" s="27">
        <v>0</v>
      </c>
      <c r="R1271" s="27">
        <v>0</v>
      </c>
      <c r="S1271" s="27">
        <v>57694</v>
      </c>
      <c r="T1271" s="27">
        <f t="shared" si="267"/>
        <v>57694</v>
      </c>
      <c r="U1271" s="27">
        <v>0</v>
      </c>
      <c r="V1271" s="27">
        <f t="shared" si="268"/>
        <v>2687794</v>
      </c>
      <c r="W1271" s="28" t="s">
        <v>2392</v>
      </c>
      <c r="X1271" s="27">
        <v>2666664.0000000005</v>
      </c>
      <c r="Y1271" s="27">
        <f t="shared" si="272"/>
        <v>5586075.0000000019</v>
      </c>
      <c r="Z1271" s="4" t="str" cm="1">
        <f t="array" ref="Z1271">_xlfn.IFS(YEARFRAC(F1271,G1271)&lt;1,"&lt;1 Year",YEARFRAC(F1271,G1271)&lt;=5,"1-5 Years",YEARFRAC(F1271,G1271)&gt;5,"&gt;5 Years")</f>
        <v>&gt;5 Years</v>
      </c>
      <c r="AA1271" s="24">
        <f>L1271*(_xlfn.XLOOKUP(K1271,'FX rates'!$A$2:$A$38,'FX rates'!$B$2:$B$38))</f>
        <v>35600.340829103843</v>
      </c>
      <c r="AB1271" s="24">
        <f>V1271*(_xlfn.XLOOKUP(K1271,'FX rates'!$A$2:$A$38,'FX rates'!$B$2:$B$38))</f>
        <v>39829.496536138999</v>
      </c>
      <c r="AC1271" s="24">
        <f>X1271*(_xlfn.XLOOKUP(W1271,'FX rates'!$A$2:$A$38,'FX rates'!$B$2:$B$38))</f>
        <v>39516.378320305274</v>
      </c>
      <c r="AD1271" s="24">
        <f>Y1271*(_xlfn.XLOOKUP(W1271,'FX rates'!$A$2:$A$38,'FX rates'!$B$2:$B$38))</f>
        <v>82778.127662727406</v>
      </c>
      <c r="AE1271" s="30">
        <f t="shared" si="273"/>
        <v>0.11000000000000021</v>
      </c>
      <c r="AF1271" s="31">
        <f t="shared" si="274"/>
        <v>264264.00000000047</v>
      </c>
      <c r="AG1271" s="23">
        <f t="shared" si="275"/>
        <v>4229.1557070351555</v>
      </c>
      <c r="AH1271" s="35">
        <f t="shared" si="269"/>
        <v>1.4818656688771165E-2</v>
      </c>
      <c r="AI1271" s="23">
        <f>U1271*(_xlfn.XLOOKUP(K1271,'FX rates'!$A$2:$A$38,'FX rates'!$B$2:$B$38))</f>
        <v>0</v>
      </c>
      <c r="AJ1271" s="23">
        <f>Q1271*(_xlfn.XLOOKUP(K1271,'FX rates'!$A$2:$A$38,'FX rates'!$B$2:$B$38))</f>
        <v>0</v>
      </c>
      <c r="AK1271" s="23">
        <f>R1271*(_xlfn.XLOOKUP(K1271,'FX rates'!$A$2:$A$38,'FX rates'!$B$2:$B$38))</f>
        <v>0</v>
      </c>
      <c r="AM1271" s="4"/>
      <c r="AN1271" s="4"/>
      <c r="AO1271" s="4"/>
      <c r="AP1271" s="32">
        <f t="shared" si="270"/>
        <v>9.478021978021979E-2</v>
      </c>
      <c r="AQ1271" s="32">
        <f t="shared" si="271"/>
        <v>0</v>
      </c>
      <c r="AR1271" s="24">
        <f t="shared" si="276"/>
        <v>2919411.0000000009</v>
      </c>
      <c r="AS1271" s="24" t="str">
        <f t="shared" si="277"/>
        <v>0</v>
      </c>
      <c r="AT1271" s="24">
        <f t="shared" si="278"/>
        <v>74500.314896454671</v>
      </c>
      <c r="AU1271" s="24">
        <f t="shared" si="279"/>
        <v>8277.8127662727347</v>
      </c>
    </row>
    <row r="1272" spans="1:47" x14ac:dyDescent="0.25">
      <c r="A1272" s="28" t="s">
        <v>14345</v>
      </c>
      <c r="B1272" s="28" t="s">
        <v>2393</v>
      </c>
      <c r="C1272" s="28" t="s">
        <v>2394</v>
      </c>
      <c r="D1272" s="28" t="s">
        <v>2395</v>
      </c>
      <c r="E1272" s="28" t="s">
        <v>2396</v>
      </c>
      <c r="F1272" s="29">
        <v>42150</v>
      </c>
      <c r="G1272" s="29">
        <v>44896</v>
      </c>
      <c r="H1272" s="28" t="s">
        <v>2397</v>
      </c>
      <c r="I1272" s="28" t="s">
        <v>16043</v>
      </c>
      <c r="J1272" s="28" t="s">
        <v>16048</v>
      </c>
      <c r="K1272" s="28" t="s">
        <v>2398</v>
      </c>
      <c r="L1272" s="27">
        <v>268620.00000000006</v>
      </c>
      <c r="M1272" s="27">
        <v>631620</v>
      </c>
      <c r="N1272" s="27">
        <v>0</v>
      </c>
      <c r="O1272" s="27">
        <v>0</v>
      </c>
      <c r="P1272" s="27">
        <f t="shared" si="266"/>
        <v>631620</v>
      </c>
      <c r="Q1272" s="27">
        <v>0</v>
      </c>
      <c r="R1272" s="27">
        <v>0</v>
      </c>
      <c r="S1272" s="27">
        <v>0</v>
      </c>
      <c r="T1272" s="27">
        <f t="shared" si="267"/>
        <v>0</v>
      </c>
      <c r="U1272" s="27">
        <v>550000</v>
      </c>
      <c r="V1272" s="27">
        <f t="shared" si="268"/>
        <v>1450240</v>
      </c>
      <c r="W1272" s="28" t="s">
        <v>2399</v>
      </c>
      <c r="X1272" s="27">
        <v>303540.60000000003</v>
      </c>
      <c r="Y1272" s="27">
        <f t="shared" si="272"/>
        <v>1320811.8</v>
      </c>
      <c r="Z1272" s="4" t="str" cm="1">
        <f t="array" ref="Z1272">_xlfn.IFS(YEARFRAC(F1272,G1272)&lt;1,"&lt;1 Year",YEARFRAC(F1272,G1272)&lt;=5,"1-5 Years",YEARFRAC(F1272,G1272)&gt;5,"&gt;5 Years")</f>
        <v>&gt;5 Years</v>
      </c>
      <c r="AA1272" s="24">
        <f>L1272*(_xlfn.XLOOKUP(K1272,'FX rates'!$A$2:$A$38,'FX rates'!$B$2:$B$38))</f>
        <v>268620.00000000006</v>
      </c>
      <c r="AB1272" s="24">
        <f>V1272*(_xlfn.XLOOKUP(K1272,'FX rates'!$A$2:$A$38,'FX rates'!$B$2:$B$38))</f>
        <v>1450240</v>
      </c>
      <c r="AC1272" s="24">
        <f>X1272*(_xlfn.XLOOKUP(W1272,'FX rates'!$A$2:$A$38,'FX rates'!$B$2:$B$38))</f>
        <v>303540.60000000003</v>
      </c>
      <c r="AD1272" s="24">
        <f>Y1272*(_xlfn.XLOOKUP(W1272,'FX rates'!$A$2:$A$38,'FX rates'!$B$2:$B$38))</f>
        <v>1320811.8</v>
      </c>
      <c r="AE1272" s="30">
        <f t="shared" si="273"/>
        <v>0.12999999999999989</v>
      </c>
      <c r="AF1272" s="31">
        <f t="shared" si="274"/>
        <v>34920.599999999977</v>
      </c>
      <c r="AG1272" s="23">
        <f t="shared" si="275"/>
        <v>1181620</v>
      </c>
      <c r="AH1272" s="35">
        <f t="shared" si="269"/>
        <v>1</v>
      </c>
      <c r="AI1272" s="23">
        <f>U1272*(_xlfn.XLOOKUP(K1272,'FX rates'!$A$2:$A$38,'FX rates'!$B$2:$B$38))</f>
        <v>550000</v>
      </c>
      <c r="AJ1272" s="23">
        <f>Q1272*(_xlfn.XLOOKUP(K1272,'FX rates'!$A$2:$A$38,'FX rates'!$B$2:$B$38))</f>
        <v>0</v>
      </c>
      <c r="AK1272" s="23">
        <f>R1272*(_xlfn.XLOOKUP(K1272,'FX rates'!$A$2:$A$38,'FX rates'!$B$2:$B$38))</f>
        <v>0</v>
      </c>
      <c r="AM1272" s="4"/>
      <c r="AN1272" s="4"/>
      <c r="AO1272" s="4"/>
      <c r="AP1272" s="32">
        <f t="shared" si="270"/>
        <v>2.3513513513513509</v>
      </c>
      <c r="AQ1272" s="32">
        <f t="shared" si="271"/>
        <v>0</v>
      </c>
      <c r="AR1272" s="24">
        <f t="shared" si="276"/>
        <v>1017271.2</v>
      </c>
      <c r="AS1272" s="24" t="str">
        <f t="shared" si="277"/>
        <v>0</v>
      </c>
      <c r="AT1272" s="24">
        <f t="shared" si="278"/>
        <v>1188730.6200000001</v>
      </c>
      <c r="AU1272" s="24">
        <f t="shared" si="279"/>
        <v>132081.17999999993</v>
      </c>
    </row>
    <row r="1273" spans="1:47" x14ac:dyDescent="0.25">
      <c r="A1273" s="28" t="s">
        <v>14346</v>
      </c>
      <c r="B1273" s="28" t="s">
        <v>2400</v>
      </c>
      <c r="C1273" s="28" t="s">
        <v>2401</v>
      </c>
      <c r="D1273" s="28" t="s">
        <v>2402</v>
      </c>
      <c r="E1273" s="28" t="s">
        <v>2403</v>
      </c>
      <c r="F1273" s="29">
        <v>42114</v>
      </c>
      <c r="G1273" s="29">
        <v>44896</v>
      </c>
      <c r="H1273" s="28" t="s">
        <v>2404</v>
      </c>
      <c r="I1273" s="28" t="s">
        <v>16049</v>
      </c>
      <c r="J1273" s="28" t="s">
        <v>16041</v>
      </c>
      <c r="K1273" s="28" t="s">
        <v>2405</v>
      </c>
      <c r="L1273" s="27">
        <v>142942.79999999999</v>
      </c>
      <c r="M1273" s="4">
        <v>0</v>
      </c>
      <c r="N1273" s="27">
        <v>0</v>
      </c>
      <c r="O1273" s="27">
        <v>0</v>
      </c>
      <c r="P1273" s="27">
        <f t="shared" si="266"/>
        <v>0</v>
      </c>
      <c r="Q1273" s="27">
        <v>0</v>
      </c>
      <c r="R1273" s="27">
        <v>0</v>
      </c>
      <c r="S1273" s="27">
        <v>0</v>
      </c>
      <c r="T1273" s="27">
        <f t="shared" si="267"/>
        <v>0</v>
      </c>
      <c r="U1273" s="27">
        <v>0</v>
      </c>
      <c r="V1273" s="27">
        <f t="shared" si="268"/>
        <v>142942.79999999999</v>
      </c>
      <c r="W1273" s="28" t="s">
        <v>2406</v>
      </c>
      <c r="X1273" s="27">
        <v>151519.36799999999</v>
      </c>
      <c r="Y1273" s="27">
        <f t="shared" si="272"/>
        <v>303038.73599999998</v>
      </c>
      <c r="Z1273" s="4" t="str" cm="1">
        <f t="array" ref="Z1273">_xlfn.IFS(YEARFRAC(F1273,G1273)&lt;1,"&lt;1 Year",YEARFRAC(F1273,G1273)&lt;=5,"1-5 Years",YEARFRAC(F1273,G1273)&gt;5,"&gt;5 Years")</f>
        <v>&gt;5 Years</v>
      </c>
      <c r="AA1273" s="24">
        <f>L1273*(_xlfn.XLOOKUP(K1273,'FX rates'!$A$2:$A$38,'FX rates'!$B$2:$B$38))</f>
        <v>142942.79999999999</v>
      </c>
      <c r="AB1273" s="24">
        <f>V1273*(_xlfn.XLOOKUP(K1273,'FX rates'!$A$2:$A$38,'FX rates'!$B$2:$B$38))</f>
        <v>142942.79999999999</v>
      </c>
      <c r="AC1273" s="24">
        <f>X1273*(_xlfn.XLOOKUP(W1273,'FX rates'!$A$2:$A$38,'FX rates'!$B$2:$B$38))</f>
        <v>151519.36799999999</v>
      </c>
      <c r="AD1273" s="24">
        <f>Y1273*(_xlfn.XLOOKUP(W1273,'FX rates'!$A$2:$A$38,'FX rates'!$B$2:$B$38))</f>
        <v>303038.73599999998</v>
      </c>
      <c r="AE1273" s="30">
        <f t="shared" si="273"/>
        <v>0.06</v>
      </c>
      <c r="AF1273" s="31">
        <f t="shared" si="274"/>
        <v>8576.5679999999993</v>
      </c>
      <c r="AG1273" s="23">
        <f t="shared" si="275"/>
        <v>0</v>
      </c>
      <c r="AH1273" s="35">
        <f t="shared" si="269"/>
        <v>1</v>
      </c>
      <c r="AI1273" s="23">
        <f>U1273*(_xlfn.XLOOKUP(K1273,'FX rates'!$A$2:$A$38,'FX rates'!$B$2:$B$38))</f>
        <v>0</v>
      </c>
      <c r="AJ1273" s="23">
        <f>Q1273*(_xlfn.XLOOKUP(K1273,'FX rates'!$A$2:$A$38,'FX rates'!$B$2:$B$38))</f>
        <v>0</v>
      </c>
      <c r="AK1273" s="23">
        <f>R1273*(_xlfn.XLOOKUP(K1273,'FX rates'!$A$2:$A$38,'FX rates'!$B$2:$B$38))</f>
        <v>0</v>
      </c>
      <c r="AM1273" s="4"/>
      <c r="AN1273" s="4"/>
      <c r="AO1273" s="4"/>
      <c r="AP1273" s="32">
        <f t="shared" si="270"/>
        <v>0</v>
      </c>
      <c r="AQ1273" s="32">
        <f t="shared" si="271"/>
        <v>0</v>
      </c>
      <c r="AR1273" s="24">
        <f t="shared" si="276"/>
        <v>151519.36799999999</v>
      </c>
      <c r="AS1273" s="24" t="str">
        <f t="shared" si="277"/>
        <v>0</v>
      </c>
      <c r="AT1273" s="24">
        <f t="shared" si="278"/>
        <v>272734.86239999998</v>
      </c>
      <c r="AU1273" s="24">
        <f t="shared" si="279"/>
        <v>30303.873599999992</v>
      </c>
    </row>
    <row r="1274" spans="1:47" x14ac:dyDescent="0.25">
      <c r="A1274" s="28" t="s">
        <v>14347</v>
      </c>
      <c r="B1274" s="28" t="s">
        <v>2407</v>
      </c>
      <c r="C1274" s="28" t="s">
        <v>2408</v>
      </c>
      <c r="D1274" s="28" t="s">
        <v>2409</v>
      </c>
      <c r="E1274" s="28" t="s">
        <v>2410</v>
      </c>
      <c r="F1274" s="29">
        <v>42100</v>
      </c>
      <c r="G1274" s="29">
        <v>44896</v>
      </c>
      <c r="H1274" s="28" t="s">
        <v>2411</v>
      </c>
      <c r="I1274" s="28" t="s">
        <v>16040</v>
      </c>
      <c r="J1274" s="28" t="s">
        <v>16046</v>
      </c>
      <c r="K1274" s="28" t="s">
        <v>2412</v>
      </c>
      <c r="L1274" s="27">
        <v>272250.00000000006</v>
      </c>
      <c r="M1274" s="27">
        <v>211200.00000000003</v>
      </c>
      <c r="N1274" s="27">
        <v>2163000</v>
      </c>
      <c r="O1274" s="27">
        <v>0</v>
      </c>
      <c r="P1274" s="27">
        <f t="shared" si="266"/>
        <v>2374200</v>
      </c>
      <c r="Q1274" s="27">
        <v>0</v>
      </c>
      <c r="R1274" s="27">
        <v>0</v>
      </c>
      <c r="S1274" s="27">
        <v>0</v>
      </c>
      <c r="T1274" s="27">
        <f t="shared" si="267"/>
        <v>0</v>
      </c>
      <c r="U1274" s="27">
        <v>103000</v>
      </c>
      <c r="V1274" s="27">
        <f t="shared" si="268"/>
        <v>2749450</v>
      </c>
      <c r="W1274" s="28" t="s">
        <v>2413</v>
      </c>
      <c r="X1274" s="27">
        <v>277695.00000000006</v>
      </c>
      <c r="Y1274" s="27">
        <f t="shared" si="272"/>
        <v>770814.00000000012</v>
      </c>
      <c r="Z1274" s="4" t="str" cm="1">
        <f t="array" ref="Z1274">_xlfn.IFS(YEARFRAC(F1274,G1274)&lt;1,"&lt;1 Year",YEARFRAC(F1274,G1274)&lt;=5,"1-5 Years",YEARFRAC(F1274,G1274)&gt;5,"&gt;5 Years")</f>
        <v>&gt;5 Years</v>
      </c>
      <c r="AA1274" s="24">
        <f>L1274*(_xlfn.XLOOKUP(K1274,'FX rates'!$A$2:$A$38,'FX rates'!$B$2:$B$38))</f>
        <v>272250.00000000006</v>
      </c>
      <c r="AB1274" s="24">
        <f>V1274*(_xlfn.XLOOKUP(K1274,'FX rates'!$A$2:$A$38,'FX rates'!$B$2:$B$38))</f>
        <v>2749450</v>
      </c>
      <c r="AC1274" s="24">
        <f>X1274*(_xlfn.XLOOKUP(W1274,'FX rates'!$A$2:$A$38,'FX rates'!$B$2:$B$38))</f>
        <v>277695.00000000006</v>
      </c>
      <c r="AD1274" s="24">
        <f>Y1274*(_xlfn.XLOOKUP(W1274,'FX rates'!$A$2:$A$38,'FX rates'!$B$2:$B$38))</f>
        <v>770814.00000000012</v>
      </c>
      <c r="AE1274" s="30">
        <f t="shared" si="273"/>
        <v>1.9999999999999997E-2</v>
      </c>
      <c r="AF1274" s="31">
        <f t="shared" si="274"/>
        <v>5445</v>
      </c>
      <c r="AG1274" s="23">
        <f t="shared" si="275"/>
        <v>2477200</v>
      </c>
      <c r="AH1274" s="35">
        <f t="shared" si="269"/>
        <v>1</v>
      </c>
      <c r="AI1274" s="23">
        <f>U1274*(_xlfn.XLOOKUP(K1274,'FX rates'!$A$2:$A$38,'FX rates'!$B$2:$B$38))</f>
        <v>103000</v>
      </c>
      <c r="AJ1274" s="23">
        <f>Q1274*(_xlfn.XLOOKUP(K1274,'FX rates'!$A$2:$A$38,'FX rates'!$B$2:$B$38))</f>
        <v>0</v>
      </c>
      <c r="AK1274" s="23">
        <f>R1274*(_xlfn.XLOOKUP(K1274,'FX rates'!$A$2:$A$38,'FX rates'!$B$2:$B$38))</f>
        <v>0</v>
      </c>
      <c r="AM1274" s="4"/>
      <c r="AN1274" s="4"/>
      <c r="AO1274" s="4"/>
      <c r="AP1274" s="32">
        <f t="shared" si="270"/>
        <v>0.77575757575757565</v>
      </c>
      <c r="AQ1274" s="32">
        <f t="shared" si="271"/>
        <v>0</v>
      </c>
      <c r="AR1274" s="24">
        <f t="shared" si="276"/>
        <v>493119.00000000006</v>
      </c>
      <c r="AS1274" s="24" t="str">
        <f t="shared" si="277"/>
        <v>0</v>
      </c>
      <c r="AT1274" s="24">
        <f t="shared" si="278"/>
        <v>693732.60000000009</v>
      </c>
      <c r="AU1274" s="24">
        <f t="shared" si="279"/>
        <v>77081.400000000023</v>
      </c>
    </row>
    <row r="1275" spans="1:47" x14ac:dyDescent="0.25">
      <c r="A1275" s="28" t="s">
        <v>14348</v>
      </c>
      <c r="B1275" s="28" t="s">
        <v>2414</v>
      </c>
      <c r="C1275" s="28" t="s">
        <v>2415</v>
      </c>
      <c r="D1275" s="28" t="s">
        <v>2416</v>
      </c>
      <c r="E1275" s="28" t="s">
        <v>2417</v>
      </c>
      <c r="F1275" s="29">
        <v>42100</v>
      </c>
      <c r="G1275" s="29">
        <v>44896</v>
      </c>
      <c r="H1275" s="28" t="s">
        <v>2418</v>
      </c>
      <c r="I1275" s="28" t="s">
        <v>16037</v>
      </c>
      <c r="J1275" s="28" t="s">
        <v>16050</v>
      </c>
      <c r="K1275" s="28" t="s">
        <v>2419</v>
      </c>
      <c r="L1275" s="27">
        <v>255420.00000000006</v>
      </c>
      <c r="M1275" s="27">
        <v>215600.00000000003</v>
      </c>
      <c r="N1275" s="27">
        <v>1017600</v>
      </c>
      <c r="O1275" s="27">
        <v>0</v>
      </c>
      <c r="P1275" s="27">
        <f t="shared" si="266"/>
        <v>1233200</v>
      </c>
      <c r="Q1275" s="27">
        <v>0</v>
      </c>
      <c r="R1275" s="27">
        <v>0</v>
      </c>
      <c r="S1275" s="27">
        <v>0</v>
      </c>
      <c r="T1275" s="27">
        <f t="shared" si="267"/>
        <v>0</v>
      </c>
      <c r="U1275" s="27">
        <v>112000.00000000001</v>
      </c>
      <c r="V1275" s="27">
        <f t="shared" si="268"/>
        <v>1600620</v>
      </c>
      <c r="W1275" s="28" t="s">
        <v>2420</v>
      </c>
      <c r="X1275" s="27">
        <v>275853.60000000009</v>
      </c>
      <c r="Y1275" s="27">
        <f t="shared" si="272"/>
        <v>784555.20000000019</v>
      </c>
      <c r="Z1275" s="4" t="str" cm="1">
        <f t="array" ref="Z1275">_xlfn.IFS(YEARFRAC(F1275,G1275)&lt;1,"&lt;1 Year",YEARFRAC(F1275,G1275)&lt;=5,"1-5 Years",YEARFRAC(F1275,G1275)&gt;5,"&gt;5 Years")</f>
        <v>&gt;5 Years</v>
      </c>
      <c r="AA1275" s="24">
        <f>L1275*(_xlfn.XLOOKUP(K1275,'FX rates'!$A$2:$A$38,'FX rates'!$B$2:$B$38))</f>
        <v>255420.00000000006</v>
      </c>
      <c r="AB1275" s="24">
        <f>V1275*(_xlfn.XLOOKUP(K1275,'FX rates'!$A$2:$A$38,'FX rates'!$B$2:$B$38))</f>
        <v>1600620</v>
      </c>
      <c r="AC1275" s="24">
        <f>X1275*(_xlfn.XLOOKUP(W1275,'FX rates'!$A$2:$A$38,'FX rates'!$B$2:$B$38))</f>
        <v>275853.60000000009</v>
      </c>
      <c r="AD1275" s="24">
        <f>Y1275*(_xlfn.XLOOKUP(W1275,'FX rates'!$A$2:$A$38,'FX rates'!$B$2:$B$38))</f>
        <v>784555.20000000019</v>
      </c>
      <c r="AE1275" s="30">
        <f t="shared" si="273"/>
        <v>8.0000000000000113E-2</v>
      </c>
      <c r="AF1275" s="31">
        <f t="shared" si="274"/>
        <v>20433.600000000035</v>
      </c>
      <c r="AG1275" s="23">
        <f t="shared" si="275"/>
        <v>1345200</v>
      </c>
      <c r="AH1275" s="35">
        <f t="shared" si="269"/>
        <v>1</v>
      </c>
      <c r="AI1275" s="23">
        <f>U1275*(_xlfn.XLOOKUP(K1275,'FX rates'!$A$2:$A$38,'FX rates'!$B$2:$B$38))</f>
        <v>112000.00000000001</v>
      </c>
      <c r="AJ1275" s="23">
        <f>Q1275*(_xlfn.XLOOKUP(K1275,'FX rates'!$A$2:$A$38,'FX rates'!$B$2:$B$38))</f>
        <v>0</v>
      </c>
      <c r="AK1275" s="23">
        <f>R1275*(_xlfn.XLOOKUP(K1275,'FX rates'!$A$2:$A$38,'FX rates'!$B$2:$B$38))</f>
        <v>0</v>
      </c>
      <c r="AM1275" s="4"/>
      <c r="AN1275" s="4"/>
      <c r="AO1275" s="4"/>
      <c r="AP1275" s="32">
        <f t="shared" si="270"/>
        <v>0.84409991386735561</v>
      </c>
      <c r="AQ1275" s="32">
        <f t="shared" si="271"/>
        <v>0</v>
      </c>
      <c r="AR1275" s="24">
        <f t="shared" si="276"/>
        <v>508701.60000000009</v>
      </c>
      <c r="AS1275" s="24" t="str">
        <f t="shared" si="277"/>
        <v>0</v>
      </c>
      <c r="AT1275" s="24">
        <f t="shared" si="278"/>
        <v>706099.68000000017</v>
      </c>
      <c r="AU1275" s="24">
        <f t="shared" si="279"/>
        <v>78455.520000000019</v>
      </c>
    </row>
    <row r="1276" spans="1:47" x14ac:dyDescent="0.25">
      <c r="A1276" s="28" t="s">
        <v>14349</v>
      </c>
      <c r="B1276" s="28" t="s">
        <v>2421</v>
      </c>
      <c r="C1276" s="28" t="s">
        <v>2422</v>
      </c>
      <c r="D1276" s="28" t="s">
        <v>2423</v>
      </c>
      <c r="E1276" s="28" t="s">
        <v>2424</v>
      </c>
      <c r="F1276" s="29">
        <v>42100</v>
      </c>
      <c r="G1276" s="29">
        <v>44896</v>
      </c>
      <c r="H1276" s="28" t="s">
        <v>2425</v>
      </c>
      <c r="I1276" s="28" t="s">
        <v>16049</v>
      </c>
      <c r="J1276" s="28" t="s">
        <v>16037</v>
      </c>
      <c r="K1276" s="28" t="s">
        <v>2426</v>
      </c>
      <c r="L1276" s="27">
        <v>80599.75</v>
      </c>
      <c r="M1276" s="27">
        <v>14701.500000000002</v>
      </c>
      <c r="N1276" s="27">
        <v>0</v>
      </c>
      <c r="O1276" s="27">
        <v>0</v>
      </c>
      <c r="P1276" s="27">
        <f t="shared" si="266"/>
        <v>14701.500000000002</v>
      </c>
      <c r="Q1276" s="27">
        <v>0</v>
      </c>
      <c r="R1276" s="27">
        <v>0</v>
      </c>
      <c r="S1276" s="27">
        <v>0</v>
      </c>
      <c r="T1276" s="27">
        <f t="shared" si="267"/>
        <v>0</v>
      </c>
      <c r="U1276" s="27">
        <v>0</v>
      </c>
      <c r="V1276" s="27">
        <f t="shared" si="268"/>
        <v>95301.25</v>
      </c>
      <c r="W1276" s="28" t="s">
        <v>2427</v>
      </c>
      <c r="X1276" s="27">
        <v>92689.712499999994</v>
      </c>
      <c r="Y1276" s="27">
        <f t="shared" si="272"/>
        <v>202286.14999999997</v>
      </c>
      <c r="Z1276" s="4" t="str" cm="1">
        <f t="array" ref="Z1276">_xlfn.IFS(YEARFRAC(F1276,G1276)&lt;1,"&lt;1 Year",YEARFRAC(F1276,G1276)&lt;=5,"1-5 Years",YEARFRAC(F1276,G1276)&gt;5,"&gt;5 Years")</f>
        <v>&gt;5 Years</v>
      </c>
      <c r="AA1276" s="24">
        <f>L1276*(_xlfn.XLOOKUP(K1276,'FX rates'!$A$2:$A$38,'FX rates'!$B$2:$B$38))</f>
        <v>80599.75</v>
      </c>
      <c r="AB1276" s="24">
        <f>V1276*(_xlfn.XLOOKUP(K1276,'FX rates'!$A$2:$A$38,'FX rates'!$B$2:$B$38))</f>
        <v>95301.25</v>
      </c>
      <c r="AC1276" s="24">
        <f>X1276*(_xlfn.XLOOKUP(W1276,'FX rates'!$A$2:$A$38,'FX rates'!$B$2:$B$38))</f>
        <v>92689.712499999994</v>
      </c>
      <c r="AD1276" s="24">
        <f>Y1276*(_xlfn.XLOOKUP(W1276,'FX rates'!$A$2:$A$38,'FX rates'!$B$2:$B$38))</f>
        <v>202286.14999999997</v>
      </c>
      <c r="AE1276" s="30">
        <f t="shared" si="273"/>
        <v>0.14999999999999994</v>
      </c>
      <c r="AF1276" s="31">
        <f t="shared" si="274"/>
        <v>12089.962499999994</v>
      </c>
      <c r="AG1276" s="23">
        <f t="shared" si="275"/>
        <v>14701.5</v>
      </c>
      <c r="AH1276" s="35">
        <f t="shared" si="269"/>
        <v>1</v>
      </c>
      <c r="AI1276" s="23">
        <f>U1276*(_xlfn.XLOOKUP(K1276,'FX rates'!$A$2:$A$38,'FX rates'!$B$2:$B$38))</f>
        <v>0</v>
      </c>
      <c r="AJ1276" s="23">
        <f>Q1276*(_xlfn.XLOOKUP(K1276,'FX rates'!$A$2:$A$38,'FX rates'!$B$2:$B$38))</f>
        <v>0</v>
      </c>
      <c r="AK1276" s="23">
        <f>R1276*(_xlfn.XLOOKUP(K1276,'FX rates'!$A$2:$A$38,'FX rates'!$B$2:$B$38))</f>
        <v>0</v>
      </c>
      <c r="AM1276" s="4"/>
      <c r="AN1276" s="4"/>
      <c r="AO1276" s="4"/>
      <c r="AP1276" s="32">
        <f t="shared" si="270"/>
        <v>0.18240131017776112</v>
      </c>
      <c r="AQ1276" s="32">
        <f t="shared" si="271"/>
        <v>0</v>
      </c>
      <c r="AR1276" s="24">
        <f t="shared" si="276"/>
        <v>109596.43749999999</v>
      </c>
      <c r="AS1276" s="24" t="str">
        <f t="shared" si="277"/>
        <v>0</v>
      </c>
      <c r="AT1276" s="24">
        <f t="shared" si="278"/>
        <v>182057.53499999997</v>
      </c>
      <c r="AU1276" s="24">
        <f t="shared" si="279"/>
        <v>20228.614999999991</v>
      </c>
    </row>
    <row r="1277" spans="1:47" x14ac:dyDescent="0.25">
      <c r="A1277" s="28" t="s">
        <v>14350</v>
      </c>
      <c r="B1277" s="28" t="s">
        <v>2428</v>
      </c>
      <c r="C1277" s="28" t="s">
        <v>2429</v>
      </c>
      <c r="D1277" s="28" t="s">
        <v>2430</v>
      </c>
      <c r="E1277" s="28" t="s">
        <v>2431</v>
      </c>
      <c r="F1277" s="29">
        <v>42100</v>
      </c>
      <c r="G1277" s="29">
        <v>44896</v>
      </c>
      <c r="H1277" s="28" t="s">
        <v>2432</v>
      </c>
      <c r="I1277" s="28" t="s">
        <v>16055</v>
      </c>
      <c r="J1277" s="28" t="s">
        <v>16036</v>
      </c>
      <c r="K1277" s="28" t="s">
        <v>2433</v>
      </c>
      <c r="L1277" s="27">
        <v>174900</v>
      </c>
      <c r="M1277" s="27">
        <v>71071</v>
      </c>
      <c r="N1277" s="27">
        <v>0</v>
      </c>
      <c r="O1277" s="27">
        <v>0</v>
      </c>
      <c r="P1277" s="27">
        <f t="shared" si="266"/>
        <v>71071</v>
      </c>
      <c r="Q1277" s="27">
        <v>0</v>
      </c>
      <c r="R1277" s="27">
        <v>0</v>
      </c>
      <c r="S1277" s="27">
        <v>0</v>
      </c>
      <c r="T1277" s="27">
        <f t="shared" si="267"/>
        <v>0</v>
      </c>
      <c r="U1277" s="27">
        <v>0</v>
      </c>
      <c r="V1277" s="27">
        <f t="shared" si="268"/>
        <v>245971</v>
      </c>
      <c r="W1277" s="28" t="s">
        <v>2434</v>
      </c>
      <c r="X1277" s="27">
        <v>183645</v>
      </c>
      <c r="Y1277" s="27">
        <f t="shared" si="272"/>
        <v>441914.55</v>
      </c>
      <c r="Z1277" s="4" t="str" cm="1">
        <f t="array" ref="Z1277">_xlfn.IFS(YEARFRAC(F1277,G1277)&lt;1,"&lt;1 Year",YEARFRAC(F1277,G1277)&lt;=5,"1-5 Years",YEARFRAC(F1277,G1277)&gt;5,"&gt;5 Years")</f>
        <v>&gt;5 Years</v>
      </c>
      <c r="AA1277" s="24">
        <f>L1277*(_xlfn.XLOOKUP(K1277,'FX rates'!$A$2:$A$38,'FX rates'!$B$2:$B$38))</f>
        <v>174900</v>
      </c>
      <c r="AB1277" s="24">
        <f>V1277*(_xlfn.XLOOKUP(K1277,'FX rates'!$A$2:$A$38,'FX rates'!$B$2:$B$38))</f>
        <v>245971</v>
      </c>
      <c r="AC1277" s="24">
        <f>X1277*(_xlfn.XLOOKUP(W1277,'FX rates'!$A$2:$A$38,'FX rates'!$B$2:$B$38))</f>
        <v>183645</v>
      </c>
      <c r="AD1277" s="24">
        <f>Y1277*(_xlfn.XLOOKUP(W1277,'FX rates'!$A$2:$A$38,'FX rates'!$B$2:$B$38))</f>
        <v>441914.55</v>
      </c>
      <c r="AE1277" s="30">
        <f t="shared" si="273"/>
        <v>0.05</v>
      </c>
      <c r="AF1277" s="31">
        <f t="shared" si="274"/>
        <v>8745</v>
      </c>
      <c r="AG1277" s="23">
        <f t="shared" si="275"/>
        <v>71071</v>
      </c>
      <c r="AH1277" s="35">
        <f t="shared" si="269"/>
        <v>1</v>
      </c>
      <c r="AI1277" s="23">
        <f>U1277*(_xlfn.XLOOKUP(K1277,'FX rates'!$A$2:$A$38,'FX rates'!$B$2:$B$38))</f>
        <v>0</v>
      </c>
      <c r="AJ1277" s="23">
        <f>Q1277*(_xlfn.XLOOKUP(K1277,'FX rates'!$A$2:$A$38,'FX rates'!$B$2:$B$38))</f>
        <v>0</v>
      </c>
      <c r="AK1277" s="23">
        <f>R1277*(_xlfn.XLOOKUP(K1277,'FX rates'!$A$2:$A$38,'FX rates'!$B$2:$B$38))</f>
        <v>0</v>
      </c>
      <c r="AM1277" s="4"/>
      <c r="AN1277" s="4"/>
      <c r="AO1277" s="4"/>
      <c r="AP1277" s="32">
        <f t="shared" si="270"/>
        <v>0.40635220125786164</v>
      </c>
      <c r="AQ1277" s="32">
        <f t="shared" si="271"/>
        <v>0</v>
      </c>
      <c r="AR1277" s="24">
        <f t="shared" si="276"/>
        <v>258269.55</v>
      </c>
      <c r="AS1277" s="24" t="str">
        <f t="shared" si="277"/>
        <v>0</v>
      </c>
      <c r="AT1277" s="24">
        <f t="shared" si="278"/>
        <v>397723.09499999997</v>
      </c>
      <c r="AU1277" s="24">
        <f t="shared" si="279"/>
        <v>44191.455000000016</v>
      </c>
    </row>
    <row r="1278" spans="1:47" x14ac:dyDescent="0.25">
      <c r="A1278" s="28" t="s">
        <v>14351</v>
      </c>
      <c r="B1278" s="28" t="s">
        <v>2435</v>
      </c>
      <c r="C1278" s="28" t="s">
        <v>2436</v>
      </c>
      <c r="D1278" s="28" t="s">
        <v>2437</v>
      </c>
      <c r="E1278" s="28" t="s">
        <v>2438</v>
      </c>
      <c r="F1278" s="29">
        <v>42142</v>
      </c>
      <c r="G1278" s="29">
        <v>44896</v>
      </c>
      <c r="H1278" s="28" t="s">
        <v>2439</v>
      </c>
      <c r="I1278" s="28" t="s">
        <v>16046</v>
      </c>
      <c r="J1278" s="28" t="s">
        <v>16052</v>
      </c>
      <c r="K1278" s="28" t="s">
        <v>2440</v>
      </c>
      <c r="L1278" s="27">
        <v>155540</v>
      </c>
      <c r="M1278" s="27">
        <v>136125</v>
      </c>
      <c r="N1278" s="27">
        <v>218000.00000000003</v>
      </c>
      <c r="O1278" s="27">
        <v>0</v>
      </c>
      <c r="P1278" s="27">
        <f t="shared" si="266"/>
        <v>354125</v>
      </c>
      <c r="Q1278" s="27">
        <v>0</v>
      </c>
      <c r="R1278" s="27">
        <v>0</v>
      </c>
      <c r="S1278" s="27">
        <v>0</v>
      </c>
      <c r="T1278" s="27">
        <f t="shared" si="267"/>
        <v>0</v>
      </c>
      <c r="U1278" s="27">
        <v>0</v>
      </c>
      <c r="V1278" s="27">
        <f t="shared" si="268"/>
        <v>509665</v>
      </c>
      <c r="W1278" s="28" t="s">
        <v>2441</v>
      </c>
      <c r="X1278" s="27">
        <v>178871</v>
      </c>
      <c r="Y1278" s="27">
        <f t="shared" si="272"/>
        <v>514285.75</v>
      </c>
      <c r="Z1278" s="4" t="str" cm="1">
        <f t="array" ref="Z1278">_xlfn.IFS(YEARFRAC(F1278,G1278)&lt;1,"&lt;1 Year",YEARFRAC(F1278,G1278)&lt;=5,"1-5 Years",YEARFRAC(F1278,G1278)&gt;5,"&gt;5 Years")</f>
        <v>&gt;5 Years</v>
      </c>
      <c r="AA1278" s="24">
        <f>L1278*(_xlfn.XLOOKUP(K1278,'FX rates'!$A$2:$A$38,'FX rates'!$B$2:$B$38))</f>
        <v>155540</v>
      </c>
      <c r="AB1278" s="24">
        <f>V1278*(_xlfn.XLOOKUP(K1278,'FX rates'!$A$2:$A$38,'FX rates'!$B$2:$B$38))</f>
        <v>509665</v>
      </c>
      <c r="AC1278" s="24">
        <f>X1278*(_xlfn.XLOOKUP(W1278,'FX rates'!$A$2:$A$38,'FX rates'!$B$2:$B$38))</f>
        <v>178871</v>
      </c>
      <c r="AD1278" s="24">
        <f>Y1278*(_xlfn.XLOOKUP(W1278,'FX rates'!$A$2:$A$38,'FX rates'!$B$2:$B$38))</f>
        <v>514285.75</v>
      </c>
      <c r="AE1278" s="30">
        <f t="shared" si="273"/>
        <v>0.15</v>
      </c>
      <c r="AF1278" s="31">
        <f t="shared" si="274"/>
        <v>23331</v>
      </c>
      <c r="AG1278" s="23">
        <f t="shared" si="275"/>
        <v>354125</v>
      </c>
      <c r="AH1278" s="35">
        <f t="shared" si="269"/>
        <v>1</v>
      </c>
      <c r="AI1278" s="23">
        <f>U1278*(_xlfn.XLOOKUP(K1278,'FX rates'!$A$2:$A$38,'FX rates'!$B$2:$B$38))</f>
        <v>0</v>
      </c>
      <c r="AJ1278" s="23">
        <f>Q1278*(_xlfn.XLOOKUP(K1278,'FX rates'!$A$2:$A$38,'FX rates'!$B$2:$B$38))</f>
        <v>0</v>
      </c>
      <c r="AK1278" s="23">
        <f>R1278*(_xlfn.XLOOKUP(K1278,'FX rates'!$A$2:$A$38,'FX rates'!$B$2:$B$38))</f>
        <v>0</v>
      </c>
      <c r="AM1278" s="4"/>
      <c r="AN1278" s="4"/>
      <c r="AO1278" s="4"/>
      <c r="AP1278" s="32">
        <f t="shared" si="270"/>
        <v>0.87517680339462522</v>
      </c>
      <c r="AQ1278" s="32">
        <f t="shared" si="271"/>
        <v>0</v>
      </c>
      <c r="AR1278" s="24">
        <f t="shared" si="276"/>
        <v>335414.75</v>
      </c>
      <c r="AS1278" s="24" t="str">
        <f t="shared" si="277"/>
        <v>0</v>
      </c>
      <c r="AT1278" s="24">
        <f t="shared" si="278"/>
        <v>462857.17499999999</v>
      </c>
      <c r="AU1278" s="24">
        <f t="shared" si="279"/>
        <v>51428.575000000012</v>
      </c>
    </row>
    <row r="1279" spans="1:47" x14ac:dyDescent="0.25">
      <c r="A1279" s="28" t="s">
        <v>14352</v>
      </c>
      <c r="B1279" s="28" t="s">
        <v>2442</v>
      </c>
      <c r="C1279" s="28" t="s">
        <v>2443</v>
      </c>
      <c r="D1279" s="28" t="s">
        <v>2444</v>
      </c>
      <c r="E1279" s="28" t="s">
        <v>2445</v>
      </c>
      <c r="F1279" s="29">
        <v>42184</v>
      </c>
      <c r="G1279" s="29">
        <v>44896</v>
      </c>
      <c r="H1279" s="28" t="s">
        <v>2446</v>
      </c>
      <c r="I1279" s="28" t="s">
        <v>16037</v>
      </c>
      <c r="J1279" s="28" t="s">
        <v>16051</v>
      </c>
      <c r="K1279" s="28" t="s">
        <v>2447</v>
      </c>
      <c r="L1279" s="27">
        <v>253055.00000000006</v>
      </c>
      <c r="M1279" s="27">
        <v>211200.00000000003</v>
      </c>
      <c r="N1279" s="27">
        <v>1224300</v>
      </c>
      <c r="O1279" s="27">
        <v>0</v>
      </c>
      <c r="P1279" s="27">
        <f t="shared" si="266"/>
        <v>1435500</v>
      </c>
      <c r="Q1279" s="27">
        <v>0</v>
      </c>
      <c r="R1279" s="27">
        <v>0</v>
      </c>
      <c r="S1279" s="27">
        <v>0</v>
      </c>
      <c r="T1279" s="27">
        <f t="shared" si="267"/>
        <v>0</v>
      </c>
      <c r="U1279" s="27">
        <v>0</v>
      </c>
      <c r="V1279" s="27">
        <f t="shared" si="268"/>
        <v>1688555</v>
      </c>
      <c r="W1279" s="28" t="s">
        <v>2448</v>
      </c>
      <c r="X1279" s="27">
        <v>288482.70000000007</v>
      </c>
      <c r="Y1279" s="27">
        <f t="shared" si="272"/>
        <v>817733.40000000014</v>
      </c>
      <c r="Z1279" s="4" t="str" cm="1">
        <f t="array" ref="Z1279">_xlfn.IFS(YEARFRAC(F1279,G1279)&lt;1,"&lt;1 Year",YEARFRAC(F1279,G1279)&lt;=5,"1-5 Years",YEARFRAC(F1279,G1279)&gt;5,"&gt;5 Years")</f>
        <v>&gt;5 Years</v>
      </c>
      <c r="AA1279" s="24">
        <f>L1279*(_xlfn.XLOOKUP(K1279,'FX rates'!$A$2:$A$38,'FX rates'!$B$2:$B$38))</f>
        <v>253055.00000000006</v>
      </c>
      <c r="AB1279" s="24">
        <f>V1279*(_xlfn.XLOOKUP(K1279,'FX rates'!$A$2:$A$38,'FX rates'!$B$2:$B$38))</f>
        <v>1688555</v>
      </c>
      <c r="AC1279" s="24">
        <f>X1279*(_xlfn.XLOOKUP(W1279,'FX rates'!$A$2:$A$38,'FX rates'!$B$2:$B$38))</f>
        <v>288482.70000000007</v>
      </c>
      <c r="AD1279" s="24">
        <f>Y1279*(_xlfn.XLOOKUP(W1279,'FX rates'!$A$2:$A$38,'FX rates'!$B$2:$B$38))</f>
        <v>817733.40000000014</v>
      </c>
      <c r="AE1279" s="30">
        <f t="shared" si="273"/>
        <v>0.14000000000000001</v>
      </c>
      <c r="AF1279" s="31">
        <f t="shared" si="274"/>
        <v>35427.700000000012</v>
      </c>
      <c r="AG1279" s="23">
        <f t="shared" si="275"/>
        <v>1435500</v>
      </c>
      <c r="AH1279" s="35">
        <f t="shared" si="269"/>
        <v>1</v>
      </c>
      <c r="AI1279" s="23">
        <f>U1279*(_xlfn.XLOOKUP(K1279,'FX rates'!$A$2:$A$38,'FX rates'!$B$2:$B$38))</f>
        <v>0</v>
      </c>
      <c r="AJ1279" s="23">
        <f>Q1279*(_xlfn.XLOOKUP(K1279,'FX rates'!$A$2:$A$38,'FX rates'!$B$2:$B$38))</f>
        <v>0</v>
      </c>
      <c r="AK1279" s="23">
        <f>R1279*(_xlfn.XLOOKUP(K1279,'FX rates'!$A$2:$A$38,'FX rates'!$B$2:$B$38))</f>
        <v>0</v>
      </c>
      <c r="AM1279" s="4"/>
      <c r="AN1279" s="4"/>
      <c r="AO1279" s="4"/>
      <c r="AP1279" s="32">
        <f t="shared" si="270"/>
        <v>0.83460117365790043</v>
      </c>
      <c r="AQ1279" s="32">
        <f t="shared" si="271"/>
        <v>0</v>
      </c>
      <c r="AR1279" s="24">
        <f t="shared" si="276"/>
        <v>529250.70000000007</v>
      </c>
      <c r="AS1279" s="24" t="str">
        <f t="shared" si="277"/>
        <v>0</v>
      </c>
      <c r="AT1279" s="24">
        <f t="shared" si="278"/>
        <v>735960.06000000017</v>
      </c>
      <c r="AU1279" s="24">
        <f t="shared" si="279"/>
        <v>81773.339999999967</v>
      </c>
    </row>
    <row r="1280" spans="1:47" x14ac:dyDescent="0.25">
      <c r="A1280" s="28" t="s">
        <v>14353</v>
      </c>
      <c r="B1280" s="28" t="s">
        <v>2449</v>
      </c>
      <c r="C1280" s="28" t="s">
        <v>2450</v>
      </c>
      <c r="D1280" s="28" t="s">
        <v>2451</v>
      </c>
      <c r="E1280" s="28" t="s">
        <v>2452</v>
      </c>
      <c r="F1280" s="29">
        <v>42107</v>
      </c>
      <c r="G1280" s="29">
        <v>44896</v>
      </c>
      <c r="H1280" s="28" t="s">
        <v>2453</v>
      </c>
      <c r="I1280" s="28" t="s">
        <v>16050</v>
      </c>
      <c r="J1280" s="28" t="s">
        <v>16057</v>
      </c>
      <c r="K1280" s="28" t="s">
        <v>2454</v>
      </c>
      <c r="L1280" s="27">
        <v>188100.00000000003</v>
      </c>
      <c r="M1280" s="27">
        <v>75075</v>
      </c>
      <c r="N1280" s="27">
        <v>0</v>
      </c>
      <c r="O1280" s="27">
        <v>0</v>
      </c>
      <c r="P1280" s="27">
        <f t="shared" si="266"/>
        <v>75075</v>
      </c>
      <c r="Q1280" s="27">
        <v>0</v>
      </c>
      <c r="R1280" s="27">
        <v>0</v>
      </c>
      <c r="S1280" s="27">
        <v>0</v>
      </c>
      <c r="T1280" s="27">
        <f t="shared" si="267"/>
        <v>0</v>
      </c>
      <c r="U1280" s="27">
        <v>0</v>
      </c>
      <c r="V1280" s="27">
        <f t="shared" si="268"/>
        <v>263175</v>
      </c>
      <c r="W1280" s="28" t="s">
        <v>2455</v>
      </c>
      <c r="X1280" s="27">
        <v>203148.00000000006</v>
      </c>
      <c r="Y1280" s="27">
        <f t="shared" si="272"/>
        <v>487377.00000000012</v>
      </c>
      <c r="Z1280" s="4" t="str" cm="1">
        <f t="array" ref="Z1280">_xlfn.IFS(YEARFRAC(F1280,G1280)&lt;1,"&lt;1 Year",YEARFRAC(F1280,G1280)&lt;=5,"1-5 Years",YEARFRAC(F1280,G1280)&gt;5,"&gt;5 Years")</f>
        <v>&gt;5 Years</v>
      </c>
      <c r="AA1280" s="24">
        <f>L1280*(_xlfn.XLOOKUP(K1280,'FX rates'!$A$2:$A$38,'FX rates'!$B$2:$B$38))</f>
        <v>188100.00000000003</v>
      </c>
      <c r="AB1280" s="24">
        <f>V1280*(_xlfn.XLOOKUP(K1280,'FX rates'!$A$2:$A$38,'FX rates'!$B$2:$B$38))</f>
        <v>263175</v>
      </c>
      <c r="AC1280" s="24">
        <f>X1280*(_xlfn.XLOOKUP(W1280,'FX rates'!$A$2:$A$38,'FX rates'!$B$2:$B$38))</f>
        <v>203148.00000000006</v>
      </c>
      <c r="AD1280" s="24">
        <f>Y1280*(_xlfn.XLOOKUP(W1280,'FX rates'!$A$2:$A$38,'FX rates'!$B$2:$B$38))</f>
        <v>487377.00000000012</v>
      </c>
      <c r="AE1280" s="30">
        <f t="shared" si="273"/>
        <v>8.000000000000014E-2</v>
      </c>
      <c r="AF1280" s="31">
        <f t="shared" si="274"/>
        <v>15048.000000000029</v>
      </c>
      <c r="AG1280" s="23">
        <f t="shared" si="275"/>
        <v>75074.999999999971</v>
      </c>
      <c r="AH1280" s="35">
        <f t="shared" si="269"/>
        <v>1</v>
      </c>
      <c r="AI1280" s="23">
        <f>U1280*(_xlfn.XLOOKUP(K1280,'FX rates'!$A$2:$A$38,'FX rates'!$B$2:$B$38))</f>
        <v>0</v>
      </c>
      <c r="AJ1280" s="23">
        <f>Q1280*(_xlfn.XLOOKUP(K1280,'FX rates'!$A$2:$A$38,'FX rates'!$B$2:$B$38))</f>
        <v>0</v>
      </c>
      <c r="AK1280" s="23">
        <f>R1280*(_xlfn.XLOOKUP(K1280,'FX rates'!$A$2:$A$38,'FX rates'!$B$2:$B$38))</f>
        <v>0</v>
      </c>
      <c r="AM1280" s="4"/>
      <c r="AN1280" s="4"/>
      <c r="AO1280" s="4"/>
      <c r="AP1280" s="32">
        <f t="shared" si="270"/>
        <v>0.39912280701754382</v>
      </c>
      <c r="AQ1280" s="32">
        <f t="shared" si="271"/>
        <v>0</v>
      </c>
      <c r="AR1280" s="24">
        <f t="shared" si="276"/>
        <v>284229.00000000006</v>
      </c>
      <c r="AS1280" s="24" t="str">
        <f t="shared" si="277"/>
        <v>0</v>
      </c>
      <c r="AT1280" s="24">
        <f t="shared" si="278"/>
        <v>438639.3000000001</v>
      </c>
      <c r="AU1280" s="24">
        <f t="shared" si="279"/>
        <v>48737.700000000012</v>
      </c>
    </row>
    <row r="1281" spans="1:47" x14ac:dyDescent="0.25">
      <c r="A1281" s="28" t="s">
        <v>14039</v>
      </c>
      <c r="B1281" s="28" t="s">
        <v>6912</v>
      </c>
      <c r="C1281" s="28" t="s">
        <v>6913</v>
      </c>
      <c r="D1281" s="28" t="s">
        <v>6914</v>
      </c>
      <c r="E1281" s="28" t="s">
        <v>6915</v>
      </c>
      <c r="F1281" s="29">
        <v>39449</v>
      </c>
      <c r="G1281" s="29">
        <v>44896</v>
      </c>
      <c r="H1281" s="28" t="s">
        <v>6916</v>
      </c>
      <c r="I1281" s="28" t="s">
        <v>16034</v>
      </c>
      <c r="J1281" s="28" t="s">
        <v>16046</v>
      </c>
      <c r="K1281" s="28" t="s">
        <v>6917</v>
      </c>
      <c r="L1281" s="27">
        <v>11593450</v>
      </c>
      <c r="M1281" s="27">
        <v>2128500</v>
      </c>
      <c r="N1281" s="27">
        <v>0</v>
      </c>
      <c r="O1281" s="27">
        <v>0</v>
      </c>
      <c r="P1281" s="27">
        <f t="shared" si="266"/>
        <v>2128500</v>
      </c>
      <c r="Q1281" s="27">
        <v>0</v>
      </c>
      <c r="R1281" s="27">
        <v>0</v>
      </c>
      <c r="S1281" s="27">
        <v>0</v>
      </c>
      <c r="T1281" s="27">
        <f t="shared" si="267"/>
        <v>0</v>
      </c>
      <c r="U1281" s="27">
        <v>0</v>
      </c>
      <c r="V1281" s="27">
        <f t="shared" si="268"/>
        <v>13721950</v>
      </c>
      <c r="W1281" s="28" t="s">
        <v>6918</v>
      </c>
      <c r="X1281" s="27">
        <v>12636860.5</v>
      </c>
      <c r="Y1281" s="27">
        <f t="shared" si="272"/>
        <v>27593786</v>
      </c>
      <c r="Z1281" s="4" t="str" cm="1">
        <f t="array" ref="Z1281">_xlfn.IFS(YEARFRAC(F1281,G1281)&lt;1,"&lt;1 Year",YEARFRAC(F1281,G1281)&lt;=5,"1-5 Years",YEARFRAC(F1281,G1281)&gt;5,"&gt;5 Years")</f>
        <v>&gt;5 Years</v>
      </c>
      <c r="AA1281" s="24">
        <f>L1281*(_xlfn.XLOOKUP(K1281,'FX rates'!$A$2:$A$38,'FX rates'!$B$2:$B$38))</f>
        <v>106709.46661144093</v>
      </c>
      <c r="AB1281" s="24">
        <f>V1281*(_xlfn.XLOOKUP(K1281,'FX rates'!$A$2:$A$38,'FX rates'!$B$2:$B$38))</f>
        <v>126300.7961710157</v>
      </c>
      <c r="AC1281" s="24">
        <f>X1281*(_xlfn.XLOOKUP(W1281,'FX rates'!$A$2:$A$38,'FX rates'!$B$2:$B$38))</f>
        <v>116313.31860647062</v>
      </c>
      <c r="AD1281" s="24">
        <f>Y1281*(_xlfn.XLOOKUP(W1281,'FX rates'!$A$2:$A$38,'FX rates'!$B$2:$B$38))</f>
        <v>253981.18643287773</v>
      </c>
      <c r="AE1281" s="30">
        <f t="shared" si="273"/>
        <v>9.0000000000000066E-2</v>
      </c>
      <c r="AF1281" s="31">
        <f t="shared" si="274"/>
        <v>1043410.5</v>
      </c>
      <c r="AG1281" s="23">
        <f t="shared" si="275"/>
        <v>19591.329559574762</v>
      </c>
      <c r="AH1281" s="35">
        <f t="shared" si="269"/>
        <v>9.2042891987666256E-3</v>
      </c>
      <c r="AI1281" s="23">
        <f>U1281*(_xlfn.XLOOKUP(K1281,'FX rates'!$A$2:$A$38,'FX rates'!$B$2:$B$38))</f>
        <v>0</v>
      </c>
      <c r="AJ1281" s="23">
        <f>Q1281*(_xlfn.XLOOKUP(K1281,'FX rates'!$A$2:$A$38,'FX rates'!$B$2:$B$38))</f>
        <v>0</v>
      </c>
      <c r="AK1281" s="23">
        <f>R1281*(_xlfn.XLOOKUP(K1281,'FX rates'!$A$2:$A$38,'FX rates'!$B$2:$B$38))</f>
        <v>0</v>
      </c>
      <c r="AM1281" s="4"/>
      <c r="AN1281" s="4"/>
      <c r="AO1281" s="4"/>
      <c r="AP1281" s="32">
        <f t="shared" si="270"/>
        <v>0.18359504720337777</v>
      </c>
      <c r="AQ1281" s="32">
        <f t="shared" si="271"/>
        <v>0</v>
      </c>
      <c r="AR1281" s="24">
        <f t="shared" si="276"/>
        <v>14956925.5</v>
      </c>
      <c r="AS1281" s="24" t="str">
        <f t="shared" si="277"/>
        <v>0</v>
      </c>
      <c r="AT1281" s="24">
        <f t="shared" si="278"/>
        <v>228583.06778958996</v>
      </c>
      <c r="AU1281" s="24">
        <f t="shared" si="279"/>
        <v>25398.118643287773</v>
      </c>
    </row>
    <row r="1282" spans="1:47" x14ac:dyDescent="0.25">
      <c r="A1282" s="28" t="s">
        <v>14354</v>
      </c>
      <c r="B1282" s="28" t="s">
        <v>2456</v>
      </c>
      <c r="C1282" s="28" t="s">
        <v>2457</v>
      </c>
      <c r="D1282" s="28" t="s">
        <v>2458</v>
      </c>
      <c r="E1282" s="28" t="s">
        <v>2459</v>
      </c>
      <c r="F1282" s="29">
        <v>42114</v>
      </c>
      <c r="G1282" s="29">
        <v>44896</v>
      </c>
      <c r="H1282" s="28" t="s">
        <v>2460</v>
      </c>
      <c r="I1282" s="28" t="s">
        <v>16048</v>
      </c>
      <c r="J1282" s="28" t="s">
        <v>16052</v>
      </c>
      <c r="K1282" s="28" t="s">
        <v>2461</v>
      </c>
      <c r="L1282" s="27">
        <v>134827.00000000003</v>
      </c>
      <c r="M1282" s="27">
        <v>21120</v>
      </c>
      <c r="N1282" s="27">
        <v>0</v>
      </c>
      <c r="O1282" s="27">
        <v>0</v>
      </c>
      <c r="P1282" s="27">
        <f t="shared" ref="P1282:P1345" si="280">M1282+N1282+O1282</f>
        <v>21120</v>
      </c>
      <c r="Q1282" s="27">
        <v>0</v>
      </c>
      <c r="R1282" s="27">
        <v>0</v>
      </c>
      <c r="S1282" s="27">
        <v>0</v>
      </c>
      <c r="T1282" s="27">
        <f t="shared" ref="T1282:T1345" si="281">+Q1282+R1282+S1282</f>
        <v>0</v>
      </c>
      <c r="U1282" s="27">
        <v>0</v>
      </c>
      <c r="V1282" s="27">
        <f t="shared" ref="V1282:V1345" si="282">L1282+P1282+T1282+U1282</f>
        <v>155947.00000000003</v>
      </c>
      <c r="W1282" s="28" t="s">
        <v>2462</v>
      </c>
      <c r="X1282" s="27">
        <v>137523.54000000004</v>
      </c>
      <c r="Y1282" s="27">
        <f t="shared" si="272"/>
        <v>296589.4800000001</v>
      </c>
      <c r="Z1282" s="4" t="str" cm="1">
        <f t="array" ref="Z1282">_xlfn.IFS(YEARFRAC(F1282,G1282)&lt;1,"&lt;1 Year",YEARFRAC(F1282,G1282)&lt;=5,"1-5 Years",YEARFRAC(F1282,G1282)&gt;5,"&gt;5 Years")</f>
        <v>&gt;5 Years</v>
      </c>
      <c r="AA1282" s="24">
        <f>L1282*(_xlfn.XLOOKUP(K1282,'FX rates'!$A$2:$A$38,'FX rates'!$B$2:$B$38))</f>
        <v>134827.00000000003</v>
      </c>
      <c r="AB1282" s="24">
        <f>V1282*(_xlfn.XLOOKUP(K1282,'FX rates'!$A$2:$A$38,'FX rates'!$B$2:$B$38))</f>
        <v>155947.00000000003</v>
      </c>
      <c r="AC1282" s="24">
        <f>X1282*(_xlfn.XLOOKUP(W1282,'FX rates'!$A$2:$A$38,'FX rates'!$B$2:$B$38))</f>
        <v>137523.54000000004</v>
      </c>
      <c r="AD1282" s="24">
        <f>Y1282*(_xlfn.XLOOKUP(W1282,'FX rates'!$A$2:$A$38,'FX rates'!$B$2:$B$38))</f>
        <v>296589.4800000001</v>
      </c>
      <c r="AE1282" s="30">
        <f t="shared" si="273"/>
        <v>2.0000000000000056E-2</v>
      </c>
      <c r="AF1282" s="31">
        <f t="shared" si="274"/>
        <v>2696.5400000000081</v>
      </c>
      <c r="AG1282" s="23">
        <f t="shared" si="275"/>
        <v>21120</v>
      </c>
      <c r="AH1282" s="35">
        <f t="shared" ref="AH1282:AH1345" si="283">AC1282/X1282</f>
        <v>1</v>
      </c>
      <c r="AI1282" s="23">
        <f>U1282*(_xlfn.XLOOKUP(K1282,'FX rates'!$A$2:$A$38,'FX rates'!$B$2:$B$38))</f>
        <v>0</v>
      </c>
      <c r="AJ1282" s="23">
        <f>Q1282*(_xlfn.XLOOKUP(K1282,'FX rates'!$A$2:$A$38,'FX rates'!$B$2:$B$38))</f>
        <v>0</v>
      </c>
      <c r="AK1282" s="23">
        <f>R1282*(_xlfn.XLOOKUP(K1282,'FX rates'!$A$2:$A$38,'FX rates'!$B$2:$B$38))</f>
        <v>0</v>
      </c>
      <c r="AM1282" s="4"/>
      <c r="AN1282" s="4"/>
      <c r="AO1282" s="4"/>
      <c r="AP1282" s="32">
        <f t="shared" ref="AP1282:AP1345" si="284">M1282/L1282</f>
        <v>0.15664518234478253</v>
      </c>
      <c r="AQ1282" s="32">
        <f t="shared" ref="AQ1282:AQ1345" si="285">O1282/L1282</f>
        <v>0</v>
      </c>
      <c r="AR1282" s="24">
        <f t="shared" si="276"/>
        <v>159065.94000000003</v>
      </c>
      <c r="AS1282" s="24" t="str">
        <f t="shared" si="277"/>
        <v>0</v>
      </c>
      <c r="AT1282" s="24">
        <f t="shared" si="278"/>
        <v>266930.53200000012</v>
      </c>
      <c r="AU1282" s="24">
        <f t="shared" si="279"/>
        <v>29658.947999999975</v>
      </c>
    </row>
    <row r="1283" spans="1:47" x14ac:dyDescent="0.25">
      <c r="A1283" s="28" t="s">
        <v>14355</v>
      </c>
      <c r="B1283" s="28" t="s">
        <v>2463</v>
      </c>
      <c r="C1283" s="28" t="s">
        <v>2464</v>
      </c>
      <c r="D1283" s="28" t="s">
        <v>2465</v>
      </c>
      <c r="E1283" s="28" t="s">
        <v>2466</v>
      </c>
      <c r="F1283" s="29">
        <v>42128</v>
      </c>
      <c r="G1283" s="29">
        <v>44896</v>
      </c>
      <c r="H1283" s="28" t="s">
        <v>2467</v>
      </c>
      <c r="I1283" s="28" t="s">
        <v>16041</v>
      </c>
      <c r="J1283" s="28" t="s">
        <v>16034</v>
      </c>
      <c r="K1283" s="28" t="s">
        <v>2468</v>
      </c>
      <c r="L1283" s="27">
        <v>269775.00000000006</v>
      </c>
      <c r="M1283" s="27">
        <v>280500</v>
      </c>
      <c r="N1283" s="27">
        <v>3676500.0000000005</v>
      </c>
      <c r="O1283" s="27">
        <v>0</v>
      </c>
      <c r="P1283" s="27">
        <f t="shared" si="280"/>
        <v>3957000.0000000005</v>
      </c>
      <c r="Q1283" s="27">
        <v>0</v>
      </c>
      <c r="R1283" s="27">
        <v>0</v>
      </c>
      <c r="S1283" s="27">
        <v>0</v>
      </c>
      <c r="T1283" s="27">
        <f t="shared" si="281"/>
        <v>0</v>
      </c>
      <c r="U1283" s="27">
        <v>0</v>
      </c>
      <c r="V1283" s="27">
        <f t="shared" si="282"/>
        <v>4226775.0000000009</v>
      </c>
      <c r="W1283" s="28" t="s">
        <v>2469</v>
      </c>
      <c r="X1283" s="27">
        <v>285961.50000000006</v>
      </c>
      <c r="Y1283" s="27">
        <f t="shared" ref="Y1283:Y1346" si="286">X1283+AR1283+AS1283</f>
        <v>869253</v>
      </c>
      <c r="Z1283" s="4" t="str" cm="1">
        <f t="array" ref="Z1283">_xlfn.IFS(YEARFRAC(F1283,G1283)&lt;1,"&lt;1 Year",YEARFRAC(F1283,G1283)&lt;=5,"1-5 Years",YEARFRAC(F1283,G1283)&gt;5,"&gt;5 Years")</f>
        <v>&gt;5 Years</v>
      </c>
      <c r="AA1283" s="24">
        <f>L1283*(_xlfn.XLOOKUP(K1283,'FX rates'!$A$2:$A$38,'FX rates'!$B$2:$B$38))</f>
        <v>269775.00000000006</v>
      </c>
      <c r="AB1283" s="24">
        <f>V1283*(_xlfn.XLOOKUP(K1283,'FX rates'!$A$2:$A$38,'FX rates'!$B$2:$B$38))</f>
        <v>4226775.0000000009</v>
      </c>
      <c r="AC1283" s="24">
        <f>X1283*(_xlfn.XLOOKUP(W1283,'FX rates'!$A$2:$A$38,'FX rates'!$B$2:$B$38))</f>
        <v>285961.50000000006</v>
      </c>
      <c r="AD1283" s="24">
        <f>Y1283*(_xlfn.XLOOKUP(W1283,'FX rates'!$A$2:$A$38,'FX rates'!$B$2:$B$38))</f>
        <v>869253</v>
      </c>
      <c r="AE1283" s="30">
        <f t="shared" ref="AE1283:AE1346" si="287">(AC1283-AA1283)/AA1283</f>
        <v>5.9999999999999984E-2</v>
      </c>
      <c r="AF1283" s="31">
        <f t="shared" ref="AF1283:AF1346" si="288">X1283-L1283</f>
        <v>16186.5</v>
      </c>
      <c r="AG1283" s="23">
        <f t="shared" ref="AG1283:AG1346" si="289">AB1283-AA1283</f>
        <v>3957000.0000000009</v>
      </c>
      <c r="AH1283" s="35">
        <f t="shared" si="283"/>
        <v>1</v>
      </c>
      <c r="AI1283" s="23">
        <f>U1283*(_xlfn.XLOOKUP(K1283,'FX rates'!$A$2:$A$38,'FX rates'!$B$2:$B$38))</f>
        <v>0</v>
      </c>
      <c r="AJ1283" s="23">
        <f>Q1283*(_xlfn.XLOOKUP(K1283,'FX rates'!$A$2:$A$38,'FX rates'!$B$2:$B$38))</f>
        <v>0</v>
      </c>
      <c r="AK1283" s="23">
        <f>R1283*(_xlfn.XLOOKUP(K1283,'FX rates'!$A$2:$A$38,'FX rates'!$B$2:$B$38))</f>
        <v>0</v>
      </c>
      <c r="AM1283" s="4"/>
      <c r="AN1283" s="4"/>
      <c r="AO1283" s="4"/>
      <c r="AP1283" s="32">
        <f t="shared" si="284"/>
        <v>1.0397553516819569</v>
      </c>
      <c r="AQ1283" s="32">
        <f t="shared" si="285"/>
        <v>0</v>
      </c>
      <c r="AR1283" s="24">
        <f t="shared" ref="AR1283:AR1346" si="290">X1283*(1+AP1283)</f>
        <v>583291.5</v>
      </c>
      <c r="AS1283" s="24" t="str">
        <f t="shared" ref="AS1283:AS1346" si="291">IF(AQ1283&gt;0,X1283*(1+AQ1283),"0")</f>
        <v>0</v>
      </c>
      <c r="AT1283" s="24">
        <f t="shared" ref="AT1283:AT1346" si="292">AD1283*(0.9)</f>
        <v>782327.70000000007</v>
      </c>
      <c r="AU1283" s="24">
        <f t="shared" ref="AU1283:AU1346" si="293">AD1283-AT1283</f>
        <v>86925.29999999993</v>
      </c>
    </row>
    <row r="1284" spans="1:47" x14ac:dyDescent="0.25">
      <c r="A1284" s="28" t="s">
        <v>14356</v>
      </c>
      <c r="B1284" s="28" t="s">
        <v>2470</v>
      </c>
      <c r="C1284" s="28" t="s">
        <v>2471</v>
      </c>
      <c r="D1284" s="28" t="s">
        <v>2472</v>
      </c>
      <c r="E1284" s="28" t="s">
        <v>2473</v>
      </c>
      <c r="F1284" s="29">
        <v>42121</v>
      </c>
      <c r="G1284" s="29">
        <v>44896</v>
      </c>
      <c r="H1284" s="28" t="s">
        <v>2474</v>
      </c>
      <c r="I1284" s="28" t="s">
        <v>16048</v>
      </c>
      <c r="J1284" s="28" t="s">
        <v>16050</v>
      </c>
      <c r="K1284" s="28" t="s">
        <v>2475</v>
      </c>
      <c r="L1284" s="27">
        <v>185328</v>
      </c>
      <c r="M1284" s="27">
        <v>87661.200000000012</v>
      </c>
      <c r="N1284" s="27">
        <v>251911.00000000003</v>
      </c>
      <c r="O1284" s="27">
        <v>0</v>
      </c>
      <c r="P1284" s="27">
        <f t="shared" si="280"/>
        <v>339572.20000000007</v>
      </c>
      <c r="Q1284" s="27">
        <v>0</v>
      </c>
      <c r="R1284" s="27">
        <v>0</v>
      </c>
      <c r="S1284" s="27">
        <v>0</v>
      </c>
      <c r="T1284" s="27">
        <f t="shared" si="281"/>
        <v>0</v>
      </c>
      <c r="U1284" s="27">
        <v>0</v>
      </c>
      <c r="V1284" s="27">
        <f t="shared" si="282"/>
        <v>524900.20000000007</v>
      </c>
      <c r="W1284" s="28" t="s">
        <v>2476</v>
      </c>
      <c r="X1284" s="27">
        <v>209420.63999999998</v>
      </c>
      <c r="Y1284" s="27">
        <f t="shared" si="286"/>
        <v>517898.43599999999</v>
      </c>
      <c r="Z1284" s="4" t="str" cm="1">
        <f t="array" ref="Z1284">_xlfn.IFS(YEARFRAC(F1284,G1284)&lt;1,"&lt;1 Year",YEARFRAC(F1284,G1284)&lt;=5,"1-5 Years",YEARFRAC(F1284,G1284)&gt;5,"&gt;5 Years")</f>
        <v>&gt;5 Years</v>
      </c>
      <c r="AA1284" s="24">
        <f>L1284*(_xlfn.XLOOKUP(K1284,'FX rates'!$A$2:$A$38,'FX rates'!$B$2:$B$38))</f>
        <v>246606.70321401837</v>
      </c>
      <c r="AB1284" s="24">
        <f>V1284*(_xlfn.XLOOKUP(K1284,'FX rates'!$A$2:$A$38,'FX rates'!$B$2:$B$38))</f>
        <v>698458.45116970409</v>
      </c>
      <c r="AC1284" s="24">
        <f>X1284*(_xlfn.XLOOKUP(W1284,'FX rates'!$A$2:$A$38,'FX rates'!$B$2:$B$38))</f>
        <v>278665.57463184075</v>
      </c>
      <c r="AD1284" s="24">
        <f>Y1284*(_xlfn.XLOOKUP(W1284,'FX rates'!$A$2:$A$38,'FX rates'!$B$2:$B$38))</f>
        <v>689141.55390257435</v>
      </c>
      <c r="AE1284" s="30">
        <f t="shared" si="287"/>
        <v>0.12999999999999995</v>
      </c>
      <c r="AF1284" s="31">
        <f t="shared" si="288"/>
        <v>24092.639999999985</v>
      </c>
      <c r="AG1284" s="23">
        <f t="shared" si="289"/>
        <v>451851.74795568571</v>
      </c>
      <c r="AH1284" s="35">
        <f t="shared" si="283"/>
        <v>1.3306500000756409</v>
      </c>
      <c r="AI1284" s="23">
        <f>U1284*(_xlfn.XLOOKUP(K1284,'FX rates'!$A$2:$A$38,'FX rates'!$B$2:$B$38))</f>
        <v>0</v>
      </c>
      <c r="AJ1284" s="23">
        <f>Q1284*(_xlfn.XLOOKUP(K1284,'FX rates'!$A$2:$A$38,'FX rates'!$B$2:$B$38))</f>
        <v>0</v>
      </c>
      <c r="AK1284" s="23">
        <f>R1284*(_xlfn.XLOOKUP(K1284,'FX rates'!$A$2:$A$38,'FX rates'!$B$2:$B$38))</f>
        <v>0</v>
      </c>
      <c r="AM1284" s="4"/>
      <c r="AN1284" s="4"/>
      <c r="AO1284" s="4"/>
      <c r="AP1284" s="32">
        <f t="shared" si="284"/>
        <v>0.47300569800569808</v>
      </c>
      <c r="AQ1284" s="32">
        <f t="shared" si="285"/>
        <v>0</v>
      </c>
      <c r="AR1284" s="24">
        <f t="shared" si="290"/>
        <v>308477.79599999997</v>
      </c>
      <c r="AS1284" s="24" t="str">
        <f t="shared" si="291"/>
        <v>0</v>
      </c>
      <c r="AT1284" s="24">
        <f t="shared" si="292"/>
        <v>620227.39851231698</v>
      </c>
      <c r="AU1284" s="24">
        <f t="shared" si="293"/>
        <v>68914.155390257365</v>
      </c>
    </row>
    <row r="1285" spans="1:47" x14ac:dyDescent="0.25">
      <c r="A1285" s="28" t="s">
        <v>14357</v>
      </c>
      <c r="B1285" s="28" t="s">
        <v>2477</v>
      </c>
      <c r="C1285" s="28" t="s">
        <v>2478</v>
      </c>
      <c r="D1285" s="28" t="s">
        <v>2479</v>
      </c>
      <c r="E1285" s="28" t="s">
        <v>2480</v>
      </c>
      <c r="F1285" s="29">
        <v>42170</v>
      </c>
      <c r="G1285" s="29">
        <v>44896</v>
      </c>
      <c r="H1285" s="28" t="s">
        <v>2481</v>
      </c>
      <c r="I1285" s="28" t="s">
        <v>16051</v>
      </c>
      <c r="J1285" s="28" t="s">
        <v>16038</v>
      </c>
      <c r="K1285" s="28" t="s">
        <v>2482</v>
      </c>
      <c r="L1285" s="27">
        <v>164780</v>
      </c>
      <c r="M1285" s="27">
        <v>122375</v>
      </c>
      <c r="N1285" s="27">
        <v>203300</v>
      </c>
      <c r="O1285" s="27">
        <v>0</v>
      </c>
      <c r="P1285" s="27">
        <f t="shared" si="280"/>
        <v>325675</v>
      </c>
      <c r="Q1285" s="27">
        <v>0</v>
      </c>
      <c r="R1285" s="27">
        <v>0</v>
      </c>
      <c r="S1285" s="27">
        <v>0</v>
      </c>
      <c r="T1285" s="27">
        <f t="shared" si="281"/>
        <v>0</v>
      </c>
      <c r="U1285" s="27">
        <v>0</v>
      </c>
      <c r="V1285" s="27">
        <f t="shared" si="282"/>
        <v>490455</v>
      </c>
      <c r="W1285" s="28" t="s">
        <v>2483</v>
      </c>
      <c r="X1285" s="27">
        <v>168075.6</v>
      </c>
      <c r="Y1285" s="27">
        <f t="shared" si="286"/>
        <v>460973.70000000007</v>
      </c>
      <c r="Z1285" s="4" t="str" cm="1">
        <f t="array" ref="Z1285">_xlfn.IFS(YEARFRAC(F1285,G1285)&lt;1,"&lt;1 Year",YEARFRAC(F1285,G1285)&lt;=5,"1-5 Years",YEARFRAC(F1285,G1285)&gt;5,"&gt;5 Years")</f>
        <v>&gt;5 Years</v>
      </c>
      <c r="AA1285" s="24">
        <f>L1285*(_xlfn.XLOOKUP(K1285,'FX rates'!$A$2:$A$38,'FX rates'!$B$2:$B$38))</f>
        <v>164780</v>
      </c>
      <c r="AB1285" s="24">
        <f>V1285*(_xlfn.XLOOKUP(K1285,'FX rates'!$A$2:$A$38,'FX rates'!$B$2:$B$38))</f>
        <v>490455</v>
      </c>
      <c r="AC1285" s="24">
        <f>X1285*(_xlfn.XLOOKUP(W1285,'FX rates'!$A$2:$A$38,'FX rates'!$B$2:$B$38))</f>
        <v>168075.6</v>
      </c>
      <c r="AD1285" s="24">
        <f>Y1285*(_xlfn.XLOOKUP(W1285,'FX rates'!$A$2:$A$38,'FX rates'!$B$2:$B$38))</f>
        <v>460973.70000000007</v>
      </c>
      <c r="AE1285" s="30">
        <f t="shared" si="287"/>
        <v>2.0000000000000035E-2</v>
      </c>
      <c r="AF1285" s="31">
        <f t="shared" si="288"/>
        <v>3295.6000000000058</v>
      </c>
      <c r="AG1285" s="23">
        <f t="shared" si="289"/>
        <v>325675</v>
      </c>
      <c r="AH1285" s="35">
        <f t="shared" si="283"/>
        <v>1</v>
      </c>
      <c r="AI1285" s="23">
        <f>U1285*(_xlfn.XLOOKUP(K1285,'FX rates'!$A$2:$A$38,'FX rates'!$B$2:$B$38))</f>
        <v>0</v>
      </c>
      <c r="AJ1285" s="23">
        <f>Q1285*(_xlfn.XLOOKUP(K1285,'FX rates'!$A$2:$A$38,'FX rates'!$B$2:$B$38))</f>
        <v>0</v>
      </c>
      <c r="AK1285" s="23">
        <f>R1285*(_xlfn.XLOOKUP(K1285,'FX rates'!$A$2:$A$38,'FX rates'!$B$2:$B$38))</f>
        <v>0</v>
      </c>
      <c r="AM1285" s="4"/>
      <c r="AN1285" s="4"/>
      <c r="AO1285" s="4"/>
      <c r="AP1285" s="32">
        <f t="shared" si="284"/>
        <v>0.74265687583444595</v>
      </c>
      <c r="AQ1285" s="32">
        <f t="shared" si="285"/>
        <v>0</v>
      </c>
      <c r="AR1285" s="24">
        <f t="shared" si="290"/>
        <v>292898.10000000003</v>
      </c>
      <c r="AS1285" s="24" t="str">
        <f t="shared" si="291"/>
        <v>0</v>
      </c>
      <c r="AT1285" s="24">
        <f t="shared" si="292"/>
        <v>414876.33000000007</v>
      </c>
      <c r="AU1285" s="24">
        <f t="shared" si="293"/>
        <v>46097.369999999995</v>
      </c>
    </row>
    <row r="1286" spans="1:47" x14ac:dyDescent="0.25">
      <c r="A1286" s="28" t="s">
        <v>14358</v>
      </c>
      <c r="B1286" s="28" t="s">
        <v>2484</v>
      </c>
      <c r="C1286" s="28" t="s">
        <v>2485</v>
      </c>
      <c r="D1286" s="28" t="s">
        <v>2486</v>
      </c>
      <c r="E1286" s="28" t="s">
        <v>2487</v>
      </c>
      <c r="F1286" s="29">
        <v>42128</v>
      </c>
      <c r="G1286" s="29">
        <v>44896</v>
      </c>
      <c r="H1286" s="28" t="s">
        <v>2488</v>
      </c>
      <c r="I1286" s="28" t="s">
        <v>16040</v>
      </c>
      <c r="J1286" s="28" t="s">
        <v>16042</v>
      </c>
      <c r="K1286" s="28" t="s">
        <v>2489</v>
      </c>
      <c r="L1286" s="27">
        <v>136730</v>
      </c>
      <c r="M1286" s="27">
        <v>9207</v>
      </c>
      <c r="N1286" s="27">
        <v>0</v>
      </c>
      <c r="O1286" s="27">
        <v>0</v>
      </c>
      <c r="P1286" s="27">
        <f t="shared" si="280"/>
        <v>9207</v>
      </c>
      <c r="Q1286" s="27">
        <v>0</v>
      </c>
      <c r="R1286" s="27">
        <v>0</v>
      </c>
      <c r="S1286" s="27">
        <v>0</v>
      </c>
      <c r="T1286" s="27">
        <f t="shared" si="281"/>
        <v>0</v>
      </c>
      <c r="U1286" s="27">
        <v>0</v>
      </c>
      <c r="V1286" s="27">
        <f t="shared" si="282"/>
        <v>145937</v>
      </c>
      <c r="W1286" s="28" t="s">
        <v>2490</v>
      </c>
      <c r="X1286" s="27">
        <v>147668.40000000002</v>
      </c>
      <c r="Y1286" s="27">
        <f t="shared" si="286"/>
        <v>305280.36000000004</v>
      </c>
      <c r="Z1286" s="4" t="str" cm="1">
        <f t="array" ref="Z1286">_xlfn.IFS(YEARFRAC(F1286,G1286)&lt;1,"&lt;1 Year",YEARFRAC(F1286,G1286)&lt;=5,"1-5 Years",YEARFRAC(F1286,G1286)&gt;5,"&gt;5 Years")</f>
        <v>&gt;5 Years</v>
      </c>
      <c r="AA1286" s="24">
        <f>L1286*(_xlfn.XLOOKUP(K1286,'FX rates'!$A$2:$A$38,'FX rates'!$B$2:$B$38))</f>
        <v>136730</v>
      </c>
      <c r="AB1286" s="24">
        <f>V1286*(_xlfn.XLOOKUP(K1286,'FX rates'!$A$2:$A$38,'FX rates'!$B$2:$B$38))</f>
        <v>145937</v>
      </c>
      <c r="AC1286" s="24">
        <f>X1286*(_xlfn.XLOOKUP(W1286,'FX rates'!$A$2:$A$38,'FX rates'!$B$2:$B$38))</f>
        <v>147668.40000000002</v>
      </c>
      <c r="AD1286" s="24">
        <f>Y1286*(_xlfn.XLOOKUP(W1286,'FX rates'!$A$2:$A$38,'FX rates'!$B$2:$B$38))</f>
        <v>305280.36000000004</v>
      </c>
      <c r="AE1286" s="30">
        <f t="shared" si="287"/>
        <v>8.0000000000000168E-2</v>
      </c>
      <c r="AF1286" s="31">
        <f t="shared" si="288"/>
        <v>10938.400000000023</v>
      </c>
      <c r="AG1286" s="23">
        <f t="shared" si="289"/>
        <v>9207</v>
      </c>
      <c r="AH1286" s="35">
        <f t="shared" si="283"/>
        <v>1</v>
      </c>
      <c r="AI1286" s="23">
        <f>U1286*(_xlfn.XLOOKUP(K1286,'FX rates'!$A$2:$A$38,'FX rates'!$B$2:$B$38))</f>
        <v>0</v>
      </c>
      <c r="AJ1286" s="23">
        <f>Q1286*(_xlfn.XLOOKUP(K1286,'FX rates'!$A$2:$A$38,'FX rates'!$B$2:$B$38))</f>
        <v>0</v>
      </c>
      <c r="AK1286" s="23">
        <f>R1286*(_xlfn.XLOOKUP(K1286,'FX rates'!$A$2:$A$38,'FX rates'!$B$2:$B$38))</f>
        <v>0</v>
      </c>
      <c r="AM1286" s="4"/>
      <c r="AN1286" s="4"/>
      <c r="AO1286" s="4"/>
      <c r="AP1286" s="32">
        <f t="shared" si="284"/>
        <v>6.7337087691069997E-2</v>
      </c>
      <c r="AQ1286" s="32">
        <f t="shared" si="285"/>
        <v>0</v>
      </c>
      <c r="AR1286" s="24">
        <f t="shared" si="290"/>
        <v>157611.96000000002</v>
      </c>
      <c r="AS1286" s="24" t="str">
        <f t="shared" si="291"/>
        <v>0</v>
      </c>
      <c r="AT1286" s="24">
        <f t="shared" si="292"/>
        <v>274752.32400000002</v>
      </c>
      <c r="AU1286" s="24">
        <f t="shared" si="293"/>
        <v>30528.036000000022</v>
      </c>
    </row>
    <row r="1287" spans="1:47" x14ac:dyDescent="0.25">
      <c r="A1287" s="28" t="s">
        <v>14359</v>
      </c>
      <c r="B1287" s="28" t="s">
        <v>2491</v>
      </c>
      <c r="C1287" s="28" t="s">
        <v>2492</v>
      </c>
      <c r="D1287" s="28" t="s">
        <v>2493</v>
      </c>
      <c r="E1287" s="28" t="s">
        <v>2494</v>
      </c>
      <c r="F1287" s="29">
        <v>42142</v>
      </c>
      <c r="G1287" s="29">
        <v>44896</v>
      </c>
      <c r="H1287" s="28" t="s">
        <v>2495</v>
      </c>
      <c r="I1287" s="28" t="s">
        <v>16050</v>
      </c>
      <c r="J1287" s="28" t="s">
        <v>16032</v>
      </c>
      <c r="K1287" s="28" t="s">
        <v>2496</v>
      </c>
      <c r="L1287" s="27">
        <v>117766.00000000001</v>
      </c>
      <c r="M1287" s="27">
        <v>20295.000000000004</v>
      </c>
      <c r="N1287" s="27">
        <v>0</v>
      </c>
      <c r="O1287" s="27">
        <v>0</v>
      </c>
      <c r="P1287" s="27">
        <f t="shared" si="280"/>
        <v>20295.000000000004</v>
      </c>
      <c r="Q1287" s="27">
        <v>0</v>
      </c>
      <c r="R1287" s="27">
        <v>0</v>
      </c>
      <c r="S1287" s="27">
        <v>0</v>
      </c>
      <c r="T1287" s="27">
        <f t="shared" si="281"/>
        <v>0</v>
      </c>
      <c r="U1287" s="27">
        <v>0</v>
      </c>
      <c r="V1287" s="27">
        <f t="shared" si="282"/>
        <v>138061.00000000003</v>
      </c>
      <c r="W1287" s="28" t="s">
        <v>2497</v>
      </c>
      <c r="X1287" s="27">
        <v>120121.32000000002</v>
      </c>
      <c r="Y1287" s="27">
        <f t="shared" si="286"/>
        <v>260943.54000000004</v>
      </c>
      <c r="Z1287" s="4" t="str" cm="1">
        <f t="array" ref="Z1287">_xlfn.IFS(YEARFRAC(F1287,G1287)&lt;1,"&lt;1 Year",YEARFRAC(F1287,G1287)&lt;=5,"1-5 Years",YEARFRAC(F1287,G1287)&gt;5,"&gt;5 Years")</f>
        <v>&gt;5 Years</v>
      </c>
      <c r="AA1287" s="24">
        <f>L1287*(_xlfn.XLOOKUP(K1287,'FX rates'!$A$2:$A$38,'FX rates'!$B$2:$B$38))</f>
        <v>117766.00000000001</v>
      </c>
      <c r="AB1287" s="24">
        <f>V1287*(_xlfn.XLOOKUP(K1287,'FX rates'!$A$2:$A$38,'FX rates'!$B$2:$B$38))</f>
        <v>138061.00000000003</v>
      </c>
      <c r="AC1287" s="24">
        <f>X1287*(_xlfn.XLOOKUP(W1287,'FX rates'!$A$2:$A$38,'FX rates'!$B$2:$B$38))</f>
        <v>120121.32000000002</v>
      </c>
      <c r="AD1287" s="24">
        <f>Y1287*(_xlfn.XLOOKUP(W1287,'FX rates'!$A$2:$A$38,'FX rates'!$B$2:$B$38))</f>
        <v>260943.54000000004</v>
      </c>
      <c r="AE1287" s="30">
        <f t="shared" si="287"/>
        <v>2.0000000000000056E-2</v>
      </c>
      <c r="AF1287" s="31">
        <f t="shared" si="288"/>
        <v>2355.320000000007</v>
      </c>
      <c r="AG1287" s="23">
        <f t="shared" si="289"/>
        <v>20295.000000000015</v>
      </c>
      <c r="AH1287" s="35">
        <f t="shared" si="283"/>
        <v>1</v>
      </c>
      <c r="AI1287" s="23">
        <f>U1287*(_xlfn.XLOOKUP(K1287,'FX rates'!$A$2:$A$38,'FX rates'!$B$2:$B$38))</f>
        <v>0</v>
      </c>
      <c r="AJ1287" s="23">
        <f>Q1287*(_xlfn.XLOOKUP(K1287,'FX rates'!$A$2:$A$38,'FX rates'!$B$2:$B$38))</f>
        <v>0</v>
      </c>
      <c r="AK1287" s="23">
        <f>R1287*(_xlfn.XLOOKUP(K1287,'FX rates'!$A$2:$A$38,'FX rates'!$B$2:$B$38))</f>
        <v>0</v>
      </c>
      <c r="AM1287" s="4"/>
      <c r="AN1287" s="4"/>
      <c r="AO1287" s="4"/>
      <c r="AP1287" s="32">
        <f t="shared" si="284"/>
        <v>0.17233327106295537</v>
      </c>
      <c r="AQ1287" s="32">
        <f t="shared" si="285"/>
        <v>0</v>
      </c>
      <c r="AR1287" s="24">
        <f t="shared" si="290"/>
        <v>140822.22</v>
      </c>
      <c r="AS1287" s="24" t="str">
        <f t="shared" si="291"/>
        <v>0</v>
      </c>
      <c r="AT1287" s="24">
        <f t="shared" si="292"/>
        <v>234849.18600000005</v>
      </c>
      <c r="AU1287" s="24">
        <f t="shared" si="293"/>
        <v>26094.353999999992</v>
      </c>
    </row>
    <row r="1288" spans="1:47" x14ac:dyDescent="0.25">
      <c r="A1288" s="28" t="s">
        <v>14360</v>
      </c>
      <c r="B1288" s="28" t="s">
        <v>12159</v>
      </c>
      <c r="C1288" s="28" t="s">
        <v>12160</v>
      </c>
      <c r="D1288" s="28" t="s">
        <v>12161</v>
      </c>
      <c r="E1288" s="28" t="s">
        <v>12162</v>
      </c>
      <c r="F1288" s="29">
        <v>42156</v>
      </c>
      <c r="G1288" s="29">
        <v>44896</v>
      </c>
      <c r="H1288" s="28" t="s">
        <v>12163</v>
      </c>
      <c r="I1288" s="28" t="s">
        <v>16038</v>
      </c>
      <c r="J1288" s="28" t="s">
        <v>16049</v>
      </c>
      <c r="K1288" s="28" t="s">
        <v>12164</v>
      </c>
      <c r="L1288" s="27">
        <v>131670.00000000003</v>
      </c>
      <c r="M1288" s="27">
        <v>15510</v>
      </c>
      <c r="N1288" s="27">
        <v>0</v>
      </c>
      <c r="O1288" s="27">
        <v>0</v>
      </c>
      <c r="P1288" s="27">
        <f t="shared" si="280"/>
        <v>15510</v>
      </c>
      <c r="Q1288" s="27">
        <v>0</v>
      </c>
      <c r="R1288" s="27">
        <v>0</v>
      </c>
      <c r="S1288" s="27">
        <v>0</v>
      </c>
      <c r="T1288" s="27">
        <f t="shared" si="281"/>
        <v>0</v>
      </c>
      <c r="U1288" s="27">
        <v>0</v>
      </c>
      <c r="V1288" s="27">
        <f t="shared" si="282"/>
        <v>147180.00000000003</v>
      </c>
      <c r="W1288" s="28" t="s">
        <v>12165</v>
      </c>
      <c r="X1288" s="27">
        <v>146153.70000000004</v>
      </c>
      <c r="Y1288" s="27">
        <f t="shared" si="286"/>
        <v>309523.50000000012</v>
      </c>
      <c r="Z1288" s="4" t="str" cm="1">
        <f t="array" ref="Z1288">_xlfn.IFS(YEARFRAC(F1288,G1288)&lt;1,"&lt;1 Year",YEARFRAC(F1288,G1288)&lt;=5,"1-5 Years",YEARFRAC(F1288,G1288)&gt;5,"&gt;5 Years")</f>
        <v>&gt;5 Years</v>
      </c>
      <c r="AA1288" s="24">
        <f>L1288*(_xlfn.XLOOKUP(K1288,'FX rates'!$A$2:$A$38,'FX rates'!$B$2:$B$38))</f>
        <v>131670.00000000003</v>
      </c>
      <c r="AB1288" s="24">
        <f>V1288*(_xlfn.XLOOKUP(K1288,'FX rates'!$A$2:$A$38,'FX rates'!$B$2:$B$38))</f>
        <v>147180.00000000003</v>
      </c>
      <c r="AC1288" s="24">
        <f>X1288*(_xlfn.XLOOKUP(W1288,'FX rates'!$A$2:$A$38,'FX rates'!$B$2:$B$38))</f>
        <v>146153.70000000004</v>
      </c>
      <c r="AD1288" s="24">
        <f>Y1288*(_xlfn.XLOOKUP(W1288,'FX rates'!$A$2:$A$38,'FX rates'!$B$2:$B$38))</f>
        <v>309523.50000000012</v>
      </c>
      <c r="AE1288" s="30">
        <f t="shared" si="287"/>
        <v>0.11000000000000007</v>
      </c>
      <c r="AF1288" s="31">
        <f t="shared" si="288"/>
        <v>14483.700000000012</v>
      </c>
      <c r="AG1288" s="23">
        <f t="shared" si="289"/>
        <v>15510</v>
      </c>
      <c r="AH1288" s="35">
        <f t="shared" si="283"/>
        <v>1</v>
      </c>
      <c r="AI1288" s="23">
        <f>U1288*(_xlfn.XLOOKUP(K1288,'FX rates'!$A$2:$A$38,'FX rates'!$B$2:$B$38))</f>
        <v>0</v>
      </c>
      <c r="AJ1288" s="23">
        <f>Q1288*(_xlfn.XLOOKUP(K1288,'FX rates'!$A$2:$A$38,'FX rates'!$B$2:$B$38))</f>
        <v>0</v>
      </c>
      <c r="AK1288" s="23">
        <f>R1288*(_xlfn.XLOOKUP(K1288,'FX rates'!$A$2:$A$38,'FX rates'!$B$2:$B$38))</f>
        <v>0</v>
      </c>
      <c r="AM1288" s="4"/>
      <c r="AN1288" s="4"/>
      <c r="AO1288" s="4"/>
      <c r="AP1288" s="32">
        <f t="shared" si="284"/>
        <v>0.11779448621553883</v>
      </c>
      <c r="AQ1288" s="32">
        <f t="shared" si="285"/>
        <v>0</v>
      </c>
      <c r="AR1288" s="24">
        <f t="shared" si="290"/>
        <v>163369.80000000005</v>
      </c>
      <c r="AS1288" s="24" t="str">
        <f t="shared" si="291"/>
        <v>0</v>
      </c>
      <c r="AT1288" s="24">
        <f t="shared" si="292"/>
        <v>278571.15000000014</v>
      </c>
      <c r="AU1288" s="24">
        <f t="shared" si="293"/>
        <v>30952.349999999977</v>
      </c>
    </row>
    <row r="1289" spans="1:47" x14ac:dyDescent="0.25">
      <c r="A1289" s="28" t="s">
        <v>14361</v>
      </c>
      <c r="B1289" s="28" t="s">
        <v>2505</v>
      </c>
      <c r="C1289" s="28" t="s">
        <v>2506</v>
      </c>
      <c r="D1289" s="28" t="s">
        <v>2507</v>
      </c>
      <c r="E1289" s="28" t="s">
        <v>2508</v>
      </c>
      <c r="F1289" s="29">
        <v>42152</v>
      </c>
      <c r="G1289" s="29">
        <v>44896</v>
      </c>
      <c r="H1289" s="28" t="s">
        <v>2509</v>
      </c>
      <c r="I1289" s="28" t="s">
        <v>16051</v>
      </c>
      <c r="J1289" s="28" t="s">
        <v>16041</v>
      </c>
      <c r="K1289" s="28" t="s">
        <v>2510</v>
      </c>
      <c r="L1289" s="27">
        <v>60615.500000000007</v>
      </c>
      <c r="M1289" s="4">
        <v>0</v>
      </c>
      <c r="N1289" s="27">
        <v>0</v>
      </c>
      <c r="O1289" s="27">
        <v>0</v>
      </c>
      <c r="P1289" s="27">
        <f t="shared" si="280"/>
        <v>0</v>
      </c>
      <c r="Q1289" s="27">
        <v>0</v>
      </c>
      <c r="R1289" s="27">
        <v>0</v>
      </c>
      <c r="S1289" s="27">
        <v>0</v>
      </c>
      <c r="T1289" s="27">
        <f t="shared" si="281"/>
        <v>0</v>
      </c>
      <c r="U1289" s="27">
        <v>0</v>
      </c>
      <c r="V1289" s="27">
        <f t="shared" si="282"/>
        <v>60615.500000000007</v>
      </c>
      <c r="W1289" s="28" t="s">
        <v>2511</v>
      </c>
      <c r="X1289" s="27">
        <v>68495.514999999999</v>
      </c>
      <c r="Y1289" s="27">
        <f t="shared" si="286"/>
        <v>136991.03</v>
      </c>
      <c r="Z1289" s="4" t="str" cm="1">
        <f t="array" ref="Z1289">_xlfn.IFS(YEARFRAC(F1289,G1289)&lt;1,"&lt;1 Year",YEARFRAC(F1289,G1289)&lt;=5,"1-5 Years",YEARFRAC(F1289,G1289)&gt;5,"&gt;5 Years")</f>
        <v>&gt;5 Years</v>
      </c>
      <c r="AA1289" s="24">
        <f>L1289*(_xlfn.XLOOKUP(K1289,'FX rates'!$A$2:$A$38,'FX rates'!$B$2:$B$38))</f>
        <v>60615.500000000007</v>
      </c>
      <c r="AB1289" s="24">
        <f>V1289*(_xlfn.XLOOKUP(K1289,'FX rates'!$A$2:$A$38,'FX rates'!$B$2:$B$38))</f>
        <v>60615.500000000007</v>
      </c>
      <c r="AC1289" s="24">
        <f>X1289*(_xlfn.XLOOKUP(W1289,'FX rates'!$A$2:$A$38,'FX rates'!$B$2:$B$38))</f>
        <v>68495.514999999999</v>
      </c>
      <c r="AD1289" s="24">
        <f>Y1289*(_xlfn.XLOOKUP(W1289,'FX rates'!$A$2:$A$38,'FX rates'!$B$2:$B$38))</f>
        <v>136991.03</v>
      </c>
      <c r="AE1289" s="30">
        <f t="shared" si="287"/>
        <v>0.12999999999999987</v>
      </c>
      <c r="AF1289" s="31">
        <f t="shared" si="288"/>
        <v>7880.0149999999921</v>
      </c>
      <c r="AG1289" s="23">
        <f t="shared" si="289"/>
        <v>0</v>
      </c>
      <c r="AH1289" s="35">
        <f t="shared" si="283"/>
        <v>1</v>
      </c>
      <c r="AI1289" s="23">
        <f>U1289*(_xlfn.XLOOKUP(K1289,'FX rates'!$A$2:$A$38,'FX rates'!$B$2:$B$38))</f>
        <v>0</v>
      </c>
      <c r="AJ1289" s="23">
        <f>Q1289*(_xlfn.XLOOKUP(K1289,'FX rates'!$A$2:$A$38,'FX rates'!$B$2:$B$38))</f>
        <v>0</v>
      </c>
      <c r="AK1289" s="23">
        <f>R1289*(_xlfn.XLOOKUP(K1289,'FX rates'!$A$2:$A$38,'FX rates'!$B$2:$B$38))</f>
        <v>0</v>
      </c>
      <c r="AM1289" s="4"/>
      <c r="AN1289" s="4"/>
      <c r="AO1289" s="4"/>
      <c r="AP1289" s="32">
        <f t="shared" si="284"/>
        <v>0</v>
      </c>
      <c r="AQ1289" s="32">
        <f t="shared" si="285"/>
        <v>0</v>
      </c>
      <c r="AR1289" s="24">
        <f t="shared" si="290"/>
        <v>68495.514999999999</v>
      </c>
      <c r="AS1289" s="24" t="str">
        <f t="shared" si="291"/>
        <v>0</v>
      </c>
      <c r="AT1289" s="24">
        <f t="shared" si="292"/>
        <v>123291.927</v>
      </c>
      <c r="AU1289" s="24">
        <f t="shared" si="293"/>
        <v>13699.103000000003</v>
      </c>
    </row>
    <row r="1290" spans="1:47" x14ac:dyDescent="0.25">
      <c r="A1290" s="28" t="s">
        <v>14362</v>
      </c>
      <c r="B1290" s="28" t="s">
        <v>2512</v>
      </c>
      <c r="C1290" s="28" t="s">
        <v>2513</v>
      </c>
      <c r="D1290" s="28" t="s">
        <v>2514</v>
      </c>
      <c r="E1290" s="28" t="s">
        <v>2515</v>
      </c>
      <c r="F1290" s="29">
        <v>42152</v>
      </c>
      <c r="G1290" s="29">
        <v>44896</v>
      </c>
      <c r="H1290" s="28" t="s">
        <v>2516</v>
      </c>
      <c r="I1290" s="28" t="s">
        <v>16047</v>
      </c>
      <c r="J1290" s="28" t="s">
        <v>16039</v>
      </c>
      <c r="K1290" s="28" t="s">
        <v>2517</v>
      </c>
      <c r="L1290" s="27">
        <v>146333</v>
      </c>
      <c r="M1290" s="27">
        <v>35420</v>
      </c>
      <c r="N1290" s="27">
        <v>0</v>
      </c>
      <c r="O1290" s="27">
        <v>0</v>
      </c>
      <c r="P1290" s="27">
        <f t="shared" si="280"/>
        <v>35420</v>
      </c>
      <c r="Q1290" s="27">
        <v>0</v>
      </c>
      <c r="R1290" s="27">
        <v>0</v>
      </c>
      <c r="S1290" s="27">
        <v>0</v>
      </c>
      <c r="T1290" s="27">
        <f t="shared" si="281"/>
        <v>0</v>
      </c>
      <c r="U1290" s="27">
        <v>0</v>
      </c>
      <c r="V1290" s="27">
        <f t="shared" si="282"/>
        <v>181753</v>
      </c>
      <c r="W1290" s="28" t="s">
        <v>2518</v>
      </c>
      <c r="X1290" s="27">
        <v>155112.98000000001</v>
      </c>
      <c r="Y1290" s="27">
        <f t="shared" si="286"/>
        <v>347771.16000000003</v>
      </c>
      <c r="Z1290" s="4" t="str" cm="1">
        <f t="array" ref="Z1290">_xlfn.IFS(YEARFRAC(F1290,G1290)&lt;1,"&lt;1 Year",YEARFRAC(F1290,G1290)&lt;=5,"1-5 Years",YEARFRAC(F1290,G1290)&gt;5,"&gt;5 Years")</f>
        <v>&gt;5 Years</v>
      </c>
      <c r="AA1290" s="24">
        <f>L1290*(_xlfn.XLOOKUP(K1290,'FX rates'!$A$2:$A$38,'FX rates'!$B$2:$B$38))</f>
        <v>146333</v>
      </c>
      <c r="AB1290" s="24">
        <f>V1290*(_xlfn.XLOOKUP(K1290,'FX rates'!$A$2:$A$38,'FX rates'!$B$2:$B$38))</f>
        <v>181753</v>
      </c>
      <c r="AC1290" s="24">
        <f>X1290*(_xlfn.XLOOKUP(W1290,'FX rates'!$A$2:$A$38,'FX rates'!$B$2:$B$38))</f>
        <v>155112.98000000001</v>
      </c>
      <c r="AD1290" s="24">
        <f>Y1290*(_xlfn.XLOOKUP(W1290,'FX rates'!$A$2:$A$38,'FX rates'!$B$2:$B$38))</f>
        <v>347771.16000000003</v>
      </c>
      <c r="AE1290" s="30">
        <f t="shared" si="287"/>
        <v>6.0000000000000074E-2</v>
      </c>
      <c r="AF1290" s="31">
        <f t="shared" si="288"/>
        <v>8779.9800000000105</v>
      </c>
      <c r="AG1290" s="23">
        <f t="shared" si="289"/>
        <v>35420</v>
      </c>
      <c r="AH1290" s="35">
        <f t="shared" si="283"/>
        <v>1</v>
      </c>
      <c r="AI1290" s="23">
        <f>U1290*(_xlfn.XLOOKUP(K1290,'FX rates'!$A$2:$A$38,'FX rates'!$B$2:$B$38))</f>
        <v>0</v>
      </c>
      <c r="AJ1290" s="23">
        <f>Q1290*(_xlfn.XLOOKUP(K1290,'FX rates'!$A$2:$A$38,'FX rates'!$B$2:$B$38))</f>
        <v>0</v>
      </c>
      <c r="AK1290" s="23">
        <f>R1290*(_xlfn.XLOOKUP(K1290,'FX rates'!$A$2:$A$38,'FX rates'!$B$2:$B$38))</f>
        <v>0</v>
      </c>
      <c r="AM1290" s="4"/>
      <c r="AN1290" s="4"/>
      <c r="AO1290" s="4"/>
      <c r="AP1290" s="32">
        <f t="shared" si="284"/>
        <v>0.24205066526347441</v>
      </c>
      <c r="AQ1290" s="32">
        <f t="shared" si="285"/>
        <v>0</v>
      </c>
      <c r="AR1290" s="24">
        <f t="shared" si="290"/>
        <v>192658.18000000002</v>
      </c>
      <c r="AS1290" s="24" t="str">
        <f t="shared" si="291"/>
        <v>0</v>
      </c>
      <c r="AT1290" s="24">
        <f t="shared" si="292"/>
        <v>312994.04400000005</v>
      </c>
      <c r="AU1290" s="24">
        <f t="shared" si="293"/>
        <v>34777.11599999998</v>
      </c>
    </row>
    <row r="1291" spans="1:47" x14ac:dyDescent="0.25">
      <c r="A1291" s="28" t="s">
        <v>14363</v>
      </c>
      <c r="B1291" s="28" t="s">
        <v>2519</v>
      </c>
      <c r="C1291" s="28" t="s">
        <v>2520</v>
      </c>
      <c r="D1291" s="28" t="s">
        <v>2521</v>
      </c>
      <c r="E1291" s="28" t="s">
        <v>2522</v>
      </c>
      <c r="F1291" s="29">
        <v>42152</v>
      </c>
      <c r="G1291" s="29">
        <v>44896</v>
      </c>
      <c r="H1291" s="28" t="s">
        <v>2523</v>
      </c>
      <c r="I1291" s="28" t="s">
        <v>16048</v>
      </c>
      <c r="J1291" s="28" t="s">
        <v>16036</v>
      </c>
      <c r="K1291" s="28" t="s">
        <v>2524</v>
      </c>
      <c r="L1291" s="27">
        <v>269610.00000000006</v>
      </c>
      <c r="M1291" s="27">
        <v>430661.00000000006</v>
      </c>
      <c r="N1291" s="27">
        <v>0</v>
      </c>
      <c r="O1291" s="27">
        <v>0</v>
      </c>
      <c r="P1291" s="27">
        <f t="shared" si="280"/>
        <v>430661.00000000006</v>
      </c>
      <c r="Q1291" s="27">
        <v>0</v>
      </c>
      <c r="R1291" s="27">
        <v>0</v>
      </c>
      <c r="S1291" s="27">
        <v>0</v>
      </c>
      <c r="T1291" s="27">
        <f t="shared" si="281"/>
        <v>0</v>
      </c>
      <c r="U1291" s="27">
        <v>0</v>
      </c>
      <c r="V1291" s="27">
        <f t="shared" si="282"/>
        <v>700271.00000000012</v>
      </c>
      <c r="W1291" s="28" t="s">
        <v>2525</v>
      </c>
      <c r="X1291" s="27">
        <v>280394.40000000008</v>
      </c>
      <c r="Y1291" s="27">
        <f t="shared" si="286"/>
        <v>1008676.2400000002</v>
      </c>
      <c r="Z1291" s="4" t="str" cm="1">
        <f t="array" ref="Z1291">_xlfn.IFS(YEARFRAC(F1291,G1291)&lt;1,"&lt;1 Year",YEARFRAC(F1291,G1291)&lt;=5,"1-5 Years",YEARFRAC(F1291,G1291)&gt;5,"&gt;5 Years")</f>
        <v>&gt;5 Years</v>
      </c>
      <c r="AA1291" s="24">
        <f>L1291*(_xlfn.XLOOKUP(K1291,'FX rates'!$A$2:$A$38,'FX rates'!$B$2:$B$38))</f>
        <v>269610.00000000006</v>
      </c>
      <c r="AB1291" s="24">
        <f>V1291*(_xlfn.XLOOKUP(K1291,'FX rates'!$A$2:$A$38,'FX rates'!$B$2:$B$38))</f>
        <v>700271.00000000012</v>
      </c>
      <c r="AC1291" s="24">
        <f>X1291*(_xlfn.XLOOKUP(W1291,'FX rates'!$A$2:$A$38,'FX rates'!$B$2:$B$38))</f>
        <v>280394.40000000008</v>
      </c>
      <c r="AD1291" s="24">
        <f>Y1291*(_xlfn.XLOOKUP(W1291,'FX rates'!$A$2:$A$38,'FX rates'!$B$2:$B$38))</f>
        <v>1008676.2400000002</v>
      </c>
      <c r="AE1291" s="30">
        <f t="shared" si="287"/>
        <v>4.0000000000000077E-2</v>
      </c>
      <c r="AF1291" s="31">
        <f t="shared" si="288"/>
        <v>10784.400000000023</v>
      </c>
      <c r="AG1291" s="23">
        <f t="shared" si="289"/>
        <v>430661.00000000006</v>
      </c>
      <c r="AH1291" s="35">
        <f t="shared" si="283"/>
        <v>1</v>
      </c>
      <c r="AI1291" s="23">
        <f>U1291*(_xlfn.XLOOKUP(K1291,'FX rates'!$A$2:$A$38,'FX rates'!$B$2:$B$38))</f>
        <v>0</v>
      </c>
      <c r="AJ1291" s="23">
        <f>Q1291*(_xlfn.XLOOKUP(K1291,'FX rates'!$A$2:$A$38,'FX rates'!$B$2:$B$38))</f>
        <v>0</v>
      </c>
      <c r="AK1291" s="23">
        <f>R1291*(_xlfn.XLOOKUP(K1291,'FX rates'!$A$2:$A$38,'FX rates'!$B$2:$B$38))</f>
        <v>0</v>
      </c>
      <c r="AM1291" s="4"/>
      <c r="AN1291" s="4"/>
      <c r="AO1291" s="4"/>
      <c r="AP1291" s="32">
        <f t="shared" si="284"/>
        <v>1.5973480212158302</v>
      </c>
      <c r="AQ1291" s="32">
        <f t="shared" si="285"/>
        <v>0</v>
      </c>
      <c r="AR1291" s="24">
        <f t="shared" si="290"/>
        <v>728281.8400000002</v>
      </c>
      <c r="AS1291" s="24" t="str">
        <f t="shared" si="291"/>
        <v>0</v>
      </c>
      <c r="AT1291" s="24">
        <f t="shared" si="292"/>
        <v>907808.61600000027</v>
      </c>
      <c r="AU1291" s="24">
        <f t="shared" si="293"/>
        <v>100867.62399999995</v>
      </c>
    </row>
    <row r="1292" spans="1:47" x14ac:dyDescent="0.25">
      <c r="A1292" s="28" t="s">
        <v>14040</v>
      </c>
      <c r="B1292" s="28" t="s">
        <v>255</v>
      </c>
      <c r="C1292" s="28" t="s">
        <v>256</v>
      </c>
      <c r="D1292" s="28" t="s">
        <v>257</v>
      </c>
      <c r="E1292" s="28" t="s">
        <v>258</v>
      </c>
      <c r="F1292" s="29">
        <v>39573</v>
      </c>
      <c r="G1292" s="29">
        <v>44896</v>
      </c>
      <c r="H1292" s="28" t="s">
        <v>259</v>
      </c>
      <c r="I1292" s="28" t="s">
        <v>16040</v>
      </c>
      <c r="J1292" s="28" t="s">
        <v>16047</v>
      </c>
      <c r="K1292" s="28" t="s">
        <v>260</v>
      </c>
      <c r="L1292" s="27">
        <v>141625</v>
      </c>
      <c r="M1292" s="27">
        <v>88924.000000000015</v>
      </c>
      <c r="N1292" s="27">
        <v>0</v>
      </c>
      <c r="O1292" s="27">
        <v>0</v>
      </c>
      <c r="P1292" s="27">
        <f t="shared" si="280"/>
        <v>88924.000000000015</v>
      </c>
      <c r="Q1292" s="27">
        <v>0</v>
      </c>
      <c r="R1292" s="27">
        <v>0</v>
      </c>
      <c r="S1292" s="27">
        <v>0</v>
      </c>
      <c r="T1292" s="27">
        <f t="shared" si="281"/>
        <v>0</v>
      </c>
      <c r="U1292" s="27">
        <v>0</v>
      </c>
      <c r="V1292" s="27">
        <f t="shared" si="282"/>
        <v>230549</v>
      </c>
      <c r="W1292" s="28" t="s">
        <v>261</v>
      </c>
      <c r="X1292" s="27">
        <v>155787.5</v>
      </c>
      <c r="Y1292" s="27">
        <f t="shared" si="286"/>
        <v>409391.4</v>
      </c>
      <c r="Z1292" s="4" t="str" cm="1">
        <f t="array" ref="Z1292">_xlfn.IFS(YEARFRAC(F1292,G1292)&lt;1,"&lt;1 Year",YEARFRAC(F1292,G1292)&lt;=5,"1-5 Years",YEARFRAC(F1292,G1292)&gt;5,"&gt;5 Years")</f>
        <v>&gt;5 Years</v>
      </c>
      <c r="AA1292" s="24">
        <f>L1292*(_xlfn.XLOOKUP(K1292,'FX rates'!$A$2:$A$38,'FX rates'!$B$2:$B$38))</f>
        <v>141625</v>
      </c>
      <c r="AB1292" s="24">
        <f>V1292*(_xlfn.XLOOKUP(K1292,'FX rates'!$A$2:$A$38,'FX rates'!$B$2:$B$38))</f>
        <v>230549</v>
      </c>
      <c r="AC1292" s="24">
        <f>X1292*(_xlfn.XLOOKUP(W1292,'FX rates'!$A$2:$A$38,'FX rates'!$B$2:$B$38))</f>
        <v>155787.5</v>
      </c>
      <c r="AD1292" s="24">
        <f>Y1292*(_xlfn.XLOOKUP(W1292,'FX rates'!$A$2:$A$38,'FX rates'!$B$2:$B$38))</f>
        <v>409391.4</v>
      </c>
      <c r="AE1292" s="30">
        <f t="shared" si="287"/>
        <v>0.1</v>
      </c>
      <c r="AF1292" s="31">
        <f t="shared" si="288"/>
        <v>14162.5</v>
      </c>
      <c r="AG1292" s="23">
        <f t="shared" si="289"/>
        <v>88924</v>
      </c>
      <c r="AH1292" s="35">
        <f t="shared" si="283"/>
        <v>1</v>
      </c>
      <c r="AI1292" s="23">
        <f>U1292*(_xlfn.XLOOKUP(K1292,'FX rates'!$A$2:$A$38,'FX rates'!$B$2:$B$38))</f>
        <v>0</v>
      </c>
      <c r="AJ1292" s="23">
        <f>Q1292*(_xlfn.XLOOKUP(K1292,'FX rates'!$A$2:$A$38,'FX rates'!$B$2:$B$38))</f>
        <v>0</v>
      </c>
      <c r="AK1292" s="23">
        <f>R1292*(_xlfn.XLOOKUP(K1292,'FX rates'!$A$2:$A$38,'FX rates'!$B$2:$B$38))</f>
        <v>0</v>
      </c>
      <c r="AM1292" s="4"/>
      <c r="AN1292" s="4"/>
      <c r="AO1292" s="4"/>
      <c r="AP1292" s="32">
        <f t="shared" si="284"/>
        <v>0.62788349514563113</v>
      </c>
      <c r="AQ1292" s="32">
        <f t="shared" si="285"/>
        <v>0</v>
      </c>
      <c r="AR1292" s="24">
        <f t="shared" si="290"/>
        <v>253603.90000000002</v>
      </c>
      <c r="AS1292" s="24" t="str">
        <f t="shared" si="291"/>
        <v>0</v>
      </c>
      <c r="AT1292" s="24">
        <f t="shared" si="292"/>
        <v>368452.26</v>
      </c>
      <c r="AU1292" s="24">
        <f t="shared" si="293"/>
        <v>40939.140000000014</v>
      </c>
    </row>
    <row r="1293" spans="1:47" x14ac:dyDescent="0.25">
      <c r="A1293" s="28" t="s">
        <v>14364</v>
      </c>
      <c r="B1293" s="28" t="s">
        <v>2526</v>
      </c>
      <c r="C1293" s="28" t="s">
        <v>2527</v>
      </c>
      <c r="D1293" s="28" t="s">
        <v>2528</v>
      </c>
      <c r="E1293" s="28" t="s">
        <v>2529</v>
      </c>
      <c r="F1293" s="29">
        <v>42156</v>
      </c>
      <c r="G1293" s="29">
        <v>44896</v>
      </c>
      <c r="H1293" s="28" t="s">
        <v>2530</v>
      </c>
      <c r="I1293" s="28" t="s">
        <v>16054</v>
      </c>
      <c r="J1293" s="28" t="s">
        <v>16056</v>
      </c>
      <c r="K1293" s="28" t="s">
        <v>2531</v>
      </c>
      <c r="L1293" s="27">
        <v>174900</v>
      </c>
      <c r="M1293" s="27">
        <v>65087</v>
      </c>
      <c r="N1293" s="27">
        <v>0</v>
      </c>
      <c r="O1293" s="27">
        <v>0</v>
      </c>
      <c r="P1293" s="27">
        <f t="shared" si="280"/>
        <v>65087</v>
      </c>
      <c r="Q1293" s="27">
        <v>0</v>
      </c>
      <c r="R1293" s="27">
        <v>0</v>
      </c>
      <c r="S1293" s="27">
        <v>0</v>
      </c>
      <c r="T1293" s="27">
        <f t="shared" si="281"/>
        <v>0</v>
      </c>
      <c r="U1293" s="27">
        <v>0</v>
      </c>
      <c r="V1293" s="27">
        <f t="shared" si="282"/>
        <v>239987</v>
      </c>
      <c r="W1293" s="28" t="s">
        <v>2532</v>
      </c>
      <c r="X1293" s="27">
        <v>183645</v>
      </c>
      <c r="Y1293" s="27">
        <f t="shared" si="286"/>
        <v>435631.35</v>
      </c>
      <c r="Z1293" s="4" t="str" cm="1">
        <f t="array" ref="Z1293">_xlfn.IFS(YEARFRAC(F1293,G1293)&lt;1,"&lt;1 Year",YEARFRAC(F1293,G1293)&lt;=5,"1-5 Years",YEARFRAC(F1293,G1293)&gt;5,"&gt;5 Years")</f>
        <v>&gt;5 Years</v>
      </c>
      <c r="AA1293" s="24">
        <f>L1293*(_xlfn.XLOOKUP(K1293,'FX rates'!$A$2:$A$38,'FX rates'!$B$2:$B$38))</f>
        <v>174900</v>
      </c>
      <c r="AB1293" s="24">
        <f>V1293*(_xlfn.XLOOKUP(K1293,'FX rates'!$A$2:$A$38,'FX rates'!$B$2:$B$38))</f>
        <v>239987</v>
      </c>
      <c r="AC1293" s="24">
        <f>X1293*(_xlfn.XLOOKUP(W1293,'FX rates'!$A$2:$A$38,'FX rates'!$B$2:$B$38))</f>
        <v>183645</v>
      </c>
      <c r="AD1293" s="24">
        <f>Y1293*(_xlfn.XLOOKUP(W1293,'FX rates'!$A$2:$A$38,'FX rates'!$B$2:$B$38))</f>
        <v>435631.35</v>
      </c>
      <c r="AE1293" s="30">
        <f t="shared" si="287"/>
        <v>0.05</v>
      </c>
      <c r="AF1293" s="31">
        <f t="shared" si="288"/>
        <v>8745</v>
      </c>
      <c r="AG1293" s="23">
        <f t="shared" si="289"/>
        <v>65087</v>
      </c>
      <c r="AH1293" s="35">
        <f t="shared" si="283"/>
        <v>1</v>
      </c>
      <c r="AI1293" s="23">
        <f>U1293*(_xlfn.XLOOKUP(K1293,'FX rates'!$A$2:$A$38,'FX rates'!$B$2:$B$38))</f>
        <v>0</v>
      </c>
      <c r="AJ1293" s="23">
        <f>Q1293*(_xlfn.XLOOKUP(K1293,'FX rates'!$A$2:$A$38,'FX rates'!$B$2:$B$38))</f>
        <v>0</v>
      </c>
      <c r="AK1293" s="23">
        <f>R1293*(_xlfn.XLOOKUP(K1293,'FX rates'!$A$2:$A$38,'FX rates'!$B$2:$B$38))</f>
        <v>0</v>
      </c>
      <c r="AM1293" s="4"/>
      <c r="AN1293" s="4"/>
      <c r="AO1293" s="4"/>
      <c r="AP1293" s="32">
        <f t="shared" si="284"/>
        <v>0.37213836477987422</v>
      </c>
      <c r="AQ1293" s="32">
        <f t="shared" si="285"/>
        <v>0</v>
      </c>
      <c r="AR1293" s="24">
        <f t="shared" si="290"/>
        <v>251986.34999999998</v>
      </c>
      <c r="AS1293" s="24" t="str">
        <f t="shared" si="291"/>
        <v>0</v>
      </c>
      <c r="AT1293" s="24">
        <f t="shared" si="292"/>
        <v>392068.21499999997</v>
      </c>
      <c r="AU1293" s="24">
        <f t="shared" si="293"/>
        <v>43563.135000000009</v>
      </c>
    </row>
    <row r="1294" spans="1:47" x14ac:dyDescent="0.25">
      <c r="A1294" s="28" t="s">
        <v>14365</v>
      </c>
      <c r="B1294" s="28" t="s">
        <v>2533</v>
      </c>
      <c r="C1294" s="28" t="s">
        <v>2534</v>
      </c>
      <c r="D1294" s="28" t="s">
        <v>2535</v>
      </c>
      <c r="E1294" s="28" t="s">
        <v>2536</v>
      </c>
      <c r="F1294" s="29">
        <v>42150</v>
      </c>
      <c r="G1294" s="29">
        <v>44896</v>
      </c>
      <c r="H1294" s="28" t="s">
        <v>2537</v>
      </c>
      <c r="I1294" s="28" t="s">
        <v>16050</v>
      </c>
      <c r="J1294" s="28" t="s">
        <v>16039</v>
      </c>
      <c r="K1294" s="28" t="s">
        <v>2538</v>
      </c>
      <c r="L1294" s="27">
        <v>435050.19887999992</v>
      </c>
      <c r="M1294" s="27">
        <v>1619750.0000000002</v>
      </c>
      <c r="N1294" s="27">
        <v>3952000</v>
      </c>
      <c r="O1294" s="27">
        <v>0</v>
      </c>
      <c r="P1294" s="27">
        <f t="shared" si="280"/>
        <v>5571750</v>
      </c>
      <c r="Q1294" s="27">
        <v>0</v>
      </c>
      <c r="R1294" s="27">
        <v>0</v>
      </c>
      <c r="S1294" s="27">
        <v>0</v>
      </c>
      <c r="T1294" s="27">
        <f t="shared" si="281"/>
        <v>0</v>
      </c>
      <c r="U1294" s="27">
        <v>0</v>
      </c>
      <c r="V1294" s="27">
        <f t="shared" si="282"/>
        <v>6006800.19888</v>
      </c>
      <c r="W1294" s="28" t="s">
        <v>2539</v>
      </c>
      <c r="X1294" s="27">
        <v>469854.21479039994</v>
      </c>
      <c r="Y1294" s="27">
        <f t="shared" si="286"/>
        <v>2689038.4295808007</v>
      </c>
      <c r="Z1294" s="4" t="str" cm="1">
        <f t="array" ref="Z1294">_xlfn.IFS(YEARFRAC(F1294,G1294)&lt;1,"&lt;1 Year",YEARFRAC(F1294,G1294)&lt;=5,"1-5 Years",YEARFRAC(F1294,G1294)&gt;5,"&gt;5 Years")</f>
        <v>&gt;5 Years</v>
      </c>
      <c r="AA1294" s="24">
        <f>L1294*(_xlfn.XLOOKUP(K1294,'FX rates'!$A$2:$A$38,'FX rates'!$B$2:$B$38))</f>
        <v>435050.19887999992</v>
      </c>
      <c r="AB1294" s="24">
        <f>V1294*(_xlfn.XLOOKUP(K1294,'FX rates'!$A$2:$A$38,'FX rates'!$B$2:$B$38))</f>
        <v>6006800.19888</v>
      </c>
      <c r="AC1294" s="24">
        <f>X1294*(_xlfn.XLOOKUP(W1294,'FX rates'!$A$2:$A$38,'FX rates'!$B$2:$B$38))</f>
        <v>469854.21479039994</v>
      </c>
      <c r="AD1294" s="24">
        <f>Y1294*(_xlfn.XLOOKUP(W1294,'FX rates'!$A$2:$A$38,'FX rates'!$B$2:$B$38))</f>
        <v>2689038.4295808007</v>
      </c>
      <c r="AE1294" s="30">
        <f t="shared" si="287"/>
        <v>8.0000000000000057E-2</v>
      </c>
      <c r="AF1294" s="31">
        <f t="shared" si="288"/>
        <v>34804.015910400019</v>
      </c>
      <c r="AG1294" s="23">
        <f t="shared" si="289"/>
        <v>5571750</v>
      </c>
      <c r="AH1294" s="35">
        <f t="shared" si="283"/>
        <v>1</v>
      </c>
      <c r="AI1294" s="23">
        <f>U1294*(_xlfn.XLOOKUP(K1294,'FX rates'!$A$2:$A$38,'FX rates'!$B$2:$B$38))</f>
        <v>0</v>
      </c>
      <c r="AJ1294" s="23">
        <f>Q1294*(_xlfn.XLOOKUP(K1294,'FX rates'!$A$2:$A$38,'FX rates'!$B$2:$B$38))</f>
        <v>0</v>
      </c>
      <c r="AK1294" s="23">
        <f>R1294*(_xlfn.XLOOKUP(K1294,'FX rates'!$A$2:$A$38,'FX rates'!$B$2:$B$38))</f>
        <v>0</v>
      </c>
      <c r="AM1294" s="4"/>
      <c r="AN1294" s="4"/>
      <c r="AO1294" s="4"/>
      <c r="AP1294" s="32">
        <f t="shared" si="284"/>
        <v>3.7231335698039216</v>
      </c>
      <c r="AQ1294" s="32">
        <f t="shared" si="285"/>
        <v>0</v>
      </c>
      <c r="AR1294" s="24">
        <f t="shared" si="290"/>
        <v>2219184.2147904006</v>
      </c>
      <c r="AS1294" s="24" t="str">
        <f t="shared" si="291"/>
        <v>0</v>
      </c>
      <c r="AT1294" s="24">
        <f t="shared" si="292"/>
        <v>2420134.5866227206</v>
      </c>
      <c r="AU1294" s="24">
        <f t="shared" si="293"/>
        <v>268903.84295808012</v>
      </c>
    </row>
    <row r="1295" spans="1:47" x14ac:dyDescent="0.25">
      <c r="A1295" s="28" t="s">
        <v>14366</v>
      </c>
      <c r="B1295" s="28" t="s">
        <v>2540</v>
      </c>
      <c r="C1295" s="28" t="s">
        <v>2541</v>
      </c>
      <c r="D1295" s="28" t="s">
        <v>2542</v>
      </c>
      <c r="E1295" s="28" t="s">
        <v>2543</v>
      </c>
      <c r="F1295" s="29">
        <v>42156</v>
      </c>
      <c r="G1295" s="29">
        <v>44896</v>
      </c>
      <c r="H1295" s="28" t="s">
        <v>2544</v>
      </c>
      <c r="I1295" s="28" t="s">
        <v>16039</v>
      </c>
      <c r="J1295" s="28" t="s">
        <v>16039</v>
      </c>
      <c r="K1295" s="28" t="s">
        <v>2545</v>
      </c>
      <c r="L1295" s="27">
        <v>2215400.0000000005</v>
      </c>
      <c r="M1295" s="27">
        <v>988015.60000000009</v>
      </c>
      <c r="N1295" s="27">
        <v>4986031.6800000006</v>
      </c>
      <c r="O1295" s="27">
        <v>0</v>
      </c>
      <c r="P1295" s="27">
        <f t="shared" si="280"/>
        <v>5974047.2800000012</v>
      </c>
      <c r="Q1295" s="27">
        <v>0</v>
      </c>
      <c r="R1295" s="27">
        <v>0</v>
      </c>
      <c r="S1295" s="27">
        <v>0</v>
      </c>
      <c r="T1295" s="27">
        <f t="shared" si="281"/>
        <v>0</v>
      </c>
      <c r="U1295" s="27">
        <v>0</v>
      </c>
      <c r="V1295" s="27">
        <f t="shared" si="282"/>
        <v>8189447.2800000012</v>
      </c>
      <c r="W1295" s="28" t="s">
        <v>2546</v>
      </c>
      <c r="X1295" s="27">
        <v>2459094.0000000009</v>
      </c>
      <c r="Y1295" s="27">
        <f t="shared" si="286"/>
        <v>6014885.3160000015</v>
      </c>
      <c r="Z1295" s="4" t="str" cm="1">
        <f t="array" ref="Z1295">_xlfn.IFS(YEARFRAC(F1295,G1295)&lt;1,"&lt;1 Year",YEARFRAC(F1295,G1295)&lt;=5,"1-5 Years",YEARFRAC(F1295,G1295)&gt;5,"&gt;5 Years")</f>
        <v>&gt;5 Years</v>
      </c>
      <c r="AA1295" s="24">
        <f>L1295*(_xlfn.XLOOKUP(K1295,'FX rates'!$A$2:$A$38,'FX rates'!$B$2:$B$38))</f>
        <v>282427.03160954348</v>
      </c>
      <c r="AB1295" s="24">
        <f>V1295*(_xlfn.XLOOKUP(K1295,'FX rates'!$A$2:$A$38,'FX rates'!$B$2:$B$38))</f>
        <v>1044019.7191537645</v>
      </c>
      <c r="AC1295" s="24">
        <f>X1295*(_xlfn.XLOOKUP(W1295,'FX rates'!$A$2:$A$38,'FX rates'!$B$2:$B$38))</f>
        <v>313494.00508659333</v>
      </c>
      <c r="AD1295" s="24">
        <f>Y1295*(_xlfn.XLOOKUP(W1295,'FX rates'!$A$2:$A$38,'FX rates'!$B$2:$B$38))</f>
        <v>766798.86488657177</v>
      </c>
      <c r="AE1295" s="30">
        <f t="shared" si="287"/>
        <v>0.11000000000000022</v>
      </c>
      <c r="AF1295" s="31">
        <f t="shared" si="288"/>
        <v>243694.00000000047</v>
      </c>
      <c r="AG1295" s="23">
        <f t="shared" si="289"/>
        <v>761592.68754422106</v>
      </c>
      <c r="AH1295" s="35">
        <f t="shared" si="283"/>
        <v>0.12748353868806692</v>
      </c>
      <c r="AI1295" s="23">
        <f>U1295*(_xlfn.XLOOKUP(K1295,'FX rates'!$A$2:$A$38,'FX rates'!$B$2:$B$38))</f>
        <v>0</v>
      </c>
      <c r="AJ1295" s="23">
        <f>Q1295*(_xlfn.XLOOKUP(K1295,'FX rates'!$A$2:$A$38,'FX rates'!$B$2:$B$38))</f>
        <v>0</v>
      </c>
      <c r="AK1295" s="23">
        <f>R1295*(_xlfn.XLOOKUP(K1295,'FX rates'!$A$2:$A$38,'FX rates'!$B$2:$B$38))</f>
        <v>0</v>
      </c>
      <c r="AM1295" s="4"/>
      <c r="AN1295" s="4"/>
      <c r="AO1295" s="4"/>
      <c r="AP1295" s="32">
        <f t="shared" si="284"/>
        <v>0.44597616683217473</v>
      </c>
      <c r="AQ1295" s="32">
        <f t="shared" si="285"/>
        <v>0</v>
      </c>
      <c r="AR1295" s="24">
        <f t="shared" si="290"/>
        <v>3555791.316000001</v>
      </c>
      <c r="AS1295" s="24" t="str">
        <f t="shared" si="291"/>
        <v>0</v>
      </c>
      <c r="AT1295" s="24">
        <f t="shared" si="292"/>
        <v>690118.97839791456</v>
      </c>
      <c r="AU1295" s="24">
        <f t="shared" si="293"/>
        <v>76679.886488657212</v>
      </c>
    </row>
    <row r="1296" spans="1:47" x14ac:dyDescent="0.25">
      <c r="A1296" s="28" t="s">
        <v>14367</v>
      </c>
      <c r="B1296" s="28" t="s">
        <v>2547</v>
      </c>
      <c r="C1296" s="28" t="s">
        <v>2548</v>
      </c>
      <c r="D1296" s="28" t="s">
        <v>2549</v>
      </c>
      <c r="E1296" s="28" t="s">
        <v>2550</v>
      </c>
      <c r="F1296" s="29">
        <v>42170</v>
      </c>
      <c r="G1296" s="29">
        <v>44896</v>
      </c>
      <c r="H1296" s="28" t="s">
        <v>2551</v>
      </c>
      <c r="I1296" s="28" t="s">
        <v>16052</v>
      </c>
      <c r="J1296" s="28" t="s">
        <v>16040</v>
      </c>
      <c r="K1296" s="28" t="s">
        <v>2552</v>
      </c>
      <c r="L1296" s="27">
        <v>148005</v>
      </c>
      <c r="M1296" s="27">
        <v>18095</v>
      </c>
      <c r="N1296" s="27">
        <v>0</v>
      </c>
      <c r="O1296" s="27">
        <v>0</v>
      </c>
      <c r="P1296" s="27">
        <f t="shared" si="280"/>
        <v>18095</v>
      </c>
      <c r="Q1296" s="27">
        <v>0</v>
      </c>
      <c r="R1296" s="27">
        <v>0</v>
      </c>
      <c r="S1296" s="27">
        <v>0</v>
      </c>
      <c r="T1296" s="27">
        <f t="shared" si="281"/>
        <v>0</v>
      </c>
      <c r="U1296" s="27">
        <v>0</v>
      </c>
      <c r="V1296" s="27">
        <f t="shared" si="282"/>
        <v>166100</v>
      </c>
      <c r="W1296" s="28" t="s">
        <v>2553</v>
      </c>
      <c r="X1296" s="27">
        <v>164285.55000000002</v>
      </c>
      <c r="Y1296" s="27">
        <f t="shared" si="286"/>
        <v>348656.55000000005</v>
      </c>
      <c r="Z1296" s="4" t="str" cm="1">
        <f t="array" ref="Z1296">_xlfn.IFS(YEARFRAC(F1296,G1296)&lt;1,"&lt;1 Year",YEARFRAC(F1296,G1296)&lt;=5,"1-5 Years",YEARFRAC(F1296,G1296)&gt;5,"&gt;5 Years")</f>
        <v>&gt;5 Years</v>
      </c>
      <c r="AA1296" s="24">
        <f>L1296*(_xlfn.XLOOKUP(K1296,'FX rates'!$A$2:$A$38,'FX rates'!$B$2:$B$38))</f>
        <v>148005</v>
      </c>
      <c r="AB1296" s="24">
        <f>V1296*(_xlfn.XLOOKUP(K1296,'FX rates'!$A$2:$A$38,'FX rates'!$B$2:$B$38))</f>
        <v>166100</v>
      </c>
      <c r="AC1296" s="24">
        <f>X1296*(_xlfn.XLOOKUP(W1296,'FX rates'!$A$2:$A$38,'FX rates'!$B$2:$B$38))</f>
        <v>164285.55000000002</v>
      </c>
      <c r="AD1296" s="24">
        <f>Y1296*(_xlfn.XLOOKUP(W1296,'FX rates'!$A$2:$A$38,'FX rates'!$B$2:$B$38))</f>
        <v>348656.55000000005</v>
      </c>
      <c r="AE1296" s="30">
        <f t="shared" si="287"/>
        <v>0.11000000000000011</v>
      </c>
      <c r="AF1296" s="31">
        <f t="shared" si="288"/>
        <v>16280.550000000017</v>
      </c>
      <c r="AG1296" s="23">
        <f t="shared" si="289"/>
        <v>18095</v>
      </c>
      <c r="AH1296" s="35">
        <f t="shared" si="283"/>
        <v>1</v>
      </c>
      <c r="AI1296" s="23">
        <f>U1296*(_xlfn.XLOOKUP(K1296,'FX rates'!$A$2:$A$38,'FX rates'!$B$2:$B$38))</f>
        <v>0</v>
      </c>
      <c r="AJ1296" s="23">
        <f>Q1296*(_xlfn.XLOOKUP(K1296,'FX rates'!$A$2:$A$38,'FX rates'!$B$2:$B$38))</f>
        <v>0</v>
      </c>
      <c r="AK1296" s="23">
        <f>R1296*(_xlfn.XLOOKUP(K1296,'FX rates'!$A$2:$A$38,'FX rates'!$B$2:$B$38))</f>
        <v>0</v>
      </c>
      <c r="AM1296" s="4"/>
      <c r="AN1296" s="4"/>
      <c r="AO1296" s="4"/>
      <c r="AP1296" s="32">
        <f t="shared" si="284"/>
        <v>0.12225938312894835</v>
      </c>
      <c r="AQ1296" s="32">
        <f t="shared" si="285"/>
        <v>0</v>
      </c>
      <c r="AR1296" s="24">
        <f t="shared" si="290"/>
        <v>184371</v>
      </c>
      <c r="AS1296" s="24" t="str">
        <f t="shared" si="291"/>
        <v>0</v>
      </c>
      <c r="AT1296" s="24">
        <f t="shared" si="292"/>
        <v>313790.89500000008</v>
      </c>
      <c r="AU1296" s="24">
        <f t="shared" si="293"/>
        <v>34865.65499999997</v>
      </c>
    </row>
    <row r="1297" spans="1:47" x14ac:dyDescent="0.25">
      <c r="A1297" s="28" t="s">
        <v>14368</v>
      </c>
      <c r="B1297" s="28" t="s">
        <v>2554</v>
      </c>
      <c r="C1297" s="28" t="s">
        <v>2555</v>
      </c>
      <c r="D1297" s="28" t="s">
        <v>2556</v>
      </c>
      <c r="E1297" s="28" t="s">
        <v>2557</v>
      </c>
      <c r="F1297" s="29">
        <v>42156</v>
      </c>
      <c r="G1297" s="29">
        <v>44896</v>
      </c>
      <c r="H1297" s="28" t="s">
        <v>2558</v>
      </c>
      <c r="I1297" s="28" t="s">
        <v>16039</v>
      </c>
      <c r="J1297" s="28" t="s">
        <v>16043</v>
      </c>
      <c r="K1297" s="28" t="s">
        <v>2559</v>
      </c>
      <c r="L1297" s="27">
        <v>133584</v>
      </c>
      <c r="M1297" s="27">
        <v>28512.000000000004</v>
      </c>
      <c r="N1297" s="27">
        <v>0</v>
      </c>
      <c r="O1297" s="27">
        <v>0</v>
      </c>
      <c r="P1297" s="27">
        <f t="shared" si="280"/>
        <v>28512.000000000004</v>
      </c>
      <c r="Q1297" s="27">
        <v>0</v>
      </c>
      <c r="R1297" s="27">
        <v>0</v>
      </c>
      <c r="S1297" s="27">
        <v>0</v>
      </c>
      <c r="T1297" s="27">
        <f t="shared" si="281"/>
        <v>0</v>
      </c>
      <c r="U1297" s="27">
        <v>0</v>
      </c>
      <c r="V1297" s="27">
        <f t="shared" si="282"/>
        <v>162096</v>
      </c>
      <c r="W1297" s="28" t="s">
        <v>2560</v>
      </c>
      <c r="X1297" s="27">
        <v>146942.40000000002</v>
      </c>
      <c r="Y1297" s="27">
        <f t="shared" si="286"/>
        <v>325248.00000000006</v>
      </c>
      <c r="Z1297" s="4" t="str" cm="1">
        <f t="array" ref="Z1297">_xlfn.IFS(YEARFRAC(F1297,G1297)&lt;1,"&lt;1 Year",YEARFRAC(F1297,G1297)&lt;=5,"1-5 Years",YEARFRAC(F1297,G1297)&gt;5,"&gt;5 Years")</f>
        <v>&gt;5 Years</v>
      </c>
      <c r="AA1297" s="24">
        <f>L1297*(_xlfn.XLOOKUP(K1297,'FX rates'!$A$2:$A$38,'FX rates'!$B$2:$B$38))</f>
        <v>133584</v>
      </c>
      <c r="AB1297" s="24">
        <f>V1297*(_xlfn.XLOOKUP(K1297,'FX rates'!$A$2:$A$38,'FX rates'!$B$2:$B$38))</f>
        <v>162096</v>
      </c>
      <c r="AC1297" s="24">
        <f>X1297*(_xlfn.XLOOKUP(W1297,'FX rates'!$A$2:$A$38,'FX rates'!$B$2:$B$38))</f>
        <v>146942.40000000002</v>
      </c>
      <c r="AD1297" s="24">
        <f>Y1297*(_xlfn.XLOOKUP(W1297,'FX rates'!$A$2:$A$38,'FX rates'!$B$2:$B$38))</f>
        <v>325248.00000000006</v>
      </c>
      <c r="AE1297" s="30">
        <f t="shared" si="287"/>
        <v>0.10000000000000017</v>
      </c>
      <c r="AF1297" s="31">
        <f t="shared" si="288"/>
        <v>13358.400000000023</v>
      </c>
      <c r="AG1297" s="23">
        <f t="shared" si="289"/>
        <v>28512</v>
      </c>
      <c r="AH1297" s="35">
        <f t="shared" si="283"/>
        <v>1</v>
      </c>
      <c r="AI1297" s="23">
        <f>U1297*(_xlfn.XLOOKUP(K1297,'FX rates'!$A$2:$A$38,'FX rates'!$B$2:$B$38))</f>
        <v>0</v>
      </c>
      <c r="AJ1297" s="23">
        <f>Q1297*(_xlfn.XLOOKUP(K1297,'FX rates'!$A$2:$A$38,'FX rates'!$B$2:$B$38))</f>
        <v>0</v>
      </c>
      <c r="AK1297" s="23">
        <f>R1297*(_xlfn.XLOOKUP(K1297,'FX rates'!$A$2:$A$38,'FX rates'!$B$2:$B$38))</f>
        <v>0</v>
      </c>
      <c r="AM1297" s="4"/>
      <c r="AN1297" s="4"/>
      <c r="AO1297" s="4"/>
      <c r="AP1297" s="32">
        <f t="shared" si="284"/>
        <v>0.21343873517786563</v>
      </c>
      <c r="AQ1297" s="32">
        <f t="shared" si="285"/>
        <v>0</v>
      </c>
      <c r="AR1297" s="24">
        <f t="shared" si="290"/>
        <v>178305.60000000003</v>
      </c>
      <c r="AS1297" s="24" t="str">
        <f t="shared" si="291"/>
        <v>0</v>
      </c>
      <c r="AT1297" s="24">
        <f t="shared" si="292"/>
        <v>292723.20000000007</v>
      </c>
      <c r="AU1297" s="24">
        <f t="shared" si="293"/>
        <v>32524.799999999988</v>
      </c>
    </row>
    <row r="1298" spans="1:47" x14ac:dyDescent="0.25">
      <c r="A1298" s="28" t="s">
        <v>14369</v>
      </c>
      <c r="B1298" s="28" t="s">
        <v>2561</v>
      </c>
      <c r="C1298" s="28" t="s">
        <v>2562</v>
      </c>
      <c r="D1298" s="28" t="s">
        <v>2563</v>
      </c>
      <c r="E1298" s="28" t="s">
        <v>2564</v>
      </c>
      <c r="F1298" s="29">
        <v>42156</v>
      </c>
      <c r="G1298" s="29">
        <v>44896</v>
      </c>
      <c r="H1298" s="28" t="s">
        <v>2565</v>
      </c>
      <c r="I1298" s="28" t="s">
        <v>16056</v>
      </c>
      <c r="J1298" s="28" t="s">
        <v>16046</v>
      </c>
      <c r="K1298" s="28" t="s">
        <v>2566</v>
      </c>
      <c r="L1298" s="27">
        <v>109286.10000000003</v>
      </c>
      <c r="M1298" s="27">
        <v>20102.500000000004</v>
      </c>
      <c r="N1298" s="27">
        <v>0</v>
      </c>
      <c r="O1298" s="27">
        <v>0</v>
      </c>
      <c r="P1298" s="27">
        <f t="shared" si="280"/>
        <v>20102.500000000004</v>
      </c>
      <c r="Q1298" s="27">
        <v>0</v>
      </c>
      <c r="R1298" s="27">
        <v>0</v>
      </c>
      <c r="S1298" s="27">
        <v>0</v>
      </c>
      <c r="T1298" s="27">
        <f t="shared" si="281"/>
        <v>0</v>
      </c>
      <c r="U1298" s="27">
        <v>0</v>
      </c>
      <c r="V1298" s="27">
        <f t="shared" si="282"/>
        <v>129388.60000000003</v>
      </c>
      <c r="W1298" s="28" t="s">
        <v>2567</v>
      </c>
      <c r="X1298" s="27">
        <v>124586.15400000005</v>
      </c>
      <c r="Y1298" s="27">
        <f t="shared" si="286"/>
        <v>272089.15800000011</v>
      </c>
      <c r="Z1298" s="4" t="str" cm="1">
        <f t="array" ref="Z1298">_xlfn.IFS(YEARFRAC(F1298,G1298)&lt;1,"&lt;1 Year",YEARFRAC(F1298,G1298)&lt;=5,"1-5 Years",YEARFRAC(F1298,G1298)&gt;5,"&gt;5 Years")</f>
        <v>&gt;5 Years</v>
      </c>
      <c r="AA1298" s="24">
        <f>L1298*(_xlfn.XLOOKUP(K1298,'FX rates'!$A$2:$A$38,'FX rates'!$B$2:$B$38))</f>
        <v>109286.10000000003</v>
      </c>
      <c r="AB1298" s="24">
        <f>V1298*(_xlfn.XLOOKUP(K1298,'FX rates'!$A$2:$A$38,'FX rates'!$B$2:$B$38))</f>
        <v>129388.60000000003</v>
      </c>
      <c r="AC1298" s="24">
        <f>X1298*(_xlfn.XLOOKUP(W1298,'FX rates'!$A$2:$A$38,'FX rates'!$B$2:$B$38))</f>
        <v>124586.15400000005</v>
      </c>
      <c r="AD1298" s="24">
        <f>Y1298*(_xlfn.XLOOKUP(W1298,'FX rates'!$A$2:$A$38,'FX rates'!$B$2:$B$38))</f>
        <v>272089.15800000011</v>
      </c>
      <c r="AE1298" s="30">
        <f t="shared" si="287"/>
        <v>0.14000000000000012</v>
      </c>
      <c r="AF1298" s="31">
        <f t="shared" si="288"/>
        <v>15300.054000000018</v>
      </c>
      <c r="AG1298" s="23">
        <f t="shared" si="289"/>
        <v>20102.5</v>
      </c>
      <c r="AH1298" s="35">
        <f t="shared" si="283"/>
        <v>1</v>
      </c>
      <c r="AI1298" s="23">
        <f>U1298*(_xlfn.XLOOKUP(K1298,'FX rates'!$A$2:$A$38,'FX rates'!$B$2:$B$38))</f>
        <v>0</v>
      </c>
      <c r="AJ1298" s="23">
        <f>Q1298*(_xlfn.XLOOKUP(K1298,'FX rates'!$A$2:$A$38,'FX rates'!$B$2:$B$38))</f>
        <v>0</v>
      </c>
      <c r="AK1298" s="23">
        <f>R1298*(_xlfn.XLOOKUP(K1298,'FX rates'!$A$2:$A$38,'FX rates'!$B$2:$B$38))</f>
        <v>0</v>
      </c>
      <c r="AM1298" s="4"/>
      <c r="AN1298" s="4"/>
      <c r="AO1298" s="4"/>
      <c r="AP1298" s="32">
        <f t="shared" si="284"/>
        <v>0.18394379523104948</v>
      </c>
      <c r="AQ1298" s="32">
        <f t="shared" si="285"/>
        <v>0</v>
      </c>
      <c r="AR1298" s="24">
        <f t="shared" si="290"/>
        <v>147503.00400000004</v>
      </c>
      <c r="AS1298" s="24" t="str">
        <f t="shared" si="291"/>
        <v>0</v>
      </c>
      <c r="AT1298" s="24">
        <f t="shared" si="292"/>
        <v>244880.2422000001</v>
      </c>
      <c r="AU1298" s="24">
        <f t="shared" si="293"/>
        <v>27208.915800000017</v>
      </c>
    </row>
    <row r="1299" spans="1:47" x14ac:dyDescent="0.25">
      <c r="A1299" s="28" t="s">
        <v>14370</v>
      </c>
      <c r="B1299" s="28" t="s">
        <v>2568</v>
      </c>
      <c r="C1299" s="28" t="s">
        <v>2569</v>
      </c>
      <c r="D1299" s="28" t="s">
        <v>2570</v>
      </c>
      <c r="E1299" s="28" t="s">
        <v>2571</v>
      </c>
      <c r="F1299" s="29">
        <v>42186</v>
      </c>
      <c r="G1299" s="29">
        <v>44896</v>
      </c>
      <c r="H1299" s="28" t="s">
        <v>2572</v>
      </c>
      <c r="I1299" s="28" t="s">
        <v>16051</v>
      </c>
      <c r="J1299" s="28" t="s">
        <v>16053</v>
      </c>
      <c r="K1299" s="28" t="s">
        <v>2573</v>
      </c>
      <c r="L1299" s="27">
        <v>121000.00000000003</v>
      </c>
      <c r="M1299" s="4">
        <v>0</v>
      </c>
      <c r="N1299" s="27">
        <v>0</v>
      </c>
      <c r="O1299" s="27">
        <v>0</v>
      </c>
      <c r="P1299" s="27">
        <f t="shared" si="280"/>
        <v>0</v>
      </c>
      <c r="Q1299" s="27">
        <v>0</v>
      </c>
      <c r="R1299" s="27">
        <v>0</v>
      </c>
      <c r="S1299" s="27">
        <v>0</v>
      </c>
      <c r="T1299" s="27">
        <f t="shared" si="281"/>
        <v>0</v>
      </c>
      <c r="U1299" s="27">
        <v>0</v>
      </c>
      <c r="V1299" s="27">
        <f t="shared" si="282"/>
        <v>121000.00000000003</v>
      </c>
      <c r="W1299" s="28" t="s">
        <v>2574</v>
      </c>
      <c r="X1299" s="27">
        <v>129470.00000000004</v>
      </c>
      <c r="Y1299" s="27">
        <f t="shared" si="286"/>
        <v>258940.00000000009</v>
      </c>
      <c r="Z1299" s="4" t="str" cm="1">
        <f t="array" ref="Z1299">_xlfn.IFS(YEARFRAC(F1299,G1299)&lt;1,"&lt;1 Year",YEARFRAC(F1299,G1299)&lt;=5,"1-5 Years",YEARFRAC(F1299,G1299)&gt;5,"&gt;5 Years")</f>
        <v>&gt;5 Years</v>
      </c>
      <c r="AA1299" s="24">
        <f>L1299*(_xlfn.XLOOKUP(K1299,'FX rates'!$A$2:$A$38,'FX rates'!$B$2:$B$38))</f>
        <v>121000.00000000003</v>
      </c>
      <c r="AB1299" s="24">
        <f>V1299*(_xlfn.XLOOKUP(K1299,'FX rates'!$A$2:$A$38,'FX rates'!$B$2:$B$38))</f>
        <v>121000.00000000003</v>
      </c>
      <c r="AC1299" s="24">
        <f>X1299*(_xlfn.XLOOKUP(W1299,'FX rates'!$A$2:$A$38,'FX rates'!$B$2:$B$38))</f>
        <v>129470.00000000004</v>
      </c>
      <c r="AD1299" s="24">
        <f>Y1299*(_xlfn.XLOOKUP(W1299,'FX rates'!$A$2:$A$38,'FX rates'!$B$2:$B$38))</f>
        <v>258940.00000000009</v>
      </c>
      <c r="AE1299" s="30">
        <f t="shared" si="287"/>
        <v>7.0000000000000104E-2</v>
      </c>
      <c r="AF1299" s="31">
        <f t="shared" si="288"/>
        <v>8470.0000000000146</v>
      </c>
      <c r="AG1299" s="23">
        <f t="shared" si="289"/>
        <v>0</v>
      </c>
      <c r="AH1299" s="35">
        <f t="shared" si="283"/>
        <v>1</v>
      </c>
      <c r="AI1299" s="23">
        <f>U1299*(_xlfn.XLOOKUP(K1299,'FX rates'!$A$2:$A$38,'FX rates'!$B$2:$B$38))</f>
        <v>0</v>
      </c>
      <c r="AJ1299" s="23">
        <f>Q1299*(_xlfn.XLOOKUP(K1299,'FX rates'!$A$2:$A$38,'FX rates'!$B$2:$B$38))</f>
        <v>0</v>
      </c>
      <c r="AK1299" s="23">
        <f>R1299*(_xlfn.XLOOKUP(K1299,'FX rates'!$A$2:$A$38,'FX rates'!$B$2:$B$38))</f>
        <v>0</v>
      </c>
      <c r="AM1299" s="4"/>
      <c r="AN1299" s="4"/>
      <c r="AO1299" s="4"/>
      <c r="AP1299" s="32">
        <f t="shared" si="284"/>
        <v>0</v>
      </c>
      <c r="AQ1299" s="32">
        <f t="shared" si="285"/>
        <v>0</v>
      </c>
      <c r="AR1299" s="24">
        <f t="shared" si="290"/>
        <v>129470.00000000004</v>
      </c>
      <c r="AS1299" s="24" t="str">
        <f t="shared" si="291"/>
        <v>0</v>
      </c>
      <c r="AT1299" s="24">
        <f t="shared" si="292"/>
        <v>233046.00000000009</v>
      </c>
      <c r="AU1299" s="24">
        <f t="shared" si="293"/>
        <v>25894</v>
      </c>
    </row>
    <row r="1300" spans="1:47" x14ac:dyDescent="0.25">
      <c r="A1300" s="28" t="s">
        <v>14371</v>
      </c>
      <c r="B1300" s="28" t="s">
        <v>2575</v>
      </c>
      <c r="C1300" s="28" t="s">
        <v>2576</v>
      </c>
      <c r="D1300" s="28" t="s">
        <v>2577</v>
      </c>
      <c r="E1300" s="28" t="s">
        <v>2578</v>
      </c>
      <c r="F1300" s="29">
        <v>42172</v>
      </c>
      <c r="G1300" s="29">
        <v>44896</v>
      </c>
      <c r="H1300" s="28" t="s">
        <v>2579</v>
      </c>
      <c r="I1300" s="28" t="s">
        <v>16044</v>
      </c>
      <c r="J1300" s="28" t="s">
        <v>16046</v>
      </c>
      <c r="K1300" s="28" t="s">
        <v>2580</v>
      </c>
      <c r="L1300" s="27">
        <v>114950.00000000003</v>
      </c>
      <c r="M1300" s="27">
        <v>9069.5</v>
      </c>
      <c r="N1300" s="27">
        <v>0</v>
      </c>
      <c r="O1300" s="27">
        <v>0</v>
      </c>
      <c r="P1300" s="27">
        <f t="shared" si="280"/>
        <v>9069.5</v>
      </c>
      <c r="Q1300" s="27">
        <v>0</v>
      </c>
      <c r="R1300" s="27">
        <v>0</v>
      </c>
      <c r="S1300" s="27">
        <v>0</v>
      </c>
      <c r="T1300" s="27">
        <f t="shared" si="281"/>
        <v>0</v>
      </c>
      <c r="U1300" s="27">
        <v>0</v>
      </c>
      <c r="V1300" s="27">
        <f t="shared" si="282"/>
        <v>124019.50000000003</v>
      </c>
      <c r="W1300" s="28" t="s">
        <v>2581</v>
      </c>
      <c r="X1300" s="27">
        <v>129893.50000000001</v>
      </c>
      <c r="Y1300" s="27">
        <f t="shared" si="286"/>
        <v>270035.53500000003</v>
      </c>
      <c r="Z1300" s="4" t="str" cm="1">
        <f t="array" ref="Z1300">_xlfn.IFS(YEARFRAC(F1300,G1300)&lt;1,"&lt;1 Year",YEARFRAC(F1300,G1300)&lt;=5,"1-5 Years",YEARFRAC(F1300,G1300)&gt;5,"&gt;5 Years")</f>
        <v>&gt;5 Years</v>
      </c>
      <c r="AA1300" s="24">
        <f>L1300*(_xlfn.XLOOKUP(K1300,'FX rates'!$A$2:$A$38,'FX rates'!$B$2:$B$38))</f>
        <v>114950.00000000003</v>
      </c>
      <c r="AB1300" s="24">
        <f>V1300*(_xlfn.XLOOKUP(K1300,'FX rates'!$A$2:$A$38,'FX rates'!$B$2:$B$38))</f>
        <v>124019.50000000003</v>
      </c>
      <c r="AC1300" s="24">
        <f>X1300*(_xlfn.XLOOKUP(W1300,'FX rates'!$A$2:$A$38,'FX rates'!$B$2:$B$38))</f>
        <v>129893.50000000001</v>
      </c>
      <c r="AD1300" s="24">
        <f>Y1300*(_xlfn.XLOOKUP(W1300,'FX rates'!$A$2:$A$38,'FX rates'!$B$2:$B$38))</f>
        <v>270035.53500000003</v>
      </c>
      <c r="AE1300" s="30">
        <f t="shared" si="287"/>
        <v>0.12999999999999984</v>
      </c>
      <c r="AF1300" s="31">
        <f t="shared" si="288"/>
        <v>14943.499999999985</v>
      </c>
      <c r="AG1300" s="23">
        <f t="shared" si="289"/>
        <v>9069.5</v>
      </c>
      <c r="AH1300" s="35">
        <f t="shared" si="283"/>
        <v>1</v>
      </c>
      <c r="AI1300" s="23">
        <f>U1300*(_xlfn.XLOOKUP(K1300,'FX rates'!$A$2:$A$38,'FX rates'!$B$2:$B$38))</f>
        <v>0</v>
      </c>
      <c r="AJ1300" s="23">
        <f>Q1300*(_xlfn.XLOOKUP(K1300,'FX rates'!$A$2:$A$38,'FX rates'!$B$2:$B$38))</f>
        <v>0</v>
      </c>
      <c r="AK1300" s="23">
        <f>R1300*(_xlfn.XLOOKUP(K1300,'FX rates'!$A$2:$A$38,'FX rates'!$B$2:$B$38))</f>
        <v>0</v>
      </c>
      <c r="AM1300" s="4"/>
      <c r="AN1300" s="4"/>
      <c r="AO1300" s="4"/>
      <c r="AP1300" s="32">
        <f t="shared" si="284"/>
        <v>7.8899521531100456E-2</v>
      </c>
      <c r="AQ1300" s="32">
        <f t="shared" si="285"/>
        <v>0</v>
      </c>
      <c r="AR1300" s="24">
        <f t="shared" si="290"/>
        <v>140142.035</v>
      </c>
      <c r="AS1300" s="24" t="str">
        <f t="shared" si="291"/>
        <v>0</v>
      </c>
      <c r="AT1300" s="24">
        <f t="shared" si="292"/>
        <v>243031.98150000002</v>
      </c>
      <c r="AU1300" s="24">
        <f t="shared" si="293"/>
        <v>27003.553500000009</v>
      </c>
    </row>
    <row r="1301" spans="1:47" x14ac:dyDescent="0.25">
      <c r="A1301" s="28" t="s">
        <v>14372</v>
      </c>
      <c r="B1301" s="28" t="s">
        <v>2582</v>
      </c>
      <c r="C1301" s="28" t="s">
        <v>2583</v>
      </c>
      <c r="D1301" s="28" t="s">
        <v>2584</v>
      </c>
      <c r="E1301" s="28" t="s">
        <v>2585</v>
      </c>
      <c r="F1301" s="29">
        <v>42172</v>
      </c>
      <c r="G1301" s="29">
        <v>44896</v>
      </c>
      <c r="H1301" s="28" t="s">
        <v>2586</v>
      </c>
      <c r="I1301" s="28" t="s">
        <v>16032</v>
      </c>
      <c r="J1301" s="28" t="s">
        <v>16034</v>
      </c>
      <c r="K1301" s="28" t="s">
        <v>2587</v>
      </c>
      <c r="L1301" s="27">
        <v>249480.00000000006</v>
      </c>
      <c r="M1301" s="27">
        <v>129920.99999999999</v>
      </c>
      <c r="N1301" s="27">
        <v>0</v>
      </c>
      <c r="O1301" s="27">
        <v>0</v>
      </c>
      <c r="P1301" s="27">
        <f t="shared" si="280"/>
        <v>129920.99999999999</v>
      </c>
      <c r="Q1301" s="27">
        <v>0</v>
      </c>
      <c r="R1301" s="27">
        <v>0</v>
      </c>
      <c r="S1301" s="27">
        <v>0</v>
      </c>
      <c r="T1301" s="27">
        <f t="shared" si="281"/>
        <v>0</v>
      </c>
      <c r="U1301" s="27">
        <v>0</v>
      </c>
      <c r="V1301" s="27">
        <f t="shared" si="282"/>
        <v>379401.00000000006</v>
      </c>
      <c r="W1301" s="28" t="s">
        <v>2588</v>
      </c>
      <c r="X1301" s="27">
        <v>254469.60000000006</v>
      </c>
      <c r="Y1301" s="27">
        <f t="shared" si="286"/>
        <v>641458.62000000011</v>
      </c>
      <c r="Z1301" s="4" t="str" cm="1">
        <f t="array" ref="Z1301">_xlfn.IFS(YEARFRAC(F1301,G1301)&lt;1,"&lt;1 Year",YEARFRAC(F1301,G1301)&lt;=5,"1-5 Years",YEARFRAC(F1301,G1301)&gt;5,"&gt;5 Years")</f>
        <v>&gt;5 Years</v>
      </c>
      <c r="AA1301" s="24">
        <f>L1301*(_xlfn.XLOOKUP(K1301,'FX rates'!$A$2:$A$38,'FX rates'!$B$2:$B$38))</f>
        <v>249480.00000000006</v>
      </c>
      <c r="AB1301" s="24">
        <f>V1301*(_xlfn.XLOOKUP(K1301,'FX rates'!$A$2:$A$38,'FX rates'!$B$2:$B$38))</f>
        <v>379401.00000000006</v>
      </c>
      <c r="AC1301" s="24">
        <f>X1301*(_xlfn.XLOOKUP(W1301,'FX rates'!$A$2:$A$38,'FX rates'!$B$2:$B$38))</f>
        <v>254469.60000000006</v>
      </c>
      <c r="AD1301" s="24">
        <f>Y1301*(_xlfn.XLOOKUP(W1301,'FX rates'!$A$2:$A$38,'FX rates'!$B$2:$B$38))</f>
        <v>641458.62000000011</v>
      </c>
      <c r="AE1301" s="30">
        <f t="shared" si="287"/>
        <v>2.0000000000000018E-2</v>
      </c>
      <c r="AF1301" s="31">
        <f t="shared" si="288"/>
        <v>4989.6000000000058</v>
      </c>
      <c r="AG1301" s="23">
        <f t="shared" si="289"/>
        <v>129921</v>
      </c>
      <c r="AH1301" s="35">
        <f t="shared" si="283"/>
        <v>1</v>
      </c>
      <c r="AI1301" s="23">
        <f>U1301*(_xlfn.XLOOKUP(K1301,'FX rates'!$A$2:$A$38,'FX rates'!$B$2:$B$38))</f>
        <v>0</v>
      </c>
      <c r="AJ1301" s="23">
        <f>Q1301*(_xlfn.XLOOKUP(K1301,'FX rates'!$A$2:$A$38,'FX rates'!$B$2:$B$38))</f>
        <v>0</v>
      </c>
      <c r="AK1301" s="23">
        <f>R1301*(_xlfn.XLOOKUP(K1301,'FX rates'!$A$2:$A$38,'FX rates'!$B$2:$B$38))</f>
        <v>0</v>
      </c>
      <c r="AM1301" s="4"/>
      <c r="AN1301" s="4"/>
      <c r="AO1301" s="4"/>
      <c r="AP1301" s="32">
        <f t="shared" si="284"/>
        <v>0.52076719576719555</v>
      </c>
      <c r="AQ1301" s="32">
        <f t="shared" si="285"/>
        <v>0</v>
      </c>
      <c r="AR1301" s="24">
        <f t="shared" si="290"/>
        <v>386989.02</v>
      </c>
      <c r="AS1301" s="24" t="str">
        <f t="shared" si="291"/>
        <v>0</v>
      </c>
      <c r="AT1301" s="24">
        <f t="shared" si="292"/>
        <v>577312.75800000015</v>
      </c>
      <c r="AU1301" s="24">
        <f t="shared" si="293"/>
        <v>64145.861999999965</v>
      </c>
    </row>
    <row r="1302" spans="1:47" x14ac:dyDescent="0.25">
      <c r="A1302" s="28" t="s">
        <v>14373</v>
      </c>
      <c r="B1302" s="28" t="s">
        <v>2589</v>
      </c>
      <c r="C1302" s="28" t="s">
        <v>2590</v>
      </c>
      <c r="D1302" s="28" t="s">
        <v>2591</v>
      </c>
      <c r="E1302" s="28" t="s">
        <v>2592</v>
      </c>
      <c r="F1302" s="29">
        <v>42156</v>
      </c>
      <c r="G1302" s="29">
        <v>44896</v>
      </c>
      <c r="H1302" s="28" t="s">
        <v>2593</v>
      </c>
      <c r="I1302" s="28" t="s">
        <v>16043</v>
      </c>
      <c r="J1302" s="28" t="s">
        <v>16037</v>
      </c>
      <c r="K1302" s="28" t="s">
        <v>2594</v>
      </c>
      <c r="L1302" s="27">
        <v>133672.00000000003</v>
      </c>
      <c r="M1302" s="27">
        <v>11253.000000000002</v>
      </c>
      <c r="N1302" s="27">
        <v>0</v>
      </c>
      <c r="O1302" s="27">
        <v>0</v>
      </c>
      <c r="P1302" s="27">
        <f t="shared" si="280"/>
        <v>11253.000000000002</v>
      </c>
      <c r="Q1302" s="27">
        <v>0</v>
      </c>
      <c r="R1302" s="27">
        <v>0</v>
      </c>
      <c r="S1302" s="27">
        <v>0</v>
      </c>
      <c r="T1302" s="27">
        <f t="shared" si="281"/>
        <v>0</v>
      </c>
      <c r="U1302" s="27">
        <v>0</v>
      </c>
      <c r="V1302" s="27">
        <f t="shared" si="282"/>
        <v>144925.00000000003</v>
      </c>
      <c r="W1302" s="28" t="s">
        <v>2595</v>
      </c>
      <c r="X1302" s="27">
        <v>147039.20000000004</v>
      </c>
      <c r="Y1302" s="27">
        <f t="shared" si="286"/>
        <v>306456.70000000007</v>
      </c>
      <c r="Z1302" s="4" t="str" cm="1">
        <f t="array" ref="Z1302">_xlfn.IFS(YEARFRAC(F1302,G1302)&lt;1,"&lt;1 Year",YEARFRAC(F1302,G1302)&lt;=5,"1-5 Years",YEARFRAC(F1302,G1302)&gt;5,"&gt;5 Years")</f>
        <v>&gt;5 Years</v>
      </c>
      <c r="AA1302" s="24">
        <f>L1302*(_xlfn.XLOOKUP(K1302,'FX rates'!$A$2:$A$38,'FX rates'!$B$2:$B$38))</f>
        <v>133672.00000000003</v>
      </c>
      <c r="AB1302" s="24">
        <f>V1302*(_xlfn.XLOOKUP(K1302,'FX rates'!$A$2:$A$38,'FX rates'!$B$2:$B$38))</f>
        <v>144925.00000000003</v>
      </c>
      <c r="AC1302" s="24">
        <f>X1302*(_xlfn.XLOOKUP(W1302,'FX rates'!$A$2:$A$38,'FX rates'!$B$2:$B$38))</f>
        <v>147039.20000000004</v>
      </c>
      <c r="AD1302" s="24">
        <f>Y1302*(_xlfn.XLOOKUP(W1302,'FX rates'!$A$2:$A$38,'FX rates'!$B$2:$B$38))</f>
        <v>306456.70000000007</v>
      </c>
      <c r="AE1302" s="30">
        <f t="shared" si="287"/>
        <v>0.10000000000000006</v>
      </c>
      <c r="AF1302" s="31">
        <f t="shared" si="288"/>
        <v>13367.200000000012</v>
      </c>
      <c r="AG1302" s="23">
        <f t="shared" si="289"/>
        <v>11253</v>
      </c>
      <c r="AH1302" s="35">
        <f t="shared" si="283"/>
        <v>1</v>
      </c>
      <c r="AI1302" s="23">
        <f>U1302*(_xlfn.XLOOKUP(K1302,'FX rates'!$A$2:$A$38,'FX rates'!$B$2:$B$38))</f>
        <v>0</v>
      </c>
      <c r="AJ1302" s="23">
        <f>Q1302*(_xlfn.XLOOKUP(K1302,'FX rates'!$A$2:$A$38,'FX rates'!$B$2:$B$38))</f>
        <v>0</v>
      </c>
      <c r="AK1302" s="23">
        <f>R1302*(_xlfn.XLOOKUP(K1302,'FX rates'!$A$2:$A$38,'FX rates'!$B$2:$B$38))</f>
        <v>0</v>
      </c>
      <c r="AM1302" s="4"/>
      <c r="AN1302" s="4"/>
      <c r="AO1302" s="4"/>
      <c r="AP1302" s="32">
        <f t="shared" si="284"/>
        <v>8.4183673469387751E-2</v>
      </c>
      <c r="AQ1302" s="32">
        <f t="shared" si="285"/>
        <v>0</v>
      </c>
      <c r="AR1302" s="24">
        <f t="shared" si="290"/>
        <v>159417.50000000003</v>
      </c>
      <c r="AS1302" s="24" t="str">
        <f t="shared" si="291"/>
        <v>0</v>
      </c>
      <c r="AT1302" s="24">
        <f t="shared" si="292"/>
        <v>275811.03000000009</v>
      </c>
      <c r="AU1302" s="24">
        <f t="shared" si="293"/>
        <v>30645.669999999984</v>
      </c>
    </row>
    <row r="1303" spans="1:47" x14ac:dyDescent="0.25">
      <c r="A1303" s="28" t="s">
        <v>14041</v>
      </c>
      <c r="B1303" s="28" t="s">
        <v>262</v>
      </c>
      <c r="C1303" s="28" t="s">
        <v>263</v>
      </c>
      <c r="D1303" s="28" t="s">
        <v>264</v>
      </c>
      <c r="E1303" s="28" t="s">
        <v>265</v>
      </c>
      <c r="F1303" s="29">
        <v>35816</v>
      </c>
      <c r="G1303" s="29">
        <v>44896</v>
      </c>
      <c r="H1303" s="28" t="s">
        <v>266</v>
      </c>
      <c r="I1303" s="28" t="s">
        <v>16053</v>
      </c>
      <c r="J1303" s="28" t="s">
        <v>16050</v>
      </c>
      <c r="K1303" s="28" t="s">
        <v>267</v>
      </c>
      <c r="L1303" s="27">
        <v>184800</v>
      </c>
      <c r="M1303" s="27">
        <v>32996.699999999997</v>
      </c>
      <c r="N1303" s="27">
        <v>0</v>
      </c>
      <c r="O1303" s="27">
        <v>0</v>
      </c>
      <c r="P1303" s="27">
        <f t="shared" si="280"/>
        <v>32996.699999999997</v>
      </c>
      <c r="Q1303" s="27">
        <v>0</v>
      </c>
      <c r="R1303" s="27">
        <v>0</v>
      </c>
      <c r="S1303" s="27">
        <v>0</v>
      </c>
      <c r="T1303" s="27">
        <f t="shared" si="281"/>
        <v>0</v>
      </c>
      <c r="U1303" s="27">
        <v>0</v>
      </c>
      <c r="V1303" s="27">
        <f t="shared" si="282"/>
        <v>217796.7</v>
      </c>
      <c r="W1303" s="28" t="s">
        <v>268</v>
      </c>
      <c r="X1303" s="27">
        <v>195888</v>
      </c>
      <c r="Y1303" s="27">
        <f t="shared" si="286"/>
        <v>426752.50199999998</v>
      </c>
      <c r="Z1303" s="4" t="str" cm="1">
        <f t="array" ref="Z1303">_xlfn.IFS(YEARFRAC(F1303,G1303)&lt;1,"&lt;1 Year",YEARFRAC(F1303,G1303)&lt;=5,"1-5 Years",YEARFRAC(F1303,G1303)&gt;5,"&gt;5 Years")</f>
        <v>&gt;5 Years</v>
      </c>
      <c r="AA1303" s="24">
        <f>L1303*(_xlfn.XLOOKUP(K1303,'FX rates'!$A$2:$A$38,'FX rates'!$B$2:$B$38))</f>
        <v>184800</v>
      </c>
      <c r="AB1303" s="24">
        <f>V1303*(_xlfn.XLOOKUP(K1303,'FX rates'!$A$2:$A$38,'FX rates'!$B$2:$B$38))</f>
        <v>217796.7</v>
      </c>
      <c r="AC1303" s="24">
        <f>X1303*(_xlfn.XLOOKUP(W1303,'FX rates'!$A$2:$A$38,'FX rates'!$B$2:$B$38))</f>
        <v>195888</v>
      </c>
      <c r="AD1303" s="24">
        <f>Y1303*(_xlfn.XLOOKUP(W1303,'FX rates'!$A$2:$A$38,'FX rates'!$B$2:$B$38))</f>
        <v>426752.50199999998</v>
      </c>
      <c r="AE1303" s="30">
        <f t="shared" si="287"/>
        <v>0.06</v>
      </c>
      <c r="AF1303" s="31">
        <f t="shared" si="288"/>
        <v>11088</v>
      </c>
      <c r="AG1303" s="23">
        <f t="shared" si="289"/>
        <v>32996.700000000012</v>
      </c>
      <c r="AH1303" s="35">
        <f t="shared" si="283"/>
        <v>1</v>
      </c>
      <c r="AI1303" s="23">
        <f>U1303*(_xlfn.XLOOKUP(K1303,'FX rates'!$A$2:$A$38,'FX rates'!$B$2:$B$38))</f>
        <v>0</v>
      </c>
      <c r="AJ1303" s="23">
        <f>Q1303*(_xlfn.XLOOKUP(K1303,'FX rates'!$A$2:$A$38,'FX rates'!$B$2:$B$38))</f>
        <v>0</v>
      </c>
      <c r="AK1303" s="23">
        <f>R1303*(_xlfn.XLOOKUP(K1303,'FX rates'!$A$2:$A$38,'FX rates'!$B$2:$B$38))</f>
        <v>0</v>
      </c>
      <c r="AM1303" s="4"/>
      <c r="AN1303" s="4"/>
      <c r="AO1303" s="4"/>
      <c r="AP1303" s="32">
        <f t="shared" si="284"/>
        <v>0.17855357142857142</v>
      </c>
      <c r="AQ1303" s="32">
        <f t="shared" si="285"/>
        <v>0</v>
      </c>
      <c r="AR1303" s="24">
        <f t="shared" si="290"/>
        <v>230864.50200000001</v>
      </c>
      <c r="AS1303" s="24" t="str">
        <f t="shared" si="291"/>
        <v>0</v>
      </c>
      <c r="AT1303" s="24">
        <f t="shared" si="292"/>
        <v>384077.25179999997</v>
      </c>
      <c r="AU1303" s="24">
        <f t="shared" si="293"/>
        <v>42675.250200000009</v>
      </c>
    </row>
    <row r="1304" spans="1:47" x14ac:dyDescent="0.25">
      <c r="A1304" s="28" t="s">
        <v>14374</v>
      </c>
      <c r="B1304" s="28" t="s">
        <v>2596</v>
      </c>
      <c r="C1304" s="28" t="s">
        <v>2597</v>
      </c>
      <c r="D1304" s="28" t="s">
        <v>2598</v>
      </c>
      <c r="E1304" s="28" t="s">
        <v>2599</v>
      </c>
      <c r="F1304" s="29">
        <v>42172</v>
      </c>
      <c r="G1304" s="29">
        <v>44896</v>
      </c>
      <c r="H1304" s="28" t="s">
        <v>2600</v>
      </c>
      <c r="I1304" s="28" t="s">
        <v>16036</v>
      </c>
      <c r="J1304" s="28" t="s">
        <v>16039</v>
      </c>
      <c r="K1304" s="28" t="s">
        <v>2601</v>
      </c>
      <c r="L1304" s="27">
        <v>96305.000000000015</v>
      </c>
      <c r="M1304" s="27">
        <v>20097.000000000004</v>
      </c>
      <c r="N1304" s="27">
        <v>0</v>
      </c>
      <c r="O1304" s="27">
        <v>0</v>
      </c>
      <c r="P1304" s="27">
        <f t="shared" si="280"/>
        <v>20097.000000000004</v>
      </c>
      <c r="Q1304" s="27">
        <v>0</v>
      </c>
      <c r="R1304" s="27">
        <v>3510</v>
      </c>
      <c r="S1304" s="27">
        <v>0</v>
      </c>
      <c r="T1304" s="27">
        <f t="shared" si="281"/>
        <v>3510</v>
      </c>
      <c r="U1304" s="27">
        <v>0</v>
      </c>
      <c r="V1304" s="27">
        <f t="shared" si="282"/>
        <v>119912.00000000001</v>
      </c>
      <c r="W1304" s="28" t="s">
        <v>2602</v>
      </c>
      <c r="X1304" s="27">
        <v>108824.65000000001</v>
      </c>
      <c r="Y1304" s="27">
        <f t="shared" si="286"/>
        <v>240358.91000000003</v>
      </c>
      <c r="Z1304" s="4" t="str" cm="1">
        <f t="array" ref="Z1304">_xlfn.IFS(YEARFRAC(F1304,G1304)&lt;1,"&lt;1 Year",YEARFRAC(F1304,G1304)&lt;=5,"1-5 Years",YEARFRAC(F1304,G1304)&gt;5,"&gt;5 Years")</f>
        <v>&gt;5 Years</v>
      </c>
      <c r="AA1304" s="24">
        <f>L1304*(_xlfn.XLOOKUP(K1304,'FX rates'!$A$2:$A$38,'FX rates'!$B$2:$B$38))</f>
        <v>96305.000000000015</v>
      </c>
      <c r="AB1304" s="24">
        <f>V1304*(_xlfn.XLOOKUP(K1304,'FX rates'!$A$2:$A$38,'FX rates'!$B$2:$B$38))</f>
        <v>119912.00000000001</v>
      </c>
      <c r="AC1304" s="24">
        <f>X1304*(_xlfn.XLOOKUP(W1304,'FX rates'!$A$2:$A$38,'FX rates'!$B$2:$B$38))</f>
        <v>108824.65000000001</v>
      </c>
      <c r="AD1304" s="24">
        <f>Y1304*(_xlfn.XLOOKUP(W1304,'FX rates'!$A$2:$A$38,'FX rates'!$B$2:$B$38))</f>
        <v>240358.91000000003</v>
      </c>
      <c r="AE1304" s="30">
        <f t="shared" si="287"/>
        <v>0.12999999999999992</v>
      </c>
      <c r="AF1304" s="31">
        <f t="shared" si="288"/>
        <v>12519.649999999994</v>
      </c>
      <c r="AG1304" s="23">
        <f t="shared" si="289"/>
        <v>23607</v>
      </c>
      <c r="AH1304" s="35">
        <f t="shared" si="283"/>
        <v>1</v>
      </c>
      <c r="AI1304" s="23">
        <f>U1304*(_xlfn.XLOOKUP(K1304,'FX rates'!$A$2:$A$38,'FX rates'!$B$2:$B$38))</f>
        <v>0</v>
      </c>
      <c r="AJ1304" s="23">
        <f>Q1304*(_xlfn.XLOOKUP(K1304,'FX rates'!$A$2:$A$38,'FX rates'!$B$2:$B$38))</f>
        <v>0</v>
      </c>
      <c r="AK1304" s="23">
        <f>R1304*(_xlfn.XLOOKUP(K1304,'FX rates'!$A$2:$A$38,'FX rates'!$B$2:$B$38))</f>
        <v>3510</v>
      </c>
      <c r="AM1304" s="4"/>
      <c r="AN1304" s="4"/>
      <c r="AO1304" s="4"/>
      <c r="AP1304" s="32">
        <f t="shared" si="284"/>
        <v>0.20868075385494003</v>
      </c>
      <c r="AQ1304" s="32">
        <f t="shared" si="285"/>
        <v>0</v>
      </c>
      <c r="AR1304" s="24">
        <f t="shared" si="290"/>
        <v>131534.26</v>
      </c>
      <c r="AS1304" s="24" t="str">
        <f t="shared" si="291"/>
        <v>0</v>
      </c>
      <c r="AT1304" s="24">
        <f t="shared" si="292"/>
        <v>216323.01900000003</v>
      </c>
      <c r="AU1304" s="24">
        <f t="shared" si="293"/>
        <v>24035.891000000003</v>
      </c>
    </row>
    <row r="1305" spans="1:47" x14ac:dyDescent="0.25">
      <c r="A1305" s="28" t="s">
        <v>14375</v>
      </c>
      <c r="B1305" s="28" t="s">
        <v>2603</v>
      </c>
      <c r="C1305" s="28" t="s">
        <v>2604</v>
      </c>
      <c r="D1305" s="28" t="s">
        <v>2605</v>
      </c>
      <c r="E1305" s="28" t="s">
        <v>2606</v>
      </c>
      <c r="F1305" s="29">
        <v>42170</v>
      </c>
      <c r="G1305" s="29">
        <v>44896</v>
      </c>
      <c r="H1305" s="28" t="s">
        <v>2607</v>
      </c>
      <c r="I1305" s="28" t="s">
        <v>16057</v>
      </c>
      <c r="J1305" s="28" t="s">
        <v>16032</v>
      </c>
      <c r="K1305" s="28" t="s">
        <v>2608</v>
      </c>
      <c r="L1305" s="27">
        <v>90288</v>
      </c>
      <c r="M1305" s="27">
        <v>21532.500000000004</v>
      </c>
      <c r="N1305" s="27">
        <v>0</v>
      </c>
      <c r="O1305" s="27">
        <v>0</v>
      </c>
      <c r="P1305" s="27">
        <f t="shared" si="280"/>
        <v>21532.500000000004</v>
      </c>
      <c r="Q1305" s="27">
        <v>0</v>
      </c>
      <c r="R1305" s="27">
        <v>2626</v>
      </c>
      <c r="S1305" s="27">
        <v>0</v>
      </c>
      <c r="T1305" s="27">
        <f t="shared" si="281"/>
        <v>2626</v>
      </c>
      <c r="U1305" s="27">
        <v>0</v>
      </c>
      <c r="V1305" s="27">
        <f t="shared" si="282"/>
        <v>114446.5</v>
      </c>
      <c r="W1305" s="28" t="s">
        <v>2609</v>
      </c>
      <c r="X1305" s="27">
        <v>94802.400000000009</v>
      </c>
      <c r="Y1305" s="27">
        <f t="shared" si="286"/>
        <v>212213.92500000005</v>
      </c>
      <c r="Z1305" s="4" t="str" cm="1">
        <f t="array" ref="Z1305">_xlfn.IFS(YEARFRAC(F1305,G1305)&lt;1,"&lt;1 Year",YEARFRAC(F1305,G1305)&lt;=5,"1-5 Years",YEARFRAC(F1305,G1305)&gt;5,"&gt;5 Years")</f>
        <v>&gt;5 Years</v>
      </c>
      <c r="AA1305" s="24">
        <f>L1305*(_xlfn.XLOOKUP(K1305,'FX rates'!$A$2:$A$38,'FX rates'!$B$2:$B$38))</f>
        <v>90288</v>
      </c>
      <c r="AB1305" s="24">
        <f>V1305*(_xlfn.XLOOKUP(K1305,'FX rates'!$A$2:$A$38,'FX rates'!$B$2:$B$38))</f>
        <v>114446.5</v>
      </c>
      <c r="AC1305" s="24">
        <f>X1305*(_xlfn.XLOOKUP(W1305,'FX rates'!$A$2:$A$38,'FX rates'!$B$2:$B$38))</f>
        <v>94802.400000000009</v>
      </c>
      <c r="AD1305" s="24">
        <f>Y1305*(_xlfn.XLOOKUP(W1305,'FX rates'!$A$2:$A$38,'FX rates'!$B$2:$B$38))</f>
        <v>212213.92500000005</v>
      </c>
      <c r="AE1305" s="30">
        <f t="shared" si="287"/>
        <v>5.00000000000001E-2</v>
      </c>
      <c r="AF1305" s="31">
        <f t="shared" si="288"/>
        <v>4514.4000000000087</v>
      </c>
      <c r="AG1305" s="23">
        <f t="shared" si="289"/>
        <v>24158.5</v>
      </c>
      <c r="AH1305" s="35">
        <f t="shared" si="283"/>
        <v>1</v>
      </c>
      <c r="AI1305" s="23">
        <f>U1305*(_xlfn.XLOOKUP(K1305,'FX rates'!$A$2:$A$38,'FX rates'!$B$2:$B$38))</f>
        <v>0</v>
      </c>
      <c r="AJ1305" s="23">
        <f>Q1305*(_xlfn.XLOOKUP(K1305,'FX rates'!$A$2:$A$38,'FX rates'!$B$2:$B$38))</f>
        <v>0</v>
      </c>
      <c r="AK1305" s="23">
        <f>R1305*(_xlfn.XLOOKUP(K1305,'FX rates'!$A$2:$A$38,'FX rates'!$B$2:$B$38))</f>
        <v>2626</v>
      </c>
      <c r="AM1305" s="4"/>
      <c r="AN1305" s="4"/>
      <c r="AO1305" s="4"/>
      <c r="AP1305" s="32">
        <f t="shared" si="284"/>
        <v>0.23848684210526319</v>
      </c>
      <c r="AQ1305" s="32">
        <f t="shared" si="285"/>
        <v>0</v>
      </c>
      <c r="AR1305" s="24">
        <f t="shared" si="290"/>
        <v>117411.52500000002</v>
      </c>
      <c r="AS1305" s="24" t="str">
        <f t="shared" si="291"/>
        <v>0</v>
      </c>
      <c r="AT1305" s="24">
        <f t="shared" si="292"/>
        <v>190992.53250000006</v>
      </c>
      <c r="AU1305" s="24">
        <f t="shared" si="293"/>
        <v>21221.392499999987</v>
      </c>
    </row>
    <row r="1306" spans="1:47" x14ac:dyDescent="0.25">
      <c r="A1306" s="28" t="s">
        <v>14376</v>
      </c>
      <c r="B1306" s="28" t="s">
        <v>2610</v>
      </c>
      <c r="C1306" s="28" t="s">
        <v>2611</v>
      </c>
      <c r="D1306" s="28" t="s">
        <v>2612</v>
      </c>
      <c r="E1306" s="28" t="s">
        <v>2613</v>
      </c>
      <c r="F1306" s="29">
        <v>42170</v>
      </c>
      <c r="G1306" s="29">
        <v>44896</v>
      </c>
      <c r="H1306" s="28" t="s">
        <v>2614</v>
      </c>
      <c r="I1306" s="28" t="s">
        <v>16042</v>
      </c>
      <c r="J1306" s="28" t="s">
        <v>16036</v>
      </c>
      <c r="K1306" s="28" t="s">
        <v>2615</v>
      </c>
      <c r="L1306" s="27">
        <v>163773.5</v>
      </c>
      <c r="M1306" s="27">
        <v>46926.000000000007</v>
      </c>
      <c r="N1306" s="27">
        <v>0</v>
      </c>
      <c r="O1306" s="27">
        <v>0</v>
      </c>
      <c r="P1306" s="27">
        <f t="shared" si="280"/>
        <v>46926.000000000007</v>
      </c>
      <c r="Q1306" s="27">
        <v>0</v>
      </c>
      <c r="R1306" s="27">
        <v>0</v>
      </c>
      <c r="S1306" s="27">
        <v>0</v>
      </c>
      <c r="T1306" s="27">
        <f t="shared" si="281"/>
        <v>0</v>
      </c>
      <c r="U1306" s="27">
        <v>0</v>
      </c>
      <c r="V1306" s="27">
        <f t="shared" si="282"/>
        <v>210699.5</v>
      </c>
      <c r="W1306" s="28" t="s">
        <v>2616</v>
      </c>
      <c r="X1306" s="27">
        <v>185064.05499999999</v>
      </c>
      <c r="Y1306" s="27">
        <f t="shared" si="286"/>
        <v>423154.49</v>
      </c>
      <c r="Z1306" s="4" t="str" cm="1">
        <f t="array" ref="Z1306">_xlfn.IFS(YEARFRAC(F1306,G1306)&lt;1,"&lt;1 Year",YEARFRAC(F1306,G1306)&lt;=5,"1-5 Years",YEARFRAC(F1306,G1306)&gt;5,"&gt;5 Years")</f>
        <v>&gt;5 Years</v>
      </c>
      <c r="AA1306" s="24">
        <f>L1306*(_xlfn.XLOOKUP(K1306,'FX rates'!$A$2:$A$38,'FX rates'!$B$2:$B$38))</f>
        <v>163773.5</v>
      </c>
      <c r="AB1306" s="24">
        <f>V1306*(_xlfn.XLOOKUP(K1306,'FX rates'!$A$2:$A$38,'FX rates'!$B$2:$B$38))</f>
        <v>210699.5</v>
      </c>
      <c r="AC1306" s="24">
        <f>X1306*(_xlfn.XLOOKUP(W1306,'FX rates'!$A$2:$A$38,'FX rates'!$B$2:$B$38))</f>
        <v>185064.05499999999</v>
      </c>
      <c r="AD1306" s="24">
        <f>Y1306*(_xlfn.XLOOKUP(W1306,'FX rates'!$A$2:$A$38,'FX rates'!$B$2:$B$38))</f>
        <v>423154.49</v>
      </c>
      <c r="AE1306" s="30">
        <f t="shared" si="287"/>
        <v>0.12999999999999995</v>
      </c>
      <c r="AF1306" s="31">
        <f t="shared" si="288"/>
        <v>21290.554999999993</v>
      </c>
      <c r="AG1306" s="23">
        <f t="shared" si="289"/>
        <v>46926</v>
      </c>
      <c r="AH1306" s="35">
        <f t="shared" si="283"/>
        <v>1</v>
      </c>
      <c r="AI1306" s="23">
        <f>U1306*(_xlfn.XLOOKUP(K1306,'FX rates'!$A$2:$A$38,'FX rates'!$B$2:$B$38))</f>
        <v>0</v>
      </c>
      <c r="AJ1306" s="23">
        <f>Q1306*(_xlfn.XLOOKUP(K1306,'FX rates'!$A$2:$A$38,'FX rates'!$B$2:$B$38))</f>
        <v>0</v>
      </c>
      <c r="AK1306" s="23">
        <f>R1306*(_xlfn.XLOOKUP(K1306,'FX rates'!$A$2:$A$38,'FX rates'!$B$2:$B$38))</f>
        <v>0</v>
      </c>
      <c r="AM1306" s="4"/>
      <c r="AN1306" s="4"/>
      <c r="AO1306" s="4"/>
      <c r="AP1306" s="32">
        <f t="shared" si="284"/>
        <v>0.28652987204889685</v>
      </c>
      <c r="AQ1306" s="32">
        <f t="shared" si="285"/>
        <v>0</v>
      </c>
      <c r="AR1306" s="24">
        <f t="shared" si="290"/>
        <v>238090.435</v>
      </c>
      <c r="AS1306" s="24" t="str">
        <f t="shared" si="291"/>
        <v>0</v>
      </c>
      <c r="AT1306" s="24">
        <f t="shared" si="292"/>
        <v>380839.04100000003</v>
      </c>
      <c r="AU1306" s="24">
        <f t="shared" si="293"/>
        <v>42315.448999999964</v>
      </c>
    </row>
    <row r="1307" spans="1:47" x14ac:dyDescent="0.25">
      <c r="A1307" s="28" t="s">
        <v>14377</v>
      </c>
      <c r="B1307" s="28" t="s">
        <v>2617</v>
      </c>
      <c r="C1307" s="28" t="s">
        <v>2618</v>
      </c>
      <c r="D1307" s="28" t="s">
        <v>2619</v>
      </c>
      <c r="E1307" s="28" t="s">
        <v>2620</v>
      </c>
      <c r="F1307" s="29">
        <v>42212</v>
      </c>
      <c r="G1307" s="29">
        <v>44896</v>
      </c>
      <c r="H1307" s="28" t="s">
        <v>2621</v>
      </c>
      <c r="I1307" s="28" t="s">
        <v>16036</v>
      </c>
      <c r="J1307" s="28" t="s">
        <v>16056</v>
      </c>
      <c r="K1307" s="28" t="s">
        <v>2622</v>
      </c>
      <c r="L1307" s="27">
        <v>188870.00000000003</v>
      </c>
      <c r="M1307" s="27">
        <v>158400</v>
      </c>
      <c r="N1307" s="27">
        <v>665500</v>
      </c>
      <c r="O1307" s="27">
        <v>0</v>
      </c>
      <c r="P1307" s="27">
        <f t="shared" si="280"/>
        <v>823900</v>
      </c>
      <c r="Q1307" s="27">
        <v>0</v>
      </c>
      <c r="R1307" s="27">
        <v>0</v>
      </c>
      <c r="S1307" s="27">
        <v>0</v>
      </c>
      <c r="T1307" s="27">
        <f t="shared" si="281"/>
        <v>0</v>
      </c>
      <c r="U1307" s="27">
        <v>114000.00000000001</v>
      </c>
      <c r="V1307" s="27">
        <f t="shared" si="282"/>
        <v>1126770</v>
      </c>
      <c r="W1307" s="28" t="s">
        <v>2623</v>
      </c>
      <c r="X1307" s="27">
        <v>203979.60000000003</v>
      </c>
      <c r="Y1307" s="27">
        <f t="shared" si="286"/>
        <v>579031.20000000007</v>
      </c>
      <c r="Z1307" s="4" t="str" cm="1">
        <f t="array" ref="Z1307">_xlfn.IFS(YEARFRAC(F1307,G1307)&lt;1,"&lt;1 Year",YEARFRAC(F1307,G1307)&lt;=5,"1-5 Years",YEARFRAC(F1307,G1307)&gt;5,"&gt;5 Years")</f>
        <v>&gt;5 Years</v>
      </c>
      <c r="AA1307" s="24">
        <f>L1307*(_xlfn.XLOOKUP(K1307,'FX rates'!$A$2:$A$38,'FX rates'!$B$2:$B$38))</f>
        <v>188870.00000000003</v>
      </c>
      <c r="AB1307" s="24">
        <f>V1307*(_xlfn.XLOOKUP(K1307,'FX rates'!$A$2:$A$38,'FX rates'!$B$2:$B$38))</f>
        <v>1126770</v>
      </c>
      <c r="AC1307" s="24">
        <f>X1307*(_xlfn.XLOOKUP(W1307,'FX rates'!$A$2:$A$38,'FX rates'!$B$2:$B$38))</f>
        <v>203979.60000000003</v>
      </c>
      <c r="AD1307" s="24">
        <f>Y1307*(_xlfn.XLOOKUP(W1307,'FX rates'!$A$2:$A$38,'FX rates'!$B$2:$B$38))</f>
        <v>579031.20000000007</v>
      </c>
      <c r="AE1307" s="30">
        <f t="shared" si="287"/>
        <v>8.0000000000000016E-2</v>
      </c>
      <c r="AF1307" s="31">
        <f t="shared" si="288"/>
        <v>15109.600000000006</v>
      </c>
      <c r="AG1307" s="23">
        <f t="shared" si="289"/>
        <v>937900</v>
      </c>
      <c r="AH1307" s="35">
        <f t="shared" si="283"/>
        <v>1</v>
      </c>
      <c r="AI1307" s="23">
        <f>U1307*(_xlfn.XLOOKUP(K1307,'FX rates'!$A$2:$A$38,'FX rates'!$B$2:$B$38))</f>
        <v>114000.00000000001</v>
      </c>
      <c r="AJ1307" s="23">
        <f>Q1307*(_xlfn.XLOOKUP(K1307,'FX rates'!$A$2:$A$38,'FX rates'!$B$2:$B$38))</f>
        <v>0</v>
      </c>
      <c r="AK1307" s="23">
        <f>R1307*(_xlfn.XLOOKUP(K1307,'FX rates'!$A$2:$A$38,'FX rates'!$B$2:$B$38))</f>
        <v>0</v>
      </c>
      <c r="AM1307" s="4"/>
      <c r="AN1307" s="4"/>
      <c r="AO1307" s="4"/>
      <c r="AP1307" s="32">
        <f t="shared" si="284"/>
        <v>0.83867210250436797</v>
      </c>
      <c r="AQ1307" s="32">
        <f t="shared" si="285"/>
        <v>0</v>
      </c>
      <c r="AR1307" s="24">
        <f t="shared" si="290"/>
        <v>375051.60000000003</v>
      </c>
      <c r="AS1307" s="24" t="str">
        <f t="shared" si="291"/>
        <v>0</v>
      </c>
      <c r="AT1307" s="24">
        <f t="shared" si="292"/>
        <v>521128.08000000007</v>
      </c>
      <c r="AU1307" s="24">
        <f t="shared" si="293"/>
        <v>57903.119999999995</v>
      </c>
    </row>
    <row r="1308" spans="1:47" x14ac:dyDescent="0.25">
      <c r="A1308" s="28" t="s">
        <v>14378</v>
      </c>
      <c r="B1308" s="28" t="s">
        <v>2624</v>
      </c>
      <c r="C1308" s="28" t="s">
        <v>2625</v>
      </c>
      <c r="D1308" s="28" t="s">
        <v>2626</v>
      </c>
      <c r="E1308" s="28" t="s">
        <v>2627</v>
      </c>
      <c r="F1308" s="29">
        <v>42177</v>
      </c>
      <c r="G1308" s="29">
        <v>44896</v>
      </c>
      <c r="H1308" s="28" t="s">
        <v>2628</v>
      </c>
      <c r="I1308" s="28" t="s">
        <v>16041</v>
      </c>
      <c r="J1308" s="28" t="s">
        <v>16035</v>
      </c>
      <c r="K1308" s="28" t="s">
        <v>2629</v>
      </c>
      <c r="L1308" s="27">
        <v>166650</v>
      </c>
      <c r="M1308" s="27">
        <v>133375</v>
      </c>
      <c r="N1308" s="27">
        <v>550450</v>
      </c>
      <c r="O1308" s="27">
        <v>0</v>
      </c>
      <c r="P1308" s="27">
        <f t="shared" si="280"/>
        <v>683825</v>
      </c>
      <c r="Q1308" s="27">
        <v>0</v>
      </c>
      <c r="R1308" s="27">
        <v>0</v>
      </c>
      <c r="S1308" s="27">
        <v>0</v>
      </c>
      <c r="T1308" s="27">
        <f t="shared" si="281"/>
        <v>0</v>
      </c>
      <c r="U1308" s="27">
        <v>0</v>
      </c>
      <c r="V1308" s="27">
        <f t="shared" si="282"/>
        <v>850475</v>
      </c>
      <c r="W1308" s="28" t="s">
        <v>2630</v>
      </c>
      <c r="X1308" s="27">
        <v>181648.5</v>
      </c>
      <c r="Y1308" s="27">
        <f t="shared" si="286"/>
        <v>508675.75</v>
      </c>
      <c r="Z1308" s="4" t="str" cm="1">
        <f t="array" ref="Z1308">_xlfn.IFS(YEARFRAC(F1308,G1308)&lt;1,"&lt;1 Year",YEARFRAC(F1308,G1308)&lt;=5,"1-5 Years",YEARFRAC(F1308,G1308)&gt;5,"&gt;5 Years")</f>
        <v>&gt;5 Years</v>
      </c>
      <c r="AA1308" s="24">
        <f>L1308*(_xlfn.XLOOKUP(K1308,'FX rates'!$A$2:$A$38,'FX rates'!$B$2:$B$38))</f>
        <v>166650</v>
      </c>
      <c r="AB1308" s="24">
        <f>V1308*(_xlfn.XLOOKUP(K1308,'FX rates'!$A$2:$A$38,'FX rates'!$B$2:$B$38))</f>
        <v>850475</v>
      </c>
      <c r="AC1308" s="24">
        <f>X1308*(_xlfn.XLOOKUP(W1308,'FX rates'!$A$2:$A$38,'FX rates'!$B$2:$B$38))</f>
        <v>181648.5</v>
      </c>
      <c r="AD1308" s="24">
        <f>Y1308*(_xlfn.XLOOKUP(W1308,'FX rates'!$A$2:$A$38,'FX rates'!$B$2:$B$38))</f>
        <v>508675.75</v>
      </c>
      <c r="AE1308" s="30">
        <f t="shared" si="287"/>
        <v>0.09</v>
      </c>
      <c r="AF1308" s="31">
        <f t="shared" si="288"/>
        <v>14998.5</v>
      </c>
      <c r="AG1308" s="23">
        <f t="shared" si="289"/>
        <v>683825</v>
      </c>
      <c r="AH1308" s="35">
        <f t="shared" si="283"/>
        <v>1</v>
      </c>
      <c r="AI1308" s="23">
        <f>U1308*(_xlfn.XLOOKUP(K1308,'FX rates'!$A$2:$A$38,'FX rates'!$B$2:$B$38))</f>
        <v>0</v>
      </c>
      <c r="AJ1308" s="23">
        <f>Q1308*(_xlfn.XLOOKUP(K1308,'FX rates'!$A$2:$A$38,'FX rates'!$B$2:$B$38))</f>
        <v>0</v>
      </c>
      <c r="AK1308" s="23">
        <f>R1308*(_xlfn.XLOOKUP(K1308,'FX rates'!$A$2:$A$38,'FX rates'!$B$2:$B$38))</f>
        <v>0</v>
      </c>
      <c r="AM1308" s="4"/>
      <c r="AN1308" s="4"/>
      <c r="AO1308" s="4"/>
      <c r="AP1308" s="32">
        <f t="shared" si="284"/>
        <v>0.8003300330033003</v>
      </c>
      <c r="AQ1308" s="32">
        <f t="shared" si="285"/>
        <v>0</v>
      </c>
      <c r="AR1308" s="24">
        <f t="shared" si="290"/>
        <v>327027.25</v>
      </c>
      <c r="AS1308" s="24" t="str">
        <f t="shared" si="291"/>
        <v>0</v>
      </c>
      <c r="AT1308" s="24">
        <f t="shared" si="292"/>
        <v>457808.17499999999</v>
      </c>
      <c r="AU1308" s="24">
        <f t="shared" si="293"/>
        <v>50867.575000000012</v>
      </c>
    </row>
    <row r="1309" spans="1:47" x14ac:dyDescent="0.25">
      <c r="A1309" s="28" t="s">
        <v>14379</v>
      </c>
      <c r="B1309" s="28" t="s">
        <v>2631</v>
      </c>
      <c r="C1309" s="28" t="s">
        <v>2632</v>
      </c>
      <c r="D1309" s="28" t="s">
        <v>2633</v>
      </c>
      <c r="E1309" s="28" t="s">
        <v>2634</v>
      </c>
      <c r="F1309" s="29">
        <v>42184</v>
      </c>
      <c r="G1309" s="29">
        <v>44896</v>
      </c>
      <c r="H1309" s="28" t="s">
        <v>2635</v>
      </c>
      <c r="I1309" s="28" t="s">
        <v>16056</v>
      </c>
      <c r="J1309" s="28" t="s">
        <v>16034</v>
      </c>
      <c r="K1309" s="28" t="s">
        <v>2636</v>
      </c>
      <c r="L1309" s="27">
        <v>195360.00000000003</v>
      </c>
      <c r="M1309" s="27">
        <v>85360</v>
      </c>
      <c r="N1309" s="27">
        <v>98440</v>
      </c>
      <c r="O1309" s="27">
        <v>0</v>
      </c>
      <c r="P1309" s="27">
        <f t="shared" si="280"/>
        <v>183800</v>
      </c>
      <c r="Q1309" s="27">
        <v>0</v>
      </c>
      <c r="R1309" s="27">
        <v>0</v>
      </c>
      <c r="S1309" s="27">
        <v>0</v>
      </c>
      <c r="T1309" s="27">
        <f t="shared" si="281"/>
        <v>0</v>
      </c>
      <c r="U1309" s="27">
        <v>0</v>
      </c>
      <c r="V1309" s="27">
        <f t="shared" si="282"/>
        <v>379160</v>
      </c>
      <c r="W1309" s="28" t="s">
        <v>2637</v>
      </c>
      <c r="X1309" s="27">
        <v>197313.60000000003</v>
      </c>
      <c r="Y1309" s="27">
        <f t="shared" si="286"/>
        <v>480840.8000000001</v>
      </c>
      <c r="Z1309" s="4" t="str" cm="1">
        <f t="array" ref="Z1309">_xlfn.IFS(YEARFRAC(F1309,G1309)&lt;1,"&lt;1 Year",YEARFRAC(F1309,G1309)&lt;=5,"1-5 Years",YEARFRAC(F1309,G1309)&gt;5,"&gt;5 Years")</f>
        <v>&gt;5 Years</v>
      </c>
      <c r="AA1309" s="24">
        <f>L1309*(_xlfn.XLOOKUP(K1309,'FX rates'!$A$2:$A$38,'FX rates'!$B$2:$B$38))</f>
        <v>195360.00000000003</v>
      </c>
      <c r="AB1309" s="24">
        <f>V1309*(_xlfn.XLOOKUP(K1309,'FX rates'!$A$2:$A$38,'FX rates'!$B$2:$B$38))</f>
        <v>379160</v>
      </c>
      <c r="AC1309" s="24">
        <f>X1309*(_xlfn.XLOOKUP(W1309,'FX rates'!$A$2:$A$38,'FX rates'!$B$2:$B$38))</f>
        <v>197313.60000000003</v>
      </c>
      <c r="AD1309" s="24">
        <f>Y1309*(_xlfn.XLOOKUP(W1309,'FX rates'!$A$2:$A$38,'FX rates'!$B$2:$B$38))</f>
        <v>480840.8000000001</v>
      </c>
      <c r="AE1309" s="30">
        <f t="shared" si="287"/>
        <v>1.0000000000000028E-2</v>
      </c>
      <c r="AF1309" s="31">
        <f t="shared" si="288"/>
        <v>1953.6000000000058</v>
      </c>
      <c r="AG1309" s="23">
        <f t="shared" si="289"/>
        <v>183799.99999999997</v>
      </c>
      <c r="AH1309" s="35">
        <f t="shared" si="283"/>
        <v>1</v>
      </c>
      <c r="AI1309" s="23">
        <f>U1309*(_xlfn.XLOOKUP(K1309,'FX rates'!$A$2:$A$38,'FX rates'!$B$2:$B$38))</f>
        <v>0</v>
      </c>
      <c r="AJ1309" s="23">
        <f>Q1309*(_xlfn.XLOOKUP(K1309,'FX rates'!$A$2:$A$38,'FX rates'!$B$2:$B$38))</f>
        <v>0</v>
      </c>
      <c r="AK1309" s="23">
        <f>R1309*(_xlfn.XLOOKUP(K1309,'FX rates'!$A$2:$A$38,'FX rates'!$B$2:$B$38))</f>
        <v>0</v>
      </c>
      <c r="AM1309" s="4"/>
      <c r="AN1309" s="4"/>
      <c r="AO1309" s="4"/>
      <c r="AP1309" s="32">
        <f t="shared" si="284"/>
        <v>0.43693693693693686</v>
      </c>
      <c r="AQ1309" s="32">
        <f t="shared" si="285"/>
        <v>0</v>
      </c>
      <c r="AR1309" s="24">
        <f t="shared" si="290"/>
        <v>283527.20000000007</v>
      </c>
      <c r="AS1309" s="24" t="str">
        <f t="shared" si="291"/>
        <v>0</v>
      </c>
      <c r="AT1309" s="24">
        <f t="shared" si="292"/>
        <v>432756.72000000009</v>
      </c>
      <c r="AU1309" s="24">
        <f t="shared" si="293"/>
        <v>48084.080000000016</v>
      </c>
    </row>
    <row r="1310" spans="1:47" x14ac:dyDescent="0.25">
      <c r="A1310" s="28" t="s">
        <v>14380</v>
      </c>
      <c r="B1310" s="28" t="s">
        <v>2638</v>
      </c>
      <c r="C1310" s="28" t="s">
        <v>2639</v>
      </c>
      <c r="D1310" s="28" t="s">
        <v>2640</v>
      </c>
      <c r="E1310" s="28" t="s">
        <v>2641</v>
      </c>
      <c r="F1310" s="29">
        <v>42212</v>
      </c>
      <c r="G1310" s="29">
        <v>44896</v>
      </c>
      <c r="H1310" s="28" t="s">
        <v>2642</v>
      </c>
      <c r="I1310" s="28" t="s">
        <v>16045</v>
      </c>
      <c r="J1310" s="28" t="s">
        <v>16044</v>
      </c>
      <c r="K1310" s="28" t="s">
        <v>2643</v>
      </c>
      <c r="L1310" s="27">
        <v>195360.00000000003</v>
      </c>
      <c r="M1310" s="27">
        <v>41800</v>
      </c>
      <c r="N1310" s="27">
        <v>0</v>
      </c>
      <c r="O1310" s="27">
        <v>0</v>
      </c>
      <c r="P1310" s="27">
        <f t="shared" si="280"/>
        <v>41800</v>
      </c>
      <c r="Q1310" s="27">
        <v>0</v>
      </c>
      <c r="R1310" s="27">
        <v>0</v>
      </c>
      <c r="S1310" s="27">
        <v>0</v>
      </c>
      <c r="T1310" s="27">
        <f t="shared" si="281"/>
        <v>0</v>
      </c>
      <c r="U1310" s="27">
        <v>0</v>
      </c>
      <c r="V1310" s="27">
        <f t="shared" si="282"/>
        <v>237160.00000000003</v>
      </c>
      <c r="W1310" s="28" t="s">
        <v>2644</v>
      </c>
      <c r="X1310" s="27">
        <v>210988.80000000005</v>
      </c>
      <c r="Y1310" s="27">
        <f t="shared" si="286"/>
        <v>467121.60000000009</v>
      </c>
      <c r="Z1310" s="4" t="str" cm="1">
        <f t="array" ref="Z1310">_xlfn.IFS(YEARFRAC(F1310,G1310)&lt;1,"&lt;1 Year",YEARFRAC(F1310,G1310)&lt;=5,"1-5 Years",YEARFRAC(F1310,G1310)&gt;5,"&gt;5 Years")</f>
        <v>&gt;5 Years</v>
      </c>
      <c r="AA1310" s="24">
        <f>L1310*(_xlfn.XLOOKUP(K1310,'FX rates'!$A$2:$A$38,'FX rates'!$B$2:$B$38))</f>
        <v>195360.00000000003</v>
      </c>
      <c r="AB1310" s="24">
        <f>V1310*(_xlfn.XLOOKUP(K1310,'FX rates'!$A$2:$A$38,'FX rates'!$B$2:$B$38))</f>
        <v>237160.00000000003</v>
      </c>
      <c r="AC1310" s="24">
        <f>X1310*(_xlfn.XLOOKUP(W1310,'FX rates'!$A$2:$A$38,'FX rates'!$B$2:$B$38))</f>
        <v>210988.80000000005</v>
      </c>
      <c r="AD1310" s="24">
        <f>Y1310*(_xlfn.XLOOKUP(W1310,'FX rates'!$A$2:$A$38,'FX rates'!$B$2:$B$38))</f>
        <v>467121.60000000009</v>
      </c>
      <c r="AE1310" s="30">
        <f t="shared" si="287"/>
        <v>8.0000000000000071E-2</v>
      </c>
      <c r="AF1310" s="31">
        <f t="shared" si="288"/>
        <v>15628.800000000017</v>
      </c>
      <c r="AG1310" s="23">
        <f t="shared" si="289"/>
        <v>41800</v>
      </c>
      <c r="AH1310" s="35">
        <f t="shared" si="283"/>
        <v>1</v>
      </c>
      <c r="AI1310" s="23">
        <f>U1310*(_xlfn.XLOOKUP(K1310,'FX rates'!$A$2:$A$38,'FX rates'!$B$2:$B$38))</f>
        <v>0</v>
      </c>
      <c r="AJ1310" s="23">
        <f>Q1310*(_xlfn.XLOOKUP(K1310,'FX rates'!$A$2:$A$38,'FX rates'!$B$2:$B$38))</f>
        <v>0</v>
      </c>
      <c r="AK1310" s="23">
        <f>R1310*(_xlfn.XLOOKUP(K1310,'FX rates'!$A$2:$A$38,'FX rates'!$B$2:$B$38))</f>
        <v>0</v>
      </c>
      <c r="AM1310" s="4"/>
      <c r="AN1310" s="4"/>
      <c r="AO1310" s="4"/>
      <c r="AP1310" s="32">
        <f t="shared" si="284"/>
        <v>0.21396396396396394</v>
      </c>
      <c r="AQ1310" s="32">
        <f t="shared" si="285"/>
        <v>0</v>
      </c>
      <c r="AR1310" s="24">
        <f t="shared" si="290"/>
        <v>256132.80000000005</v>
      </c>
      <c r="AS1310" s="24" t="str">
        <f t="shared" si="291"/>
        <v>0</v>
      </c>
      <c r="AT1310" s="24">
        <f t="shared" si="292"/>
        <v>420409.44000000012</v>
      </c>
      <c r="AU1310" s="24">
        <f t="shared" si="293"/>
        <v>46712.159999999974</v>
      </c>
    </row>
    <row r="1311" spans="1:47" x14ac:dyDescent="0.25">
      <c r="A1311" s="28" t="s">
        <v>14381</v>
      </c>
      <c r="B1311" s="28" t="s">
        <v>2645</v>
      </c>
      <c r="C1311" s="28" t="s">
        <v>2646</v>
      </c>
      <c r="D1311" s="28" t="s">
        <v>2647</v>
      </c>
      <c r="E1311" s="28" t="s">
        <v>2648</v>
      </c>
      <c r="F1311" s="29">
        <v>42212</v>
      </c>
      <c r="G1311" s="29">
        <v>44896</v>
      </c>
      <c r="H1311" s="28" t="s">
        <v>2649</v>
      </c>
      <c r="I1311" s="28" t="s">
        <v>16038</v>
      </c>
      <c r="J1311" s="28" t="s">
        <v>16040</v>
      </c>
      <c r="K1311" s="28" t="s">
        <v>2650</v>
      </c>
      <c r="L1311" s="27">
        <v>190740.00000000003</v>
      </c>
      <c r="M1311" s="27">
        <v>119625</v>
      </c>
      <c r="N1311" s="27">
        <v>581950</v>
      </c>
      <c r="O1311" s="27">
        <v>0</v>
      </c>
      <c r="P1311" s="27">
        <f t="shared" si="280"/>
        <v>701575</v>
      </c>
      <c r="Q1311" s="27">
        <v>0</v>
      </c>
      <c r="R1311" s="27">
        <v>0</v>
      </c>
      <c r="S1311" s="27">
        <v>0</v>
      </c>
      <c r="T1311" s="27">
        <f t="shared" si="281"/>
        <v>0</v>
      </c>
      <c r="U1311" s="27">
        <v>0</v>
      </c>
      <c r="V1311" s="27">
        <f t="shared" si="282"/>
        <v>892315</v>
      </c>
      <c r="W1311" s="28" t="s">
        <v>2651</v>
      </c>
      <c r="X1311" s="27">
        <v>213628.80000000005</v>
      </c>
      <c r="Y1311" s="27">
        <f t="shared" si="286"/>
        <v>561237.60000000009</v>
      </c>
      <c r="Z1311" s="4" t="str" cm="1">
        <f t="array" ref="Z1311">_xlfn.IFS(YEARFRAC(F1311,G1311)&lt;1,"&lt;1 Year",YEARFRAC(F1311,G1311)&lt;=5,"1-5 Years",YEARFRAC(F1311,G1311)&gt;5,"&gt;5 Years")</f>
        <v>&gt;5 Years</v>
      </c>
      <c r="AA1311" s="24">
        <f>L1311*(_xlfn.XLOOKUP(K1311,'FX rates'!$A$2:$A$38,'FX rates'!$B$2:$B$38))</f>
        <v>190740.00000000003</v>
      </c>
      <c r="AB1311" s="24">
        <f>V1311*(_xlfn.XLOOKUP(K1311,'FX rates'!$A$2:$A$38,'FX rates'!$B$2:$B$38))</f>
        <v>892315</v>
      </c>
      <c r="AC1311" s="24">
        <f>X1311*(_xlfn.XLOOKUP(W1311,'FX rates'!$A$2:$A$38,'FX rates'!$B$2:$B$38))</f>
        <v>213628.80000000005</v>
      </c>
      <c r="AD1311" s="24">
        <f>Y1311*(_xlfn.XLOOKUP(W1311,'FX rates'!$A$2:$A$38,'FX rates'!$B$2:$B$38))</f>
        <v>561237.60000000009</v>
      </c>
      <c r="AE1311" s="30">
        <f t="shared" si="287"/>
        <v>0.12000000000000008</v>
      </c>
      <c r="AF1311" s="31">
        <f t="shared" si="288"/>
        <v>22888.800000000017</v>
      </c>
      <c r="AG1311" s="23">
        <f t="shared" si="289"/>
        <v>701575</v>
      </c>
      <c r="AH1311" s="35">
        <f t="shared" si="283"/>
        <v>1</v>
      </c>
      <c r="AI1311" s="23">
        <f>U1311*(_xlfn.XLOOKUP(K1311,'FX rates'!$A$2:$A$38,'FX rates'!$B$2:$B$38))</f>
        <v>0</v>
      </c>
      <c r="AJ1311" s="23">
        <f>Q1311*(_xlfn.XLOOKUP(K1311,'FX rates'!$A$2:$A$38,'FX rates'!$B$2:$B$38))</f>
        <v>0</v>
      </c>
      <c r="AK1311" s="23">
        <f>R1311*(_xlfn.XLOOKUP(K1311,'FX rates'!$A$2:$A$38,'FX rates'!$B$2:$B$38))</f>
        <v>0</v>
      </c>
      <c r="AM1311" s="4"/>
      <c r="AN1311" s="4"/>
      <c r="AO1311" s="4"/>
      <c r="AP1311" s="32">
        <f t="shared" si="284"/>
        <v>0.62716262975778536</v>
      </c>
      <c r="AQ1311" s="32">
        <f t="shared" si="285"/>
        <v>0</v>
      </c>
      <c r="AR1311" s="24">
        <f t="shared" si="290"/>
        <v>347608.80000000005</v>
      </c>
      <c r="AS1311" s="24" t="str">
        <f t="shared" si="291"/>
        <v>0</v>
      </c>
      <c r="AT1311" s="24">
        <f t="shared" si="292"/>
        <v>505113.84000000008</v>
      </c>
      <c r="AU1311" s="24">
        <f t="shared" si="293"/>
        <v>56123.760000000009</v>
      </c>
    </row>
    <row r="1312" spans="1:47" x14ac:dyDescent="0.25">
      <c r="A1312" s="28" t="s">
        <v>14382</v>
      </c>
      <c r="B1312" s="28" t="s">
        <v>2652</v>
      </c>
      <c r="C1312" s="28" t="s">
        <v>2653</v>
      </c>
      <c r="D1312" s="28" t="s">
        <v>2654</v>
      </c>
      <c r="E1312" s="28" t="s">
        <v>2655</v>
      </c>
      <c r="F1312" s="29">
        <v>42212</v>
      </c>
      <c r="G1312" s="29">
        <v>44896</v>
      </c>
      <c r="H1312" s="28" t="s">
        <v>2656</v>
      </c>
      <c r="I1312" s="28" t="s">
        <v>16036</v>
      </c>
      <c r="J1312" s="28" t="s">
        <v>16054</v>
      </c>
      <c r="K1312" s="28" t="s">
        <v>2657</v>
      </c>
      <c r="L1312" s="27">
        <v>145475</v>
      </c>
      <c r="M1312" s="27">
        <v>7238</v>
      </c>
      <c r="N1312" s="27">
        <v>0</v>
      </c>
      <c r="O1312" s="27">
        <v>0</v>
      </c>
      <c r="P1312" s="27">
        <f t="shared" si="280"/>
        <v>7238</v>
      </c>
      <c r="Q1312" s="27">
        <v>0</v>
      </c>
      <c r="R1312" s="27">
        <v>0</v>
      </c>
      <c r="S1312" s="27">
        <v>0</v>
      </c>
      <c r="T1312" s="27">
        <f t="shared" si="281"/>
        <v>0</v>
      </c>
      <c r="U1312" s="27">
        <v>0</v>
      </c>
      <c r="V1312" s="27">
        <f t="shared" si="282"/>
        <v>152713</v>
      </c>
      <c r="W1312" s="28" t="s">
        <v>2658</v>
      </c>
      <c r="X1312" s="27">
        <v>152748.75</v>
      </c>
      <c r="Y1312" s="27">
        <f t="shared" si="286"/>
        <v>313097.40000000002</v>
      </c>
      <c r="Z1312" s="4" t="str" cm="1">
        <f t="array" ref="Z1312">_xlfn.IFS(YEARFRAC(F1312,G1312)&lt;1,"&lt;1 Year",YEARFRAC(F1312,G1312)&lt;=5,"1-5 Years",YEARFRAC(F1312,G1312)&gt;5,"&gt;5 Years")</f>
        <v>&gt;5 Years</v>
      </c>
      <c r="AA1312" s="24">
        <f>L1312*(_xlfn.XLOOKUP(K1312,'FX rates'!$A$2:$A$38,'FX rates'!$B$2:$B$38))</f>
        <v>145475</v>
      </c>
      <c r="AB1312" s="24">
        <f>V1312*(_xlfn.XLOOKUP(K1312,'FX rates'!$A$2:$A$38,'FX rates'!$B$2:$B$38))</f>
        <v>152713</v>
      </c>
      <c r="AC1312" s="24">
        <f>X1312*(_xlfn.XLOOKUP(W1312,'FX rates'!$A$2:$A$38,'FX rates'!$B$2:$B$38))</f>
        <v>152748.75</v>
      </c>
      <c r="AD1312" s="24">
        <f>Y1312*(_xlfn.XLOOKUP(W1312,'FX rates'!$A$2:$A$38,'FX rates'!$B$2:$B$38))</f>
        <v>313097.40000000002</v>
      </c>
      <c r="AE1312" s="30">
        <f t="shared" si="287"/>
        <v>0.05</v>
      </c>
      <c r="AF1312" s="31">
        <f t="shared" si="288"/>
        <v>7273.75</v>
      </c>
      <c r="AG1312" s="23">
        <f t="shared" si="289"/>
        <v>7238</v>
      </c>
      <c r="AH1312" s="35">
        <f t="shared" si="283"/>
        <v>1</v>
      </c>
      <c r="AI1312" s="23">
        <f>U1312*(_xlfn.XLOOKUP(K1312,'FX rates'!$A$2:$A$38,'FX rates'!$B$2:$B$38))</f>
        <v>0</v>
      </c>
      <c r="AJ1312" s="23">
        <f>Q1312*(_xlfn.XLOOKUP(K1312,'FX rates'!$A$2:$A$38,'FX rates'!$B$2:$B$38))</f>
        <v>0</v>
      </c>
      <c r="AK1312" s="23">
        <f>R1312*(_xlfn.XLOOKUP(K1312,'FX rates'!$A$2:$A$38,'FX rates'!$B$2:$B$38))</f>
        <v>0</v>
      </c>
      <c r="AM1312" s="4"/>
      <c r="AN1312" s="4"/>
      <c r="AO1312" s="4"/>
      <c r="AP1312" s="32">
        <f t="shared" si="284"/>
        <v>4.9754253308128542E-2</v>
      </c>
      <c r="AQ1312" s="32">
        <f t="shared" si="285"/>
        <v>0</v>
      </c>
      <c r="AR1312" s="24">
        <f t="shared" si="290"/>
        <v>160348.65</v>
      </c>
      <c r="AS1312" s="24" t="str">
        <f t="shared" si="291"/>
        <v>0</v>
      </c>
      <c r="AT1312" s="24">
        <f t="shared" si="292"/>
        <v>281787.66000000003</v>
      </c>
      <c r="AU1312" s="24">
        <f t="shared" si="293"/>
        <v>31309.739999999991</v>
      </c>
    </row>
    <row r="1313" spans="1:47" x14ac:dyDescent="0.25">
      <c r="A1313" s="28" t="s">
        <v>14383</v>
      </c>
      <c r="B1313" s="28" t="s">
        <v>2659</v>
      </c>
      <c r="C1313" s="28" t="s">
        <v>2660</v>
      </c>
      <c r="D1313" s="28" t="s">
        <v>2661</v>
      </c>
      <c r="E1313" s="28" t="s">
        <v>2662</v>
      </c>
      <c r="F1313" s="29">
        <v>42191</v>
      </c>
      <c r="G1313" s="29">
        <v>44896</v>
      </c>
      <c r="H1313" s="28" t="s">
        <v>2663</v>
      </c>
      <c r="I1313" s="28" t="s">
        <v>16039</v>
      </c>
      <c r="J1313" s="28" t="s">
        <v>16035</v>
      </c>
      <c r="K1313" s="28" t="s">
        <v>2664</v>
      </c>
      <c r="L1313" s="27">
        <v>392700.00000000006</v>
      </c>
      <c r="M1313" s="27">
        <v>1802295.0000000002</v>
      </c>
      <c r="N1313" s="27">
        <v>4370000</v>
      </c>
      <c r="O1313" s="27">
        <v>0</v>
      </c>
      <c r="P1313" s="27">
        <f t="shared" si="280"/>
        <v>6172295</v>
      </c>
      <c r="Q1313" s="27">
        <v>0</v>
      </c>
      <c r="R1313" s="27">
        <v>0</v>
      </c>
      <c r="S1313" s="27">
        <v>0</v>
      </c>
      <c r="T1313" s="27">
        <f t="shared" si="281"/>
        <v>0</v>
      </c>
      <c r="U1313" s="27">
        <v>214000</v>
      </c>
      <c r="V1313" s="27">
        <f t="shared" si="282"/>
        <v>6778995</v>
      </c>
      <c r="W1313" s="28" t="s">
        <v>2665</v>
      </c>
      <c r="X1313" s="27">
        <v>400554.00000000006</v>
      </c>
      <c r="Y1313" s="27">
        <f t="shared" si="286"/>
        <v>2639448.9000000004</v>
      </c>
      <c r="Z1313" s="4" t="str" cm="1">
        <f t="array" ref="Z1313">_xlfn.IFS(YEARFRAC(F1313,G1313)&lt;1,"&lt;1 Year",YEARFRAC(F1313,G1313)&lt;=5,"1-5 Years",YEARFRAC(F1313,G1313)&gt;5,"&gt;5 Years")</f>
        <v>&gt;5 Years</v>
      </c>
      <c r="AA1313" s="24">
        <f>L1313*(_xlfn.XLOOKUP(K1313,'FX rates'!$A$2:$A$38,'FX rates'!$B$2:$B$38))</f>
        <v>392700.00000000006</v>
      </c>
      <c r="AB1313" s="24">
        <f>V1313*(_xlfn.XLOOKUP(K1313,'FX rates'!$A$2:$A$38,'FX rates'!$B$2:$B$38))</f>
        <v>6778995</v>
      </c>
      <c r="AC1313" s="24">
        <f>X1313*(_xlfn.XLOOKUP(W1313,'FX rates'!$A$2:$A$38,'FX rates'!$B$2:$B$38))</f>
        <v>400554.00000000006</v>
      </c>
      <c r="AD1313" s="24">
        <f>Y1313*(_xlfn.XLOOKUP(W1313,'FX rates'!$A$2:$A$38,'FX rates'!$B$2:$B$38))</f>
        <v>2639448.9000000004</v>
      </c>
      <c r="AE1313" s="30">
        <f t="shared" si="287"/>
        <v>1.9999999999999997E-2</v>
      </c>
      <c r="AF1313" s="31">
        <f t="shared" si="288"/>
        <v>7854</v>
      </c>
      <c r="AG1313" s="23">
        <f t="shared" si="289"/>
        <v>6386295</v>
      </c>
      <c r="AH1313" s="35">
        <f t="shared" si="283"/>
        <v>1</v>
      </c>
      <c r="AI1313" s="23">
        <f>U1313*(_xlfn.XLOOKUP(K1313,'FX rates'!$A$2:$A$38,'FX rates'!$B$2:$B$38))</f>
        <v>214000</v>
      </c>
      <c r="AJ1313" s="23">
        <f>Q1313*(_xlfn.XLOOKUP(K1313,'FX rates'!$A$2:$A$38,'FX rates'!$B$2:$B$38))</f>
        <v>0</v>
      </c>
      <c r="AK1313" s="23">
        <f>R1313*(_xlfn.XLOOKUP(K1313,'FX rates'!$A$2:$A$38,'FX rates'!$B$2:$B$38))</f>
        <v>0</v>
      </c>
      <c r="AM1313" s="4"/>
      <c r="AN1313" s="4"/>
      <c r="AO1313" s="4"/>
      <c r="AP1313" s="32">
        <f t="shared" si="284"/>
        <v>4.5894957983193274</v>
      </c>
      <c r="AQ1313" s="32">
        <f t="shared" si="285"/>
        <v>0</v>
      </c>
      <c r="AR1313" s="24">
        <f t="shared" si="290"/>
        <v>2238894.9000000004</v>
      </c>
      <c r="AS1313" s="24" t="str">
        <f t="shared" si="291"/>
        <v>0</v>
      </c>
      <c r="AT1313" s="24">
        <f t="shared" si="292"/>
        <v>2375504.0100000002</v>
      </c>
      <c r="AU1313" s="24">
        <f t="shared" si="293"/>
        <v>263944.89000000013</v>
      </c>
    </row>
    <row r="1314" spans="1:47" x14ac:dyDescent="0.25">
      <c r="A1314" s="28" t="s">
        <v>14042</v>
      </c>
      <c r="B1314" s="28" t="s">
        <v>269</v>
      </c>
      <c r="C1314" s="28" t="s">
        <v>270</v>
      </c>
      <c r="D1314" s="28" t="s">
        <v>271</v>
      </c>
      <c r="E1314" s="28" t="s">
        <v>272</v>
      </c>
      <c r="F1314" s="29">
        <v>39601</v>
      </c>
      <c r="G1314" s="29">
        <v>44896</v>
      </c>
      <c r="H1314" s="28" t="s">
        <v>273</v>
      </c>
      <c r="I1314" s="28" t="s">
        <v>16042</v>
      </c>
      <c r="J1314" s="28" t="s">
        <v>16045</v>
      </c>
      <c r="K1314" s="28" t="s">
        <v>274</v>
      </c>
      <c r="L1314" s="27">
        <v>150150</v>
      </c>
      <c r="M1314" s="27">
        <v>264000</v>
      </c>
      <c r="N1314" s="27">
        <v>0</v>
      </c>
      <c r="O1314" s="27">
        <v>0</v>
      </c>
      <c r="P1314" s="27">
        <f t="shared" si="280"/>
        <v>264000</v>
      </c>
      <c r="Q1314" s="27">
        <v>0</v>
      </c>
      <c r="R1314" s="27">
        <v>0</v>
      </c>
      <c r="S1314" s="27">
        <v>0</v>
      </c>
      <c r="T1314" s="27">
        <f t="shared" si="281"/>
        <v>0</v>
      </c>
      <c r="U1314" s="27">
        <v>0</v>
      </c>
      <c r="V1314" s="27">
        <f t="shared" si="282"/>
        <v>414150</v>
      </c>
      <c r="W1314" s="28" t="s">
        <v>275</v>
      </c>
      <c r="X1314" s="27">
        <v>163663.5</v>
      </c>
      <c r="Y1314" s="27">
        <f t="shared" si="286"/>
        <v>615087</v>
      </c>
      <c r="Z1314" s="4" t="str" cm="1">
        <f t="array" ref="Z1314">_xlfn.IFS(YEARFRAC(F1314,G1314)&lt;1,"&lt;1 Year",YEARFRAC(F1314,G1314)&lt;=5,"1-5 Years",YEARFRAC(F1314,G1314)&gt;5,"&gt;5 Years")</f>
        <v>&gt;5 Years</v>
      </c>
      <c r="AA1314" s="24">
        <f>L1314*(_xlfn.XLOOKUP(K1314,'FX rates'!$A$2:$A$38,'FX rates'!$B$2:$B$38))</f>
        <v>150150</v>
      </c>
      <c r="AB1314" s="24">
        <f>V1314*(_xlfn.XLOOKUP(K1314,'FX rates'!$A$2:$A$38,'FX rates'!$B$2:$B$38))</f>
        <v>414150</v>
      </c>
      <c r="AC1314" s="24">
        <f>X1314*(_xlfn.XLOOKUP(W1314,'FX rates'!$A$2:$A$38,'FX rates'!$B$2:$B$38))</f>
        <v>163663.5</v>
      </c>
      <c r="AD1314" s="24">
        <f>Y1314*(_xlfn.XLOOKUP(W1314,'FX rates'!$A$2:$A$38,'FX rates'!$B$2:$B$38))</f>
        <v>615087</v>
      </c>
      <c r="AE1314" s="30">
        <f t="shared" si="287"/>
        <v>0.09</v>
      </c>
      <c r="AF1314" s="31">
        <f t="shared" si="288"/>
        <v>13513.5</v>
      </c>
      <c r="AG1314" s="23">
        <f t="shared" si="289"/>
        <v>264000</v>
      </c>
      <c r="AH1314" s="35">
        <f t="shared" si="283"/>
        <v>1</v>
      </c>
      <c r="AI1314" s="23">
        <f>U1314*(_xlfn.XLOOKUP(K1314,'FX rates'!$A$2:$A$38,'FX rates'!$B$2:$B$38))</f>
        <v>0</v>
      </c>
      <c r="AJ1314" s="23">
        <f>Q1314*(_xlfn.XLOOKUP(K1314,'FX rates'!$A$2:$A$38,'FX rates'!$B$2:$B$38))</f>
        <v>0</v>
      </c>
      <c r="AK1314" s="23">
        <f>R1314*(_xlfn.XLOOKUP(K1314,'FX rates'!$A$2:$A$38,'FX rates'!$B$2:$B$38))</f>
        <v>0</v>
      </c>
      <c r="AM1314" s="4"/>
      <c r="AN1314" s="4"/>
      <c r="AO1314" s="4"/>
      <c r="AP1314" s="32">
        <f t="shared" si="284"/>
        <v>1.7582417582417582</v>
      </c>
      <c r="AQ1314" s="32">
        <f t="shared" si="285"/>
        <v>0</v>
      </c>
      <c r="AR1314" s="24">
        <f t="shared" si="290"/>
        <v>451423.5</v>
      </c>
      <c r="AS1314" s="24" t="str">
        <f t="shared" si="291"/>
        <v>0</v>
      </c>
      <c r="AT1314" s="24">
        <f t="shared" si="292"/>
        <v>553578.30000000005</v>
      </c>
      <c r="AU1314" s="24">
        <f t="shared" si="293"/>
        <v>61508.699999999953</v>
      </c>
    </row>
    <row r="1315" spans="1:47" x14ac:dyDescent="0.25">
      <c r="A1315" s="28" t="s">
        <v>14384</v>
      </c>
      <c r="B1315" s="28" t="s">
        <v>2666</v>
      </c>
      <c r="C1315" s="28" t="s">
        <v>2667</v>
      </c>
      <c r="D1315" s="28" t="s">
        <v>2668</v>
      </c>
      <c r="E1315" s="28" t="s">
        <v>2669</v>
      </c>
      <c r="F1315" s="29">
        <v>42191</v>
      </c>
      <c r="G1315" s="29">
        <v>44896</v>
      </c>
      <c r="H1315" s="28" t="s">
        <v>2670</v>
      </c>
      <c r="I1315" s="28" t="s">
        <v>16050</v>
      </c>
      <c r="J1315" s="28" t="s">
        <v>16045</v>
      </c>
      <c r="K1315" s="28" t="s">
        <v>2671</v>
      </c>
      <c r="L1315" s="27">
        <v>2178000.0000000005</v>
      </c>
      <c r="M1315" s="27">
        <v>1894860</v>
      </c>
      <c r="N1315" s="27">
        <v>0</v>
      </c>
      <c r="O1315" s="27">
        <v>0</v>
      </c>
      <c r="P1315" s="27">
        <f t="shared" si="280"/>
        <v>1894860</v>
      </c>
      <c r="Q1315" s="27">
        <v>0</v>
      </c>
      <c r="R1315" s="27">
        <v>0</v>
      </c>
      <c r="S1315" s="27">
        <v>0</v>
      </c>
      <c r="T1315" s="27">
        <f t="shared" si="281"/>
        <v>0</v>
      </c>
      <c r="U1315" s="27">
        <v>0</v>
      </c>
      <c r="V1315" s="27">
        <f t="shared" si="282"/>
        <v>4072860.0000000005</v>
      </c>
      <c r="W1315" s="28" t="s">
        <v>2672</v>
      </c>
      <c r="X1315" s="27">
        <v>2330460.0000000005</v>
      </c>
      <c r="Y1315" s="27">
        <f t="shared" si="286"/>
        <v>6688420.2000000011</v>
      </c>
      <c r="Z1315" s="4" t="str" cm="1">
        <f t="array" ref="Z1315">_xlfn.IFS(YEARFRAC(F1315,G1315)&lt;1,"&lt;1 Year",YEARFRAC(F1315,G1315)&lt;=5,"1-5 Years",YEARFRAC(F1315,G1315)&gt;5,"&gt;5 Years")</f>
        <v>&gt;5 Years</v>
      </c>
      <c r="AA1315" s="24">
        <f>L1315*(_xlfn.XLOOKUP(K1315,'FX rates'!$A$2:$A$38,'FX rates'!$B$2:$B$38))</f>
        <v>277659.1472626098</v>
      </c>
      <c r="AB1315" s="24">
        <f>V1315*(_xlfn.XLOOKUP(K1315,'FX rates'!$A$2:$A$38,'FX rates'!$B$2:$B$38))</f>
        <v>519222.6053810803</v>
      </c>
      <c r="AC1315" s="24">
        <f>X1315*(_xlfn.XLOOKUP(W1315,'FX rates'!$A$2:$A$38,'FX rates'!$B$2:$B$38))</f>
        <v>297095.28757099248</v>
      </c>
      <c r="AD1315" s="24">
        <f>Y1315*(_xlfn.XLOOKUP(W1315,'FX rates'!$A$2:$A$38,'FX rates'!$B$2:$B$38))</f>
        <v>852663.47532874835</v>
      </c>
      <c r="AE1315" s="30">
        <f t="shared" si="287"/>
        <v>7.0000000000000007E-2</v>
      </c>
      <c r="AF1315" s="31">
        <f t="shared" si="288"/>
        <v>152460</v>
      </c>
      <c r="AG1315" s="23">
        <f t="shared" si="289"/>
        <v>241563.4581184705</v>
      </c>
      <c r="AH1315" s="35">
        <f t="shared" si="283"/>
        <v>0.12748353868806692</v>
      </c>
      <c r="AI1315" s="23">
        <f>U1315*(_xlfn.XLOOKUP(K1315,'FX rates'!$A$2:$A$38,'FX rates'!$B$2:$B$38))</f>
        <v>0</v>
      </c>
      <c r="AJ1315" s="23">
        <f>Q1315*(_xlfn.XLOOKUP(K1315,'FX rates'!$A$2:$A$38,'FX rates'!$B$2:$B$38))</f>
        <v>0</v>
      </c>
      <c r="AK1315" s="23">
        <f>R1315*(_xlfn.XLOOKUP(K1315,'FX rates'!$A$2:$A$38,'FX rates'!$B$2:$B$38))</f>
        <v>0</v>
      </c>
      <c r="AM1315" s="4"/>
      <c r="AN1315" s="4"/>
      <c r="AO1315" s="4"/>
      <c r="AP1315" s="32">
        <f t="shared" si="284"/>
        <v>0.86999999999999977</v>
      </c>
      <c r="AQ1315" s="32">
        <f t="shared" si="285"/>
        <v>0</v>
      </c>
      <c r="AR1315" s="24">
        <f t="shared" si="290"/>
        <v>4357960.2</v>
      </c>
      <c r="AS1315" s="24" t="str">
        <f t="shared" si="291"/>
        <v>0</v>
      </c>
      <c r="AT1315" s="24">
        <f t="shared" si="292"/>
        <v>767397.12779587356</v>
      </c>
      <c r="AU1315" s="24">
        <f t="shared" si="293"/>
        <v>85266.347532874788</v>
      </c>
    </row>
    <row r="1316" spans="1:47" x14ac:dyDescent="0.25">
      <c r="A1316" s="28" t="s">
        <v>14385</v>
      </c>
      <c r="B1316" s="28" t="s">
        <v>2673</v>
      </c>
      <c r="C1316" s="28" t="s">
        <v>2674</v>
      </c>
      <c r="D1316" s="28" t="s">
        <v>2675</v>
      </c>
      <c r="E1316" s="28" t="s">
        <v>2676</v>
      </c>
      <c r="F1316" s="29">
        <v>42198</v>
      </c>
      <c r="G1316" s="29">
        <v>44896</v>
      </c>
      <c r="H1316" s="28" t="s">
        <v>2677</v>
      </c>
      <c r="I1316" s="28" t="s">
        <v>16038</v>
      </c>
      <c r="J1316" s="28" t="s">
        <v>16036</v>
      </c>
      <c r="K1316" s="28" t="s">
        <v>2678</v>
      </c>
      <c r="L1316" s="27">
        <v>171309.6</v>
      </c>
      <c r="M1316" s="27">
        <v>20240</v>
      </c>
      <c r="N1316" s="27">
        <v>0</v>
      </c>
      <c r="O1316" s="27">
        <v>0</v>
      </c>
      <c r="P1316" s="27">
        <f t="shared" si="280"/>
        <v>20240</v>
      </c>
      <c r="Q1316" s="27">
        <v>0</v>
      </c>
      <c r="R1316" s="27">
        <v>0</v>
      </c>
      <c r="S1316" s="27">
        <v>0</v>
      </c>
      <c r="T1316" s="27">
        <f t="shared" si="281"/>
        <v>0</v>
      </c>
      <c r="U1316" s="27">
        <v>0</v>
      </c>
      <c r="V1316" s="27">
        <f t="shared" si="282"/>
        <v>191549.6</v>
      </c>
      <c r="W1316" s="28" t="s">
        <v>2679</v>
      </c>
      <c r="X1316" s="27">
        <v>188440.56000000003</v>
      </c>
      <c r="Y1316" s="27">
        <f t="shared" si="286"/>
        <v>399145.12000000011</v>
      </c>
      <c r="Z1316" s="4" t="str" cm="1">
        <f t="array" ref="Z1316">_xlfn.IFS(YEARFRAC(F1316,G1316)&lt;1,"&lt;1 Year",YEARFRAC(F1316,G1316)&lt;=5,"1-5 Years",YEARFRAC(F1316,G1316)&gt;5,"&gt;5 Years")</f>
        <v>&gt;5 Years</v>
      </c>
      <c r="AA1316" s="24">
        <f>L1316*(_xlfn.XLOOKUP(K1316,'FX rates'!$A$2:$A$38,'FX rates'!$B$2:$B$38))</f>
        <v>171309.6</v>
      </c>
      <c r="AB1316" s="24">
        <f>V1316*(_xlfn.XLOOKUP(K1316,'FX rates'!$A$2:$A$38,'FX rates'!$B$2:$B$38))</f>
        <v>191549.6</v>
      </c>
      <c r="AC1316" s="24">
        <f>X1316*(_xlfn.XLOOKUP(W1316,'FX rates'!$A$2:$A$38,'FX rates'!$B$2:$B$38))</f>
        <v>188440.56000000003</v>
      </c>
      <c r="AD1316" s="24">
        <f>Y1316*(_xlfn.XLOOKUP(W1316,'FX rates'!$A$2:$A$38,'FX rates'!$B$2:$B$38))</f>
        <v>399145.12000000011</v>
      </c>
      <c r="AE1316" s="30">
        <f t="shared" si="287"/>
        <v>0.10000000000000012</v>
      </c>
      <c r="AF1316" s="31">
        <f t="shared" si="288"/>
        <v>17130.960000000021</v>
      </c>
      <c r="AG1316" s="23">
        <f t="shared" si="289"/>
        <v>20240</v>
      </c>
      <c r="AH1316" s="35">
        <f t="shared" si="283"/>
        <v>1</v>
      </c>
      <c r="AI1316" s="23">
        <f>U1316*(_xlfn.XLOOKUP(K1316,'FX rates'!$A$2:$A$38,'FX rates'!$B$2:$B$38))</f>
        <v>0</v>
      </c>
      <c r="AJ1316" s="23">
        <f>Q1316*(_xlfn.XLOOKUP(K1316,'FX rates'!$A$2:$A$38,'FX rates'!$B$2:$B$38))</f>
        <v>0</v>
      </c>
      <c r="AK1316" s="23">
        <f>R1316*(_xlfn.XLOOKUP(K1316,'FX rates'!$A$2:$A$38,'FX rates'!$B$2:$B$38))</f>
        <v>0</v>
      </c>
      <c r="AM1316" s="4"/>
      <c r="AN1316" s="4"/>
      <c r="AO1316" s="4"/>
      <c r="AP1316" s="32">
        <f t="shared" si="284"/>
        <v>0.11814866183798223</v>
      </c>
      <c r="AQ1316" s="32">
        <f t="shared" si="285"/>
        <v>0</v>
      </c>
      <c r="AR1316" s="24">
        <f t="shared" si="290"/>
        <v>210704.56000000006</v>
      </c>
      <c r="AS1316" s="24" t="str">
        <f t="shared" si="291"/>
        <v>0</v>
      </c>
      <c r="AT1316" s="24">
        <f t="shared" si="292"/>
        <v>359230.60800000012</v>
      </c>
      <c r="AU1316" s="24">
        <f t="shared" si="293"/>
        <v>39914.511999999988</v>
      </c>
    </row>
    <row r="1317" spans="1:47" x14ac:dyDescent="0.25">
      <c r="A1317" s="28" t="s">
        <v>14386</v>
      </c>
      <c r="B1317" s="28" t="s">
        <v>2680</v>
      </c>
      <c r="C1317" s="28" t="s">
        <v>2681</v>
      </c>
      <c r="D1317" s="28" t="s">
        <v>2682</v>
      </c>
      <c r="E1317" s="28" t="s">
        <v>2683</v>
      </c>
      <c r="F1317" s="29">
        <v>42198</v>
      </c>
      <c r="G1317" s="29">
        <v>44896</v>
      </c>
      <c r="H1317" s="28" t="s">
        <v>2684</v>
      </c>
      <c r="I1317" s="28" t="s">
        <v>16048</v>
      </c>
      <c r="J1317" s="28" t="s">
        <v>16038</v>
      </c>
      <c r="K1317" s="28" t="s">
        <v>2685</v>
      </c>
      <c r="L1317" s="27">
        <v>191576.00000000003</v>
      </c>
      <c r="M1317" s="27">
        <v>82720</v>
      </c>
      <c r="N1317" s="27">
        <v>0</v>
      </c>
      <c r="O1317" s="27">
        <v>0</v>
      </c>
      <c r="P1317" s="27">
        <f t="shared" si="280"/>
        <v>82720</v>
      </c>
      <c r="Q1317" s="27">
        <v>0</v>
      </c>
      <c r="R1317" s="27">
        <v>0</v>
      </c>
      <c r="S1317" s="27">
        <v>0</v>
      </c>
      <c r="T1317" s="27">
        <f t="shared" si="281"/>
        <v>0</v>
      </c>
      <c r="U1317" s="27">
        <v>0</v>
      </c>
      <c r="V1317" s="27">
        <f t="shared" si="282"/>
        <v>274296</v>
      </c>
      <c r="W1317" s="28" t="s">
        <v>2686</v>
      </c>
      <c r="X1317" s="27">
        <v>195407.52000000002</v>
      </c>
      <c r="Y1317" s="27">
        <f t="shared" si="286"/>
        <v>475189.44000000006</v>
      </c>
      <c r="Z1317" s="4" t="str" cm="1">
        <f t="array" ref="Z1317">_xlfn.IFS(YEARFRAC(F1317,G1317)&lt;1,"&lt;1 Year",YEARFRAC(F1317,G1317)&lt;=5,"1-5 Years",YEARFRAC(F1317,G1317)&gt;5,"&gt;5 Years")</f>
        <v>&gt;5 Years</v>
      </c>
      <c r="AA1317" s="24">
        <f>L1317*(_xlfn.XLOOKUP(K1317,'FX rates'!$A$2:$A$38,'FX rates'!$B$2:$B$38))</f>
        <v>191576.00000000003</v>
      </c>
      <c r="AB1317" s="24">
        <f>V1317*(_xlfn.XLOOKUP(K1317,'FX rates'!$A$2:$A$38,'FX rates'!$B$2:$B$38))</f>
        <v>274296</v>
      </c>
      <c r="AC1317" s="24">
        <f>X1317*(_xlfn.XLOOKUP(W1317,'FX rates'!$A$2:$A$38,'FX rates'!$B$2:$B$38))</f>
        <v>195407.52000000002</v>
      </c>
      <c r="AD1317" s="24">
        <f>Y1317*(_xlfn.XLOOKUP(W1317,'FX rates'!$A$2:$A$38,'FX rates'!$B$2:$B$38))</f>
        <v>475189.44000000006</v>
      </c>
      <c r="AE1317" s="30">
        <f t="shared" si="287"/>
        <v>1.9999999999999941E-2</v>
      </c>
      <c r="AF1317" s="31">
        <f t="shared" si="288"/>
        <v>3831.5199999999895</v>
      </c>
      <c r="AG1317" s="23">
        <f t="shared" si="289"/>
        <v>82719.999999999971</v>
      </c>
      <c r="AH1317" s="35">
        <f t="shared" si="283"/>
        <v>1</v>
      </c>
      <c r="AI1317" s="23">
        <f>U1317*(_xlfn.XLOOKUP(K1317,'FX rates'!$A$2:$A$38,'FX rates'!$B$2:$B$38))</f>
        <v>0</v>
      </c>
      <c r="AJ1317" s="23">
        <f>Q1317*(_xlfn.XLOOKUP(K1317,'FX rates'!$A$2:$A$38,'FX rates'!$B$2:$B$38))</f>
        <v>0</v>
      </c>
      <c r="AK1317" s="23">
        <f>R1317*(_xlfn.XLOOKUP(K1317,'FX rates'!$A$2:$A$38,'FX rates'!$B$2:$B$38))</f>
        <v>0</v>
      </c>
      <c r="AM1317" s="4"/>
      <c r="AN1317" s="4"/>
      <c r="AO1317" s="4"/>
      <c r="AP1317" s="32">
        <f t="shared" si="284"/>
        <v>0.4317868626550298</v>
      </c>
      <c r="AQ1317" s="32">
        <f t="shared" si="285"/>
        <v>0</v>
      </c>
      <c r="AR1317" s="24">
        <f t="shared" si="290"/>
        <v>279781.92000000004</v>
      </c>
      <c r="AS1317" s="24" t="str">
        <f t="shared" si="291"/>
        <v>0</v>
      </c>
      <c r="AT1317" s="24">
        <f t="shared" si="292"/>
        <v>427670.49600000004</v>
      </c>
      <c r="AU1317" s="24">
        <f t="shared" si="293"/>
        <v>47518.944000000018</v>
      </c>
    </row>
    <row r="1318" spans="1:47" x14ac:dyDescent="0.25">
      <c r="A1318" s="28" t="s">
        <v>14387</v>
      </c>
      <c r="B1318" s="28" t="s">
        <v>2687</v>
      </c>
      <c r="C1318" s="28" t="s">
        <v>2688</v>
      </c>
      <c r="D1318" s="28" t="s">
        <v>2689</v>
      </c>
      <c r="E1318" s="28" t="s">
        <v>2690</v>
      </c>
      <c r="F1318" s="29">
        <v>42219</v>
      </c>
      <c r="G1318" s="29">
        <v>44896</v>
      </c>
      <c r="H1318" s="28" t="s">
        <v>2691</v>
      </c>
      <c r="I1318" s="28" t="s">
        <v>16035</v>
      </c>
      <c r="J1318" s="28" t="s">
        <v>16041</v>
      </c>
      <c r="K1318" s="28" t="s">
        <v>2692</v>
      </c>
      <c r="L1318" s="27">
        <v>170723.85</v>
      </c>
      <c r="M1318" s="27">
        <v>39600</v>
      </c>
      <c r="N1318" s="27">
        <v>0</v>
      </c>
      <c r="O1318" s="27">
        <v>0</v>
      </c>
      <c r="P1318" s="27">
        <f t="shared" si="280"/>
        <v>39600</v>
      </c>
      <c r="Q1318" s="27">
        <v>0</v>
      </c>
      <c r="R1318" s="27">
        <v>0</v>
      </c>
      <c r="S1318" s="27">
        <v>0</v>
      </c>
      <c r="T1318" s="27">
        <f t="shared" si="281"/>
        <v>0</v>
      </c>
      <c r="U1318" s="27">
        <v>0</v>
      </c>
      <c r="V1318" s="27">
        <f t="shared" si="282"/>
        <v>210323.85</v>
      </c>
      <c r="W1318" s="28" t="s">
        <v>2693</v>
      </c>
      <c r="X1318" s="27">
        <v>172431.08850000001</v>
      </c>
      <c r="Y1318" s="27">
        <f t="shared" si="286"/>
        <v>384858.17700000003</v>
      </c>
      <c r="Z1318" s="4" t="str" cm="1">
        <f t="array" ref="Z1318">_xlfn.IFS(YEARFRAC(F1318,G1318)&lt;1,"&lt;1 Year",YEARFRAC(F1318,G1318)&lt;=5,"1-5 Years",YEARFRAC(F1318,G1318)&gt;5,"&gt;5 Years")</f>
        <v>&gt;5 Years</v>
      </c>
      <c r="AA1318" s="24">
        <f>L1318*(_xlfn.XLOOKUP(K1318,'FX rates'!$A$2:$A$38,'FX rates'!$B$2:$B$38))</f>
        <v>170723.85</v>
      </c>
      <c r="AB1318" s="24">
        <f>V1318*(_xlfn.XLOOKUP(K1318,'FX rates'!$A$2:$A$38,'FX rates'!$B$2:$B$38))</f>
        <v>210323.85</v>
      </c>
      <c r="AC1318" s="24">
        <f>X1318*(_xlfn.XLOOKUP(W1318,'FX rates'!$A$2:$A$38,'FX rates'!$B$2:$B$38))</f>
        <v>172431.08850000001</v>
      </c>
      <c r="AD1318" s="24">
        <f>Y1318*(_xlfn.XLOOKUP(W1318,'FX rates'!$A$2:$A$38,'FX rates'!$B$2:$B$38))</f>
        <v>384858.17700000003</v>
      </c>
      <c r="AE1318" s="30">
        <f t="shared" si="287"/>
        <v>1.0000000000000038E-2</v>
      </c>
      <c r="AF1318" s="31">
        <f t="shared" si="288"/>
        <v>1707.2385000000068</v>
      </c>
      <c r="AG1318" s="23">
        <f t="shared" si="289"/>
        <v>39600</v>
      </c>
      <c r="AH1318" s="35">
        <f t="shared" si="283"/>
        <v>1</v>
      </c>
      <c r="AI1318" s="23">
        <f>U1318*(_xlfn.XLOOKUP(K1318,'FX rates'!$A$2:$A$38,'FX rates'!$B$2:$B$38))</f>
        <v>0</v>
      </c>
      <c r="AJ1318" s="23">
        <f>Q1318*(_xlfn.XLOOKUP(K1318,'FX rates'!$A$2:$A$38,'FX rates'!$B$2:$B$38))</f>
        <v>0</v>
      </c>
      <c r="AK1318" s="23">
        <f>R1318*(_xlfn.XLOOKUP(K1318,'FX rates'!$A$2:$A$38,'FX rates'!$B$2:$B$38))</f>
        <v>0</v>
      </c>
      <c r="AM1318" s="4"/>
      <c r="AN1318" s="4"/>
      <c r="AO1318" s="4"/>
      <c r="AP1318" s="32">
        <f t="shared" si="284"/>
        <v>0.23195353197576085</v>
      </c>
      <c r="AQ1318" s="32">
        <f t="shared" si="285"/>
        <v>0</v>
      </c>
      <c r="AR1318" s="24">
        <f t="shared" si="290"/>
        <v>212427.08850000001</v>
      </c>
      <c r="AS1318" s="24" t="str">
        <f t="shared" si="291"/>
        <v>0</v>
      </c>
      <c r="AT1318" s="24">
        <f t="shared" si="292"/>
        <v>346372.35930000001</v>
      </c>
      <c r="AU1318" s="24">
        <f t="shared" si="293"/>
        <v>38485.817700000014</v>
      </c>
    </row>
    <row r="1319" spans="1:47" x14ac:dyDescent="0.25">
      <c r="A1319" s="28" t="s">
        <v>14388</v>
      </c>
      <c r="B1319" s="28" t="s">
        <v>2694</v>
      </c>
      <c r="C1319" s="28" t="s">
        <v>2695</v>
      </c>
      <c r="D1319" s="28" t="s">
        <v>2696</v>
      </c>
      <c r="E1319" s="28" t="s">
        <v>2697</v>
      </c>
      <c r="F1319" s="29">
        <v>42219</v>
      </c>
      <c r="G1319" s="29">
        <v>44896</v>
      </c>
      <c r="H1319" s="28" t="s">
        <v>2698</v>
      </c>
      <c r="I1319" s="28" t="s">
        <v>16057</v>
      </c>
      <c r="J1319" s="28" t="s">
        <v>16044</v>
      </c>
      <c r="K1319" s="28" t="s">
        <v>2699</v>
      </c>
      <c r="L1319" s="27">
        <v>162140</v>
      </c>
      <c r="M1319" s="27">
        <v>13398.000000000002</v>
      </c>
      <c r="N1319" s="27">
        <v>0</v>
      </c>
      <c r="O1319" s="27">
        <v>0</v>
      </c>
      <c r="P1319" s="27">
        <f t="shared" si="280"/>
        <v>13398.000000000002</v>
      </c>
      <c r="Q1319" s="27">
        <v>0</v>
      </c>
      <c r="R1319" s="27">
        <v>0</v>
      </c>
      <c r="S1319" s="27">
        <v>0</v>
      </c>
      <c r="T1319" s="27">
        <f t="shared" si="281"/>
        <v>0</v>
      </c>
      <c r="U1319" s="27">
        <v>0</v>
      </c>
      <c r="V1319" s="27">
        <f t="shared" si="282"/>
        <v>175538</v>
      </c>
      <c r="W1319" s="28" t="s">
        <v>2700</v>
      </c>
      <c r="X1319" s="27">
        <v>184839.6</v>
      </c>
      <c r="Y1319" s="27">
        <f t="shared" si="286"/>
        <v>384952.92000000004</v>
      </c>
      <c r="Z1319" s="4" t="str" cm="1">
        <f t="array" ref="Z1319">_xlfn.IFS(YEARFRAC(F1319,G1319)&lt;1,"&lt;1 Year",YEARFRAC(F1319,G1319)&lt;=5,"1-5 Years",YEARFRAC(F1319,G1319)&gt;5,"&gt;5 Years")</f>
        <v>&gt;5 Years</v>
      </c>
      <c r="AA1319" s="24">
        <f>L1319*(_xlfn.XLOOKUP(K1319,'FX rates'!$A$2:$A$38,'FX rates'!$B$2:$B$38))</f>
        <v>162140</v>
      </c>
      <c r="AB1319" s="24">
        <f>V1319*(_xlfn.XLOOKUP(K1319,'FX rates'!$A$2:$A$38,'FX rates'!$B$2:$B$38))</f>
        <v>175538</v>
      </c>
      <c r="AC1319" s="24">
        <f>X1319*(_xlfn.XLOOKUP(W1319,'FX rates'!$A$2:$A$38,'FX rates'!$B$2:$B$38))</f>
        <v>184839.6</v>
      </c>
      <c r="AD1319" s="24">
        <f>Y1319*(_xlfn.XLOOKUP(W1319,'FX rates'!$A$2:$A$38,'FX rates'!$B$2:$B$38))</f>
        <v>384952.92000000004</v>
      </c>
      <c r="AE1319" s="30">
        <f t="shared" si="287"/>
        <v>0.14000000000000004</v>
      </c>
      <c r="AF1319" s="31">
        <f t="shared" si="288"/>
        <v>22699.600000000006</v>
      </c>
      <c r="AG1319" s="23">
        <f t="shared" si="289"/>
        <v>13398</v>
      </c>
      <c r="AH1319" s="35">
        <f t="shared" si="283"/>
        <v>1</v>
      </c>
      <c r="AI1319" s="23">
        <f>U1319*(_xlfn.XLOOKUP(K1319,'FX rates'!$A$2:$A$38,'FX rates'!$B$2:$B$38))</f>
        <v>0</v>
      </c>
      <c r="AJ1319" s="23">
        <f>Q1319*(_xlfn.XLOOKUP(K1319,'FX rates'!$A$2:$A$38,'FX rates'!$B$2:$B$38))</f>
        <v>0</v>
      </c>
      <c r="AK1319" s="23">
        <f>R1319*(_xlfn.XLOOKUP(K1319,'FX rates'!$A$2:$A$38,'FX rates'!$B$2:$B$38))</f>
        <v>0</v>
      </c>
      <c r="AM1319" s="4"/>
      <c r="AN1319" s="4"/>
      <c r="AO1319" s="4"/>
      <c r="AP1319" s="32">
        <f t="shared" si="284"/>
        <v>8.2632293080054292E-2</v>
      </c>
      <c r="AQ1319" s="32">
        <f t="shared" si="285"/>
        <v>0</v>
      </c>
      <c r="AR1319" s="24">
        <f t="shared" si="290"/>
        <v>200113.32</v>
      </c>
      <c r="AS1319" s="24" t="str">
        <f t="shared" si="291"/>
        <v>0</v>
      </c>
      <c r="AT1319" s="24">
        <f t="shared" si="292"/>
        <v>346457.62800000003</v>
      </c>
      <c r="AU1319" s="24">
        <f t="shared" si="293"/>
        <v>38495.292000000016</v>
      </c>
    </row>
    <row r="1320" spans="1:47" x14ac:dyDescent="0.25">
      <c r="A1320" s="28" t="s">
        <v>14389</v>
      </c>
      <c r="B1320" s="28" t="s">
        <v>2701</v>
      </c>
      <c r="C1320" s="28" t="s">
        <v>2702</v>
      </c>
      <c r="D1320" s="28" t="s">
        <v>2703</v>
      </c>
      <c r="E1320" s="28" t="s">
        <v>2704</v>
      </c>
      <c r="F1320" s="29">
        <v>42226</v>
      </c>
      <c r="G1320" s="29">
        <v>44896</v>
      </c>
      <c r="H1320" s="28" t="s">
        <v>2705</v>
      </c>
      <c r="I1320" s="28" t="s">
        <v>16034</v>
      </c>
      <c r="J1320" s="28" t="s">
        <v>16054</v>
      </c>
      <c r="K1320" s="28" t="s">
        <v>2706</v>
      </c>
      <c r="L1320" s="27">
        <v>284350.00000000006</v>
      </c>
      <c r="M1320" s="27">
        <v>308660</v>
      </c>
      <c r="N1320" s="27">
        <v>0</v>
      </c>
      <c r="O1320" s="27">
        <v>0</v>
      </c>
      <c r="P1320" s="27">
        <f t="shared" si="280"/>
        <v>308660</v>
      </c>
      <c r="Q1320" s="27">
        <v>0</v>
      </c>
      <c r="R1320" s="27">
        <v>0</v>
      </c>
      <c r="S1320" s="27">
        <v>0</v>
      </c>
      <c r="T1320" s="27">
        <f t="shared" si="281"/>
        <v>0</v>
      </c>
      <c r="U1320" s="27">
        <v>0</v>
      </c>
      <c r="V1320" s="27">
        <f t="shared" si="282"/>
        <v>593010</v>
      </c>
      <c r="W1320" s="28" t="s">
        <v>2707</v>
      </c>
      <c r="X1320" s="27">
        <v>292880.50000000006</v>
      </c>
      <c r="Y1320" s="27">
        <f t="shared" si="286"/>
        <v>903680.8</v>
      </c>
      <c r="Z1320" s="4" t="str" cm="1">
        <f t="array" ref="Z1320">_xlfn.IFS(YEARFRAC(F1320,G1320)&lt;1,"&lt;1 Year",YEARFRAC(F1320,G1320)&lt;=5,"1-5 Years",YEARFRAC(F1320,G1320)&gt;5,"&gt;5 Years")</f>
        <v>&gt;5 Years</v>
      </c>
      <c r="AA1320" s="24">
        <f>L1320*(_xlfn.XLOOKUP(K1320,'FX rates'!$A$2:$A$38,'FX rates'!$B$2:$B$38))</f>
        <v>284350.00000000006</v>
      </c>
      <c r="AB1320" s="24">
        <f>V1320*(_xlfn.XLOOKUP(K1320,'FX rates'!$A$2:$A$38,'FX rates'!$B$2:$B$38))</f>
        <v>593010</v>
      </c>
      <c r="AC1320" s="24">
        <f>X1320*(_xlfn.XLOOKUP(W1320,'FX rates'!$A$2:$A$38,'FX rates'!$B$2:$B$38))</f>
        <v>292880.50000000006</v>
      </c>
      <c r="AD1320" s="24">
        <f>Y1320*(_xlfn.XLOOKUP(W1320,'FX rates'!$A$2:$A$38,'FX rates'!$B$2:$B$38))</f>
        <v>903680.8</v>
      </c>
      <c r="AE1320" s="30">
        <f t="shared" si="287"/>
        <v>2.9999999999999995E-2</v>
      </c>
      <c r="AF1320" s="31">
        <f t="shared" si="288"/>
        <v>8530.5</v>
      </c>
      <c r="AG1320" s="23">
        <f t="shared" si="289"/>
        <v>308659.99999999994</v>
      </c>
      <c r="AH1320" s="35">
        <f t="shared" si="283"/>
        <v>1</v>
      </c>
      <c r="AI1320" s="23">
        <f>U1320*(_xlfn.XLOOKUP(K1320,'FX rates'!$A$2:$A$38,'FX rates'!$B$2:$B$38))</f>
        <v>0</v>
      </c>
      <c r="AJ1320" s="23">
        <f>Q1320*(_xlfn.XLOOKUP(K1320,'FX rates'!$A$2:$A$38,'FX rates'!$B$2:$B$38))</f>
        <v>0</v>
      </c>
      <c r="AK1320" s="23">
        <f>R1320*(_xlfn.XLOOKUP(K1320,'FX rates'!$A$2:$A$38,'FX rates'!$B$2:$B$38))</f>
        <v>0</v>
      </c>
      <c r="AM1320" s="4"/>
      <c r="AN1320" s="4"/>
      <c r="AO1320" s="4"/>
      <c r="AP1320" s="32">
        <f t="shared" si="284"/>
        <v>1.0854932301740809</v>
      </c>
      <c r="AQ1320" s="32">
        <f t="shared" si="285"/>
        <v>0</v>
      </c>
      <c r="AR1320" s="24">
        <f t="shared" si="290"/>
        <v>610800.30000000005</v>
      </c>
      <c r="AS1320" s="24" t="str">
        <f t="shared" si="291"/>
        <v>0</v>
      </c>
      <c r="AT1320" s="24">
        <f t="shared" si="292"/>
        <v>813312.72000000009</v>
      </c>
      <c r="AU1320" s="24">
        <f t="shared" si="293"/>
        <v>90368.079999999958</v>
      </c>
    </row>
    <row r="1321" spans="1:47" x14ac:dyDescent="0.25">
      <c r="A1321" s="28" t="s">
        <v>14390</v>
      </c>
      <c r="B1321" s="28" t="s">
        <v>2708</v>
      </c>
      <c r="C1321" s="28" t="s">
        <v>2709</v>
      </c>
      <c r="D1321" s="28" t="s">
        <v>2710</v>
      </c>
      <c r="E1321" s="28" t="s">
        <v>2711</v>
      </c>
      <c r="F1321" s="29">
        <v>42205</v>
      </c>
      <c r="G1321" s="29">
        <v>44896</v>
      </c>
      <c r="H1321" s="28" t="s">
        <v>2712</v>
      </c>
      <c r="I1321" s="28" t="s">
        <v>16039</v>
      </c>
      <c r="J1321" s="28" t="s">
        <v>16043</v>
      </c>
      <c r="K1321" s="28" t="s">
        <v>2713</v>
      </c>
      <c r="L1321" s="27">
        <v>175510.5</v>
      </c>
      <c r="M1321" s="27">
        <v>86212.500000000015</v>
      </c>
      <c r="N1321" s="27">
        <v>0</v>
      </c>
      <c r="O1321" s="27">
        <v>0</v>
      </c>
      <c r="P1321" s="27">
        <f t="shared" si="280"/>
        <v>86212.500000000015</v>
      </c>
      <c r="Q1321" s="27">
        <v>0</v>
      </c>
      <c r="R1321" s="27">
        <v>0</v>
      </c>
      <c r="S1321" s="27">
        <v>0</v>
      </c>
      <c r="T1321" s="27">
        <f t="shared" si="281"/>
        <v>0</v>
      </c>
      <c r="U1321" s="27">
        <v>0</v>
      </c>
      <c r="V1321" s="27">
        <f t="shared" si="282"/>
        <v>261723</v>
      </c>
      <c r="W1321" s="28" t="s">
        <v>2714</v>
      </c>
      <c r="X1321" s="27">
        <v>182530.92</v>
      </c>
      <c r="Y1321" s="27">
        <f t="shared" si="286"/>
        <v>454722.84000000008</v>
      </c>
      <c r="Z1321" s="4" t="str" cm="1">
        <f t="array" ref="Z1321">_xlfn.IFS(YEARFRAC(F1321,G1321)&lt;1,"&lt;1 Year",YEARFRAC(F1321,G1321)&lt;=5,"1-5 Years",YEARFRAC(F1321,G1321)&gt;5,"&gt;5 Years")</f>
        <v>&gt;5 Years</v>
      </c>
      <c r="AA1321" s="24">
        <f>L1321*(_xlfn.XLOOKUP(K1321,'FX rates'!$A$2:$A$38,'FX rates'!$B$2:$B$38))</f>
        <v>175510.5</v>
      </c>
      <c r="AB1321" s="24">
        <f>V1321*(_xlfn.XLOOKUP(K1321,'FX rates'!$A$2:$A$38,'FX rates'!$B$2:$B$38))</f>
        <v>261723</v>
      </c>
      <c r="AC1321" s="24">
        <f>X1321*(_xlfn.XLOOKUP(W1321,'FX rates'!$A$2:$A$38,'FX rates'!$B$2:$B$38))</f>
        <v>182530.92</v>
      </c>
      <c r="AD1321" s="24">
        <f>Y1321*(_xlfn.XLOOKUP(W1321,'FX rates'!$A$2:$A$38,'FX rates'!$B$2:$B$38))</f>
        <v>454722.84000000008</v>
      </c>
      <c r="AE1321" s="30">
        <f t="shared" si="287"/>
        <v>4.000000000000007E-2</v>
      </c>
      <c r="AF1321" s="31">
        <f t="shared" si="288"/>
        <v>7020.4200000000128</v>
      </c>
      <c r="AG1321" s="23">
        <f t="shared" si="289"/>
        <v>86212.5</v>
      </c>
      <c r="AH1321" s="35">
        <f t="shared" si="283"/>
        <v>1</v>
      </c>
      <c r="AI1321" s="23">
        <f>U1321*(_xlfn.XLOOKUP(K1321,'FX rates'!$A$2:$A$38,'FX rates'!$B$2:$B$38))</f>
        <v>0</v>
      </c>
      <c r="AJ1321" s="23">
        <f>Q1321*(_xlfn.XLOOKUP(K1321,'FX rates'!$A$2:$A$38,'FX rates'!$B$2:$B$38))</f>
        <v>0</v>
      </c>
      <c r="AK1321" s="23">
        <f>R1321*(_xlfn.XLOOKUP(K1321,'FX rates'!$A$2:$A$38,'FX rates'!$B$2:$B$38))</f>
        <v>0</v>
      </c>
      <c r="AM1321" s="4"/>
      <c r="AN1321" s="4"/>
      <c r="AO1321" s="4"/>
      <c r="AP1321" s="32">
        <f t="shared" si="284"/>
        <v>0.49120992761116866</v>
      </c>
      <c r="AQ1321" s="32">
        <f t="shared" si="285"/>
        <v>0</v>
      </c>
      <c r="AR1321" s="24">
        <f t="shared" si="290"/>
        <v>272191.92000000004</v>
      </c>
      <c r="AS1321" s="24" t="str">
        <f t="shared" si="291"/>
        <v>0</v>
      </c>
      <c r="AT1321" s="24">
        <f t="shared" si="292"/>
        <v>409250.5560000001</v>
      </c>
      <c r="AU1321" s="24">
        <f t="shared" si="293"/>
        <v>45472.283999999985</v>
      </c>
    </row>
    <row r="1322" spans="1:47" x14ac:dyDescent="0.25">
      <c r="A1322" s="28" t="s">
        <v>14391</v>
      </c>
      <c r="B1322" s="28" t="s">
        <v>2715</v>
      </c>
      <c r="C1322" s="28" t="s">
        <v>2716</v>
      </c>
      <c r="D1322" s="28" t="s">
        <v>2717</v>
      </c>
      <c r="E1322" s="28" t="s">
        <v>2718</v>
      </c>
      <c r="F1322" s="29">
        <v>42247</v>
      </c>
      <c r="G1322" s="29">
        <v>44896</v>
      </c>
      <c r="H1322" s="28" t="s">
        <v>2719</v>
      </c>
      <c r="I1322" s="28" t="s">
        <v>16036</v>
      </c>
      <c r="J1322" s="28" t="s">
        <v>16035</v>
      </c>
      <c r="K1322" s="28" t="s">
        <v>2720</v>
      </c>
      <c r="L1322" s="27">
        <v>107206.70400000001</v>
      </c>
      <c r="M1322" s="27">
        <v>25425.400000000005</v>
      </c>
      <c r="N1322" s="27">
        <v>0</v>
      </c>
      <c r="O1322" s="27">
        <v>0</v>
      </c>
      <c r="P1322" s="27">
        <f t="shared" si="280"/>
        <v>25425.400000000005</v>
      </c>
      <c r="Q1322" s="27">
        <v>0</v>
      </c>
      <c r="R1322" s="27">
        <v>0</v>
      </c>
      <c r="S1322" s="27">
        <v>0</v>
      </c>
      <c r="T1322" s="27">
        <f t="shared" si="281"/>
        <v>0</v>
      </c>
      <c r="U1322" s="27">
        <v>0</v>
      </c>
      <c r="V1322" s="27">
        <f t="shared" si="282"/>
        <v>132632.10400000002</v>
      </c>
      <c r="W1322" s="28" t="s">
        <v>2721</v>
      </c>
      <c r="X1322" s="27">
        <v>118999.44144000002</v>
      </c>
      <c r="Y1322" s="27">
        <f t="shared" si="286"/>
        <v>266221.07688000007</v>
      </c>
      <c r="Z1322" s="4" t="str" cm="1">
        <f t="array" ref="Z1322">_xlfn.IFS(YEARFRAC(F1322,G1322)&lt;1,"&lt;1 Year",YEARFRAC(F1322,G1322)&lt;=5,"1-5 Years",YEARFRAC(F1322,G1322)&gt;5,"&gt;5 Years")</f>
        <v>&gt;5 Years</v>
      </c>
      <c r="AA1322" s="24">
        <f>L1322*(_xlfn.XLOOKUP(K1322,'FX rates'!$A$2:$A$38,'FX rates'!$B$2:$B$38))</f>
        <v>107206.70400000001</v>
      </c>
      <c r="AB1322" s="24">
        <f>V1322*(_xlfn.XLOOKUP(K1322,'FX rates'!$A$2:$A$38,'FX rates'!$B$2:$B$38))</f>
        <v>132632.10400000002</v>
      </c>
      <c r="AC1322" s="24">
        <f>X1322*(_xlfn.XLOOKUP(W1322,'FX rates'!$A$2:$A$38,'FX rates'!$B$2:$B$38))</f>
        <v>118999.44144000002</v>
      </c>
      <c r="AD1322" s="24">
        <f>Y1322*(_xlfn.XLOOKUP(W1322,'FX rates'!$A$2:$A$38,'FX rates'!$B$2:$B$38))</f>
        <v>266221.07688000007</v>
      </c>
      <c r="AE1322" s="30">
        <f t="shared" si="287"/>
        <v>0.1100000000000001</v>
      </c>
      <c r="AF1322" s="31">
        <f t="shared" si="288"/>
        <v>11792.737440000012</v>
      </c>
      <c r="AG1322" s="23">
        <f t="shared" si="289"/>
        <v>25425.400000000009</v>
      </c>
      <c r="AH1322" s="35">
        <f t="shared" si="283"/>
        <v>1</v>
      </c>
      <c r="AI1322" s="23">
        <f>U1322*(_xlfn.XLOOKUP(K1322,'FX rates'!$A$2:$A$38,'FX rates'!$B$2:$B$38))</f>
        <v>0</v>
      </c>
      <c r="AJ1322" s="23">
        <f>Q1322*(_xlfn.XLOOKUP(K1322,'FX rates'!$A$2:$A$38,'FX rates'!$B$2:$B$38))</f>
        <v>0</v>
      </c>
      <c r="AK1322" s="23">
        <f>R1322*(_xlfn.XLOOKUP(K1322,'FX rates'!$A$2:$A$38,'FX rates'!$B$2:$B$38))</f>
        <v>0</v>
      </c>
      <c r="AM1322" s="4"/>
      <c r="AN1322" s="4"/>
      <c r="AO1322" s="4"/>
      <c r="AP1322" s="32">
        <f t="shared" si="284"/>
        <v>0.23716240730616997</v>
      </c>
      <c r="AQ1322" s="32">
        <f t="shared" si="285"/>
        <v>0</v>
      </c>
      <c r="AR1322" s="24">
        <f t="shared" si="290"/>
        <v>147221.63544000004</v>
      </c>
      <c r="AS1322" s="24" t="str">
        <f t="shared" si="291"/>
        <v>0</v>
      </c>
      <c r="AT1322" s="24">
        <f t="shared" si="292"/>
        <v>239598.96919200008</v>
      </c>
      <c r="AU1322" s="24">
        <f t="shared" si="293"/>
        <v>26622.107687999989</v>
      </c>
    </row>
    <row r="1323" spans="1:47" x14ac:dyDescent="0.25">
      <c r="A1323" s="28" t="s">
        <v>14392</v>
      </c>
      <c r="B1323" s="28" t="s">
        <v>2722</v>
      </c>
      <c r="C1323" s="28" t="s">
        <v>2723</v>
      </c>
      <c r="D1323" s="28" t="s">
        <v>2724</v>
      </c>
      <c r="E1323" s="28" t="s">
        <v>2725</v>
      </c>
      <c r="F1323" s="29">
        <v>42218</v>
      </c>
      <c r="G1323" s="29">
        <v>44896</v>
      </c>
      <c r="H1323" s="28" t="s">
        <v>2726</v>
      </c>
      <c r="I1323" s="28" t="s">
        <v>16054</v>
      </c>
      <c r="J1323" s="28" t="s">
        <v>16050</v>
      </c>
      <c r="K1323" s="28" t="s">
        <v>2727</v>
      </c>
      <c r="L1323" s="27">
        <v>144738</v>
      </c>
      <c r="M1323" s="27">
        <v>24200.000000000004</v>
      </c>
      <c r="N1323" s="27">
        <v>0</v>
      </c>
      <c r="O1323" s="27">
        <v>0</v>
      </c>
      <c r="P1323" s="27">
        <f t="shared" si="280"/>
        <v>24200.000000000004</v>
      </c>
      <c r="Q1323" s="27">
        <v>0</v>
      </c>
      <c r="R1323" s="27">
        <v>0</v>
      </c>
      <c r="S1323" s="27">
        <v>0</v>
      </c>
      <c r="T1323" s="27">
        <f t="shared" si="281"/>
        <v>0</v>
      </c>
      <c r="U1323" s="27">
        <v>0</v>
      </c>
      <c r="V1323" s="27">
        <f t="shared" si="282"/>
        <v>168938</v>
      </c>
      <c r="W1323" s="28" t="s">
        <v>2728</v>
      </c>
      <c r="X1323" s="27">
        <v>159211.80000000002</v>
      </c>
      <c r="Y1323" s="27">
        <f t="shared" si="286"/>
        <v>345043.60000000003</v>
      </c>
      <c r="Z1323" s="4" t="str" cm="1">
        <f t="array" ref="Z1323">_xlfn.IFS(YEARFRAC(F1323,G1323)&lt;1,"&lt;1 Year",YEARFRAC(F1323,G1323)&lt;=5,"1-5 Years",YEARFRAC(F1323,G1323)&gt;5,"&gt;5 Years")</f>
        <v>&gt;5 Years</v>
      </c>
      <c r="AA1323" s="24">
        <f>L1323*(_xlfn.XLOOKUP(K1323,'FX rates'!$A$2:$A$38,'FX rates'!$B$2:$B$38))</f>
        <v>144738</v>
      </c>
      <c r="AB1323" s="24">
        <f>V1323*(_xlfn.XLOOKUP(K1323,'FX rates'!$A$2:$A$38,'FX rates'!$B$2:$B$38))</f>
        <v>168938</v>
      </c>
      <c r="AC1323" s="24">
        <f>X1323*(_xlfn.XLOOKUP(W1323,'FX rates'!$A$2:$A$38,'FX rates'!$B$2:$B$38))</f>
        <v>159211.80000000002</v>
      </c>
      <c r="AD1323" s="24">
        <f>Y1323*(_xlfn.XLOOKUP(W1323,'FX rates'!$A$2:$A$38,'FX rates'!$B$2:$B$38))</f>
        <v>345043.60000000003</v>
      </c>
      <c r="AE1323" s="30">
        <f t="shared" si="287"/>
        <v>0.10000000000000012</v>
      </c>
      <c r="AF1323" s="31">
        <f t="shared" si="288"/>
        <v>14473.800000000017</v>
      </c>
      <c r="AG1323" s="23">
        <f t="shared" si="289"/>
        <v>24200</v>
      </c>
      <c r="AH1323" s="35">
        <f t="shared" si="283"/>
        <v>1</v>
      </c>
      <c r="AI1323" s="23">
        <f>U1323*(_xlfn.XLOOKUP(K1323,'FX rates'!$A$2:$A$38,'FX rates'!$B$2:$B$38))</f>
        <v>0</v>
      </c>
      <c r="AJ1323" s="23">
        <f>Q1323*(_xlfn.XLOOKUP(K1323,'FX rates'!$A$2:$A$38,'FX rates'!$B$2:$B$38))</f>
        <v>0</v>
      </c>
      <c r="AK1323" s="23">
        <f>R1323*(_xlfn.XLOOKUP(K1323,'FX rates'!$A$2:$A$38,'FX rates'!$B$2:$B$38))</f>
        <v>0</v>
      </c>
      <c r="AM1323" s="4"/>
      <c r="AN1323" s="4"/>
      <c r="AO1323" s="4"/>
      <c r="AP1323" s="32">
        <f t="shared" si="284"/>
        <v>0.16719866241070075</v>
      </c>
      <c r="AQ1323" s="32">
        <f t="shared" si="285"/>
        <v>0</v>
      </c>
      <c r="AR1323" s="24">
        <f t="shared" si="290"/>
        <v>185831.80000000002</v>
      </c>
      <c r="AS1323" s="24" t="str">
        <f t="shared" si="291"/>
        <v>0</v>
      </c>
      <c r="AT1323" s="24">
        <f t="shared" si="292"/>
        <v>310539.24000000005</v>
      </c>
      <c r="AU1323" s="24">
        <f t="shared" si="293"/>
        <v>34504.359999999986</v>
      </c>
    </row>
    <row r="1324" spans="1:47" x14ac:dyDescent="0.25">
      <c r="A1324" s="28" t="s">
        <v>14393</v>
      </c>
      <c r="B1324" s="28" t="s">
        <v>2729</v>
      </c>
      <c r="C1324" s="28" t="s">
        <v>2730</v>
      </c>
      <c r="D1324" s="28" t="s">
        <v>2731</v>
      </c>
      <c r="E1324" s="28" t="s">
        <v>2732</v>
      </c>
      <c r="F1324" s="29">
        <v>42218</v>
      </c>
      <c r="G1324" s="29">
        <v>44896</v>
      </c>
      <c r="H1324" s="28" t="s">
        <v>2733</v>
      </c>
      <c r="I1324" s="28" t="s">
        <v>16037</v>
      </c>
      <c r="J1324" s="28" t="s">
        <v>16035</v>
      </c>
      <c r="K1324" s="28" t="s">
        <v>2734</v>
      </c>
      <c r="L1324" s="27">
        <v>95953.000000000015</v>
      </c>
      <c r="M1324" s="27">
        <v>18326</v>
      </c>
      <c r="N1324" s="27">
        <v>5600.0000000000009</v>
      </c>
      <c r="O1324" s="27">
        <v>0</v>
      </c>
      <c r="P1324" s="27">
        <f t="shared" si="280"/>
        <v>23926</v>
      </c>
      <c r="Q1324" s="27">
        <v>0</v>
      </c>
      <c r="R1324" s="27">
        <v>0</v>
      </c>
      <c r="S1324" s="27">
        <v>0</v>
      </c>
      <c r="T1324" s="27">
        <f t="shared" si="281"/>
        <v>0</v>
      </c>
      <c r="U1324" s="27">
        <v>0</v>
      </c>
      <c r="V1324" s="27">
        <f t="shared" si="282"/>
        <v>119879.00000000001</v>
      </c>
      <c r="W1324" s="28" t="s">
        <v>2735</v>
      </c>
      <c r="X1324" s="27">
        <v>110345.95000000001</v>
      </c>
      <c r="Y1324" s="27">
        <f t="shared" si="286"/>
        <v>241766.80000000002</v>
      </c>
      <c r="Z1324" s="4" t="str" cm="1">
        <f t="array" ref="Z1324">_xlfn.IFS(YEARFRAC(F1324,G1324)&lt;1,"&lt;1 Year",YEARFRAC(F1324,G1324)&lt;=5,"1-5 Years",YEARFRAC(F1324,G1324)&gt;5,"&gt;5 Years")</f>
        <v>&gt;5 Years</v>
      </c>
      <c r="AA1324" s="24">
        <f>L1324*(_xlfn.XLOOKUP(K1324,'FX rates'!$A$2:$A$38,'FX rates'!$B$2:$B$38))</f>
        <v>95953.000000000015</v>
      </c>
      <c r="AB1324" s="24">
        <f>V1324*(_xlfn.XLOOKUP(K1324,'FX rates'!$A$2:$A$38,'FX rates'!$B$2:$B$38))</f>
        <v>119879.00000000001</v>
      </c>
      <c r="AC1324" s="24">
        <f>X1324*(_xlfn.XLOOKUP(W1324,'FX rates'!$A$2:$A$38,'FX rates'!$B$2:$B$38))</f>
        <v>110345.95000000001</v>
      </c>
      <c r="AD1324" s="24">
        <f>Y1324*(_xlfn.XLOOKUP(W1324,'FX rates'!$A$2:$A$38,'FX rates'!$B$2:$B$38))</f>
        <v>241766.80000000002</v>
      </c>
      <c r="AE1324" s="30">
        <f t="shared" si="287"/>
        <v>0.14999999999999994</v>
      </c>
      <c r="AF1324" s="31">
        <f t="shared" si="288"/>
        <v>14392.949999999997</v>
      </c>
      <c r="AG1324" s="23">
        <f t="shared" si="289"/>
        <v>23926</v>
      </c>
      <c r="AH1324" s="35">
        <f t="shared" si="283"/>
        <v>1</v>
      </c>
      <c r="AI1324" s="23">
        <f>U1324*(_xlfn.XLOOKUP(K1324,'FX rates'!$A$2:$A$38,'FX rates'!$B$2:$B$38))</f>
        <v>0</v>
      </c>
      <c r="AJ1324" s="23">
        <f>Q1324*(_xlfn.XLOOKUP(K1324,'FX rates'!$A$2:$A$38,'FX rates'!$B$2:$B$38))</f>
        <v>0</v>
      </c>
      <c r="AK1324" s="23">
        <f>R1324*(_xlfn.XLOOKUP(K1324,'FX rates'!$A$2:$A$38,'FX rates'!$B$2:$B$38))</f>
        <v>0</v>
      </c>
      <c r="AM1324" s="4"/>
      <c r="AN1324" s="4"/>
      <c r="AO1324" s="4"/>
      <c r="AP1324" s="32">
        <f t="shared" si="284"/>
        <v>0.1909893385303221</v>
      </c>
      <c r="AQ1324" s="32">
        <f t="shared" si="285"/>
        <v>0</v>
      </c>
      <c r="AR1324" s="24">
        <f t="shared" si="290"/>
        <v>131420.85</v>
      </c>
      <c r="AS1324" s="24" t="str">
        <f t="shared" si="291"/>
        <v>0</v>
      </c>
      <c r="AT1324" s="24">
        <f t="shared" si="292"/>
        <v>217590.12000000002</v>
      </c>
      <c r="AU1324" s="24">
        <f t="shared" si="293"/>
        <v>24176.679999999993</v>
      </c>
    </row>
    <row r="1325" spans="1:47" x14ac:dyDescent="0.25">
      <c r="A1325" s="28" t="s">
        <v>14043</v>
      </c>
      <c r="B1325" s="28" t="s">
        <v>276</v>
      </c>
      <c r="C1325" s="28" t="s">
        <v>277</v>
      </c>
      <c r="D1325" s="28" t="s">
        <v>278</v>
      </c>
      <c r="E1325" s="28" t="s">
        <v>279</v>
      </c>
      <c r="F1325" s="29">
        <v>39650</v>
      </c>
      <c r="G1325" s="29">
        <v>44896</v>
      </c>
      <c r="H1325" s="28" t="s">
        <v>280</v>
      </c>
      <c r="I1325" s="28" t="s">
        <v>16032</v>
      </c>
      <c r="J1325" s="28" t="s">
        <v>16041</v>
      </c>
      <c r="K1325" s="28" t="s">
        <v>281</v>
      </c>
      <c r="L1325" s="27">
        <v>272250.00000000006</v>
      </c>
      <c r="M1325" s="27">
        <v>366239.50000000006</v>
      </c>
      <c r="N1325" s="27">
        <v>0</v>
      </c>
      <c r="O1325" s="27">
        <v>0</v>
      </c>
      <c r="P1325" s="27">
        <f t="shared" si="280"/>
        <v>366239.50000000006</v>
      </c>
      <c r="Q1325" s="27">
        <v>0</v>
      </c>
      <c r="R1325" s="27">
        <v>0</v>
      </c>
      <c r="S1325" s="27">
        <v>0</v>
      </c>
      <c r="T1325" s="27">
        <f t="shared" si="281"/>
        <v>0</v>
      </c>
      <c r="U1325" s="27">
        <v>0</v>
      </c>
      <c r="V1325" s="27">
        <f t="shared" si="282"/>
        <v>638489.50000000012</v>
      </c>
      <c r="W1325" s="28" t="s">
        <v>282</v>
      </c>
      <c r="X1325" s="27">
        <v>291307.50000000006</v>
      </c>
      <c r="Y1325" s="27">
        <f t="shared" si="286"/>
        <v>974491.26500000013</v>
      </c>
      <c r="Z1325" s="4" t="str" cm="1">
        <f t="array" ref="Z1325">_xlfn.IFS(YEARFRAC(F1325,G1325)&lt;1,"&lt;1 Year",YEARFRAC(F1325,G1325)&lt;=5,"1-5 Years",YEARFRAC(F1325,G1325)&gt;5,"&gt;5 Years")</f>
        <v>&gt;5 Years</v>
      </c>
      <c r="AA1325" s="24">
        <f>L1325*(_xlfn.XLOOKUP(K1325,'FX rates'!$A$2:$A$38,'FX rates'!$B$2:$B$38))</f>
        <v>272250.00000000006</v>
      </c>
      <c r="AB1325" s="24">
        <f>V1325*(_xlfn.XLOOKUP(K1325,'FX rates'!$A$2:$A$38,'FX rates'!$B$2:$B$38))</f>
        <v>638489.50000000012</v>
      </c>
      <c r="AC1325" s="24">
        <f>X1325*(_xlfn.XLOOKUP(W1325,'FX rates'!$A$2:$A$38,'FX rates'!$B$2:$B$38))</f>
        <v>291307.50000000006</v>
      </c>
      <c r="AD1325" s="24">
        <f>Y1325*(_xlfn.XLOOKUP(W1325,'FX rates'!$A$2:$A$38,'FX rates'!$B$2:$B$38))</f>
        <v>974491.26500000013</v>
      </c>
      <c r="AE1325" s="30">
        <f t="shared" si="287"/>
        <v>6.9999999999999979E-2</v>
      </c>
      <c r="AF1325" s="31">
        <f t="shared" si="288"/>
        <v>19057.5</v>
      </c>
      <c r="AG1325" s="23">
        <f t="shared" si="289"/>
        <v>366239.50000000006</v>
      </c>
      <c r="AH1325" s="35">
        <f t="shared" si="283"/>
        <v>1</v>
      </c>
      <c r="AI1325" s="23">
        <f>U1325*(_xlfn.XLOOKUP(K1325,'FX rates'!$A$2:$A$38,'FX rates'!$B$2:$B$38))</f>
        <v>0</v>
      </c>
      <c r="AJ1325" s="23">
        <f>Q1325*(_xlfn.XLOOKUP(K1325,'FX rates'!$A$2:$A$38,'FX rates'!$B$2:$B$38))</f>
        <v>0</v>
      </c>
      <c r="AK1325" s="23">
        <f>R1325*(_xlfn.XLOOKUP(K1325,'FX rates'!$A$2:$A$38,'FX rates'!$B$2:$B$38))</f>
        <v>0</v>
      </c>
      <c r="AM1325" s="4"/>
      <c r="AN1325" s="4"/>
      <c r="AO1325" s="4"/>
      <c r="AP1325" s="32">
        <f t="shared" si="284"/>
        <v>1.3452323232323231</v>
      </c>
      <c r="AQ1325" s="32">
        <f t="shared" si="285"/>
        <v>0</v>
      </c>
      <c r="AR1325" s="24">
        <f t="shared" si="290"/>
        <v>683183.76500000001</v>
      </c>
      <c r="AS1325" s="24" t="str">
        <f t="shared" si="291"/>
        <v>0</v>
      </c>
      <c r="AT1325" s="24">
        <f t="shared" si="292"/>
        <v>877042.13850000012</v>
      </c>
      <c r="AU1325" s="24">
        <f t="shared" si="293"/>
        <v>97449.126500000013</v>
      </c>
    </row>
    <row r="1326" spans="1:47" x14ac:dyDescent="0.25">
      <c r="A1326" s="28" t="s">
        <v>14394</v>
      </c>
      <c r="B1326" s="28" t="s">
        <v>13264</v>
      </c>
      <c r="C1326" s="28" t="s">
        <v>13265</v>
      </c>
      <c r="D1326" s="28" t="s">
        <v>13266</v>
      </c>
      <c r="E1326" s="28" t="s">
        <v>13267</v>
      </c>
      <c r="F1326" s="29">
        <v>42218</v>
      </c>
      <c r="G1326" s="29">
        <v>44896</v>
      </c>
      <c r="H1326" s="28" t="s">
        <v>13268</v>
      </c>
      <c r="I1326" s="28" t="s">
        <v>16035</v>
      </c>
      <c r="J1326" s="28" t="s">
        <v>16042</v>
      </c>
      <c r="K1326" s="28" t="s">
        <v>13269</v>
      </c>
      <c r="L1326" s="27">
        <v>124630.00000000003</v>
      </c>
      <c r="M1326" s="27">
        <v>11434.500000000002</v>
      </c>
      <c r="N1326" s="27">
        <v>0</v>
      </c>
      <c r="O1326" s="27">
        <v>0</v>
      </c>
      <c r="P1326" s="27">
        <f t="shared" si="280"/>
        <v>11434.500000000002</v>
      </c>
      <c r="Q1326" s="27">
        <v>0</v>
      </c>
      <c r="R1326" s="27">
        <v>18743</v>
      </c>
      <c r="S1326" s="27">
        <v>0</v>
      </c>
      <c r="T1326" s="27">
        <f t="shared" si="281"/>
        <v>18743</v>
      </c>
      <c r="U1326" s="27">
        <v>0</v>
      </c>
      <c r="V1326" s="27">
        <f t="shared" si="282"/>
        <v>154807.50000000003</v>
      </c>
      <c r="W1326" s="28" t="s">
        <v>13270</v>
      </c>
      <c r="X1326" s="27">
        <v>129615.20000000004</v>
      </c>
      <c r="Y1326" s="27">
        <f t="shared" si="286"/>
        <v>271122.28000000009</v>
      </c>
      <c r="Z1326" s="4" t="str" cm="1">
        <f t="array" ref="Z1326">_xlfn.IFS(YEARFRAC(F1326,G1326)&lt;1,"&lt;1 Year",YEARFRAC(F1326,G1326)&lt;=5,"1-5 Years",YEARFRAC(F1326,G1326)&gt;5,"&gt;5 Years")</f>
        <v>&gt;5 Years</v>
      </c>
      <c r="AA1326" s="24">
        <f>L1326*(_xlfn.XLOOKUP(K1326,'FX rates'!$A$2:$A$38,'FX rates'!$B$2:$B$38))</f>
        <v>124630.00000000003</v>
      </c>
      <c r="AB1326" s="24">
        <f>V1326*(_xlfn.XLOOKUP(K1326,'FX rates'!$A$2:$A$38,'FX rates'!$B$2:$B$38))</f>
        <v>154807.50000000003</v>
      </c>
      <c r="AC1326" s="24">
        <f>X1326*(_xlfn.XLOOKUP(W1326,'FX rates'!$A$2:$A$38,'FX rates'!$B$2:$B$38))</f>
        <v>129615.20000000004</v>
      </c>
      <c r="AD1326" s="24">
        <f>Y1326*(_xlfn.XLOOKUP(W1326,'FX rates'!$A$2:$A$38,'FX rates'!$B$2:$B$38))</f>
        <v>271122.28000000009</v>
      </c>
      <c r="AE1326" s="30">
        <f t="shared" si="287"/>
        <v>4.0000000000000084E-2</v>
      </c>
      <c r="AF1326" s="31">
        <f t="shared" si="288"/>
        <v>4985.2000000000116</v>
      </c>
      <c r="AG1326" s="23">
        <f t="shared" si="289"/>
        <v>30177.5</v>
      </c>
      <c r="AH1326" s="35">
        <f t="shared" si="283"/>
        <v>1</v>
      </c>
      <c r="AI1326" s="23">
        <f>U1326*(_xlfn.XLOOKUP(K1326,'FX rates'!$A$2:$A$38,'FX rates'!$B$2:$B$38))</f>
        <v>0</v>
      </c>
      <c r="AJ1326" s="23">
        <f>Q1326*(_xlfn.XLOOKUP(K1326,'FX rates'!$A$2:$A$38,'FX rates'!$B$2:$B$38))</f>
        <v>0</v>
      </c>
      <c r="AK1326" s="23">
        <f>R1326*(_xlfn.XLOOKUP(K1326,'FX rates'!$A$2:$A$38,'FX rates'!$B$2:$B$38))</f>
        <v>18743</v>
      </c>
      <c r="AM1326" s="4"/>
      <c r="AN1326" s="4"/>
      <c r="AO1326" s="4"/>
      <c r="AP1326" s="32">
        <f t="shared" si="284"/>
        <v>9.1747572815533973E-2</v>
      </c>
      <c r="AQ1326" s="32">
        <f t="shared" si="285"/>
        <v>0</v>
      </c>
      <c r="AR1326" s="24">
        <f t="shared" si="290"/>
        <v>141507.08000000005</v>
      </c>
      <c r="AS1326" s="24" t="str">
        <f t="shared" si="291"/>
        <v>0</v>
      </c>
      <c r="AT1326" s="24">
        <f t="shared" si="292"/>
        <v>244010.05200000008</v>
      </c>
      <c r="AU1326" s="24">
        <f t="shared" si="293"/>
        <v>27112.228000000003</v>
      </c>
    </row>
    <row r="1327" spans="1:47" x14ac:dyDescent="0.25">
      <c r="A1327" s="28" t="s">
        <v>14395</v>
      </c>
      <c r="B1327" s="28" t="s">
        <v>2743</v>
      </c>
      <c r="C1327" s="28" t="s">
        <v>2744</v>
      </c>
      <c r="D1327" s="28" t="s">
        <v>2745</v>
      </c>
      <c r="E1327" s="28" t="s">
        <v>2746</v>
      </c>
      <c r="F1327" s="29">
        <v>42218</v>
      </c>
      <c r="G1327" s="29">
        <v>44896</v>
      </c>
      <c r="H1327" s="28" t="s">
        <v>2747</v>
      </c>
      <c r="I1327" s="28" t="s">
        <v>16043</v>
      </c>
      <c r="J1327" s="28" t="s">
        <v>16034</v>
      </c>
      <c r="K1327" s="28" t="s">
        <v>2748</v>
      </c>
      <c r="L1327" s="27">
        <v>92977.5</v>
      </c>
      <c r="M1327" s="27">
        <v>27907.000000000004</v>
      </c>
      <c r="N1327" s="27">
        <v>0</v>
      </c>
      <c r="O1327" s="27">
        <v>0</v>
      </c>
      <c r="P1327" s="27">
        <f t="shared" si="280"/>
        <v>27907.000000000004</v>
      </c>
      <c r="Q1327" s="27">
        <v>0</v>
      </c>
      <c r="R1327" s="27">
        <v>0</v>
      </c>
      <c r="S1327" s="27">
        <v>0</v>
      </c>
      <c r="T1327" s="27">
        <f t="shared" si="281"/>
        <v>0</v>
      </c>
      <c r="U1327" s="27">
        <v>0</v>
      </c>
      <c r="V1327" s="27">
        <f t="shared" si="282"/>
        <v>120884.5</v>
      </c>
      <c r="W1327" s="28" t="s">
        <v>2749</v>
      </c>
      <c r="X1327" s="27">
        <v>98556.150000000009</v>
      </c>
      <c r="Y1327" s="27">
        <f t="shared" si="286"/>
        <v>226693.72000000003</v>
      </c>
      <c r="Z1327" s="4" t="str" cm="1">
        <f t="array" ref="Z1327">_xlfn.IFS(YEARFRAC(F1327,G1327)&lt;1,"&lt;1 Year",YEARFRAC(F1327,G1327)&lt;=5,"1-5 Years",YEARFRAC(F1327,G1327)&gt;5,"&gt;5 Years")</f>
        <v>&gt;5 Years</v>
      </c>
      <c r="AA1327" s="24">
        <f>L1327*(_xlfn.XLOOKUP(K1327,'FX rates'!$A$2:$A$38,'FX rates'!$B$2:$B$38))</f>
        <v>92977.5</v>
      </c>
      <c r="AB1327" s="24">
        <f>V1327*(_xlfn.XLOOKUP(K1327,'FX rates'!$A$2:$A$38,'FX rates'!$B$2:$B$38))</f>
        <v>120884.5</v>
      </c>
      <c r="AC1327" s="24">
        <f>X1327*(_xlfn.XLOOKUP(W1327,'FX rates'!$A$2:$A$38,'FX rates'!$B$2:$B$38))</f>
        <v>98556.150000000009</v>
      </c>
      <c r="AD1327" s="24">
        <f>Y1327*(_xlfn.XLOOKUP(W1327,'FX rates'!$A$2:$A$38,'FX rates'!$B$2:$B$38))</f>
        <v>226693.72000000003</v>
      </c>
      <c r="AE1327" s="30">
        <f t="shared" si="287"/>
        <v>6.0000000000000095E-2</v>
      </c>
      <c r="AF1327" s="31">
        <f t="shared" si="288"/>
        <v>5578.6500000000087</v>
      </c>
      <c r="AG1327" s="23">
        <f t="shared" si="289"/>
        <v>27907</v>
      </c>
      <c r="AH1327" s="35">
        <f t="shared" si="283"/>
        <v>1</v>
      </c>
      <c r="AI1327" s="23">
        <f>U1327*(_xlfn.XLOOKUP(K1327,'FX rates'!$A$2:$A$38,'FX rates'!$B$2:$B$38))</f>
        <v>0</v>
      </c>
      <c r="AJ1327" s="23">
        <f>Q1327*(_xlfn.XLOOKUP(K1327,'FX rates'!$A$2:$A$38,'FX rates'!$B$2:$B$38))</f>
        <v>0</v>
      </c>
      <c r="AK1327" s="23">
        <f>R1327*(_xlfn.XLOOKUP(K1327,'FX rates'!$A$2:$A$38,'FX rates'!$B$2:$B$38))</f>
        <v>0</v>
      </c>
      <c r="AM1327" s="4"/>
      <c r="AN1327" s="4"/>
      <c r="AO1327" s="4"/>
      <c r="AP1327" s="32">
        <f t="shared" si="284"/>
        <v>0.30014788524105296</v>
      </c>
      <c r="AQ1327" s="32">
        <f t="shared" si="285"/>
        <v>0</v>
      </c>
      <c r="AR1327" s="24">
        <f t="shared" si="290"/>
        <v>128137.57</v>
      </c>
      <c r="AS1327" s="24" t="str">
        <f t="shared" si="291"/>
        <v>0</v>
      </c>
      <c r="AT1327" s="24">
        <f t="shared" si="292"/>
        <v>204024.34800000003</v>
      </c>
      <c r="AU1327" s="24">
        <f t="shared" si="293"/>
        <v>22669.372000000003</v>
      </c>
    </row>
    <row r="1328" spans="1:47" x14ac:dyDescent="0.25">
      <c r="A1328" s="28" t="s">
        <v>14396</v>
      </c>
      <c r="B1328" s="28" t="s">
        <v>2750</v>
      </c>
      <c r="C1328" s="28" t="s">
        <v>2751</v>
      </c>
      <c r="D1328" s="28" t="s">
        <v>2752</v>
      </c>
      <c r="E1328" s="28" t="s">
        <v>2753</v>
      </c>
      <c r="F1328" s="29">
        <v>42218</v>
      </c>
      <c r="G1328" s="29">
        <v>44896</v>
      </c>
      <c r="H1328" s="28" t="s">
        <v>2754</v>
      </c>
      <c r="I1328" s="28" t="s">
        <v>16047</v>
      </c>
      <c r="J1328" s="28" t="s">
        <v>16038</v>
      </c>
      <c r="K1328" s="28" t="s">
        <v>2755</v>
      </c>
      <c r="L1328" s="27">
        <v>429000.00000000006</v>
      </c>
      <c r="M1328" s="4">
        <v>0</v>
      </c>
      <c r="N1328" s="27">
        <v>0</v>
      </c>
      <c r="O1328" s="27">
        <v>0</v>
      </c>
      <c r="P1328" s="27">
        <f t="shared" si="280"/>
        <v>0</v>
      </c>
      <c r="Q1328" s="27">
        <v>0</v>
      </c>
      <c r="R1328" s="27">
        <v>0</v>
      </c>
      <c r="S1328" s="27">
        <v>0</v>
      </c>
      <c r="T1328" s="27">
        <f t="shared" si="281"/>
        <v>0</v>
      </c>
      <c r="U1328" s="27">
        <v>0</v>
      </c>
      <c r="V1328" s="27">
        <f t="shared" si="282"/>
        <v>429000.00000000006</v>
      </c>
      <c r="W1328" s="28" t="s">
        <v>2756</v>
      </c>
      <c r="X1328" s="27">
        <v>454740.00000000006</v>
      </c>
      <c r="Y1328" s="27">
        <f t="shared" si="286"/>
        <v>909480.00000000012</v>
      </c>
      <c r="Z1328" s="4" t="str" cm="1">
        <f t="array" ref="Z1328">_xlfn.IFS(YEARFRAC(F1328,G1328)&lt;1,"&lt;1 Year",YEARFRAC(F1328,G1328)&lt;=5,"1-5 Years",YEARFRAC(F1328,G1328)&gt;5,"&gt;5 Years")</f>
        <v>&gt;5 Years</v>
      </c>
      <c r="AA1328" s="24">
        <f>L1328*(_xlfn.XLOOKUP(K1328,'FX rates'!$A$2:$A$38,'FX rates'!$B$2:$B$38))</f>
        <v>429000.00000000006</v>
      </c>
      <c r="AB1328" s="24">
        <f>V1328*(_xlfn.XLOOKUP(K1328,'FX rates'!$A$2:$A$38,'FX rates'!$B$2:$B$38))</f>
        <v>429000.00000000006</v>
      </c>
      <c r="AC1328" s="24">
        <f>X1328*(_xlfn.XLOOKUP(W1328,'FX rates'!$A$2:$A$38,'FX rates'!$B$2:$B$38))</f>
        <v>454740.00000000006</v>
      </c>
      <c r="AD1328" s="24">
        <f>Y1328*(_xlfn.XLOOKUP(W1328,'FX rates'!$A$2:$A$38,'FX rates'!$B$2:$B$38))</f>
        <v>909480.00000000012</v>
      </c>
      <c r="AE1328" s="30">
        <f t="shared" si="287"/>
        <v>5.9999999999999991E-2</v>
      </c>
      <c r="AF1328" s="31">
        <f t="shared" si="288"/>
        <v>25740</v>
      </c>
      <c r="AG1328" s="23">
        <f t="shared" si="289"/>
        <v>0</v>
      </c>
      <c r="AH1328" s="35">
        <f t="shared" si="283"/>
        <v>1</v>
      </c>
      <c r="AI1328" s="23">
        <f>U1328*(_xlfn.XLOOKUP(K1328,'FX rates'!$A$2:$A$38,'FX rates'!$B$2:$B$38))</f>
        <v>0</v>
      </c>
      <c r="AJ1328" s="23">
        <f>Q1328*(_xlfn.XLOOKUP(K1328,'FX rates'!$A$2:$A$38,'FX rates'!$B$2:$B$38))</f>
        <v>0</v>
      </c>
      <c r="AK1328" s="23">
        <f>R1328*(_xlfn.XLOOKUP(K1328,'FX rates'!$A$2:$A$38,'FX rates'!$B$2:$B$38))</f>
        <v>0</v>
      </c>
      <c r="AM1328" s="4"/>
      <c r="AN1328" s="4"/>
      <c r="AO1328" s="4"/>
      <c r="AP1328" s="32">
        <f t="shared" si="284"/>
        <v>0</v>
      </c>
      <c r="AQ1328" s="32">
        <f t="shared" si="285"/>
        <v>0</v>
      </c>
      <c r="AR1328" s="24">
        <f t="shared" si="290"/>
        <v>454740.00000000006</v>
      </c>
      <c r="AS1328" s="24" t="str">
        <f t="shared" si="291"/>
        <v>0</v>
      </c>
      <c r="AT1328" s="24">
        <f t="shared" si="292"/>
        <v>818532.00000000012</v>
      </c>
      <c r="AU1328" s="24">
        <f t="shared" si="293"/>
        <v>90948</v>
      </c>
    </row>
    <row r="1329" spans="1:47" x14ac:dyDescent="0.25">
      <c r="A1329" s="28" t="s">
        <v>14397</v>
      </c>
      <c r="B1329" s="28" t="s">
        <v>2757</v>
      </c>
      <c r="C1329" s="28" t="s">
        <v>2758</v>
      </c>
      <c r="D1329" s="28" t="s">
        <v>2759</v>
      </c>
      <c r="E1329" s="28" t="s">
        <v>2760</v>
      </c>
      <c r="F1329" s="29">
        <v>42212</v>
      </c>
      <c r="G1329" s="29">
        <v>44896</v>
      </c>
      <c r="H1329" s="28" t="s">
        <v>2761</v>
      </c>
      <c r="I1329" s="28" t="s">
        <v>16038</v>
      </c>
      <c r="J1329" s="28" t="s">
        <v>16034</v>
      </c>
      <c r="K1329" s="28" t="s">
        <v>2762</v>
      </c>
      <c r="L1329" s="27">
        <v>283250</v>
      </c>
      <c r="M1329" s="27">
        <v>220275.00000000003</v>
      </c>
      <c r="N1329" s="27">
        <v>0</v>
      </c>
      <c r="O1329" s="27">
        <v>0</v>
      </c>
      <c r="P1329" s="27">
        <f t="shared" si="280"/>
        <v>220275.00000000003</v>
      </c>
      <c r="Q1329" s="27">
        <v>0</v>
      </c>
      <c r="R1329" s="27">
        <v>0</v>
      </c>
      <c r="S1329" s="27">
        <v>0</v>
      </c>
      <c r="T1329" s="27">
        <f t="shared" si="281"/>
        <v>0</v>
      </c>
      <c r="U1329" s="27">
        <v>0</v>
      </c>
      <c r="V1329" s="27">
        <f t="shared" si="282"/>
        <v>503525</v>
      </c>
      <c r="W1329" s="28" t="s">
        <v>2763</v>
      </c>
      <c r="X1329" s="27">
        <v>320072.49999999994</v>
      </c>
      <c r="Y1329" s="27">
        <f t="shared" si="286"/>
        <v>889055.75</v>
      </c>
      <c r="Z1329" s="4" t="str" cm="1">
        <f t="array" ref="Z1329">_xlfn.IFS(YEARFRAC(F1329,G1329)&lt;1,"&lt;1 Year",YEARFRAC(F1329,G1329)&lt;=5,"1-5 Years",YEARFRAC(F1329,G1329)&gt;5,"&gt;5 Years")</f>
        <v>&gt;5 Years</v>
      </c>
      <c r="AA1329" s="24">
        <f>L1329*(_xlfn.XLOOKUP(K1329,'FX rates'!$A$2:$A$38,'FX rates'!$B$2:$B$38))</f>
        <v>283250</v>
      </c>
      <c r="AB1329" s="24">
        <f>V1329*(_xlfn.XLOOKUP(K1329,'FX rates'!$A$2:$A$38,'FX rates'!$B$2:$B$38))</f>
        <v>503525</v>
      </c>
      <c r="AC1329" s="24">
        <f>X1329*(_xlfn.XLOOKUP(W1329,'FX rates'!$A$2:$A$38,'FX rates'!$B$2:$B$38))</f>
        <v>320072.49999999994</v>
      </c>
      <c r="AD1329" s="24">
        <f>Y1329*(_xlfn.XLOOKUP(W1329,'FX rates'!$A$2:$A$38,'FX rates'!$B$2:$B$38))</f>
        <v>889055.75</v>
      </c>
      <c r="AE1329" s="30">
        <f t="shared" si="287"/>
        <v>0.12999999999999978</v>
      </c>
      <c r="AF1329" s="31">
        <f t="shared" si="288"/>
        <v>36822.499999999942</v>
      </c>
      <c r="AG1329" s="23">
        <f t="shared" si="289"/>
        <v>220275</v>
      </c>
      <c r="AH1329" s="35">
        <f t="shared" si="283"/>
        <v>1</v>
      </c>
      <c r="AI1329" s="23">
        <f>U1329*(_xlfn.XLOOKUP(K1329,'FX rates'!$A$2:$A$38,'FX rates'!$B$2:$B$38))</f>
        <v>0</v>
      </c>
      <c r="AJ1329" s="23">
        <f>Q1329*(_xlfn.XLOOKUP(K1329,'FX rates'!$A$2:$A$38,'FX rates'!$B$2:$B$38))</f>
        <v>0</v>
      </c>
      <c r="AK1329" s="23">
        <f>R1329*(_xlfn.XLOOKUP(K1329,'FX rates'!$A$2:$A$38,'FX rates'!$B$2:$B$38))</f>
        <v>0</v>
      </c>
      <c r="AM1329" s="4"/>
      <c r="AN1329" s="4"/>
      <c r="AO1329" s="4"/>
      <c r="AP1329" s="32">
        <f t="shared" si="284"/>
        <v>0.7776699029126215</v>
      </c>
      <c r="AQ1329" s="32">
        <f t="shared" si="285"/>
        <v>0</v>
      </c>
      <c r="AR1329" s="24">
        <f t="shared" si="290"/>
        <v>568983.25</v>
      </c>
      <c r="AS1329" s="24" t="str">
        <f t="shared" si="291"/>
        <v>0</v>
      </c>
      <c r="AT1329" s="24">
        <f t="shared" si="292"/>
        <v>800150.17500000005</v>
      </c>
      <c r="AU1329" s="24">
        <f t="shared" si="293"/>
        <v>88905.574999999953</v>
      </c>
    </row>
    <row r="1330" spans="1:47" x14ac:dyDescent="0.25">
      <c r="A1330" s="28" t="s">
        <v>14398</v>
      </c>
      <c r="B1330" s="28" t="s">
        <v>2764</v>
      </c>
      <c r="C1330" s="28" t="s">
        <v>2765</v>
      </c>
      <c r="D1330" s="28" t="s">
        <v>2766</v>
      </c>
      <c r="E1330" s="28" t="s">
        <v>2767</v>
      </c>
      <c r="F1330" s="29">
        <v>42275</v>
      </c>
      <c r="G1330" s="29">
        <v>44896</v>
      </c>
      <c r="H1330" s="28" t="s">
        <v>2768</v>
      </c>
      <c r="I1330" s="28" t="s">
        <v>16054</v>
      </c>
      <c r="J1330" s="28" t="s">
        <v>16049</v>
      </c>
      <c r="K1330" s="28" t="s">
        <v>2769</v>
      </c>
      <c r="L1330" s="27">
        <v>193600.00000000003</v>
      </c>
      <c r="M1330" s="27">
        <v>129249.99999999999</v>
      </c>
      <c r="N1330" s="27">
        <v>196950</v>
      </c>
      <c r="O1330" s="27">
        <v>0</v>
      </c>
      <c r="P1330" s="27">
        <f t="shared" si="280"/>
        <v>326200</v>
      </c>
      <c r="Q1330" s="27">
        <v>0</v>
      </c>
      <c r="R1330" s="27">
        <v>0</v>
      </c>
      <c r="S1330" s="27">
        <v>0</v>
      </c>
      <c r="T1330" s="27">
        <f t="shared" si="281"/>
        <v>0</v>
      </c>
      <c r="U1330" s="27">
        <v>0</v>
      </c>
      <c r="V1330" s="27">
        <f t="shared" si="282"/>
        <v>519800</v>
      </c>
      <c r="W1330" s="28" t="s">
        <v>2770</v>
      </c>
      <c r="X1330" s="27">
        <v>216832.00000000006</v>
      </c>
      <c r="Y1330" s="27">
        <f t="shared" si="286"/>
        <v>578424.00000000012</v>
      </c>
      <c r="Z1330" s="4" t="str" cm="1">
        <f t="array" ref="Z1330">_xlfn.IFS(YEARFRAC(F1330,G1330)&lt;1,"&lt;1 Year",YEARFRAC(F1330,G1330)&lt;=5,"1-5 Years",YEARFRAC(F1330,G1330)&gt;5,"&gt;5 Years")</f>
        <v>&gt;5 Years</v>
      </c>
      <c r="AA1330" s="24">
        <f>L1330*(_xlfn.XLOOKUP(K1330,'FX rates'!$A$2:$A$38,'FX rates'!$B$2:$B$38))</f>
        <v>193600.00000000003</v>
      </c>
      <c r="AB1330" s="24">
        <f>V1330*(_xlfn.XLOOKUP(K1330,'FX rates'!$A$2:$A$38,'FX rates'!$B$2:$B$38))</f>
        <v>519800</v>
      </c>
      <c r="AC1330" s="24">
        <f>X1330*(_xlfn.XLOOKUP(W1330,'FX rates'!$A$2:$A$38,'FX rates'!$B$2:$B$38))</f>
        <v>216832.00000000006</v>
      </c>
      <c r="AD1330" s="24">
        <f>Y1330*(_xlfn.XLOOKUP(W1330,'FX rates'!$A$2:$A$38,'FX rates'!$B$2:$B$38))</f>
        <v>578424.00000000012</v>
      </c>
      <c r="AE1330" s="30">
        <f t="shared" si="287"/>
        <v>0.12000000000000013</v>
      </c>
      <c r="AF1330" s="31">
        <f t="shared" si="288"/>
        <v>23232.000000000029</v>
      </c>
      <c r="AG1330" s="23">
        <f t="shared" si="289"/>
        <v>326200</v>
      </c>
      <c r="AH1330" s="35">
        <f t="shared" si="283"/>
        <v>1</v>
      </c>
      <c r="AI1330" s="23">
        <f>U1330*(_xlfn.XLOOKUP(K1330,'FX rates'!$A$2:$A$38,'FX rates'!$B$2:$B$38))</f>
        <v>0</v>
      </c>
      <c r="AJ1330" s="23">
        <f>Q1330*(_xlfn.XLOOKUP(K1330,'FX rates'!$A$2:$A$38,'FX rates'!$B$2:$B$38))</f>
        <v>0</v>
      </c>
      <c r="AK1330" s="23">
        <f>R1330*(_xlfn.XLOOKUP(K1330,'FX rates'!$A$2:$A$38,'FX rates'!$B$2:$B$38))</f>
        <v>0</v>
      </c>
      <c r="AM1330" s="4"/>
      <c r="AN1330" s="4"/>
      <c r="AO1330" s="4"/>
      <c r="AP1330" s="32">
        <f t="shared" si="284"/>
        <v>0.66761363636363624</v>
      </c>
      <c r="AQ1330" s="32">
        <f t="shared" si="285"/>
        <v>0</v>
      </c>
      <c r="AR1330" s="24">
        <f t="shared" si="290"/>
        <v>361592.00000000006</v>
      </c>
      <c r="AS1330" s="24" t="str">
        <f t="shared" si="291"/>
        <v>0</v>
      </c>
      <c r="AT1330" s="24">
        <f t="shared" si="292"/>
        <v>520581.60000000009</v>
      </c>
      <c r="AU1330" s="24">
        <f t="shared" si="293"/>
        <v>57842.400000000023</v>
      </c>
    </row>
    <row r="1331" spans="1:47" x14ac:dyDescent="0.25">
      <c r="A1331" s="28" t="s">
        <v>14399</v>
      </c>
      <c r="B1331" s="28" t="s">
        <v>2771</v>
      </c>
      <c r="C1331" s="28" t="s">
        <v>2772</v>
      </c>
      <c r="D1331" s="28" t="s">
        <v>2773</v>
      </c>
      <c r="E1331" s="28" t="s">
        <v>2774</v>
      </c>
      <c r="F1331" s="29">
        <v>42212</v>
      </c>
      <c r="G1331" s="29">
        <v>44896</v>
      </c>
      <c r="H1331" s="28" t="s">
        <v>2775</v>
      </c>
      <c r="I1331" s="28" t="s">
        <v>16050</v>
      </c>
      <c r="J1331" s="28" t="s">
        <v>16034</v>
      </c>
      <c r="K1331" s="28" t="s">
        <v>2776</v>
      </c>
      <c r="L1331" s="27">
        <v>181907</v>
      </c>
      <c r="M1331" s="27">
        <v>17204</v>
      </c>
      <c r="N1331" s="27">
        <v>0</v>
      </c>
      <c r="O1331" s="27">
        <v>0</v>
      </c>
      <c r="P1331" s="27">
        <f t="shared" si="280"/>
        <v>17204</v>
      </c>
      <c r="Q1331" s="27">
        <v>0</v>
      </c>
      <c r="R1331" s="27">
        <v>0</v>
      </c>
      <c r="S1331" s="27">
        <v>0</v>
      </c>
      <c r="T1331" s="27">
        <f t="shared" si="281"/>
        <v>0</v>
      </c>
      <c r="U1331" s="27">
        <v>0</v>
      </c>
      <c r="V1331" s="27">
        <f t="shared" si="282"/>
        <v>199111</v>
      </c>
      <c r="W1331" s="28" t="s">
        <v>2777</v>
      </c>
      <c r="X1331" s="27">
        <v>203735.84000000003</v>
      </c>
      <c r="Y1331" s="27">
        <f t="shared" si="286"/>
        <v>426740.16000000003</v>
      </c>
      <c r="Z1331" s="4" t="str" cm="1">
        <f t="array" ref="Z1331">_xlfn.IFS(YEARFRAC(F1331,G1331)&lt;1,"&lt;1 Year",YEARFRAC(F1331,G1331)&lt;=5,"1-5 Years",YEARFRAC(F1331,G1331)&gt;5,"&gt;5 Years")</f>
        <v>&gt;5 Years</v>
      </c>
      <c r="AA1331" s="24">
        <f>L1331*(_xlfn.XLOOKUP(K1331,'FX rates'!$A$2:$A$38,'FX rates'!$B$2:$B$38))</f>
        <v>181907</v>
      </c>
      <c r="AB1331" s="24">
        <f>V1331*(_xlfn.XLOOKUP(K1331,'FX rates'!$A$2:$A$38,'FX rates'!$B$2:$B$38))</f>
        <v>199111</v>
      </c>
      <c r="AC1331" s="24">
        <f>X1331*(_xlfn.XLOOKUP(W1331,'FX rates'!$A$2:$A$38,'FX rates'!$B$2:$B$38))</f>
        <v>203735.84000000003</v>
      </c>
      <c r="AD1331" s="24">
        <f>Y1331*(_xlfn.XLOOKUP(W1331,'FX rates'!$A$2:$A$38,'FX rates'!$B$2:$B$38))</f>
        <v>426740.16000000003</v>
      </c>
      <c r="AE1331" s="30">
        <f t="shared" si="287"/>
        <v>0.12000000000000013</v>
      </c>
      <c r="AF1331" s="31">
        <f t="shared" si="288"/>
        <v>21828.840000000026</v>
      </c>
      <c r="AG1331" s="23">
        <f t="shared" si="289"/>
        <v>17204</v>
      </c>
      <c r="AH1331" s="35">
        <f t="shared" si="283"/>
        <v>1</v>
      </c>
      <c r="AI1331" s="23">
        <f>U1331*(_xlfn.XLOOKUP(K1331,'FX rates'!$A$2:$A$38,'FX rates'!$B$2:$B$38))</f>
        <v>0</v>
      </c>
      <c r="AJ1331" s="23">
        <f>Q1331*(_xlfn.XLOOKUP(K1331,'FX rates'!$A$2:$A$38,'FX rates'!$B$2:$B$38))</f>
        <v>0</v>
      </c>
      <c r="AK1331" s="23">
        <f>R1331*(_xlfn.XLOOKUP(K1331,'FX rates'!$A$2:$A$38,'FX rates'!$B$2:$B$38))</f>
        <v>0</v>
      </c>
      <c r="AM1331" s="4"/>
      <c r="AN1331" s="4"/>
      <c r="AO1331" s="4"/>
      <c r="AP1331" s="32">
        <f t="shared" si="284"/>
        <v>9.4575799721835885E-2</v>
      </c>
      <c r="AQ1331" s="32">
        <f t="shared" si="285"/>
        <v>0</v>
      </c>
      <c r="AR1331" s="24">
        <f t="shared" si="290"/>
        <v>223004.32000000004</v>
      </c>
      <c r="AS1331" s="24" t="str">
        <f t="shared" si="291"/>
        <v>0</v>
      </c>
      <c r="AT1331" s="24">
        <f t="shared" si="292"/>
        <v>384066.14400000003</v>
      </c>
      <c r="AU1331" s="24">
        <f t="shared" si="293"/>
        <v>42674.016000000003</v>
      </c>
    </row>
    <row r="1332" spans="1:47" x14ac:dyDescent="0.25">
      <c r="A1332" s="28" t="s">
        <v>14400</v>
      </c>
      <c r="B1332" s="28" t="s">
        <v>2778</v>
      </c>
      <c r="C1332" s="28" t="s">
        <v>2779</v>
      </c>
      <c r="D1332" s="28" t="s">
        <v>2780</v>
      </c>
      <c r="E1332" s="28" t="s">
        <v>2781</v>
      </c>
      <c r="F1332" s="29">
        <v>42212</v>
      </c>
      <c r="G1332" s="29">
        <v>44896</v>
      </c>
      <c r="H1332" s="28" t="s">
        <v>2782</v>
      </c>
      <c r="I1332" s="28" t="s">
        <v>16057</v>
      </c>
      <c r="J1332" s="28" t="s">
        <v>16055</v>
      </c>
      <c r="K1332" s="28" t="s">
        <v>2783</v>
      </c>
      <c r="L1332" s="27">
        <v>95396.400000000009</v>
      </c>
      <c r="M1332" s="27">
        <v>7315.0000000000009</v>
      </c>
      <c r="N1332" s="27">
        <v>0</v>
      </c>
      <c r="O1332" s="27">
        <v>0</v>
      </c>
      <c r="P1332" s="27">
        <f t="shared" si="280"/>
        <v>7315.0000000000009</v>
      </c>
      <c r="Q1332" s="27">
        <v>0</v>
      </c>
      <c r="R1332" s="27">
        <v>0</v>
      </c>
      <c r="S1332" s="27">
        <v>0</v>
      </c>
      <c r="T1332" s="27">
        <f t="shared" si="281"/>
        <v>0</v>
      </c>
      <c r="U1332" s="27">
        <v>0</v>
      </c>
      <c r="V1332" s="27">
        <f t="shared" si="282"/>
        <v>102711.40000000001</v>
      </c>
      <c r="W1332" s="28" t="s">
        <v>2784</v>
      </c>
      <c r="X1332" s="27">
        <v>104936.04000000002</v>
      </c>
      <c r="Y1332" s="27">
        <f t="shared" si="286"/>
        <v>217918.58000000005</v>
      </c>
      <c r="Z1332" s="4" t="str" cm="1">
        <f t="array" ref="Z1332">_xlfn.IFS(YEARFRAC(F1332,G1332)&lt;1,"&lt;1 Year",YEARFRAC(F1332,G1332)&lt;=5,"1-5 Years",YEARFRAC(F1332,G1332)&gt;5,"&gt;5 Years")</f>
        <v>&gt;5 Years</v>
      </c>
      <c r="AA1332" s="24">
        <f>L1332*(_xlfn.XLOOKUP(K1332,'FX rates'!$A$2:$A$38,'FX rates'!$B$2:$B$38))</f>
        <v>95396.400000000009</v>
      </c>
      <c r="AB1332" s="24">
        <f>V1332*(_xlfn.XLOOKUP(K1332,'FX rates'!$A$2:$A$38,'FX rates'!$B$2:$B$38))</f>
        <v>102711.40000000001</v>
      </c>
      <c r="AC1332" s="24">
        <f>X1332*(_xlfn.XLOOKUP(W1332,'FX rates'!$A$2:$A$38,'FX rates'!$B$2:$B$38))</f>
        <v>104936.04000000002</v>
      </c>
      <c r="AD1332" s="24">
        <f>Y1332*(_xlfn.XLOOKUP(W1332,'FX rates'!$A$2:$A$38,'FX rates'!$B$2:$B$38))</f>
        <v>217918.58000000005</v>
      </c>
      <c r="AE1332" s="30">
        <f t="shared" si="287"/>
        <v>0.10000000000000013</v>
      </c>
      <c r="AF1332" s="31">
        <f t="shared" si="288"/>
        <v>9539.640000000014</v>
      </c>
      <c r="AG1332" s="23">
        <f t="shared" si="289"/>
        <v>7315</v>
      </c>
      <c r="AH1332" s="35">
        <f t="shared" si="283"/>
        <v>1</v>
      </c>
      <c r="AI1332" s="23">
        <f>U1332*(_xlfn.XLOOKUP(K1332,'FX rates'!$A$2:$A$38,'FX rates'!$B$2:$B$38))</f>
        <v>0</v>
      </c>
      <c r="AJ1332" s="23">
        <f>Q1332*(_xlfn.XLOOKUP(K1332,'FX rates'!$A$2:$A$38,'FX rates'!$B$2:$B$38))</f>
        <v>0</v>
      </c>
      <c r="AK1332" s="23">
        <f>R1332*(_xlfn.XLOOKUP(K1332,'FX rates'!$A$2:$A$38,'FX rates'!$B$2:$B$38))</f>
        <v>0</v>
      </c>
      <c r="AM1332" s="4"/>
      <c r="AN1332" s="4"/>
      <c r="AO1332" s="4"/>
      <c r="AP1332" s="32">
        <f t="shared" si="284"/>
        <v>7.6680042433467099E-2</v>
      </c>
      <c r="AQ1332" s="32">
        <f t="shared" si="285"/>
        <v>0</v>
      </c>
      <c r="AR1332" s="24">
        <f t="shared" si="290"/>
        <v>112982.54000000002</v>
      </c>
      <c r="AS1332" s="24" t="str">
        <f t="shared" si="291"/>
        <v>0</v>
      </c>
      <c r="AT1332" s="24">
        <f t="shared" si="292"/>
        <v>196126.72200000004</v>
      </c>
      <c r="AU1332" s="24">
        <f t="shared" si="293"/>
        <v>21791.858000000007</v>
      </c>
    </row>
    <row r="1333" spans="1:47" x14ac:dyDescent="0.25">
      <c r="A1333" s="28" t="s">
        <v>14401</v>
      </c>
      <c r="B1333" s="28" t="s">
        <v>2785</v>
      </c>
      <c r="C1333" s="28" t="s">
        <v>2786</v>
      </c>
      <c r="D1333" s="28" t="s">
        <v>2787</v>
      </c>
      <c r="E1333" s="28" t="s">
        <v>2788</v>
      </c>
      <c r="F1333" s="29">
        <v>42247</v>
      </c>
      <c r="G1333" s="29">
        <v>44896</v>
      </c>
      <c r="H1333" s="28" t="s">
        <v>2789</v>
      </c>
      <c r="I1333" s="28" t="s">
        <v>16049</v>
      </c>
      <c r="J1333" s="28" t="s">
        <v>16034</v>
      </c>
      <c r="K1333" s="28" t="s">
        <v>2790</v>
      </c>
      <c r="L1333" s="27">
        <v>203830.00000000006</v>
      </c>
      <c r="M1333" s="27">
        <v>28488.9</v>
      </c>
      <c r="N1333" s="27">
        <v>0</v>
      </c>
      <c r="O1333" s="27">
        <v>0</v>
      </c>
      <c r="P1333" s="27">
        <f t="shared" si="280"/>
        <v>28488.9</v>
      </c>
      <c r="Q1333" s="27">
        <v>0</v>
      </c>
      <c r="R1333" s="27">
        <v>0</v>
      </c>
      <c r="S1333" s="27">
        <v>0</v>
      </c>
      <c r="T1333" s="27">
        <f t="shared" si="281"/>
        <v>0</v>
      </c>
      <c r="U1333" s="27">
        <v>0</v>
      </c>
      <c r="V1333" s="27">
        <f t="shared" si="282"/>
        <v>232318.90000000005</v>
      </c>
      <c r="W1333" s="28" t="s">
        <v>2791</v>
      </c>
      <c r="X1333" s="27">
        <v>220136.40000000008</v>
      </c>
      <c r="Y1333" s="27">
        <f t="shared" si="286"/>
        <v>471040.81200000015</v>
      </c>
      <c r="Z1333" s="4" t="str" cm="1">
        <f t="array" ref="Z1333">_xlfn.IFS(YEARFRAC(F1333,G1333)&lt;1,"&lt;1 Year",YEARFRAC(F1333,G1333)&lt;=5,"1-5 Years",YEARFRAC(F1333,G1333)&gt;5,"&gt;5 Years")</f>
        <v>&gt;5 Years</v>
      </c>
      <c r="AA1333" s="24">
        <f>L1333*(_xlfn.XLOOKUP(K1333,'FX rates'!$A$2:$A$38,'FX rates'!$B$2:$B$38))</f>
        <v>203830.00000000006</v>
      </c>
      <c r="AB1333" s="24">
        <f>V1333*(_xlfn.XLOOKUP(K1333,'FX rates'!$A$2:$A$38,'FX rates'!$B$2:$B$38))</f>
        <v>232318.90000000005</v>
      </c>
      <c r="AC1333" s="24">
        <f>X1333*(_xlfn.XLOOKUP(W1333,'FX rates'!$A$2:$A$38,'FX rates'!$B$2:$B$38))</f>
        <v>220136.40000000008</v>
      </c>
      <c r="AD1333" s="24">
        <f>Y1333*(_xlfn.XLOOKUP(W1333,'FX rates'!$A$2:$A$38,'FX rates'!$B$2:$B$38))</f>
        <v>471040.81200000015</v>
      </c>
      <c r="AE1333" s="30">
        <f t="shared" si="287"/>
        <v>8.0000000000000085E-2</v>
      </c>
      <c r="AF1333" s="31">
        <f t="shared" si="288"/>
        <v>16306.400000000023</v>
      </c>
      <c r="AG1333" s="23">
        <f t="shared" si="289"/>
        <v>28488.899999999994</v>
      </c>
      <c r="AH1333" s="35">
        <f t="shared" si="283"/>
        <v>1</v>
      </c>
      <c r="AI1333" s="23">
        <f>U1333*(_xlfn.XLOOKUP(K1333,'FX rates'!$A$2:$A$38,'FX rates'!$B$2:$B$38))</f>
        <v>0</v>
      </c>
      <c r="AJ1333" s="23">
        <f>Q1333*(_xlfn.XLOOKUP(K1333,'FX rates'!$A$2:$A$38,'FX rates'!$B$2:$B$38))</f>
        <v>0</v>
      </c>
      <c r="AK1333" s="23">
        <f>R1333*(_xlfn.XLOOKUP(K1333,'FX rates'!$A$2:$A$38,'FX rates'!$B$2:$B$38))</f>
        <v>0</v>
      </c>
      <c r="AM1333" s="4"/>
      <c r="AN1333" s="4"/>
      <c r="AO1333" s="4"/>
      <c r="AP1333" s="32">
        <f t="shared" si="284"/>
        <v>0.1397679438747976</v>
      </c>
      <c r="AQ1333" s="32">
        <f t="shared" si="285"/>
        <v>0</v>
      </c>
      <c r="AR1333" s="24">
        <f t="shared" si="290"/>
        <v>250904.4120000001</v>
      </c>
      <c r="AS1333" s="24" t="str">
        <f t="shared" si="291"/>
        <v>0</v>
      </c>
      <c r="AT1333" s="24">
        <f t="shared" si="292"/>
        <v>423936.73080000014</v>
      </c>
      <c r="AU1333" s="24">
        <f t="shared" si="293"/>
        <v>47104.081200000015</v>
      </c>
    </row>
    <row r="1334" spans="1:47" x14ac:dyDescent="0.25">
      <c r="A1334" s="28" t="s">
        <v>14402</v>
      </c>
      <c r="B1334" s="28" t="s">
        <v>2792</v>
      </c>
      <c r="C1334" s="28" t="s">
        <v>2793</v>
      </c>
      <c r="D1334" s="28" t="s">
        <v>2794</v>
      </c>
      <c r="E1334" s="28" t="s">
        <v>2795</v>
      </c>
      <c r="F1334" s="29">
        <v>42240</v>
      </c>
      <c r="G1334" s="29">
        <v>44896</v>
      </c>
      <c r="H1334" s="28" t="s">
        <v>2796</v>
      </c>
      <c r="I1334" s="28" t="s">
        <v>16048</v>
      </c>
      <c r="J1334" s="4" t="s">
        <v>16043</v>
      </c>
      <c r="K1334" s="28" t="s">
        <v>2797</v>
      </c>
      <c r="L1334" s="27">
        <v>133001.00000000003</v>
      </c>
      <c r="M1334" s="27">
        <v>37345</v>
      </c>
      <c r="N1334" s="27">
        <v>0</v>
      </c>
      <c r="O1334" s="27">
        <v>0</v>
      </c>
      <c r="P1334" s="27">
        <f t="shared" si="280"/>
        <v>37345</v>
      </c>
      <c r="Q1334" s="27">
        <v>0</v>
      </c>
      <c r="R1334" s="27">
        <v>0</v>
      </c>
      <c r="S1334" s="27">
        <v>0</v>
      </c>
      <c r="T1334" s="27">
        <f t="shared" si="281"/>
        <v>0</v>
      </c>
      <c r="U1334" s="27">
        <v>0</v>
      </c>
      <c r="V1334" s="27">
        <f t="shared" si="282"/>
        <v>170346.00000000003</v>
      </c>
      <c r="W1334" s="28" t="s">
        <v>2798</v>
      </c>
      <c r="X1334" s="27">
        <v>139651.05000000005</v>
      </c>
      <c r="Y1334" s="27">
        <f t="shared" si="286"/>
        <v>318514.35000000009</v>
      </c>
      <c r="Z1334" s="4" t="str" cm="1">
        <f t="array" ref="Z1334">_xlfn.IFS(YEARFRAC(F1334,G1334)&lt;1,"&lt;1 Year",YEARFRAC(F1334,G1334)&lt;=5,"1-5 Years",YEARFRAC(F1334,G1334)&gt;5,"&gt;5 Years")</f>
        <v>&gt;5 Years</v>
      </c>
      <c r="AA1334" s="24">
        <f>L1334*(_xlfn.XLOOKUP(K1334,'FX rates'!$A$2:$A$38,'FX rates'!$B$2:$B$38))</f>
        <v>133001.00000000003</v>
      </c>
      <c r="AB1334" s="24">
        <f>V1334*(_xlfn.XLOOKUP(K1334,'FX rates'!$A$2:$A$38,'FX rates'!$B$2:$B$38))</f>
        <v>170346.00000000003</v>
      </c>
      <c r="AC1334" s="24">
        <f>X1334*(_xlfn.XLOOKUP(W1334,'FX rates'!$A$2:$A$38,'FX rates'!$B$2:$B$38))</f>
        <v>139651.05000000005</v>
      </c>
      <c r="AD1334" s="24">
        <f>Y1334*(_xlfn.XLOOKUP(W1334,'FX rates'!$A$2:$A$38,'FX rates'!$B$2:$B$38))</f>
        <v>318514.35000000009</v>
      </c>
      <c r="AE1334" s="30">
        <f t="shared" si="287"/>
        <v>5.0000000000000121E-2</v>
      </c>
      <c r="AF1334" s="31">
        <f t="shared" si="288"/>
        <v>6650.0500000000175</v>
      </c>
      <c r="AG1334" s="23">
        <f t="shared" si="289"/>
        <v>37345</v>
      </c>
      <c r="AH1334" s="35">
        <f t="shared" si="283"/>
        <v>1</v>
      </c>
      <c r="AI1334" s="23">
        <f>U1334*(_xlfn.XLOOKUP(K1334,'FX rates'!$A$2:$A$38,'FX rates'!$B$2:$B$38))</f>
        <v>0</v>
      </c>
      <c r="AJ1334" s="23">
        <f>Q1334*(_xlfn.XLOOKUP(K1334,'FX rates'!$A$2:$A$38,'FX rates'!$B$2:$B$38))</f>
        <v>0</v>
      </c>
      <c r="AK1334" s="23">
        <f>R1334*(_xlfn.XLOOKUP(K1334,'FX rates'!$A$2:$A$38,'FX rates'!$B$2:$B$38))</f>
        <v>0</v>
      </c>
      <c r="AM1334" s="4"/>
      <c r="AN1334" s="4"/>
      <c r="AO1334" s="4"/>
      <c r="AP1334" s="32">
        <f t="shared" si="284"/>
        <v>0.28078736250103375</v>
      </c>
      <c r="AQ1334" s="32">
        <f t="shared" si="285"/>
        <v>0</v>
      </c>
      <c r="AR1334" s="24">
        <f t="shared" si="290"/>
        <v>178863.30000000005</v>
      </c>
      <c r="AS1334" s="24" t="str">
        <f t="shared" si="291"/>
        <v>0</v>
      </c>
      <c r="AT1334" s="24">
        <f t="shared" si="292"/>
        <v>286662.9150000001</v>
      </c>
      <c r="AU1334" s="24">
        <f t="shared" si="293"/>
        <v>31851.434999999998</v>
      </c>
    </row>
    <row r="1335" spans="1:47" x14ac:dyDescent="0.25">
      <c r="A1335" s="28" t="s">
        <v>14403</v>
      </c>
      <c r="B1335" s="28" t="s">
        <v>2799</v>
      </c>
      <c r="C1335" s="28" t="s">
        <v>2800</v>
      </c>
      <c r="D1335" s="28" t="s">
        <v>2801</v>
      </c>
      <c r="E1335" s="28" t="s">
        <v>2802</v>
      </c>
      <c r="F1335" s="29">
        <v>42226</v>
      </c>
      <c r="G1335" s="29">
        <v>44896</v>
      </c>
      <c r="H1335" s="28" t="s">
        <v>2803</v>
      </c>
      <c r="I1335" s="28" t="s">
        <v>16041</v>
      </c>
      <c r="J1335" s="28" t="s">
        <v>16043</v>
      </c>
      <c r="K1335" s="28" t="s">
        <v>2804</v>
      </c>
      <c r="L1335" s="27">
        <v>372899.99999999994</v>
      </c>
      <c r="M1335" s="27">
        <v>1802295.0000000002</v>
      </c>
      <c r="N1335" s="27">
        <v>4180000.0000000005</v>
      </c>
      <c r="O1335" s="27">
        <v>0</v>
      </c>
      <c r="P1335" s="27">
        <f t="shared" si="280"/>
        <v>5982295.0000000009</v>
      </c>
      <c r="Q1335" s="27">
        <v>0</v>
      </c>
      <c r="R1335" s="27">
        <v>0</v>
      </c>
      <c r="S1335" s="27">
        <v>0</v>
      </c>
      <c r="T1335" s="27">
        <f t="shared" si="281"/>
        <v>0</v>
      </c>
      <c r="U1335" s="27">
        <v>0</v>
      </c>
      <c r="V1335" s="27">
        <f t="shared" si="282"/>
        <v>6355195.0000000009</v>
      </c>
      <c r="W1335" s="28" t="s">
        <v>2805</v>
      </c>
      <c r="X1335" s="27">
        <v>391544.99999999994</v>
      </c>
      <c r="Y1335" s="27">
        <f t="shared" si="286"/>
        <v>2675499.75</v>
      </c>
      <c r="Z1335" s="4" t="str" cm="1">
        <f t="array" ref="Z1335">_xlfn.IFS(YEARFRAC(F1335,G1335)&lt;1,"&lt;1 Year",YEARFRAC(F1335,G1335)&lt;=5,"1-5 Years",YEARFRAC(F1335,G1335)&gt;5,"&gt;5 Years")</f>
        <v>&gt;5 Years</v>
      </c>
      <c r="AA1335" s="24">
        <f>L1335*(_xlfn.XLOOKUP(K1335,'FX rates'!$A$2:$A$38,'FX rates'!$B$2:$B$38))</f>
        <v>372899.99999999994</v>
      </c>
      <c r="AB1335" s="24">
        <f>V1335*(_xlfn.XLOOKUP(K1335,'FX rates'!$A$2:$A$38,'FX rates'!$B$2:$B$38))</f>
        <v>6355195.0000000009</v>
      </c>
      <c r="AC1335" s="24">
        <f>X1335*(_xlfn.XLOOKUP(W1335,'FX rates'!$A$2:$A$38,'FX rates'!$B$2:$B$38))</f>
        <v>391544.99999999994</v>
      </c>
      <c r="AD1335" s="24">
        <f>Y1335*(_xlfn.XLOOKUP(W1335,'FX rates'!$A$2:$A$38,'FX rates'!$B$2:$B$38))</f>
        <v>2675499.75</v>
      </c>
      <c r="AE1335" s="30">
        <f t="shared" si="287"/>
        <v>5.000000000000001E-2</v>
      </c>
      <c r="AF1335" s="31">
        <f t="shared" si="288"/>
        <v>18645</v>
      </c>
      <c r="AG1335" s="23">
        <f t="shared" si="289"/>
        <v>5982295.0000000009</v>
      </c>
      <c r="AH1335" s="35">
        <f t="shared" si="283"/>
        <v>1</v>
      </c>
      <c r="AI1335" s="23">
        <f>U1335*(_xlfn.XLOOKUP(K1335,'FX rates'!$A$2:$A$38,'FX rates'!$B$2:$B$38))</f>
        <v>0</v>
      </c>
      <c r="AJ1335" s="23">
        <f>Q1335*(_xlfn.XLOOKUP(K1335,'FX rates'!$A$2:$A$38,'FX rates'!$B$2:$B$38))</f>
        <v>0</v>
      </c>
      <c r="AK1335" s="23">
        <f>R1335*(_xlfn.XLOOKUP(K1335,'FX rates'!$A$2:$A$38,'FX rates'!$B$2:$B$38))</f>
        <v>0</v>
      </c>
      <c r="AM1335" s="4"/>
      <c r="AN1335" s="4"/>
      <c r="AO1335" s="4"/>
      <c r="AP1335" s="32">
        <f t="shared" si="284"/>
        <v>4.8331858407079658</v>
      </c>
      <c r="AQ1335" s="32">
        <f t="shared" si="285"/>
        <v>0</v>
      </c>
      <c r="AR1335" s="24">
        <f t="shared" si="290"/>
        <v>2283954.75</v>
      </c>
      <c r="AS1335" s="24" t="str">
        <f t="shared" si="291"/>
        <v>0</v>
      </c>
      <c r="AT1335" s="24">
        <f t="shared" si="292"/>
        <v>2407949.7749999999</v>
      </c>
      <c r="AU1335" s="24">
        <f t="shared" si="293"/>
        <v>267549.97500000009</v>
      </c>
    </row>
    <row r="1336" spans="1:47" x14ac:dyDescent="0.25">
      <c r="A1336" s="28" t="s">
        <v>14008</v>
      </c>
      <c r="B1336" s="28" t="s">
        <v>28</v>
      </c>
      <c r="C1336" s="28" t="s">
        <v>29</v>
      </c>
      <c r="D1336" s="28" t="s">
        <v>30</v>
      </c>
      <c r="E1336" s="28" t="s">
        <v>31</v>
      </c>
      <c r="F1336" s="29">
        <v>44410</v>
      </c>
      <c r="G1336" s="29">
        <v>44896</v>
      </c>
      <c r="H1336" s="28" t="s">
        <v>32</v>
      </c>
      <c r="I1336" s="28" t="s">
        <v>16038</v>
      </c>
      <c r="J1336" s="28" t="s">
        <v>16039</v>
      </c>
      <c r="K1336" s="28" t="s">
        <v>33</v>
      </c>
      <c r="L1336" s="27">
        <v>162690</v>
      </c>
      <c r="M1336" s="27">
        <v>41513.065000000002</v>
      </c>
      <c r="N1336" s="27">
        <v>16767.009999999998</v>
      </c>
      <c r="O1336" s="27">
        <v>0</v>
      </c>
      <c r="P1336" s="27">
        <f t="shared" si="280"/>
        <v>58280.074999999997</v>
      </c>
      <c r="Q1336" s="27">
        <v>0</v>
      </c>
      <c r="R1336" s="27">
        <v>0</v>
      </c>
      <c r="S1336" s="27">
        <v>0</v>
      </c>
      <c r="T1336" s="27">
        <f t="shared" si="281"/>
        <v>0</v>
      </c>
      <c r="U1336" s="27">
        <v>0</v>
      </c>
      <c r="V1336" s="27">
        <f t="shared" si="282"/>
        <v>220970.07500000001</v>
      </c>
      <c r="W1336" s="28" t="s">
        <v>20</v>
      </c>
      <c r="X1336" s="27">
        <v>174078.30000000002</v>
      </c>
      <c r="Y1336" s="27">
        <f t="shared" si="286"/>
        <v>392575.57955000002</v>
      </c>
      <c r="Z1336" s="4" t="str" cm="1">
        <f t="array" ref="Z1336">_xlfn.IFS(YEARFRAC(F1336,G1336)&lt;1,"&lt;1 Year",YEARFRAC(F1336,G1336)&lt;=5,"1-5 Years",YEARFRAC(F1336,G1336)&gt;5,"&gt;5 Years")</f>
        <v>1-5 Years</v>
      </c>
      <c r="AA1336" s="24">
        <f>L1336*(_xlfn.XLOOKUP(K1336,'FX rates'!$A$2:$A$38,'FX rates'!$B$2:$B$38))</f>
        <v>162690</v>
      </c>
      <c r="AB1336" s="24">
        <f>V1336*(_xlfn.XLOOKUP(K1336,'FX rates'!$A$2:$A$38,'FX rates'!$B$2:$B$38))</f>
        <v>220970.07500000001</v>
      </c>
      <c r="AC1336" s="24">
        <f>X1336*(_xlfn.XLOOKUP(W1336,'FX rates'!$A$2:$A$38,'FX rates'!$B$2:$B$38))</f>
        <v>174078.30000000002</v>
      </c>
      <c r="AD1336" s="24">
        <f>Y1336*(_xlfn.XLOOKUP(W1336,'FX rates'!$A$2:$A$38,'FX rates'!$B$2:$B$38))</f>
        <v>392575.57955000002</v>
      </c>
      <c r="AE1336" s="30">
        <f t="shared" si="287"/>
        <v>7.0000000000000104E-2</v>
      </c>
      <c r="AF1336" s="31">
        <f t="shared" si="288"/>
        <v>11388.300000000017</v>
      </c>
      <c r="AG1336" s="23">
        <f t="shared" si="289"/>
        <v>58280.075000000012</v>
      </c>
      <c r="AH1336" s="35">
        <f t="shared" si="283"/>
        <v>1</v>
      </c>
      <c r="AI1336" s="23">
        <f>U1336*(_xlfn.XLOOKUP(K1336,'FX rates'!$A$2:$A$38,'FX rates'!$B$2:$B$38))</f>
        <v>0</v>
      </c>
      <c r="AJ1336" s="23">
        <f>Q1336*(_xlfn.XLOOKUP(K1336,'FX rates'!$A$2:$A$38,'FX rates'!$B$2:$B$38))</f>
        <v>0</v>
      </c>
      <c r="AK1336" s="23">
        <f>R1336*(_xlfn.XLOOKUP(K1336,'FX rates'!$A$2:$A$38,'FX rates'!$B$2:$B$38))</f>
        <v>0</v>
      </c>
      <c r="AM1336" s="4"/>
      <c r="AN1336" s="4"/>
      <c r="AO1336" s="4"/>
      <c r="AP1336" s="32">
        <f t="shared" si="284"/>
        <v>0.25516666666666671</v>
      </c>
      <c r="AQ1336" s="32">
        <f t="shared" si="285"/>
        <v>0</v>
      </c>
      <c r="AR1336" s="24">
        <f t="shared" si="290"/>
        <v>218497.27955000004</v>
      </c>
      <c r="AS1336" s="24" t="str">
        <f t="shared" si="291"/>
        <v>0</v>
      </c>
      <c r="AT1336" s="24">
        <f t="shared" si="292"/>
        <v>353318.02159500006</v>
      </c>
      <c r="AU1336" s="24">
        <f t="shared" si="293"/>
        <v>39257.557954999967</v>
      </c>
    </row>
    <row r="1337" spans="1:47" x14ac:dyDescent="0.25">
      <c r="A1337" s="28" t="s">
        <v>14044</v>
      </c>
      <c r="B1337" s="28" t="s">
        <v>283</v>
      </c>
      <c r="C1337" s="28" t="s">
        <v>284</v>
      </c>
      <c r="D1337" s="28" t="s">
        <v>285</v>
      </c>
      <c r="E1337" s="28" t="s">
        <v>286</v>
      </c>
      <c r="F1337" s="29">
        <v>39678</v>
      </c>
      <c r="G1337" s="29">
        <v>44896</v>
      </c>
      <c r="H1337" s="28" t="s">
        <v>287</v>
      </c>
      <c r="I1337" s="28" t="s">
        <v>16045</v>
      </c>
      <c r="J1337" s="28" t="s">
        <v>16056</v>
      </c>
      <c r="K1337" s="28" t="s">
        <v>288</v>
      </c>
      <c r="L1337" s="27">
        <v>123585.00000000003</v>
      </c>
      <c r="M1337" s="27">
        <v>31328</v>
      </c>
      <c r="N1337" s="27">
        <v>0</v>
      </c>
      <c r="O1337" s="27">
        <v>0</v>
      </c>
      <c r="P1337" s="27">
        <f t="shared" si="280"/>
        <v>31328</v>
      </c>
      <c r="Q1337" s="27">
        <v>0</v>
      </c>
      <c r="R1337" s="27">
        <v>0</v>
      </c>
      <c r="S1337" s="27">
        <v>0</v>
      </c>
      <c r="T1337" s="27">
        <f t="shared" si="281"/>
        <v>0</v>
      </c>
      <c r="U1337" s="27">
        <v>0</v>
      </c>
      <c r="V1337" s="27">
        <f t="shared" si="282"/>
        <v>154913.00000000003</v>
      </c>
      <c r="W1337" s="28" t="s">
        <v>289</v>
      </c>
      <c r="X1337" s="27">
        <v>129764.25000000003</v>
      </c>
      <c r="Y1337" s="27">
        <f t="shared" si="286"/>
        <v>292422.90000000008</v>
      </c>
      <c r="Z1337" s="4" t="str" cm="1">
        <f t="array" ref="Z1337">_xlfn.IFS(YEARFRAC(F1337,G1337)&lt;1,"&lt;1 Year",YEARFRAC(F1337,G1337)&lt;=5,"1-5 Years",YEARFRAC(F1337,G1337)&gt;5,"&gt;5 Years")</f>
        <v>&gt;5 Years</v>
      </c>
      <c r="AA1337" s="24">
        <f>L1337*(_xlfn.XLOOKUP(K1337,'FX rates'!$A$2:$A$38,'FX rates'!$B$2:$B$38))</f>
        <v>123585.00000000003</v>
      </c>
      <c r="AB1337" s="24">
        <f>V1337*(_xlfn.XLOOKUP(K1337,'FX rates'!$A$2:$A$38,'FX rates'!$B$2:$B$38))</f>
        <v>154913.00000000003</v>
      </c>
      <c r="AC1337" s="24">
        <f>X1337*(_xlfn.XLOOKUP(W1337,'FX rates'!$A$2:$A$38,'FX rates'!$B$2:$B$38))</f>
        <v>129764.25000000003</v>
      </c>
      <c r="AD1337" s="24">
        <f>Y1337*(_xlfn.XLOOKUP(W1337,'FX rates'!$A$2:$A$38,'FX rates'!$B$2:$B$38))</f>
        <v>292422.90000000008</v>
      </c>
      <c r="AE1337" s="30">
        <f t="shared" si="287"/>
        <v>4.9999999999999989E-2</v>
      </c>
      <c r="AF1337" s="31">
        <f t="shared" si="288"/>
        <v>6179.25</v>
      </c>
      <c r="AG1337" s="23">
        <f t="shared" si="289"/>
        <v>31328</v>
      </c>
      <c r="AH1337" s="35">
        <f t="shared" si="283"/>
        <v>1</v>
      </c>
      <c r="AI1337" s="23">
        <f>U1337*(_xlfn.XLOOKUP(K1337,'FX rates'!$A$2:$A$38,'FX rates'!$B$2:$B$38))</f>
        <v>0</v>
      </c>
      <c r="AJ1337" s="23">
        <f>Q1337*(_xlfn.XLOOKUP(K1337,'FX rates'!$A$2:$A$38,'FX rates'!$B$2:$B$38))</f>
        <v>0</v>
      </c>
      <c r="AK1337" s="23">
        <f>R1337*(_xlfn.XLOOKUP(K1337,'FX rates'!$A$2:$A$38,'FX rates'!$B$2:$B$38))</f>
        <v>0</v>
      </c>
      <c r="AM1337" s="4"/>
      <c r="AN1337" s="4"/>
      <c r="AO1337" s="4"/>
      <c r="AP1337" s="32">
        <f t="shared" si="284"/>
        <v>0.25349354695149084</v>
      </c>
      <c r="AQ1337" s="32">
        <f t="shared" si="285"/>
        <v>0</v>
      </c>
      <c r="AR1337" s="24">
        <f t="shared" si="290"/>
        <v>162658.65000000005</v>
      </c>
      <c r="AS1337" s="24" t="str">
        <f t="shared" si="291"/>
        <v>0</v>
      </c>
      <c r="AT1337" s="24">
        <f t="shared" si="292"/>
        <v>263180.6100000001</v>
      </c>
      <c r="AU1337" s="24">
        <f t="shared" si="293"/>
        <v>29242.289999999979</v>
      </c>
    </row>
    <row r="1338" spans="1:47" x14ac:dyDescent="0.25">
      <c r="A1338" s="28" t="s">
        <v>14404</v>
      </c>
      <c r="B1338" s="28" t="s">
        <v>2806</v>
      </c>
      <c r="C1338" s="28" t="s">
        <v>2807</v>
      </c>
      <c r="D1338" s="28" t="s">
        <v>2808</v>
      </c>
      <c r="E1338" s="28" t="s">
        <v>2809</v>
      </c>
      <c r="F1338" s="29">
        <v>42240</v>
      </c>
      <c r="G1338" s="29">
        <v>44896</v>
      </c>
      <c r="H1338" s="28" t="s">
        <v>2810</v>
      </c>
      <c r="I1338" s="28" t="s">
        <v>16050</v>
      </c>
      <c r="J1338" s="28" t="s">
        <v>16033</v>
      </c>
      <c r="K1338" s="28" t="s">
        <v>2811</v>
      </c>
      <c r="L1338" s="27">
        <v>219450.00000000006</v>
      </c>
      <c r="M1338" s="27">
        <v>1318130</v>
      </c>
      <c r="N1338" s="27">
        <v>2863369.5</v>
      </c>
      <c r="O1338" s="27">
        <v>0</v>
      </c>
      <c r="P1338" s="27">
        <f t="shared" si="280"/>
        <v>4181499.5</v>
      </c>
      <c r="Q1338" s="27">
        <v>0</v>
      </c>
      <c r="R1338" s="27">
        <v>0</v>
      </c>
      <c r="S1338" s="27">
        <v>0</v>
      </c>
      <c r="T1338" s="27">
        <f t="shared" si="281"/>
        <v>0</v>
      </c>
      <c r="U1338" s="27">
        <v>0</v>
      </c>
      <c r="V1338" s="27">
        <f t="shared" si="282"/>
        <v>4400949.5</v>
      </c>
      <c r="W1338" s="28" t="s">
        <v>2812</v>
      </c>
      <c r="X1338" s="27">
        <v>230422.50000000006</v>
      </c>
      <c r="Y1338" s="27">
        <f t="shared" si="286"/>
        <v>1844881.5</v>
      </c>
      <c r="Z1338" s="4" t="str" cm="1">
        <f t="array" ref="Z1338">_xlfn.IFS(YEARFRAC(F1338,G1338)&lt;1,"&lt;1 Year",YEARFRAC(F1338,G1338)&lt;=5,"1-5 Years",YEARFRAC(F1338,G1338)&gt;5,"&gt;5 Years")</f>
        <v>&gt;5 Years</v>
      </c>
      <c r="AA1338" s="24">
        <f>L1338*(_xlfn.XLOOKUP(K1338,'FX rates'!$A$2:$A$38,'FX rates'!$B$2:$B$38))</f>
        <v>292011.1425165995</v>
      </c>
      <c r="AB1338" s="24">
        <f>V1338*(_xlfn.XLOOKUP(K1338,'FX rates'!$A$2:$A$38,'FX rates'!$B$2:$B$38))</f>
        <v>5856123.4525078917</v>
      </c>
      <c r="AC1338" s="24">
        <f>X1338*(_xlfn.XLOOKUP(W1338,'FX rates'!$A$2:$A$38,'FX rates'!$B$2:$B$38))</f>
        <v>306611.69964242948</v>
      </c>
      <c r="AD1338" s="24">
        <f>Y1338*(_xlfn.XLOOKUP(W1338,'FX rates'!$A$2:$A$38,'FX rates'!$B$2:$B$38))</f>
        <v>2454891.5681145485</v>
      </c>
      <c r="AE1338" s="30">
        <f t="shared" si="287"/>
        <v>0.05</v>
      </c>
      <c r="AF1338" s="31">
        <f t="shared" si="288"/>
        <v>10972.5</v>
      </c>
      <c r="AG1338" s="23">
        <f t="shared" si="289"/>
        <v>5564112.3099912927</v>
      </c>
      <c r="AH1338" s="35">
        <f t="shared" si="283"/>
        <v>1.3306500000756412</v>
      </c>
      <c r="AI1338" s="23">
        <f>U1338*(_xlfn.XLOOKUP(K1338,'FX rates'!$A$2:$A$38,'FX rates'!$B$2:$B$38))</f>
        <v>0</v>
      </c>
      <c r="AJ1338" s="23">
        <f>Q1338*(_xlfn.XLOOKUP(K1338,'FX rates'!$A$2:$A$38,'FX rates'!$B$2:$B$38))</f>
        <v>0</v>
      </c>
      <c r="AK1338" s="23">
        <f>R1338*(_xlfn.XLOOKUP(K1338,'FX rates'!$A$2:$A$38,'FX rates'!$B$2:$B$38))</f>
        <v>0</v>
      </c>
      <c r="AM1338" s="4"/>
      <c r="AN1338" s="4"/>
      <c r="AO1338" s="4"/>
      <c r="AP1338" s="32">
        <f t="shared" si="284"/>
        <v>6.0065162907268155</v>
      </c>
      <c r="AQ1338" s="32">
        <f t="shared" si="285"/>
        <v>0</v>
      </c>
      <c r="AR1338" s="24">
        <f t="shared" si="290"/>
        <v>1614459</v>
      </c>
      <c r="AS1338" s="24" t="str">
        <f t="shared" si="291"/>
        <v>0</v>
      </c>
      <c r="AT1338" s="24">
        <f t="shared" si="292"/>
        <v>2209402.4113030937</v>
      </c>
      <c r="AU1338" s="24">
        <f t="shared" si="293"/>
        <v>245489.1568114548</v>
      </c>
    </row>
    <row r="1339" spans="1:47" x14ac:dyDescent="0.25">
      <c r="A1339" s="28" t="s">
        <v>14405</v>
      </c>
      <c r="B1339" s="28" t="s">
        <v>9191</v>
      </c>
      <c r="C1339" s="28" t="s">
        <v>9192</v>
      </c>
      <c r="D1339" s="28" t="s">
        <v>9193</v>
      </c>
      <c r="E1339" s="28" t="s">
        <v>9194</v>
      </c>
      <c r="F1339" s="29">
        <v>42226</v>
      </c>
      <c r="G1339" s="29">
        <v>44896</v>
      </c>
      <c r="H1339" s="28" t="s">
        <v>9195</v>
      </c>
      <c r="I1339" s="28" t="s">
        <v>16036</v>
      </c>
      <c r="J1339" s="28" t="s">
        <v>16048</v>
      </c>
      <c r="K1339" s="28" t="s">
        <v>9196</v>
      </c>
      <c r="L1339" s="27">
        <v>126786</v>
      </c>
      <c r="M1339" s="27">
        <v>25542.000000000004</v>
      </c>
      <c r="N1339" s="27">
        <v>0</v>
      </c>
      <c r="O1339" s="27">
        <v>0</v>
      </c>
      <c r="P1339" s="27">
        <f t="shared" si="280"/>
        <v>25542.000000000004</v>
      </c>
      <c r="Q1339" s="27">
        <v>0</v>
      </c>
      <c r="R1339" s="27">
        <v>0</v>
      </c>
      <c r="S1339" s="27">
        <v>0</v>
      </c>
      <c r="T1339" s="27">
        <f t="shared" si="281"/>
        <v>0</v>
      </c>
      <c r="U1339" s="27">
        <v>0</v>
      </c>
      <c r="V1339" s="27">
        <f t="shared" si="282"/>
        <v>152328</v>
      </c>
      <c r="W1339" s="28" t="s">
        <v>9197</v>
      </c>
      <c r="X1339" s="27">
        <v>135661.02000000002</v>
      </c>
      <c r="Y1339" s="27">
        <f t="shared" si="286"/>
        <v>298651.98000000004</v>
      </c>
      <c r="Z1339" s="4" t="str" cm="1">
        <f t="array" ref="Z1339">_xlfn.IFS(YEARFRAC(F1339,G1339)&lt;1,"&lt;1 Year",YEARFRAC(F1339,G1339)&lt;=5,"1-5 Years",YEARFRAC(F1339,G1339)&gt;5,"&gt;5 Years")</f>
        <v>&gt;5 Years</v>
      </c>
      <c r="AA1339" s="24">
        <f>L1339*(_xlfn.XLOOKUP(K1339,'FX rates'!$A$2:$A$38,'FX rates'!$B$2:$B$38))</f>
        <v>126786</v>
      </c>
      <c r="AB1339" s="24">
        <f>V1339*(_xlfn.XLOOKUP(K1339,'FX rates'!$A$2:$A$38,'FX rates'!$B$2:$B$38))</f>
        <v>152328</v>
      </c>
      <c r="AC1339" s="24">
        <f>X1339*(_xlfn.XLOOKUP(W1339,'FX rates'!$A$2:$A$38,'FX rates'!$B$2:$B$38))</f>
        <v>135661.02000000002</v>
      </c>
      <c r="AD1339" s="24">
        <f>Y1339*(_xlfn.XLOOKUP(W1339,'FX rates'!$A$2:$A$38,'FX rates'!$B$2:$B$38))</f>
        <v>298651.98000000004</v>
      </c>
      <c r="AE1339" s="30">
        <f t="shared" si="287"/>
        <v>7.0000000000000145E-2</v>
      </c>
      <c r="AF1339" s="31">
        <f t="shared" si="288"/>
        <v>8875.0200000000186</v>
      </c>
      <c r="AG1339" s="23">
        <f t="shared" si="289"/>
        <v>25542</v>
      </c>
      <c r="AH1339" s="35">
        <f t="shared" si="283"/>
        <v>1</v>
      </c>
      <c r="AI1339" s="23">
        <f>U1339*(_xlfn.XLOOKUP(K1339,'FX rates'!$A$2:$A$38,'FX rates'!$B$2:$B$38))</f>
        <v>0</v>
      </c>
      <c r="AJ1339" s="23">
        <f>Q1339*(_xlfn.XLOOKUP(K1339,'FX rates'!$A$2:$A$38,'FX rates'!$B$2:$B$38))</f>
        <v>0</v>
      </c>
      <c r="AK1339" s="23">
        <f>R1339*(_xlfn.XLOOKUP(K1339,'FX rates'!$A$2:$A$38,'FX rates'!$B$2:$B$38))</f>
        <v>0</v>
      </c>
      <c r="AM1339" s="4"/>
      <c r="AN1339" s="4"/>
      <c r="AO1339" s="4"/>
      <c r="AP1339" s="32">
        <f t="shared" si="284"/>
        <v>0.20145757418011456</v>
      </c>
      <c r="AQ1339" s="32">
        <f t="shared" si="285"/>
        <v>0</v>
      </c>
      <c r="AR1339" s="24">
        <f t="shared" si="290"/>
        <v>162990.96000000002</v>
      </c>
      <c r="AS1339" s="24" t="str">
        <f t="shared" si="291"/>
        <v>0</v>
      </c>
      <c r="AT1339" s="24">
        <f t="shared" si="292"/>
        <v>268786.78200000006</v>
      </c>
      <c r="AU1339" s="24">
        <f t="shared" si="293"/>
        <v>29865.197999999975</v>
      </c>
    </row>
    <row r="1340" spans="1:47" x14ac:dyDescent="0.25">
      <c r="A1340" s="28" t="s">
        <v>14406</v>
      </c>
      <c r="B1340" s="28" t="s">
        <v>2820</v>
      </c>
      <c r="C1340" s="28" t="s">
        <v>2821</v>
      </c>
      <c r="D1340" s="28" t="s">
        <v>2822</v>
      </c>
      <c r="E1340" s="28" t="s">
        <v>2823</v>
      </c>
      <c r="F1340" s="29">
        <v>42226</v>
      </c>
      <c r="G1340" s="29">
        <v>44896</v>
      </c>
      <c r="H1340" s="28" t="s">
        <v>2824</v>
      </c>
      <c r="I1340" s="28" t="s">
        <v>16052</v>
      </c>
      <c r="J1340" s="28" t="s">
        <v>16032</v>
      </c>
      <c r="K1340" s="28" t="s">
        <v>2825</v>
      </c>
      <c r="L1340" s="27">
        <v>217745.00000000006</v>
      </c>
      <c r="M1340" s="27">
        <v>199287.00000000003</v>
      </c>
      <c r="N1340" s="27">
        <v>63249.999999999993</v>
      </c>
      <c r="O1340" s="27">
        <v>0</v>
      </c>
      <c r="P1340" s="27">
        <f t="shared" si="280"/>
        <v>262537</v>
      </c>
      <c r="Q1340" s="27">
        <v>0</v>
      </c>
      <c r="R1340" s="27">
        <v>0</v>
      </c>
      <c r="S1340" s="27">
        <v>0</v>
      </c>
      <c r="T1340" s="27">
        <f t="shared" si="281"/>
        <v>0</v>
      </c>
      <c r="U1340" s="27">
        <v>0</v>
      </c>
      <c r="V1340" s="27">
        <f t="shared" si="282"/>
        <v>480282.00000000006</v>
      </c>
      <c r="W1340" s="28" t="s">
        <v>2826</v>
      </c>
      <c r="X1340" s="27">
        <v>239519.50000000009</v>
      </c>
      <c r="Y1340" s="27">
        <f t="shared" si="286"/>
        <v>698254.70000000019</v>
      </c>
      <c r="Z1340" s="4" t="str" cm="1">
        <f t="array" ref="Z1340">_xlfn.IFS(YEARFRAC(F1340,G1340)&lt;1,"&lt;1 Year",YEARFRAC(F1340,G1340)&lt;=5,"1-5 Years",YEARFRAC(F1340,G1340)&gt;5,"&gt;5 Years")</f>
        <v>&gt;5 Years</v>
      </c>
      <c r="AA1340" s="24">
        <f>L1340*(_xlfn.XLOOKUP(K1340,'FX rates'!$A$2:$A$38,'FX rates'!$B$2:$B$38))</f>
        <v>217745.00000000006</v>
      </c>
      <c r="AB1340" s="24">
        <f>V1340*(_xlfn.XLOOKUP(K1340,'FX rates'!$A$2:$A$38,'FX rates'!$B$2:$B$38))</f>
        <v>480282.00000000006</v>
      </c>
      <c r="AC1340" s="24">
        <f>X1340*(_xlfn.XLOOKUP(W1340,'FX rates'!$A$2:$A$38,'FX rates'!$B$2:$B$38))</f>
        <v>239519.50000000009</v>
      </c>
      <c r="AD1340" s="24">
        <f>Y1340*(_xlfn.XLOOKUP(W1340,'FX rates'!$A$2:$A$38,'FX rates'!$B$2:$B$38))</f>
        <v>698254.70000000019</v>
      </c>
      <c r="AE1340" s="30">
        <f t="shared" si="287"/>
        <v>0.1000000000000001</v>
      </c>
      <c r="AF1340" s="31">
        <f t="shared" si="288"/>
        <v>21774.500000000029</v>
      </c>
      <c r="AG1340" s="23">
        <f t="shared" si="289"/>
        <v>262537</v>
      </c>
      <c r="AH1340" s="35">
        <f t="shared" si="283"/>
        <v>1</v>
      </c>
      <c r="AI1340" s="23">
        <f>U1340*(_xlfn.XLOOKUP(K1340,'FX rates'!$A$2:$A$38,'FX rates'!$B$2:$B$38))</f>
        <v>0</v>
      </c>
      <c r="AJ1340" s="23">
        <f>Q1340*(_xlfn.XLOOKUP(K1340,'FX rates'!$A$2:$A$38,'FX rates'!$B$2:$B$38))</f>
        <v>0</v>
      </c>
      <c r="AK1340" s="23">
        <f>R1340*(_xlfn.XLOOKUP(K1340,'FX rates'!$A$2:$A$38,'FX rates'!$B$2:$B$38))</f>
        <v>0</v>
      </c>
      <c r="AM1340" s="4"/>
      <c r="AN1340" s="4"/>
      <c r="AO1340" s="4"/>
      <c r="AP1340" s="32">
        <f t="shared" si="284"/>
        <v>0.91523111896943665</v>
      </c>
      <c r="AQ1340" s="32">
        <f t="shared" si="285"/>
        <v>0</v>
      </c>
      <c r="AR1340" s="24">
        <f t="shared" si="290"/>
        <v>458735.20000000013</v>
      </c>
      <c r="AS1340" s="24" t="str">
        <f t="shared" si="291"/>
        <v>0</v>
      </c>
      <c r="AT1340" s="24">
        <f t="shared" si="292"/>
        <v>628429.23000000021</v>
      </c>
      <c r="AU1340" s="24">
        <f t="shared" si="293"/>
        <v>69825.469999999972</v>
      </c>
    </row>
    <row r="1341" spans="1:47" x14ac:dyDescent="0.25">
      <c r="A1341" s="28" t="s">
        <v>14407</v>
      </c>
      <c r="B1341" s="28" t="s">
        <v>2827</v>
      </c>
      <c r="C1341" s="28" t="s">
        <v>2828</v>
      </c>
      <c r="D1341" s="28" t="s">
        <v>2829</v>
      </c>
      <c r="E1341" s="28" t="s">
        <v>2830</v>
      </c>
      <c r="F1341" s="29">
        <v>42254</v>
      </c>
      <c r="G1341" s="29">
        <v>44896</v>
      </c>
      <c r="H1341" s="28" t="s">
        <v>2831</v>
      </c>
      <c r="I1341" s="28" t="s">
        <v>16049</v>
      </c>
      <c r="J1341" s="28" t="s">
        <v>16057</v>
      </c>
      <c r="K1341" s="28" t="s">
        <v>2832</v>
      </c>
      <c r="L1341" s="27">
        <v>122210.00000000001</v>
      </c>
      <c r="M1341" s="27">
        <v>14025</v>
      </c>
      <c r="N1341" s="27">
        <v>5450</v>
      </c>
      <c r="O1341" s="27">
        <v>0</v>
      </c>
      <c r="P1341" s="27">
        <f t="shared" si="280"/>
        <v>19475</v>
      </c>
      <c r="Q1341" s="27">
        <v>0</v>
      </c>
      <c r="R1341" s="27">
        <v>0</v>
      </c>
      <c r="S1341" s="27">
        <v>0</v>
      </c>
      <c r="T1341" s="27">
        <f t="shared" si="281"/>
        <v>0</v>
      </c>
      <c r="U1341" s="27">
        <v>0</v>
      </c>
      <c r="V1341" s="27">
        <f t="shared" si="282"/>
        <v>141685</v>
      </c>
      <c r="W1341" s="28" t="s">
        <v>2833</v>
      </c>
      <c r="X1341" s="27">
        <v>128320.50000000001</v>
      </c>
      <c r="Y1341" s="27">
        <f t="shared" si="286"/>
        <v>271367.25000000006</v>
      </c>
      <c r="Z1341" s="4" t="str" cm="1">
        <f t="array" ref="Z1341">_xlfn.IFS(YEARFRAC(F1341,G1341)&lt;1,"&lt;1 Year",YEARFRAC(F1341,G1341)&lt;=5,"1-5 Years",YEARFRAC(F1341,G1341)&gt;5,"&gt;5 Years")</f>
        <v>&gt;5 Years</v>
      </c>
      <c r="AA1341" s="24">
        <f>L1341*(_xlfn.XLOOKUP(K1341,'FX rates'!$A$2:$A$38,'FX rates'!$B$2:$B$38))</f>
        <v>122210.00000000001</v>
      </c>
      <c r="AB1341" s="24">
        <f>V1341*(_xlfn.XLOOKUP(K1341,'FX rates'!$A$2:$A$38,'FX rates'!$B$2:$B$38))</f>
        <v>141685</v>
      </c>
      <c r="AC1341" s="24">
        <f>X1341*(_xlfn.XLOOKUP(W1341,'FX rates'!$A$2:$A$38,'FX rates'!$B$2:$B$38))</f>
        <v>128320.50000000001</v>
      </c>
      <c r="AD1341" s="24">
        <f>Y1341*(_xlfn.XLOOKUP(W1341,'FX rates'!$A$2:$A$38,'FX rates'!$B$2:$B$38))</f>
        <v>271367.25000000006</v>
      </c>
      <c r="AE1341" s="30">
        <f t="shared" si="287"/>
        <v>4.9999999999999996E-2</v>
      </c>
      <c r="AF1341" s="31">
        <f t="shared" si="288"/>
        <v>6110.5</v>
      </c>
      <c r="AG1341" s="23">
        <f t="shared" si="289"/>
        <v>19474.999999999985</v>
      </c>
      <c r="AH1341" s="35">
        <f t="shared" si="283"/>
        <v>1</v>
      </c>
      <c r="AI1341" s="23">
        <f>U1341*(_xlfn.XLOOKUP(K1341,'FX rates'!$A$2:$A$38,'FX rates'!$B$2:$B$38))</f>
        <v>0</v>
      </c>
      <c r="AJ1341" s="23">
        <f>Q1341*(_xlfn.XLOOKUP(K1341,'FX rates'!$A$2:$A$38,'FX rates'!$B$2:$B$38))</f>
        <v>0</v>
      </c>
      <c r="AK1341" s="23">
        <f>R1341*(_xlfn.XLOOKUP(K1341,'FX rates'!$A$2:$A$38,'FX rates'!$B$2:$B$38))</f>
        <v>0</v>
      </c>
      <c r="AM1341" s="4"/>
      <c r="AN1341" s="4"/>
      <c r="AO1341" s="4"/>
      <c r="AP1341" s="32">
        <f t="shared" si="284"/>
        <v>0.11476147614761474</v>
      </c>
      <c r="AQ1341" s="32">
        <f t="shared" si="285"/>
        <v>0</v>
      </c>
      <c r="AR1341" s="24">
        <f t="shared" si="290"/>
        <v>143046.75000000003</v>
      </c>
      <c r="AS1341" s="24" t="str">
        <f t="shared" si="291"/>
        <v>0</v>
      </c>
      <c r="AT1341" s="24">
        <f t="shared" si="292"/>
        <v>244230.52500000005</v>
      </c>
      <c r="AU1341" s="24">
        <f t="shared" si="293"/>
        <v>27136.725000000006</v>
      </c>
    </row>
    <row r="1342" spans="1:47" x14ac:dyDescent="0.25">
      <c r="A1342" s="28" t="s">
        <v>14408</v>
      </c>
      <c r="B1342" s="28" t="s">
        <v>2834</v>
      </c>
      <c r="C1342" s="28" t="s">
        <v>2835</v>
      </c>
      <c r="D1342" s="28" t="s">
        <v>2836</v>
      </c>
      <c r="E1342" s="28" t="s">
        <v>2837</v>
      </c>
      <c r="F1342" s="29">
        <v>42254</v>
      </c>
      <c r="G1342" s="29">
        <v>44896</v>
      </c>
      <c r="H1342" s="28" t="s">
        <v>2838</v>
      </c>
      <c r="I1342" s="28" t="s">
        <v>16032</v>
      </c>
      <c r="J1342" s="28" t="s">
        <v>16032</v>
      </c>
      <c r="K1342" s="28" t="s">
        <v>2839</v>
      </c>
      <c r="L1342" s="27">
        <v>121000.00000000003</v>
      </c>
      <c r="M1342" s="27">
        <v>42075.000000000007</v>
      </c>
      <c r="N1342" s="27">
        <v>0</v>
      </c>
      <c r="O1342" s="27">
        <v>0</v>
      </c>
      <c r="P1342" s="27">
        <f t="shared" si="280"/>
        <v>42075.000000000007</v>
      </c>
      <c r="Q1342" s="27">
        <v>0</v>
      </c>
      <c r="R1342" s="27">
        <v>0</v>
      </c>
      <c r="S1342" s="27">
        <v>0</v>
      </c>
      <c r="T1342" s="27">
        <f t="shared" si="281"/>
        <v>0</v>
      </c>
      <c r="U1342" s="27">
        <v>0</v>
      </c>
      <c r="V1342" s="27">
        <f t="shared" si="282"/>
        <v>163075.00000000003</v>
      </c>
      <c r="W1342" s="28" t="s">
        <v>2840</v>
      </c>
      <c r="X1342" s="27">
        <v>137940.00000000006</v>
      </c>
      <c r="Y1342" s="27">
        <f t="shared" si="286"/>
        <v>323845.50000000012</v>
      </c>
      <c r="Z1342" s="4" t="str" cm="1">
        <f t="array" ref="Z1342">_xlfn.IFS(YEARFRAC(F1342,G1342)&lt;1,"&lt;1 Year",YEARFRAC(F1342,G1342)&lt;=5,"1-5 Years",YEARFRAC(F1342,G1342)&gt;5,"&gt;5 Years")</f>
        <v>&gt;5 Years</v>
      </c>
      <c r="AA1342" s="24">
        <f>L1342*(_xlfn.XLOOKUP(K1342,'FX rates'!$A$2:$A$38,'FX rates'!$B$2:$B$38))</f>
        <v>121000.00000000003</v>
      </c>
      <c r="AB1342" s="24">
        <f>V1342*(_xlfn.XLOOKUP(K1342,'FX rates'!$A$2:$A$38,'FX rates'!$B$2:$B$38))</f>
        <v>163075.00000000003</v>
      </c>
      <c r="AC1342" s="24">
        <f>X1342*(_xlfn.XLOOKUP(W1342,'FX rates'!$A$2:$A$38,'FX rates'!$B$2:$B$38))</f>
        <v>137940.00000000006</v>
      </c>
      <c r="AD1342" s="24">
        <f>Y1342*(_xlfn.XLOOKUP(W1342,'FX rates'!$A$2:$A$38,'FX rates'!$B$2:$B$38))</f>
        <v>323845.50000000012</v>
      </c>
      <c r="AE1342" s="30">
        <f t="shared" si="287"/>
        <v>0.14000000000000021</v>
      </c>
      <c r="AF1342" s="31">
        <f t="shared" si="288"/>
        <v>16940.000000000029</v>
      </c>
      <c r="AG1342" s="23">
        <f t="shared" si="289"/>
        <v>42075</v>
      </c>
      <c r="AH1342" s="35">
        <f t="shared" si="283"/>
        <v>1</v>
      </c>
      <c r="AI1342" s="23">
        <f>U1342*(_xlfn.XLOOKUP(K1342,'FX rates'!$A$2:$A$38,'FX rates'!$B$2:$B$38))</f>
        <v>0</v>
      </c>
      <c r="AJ1342" s="23">
        <f>Q1342*(_xlfn.XLOOKUP(K1342,'FX rates'!$A$2:$A$38,'FX rates'!$B$2:$B$38))</f>
        <v>0</v>
      </c>
      <c r="AK1342" s="23">
        <f>R1342*(_xlfn.XLOOKUP(K1342,'FX rates'!$A$2:$A$38,'FX rates'!$B$2:$B$38))</f>
        <v>0</v>
      </c>
      <c r="AM1342" s="4"/>
      <c r="AN1342" s="4"/>
      <c r="AO1342" s="4"/>
      <c r="AP1342" s="32">
        <f t="shared" si="284"/>
        <v>0.34772727272727272</v>
      </c>
      <c r="AQ1342" s="32">
        <f t="shared" si="285"/>
        <v>0</v>
      </c>
      <c r="AR1342" s="24">
        <f t="shared" si="290"/>
        <v>185905.50000000006</v>
      </c>
      <c r="AS1342" s="24" t="str">
        <f t="shared" si="291"/>
        <v>0</v>
      </c>
      <c r="AT1342" s="24">
        <f t="shared" si="292"/>
        <v>291460.95000000013</v>
      </c>
      <c r="AU1342" s="24">
        <f t="shared" si="293"/>
        <v>32384.549999999988</v>
      </c>
    </row>
    <row r="1343" spans="1:47" x14ac:dyDescent="0.25">
      <c r="A1343" s="28" t="s">
        <v>14409</v>
      </c>
      <c r="B1343" s="28" t="s">
        <v>11019</v>
      </c>
      <c r="C1343" s="28" t="s">
        <v>11020</v>
      </c>
      <c r="D1343" s="28" t="s">
        <v>11021</v>
      </c>
      <c r="E1343" s="28" t="s">
        <v>11022</v>
      </c>
      <c r="F1343" s="29">
        <v>42261</v>
      </c>
      <c r="G1343" s="29">
        <v>44896</v>
      </c>
      <c r="H1343" s="28" t="s">
        <v>11023</v>
      </c>
      <c r="I1343" s="28" t="s">
        <v>16033</v>
      </c>
      <c r="J1343" s="28" t="s">
        <v>16039</v>
      </c>
      <c r="K1343" s="28" t="s">
        <v>11024</v>
      </c>
      <c r="L1343" s="27">
        <v>117746.47500000002</v>
      </c>
      <c r="M1343" s="27">
        <v>15840</v>
      </c>
      <c r="N1343" s="27">
        <v>0</v>
      </c>
      <c r="O1343" s="27">
        <v>0</v>
      </c>
      <c r="P1343" s="27">
        <f t="shared" si="280"/>
        <v>15840</v>
      </c>
      <c r="Q1343" s="27">
        <v>0</v>
      </c>
      <c r="R1343" s="27">
        <v>0</v>
      </c>
      <c r="S1343" s="27">
        <v>0</v>
      </c>
      <c r="T1343" s="27">
        <f t="shared" si="281"/>
        <v>0</v>
      </c>
      <c r="U1343" s="27">
        <v>0</v>
      </c>
      <c r="V1343" s="27">
        <f t="shared" si="282"/>
        <v>133586.47500000003</v>
      </c>
      <c r="W1343" s="28" t="s">
        <v>11025</v>
      </c>
      <c r="X1343" s="27">
        <v>125988.72825000003</v>
      </c>
      <c r="Y1343" s="27">
        <f t="shared" si="286"/>
        <v>268926.25650000008</v>
      </c>
      <c r="Z1343" s="4" t="str" cm="1">
        <f t="array" ref="Z1343">_xlfn.IFS(YEARFRAC(F1343,G1343)&lt;1,"&lt;1 Year",YEARFRAC(F1343,G1343)&lt;=5,"1-5 Years",YEARFRAC(F1343,G1343)&gt;5,"&gt;5 Years")</f>
        <v>&gt;5 Years</v>
      </c>
      <c r="AA1343" s="24">
        <f>L1343*(_xlfn.XLOOKUP(K1343,'FX rates'!$A$2:$A$38,'FX rates'!$B$2:$B$38))</f>
        <v>117746.47500000002</v>
      </c>
      <c r="AB1343" s="24">
        <f>V1343*(_xlfn.XLOOKUP(K1343,'FX rates'!$A$2:$A$38,'FX rates'!$B$2:$B$38))</f>
        <v>133586.47500000003</v>
      </c>
      <c r="AC1343" s="24">
        <f>X1343*(_xlfn.XLOOKUP(W1343,'FX rates'!$A$2:$A$38,'FX rates'!$B$2:$B$38))</f>
        <v>125988.72825000003</v>
      </c>
      <c r="AD1343" s="24">
        <f>Y1343*(_xlfn.XLOOKUP(W1343,'FX rates'!$A$2:$A$38,'FX rates'!$B$2:$B$38))</f>
        <v>268926.25650000008</v>
      </c>
      <c r="AE1343" s="30">
        <f t="shared" si="287"/>
        <v>7.0000000000000062E-2</v>
      </c>
      <c r="AF1343" s="31">
        <f t="shared" si="288"/>
        <v>8242.2532500000088</v>
      </c>
      <c r="AG1343" s="23">
        <f t="shared" si="289"/>
        <v>15840.000000000015</v>
      </c>
      <c r="AH1343" s="35">
        <f t="shared" si="283"/>
        <v>1</v>
      </c>
      <c r="AI1343" s="23">
        <f>U1343*(_xlfn.XLOOKUP(K1343,'FX rates'!$A$2:$A$38,'FX rates'!$B$2:$B$38))</f>
        <v>0</v>
      </c>
      <c r="AJ1343" s="23">
        <f>Q1343*(_xlfn.XLOOKUP(K1343,'FX rates'!$A$2:$A$38,'FX rates'!$B$2:$B$38))</f>
        <v>0</v>
      </c>
      <c r="AK1343" s="23">
        <f>R1343*(_xlfn.XLOOKUP(K1343,'FX rates'!$A$2:$A$38,'FX rates'!$B$2:$B$38))</f>
        <v>0</v>
      </c>
      <c r="AM1343" s="4"/>
      <c r="AN1343" s="4"/>
      <c r="AO1343" s="4"/>
      <c r="AP1343" s="32">
        <f t="shared" si="284"/>
        <v>0.13452632021468156</v>
      </c>
      <c r="AQ1343" s="32">
        <f t="shared" si="285"/>
        <v>0</v>
      </c>
      <c r="AR1343" s="24">
        <f t="shared" si="290"/>
        <v>142937.52825000003</v>
      </c>
      <c r="AS1343" s="24" t="str">
        <f t="shared" si="291"/>
        <v>0</v>
      </c>
      <c r="AT1343" s="24">
        <f t="shared" si="292"/>
        <v>242033.63085000007</v>
      </c>
      <c r="AU1343" s="24">
        <f t="shared" si="293"/>
        <v>26892.625650000002</v>
      </c>
    </row>
    <row r="1344" spans="1:47" x14ac:dyDescent="0.25">
      <c r="A1344" s="28" t="s">
        <v>14410</v>
      </c>
      <c r="B1344" s="28" t="s">
        <v>2848</v>
      </c>
      <c r="C1344" s="28" t="s">
        <v>2849</v>
      </c>
      <c r="D1344" s="28" t="s">
        <v>2850</v>
      </c>
      <c r="E1344" s="28" t="s">
        <v>2851</v>
      </c>
      <c r="F1344" s="29">
        <v>42254</v>
      </c>
      <c r="G1344" s="29">
        <v>44896</v>
      </c>
      <c r="H1344" s="28" t="s">
        <v>2852</v>
      </c>
      <c r="I1344" s="28" t="s">
        <v>16043</v>
      </c>
      <c r="J1344" s="28" t="s">
        <v>16055</v>
      </c>
      <c r="K1344" s="28" t="s">
        <v>2853</v>
      </c>
      <c r="L1344" s="27">
        <v>174933.00000000003</v>
      </c>
      <c r="M1344" s="27">
        <v>122375</v>
      </c>
      <c r="N1344" s="27">
        <v>164045</v>
      </c>
      <c r="O1344" s="27">
        <v>0</v>
      </c>
      <c r="P1344" s="27">
        <f t="shared" si="280"/>
        <v>286420</v>
      </c>
      <c r="Q1344" s="27">
        <v>0</v>
      </c>
      <c r="R1344" s="27">
        <v>0</v>
      </c>
      <c r="S1344" s="27">
        <v>0</v>
      </c>
      <c r="T1344" s="27">
        <f t="shared" si="281"/>
        <v>0</v>
      </c>
      <c r="U1344" s="27">
        <v>0</v>
      </c>
      <c r="V1344" s="27">
        <f t="shared" si="282"/>
        <v>461353</v>
      </c>
      <c r="W1344" s="28" t="s">
        <v>2854</v>
      </c>
      <c r="X1344" s="27">
        <v>185428.98000000004</v>
      </c>
      <c r="Y1344" s="27">
        <f t="shared" si="286"/>
        <v>500575.46000000008</v>
      </c>
      <c r="Z1344" s="4" t="str" cm="1">
        <f t="array" ref="Z1344">_xlfn.IFS(YEARFRAC(F1344,G1344)&lt;1,"&lt;1 Year",YEARFRAC(F1344,G1344)&lt;=5,"1-5 Years",YEARFRAC(F1344,G1344)&gt;5,"&gt;5 Years")</f>
        <v>&gt;5 Years</v>
      </c>
      <c r="AA1344" s="24">
        <f>L1344*(_xlfn.XLOOKUP(K1344,'FX rates'!$A$2:$A$38,'FX rates'!$B$2:$B$38))</f>
        <v>174933.00000000003</v>
      </c>
      <c r="AB1344" s="24">
        <f>V1344*(_xlfn.XLOOKUP(K1344,'FX rates'!$A$2:$A$38,'FX rates'!$B$2:$B$38))</f>
        <v>461353</v>
      </c>
      <c r="AC1344" s="24">
        <f>X1344*(_xlfn.XLOOKUP(W1344,'FX rates'!$A$2:$A$38,'FX rates'!$B$2:$B$38))</f>
        <v>185428.98000000004</v>
      </c>
      <c r="AD1344" s="24">
        <f>Y1344*(_xlfn.XLOOKUP(W1344,'FX rates'!$A$2:$A$38,'FX rates'!$B$2:$B$38))</f>
        <v>500575.46000000008</v>
      </c>
      <c r="AE1344" s="30">
        <f t="shared" si="287"/>
        <v>6.0000000000000053E-2</v>
      </c>
      <c r="AF1344" s="31">
        <f t="shared" si="288"/>
        <v>10495.98000000001</v>
      </c>
      <c r="AG1344" s="23">
        <f t="shared" si="289"/>
        <v>286420</v>
      </c>
      <c r="AH1344" s="35">
        <f t="shared" si="283"/>
        <v>1</v>
      </c>
      <c r="AI1344" s="23">
        <f>U1344*(_xlfn.XLOOKUP(K1344,'FX rates'!$A$2:$A$38,'FX rates'!$B$2:$B$38))</f>
        <v>0</v>
      </c>
      <c r="AJ1344" s="23">
        <f>Q1344*(_xlfn.XLOOKUP(K1344,'FX rates'!$A$2:$A$38,'FX rates'!$B$2:$B$38))</f>
        <v>0</v>
      </c>
      <c r="AK1344" s="23">
        <f>R1344*(_xlfn.XLOOKUP(K1344,'FX rates'!$A$2:$A$38,'FX rates'!$B$2:$B$38))</f>
        <v>0</v>
      </c>
      <c r="AM1344" s="4"/>
      <c r="AN1344" s="4"/>
      <c r="AO1344" s="4"/>
      <c r="AP1344" s="32">
        <f t="shared" si="284"/>
        <v>0.69955354335659925</v>
      </c>
      <c r="AQ1344" s="32">
        <f t="shared" si="285"/>
        <v>0</v>
      </c>
      <c r="AR1344" s="24">
        <f t="shared" si="290"/>
        <v>315146.48000000004</v>
      </c>
      <c r="AS1344" s="24" t="str">
        <f t="shared" si="291"/>
        <v>0</v>
      </c>
      <c r="AT1344" s="24">
        <f t="shared" si="292"/>
        <v>450517.91400000011</v>
      </c>
      <c r="AU1344" s="24">
        <f t="shared" si="293"/>
        <v>50057.545999999973</v>
      </c>
    </row>
    <row r="1345" spans="1:47" x14ac:dyDescent="0.25">
      <c r="A1345" s="28" t="s">
        <v>14411</v>
      </c>
      <c r="B1345" s="28" t="s">
        <v>2855</v>
      </c>
      <c r="C1345" s="28" t="s">
        <v>2856</v>
      </c>
      <c r="D1345" s="28" t="s">
        <v>2857</v>
      </c>
      <c r="E1345" s="28" t="s">
        <v>2858</v>
      </c>
      <c r="F1345" s="29">
        <v>42261</v>
      </c>
      <c r="G1345" s="29">
        <v>44896</v>
      </c>
      <c r="H1345" s="28" t="s">
        <v>2859</v>
      </c>
      <c r="I1345" s="28" t="s">
        <v>16047</v>
      </c>
      <c r="J1345" s="28" t="s">
        <v>16054</v>
      </c>
      <c r="K1345" s="28" t="s">
        <v>2860</v>
      </c>
      <c r="L1345" s="27">
        <v>161865</v>
      </c>
      <c r="M1345" s="27">
        <v>108900.00000000001</v>
      </c>
      <c r="N1345" s="27">
        <v>212800.00000000003</v>
      </c>
      <c r="O1345" s="27">
        <v>0</v>
      </c>
      <c r="P1345" s="27">
        <f t="shared" si="280"/>
        <v>321700.00000000006</v>
      </c>
      <c r="Q1345" s="27">
        <v>0</v>
      </c>
      <c r="R1345" s="27">
        <v>0</v>
      </c>
      <c r="S1345" s="27">
        <v>0</v>
      </c>
      <c r="T1345" s="27">
        <f t="shared" si="281"/>
        <v>0</v>
      </c>
      <c r="U1345" s="27">
        <v>0</v>
      </c>
      <c r="V1345" s="27">
        <f t="shared" si="282"/>
        <v>483565.00000000006</v>
      </c>
      <c r="W1345" s="28" t="s">
        <v>2861</v>
      </c>
      <c r="X1345" s="27">
        <v>174814.2</v>
      </c>
      <c r="Y1345" s="27">
        <f t="shared" si="286"/>
        <v>467240.4</v>
      </c>
      <c r="Z1345" s="4" t="str" cm="1">
        <f t="array" ref="Z1345">_xlfn.IFS(YEARFRAC(F1345,G1345)&lt;1,"&lt;1 Year",YEARFRAC(F1345,G1345)&lt;=5,"1-5 Years",YEARFRAC(F1345,G1345)&gt;5,"&gt;5 Years")</f>
        <v>&gt;5 Years</v>
      </c>
      <c r="AA1345" s="24">
        <f>L1345*(_xlfn.XLOOKUP(K1345,'FX rates'!$A$2:$A$38,'FX rates'!$B$2:$B$38))</f>
        <v>161865</v>
      </c>
      <c r="AB1345" s="24">
        <f>V1345*(_xlfn.XLOOKUP(K1345,'FX rates'!$A$2:$A$38,'FX rates'!$B$2:$B$38))</f>
        <v>483565.00000000006</v>
      </c>
      <c r="AC1345" s="24">
        <f>X1345*(_xlfn.XLOOKUP(W1345,'FX rates'!$A$2:$A$38,'FX rates'!$B$2:$B$38))</f>
        <v>174814.2</v>
      </c>
      <c r="AD1345" s="24">
        <f>Y1345*(_xlfn.XLOOKUP(W1345,'FX rates'!$A$2:$A$38,'FX rates'!$B$2:$B$38))</f>
        <v>467240.4</v>
      </c>
      <c r="AE1345" s="30">
        <f t="shared" si="287"/>
        <v>8.0000000000000071E-2</v>
      </c>
      <c r="AF1345" s="31">
        <f t="shared" si="288"/>
        <v>12949.200000000012</v>
      </c>
      <c r="AG1345" s="23">
        <f t="shared" si="289"/>
        <v>321700.00000000006</v>
      </c>
      <c r="AH1345" s="35">
        <f t="shared" si="283"/>
        <v>1</v>
      </c>
      <c r="AI1345" s="23">
        <f>U1345*(_xlfn.XLOOKUP(K1345,'FX rates'!$A$2:$A$38,'FX rates'!$B$2:$B$38))</f>
        <v>0</v>
      </c>
      <c r="AJ1345" s="23">
        <f>Q1345*(_xlfn.XLOOKUP(K1345,'FX rates'!$A$2:$A$38,'FX rates'!$B$2:$B$38))</f>
        <v>0</v>
      </c>
      <c r="AK1345" s="23">
        <f>R1345*(_xlfn.XLOOKUP(K1345,'FX rates'!$A$2:$A$38,'FX rates'!$B$2:$B$38))</f>
        <v>0</v>
      </c>
      <c r="AM1345" s="4"/>
      <c r="AN1345" s="4"/>
      <c r="AO1345" s="4"/>
      <c r="AP1345" s="32">
        <f t="shared" si="284"/>
        <v>0.67278287461773711</v>
      </c>
      <c r="AQ1345" s="32">
        <f t="shared" si="285"/>
        <v>0</v>
      </c>
      <c r="AR1345" s="24">
        <f t="shared" si="290"/>
        <v>292426.2</v>
      </c>
      <c r="AS1345" s="24" t="str">
        <f t="shared" si="291"/>
        <v>0</v>
      </c>
      <c r="AT1345" s="24">
        <f t="shared" si="292"/>
        <v>420516.36000000004</v>
      </c>
      <c r="AU1345" s="24">
        <f t="shared" si="293"/>
        <v>46724.039999999979</v>
      </c>
    </row>
    <row r="1346" spans="1:47" x14ac:dyDescent="0.25">
      <c r="A1346" s="28" t="s">
        <v>14412</v>
      </c>
      <c r="B1346" s="28" t="s">
        <v>2862</v>
      </c>
      <c r="C1346" s="28" t="s">
        <v>2863</v>
      </c>
      <c r="D1346" s="28" t="s">
        <v>2864</v>
      </c>
      <c r="E1346" s="28" t="s">
        <v>2865</v>
      </c>
      <c r="F1346" s="29">
        <v>42277</v>
      </c>
      <c r="G1346" s="29">
        <v>44896</v>
      </c>
      <c r="H1346" s="28" t="s">
        <v>2866</v>
      </c>
      <c r="I1346" s="28" t="s">
        <v>16045</v>
      </c>
      <c r="J1346" s="28" t="s">
        <v>16054</v>
      </c>
      <c r="K1346" s="28" t="s">
        <v>2867</v>
      </c>
      <c r="L1346" s="27">
        <v>162690</v>
      </c>
      <c r="M1346" s="27">
        <v>27104.000000000004</v>
      </c>
      <c r="N1346" s="27">
        <v>0</v>
      </c>
      <c r="O1346" s="27">
        <v>0</v>
      </c>
      <c r="P1346" s="27">
        <f t="shared" ref="P1346:P1409" si="294">M1346+N1346+O1346</f>
        <v>27104.000000000004</v>
      </c>
      <c r="Q1346" s="27">
        <v>0</v>
      </c>
      <c r="R1346" s="27">
        <v>0</v>
      </c>
      <c r="S1346" s="27">
        <v>0</v>
      </c>
      <c r="T1346" s="27">
        <f t="shared" ref="T1346:T1409" si="295">+Q1346+R1346+S1346</f>
        <v>0</v>
      </c>
      <c r="U1346" s="27">
        <v>0</v>
      </c>
      <c r="V1346" s="27">
        <f t="shared" ref="V1346:V1409" si="296">L1346+P1346+T1346+U1346</f>
        <v>189794</v>
      </c>
      <c r="W1346" s="28" t="s">
        <v>2868</v>
      </c>
      <c r="X1346" s="27">
        <v>175705.2</v>
      </c>
      <c r="Y1346" s="27">
        <f t="shared" si="286"/>
        <v>380682.72000000003</v>
      </c>
      <c r="Z1346" s="4" t="str" cm="1">
        <f t="array" ref="Z1346">_xlfn.IFS(YEARFRAC(F1346,G1346)&lt;1,"&lt;1 Year",YEARFRAC(F1346,G1346)&lt;=5,"1-5 Years",YEARFRAC(F1346,G1346)&gt;5,"&gt;5 Years")</f>
        <v>&gt;5 Years</v>
      </c>
      <c r="AA1346" s="24">
        <f>L1346*(_xlfn.XLOOKUP(K1346,'FX rates'!$A$2:$A$38,'FX rates'!$B$2:$B$38))</f>
        <v>162690</v>
      </c>
      <c r="AB1346" s="24">
        <f>V1346*(_xlfn.XLOOKUP(K1346,'FX rates'!$A$2:$A$38,'FX rates'!$B$2:$B$38))</f>
        <v>189794</v>
      </c>
      <c r="AC1346" s="24">
        <f>X1346*(_xlfn.XLOOKUP(W1346,'FX rates'!$A$2:$A$38,'FX rates'!$B$2:$B$38))</f>
        <v>175705.2</v>
      </c>
      <c r="AD1346" s="24">
        <f>Y1346*(_xlfn.XLOOKUP(W1346,'FX rates'!$A$2:$A$38,'FX rates'!$B$2:$B$38))</f>
        <v>380682.72000000003</v>
      </c>
      <c r="AE1346" s="30">
        <f t="shared" si="287"/>
        <v>8.0000000000000071E-2</v>
      </c>
      <c r="AF1346" s="31">
        <f t="shared" si="288"/>
        <v>13015.200000000012</v>
      </c>
      <c r="AG1346" s="23">
        <f t="shared" si="289"/>
        <v>27104</v>
      </c>
      <c r="AH1346" s="35">
        <f t="shared" ref="AH1346:AH1409" si="297">AC1346/X1346</f>
        <v>1</v>
      </c>
      <c r="AI1346" s="23">
        <f>U1346*(_xlfn.XLOOKUP(K1346,'FX rates'!$A$2:$A$38,'FX rates'!$B$2:$B$38))</f>
        <v>0</v>
      </c>
      <c r="AJ1346" s="23">
        <f>Q1346*(_xlfn.XLOOKUP(K1346,'FX rates'!$A$2:$A$38,'FX rates'!$B$2:$B$38))</f>
        <v>0</v>
      </c>
      <c r="AK1346" s="23">
        <f>R1346*(_xlfn.XLOOKUP(K1346,'FX rates'!$A$2:$A$38,'FX rates'!$B$2:$B$38))</f>
        <v>0</v>
      </c>
      <c r="AM1346" s="4"/>
      <c r="AN1346" s="4"/>
      <c r="AO1346" s="4"/>
      <c r="AP1346" s="32">
        <f t="shared" ref="AP1346:AP1409" si="298">M1346/L1346</f>
        <v>0.16659905341446926</v>
      </c>
      <c r="AQ1346" s="32">
        <f t="shared" ref="AQ1346:AQ1409" si="299">O1346/L1346</f>
        <v>0</v>
      </c>
      <c r="AR1346" s="24">
        <f t="shared" si="290"/>
        <v>204977.52000000002</v>
      </c>
      <c r="AS1346" s="24" t="str">
        <f t="shared" si="291"/>
        <v>0</v>
      </c>
      <c r="AT1346" s="24">
        <f t="shared" si="292"/>
        <v>342614.44800000003</v>
      </c>
      <c r="AU1346" s="24">
        <f t="shared" si="293"/>
        <v>38068.271999999997</v>
      </c>
    </row>
    <row r="1347" spans="1:47" x14ac:dyDescent="0.25">
      <c r="A1347" s="28" t="s">
        <v>14413</v>
      </c>
      <c r="B1347" s="28" t="s">
        <v>2869</v>
      </c>
      <c r="C1347" s="28" t="s">
        <v>2870</v>
      </c>
      <c r="D1347" s="28" t="s">
        <v>2871</v>
      </c>
      <c r="E1347" s="28" t="s">
        <v>2872</v>
      </c>
      <c r="F1347" s="29">
        <v>42282</v>
      </c>
      <c r="G1347" s="29">
        <v>44896</v>
      </c>
      <c r="H1347" s="28" t="s">
        <v>2873</v>
      </c>
      <c r="I1347" s="28" t="s">
        <v>16051</v>
      </c>
      <c r="J1347" s="28" t="s">
        <v>16044</v>
      </c>
      <c r="K1347" s="28" t="s">
        <v>2874</v>
      </c>
      <c r="L1347" s="27">
        <v>154440</v>
      </c>
      <c r="M1347" s="27">
        <v>29370</v>
      </c>
      <c r="N1347" s="27">
        <v>0</v>
      </c>
      <c r="O1347" s="27">
        <v>0</v>
      </c>
      <c r="P1347" s="27">
        <f t="shared" si="294"/>
        <v>29370</v>
      </c>
      <c r="Q1347" s="27">
        <v>0</v>
      </c>
      <c r="R1347" s="27">
        <v>0</v>
      </c>
      <c r="S1347" s="27">
        <v>0</v>
      </c>
      <c r="T1347" s="27">
        <f t="shared" si="295"/>
        <v>0</v>
      </c>
      <c r="U1347" s="27">
        <v>0</v>
      </c>
      <c r="V1347" s="27">
        <f t="shared" si="296"/>
        <v>183810</v>
      </c>
      <c r="W1347" s="28" t="s">
        <v>2875</v>
      </c>
      <c r="X1347" s="27">
        <v>171428.40000000002</v>
      </c>
      <c r="Y1347" s="27">
        <f t="shared" ref="Y1347:Y1410" si="300">X1347+AR1347+AS1347</f>
        <v>375457.50000000006</v>
      </c>
      <c r="Z1347" s="4" t="str" cm="1">
        <f t="array" ref="Z1347">_xlfn.IFS(YEARFRAC(F1347,G1347)&lt;1,"&lt;1 Year",YEARFRAC(F1347,G1347)&lt;=5,"1-5 Years",YEARFRAC(F1347,G1347)&gt;5,"&gt;5 Years")</f>
        <v>&gt;5 Years</v>
      </c>
      <c r="AA1347" s="24">
        <f>L1347*(_xlfn.XLOOKUP(K1347,'FX rates'!$A$2:$A$38,'FX rates'!$B$2:$B$38))</f>
        <v>154440</v>
      </c>
      <c r="AB1347" s="24">
        <f>V1347*(_xlfn.XLOOKUP(K1347,'FX rates'!$A$2:$A$38,'FX rates'!$B$2:$B$38))</f>
        <v>183810</v>
      </c>
      <c r="AC1347" s="24">
        <f>X1347*(_xlfn.XLOOKUP(W1347,'FX rates'!$A$2:$A$38,'FX rates'!$B$2:$B$38))</f>
        <v>171428.40000000002</v>
      </c>
      <c r="AD1347" s="24">
        <f>Y1347*(_xlfn.XLOOKUP(W1347,'FX rates'!$A$2:$A$38,'FX rates'!$B$2:$B$38))</f>
        <v>375457.50000000006</v>
      </c>
      <c r="AE1347" s="30">
        <f t="shared" ref="AE1347:AE1410" si="301">(AC1347-AA1347)/AA1347</f>
        <v>0.11000000000000015</v>
      </c>
      <c r="AF1347" s="31">
        <f t="shared" ref="AF1347:AF1410" si="302">X1347-L1347</f>
        <v>16988.400000000023</v>
      </c>
      <c r="AG1347" s="23">
        <f t="shared" ref="AG1347:AG1410" si="303">AB1347-AA1347</f>
        <v>29370</v>
      </c>
      <c r="AH1347" s="35">
        <f t="shared" si="297"/>
        <v>1</v>
      </c>
      <c r="AI1347" s="23">
        <f>U1347*(_xlfn.XLOOKUP(K1347,'FX rates'!$A$2:$A$38,'FX rates'!$B$2:$B$38))</f>
        <v>0</v>
      </c>
      <c r="AJ1347" s="23">
        <f>Q1347*(_xlfn.XLOOKUP(K1347,'FX rates'!$A$2:$A$38,'FX rates'!$B$2:$B$38))</f>
        <v>0</v>
      </c>
      <c r="AK1347" s="23">
        <f>R1347*(_xlfn.XLOOKUP(K1347,'FX rates'!$A$2:$A$38,'FX rates'!$B$2:$B$38))</f>
        <v>0</v>
      </c>
      <c r="AM1347" s="4"/>
      <c r="AN1347" s="4"/>
      <c r="AO1347" s="4"/>
      <c r="AP1347" s="32">
        <f t="shared" si="298"/>
        <v>0.19017094017094016</v>
      </c>
      <c r="AQ1347" s="32">
        <f t="shared" si="299"/>
        <v>0</v>
      </c>
      <c r="AR1347" s="24">
        <f t="shared" ref="AR1347:AR1410" si="304">X1347*(1+AP1347)</f>
        <v>204029.10000000003</v>
      </c>
      <c r="AS1347" s="24" t="str">
        <f t="shared" ref="AS1347:AS1410" si="305">IF(AQ1347&gt;0,X1347*(1+AQ1347),"0")</f>
        <v>0</v>
      </c>
      <c r="AT1347" s="24">
        <f t="shared" ref="AT1347:AT1410" si="306">AD1347*(0.9)</f>
        <v>337911.75000000006</v>
      </c>
      <c r="AU1347" s="24">
        <f t="shared" ref="AU1347:AU1410" si="307">AD1347-AT1347</f>
        <v>37545.75</v>
      </c>
    </row>
    <row r="1348" spans="1:47" x14ac:dyDescent="0.25">
      <c r="A1348" s="28" t="s">
        <v>14045</v>
      </c>
      <c r="B1348" s="28" t="s">
        <v>290</v>
      </c>
      <c r="C1348" s="28" t="s">
        <v>291</v>
      </c>
      <c r="D1348" s="28" t="s">
        <v>292</v>
      </c>
      <c r="E1348" s="28" t="s">
        <v>293</v>
      </c>
      <c r="F1348" s="29">
        <v>37803</v>
      </c>
      <c r="G1348" s="29">
        <v>44896</v>
      </c>
      <c r="H1348" s="28" t="s">
        <v>294</v>
      </c>
      <c r="I1348" s="28" t="s">
        <v>16057</v>
      </c>
      <c r="J1348" s="28" t="s">
        <v>16045</v>
      </c>
      <c r="K1348" s="28" t="s">
        <v>295</v>
      </c>
      <c r="L1348" s="27">
        <v>129162.00000000001</v>
      </c>
      <c r="M1348" s="4">
        <v>0</v>
      </c>
      <c r="N1348" s="27">
        <v>683866.01</v>
      </c>
      <c r="O1348" s="27">
        <v>0</v>
      </c>
      <c r="P1348" s="27">
        <f t="shared" si="294"/>
        <v>683866.01</v>
      </c>
      <c r="Q1348" s="27">
        <v>0</v>
      </c>
      <c r="R1348" s="27">
        <v>0</v>
      </c>
      <c r="S1348" s="27">
        <v>0</v>
      </c>
      <c r="T1348" s="27">
        <f t="shared" si="295"/>
        <v>0</v>
      </c>
      <c r="U1348" s="27">
        <v>0</v>
      </c>
      <c r="V1348" s="27">
        <f t="shared" si="296"/>
        <v>813028.01</v>
      </c>
      <c r="W1348" s="28" t="s">
        <v>296</v>
      </c>
      <c r="X1348" s="27">
        <v>138203.34000000003</v>
      </c>
      <c r="Y1348" s="27">
        <f t="shared" si="300"/>
        <v>276406.68000000005</v>
      </c>
      <c r="Z1348" s="4" t="str" cm="1">
        <f t="array" ref="Z1348">_xlfn.IFS(YEARFRAC(F1348,G1348)&lt;1,"&lt;1 Year",YEARFRAC(F1348,G1348)&lt;=5,"1-5 Years",YEARFRAC(F1348,G1348)&gt;5,"&gt;5 Years")</f>
        <v>&gt;5 Years</v>
      </c>
      <c r="AA1348" s="24">
        <f>L1348*(_xlfn.XLOOKUP(K1348,'FX rates'!$A$2:$A$38,'FX rates'!$B$2:$B$38))</f>
        <v>171869.41530976995</v>
      </c>
      <c r="AB1348" s="24">
        <f>V1348*(_xlfn.XLOOKUP(K1348,'FX rates'!$A$2:$A$38,'FX rates'!$B$2:$B$38))</f>
        <v>1081855.7215679982</v>
      </c>
      <c r="AC1348" s="24">
        <f>X1348*(_xlfn.XLOOKUP(W1348,'FX rates'!$A$2:$A$38,'FX rates'!$B$2:$B$38))</f>
        <v>183900.27438145387</v>
      </c>
      <c r="AD1348" s="24">
        <f>Y1348*(_xlfn.XLOOKUP(W1348,'FX rates'!$A$2:$A$38,'FX rates'!$B$2:$B$38))</f>
        <v>367800.54876290774</v>
      </c>
      <c r="AE1348" s="30">
        <f t="shared" si="301"/>
        <v>7.0000000000000159E-2</v>
      </c>
      <c r="AF1348" s="31">
        <f t="shared" si="302"/>
        <v>9041.3400000000111</v>
      </c>
      <c r="AG1348" s="23">
        <f t="shared" si="303"/>
        <v>909986.30625822826</v>
      </c>
      <c r="AH1348" s="35">
        <f t="shared" si="297"/>
        <v>1.3306500000756409</v>
      </c>
      <c r="AI1348" s="23">
        <f>U1348*(_xlfn.XLOOKUP(K1348,'FX rates'!$A$2:$A$38,'FX rates'!$B$2:$B$38))</f>
        <v>0</v>
      </c>
      <c r="AJ1348" s="23">
        <f>Q1348*(_xlfn.XLOOKUP(K1348,'FX rates'!$A$2:$A$38,'FX rates'!$B$2:$B$38))</f>
        <v>0</v>
      </c>
      <c r="AK1348" s="23">
        <f>R1348*(_xlfn.XLOOKUP(K1348,'FX rates'!$A$2:$A$38,'FX rates'!$B$2:$B$38))</f>
        <v>0</v>
      </c>
      <c r="AM1348" s="4"/>
      <c r="AN1348" s="4"/>
      <c r="AO1348" s="4"/>
      <c r="AP1348" s="32">
        <f t="shared" si="298"/>
        <v>0</v>
      </c>
      <c r="AQ1348" s="32">
        <f t="shared" si="299"/>
        <v>0</v>
      </c>
      <c r="AR1348" s="24">
        <f t="shared" si="304"/>
        <v>138203.34000000003</v>
      </c>
      <c r="AS1348" s="24" t="str">
        <f t="shared" si="305"/>
        <v>0</v>
      </c>
      <c r="AT1348" s="24">
        <f t="shared" si="306"/>
        <v>331020.49388661695</v>
      </c>
      <c r="AU1348" s="24">
        <f t="shared" si="307"/>
        <v>36780.054876290786</v>
      </c>
    </row>
    <row r="1349" spans="1:47" x14ac:dyDescent="0.25">
      <c r="A1349" s="28" t="s">
        <v>14414</v>
      </c>
      <c r="B1349" s="28" t="s">
        <v>2876</v>
      </c>
      <c r="C1349" s="28" t="s">
        <v>2877</v>
      </c>
      <c r="D1349" s="28" t="s">
        <v>2878</v>
      </c>
      <c r="E1349" s="28" t="s">
        <v>2879</v>
      </c>
      <c r="F1349" s="29">
        <v>40914</v>
      </c>
      <c r="G1349" s="29">
        <v>44896</v>
      </c>
      <c r="H1349" s="28" t="s">
        <v>2880</v>
      </c>
      <c r="I1349" s="28" t="s">
        <v>16045</v>
      </c>
      <c r="J1349" s="28" t="s">
        <v>16046</v>
      </c>
      <c r="K1349" s="28" t="s">
        <v>2881</v>
      </c>
      <c r="L1349" s="27">
        <v>128018</v>
      </c>
      <c r="M1349" s="27">
        <v>10450</v>
      </c>
      <c r="N1349" s="27">
        <v>0</v>
      </c>
      <c r="O1349" s="27">
        <v>0</v>
      </c>
      <c r="P1349" s="27">
        <f t="shared" si="294"/>
        <v>10450</v>
      </c>
      <c r="Q1349" s="27">
        <v>0</v>
      </c>
      <c r="R1349" s="27">
        <v>0</v>
      </c>
      <c r="S1349" s="27">
        <v>0</v>
      </c>
      <c r="T1349" s="27">
        <f t="shared" si="295"/>
        <v>0</v>
      </c>
      <c r="U1349" s="27">
        <v>0</v>
      </c>
      <c r="V1349" s="27">
        <f t="shared" si="296"/>
        <v>138468</v>
      </c>
      <c r="W1349" s="28" t="s">
        <v>2882</v>
      </c>
      <c r="X1349" s="27">
        <v>136979.26</v>
      </c>
      <c r="Y1349" s="27">
        <f t="shared" si="300"/>
        <v>285140.02</v>
      </c>
      <c r="Z1349" s="4" t="str" cm="1">
        <f t="array" ref="Z1349">_xlfn.IFS(YEARFRAC(F1349,G1349)&lt;1,"&lt;1 Year",YEARFRAC(F1349,G1349)&lt;=5,"1-5 Years",YEARFRAC(F1349,G1349)&gt;5,"&gt;5 Years")</f>
        <v>&gt;5 Years</v>
      </c>
      <c r="AA1349" s="24">
        <f>L1349*(_xlfn.XLOOKUP(K1349,'FX rates'!$A$2:$A$38,'FX rates'!$B$2:$B$38))</f>
        <v>128018</v>
      </c>
      <c r="AB1349" s="24">
        <f>V1349*(_xlfn.XLOOKUP(K1349,'FX rates'!$A$2:$A$38,'FX rates'!$B$2:$B$38))</f>
        <v>138468</v>
      </c>
      <c r="AC1349" s="24">
        <f>X1349*(_xlfn.XLOOKUP(W1349,'FX rates'!$A$2:$A$38,'FX rates'!$B$2:$B$38))</f>
        <v>136979.26</v>
      </c>
      <c r="AD1349" s="24">
        <f>Y1349*(_xlfn.XLOOKUP(W1349,'FX rates'!$A$2:$A$38,'FX rates'!$B$2:$B$38))</f>
        <v>285140.02</v>
      </c>
      <c r="AE1349" s="30">
        <f t="shared" si="301"/>
        <v>7.0000000000000076E-2</v>
      </c>
      <c r="AF1349" s="31">
        <f t="shared" si="302"/>
        <v>8961.2600000000093</v>
      </c>
      <c r="AG1349" s="23">
        <f t="shared" si="303"/>
        <v>10450</v>
      </c>
      <c r="AH1349" s="35">
        <f t="shared" si="297"/>
        <v>1</v>
      </c>
      <c r="AI1349" s="23">
        <f>U1349*(_xlfn.XLOOKUP(K1349,'FX rates'!$A$2:$A$38,'FX rates'!$B$2:$B$38))</f>
        <v>0</v>
      </c>
      <c r="AJ1349" s="23">
        <f>Q1349*(_xlfn.XLOOKUP(K1349,'FX rates'!$A$2:$A$38,'FX rates'!$B$2:$B$38))</f>
        <v>0</v>
      </c>
      <c r="AK1349" s="23">
        <f>R1349*(_xlfn.XLOOKUP(K1349,'FX rates'!$A$2:$A$38,'FX rates'!$B$2:$B$38))</f>
        <v>0</v>
      </c>
      <c r="AM1349" s="4"/>
      <c r="AN1349" s="4"/>
      <c r="AO1349" s="4"/>
      <c r="AP1349" s="32">
        <f t="shared" si="298"/>
        <v>8.1629145901357628E-2</v>
      </c>
      <c r="AQ1349" s="32">
        <f t="shared" si="299"/>
        <v>0</v>
      </c>
      <c r="AR1349" s="24">
        <f t="shared" si="304"/>
        <v>148160.76</v>
      </c>
      <c r="AS1349" s="24" t="str">
        <f t="shared" si="305"/>
        <v>0</v>
      </c>
      <c r="AT1349" s="24">
        <f t="shared" si="306"/>
        <v>256626.01800000001</v>
      </c>
      <c r="AU1349" s="24">
        <f t="shared" si="307"/>
        <v>28514.002000000008</v>
      </c>
    </row>
    <row r="1350" spans="1:47" x14ac:dyDescent="0.25">
      <c r="A1350" s="28" t="s">
        <v>14415</v>
      </c>
      <c r="B1350" s="28" t="s">
        <v>2883</v>
      </c>
      <c r="C1350" s="28" t="s">
        <v>2884</v>
      </c>
      <c r="D1350" s="28" t="s">
        <v>2885</v>
      </c>
      <c r="E1350" s="28" t="s">
        <v>2886</v>
      </c>
      <c r="F1350" s="29">
        <v>42296</v>
      </c>
      <c r="G1350" s="29">
        <v>44896</v>
      </c>
      <c r="H1350" s="28" t="s">
        <v>2887</v>
      </c>
      <c r="I1350" s="28" t="s">
        <v>16042</v>
      </c>
      <c r="J1350" s="28" t="s">
        <v>16040</v>
      </c>
      <c r="K1350" s="28" t="s">
        <v>2888</v>
      </c>
      <c r="L1350" s="27">
        <v>167804.99999999997</v>
      </c>
      <c r="M1350" s="27">
        <v>12804.000000000002</v>
      </c>
      <c r="N1350" s="27">
        <v>0</v>
      </c>
      <c r="O1350" s="27">
        <v>0</v>
      </c>
      <c r="P1350" s="27">
        <f t="shared" si="294"/>
        <v>12804.000000000002</v>
      </c>
      <c r="Q1350" s="27">
        <v>0</v>
      </c>
      <c r="R1350" s="27">
        <v>0</v>
      </c>
      <c r="S1350" s="27">
        <v>0</v>
      </c>
      <c r="T1350" s="27">
        <f t="shared" si="295"/>
        <v>0</v>
      </c>
      <c r="U1350" s="27">
        <v>0</v>
      </c>
      <c r="V1350" s="27">
        <f t="shared" si="296"/>
        <v>180608.99999999997</v>
      </c>
      <c r="W1350" s="28" t="s">
        <v>2889</v>
      </c>
      <c r="X1350" s="27">
        <v>174517.19999999998</v>
      </c>
      <c r="Y1350" s="27">
        <f t="shared" si="300"/>
        <v>362350.55999999994</v>
      </c>
      <c r="Z1350" s="4" t="str" cm="1">
        <f t="array" ref="Z1350">_xlfn.IFS(YEARFRAC(F1350,G1350)&lt;1,"&lt;1 Year",YEARFRAC(F1350,G1350)&lt;=5,"1-5 Years",YEARFRAC(F1350,G1350)&gt;5,"&gt;5 Years")</f>
        <v>&gt;5 Years</v>
      </c>
      <c r="AA1350" s="24">
        <f>L1350*(_xlfn.XLOOKUP(K1350,'FX rates'!$A$2:$A$38,'FX rates'!$B$2:$B$38))</f>
        <v>167804.99999999997</v>
      </c>
      <c r="AB1350" s="24">
        <f>V1350*(_xlfn.XLOOKUP(K1350,'FX rates'!$A$2:$A$38,'FX rates'!$B$2:$B$38))</f>
        <v>180608.99999999997</v>
      </c>
      <c r="AC1350" s="24">
        <f>X1350*(_xlfn.XLOOKUP(W1350,'FX rates'!$A$2:$A$38,'FX rates'!$B$2:$B$38))</f>
        <v>174517.19999999998</v>
      </c>
      <c r="AD1350" s="24">
        <f>Y1350*(_xlfn.XLOOKUP(W1350,'FX rates'!$A$2:$A$38,'FX rates'!$B$2:$B$38))</f>
        <v>362350.55999999994</v>
      </c>
      <c r="AE1350" s="30">
        <f t="shared" si="301"/>
        <v>4.0000000000000077E-2</v>
      </c>
      <c r="AF1350" s="31">
        <f t="shared" si="302"/>
        <v>6712.2000000000116</v>
      </c>
      <c r="AG1350" s="23">
        <f t="shared" si="303"/>
        <v>12804</v>
      </c>
      <c r="AH1350" s="35">
        <f t="shared" si="297"/>
        <v>1</v>
      </c>
      <c r="AI1350" s="23">
        <f>U1350*(_xlfn.XLOOKUP(K1350,'FX rates'!$A$2:$A$38,'FX rates'!$B$2:$B$38))</f>
        <v>0</v>
      </c>
      <c r="AJ1350" s="23">
        <f>Q1350*(_xlfn.XLOOKUP(K1350,'FX rates'!$A$2:$A$38,'FX rates'!$B$2:$B$38))</f>
        <v>0</v>
      </c>
      <c r="AK1350" s="23">
        <f>R1350*(_xlfn.XLOOKUP(K1350,'FX rates'!$A$2:$A$38,'FX rates'!$B$2:$B$38))</f>
        <v>0</v>
      </c>
      <c r="AM1350" s="4"/>
      <c r="AN1350" s="4"/>
      <c r="AO1350" s="4"/>
      <c r="AP1350" s="32">
        <f t="shared" si="298"/>
        <v>7.6302851524090484E-2</v>
      </c>
      <c r="AQ1350" s="32">
        <f t="shared" si="299"/>
        <v>0</v>
      </c>
      <c r="AR1350" s="24">
        <f t="shared" si="304"/>
        <v>187833.36</v>
      </c>
      <c r="AS1350" s="24" t="str">
        <f t="shared" si="305"/>
        <v>0</v>
      </c>
      <c r="AT1350" s="24">
        <f t="shared" si="306"/>
        <v>326115.50399999996</v>
      </c>
      <c r="AU1350" s="24">
        <f t="shared" si="307"/>
        <v>36235.055999999982</v>
      </c>
    </row>
    <row r="1351" spans="1:47" x14ac:dyDescent="0.25">
      <c r="A1351" s="28" t="s">
        <v>14416</v>
      </c>
      <c r="B1351" s="28" t="s">
        <v>2890</v>
      </c>
      <c r="C1351" s="28" t="s">
        <v>2891</v>
      </c>
      <c r="D1351" s="28" t="s">
        <v>2892</v>
      </c>
      <c r="E1351" s="28" t="s">
        <v>2893</v>
      </c>
      <c r="F1351" s="29">
        <v>42296</v>
      </c>
      <c r="G1351" s="29">
        <v>44896</v>
      </c>
      <c r="H1351" s="28" t="s">
        <v>2894</v>
      </c>
      <c r="I1351" s="28" t="s">
        <v>16043</v>
      </c>
      <c r="J1351" s="28" t="s">
        <v>16032</v>
      </c>
      <c r="K1351" s="28" t="s">
        <v>2895</v>
      </c>
      <c r="L1351" s="27">
        <v>175560.00000000003</v>
      </c>
      <c r="M1351" s="27">
        <v>10010</v>
      </c>
      <c r="N1351" s="27">
        <v>0</v>
      </c>
      <c r="O1351" s="27">
        <v>0</v>
      </c>
      <c r="P1351" s="27">
        <f t="shared" si="294"/>
        <v>10010</v>
      </c>
      <c r="Q1351" s="27">
        <v>0</v>
      </c>
      <c r="R1351" s="27">
        <v>0</v>
      </c>
      <c r="S1351" s="27">
        <v>0</v>
      </c>
      <c r="T1351" s="27">
        <f t="shared" si="295"/>
        <v>0</v>
      </c>
      <c r="U1351" s="27">
        <v>0</v>
      </c>
      <c r="V1351" s="27">
        <f t="shared" si="296"/>
        <v>185570.00000000003</v>
      </c>
      <c r="W1351" s="28" t="s">
        <v>2896</v>
      </c>
      <c r="X1351" s="27">
        <v>196627.20000000004</v>
      </c>
      <c r="Y1351" s="27">
        <f t="shared" si="300"/>
        <v>404465.60000000009</v>
      </c>
      <c r="Z1351" s="4" t="str" cm="1">
        <f t="array" ref="Z1351">_xlfn.IFS(YEARFRAC(F1351,G1351)&lt;1,"&lt;1 Year",YEARFRAC(F1351,G1351)&lt;=5,"1-5 Years",YEARFRAC(F1351,G1351)&gt;5,"&gt;5 Years")</f>
        <v>&gt;5 Years</v>
      </c>
      <c r="AA1351" s="24">
        <f>L1351*(_xlfn.XLOOKUP(K1351,'FX rates'!$A$2:$A$38,'FX rates'!$B$2:$B$38))</f>
        <v>175560.00000000003</v>
      </c>
      <c r="AB1351" s="24">
        <f>V1351*(_xlfn.XLOOKUP(K1351,'FX rates'!$A$2:$A$38,'FX rates'!$B$2:$B$38))</f>
        <v>185570.00000000003</v>
      </c>
      <c r="AC1351" s="24">
        <f>X1351*(_xlfn.XLOOKUP(W1351,'FX rates'!$A$2:$A$38,'FX rates'!$B$2:$B$38))</f>
        <v>196627.20000000004</v>
      </c>
      <c r="AD1351" s="24">
        <f>Y1351*(_xlfn.XLOOKUP(W1351,'FX rates'!$A$2:$A$38,'FX rates'!$B$2:$B$38))</f>
        <v>404465.60000000009</v>
      </c>
      <c r="AE1351" s="30">
        <f t="shared" si="301"/>
        <v>0.12000000000000005</v>
      </c>
      <c r="AF1351" s="31">
        <f t="shared" si="302"/>
        <v>21067.200000000012</v>
      </c>
      <c r="AG1351" s="23">
        <f t="shared" si="303"/>
        <v>10010</v>
      </c>
      <c r="AH1351" s="35">
        <f t="shared" si="297"/>
        <v>1</v>
      </c>
      <c r="AI1351" s="23">
        <f>U1351*(_xlfn.XLOOKUP(K1351,'FX rates'!$A$2:$A$38,'FX rates'!$B$2:$B$38))</f>
        <v>0</v>
      </c>
      <c r="AJ1351" s="23">
        <f>Q1351*(_xlfn.XLOOKUP(K1351,'FX rates'!$A$2:$A$38,'FX rates'!$B$2:$B$38))</f>
        <v>0</v>
      </c>
      <c r="AK1351" s="23">
        <f>R1351*(_xlfn.XLOOKUP(K1351,'FX rates'!$A$2:$A$38,'FX rates'!$B$2:$B$38))</f>
        <v>0</v>
      </c>
      <c r="AM1351" s="4"/>
      <c r="AN1351" s="4"/>
      <c r="AO1351" s="4"/>
      <c r="AP1351" s="32">
        <f t="shared" si="298"/>
        <v>5.7017543859649113E-2</v>
      </c>
      <c r="AQ1351" s="32">
        <f t="shared" si="299"/>
        <v>0</v>
      </c>
      <c r="AR1351" s="24">
        <f t="shared" si="304"/>
        <v>207838.40000000005</v>
      </c>
      <c r="AS1351" s="24" t="str">
        <f t="shared" si="305"/>
        <v>0</v>
      </c>
      <c r="AT1351" s="24">
        <f t="shared" si="306"/>
        <v>364019.0400000001</v>
      </c>
      <c r="AU1351" s="24">
        <f t="shared" si="307"/>
        <v>40446.559999999998</v>
      </c>
    </row>
    <row r="1352" spans="1:47" x14ac:dyDescent="0.25">
      <c r="A1352" s="28" t="s">
        <v>14417</v>
      </c>
      <c r="B1352" s="28" t="s">
        <v>2897</v>
      </c>
      <c r="C1352" s="28" t="s">
        <v>2898</v>
      </c>
      <c r="D1352" s="28" t="s">
        <v>2899</v>
      </c>
      <c r="E1352" s="28" t="s">
        <v>2900</v>
      </c>
      <c r="F1352" s="29">
        <v>42310</v>
      </c>
      <c r="G1352" s="29">
        <v>44896</v>
      </c>
      <c r="H1352" s="28" t="s">
        <v>2901</v>
      </c>
      <c r="I1352" s="28" t="s">
        <v>16040</v>
      </c>
      <c r="J1352" s="28" t="s">
        <v>16041</v>
      </c>
      <c r="K1352" s="28" t="s">
        <v>2902</v>
      </c>
      <c r="L1352" s="27">
        <v>100538.35000000002</v>
      </c>
      <c r="M1352" s="27">
        <v>11385.000000000002</v>
      </c>
      <c r="N1352" s="27">
        <v>0</v>
      </c>
      <c r="O1352" s="27">
        <v>0</v>
      </c>
      <c r="P1352" s="27">
        <f t="shared" si="294"/>
        <v>11385.000000000002</v>
      </c>
      <c r="Q1352" s="27">
        <v>0</v>
      </c>
      <c r="R1352" s="27">
        <v>0</v>
      </c>
      <c r="S1352" s="27">
        <v>0</v>
      </c>
      <c r="T1352" s="27">
        <f t="shared" si="295"/>
        <v>0</v>
      </c>
      <c r="U1352" s="27">
        <v>0</v>
      </c>
      <c r="V1352" s="27">
        <f t="shared" si="296"/>
        <v>111923.35000000002</v>
      </c>
      <c r="W1352" s="28" t="s">
        <v>2903</v>
      </c>
      <c r="X1352" s="27">
        <v>105565.26750000003</v>
      </c>
      <c r="Y1352" s="27">
        <f t="shared" si="300"/>
        <v>223084.78500000006</v>
      </c>
      <c r="Z1352" s="4" t="str" cm="1">
        <f t="array" ref="Z1352">_xlfn.IFS(YEARFRAC(F1352,G1352)&lt;1,"&lt;1 Year",YEARFRAC(F1352,G1352)&lt;=5,"1-5 Years",YEARFRAC(F1352,G1352)&gt;5,"&gt;5 Years")</f>
        <v>&gt;5 Years</v>
      </c>
      <c r="AA1352" s="24">
        <f>L1352*(_xlfn.XLOOKUP(K1352,'FX rates'!$A$2:$A$38,'FX rates'!$B$2:$B$38))</f>
        <v>100538.35000000002</v>
      </c>
      <c r="AB1352" s="24">
        <f>V1352*(_xlfn.XLOOKUP(K1352,'FX rates'!$A$2:$A$38,'FX rates'!$B$2:$B$38))</f>
        <v>111923.35000000002</v>
      </c>
      <c r="AC1352" s="24">
        <f>X1352*(_xlfn.XLOOKUP(W1352,'FX rates'!$A$2:$A$38,'FX rates'!$B$2:$B$38))</f>
        <v>105565.26750000003</v>
      </c>
      <c r="AD1352" s="24">
        <f>Y1352*(_xlfn.XLOOKUP(W1352,'FX rates'!$A$2:$A$38,'FX rates'!$B$2:$B$38))</f>
        <v>223084.78500000006</v>
      </c>
      <c r="AE1352" s="30">
        <f t="shared" si="301"/>
        <v>5.0000000000000093E-2</v>
      </c>
      <c r="AF1352" s="31">
        <f t="shared" si="302"/>
        <v>5026.9175000000105</v>
      </c>
      <c r="AG1352" s="23">
        <f t="shared" si="303"/>
        <v>11385</v>
      </c>
      <c r="AH1352" s="35">
        <f t="shared" si="297"/>
        <v>1</v>
      </c>
      <c r="AI1352" s="23">
        <f>U1352*(_xlfn.XLOOKUP(K1352,'FX rates'!$A$2:$A$38,'FX rates'!$B$2:$B$38))</f>
        <v>0</v>
      </c>
      <c r="AJ1352" s="23">
        <f>Q1352*(_xlfn.XLOOKUP(K1352,'FX rates'!$A$2:$A$38,'FX rates'!$B$2:$B$38))</f>
        <v>0</v>
      </c>
      <c r="AK1352" s="23">
        <f>R1352*(_xlfn.XLOOKUP(K1352,'FX rates'!$A$2:$A$38,'FX rates'!$B$2:$B$38))</f>
        <v>0</v>
      </c>
      <c r="AM1352" s="4"/>
      <c r="AN1352" s="4"/>
      <c r="AO1352" s="4"/>
      <c r="AP1352" s="32">
        <f t="shared" si="298"/>
        <v>0.11324037046559844</v>
      </c>
      <c r="AQ1352" s="32">
        <f t="shared" si="299"/>
        <v>0</v>
      </c>
      <c r="AR1352" s="24">
        <f t="shared" si="304"/>
        <v>117519.51750000003</v>
      </c>
      <c r="AS1352" s="24" t="str">
        <f t="shared" si="305"/>
        <v>0</v>
      </c>
      <c r="AT1352" s="24">
        <f t="shared" si="306"/>
        <v>200776.30650000006</v>
      </c>
      <c r="AU1352" s="24">
        <f t="shared" si="307"/>
        <v>22308.478499999997</v>
      </c>
    </row>
    <row r="1353" spans="1:47" x14ac:dyDescent="0.25">
      <c r="A1353" s="28" t="s">
        <v>14418</v>
      </c>
      <c r="B1353" s="28" t="s">
        <v>2904</v>
      </c>
      <c r="C1353" s="28" t="s">
        <v>2905</v>
      </c>
      <c r="D1353" s="28" t="s">
        <v>2906</v>
      </c>
      <c r="E1353" s="28" t="s">
        <v>2907</v>
      </c>
      <c r="F1353" s="29">
        <v>43136</v>
      </c>
      <c r="G1353" s="29">
        <v>44896</v>
      </c>
      <c r="H1353" s="28" t="s">
        <v>2908</v>
      </c>
      <c r="I1353" s="28" t="s">
        <v>16038</v>
      </c>
      <c r="J1353" s="28" t="s">
        <v>16046</v>
      </c>
      <c r="K1353" s="28" t="s">
        <v>2909</v>
      </c>
      <c r="L1353" s="27">
        <v>217140.00000000003</v>
      </c>
      <c r="M1353" s="27">
        <v>33110</v>
      </c>
      <c r="N1353" s="27">
        <v>0</v>
      </c>
      <c r="O1353" s="27">
        <v>0</v>
      </c>
      <c r="P1353" s="27">
        <f t="shared" si="294"/>
        <v>33110</v>
      </c>
      <c r="Q1353" s="27">
        <v>0</v>
      </c>
      <c r="R1353" s="27">
        <v>0</v>
      </c>
      <c r="S1353" s="27">
        <v>0</v>
      </c>
      <c r="T1353" s="27">
        <f t="shared" si="295"/>
        <v>0</v>
      </c>
      <c r="U1353" s="27">
        <v>0</v>
      </c>
      <c r="V1353" s="27">
        <f t="shared" si="296"/>
        <v>250250.00000000003</v>
      </c>
      <c r="W1353" s="28" t="s">
        <v>2910</v>
      </c>
      <c r="X1353" s="27">
        <v>227997.00000000003</v>
      </c>
      <c r="Y1353" s="27">
        <f t="shared" si="300"/>
        <v>490759.50000000012</v>
      </c>
      <c r="Z1353" s="4" t="str" cm="1">
        <f t="array" ref="Z1353">_xlfn.IFS(YEARFRAC(F1353,G1353)&lt;1,"&lt;1 Year",YEARFRAC(F1353,G1353)&lt;=5,"1-5 Years",YEARFRAC(F1353,G1353)&gt;5,"&gt;5 Years")</f>
        <v>1-5 Years</v>
      </c>
      <c r="AA1353" s="24">
        <f>L1353*(_xlfn.XLOOKUP(K1353,'FX rates'!$A$2:$A$38,'FX rates'!$B$2:$B$38))</f>
        <v>217140.00000000003</v>
      </c>
      <c r="AB1353" s="24">
        <f>V1353*(_xlfn.XLOOKUP(K1353,'FX rates'!$A$2:$A$38,'FX rates'!$B$2:$B$38))</f>
        <v>250250.00000000003</v>
      </c>
      <c r="AC1353" s="24">
        <f>X1353*(_xlfn.XLOOKUP(W1353,'FX rates'!$A$2:$A$38,'FX rates'!$B$2:$B$38))</f>
        <v>227997.00000000003</v>
      </c>
      <c r="AD1353" s="24">
        <f>Y1353*(_xlfn.XLOOKUP(W1353,'FX rates'!$A$2:$A$38,'FX rates'!$B$2:$B$38))</f>
        <v>490759.50000000012</v>
      </c>
      <c r="AE1353" s="30">
        <f t="shared" si="301"/>
        <v>4.9999999999999996E-2</v>
      </c>
      <c r="AF1353" s="31">
        <f t="shared" si="302"/>
        <v>10857</v>
      </c>
      <c r="AG1353" s="23">
        <f t="shared" si="303"/>
        <v>33110</v>
      </c>
      <c r="AH1353" s="35">
        <f t="shared" si="297"/>
        <v>1</v>
      </c>
      <c r="AI1353" s="23">
        <f>U1353*(_xlfn.XLOOKUP(K1353,'FX rates'!$A$2:$A$38,'FX rates'!$B$2:$B$38))</f>
        <v>0</v>
      </c>
      <c r="AJ1353" s="23">
        <f>Q1353*(_xlfn.XLOOKUP(K1353,'FX rates'!$A$2:$A$38,'FX rates'!$B$2:$B$38))</f>
        <v>0</v>
      </c>
      <c r="AK1353" s="23">
        <f>R1353*(_xlfn.XLOOKUP(K1353,'FX rates'!$A$2:$A$38,'FX rates'!$B$2:$B$38))</f>
        <v>0</v>
      </c>
      <c r="AM1353" s="4"/>
      <c r="AN1353" s="4"/>
      <c r="AO1353" s="4"/>
      <c r="AP1353" s="32">
        <f t="shared" si="298"/>
        <v>0.15248226950354607</v>
      </c>
      <c r="AQ1353" s="32">
        <f t="shared" si="299"/>
        <v>0</v>
      </c>
      <c r="AR1353" s="24">
        <f t="shared" si="304"/>
        <v>262762.50000000006</v>
      </c>
      <c r="AS1353" s="24" t="str">
        <f t="shared" si="305"/>
        <v>0</v>
      </c>
      <c r="AT1353" s="24">
        <f t="shared" si="306"/>
        <v>441683.5500000001</v>
      </c>
      <c r="AU1353" s="24">
        <f t="shared" si="307"/>
        <v>49075.950000000012</v>
      </c>
    </row>
    <row r="1354" spans="1:47" x14ac:dyDescent="0.25">
      <c r="A1354" s="28" t="s">
        <v>14419</v>
      </c>
      <c r="B1354" s="28" t="s">
        <v>2911</v>
      </c>
      <c r="C1354" s="28" t="s">
        <v>2912</v>
      </c>
      <c r="D1354" s="28" t="s">
        <v>2913</v>
      </c>
      <c r="E1354" s="28" t="s">
        <v>2914</v>
      </c>
      <c r="F1354" s="29">
        <v>42387</v>
      </c>
      <c r="G1354" s="29">
        <v>44896</v>
      </c>
      <c r="H1354" s="28" t="s">
        <v>2915</v>
      </c>
      <c r="I1354" s="28" t="s">
        <v>16038</v>
      </c>
      <c r="J1354" s="28" t="s">
        <v>16036</v>
      </c>
      <c r="K1354" s="28" t="s">
        <v>2916</v>
      </c>
      <c r="L1354" s="27">
        <v>95920</v>
      </c>
      <c r="M1354" s="27">
        <v>31878</v>
      </c>
      <c r="N1354" s="27">
        <v>0</v>
      </c>
      <c r="O1354" s="27">
        <v>0</v>
      </c>
      <c r="P1354" s="27">
        <f t="shared" si="294"/>
        <v>31878</v>
      </c>
      <c r="Q1354" s="27">
        <v>0</v>
      </c>
      <c r="R1354" s="27">
        <v>0</v>
      </c>
      <c r="S1354" s="27">
        <v>0</v>
      </c>
      <c r="T1354" s="27">
        <f t="shared" si="295"/>
        <v>0</v>
      </c>
      <c r="U1354" s="27">
        <v>0</v>
      </c>
      <c r="V1354" s="27">
        <f t="shared" si="296"/>
        <v>127798</v>
      </c>
      <c r="W1354" s="28" t="s">
        <v>2917</v>
      </c>
      <c r="X1354" s="27">
        <v>110307.99999999999</v>
      </c>
      <c r="Y1354" s="27">
        <f t="shared" si="300"/>
        <v>257275.69999999995</v>
      </c>
      <c r="Z1354" s="4" t="str" cm="1">
        <f t="array" ref="Z1354">_xlfn.IFS(YEARFRAC(F1354,G1354)&lt;1,"&lt;1 Year",YEARFRAC(F1354,G1354)&lt;=5,"1-5 Years",YEARFRAC(F1354,G1354)&gt;5,"&gt;5 Years")</f>
        <v>&gt;5 Years</v>
      </c>
      <c r="AA1354" s="24">
        <f>L1354*(_xlfn.XLOOKUP(K1354,'FX rates'!$A$2:$A$38,'FX rates'!$B$2:$B$38))</f>
        <v>95920</v>
      </c>
      <c r="AB1354" s="24">
        <f>V1354*(_xlfn.XLOOKUP(K1354,'FX rates'!$A$2:$A$38,'FX rates'!$B$2:$B$38))</f>
        <v>127798</v>
      </c>
      <c r="AC1354" s="24">
        <f>X1354*(_xlfn.XLOOKUP(W1354,'FX rates'!$A$2:$A$38,'FX rates'!$B$2:$B$38))</f>
        <v>110307.99999999999</v>
      </c>
      <c r="AD1354" s="24">
        <f>Y1354*(_xlfn.XLOOKUP(W1354,'FX rates'!$A$2:$A$38,'FX rates'!$B$2:$B$38))</f>
        <v>257275.69999999995</v>
      </c>
      <c r="AE1354" s="30">
        <f t="shared" si="301"/>
        <v>0.14999999999999986</v>
      </c>
      <c r="AF1354" s="31">
        <f t="shared" si="302"/>
        <v>14387.999999999985</v>
      </c>
      <c r="AG1354" s="23">
        <f t="shared" si="303"/>
        <v>31878</v>
      </c>
      <c r="AH1354" s="35">
        <f t="shared" si="297"/>
        <v>1</v>
      </c>
      <c r="AI1354" s="23">
        <f>U1354*(_xlfn.XLOOKUP(K1354,'FX rates'!$A$2:$A$38,'FX rates'!$B$2:$B$38))</f>
        <v>0</v>
      </c>
      <c r="AJ1354" s="23">
        <f>Q1354*(_xlfn.XLOOKUP(K1354,'FX rates'!$A$2:$A$38,'FX rates'!$B$2:$B$38))</f>
        <v>0</v>
      </c>
      <c r="AK1354" s="23">
        <f>R1354*(_xlfn.XLOOKUP(K1354,'FX rates'!$A$2:$A$38,'FX rates'!$B$2:$B$38))</f>
        <v>0</v>
      </c>
      <c r="AM1354" s="4"/>
      <c r="AN1354" s="4"/>
      <c r="AO1354" s="4"/>
      <c r="AP1354" s="32">
        <f t="shared" si="298"/>
        <v>0.33233944954128442</v>
      </c>
      <c r="AQ1354" s="32">
        <f t="shared" si="299"/>
        <v>0</v>
      </c>
      <c r="AR1354" s="24">
        <f t="shared" si="304"/>
        <v>146967.69999999998</v>
      </c>
      <c r="AS1354" s="24" t="str">
        <f t="shared" si="305"/>
        <v>0</v>
      </c>
      <c r="AT1354" s="24">
        <f t="shared" si="306"/>
        <v>231548.12999999998</v>
      </c>
      <c r="AU1354" s="24">
        <f t="shared" si="307"/>
        <v>25727.569999999978</v>
      </c>
    </row>
    <row r="1355" spans="1:47" x14ac:dyDescent="0.25">
      <c r="A1355" s="28" t="s">
        <v>14420</v>
      </c>
      <c r="B1355" s="28" t="s">
        <v>2918</v>
      </c>
      <c r="C1355" s="28" t="s">
        <v>2919</v>
      </c>
      <c r="D1355" s="28" t="s">
        <v>2920</v>
      </c>
      <c r="E1355" s="28" t="s">
        <v>2921</v>
      </c>
      <c r="F1355" s="29">
        <v>42387</v>
      </c>
      <c r="G1355" s="29">
        <v>44896</v>
      </c>
      <c r="H1355" s="28" t="s">
        <v>2922</v>
      </c>
      <c r="I1355" s="28" t="s">
        <v>16034</v>
      </c>
      <c r="J1355" s="28" t="s">
        <v>16042</v>
      </c>
      <c r="K1355" s="28" t="s">
        <v>2923</v>
      </c>
      <c r="L1355" s="27">
        <v>164285</v>
      </c>
      <c r="M1355" s="27">
        <v>29700</v>
      </c>
      <c r="N1355" s="27">
        <v>0</v>
      </c>
      <c r="O1355" s="27">
        <v>0</v>
      </c>
      <c r="P1355" s="27">
        <f t="shared" si="294"/>
        <v>29700</v>
      </c>
      <c r="Q1355" s="27">
        <v>0</v>
      </c>
      <c r="R1355" s="27">
        <v>0</v>
      </c>
      <c r="S1355" s="27">
        <v>0</v>
      </c>
      <c r="T1355" s="27">
        <f t="shared" si="295"/>
        <v>0</v>
      </c>
      <c r="U1355" s="27">
        <v>0</v>
      </c>
      <c r="V1355" s="27">
        <f t="shared" si="296"/>
        <v>193985</v>
      </c>
      <c r="W1355" s="28" t="s">
        <v>2924</v>
      </c>
      <c r="X1355" s="27">
        <v>188927.74999999997</v>
      </c>
      <c r="Y1355" s="27">
        <f t="shared" si="300"/>
        <v>412010.49999999994</v>
      </c>
      <c r="Z1355" s="4" t="str" cm="1">
        <f t="array" ref="Z1355">_xlfn.IFS(YEARFRAC(F1355,G1355)&lt;1,"&lt;1 Year",YEARFRAC(F1355,G1355)&lt;=5,"1-5 Years",YEARFRAC(F1355,G1355)&gt;5,"&gt;5 Years")</f>
        <v>&gt;5 Years</v>
      </c>
      <c r="AA1355" s="24">
        <f>L1355*(_xlfn.XLOOKUP(K1355,'FX rates'!$A$2:$A$38,'FX rates'!$B$2:$B$38))</f>
        <v>164285</v>
      </c>
      <c r="AB1355" s="24">
        <f>V1355*(_xlfn.XLOOKUP(K1355,'FX rates'!$A$2:$A$38,'FX rates'!$B$2:$B$38))</f>
        <v>193985</v>
      </c>
      <c r="AC1355" s="24">
        <f>X1355*(_xlfn.XLOOKUP(W1355,'FX rates'!$A$2:$A$38,'FX rates'!$B$2:$B$38))</f>
        <v>188927.74999999997</v>
      </c>
      <c r="AD1355" s="24">
        <f>Y1355*(_xlfn.XLOOKUP(W1355,'FX rates'!$A$2:$A$38,'FX rates'!$B$2:$B$38))</f>
        <v>412010.49999999994</v>
      </c>
      <c r="AE1355" s="30">
        <f t="shared" si="301"/>
        <v>0.14999999999999983</v>
      </c>
      <c r="AF1355" s="31">
        <f t="shared" si="302"/>
        <v>24642.749999999971</v>
      </c>
      <c r="AG1355" s="23">
        <f t="shared" si="303"/>
        <v>29700</v>
      </c>
      <c r="AH1355" s="35">
        <f t="shared" si="297"/>
        <v>1</v>
      </c>
      <c r="AI1355" s="23">
        <f>U1355*(_xlfn.XLOOKUP(K1355,'FX rates'!$A$2:$A$38,'FX rates'!$B$2:$B$38))</f>
        <v>0</v>
      </c>
      <c r="AJ1355" s="23">
        <f>Q1355*(_xlfn.XLOOKUP(K1355,'FX rates'!$A$2:$A$38,'FX rates'!$B$2:$B$38))</f>
        <v>0</v>
      </c>
      <c r="AK1355" s="23">
        <f>R1355*(_xlfn.XLOOKUP(K1355,'FX rates'!$A$2:$A$38,'FX rates'!$B$2:$B$38))</f>
        <v>0</v>
      </c>
      <c r="AM1355" s="4"/>
      <c r="AN1355" s="4"/>
      <c r="AO1355" s="4"/>
      <c r="AP1355" s="32">
        <f t="shared" si="298"/>
        <v>0.18078339471041177</v>
      </c>
      <c r="AQ1355" s="32">
        <f t="shared" si="299"/>
        <v>0</v>
      </c>
      <c r="AR1355" s="24">
        <f t="shared" si="304"/>
        <v>223082.74999999997</v>
      </c>
      <c r="AS1355" s="24" t="str">
        <f t="shared" si="305"/>
        <v>0</v>
      </c>
      <c r="AT1355" s="24">
        <f t="shared" si="306"/>
        <v>370809.44999999995</v>
      </c>
      <c r="AU1355" s="24">
        <f t="shared" si="307"/>
        <v>41201.049999999988</v>
      </c>
    </row>
    <row r="1356" spans="1:47" x14ac:dyDescent="0.25">
      <c r="A1356" s="28" t="s">
        <v>14421</v>
      </c>
      <c r="B1356" s="28" t="s">
        <v>1244</v>
      </c>
      <c r="C1356" s="28" t="s">
        <v>1245</v>
      </c>
      <c r="D1356" s="28" t="s">
        <v>1246</v>
      </c>
      <c r="E1356" s="28" t="s">
        <v>1247</v>
      </c>
      <c r="F1356" s="29">
        <v>42387</v>
      </c>
      <c r="G1356" s="29">
        <v>44896</v>
      </c>
      <c r="H1356" s="28" t="s">
        <v>1248</v>
      </c>
      <c r="I1356" s="28" t="s">
        <v>16056</v>
      </c>
      <c r="J1356" s="28" t="s">
        <v>16050</v>
      </c>
      <c r="K1356" s="28" t="s">
        <v>1249</v>
      </c>
      <c r="L1356" s="27">
        <v>118877.00000000003</v>
      </c>
      <c r="M1356" s="27">
        <v>30008</v>
      </c>
      <c r="N1356" s="27">
        <v>0</v>
      </c>
      <c r="O1356" s="27">
        <v>0</v>
      </c>
      <c r="P1356" s="27">
        <f t="shared" si="294"/>
        <v>30008</v>
      </c>
      <c r="Q1356" s="27">
        <v>0</v>
      </c>
      <c r="R1356" s="27">
        <v>0</v>
      </c>
      <c r="S1356" s="27">
        <v>0</v>
      </c>
      <c r="T1356" s="27">
        <f t="shared" si="295"/>
        <v>0</v>
      </c>
      <c r="U1356" s="27">
        <v>0</v>
      </c>
      <c r="V1356" s="27">
        <f t="shared" si="296"/>
        <v>148885.00000000003</v>
      </c>
      <c r="W1356" s="28" t="s">
        <v>1250</v>
      </c>
      <c r="X1356" s="27">
        <v>122443.31000000003</v>
      </c>
      <c r="Y1356" s="27">
        <f t="shared" si="300"/>
        <v>275794.86000000004</v>
      </c>
      <c r="Z1356" s="4" t="str" cm="1">
        <f t="array" ref="Z1356">_xlfn.IFS(YEARFRAC(F1356,G1356)&lt;1,"&lt;1 Year",YEARFRAC(F1356,G1356)&lt;=5,"1-5 Years",YEARFRAC(F1356,G1356)&gt;5,"&gt;5 Years")</f>
        <v>&gt;5 Years</v>
      </c>
      <c r="AA1356" s="24">
        <f>L1356*(_xlfn.XLOOKUP(K1356,'FX rates'!$A$2:$A$38,'FX rates'!$B$2:$B$38))</f>
        <v>118877.00000000003</v>
      </c>
      <c r="AB1356" s="24">
        <f>V1356*(_xlfn.XLOOKUP(K1356,'FX rates'!$A$2:$A$38,'FX rates'!$B$2:$B$38))</f>
        <v>148885.00000000003</v>
      </c>
      <c r="AC1356" s="24">
        <f>X1356*(_xlfn.XLOOKUP(W1356,'FX rates'!$A$2:$A$38,'FX rates'!$B$2:$B$38))</f>
        <v>122443.31000000003</v>
      </c>
      <c r="AD1356" s="24">
        <f>Y1356*(_xlfn.XLOOKUP(W1356,'FX rates'!$A$2:$A$38,'FX rates'!$B$2:$B$38))</f>
        <v>275794.86000000004</v>
      </c>
      <c r="AE1356" s="30">
        <f t="shared" si="301"/>
        <v>2.9999999999999975E-2</v>
      </c>
      <c r="AF1356" s="31">
        <f t="shared" si="302"/>
        <v>3566.3099999999977</v>
      </c>
      <c r="AG1356" s="23">
        <f t="shared" si="303"/>
        <v>30008</v>
      </c>
      <c r="AH1356" s="35">
        <f t="shared" si="297"/>
        <v>1</v>
      </c>
      <c r="AI1356" s="23">
        <f>U1356*(_xlfn.XLOOKUP(K1356,'FX rates'!$A$2:$A$38,'FX rates'!$B$2:$B$38))</f>
        <v>0</v>
      </c>
      <c r="AJ1356" s="23">
        <f>Q1356*(_xlfn.XLOOKUP(K1356,'FX rates'!$A$2:$A$38,'FX rates'!$B$2:$B$38))</f>
        <v>0</v>
      </c>
      <c r="AK1356" s="23">
        <f>R1356*(_xlfn.XLOOKUP(K1356,'FX rates'!$A$2:$A$38,'FX rates'!$B$2:$B$38))</f>
        <v>0</v>
      </c>
      <c r="AM1356" s="4"/>
      <c r="AN1356" s="4"/>
      <c r="AO1356" s="4"/>
      <c r="AP1356" s="32">
        <f t="shared" si="298"/>
        <v>0.25242898121587853</v>
      </c>
      <c r="AQ1356" s="32">
        <f t="shared" si="299"/>
        <v>0</v>
      </c>
      <c r="AR1356" s="24">
        <f t="shared" si="304"/>
        <v>153351.55000000002</v>
      </c>
      <c r="AS1356" s="24" t="str">
        <f t="shared" si="305"/>
        <v>0</v>
      </c>
      <c r="AT1356" s="24">
        <f t="shared" si="306"/>
        <v>248215.37400000004</v>
      </c>
      <c r="AU1356" s="24">
        <f t="shared" si="307"/>
        <v>27579.486000000004</v>
      </c>
    </row>
    <row r="1357" spans="1:47" x14ac:dyDescent="0.25">
      <c r="A1357" s="28" t="s">
        <v>14422</v>
      </c>
      <c r="B1357" s="28" t="s">
        <v>2932</v>
      </c>
      <c r="C1357" s="28" t="s">
        <v>2933</v>
      </c>
      <c r="D1357" s="28" t="s">
        <v>2934</v>
      </c>
      <c r="E1357" s="28" t="s">
        <v>2935</v>
      </c>
      <c r="F1357" s="29">
        <v>42387</v>
      </c>
      <c r="G1357" s="29">
        <v>44896</v>
      </c>
      <c r="H1357" s="28" t="s">
        <v>2936</v>
      </c>
      <c r="I1357" s="28" t="s">
        <v>16045</v>
      </c>
      <c r="J1357" s="28" t="s">
        <v>16041</v>
      </c>
      <c r="K1357" s="28" t="s">
        <v>2937</v>
      </c>
      <c r="L1357" s="27">
        <v>379499.99999999994</v>
      </c>
      <c r="M1357" s="27">
        <v>191400.00000000003</v>
      </c>
      <c r="N1357" s="27">
        <v>1722500</v>
      </c>
      <c r="O1357" s="27">
        <v>0</v>
      </c>
      <c r="P1357" s="27">
        <f t="shared" si="294"/>
        <v>1913900</v>
      </c>
      <c r="Q1357" s="27">
        <v>0</v>
      </c>
      <c r="R1357" s="27">
        <v>0</v>
      </c>
      <c r="S1357" s="27">
        <v>0</v>
      </c>
      <c r="T1357" s="27">
        <f t="shared" si="295"/>
        <v>0</v>
      </c>
      <c r="U1357" s="27">
        <v>0</v>
      </c>
      <c r="V1357" s="27">
        <f t="shared" si="296"/>
        <v>2293400</v>
      </c>
      <c r="W1357" s="28" t="s">
        <v>2938</v>
      </c>
      <c r="X1357" s="27">
        <v>383294.99999999994</v>
      </c>
      <c r="Y1357" s="27">
        <f t="shared" si="300"/>
        <v>959904</v>
      </c>
      <c r="Z1357" s="4" t="str" cm="1">
        <f t="array" ref="Z1357">_xlfn.IFS(YEARFRAC(F1357,G1357)&lt;1,"&lt;1 Year",YEARFRAC(F1357,G1357)&lt;=5,"1-5 Years",YEARFRAC(F1357,G1357)&gt;5,"&gt;5 Years")</f>
        <v>&gt;5 Years</v>
      </c>
      <c r="AA1357" s="24">
        <f>L1357*(_xlfn.XLOOKUP(K1357,'FX rates'!$A$2:$A$38,'FX rates'!$B$2:$B$38))</f>
        <v>379499.99999999994</v>
      </c>
      <c r="AB1357" s="24">
        <f>V1357*(_xlfn.XLOOKUP(K1357,'FX rates'!$A$2:$A$38,'FX rates'!$B$2:$B$38))</f>
        <v>2293400</v>
      </c>
      <c r="AC1357" s="24">
        <f>X1357*(_xlfn.XLOOKUP(W1357,'FX rates'!$A$2:$A$38,'FX rates'!$B$2:$B$38))</f>
        <v>383294.99999999994</v>
      </c>
      <c r="AD1357" s="24">
        <f>Y1357*(_xlfn.XLOOKUP(W1357,'FX rates'!$A$2:$A$38,'FX rates'!$B$2:$B$38))</f>
        <v>959904</v>
      </c>
      <c r="AE1357" s="30">
        <f t="shared" si="301"/>
        <v>1.0000000000000002E-2</v>
      </c>
      <c r="AF1357" s="31">
        <f t="shared" si="302"/>
        <v>3795</v>
      </c>
      <c r="AG1357" s="23">
        <f t="shared" si="303"/>
        <v>1913900</v>
      </c>
      <c r="AH1357" s="35">
        <f t="shared" si="297"/>
        <v>1</v>
      </c>
      <c r="AI1357" s="23">
        <f>U1357*(_xlfn.XLOOKUP(K1357,'FX rates'!$A$2:$A$38,'FX rates'!$B$2:$B$38))</f>
        <v>0</v>
      </c>
      <c r="AJ1357" s="23">
        <f>Q1357*(_xlfn.XLOOKUP(K1357,'FX rates'!$A$2:$A$38,'FX rates'!$B$2:$B$38))</f>
        <v>0</v>
      </c>
      <c r="AK1357" s="23">
        <f>R1357*(_xlfn.XLOOKUP(K1357,'FX rates'!$A$2:$A$38,'FX rates'!$B$2:$B$38))</f>
        <v>0</v>
      </c>
      <c r="AM1357" s="4"/>
      <c r="AN1357" s="4"/>
      <c r="AO1357" s="4"/>
      <c r="AP1357" s="32">
        <f t="shared" si="298"/>
        <v>0.50434782608695672</v>
      </c>
      <c r="AQ1357" s="32">
        <f t="shared" si="299"/>
        <v>0</v>
      </c>
      <c r="AR1357" s="24">
        <f t="shared" si="304"/>
        <v>576609</v>
      </c>
      <c r="AS1357" s="24" t="str">
        <f t="shared" si="305"/>
        <v>0</v>
      </c>
      <c r="AT1357" s="24">
        <f t="shared" si="306"/>
        <v>863913.6</v>
      </c>
      <c r="AU1357" s="24">
        <f t="shared" si="307"/>
        <v>95990.400000000023</v>
      </c>
    </row>
    <row r="1358" spans="1:47" x14ac:dyDescent="0.25">
      <c r="A1358" s="28" t="s">
        <v>14423</v>
      </c>
      <c r="B1358" s="28" t="s">
        <v>2939</v>
      </c>
      <c r="C1358" s="28" t="s">
        <v>2940</v>
      </c>
      <c r="D1358" s="28" t="s">
        <v>2941</v>
      </c>
      <c r="E1358" s="28" t="s">
        <v>2942</v>
      </c>
      <c r="F1358" s="29">
        <v>42387</v>
      </c>
      <c r="G1358" s="29">
        <v>44896</v>
      </c>
      <c r="H1358" s="28" t="s">
        <v>2943</v>
      </c>
      <c r="I1358" s="28" t="s">
        <v>16039</v>
      </c>
      <c r="J1358" s="28" t="s">
        <v>16048</v>
      </c>
      <c r="K1358" s="28" t="s">
        <v>2944</v>
      </c>
      <c r="L1358" s="27">
        <v>196020.00000000006</v>
      </c>
      <c r="M1358" s="27">
        <v>37730</v>
      </c>
      <c r="N1358" s="27">
        <v>0</v>
      </c>
      <c r="O1358" s="27">
        <v>0</v>
      </c>
      <c r="P1358" s="27">
        <f t="shared" si="294"/>
        <v>37730</v>
      </c>
      <c r="Q1358" s="27">
        <v>0</v>
      </c>
      <c r="R1358" s="27">
        <v>0</v>
      </c>
      <c r="S1358" s="27">
        <v>0</v>
      </c>
      <c r="T1358" s="27">
        <f t="shared" si="295"/>
        <v>0</v>
      </c>
      <c r="U1358" s="27">
        <v>0</v>
      </c>
      <c r="V1358" s="27">
        <f t="shared" si="296"/>
        <v>233750.00000000006</v>
      </c>
      <c r="W1358" s="28" t="s">
        <v>2945</v>
      </c>
      <c r="X1358" s="27">
        <v>203860.80000000008</v>
      </c>
      <c r="Y1358" s="27">
        <f t="shared" si="300"/>
        <v>446960.80000000016</v>
      </c>
      <c r="Z1358" s="4" t="str" cm="1">
        <f t="array" ref="Z1358">_xlfn.IFS(YEARFRAC(F1358,G1358)&lt;1,"&lt;1 Year",YEARFRAC(F1358,G1358)&lt;=5,"1-5 Years",YEARFRAC(F1358,G1358)&gt;5,"&gt;5 Years")</f>
        <v>&gt;5 Years</v>
      </c>
      <c r="AA1358" s="24">
        <f>L1358*(_xlfn.XLOOKUP(K1358,'FX rates'!$A$2:$A$38,'FX rates'!$B$2:$B$38))</f>
        <v>196020.00000000006</v>
      </c>
      <c r="AB1358" s="24">
        <f>V1358*(_xlfn.XLOOKUP(K1358,'FX rates'!$A$2:$A$38,'FX rates'!$B$2:$B$38))</f>
        <v>233750.00000000006</v>
      </c>
      <c r="AC1358" s="24">
        <f>X1358*(_xlfn.XLOOKUP(W1358,'FX rates'!$A$2:$A$38,'FX rates'!$B$2:$B$38))</f>
        <v>203860.80000000008</v>
      </c>
      <c r="AD1358" s="24">
        <f>Y1358*(_xlfn.XLOOKUP(W1358,'FX rates'!$A$2:$A$38,'FX rates'!$B$2:$B$38))</f>
        <v>446960.80000000016</v>
      </c>
      <c r="AE1358" s="30">
        <f t="shared" si="301"/>
        <v>4.0000000000000077E-2</v>
      </c>
      <c r="AF1358" s="31">
        <f t="shared" si="302"/>
        <v>7840.8000000000175</v>
      </c>
      <c r="AG1358" s="23">
        <f t="shared" si="303"/>
        <v>37730</v>
      </c>
      <c r="AH1358" s="35">
        <f t="shared" si="297"/>
        <v>1</v>
      </c>
      <c r="AI1358" s="23">
        <f>U1358*(_xlfn.XLOOKUP(K1358,'FX rates'!$A$2:$A$38,'FX rates'!$B$2:$B$38))</f>
        <v>0</v>
      </c>
      <c r="AJ1358" s="23">
        <f>Q1358*(_xlfn.XLOOKUP(K1358,'FX rates'!$A$2:$A$38,'FX rates'!$B$2:$B$38))</f>
        <v>0</v>
      </c>
      <c r="AK1358" s="23">
        <f>R1358*(_xlfn.XLOOKUP(K1358,'FX rates'!$A$2:$A$38,'FX rates'!$B$2:$B$38))</f>
        <v>0</v>
      </c>
      <c r="AM1358" s="4"/>
      <c r="AN1358" s="4"/>
      <c r="AO1358" s="4"/>
      <c r="AP1358" s="32">
        <f t="shared" si="298"/>
        <v>0.19248035914702577</v>
      </c>
      <c r="AQ1358" s="32">
        <f t="shared" si="299"/>
        <v>0</v>
      </c>
      <c r="AR1358" s="24">
        <f t="shared" si="304"/>
        <v>243100.00000000006</v>
      </c>
      <c r="AS1358" s="24" t="str">
        <f t="shared" si="305"/>
        <v>0</v>
      </c>
      <c r="AT1358" s="24">
        <f t="shared" si="306"/>
        <v>402264.72000000015</v>
      </c>
      <c r="AU1358" s="24">
        <f t="shared" si="307"/>
        <v>44696.080000000016</v>
      </c>
    </row>
    <row r="1359" spans="1:47" x14ac:dyDescent="0.25">
      <c r="A1359" s="28" t="s">
        <v>14046</v>
      </c>
      <c r="B1359" s="28" t="s">
        <v>297</v>
      </c>
      <c r="C1359" s="28" t="s">
        <v>298</v>
      </c>
      <c r="D1359" s="28" t="s">
        <v>299</v>
      </c>
      <c r="E1359" s="28" t="s">
        <v>300</v>
      </c>
      <c r="F1359" s="29">
        <v>39517</v>
      </c>
      <c r="G1359" s="29">
        <v>44896</v>
      </c>
      <c r="H1359" s="28" t="s">
        <v>301</v>
      </c>
      <c r="I1359" s="28" t="s">
        <v>16032</v>
      </c>
      <c r="J1359" s="28" t="s">
        <v>16054</v>
      </c>
      <c r="K1359" s="28" t="s">
        <v>302</v>
      </c>
      <c r="L1359" s="27">
        <v>136427.50000000003</v>
      </c>
      <c r="M1359" s="27">
        <v>18920</v>
      </c>
      <c r="N1359" s="27">
        <v>0</v>
      </c>
      <c r="O1359" s="27">
        <v>0</v>
      </c>
      <c r="P1359" s="27">
        <f t="shared" si="294"/>
        <v>18920</v>
      </c>
      <c r="Q1359" s="27">
        <v>0</v>
      </c>
      <c r="R1359" s="27">
        <v>0</v>
      </c>
      <c r="S1359" s="27">
        <v>0</v>
      </c>
      <c r="T1359" s="27">
        <f t="shared" si="295"/>
        <v>0</v>
      </c>
      <c r="U1359" s="27">
        <v>0</v>
      </c>
      <c r="V1359" s="27">
        <f t="shared" si="296"/>
        <v>155347.50000000003</v>
      </c>
      <c r="W1359" s="28" t="s">
        <v>303</v>
      </c>
      <c r="X1359" s="27">
        <v>150070.25000000006</v>
      </c>
      <c r="Y1359" s="27">
        <f t="shared" si="300"/>
        <v>320952.50000000012</v>
      </c>
      <c r="Z1359" s="4" t="str" cm="1">
        <f t="array" ref="Z1359">_xlfn.IFS(YEARFRAC(F1359,G1359)&lt;1,"&lt;1 Year",YEARFRAC(F1359,G1359)&lt;=5,"1-5 Years",YEARFRAC(F1359,G1359)&gt;5,"&gt;5 Years")</f>
        <v>&gt;5 Years</v>
      </c>
      <c r="AA1359" s="24">
        <f>L1359*(_xlfn.XLOOKUP(K1359,'FX rates'!$A$2:$A$38,'FX rates'!$B$2:$B$38))</f>
        <v>136427.50000000003</v>
      </c>
      <c r="AB1359" s="24">
        <f>V1359*(_xlfn.XLOOKUP(K1359,'FX rates'!$A$2:$A$38,'FX rates'!$B$2:$B$38))</f>
        <v>155347.50000000003</v>
      </c>
      <c r="AC1359" s="24">
        <f>X1359*(_xlfn.XLOOKUP(W1359,'FX rates'!$A$2:$A$38,'FX rates'!$B$2:$B$38))</f>
        <v>150070.25000000006</v>
      </c>
      <c r="AD1359" s="24">
        <f>Y1359*(_xlfn.XLOOKUP(W1359,'FX rates'!$A$2:$A$38,'FX rates'!$B$2:$B$38))</f>
        <v>320952.50000000012</v>
      </c>
      <c r="AE1359" s="30">
        <f t="shared" si="301"/>
        <v>0.10000000000000019</v>
      </c>
      <c r="AF1359" s="31">
        <f t="shared" si="302"/>
        <v>13642.750000000029</v>
      </c>
      <c r="AG1359" s="23">
        <f t="shared" si="303"/>
        <v>18920</v>
      </c>
      <c r="AH1359" s="35">
        <f t="shared" si="297"/>
        <v>1</v>
      </c>
      <c r="AI1359" s="23">
        <f>U1359*(_xlfn.XLOOKUP(K1359,'FX rates'!$A$2:$A$38,'FX rates'!$B$2:$B$38))</f>
        <v>0</v>
      </c>
      <c r="AJ1359" s="23">
        <f>Q1359*(_xlfn.XLOOKUP(K1359,'FX rates'!$A$2:$A$38,'FX rates'!$B$2:$B$38))</f>
        <v>0</v>
      </c>
      <c r="AK1359" s="23">
        <f>R1359*(_xlfn.XLOOKUP(K1359,'FX rates'!$A$2:$A$38,'FX rates'!$B$2:$B$38))</f>
        <v>0</v>
      </c>
      <c r="AM1359" s="4"/>
      <c r="AN1359" s="4"/>
      <c r="AO1359" s="4"/>
      <c r="AP1359" s="32">
        <f t="shared" si="298"/>
        <v>0.13868171739568633</v>
      </c>
      <c r="AQ1359" s="32">
        <f t="shared" si="299"/>
        <v>0</v>
      </c>
      <c r="AR1359" s="24">
        <f t="shared" si="304"/>
        <v>170882.25000000006</v>
      </c>
      <c r="AS1359" s="24" t="str">
        <f t="shared" si="305"/>
        <v>0</v>
      </c>
      <c r="AT1359" s="24">
        <f t="shared" si="306"/>
        <v>288857.25000000012</v>
      </c>
      <c r="AU1359" s="24">
        <f t="shared" si="307"/>
        <v>32095.25</v>
      </c>
    </row>
    <row r="1360" spans="1:47" x14ac:dyDescent="0.25">
      <c r="A1360" s="28" t="s">
        <v>14424</v>
      </c>
      <c r="B1360" s="28" t="s">
        <v>2946</v>
      </c>
      <c r="C1360" s="28" t="s">
        <v>2947</v>
      </c>
      <c r="D1360" s="28" t="s">
        <v>2948</v>
      </c>
      <c r="E1360" s="28" t="s">
        <v>2949</v>
      </c>
      <c r="F1360" s="29">
        <v>42387</v>
      </c>
      <c r="G1360" s="29">
        <v>44896</v>
      </c>
      <c r="H1360" s="28" t="s">
        <v>2950</v>
      </c>
      <c r="I1360" s="28" t="s">
        <v>16034</v>
      </c>
      <c r="J1360" s="28" t="s">
        <v>16044</v>
      </c>
      <c r="K1360" s="28" t="s">
        <v>2951</v>
      </c>
      <c r="L1360" s="27">
        <v>244420.00000000003</v>
      </c>
      <c r="M1360" s="27">
        <v>454080</v>
      </c>
      <c r="N1360" s="27">
        <v>0</v>
      </c>
      <c r="O1360" s="27">
        <v>0</v>
      </c>
      <c r="P1360" s="27">
        <f t="shared" si="294"/>
        <v>454080</v>
      </c>
      <c r="Q1360" s="27">
        <v>0</v>
      </c>
      <c r="R1360" s="27">
        <v>0</v>
      </c>
      <c r="S1360" s="27">
        <v>0</v>
      </c>
      <c r="T1360" s="27">
        <f t="shared" si="295"/>
        <v>0</v>
      </c>
      <c r="U1360" s="27">
        <v>0</v>
      </c>
      <c r="V1360" s="27">
        <f t="shared" si="296"/>
        <v>698500</v>
      </c>
      <c r="W1360" s="28" t="s">
        <v>2952</v>
      </c>
      <c r="X1360" s="27">
        <v>254196.80000000005</v>
      </c>
      <c r="Y1360" s="27">
        <f t="shared" si="300"/>
        <v>980636.80000000016</v>
      </c>
      <c r="Z1360" s="4" t="str" cm="1">
        <f t="array" ref="Z1360">_xlfn.IFS(YEARFRAC(F1360,G1360)&lt;1,"&lt;1 Year",YEARFRAC(F1360,G1360)&lt;=5,"1-5 Years",YEARFRAC(F1360,G1360)&gt;5,"&gt;5 Years")</f>
        <v>&gt;5 Years</v>
      </c>
      <c r="AA1360" s="24">
        <f>L1360*(_xlfn.XLOOKUP(K1360,'FX rates'!$A$2:$A$38,'FX rates'!$B$2:$B$38))</f>
        <v>244420.00000000003</v>
      </c>
      <c r="AB1360" s="24">
        <f>V1360*(_xlfn.XLOOKUP(K1360,'FX rates'!$A$2:$A$38,'FX rates'!$B$2:$B$38))</f>
        <v>698500</v>
      </c>
      <c r="AC1360" s="24">
        <f>X1360*(_xlfn.XLOOKUP(W1360,'FX rates'!$A$2:$A$38,'FX rates'!$B$2:$B$38))</f>
        <v>254196.80000000005</v>
      </c>
      <c r="AD1360" s="24">
        <f>Y1360*(_xlfn.XLOOKUP(W1360,'FX rates'!$A$2:$A$38,'FX rates'!$B$2:$B$38))</f>
        <v>980636.80000000016</v>
      </c>
      <c r="AE1360" s="30">
        <f t="shared" si="301"/>
        <v>4.0000000000000063E-2</v>
      </c>
      <c r="AF1360" s="31">
        <f t="shared" si="302"/>
        <v>9776.8000000000175</v>
      </c>
      <c r="AG1360" s="23">
        <f t="shared" si="303"/>
        <v>454080</v>
      </c>
      <c r="AH1360" s="35">
        <f t="shared" si="297"/>
        <v>1</v>
      </c>
      <c r="AI1360" s="23">
        <f>U1360*(_xlfn.XLOOKUP(K1360,'FX rates'!$A$2:$A$38,'FX rates'!$B$2:$B$38))</f>
        <v>0</v>
      </c>
      <c r="AJ1360" s="23">
        <f>Q1360*(_xlfn.XLOOKUP(K1360,'FX rates'!$A$2:$A$38,'FX rates'!$B$2:$B$38))</f>
        <v>0</v>
      </c>
      <c r="AK1360" s="23">
        <f>R1360*(_xlfn.XLOOKUP(K1360,'FX rates'!$A$2:$A$38,'FX rates'!$B$2:$B$38))</f>
        <v>0</v>
      </c>
      <c r="AM1360" s="4"/>
      <c r="AN1360" s="4"/>
      <c r="AO1360" s="4"/>
      <c r="AP1360" s="32">
        <f t="shared" si="298"/>
        <v>1.8577857785778575</v>
      </c>
      <c r="AQ1360" s="32">
        <f t="shared" si="299"/>
        <v>0</v>
      </c>
      <c r="AR1360" s="24">
        <f t="shared" si="304"/>
        <v>726440.00000000012</v>
      </c>
      <c r="AS1360" s="24" t="str">
        <f t="shared" si="305"/>
        <v>0</v>
      </c>
      <c r="AT1360" s="24">
        <f t="shared" si="306"/>
        <v>882573.12000000011</v>
      </c>
      <c r="AU1360" s="24">
        <f t="shared" si="307"/>
        <v>98063.680000000051</v>
      </c>
    </row>
    <row r="1361" spans="1:47" x14ac:dyDescent="0.25">
      <c r="A1361" s="28" t="s">
        <v>14425</v>
      </c>
      <c r="B1361" s="28" t="s">
        <v>2953</v>
      </c>
      <c r="C1361" s="28" t="s">
        <v>2954</v>
      </c>
      <c r="D1361" s="28" t="s">
        <v>2955</v>
      </c>
      <c r="E1361" s="28" t="s">
        <v>2956</v>
      </c>
      <c r="F1361" s="29">
        <v>42387</v>
      </c>
      <c r="G1361" s="29">
        <v>44896</v>
      </c>
      <c r="H1361" s="28" t="s">
        <v>2957</v>
      </c>
      <c r="I1361" s="28" t="s">
        <v>16044</v>
      </c>
      <c r="J1361" s="28" t="s">
        <v>16042</v>
      </c>
      <c r="K1361" s="28" t="s">
        <v>2958</v>
      </c>
      <c r="L1361" s="27">
        <v>120175.00000000001</v>
      </c>
      <c r="M1361" s="27">
        <v>17622</v>
      </c>
      <c r="N1361" s="27">
        <v>0</v>
      </c>
      <c r="O1361" s="27">
        <v>0</v>
      </c>
      <c r="P1361" s="27">
        <f t="shared" si="294"/>
        <v>17622</v>
      </c>
      <c r="Q1361" s="27">
        <v>0</v>
      </c>
      <c r="R1361" s="27">
        <v>0</v>
      </c>
      <c r="S1361" s="27">
        <v>0</v>
      </c>
      <c r="T1361" s="27">
        <f t="shared" si="295"/>
        <v>0</v>
      </c>
      <c r="U1361" s="27">
        <v>0</v>
      </c>
      <c r="V1361" s="27">
        <f t="shared" si="296"/>
        <v>137797</v>
      </c>
      <c r="W1361" s="28" t="s">
        <v>2959</v>
      </c>
      <c r="X1361" s="27">
        <v>133394.25000000003</v>
      </c>
      <c r="Y1361" s="27">
        <f t="shared" si="300"/>
        <v>286348.92000000004</v>
      </c>
      <c r="Z1361" s="4" t="str" cm="1">
        <f t="array" ref="Z1361">_xlfn.IFS(YEARFRAC(F1361,G1361)&lt;1,"&lt;1 Year",YEARFRAC(F1361,G1361)&lt;=5,"1-5 Years",YEARFRAC(F1361,G1361)&gt;5,"&gt;5 Years")</f>
        <v>&gt;5 Years</v>
      </c>
      <c r="AA1361" s="24">
        <f>L1361*(_xlfn.XLOOKUP(K1361,'FX rates'!$A$2:$A$38,'FX rates'!$B$2:$B$38))</f>
        <v>120175.00000000001</v>
      </c>
      <c r="AB1361" s="24">
        <f>V1361*(_xlfn.XLOOKUP(K1361,'FX rates'!$A$2:$A$38,'FX rates'!$B$2:$B$38))</f>
        <v>137797</v>
      </c>
      <c r="AC1361" s="24">
        <f>X1361*(_xlfn.XLOOKUP(W1361,'FX rates'!$A$2:$A$38,'FX rates'!$B$2:$B$38))</f>
        <v>133394.25000000003</v>
      </c>
      <c r="AD1361" s="24">
        <f>Y1361*(_xlfn.XLOOKUP(W1361,'FX rates'!$A$2:$A$38,'FX rates'!$B$2:$B$38))</f>
        <v>286348.92000000004</v>
      </c>
      <c r="AE1361" s="30">
        <f t="shared" si="301"/>
        <v>0.11000000000000011</v>
      </c>
      <c r="AF1361" s="31">
        <f t="shared" si="302"/>
        <v>13219.250000000015</v>
      </c>
      <c r="AG1361" s="23">
        <f t="shared" si="303"/>
        <v>17621.999999999985</v>
      </c>
      <c r="AH1361" s="35">
        <f t="shared" si="297"/>
        <v>1</v>
      </c>
      <c r="AI1361" s="23">
        <f>U1361*(_xlfn.XLOOKUP(K1361,'FX rates'!$A$2:$A$38,'FX rates'!$B$2:$B$38))</f>
        <v>0</v>
      </c>
      <c r="AJ1361" s="23">
        <f>Q1361*(_xlfn.XLOOKUP(K1361,'FX rates'!$A$2:$A$38,'FX rates'!$B$2:$B$38))</f>
        <v>0</v>
      </c>
      <c r="AK1361" s="23">
        <f>R1361*(_xlfn.XLOOKUP(K1361,'FX rates'!$A$2:$A$38,'FX rates'!$B$2:$B$38))</f>
        <v>0</v>
      </c>
      <c r="AM1361" s="4"/>
      <c r="AN1361" s="4"/>
      <c r="AO1361" s="4"/>
      <c r="AP1361" s="32">
        <f t="shared" si="298"/>
        <v>0.1466361556064073</v>
      </c>
      <c r="AQ1361" s="32">
        <f t="shared" si="299"/>
        <v>0</v>
      </c>
      <c r="AR1361" s="24">
        <f t="shared" si="304"/>
        <v>152954.67000000004</v>
      </c>
      <c r="AS1361" s="24" t="str">
        <f t="shared" si="305"/>
        <v>0</v>
      </c>
      <c r="AT1361" s="24">
        <f t="shared" si="306"/>
        <v>257714.02800000005</v>
      </c>
      <c r="AU1361" s="24">
        <f t="shared" si="307"/>
        <v>28634.891999999993</v>
      </c>
    </row>
    <row r="1362" spans="1:47" x14ac:dyDescent="0.25">
      <c r="A1362" s="28" t="s">
        <v>14426</v>
      </c>
      <c r="B1362" s="28" t="s">
        <v>2960</v>
      </c>
      <c r="C1362" s="28" t="s">
        <v>2961</v>
      </c>
      <c r="D1362" s="28" t="s">
        <v>2962</v>
      </c>
      <c r="E1362" s="28" t="s">
        <v>2963</v>
      </c>
      <c r="F1362" s="29">
        <v>43654</v>
      </c>
      <c r="G1362" s="29">
        <v>44896</v>
      </c>
      <c r="H1362" s="28" t="s">
        <v>2964</v>
      </c>
      <c r="I1362" s="28" t="s">
        <v>16041</v>
      </c>
      <c r="J1362" s="28" t="s">
        <v>16056</v>
      </c>
      <c r="K1362" s="28" t="s">
        <v>2965</v>
      </c>
      <c r="L1362" s="27">
        <v>108680.00000000001</v>
      </c>
      <c r="M1362" s="27">
        <v>51700.000000000007</v>
      </c>
      <c r="N1362" s="27">
        <v>49350</v>
      </c>
      <c r="O1362" s="27">
        <v>0</v>
      </c>
      <c r="P1362" s="27">
        <f t="shared" si="294"/>
        <v>101050</v>
      </c>
      <c r="Q1362" s="27">
        <v>0</v>
      </c>
      <c r="R1362" s="27">
        <v>0</v>
      </c>
      <c r="S1362" s="27">
        <v>0</v>
      </c>
      <c r="T1362" s="27">
        <f t="shared" si="295"/>
        <v>0</v>
      </c>
      <c r="U1362" s="27">
        <v>0</v>
      </c>
      <c r="V1362" s="27">
        <f t="shared" si="296"/>
        <v>209730</v>
      </c>
      <c r="W1362" s="28" t="s">
        <v>2966</v>
      </c>
      <c r="X1362" s="27">
        <v>119548.00000000003</v>
      </c>
      <c r="Y1362" s="27">
        <f t="shared" si="300"/>
        <v>295966.00000000006</v>
      </c>
      <c r="Z1362" s="4" t="str" cm="1">
        <f t="array" ref="Z1362">_xlfn.IFS(YEARFRAC(F1362,G1362)&lt;1,"&lt;1 Year",YEARFRAC(F1362,G1362)&lt;=5,"1-5 Years",YEARFRAC(F1362,G1362)&gt;5,"&gt;5 Years")</f>
        <v>1-5 Years</v>
      </c>
      <c r="AA1362" s="24">
        <f>L1362*(_xlfn.XLOOKUP(K1362,'FX rates'!$A$2:$A$38,'FX rates'!$B$2:$B$38))</f>
        <v>108680.00000000001</v>
      </c>
      <c r="AB1362" s="24">
        <f>V1362*(_xlfn.XLOOKUP(K1362,'FX rates'!$A$2:$A$38,'FX rates'!$B$2:$B$38))</f>
        <v>209730</v>
      </c>
      <c r="AC1362" s="24">
        <f>X1362*(_xlfn.XLOOKUP(W1362,'FX rates'!$A$2:$A$38,'FX rates'!$B$2:$B$38))</f>
        <v>119548.00000000003</v>
      </c>
      <c r="AD1362" s="24">
        <f>Y1362*(_xlfn.XLOOKUP(W1362,'FX rates'!$A$2:$A$38,'FX rates'!$B$2:$B$38))</f>
        <v>295966.00000000006</v>
      </c>
      <c r="AE1362" s="30">
        <f t="shared" si="301"/>
        <v>0.10000000000000012</v>
      </c>
      <c r="AF1362" s="31">
        <f t="shared" si="302"/>
        <v>10868.000000000015</v>
      </c>
      <c r="AG1362" s="23">
        <f t="shared" si="303"/>
        <v>101049.99999999999</v>
      </c>
      <c r="AH1362" s="35">
        <f t="shared" si="297"/>
        <v>1</v>
      </c>
      <c r="AI1362" s="23">
        <f>U1362*(_xlfn.XLOOKUP(K1362,'FX rates'!$A$2:$A$38,'FX rates'!$B$2:$B$38))</f>
        <v>0</v>
      </c>
      <c r="AJ1362" s="23">
        <f>Q1362*(_xlfn.XLOOKUP(K1362,'FX rates'!$A$2:$A$38,'FX rates'!$B$2:$B$38))</f>
        <v>0</v>
      </c>
      <c r="AK1362" s="23">
        <f>R1362*(_xlfn.XLOOKUP(K1362,'FX rates'!$A$2:$A$38,'FX rates'!$B$2:$B$38))</f>
        <v>0</v>
      </c>
      <c r="AM1362" s="4"/>
      <c r="AN1362" s="4"/>
      <c r="AO1362" s="4"/>
      <c r="AP1362" s="32">
        <f t="shared" si="298"/>
        <v>0.47570850202429149</v>
      </c>
      <c r="AQ1362" s="32">
        <f t="shared" si="299"/>
        <v>0</v>
      </c>
      <c r="AR1362" s="24">
        <f t="shared" si="304"/>
        <v>176418.00000000003</v>
      </c>
      <c r="AS1362" s="24" t="str">
        <f t="shared" si="305"/>
        <v>0</v>
      </c>
      <c r="AT1362" s="24">
        <f t="shared" si="306"/>
        <v>266369.40000000008</v>
      </c>
      <c r="AU1362" s="24">
        <f t="shared" si="307"/>
        <v>29596.599999999977</v>
      </c>
    </row>
    <row r="1363" spans="1:47" x14ac:dyDescent="0.25">
      <c r="A1363" s="28" t="s">
        <v>14427</v>
      </c>
      <c r="B1363" s="28" t="s">
        <v>2967</v>
      </c>
      <c r="C1363" s="28" t="s">
        <v>2968</v>
      </c>
      <c r="D1363" s="28" t="s">
        <v>2969</v>
      </c>
      <c r="E1363" s="28" t="s">
        <v>2970</v>
      </c>
      <c r="F1363" s="29">
        <v>42345</v>
      </c>
      <c r="G1363" s="29">
        <v>44896</v>
      </c>
      <c r="H1363" s="28" t="s">
        <v>2971</v>
      </c>
      <c r="I1363" s="28" t="s">
        <v>16040</v>
      </c>
      <c r="J1363" s="28" t="s">
        <v>16046</v>
      </c>
      <c r="K1363" s="28" t="s">
        <v>2972</v>
      </c>
      <c r="L1363" s="27">
        <v>141702</v>
      </c>
      <c r="M1363" s="27">
        <v>23232.000000000004</v>
      </c>
      <c r="N1363" s="27">
        <v>0</v>
      </c>
      <c r="O1363" s="27">
        <v>0</v>
      </c>
      <c r="P1363" s="27">
        <f t="shared" si="294"/>
        <v>23232.000000000004</v>
      </c>
      <c r="Q1363" s="27">
        <v>0</v>
      </c>
      <c r="R1363" s="27">
        <v>0</v>
      </c>
      <c r="S1363" s="27">
        <v>0</v>
      </c>
      <c r="T1363" s="27">
        <f t="shared" si="295"/>
        <v>0</v>
      </c>
      <c r="U1363" s="27">
        <v>0</v>
      </c>
      <c r="V1363" s="27">
        <f t="shared" si="296"/>
        <v>164934</v>
      </c>
      <c r="W1363" s="28" t="s">
        <v>2973</v>
      </c>
      <c r="X1363" s="27">
        <v>160123.25999999998</v>
      </c>
      <c r="Y1363" s="27">
        <f t="shared" si="300"/>
        <v>346498.67999999993</v>
      </c>
      <c r="Z1363" s="4" t="str" cm="1">
        <f t="array" ref="Z1363">_xlfn.IFS(YEARFRAC(F1363,G1363)&lt;1,"&lt;1 Year",YEARFRAC(F1363,G1363)&lt;=5,"1-5 Years",YEARFRAC(F1363,G1363)&gt;5,"&gt;5 Years")</f>
        <v>&gt;5 Years</v>
      </c>
      <c r="AA1363" s="24">
        <f>L1363*(_xlfn.XLOOKUP(K1363,'FX rates'!$A$2:$A$38,'FX rates'!$B$2:$B$38))</f>
        <v>141702</v>
      </c>
      <c r="AB1363" s="24">
        <f>V1363*(_xlfn.XLOOKUP(K1363,'FX rates'!$A$2:$A$38,'FX rates'!$B$2:$B$38))</f>
        <v>164934</v>
      </c>
      <c r="AC1363" s="24">
        <f>X1363*(_xlfn.XLOOKUP(W1363,'FX rates'!$A$2:$A$38,'FX rates'!$B$2:$B$38))</f>
        <v>160123.25999999998</v>
      </c>
      <c r="AD1363" s="24">
        <f>Y1363*(_xlfn.XLOOKUP(W1363,'FX rates'!$A$2:$A$38,'FX rates'!$B$2:$B$38))</f>
        <v>346498.67999999993</v>
      </c>
      <c r="AE1363" s="30">
        <f t="shared" si="301"/>
        <v>0.12999999999999987</v>
      </c>
      <c r="AF1363" s="31">
        <f t="shared" si="302"/>
        <v>18421.25999999998</v>
      </c>
      <c r="AG1363" s="23">
        <f t="shared" si="303"/>
        <v>23232</v>
      </c>
      <c r="AH1363" s="35">
        <f t="shared" si="297"/>
        <v>1</v>
      </c>
      <c r="AI1363" s="23">
        <f>U1363*(_xlfn.XLOOKUP(K1363,'FX rates'!$A$2:$A$38,'FX rates'!$B$2:$B$38))</f>
        <v>0</v>
      </c>
      <c r="AJ1363" s="23">
        <f>Q1363*(_xlfn.XLOOKUP(K1363,'FX rates'!$A$2:$A$38,'FX rates'!$B$2:$B$38))</f>
        <v>0</v>
      </c>
      <c r="AK1363" s="23">
        <f>R1363*(_xlfn.XLOOKUP(K1363,'FX rates'!$A$2:$A$38,'FX rates'!$B$2:$B$38))</f>
        <v>0</v>
      </c>
      <c r="AM1363" s="4"/>
      <c r="AN1363" s="4"/>
      <c r="AO1363" s="4"/>
      <c r="AP1363" s="32">
        <f t="shared" si="298"/>
        <v>0.16394969725197953</v>
      </c>
      <c r="AQ1363" s="32">
        <f t="shared" si="299"/>
        <v>0</v>
      </c>
      <c r="AR1363" s="24">
        <f t="shared" si="304"/>
        <v>186375.41999999998</v>
      </c>
      <c r="AS1363" s="24" t="str">
        <f t="shared" si="305"/>
        <v>0</v>
      </c>
      <c r="AT1363" s="24">
        <f t="shared" si="306"/>
        <v>311848.81199999998</v>
      </c>
      <c r="AU1363" s="24">
        <f t="shared" si="307"/>
        <v>34649.867999999959</v>
      </c>
    </row>
    <row r="1364" spans="1:47" x14ac:dyDescent="0.25">
      <c r="A1364" s="28" t="s">
        <v>14428</v>
      </c>
      <c r="B1364" s="28" t="s">
        <v>2974</v>
      </c>
      <c r="C1364" s="28" t="s">
        <v>2975</v>
      </c>
      <c r="D1364" s="28" t="s">
        <v>2976</v>
      </c>
      <c r="E1364" s="28" t="s">
        <v>2977</v>
      </c>
      <c r="F1364" s="29">
        <v>42338</v>
      </c>
      <c r="G1364" s="29">
        <v>44896</v>
      </c>
      <c r="H1364" s="28" t="s">
        <v>2978</v>
      </c>
      <c r="I1364" s="28" t="s">
        <v>16050</v>
      </c>
      <c r="J1364" s="28" t="s">
        <v>16044</v>
      </c>
      <c r="K1364" s="28" t="s">
        <v>2979</v>
      </c>
      <c r="L1364" s="27">
        <v>209880.00000000003</v>
      </c>
      <c r="M1364" s="27">
        <v>73920</v>
      </c>
      <c r="N1364" s="27">
        <v>0</v>
      </c>
      <c r="O1364" s="27">
        <v>0</v>
      </c>
      <c r="P1364" s="27">
        <f t="shared" si="294"/>
        <v>73920</v>
      </c>
      <c r="Q1364" s="27">
        <v>0</v>
      </c>
      <c r="R1364" s="27">
        <v>0</v>
      </c>
      <c r="S1364" s="27">
        <v>0</v>
      </c>
      <c r="T1364" s="27">
        <f t="shared" si="295"/>
        <v>0</v>
      </c>
      <c r="U1364" s="27">
        <v>0</v>
      </c>
      <c r="V1364" s="27">
        <f t="shared" si="296"/>
        <v>283800</v>
      </c>
      <c r="W1364" s="28" t="s">
        <v>2980</v>
      </c>
      <c r="X1364" s="27">
        <v>235065.60000000006</v>
      </c>
      <c r="Y1364" s="27">
        <f t="shared" si="300"/>
        <v>552921.60000000009</v>
      </c>
      <c r="Z1364" s="4" t="str" cm="1">
        <f t="array" ref="Z1364">_xlfn.IFS(YEARFRAC(F1364,G1364)&lt;1,"&lt;1 Year",YEARFRAC(F1364,G1364)&lt;=5,"1-5 Years",YEARFRAC(F1364,G1364)&gt;5,"&gt;5 Years")</f>
        <v>&gt;5 Years</v>
      </c>
      <c r="AA1364" s="24">
        <f>L1364*(_xlfn.XLOOKUP(K1364,'FX rates'!$A$2:$A$38,'FX rates'!$B$2:$B$38))</f>
        <v>209880.00000000003</v>
      </c>
      <c r="AB1364" s="24">
        <f>V1364*(_xlfn.XLOOKUP(K1364,'FX rates'!$A$2:$A$38,'FX rates'!$B$2:$B$38))</f>
        <v>283800</v>
      </c>
      <c r="AC1364" s="24">
        <f>X1364*(_xlfn.XLOOKUP(W1364,'FX rates'!$A$2:$A$38,'FX rates'!$B$2:$B$38))</f>
        <v>235065.60000000006</v>
      </c>
      <c r="AD1364" s="24">
        <f>Y1364*(_xlfn.XLOOKUP(W1364,'FX rates'!$A$2:$A$38,'FX rates'!$B$2:$B$38))</f>
        <v>552921.60000000009</v>
      </c>
      <c r="AE1364" s="30">
        <f t="shared" si="301"/>
        <v>0.12000000000000015</v>
      </c>
      <c r="AF1364" s="31">
        <f t="shared" si="302"/>
        <v>25185.600000000035</v>
      </c>
      <c r="AG1364" s="23">
        <f t="shared" si="303"/>
        <v>73919.999999999971</v>
      </c>
      <c r="AH1364" s="35">
        <f t="shared" si="297"/>
        <v>1</v>
      </c>
      <c r="AI1364" s="23">
        <f>U1364*(_xlfn.XLOOKUP(K1364,'FX rates'!$A$2:$A$38,'FX rates'!$B$2:$B$38))</f>
        <v>0</v>
      </c>
      <c r="AJ1364" s="23">
        <f>Q1364*(_xlfn.XLOOKUP(K1364,'FX rates'!$A$2:$A$38,'FX rates'!$B$2:$B$38))</f>
        <v>0</v>
      </c>
      <c r="AK1364" s="23">
        <f>R1364*(_xlfn.XLOOKUP(K1364,'FX rates'!$A$2:$A$38,'FX rates'!$B$2:$B$38))</f>
        <v>0</v>
      </c>
      <c r="AM1364" s="4"/>
      <c r="AN1364" s="4"/>
      <c r="AO1364" s="4"/>
      <c r="AP1364" s="32">
        <f t="shared" si="298"/>
        <v>0.3522012578616352</v>
      </c>
      <c r="AQ1364" s="32">
        <f t="shared" si="299"/>
        <v>0</v>
      </c>
      <c r="AR1364" s="24">
        <f t="shared" si="304"/>
        <v>317856.00000000006</v>
      </c>
      <c r="AS1364" s="24" t="str">
        <f t="shared" si="305"/>
        <v>0</v>
      </c>
      <c r="AT1364" s="24">
        <f t="shared" si="306"/>
        <v>497629.44000000012</v>
      </c>
      <c r="AU1364" s="24">
        <f t="shared" si="307"/>
        <v>55292.159999999974</v>
      </c>
    </row>
    <row r="1365" spans="1:47" x14ac:dyDescent="0.25">
      <c r="A1365" s="28" t="s">
        <v>14429</v>
      </c>
      <c r="B1365" s="28" t="s">
        <v>2981</v>
      </c>
      <c r="C1365" s="28" t="s">
        <v>2982</v>
      </c>
      <c r="D1365" s="28" t="s">
        <v>2983</v>
      </c>
      <c r="E1365" s="28" t="s">
        <v>2984</v>
      </c>
      <c r="F1365" s="29">
        <v>42387</v>
      </c>
      <c r="G1365" s="29">
        <v>44896</v>
      </c>
      <c r="H1365" s="28" t="s">
        <v>2985</v>
      </c>
      <c r="I1365" s="28" t="s">
        <v>16044</v>
      </c>
      <c r="J1365" s="28" t="s">
        <v>16048</v>
      </c>
      <c r="K1365" s="28" t="s">
        <v>2986</v>
      </c>
      <c r="L1365" s="27">
        <v>194425.00000000003</v>
      </c>
      <c r="M1365" s="27">
        <v>25740.000000000004</v>
      </c>
      <c r="N1365" s="27">
        <v>0</v>
      </c>
      <c r="O1365" s="27">
        <v>0</v>
      </c>
      <c r="P1365" s="27">
        <f t="shared" si="294"/>
        <v>25740.000000000004</v>
      </c>
      <c r="Q1365" s="27">
        <v>0</v>
      </c>
      <c r="R1365" s="27">
        <v>0</v>
      </c>
      <c r="S1365" s="27">
        <v>0</v>
      </c>
      <c r="T1365" s="27">
        <f t="shared" si="295"/>
        <v>0</v>
      </c>
      <c r="U1365" s="27">
        <v>0</v>
      </c>
      <c r="V1365" s="27">
        <f t="shared" si="296"/>
        <v>220165.00000000003</v>
      </c>
      <c r="W1365" s="28" t="s">
        <v>2987</v>
      </c>
      <c r="X1365" s="27">
        <v>221644.50000000006</v>
      </c>
      <c r="Y1365" s="27">
        <f t="shared" si="300"/>
        <v>472632.60000000015</v>
      </c>
      <c r="Z1365" s="4" t="str" cm="1">
        <f t="array" ref="Z1365">_xlfn.IFS(YEARFRAC(F1365,G1365)&lt;1,"&lt;1 Year",YEARFRAC(F1365,G1365)&lt;=5,"1-5 Years",YEARFRAC(F1365,G1365)&gt;5,"&gt;5 Years")</f>
        <v>&gt;5 Years</v>
      </c>
      <c r="AA1365" s="24">
        <f>L1365*(_xlfn.XLOOKUP(K1365,'FX rates'!$A$2:$A$38,'FX rates'!$B$2:$B$38))</f>
        <v>194425.00000000003</v>
      </c>
      <c r="AB1365" s="24">
        <f>V1365*(_xlfn.XLOOKUP(K1365,'FX rates'!$A$2:$A$38,'FX rates'!$B$2:$B$38))</f>
        <v>220165.00000000003</v>
      </c>
      <c r="AC1365" s="24">
        <f>X1365*(_xlfn.XLOOKUP(W1365,'FX rates'!$A$2:$A$38,'FX rates'!$B$2:$B$38))</f>
        <v>221644.50000000006</v>
      </c>
      <c r="AD1365" s="24">
        <f>Y1365*(_xlfn.XLOOKUP(W1365,'FX rates'!$A$2:$A$38,'FX rates'!$B$2:$B$38))</f>
        <v>472632.60000000015</v>
      </c>
      <c r="AE1365" s="30">
        <f t="shared" si="301"/>
        <v>0.14000000000000012</v>
      </c>
      <c r="AF1365" s="31">
        <f t="shared" si="302"/>
        <v>27219.500000000029</v>
      </c>
      <c r="AG1365" s="23">
        <f t="shared" si="303"/>
        <v>25740</v>
      </c>
      <c r="AH1365" s="35">
        <f t="shared" si="297"/>
        <v>1</v>
      </c>
      <c r="AI1365" s="23">
        <f>U1365*(_xlfn.XLOOKUP(K1365,'FX rates'!$A$2:$A$38,'FX rates'!$B$2:$B$38))</f>
        <v>0</v>
      </c>
      <c r="AJ1365" s="23">
        <f>Q1365*(_xlfn.XLOOKUP(K1365,'FX rates'!$A$2:$A$38,'FX rates'!$B$2:$B$38))</f>
        <v>0</v>
      </c>
      <c r="AK1365" s="23">
        <f>R1365*(_xlfn.XLOOKUP(K1365,'FX rates'!$A$2:$A$38,'FX rates'!$B$2:$B$38))</f>
        <v>0</v>
      </c>
      <c r="AM1365" s="4"/>
      <c r="AN1365" s="4"/>
      <c r="AO1365" s="4"/>
      <c r="AP1365" s="32">
        <f t="shared" si="298"/>
        <v>0.13239038189533239</v>
      </c>
      <c r="AQ1365" s="32">
        <f t="shared" si="299"/>
        <v>0</v>
      </c>
      <c r="AR1365" s="24">
        <f t="shared" si="304"/>
        <v>250988.10000000009</v>
      </c>
      <c r="AS1365" s="24" t="str">
        <f t="shared" si="305"/>
        <v>0</v>
      </c>
      <c r="AT1365" s="24">
        <f t="shared" si="306"/>
        <v>425369.34000000014</v>
      </c>
      <c r="AU1365" s="24">
        <f t="shared" si="307"/>
        <v>47263.260000000009</v>
      </c>
    </row>
    <row r="1366" spans="1:47" x14ac:dyDescent="0.25">
      <c r="A1366" s="28" t="s">
        <v>14430</v>
      </c>
      <c r="B1366" s="28" t="s">
        <v>2988</v>
      </c>
      <c r="C1366" s="28" t="s">
        <v>2989</v>
      </c>
      <c r="D1366" s="28" t="s">
        <v>2990</v>
      </c>
      <c r="E1366" s="28" t="s">
        <v>2991</v>
      </c>
      <c r="F1366" s="29">
        <v>42345</v>
      </c>
      <c r="G1366" s="29">
        <v>44896</v>
      </c>
      <c r="H1366" s="28" t="s">
        <v>2992</v>
      </c>
      <c r="I1366" s="28" t="s">
        <v>16049</v>
      </c>
      <c r="J1366" s="28" t="s">
        <v>16053</v>
      </c>
      <c r="K1366" s="28" t="s">
        <v>2993</v>
      </c>
      <c r="L1366" s="27">
        <v>206910.00000000006</v>
      </c>
      <c r="M1366" s="27">
        <v>126500</v>
      </c>
      <c r="N1366" s="27">
        <v>102000</v>
      </c>
      <c r="O1366" s="27">
        <v>0</v>
      </c>
      <c r="P1366" s="27">
        <f t="shared" si="294"/>
        <v>228500</v>
      </c>
      <c r="Q1366" s="27">
        <v>0</v>
      </c>
      <c r="R1366" s="27">
        <v>0</v>
      </c>
      <c r="S1366" s="27">
        <v>0</v>
      </c>
      <c r="T1366" s="27">
        <f t="shared" si="295"/>
        <v>0</v>
      </c>
      <c r="U1366" s="27">
        <v>0</v>
      </c>
      <c r="V1366" s="27">
        <f t="shared" si="296"/>
        <v>435410.00000000006</v>
      </c>
      <c r="W1366" s="28" t="s">
        <v>2994</v>
      </c>
      <c r="X1366" s="27">
        <v>233808.30000000005</v>
      </c>
      <c r="Y1366" s="27">
        <f t="shared" si="300"/>
        <v>610561.60000000009</v>
      </c>
      <c r="Z1366" s="4" t="str" cm="1">
        <f t="array" ref="Z1366">_xlfn.IFS(YEARFRAC(F1366,G1366)&lt;1,"&lt;1 Year",YEARFRAC(F1366,G1366)&lt;=5,"1-5 Years",YEARFRAC(F1366,G1366)&gt;5,"&gt;5 Years")</f>
        <v>&gt;5 Years</v>
      </c>
      <c r="AA1366" s="24">
        <f>L1366*(_xlfn.XLOOKUP(K1366,'FX rates'!$A$2:$A$38,'FX rates'!$B$2:$B$38))</f>
        <v>206910.00000000006</v>
      </c>
      <c r="AB1366" s="24">
        <f>V1366*(_xlfn.XLOOKUP(K1366,'FX rates'!$A$2:$A$38,'FX rates'!$B$2:$B$38))</f>
        <v>435410.00000000006</v>
      </c>
      <c r="AC1366" s="24">
        <f>X1366*(_xlfn.XLOOKUP(W1366,'FX rates'!$A$2:$A$38,'FX rates'!$B$2:$B$38))</f>
        <v>233808.30000000005</v>
      </c>
      <c r="AD1366" s="24">
        <f>Y1366*(_xlfn.XLOOKUP(W1366,'FX rates'!$A$2:$A$38,'FX rates'!$B$2:$B$38))</f>
        <v>610561.60000000009</v>
      </c>
      <c r="AE1366" s="30">
        <f t="shared" si="301"/>
        <v>0.12999999999999989</v>
      </c>
      <c r="AF1366" s="31">
        <f t="shared" si="302"/>
        <v>26898.299999999988</v>
      </c>
      <c r="AG1366" s="23">
        <f t="shared" si="303"/>
        <v>228500</v>
      </c>
      <c r="AH1366" s="35">
        <f t="shared" si="297"/>
        <v>1</v>
      </c>
      <c r="AI1366" s="23">
        <f>U1366*(_xlfn.XLOOKUP(K1366,'FX rates'!$A$2:$A$38,'FX rates'!$B$2:$B$38))</f>
        <v>0</v>
      </c>
      <c r="AJ1366" s="23">
        <f>Q1366*(_xlfn.XLOOKUP(K1366,'FX rates'!$A$2:$A$38,'FX rates'!$B$2:$B$38))</f>
        <v>0</v>
      </c>
      <c r="AK1366" s="23">
        <f>R1366*(_xlfn.XLOOKUP(K1366,'FX rates'!$A$2:$A$38,'FX rates'!$B$2:$B$38))</f>
        <v>0</v>
      </c>
      <c r="AM1366" s="4"/>
      <c r="AN1366" s="4"/>
      <c r="AO1366" s="4"/>
      <c r="AP1366" s="32">
        <f t="shared" si="298"/>
        <v>0.61137692716640069</v>
      </c>
      <c r="AQ1366" s="32">
        <f t="shared" si="299"/>
        <v>0</v>
      </c>
      <c r="AR1366" s="24">
        <f t="shared" si="304"/>
        <v>376753.30000000005</v>
      </c>
      <c r="AS1366" s="24" t="str">
        <f t="shared" si="305"/>
        <v>0</v>
      </c>
      <c r="AT1366" s="24">
        <f t="shared" si="306"/>
        <v>549505.44000000006</v>
      </c>
      <c r="AU1366" s="24">
        <f t="shared" si="307"/>
        <v>61056.160000000033</v>
      </c>
    </row>
    <row r="1367" spans="1:47" x14ac:dyDescent="0.25">
      <c r="A1367" s="28" t="s">
        <v>14431</v>
      </c>
      <c r="B1367" s="28" t="s">
        <v>2995</v>
      </c>
      <c r="C1367" s="28" t="s">
        <v>2996</v>
      </c>
      <c r="D1367" s="28" t="s">
        <v>2997</v>
      </c>
      <c r="E1367" s="28" t="s">
        <v>2998</v>
      </c>
      <c r="F1367" s="29">
        <v>42387</v>
      </c>
      <c r="G1367" s="29">
        <v>44896</v>
      </c>
      <c r="H1367" s="28" t="s">
        <v>2999</v>
      </c>
      <c r="I1367" s="28" t="s">
        <v>16032</v>
      </c>
      <c r="J1367" s="28" t="s">
        <v>16042</v>
      </c>
      <c r="K1367" s="28" t="s">
        <v>3000</v>
      </c>
      <c r="L1367" s="27">
        <v>118085</v>
      </c>
      <c r="M1367" s="27">
        <v>48400.000000000007</v>
      </c>
      <c r="N1367" s="27">
        <v>32100.000000000004</v>
      </c>
      <c r="O1367" s="27">
        <v>0</v>
      </c>
      <c r="P1367" s="27">
        <f t="shared" si="294"/>
        <v>80500.000000000015</v>
      </c>
      <c r="Q1367" s="27">
        <v>0</v>
      </c>
      <c r="R1367" s="27">
        <v>0</v>
      </c>
      <c r="S1367" s="27">
        <v>0</v>
      </c>
      <c r="T1367" s="27">
        <f t="shared" si="295"/>
        <v>0</v>
      </c>
      <c r="U1367" s="27">
        <v>0</v>
      </c>
      <c r="V1367" s="27">
        <f t="shared" si="296"/>
        <v>198585</v>
      </c>
      <c r="W1367" s="28" t="s">
        <v>3001</v>
      </c>
      <c r="X1367" s="27">
        <v>121627.55</v>
      </c>
      <c r="Y1367" s="27">
        <f t="shared" si="300"/>
        <v>293107.10000000003</v>
      </c>
      <c r="Z1367" s="4" t="str" cm="1">
        <f t="array" ref="Z1367">_xlfn.IFS(YEARFRAC(F1367,G1367)&lt;1,"&lt;1 Year",YEARFRAC(F1367,G1367)&lt;=5,"1-5 Years",YEARFRAC(F1367,G1367)&gt;5,"&gt;5 Years")</f>
        <v>&gt;5 Years</v>
      </c>
      <c r="AA1367" s="24">
        <f>L1367*(_xlfn.XLOOKUP(K1367,'FX rates'!$A$2:$A$38,'FX rates'!$B$2:$B$38))</f>
        <v>118085</v>
      </c>
      <c r="AB1367" s="24">
        <f>V1367*(_xlfn.XLOOKUP(K1367,'FX rates'!$A$2:$A$38,'FX rates'!$B$2:$B$38))</f>
        <v>198585</v>
      </c>
      <c r="AC1367" s="24">
        <f>X1367*(_xlfn.XLOOKUP(W1367,'FX rates'!$A$2:$A$38,'FX rates'!$B$2:$B$38))</f>
        <v>121627.55</v>
      </c>
      <c r="AD1367" s="24">
        <f>Y1367*(_xlfn.XLOOKUP(W1367,'FX rates'!$A$2:$A$38,'FX rates'!$B$2:$B$38))</f>
        <v>293107.10000000003</v>
      </c>
      <c r="AE1367" s="30">
        <f t="shared" si="301"/>
        <v>3.0000000000000023E-2</v>
      </c>
      <c r="AF1367" s="31">
        <f t="shared" si="302"/>
        <v>3542.5500000000029</v>
      </c>
      <c r="AG1367" s="23">
        <f t="shared" si="303"/>
        <v>80500</v>
      </c>
      <c r="AH1367" s="35">
        <f t="shared" si="297"/>
        <v>1</v>
      </c>
      <c r="AI1367" s="23">
        <f>U1367*(_xlfn.XLOOKUP(K1367,'FX rates'!$A$2:$A$38,'FX rates'!$B$2:$B$38))</f>
        <v>0</v>
      </c>
      <c r="AJ1367" s="23">
        <f>Q1367*(_xlfn.XLOOKUP(K1367,'FX rates'!$A$2:$A$38,'FX rates'!$B$2:$B$38))</f>
        <v>0</v>
      </c>
      <c r="AK1367" s="23">
        <f>R1367*(_xlfn.XLOOKUP(K1367,'FX rates'!$A$2:$A$38,'FX rates'!$B$2:$B$38))</f>
        <v>0</v>
      </c>
      <c r="AM1367" s="4"/>
      <c r="AN1367" s="4"/>
      <c r="AO1367" s="4"/>
      <c r="AP1367" s="32">
        <f t="shared" si="298"/>
        <v>0.4098742431299488</v>
      </c>
      <c r="AQ1367" s="32">
        <f t="shared" si="299"/>
        <v>0</v>
      </c>
      <c r="AR1367" s="24">
        <f t="shared" si="304"/>
        <v>171479.55000000002</v>
      </c>
      <c r="AS1367" s="24" t="str">
        <f t="shared" si="305"/>
        <v>0</v>
      </c>
      <c r="AT1367" s="24">
        <f t="shared" si="306"/>
        <v>263796.39</v>
      </c>
      <c r="AU1367" s="24">
        <f t="shared" si="307"/>
        <v>29310.710000000021</v>
      </c>
    </row>
    <row r="1368" spans="1:47" x14ac:dyDescent="0.25">
      <c r="A1368" s="28" t="s">
        <v>14432</v>
      </c>
      <c r="B1368" s="28" t="s">
        <v>3002</v>
      </c>
      <c r="C1368" s="28" t="s">
        <v>3003</v>
      </c>
      <c r="D1368" s="28" t="s">
        <v>3004</v>
      </c>
      <c r="E1368" s="28" t="s">
        <v>3005</v>
      </c>
      <c r="F1368" s="29">
        <v>42352</v>
      </c>
      <c r="G1368" s="29">
        <v>44896</v>
      </c>
      <c r="H1368" s="28" t="s">
        <v>3006</v>
      </c>
      <c r="I1368" s="28" t="s">
        <v>16052</v>
      </c>
      <c r="J1368" s="28" t="s">
        <v>16034</v>
      </c>
      <c r="K1368" s="28" t="s">
        <v>3007</v>
      </c>
      <c r="L1368" s="27">
        <v>170547.30000000002</v>
      </c>
      <c r="M1368" s="27">
        <v>11764.5</v>
      </c>
      <c r="N1368" s="27">
        <v>0</v>
      </c>
      <c r="O1368" s="27">
        <v>0</v>
      </c>
      <c r="P1368" s="27">
        <f t="shared" si="294"/>
        <v>11764.5</v>
      </c>
      <c r="Q1368" s="27">
        <v>0</v>
      </c>
      <c r="R1368" s="27">
        <v>0</v>
      </c>
      <c r="S1368" s="27">
        <v>0</v>
      </c>
      <c r="T1368" s="27">
        <f t="shared" si="295"/>
        <v>0</v>
      </c>
      <c r="U1368" s="27">
        <v>0</v>
      </c>
      <c r="V1368" s="27">
        <f t="shared" si="296"/>
        <v>182311.80000000002</v>
      </c>
      <c r="W1368" s="28" t="s">
        <v>3008</v>
      </c>
      <c r="X1368" s="27">
        <v>192718.44899999999</v>
      </c>
      <c r="Y1368" s="27">
        <f t="shared" si="300"/>
        <v>398730.783</v>
      </c>
      <c r="Z1368" s="4" t="str" cm="1">
        <f t="array" ref="Z1368">_xlfn.IFS(YEARFRAC(F1368,G1368)&lt;1,"&lt;1 Year",YEARFRAC(F1368,G1368)&lt;=5,"1-5 Years",YEARFRAC(F1368,G1368)&gt;5,"&gt;5 Years")</f>
        <v>&gt;5 Years</v>
      </c>
      <c r="AA1368" s="24">
        <f>L1368*(_xlfn.XLOOKUP(K1368,'FX rates'!$A$2:$A$38,'FX rates'!$B$2:$B$38))</f>
        <v>170547.30000000002</v>
      </c>
      <c r="AB1368" s="24">
        <f>V1368*(_xlfn.XLOOKUP(K1368,'FX rates'!$A$2:$A$38,'FX rates'!$B$2:$B$38))</f>
        <v>182311.80000000002</v>
      </c>
      <c r="AC1368" s="24">
        <f>X1368*(_xlfn.XLOOKUP(W1368,'FX rates'!$A$2:$A$38,'FX rates'!$B$2:$B$38))</f>
        <v>192718.44899999999</v>
      </c>
      <c r="AD1368" s="24">
        <f>Y1368*(_xlfn.XLOOKUP(W1368,'FX rates'!$A$2:$A$38,'FX rates'!$B$2:$B$38))</f>
        <v>398730.783</v>
      </c>
      <c r="AE1368" s="30">
        <f t="shared" si="301"/>
        <v>0.12999999999999984</v>
      </c>
      <c r="AF1368" s="31">
        <f t="shared" si="302"/>
        <v>22171.148999999976</v>
      </c>
      <c r="AG1368" s="23">
        <f t="shared" si="303"/>
        <v>11764.5</v>
      </c>
      <c r="AH1368" s="35">
        <f t="shared" si="297"/>
        <v>1</v>
      </c>
      <c r="AI1368" s="23">
        <f>U1368*(_xlfn.XLOOKUP(K1368,'FX rates'!$A$2:$A$38,'FX rates'!$B$2:$B$38))</f>
        <v>0</v>
      </c>
      <c r="AJ1368" s="23">
        <f>Q1368*(_xlfn.XLOOKUP(K1368,'FX rates'!$A$2:$A$38,'FX rates'!$B$2:$B$38))</f>
        <v>0</v>
      </c>
      <c r="AK1368" s="23">
        <f>R1368*(_xlfn.XLOOKUP(K1368,'FX rates'!$A$2:$A$38,'FX rates'!$B$2:$B$38))</f>
        <v>0</v>
      </c>
      <c r="AM1368" s="4"/>
      <c r="AN1368" s="4"/>
      <c r="AO1368" s="4"/>
      <c r="AP1368" s="32">
        <f t="shared" si="298"/>
        <v>6.8980863373386728E-2</v>
      </c>
      <c r="AQ1368" s="32">
        <f t="shared" si="299"/>
        <v>0</v>
      </c>
      <c r="AR1368" s="24">
        <f t="shared" si="304"/>
        <v>206012.334</v>
      </c>
      <c r="AS1368" s="24" t="str">
        <f t="shared" si="305"/>
        <v>0</v>
      </c>
      <c r="AT1368" s="24">
        <f t="shared" si="306"/>
        <v>358857.7047</v>
      </c>
      <c r="AU1368" s="24">
        <f t="shared" si="307"/>
        <v>39873.078299999994</v>
      </c>
    </row>
    <row r="1369" spans="1:47" x14ac:dyDescent="0.25">
      <c r="A1369" s="28" t="s">
        <v>14433</v>
      </c>
      <c r="B1369" s="28" t="s">
        <v>3009</v>
      </c>
      <c r="C1369" s="28" t="s">
        <v>3010</v>
      </c>
      <c r="D1369" s="28" t="s">
        <v>3011</v>
      </c>
      <c r="E1369" s="28" t="s">
        <v>3012</v>
      </c>
      <c r="F1369" s="29">
        <v>42339</v>
      </c>
      <c r="G1369" s="29">
        <v>44896</v>
      </c>
      <c r="H1369" s="28" t="s">
        <v>3013</v>
      </c>
      <c r="I1369" s="28" t="s">
        <v>16045</v>
      </c>
      <c r="J1369" s="28" t="s">
        <v>16055</v>
      </c>
      <c r="K1369" s="28" t="s">
        <v>3014</v>
      </c>
      <c r="L1369" s="27">
        <v>283250</v>
      </c>
      <c r="M1369" s="27">
        <v>1651650.0000000002</v>
      </c>
      <c r="N1369" s="27">
        <v>4370000</v>
      </c>
      <c r="O1369" s="27">
        <v>0</v>
      </c>
      <c r="P1369" s="27">
        <f t="shared" si="294"/>
        <v>6021650</v>
      </c>
      <c r="Q1369" s="27">
        <v>0</v>
      </c>
      <c r="R1369" s="27">
        <v>0</v>
      </c>
      <c r="S1369" s="27">
        <v>0</v>
      </c>
      <c r="T1369" s="27">
        <f t="shared" si="295"/>
        <v>0</v>
      </c>
      <c r="U1369" s="27">
        <v>206000</v>
      </c>
      <c r="V1369" s="27">
        <f t="shared" si="296"/>
        <v>6510900</v>
      </c>
      <c r="W1369" s="28" t="s">
        <v>3015</v>
      </c>
      <c r="X1369" s="27">
        <v>294580</v>
      </c>
      <c r="Y1369" s="27">
        <f t="shared" si="300"/>
        <v>2306876.0000000005</v>
      </c>
      <c r="Z1369" s="4" t="str" cm="1">
        <f t="array" ref="Z1369">_xlfn.IFS(YEARFRAC(F1369,G1369)&lt;1,"&lt;1 Year",YEARFRAC(F1369,G1369)&lt;=5,"1-5 Years",YEARFRAC(F1369,G1369)&gt;5,"&gt;5 Years")</f>
        <v>&gt;5 Years</v>
      </c>
      <c r="AA1369" s="24">
        <f>L1369*(_xlfn.XLOOKUP(K1369,'FX rates'!$A$2:$A$38,'FX rates'!$B$2:$B$38))</f>
        <v>283250</v>
      </c>
      <c r="AB1369" s="24">
        <f>V1369*(_xlfn.XLOOKUP(K1369,'FX rates'!$A$2:$A$38,'FX rates'!$B$2:$B$38))</f>
        <v>6510900</v>
      </c>
      <c r="AC1369" s="24">
        <f>X1369*(_xlfn.XLOOKUP(W1369,'FX rates'!$A$2:$A$38,'FX rates'!$B$2:$B$38))</f>
        <v>294580</v>
      </c>
      <c r="AD1369" s="24">
        <f>Y1369*(_xlfn.XLOOKUP(W1369,'FX rates'!$A$2:$A$38,'FX rates'!$B$2:$B$38))</f>
        <v>2306876.0000000005</v>
      </c>
      <c r="AE1369" s="30">
        <f t="shared" si="301"/>
        <v>0.04</v>
      </c>
      <c r="AF1369" s="31">
        <f t="shared" si="302"/>
        <v>11330</v>
      </c>
      <c r="AG1369" s="23">
        <f t="shared" si="303"/>
        <v>6227650</v>
      </c>
      <c r="AH1369" s="35">
        <f t="shared" si="297"/>
        <v>1</v>
      </c>
      <c r="AI1369" s="23">
        <f>U1369*(_xlfn.XLOOKUP(K1369,'FX rates'!$A$2:$A$38,'FX rates'!$B$2:$B$38))</f>
        <v>206000</v>
      </c>
      <c r="AJ1369" s="23">
        <f>Q1369*(_xlfn.XLOOKUP(K1369,'FX rates'!$A$2:$A$38,'FX rates'!$B$2:$B$38))</f>
        <v>0</v>
      </c>
      <c r="AK1369" s="23">
        <f>R1369*(_xlfn.XLOOKUP(K1369,'FX rates'!$A$2:$A$38,'FX rates'!$B$2:$B$38))</f>
        <v>0</v>
      </c>
      <c r="AM1369" s="4"/>
      <c r="AN1369" s="4"/>
      <c r="AO1369" s="4"/>
      <c r="AP1369" s="32">
        <f t="shared" si="298"/>
        <v>5.8310679611650498</v>
      </c>
      <c r="AQ1369" s="32">
        <f t="shared" si="299"/>
        <v>0</v>
      </c>
      <c r="AR1369" s="24">
        <f t="shared" si="304"/>
        <v>2012296.0000000005</v>
      </c>
      <c r="AS1369" s="24" t="str">
        <f t="shared" si="305"/>
        <v>0</v>
      </c>
      <c r="AT1369" s="24">
        <f t="shared" si="306"/>
        <v>2076188.4000000004</v>
      </c>
      <c r="AU1369" s="24">
        <f t="shared" si="307"/>
        <v>230687.60000000009</v>
      </c>
    </row>
    <row r="1370" spans="1:47" x14ac:dyDescent="0.25">
      <c r="A1370" s="28" t="s">
        <v>14047</v>
      </c>
      <c r="B1370" s="28" t="s">
        <v>304</v>
      </c>
      <c r="C1370" s="28" t="s">
        <v>305</v>
      </c>
      <c r="D1370" s="28" t="s">
        <v>306</v>
      </c>
      <c r="E1370" s="28" t="s">
        <v>307</v>
      </c>
      <c r="F1370" s="29">
        <v>39666</v>
      </c>
      <c r="G1370" s="29">
        <v>44896</v>
      </c>
      <c r="H1370" s="28" t="s">
        <v>308</v>
      </c>
      <c r="I1370" s="28" t="s">
        <v>16044</v>
      </c>
      <c r="J1370" s="28" t="s">
        <v>16051</v>
      </c>
      <c r="K1370" s="28" t="s">
        <v>309</v>
      </c>
      <c r="L1370" s="27">
        <v>176550</v>
      </c>
      <c r="M1370" s="27">
        <v>182875.00000000003</v>
      </c>
      <c r="N1370" s="27">
        <v>0</v>
      </c>
      <c r="O1370" s="27">
        <v>0</v>
      </c>
      <c r="P1370" s="27">
        <f t="shared" si="294"/>
        <v>182875.00000000003</v>
      </c>
      <c r="Q1370" s="27">
        <v>0</v>
      </c>
      <c r="R1370" s="27">
        <v>0</v>
      </c>
      <c r="S1370" s="27">
        <v>0</v>
      </c>
      <c r="T1370" s="27">
        <f t="shared" si="295"/>
        <v>0</v>
      </c>
      <c r="U1370" s="27">
        <v>0</v>
      </c>
      <c r="V1370" s="27">
        <f t="shared" si="296"/>
        <v>359425</v>
      </c>
      <c r="W1370" s="28" t="s">
        <v>310</v>
      </c>
      <c r="X1370" s="27">
        <v>187143</v>
      </c>
      <c r="Y1370" s="27">
        <f t="shared" si="300"/>
        <v>568133.5</v>
      </c>
      <c r="Z1370" s="4" t="str" cm="1">
        <f t="array" ref="Z1370">_xlfn.IFS(YEARFRAC(F1370,G1370)&lt;1,"&lt;1 Year",YEARFRAC(F1370,G1370)&lt;=5,"1-5 Years",YEARFRAC(F1370,G1370)&gt;5,"&gt;5 Years")</f>
        <v>&gt;5 Years</v>
      </c>
      <c r="AA1370" s="24">
        <f>L1370*(_xlfn.XLOOKUP(K1370,'FX rates'!$A$2:$A$38,'FX rates'!$B$2:$B$38))</f>
        <v>176550</v>
      </c>
      <c r="AB1370" s="24">
        <f>V1370*(_xlfn.XLOOKUP(K1370,'FX rates'!$A$2:$A$38,'FX rates'!$B$2:$B$38))</f>
        <v>359425</v>
      </c>
      <c r="AC1370" s="24">
        <f>X1370*(_xlfn.XLOOKUP(W1370,'FX rates'!$A$2:$A$38,'FX rates'!$B$2:$B$38))</f>
        <v>187143</v>
      </c>
      <c r="AD1370" s="24">
        <f>Y1370*(_xlfn.XLOOKUP(W1370,'FX rates'!$A$2:$A$38,'FX rates'!$B$2:$B$38))</f>
        <v>568133.5</v>
      </c>
      <c r="AE1370" s="30">
        <f t="shared" si="301"/>
        <v>0.06</v>
      </c>
      <c r="AF1370" s="31">
        <f t="shared" si="302"/>
        <v>10593</v>
      </c>
      <c r="AG1370" s="23">
        <f t="shared" si="303"/>
        <v>182875</v>
      </c>
      <c r="AH1370" s="35">
        <f t="shared" si="297"/>
        <v>1</v>
      </c>
      <c r="AI1370" s="23">
        <f>U1370*(_xlfn.XLOOKUP(K1370,'FX rates'!$A$2:$A$38,'FX rates'!$B$2:$B$38))</f>
        <v>0</v>
      </c>
      <c r="AJ1370" s="23">
        <f>Q1370*(_xlfn.XLOOKUP(K1370,'FX rates'!$A$2:$A$38,'FX rates'!$B$2:$B$38))</f>
        <v>0</v>
      </c>
      <c r="AK1370" s="23">
        <f>R1370*(_xlfn.XLOOKUP(K1370,'FX rates'!$A$2:$A$38,'FX rates'!$B$2:$B$38))</f>
        <v>0</v>
      </c>
      <c r="AM1370" s="4"/>
      <c r="AN1370" s="4"/>
      <c r="AO1370" s="4"/>
      <c r="AP1370" s="32">
        <f t="shared" si="298"/>
        <v>1.0358255451713396</v>
      </c>
      <c r="AQ1370" s="32">
        <f t="shared" si="299"/>
        <v>0</v>
      </c>
      <c r="AR1370" s="24">
        <f t="shared" si="304"/>
        <v>380990.5</v>
      </c>
      <c r="AS1370" s="24" t="str">
        <f t="shared" si="305"/>
        <v>0</v>
      </c>
      <c r="AT1370" s="24">
        <f t="shared" si="306"/>
        <v>511320.15</v>
      </c>
      <c r="AU1370" s="24">
        <f t="shared" si="307"/>
        <v>56813.349999999977</v>
      </c>
    </row>
    <row r="1371" spans="1:47" x14ac:dyDescent="0.25">
      <c r="A1371" s="28" t="s">
        <v>14434</v>
      </c>
      <c r="B1371" s="28" t="s">
        <v>3016</v>
      </c>
      <c r="C1371" s="28" t="s">
        <v>3017</v>
      </c>
      <c r="D1371" s="28" t="s">
        <v>3018</v>
      </c>
      <c r="E1371" s="28" t="s">
        <v>3019</v>
      </c>
      <c r="F1371" s="29">
        <v>42352</v>
      </c>
      <c r="G1371" s="29">
        <v>44896</v>
      </c>
      <c r="H1371" s="28" t="s">
        <v>3020</v>
      </c>
      <c r="I1371" s="28" t="s">
        <v>16041</v>
      </c>
      <c r="J1371" s="28" t="s">
        <v>16041</v>
      </c>
      <c r="K1371" s="28" t="s">
        <v>3021</v>
      </c>
      <c r="L1371" s="27">
        <v>235400.00000000006</v>
      </c>
      <c r="M1371" s="27">
        <v>122936</v>
      </c>
      <c r="N1371" s="27">
        <v>759240</v>
      </c>
      <c r="O1371" s="27">
        <v>0</v>
      </c>
      <c r="P1371" s="27">
        <f t="shared" si="294"/>
        <v>882176</v>
      </c>
      <c r="Q1371" s="27">
        <v>0</v>
      </c>
      <c r="R1371" s="27">
        <v>0</v>
      </c>
      <c r="S1371" s="27">
        <v>0</v>
      </c>
      <c r="T1371" s="27">
        <f t="shared" si="295"/>
        <v>0</v>
      </c>
      <c r="U1371" s="27">
        <v>107000</v>
      </c>
      <c r="V1371" s="27">
        <f t="shared" si="296"/>
        <v>1224576</v>
      </c>
      <c r="W1371" s="28" t="s">
        <v>3022</v>
      </c>
      <c r="X1371" s="27">
        <v>266002.00000000006</v>
      </c>
      <c r="Y1371" s="27">
        <f t="shared" si="300"/>
        <v>670921.68000000017</v>
      </c>
      <c r="Z1371" s="4" t="str" cm="1">
        <f t="array" ref="Z1371">_xlfn.IFS(YEARFRAC(F1371,G1371)&lt;1,"&lt;1 Year",YEARFRAC(F1371,G1371)&lt;=5,"1-5 Years",YEARFRAC(F1371,G1371)&gt;5,"&gt;5 Years")</f>
        <v>&gt;5 Years</v>
      </c>
      <c r="AA1371" s="24">
        <f>L1371*(_xlfn.XLOOKUP(K1371,'FX rates'!$A$2:$A$38,'FX rates'!$B$2:$B$38))</f>
        <v>235400.00000000006</v>
      </c>
      <c r="AB1371" s="24">
        <f>V1371*(_xlfn.XLOOKUP(K1371,'FX rates'!$A$2:$A$38,'FX rates'!$B$2:$B$38))</f>
        <v>1224576</v>
      </c>
      <c r="AC1371" s="24">
        <f>X1371*(_xlfn.XLOOKUP(W1371,'FX rates'!$A$2:$A$38,'FX rates'!$B$2:$B$38))</f>
        <v>266002.00000000006</v>
      </c>
      <c r="AD1371" s="24">
        <f>Y1371*(_xlfn.XLOOKUP(W1371,'FX rates'!$A$2:$A$38,'FX rates'!$B$2:$B$38))</f>
        <v>670921.68000000017</v>
      </c>
      <c r="AE1371" s="30">
        <f t="shared" si="301"/>
        <v>0.12999999999999998</v>
      </c>
      <c r="AF1371" s="31">
        <f t="shared" si="302"/>
        <v>30602</v>
      </c>
      <c r="AG1371" s="23">
        <f t="shared" si="303"/>
        <v>989176</v>
      </c>
      <c r="AH1371" s="35">
        <f t="shared" si="297"/>
        <v>1</v>
      </c>
      <c r="AI1371" s="23">
        <f>U1371*(_xlfn.XLOOKUP(K1371,'FX rates'!$A$2:$A$38,'FX rates'!$B$2:$B$38))</f>
        <v>107000</v>
      </c>
      <c r="AJ1371" s="23">
        <f>Q1371*(_xlfn.XLOOKUP(K1371,'FX rates'!$A$2:$A$38,'FX rates'!$B$2:$B$38))</f>
        <v>0</v>
      </c>
      <c r="AK1371" s="23">
        <f>R1371*(_xlfn.XLOOKUP(K1371,'FX rates'!$A$2:$A$38,'FX rates'!$B$2:$B$38))</f>
        <v>0</v>
      </c>
      <c r="AM1371" s="4"/>
      <c r="AN1371" s="4"/>
      <c r="AO1371" s="4"/>
      <c r="AP1371" s="32">
        <f t="shared" si="298"/>
        <v>0.52224299065420543</v>
      </c>
      <c r="AQ1371" s="32">
        <f t="shared" si="299"/>
        <v>0</v>
      </c>
      <c r="AR1371" s="24">
        <f t="shared" si="304"/>
        <v>404919.68000000005</v>
      </c>
      <c r="AS1371" s="24" t="str">
        <f t="shared" si="305"/>
        <v>0</v>
      </c>
      <c r="AT1371" s="24">
        <f t="shared" si="306"/>
        <v>603829.51200000022</v>
      </c>
      <c r="AU1371" s="24">
        <f t="shared" si="307"/>
        <v>67092.167999999947</v>
      </c>
    </row>
    <row r="1372" spans="1:47" x14ac:dyDescent="0.25">
      <c r="A1372" s="28" t="s">
        <v>14435</v>
      </c>
      <c r="B1372" s="28" t="s">
        <v>7625</v>
      </c>
      <c r="C1372" s="28" t="s">
        <v>7626</v>
      </c>
      <c r="D1372" s="28" t="s">
        <v>7627</v>
      </c>
      <c r="E1372" s="28" t="s">
        <v>7628</v>
      </c>
      <c r="F1372" s="29">
        <v>42373</v>
      </c>
      <c r="G1372" s="29">
        <v>44896</v>
      </c>
      <c r="H1372" s="28" t="s">
        <v>7629</v>
      </c>
      <c r="I1372" s="28" t="s">
        <v>16045</v>
      </c>
      <c r="J1372" s="28" t="s">
        <v>16046</v>
      </c>
      <c r="K1372" s="28" t="s">
        <v>7630</v>
      </c>
      <c r="L1372" s="27">
        <v>113322.00000000001</v>
      </c>
      <c r="M1372" s="27">
        <v>19998</v>
      </c>
      <c r="N1372" s="27">
        <v>0</v>
      </c>
      <c r="O1372" s="27">
        <v>0</v>
      </c>
      <c r="P1372" s="27">
        <f t="shared" si="294"/>
        <v>19998</v>
      </c>
      <c r="Q1372" s="27">
        <v>0</v>
      </c>
      <c r="R1372" s="27">
        <v>4401</v>
      </c>
      <c r="S1372" s="27">
        <v>0</v>
      </c>
      <c r="T1372" s="27">
        <f t="shared" si="295"/>
        <v>4401</v>
      </c>
      <c r="U1372" s="27">
        <v>0</v>
      </c>
      <c r="V1372" s="27">
        <f t="shared" si="296"/>
        <v>137721</v>
      </c>
      <c r="W1372" s="28" t="s">
        <v>7631</v>
      </c>
      <c r="X1372" s="27">
        <v>128053.86</v>
      </c>
      <c r="Y1372" s="27">
        <f t="shared" si="300"/>
        <v>278705.46000000002</v>
      </c>
      <c r="Z1372" s="4" t="str" cm="1">
        <f t="array" ref="Z1372">_xlfn.IFS(YEARFRAC(F1372,G1372)&lt;1,"&lt;1 Year",YEARFRAC(F1372,G1372)&lt;=5,"1-5 Years",YEARFRAC(F1372,G1372)&gt;5,"&gt;5 Years")</f>
        <v>&gt;5 Years</v>
      </c>
      <c r="AA1372" s="24">
        <f>L1372*(_xlfn.XLOOKUP(K1372,'FX rates'!$A$2:$A$38,'FX rates'!$B$2:$B$38))</f>
        <v>113322.00000000001</v>
      </c>
      <c r="AB1372" s="24">
        <f>V1372*(_xlfn.XLOOKUP(K1372,'FX rates'!$A$2:$A$38,'FX rates'!$B$2:$B$38))</f>
        <v>137721</v>
      </c>
      <c r="AC1372" s="24">
        <f>X1372*(_xlfn.XLOOKUP(W1372,'FX rates'!$A$2:$A$38,'FX rates'!$B$2:$B$38))</f>
        <v>128053.86</v>
      </c>
      <c r="AD1372" s="24">
        <f>Y1372*(_xlfn.XLOOKUP(W1372,'FX rates'!$A$2:$A$38,'FX rates'!$B$2:$B$38))</f>
        <v>278705.46000000002</v>
      </c>
      <c r="AE1372" s="30">
        <f t="shared" si="301"/>
        <v>0.12999999999999987</v>
      </c>
      <c r="AF1372" s="31">
        <f t="shared" si="302"/>
        <v>14731.859999999986</v>
      </c>
      <c r="AG1372" s="23">
        <f t="shared" si="303"/>
        <v>24398.999999999985</v>
      </c>
      <c r="AH1372" s="35">
        <f t="shared" si="297"/>
        <v>1</v>
      </c>
      <c r="AI1372" s="23">
        <f>U1372*(_xlfn.XLOOKUP(K1372,'FX rates'!$A$2:$A$38,'FX rates'!$B$2:$B$38))</f>
        <v>0</v>
      </c>
      <c r="AJ1372" s="23">
        <f>Q1372*(_xlfn.XLOOKUP(K1372,'FX rates'!$A$2:$A$38,'FX rates'!$B$2:$B$38))</f>
        <v>0</v>
      </c>
      <c r="AK1372" s="23">
        <f>R1372*(_xlfn.XLOOKUP(K1372,'FX rates'!$A$2:$A$38,'FX rates'!$B$2:$B$38))</f>
        <v>4401</v>
      </c>
      <c r="AM1372" s="4"/>
      <c r="AN1372" s="4"/>
      <c r="AO1372" s="4"/>
      <c r="AP1372" s="32">
        <f t="shared" si="298"/>
        <v>0.1764705882352941</v>
      </c>
      <c r="AQ1372" s="32">
        <f t="shared" si="299"/>
        <v>0</v>
      </c>
      <c r="AR1372" s="24">
        <f t="shared" si="304"/>
        <v>150651.6</v>
      </c>
      <c r="AS1372" s="24" t="str">
        <f t="shared" si="305"/>
        <v>0</v>
      </c>
      <c r="AT1372" s="24">
        <f t="shared" si="306"/>
        <v>250834.91400000002</v>
      </c>
      <c r="AU1372" s="24">
        <f t="shared" si="307"/>
        <v>27870.546000000002</v>
      </c>
    </row>
    <row r="1373" spans="1:47" x14ac:dyDescent="0.25">
      <c r="A1373" s="28" t="s">
        <v>14436</v>
      </c>
      <c r="B1373" s="28" t="s">
        <v>5053</v>
      </c>
      <c r="C1373" s="28" t="s">
        <v>5054</v>
      </c>
      <c r="D1373" s="28" t="s">
        <v>5055</v>
      </c>
      <c r="E1373" s="28" t="s">
        <v>5056</v>
      </c>
      <c r="F1373" s="29">
        <v>42387</v>
      </c>
      <c r="G1373" s="29">
        <v>44896</v>
      </c>
      <c r="H1373" s="28" t="s">
        <v>5057</v>
      </c>
      <c r="I1373" s="28" t="s">
        <v>16045</v>
      </c>
      <c r="J1373" s="28" t="s">
        <v>16056</v>
      </c>
      <c r="K1373" s="28" t="s">
        <v>5058</v>
      </c>
      <c r="L1373" s="27">
        <v>122100.00000000003</v>
      </c>
      <c r="M1373" s="27">
        <v>37840</v>
      </c>
      <c r="N1373" s="27">
        <v>0</v>
      </c>
      <c r="O1373" s="27">
        <v>0</v>
      </c>
      <c r="P1373" s="27">
        <f t="shared" si="294"/>
        <v>37840</v>
      </c>
      <c r="Q1373" s="27">
        <v>0</v>
      </c>
      <c r="R1373" s="27">
        <v>0</v>
      </c>
      <c r="S1373" s="27">
        <v>0</v>
      </c>
      <c r="T1373" s="27">
        <f t="shared" si="295"/>
        <v>0</v>
      </c>
      <c r="U1373" s="27">
        <v>0</v>
      </c>
      <c r="V1373" s="27">
        <f t="shared" si="296"/>
        <v>159940.00000000003</v>
      </c>
      <c r="W1373" s="28" t="s">
        <v>5059</v>
      </c>
      <c r="X1373" s="27">
        <v>140415.00000000003</v>
      </c>
      <c r="Y1373" s="27">
        <f t="shared" si="300"/>
        <v>324346.00000000006</v>
      </c>
      <c r="Z1373" s="4" t="str" cm="1">
        <f t="array" ref="Z1373">_xlfn.IFS(YEARFRAC(F1373,G1373)&lt;1,"&lt;1 Year",YEARFRAC(F1373,G1373)&lt;=5,"1-5 Years",YEARFRAC(F1373,G1373)&gt;5,"&gt;5 Years")</f>
        <v>&gt;5 Years</v>
      </c>
      <c r="AA1373" s="24">
        <f>L1373*(_xlfn.XLOOKUP(K1373,'FX rates'!$A$2:$A$38,'FX rates'!$B$2:$B$38))</f>
        <v>122100.00000000003</v>
      </c>
      <c r="AB1373" s="24">
        <f>V1373*(_xlfn.XLOOKUP(K1373,'FX rates'!$A$2:$A$38,'FX rates'!$B$2:$B$38))</f>
        <v>159940.00000000003</v>
      </c>
      <c r="AC1373" s="24">
        <f>X1373*(_xlfn.XLOOKUP(W1373,'FX rates'!$A$2:$A$38,'FX rates'!$B$2:$B$38))</f>
        <v>140415.00000000003</v>
      </c>
      <c r="AD1373" s="24">
        <f>Y1373*(_xlfn.XLOOKUP(W1373,'FX rates'!$A$2:$A$38,'FX rates'!$B$2:$B$38))</f>
        <v>324346.00000000006</v>
      </c>
      <c r="AE1373" s="30">
        <f t="shared" si="301"/>
        <v>0.14999999999999997</v>
      </c>
      <c r="AF1373" s="31">
        <f t="shared" si="302"/>
        <v>18315</v>
      </c>
      <c r="AG1373" s="23">
        <f t="shared" si="303"/>
        <v>37840</v>
      </c>
      <c r="AH1373" s="35">
        <f t="shared" si="297"/>
        <v>1</v>
      </c>
      <c r="AI1373" s="23">
        <f>U1373*(_xlfn.XLOOKUP(K1373,'FX rates'!$A$2:$A$38,'FX rates'!$B$2:$B$38))</f>
        <v>0</v>
      </c>
      <c r="AJ1373" s="23">
        <f>Q1373*(_xlfn.XLOOKUP(K1373,'FX rates'!$A$2:$A$38,'FX rates'!$B$2:$B$38))</f>
        <v>0</v>
      </c>
      <c r="AK1373" s="23">
        <f>R1373*(_xlfn.XLOOKUP(K1373,'FX rates'!$A$2:$A$38,'FX rates'!$B$2:$B$38))</f>
        <v>0</v>
      </c>
      <c r="AM1373" s="4"/>
      <c r="AN1373" s="4"/>
      <c r="AO1373" s="4"/>
      <c r="AP1373" s="32">
        <f t="shared" si="298"/>
        <v>0.30990990990990985</v>
      </c>
      <c r="AQ1373" s="32">
        <f t="shared" si="299"/>
        <v>0</v>
      </c>
      <c r="AR1373" s="24">
        <f t="shared" si="304"/>
        <v>183931.00000000003</v>
      </c>
      <c r="AS1373" s="24" t="str">
        <f t="shared" si="305"/>
        <v>0</v>
      </c>
      <c r="AT1373" s="24">
        <f t="shared" si="306"/>
        <v>291911.40000000008</v>
      </c>
      <c r="AU1373" s="24">
        <f t="shared" si="307"/>
        <v>32434.599999999977</v>
      </c>
    </row>
    <row r="1374" spans="1:47" x14ac:dyDescent="0.25">
      <c r="A1374" s="28" t="s">
        <v>14437</v>
      </c>
      <c r="B1374" s="28" t="s">
        <v>3037</v>
      </c>
      <c r="C1374" s="28" t="s">
        <v>3038</v>
      </c>
      <c r="D1374" s="28" t="s">
        <v>3039</v>
      </c>
      <c r="E1374" s="28" t="s">
        <v>3040</v>
      </c>
      <c r="F1374" s="29">
        <v>42387</v>
      </c>
      <c r="G1374" s="29">
        <v>44896</v>
      </c>
      <c r="H1374" s="28" t="s">
        <v>3041</v>
      </c>
      <c r="I1374" s="28" t="s">
        <v>16055</v>
      </c>
      <c r="J1374" s="28" t="s">
        <v>16042</v>
      </c>
      <c r="K1374" s="28" t="s">
        <v>3042</v>
      </c>
      <c r="L1374" s="27">
        <v>239329.18240000005</v>
      </c>
      <c r="M1374" s="27">
        <v>127874.99999999999</v>
      </c>
      <c r="N1374" s="27">
        <v>0</v>
      </c>
      <c r="O1374" s="27">
        <v>0</v>
      </c>
      <c r="P1374" s="27">
        <f t="shared" si="294"/>
        <v>127874.99999999999</v>
      </c>
      <c r="Q1374" s="27">
        <v>0</v>
      </c>
      <c r="R1374" s="27">
        <v>0</v>
      </c>
      <c r="S1374" s="27">
        <v>0</v>
      </c>
      <c r="T1374" s="27">
        <f t="shared" si="295"/>
        <v>0</v>
      </c>
      <c r="U1374" s="27">
        <v>0</v>
      </c>
      <c r="V1374" s="27">
        <f t="shared" si="296"/>
        <v>367204.18240000005</v>
      </c>
      <c r="W1374" s="28" t="s">
        <v>3043</v>
      </c>
      <c r="X1374" s="27">
        <v>248902.34969600005</v>
      </c>
      <c r="Y1374" s="27">
        <f t="shared" si="300"/>
        <v>630794.69939199998</v>
      </c>
      <c r="Z1374" s="4" t="str" cm="1">
        <f t="array" ref="Z1374">_xlfn.IFS(YEARFRAC(F1374,G1374)&lt;1,"&lt;1 Year",YEARFRAC(F1374,G1374)&lt;=5,"1-5 Years",YEARFRAC(F1374,G1374)&gt;5,"&gt;5 Years")</f>
        <v>&gt;5 Years</v>
      </c>
      <c r="AA1374" s="24">
        <f>L1374*(_xlfn.XLOOKUP(K1374,'FX rates'!$A$2:$A$38,'FX rates'!$B$2:$B$38))</f>
        <v>279368.95460838219</v>
      </c>
      <c r="AB1374" s="24">
        <f>V1374*(_xlfn.XLOOKUP(K1374,'FX rates'!$A$2:$A$38,'FX rates'!$B$2:$B$38))</f>
        <v>428637.44210456836</v>
      </c>
      <c r="AC1374" s="24">
        <f>X1374*(_xlfn.XLOOKUP(W1374,'FX rates'!$A$2:$A$38,'FX rates'!$B$2:$B$38))</f>
        <v>290543.71279271744</v>
      </c>
      <c r="AD1374" s="24">
        <f>Y1374*(_xlfn.XLOOKUP(W1374,'FX rates'!$A$2:$A$38,'FX rates'!$B$2:$B$38))</f>
        <v>736326.65258146834</v>
      </c>
      <c r="AE1374" s="30">
        <f t="shared" si="301"/>
        <v>3.9999999999999876E-2</v>
      </c>
      <c r="AF1374" s="31">
        <f t="shared" si="302"/>
        <v>9573.1672959999996</v>
      </c>
      <c r="AG1374" s="23">
        <f t="shared" si="303"/>
        <v>149268.48749618616</v>
      </c>
      <c r="AH1374" s="35">
        <f t="shared" si="297"/>
        <v>1.1672999999701754</v>
      </c>
      <c r="AI1374" s="23">
        <f>U1374*(_xlfn.XLOOKUP(K1374,'FX rates'!$A$2:$A$38,'FX rates'!$B$2:$B$38))</f>
        <v>0</v>
      </c>
      <c r="AJ1374" s="23">
        <f>Q1374*(_xlfn.XLOOKUP(K1374,'FX rates'!$A$2:$A$38,'FX rates'!$B$2:$B$38))</f>
        <v>0</v>
      </c>
      <c r="AK1374" s="23">
        <f>R1374*(_xlfn.XLOOKUP(K1374,'FX rates'!$A$2:$A$38,'FX rates'!$B$2:$B$38))</f>
        <v>0</v>
      </c>
      <c r="AM1374" s="4"/>
      <c r="AN1374" s="4"/>
      <c r="AO1374" s="4"/>
      <c r="AP1374" s="32">
        <f t="shared" si="298"/>
        <v>0.53430592424068701</v>
      </c>
      <c r="AQ1374" s="32">
        <f t="shared" si="299"/>
        <v>0</v>
      </c>
      <c r="AR1374" s="24">
        <f t="shared" si="304"/>
        <v>381892.34969599999</v>
      </c>
      <c r="AS1374" s="24" t="str">
        <f t="shared" si="305"/>
        <v>0</v>
      </c>
      <c r="AT1374" s="24">
        <f t="shared" si="306"/>
        <v>662693.98732332152</v>
      </c>
      <c r="AU1374" s="24">
        <f t="shared" si="307"/>
        <v>73632.665258146822</v>
      </c>
    </row>
    <row r="1375" spans="1:47" x14ac:dyDescent="0.25">
      <c r="A1375" s="28" t="s">
        <v>14438</v>
      </c>
      <c r="B1375" s="28" t="s">
        <v>3044</v>
      </c>
      <c r="C1375" s="28" t="s">
        <v>3045</v>
      </c>
      <c r="D1375" s="28" t="s">
        <v>3046</v>
      </c>
      <c r="E1375" s="28" t="s">
        <v>3047</v>
      </c>
      <c r="F1375" s="29">
        <v>42352</v>
      </c>
      <c r="G1375" s="29">
        <v>44896</v>
      </c>
      <c r="H1375" s="28" t="s">
        <v>3048</v>
      </c>
      <c r="I1375" s="28" t="s">
        <v>16050</v>
      </c>
      <c r="J1375" s="28" t="s">
        <v>16044</v>
      </c>
      <c r="K1375" s="28" t="s">
        <v>3049</v>
      </c>
      <c r="L1375" s="27">
        <v>158568.30000000002</v>
      </c>
      <c r="M1375" s="27">
        <v>37367</v>
      </c>
      <c r="N1375" s="27">
        <v>0</v>
      </c>
      <c r="O1375" s="27">
        <v>0</v>
      </c>
      <c r="P1375" s="27">
        <f t="shared" si="294"/>
        <v>37367</v>
      </c>
      <c r="Q1375" s="27">
        <v>0</v>
      </c>
      <c r="R1375" s="27">
        <v>0</v>
      </c>
      <c r="S1375" s="27">
        <v>0</v>
      </c>
      <c r="T1375" s="27">
        <f t="shared" si="295"/>
        <v>0</v>
      </c>
      <c r="U1375" s="27">
        <v>0</v>
      </c>
      <c r="V1375" s="27">
        <f t="shared" si="296"/>
        <v>195935.30000000002</v>
      </c>
      <c r="W1375" s="28" t="s">
        <v>3050</v>
      </c>
      <c r="X1375" s="27">
        <v>161739.66600000003</v>
      </c>
      <c r="Y1375" s="27">
        <f t="shared" si="300"/>
        <v>361593.67200000008</v>
      </c>
      <c r="Z1375" s="4" t="str" cm="1">
        <f t="array" ref="Z1375">_xlfn.IFS(YEARFRAC(F1375,G1375)&lt;1,"&lt;1 Year",YEARFRAC(F1375,G1375)&lt;=5,"1-5 Years",YEARFRAC(F1375,G1375)&gt;5,"&gt;5 Years")</f>
        <v>&gt;5 Years</v>
      </c>
      <c r="AA1375" s="24">
        <f>L1375*(_xlfn.XLOOKUP(K1375,'FX rates'!$A$2:$A$38,'FX rates'!$B$2:$B$38))</f>
        <v>158568.30000000002</v>
      </c>
      <c r="AB1375" s="24">
        <f>V1375*(_xlfn.XLOOKUP(K1375,'FX rates'!$A$2:$A$38,'FX rates'!$B$2:$B$38))</f>
        <v>195935.30000000002</v>
      </c>
      <c r="AC1375" s="24">
        <f>X1375*(_xlfn.XLOOKUP(W1375,'FX rates'!$A$2:$A$38,'FX rates'!$B$2:$B$38))</f>
        <v>161739.66600000003</v>
      </c>
      <c r="AD1375" s="24">
        <f>Y1375*(_xlfn.XLOOKUP(W1375,'FX rates'!$A$2:$A$38,'FX rates'!$B$2:$B$38))</f>
        <v>361593.67200000008</v>
      </c>
      <c r="AE1375" s="30">
        <f t="shared" si="301"/>
        <v>2.0000000000000056E-2</v>
      </c>
      <c r="AF1375" s="31">
        <f t="shared" si="302"/>
        <v>3171.3660000000091</v>
      </c>
      <c r="AG1375" s="23">
        <f t="shared" si="303"/>
        <v>37367</v>
      </c>
      <c r="AH1375" s="35">
        <f t="shared" si="297"/>
        <v>1</v>
      </c>
      <c r="AI1375" s="23">
        <f>U1375*(_xlfn.XLOOKUP(K1375,'FX rates'!$A$2:$A$38,'FX rates'!$B$2:$B$38))</f>
        <v>0</v>
      </c>
      <c r="AJ1375" s="23">
        <f>Q1375*(_xlfn.XLOOKUP(K1375,'FX rates'!$A$2:$A$38,'FX rates'!$B$2:$B$38))</f>
        <v>0</v>
      </c>
      <c r="AK1375" s="23">
        <f>R1375*(_xlfn.XLOOKUP(K1375,'FX rates'!$A$2:$A$38,'FX rates'!$B$2:$B$38))</f>
        <v>0</v>
      </c>
      <c r="AM1375" s="4"/>
      <c r="AN1375" s="4"/>
      <c r="AO1375" s="4"/>
      <c r="AP1375" s="32">
        <f t="shared" si="298"/>
        <v>0.23565239710585278</v>
      </c>
      <c r="AQ1375" s="32">
        <f t="shared" si="299"/>
        <v>0</v>
      </c>
      <c r="AR1375" s="24">
        <f t="shared" si="304"/>
        <v>199854.00600000005</v>
      </c>
      <c r="AS1375" s="24" t="str">
        <f t="shared" si="305"/>
        <v>0</v>
      </c>
      <c r="AT1375" s="24">
        <f t="shared" si="306"/>
        <v>325434.3048000001</v>
      </c>
      <c r="AU1375" s="24">
        <f t="shared" si="307"/>
        <v>36159.367199999979</v>
      </c>
    </row>
    <row r="1376" spans="1:47" x14ac:dyDescent="0.25">
      <c r="A1376" s="28" t="s">
        <v>14439</v>
      </c>
      <c r="B1376" s="28" t="s">
        <v>5564</v>
      </c>
      <c r="C1376" s="28" t="s">
        <v>5565</v>
      </c>
      <c r="D1376" s="28" t="s">
        <v>5566</v>
      </c>
      <c r="E1376" s="28" t="s">
        <v>5567</v>
      </c>
      <c r="F1376" s="29">
        <v>42388</v>
      </c>
      <c r="G1376" s="29">
        <v>44896</v>
      </c>
      <c r="H1376" s="28" t="s">
        <v>5568</v>
      </c>
      <c r="I1376" s="28" t="s">
        <v>16033</v>
      </c>
      <c r="J1376" s="28" t="s">
        <v>16056</v>
      </c>
      <c r="K1376" s="28" t="s">
        <v>5569</v>
      </c>
      <c r="L1376" s="27">
        <v>126500</v>
      </c>
      <c r="M1376" s="4">
        <v>0</v>
      </c>
      <c r="N1376" s="27">
        <v>129140.00000000001</v>
      </c>
      <c r="O1376" s="27">
        <v>0</v>
      </c>
      <c r="P1376" s="27">
        <f t="shared" si="294"/>
        <v>129140.00000000001</v>
      </c>
      <c r="Q1376" s="27">
        <v>0</v>
      </c>
      <c r="R1376" s="27">
        <v>0</v>
      </c>
      <c r="S1376" s="27">
        <v>0</v>
      </c>
      <c r="T1376" s="27">
        <f t="shared" si="295"/>
        <v>0</v>
      </c>
      <c r="U1376" s="27">
        <v>0</v>
      </c>
      <c r="V1376" s="27">
        <f t="shared" si="296"/>
        <v>255640</v>
      </c>
      <c r="W1376" s="28" t="s">
        <v>5570</v>
      </c>
      <c r="X1376" s="27">
        <v>130295</v>
      </c>
      <c r="Y1376" s="27">
        <f t="shared" si="300"/>
        <v>260590</v>
      </c>
      <c r="Z1376" s="4" t="str" cm="1">
        <f t="array" ref="Z1376">_xlfn.IFS(YEARFRAC(F1376,G1376)&lt;1,"&lt;1 Year",YEARFRAC(F1376,G1376)&lt;=5,"1-5 Years",YEARFRAC(F1376,G1376)&gt;5,"&gt;5 Years")</f>
        <v>&gt;5 Years</v>
      </c>
      <c r="AA1376" s="24">
        <f>L1376*(_xlfn.XLOOKUP(K1376,'FX rates'!$A$2:$A$38,'FX rates'!$B$2:$B$38))</f>
        <v>126500</v>
      </c>
      <c r="AB1376" s="24">
        <f>V1376*(_xlfn.XLOOKUP(K1376,'FX rates'!$A$2:$A$38,'FX rates'!$B$2:$B$38))</f>
        <v>255640</v>
      </c>
      <c r="AC1376" s="24">
        <f>X1376*(_xlfn.XLOOKUP(W1376,'FX rates'!$A$2:$A$38,'FX rates'!$B$2:$B$38))</f>
        <v>130295</v>
      </c>
      <c r="AD1376" s="24">
        <f>Y1376*(_xlfn.XLOOKUP(W1376,'FX rates'!$A$2:$A$38,'FX rates'!$B$2:$B$38))</f>
        <v>260590</v>
      </c>
      <c r="AE1376" s="30">
        <f t="shared" si="301"/>
        <v>0.03</v>
      </c>
      <c r="AF1376" s="31">
        <f t="shared" si="302"/>
        <v>3795</v>
      </c>
      <c r="AG1376" s="23">
        <f t="shared" si="303"/>
        <v>129140</v>
      </c>
      <c r="AH1376" s="35">
        <f t="shared" si="297"/>
        <v>1</v>
      </c>
      <c r="AI1376" s="23">
        <f>U1376*(_xlfn.XLOOKUP(K1376,'FX rates'!$A$2:$A$38,'FX rates'!$B$2:$B$38))</f>
        <v>0</v>
      </c>
      <c r="AJ1376" s="23">
        <f>Q1376*(_xlfn.XLOOKUP(K1376,'FX rates'!$A$2:$A$38,'FX rates'!$B$2:$B$38))</f>
        <v>0</v>
      </c>
      <c r="AK1376" s="23">
        <f>R1376*(_xlfn.XLOOKUP(K1376,'FX rates'!$A$2:$A$38,'FX rates'!$B$2:$B$38))</f>
        <v>0</v>
      </c>
      <c r="AM1376" s="4"/>
      <c r="AN1376" s="4"/>
      <c r="AO1376" s="4"/>
      <c r="AP1376" s="32">
        <f t="shared" si="298"/>
        <v>0</v>
      </c>
      <c r="AQ1376" s="32">
        <f t="shared" si="299"/>
        <v>0</v>
      </c>
      <c r="AR1376" s="24">
        <f t="shared" si="304"/>
        <v>130295</v>
      </c>
      <c r="AS1376" s="24" t="str">
        <f t="shared" si="305"/>
        <v>0</v>
      </c>
      <c r="AT1376" s="24">
        <f t="shared" si="306"/>
        <v>234531</v>
      </c>
      <c r="AU1376" s="24">
        <f t="shared" si="307"/>
        <v>26059</v>
      </c>
    </row>
    <row r="1377" spans="1:47" x14ac:dyDescent="0.25">
      <c r="A1377" s="28" t="s">
        <v>14440</v>
      </c>
      <c r="B1377" s="28" t="s">
        <v>3058</v>
      </c>
      <c r="C1377" s="28" t="s">
        <v>3059</v>
      </c>
      <c r="D1377" s="28" t="s">
        <v>3060</v>
      </c>
      <c r="E1377" s="28" t="s">
        <v>3061</v>
      </c>
      <c r="F1377" s="29">
        <v>42380</v>
      </c>
      <c r="G1377" s="29">
        <v>44896</v>
      </c>
      <c r="H1377" s="28" t="s">
        <v>3062</v>
      </c>
      <c r="I1377" s="28" t="s">
        <v>16032</v>
      </c>
      <c r="J1377" s="28" t="s">
        <v>16038</v>
      </c>
      <c r="K1377" s="28" t="s">
        <v>3063</v>
      </c>
      <c r="L1377" s="27">
        <v>128205.00000000003</v>
      </c>
      <c r="M1377" s="27">
        <v>41580.000000000007</v>
      </c>
      <c r="N1377" s="27">
        <v>0</v>
      </c>
      <c r="O1377" s="27">
        <v>0</v>
      </c>
      <c r="P1377" s="27">
        <f t="shared" si="294"/>
        <v>41580.000000000007</v>
      </c>
      <c r="Q1377" s="27">
        <v>0</v>
      </c>
      <c r="R1377" s="27">
        <v>0</v>
      </c>
      <c r="S1377" s="27">
        <v>0</v>
      </c>
      <c r="T1377" s="27">
        <f t="shared" si="295"/>
        <v>0</v>
      </c>
      <c r="U1377" s="27">
        <v>0</v>
      </c>
      <c r="V1377" s="27">
        <f t="shared" si="296"/>
        <v>169785.00000000003</v>
      </c>
      <c r="W1377" s="28" t="s">
        <v>3064</v>
      </c>
      <c r="X1377" s="27">
        <v>139743.45000000004</v>
      </c>
      <c r="Y1377" s="27">
        <f t="shared" si="300"/>
        <v>324809.10000000009</v>
      </c>
      <c r="Z1377" s="4" t="str" cm="1">
        <f t="array" ref="Z1377">_xlfn.IFS(YEARFRAC(F1377,G1377)&lt;1,"&lt;1 Year",YEARFRAC(F1377,G1377)&lt;=5,"1-5 Years",YEARFRAC(F1377,G1377)&gt;5,"&gt;5 Years")</f>
        <v>&gt;5 Years</v>
      </c>
      <c r="AA1377" s="24">
        <f>L1377*(_xlfn.XLOOKUP(K1377,'FX rates'!$A$2:$A$38,'FX rates'!$B$2:$B$38))</f>
        <v>128205.00000000003</v>
      </c>
      <c r="AB1377" s="24">
        <f>V1377*(_xlfn.XLOOKUP(K1377,'FX rates'!$A$2:$A$38,'FX rates'!$B$2:$B$38))</f>
        <v>169785.00000000003</v>
      </c>
      <c r="AC1377" s="24">
        <f>X1377*(_xlfn.XLOOKUP(W1377,'FX rates'!$A$2:$A$38,'FX rates'!$B$2:$B$38))</f>
        <v>139743.45000000004</v>
      </c>
      <c r="AD1377" s="24">
        <f>Y1377*(_xlfn.XLOOKUP(W1377,'FX rates'!$A$2:$A$38,'FX rates'!$B$2:$B$38))</f>
        <v>324809.10000000009</v>
      </c>
      <c r="AE1377" s="30">
        <f t="shared" si="301"/>
        <v>9.0000000000000066E-2</v>
      </c>
      <c r="AF1377" s="31">
        <f t="shared" si="302"/>
        <v>11538.450000000012</v>
      </c>
      <c r="AG1377" s="23">
        <f t="shared" si="303"/>
        <v>41580</v>
      </c>
      <c r="AH1377" s="35">
        <f t="shared" si="297"/>
        <v>1</v>
      </c>
      <c r="AI1377" s="23">
        <f>U1377*(_xlfn.XLOOKUP(K1377,'FX rates'!$A$2:$A$38,'FX rates'!$B$2:$B$38))</f>
        <v>0</v>
      </c>
      <c r="AJ1377" s="23">
        <f>Q1377*(_xlfn.XLOOKUP(K1377,'FX rates'!$A$2:$A$38,'FX rates'!$B$2:$B$38))</f>
        <v>0</v>
      </c>
      <c r="AK1377" s="23">
        <f>R1377*(_xlfn.XLOOKUP(K1377,'FX rates'!$A$2:$A$38,'FX rates'!$B$2:$B$38))</f>
        <v>0</v>
      </c>
      <c r="AM1377" s="4"/>
      <c r="AN1377" s="4"/>
      <c r="AO1377" s="4"/>
      <c r="AP1377" s="32">
        <f t="shared" si="298"/>
        <v>0.32432432432432429</v>
      </c>
      <c r="AQ1377" s="32">
        <f t="shared" si="299"/>
        <v>0</v>
      </c>
      <c r="AR1377" s="24">
        <f t="shared" si="304"/>
        <v>185065.65000000005</v>
      </c>
      <c r="AS1377" s="24" t="str">
        <f t="shared" si="305"/>
        <v>0</v>
      </c>
      <c r="AT1377" s="24">
        <f t="shared" si="306"/>
        <v>292328.19000000012</v>
      </c>
      <c r="AU1377" s="24">
        <f t="shared" si="307"/>
        <v>32480.909999999974</v>
      </c>
    </row>
    <row r="1378" spans="1:47" x14ac:dyDescent="0.25">
      <c r="A1378" s="28" t="s">
        <v>14441</v>
      </c>
      <c r="B1378" s="28" t="s">
        <v>3065</v>
      </c>
      <c r="C1378" s="28" t="s">
        <v>3066</v>
      </c>
      <c r="D1378" s="28" t="s">
        <v>3067</v>
      </c>
      <c r="E1378" s="28" t="s">
        <v>3068</v>
      </c>
      <c r="F1378" s="29">
        <v>42408</v>
      </c>
      <c r="G1378" s="29">
        <v>44896</v>
      </c>
      <c r="H1378" s="28" t="s">
        <v>3069</v>
      </c>
      <c r="I1378" s="28" t="s">
        <v>16051</v>
      </c>
      <c r="J1378" s="28" t="s">
        <v>16040</v>
      </c>
      <c r="K1378" s="28" t="s">
        <v>3070</v>
      </c>
      <c r="L1378" s="27">
        <v>80366</v>
      </c>
      <c r="M1378" s="27">
        <v>11220.000000000002</v>
      </c>
      <c r="N1378" s="27">
        <v>0</v>
      </c>
      <c r="O1378" s="27">
        <v>0</v>
      </c>
      <c r="P1378" s="27">
        <f t="shared" si="294"/>
        <v>11220.000000000002</v>
      </c>
      <c r="Q1378" s="27">
        <v>0</v>
      </c>
      <c r="R1378" s="27">
        <v>0</v>
      </c>
      <c r="S1378" s="27">
        <v>0</v>
      </c>
      <c r="T1378" s="27">
        <f t="shared" si="295"/>
        <v>0</v>
      </c>
      <c r="U1378" s="27">
        <v>0</v>
      </c>
      <c r="V1378" s="27">
        <f t="shared" si="296"/>
        <v>91586</v>
      </c>
      <c r="W1378" s="28" t="s">
        <v>3071</v>
      </c>
      <c r="X1378" s="27">
        <v>82776.98</v>
      </c>
      <c r="Y1378" s="27">
        <f t="shared" si="300"/>
        <v>177110.56</v>
      </c>
      <c r="Z1378" s="4" t="str" cm="1">
        <f t="array" ref="Z1378">_xlfn.IFS(YEARFRAC(F1378,G1378)&lt;1,"&lt;1 Year",YEARFRAC(F1378,G1378)&lt;=5,"1-5 Years",YEARFRAC(F1378,G1378)&gt;5,"&gt;5 Years")</f>
        <v>&gt;5 Years</v>
      </c>
      <c r="AA1378" s="24">
        <f>L1378*(_xlfn.XLOOKUP(K1378,'FX rates'!$A$2:$A$38,'FX rates'!$B$2:$B$38))</f>
        <v>106939.01790607895</v>
      </c>
      <c r="AB1378" s="24">
        <f>V1378*(_xlfn.XLOOKUP(K1378,'FX rates'!$A$2:$A$38,'FX rates'!$B$2:$B$38))</f>
        <v>121868.91090692765</v>
      </c>
      <c r="AC1378" s="24">
        <f>X1378*(_xlfn.XLOOKUP(W1378,'FX rates'!$A$2:$A$38,'FX rates'!$B$2:$B$38))</f>
        <v>110147.18844326133</v>
      </c>
      <c r="AD1378" s="24">
        <f>Y1378*(_xlfn.XLOOKUP(W1378,'FX rates'!$A$2:$A$38,'FX rates'!$B$2:$B$38))</f>
        <v>235672.1666773968</v>
      </c>
      <c r="AE1378" s="30">
        <f t="shared" si="301"/>
        <v>3.0000000000000082E-2</v>
      </c>
      <c r="AF1378" s="31">
        <f t="shared" si="302"/>
        <v>2410.9799999999959</v>
      </c>
      <c r="AG1378" s="23">
        <f t="shared" si="303"/>
        <v>14929.893000848693</v>
      </c>
      <c r="AH1378" s="35">
        <f t="shared" si="297"/>
        <v>1.3306500000756409</v>
      </c>
      <c r="AI1378" s="23">
        <f>U1378*(_xlfn.XLOOKUP(K1378,'FX rates'!$A$2:$A$38,'FX rates'!$B$2:$B$38))</f>
        <v>0</v>
      </c>
      <c r="AJ1378" s="23">
        <f>Q1378*(_xlfn.XLOOKUP(K1378,'FX rates'!$A$2:$A$38,'FX rates'!$B$2:$B$38))</f>
        <v>0</v>
      </c>
      <c r="AK1378" s="23">
        <f>R1378*(_xlfn.XLOOKUP(K1378,'FX rates'!$A$2:$A$38,'FX rates'!$B$2:$B$38))</f>
        <v>0</v>
      </c>
      <c r="AM1378" s="4"/>
      <c r="AN1378" s="4"/>
      <c r="AO1378" s="4"/>
      <c r="AP1378" s="32">
        <f t="shared" si="298"/>
        <v>0.13961127840131402</v>
      </c>
      <c r="AQ1378" s="32">
        <f t="shared" si="299"/>
        <v>0</v>
      </c>
      <c r="AR1378" s="24">
        <f t="shared" si="304"/>
        <v>94333.579999999987</v>
      </c>
      <c r="AS1378" s="24" t="str">
        <f t="shared" si="305"/>
        <v>0</v>
      </c>
      <c r="AT1378" s="24">
        <f t="shared" si="306"/>
        <v>212104.95000965713</v>
      </c>
      <c r="AU1378" s="24">
        <f t="shared" si="307"/>
        <v>23567.216667739674</v>
      </c>
    </row>
    <row r="1379" spans="1:47" x14ac:dyDescent="0.25">
      <c r="A1379" s="28" t="s">
        <v>14442</v>
      </c>
      <c r="B1379" s="28" t="s">
        <v>3072</v>
      </c>
      <c r="C1379" s="28" t="s">
        <v>3073</v>
      </c>
      <c r="D1379" s="28" t="s">
        <v>3074</v>
      </c>
      <c r="E1379" s="28" t="s">
        <v>3075</v>
      </c>
      <c r="F1379" s="29">
        <v>42387</v>
      </c>
      <c r="G1379" s="29">
        <v>44896</v>
      </c>
      <c r="H1379" s="28" t="s">
        <v>3076</v>
      </c>
      <c r="I1379" s="28" t="s">
        <v>16040</v>
      </c>
      <c r="J1379" s="28" t="s">
        <v>16039</v>
      </c>
      <c r="K1379" s="28" t="s">
        <v>3077</v>
      </c>
      <c r="L1379" s="27">
        <v>145475</v>
      </c>
      <c r="M1379" s="27">
        <v>90695.000000000015</v>
      </c>
      <c r="N1379" s="27">
        <v>0</v>
      </c>
      <c r="O1379" s="27">
        <v>0</v>
      </c>
      <c r="P1379" s="27">
        <f t="shared" si="294"/>
        <v>90695.000000000015</v>
      </c>
      <c r="Q1379" s="27">
        <v>0</v>
      </c>
      <c r="R1379" s="27">
        <v>0</v>
      </c>
      <c r="S1379" s="27">
        <v>0</v>
      </c>
      <c r="T1379" s="27">
        <f t="shared" si="295"/>
        <v>0</v>
      </c>
      <c r="U1379" s="27">
        <v>0</v>
      </c>
      <c r="V1379" s="27">
        <f t="shared" si="296"/>
        <v>236170</v>
      </c>
      <c r="W1379" s="28" t="s">
        <v>3078</v>
      </c>
      <c r="X1379" s="27">
        <v>151294</v>
      </c>
      <c r="Y1379" s="27">
        <f t="shared" si="300"/>
        <v>396910.80000000005</v>
      </c>
      <c r="Z1379" s="4" t="str" cm="1">
        <f t="array" ref="Z1379">_xlfn.IFS(YEARFRAC(F1379,G1379)&lt;1,"&lt;1 Year",YEARFRAC(F1379,G1379)&lt;=5,"1-5 Years",YEARFRAC(F1379,G1379)&gt;5,"&gt;5 Years")</f>
        <v>&gt;5 Years</v>
      </c>
      <c r="AA1379" s="24">
        <f>L1379*(_xlfn.XLOOKUP(K1379,'FX rates'!$A$2:$A$38,'FX rates'!$B$2:$B$38))</f>
        <v>145475</v>
      </c>
      <c r="AB1379" s="24">
        <f>V1379*(_xlfn.XLOOKUP(K1379,'FX rates'!$A$2:$A$38,'FX rates'!$B$2:$B$38))</f>
        <v>236170</v>
      </c>
      <c r="AC1379" s="24">
        <f>X1379*(_xlfn.XLOOKUP(W1379,'FX rates'!$A$2:$A$38,'FX rates'!$B$2:$B$38))</f>
        <v>151294</v>
      </c>
      <c r="AD1379" s="24">
        <f>Y1379*(_xlfn.XLOOKUP(W1379,'FX rates'!$A$2:$A$38,'FX rates'!$B$2:$B$38))</f>
        <v>396910.80000000005</v>
      </c>
      <c r="AE1379" s="30">
        <f t="shared" si="301"/>
        <v>0.04</v>
      </c>
      <c r="AF1379" s="31">
        <f t="shared" si="302"/>
        <v>5819</v>
      </c>
      <c r="AG1379" s="23">
        <f t="shared" si="303"/>
        <v>90695</v>
      </c>
      <c r="AH1379" s="35">
        <f t="shared" si="297"/>
        <v>1</v>
      </c>
      <c r="AI1379" s="23">
        <f>U1379*(_xlfn.XLOOKUP(K1379,'FX rates'!$A$2:$A$38,'FX rates'!$B$2:$B$38))</f>
        <v>0</v>
      </c>
      <c r="AJ1379" s="23">
        <f>Q1379*(_xlfn.XLOOKUP(K1379,'FX rates'!$A$2:$A$38,'FX rates'!$B$2:$B$38))</f>
        <v>0</v>
      </c>
      <c r="AK1379" s="23">
        <f>R1379*(_xlfn.XLOOKUP(K1379,'FX rates'!$A$2:$A$38,'FX rates'!$B$2:$B$38))</f>
        <v>0</v>
      </c>
      <c r="AM1379" s="4"/>
      <c r="AN1379" s="4"/>
      <c r="AO1379" s="4"/>
      <c r="AP1379" s="32">
        <f t="shared" si="298"/>
        <v>0.62344045368620049</v>
      </c>
      <c r="AQ1379" s="32">
        <f t="shared" si="299"/>
        <v>0</v>
      </c>
      <c r="AR1379" s="24">
        <f t="shared" si="304"/>
        <v>245616.80000000005</v>
      </c>
      <c r="AS1379" s="24" t="str">
        <f t="shared" si="305"/>
        <v>0</v>
      </c>
      <c r="AT1379" s="24">
        <f t="shared" si="306"/>
        <v>357219.72000000003</v>
      </c>
      <c r="AU1379" s="24">
        <f t="shared" si="307"/>
        <v>39691.080000000016</v>
      </c>
    </row>
    <row r="1380" spans="1:47" x14ac:dyDescent="0.25">
      <c r="A1380" s="28" t="s">
        <v>14443</v>
      </c>
      <c r="B1380" s="28" t="s">
        <v>3079</v>
      </c>
      <c r="C1380" s="28" t="s">
        <v>3080</v>
      </c>
      <c r="D1380" s="28" t="s">
        <v>3081</v>
      </c>
      <c r="E1380" s="28" t="s">
        <v>3082</v>
      </c>
      <c r="F1380" s="29">
        <v>42387</v>
      </c>
      <c r="G1380" s="29">
        <v>44896</v>
      </c>
      <c r="H1380" s="28" t="s">
        <v>3083</v>
      </c>
      <c r="I1380" s="28" t="s">
        <v>16057</v>
      </c>
      <c r="J1380" s="28" t="s">
        <v>16052</v>
      </c>
      <c r="K1380" s="28" t="s">
        <v>3084</v>
      </c>
      <c r="L1380" s="27">
        <v>203830.00000000006</v>
      </c>
      <c r="M1380" s="27">
        <v>667260.00000000012</v>
      </c>
      <c r="N1380" s="27">
        <v>0</v>
      </c>
      <c r="O1380" s="27">
        <v>0</v>
      </c>
      <c r="P1380" s="27">
        <f t="shared" si="294"/>
        <v>667260.00000000012</v>
      </c>
      <c r="Q1380" s="27">
        <v>0</v>
      </c>
      <c r="R1380" s="27">
        <v>0</v>
      </c>
      <c r="S1380" s="27">
        <v>0</v>
      </c>
      <c r="T1380" s="27">
        <f t="shared" si="295"/>
        <v>0</v>
      </c>
      <c r="U1380" s="27">
        <v>0</v>
      </c>
      <c r="V1380" s="27">
        <f t="shared" si="296"/>
        <v>871090.00000000023</v>
      </c>
      <c r="W1380" s="28" t="s">
        <v>3085</v>
      </c>
      <c r="X1380" s="27">
        <v>222174.70000000007</v>
      </c>
      <c r="Y1380" s="27">
        <f t="shared" si="300"/>
        <v>1171662.8000000003</v>
      </c>
      <c r="Z1380" s="4" t="str" cm="1">
        <f t="array" ref="Z1380">_xlfn.IFS(YEARFRAC(F1380,G1380)&lt;1,"&lt;1 Year",YEARFRAC(F1380,G1380)&lt;=5,"1-5 Years",YEARFRAC(F1380,G1380)&gt;5,"&gt;5 Years")</f>
        <v>&gt;5 Years</v>
      </c>
      <c r="AA1380" s="24">
        <f>L1380*(_xlfn.XLOOKUP(K1380,'FX rates'!$A$2:$A$38,'FX rates'!$B$2:$B$38))</f>
        <v>203830.00000000006</v>
      </c>
      <c r="AB1380" s="24">
        <f>V1380*(_xlfn.XLOOKUP(K1380,'FX rates'!$A$2:$A$38,'FX rates'!$B$2:$B$38))</f>
        <v>871090.00000000023</v>
      </c>
      <c r="AC1380" s="24">
        <f>X1380*(_xlfn.XLOOKUP(W1380,'FX rates'!$A$2:$A$38,'FX rates'!$B$2:$B$38))</f>
        <v>222174.70000000007</v>
      </c>
      <c r="AD1380" s="24">
        <f>Y1380*(_xlfn.XLOOKUP(W1380,'FX rates'!$A$2:$A$38,'FX rates'!$B$2:$B$38))</f>
        <v>1171662.8000000003</v>
      </c>
      <c r="AE1380" s="30">
        <f t="shared" si="301"/>
        <v>9.0000000000000038E-2</v>
      </c>
      <c r="AF1380" s="31">
        <f t="shared" si="302"/>
        <v>18344.700000000012</v>
      </c>
      <c r="AG1380" s="23">
        <f t="shared" si="303"/>
        <v>667260.00000000023</v>
      </c>
      <c r="AH1380" s="35">
        <f t="shared" si="297"/>
        <v>1</v>
      </c>
      <c r="AI1380" s="23">
        <f>U1380*(_xlfn.XLOOKUP(K1380,'FX rates'!$A$2:$A$38,'FX rates'!$B$2:$B$38))</f>
        <v>0</v>
      </c>
      <c r="AJ1380" s="23">
        <f>Q1380*(_xlfn.XLOOKUP(K1380,'FX rates'!$A$2:$A$38,'FX rates'!$B$2:$B$38))</f>
        <v>0</v>
      </c>
      <c r="AK1380" s="23">
        <f>R1380*(_xlfn.XLOOKUP(K1380,'FX rates'!$A$2:$A$38,'FX rates'!$B$2:$B$38))</f>
        <v>0</v>
      </c>
      <c r="AM1380" s="4"/>
      <c r="AN1380" s="4"/>
      <c r="AO1380" s="4"/>
      <c r="AP1380" s="32">
        <f t="shared" si="298"/>
        <v>3.2736103615758227</v>
      </c>
      <c r="AQ1380" s="32">
        <f t="shared" si="299"/>
        <v>0</v>
      </c>
      <c r="AR1380" s="24">
        <f t="shared" si="304"/>
        <v>949488.10000000033</v>
      </c>
      <c r="AS1380" s="24" t="str">
        <f t="shared" si="305"/>
        <v>0</v>
      </c>
      <c r="AT1380" s="24">
        <f t="shared" si="306"/>
        <v>1054496.5200000003</v>
      </c>
      <c r="AU1380" s="24">
        <f t="shared" si="307"/>
        <v>117166.28000000003</v>
      </c>
    </row>
    <row r="1381" spans="1:47" x14ac:dyDescent="0.25">
      <c r="A1381" s="28" t="s">
        <v>14048</v>
      </c>
      <c r="B1381" s="28" t="s">
        <v>311</v>
      </c>
      <c r="C1381" s="28" t="s">
        <v>312</v>
      </c>
      <c r="D1381" s="28" t="s">
        <v>313</v>
      </c>
      <c r="E1381" s="28" t="s">
        <v>314</v>
      </c>
      <c r="F1381" s="29">
        <v>36242</v>
      </c>
      <c r="G1381" s="29">
        <v>44896</v>
      </c>
      <c r="H1381" s="28" t="s">
        <v>315</v>
      </c>
      <c r="I1381" s="28" t="s">
        <v>16047</v>
      </c>
      <c r="J1381" s="28" t="s">
        <v>16051</v>
      </c>
      <c r="K1381" s="28" t="s">
        <v>316</v>
      </c>
      <c r="L1381" s="27">
        <v>157080</v>
      </c>
      <c r="M1381" s="27">
        <v>32340</v>
      </c>
      <c r="N1381" s="27">
        <v>0</v>
      </c>
      <c r="O1381" s="27">
        <v>0</v>
      </c>
      <c r="P1381" s="27">
        <f t="shared" si="294"/>
        <v>32340</v>
      </c>
      <c r="Q1381" s="27">
        <v>0</v>
      </c>
      <c r="R1381" s="27">
        <v>0</v>
      </c>
      <c r="S1381" s="27">
        <v>0</v>
      </c>
      <c r="T1381" s="27">
        <f t="shared" si="295"/>
        <v>0</v>
      </c>
      <c r="U1381" s="27">
        <v>0</v>
      </c>
      <c r="V1381" s="27">
        <f t="shared" si="296"/>
        <v>189420</v>
      </c>
      <c r="W1381" s="28" t="s">
        <v>317</v>
      </c>
      <c r="X1381" s="27">
        <v>166504.80000000002</v>
      </c>
      <c r="Y1381" s="27">
        <f t="shared" si="300"/>
        <v>367290</v>
      </c>
      <c r="Z1381" s="4" t="str" cm="1">
        <f t="array" ref="Z1381">_xlfn.IFS(YEARFRAC(F1381,G1381)&lt;1,"&lt;1 Year",YEARFRAC(F1381,G1381)&lt;=5,"1-5 Years",YEARFRAC(F1381,G1381)&gt;5,"&gt;5 Years")</f>
        <v>&gt;5 Years</v>
      </c>
      <c r="AA1381" s="24">
        <f>L1381*(_xlfn.XLOOKUP(K1381,'FX rates'!$A$2:$A$38,'FX rates'!$B$2:$B$38))</f>
        <v>157080</v>
      </c>
      <c r="AB1381" s="24">
        <f>V1381*(_xlfn.XLOOKUP(K1381,'FX rates'!$A$2:$A$38,'FX rates'!$B$2:$B$38))</f>
        <v>189420</v>
      </c>
      <c r="AC1381" s="24">
        <f>X1381*(_xlfn.XLOOKUP(W1381,'FX rates'!$A$2:$A$38,'FX rates'!$B$2:$B$38))</f>
        <v>166504.80000000002</v>
      </c>
      <c r="AD1381" s="24">
        <f>Y1381*(_xlfn.XLOOKUP(W1381,'FX rates'!$A$2:$A$38,'FX rates'!$B$2:$B$38))</f>
        <v>367290</v>
      </c>
      <c r="AE1381" s="30">
        <f t="shared" si="301"/>
        <v>6.0000000000000109E-2</v>
      </c>
      <c r="AF1381" s="31">
        <f t="shared" si="302"/>
        <v>9424.8000000000175</v>
      </c>
      <c r="AG1381" s="23">
        <f t="shared" si="303"/>
        <v>32340</v>
      </c>
      <c r="AH1381" s="35">
        <f t="shared" si="297"/>
        <v>1</v>
      </c>
      <c r="AI1381" s="23">
        <f>U1381*(_xlfn.XLOOKUP(K1381,'FX rates'!$A$2:$A$38,'FX rates'!$B$2:$B$38))</f>
        <v>0</v>
      </c>
      <c r="AJ1381" s="23">
        <f>Q1381*(_xlfn.XLOOKUP(K1381,'FX rates'!$A$2:$A$38,'FX rates'!$B$2:$B$38))</f>
        <v>0</v>
      </c>
      <c r="AK1381" s="23">
        <f>R1381*(_xlfn.XLOOKUP(K1381,'FX rates'!$A$2:$A$38,'FX rates'!$B$2:$B$38))</f>
        <v>0</v>
      </c>
      <c r="AM1381" s="4"/>
      <c r="AN1381" s="4"/>
      <c r="AO1381" s="4"/>
      <c r="AP1381" s="32">
        <f t="shared" si="298"/>
        <v>0.20588235294117646</v>
      </c>
      <c r="AQ1381" s="32">
        <f t="shared" si="299"/>
        <v>0</v>
      </c>
      <c r="AR1381" s="24">
        <f t="shared" si="304"/>
        <v>200785.2</v>
      </c>
      <c r="AS1381" s="24" t="str">
        <f t="shared" si="305"/>
        <v>0</v>
      </c>
      <c r="AT1381" s="24">
        <f t="shared" si="306"/>
        <v>330561</v>
      </c>
      <c r="AU1381" s="24">
        <f t="shared" si="307"/>
        <v>36729</v>
      </c>
    </row>
    <row r="1382" spans="1:47" x14ac:dyDescent="0.25">
      <c r="A1382" s="28" t="s">
        <v>14444</v>
      </c>
      <c r="B1382" s="28" t="s">
        <v>3086</v>
      </c>
      <c r="C1382" s="28" t="s">
        <v>3087</v>
      </c>
      <c r="D1382" s="28" t="s">
        <v>3088</v>
      </c>
      <c r="E1382" s="28" t="s">
        <v>3089</v>
      </c>
      <c r="F1382" s="29">
        <v>42387</v>
      </c>
      <c r="G1382" s="29">
        <v>44896</v>
      </c>
      <c r="H1382" s="28" t="s">
        <v>3090</v>
      </c>
      <c r="I1382" s="28" t="s">
        <v>16045</v>
      </c>
      <c r="J1382" s="28" t="s">
        <v>16048</v>
      </c>
      <c r="K1382" s="28" t="s">
        <v>3091</v>
      </c>
      <c r="L1382" s="27">
        <v>229900.00000000006</v>
      </c>
      <c r="M1382" s="27">
        <v>56100</v>
      </c>
      <c r="N1382" s="27">
        <v>0</v>
      </c>
      <c r="O1382" s="27">
        <v>0</v>
      </c>
      <c r="P1382" s="27">
        <f t="shared" si="294"/>
        <v>56100</v>
      </c>
      <c r="Q1382" s="27">
        <v>0</v>
      </c>
      <c r="R1382" s="27">
        <v>0</v>
      </c>
      <c r="S1382" s="27">
        <v>0</v>
      </c>
      <c r="T1382" s="27">
        <f t="shared" si="295"/>
        <v>0</v>
      </c>
      <c r="U1382" s="27">
        <v>0</v>
      </c>
      <c r="V1382" s="27">
        <f t="shared" si="296"/>
        <v>286000.00000000006</v>
      </c>
      <c r="W1382" s="28" t="s">
        <v>3092</v>
      </c>
      <c r="X1382" s="27">
        <v>264385.00000000006</v>
      </c>
      <c r="Y1382" s="27">
        <f t="shared" si="300"/>
        <v>593285</v>
      </c>
      <c r="Z1382" s="4" t="str" cm="1">
        <f t="array" ref="Z1382">_xlfn.IFS(YEARFRAC(F1382,G1382)&lt;1,"&lt;1 Year",YEARFRAC(F1382,G1382)&lt;=5,"1-5 Years",YEARFRAC(F1382,G1382)&gt;5,"&gt;5 Years")</f>
        <v>&gt;5 Years</v>
      </c>
      <c r="AA1382" s="24">
        <f>L1382*(_xlfn.XLOOKUP(K1382,'FX rates'!$A$2:$A$38,'FX rates'!$B$2:$B$38))</f>
        <v>229900.00000000006</v>
      </c>
      <c r="AB1382" s="24">
        <f>V1382*(_xlfn.XLOOKUP(K1382,'FX rates'!$A$2:$A$38,'FX rates'!$B$2:$B$38))</f>
        <v>286000.00000000006</v>
      </c>
      <c r="AC1382" s="24">
        <f>X1382*(_xlfn.XLOOKUP(W1382,'FX rates'!$A$2:$A$38,'FX rates'!$B$2:$B$38))</f>
        <v>264385.00000000006</v>
      </c>
      <c r="AD1382" s="24">
        <f>Y1382*(_xlfn.XLOOKUP(W1382,'FX rates'!$A$2:$A$38,'FX rates'!$B$2:$B$38))</f>
        <v>593285</v>
      </c>
      <c r="AE1382" s="30">
        <f t="shared" si="301"/>
        <v>0.14999999999999997</v>
      </c>
      <c r="AF1382" s="31">
        <f t="shared" si="302"/>
        <v>34485</v>
      </c>
      <c r="AG1382" s="23">
        <f t="shared" si="303"/>
        <v>56100</v>
      </c>
      <c r="AH1382" s="35">
        <f t="shared" si="297"/>
        <v>1</v>
      </c>
      <c r="AI1382" s="23">
        <f>U1382*(_xlfn.XLOOKUP(K1382,'FX rates'!$A$2:$A$38,'FX rates'!$B$2:$B$38))</f>
        <v>0</v>
      </c>
      <c r="AJ1382" s="23">
        <f>Q1382*(_xlfn.XLOOKUP(K1382,'FX rates'!$A$2:$A$38,'FX rates'!$B$2:$B$38))</f>
        <v>0</v>
      </c>
      <c r="AK1382" s="23">
        <f>R1382*(_xlfn.XLOOKUP(K1382,'FX rates'!$A$2:$A$38,'FX rates'!$B$2:$B$38))</f>
        <v>0</v>
      </c>
      <c r="AM1382" s="4"/>
      <c r="AN1382" s="4"/>
      <c r="AO1382" s="4"/>
      <c r="AP1382" s="32">
        <f t="shared" si="298"/>
        <v>0.2440191387559808</v>
      </c>
      <c r="AQ1382" s="32">
        <f t="shared" si="299"/>
        <v>0</v>
      </c>
      <c r="AR1382" s="24">
        <f t="shared" si="304"/>
        <v>328900</v>
      </c>
      <c r="AS1382" s="24" t="str">
        <f t="shared" si="305"/>
        <v>0</v>
      </c>
      <c r="AT1382" s="24">
        <f t="shared" si="306"/>
        <v>533956.5</v>
      </c>
      <c r="AU1382" s="24">
        <f t="shared" si="307"/>
        <v>59328.5</v>
      </c>
    </row>
    <row r="1383" spans="1:47" x14ac:dyDescent="0.25">
      <c r="A1383" s="28" t="s">
        <v>14445</v>
      </c>
      <c r="B1383" s="28" t="s">
        <v>3093</v>
      </c>
      <c r="C1383" s="28" t="s">
        <v>3094</v>
      </c>
      <c r="D1383" s="28" t="s">
        <v>3095</v>
      </c>
      <c r="E1383" s="28" t="s">
        <v>3096</v>
      </c>
      <c r="F1383" s="29">
        <v>42387</v>
      </c>
      <c r="G1383" s="29">
        <v>44896</v>
      </c>
      <c r="H1383" s="28" t="s">
        <v>3097</v>
      </c>
      <c r="I1383" s="28" t="s">
        <v>16045</v>
      </c>
      <c r="J1383" s="28" t="s">
        <v>16055</v>
      </c>
      <c r="K1383" s="28" t="s">
        <v>3098</v>
      </c>
      <c r="L1383" s="27">
        <v>60121.600000000013</v>
      </c>
      <c r="M1383" s="27">
        <v>12650.000000000002</v>
      </c>
      <c r="N1383" s="27">
        <v>0</v>
      </c>
      <c r="O1383" s="27">
        <v>0</v>
      </c>
      <c r="P1383" s="27">
        <f t="shared" si="294"/>
        <v>12650.000000000002</v>
      </c>
      <c r="Q1383" s="27">
        <v>0</v>
      </c>
      <c r="R1383" s="27">
        <v>0</v>
      </c>
      <c r="S1383" s="27">
        <v>0</v>
      </c>
      <c r="T1383" s="27">
        <f t="shared" si="295"/>
        <v>0</v>
      </c>
      <c r="U1383" s="27">
        <v>0</v>
      </c>
      <c r="V1383" s="27">
        <f t="shared" si="296"/>
        <v>72771.60000000002</v>
      </c>
      <c r="W1383" s="28" t="s">
        <v>3099</v>
      </c>
      <c r="X1383" s="27">
        <v>60722.816000000013</v>
      </c>
      <c r="Y1383" s="27">
        <f t="shared" si="300"/>
        <v>134222.13200000001</v>
      </c>
      <c r="Z1383" s="4" t="str" cm="1">
        <f t="array" ref="Z1383">_xlfn.IFS(YEARFRAC(F1383,G1383)&lt;1,"&lt;1 Year",YEARFRAC(F1383,G1383)&lt;=5,"1-5 Years",YEARFRAC(F1383,G1383)&gt;5,"&gt;5 Years")</f>
        <v>&gt;5 Years</v>
      </c>
      <c r="AA1383" s="24">
        <f>L1383*(_xlfn.XLOOKUP(K1383,'FX rates'!$A$2:$A$38,'FX rates'!$B$2:$B$38))</f>
        <v>80000.807044547677</v>
      </c>
      <c r="AB1383" s="24">
        <f>V1383*(_xlfn.XLOOKUP(K1383,'FX rates'!$A$2:$A$38,'FX rates'!$B$2:$B$38))</f>
        <v>96833.529545504542</v>
      </c>
      <c r="AC1383" s="24">
        <f>X1383*(_xlfn.XLOOKUP(W1383,'FX rates'!$A$2:$A$38,'FX rates'!$B$2:$B$38))</f>
        <v>80800.815114993151</v>
      </c>
      <c r="AD1383" s="24">
        <f>Y1383*(_xlfn.XLOOKUP(W1383,'FX rates'!$A$2:$A$38,'FX rates'!$B$2:$B$38))</f>
        <v>178602.67995595271</v>
      </c>
      <c r="AE1383" s="30">
        <f t="shared" si="301"/>
        <v>9.9999999999999655E-3</v>
      </c>
      <c r="AF1383" s="31">
        <f t="shared" si="302"/>
        <v>601.21600000000035</v>
      </c>
      <c r="AG1383" s="23">
        <f t="shared" si="303"/>
        <v>16832.722500956865</v>
      </c>
      <c r="AH1383" s="35">
        <f t="shared" si="297"/>
        <v>1.3306500000756409</v>
      </c>
      <c r="AI1383" s="23">
        <f>U1383*(_xlfn.XLOOKUP(K1383,'FX rates'!$A$2:$A$38,'FX rates'!$B$2:$B$38))</f>
        <v>0</v>
      </c>
      <c r="AJ1383" s="23">
        <f>Q1383*(_xlfn.XLOOKUP(K1383,'FX rates'!$A$2:$A$38,'FX rates'!$B$2:$B$38))</f>
        <v>0</v>
      </c>
      <c r="AK1383" s="23">
        <f>R1383*(_xlfn.XLOOKUP(K1383,'FX rates'!$A$2:$A$38,'FX rates'!$B$2:$B$38))</f>
        <v>0</v>
      </c>
      <c r="AM1383" s="4"/>
      <c r="AN1383" s="4"/>
      <c r="AO1383" s="4"/>
      <c r="AP1383" s="32">
        <f t="shared" si="298"/>
        <v>0.21040690866510536</v>
      </c>
      <c r="AQ1383" s="32">
        <f t="shared" si="299"/>
        <v>0</v>
      </c>
      <c r="AR1383" s="24">
        <f t="shared" si="304"/>
        <v>73499.316000000006</v>
      </c>
      <c r="AS1383" s="24" t="str">
        <f t="shared" si="305"/>
        <v>0</v>
      </c>
      <c r="AT1383" s="24">
        <f t="shared" si="306"/>
        <v>160742.41196035745</v>
      </c>
      <c r="AU1383" s="24">
        <f t="shared" si="307"/>
        <v>17860.267995595263</v>
      </c>
    </row>
    <row r="1384" spans="1:47" x14ac:dyDescent="0.25">
      <c r="A1384" s="28" t="s">
        <v>14446</v>
      </c>
      <c r="B1384" s="28" t="s">
        <v>6249</v>
      </c>
      <c r="C1384" s="28" t="s">
        <v>6250</v>
      </c>
      <c r="D1384" s="28" t="s">
        <v>6251</v>
      </c>
      <c r="E1384" s="28" t="s">
        <v>6252</v>
      </c>
      <c r="F1384" s="29">
        <v>42394</v>
      </c>
      <c r="G1384" s="29">
        <v>44896</v>
      </c>
      <c r="H1384" s="28" t="s">
        <v>6253</v>
      </c>
      <c r="I1384" s="28" t="s">
        <v>16053</v>
      </c>
      <c r="J1384" s="28" t="s">
        <v>16050</v>
      </c>
      <c r="K1384" s="28" t="s">
        <v>6254</v>
      </c>
      <c r="L1384" s="27">
        <v>112200.00000000001</v>
      </c>
      <c r="M1384" s="27">
        <v>16879.5</v>
      </c>
      <c r="N1384" s="27">
        <v>0</v>
      </c>
      <c r="O1384" s="27">
        <v>0</v>
      </c>
      <c r="P1384" s="27">
        <f t="shared" si="294"/>
        <v>16879.5</v>
      </c>
      <c r="Q1384" s="27">
        <v>0</v>
      </c>
      <c r="R1384" s="27">
        <v>0</v>
      </c>
      <c r="S1384" s="27">
        <v>0</v>
      </c>
      <c r="T1384" s="27">
        <f t="shared" si="295"/>
        <v>0</v>
      </c>
      <c r="U1384" s="27">
        <v>0</v>
      </c>
      <c r="V1384" s="27">
        <f t="shared" si="296"/>
        <v>129079.50000000001</v>
      </c>
      <c r="W1384" s="28" t="s">
        <v>6255</v>
      </c>
      <c r="X1384" s="27">
        <v>115566.00000000001</v>
      </c>
      <c r="Y1384" s="27">
        <f t="shared" si="300"/>
        <v>248517.88500000001</v>
      </c>
      <c r="Z1384" s="4" t="str" cm="1">
        <f t="array" ref="Z1384">_xlfn.IFS(YEARFRAC(F1384,G1384)&lt;1,"&lt;1 Year",YEARFRAC(F1384,G1384)&lt;=5,"1-5 Years",YEARFRAC(F1384,G1384)&gt;5,"&gt;5 Years")</f>
        <v>&gt;5 Years</v>
      </c>
      <c r="AA1384" s="24">
        <f>L1384*(_xlfn.XLOOKUP(K1384,'FX rates'!$A$2:$A$38,'FX rates'!$B$2:$B$38))</f>
        <v>112200.00000000001</v>
      </c>
      <c r="AB1384" s="24">
        <f>V1384*(_xlfn.XLOOKUP(K1384,'FX rates'!$A$2:$A$38,'FX rates'!$B$2:$B$38))</f>
        <v>129079.50000000001</v>
      </c>
      <c r="AC1384" s="24">
        <f>X1384*(_xlfn.XLOOKUP(W1384,'FX rates'!$A$2:$A$38,'FX rates'!$B$2:$B$38))</f>
        <v>115566.00000000001</v>
      </c>
      <c r="AD1384" s="24">
        <f>Y1384*(_xlfn.XLOOKUP(W1384,'FX rates'!$A$2:$A$38,'FX rates'!$B$2:$B$38))</f>
        <v>248517.88500000001</v>
      </c>
      <c r="AE1384" s="30">
        <f t="shared" si="301"/>
        <v>2.9999999999999995E-2</v>
      </c>
      <c r="AF1384" s="31">
        <f t="shared" si="302"/>
        <v>3366</v>
      </c>
      <c r="AG1384" s="23">
        <f t="shared" si="303"/>
        <v>16879.5</v>
      </c>
      <c r="AH1384" s="35">
        <f t="shared" si="297"/>
        <v>1</v>
      </c>
      <c r="AI1384" s="23">
        <f>U1384*(_xlfn.XLOOKUP(K1384,'FX rates'!$A$2:$A$38,'FX rates'!$B$2:$B$38))</f>
        <v>0</v>
      </c>
      <c r="AJ1384" s="23">
        <f>Q1384*(_xlfn.XLOOKUP(K1384,'FX rates'!$A$2:$A$38,'FX rates'!$B$2:$B$38))</f>
        <v>0</v>
      </c>
      <c r="AK1384" s="23">
        <f>R1384*(_xlfn.XLOOKUP(K1384,'FX rates'!$A$2:$A$38,'FX rates'!$B$2:$B$38))</f>
        <v>0</v>
      </c>
      <c r="AM1384" s="4"/>
      <c r="AN1384" s="4"/>
      <c r="AO1384" s="4"/>
      <c r="AP1384" s="32">
        <f t="shared" si="298"/>
        <v>0.15044117647058822</v>
      </c>
      <c r="AQ1384" s="32">
        <f t="shared" si="299"/>
        <v>0</v>
      </c>
      <c r="AR1384" s="24">
        <f t="shared" si="304"/>
        <v>132951.88500000001</v>
      </c>
      <c r="AS1384" s="24" t="str">
        <f t="shared" si="305"/>
        <v>0</v>
      </c>
      <c r="AT1384" s="24">
        <f t="shared" si="306"/>
        <v>223666.09650000001</v>
      </c>
      <c r="AU1384" s="24">
        <f t="shared" si="307"/>
        <v>24851.788499999995</v>
      </c>
    </row>
    <row r="1385" spans="1:47" x14ac:dyDescent="0.25">
      <c r="A1385" s="28" t="s">
        <v>14447</v>
      </c>
      <c r="B1385" s="28" t="s">
        <v>3107</v>
      </c>
      <c r="C1385" s="28" t="s">
        <v>3108</v>
      </c>
      <c r="D1385" s="28" t="s">
        <v>3109</v>
      </c>
      <c r="E1385" s="28" t="s">
        <v>3110</v>
      </c>
      <c r="F1385" s="29">
        <v>42430</v>
      </c>
      <c r="G1385" s="29">
        <v>44896</v>
      </c>
      <c r="H1385" s="28" t="s">
        <v>3111</v>
      </c>
      <c r="I1385" s="28" t="s">
        <v>16042</v>
      </c>
      <c r="J1385" s="28" t="s">
        <v>16040</v>
      </c>
      <c r="K1385" s="28" t="s">
        <v>3112</v>
      </c>
      <c r="L1385" s="27">
        <v>141680.00000000003</v>
      </c>
      <c r="M1385" s="27">
        <v>14014.000000000002</v>
      </c>
      <c r="N1385" s="27">
        <v>0</v>
      </c>
      <c r="O1385" s="27">
        <v>0</v>
      </c>
      <c r="P1385" s="27">
        <f t="shared" si="294"/>
        <v>14014.000000000002</v>
      </c>
      <c r="Q1385" s="27">
        <v>0</v>
      </c>
      <c r="R1385" s="27">
        <v>0</v>
      </c>
      <c r="S1385" s="27">
        <v>0</v>
      </c>
      <c r="T1385" s="27">
        <f t="shared" si="295"/>
        <v>0</v>
      </c>
      <c r="U1385" s="27">
        <v>0</v>
      </c>
      <c r="V1385" s="27">
        <f t="shared" si="296"/>
        <v>155694.00000000003</v>
      </c>
      <c r="W1385" s="28" t="s">
        <v>3113</v>
      </c>
      <c r="X1385" s="27">
        <v>153014.40000000005</v>
      </c>
      <c r="Y1385" s="27">
        <f t="shared" si="300"/>
        <v>321163.9200000001</v>
      </c>
      <c r="Z1385" s="4" t="str" cm="1">
        <f t="array" ref="Z1385">_xlfn.IFS(YEARFRAC(F1385,G1385)&lt;1,"&lt;1 Year",YEARFRAC(F1385,G1385)&lt;=5,"1-5 Years",YEARFRAC(F1385,G1385)&gt;5,"&gt;5 Years")</f>
        <v>&gt;5 Years</v>
      </c>
      <c r="AA1385" s="24">
        <f>L1385*(_xlfn.XLOOKUP(K1385,'FX rates'!$A$2:$A$38,'FX rates'!$B$2:$B$38))</f>
        <v>141680.00000000003</v>
      </c>
      <c r="AB1385" s="24">
        <f>V1385*(_xlfn.XLOOKUP(K1385,'FX rates'!$A$2:$A$38,'FX rates'!$B$2:$B$38))</f>
        <v>155694.00000000003</v>
      </c>
      <c r="AC1385" s="24">
        <f>X1385*(_xlfn.XLOOKUP(W1385,'FX rates'!$A$2:$A$38,'FX rates'!$B$2:$B$38))</f>
        <v>153014.40000000005</v>
      </c>
      <c r="AD1385" s="24">
        <f>Y1385*(_xlfn.XLOOKUP(W1385,'FX rates'!$A$2:$A$38,'FX rates'!$B$2:$B$38))</f>
        <v>321163.9200000001</v>
      </c>
      <c r="AE1385" s="30">
        <f t="shared" si="301"/>
        <v>8.0000000000000154E-2</v>
      </c>
      <c r="AF1385" s="31">
        <f t="shared" si="302"/>
        <v>11334.400000000023</v>
      </c>
      <c r="AG1385" s="23">
        <f t="shared" si="303"/>
        <v>14014</v>
      </c>
      <c r="AH1385" s="35">
        <f t="shared" si="297"/>
        <v>1</v>
      </c>
      <c r="AI1385" s="23">
        <f>U1385*(_xlfn.XLOOKUP(K1385,'FX rates'!$A$2:$A$38,'FX rates'!$B$2:$B$38))</f>
        <v>0</v>
      </c>
      <c r="AJ1385" s="23">
        <f>Q1385*(_xlfn.XLOOKUP(K1385,'FX rates'!$A$2:$A$38,'FX rates'!$B$2:$B$38))</f>
        <v>0</v>
      </c>
      <c r="AK1385" s="23">
        <f>R1385*(_xlfn.XLOOKUP(K1385,'FX rates'!$A$2:$A$38,'FX rates'!$B$2:$B$38))</f>
        <v>0</v>
      </c>
      <c r="AM1385" s="4"/>
      <c r="AN1385" s="4"/>
      <c r="AO1385" s="4"/>
      <c r="AP1385" s="32">
        <f t="shared" si="298"/>
        <v>9.8913043478260868E-2</v>
      </c>
      <c r="AQ1385" s="32">
        <f t="shared" si="299"/>
        <v>0</v>
      </c>
      <c r="AR1385" s="24">
        <f t="shared" si="304"/>
        <v>168149.52000000005</v>
      </c>
      <c r="AS1385" s="24" t="str">
        <f t="shared" si="305"/>
        <v>0</v>
      </c>
      <c r="AT1385" s="24">
        <f t="shared" si="306"/>
        <v>289047.52800000011</v>
      </c>
      <c r="AU1385" s="24">
        <f t="shared" si="307"/>
        <v>32116.391999999993</v>
      </c>
    </row>
    <row r="1386" spans="1:47" x14ac:dyDescent="0.25">
      <c r="A1386" s="28" t="s">
        <v>14448</v>
      </c>
      <c r="B1386" s="28" t="s">
        <v>3114</v>
      </c>
      <c r="C1386" s="28" t="s">
        <v>3115</v>
      </c>
      <c r="D1386" s="28" t="s">
        <v>3116</v>
      </c>
      <c r="E1386" s="28" t="s">
        <v>3117</v>
      </c>
      <c r="F1386" s="29">
        <v>42436</v>
      </c>
      <c r="G1386" s="29">
        <v>44896</v>
      </c>
      <c r="H1386" s="28" t="s">
        <v>3118</v>
      </c>
      <c r="I1386" s="28" t="s">
        <v>16039</v>
      </c>
      <c r="J1386" s="28" t="s">
        <v>16054</v>
      </c>
      <c r="K1386" s="28" t="s">
        <v>3119</v>
      </c>
      <c r="L1386" s="27">
        <v>23845711.999999996</v>
      </c>
      <c r="M1386" s="27">
        <v>8085000.0000000009</v>
      </c>
      <c r="N1386" s="27">
        <v>0</v>
      </c>
      <c r="O1386" s="27">
        <v>0</v>
      </c>
      <c r="P1386" s="27">
        <f t="shared" si="294"/>
        <v>8085000.0000000009</v>
      </c>
      <c r="Q1386" s="27">
        <v>0</v>
      </c>
      <c r="R1386" s="27">
        <v>0</v>
      </c>
      <c r="S1386" s="27">
        <v>0</v>
      </c>
      <c r="T1386" s="27">
        <f t="shared" si="295"/>
        <v>0</v>
      </c>
      <c r="U1386" s="27">
        <v>0</v>
      </c>
      <c r="V1386" s="27">
        <f t="shared" si="296"/>
        <v>31930711.999999996</v>
      </c>
      <c r="W1386" s="28" t="s">
        <v>3120</v>
      </c>
      <c r="X1386" s="27">
        <v>24799540.479999997</v>
      </c>
      <c r="Y1386" s="27">
        <f t="shared" si="300"/>
        <v>58007480.959999993</v>
      </c>
      <c r="Z1386" s="4" t="str" cm="1">
        <f t="array" ref="Z1386">_xlfn.IFS(YEARFRAC(F1386,G1386)&lt;1,"&lt;1 Year",YEARFRAC(F1386,G1386)&lt;=5,"1-5 Years",YEARFRAC(F1386,G1386)&gt;5,"&gt;5 Years")</f>
        <v>&gt;5 Years</v>
      </c>
      <c r="AA1386" s="24">
        <f>L1386*(_xlfn.XLOOKUP(K1386,'FX rates'!$A$2:$A$38,'FX rates'!$B$2:$B$38))</f>
        <v>219482.82939849969</v>
      </c>
      <c r="AB1386" s="24">
        <f>V1386*(_xlfn.XLOOKUP(K1386,'FX rates'!$A$2:$A$38,'FX rates'!$B$2:$B$38))</f>
        <v>293899.50757052784</v>
      </c>
      <c r="AC1386" s="24">
        <f>X1386*(_xlfn.XLOOKUP(W1386,'FX rates'!$A$2:$A$38,'FX rates'!$B$2:$B$38))</f>
        <v>228262.14257443967</v>
      </c>
      <c r="AD1386" s="24">
        <f>Y1386*(_xlfn.XLOOKUP(W1386,'FX rates'!$A$2:$A$38,'FX rates'!$B$2:$B$38))</f>
        <v>533917.63044778863</v>
      </c>
      <c r="AE1386" s="30">
        <f t="shared" si="301"/>
        <v>3.9999999999999987E-2</v>
      </c>
      <c r="AF1386" s="31">
        <f t="shared" si="302"/>
        <v>953828.48000000045</v>
      </c>
      <c r="AG1386" s="23">
        <f t="shared" si="303"/>
        <v>74416.678172028158</v>
      </c>
      <c r="AH1386" s="35">
        <f t="shared" si="297"/>
        <v>9.2042891987666256E-3</v>
      </c>
      <c r="AI1386" s="23">
        <f>U1386*(_xlfn.XLOOKUP(K1386,'FX rates'!$A$2:$A$38,'FX rates'!$B$2:$B$38))</f>
        <v>0</v>
      </c>
      <c r="AJ1386" s="23">
        <f>Q1386*(_xlfn.XLOOKUP(K1386,'FX rates'!$A$2:$A$38,'FX rates'!$B$2:$B$38))</f>
        <v>0</v>
      </c>
      <c r="AK1386" s="23">
        <f>R1386*(_xlfn.XLOOKUP(K1386,'FX rates'!$A$2:$A$38,'FX rates'!$B$2:$B$38))</f>
        <v>0</v>
      </c>
      <c r="AM1386" s="4"/>
      <c r="AN1386" s="4"/>
      <c r="AO1386" s="4"/>
      <c r="AP1386" s="32">
        <f t="shared" si="298"/>
        <v>0.33905466945168178</v>
      </c>
      <c r="AQ1386" s="32">
        <f t="shared" si="299"/>
        <v>0</v>
      </c>
      <c r="AR1386" s="24">
        <f t="shared" si="304"/>
        <v>33207940.48</v>
      </c>
      <c r="AS1386" s="24" t="str">
        <f t="shared" si="305"/>
        <v>0</v>
      </c>
      <c r="AT1386" s="24">
        <f t="shared" si="306"/>
        <v>480525.86740300979</v>
      </c>
      <c r="AU1386" s="24">
        <f t="shared" si="307"/>
        <v>53391.76304477884</v>
      </c>
    </row>
    <row r="1387" spans="1:47" x14ac:dyDescent="0.25">
      <c r="A1387" s="28" t="s">
        <v>14449</v>
      </c>
      <c r="B1387" s="28" t="s">
        <v>3121</v>
      </c>
      <c r="C1387" s="28" t="s">
        <v>3122</v>
      </c>
      <c r="D1387" s="28" t="s">
        <v>3123</v>
      </c>
      <c r="E1387" s="28" t="s">
        <v>3124</v>
      </c>
      <c r="F1387" s="29">
        <v>42457</v>
      </c>
      <c r="G1387" s="29">
        <v>44896</v>
      </c>
      <c r="H1387" s="28" t="s">
        <v>3125</v>
      </c>
      <c r="I1387" s="28" t="s">
        <v>16051</v>
      </c>
      <c r="J1387" s="28" t="s">
        <v>16045</v>
      </c>
      <c r="K1387" s="28" t="s">
        <v>3126</v>
      </c>
      <c r="L1387" s="27">
        <v>1009800.0000000001</v>
      </c>
      <c r="M1387" s="27">
        <v>88110.000000000015</v>
      </c>
      <c r="N1387" s="27">
        <v>0</v>
      </c>
      <c r="O1387" s="27">
        <v>0</v>
      </c>
      <c r="P1387" s="27">
        <f t="shared" si="294"/>
        <v>88110.000000000015</v>
      </c>
      <c r="Q1387" s="27">
        <v>0</v>
      </c>
      <c r="R1387" s="27">
        <v>0</v>
      </c>
      <c r="S1387" s="27">
        <v>0</v>
      </c>
      <c r="T1387" s="27">
        <f t="shared" si="295"/>
        <v>0</v>
      </c>
      <c r="U1387" s="27">
        <v>0</v>
      </c>
      <c r="V1387" s="27">
        <f t="shared" si="296"/>
        <v>1097910.0000000002</v>
      </c>
      <c r="W1387" s="28" t="s">
        <v>3127</v>
      </c>
      <c r="X1387" s="27">
        <v>1029996.0000000001</v>
      </c>
      <c r="Y1387" s="27">
        <f t="shared" si="300"/>
        <v>2149864.2000000002</v>
      </c>
      <c r="Z1387" s="4" t="str" cm="1">
        <f t="array" ref="Z1387">_xlfn.IFS(YEARFRAC(F1387,G1387)&lt;1,"&lt;1 Year",YEARFRAC(F1387,G1387)&lt;=5,"1-5 Years",YEARFRAC(F1387,G1387)&gt;5,"&gt;5 Years")</f>
        <v>&gt;5 Years</v>
      </c>
      <c r="AA1387" s="24">
        <f>L1387*(_xlfn.XLOOKUP(K1387,'FX rates'!$A$2:$A$38,'FX rates'!$B$2:$B$38))</f>
        <v>128732.87736720999</v>
      </c>
      <c r="AB1387" s="24">
        <f>V1387*(_xlfn.XLOOKUP(K1387,'FX rates'!$A$2:$A$38,'FX rates'!$B$2:$B$38))</f>
        <v>139965.45196101558</v>
      </c>
      <c r="AC1387" s="24">
        <f>X1387*(_xlfn.XLOOKUP(W1387,'FX rates'!$A$2:$A$38,'FX rates'!$B$2:$B$38))</f>
        <v>131307.53491455418</v>
      </c>
      <c r="AD1387" s="24">
        <f>Y1387*(_xlfn.XLOOKUP(W1387,'FX rates'!$A$2:$A$38,'FX rates'!$B$2:$B$38))</f>
        <v>274072.29591479007</v>
      </c>
      <c r="AE1387" s="30">
        <f t="shared" si="301"/>
        <v>1.9999999999999938E-2</v>
      </c>
      <c r="AF1387" s="31">
        <f t="shared" si="302"/>
        <v>20196</v>
      </c>
      <c r="AG1387" s="23">
        <f t="shared" si="303"/>
        <v>11232.574593805592</v>
      </c>
      <c r="AH1387" s="35">
        <f t="shared" si="297"/>
        <v>0.12748353868806692</v>
      </c>
      <c r="AI1387" s="23">
        <f>U1387*(_xlfn.XLOOKUP(K1387,'FX rates'!$A$2:$A$38,'FX rates'!$B$2:$B$38))</f>
        <v>0</v>
      </c>
      <c r="AJ1387" s="23">
        <f>Q1387*(_xlfn.XLOOKUP(K1387,'FX rates'!$A$2:$A$38,'FX rates'!$B$2:$B$38))</f>
        <v>0</v>
      </c>
      <c r="AK1387" s="23">
        <f>R1387*(_xlfn.XLOOKUP(K1387,'FX rates'!$A$2:$A$38,'FX rates'!$B$2:$B$38))</f>
        <v>0</v>
      </c>
      <c r="AM1387" s="4"/>
      <c r="AN1387" s="4"/>
      <c r="AO1387" s="4"/>
      <c r="AP1387" s="32">
        <f t="shared" si="298"/>
        <v>8.7254901960784323E-2</v>
      </c>
      <c r="AQ1387" s="32">
        <f t="shared" si="299"/>
        <v>0</v>
      </c>
      <c r="AR1387" s="24">
        <f t="shared" si="304"/>
        <v>1119868.2</v>
      </c>
      <c r="AS1387" s="24" t="str">
        <f t="shared" si="305"/>
        <v>0</v>
      </c>
      <c r="AT1387" s="24">
        <f t="shared" si="306"/>
        <v>246665.06632331107</v>
      </c>
      <c r="AU1387" s="24">
        <f t="shared" si="307"/>
        <v>27407.229591479001</v>
      </c>
    </row>
    <row r="1388" spans="1:47" x14ac:dyDescent="0.25">
      <c r="A1388" s="28" t="s">
        <v>14450</v>
      </c>
      <c r="B1388" s="28" t="s">
        <v>3128</v>
      </c>
      <c r="C1388" s="28" t="s">
        <v>3129</v>
      </c>
      <c r="D1388" s="28" t="s">
        <v>3130</v>
      </c>
      <c r="E1388" s="28" t="s">
        <v>3131</v>
      </c>
      <c r="F1388" s="29">
        <v>42464</v>
      </c>
      <c r="G1388" s="29">
        <v>44896</v>
      </c>
      <c r="H1388" s="28" t="s">
        <v>3132</v>
      </c>
      <c r="I1388" s="28" t="s">
        <v>16054</v>
      </c>
      <c r="J1388" s="28" t="s">
        <v>16041</v>
      </c>
      <c r="K1388" s="28" t="s">
        <v>3133</v>
      </c>
      <c r="L1388" s="27">
        <v>99970.200000000026</v>
      </c>
      <c r="M1388" s="4">
        <v>0</v>
      </c>
      <c r="N1388" s="27">
        <v>0</v>
      </c>
      <c r="O1388" s="27">
        <v>0</v>
      </c>
      <c r="P1388" s="27">
        <f t="shared" si="294"/>
        <v>0</v>
      </c>
      <c r="Q1388" s="27">
        <v>0</v>
      </c>
      <c r="R1388" s="27">
        <v>0</v>
      </c>
      <c r="S1388" s="27">
        <v>0</v>
      </c>
      <c r="T1388" s="27">
        <f t="shared" si="295"/>
        <v>0</v>
      </c>
      <c r="U1388" s="27">
        <v>0</v>
      </c>
      <c r="V1388" s="27">
        <f t="shared" si="296"/>
        <v>99970.200000000026</v>
      </c>
      <c r="W1388" s="28" t="s">
        <v>3134</v>
      </c>
      <c r="X1388" s="27">
        <v>103969.00800000003</v>
      </c>
      <c r="Y1388" s="27">
        <f t="shared" si="300"/>
        <v>207938.01600000006</v>
      </c>
      <c r="Z1388" s="4" t="str" cm="1">
        <f t="array" ref="Z1388">_xlfn.IFS(YEARFRAC(F1388,G1388)&lt;1,"&lt;1 Year",YEARFRAC(F1388,G1388)&lt;=5,"1-5 Years",YEARFRAC(F1388,G1388)&gt;5,"&gt;5 Years")</f>
        <v>&gt;5 Years</v>
      </c>
      <c r="AA1388" s="24">
        <f>L1388*(_xlfn.XLOOKUP(K1388,'FX rates'!$A$2:$A$38,'FX rates'!$B$2:$B$38))</f>
        <v>116695.21445701846</v>
      </c>
      <c r="AB1388" s="24">
        <f>V1388*(_xlfn.XLOOKUP(K1388,'FX rates'!$A$2:$A$38,'FX rates'!$B$2:$B$38))</f>
        <v>116695.21445701846</v>
      </c>
      <c r="AC1388" s="24">
        <f>X1388*(_xlfn.XLOOKUP(W1388,'FX rates'!$A$2:$A$38,'FX rates'!$B$2:$B$38))</f>
        <v>121363.02303529921</v>
      </c>
      <c r="AD1388" s="24">
        <f>Y1388*(_xlfn.XLOOKUP(W1388,'FX rates'!$A$2:$A$38,'FX rates'!$B$2:$B$38))</f>
        <v>242726.04607059842</v>
      </c>
      <c r="AE1388" s="30">
        <f t="shared" si="301"/>
        <v>4.000000000000007E-2</v>
      </c>
      <c r="AF1388" s="31">
        <f t="shared" si="302"/>
        <v>3998.8080000000045</v>
      </c>
      <c r="AG1388" s="23">
        <f t="shared" si="303"/>
        <v>0</v>
      </c>
      <c r="AH1388" s="35">
        <f t="shared" si="297"/>
        <v>1.1672999999701754</v>
      </c>
      <c r="AI1388" s="23">
        <f>U1388*(_xlfn.XLOOKUP(K1388,'FX rates'!$A$2:$A$38,'FX rates'!$B$2:$B$38))</f>
        <v>0</v>
      </c>
      <c r="AJ1388" s="23">
        <f>Q1388*(_xlfn.XLOOKUP(K1388,'FX rates'!$A$2:$A$38,'FX rates'!$B$2:$B$38))</f>
        <v>0</v>
      </c>
      <c r="AK1388" s="23">
        <f>R1388*(_xlfn.XLOOKUP(K1388,'FX rates'!$A$2:$A$38,'FX rates'!$B$2:$B$38))</f>
        <v>0</v>
      </c>
      <c r="AM1388" s="4"/>
      <c r="AN1388" s="4"/>
      <c r="AO1388" s="4"/>
      <c r="AP1388" s="32">
        <f t="shared" si="298"/>
        <v>0</v>
      </c>
      <c r="AQ1388" s="32">
        <f t="shared" si="299"/>
        <v>0</v>
      </c>
      <c r="AR1388" s="24">
        <f t="shared" si="304"/>
        <v>103969.00800000003</v>
      </c>
      <c r="AS1388" s="24" t="str">
        <f t="shared" si="305"/>
        <v>0</v>
      </c>
      <c r="AT1388" s="24">
        <f t="shared" si="306"/>
        <v>218453.44146353859</v>
      </c>
      <c r="AU1388" s="24">
        <f t="shared" si="307"/>
        <v>24272.604607059824</v>
      </c>
    </row>
    <row r="1389" spans="1:47" x14ac:dyDescent="0.25">
      <c r="A1389" s="28" t="s">
        <v>14451</v>
      </c>
      <c r="B1389" s="28" t="s">
        <v>3135</v>
      </c>
      <c r="C1389" s="28" t="s">
        <v>3136</v>
      </c>
      <c r="D1389" s="28" t="s">
        <v>3137</v>
      </c>
      <c r="E1389" s="28" t="s">
        <v>3138</v>
      </c>
      <c r="F1389" s="29">
        <v>42436</v>
      </c>
      <c r="G1389" s="29">
        <v>44896</v>
      </c>
      <c r="H1389" s="28" t="s">
        <v>3139</v>
      </c>
      <c r="I1389" s="28" t="s">
        <v>16056</v>
      </c>
      <c r="J1389" s="28" t="s">
        <v>16041</v>
      </c>
      <c r="K1389" s="28" t="s">
        <v>3140</v>
      </c>
      <c r="L1389" s="27">
        <v>161095</v>
      </c>
      <c r="M1389" s="27">
        <v>19727.84</v>
      </c>
      <c r="N1389" s="27">
        <v>8077.2000000000007</v>
      </c>
      <c r="O1389" s="27">
        <v>0</v>
      </c>
      <c r="P1389" s="27">
        <f t="shared" si="294"/>
        <v>27805.040000000001</v>
      </c>
      <c r="Q1389" s="27">
        <v>0</v>
      </c>
      <c r="R1389" s="27">
        <v>0</v>
      </c>
      <c r="S1389" s="27">
        <v>0</v>
      </c>
      <c r="T1389" s="27">
        <f t="shared" si="295"/>
        <v>0</v>
      </c>
      <c r="U1389" s="27">
        <v>0</v>
      </c>
      <c r="V1389" s="27">
        <f t="shared" si="296"/>
        <v>188900.04</v>
      </c>
      <c r="W1389" s="28" t="s">
        <v>3141</v>
      </c>
      <c r="X1389" s="27">
        <v>178815.45</v>
      </c>
      <c r="Y1389" s="27">
        <f t="shared" si="300"/>
        <v>379528.80240000004</v>
      </c>
      <c r="Z1389" s="4" t="str" cm="1">
        <f t="array" ref="Z1389">_xlfn.IFS(YEARFRAC(F1389,G1389)&lt;1,"&lt;1 Year",YEARFRAC(F1389,G1389)&lt;=5,"1-5 Years",YEARFRAC(F1389,G1389)&gt;5,"&gt;5 Years")</f>
        <v>&gt;5 Years</v>
      </c>
      <c r="AA1389" s="24">
        <f>L1389*(_xlfn.XLOOKUP(K1389,'FX rates'!$A$2:$A$38,'FX rates'!$B$2:$B$38))</f>
        <v>161095</v>
      </c>
      <c r="AB1389" s="24">
        <f>V1389*(_xlfn.XLOOKUP(K1389,'FX rates'!$A$2:$A$38,'FX rates'!$B$2:$B$38))</f>
        <v>188900.04</v>
      </c>
      <c r="AC1389" s="24">
        <f>X1389*(_xlfn.XLOOKUP(W1389,'FX rates'!$A$2:$A$38,'FX rates'!$B$2:$B$38))</f>
        <v>178815.45</v>
      </c>
      <c r="AD1389" s="24">
        <f>Y1389*(_xlfn.XLOOKUP(W1389,'FX rates'!$A$2:$A$38,'FX rates'!$B$2:$B$38))</f>
        <v>379528.80240000004</v>
      </c>
      <c r="AE1389" s="30">
        <f t="shared" si="301"/>
        <v>0.11000000000000007</v>
      </c>
      <c r="AF1389" s="31">
        <f t="shared" si="302"/>
        <v>17720.450000000012</v>
      </c>
      <c r="AG1389" s="23">
        <f t="shared" si="303"/>
        <v>27805.040000000008</v>
      </c>
      <c r="AH1389" s="35">
        <f t="shared" si="297"/>
        <v>1</v>
      </c>
      <c r="AI1389" s="23">
        <f>U1389*(_xlfn.XLOOKUP(K1389,'FX rates'!$A$2:$A$38,'FX rates'!$B$2:$B$38))</f>
        <v>0</v>
      </c>
      <c r="AJ1389" s="23">
        <f>Q1389*(_xlfn.XLOOKUP(K1389,'FX rates'!$A$2:$A$38,'FX rates'!$B$2:$B$38))</f>
        <v>0</v>
      </c>
      <c r="AK1389" s="23">
        <f>R1389*(_xlfn.XLOOKUP(K1389,'FX rates'!$A$2:$A$38,'FX rates'!$B$2:$B$38))</f>
        <v>0</v>
      </c>
      <c r="AM1389" s="4"/>
      <c r="AN1389" s="4"/>
      <c r="AO1389" s="4"/>
      <c r="AP1389" s="32">
        <f t="shared" si="298"/>
        <v>0.1224609081597815</v>
      </c>
      <c r="AQ1389" s="32">
        <f t="shared" si="299"/>
        <v>0</v>
      </c>
      <c r="AR1389" s="24">
        <f t="shared" si="304"/>
        <v>200713.3524</v>
      </c>
      <c r="AS1389" s="24" t="str">
        <f t="shared" si="305"/>
        <v>0</v>
      </c>
      <c r="AT1389" s="24">
        <f t="shared" si="306"/>
        <v>341575.92216000007</v>
      </c>
      <c r="AU1389" s="24">
        <f t="shared" si="307"/>
        <v>37952.880239999969</v>
      </c>
    </row>
    <row r="1390" spans="1:47" x14ac:dyDescent="0.25">
      <c r="A1390" s="28" t="s">
        <v>14452</v>
      </c>
      <c r="B1390" s="28" t="s">
        <v>3142</v>
      </c>
      <c r="C1390" s="28" t="s">
        <v>3143</v>
      </c>
      <c r="D1390" s="28" t="s">
        <v>3144</v>
      </c>
      <c r="E1390" s="28" t="s">
        <v>3145</v>
      </c>
      <c r="F1390" s="29">
        <v>42443</v>
      </c>
      <c r="G1390" s="29">
        <v>44896</v>
      </c>
      <c r="H1390" s="28" t="s">
        <v>3146</v>
      </c>
      <c r="I1390" s="28" t="s">
        <v>16049</v>
      </c>
      <c r="J1390" s="28" t="s">
        <v>16057</v>
      </c>
      <c r="K1390" s="28" t="s">
        <v>3147</v>
      </c>
      <c r="L1390" s="27">
        <v>207570.00000000003</v>
      </c>
      <c r="M1390" s="27">
        <v>141570</v>
      </c>
      <c r="N1390" s="27">
        <v>0</v>
      </c>
      <c r="O1390" s="27">
        <v>0</v>
      </c>
      <c r="P1390" s="27">
        <f t="shared" si="294"/>
        <v>141570</v>
      </c>
      <c r="Q1390" s="27">
        <v>0</v>
      </c>
      <c r="R1390" s="27">
        <v>0</v>
      </c>
      <c r="S1390" s="27">
        <v>0</v>
      </c>
      <c r="T1390" s="27">
        <f t="shared" si="295"/>
        <v>0</v>
      </c>
      <c r="U1390" s="27">
        <v>0</v>
      </c>
      <c r="V1390" s="27">
        <f t="shared" si="296"/>
        <v>349140</v>
      </c>
      <c r="W1390" s="28" t="s">
        <v>3148</v>
      </c>
      <c r="X1390" s="27">
        <v>234554.1</v>
      </c>
      <c r="Y1390" s="27">
        <f t="shared" si="300"/>
        <v>629082.29999999993</v>
      </c>
      <c r="Z1390" s="4" t="str" cm="1">
        <f t="array" ref="Z1390">_xlfn.IFS(YEARFRAC(F1390,G1390)&lt;1,"&lt;1 Year",YEARFRAC(F1390,G1390)&lt;=5,"1-5 Years",YEARFRAC(F1390,G1390)&gt;5,"&gt;5 Years")</f>
        <v>&gt;5 Years</v>
      </c>
      <c r="AA1390" s="24">
        <f>L1390*(_xlfn.XLOOKUP(K1390,'FX rates'!$A$2:$A$38,'FX rates'!$B$2:$B$38))</f>
        <v>207570.00000000003</v>
      </c>
      <c r="AB1390" s="24">
        <f>V1390*(_xlfn.XLOOKUP(K1390,'FX rates'!$A$2:$A$38,'FX rates'!$B$2:$B$38))</f>
        <v>349140</v>
      </c>
      <c r="AC1390" s="24">
        <f>X1390*(_xlfn.XLOOKUP(W1390,'FX rates'!$A$2:$A$38,'FX rates'!$B$2:$B$38))</f>
        <v>234554.1</v>
      </c>
      <c r="AD1390" s="24">
        <f>Y1390*(_xlfn.XLOOKUP(W1390,'FX rates'!$A$2:$A$38,'FX rates'!$B$2:$B$38))</f>
        <v>629082.29999999993</v>
      </c>
      <c r="AE1390" s="30">
        <f t="shared" si="301"/>
        <v>0.12999999999999987</v>
      </c>
      <c r="AF1390" s="31">
        <f t="shared" si="302"/>
        <v>26984.099999999977</v>
      </c>
      <c r="AG1390" s="23">
        <f t="shared" si="303"/>
        <v>141569.99999999997</v>
      </c>
      <c r="AH1390" s="35">
        <f t="shared" si="297"/>
        <v>1</v>
      </c>
      <c r="AI1390" s="23">
        <f>U1390*(_xlfn.XLOOKUP(K1390,'FX rates'!$A$2:$A$38,'FX rates'!$B$2:$B$38))</f>
        <v>0</v>
      </c>
      <c r="AJ1390" s="23">
        <f>Q1390*(_xlfn.XLOOKUP(K1390,'FX rates'!$A$2:$A$38,'FX rates'!$B$2:$B$38))</f>
        <v>0</v>
      </c>
      <c r="AK1390" s="23">
        <f>R1390*(_xlfn.XLOOKUP(K1390,'FX rates'!$A$2:$A$38,'FX rates'!$B$2:$B$38))</f>
        <v>0</v>
      </c>
      <c r="AM1390" s="4"/>
      <c r="AN1390" s="4"/>
      <c r="AO1390" s="4"/>
      <c r="AP1390" s="32">
        <f t="shared" si="298"/>
        <v>0.6820349761526231</v>
      </c>
      <c r="AQ1390" s="32">
        <f t="shared" si="299"/>
        <v>0</v>
      </c>
      <c r="AR1390" s="24">
        <f t="shared" si="304"/>
        <v>394528.19999999995</v>
      </c>
      <c r="AS1390" s="24" t="str">
        <f t="shared" si="305"/>
        <v>0</v>
      </c>
      <c r="AT1390" s="24">
        <f t="shared" si="306"/>
        <v>566174.06999999995</v>
      </c>
      <c r="AU1390" s="24">
        <f t="shared" si="307"/>
        <v>62908.229999999981</v>
      </c>
    </row>
    <row r="1391" spans="1:47" x14ac:dyDescent="0.25">
      <c r="A1391" s="28" t="s">
        <v>14453</v>
      </c>
      <c r="B1391" s="28" t="s">
        <v>3149</v>
      </c>
      <c r="C1391" s="28" t="s">
        <v>3150</v>
      </c>
      <c r="D1391" s="28" t="s">
        <v>3151</v>
      </c>
      <c r="E1391" s="28" t="s">
        <v>3152</v>
      </c>
      <c r="F1391" s="29">
        <v>42464</v>
      </c>
      <c r="G1391" s="29">
        <v>44896</v>
      </c>
      <c r="H1391" s="28" t="s">
        <v>3153</v>
      </c>
      <c r="I1391" s="28" t="s">
        <v>16044</v>
      </c>
      <c r="J1391" s="28" t="s">
        <v>16032</v>
      </c>
      <c r="K1391" s="28" t="s">
        <v>3154</v>
      </c>
      <c r="L1391" s="27">
        <v>198220.00000000003</v>
      </c>
      <c r="M1391" s="4">
        <v>0</v>
      </c>
      <c r="N1391" s="27">
        <v>587416.92000000004</v>
      </c>
      <c r="O1391" s="27">
        <v>0</v>
      </c>
      <c r="P1391" s="27">
        <f t="shared" si="294"/>
        <v>587416.92000000004</v>
      </c>
      <c r="Q1391" s="27">
        <v>0</v>
      </c>
      <c r="R1391" s="27">
        <v>0</v>
      </c>
      <c r="S1391" s="27">
        <v>0</v>
      </c>
      <c r="T1391" s="27">
        <f t="shared" si="295"/>
        <v>0</v>
      </c>
      <c r="U1391" s="27">
        <v>0</v>
      </c>
      <c r="V1391" s="27">
        <f t="shared" si="296"/>
        <v>785636.92</v>
      </c>
      <c r="W1391" s="28" t="s">
        <v>3155</v>
      </c>
      <c r="X1391" s="27">
        <v>218042.00000000006</v>
      </c>
      <c r="Y1391" s="27">
        <f t="shared" si="300"/>
        <v>436084.00000000012</v>
      </c>
      <c r="Z1391" s="4" t="str" cm="1">
        <f t="array" ref="Z1391">_xlfn.IFS(YEARFRAC(F1391,G1391)&lt;1,"&lt;1 Year",YEARFRAC(F1391,G1391)&lt;=5,"1-5 Years",YEARFRAC(F1391,G1391)&gt;5,"&gt;5 Years")</f>
        <v>&gt;5 Years</v>
      </c>
      <c r="AA1391" s="24">
        <f>L1391*(_xlfn.XLOOKUP(K1391,'FX rates'!$A$2:$A$38,'FX rates'!$B$2:$B$38))</f>
        <v>198220.00000000003</v>
      </c>
      <c r="AB1391" s="24">
        <f>V1391*(_xlfn.XLOOKUP(K1391,'FX rates'!$A$2:$A$38,'FX rates'!$B$2:$B$38))</f>
        <v>785636.92</v>
      </c>
      <c r="AC1391" s="24">
        <f>X1391*(_xlfn.XLOOKUP(W1391,'FX rates'!$A$2:$A$38,'FX rates'!$B$2:$B$38))</f>
        <v>218042.00000000006</v>
      </c>
      <c r="AD1391" s="24">
        <f>Y1391*(_xlfn.XLOOKUP(W1391,'FX rates'!$A$2:$A$38,'FX rates'!$B$2:$B$38))</f>
        <v>436084.00000000012</v>
      </c>
      <c r="AE1391" s="30">
        <f t="shared" si="301"/>
        <v>0.10000000000000013</v>
      </c>
      <c r="AF1391" s="31">
        <f t="shared" si="302"/>
        <v>19822.000000000029</v>
      </c>
      <c r="AG1391" s="23">
        <f t="shared" si="303"/>
        <v>587416.92000000004</v>
      </c>
      <c r="AH1391" s="35">
        <f t="shared" si="297"/>
        <v>1</v>
      </c>
      <c r="AI1391" s="23">
        <f>U1391*(_xlfn.XLOOKUP(K1391,'FX rates'!$A$2:$A$38,'FX rates'!$B$2:$B$38))</f>
        <v>0</v>
      </c>
      <c r="AJ1391" s="23">
        <f>Q1391*(_xlfn.XLOOKUP(K1391,'FX rates'!$A$2:$A$38,'FX rates'!$B$2:$B$38))</f>
        <v>0</v>
      </c>
      <c r="AK1391" s="23">
        <f>R1391*(_xlfn.XLOOKUP(K1391,'FX rates'!$A$2:$A$38,'FX rates'!$B$2:$B$38))</f>
        <v>0</v>
      </c>
      <c r="AM1391" s="4"/>
      <c r="AN1391" s="4"/>
      <c r="AO1391" s="4"/>
      <c r="AP1391" s="32">
        <f t="shared" si="298"/>
        <v>0</v>
      </c>
      <c r="AQ1391" s="32">
        <f t="shared" si="299"/>
        <v>0</v>
      </c>
      <c r="AR1391" s="24">
        <f t="shared" si="304"/>
        <v>218042.00000000006</v>
      </c>
      <c r="AS1391" s="24" t="str">
        <f t="shared" si="305"/>
        <v>0</v>
      </c>
      <c r="AT1391" s="24">
        <f t="shared" si="306"/>
        <v>392475.60000000009</v>
      </c>
      <c r="AU1391" s="24">
        <f t="shared" si="307"/>
        <v>43608.400000000023</v>
      </c>
    </row>
    <row r="1392" spans="1:47" x14ac:dyDescent="0.25">
      <c r="A1392" s="28" t="s">
        <v>14049</v>
      </c>
      <c r="B1392" s="28" t="s">
        <v>318</v>
      </c>
      <c r="C1392" s="28" t="s">
        <v>319</v>
      </c>
      <c r="D1392" s="28" t="s">
        <v>320</v>
      </c>
      <c r="E1392" s="28" t="s">
        <v>321</v>
      </c>
      <c r="F1392" s="29">
        <v>39664</v>
      </c>
      <c r="G1392" s="29">
        <v>44896</v>
      </c>
      <c r="H1392" s="28" t="s">
        <v>322</v>
      </c>
      <c r="I1392" s="28" t="s">
        <v>16033</v>
      </c>
      <c r="J1392" s="28" t="s">
        <v>16055</v>
      </c>
      <c r="K1392" s="28" t="s">
        <v>323</v>
      </c>
      <c r="L1392" s="27">
        <v>144589.5</v>
      </c>
      <c r="M1392" s="4">
        <v>0</v>
      </c>
      <c r="N1392" s="27">
        <v>3148179.9999999995</v>
      </c>
      <c r="O1392" s="27">
        <v>0</v>
      </c>
      <c r="P1392" s="27">
        <f t="shared" si="294"/>
        <v>3148179.9999999995</v>
      </c>
      <c r="Q1392" s="27">
        <v>0</v>
      </c>
      <c r="R1392" s="27">
        <v>0</v>
      </c>
      <c r="S1392" s="27">
        <v>0</v>
      </c>
      <c r="T1392" s="27">
        <f t="shared" si="295"/>
        <v>0</v>
      </c>
      <c r="U1392" s="27">
        <v>0</v>
      </c>
      <c r="V1392" s="27">
        <f t="shared" si="296"/>
        <v>3292769.4999999995</v>
      </c>
      <c r="W1392" s="28" t="s">
        <v>324</v>
      </c>
      <c r="X1392" s="27">
        <v>150373.08000000002</v>
      </c>
      <c r="Y1392" s="27">
        <f t="shared" si="300"/>
        <v>300746.16000000003</v>
      </c>
      <c r="Z1392" s="4" t="str" cm="1">
        <f t="array" ref="Z1392">_xlfn.IFS(YEARFRAC(F1392,G1392)&lt;1,"&lt;1 Year",YEARFRAC(F1392,G1392)&lt;=5,"1-5 Years",YEARFRAC(F1392,G1392)&gt;5,"&gt;5 Years")</f>
        <v>&gt;5 Years</v>
      </c>
      <c r="AA1392" s="24">
        <f>L1392*(_xlfn.XLOOKUP(K1392,'FX rates'!$A$2:$A$38,'FX rates'!$B$2:$B$38))</f>
        <v>192398.01818593687</v>
      </c>
      <c r="AB1392" s="24">
        <f>V1392*(_xlfn.XLOOKUP(K1392,'FX rates'!$A$2:$A$38,'FX rates'!$B$2:$B$38))</f>
        <v>4381523.7354240678</v>
      </c>
      <c r="AC1392" s="24">
        <f>X1392*(_xlfn.XLOOKUP(W1392,'FX rates'!$A$2:$A$38,'FX rates'!$B$2:$B$38))</f>
        <v>200093.93891337438</v>
      </c>
      <c r="AD1392" s="24">
        <f>Y1392*(_xlfn.XLOOKUP(W1392,'FX rates'!$A$2:$A$38,'FX rates'!$B$2:$B$38))</f>
        <v>400187.87782674877</v>
      </c>
      <c r="AE1392" s="30">
        <f t="shared" si="301"/>
        <v>4.0000000000000167E-2</v>
      </c>
      <c r="AF1392" s="31">
        <f t="shared" si="302"/>
        <v>5783.5800000000163</v>
      </c>
      <c r="AG1392" s="23">
        <f t="shared" si="303"/>
        <v>4189125.717238131</v>
      </c>
      <c r="AH1392" s="35">
        <f t="shared" si="297"/>
        <v>1.3306500000756409</v>
      </c>
      <c r="AI1392" s="23">
        <f>U1392*(_xlfn.XLOOKUP(K1392,'FX rates'!$A$2:$A$38,'FX rates'!$B$2:$B$38))</f>
        <v>0</v>
      </c>
      <c r="AJ1392" s="23">
        <f>Q1392*(_xlfn.XLOOKUP(K1392,'FX rates'!$A$2:$A$38,'FX rates'!$B$2:$B$38))</f>
        <v>0</v>
      </c>
      <c r="AK1392" s="23">
        <f>R1392*(_xlfn.XLOOKUP(K1392,'FX rates'!$A$2:$A$38,'FX rates'!$B$2:$B$38))</f>
        <v>0</v>
      </c>
      <c r="AM1392" s="4"/>
      <c r="AN1392" s="4"/>
      <c r="AO1392" s="4"/>
      <c r="AP1392" s="32">
        <f t="shared" si="298"/>
        <v>0</v>
      </c>
      <c r="AQ1392" s="32">
        <f t="shared" si="299"/>
        <v>0</v>
      </c>
      <c r="AR1392" s="24">
        <f t="shared" si="304"/>
        <v>150373.08000000002</v>
      </c>
      <c r="AS1392" s="24" t="str">
        <f t="shared" si="305"/>
        <v>0</v>
      </c>
      <c r="AT1392" s="24">
        <f t="shared" si="306"/>
        <v>360169.09004407388</v>
      </c>
      <c r="AU1392" s="24">
        <f t="shared" si="307"/>
        <v>40018.787782674888</v>
      </c>
    </row>
    <row r="1393" spans="1:47" x14ac:dyDescent="0.25">
      <c r="A1393" s="28" t="s">
        <v>14454</v>
      </c>
      <c r="B1393" s="28" t="s">
        <v>6471</v>
      </c>
      <c r="C1393" s="28" t="s">
        <v>6472</v>
      </c>
      <c r="D1393" s="28" t="s">
        <v>6473</v>
      </c>
      <c r="E1393" s="28" t="s">
        <v>6474</v>
      </c>
      <c r="F1393" s="29">
        <v>42478</v>
      </c>
      <c r="G1393" s="29">
        <v>44896</v>
      </c>
      <c r="H1393" s="28" t="s">
        <v>6475</v>
      </c>
      <c r="I1393" s="28" t="s">
        <v>16054</v>
      </c>
      <c r="J1393" s="28" t="s">
        <v>16052</v>
      </c>
      <c r="K1393" s="28" t="s">
        <v>6476</v>
      </c>
      <c r="L1393" s="27">
        <v>113300.00000000001</v>
      </c>
      <c r="M1393" s="27">
        <v>9460</v>
      </c>
      <c r="N1393" s="27">
        <v>0</v>
      </c>
      <c r="O1393" s="27">
        <v>0</v>
      </c>
      <c r="P1393" s="27">
        <f t="shared" si="294"/>
        <v>9460</v>
      </c>
      <c r="Q1393" s="27">
        <v>0</v>
      </c>
      <c r="R1393" s="27">
        <v>0</v>
      </c>
      <c r="S1393" s="27">
        <v>0</v>
      </c>
      <c r="T1393" s="27">
        <f t="shared" si="295"/>
        <v>0</v>
      </c>
      <c r="U1393" s="27">
        <v>0</v>
      </c>
      <c r="V1393" s="27">
        <f t="shared" si="296"/>
        <v>122760.00000000001</v>
      </c>
      <c r="W1393" s="28" t="s">
        <v>6477</v>
      </c>
      <c r="X1393" s="27">
        <v>116699.00000000001</v>
      </c>
      <c r="Y1393" s="27">
        <f t="shared" si="300"/>
        <v>243141.80000000005</v>
      </c>
      <c r="Z1393" s="4" t="str" cm="1">
        <f t="array" ref="Z1393">_xlfn.IFS(YEARFRAC(F1393,G1393)&lt;1,"&lt;1 Year",YEARFRAC(F1393,G1393)&lt;=5,"1-5 Years",YEARFRAC(F1393,G1393)&gt;5,"&gt;5 Years")</f>
        <v>&gt;5 Years</v>
      </c>
      <c r="AA1393" s="24">
        <f>L1393*(_xlfn.XLOOKUP(K1393,'FX rates'!$A$2:$A$38,'FX rates'!$B$2:$B$38))</f>
        <v>113300.00000000001</v>
      </c>
      <c r="AB1393" s="24">
        <f>V1393*(_xlfn.XLOOKUP(K1393,'FX rates'!$A$2:$A$38,'FX rates'!$B$2:$B$38))</f>
        <v>122760.00000000001</v>
      </c>
      <c r="AC1393" s="24">
        <f>X1393*(_xlfn.XLOOKUP(W1393,'FX rates'!$A$2:$A$38,'FX rates'!$B$2:$B$38))</f>
        <v>116699.00000000001</v>
      </c>
      <c r="AD1393" s="24">
        <f>Y1393*(_xlfn.XLOOKUP(W1393,'FX rates'!$A$2:$A$38,'FX rates'!$B$2:$B$38))</f>
        <v>243141.80000000005</v>
      </c>
      <c r="AE1393" s="30">
        <f t="shared" si="301"/>
        <v>2.9999999999999995E-2</v>
      </c>
      <c r="AF1393" s="31">
        <f t="shared" si="302"/>
        <v>3399</v>
      </c>
      <c r="AG1393" s="23">
        <f t="shared" si="303"/>
        <v>9460</v>
      </c>
      <c r="AH1393" s="35">
        <f t="shared" si="297"/>
        <v>1</v>
      </c>
      <c r="AI1393" s="23">
        <f>U1393*(_xlfn.XLOOKUP(K1393,'FX rates'!$A$2:$A$38,'FX rates'!$B$2:$B$38))</f>
        <v>0</v>
      </c>
      <c r="AJ1393" s="23">
        <f>Q1393*(_xlfn.XLOOKUP(K1393,'FX rates'!$A$2:$A$38,'FX rates'!$B$2:$B$38))</f>
        <v>0</v>
      </c>
      <c r="AK1393" s="23">
        <f>R1393*(_xlfn.XLOOKUP(K1393,'FX rates'!$A$2:$A$38,'FX rates'!$B$2:$B$38))</f>
        <v>0</v>
      </c>
      <c r="AM1393" s="4"/>
      <c r="AN1393" s="4"/>
      <c r="AO1393" s="4"/>
      <c r="AP1393" s="32">
        <f t="shared" si="298"/>
        <v>8.3495145631067955E-2</v>
      </c>
      <c r="AQ1393" s="32">
        <f t="shared" si="299"/>
        <v>0</v>
      </c>
      <c r="AR1393" s="24">
        <f t="shared" si="304"/>
        <v>126442.80000000002</v>
      </c>
      <c r="AS1393" s="24" t="str">
        <f t="shared" si="305"/>
        <v>0</v>
      </c>
      <c r="AT1393" s="24">
        <f t="shared" si="306"/>
        <v>218827.62000000005</v>
      </c>
      <c r="AU1393" s="24">
        <f t="shared" si="307"/>
        <v>24314.179999999993</v>
      </c>
    </row>
    <row r="1394" spans="1:47" x14ac:dyDescent="0.25">
      <c r="A1394" s="28" t="s">
        <v>14455</v>
      </c>
      <c r="B1394" s="28" t="s">
        <v>12285</v>
      </c>
      <c r="C1394" s="28" t="s">
        <v>12286</v>
      </c>
      <c r="D1394" s="28" t="s">
        <v>12287</v>
      </c>
      <c r="E1394" s="28" t="s">
        <v>12288</v>
      </c>
      <c r="F1394" s="29">
        <v>42506</v>
      </c>
      <c r="G1394" s="29">
        <v>44896</v>
      </c>
      <c r="H1394" s="28" t="s">
        <v>12289</v>
      </c>
      <c r="I1394" s="28" t="s">
        <v>16034</v>
      </c>
      <c r="J1394" s="28" t="s">
        <v>16032</v>
      </c>
      <c r="K1394" s="28" t="s">
        <v>12290</v>
      </c>
      <c r="L1394" s="27">
        <v>123200.00000000003</v>
      </c>
      <c r="M1394" s="27">
        <v>20680</v>
      </c>
      <c r="N1394" s="27">
        <v>0</v>
      </c>
      <c r="O1394" s="27">
        <v>0</v>
      </c>
      <c r="P1394" s="27">
        <f t="shared" si="294"/>
        <v>20680</v>
      </c>
      <c r="Q1394" s="27">
        <v>0</v>
      </c>
      <c r="R1394" s="27">
        <v>10145</v>
      </c>
      <c r="S1394" s="27">
        <v>0</v>
      </c>
      <c r="T1394" s="27">
        <f t="shared" si="295"/>
        <v>10145</v>
      </c>
      <c r="U1394" s="27">
        <v>0</v>
      </c>
      <c r="V1394" s="27">
        <f t="shared" si="296"/>
        <v>154025.00000000003</v>
      </c>
      <c r="W1394" s="28" t="s">
        <v>12291</v>
      </c>
      <c r="X1394" s="27">
        <v>124432.00000000003</v>
      </c>
      <c r="Y1394" s="27">
        <f t="shared" si="300"/>
        <v>269750.80000000005</v>
      </c>
      <c r="Z1394" s="4" t="str" cm="1">
        <f t="array" ref="Z1394">_xlfn.IFS(YEARFRAC(F1394,G1394)&lt;1,"&lt;1 Year",YEARFRAC(F1394,G1394)&lt;=5,"1-5 Years",YEARFRAC(F1394,G1394)&gt;5,"&gt;5 Years")</f>
        <v>&gt;5 Years</v>
      </c>
      <c r="AA1394" s="24">
        <f>L1394*(_xlfn.XLOOKUP(K1394,'FX rates'!$A$2:$A$38,'FX rates'!$B$2:$B$38))</f>
        <v>123200.00000000003</v>
      </c>
      <c r="AB1394" s="24">
        <f>V1394*(_xlfn.XLOOKUP(K1394,'FX rates'!$A$2:$A$38,'FX rates'!$B$2:$B$38))</f>
        <v>154025.00000000003</v>
      </c>
      <c r="AC1394" s="24">
        <f>X1394*(_xlfn.XLOOKUP(W1394,'FX rates'!$A$2:$A$38,'FX rates'!$B$2:$B$38))</f>
        <v>124432.00000000003</v>
      </c>
      <c r="AD1394" s="24">
        <f>Y1394*(_xlfn.XLOOKUP(W1394,'FX rates'!$A$2:$A$38,'FX rates'!$B$2:$B$38))</f>
        <v>269750.80000000005</v>
      </c>
      <c r="AE1394" s="30">
        <f t="shared" si="301"/>
        <v>9.9999999999999985E-3</v>
      </c>
      <c r="AF1394" s="31">
        <f t="shared" si="302"/>
        <v>1232</v>
      </c>
      <c r="AG1394" s="23">
        <f t="shared" si="303"/>
        <v>30825</v>
      </c>
      <c r="AH1394" s="35">
        <f t="shared" si="297"/>
        <v>1</v>
      </c>
      <c r="AI1394" s="23">
        <f>U1394*(_xlfn.XLOOKUP(K1394,'FX rates'!$A$2:$A$38,'FX rates'!$B$2:$B$38))</f>
        <v>0</v>
      </c>
      <c r="AJ1394" s="23">
        <f>Q1394*(_xlfn.XLOOKUP(K1394,'FX rates'!$A$2:$A$38,'FX rates'!$B$2:$B$38))</f>
        <v>0</v>
      </c>
      <c r="AK1394" s="23">
        <f>R1394*(_xlfn.XLOOKUP(K1394,'FX rates'!$A$2:$A$38,'FX rates'!$B$2:$B$38))</f>
        <v>10145</v>
      </c>
      <c r="AM1394" s="4"/>
      <c r="AN1394" s="4"/>
      <c r="AO1394" s="4"/>
      <c r="AP1394" s="32">
        <f t="shared" si="298"/>
        <v>0.16785714285714282</v>
      </c>
      <c r="AQ1394" s="32">
        <f t="shared" si="299"/>
        <v>0</v>
      </c>
      <c r="AR1394" s="24">
        <f t="shared" si="304"/>
        <v>145318.80000000002</v>
      </c>
      <c r="AS1394" s="24" t="str">
        <f t="shared" si="305"/>
        <v>0</v>
      </c>
      <c r="AT1394" s="24">
        <f t="shared" si="306"/>
        <v>242775.72000000006</v>
      </c>
      <c r="AU1394" s="24">
        <f t="shared" si="307"/>
        <v>26975.079999999987</v>
      </c>
    </row>
    <row r="1395" spans="1:47" x14ac:dyDescent="0.25">
      <c r="A1395" s="28" t="s">
        <v>14456</v>
      </c>
      <c r="B1395" s="28" t="s">
        <v>3170</v>
      </c>
      <c r="C1395" s="28" t="s">
        <v>3171</v>
      </c>
      <c r="D1395" s="28" t="s">
        <v>3172</v>
      </c>
      <c r="E1395" s="28" t="s">
        <v>3173</v>
      </c>
      <c r="F1395" s="29">
        <v>42499</v>
      </c>
      <c r="G1395" s="29">
        <v>44896</v>
      </c>
      <c r="H1395" s="28" t="s">
        <v>3174</v>
      </c>
      <c r="I1395" s="28" t="s">
        <v>16055</v>
      </c>
      <c r="J1395" s="28" t="s">
        <v>16047</v>
      </c>
      <c r="K1395" s="28" t="s">
        <v>3175</v>
      </c>
      <c r="L1395" s="27">
        <v>81300.45</v>
      </c>
      <c r="M1395" s="27">
        <v>10741.500000000002</v>
      </c>
      <c r="N1395" s="27">
        <v>0</v>
      </c>
      <c r="O1395" s="27">
        <v>0</v>
      </c>
      <c r="P1395" s="27">
        <f t="shared" si="294"/>
        <v>10741.500000000002</v>
      </c>
      <c r="Q1395" s="27">
        <v>0</v>
      </c>
      <c r="R1395" s="27">
        <v>4822</v>
      </c>
      <c r="S1395" s="27">
        <v>0</v>
      </c>
      <c r="T1395" s="27">
        <f t="shared" si="295"/>
        <v>4822</v>
      </c>
      <c r="U1395" s="27">
        <v>0</v>
      </c>
      <c r="V1395" s="27">
        <f t="shared" si="296"/>
        <v>96863.95</v>
      </c>
      <c r="W1395" s="28" t="s">
        <v>3176</v>
      </c>
      <c r="X1395" s="27">
        <v>88617.4905</v>
      </c>
      <c r="Y1395" s="27">
        <f t="shared" si="300"/>
        <v>188943.21600000001</v>
      </c>
      <c r="Z1395" s="4" t="str" cm="1">
        <f t="array" ref="Z1395">_xlfn.IFS(YEARFRAC(F1395,G1395)&lt;1,"&lt;1 Year",YEARFRAC(F1395,G1395)&lt;=5,"1-5 Years",YEARFRAC(F1395,G1395)&gt;5,"&gt;5 Years")</f>
        <v>&gt;5 Years</v>
      </c>
      <c r="AA1395" s="24">
        <f>L1395*(_xlfn.XLOOKUP(K1395,'FX rates'!$A$2:$A$38,'FX rates'!$B$2:$B$38))</f>
        <v>81300.45</v>
      </c>
      <c r="AB1395" s="24">
        <f>V1395*(_xlfn.XLOOKUP(K1395,'FX rates'!$A$2:$A$38,'FX rates'!$B$2:$B$38))</f>
        <v>96863.95</v>
      </c>
      <c r="AC1395" s="24">
        <f>X1395*(_xlfn.XLOOKUP(W1395,'FX rates'!$A$2:$A$38,'FX rates'!$B$2:$B$38))</f>
        <v>88617.4905</v>
      </c>
      <c r="AD1395" s="24">
        <f>Y1395*(_xlfn.XLOOKUP(W1395,'FX rates'!$A$2:$A$38,'FX rates'!$B$2:$B$38))</f>
        <v>188943.21600000001</v>
      </c>
      <c r="AE1395" s="30">
        <f t="shared" si="301"/>
        <v>9.0000000000000038E-2</v>
      </c>
      <c r="AF1395" s="31">
        <f t="shared" si="302"/>
        <v>7317.0405000000028</v>
      </c>
      <c r="AG1395" s="23">
        <f t="shared" si="303"/>
        <v>15563.5</v>
      </c>
      <c r="AH1395" s="35">
        <f t="shared" si="297"/>
        <v>1</v>
      </c>
      <c r="AI1395" s="23">
        <f>U1395*(_xlfn.XLOOKUP(K1395,'FX rates'!$A$2:$A$38,'FX rates'!$B$2:$B$38))</f>
        <v>0</v>
      </c>
      <c r="AJ1395" s="23">
        <f>Q1395*(_xlfn.XLOOKUP(K1395,'FX rates'!$A$2:$A$38,'FX rates'!$B$2:$B$38))</f>
        <v>0</v>
      </c>
      <c r="AK1395" s="23">
        <f>R1395*(_xlfn.XLOOKUP(K1395,'FX rates'!$A$2:$A$38,'FX rates'!$B$2:$B$38))</f>
        <v>4822</v>
      </c>
      <c r="AM1395" s="4"/>
      <c r="AN1395" s="4"/>
      <c r="AO1395" s="4"/>
      <c r="AP1395" s="32">
        <f t="shared" si="298"/>
        <v>0.13212103992044327</v>
      </c>
      <c r="AQ1395" s="32">
        <f t="shared" si="299"/>
        <v>0</v>
      </c>
      <c r="AR1395" s="24">
        <f t="shared" si="304"/>
        <v>100325.7255</v>
      </c>
      <c r="AS1395" s="24" t="str">
        <f t="shared" si="305"/>
        <v>0</v>
      </c>
      <c r="AT1395" s="24">
        <f t="shared" si="306"/>
        <v>170048.89440000002</v>
      </c>
      <c r="AU1395" s="24">
        <f t="shared" si="307"/>
        <v>18894.321599999996</v>
      </c>
    </row>
    <row r="1396" spans="1:47" x14ac:dyDescent="0.25">
      <c r="A1396" s="28" t="s">
        <v>14457</v>
      </c>
      <c r="B1396" s="28" t="s">
        <v>12683</v>
      </c>
      <c r="C1396" s="28" t="s">
        <v>12684</v>
      </c>
      <c r="D1396" s="28" t="s">
        <v>12685</v>
      </c>
      <c r="E1396" s="28" t="s">
        <v>12686</v>
      </c>
      <c r="F1396" s="29">
        <v>42485</v>
      </c>
      <c r="G1396" s="29">
        <v>44896</v>
      </c>
      <c r="H1396" s="28" t="s">
        <v>12687</v>
      </c>
      <c r="I1396" s="28" t="s">
        <v>16054</v>
      </c>
      <c r="J1396" s="28" t="s">
        <v>16044</v>
      </c>
      <c r="K1396" s="28" t="s">
        <v>12688</v>
      </c>
      <c r="L1396" s="27">
        <v>118800.00000000003</v>
      </c>
      <c r="M1396" s="27">
        <v>20680</v>
      </c>
      <c r="N1396" s="27">
        <v>0</v>
      </c>
      <c r="O1396" s="27">
        <v>0</v>
      </c>
      <c r="P1396" s="27">
        <f t="shared" si="294"/>
        <v>20680</v>
      </c>
      <c r="Q1396" s="27">
        <v>0</v>
      </c>
      <c r="R1396" s="27">
        <v>0</v>
      </c>
      <c r="S1396" s="27">
        <v>0</v>
      </c>
      <c r="T1396" s="27">
        <f t="shared" si="295"/>
        <v>0</v>
      </c>
      <c r="U1396" s="27">
        <v>0</v>
      </c>
      <c r="V1396" s="27">
        <f t="shared" si="296"/>
        <v>139480.00000000003</v>
      </c>
      <c r="W1396" s="28" t="s">
        <v>12689</v>
      </c>
      <c r="X1396" s="27">
        <v>119988.00000000003</v>
      </c>
      <c r="Y1396" s="27">
        <f t="shared" si="300"/>
        <v>260862.80000000005</v>
      </c>
      <c r="Z1396" s="4" t="str" cm="1">
        <f t="array" ref="Z1396">_xlfn.IFS(YEARFRAC(F1396,G1396)&lt;1,"&lt;1 Year",YEARFRAC(F1396,G1396)&lt;=5,"1-5 Years",YEARFRAC(F1396,G1396)&gt;5,"&gt;5 Years")</f>
        <v>&gt;5 Years</v>
      </c>
      <c r="AA1396" s="24">
        <f>L1396*(_xlfn.XLOOKUP(K1396,'FX rates'!$A$2:$A$38,'FX rates'!$B$2:$B$38))</f>
        <v>118800.00000000003</v>
      </c>
      <c r="AB1396" s="24">
        <f>V1396*(_xlfn.XLOOKUP(K1396,'FX rates'!$A$2:$A$38,'FX rates'!$B$2:$B$38))</f>
        <v>139480.00000000003</v>
      </c>
      <c r="AC1396" s="24">
        <f>X1396*(_xlfn.XLOOKUP(W1396,'FX rates'!$A$2:$A$38,'FX rates'!$B$2:$B$38))</f>
        <v>119988.00000000003</v>
      </c>
      <c r="AD1396" s="24">
        <f>Y1396*(_xlfn.XLOOKUP(W1396,'FX rates'!$A$2:$A$38,'FX rates'!$B$2:$B$38))</f>
        <v>260862.80000000005</v>
      </c>
      <c r="AE1396" s="30">
        <f t="shared" si="301"/>
        <v>9.9999999999999967E-3</v>
      </c>
      <c r="AF1396" s="31">
        <f t="shared" si="302"/>
        <v>1188</v>
      </c>
      <c r="AG1396" s="23">
        <f t="shared" si="303"/>
        <v>20680</v>
      </c>
      <c r="AH1396" s="35">
        <f t="shared" si="297"/>
        <v>1</v>
      </c>
      <c r="AI1396" s="23">
        <f>U1396*(_xlfn.XLOOKUP(K1396,'FX rates'!$A$2:$A$38,'FX rates'!$B$2:$B$38))</f>
        <v>0</v>
      </c>
      <c r="AJ1396" s="23">
        <f>Q1396*(_xlfn.XLOOKUP(K1396,'FX rates'!$A$2:$A$38,'FX rates'!$B$2:$B$38))</f>
        <v>0</v>
      </c>
      <c r="AK1396" s="23">
        <f>R1396*(_xlfn.XLOOKUP(K1396,'FX rates'!$A$2:$A$38,'FX rates'!$B$2:$B$38))</f>
        <v>0</v>
      </c>
      <c r="AM1396" s="4"/>
      <c r="AN1396" s="4"/>
      <c r="AO1396" s="4"/>
      <c r="AP1396" s="32">
        <f t="shared" si="298"/>
        <v>0.17407407407407402</v>
      </c>
      <c r="AQ1396" s="32">
        <f t="shared" si="299"/>
        <v>0</v>
      </c>
      <c r="AR1396" s="24">
        <f t="shared" si="304"/>
        <v>140874.80000000002</v>
      </c>
      <c r="AS1396" s="24" t="str">
        <f t="shared" si="305"/>
        <v>0</v>
      </c>
      <c r="AT1396" s="24">
        <f t="shared" si="306"/>
        <v>234776.52000000005</v>
      </c>
      <c r="AU1396" s="24">
        <f t="shared" si="307"/>
        <v>26086.28</v>
      </c>
    </row>
    <row r="1397" spans="1:47" x14ac:dyDescent="0.25">
      <c r="A1397" s="28" t="s">
        <v>14458</v>
      </c>
      <c r="B1397" s="28" t="s">
        <v>3182</v>
      </c>
      <c r="C1397" s="28" t="s">
        <v>3183</v>
      </c>
      <c r="D1397" s="28" t="s">
        <v>3184</v>
      </c>
      <c r="E1397" s="28" t="s">
        <v>3185</v>
      </c>
      <c r="F1397" s="29">
        <v>42506</v>
      </c>
      <c r="G1397" s="29">
        <v>44896</v>
      </c>
      <c r="H1397" s="28" t="s">
        <v>3186</v>
      </c>
      <c r="I1397" s="28" t="s">
        <v>16041</v>
      </c>
      <c r="J1397" s="28" t="s">
        <v>16036</v>
      </c>
      <c r="K1397" s="28" t="s">
        <v>3187</v>
      </c>
      <c r="L1397" s="27">
        <v>124740.00000000003</v>
      </c>
      <c r="M1397" s="27">
        <v>80025</v>
      </c>
      <c r="N1397" s="27">
        <v>0</v>
      </c>
      <c r="O1397" s="27">
        <v>0</v>
      </c>
      <c r="P1397" s="27">
        <f t="shared" si="294"/>
        <v>80025</v>
      </c>
      <c r="Q1397" s="27">
        <v>0</v>
      </c>
      <c r="R1397" s="27">
        <v>0</v>
      </c>
      <c r="S1397" s="27">
        <v>0</v>
      </c>
      <c r="T1397" s="27">
        <f t="shared" si="295"/>
        <v>0</v>
      </c>
      <c r="U1397" s="27">
        <v>0</v>
      </c>
      <c r="V1397" s="27">
        <f t="shared" si="296"/>
        <v>204765.00000000003</v>
      </c>
      <c r="W1397" s="28" t="s">
        <v>3188</v>
      </c>
      <c r="X1397" s="27">
        <v>135966.60000000003</v>
      </c>
      <c r="Y1397" s="27">
        <f t="shared" si="300"/>
        <v>359160.45000000007</v>
      </c>
      <c r="Z1397" s="4" t="str" cm="1">
        <f t="array" ref="Z1397">_xlfn.IFS(YEARFRAC(F1397,G1397)&lt;1,"&lt;1 Year",YEARFRAC(F1397,G1397)&lt;=5,"1-5 Years",YEARFRAC(F1397,G1397)&gt;5,"&gt;5 Years")</f>
        <v>&gt;5 Years</v>
      </c>
      <c r="AA1397" s="24">
        <f>L1397*(_xlfn.XLOOKUP(K1397,'FX rates'!$A$2:$A$38,'FX rates'!$B$2:$B$38))</f>
        <v>124740.00000000003</v>
      </c>
      <c r="AB1397" s="24">
        <f>V1397*(_xlfn.XLOOKUP(K1397,'FX rates'!$A$2:$A$38,'FX rates'!$B$2:$B$38))</f>
        <v>204765.00000000003</v>
      </c>
      <c r="AC1397" s="24">
        <f>X1397*(_xlfn.XLOOKUP(W1397,'FX rates'!$A$2:$A$38,'FX rates'!$B$2:$B$38))</f>
        <v>135966.60000000003</v>
      </c>
      <c r="AD1397" s="24">
        <f>Y1397*(_xlfn.XLOOKUP(W1397,'FX rates'!$A$2:$A$38,'FX rates'!$B$2:$B$38))</f>
        <v>359160.45000000007</v>
      </c>
      <c r="AE1397" s="30">
        <f t="shared" si="301"/>
        <v>9.0000000000000024E-2</v>
      </c>
      <c r="AF1397" s="31">
        <f t="shared" si="302"/>
        <v>11226.600000000006</v>
      </c>
      <c r="AG1397" s="23">
        <f t="shared" si="303"/>
        <v>80025</v>
      </c>
      <c r="AH1397" s="35">
        <f t="shared" si="297"/>
        <v>1</v>
      </c>
      <c r="AI1397" s="23">
        <f>U1397*(_xlfn.XLOOKUP(K1397,'FX rates'!$A$2:$A$38,'FX rates'!$B$2:$B$38))</f>
        <v>0</v>
      </c>
      <c r="AJ1397" s="23">
        <f>Q1397*(_xlfn.XLOOKUP(K1397,'FX rates'!$A$2:$A$38,'FX rates'!$B$2:$B$38))</f>
        <v>0</v>
      </c>
      <c r="AK1397" s="23">
        <f>R1397*(_xlfn.XLOOKUP(K1397,'FX rates'!$A$2:$A$38,'FX rates'!$B$2:$B$38))</f>
        <v>0</v>
      </c>
      <c r="AM1397" s="4"/>
      <c r="AN1397" s="4"/>
      <c r="AO1397" s="4"/>
      <c r="AP1397" s="32">
        <f t="shared" si="298"/>
        <v>0.6415343915343914</v>
      </c>
      <c r="AQ1397" s="32">
        <f t="shared" si="299"/>
        <v>0</v>
      </c>
      <c r="AR1397" s="24">
        <f t="shared" si="304"/>
        <v>223193.85000000003</v>
      </c>
      <c r="AS1397" s="24" t="str">
        <f t="shared" si="305"/>
        <v>0</v>
      </c>
      <c r="AT1397" s="24">
        <f t="shared" si="306"/>
        <v>323244.40500000009</v>
      </c>
      <c r="AU1397" s="24">
        <f t="shared" si="307"/>
        <v>35916.044999999984</v>
      </c>
    </row>
    <row r="1398" spans="1:47" x14ac:dyDescent="0.25">
      <c r="A1398" s="28" t="s">
        <v>14459</v>
      </c>
      <c r="B1398" s="28" t="s">
        <v>11090</v>
      </c>
      <c r="C1398" s="28" t="s">
        <v>11091</v>
      </c>
      <c r="D1398" s="28" t="s">
        <v>11092</v>
      </c>
      <c r="E1398" s="28" t="s">
        <v>11093</v>
      </c>
      <c r="F1398" s="29">
        <v>42527</v>
      </c>
      <c r="G1398" s="29">
        <v>44896</v>
      </c>
      <c r="H1398" s="28" t="s">
        <v>11094</v>
      </c>
      <c r="I1398" s="28" t="s">
        <v>16048</v>
      </c>
      <c r="J1398" s="28" t="s">
        <v>16056</v>
      </c>
      <c r="K1398" s="28" t="s">
        <v>11095</v>
      </c>
      <c r="L1398" s="27">
        <v>117433.80000000002</v>
      </c>
      <c r="M1398" s="27">
        <v>19188.400000000001</v>
      </c>
      <c r="N1398" s="27">
        <v>0</v>
      </c>
      <c r="O1398" s="27">
        <v>0</v>
      </c>
      <c r="P1398" s="27">
        <f t="shared" si="294"/>
        <v>19188.400000000001</v>
      </c>
      <c r="Q1398" s="27">
        <v>0</v>
      </c>
      <c r="R1398" s="27">
        <v>0</v>
      </c>
      <c r="S1398" s="27">
        <v>0</v>
      </c>
      <c r="T1398" s="27">
        <f t="shared" si="295"/>
        <v>0</v>
      </c>
      <c r="U1398" s="27">
        <v>0</v>
      </c>
      <c r="V1398" s="27">
        <f t="shared" si="296"/>
        <v>136622.20000000001</v>
      </c>
      <c r="W1398" s="28" t="s">
        <v>11096</v>
      </c>
      <c r="X1398" s="27">
        <v>133874.53200000004</v>
      </c>
      <c r="Y1398" s="27">
        <f t="shared" si="300"/>
        <v>289623.84000000008</v>
      </c>
      <c r="Z1398" s="4" t="str" cm="1">
        <f t="array" ref="Z1398">_xlfn.IFS(YEARFRAC(F1398,G1398)&lt;1,"&lt;1 Year",YEARFRAC(F1398,G1398)&lt;=5,"1-5 Years",YEARFRAC(F1398,G1398)&gt;5,"&gt;5 Years")</f>
        <v>&gt;5 Years</v>
      </c>
      <c r="AA1398" s="24">
        <f>L1398*(_xlfn.XLOOKUP(K1398,'FX rates'!$A$2:$A$38,'FX rates'!$B$2:$B$38))</f>
        <v>117433.80000000002</v>
      </c>
      <c r="AB1398" s="24">
        <f>V1398*(_xlfn.XLOOKUP(K1398,'FX rates'!$A$2:$A$38,'FX rates'!$B$2:$B$38))</f>
        <v>136622.20000000001</v>
      </c>
      <c r="AC1398" s="24">
        <f>X1398*(_xlfn.XLOOKUP(W1398,'FX rates'!$A$2:$A$38,'FX rates'!$B$2:$B$38))</f>
        <v>133874.53200000004</v>
      </c>
      <c r="AD1398" s="24">
        <f>Y1398*(_xlfn.XLOOKUP(W1398,'FX rates'!$A$2:$A$38,'FX rates'!$B$2:$B$38))</f>
        <v>289623.84000000008</v>
      </c>
      <c r="AE1398" s="30">
        <f t="shared" si="301"/>
        <v>0.14000000000000012</v>
      </c>
      <c r="AF1398" s="31">
        <f t="shared" si="302"/>
        <v>16440.732000000018</v>
      </c>
      <c r="AG1398" s="23">
        <f t="shared" si="303"/>
        <v>19188.399999999994</v>
      </c>
      <c r="AH1398" s="35">
        <f t="shared" si="297"/>
        <v>1</v>
      </c>
      <c r="AI1398" s="23">
        <f>U1398*(_xlfn.XLOOKUP(K1398,'FX rates'!$A$2:$A$38,'FX rates'!$B$2:$B$38))</f>
        <v>0</v>
      </c>
      <c r="AJ1398" s="23">
        <f>Q1398*(_xlfn.XLOOKUP(K1398,'FX rates'!$A$2:$A$38,'FX rates'!$B$2:$B$38))</f>
        <v>0</v>
      </c>
      <c r="AK1398" s="23">
        <f>R1398*(_xlfn.XLOOKUP(K1398,'FX rates'!$A$2:$A$38,'FX rates'!$B$2:$B$38))</f>
        <v>0</v>
      </c>
      <c r="AM1398" s="4"/>
      <c r="AN1398" s="4"/>
      <c r="AO1398" s="4"/>
      <c r="AP1398" s="32">
        <f t="shared" si="298"/>
        <v>0.16339759081286648</v>
      </c>
      <c r="AQ1398" s="32">
        <f t="shared" si="299"/>
        <v>0</v>
      </c>
      <c r="AR1398" s="24">
        <f t="shared" si="304"/>
        <v>155749.30800000002</v>
      </c>
      <c r="AS1398" s="24" t="str">
        <f t="shared" si="305"/>
        <v>0</v>
      </c>
      <c r="AT1398" s="24">
        <f t="shared" si="306"/>
        <v>260661.45600000009</v>
      </c>
      <c r="AU1398" s="24">
        <f t="shared" si="307"/>
        <v>28962.383999999991</v>
      </c>
    </row>
    <row r="1399" spans="1:47" x14ac:dyDescent="0.25">
      <c r="A1399" s="28" t="s">
        <v>14460</v>
      </c>
      <c r="B1399" s="28" t="s">
        <v>3196</v>
      </c>
      <c r="C1399" s="28" t="s">
        <v>3197</v>
      </c>
      <c r="D1399" s="28" t="s">
        <v>3198</v>
      </c>
      <c r="E1399" s="28" t="s">
        <v>3199</v>
      </c>
      <c r="F1399" s="29">
        <v>42541</v>
      </c>
      <c r="G1399" s="29">
        <v>44896</v>
      </c>
      <c r="H1399" s="28" t="s">
        <v>3200</v>
      </c>
      <c r="I1399" s="28" t="s">
        <v>16039</v>
      </c>
      <c r="J1399" s="28" t="s">
        <v>16056</v>
      </c>
      <c r="K1399" s="28" t="s">
        <v>3201</v>
      </c>
      <c r="L1399" s="27">
        <v>92063.400000000009</v>
      </c>
      <c r="M1399" s="27">
        <v>19025.600000000002</v>
      </c>
      <c r="N1399" s="27">
        <v>0</v>
      </c>
      <c r="O1399" s="27">
        <v>0</v>
      </c>
      <c r="P1399" s="27">
        <f t="shared" si="294"/>
        <v>19025.600000000002</v>
      </c>
      <c r="Q1399" s="27">
        <v>0</v>
      </c>
      <c r="R1399" s="27">
        <v>0</v>
      </c>
      <c r="S1399" s="27">
        <v>0</v>
      </c>
      <c r="T1399" s="27">
        <f t="shared" si="295"/>
        <v>0</v>
      </c>
      <c r="U1399" s="27">
        <v>0</v>
      </c>
      <c r="V1399" s="27">
        <f t="shared" si="296"/>
        <v>111089.00000000001</v>
      </c>
      <c r="W1399" s="28" t="s">
        <v>3202</v>
      </c>
      <c r="X1399" s="27">
        <v>102190.37400000003</v>
      </c>
      <c r="Y1399" s="27">
        <f t="shared" si="300"/>
        <v>225499.16400000005</v>
      </c>
      <c r="Z1399" s="4" t="str" cm="1">
        <f t="array" ref="Z1399">_xlfn.IFS(YEARFRAC(F1399,G1399)&lt;1,"&lt;1 Year",YEARFRAC(F1399,G1399)&lt;=5,"1-5 Years",YEARFRAC(F1399,G1399)&gt;5,"&gt;5 Years")</f>
        <v>&gt;5 Years</v>
      </c>
      <c r="AA1399" s="24">
        <f>L1399*(_xlfn.XLOOKUP(K1399,'FX rates'!$A$2:$A$38,'FX rates'!$B$2:$B$38))</f>
        <v>92063.400000000009</v>
      </c>
      <c r="AB1399" s="24">
        <f>V1399*(_xlfn.XLOOKUP(K1399,'FX rates'!$A$2:$A$38,'FX rates'!$B$2:$B$38))</f>
        <v>111089.00000000001</v>
      </c>
      <c r="AC1399" s="24">
        <f>X1399*(_xlfn.XLOOKUP(W1399,'FX rates'!$A$2:$A$38,'FX rates'!$B$2:$B$38))</f>
        <v>102190.37400000003</v>
      </c>
      <c r="AD1399" s="24">
        <f>Y1399*(_xlfn.XLOOKUP(W1399,'FX rates'!$A$2:$A$38,'FX rates'!$B$2:$B$38))</f>
        <v>225499.16400000005</v>
      </c>
      <c r="AE1399" s="30">
        <f t="shared" si="301"/>
        <v>0.11000000000000017</v>
      </c>
      <c r="AF1399" s="31">
        <f t="shared" si="302"/>
        <v>10126.974000000017</v>
      </c>
      <c r="AG1399" s="23">
        <f t="shared" si="303"/>
        <v>19025.600000000006</v>
      </c>
      <c r="AH1399" s="35">
        <f t="shared" si="297"/>
        <v>1</v>
      </c>
      <c r="AI1399" s="23">
        <f>U1399*(_xlfn.XLOOKUP(K1399,'FX rates'!$A$2:$A$38,'FX rates'!$B$2:$B$38))</f>
        <v>0</v>
      </c>
      <c r="AJ1399" s="23">
        <f>Q1399*(_xlfn.XLOOKUP(K1399,'FX rates'!$A$2:$A$38,'FX rates'!$B$2:$B$38))</f>
        <v>0</v>
      </c>
      <c r="AK1399" s="23">
        <f>R1399*(_xlfn.XLOOKUP(K1399,'FX rates'!$A$2:$A$38,'FX rates'!$B$2:$B$38))</f>
        <v>0</v>
      </c>
      <c r="AM1399" s="4"/>
      <c r="AN1399" s="4"/>
      <c r="AO1399" s="4"/>
      <c r="AP1399" s="32">
        <f t="shared" si="298"/>
        <v>0.2066575859679308</v>
      </c>
      <c r="AQ1399" s="32">
        <f t="shared" si="299"/>
        <v>0</v>
      </c>
      <c r="AR1399" s="24">
        <f t="shared" si="304"/>
        <v>123308.79000000002</v>
      </c>
      <c r="AS1399" s="24" t="str">
        <f t="shared" si="305"/>
        <v>0</v>
      </c>
      <c r="AT1399" s="24">
        <f t="shared" si="306"/>
        <v>202949.24760000006</v>
      </c>
      <c r="AU1399" s="24">
        <f t="shared" si="307"/>
        <v>22549.916399999987</v>
      </c>
    </row>
    <row r="1400" spans="1:47" x14ac:dyDescent="0.25">
      <c r="A1400" s="28" t="s">
        <v>14461</v>
      </c>
      <c r="B1400" s="28" t="s">
        <v>3203</v>
      </c>
      <c r="C1400" s="28" t="s">
        <v>3204</v>
      </c>
      <c r="D1400" s="28" t="s">
        <v>3205</v>
      </c>
      <c r="E1400" s="28" t="s">
        <v>3206</v>
      </c>
      <c r="F1400" s="29">
        <v>42534</v>
      </c>
      <c r="G1400" s="29">
        <v>44896</v>
      </c>
      <c r="H1400" s="28" t="s">
        <v>3207</v>
      </c>
      <c r="I1400" s="28" t="s">
        <v>16034</v>
      </c>
      <c r="J1400" s="28" t="s">
        <v>16038</v>
      </c>
      <c r="K1400" s="28" t="s">
        <v>3208</v>
      </c>
      <c r="L1400" s="27">
        <v>140415.00000000003</v>
      </c>
      <c r="M1400" s="27">
        <v>79200</v>
      </c>
      <c r="N1400" s="27">
        <v>0</v>
      </c>
      <c r="O1400" s="27">
        <v>0</v>
      </c>
      <c r="P1400" s="27">
        <f t="shared" si="294"/>
        <v>79200</v>
      </c>
      <c r="Q1400" s="27">
        <v>0</v>
      </c>
      <c r="R1400" s="27">
        <v>0</v>
      </c>
      <c r="S1400" s="27">
        <v>0</v>
      </c>
      <c r="T1400" s="27">
        <f t="shared" si="295"/>
        <v>0</v>
      </c>
      <c r="U1400" s="27">
        <v>0</v>
      </c>
      <c r="V1400" s="27">
        <f t="shared" si="296"/>
        <v>219615.00000000003</v>
      </c>
      <c r="W1400" s="28" t="s">
        <v>3209</v>
      </c>
      <c r="X1400" s="27">
        <v>160073.10000000006</v>
      </c>
      <c r="Y1400" s="27">
        <f t="shared" si="300"/>
        <v>410434.20000000013</v>
      </c>
      <c r="Z1400" s="4" t="str" cm="1">
        <f t="array" ref="Z1400">_xlfn.IFS(YEARFRAC(F1400,G1400)&lt;1,"&lt;1 Year",YEARFRAC(F1400,G1400)&lt;=5,"1-5 Years",YEARFRAC(F1400,G1400)&gt;5,"&gt;5 Years")</f>
        <v>&gt;5 Years</v>
      </c>
      <c r="AA1400" s="24">
        <f>L1400*(_xlfn.XLOOKUP(K1400,'FX rates'!$A$2:$A$38,'FX rates'!$B$2:$B$38))</f>
        <v>140415.00000000003</v>
      </c>
      <c r="AB1400" s="24">
        <f>V1400*(_xlfn.XLOOKUP(K1400,'FX rates'!$A$2:$A$38,'FX rates'!$B$2:$B$38))</f>
        <v>219615.00000000003</v>
      </c>
      <c r="AC1400" s="24">
        <f>X1400*(_xlfn.XLOOKUP(W1400,'FX rates'!$A$2:$A$38,'FX rates'!$B$2:$B$38))</f>
        <v>160073.10000000006</v>
      </c>
      <c r="AD1400" s="24">
        <f>Y1400*(_xlfn.XLOOKUP(W1400,'FX rates'!$A$2:$A$38,'FX rates'!$B$2:$B$38))</f>
        <v>410434.20000000013</v>
      </c>
      <c r="AE1400" s="30">
        <f t="shared" si="301"/>
        <v>0.14000000000000021</v>
      </c>
      <c r="AF1400" s="31">
        <f t="shared" si="302"/>
        <v>19658.100000000035</v>
      </c>
      <c r="AG1400" s="23">
        <f t="shared" si="303"/>
        <v>79200</v>
      </c>
      <c r="AH1400" s="35">
        <f t="shared" si="297"/>
        <v>1</v>
      </c>
      <c r="AI1400" s="23">
        <f>U1400*(_xlfn.XLOOKUP(K1400,'FX rates'!$A$2:$A$38,'FX rates'!$B$2:$B$38))</f>
        <v>0</v>
      </c>
      <c r="AJ1400" s="23">
        <f>Q1400*(_xlfn.XLOOKUP(K1400,'FX rates'!$A$2:$A$38,'FX rates'!$B$2:$B$38))</f>
        <v>0</v>
      </c>
      <c r="AK1400" s="23">
        <f>R1400*(_xlfn.XLOOKUP(K1400,'FX rates'!$A$2:$A$38,'FX rates'!$B$2:$B$38))</f>
        <v>0</v>
      </c>
      <c r="AM1400" s="4"/>
      <c r="AN1400" s="4"/>
      <c r="AO1400" s="4"/>
      <c r="AP1400" s="32">
        <f t="shared" si="298"/>
        <v>0.56404230317273785</v>
      </c>
      <c r="AQ1400" s="32">
        <f t="shared" si="299"/>
        <v>0</v>
      </c>
      <c r="AR1400" s="24">
        <f t="shared" si="304"/>
        <v>250361.10000000006</v>
      </c>
      <c r="AS1400" s="24" t="str">
        <f t="shared" si="305"/>
        <v>0</v>
      </c>
      <c r="AT1400" s="24">
        <f t="shared" si="306"/>
        <v>369390.78000000014</v>
      </c>
      <c r="AU1400" s="24">
        <f t="shared" si="307"/>
        <v>41043.419999999984</v>
      </c>
    </row>
    <row r="1401" spans="1:47" x14ac:dyDescent="0.25">
      <c r="A1401" s="28" t="s">
        <v>14462</v>
      </c>
      <c r="B1401" s="28" t="s">
        <v>12208</v>
      </c>
      <c r="C1401" s="28" t="s">
        <v>12209</v>
      </c>
      <c r="D1401" s="28" t="s">
        <v>12210</v>
      </c>
      <c r="E1401" s="28" t="s">
        <v>12211</v>
      </c>
      <c r="F1401" s="29">
        <v>42523</v>
      </c>
      <c r="G1401" s="29">
        <v>44896</v>
      </c>
      <c r="H1401" s="28" t="s">
        <v>12212</v>
      </c>
      <c r="I1401" s="28" t="s">
        <v>16046</v>
      </c>
      <c r="J1401" s="28" t="s">
        <v>16040</v>
      </c>
      <c r="K1401" s="28" t="s">
        <v>12213</v>
      </c>
      <c r="L1401" s="27">
        <v>115934.50000000003</v>
      </c>
      <c r="M1401" s="27">
        <v>23529</v>
      </c>
      <c r="N1401" s="27">
        <v>0</v>
      </c>
      <c r="O1401" s="27">
        <v>0</v>
      </c>
      <c r="P1401" s="27">
        <f t="shared" si="294"/>
        <v>23529</v>
      </c>
      <c r="Q1401" s="27">
        <v>0</v>
      </c>
      <c r="R1401" s="27">
        <v>0</v>
      </c>
      <c r="S1401" s="27">
        <v>0</v>
      </c>
      <c r="T1401" s="27">
        <f t="shared" si="295"/>
        <v>0</v>
      </c>
      <c r="U1401" s="27">
        <v>0</v>
      </c>
      <c r="V1401" s="27">
        <f t="shared" si="296"/>
        <v>139463.50000000003</v>
      </c>
      <c r="W1401" s="28" t="s">
        <v>12214</v>
      </c>
      <c r="X1401" s="27">
        <v>119412.53500000003</v>
      </c>
      <c r="Y1401" s="27">
        <f t="shared" si="300"/>
        <v>263059.94000000006</v>
      </c>
      <c r="Z1401" s="4" t="str" cm="1">
        <f t="array" ref="Z1401">_xlfn.IFS(YEARFRAC(F1401,G1401)&lt;1,"&lt;1 Year",YEARFRAC(F1401,G1401)&lt;=5,"1-5 Years",YEARFRAC(F1401,G1401)&gt;5,"&gt;5 Years")</f>
        <v>&gt;5 Years</v>
      </c>
      <c r="AA1401" s="24">
        <f>L1401*(_xlfn.XLOOKUP(K1401,'FX rates'!$A$2:$A$38,'FX rates'!$B$2:$B$38))</f>
        <v>115934.50000000003</v>
      </c>
      <c r="AB1401" s="24">
        <f>V1401*(_xlfn.XLOOKUP(K1401,'FX rates'!$A$2:$A$38,'FX rates'!$B$2:$B$38))</f>
        <v>139463.50000000003</v>
      </c>
      <c r="AC1401" s="24">
        <f>X1401*(_xlfn.XLOOKUP(W1401,'FX rates'!$A$2:$A$38,'FX rates'!$B$2:$B$38))</f>
        <v>119412.53500000003</v>
      </c>
      <c r="AD1401" s="24">
        <f>Y1401*(_xlfn.XLOOKUP(W1401,'FX rates'!$A$2:$A$38,'FX rates'!$B$2:$B$38))</f>
        <v>263059.94000000006</v>
      </c>
      <c r="AE1401" s="30">
        <f t="shared" si="301"/>
        <v>3.0000000000000023E-2</v>
      </c>
      <c r="AF1401" s="31">
        <f t="shared" si="302"/>
        <v>3478.0350000000035</v>
      </c>
      <c r="AG1401" s="23">
        <f t="shared" si="303"/>
        <v>23529</v>
      </c>
      <c r="AH1401" s="35">
        <f t="shared" si="297"/>
        <v>1</v>
      </c>
      <c r="AI1401" s="23">
        <f>U1401*(_xlfn.XLOOKUP(K1401,'FX rates'!$A$2:$A$38,'FX rates'!$B$2:$B$38))</f>
        <v>0</v>
      </c>
      <c r="AJ1401" s="23">
        <f>Q1401*(_xlfn.XLOOKUP(K1401,'FX rates'!$A$2:$A$38,'FX rates'!$B$2:$B$38))</f>
        <v>0</v>
      </c>
      <c r="AK1401" s="23">
        <f>R1401*(_xlfn.XLOOKUP(K1401,'FX rates'!$A$2:$A$38,'FX rates'!$B$2:$B$38))</f>
        <v>0</v>
      </c>
      <c r="AM1401" s="4"/>
      <c r="AN1401" s="4"/>
      <c r="AO1401" s="4"/>
      <c r="AP1401" s="32">
        <f t="shared" si="298"/>
        <v>0.20295080411784236</v>
      </c>
      <c r="AQ1401" s="32">
        <f t="shared" si="299"/>
        <v>0</v>
      </c>
      <c r="AR1401" s="24">
        <f t="shared" si="304"/>
        <v>143647.40500000003</v>
      </c>
      <c r="AS1401" s="24" t="str">
        <f t="shared" si="305"/>
        <v>0</v>
      </c>
      <c r="AT1401" s="24">
        <f t="shared" si="306"/>
        <v>236753.94600000005</v>
      </c>
      <c r="AU1401" s="24">
        <f t="shared" si="307"/>
        <v>26305.994000000006</v>
      </c>
    </row>
    <row r="1402" spans="1:47" x14ac:dyDescent="0.25">
      <c r="A1402" s="28" t="s">
        <v>14463</v>
      </c>
      <c r="B1402" s="28" t="s">
        <v>5942</v>
      </c>
      <c r="C1402" s="28" t="s">
        <v>5943</v>
      </c>
      <c r="D1402" s="28" t="s">
        <v>5944</v>
      </c>
      <c r="E1402" s="28" t="s">
        <v>5945</v>
      </c>
      <c r="F1402" s="29">
        <v>42523</v>
      </c>
      <c r="G1402" s="29">
        <v>44896</v>
      </c>
      <c r="H1402" s="28" t="s">
        <v>5946</v>
      </c>
      <c r="I1402" s="28" t="s">
        <v>16044</v>
      </c>
      <c r="J1402" s="28" t="s">
        <v>16052</v>
      </c>
      <c r="K1402" s="28" t="s">
        <v>5947</v>
      </c>
      <c r="L1402" s="27">
        <v>115228.30000000002</v>
      </c>
      <c r="M1402" s="27">
        <v>31328</v>
      </c>
      <c r="N1402" s="27">
        <v>0</v>
      </c>
      <c r="O1402" s="27">
        <v>0</v>
      </c>
      <c r="P1402" s="27">
        <f t="shared" si="294"/>
        <v>31328</v>
      </c>
      <c r="Q1402" s="27">
        <v>0</v>
      </c>
      <c r="R1402" s="27">
        <v>0</v>
      </c>
      <c r="S1402" s="27">
        <v>0</v>
      </c>
      <c r="T1402" s="27">
        <f t="shared" si="295"/>
        <v>0</v>
      </c>
      <c r="U1402" s="27">
        <v>0</v>
      </c>
      <c r="V1402" s="27">
        <f t="shared" si="296"/>
        <v>146556.30000000002</v>
      </c>
      <c r="W1402" s="28" t="s">
        <v>5948</v>
      </c>
      <c r="X1402" s="27">
        <v>132512.54500000001</v>
      </c>
      <c r="Y1402" s="27">
        <f t="shared" si="300"/>
        <v>301052.29000000004</v>
      </c>
      <c r="Z1402" s="4" t="str" cm="1">
        <f t="array" ref="Z1402">_xlfn.IFS(YEARFRAC(F1402,G1402)&lt;1,"&lt;1 Year",YEARFRAC(F1402,G1402)&lt;=5,"1-5 Years",YEARFRAC(F1402,G1402)&gt;5,"&gt;5 Years")</f>
        <v>&gt;5 Years</v>
      </c>
      <c r="AA1402" s="24">
        <f>L1402*(_xlfn.XLOOKUP(K1402,'FX rates'!$A$2:$A$38,'FX rates'!$B$2:$B$38))</f>
        <v>115228.30000000002</v>
      </c>
      <c r="AB1402" s="24">
        <f>V1402*(_xlfn.XLOOKUP(K1402,'FX rates'!$A$2:$A$38,'FX rates'!$B$2:$B$38))</f>
        <v>146556.30000000002</v>
      </c>
      <c r="AC1402" s="24">
        <f>X1402*(_xlfn.XLOOKUP(W1402,'FX rates'!$A$2:$A$38,'FX rates'!$B$2:$B$38))</f>
        <v>132512.54500000001</v>
      </c>
      <c r="AD1402" s="24">
        <f>Y1402*(_xlfn.XLOOKUP(W1402,'FX rates'!$A$2:$A$38,'FX rates'!$B$2:$B$38))</f>
        <v>301052.29000000004</v>
      </c>
      <c r="AE1402" s="30">
        <f t="shared" si="301"/>
        <v>0.14999999999999994</v>
      </c>
      <c r="AF1402" s="31">
        <f t="shared" si="302"/>
        <v>17284.244999999995</v>
      </c>
      <c r="AG1402" s="23">
        <f t="shared" si="303"/>
        <v>31328</v>
      </c>
      <c r="AH1402" s="35">
        <f t="shared" si="297"/>
        <v>1</v>
      </c>
      <c r="AI1402" s="23">
        <f>U1402*(_xlfn.XLOOKUP(K1402,'FX rates'!$A$2:$A$38,'FX rates'!$B$2:$B$38))</f>
        <v>0</v>
      </c>
      <c r="AJ1402" s="23">
        <f>Q1402*(_xlfn.XLOOKUP(K1402,'FX rates'!$A$2:$A$38,'FX rates'!$B$2:$B$38))</f>
        <v>0</v>
      </c>
      <c r="AK1402" s="23">
        <f>R1402*(_xlfn.XLOOKUP(K1402,'FX rates'!$A$2:$A$38,'FX rates'!$B$2:$B$38))</f>
        <v>0</v>
      </c>
      <c r="AM1402" s="4"/>
      <c r="AN1402" s="4"/>
      <c r="AO1402" s="4"/>
      <c r="AP1402" s="32">
        <f t="shared" si="298"/>
        <v>0.2718776550552251</v>
      </c>
      <c r="AQ1402" s="32">
        <f t="shared" si="299"/>
        <v>0</v>
      </c>
      <c r="AR1402" s="24">
        <f t="shared" si="304"/>
        <v>168539.745</v>
      </c>
      <c r="AS1402" s="24" t="str">
        <f t="shared" si="305"/>
        <v>0</v>
      </c>
      <c r="AT1402" s="24">
        <f t="shared" si="306"/>
        <v>270947.06100000005</v>
      </c>
      <c r="AU1402" s="24">
        <f t="shared" si="307"/>
        <v>30105.228999999992</v>
      </c>
    </row>
    <row r="1403" spans="1:47" x14ac:dyDescent="0.25">
      <c r="A1403" s="28" t="s">
        <v>14050</v>
      </c>
      <c r="B1403" s="28" t="s">
        <v>9464</v>
      </c>
      <c r="C1403" s="28" t="s">
        <v>9465</v>
      </c>
      <c r="D1403" s="28" t="s">
        <v>9466</v>
      </c>
      <c r="E1403" s="28" t="s">
        <v>9467</v>
      </c>
      <c r="F1403" s="29">
        <v>39734</v>
      </c>
      <c r="G1403" s="29">
        <v>44896</v>
      </c>
      <c r="H1403" s="28" t="s">
        <v>9468</v>
      </c>
      <c r="I1403" s="28" t="s">
        <v>16048</v>
      </c>
      <c r="J1403" s="28" t="s">
        <v>16052</v>
      </c>
      <c r="K1403" s="28" t="s">
        <v>9469</v>
      </c>
      <c r="L1403" s="27">
        <v>11827200.000000002</v>
      </c>
      <c r="M1403" s="27">
        <v>2269630</v>
      </c>
      <c r="N1403" s="27">
        <v>0</v>
      </c>
      <c r="O1403" s="27">
        <v>0</v>
      </c>
      <c r="P1403" s="27">
        <f t="shared" si="294"/>
        <v>2269630</v>
      </c>
      <c r="Q1403" s="27">
        <v>0</v>
      </c>
      <c r="R1403" s="27">
        <v>0</v>
      </c>
      <c r="S1403" s="27">
        <v>0</v>
      </c>
      <c r="T1403" s="27">
        <f t="shared" si="295"/>
        <v>0</v>
      </c>
      <c r="U1403" s="27">
        <v>0</v>
      </c>
      <c r="V1403" s="27">
        <f t="shared" si="296"/>
        <v>14096830.000000002</v>
      </c>
      <c r="W1403" s="28" t="s">
        <v>9470</v>
      </c>
      <c r="X1403" s="27">
        <v>12536832.000000002</v>
      </c>
      <c r="Y1403" s="27">
        <f t="shared" si="300"/>
        <v>27479471.800000004</v>
      </c>
      <c r="Z1403" s="4" t="str" cm="1">
        <f t="array" ref="Z1403">_xlfn.IFS(YEARFRAC(F1403,G1403)&lt;1,"&lt;1 Year",YEARFRAC(F1403,G1403)&lt;=5,"1-5 Years",YEARFRAC(F1403,G1403)&gt;5,"&gt;5 Years")</f>
        <v>&gt;5 Years</v>
      </c>
      <c r="AA1403" s="24">
        <f>L1403*(_xlfn.XLOOKUP(K1403,'FX rates'!$A$2:$A$38,'FX rates'!$B$2:$B$38))</f>
        <v>108860.96921165266</v>
      </c>
      <c r="AB1403" s="24">
        <f>V1403*(_xlfn.XLOOKUP(K1403,'FX rates'!$A$2:$A$38,'FX rates'!$B$2:$B$38))</f>
        <v>129751.30010584935</v>
      </c>
      <c r="AC1403" s="24">
        <f>X1403*(_xlfn.XLOOKUP(W1403,'FX rates'!$A$2:$A$38,'FX rates'!$B$2:$B$38))</f>
        <v>115392.62736435181</v>
      </c>
      <c r="AD1403" s="24">
        <f>Y1403*(_xlfn.XLOOKUP(W1403,'FX rates'!$A$2:$A$38,'FX rates'!$B$2:$B$38))</f>
        <v>252929.00547655212</v>
      </c>
      <c r="AE1403" s="30">
        <f t="shared" si="301"/>
        <v>5.9999999999999915E-2</v>
      </c>
      <c r="AF1403" s="31">
        <f t="shared" si="302"/>
        <v>709632</v>
      </c>
      <c r="AG1403" s="23">
        <f t="shared" si="303"/>
        <v>20890.330894196697</v>
      </c>
      <c r="AH1403" s="35">
        <f t="shared" si="297"/>
        <v>9.2042891987666256E-3</v>
      </c>
      <c r="AI1403" s="23">
        <f>U1403*(_xlfn.XLOOKUP(K1403,'FX rates'!$A$2:$A$38,'FX rates'!$B$2:$B$38))</f>
        <v>0</v>
      </c>
      <c r="AJ1403" s="23">
        <f>Q1403*(_xlfn.XLOOKUP(K1403,'FX rates'!$A$2:$A$38,'FX rates'!$B$2:$B$38))</f>
        <v>0</v>
      </c>
      <c r="AK1403" s="23">
        <f>R1403*(_xlfn.XLOOKUP(K1403,'FX rates'!$A$2:$A$38,'FX rates'!$B$2:$B$38))</f>
        <v>0</v>
      </c>
      <c r="AM1403" s="4"/>
      <c r="AN1403" s="4"/>
      <c r="AO1403" s="4"/>
      <c r="AP1403" s="32">
        <f t="shared" si="298"/>
        <v>0.19189918154761901</v>
      </c>
      <c r="AQ1403" s="32">
        <f t="shared" si="299"/>
        <v>0</v>
      </c>
      <c r="AR1403" s="24">
        <f t="shared" si="304"/>
        <v>14942639.800000001</v>
      </c>
      <c r="AS1403" s="24" t="str">
        <f t="shared" si="305"/>
        <v>0</v>
      </c>
      <c r="AT1403" s="24">
        <f t="shared" si="306"/>
        <v>227636.10492889691</v>
      </c>
      <c r="AU1403" s="24">
        <f t="shared" si="307"/>
        <v>25292.900547655212</v>
      </c>
    </row>
    <row r="1404" spans="1:47" x14ac:dyDescent="0.25">
      <c r="A1404" s="28" t="s">
        <v>14464</v>
      </c>
      <c r="B1404" s="28" t="s">
        <v>4997</v>
      </c>
      <c r="C1404" s="28" t="s">
        <v>4998</v>
      </c>
      <c r="D1404" s="28" t="s">
        <v>4999</v>
      </c>
      <c r="E1404" s="28" t="s">
        <v>5000</v>
      </c>
      <c r="F1404" s="29">
        <v>42523</v>
      </c>
      <c r="G1404" s="29">
        <v>44896</v>
      </c>
      <c r="H1404" s="28" t="s">
        <v>5001</v>
      </c>
      <c r="I1404" s="28" t="s">
        <v>16057</v>
      </c>
      <c r="J1404" s="28" t="s">
        <v>16033</v>
      </c>
      <c r="K1404" s="28" t="s">
        <v>5002</v>
      </c>
      <c r="L1404" s="27">
        <v>121192.5</v>
      </c>
      <c r="M1404" s="27">
        <v>53130.000000000007</v>
      </c>
      <c r="N1404" s="27">
        <v>0</v>
      </c>
      <c r="O1404" s="27">
        <v>0</v>
      </c>
      <c r="P1404" s="27">
        <f t="shared" si="294"/>
        <v>53130.000000000007</v>
      </c>
      <c r="Q1404" s="27">
        <v>0</v>
      </c>
      <c r="R1404" s="27">
        <v>0</v>
      </c>
      <c r="S1404" s="27">
        <v>0</v>
      </c>
      <c r="T1404" s="27">
        <f t="shared" si="295"/>
        <v>0</v>
      </c>
      <c r="U1404" s="27">
        <v>0</v>
      </c>
      <c r="V1404" s="27">
        <f t="shared" si="296"/>
        <v>174322.5</v>
      </c>
      <c r="W1404" s="28" t="s">
        <v>5003</v>
      </c>
      <c r="X1404" s="27">
        <v>128464.05</v>
      </c>
      <c r="Y1404" s="27">
        <f t="shared" si="300"/>
        <v>313245.90000000002</v>
      </c>
      <c r="Z1404" s="4" t="str" cm="1">
        <f t="array" ref="Z1404">_xlfn.IFS(YEARFRAC(F1404,G1404)&lt;1,"&lt;1 Year",YEARFRAC(F1404,G1404)&lt;=5,"1-5 Years",YEARFRAC(F1404,G1404)&gt;5,"&gt;5 Years")</f>
        <v>&gt;5 Years</v>
      </c>
      <c r="AA1404" s="24">
        <f>L1404*(_xlfn.XLOOKUP(K1404,'FX rates'!$A$2:$A$38,'FX rates'!$B$2:$B$38))</f>
        <v>121192.5</v>
      </c>
      <c r="AB1404" s="24">
        <f>V1404*(_xlfn.XLOOKUP(K1404,'FX rates'!$A$2:$A$38,'FX rates'!$B$2:$B$38))</f>
        <v>174322.5</v>
      </c>
      <c r="AC1404" s="24">
        <f>X1404*(_xlfn.XLOOKUP(W1404,'FX rates'!$A$2:$A$38,'FX rates'!$B$2:$B$38))</f>
        <v>128464.05</v>
      </c>
      <c r="AD1404" s="24">
        <f>Y1404*(_xlfn.XLOOKUP(W1404,'FX rates'!$A$2:$A$38,'FX rates'!$B$2:$B$38))</f>
        <v>313245.90000000002</v>
      </c>
      <c r="AE1404" s="30">
        <f t="shared" si="301"/>
        <v>6.0000000000000026E-2</v>
      </c>
      <c r="AF1404" s="31">
        <f t="shared" si="302"/>
        <v>7271.5500000000029</v>
      </c>
      <c r="AG1404" s="23">
        <f t="shared" si="303"/>
        <v>53130</v>
      </c>
      <c r="AH1404" s="35">
        <f t="shared" si="297"/>
        <v>1</v>
      </c>
      <c r="AI1404" s="23">
        <f>U1404*(_xlfn.XLOOKUP(K1404,'FX rates'!$A$2:$A$38,'FX rates'!$B$2:$B$38))</f>
        <v>0</v>
      </c>
      <c r="AJ1404" s="23">
        <f>Q1404*(_xlfn.XLOOKUP(K1404,'FX rates'!$A$2:$A$38,'FX rates'!$B$2:$B$38))</f>
        <v>0</v>
      </c>
      <c r="AK1404" s="23">
        <f>R1404*(_xlfn.XLOOKUP(K1404,'FX rates'!$A$2:$A$38,'FX rates'!$B$2:$B$38))</f>
        <v>0</v>
      </c>
      <c r="AM1404" s="4"/>
      <c r="AN1404" s="4"/>
      <c r="AO1404" s="4"/>
      <c r="AP1404" s="32">
        <f t="shared" si="298"/>
        <v>0.43839346494213755</v>
      </c>
      <c r="AQ1404" s="32">
        <f t="shared" si="299"/>
        <v>0</v>
      </c>
      <c r="AR1404" s="24">
        <f t="shared" si="304"/>
        <v>184781.85</v>
      </c>
      <c r="AS1404" s="24" t="str">
        <f t="shared" si="305"/>
        <v>0</v>
      </c>
      <c r="AT1404" s="24">
        <f t="shared" si="306"/>
        <v>281921.31000000006</v>
      </c>
      <c r="AU1404" s="24">
        <f t="shared" si="307"/>
        <v>31324.589999999967</v>
      </c>
    </row>
    <row r="1405" spans="1:47" x14ac:dyDescent="0.25">
      <c r="A1405" s="28" t="s">
        <v>14465</v>
      </c>
      <c r="B1405" s="28" t="s">
        <v>3231</v>
      </c>
      <c r="C1405" s="28" t="s">
        <v>3232</v>
      </c>
      <c r="D1405" s="28" t="s">
        <v>3233</v>
      </c>
      <c r="E1405" s="28" t="s">
        <v>3234</v>
      </c>
      <c r="F1405" s="29">
        <v>42523</v>
      </c>
      <c r="G1405" s="29">
        <v>44896</v>
      </c>
      <c r="H1405" s="28" t="s">
        <v>3235</v>
      </c>
      <c r="I1405" s="28" t="s">
        <v>16054</v>
      </c>
      <c r="J1405" s="28" t="s">
        <v>16034</v>
      </c>
      <c r="K1405" s="28" t="s">
        <v>3236</v>
      </c>
      <c r="L1405" s="27">
        <v>151580</v>
      </c>
      <c r="M1405" s="27">
        <v>198000.00000000003</v>
      </c>
      <c r="N1405" s="27">
        <v>78400.000000000015</v>
      </c>
      <c r="O1405" s="27">
        <v>0</v>
      </c>
      <c r="P1405" s="27">
        <f t="shared" si="294"/>
        <v>276400.00000000006</v>
      </c>
      <c r="Q1405" s="27">
        <v>0</v>
      </c>
      <c r="R1405" s="27">
        <v>0</v>
      </c>
      <c r="S1405" s="27">
        <v>0</v>
      </c>
      <c r="T1405" s="27">
        <f t="shared" si="295"/>
        <v>0</v>
      </c>
      <c r="U1405" s="27">
        <v>0</v>
      </c>
      <c r="V1405" s="27">
        <f t="shared" si="296"/>
        <v>427980.00000000006</v>
      </c>
      <c r="W1405" s="28" t="s">
        <v>3237</v>
      </c>
      <c r="X1405" s="27">
        <v>172801.2</v>
      </c>
      <c r="Y1405" s="27">
        <f t="shared" si="300"/>
        <v>571322.4</v>
      </c>
      <c r="Z1405" s="4" t="str" cm="1">
        <f t="array" ref="Z1405">_xlfn.IFS(YEARFRAC(F1405,G1405)&lt;1,"&lt;1 Year",YEARFRAC(F1405,G1405)&lt;=5,"1-5 Years",YEARFRAC(F1405,G1405)&gt;5,"&gt;5 Years")</f>
        <v>&gt;5 Years</v>
      </c>
      <c r="AA1405" s="24">
        <f>L1405*(_xlfn.XLOOKUP(K1405,'FX rates'!$A$2:$A$38,'FX rates'!$B$2:$B$38))</f>
        <v>151580</v>
      </c>
      <c r="AB1405" s="24">
        <f>V1405*(_xlfn.XLOOKUP(K1405,'FX rates'!$A$2:$A$38,'FX rates'!$B$2:$B$38))</f>
        <v>427980.00000000006</v>
      </c>
      <c r="AC1405" s="24">
        <f>X1405*(_xlfn.XLOOKUP(W1405,'FX rates'!$A$2:$A$38,'FX rates'!$B$2:$B$38))</f>
        <v>172801.2</v>
      </c>
      <c r="AD1405" s="24">
        <f>Y1405*(_xlfn.XLOOKUP(W1405,'FX rates'!$A$2:$A$38,'FX rates'!$B$2:$B$38))</f>
        <v>571322.4</v>
      </c>
      <c r="AE1405" s="30">
        <f t="shared" si="301"/>
        <v>0.14000000000000007</v>
      </c>
      <c r="AF1405" s="31">
        <f t="shared" si="302"/>
        <v>21221.200000000012</v>
      </c>
      <c r="AG1405" s="23">
        <f t="shared" si="303"/>
        <v>276400.00000000006</v>
      </c>
      <c r="AH1405" s="35">
        <f t="shared" si="297"/>
        <v>1</v>
      </c>
      <c r="AI1405" s="23">
        <f>U1405*(_xlfn.XLOOKUP(K1405,'FX rates'!$A$2:$A$38,'FX rates'!$B$2:$B$38))</f>
        <v>0</v>
      </c>
      <c r="AJ1405" s="23">
        <f>Q1405*(_xlfn.XLOOKUP(K1405,'FX rates'!$A$2:$A$38,'FX rates'!$B$2:$B$38))</f>
        <v>0</v>
      </c>
      <c r="AK1405" s="23">
        <f>R1405*(_xlfn.XLOOKUP(K1405,'FX rates'!$A$2:$A$38,'FX rates'!$B$2:$B$38))</f>
        <v>0</v>
      </c>
      <c r="AM1405" s="4"/>
      <c r="AN1405" s="4"/>
      <c r="AO1405" s="4"/>
      <c r="AP1405" s="32">
        <f t="shared" si="298"/>
        <v>1.3062409288824386</v>
      </c>
      <c r="AQ1405" s="32">
        <f t="shared" si="299"/>
        <v>0</v>
      </c>
      <c r="AR1405" s="24">
        <f t="shared" si="304"/>
        <v>398521.2</v>
      </c>
      <c r="AS1405" s="24" t="str">
        <f t="shared" si="305"/>
        <v>0</v>
      </c>
      <c r="AT1405" s="24">
        <f t="shared" si="306"/>
        <v>514190.16000000003</v>
      </c>
      <c r="AU1405" s="24">
        <f t="shared" si="307"/>
        <v>57132.239999999991</v>
      </c>
    </row>
    <row r="1406" spans="1:47" x14ac:dyDescent="0.25">
      <c r="A1406" s="28" t="s">
        <v>14466</v>
      </c>
      <c r="B1406" s="28" t="s">
        <v>3238</v>
      </c>
      <c r="C1406" s="28" t="s">
        <v>3239</v>
      </c>
      <c r="D1406" s="28" t="s">
        <v>3240</v>
      </c>
      <c r="E1406" s="28" t="s">
        <v>3241</v>
      </c>
      <c r="F1406" s="29">
        <v>42523</v>
      </c>
      <c r="G1406" s="29">
        <v>44896</v>
      </c>
      <c r="H1406" s="28" t="s">
        <v>3242</v>
      </c>
      <c r="I1406" s="28" t="s">
        <v>16043</v>
      </c>
      <c r="J1406" s="28" t="s">
        <v>16056</v>
      </c>
      <c r="K1406" s="28" t="s">
        <v>3243</v>
      </c>
      <c r="L1406" s="27">
        <v>145200</v>
      </c>
      <c r="M1406" s="27">
        <v>48015.000000000007</v>
      </c>
      <c r="N1406" s="27">
        <v>0</v>
      </c>
      <c r="O1406" s="27">
        <v>0</v>
      </c>
      <c r="P1406" s="27">
        <f t="shared" si="294"/>
        <v>48015.000000000007</v>
      </c>
      <c r="Q1406" s="27">
        <v>0</v>
      </c>
      <c r="R1406" s="27">
        <v>0</v>
      </c>
      <c r="S1406" s="27">
        <v>0</v>
      </c>
      <c r="T1406" s="27">
        <f t="shared" si="295"/>
        <v>0</v>
      </c>
      <c r="U1406" s="27">
        <v>0</v>
      </c>
      <c r="V1406" s="27">
        <f t="shared" si="296"/>
        <v>193215</v>
      </c>
      <c r="W1406" s="28" t="s">
        <v>3244</v>
      </c>
      <c r="X1406" s="27">
        <v>165528.00000000003</v>
      </c>
      <c r="Y1406" s="27">
        <f t="shared" si="300"/>
        <v>385793.10000000009</v>
      </c>
      <c r="Z1406" s="4" t="str" cm="1">
        <f t="array" ref="Z1406">_xlfn.IFS(YEARFRAC(F1406,G1406)&lt;1,"&lt;1 Year",YEARFRAC(F1406,G1406)&lt;=5,"1-5 Years",YEARFRAC(F1406,G1406)&gt;5,"&gt;5 Years")</f>
        <v>&gt;5 Years</v>
      </c>
      <c r="AA1406" s="24">
        <f>L1406*(_xlfn.XLOOKUP(K1406,'FX rates'!$A$2:$A$38,'FX rates'!$B$2:$B$38))</f>
        <v>145200</v>
      </c>
      <c r="AB1406" s="24">
        <f>V1406*(_xlfn.XLOOKUP(K1406,'FX rates'!$A$2:$A$38,'FX rates'!$B$2:$B$38))</f>
        <v>193215</v>
      </c>
      <c r="AC1406" s="24">
        <f>X1406*(_xlfn.XLOOKUP(W1406,'FX rates'!$A$2:$A$38,'FX rates'!$B$2:$B$38))</f>
        <v>165528.00000000003</v>
      </c>
      <c r="AD1406" s="24">
        <f>Y1406*(_xlfn.XLOOKUP(W1406,'FX rates'!$A$2:$A$38,'FX rates'!$B$2:$B$38))</f>
        <v>385793.10000000009</v>
      </c>
      <c r="AE1406" s="30">
        <f t="shared" si="301"/>
        <v>0.14000000000000021</v>
      </c>
      <c r="AF1406" s="31">
        <f t="shared" si="302"/>
        <v>20328.000000000029</v>
      </c>
      <c r="AG1406" s="23">
        <f t="shared" si="303"/>
        <v>48015</v>
      </c>
      <c r="AH1406" s="35">
        <f t="shared" si="297"/>
        <v>1</v>
      </c>
      <c r="AI1406" s="23">
        <f>U1406*(_xlfn.XLOOKUP(K1406,'FX rates'!$A$2:$A$38,'FX rates'!$B$2:$B$38))</f>
        <v>0</v>
      </c>
      <c r="AJ1406" s="23">
        <f>Q1406*(_xlfn.XLOOKUP(K1406,'FX rates'!$A$2:$A$38,'FX rates'!$B$2:$B$38))</f>
        <v>0</v>
      </c>
      <c r="AK1406" s="23">
        <f>R1406*(_xlfn.XLOOKUP(K1406,'FX rates'!$A$2:$A$38,'FX rates'!$B$2:$B$38))</f>
        <v>0</v>
      </c>
      <c r="AM1406" s="4"/>
      <c r="AN1406" s="4"/>
      <c r="AO1406" s="4"/>
      <c r="AP1406" s="32">
        <f t="shared" si="298"/>
        <v>0.33068181818181824</v>
      </c>
      <c r="AQ1406" s="32">
        <f t="shared" si="299"/>
        <v>0</v>
      </c>
      <c r="AR1406" s="24">
        <f t="shared" si="304"/>
        <v>220265.10000000006</v>
      </c>
      <c r="AS1406" s="24" t="str">
        <f t="shared" si="305"/>
        <v>0</v>
      </c>
      <c r="AT1406" s="24">
        <f t="shared" si="306"/>
        <v>347213.7900000001</v>
      </c>
      <c r="AU1406" s="24">
        <f t="shared" si="307"/>
        <v>38579.31</v>
      </c>
    </row>
    <row r="1407" spans="1:47" x14ac:dyDescent="0.25">
      <c r="A1407" s="28" t="s">
        <v>14467</v>
      </c>
      <c r="B1407" s="28" t="s">
        <v>3245</v>
      </c>
      <c r="C1407" s="28" t="s">
        <v>3246</v>
      </c>
      <c r="D1407" s="28" t="s">
        <v>3247</v>
      </c>
      <c r="E1407" s="28" t="s">
        <v>3248</v>
      </c>
      <c r="F1407" s="29">
        <v>42534</v>
      </c>
      <c r="G1407" s="29">
        <v>44896</v>
      </c>
      <c r="H1407" s="28" t="s">
        <v>3249</v>
      </c>
      <c r="I1407" s="28" t="s">
        <v>16038</v>
      </c>
      <c r="J1407" s="28" t="s">
        <v>16032</v>
      </c>
      <c r="K1407" s="28" t="s">
        <v>3250</v>
      </c>
      <c r="L1407" s="27">
        <v>209880.00000000003</v>
      </c>
      <c r="M1407" s="27">
        <v>91047.000000000015</v>
      </c>
      <c r="N1407" s="27">
        <v>0</v>
      </c>
      <c r="O1407" s="27">
        <v>0</v>
      </c>
      <c r="P1407" s="27">
        <f t="shared" si="294"/>
        <v>91047.000000000015</v>
      </c>
      <c r="Q1407" s="27">
        <v>0</v>
      </c>
      <c r="R1407" s="27">
        <v>0</v>
      </c>
      <c r="S1407" s="27">
        <v>0</v>
      </c>
      <c r="T1407" s="27">
        <f t="shared" si="295"/>
        <v>0</v>
      </c>
      <c r="U1407" s="27">
        <v>0</v>
      </c>
      <c r="V1407" s="27">
        <f t="shared" si="296"/>
        <v>300927.00000000006</v>
      </c>
      <c r="W1407" s="28" t="s">
        <v>3251</v>
      </c>
      <c r="X1407" s="27">
        <v>230868.00000000006</v>
      </c>
      <c r="Y1407" s="27">
        <f t="shared" si="300"/>
        <v>561887.70000000019</v>
      </c>
      <c r="Z1407" s="4" t="str" cm="1">
        <f t="array" ref="Z1407">_xlfn.IFS(YEARFRAC(F1407,G1407)&lt;1,"&lt;1 Year",YEARFRAC(F1407,G1407)&lt;=5,"1-5 Years",YEARFRAC(F1407,G1407)&gt;5,"&gt;5 Years")</f>
        <v>&gt;5 Years</v>
      </c>
      <c r="AA1407" s="24">
        <f>L1407*(_xlfn.XLOOKUP(K1407,'FX rates'!$A$2:$A$38,'FX rates'!$B$2:$B$38))</f>
        <v>209880.00000000003</v>
      </c>
      <c r="AB1407" s="24">
        <f>V1407*(_xlfn.XLOOKUP(K1407,'FX rates'!$A$2:$A$38,'FX rates'!$B$2:$B$38))</f>
        <v>300927.00000000006</v>
      </c>
      <c r="AC1407" s="24">
        <f>X1407*(_xlfn.XLOOKUP(W1407,'FX rates'!$A$2:$A$38,'FX rates'!$B$2:$B$38))</f>
        <v>230868.00000000006</v>
      </c>
      <c r="AD1407" s="24">
        <f>Y1407*(_xlfn.XLOOKUP(W1407,'FX rates'!$A$2:$A$38,'FX rates'!$B$2:$B$38))</f>
        <v>561887.70000000019</v>
      </c>
      <c r="AE1407" s="30">
        <f t="shared" si="301"/>
        <v>0.10000000000000013</v>
      </c>
      <c r="AF1407" s="31">
        <f t="shared" si="302"/>
        <v>20988.000000000029</v>
      </c>
      <c r="AG1407" s="23">
        <f t="shared" si="303"/>
        <v>91047.000000000029</v>
      </c>
      <c r="AH1407" s="35">
        <f t="shared" si="297"/>
        <v>1</v>
      </c>
      <c r="AI1407" s="23">
        <f>U1407*(_xlfn.XLOOKUP(K1407,'FX rates'!$A$2:$A$38,'FX rates'!$B$2:$B$38))</f>
        <v>0</v>
      </c>
      <c r="AJ1407" s="23">
        <f>Q1407*(_xlfn.XLOOKUP(K1407,'FX rates'!$A$2:$A$38,'FX rates'!$B$2:$B$38))</f>
        <v>0</v>
      </c>
      <c r="AK1407" s="23">
        <f>R1407*(_xlfn.XLOOKUP(K1407,'FX rates'!$A$2:$A$38,'FX rates'!$B$2:$B$38))</f>
        <v>0</v>
      </c>
      <c r="AM1407" s="4"/>
      <c r="AN1407" s="4"/>
      <c r="AO1407" s="4"/>
      <c r="AP1407" s="32">
        <f t="shared" si="298"/>
        <v>0.43380503144654087</v>
      </c>
      <c r="AQ1407" s="32">
        <f t="shared" si="299"/>
        <v>0</v>
      </c>
      <c r="AR1407" s="24">
        <f t="shared" si="304"/>
        <v>331019.70000000007</v>
      </c>
      <c r="AS1407" s="24" t="str">
        <f t="shared" si="305"/>
        <v>0</v>
      </c>
      <c r="AT1407" s="24">
        <f t="shared" si="306"/>
        <v>505698.93000000017</v>
      </c>
      <c r="AU1407" s="24">
        <f t="shared" si="307"/>
        <v>56188.770000000019</v>
      </c>
    </row>
    <row r="1408" spans="1:47" x14ac:dyDescent="0.25">
      <c r="A1408" s="28" t="s">
        <v>14468</v>
      </c>
      <c r="B1408" s="28" t="s">
        <v>3252</v>
      </c>
      <c r="C1408" s="28" t="s">
        <v>3253</v>
      </c>
      <c r="D1408" s="28" t="s">
        <v>3254</v>
      </c>
      <c r="E1408" s="28" t="s">
        <v>3255</v>
      </c>
      <c r="F1408" s="29">
        <v>42523</v>
      </c>
      <c r="G1408" s="29">
        <v>44896</v>
      </c>
      <c r="H1408" s="28" t="s">
        <v>3256</v>
      </c>
      <c r="I1408" s="28" t="s">
        <v>16034</v>
      </c>
      <c r="J1408" s="28" t="s">
        <v>16036</v>
      </c>
      <c r="K1408" s="28" t="s">
        <v>3257</v>
      </c>
      <c r="L1408" s="27">
        <v>163317</v>
      </c>
      <c r="M1408" s="27">
        <v>35640</v>
      </c>
      <c r="N1408" s="27">
        <v>0</v>
      </c>
      <c r="O1408" s="27">
        <v>0</v>
      </c>
      <c r="P1408" s="27">
        <f t="shared" si="294"/>
        <v>35640</v>
      </c>
      <c r="Q1408" s="27">
        <v>0</v>
      </c>
      <c r="R1408" s="27">
        <v>0</v>
      </c>
      <c r="S1408" s="27">
        <v>0</v>
      </c>
      <c r="T1408" s="27">
        <f t="shared" si="295"/>
        <v>0</v>
      </c>
      <c r="U1408" s="27">
        <v>0</v>
      </c>
      <c r="V1408" s="27">
        <f t="shared" si="296"/>
        <v>198957</v>
      </c>
      <c r="W1408" s="28" t="s">
        <v>3258</v>
      </c>
      <c r="X1408" s="27">
        <v>174749.19</v>
      </c>
      <c r="Y1408" s="27">
        <f t="shared" si="300"/>
        <v>387633.18000000005</v>
      </c>
      <c r="Z1408" s="4" t="str" cm="1">
        <f t="array" ref="Z1408">_xlfn.IFS(YEARFRAC(F1408,G1408)&lt;1,"&lt;1 Year",YEARFRAC(F1408,G1408)&lt;=5,"1-5 Years",YEARFRAC(F1408,G1408)&gt;5,"&gt;5 Years")</f>
        <v>&gt;5 Years</v>
      </c>
      <c r="AA1408" s="24">
        <f>L1408*(_xlfn.XLOOKUP(K1408,'FX rates'!$A$2:$A$38,'FX rates'!$B$2:$B$38))</f>
        <v>163317</v>
      </c>
      <c r="AB1408" s="24">
        <f>V1408*(_xlfn.XLOOKUP(K1408,'FX rates'!$A$2:$A$38,'FX rates'!$B$2:$B$38))</f>
        <v>198957</v>
      </c>
      <c r="AC1408" s="24">
        <f>X1408*(_xlfn.XLOOKUP(W1408,'FX rates'!$A$2:$A$38,'FX rates'!$B$2:$B$38))</f>
        <v>174749.19</v>
      </c>
      <c r="AD1408" s="24">
        <f>Y1408*(_xlfn.XLOOKUP(W1408,'FX rates'!$A$2:$A$38,'FX rates'!$B$2:$B$38))</f>
        <v>387633.18000000005</v>
      </c>
      <c r="AE1408" s="30">
        <f t="shared" si="301"/>
        <v>7.0000000000000021E-2</v>
      </c>
      <c r="AF1408" s="31">
        <f t="shared" si="302"/>
        <v>11432.190000000002</v>
      </c>
      <c r="AG1408" s="23">
        <f t="shared" si="303"/>
        <v>35640</v>
      </c>
      <c r="AH1408" s="35">
        <f t="shared" si="297"/>
        <v>1</v>
      </c>
      <c r="AI1408" s="23">
        <f>U1408*(_xlfn.XLOOKUP(K1408,'FX rates'!$A$2:$A$38,'FX rates'!$B$2:$B$38))</f>
        <v>0</v>
      </c>
      <c r="AJ1408" s="23">
        <f>Q1408*(_xlfn.XLOOKUP(K1408,'FX rates'!$A$2:$A$38,'FX rates'!$B$2:$B$38))</f>
        <v>0</v>
      </c>
      <c r="AK1408" s="23">
        <f>R1408*(_xlfn.XLOOKUP(K1408,'FX rates'!$A$2:$A$38,'FX rates'!$B$2:$B$38))</f>
        <v>0</v>
      </c>
      <c r="AM1408" s="4"/>
      <c r="AN1408" s="4"/>
      <c r="AO1408" s="4"/>
      <c r="AP1408" s="32">
        <f t="shared" si="298"/>
        <v>0.21822590422307536</v>
      </c>
      <c r="AQ1408" s="32">
        <f t="shared" si="299"/>
        <v>0</v>
      </c>
      <c r="AR1408" s="24">
        <f t="shared" si="304"/>
        <v>212883.99000000002</v>
      </c>
      <c r="AS1408" s="24" t="str">
        <f t="shared" si="305"/>
        <v>0</v>
      </c>
      <c r="AT1408" s="24">
        <f t="shared" si="306"/>
        <v>348869.86200000008</v>
      </c>
      <c r="AU1408" s="24">
        <f t="shared" si="307"/>
        <v>38763.31799999997</v>
      </c>
    </row>
    <row r="1409" spans="1:47" x14ac:dyDescent="0.25">
      <c r="A1409" s="28" t="s">
        <v>14469</v>
      </c>
      <c r="B1409" s="28" t="s">
        <v>3259</v>
      </c>
      <c r="C1409" s="28" t="s">
        <v>3260</v>
      </c>
      <c r="D1409" s="28" t="s">
        <v>3261</v>
      </c>
      <c r="E1409" s="28" t="s">
        <v>3262</v>
      </c>
      <c r="F1409" s="29">
        <v>42523</v>
      </c>
      <c r="G1409" s="29">
        <v>44896</v>
      </c>
      <c r="H1409" s="28" t="s">
        <v>3263</v>
      </c>
      <c r="I1409" s="28" t="s">
        <v>16049</v>
      </c>
      <c r="J1409" s="28" t="s">
        <v>16032</v>
      </c>
      <c r="K1409" s="28" t="s">
        <v>3264</v>
      </c>
      <c r="L1409" s="27">
        <v>184563.5</v>
      </c>
      <c r="M1409" s="27">
        <v>21527.000000000004</v>
      </c>
      <c r="N1409" s="27">
        <v>0</v>
      </c>
      <c r="O1409" s="27">
        <v>0</v>
      </c>
      <c r="P1409" s="27">
        <f t="shared" si="294"/>
        <v>21527.000000000004</v>
      </c>
      <c r="Q1409" s="27">
        <v>0</v>
      </c>
      <c r="R1409" s="27">
        <v>0</v>
      </c>
      <c r="S1409" s="27">
        <v>0</v>
      </c>
      <c r="T1409" s="27">
        <f t="shared" si="295"/>
        <v>0</v>
      </c>
      <c r="U1409" s="27">
        <v>0</v>
      </c>
      <c r="V1409" s="27">
        <f t="shared" si="296"/>
        <v>206090.5</v>
      </c>
      <c r="W1409" s="28" t="s">
        <v>3265</v>
      </c>
      <c r="X1409" s="27">
        <v>201174.21500000003</v>
      </c>
      <c r="Y1409" s="27">
        <f t="shared" si="300"/>
        <v>425812.86000000004</v>
      </c>
      <c r="Z1409" s="4" t="str" cm="1">
        <f t="array" ref="Z1409">_xlfn.IFS(YEARFRAC(F1409,G1409)&lt;1,"&lt;1 Year",YEARFRAC(F1409,G1409)&lt;=5,"1-5 Years",YEARFRAC(F1409,G1409)&gt;5,"&gt;5 Years")</f>
        <v>&gt;5 Years</v>
      </c>
      <c r="AA1409" s="24">
        <f>L1409*(_xlfn.XLOOKUP(K1409,'FX rates'!$A$2:$A$38,'FX rates'!$B$2:$B$38))</f>
        <v>137996.56061908856</v>
      </c>
      <c r="AB1409" s="24">
        <f>V1409*(_xlfn.XLOOKUP(K1409,'FX rates'!$A$2:$A$38,'FX rates'!$B$2:$B$38))</f>
        <v>154092.11559310628</v>
      </c>
      <c r="AC1409" s="24">
        <f>X1409*(_xlfn.XLOOKUP(W1409,'FX rates'!$A$2:$A$38,'FX rates'!$B$2:$B$38))</f>
        <v>150416.25107480655</v>
      </c>
      <c r="AD1409" s="24">
        <f>Y1409*(_xlfn.XLOOKUP(W1409,'FX rates'!$A$2:$A$38,'FX rates'!$B$2:$B$38))</f>
        <v>318376.6570712924</v>
      </c>
      <c r="AE1409" s="30">
        <f t="shared" si="301"/>
        <v>9.0000000000000177E-2</v>
      </c>
      <c r="AF1409" s="31">
        <f t="shared" si="302"/>
        <v>16610.715000000026</v>
      </c>
      <c r="AG1409" s="23">
        <f t="shared" si="303"/>
        <v>16095.554974017723</v>
      </c>
      <c r="AH1409" s="35">
        <f t="shared" si="297"/>
        <v>0.7476915024860743</v>
      </c>
      <c r="AI1409" s="23">
        <f>U1409*(_xlfn.XLOOKUP(K1409,'FX rates'!$A$2:$A$38,'FX rates'!$B$2:$B$38))</f>
        <v>0</v>
      </c>
      <c r="AJ1409" s="23">
        <f>Q1409*(_xlfn.XLOOKUP(K1409,'FX rates'!$A$2:$A$38,'FX rates'!$B$2:$B$38))</f>
        <v>0</v>
      </c>
      <c r="AK1409" s="23">
        <f>R1409*(_xlfn.XLOOKUP(K1409,'FX rates'!$A$2:$A$38,'FX rates'!$B$2:$B$38))</f>
        <v>0</v>
      </c>
      <c r="AM1409" s="4"/>
      <c r="AN1409" s="4"/>
      <c r="AO1409" s="4"/>
      <c r="AP1409" s="32">
        <f t="shared" si="298"/>
        <v>0.11663736329230863</v>
      </c>
      <c r="AQ1409" s="32">
        <f t="shared" si="299"/>
        <v>0</v>
      </c>
      <c r="AR1409" s="24">
        <f t="shared" si="304"/>
        <v>224638.64500000002</v>
      </c>
      <c r="AS1409" s="24" t="str">
        <f t="shared" si="305"/>
        <v>0</v>
      </c>
      <c r="AT1409" s="24">
        <f t="shared" si="306"/>
        <v>286538.99136416317</v>
      </c>
      <c r="AU1409" s="24">
        <f t="shared" si="307"/>
        <v>31837.665707129228</v>
      </c>
    </row>
    <row r="1410" spans="1:47" x14ac:dyDescent="0.25">
      <c r="A1410" s="28" t="s">
        <v>14470</v>
      </c>
      <c r="B1410" s="28" t="s">
        <v>9261</v>
      </c>
      <c r="C1410" s="28" t="s">
        <v>9262</v>
      </c>
      <c r="D1410" s="28" t="s">
        <v>9263</v>
      </c>
      <c r="E1410" s="28" t="s">
        <v>9264</v>
      </c>
      <c r="F1410" s="29">
        <v>42523</v>
      </c>
      <c r="G1410" s="29">
        <v>44896</v>
      </c>
      <c r="H1410" s="28" t="s">
        <v>9265</v>
      </c>
      <c r="I1410" s="28" t="s">
        <v>16041</v>
      </c>
      <c r="J1410" s="28" t="s">
        <v>16057</v>
      </c>
      <c r="K1410" s="28" t="s">
        <v>9266</v>
      </c>
      <c r="L1410" s="27">
        <v>121512.60000000003</v>
      </c>
      <c r="M1410" s="27">
        <v>22011.000000000004</v>
      </c>
      <c r="N1410" s="27">
        <v>0</v>
      </c>
      <c r="O1410" s="27">
        <v>0</v>
      </c>
      <c r="P1410" s="27">
        <f t="shared" ref="P1410:P1473" si="308">M1410+N1410+O1410</f>
        <v>22011.000000000004</v>
      </c>
      <c r="Q1410" s="27">
        <v>0</v>
      </c>
      <c r="R1410" s="27">
        <v>19921</v>
      </c>
      <c r="S1410" s="27">
        <v>0</v>
      </c>
      <c r="T1410" s="27">
        <f t="shared" ref="T1410:T1473" si="309">+Q1410+R1410+S1410</f>
        <v>19921</v>
      </c>
      <c r="U1410" s="27">
        <v>0</v>
      </c>
      <c r="V1410" s="27">
        <f t="shared" ref="V1410:V1473" si="310">L1410+P1410+T1410+U1410</f>
        <v>163444.60000000003</v>
      </c>
      <c r="W1410" s="28" t="s">
        <v>9267</v>
      </c>
      <c r="X1410" s="27">
        <v>127588.23000000004</v>
      </c>
      <c r="Y1410" s="27">
        <f t="shared" si="300"/>
        <v>278288.01000000013</v>
      </c>
      <c r="Z1410" s="4" t="str" cm="1">
        <f t="array" ref="Z1410">_xlfn.IFS(YEARFRAC(F1410,G1410)&lt;1,"&lt;1 Year",YEARFRAC(F1410,G1410)&lt;=5,"1-5 Years",YEARFRAC(F1410,G1410)&gt;5,"&gt;5 Years")</f>
        <v>&gt;5 Years</v>
      </c>
      <c r="AA1410" s="24">
        <f>L1410*(_xlfn.XLOOKUP(K1410,'FX rates'!$A$2:$A$38,'FX rates'!$B$2:$B$38))</f>
        <v>121512.60000000003</v>
      </c>
      <c r="AB1410" s="24">
        <f>V1410*(_xlfn.XLOOKUP(K1410,'FX rates'!$A$2:$A$38,'FX rates'!$B$2:$B$38))</f>
        <v>163444.60000000003</v>
      </c>
      <c r="AC1410" s="24">
        <f>X1410*(_xlfn.XLOOKUP(W1410,'FX rates'!$A$2:$A$38,'FX rates'!$B$2:$B$38))</f>
        <v>127588.23000000004</v>
      </c>
      <c r="AD1410" s="24">
        <f>Y1410*(_xlfn.XLOOKUP(W1410,'FX rates'!$A$2:$A$38,'FX rates'!$B$2:$B$38))</f>
        <v>278288.01000000013</v>
      </c>
      <c r="AE1410" s="30">
        <f t="shared" si="301"/>
        <v>5.0000000000000024E-2</v>
      </c>
      <c r="AF1410" s="31">
        <f t="shared" si="302"/>
        <v>6075.6300000000047</v>
      </c>
      <c r="AG1410" s="23">
        <f t="shared" si="303"/>
        <v>41932</v>
      </c>
      <c r="AH1410" s="35">
        <f t="shared" ref="AH1410:AH1473" si="311">AC1410/X1410</f>
        <v>1</v>
      </c>
      <c r="AI1410" s="23">
        <f>U1410*(_xlfn.XLOOKUP(K1410,'FX rates'!$A$2:$A$38,'FX rates'!$B$2:$B$38))</f>
        <v>0</v>
      </c>
      <c r="AJ1410" s="23">
        <f>Q1410*(_xlfn.XLOOKUP(K1410,'FX rates'!$A$2:$A$38,'FX rates'!$B$2:$B$38))</f>
        <v>0</v>
      </c>
      <c r="AK1410" s="23">
        <f>R1410*(_xlfn.XLOOKUP(K1410,'FX rates'!$A$2:$A$38,'FX rates'!$B$2:$B$38))</f>
        <v>19921</v>
      </c>
      <c r="AM1410" s="4"/>
      <c r="AN1410" s="4"/>
      <c r="AO1410" s="4"/>
      <c r="AP1410" s="32">
        <f t="shared" ref="AP1410:AP1473" si="312">M1410/L1410</f>
        <v>0.18114170876106672</v>
      </c>
      <c r="AQ1410" s="32">
        <f t="shared" ref="AQ1410:AQ1473" si="313">O1410/L1410</f>
        <v>0</v>
      </c>
      <c r="AR1410" s="24">
        <f t="shared" si="304"/>
        <v>150699.78000000006</v>
      </c>
      <c r="AS1410" s="24" t="str">
        <f t="shared" si="305"/>
        <v>0</v>
      </c>
      <c r="AT1410" s="24">
        <f t="shared" si="306"/>
        <v>250459.20900000012</v>
      </c>
      <c r="AU1410" s="24">
        <f t="shared" si="307"/>
        <v>27828.801000000007</v>
      </c>
    </row>
    <row r="1411" spans="1:47" x14ac:dyDescent="0.25">
      <c r="A1411" s="28" t="s">
        <v>14471</v>
      </c>
      <c r="B1411" s="28" t="s">
        <v>3273</v>
      </c>
      <c r="C1411" s="28" t="s">
        <v>3274</v>
      </c>
      <c r="D1411" s="28" t="s">
        <v>3275</v>
      </c>
      <c r="E1411" s="28" t="s">
        <v>3276</v>
      </c>
      <c r="F1411" s="29">
        <v>42523</v>
      </c>
      <c r="G1411" s="29">
        <v>44896</v>
      </c>
      <c r="H1411" s="28" t="s">
        <v>3277</v>
      </c>
      <c r="I1411" s="28" t="s">
        <v>16043</v>
      </c>
      <c r="J1411" s="28" t="s">
        <v>16051</v>
      </c>
      <c r="K1411" s="28" t="s">
        <v>3279</v>
      </c>
      <c r="L1411" s="27">
        <v>242000.00000000006</v>
      </c>
      <c r="M1411" s="27">
        <v>165165.00000000003</v>
      </c>
      <c r="N1411" s="27">
        <v>0</v>
      </c>
      <c r="O1411" s="27">
        <v>0</v>
      </c>
      <c r="P1411" s="27">
        <f t="shared" si="308"/>
        <v>165165.00000000003</v>
      </c>
      <c r="Q1411" s="27">
        <v>0</v>
      </c>
      <c r="R1411" s="27">
        <v>0</v>
      </c>
      <c r="S1411" s="27">
        <v>0</v>
      </c>
      <c r="T1411" s="27">
        <f t="shared" si="309"/>
        <v>0</v>
      </c>
      <c r="U1411" s="27">
        <v>0</v>
      </c>
      <c r="V1411" s="27">
        <f t="shared" si="310"/>
        <v>407165.00000000012</v>
      </c>
      <c r="W1411" s="28" t="s">
        <v>3280</v>
      </c>
      <c r="X1411" s="27">
        <v>249260.00000000006</v>
      </c>
      <c r="Y1411" s="27">
        <f t="shared" ref="Y1411:Y1474" si="314">X1411+AR1411+AS1411</f>
        <v>668639.95000000019</v>
      </c>
      <c r="Z1411" s="4" t="str" cm="1">
        <f t="array" ref="Z1411">_xlfn.IFS(YEARFRAC(F1411,G1411)&lt;1,"&lt;1 Year",YEARFRAC(F1411,G1411)&lt;=5,"1-5 Years",YEARFRAC(F1411,G1411)&gt;5,"&gt;5 Years")</f>
        <v>&gt;5 Years</v>
      </c>
      <c r="AA1411" s="24">
        <f>L1411*(_xlfn.XLOOKUP(K1411,'FX rates'!$A$2:$A$38,'FX rates'!$B$2:$B$38))</f>
        <v>246160.1057878141</v>
      </c>
      <c r="AB1411" s="24">
        <f>V1411*(_xlfn.XLOOKUP(K1411,'FX rates'!$A$2:$A$38,'FX rates'!$B$2:$B$38))</f>
        <v>414164.37798799726</v>
      </c>
      <c r="AC1411" s="24">
        <f>X1411*(_xlfn.XLOOKUP(W1411,'FX rates'!$A$2:$A$38,'FX rates'!$B$2:$B$38))</f>
        <v>253544.90896144853</v>
      </c>
      <c r="AD1411" s="24">
        <f>Y1411*(_xlfn.XLOOKUP(W1411,'FX rates'!$A$2:$A$38,'FX rates'!$B$2:$B$38))</f>
        <v>680134.21828908578</v>
      </c>
      <c r="AE1411" s="30">
        <f t="shared" ref="AE1411:AE1474" si="315">(AC1411-AA1411)/AA1411</f>
        <v>3.0000000000000016E-2</v>
      </c>
      <c r="AF1411" s="31">
        <f t="shared" ref="AF1411:AF1474" si="316">X1411-L1411</f>
        <v>7260</v>
      </c>
      <c r="AG1411" s="23">
        <f t="shared" ref="AG1411:AG1474" si="317">AB1411-AA1411</f>
        <v>168004.27220018316</v>
      </c>
      <c r="AH1411" s="35">
        <f t="shared" si="311"/>
        <v>1.0171905197843556</v>
      </c>
      <c r="AI1411" s="23">
        <f>U1411*(_xlfn.XLOOKUP(K1411,'FX rates'!$A$2:$A$38,'FX rates'!$B$2:$B$38))</f>
        <v>0</v>
      </c>
      <c r="AJ1411" s="23">
        <f>Q1411*(_xlfn.XLOOKUP(K1411,'FX rates'!$A$2:$A$38,'FX rates'!$B$2:$B$38))</f>
        <v>0</v>
      </c>
      <c r="AK1411" s="23">
        <f>R1411*(_xlfn.XLOOKUP(K1411,'FX rates'!$A$2:$A$38,'FX rates'!$B$2:$B$38))</f>
        <v>0</v>
      </c>
      <c r="AM1411" s="4"/>
      <c r="AN1411" s="4"/>
      <c r="AO1411" s="4"/>
      <c r="AP1411" s="32">
        <f t="shared" si="312"/>
        <v>0.6825</v>
      </c>
      <c r="AQ1411" s="32">
        <f t="shared" si="313"/>
        <v>0</v>
      </c>
      <c r="AR1411" s="24">
        <f t="shared" ref="AR1411:AR1474" si="318">X1411*(1+AP1411)</f>
        <v>419379.95000000013</v>
      </c>
      <c r="AS1411" s="24" t="str">
        <f t="shared" ref="AS1411:AS1474" si="319">IF(AQ1411&gt;0,X1411*(1+AQ1411),"0")</f>
        <v>0</v>
      </c>
      <c r="AT1411" s="24">
        <f t="shared" ref="AT1411:AT1474" si="320">AD1411*(0.9)</f>
        <v>612120.79646017717</v>
      </c>
      <c r="AU1411" s="24">
        <f t="shared" ref="AU1411:AU1474" si="321">AD1411-AT1411</f>
        <v>68013.421828908613</v>
      </c>
    </row>
    <row r="1412" spans="1:47" x14ac:dyDescent="0.25">
      <c r="A1412" s="28" t="s">
        <v>14472</v>
      </c>
      <c r="B1412" s="28" t="s">
        <v>3281</v>
      </c>
      <c r="C1412" s="28" t="s">
        <v>3282</v>
      </c>
      <c r="D1412" s="28" t="s">
        <v>3283</v>
      </c>
      <c r="E1412" s="28" t="s">
        <v>3284</v>
      </c>
      <c r="F1412" s="29">
        <v>42523</v>
      </c>
      <c r="G1412" s="29">
        <v>44896</v>
      </c>
      <c r="H1412" s="28" t="s">
        <v>3285</v>
      </c>
      <c r="I1412" s="28" t="s">
        <v>16033</v>
      </c>
      <c r="J1412" s="28" t="s">
        <v>16045</v>
      </c>
      <c r="K1412" s="28" t="s">
        <v>3286</v>
      </c>
      <c r="L1412" s="27">
        <v>114444.00000000001</v>
      </c>
      <c r="M1412" s="27">
        <v>68068</v>
      </c>
      <c r="N1412" s="27">
        <v>0</v>
      </c>
      <c r="O1412" s="27">
        <v>0</v>
      </c>
      <c r="P1412" s="27">
        <f t="shared" si="308"/>
        <v>68068</v>
      </c>
      <c r="Q1412" s="27">
        <v>0</v>
      </c>
      <c r="R1412" s="27">
        <v>0</v>
      </c>
      <c r="S1412" s="27">
        <v>0</v>
      </c>
      <c r="T1412" s="27">
        <f t="shared" si="309"/>
        <v>0</v>
      </c>
      <c r="U1412" s="27">
        <v>0</v>
      </c>
      <c r="V1412" s="27">
        <f t="shared" si="310"/>
        <v>182512</v>
      </c>
      <c r="W1412" s="28" t="s">
        <v>3287</v>
      </c>
      <c r="X1412" s="27">
        <v>129321.72</v>
      </c>
      <c r="Y1412" s="27">
        <f t="shared" si="314"/>
        <v>335560.28</v>
      </c>
      <c r="Z1412" s="4" t="str" cm="1">
        <f t="array" ref="Z1412">_xlfn.IFS(YEARFRAC(F1412,G1412)&lt;1,"&lt;1 Year",YEARFRAC(F1412,G1412)&lt;=5,"1-5 Years",YEARFRAC(F1412,G1412)&gt;5,"&gt;5 Years")</f>
        <v>&gt;5 Years</v>
      </c>
      <c r="AA1412" s="24">
        <f>L1412*(_xlfn.XLOOKUP(K1412,'FX rates'!$A$2:$A$38,'FX rates'!$B$2:$B$38))</f>
        <v>114444.00000000001</v>
      </c>
      <c r="AB1412" s="24">
        <f>V1412*(_xlfn.XLOOKUP(K1412,'FX rates'!$A$2:$A$38,'FX rates'!$B$2:$B$38))</f>
        <v>182512</v>
      </c>
      <c r="AC1412" s="24">
        <f>X1412*(_xlfn.XLOOKUP(W1412,'FX rates'!$A$2:$A$38,'FX rates'!$B$2:$B$38))</f>
        <v>129321.72</v>
      </c>
      <c r="AD1412" s="24">
        <f>Y1412*(_xlfn.XLOOKUP(W1412,'FX rates'!$A$2:$A$38,'FX rates'!$B$2:$B$38))</f>
        <v>335560.28</v>
      </c>
      <c r="AE1412" s="30">
        <f t="shared" si="315"/>
        <v>0.12999999999999987</v>
      </c>
      <c r="AF1412" s="31">
        <f t="shared" si="316"/>
        <v>14877.719999999987</v>
      </c>
      <c r="AG1412" s="23">
        <f t="shared" si="317"/>
        <v>68067.999999999985</v>
      </c>
      <c r="AH1412" s="35">
        <f t="shared" si="311"/>
        <v>1</v>
      </c>
      <c r="AI1412" s="23">
        <f>U1412*(_xlfn.XLOOKUP(K1412,'FX rates'!$A$2:$A$38,'FX rates'!$B$2:$B$38))</f>
        <v>0</v>
      </c>
      <c r="AJ1412" s="23">
        <f>Q1412*(_xlfn.XLOOKUP(K1412,'FX rates'!$A$2:$A$38,'FX rates'!$B$2:$B$38))</f>
        <v>0</v>
      </c>
      <c r="AK1412" s="23">
        <f>R1412*(_xlfn.XLOOKUP(K1412,'FX rates'!$A$2:$A$38,'FX rates'!$B$2:$B$38))</f>
        <v>0</v>
      </c>
      <c r="AM1412" s="4"/>
      <c r="AN1412" s="4"/>
      <c r="AO1412" s="4"/>
      <c r="AP1412" s="32">
        <f t="shared" si="312"/>
        <v>0.59477124183006524</v>
      </c>
      <c r="AQ1412" s="32">
        <f t="shared" si="313"/>
        <v>0</v>
      </c>
      <c r="AR1412" s="24">
        <f t="shared" si="318"/>
        <v>206238.56</v>
      </c>
      <c r="AS1412" s="24" t="str">
        <f t="shared" si="319"/>
        <v>0</v>
      </c>
      <c r="AT1412" s="24">
        <f t="shared" si="320"/>
        <v>302004.25200000004</v>
      </c>
      <c r="AU1412" s="24">
        <f t="shared" si="321"/>
        <v>33556.027999999991</v>
      </c>
    </row>
    <row r="1413" spans="1:47" x14ac:dyDescent="0.25">
      <c r="A1413" s="28" t="s">
        <v>14473</v>
      </c>
      <c r="B1413" s="28" t="s">
        <v>3288</v>
      </c>
      <c r="C1413" s="28" t="s">
        <v>3289</v>
      </c>
      <c r="D1413" s="28" t="s">
        <v>3290</v>
      </c>
      <c r="E1413" s="28" t="s">
        <v>3291</v>
      </c>
      <c r="F1413" s="29">
        <v>42541</v>
      </c>
      <c r="G1413" s="29">
        <v>44896</v>
      </c>
      <c r="H1413" s="28" t="s">
        <v>3292</v>
      </c>
      <c r="I1413" s="28" t="s">
        <v>16054</v>
      </c>
      <c r="J1413" s="28" t="s">
        <v>16052</v>
      </c>
      <c r="K1413" s="28" t="s">
        <v>3293</v>
      </c>
      <c r="L1413" s="27">
        <v>100122.00000000003</v>
      </c>
      <c r="M1413" s="27">
        <v>36223</v>
      </c>
      <c r="N1413" s="27">
        <v>0</v>
      </c>
      <c r="O1413" s="27">
        <v>0</v>
      </c>
      <c r="P1413" s="27">
        <f t="shared" si="308"/>
        <v>36223</v>
      </c>
      <c r="Q1413" s="27">
        <v>0</v>
      </c>
      <c r="R1413" s="27">
        <v>9660</v>
      </c>
      <c r="S1413" s="27">
        <v>0</v>
      </c>
      <c r="T1413" s="27">
        <f t="shared" si="309"/>
        <v>9660</v>
      </c>
      <c r="U1413" s="27">
        <v>0</v>
      </c>
      <c r="V1413" s="27">
        <f t="shared" si="310"/>
        <v>146005.00000000003</v>
      </c>
      <c r="W1413" s="28" t="s">
        <v>3294</v>
      </c>
      <c r="X1413" s="27">
        <v>112136.64000000004</v>
      </c>
      <c r="Y1413" s="27">
        <f t="shared" si="314"/>
        <v>264843.0400000001</v>
      </c>
      <c r="Z1413" s="4" t="str" cm="1">
        <f t="array" ref="Z1413">_xlfn.IFS(YEARFRAC(F1413,G1413)&lt;1,"&lt;1 Year",YEARFRAC(F1413,G1413)&lt;=5,"1-5 Years",YEARFRAC(F1413,G1413)&gt;5,"&gt;5 Years")</f>
        <v>&gt;5 Years</v>
      </c>
      <c r="AA1413" s="24">
        <f>L1413*(_xlfn.XLOOKUP(K1413,'FX rates'!$A$2:$A$38,'FX rates'!$B$2:$B$38))</f>
        <v>100122.00000000003</v>
      </c>
      <c r="AB1413" s="24">
        <f>V1413*(_xlfn.XLOOKUP(K1413,'FX rates'!$A$2:$A$38,'FX rates'!$B$2:$B$38))</f>
        <v>146005.00000000003</v>
      </c>
      <c r="AC1413" s="24">
        <f>X1413*(_xlfn.XLOOKUP(W1413,'FX rates'!$A$2:$A$38,'FX rates'!$B$2:$B$38))</f>
        <v>112136.64000000004</v>
      </c>
      <c r="AD1413" s="24">
        <f>Y1413*(_xlfn.XLOOKUP(W1413,'FX rates'!$A$2:$A$38,'FX rates'!$B$2:$B$38))</f>
        <v>264843.0400000001</v>
      </c>
      <c r="AE1413" s="30">
        <f t="shared" si="315"/>
        <v>0.12000000000000011</v>
      </c>
      <c r="AF1413" s="31">
        <f t="shared" si="316"/>
        <v>12014.640000000014</v>
      </c>
      <c r="AG1413" s="23">
        <f t="shared" si="317"/>
        <v>45883</v>
      </c>
      <c r="AH1413" s="35">
        <f t="shared" si="311"/>
        <v>1</v>
      </c>
      <c r="AI1413" s="23">
        <f>U1413*(_xlfn.XLOOKUP(K1413,'FX rates'!$A$2:$A$38,'FX rates'!$B$2:$B$38))</f>
        <v>0</v>
      </c>
      <c r="AJ1413" s="23">
        <f>Q1413*(_xlfn.XLOOKUP(K1413,'FX rates'!$A$2:$A$38,'FX rates'!$B$2:$B$38))</f>
        <v>0</v>
      </c>
      <c r="AK1413" s="23">
        <f>R1413*(_xlfn.XLOOKUP(K1413,'FX rates'!$A$2:$A$38,'FX rates'!$B$2:$B$38))</f>
        <v>9660</v>
      </c>
      <c r="AM1413" s="4"/>
      <c r="AN1413" s="4"/>
      <c r="AO1413" s="4"/>
      <c r="AP1413" s="32">
        <f t="shared" si="312"/>
        <v>0.36178861788617878</v>
      </c>
      <c r="AQ1413" s="32">
        <f t="shared" si="313"/>
        <v>0</v>
      </c>
      <c r="AR1413" s="24">
        <f t="shared" si="318"/>
        <v>152706.40000000005</v>
      </c>
      <c r="AS1413" s="24" t="str">
        <f t="shared" si="319"/>
        <v>0</v>
      </c>
      <c r="AT1413" s="24">
        <f t="shared" si="320"/>
        <v>238358.73600000009</v>
      </c>
      <c r="AU1413" s="24">
        <f t="shared" si="321"/>
        <v>26484.304000000004</v>
      </c>
    </row>
    <row r="1414" spans="1:47" x14ac:dyDescent="0.25">
      <c r="A1414" s="28" t="s">
        <v>14051</v>
      </c>
      <c r="B1414" s="28" t="s">
        <v>332</v>
      </c>
      <c r="C1414" s="28" t="s">
        <v>333</v>
      </c>
      <c r="D1414" s="28" t="s">
        <v>334</v>
      </c>
      <c r="E1414" s="28" t="s">
        <v>335</v>
      </c>
      <c r="F1414" s="29">
        <v>39741</v>
      </c>
      <c r="G1414" s="29">
        <v>44896</v>
      </c>
      <c r="H1414" s="28" t="s">
        <v>336</v>
      </c>
      <c r="I1414" s="28" t="s">
        <v>16048</v>
      </c>
      <c r="J1414" s="28" t="s">
        <v>16055</v>
      </c>
      <c r="K1414" s="28" t="s">
        <v>337</v>
      </c>
      <c r="L1414" s="27">
        <v>140415.00000000003</v>
      </c>
      <c r="M1414" s="4">
        <v>0</v>
      </c>
      <c r="N1414" s="27">
        <v>84704.4</v>
      </c>
      <c r="O1414" s="27">
        <v>0</v>
      </c>
      <c r="P1414" s="27">
        <f t="shared" si="308"/>
        <v>84704.4</v>
      </c>
      <c r="Q1414" s="27">
        <v>0</v>
      </c>
      <c r="R1414" s="27">
        <v>0</v>
      </c>
      <c r="S1414" s="27">
        <v>0</v>
      </c>
      <c r="T1414" s="27">
        <f t="shared" si="309"/>
        <v>0</v>
      </c>
      <c r="U1414" s="27">
        <v>0</v>
      </c>
      <c r="V1414" s="27">
        <f t="shared" si="310"/>
        <v>225119.40000000002</v>
      </c>
      <c r="W1414" s="28" t="s">
        <v>338</v>
      </c>
      <c r="X1414" s="27">
        <v>154456.50000000006</v>
      </c>
      <c r="Y1414" s="27">
        <f t="shared" si="314"/>
        <v>308913.00000000012</v>
      </c>
      <c r="Z1414" s="4" t="str" cm="1">
        <f t="array" ref="Z1414">_xlfn.IFS(YEARFRAC(F1414,G1414)&lt;1,"&lt;1 Year",YEARFRAC(F1414,G1414)&lt;=5,"1-5 Years",YEARFRAC(F1414,G1414)&gt;5,"&gt;5 Years")</f>
        <v>&gt;5 Years</v>
      </c>
      <c r="AA1414" s="24">
        <f>L1414*(_xlfn.XLOOKUP(K1414,'FX rates'!$A$2:$A$38,'FX rates'!$B$2:$B$38))</f>
        <v>140415.00000000003</v>
      </c>
      <c r="AB1414" s="24">
        <f>V1414*(_xlfn.XLOOKUP(K1414,'FX rates'!$A$2:$A$38,'FX rates'!$B$2:$B$38))</f>
        <v>225119.40000000002</v>
      </c>
      <c r="AC1414" s="24">
        <f>X1414*(_xlfn.XLOOKUP(W1414,'FX rates'!$A$2:$A$38,'FX rates'!$B$2:$B$38))</f>
        <v>154456.50000000006</v>
      </c>
      <c r="AD1414" s="24">
        <f>Y1414*(_xlfn.XLOOKUP(W1414,'FX rates'!$A$2:$A$38,'FX rates'!$B$2:$B$38))</f>
        <v>308913.00000000012</v>
      </c>
      <c r="AE1414" s="30">
        <f t="shared" si="315"/>
        <v>0.10000000000000019</v>
      </c>
      <c r="AF1414" s="31">
        <f t="shared" si="316"/>
        <v>14041.500000000029</v>
      </c>
      <c r="AG1414" s="23">
        <f t="shared" si="317"/>
        <v>84704.4</v>
      </c>
      <c r="AH1414" s="35">
        <f t="shared" si="311"/>
        <v>1</v>
      </c>
      <c r="AI1414" s="23">
        <f>U1414*(_xlfn.XLOOKUP(K1414,'FX rates'!$A$2:$A$38,'FX rates'!$B$2:$B$38))</f>
        <v>0</v>
      </c>
      <c r="AJ1414" s="23">
        <f>Q1414*(_xlfn.XLOOKUP(K1414,'FX rates'!$A$2:$A$38,'FX rates'!$B$2:$B$38))</f>
        <v>0</v>
      </c>
      <c r="AK1414" s="23">
        <f>R1414*(_xlfn.XLOOKUP(K1414,'FX rates'!$A$2:$A$38,'FX rates'!$B$2:$B$38))</f>
        <v>0</v>
      </c>
      <c r="AM1414" s="4"/>
      <c r="AN1414" s="4"/>
      <c r="AO1414" s="4"/>
      <c r="AP1414" s="32">
        <f t="shared" si="312"/>
        <v>0</v>
      </c>
      <c r="AQ1414" s="32">
        <f t="shared" si="313"/>
        <v>0</v>
      </c>
      <c r="AR1414" s="24">
        <f t="shared" si="318"/>
        <v>154456.50000000006</v>
      </c>
      <c r="AS1414" s="24" t="str">
        <f t="shared" si="319"/>
        <v>0</v>
      </c>
      <c r="AT1414" s="24">
        <f t="shared" si="320"/>
        <v>278021.70000000013</v>
      </c>
      <c r="AU1414" s="24">
        <f t="shared" si="321"/>
        <v>30891.299999999988</v>
      </c>
    </row>
    <row r="1415" spans="1:47" x14ac:dyDescent="0.25">
      <c r="A1415" s="28" t="s">
        <v>14474</v>
      </c>
      <c r="B1415" s="28" t="s">
        <v>6478</v>
      </c>
      <c r="C1415" s="28" t="s">
        <v>6479</v>
      </c>
      <c r="D1415" s="28" t="s">
        <v>6480</v>
      </c>
      <c r="E1415" s="28" t="s">
        <v>6481</v>
      </c>
      <c r="F1415" s="29">
        <v>42541</v>
      </c>
      <c r="G1415" s="29">
        <v>44896</v>
      </c>
      <c r="H1415" s="28" t="s">
        <v>6482</v>
      </c>
      <c r="I1415" s="28" t="s">
        <v>16051</v>
      </c>
      <c r="J1415" s="28" t="s">
        <v>16036</v>
      </c>
      <c r="K1415" s="28" t="s">
        <v>6483</v>
      </c>
      <c r="L1415" s="27">
        <v>118085</v>
      </c>
      <c r="M1415" s="27">
        <v>10565.500000000002</v>
      </c>
      <c r="N1415" s="27">
        <v>0</v>
      </c>
      <c r="O1415" s="27">
        <v>0</v>
      </c>
      <c r="P1415" s="27">
        <f t="shared" si="308"/>
        <v>10565.500000000002</v>
      </c>
      <c r="Q1415" s="27">
        <v>0</v>
      </c>
      <c r="R1415" s="27">
        <v>0</v>
      </c>
      <c r="S1415" s="27">
        <v>0</v>
      </c>
      <c r="T1415" s="27">
        <f t="shared" si="309"/>
        <v>0</v>
      </c>
      <c r="U1415" s="27">
        <v>0</v>
      </c>
      <c r="V1415" s="27">
        <f t="shared" si="310"/>
        <v>128650.5</v>
      </c>
      <c r="W1415" s="28" t="s">
        <v>6484</v>
      </c>
      <c r="X1415" s="27">
        <v>120446.7</v>
      </c>
      <c r="Y1415" s="27">
        <f t="shared" si="314"/>
        <v>251670.21000000002</v>
      </c>
      <c r="Z1415" s="4" t="str" cm="1">
        <f t="array" ref="Z1415">_xlfn.IFS(YEARFRAC(F1415,G1415)&lt;1,"&lt;1 Year",YEARFRAC(F1415,G1415)&lt;=5,"1-5 Years",YEARFRAC(F1415,G1415)&gt;5,"&gt;5 Years")</f>
        <v>&gt;5 Years</v>
      </c>
      <c r="AA1415" s="24">
        <f>L1415*(_xlfn.XLOOKUP(K1415,'FX rates'!$A$2:$A$38,'FX rates'!$B$2:$B$38))</f>
        <v>118085</v>
      </c>
      <c r="AB1415" s="24">
        <f>V1415*(_xlfn.XLOOKUP(K1415,'FX rates'!$A$2:$A$38,'FX rates'!$B$2:$B$38))</f>
        <v>128650.5</v>
      </c>
      <c r="AC1415" s="24">
        <f>X1415*(_xlfn.XLOOKUP(W1415,'FX rates'!$A$2:$A$38,'FX rates'!$B$2:$B$38))</f>
        <v>120446.7</v>
      </c>
      <c r="AD1415" s="24">
        <f>Y1415*(_xlfn.XLOOKUP(W1415,'FX rates'!$A$2:$A$38,'FX rates'!$B$2:$B$38))</f>
        <v>251670.21000000002</v>
      </c>
      <c r="AE1415" s="30">
        <f t="shared" si="315"/>
        <v>1.9999999999999976E-2</v>
      </c>
      <c r="AF1415" s="31">
        <f t="shared" si="316"/>
        <v>2361.6999999999971</v>
      </c>
      <c r="AG1415" s="23">
        <f t="shared" si="317"/>
        <v>10565.5</v>
      </c>
      <c r="AH1415" s="35">
        <f t="shared" si="311"/>
        <v>1</v>
      </c>
      <c r="AI1415" s="23">
        <f>U1415*(_xlfn.XLOOKUP(K1415,'FX rates'!$A$2:$A$38,'FX rates'!$B$2:$B$38))</f>
        <v>0</v>
      </c>
      <c r="AJ1415" s="23">
        <f>Q1415*(_xlfn.XLOOKUP(K1415,'FX rates'!$A$2:$A$38,'FX rates'!$B$2:$B$38))</f>
        <v>0</v>
      </c>
      <c r="AK1415" s="23">
        <f>R1415*(_xlfn.XLOOKUP(K1415,'FX rates'!$A$2:$A$38,'FX rates'!$B$2:$B$38))</f>
        <v>0</v>
      </c>
      <c r="AM1415" s="4"/>
      <c r="AN1415" s="4"/>
      <c r="AO1415" s="4"/>
      <c r="AP1415" s="32">
        <f t="shared" si="312"/>
        <v>8.947368421052633E-2</v>
      </c>
      <c r="AQ1415" s="32">
        <f t="shared" si="313"/>
        <v>0</v>
      </c>
      <c r="AR1415" s="24">
        <f t="shared" si="318"/>
        <v>131223.51</v>
      </c>
      <c r="AS1415" s="24" t="str">
        <f t="shared" si="319"/>
        <v>0</v>
      </c>
      <c r="AT1415" s="24">
        <f t="shared" si="320"/>
        <v>226503.18900000001</v>
      </c>
      <c r="AU1415" s="24">
        <f t="shared" si="321"/>
        <v>25167.021000000008</v>
      </c>
    </row>
    <row r="1416" spans="1:47" x14ac:dyDescent="0.25">
      <c r="A1416" s="28" t="s">
        <v>14475</v>
      </c>
      <c r="B1416" s="28" t="s">
        <v>3302</v>
      </c>
      <c r="C1416" s="28" t="s">
        <v>3303</v>
      </c>
      <c r="D1416" s="28" t="s">
        <v>3304</v>
      </c>
      <c r="E1416" s="28" t="s">
        <v>3305</v>
      </c>
      <c r="F1416" s="29">
        <v>42541</v>
      </c>
      <c r="G1416" s="29">
        <v>44896</v>
      </c>
      <c r="H1416" s="28" t="s">
        <v>3306</v>
      </c>
      <c r="I1416" s="28" t="s">
        <v>16049</v>
      </c>
      <c r="J1416" s="28" t="s">
        <v>16046</v>
      </c>
      <c r="K1416" s="28" t="s">
        <v>3307</v>
      </c>
      <c r="L1416" s="27">
        <v>4599100</v>
      </c>
      <c r="M1416" s="27">
        <v>881100.00000000012</v>
      </c>
      <c r="N1416" s="27">
        <v>0</v>
      </c>
      <c r="O1416" s="27">
        <v>0</v>
      </c>
      <c r="P1416" s="27">
        <f t="shared" si="308"/>
        <v>881100.00000000012</v>
      </c>
      <c r="Q1416" s="27">
        <v>0</v>
      </c>
      <c r="R1416" s="27">
        <v>0</v>
      </c>
      <c r="S1416" s="27">
        <v>0</v>
      </c>
      <c r="T1416" s="27">
        <f t="shared" si="309"/>
        <v>0</v>
      </c>
      <c r="U1416" s="27">
        <v>0</v>
      </c>
      <c r="V1416" s="27">
        <f t="shared" si="310"/>
        <v>5480200</v>
      </c>
      <c r="W1416" s="28" t="s">
        <v>3308</v>
      </c>
      <c r="X1416" s="27">
        <v>4829055</v>
      </c>
      <c r="Y1416" s="27">
        <f t="shared" si="314"/>
        <v>10583265</v>
      </c>
      <c r="Z1416" s="4" t="str" cm="1">
        <f t="array" ref="Z1416">_xlfn.IFS(YEARFRAC(F1416,G1416)&lt;1,"&lt;1 Year",YEARFRAC(F1416,G1416)&lt;=5,"1-5 Years",YEARFRAC(F1416,G1416)&gt;5,"&gt;5 Years")</f>
        <v>&gt;5 Years</v>
      </c>
      <c r="AA1416" s="24">
        <f>L1416*(_xlfn.XLOOKUP(K1416,'FX rates'!$A$2:$A$38,'FX rates'!$B$2:$B$38))</f>
        <v>68152.483977327458</v>
      </c>
      <c r="AB1416" s="24">
        <f>V1416*(_xlfn.XLOOKUP(K1416,'FX rates'!$A$2:$A$38,'FX rates'!$B$2:$B$38))</f>
        <v>81209.202385803728</v>
      </c>
      <c r="AC1416" s="24">
        <f>X1416*(_xlfn.XLOOKUP(W1416,'FX rates'!$A$2:$A$38,'FX rates'!$B$2:$B$38))</f>
        <v>71560.108176193826</v>
      </c>
      <c r="AD1416" s="24">
        <f>Y1416*(_xlfn.XLOOKUP(W1416,'FX rates'!$A$2:$A$38,'FX rates'!$B$2:$B$38))</f>
        <v>156829.77068128774</v>
      </c>
      <c r="AE1416" s="30">
        <f t="shared" si="315"/>
        <v>4.9999999999999926E-2</v>
      </c>
      <c r="AF1416" s="31">
        <f t="shared" si="316"/>
        <v>229955</v>
      </c>
      <c r="AG1416" s="23">
        <f t="shared" si="317"/>
        <v>13056.71840847627</v>
      </c>
      <c r="AH1416" s="35">
        <f t="shared" si="311"/>
        <v>1.4818656688771163E-2</v>
      </c>
      <c r="AI1416" s="23">
        <f>U1416*(_xlfn.XLOOKUP(K1416,'FX rates'!$A$2:$A$38,'FX rates'!$B$2:$B$38))</f>
        <v>0</v>
      </c>
      <c r="AJ1416" s="23">
        <f>Q1416*(_xlfn.XLOOKUP(K1416,'FX rates'!$A$2:$A$38,'FX rates'!$B$2:$B$38))</f>
        <v>0</v>
      </c>
      <c r="AK1416" s="23">
        <f>R1416*(_xlfn.XLOOKUP(K1416,'FX rates'!$A$2:$A$38,'FX rates'!$B$2:$B$38))</f>
        <v>0</v>
      </c>
      <c r="AM1416" s="4"/>
      <c r="AN1416" s="4"/>
      <c r="AO1416" s="4"/>
      <c r="AP1416" s="32">
        <f t="shared" si="312"/>
        <v>0.19158096149246595</v>
      </c>
      <c r="AQ1416" s="32">
        <f t="shared" si="313"/>
        <v>0</v>
      </c>
      <c r="AR1416" s="24">
        <f t="shared" si="318"/>
        <v>5754210</v>
      </c>
      <c r="AS1416" s="24" t="str">
        <f t="shared" si="319"/>
        <v>0</v>
      </c>
      <c r="AT1416" s="24">
        <f t="shared" si="320"/>
        <v>141146.79361315898</v>
      </c>
      <c r="AU1416" s="24">
        <f t="shared" si="321"/>
        <v>15682.977068128763</v>
      </c>
    </row>
    <row r="1417" spans="1:47" x14ac:dyDescent="0.25">
      <c r="A1417" s="28" t="s">
        <v>14476</v>
      </c>
      <c r="B1417" s="28" t="s">
        <v>3309</v>
      </c>
      <c r="C1417" s="28" t="s">
        <v>3310</v>
      </c>
      <c r="D1417" s="28" t="s">
        <v>3311</v>
      </c>
      <c r="E1417" s="28" t="s">
        <v>3312</v>
      </c>
      <c r="F1417" s="29">
        <v>42541</v>
      </c>
      <c r="G1417" s="29">
        <v>44896</v>
      </c>
      <c r="H1417" s="28" t="s">
        <v>3313</v>
      </c>
      <c r="I1417" s="28" t="s">
        <v>16055</v>
      </c>
      <c r="J1417" s="28" t="s">
        <v>16033</v>
      </c>
      <c r="K1417" s="28" t="s">
        <v>3314</v>
      </c>
      <c r="L1417" s="27">
        <v>160346.99999999997</v>
      </c>
      <c r="M1417" s="27">
        <v>45045.000000000007</v>
      </c>
      <c r="N1417" s="27">
        <v>0</v>
      </c>
      <c r="O1417" s="27">
        <v>0</v>
      </c>
      <c r="P1417" s="27">
        <f t="shared" si="308"/>
        <v>45045.000000000007</v>
      </c>
      <c r="Q1417" s="27">
        <v>0</v>
      </c>
      <c r="R1417" s="27">
        <v>0</v>
      </c>
      <c r="S1417" s="27">
        <v>0</v>
      </c>
      <c r="T1417" s="27">
        <f t="shared" si="309"/>
        <v>0</v>
      </c>
      <c r="U1417" s="27">
        <v>0</v>
      </c>
      <c r="V1417" s="27">
        <f t="shared" si="310"/>
        <v>205391.99999999997</v>
      </c>
      <c r="W1417" s="28" t="s">
        <v>3315</v>
      </c>
      <c r="X1417" s="27">
        <v>179588.63999999998</v>
      </c>
      <c r="Y1417" s="27">
        <f t="shared" si="314"/>
        <v>409627.68</v>
      </c>
      <c r="Z1417" s="4" t="str" cm="1">
        <f t="array" ref="Z1417">_xlfn.IFS(YEARFRAC(F1417,G1417)&lt;1,"&lt;1 Year",YEARFRAC(F1417,G1417)&lt;=5,"1-5 Years",YEARFRAC(F1417,G1417)&gt;5,"&gt;5 Years")</f>
        <v>&gt;5 Years</v>
      </c>
      <c r="AA1417" s="24">
        <f>L1417*(_xlfn.XLOOKUP(K1417,'FX rates'!$A$2:$A$38,'FX rates'!$B$2:$B$38))</f>
        <v>160346.99999999997</v>
      </c>
      <c r="AB1417" s="24">
        <f>V1417*(_xlfn.XLOOKUP(K1417,'FX rates'!$A$2:$A$38,'FX rates'!$B$2:$B$38))</f>
        <v>205391.99999999997</v>
      </c>
      <c r="AC1417" s="24">
        <f>X1417*(_xlfn.XLOOKUP(W1417,'FX rates'!$A$2:$A$38,'FX rates'!$B$2:$B$38))</f>
        <v>179588.63999999998</v>
      </c>
      <c r="AD1417" s="24">
        <f>Y1417*(_xlfn.XLOOKUP(W1417,'FX rates'!$A$2:$A$38,'FX rates'!$B$2:$B$38))</f>
        <v>409627.68</v>
      </c>
      <c r="AE1417" s="30">
        <f t="shared" si="315"/>
        <v>0.12000000000000011</v>
      </c>
      <c r="AF1417" s="31">
        <f t="shared" si="316"/>
        <v>19241.640000000014</v>
      </c>
      <c r="AG1417" s="23">
        <f t="shared" si="317"/>
        <v>45045</v>
      </c>
      <c r="AH1417" s="35">
        <f t="shared" si="311"/>
        <v>1</v>
      </c>
      <c r="AI1417" s="23">
        <f>U1417*(_xlfn.XLOOKUP(K1417,'FX rates'!$A$2:$A$38,'FX rates'!$B$2:$B$38))</f>
        <v>0</v>
      </c>
      <c r="AJ1417" s="23">
        <f>Q1417*(_xlfn.XLOOKUP(K1417,'FX rates'!$A$2:$A$38,'FX rates'!$B$2:$B$38))</f>
        <v>0</v>
      </c>
      <c r="AK1417" s="23">
        <f>R1417*(_xlfn.XLOOKUP(K1417,'FX rates'!$A$2:$A$38,'FX rates'!$B$2:$B$38))</f>
        <v>0</v>
      </c>
      <c r="AM1417" s="4"/>
      <c r="AN1417" s="4"/>
      <c r="AO1417" s="4"/>
      <c r="AP1417" s="32">
        <f t="shared" si="312"/>
        <v>0.28092200041160742</v>
      </c>
      <c r="AQ1417" s="32">
        <f t="shared" si="313"/>
        <v>0</v>
      </c>
      <c r="AR1417" s="24">
        <f t="shared" si="318"/>
        <v>230039.04000000001</v>
      </c>
      <c r="AS1417" s="24" t="str">
        <f t="shared" si="319"/>
        <v>0</v>
      </c>
      <c r="AT1417" s="24">
        <f t="shared" si="320"/>
        <v>368664.91200000001</v>
      </c>
      <c r="AU1417" s="24">
        <f t="shared" si="321"/>
        <v>40962.767999999982</v>
      </c>
    </row>
    <row r="1418" spans="1:47" x14ac:dyDescent="0.25">
      <c r="A1418" s="28" t="s">
        <v>14477</v>
      </c>
      <c r="B1418" s="28" t="s">
        <v>3316</v>
      </c>
      <c r="C1418" s="28" t="s">
        <v>3317</v>
      </c>
      <c r="D1418" s="28" t="s">
        <v>3318</v>
      </c>
      <c r="E1418" s="28" t="s">
        <v>3319</v>
      </c>
      <c r="F1418" s="29">
        <v>42527</v>
      </c>
      <c r="G1418" s="29">
        <v>44896</v>
      </c>
      <c r="H1418" s="28" t="s">
        <v>3320</v>
      </c>
      <c r="I1418" s="28" t="s">
        <v>16041</v>
      </c>
      <c r="J1418" s="28" t="s">
        <v>16053</v>
      </c>
      <c r="K1418" s="28" t="s">
        <v>3321</v>
      </c>
      <c r="L1418" s="27">
        <v>115555.00000000003</v>
      </c>
      <c r="M1418" s="27">
        <v>40040</v>
      </c>
      <c r="N1418" s="27">
        <v>0</v>
      </c>
      <c r="O1418" s="27">
        <v>0</v>
      </c>
      <c r="P1418" s="27">
        <f t="shared" si="308"/>
        <v>40040</v>
      </c>
      <c r="Q1418" s="27">
        <v>0</v>
      </c>
      <c r="R1418" s="27">
        <v>0</v>
      </c>
      <c r="S1418" s="27">
        <v>0</v>
      </c>
      <c r="T1418" s="27">
        <f t="shared" si="309"/>
        <v>0</v>
      </c>
      <c r="U1418" s="27">
        <v>0</v>
      </c>
      <c r="V1418" s="27">
        <f t="shared" si="310"/>
        <v>155595.00000000003</v>
      </c>
      <c r="W1418" s="28" t="s">
        <v>3322</v>
      </c>
      <c r="X1418" s="27">
        <v>127110.50000000004</v>
      </c>
      <c r="Y1418" s="27">
        <f t="shared" si="314"/>
        <v>298265.00000000006</v>
      </c>
      <c r="Z1418" s="4" t="str" cm="1">
        <f t="array" ref="Z1418">_xlfn.IFS(YEARFRAC(F1418,G1418)&lt;1,"&lt;1 Year",YEARFRAC(F1418,G1418)&lt;=5,"1-5 Years",YEARFRAC(F1418,G1418)&gt;5,"&gt;5 Years")</f>
        <v>&gt;5 Years</v>
      </c>
      <c r="AA1418" s="24">
        <f>L1418*(_xlfn.XLOOKUP(K1418,'FX rates'!$A$2:$A$38,'FX rates'!$B$2:$B$38))</f>
        <v>115555.00000000003</v>
      </c>
      <c r="AB1418" s="24">
        <f>V1418*(_xlfn.XLOOKUP(K1418,'FX rates'!$A$2:$A$38,'FX rates'!$B$2:$B$38))</f>
        <v>155595.00000000003</v>
      </c>
      <c r="AC1418" s="24">
        <f>X1418*(_xlfn.XLOOKUP(W1418,'FX rates'!$A$2:$A$38,'FX rates'!$B$2:$B$38))</f>
        <v>127110.50000000004</v>
      </c>
      <c r="AD1418" s="24">
        <f>Y1418*(_xlfn.XLOOKUP(W1418,'FX rates'!$A$2:$A$38,'FX rates'!$B$2:$B$38))</f>
        <v>298265.00000000006</v>
      </c>
      <c r="AE1418" s="30">
        <f t="shared" si="315"/>
        <v>0.1000000000000001</v>
      </c>
      <c r="AF1418" s="31">
        <f t="shared" si="316"/>
        <v>11555.500000000015</v>
      </c>
      <c r="AG1418" s="23">
        <f t="shared" si="317"/>
        <v>40040</v>
      </c>
      <c r="AH1418" s="35">
        <f t="shared" si="311"/>
        <v>1</v>
      </c>
      <c r="AI1418" s="23">
        <f>U1418*(_xlfn.XLOOKUP(K1418,'FX rates'!$A$2:$A$38,'FX rates'!$B$2:$B$38))</f>
        <v>0</v>
      </c>
      <c r="AJ1418" s="23">
        <f>Q1418*(_xlfn.XLOOKUP(K1418,'FX rates'!$A$2:$A$38,'FX rates'!$B$2:$B$38))</f>
        <v>0</v>
      </c>
      <c r="AK1418" s="23">
        <f>R1418*(_xlfn.XLOOKUP(K1418,'FX rates'!$A$2:$A$38,'FX rates'!$B$2:$B$38))</f>
        <v>0</v>
      </c>
      <c r="AM1418" s="4"/>
      <c r="AN1418" s="4"/>
      <c r="AO1418" s="4"/>
      <c r="AP1418" s="32">
        <f t="shared" si="312"/>
        <v>0.34650166587339354</v>
      </c>
      <c r="AQ1418" s="32">
        <f t="shared" si="313"/>
        <v>0</v>
      </c>
      <c r="AR1418" s="24">
        <f t="shared" si="318"/>
        <v>171154.50000000003</v>
      </c>
      <c r="AS1418" s="24" t="str">
        <f t="shared" si="319"/>
        <v>0</v>
      </c>
      <c r="AT1418" s="24">
        <f t="shared" si="320"/>
        <v>268438.50000000006</v>
      </c>
      <c r="AU1418" s="24">
        <f t="shared" si="321"/>
        <v>29826.5</v>
      </c>
    </row>
    <row r="1419" spans="1:47" x14ac:dyDescent="0.25">
      <c r="A1419" s="28" t="s">
        <v>14478</v>
      </c>
      <c r="B1419" s="28" t="s">
        <v>3323</v>
      </c>
      <c r="C1419" s="28" t="s">
        <v>3324</v>
      </c>
      <c r="D1419" s="28" t="s">
        <v>3325</v>
      </c>
      <c r="E1419" s="28" t="s">
        <v>3326</v>
      </c>
      <c r="F1419" s="29">
        <v>42598</v>
      </c>
      <c r="G1419" s="29">
        <v>44896</v>
      </c>
      <c r="H1419" s="28" t="s">
        <v>3327</v>
      </c>
      <c r="I1419" s="28" t="s">
        <v>16045</v>
      </c>
      <c r="J1419" s="28" t="s">
        <v>16040</v>
      </c>
      <c r="K1419" s="28" t="s">
        <v>3328</v>
      </c>
      <c r="L1419" s="27">
        <v>42372</v>
      </c>
      <c r="M1419" s="27">
        <v>14960</v>
      </c>
      <c r="N1419" s="27">
        <v>0</v>
      </c>
      <c r="O1419" s="27">
        <v>0</v>
      </c>
      <c r="P1419" s="27">
        <f t="shared" si="308"/>
        <v>14960</v>
      </c>
      <c r="Q1419" s="27">
        <v>0</v>
      </c>
      <c r="R1419" s="27">
        <v>0</v>
      </c>
      <c r="S1419" s="27">
        <v>0</v>
      </c>
      <c r="T1419" s="27">
        <f t="shared" si="309"/>
        <v>0</v>
      </c>
      <c r="U1419" s="27">
        <v>0</v>
      </c>
      <c r="V1419" s="27">
        <f t="shared" si="310"/>
        <v>57332</v>
      </c>
      <c r="W1419" s="28" t="s">
        <v>3329</v>
      </c>
      <c r="X1419" s="27">
        <v>48304.08</v>
      </c>
      <c r="Y1419" s="27">
        <f t="shared" si="314"/>
        <v>113662.56</v>
      </c>
      <c r="Z1419" s="4" t="str" cm="1">
        <f t="array" ref="Z1419">_xlfn.IFS(YEARFRAC(F1419,G1419)&lt;1,"&lt;1 Year",YEARFRAC(F1419,G1419)&lt;=5,"1-5 Years",YEARFRAC(F1419,G1419)&gt;5,"&gt;5 Years")</f>
        <v>&gt;5 Years</v>
      </c>
      <c r="AA1419" s="24">
        <f>L1419*(_xlfn.XLOOKUP(K1419,'FX rates'!$A$2:$A$38,'FX rates'!$B$2:$B$38))</f>
        <v>56382.30180320506</v>
      </c>
      <c r="AB1419" s="24">
        <f>V1419*(_xlfn.XLOOKUP(K1419,'FX rates'!$A$2:$A$38,'FX rates'!$B$2:$B$38))</f>
        <v>76288.825804336651</v>
      </c>
      <c r="AC1419" s="24">
        <f>X1419*(_xlfn.XLOOKUP(W1419,'FX rates'!$A$2:$A$38,'FX rates'!$B$2:$B$38))</f>
        <v>64275.824055653771</v>
      </c>
      <c r="AD1419" s="24">
        <f>Y1419*(_xlfn.XLOOKUP(W1419,'FX rates'!$A$2:$A$38,'FX rates'!$B$2:$B$38))</f>
        <v>151245.08547259754</v>
      </c>
      <c r="AE1419" s="30">
        <f t="shared" si="315"/>
        <v>0.14000000000000004</v>
      </c>
      <c r="AF1419" s="31">
        <f t="shared" si="316"/>
        <v>5932.0800000000017</v>
      </c>
      <c r="AG1419" s="23">
        <f t="shared" si="317"/>
        <v>19906.524001131591</v>
      </c>
      <c r="AH1419" s="35">
        <f t="shared" si="311"/>
        <v>1.3306500000756409</v>
      </c>
      <c r="AI1419" s="23">
        <f>U1419*(_xlfn.XLOOKUP(K1419,'FX rates'!$A$2:$A$38,'FX rates'!$B$2:$B$38))</f>
        <v>0</v>
      </c>
      <c r="AJ1419" s="23">
        <f>Q1419*(_xlfn.XLOOKUP(K1419,'FX rates'!$A$2:$A$38,'FX rates'!$B$2:$B$38))</f>
        <v>0</v>
      </c>
      <c r="AK1419" s="23">
        <f>R1419*(_xlfn.XLOOKUP(K1419,'FX rates'!$A$2:$A$38,'FX rates'!$B$2:$B$38))</f>
        <v>0</v>
      </c>
      <c r="AM1419" s="4"/>
      <c r="AN1419" s="4"/>
      <c r="AO1419" s="4"/>
      <c r="AP1419" s="32">
        <f t="shared" si="312"/>
        <v>0.35306334371754933</v>
      </c>
      <c r="AQ1419" s="32">
        <f t="shared" si="313"/>
        <v>0</v>
      </c>
      <c r="AR1419" s="24">
        <f t="shared" si="318"/>
        <v>65358.479999999996</v>
      </c>
      <c r="AS1419" s="24" t="str">
        <f t="shared" si="319"/>
        <v>0</v>
      </c>
      <c r="AT1419" s="24">
        <f t="shared" si="320"/>
        <v>136120.57692533778</v>
      </c>
      <c r="AU1419" s="24">
        <f t="shared" si="321"/>
        <v>15124.508547259757</v>
      </c>
    </row>
    <row r="1420" spans="1:47" x14ac:dyDescent="0.25">
      <c r="A1420" s="28" t="s">
        <v>14479</v>
      </c>
      <c r="B1420" s="28" t="s">
        <v>8598</v>
      </c>
      <c r="C1420" s="28" t="s">
        <v>8599</v>
      </c>
      <c r="D1420" s="28" t="s">
        <v>8600</v>
      </c>
      <c r="E1420" s="28" t="s">
        <v>8601</v>
      </c>
      <c r="F1420" s="29">
        <v>42556</v>
      </c>
      <c r="G1420" s="29">
        <v>44896</v>
      </c>
      <c r="H1420" s="28" t="s">
        <v>8602</v>
      </c>
      <c r="I1420" s="28" t="s">
        <v>16052</v>
      </c>
      <c r="J1420" s="28" t="s">
        <v>16044</v>
      </c>
      <c r="K1420" s="28" t="s">
        <v>8603</v>
      </c>
      <c r="L1420" s="27">
        <v>117040.00000000003</v>
      </c>
      <c r="M1420" s="27">
        <v>20240</v>
      </c>
      <c r="N1420" s="27">
        <v>0</v>
      </c>
      <c r="O1420" s="27">
        <v>0</v>
      </c>
      <c r="P1420" s="27">
        <f t="shared" si="308"/>
        <v>20240</v>
      </c>
      <c r="Q1420" s="27">
        <v>0</v>
      </c>
      <c r="R1420" s="27">
        <v>0</v>
      </c>
      <c r="S1420" s="27">
        <v>0</v>
      </c>
      <c r="T1420" s="27">
        <f t="shared" si="309"/>
        <v>0</v>
      </c>
      <c r="U1420" s="27">
        <v>0</v>
      </c>
      <c r="V1420" s="27">
        <f t="shared" si="310"/>
        <v>137280.00000000003</v>
      </c>
      <c r="W1420" s="28" t="s">
        <v>8604</v>
      </c>
      <c r="X1420" s="27">
        <v>121721.60000000003</v>
      </c>
      <c r="Y1420" s="27">
        <f t="shared" si="314"/>
        <v>264492.80000000005</v>
      </c>
      <c r="Z1420" s="4" t="str" cm="1">
        <f t="array" ref="Z1420">_xlfn.IFS(YEARFRAC(F1420,G1420)&lt;1,"&lt;1 Year",YEARFRAC(F1420,G1420)&lt;=5,"1-5 Years",YEARFRAC(F1420,G1420)&gt;5,"&gt;5 Years")</f>
        <v>&gt;5 Years</v>
      </c>
      <c r="AA1420" s="24">
        <f>L1420*(_xlfn.XLOOKUP(K1420,'FX rates'!$A$2:$A$38,'FX rates'!$B$2:$B$38))</f>
        <v>117040.00000000003</v>
      </c>
      <c r="AB1420" s="24">
        <f>V1420*(_xlfn.XLOOKUP(K1420,'FX rates'!$A$2:$A$38,'FX rates'!$B$2:$B$38))</f>
        <v>137280.00000000003</v>
      </c>
      <c r="AC1420" s="24">
        <f>X1420*(_xlfn.XLOOKUP(W1420,'FX rates'!$A$2:$A$38,'FX rates'!$B$2:$B$38))</f>
        <v>121721.60000000003</v>
      </c>
      <c r="AD1420" s="24">
        <f>Y1420*(_xlfn.XLOOKUP(W1420,'FX rates'!$A$2:$A$38,'FX rates'!$B$2:$B$38))</f>
        <v>264492.80000000005</v>
      </c>
      <c r="AE1420" s="30">
        <f t="shared" si="315"/>
        <v>4.0000000000000042E-2</v>
      </c>
      <c r="AF1420" s="31">
        <f t="shared" si="316"/>
        <v>4681.6000000000058</v>
      </c>
      <c r="AG1420" s="23">
        <f t="shared" si="317"/>
        <v>20240</v>
      </c>
      <c r="AH1420" s="35">
        <f t="shared" si="311"/>
        <v>1</v>
      </c>
      <c r="AI1420" s="23">
        <f>U1420*(_xlfn.XLOOKUP(K1420,'FX rates'!$A$2:$A$38,'FX rates'!$B$2:$B$38))</f>
        <v>0</v>
      </c>
      <c r="AJ1420" s="23">
        <f>Q1420*(_xlfn.XLOOKUP(K1420,'FX rates'!$A$2:$A$38,'FX rates'!$B$2:$B$38))</f>
        <v>0</v>
      </c>
      <c r="AK1420" s="23">
        <f>R1420*(_xlfn.XLOOKUP(K1420,'FX rates'!$A$2:$A$38,'FX rates'!$B$2:$B$38))</f>
        <v>0</v>
      </c>
      <c r="AM1420" s="4"/>
      <c r="AN1420" s="4"/>
      <c r="AO1420" s="4"/>
      <c r="AP1420" s="32">
        <f t="shared" si="312"/>
        <v>0.17293233082706763</v>
      </c>
      <c r="AQ1420" s="32">
        <f t="shared" si="313"/>
        <v>0</v>
      </c>
      <c r="AR1420" s="24">
        <f t="shared" si="318"/>
        <v>142771.20000000004</v>
      </c>
      <c r="AS1420" s="24" t="str">
        <f t="shared" si="319"/>
        <v>0</v>
      </c>
      <c r="AT1420" s="24">
        <f t="shared" si="320"/>
        <v>238043.52000000005</v>
      </c>
      <c r="AU1420" s="24">
        <f t="shared" si="321"/>
        <v>26449.279999999999</v>
      </c>
    </row>
    <row r="1421" spans="1:47" x14ac:dyDescent="0.25">
      <c r="A1421" s="28" t="s">
        <v>14480</v>
      </c>
      <c r="B1421" s="28" t="s">
        <v>3337</v>
      </c>
      <c r="C1421" s="28" t="s">
        <v>3338</v>
      </c>
      <c r="D1421" s="28" t="s">
        <v>3339</v>
      </c>
      <c r="E1421" s="28" t="s">
        <v>3340</v>
      </c>
      <c r="F1421" s="29">
        <v>42536</v>
      </c>
      <c r="G1421" s="29">
        <v>44896</v>
      </c>
      <c r="H1421" s="28" t="s">
        <v>3341</v>
      </c>
      <c r="I1421" s="28" t="s">
        <v>16047</v>
      </c>
      <c r="J1421" s="28" t="s">
        <v>16042</v>
      </c>
      <c r="K1421" s="28" t="s">
        <v>3342</v>
      </c>
      <c r="L1421" s="27">
        <v>110937.75</v>
      </c>
      <c r="M1421" s="27">
        <v>52800.000000000007</v>
      </c>
      <c r="N1421" s="27">
        <v>16200.000000000002</v>
      </c>
      <c r="O1421" s="27">
        <v>0</v>
      </c>
      <c r="P1421" s="27">
        <f t="shared" si="308"/>
        <v>69000.000000000015</v>
      </c>
      <c r="Q1421" s="27">
        <v>0</v>
      </c>
      <c r="R1421" s="27">
        <v>0</v>
      </c>
      <c r="S1421" s="27">
        <v>0</v>
      </c>
      <c r="T1421" s="27">
        <f t="shared" si="309"/>
        <v>0</v>
      </c>
      <c r="U1421" s="27">
        <v>0</v>
      </c>
      <c r="V1421" s="27">
        <f t="shared" si="310"/>
        <v>179937.75</v>
      </c>
      <c r="W1421" s="28" t="s">
        <v>3343</v>
      </c>
      <c r="X1421" s="27">
        <v>113156.505</v>
      </c>
      <c r="Y1421" s="27">
        <f t="shared" si="314"/>
        <v>280169.01</v>
      </c>
      <c r="Z1421" s="4" t="str" cm="1">
        <f t="array" ref="Z1421">_xlfn.IFS(YEARFRAC(F1421,G1421)&lt;1,"&lt;1 Year",YEARFRAC(F1421,G1421)&lt;=5,"1-5 Years",YEARFRAC(F1421,G1421)&gt;5,"&gt;5 Years")</f>
        <v>&gt;5 Years</v>
      </c>
      <c r="AA1421" s="24">
        <f>L1421*(_xlfn.XLOOKUP(K1421,'FX rates'!$A$2:$A$38,'FX rates'!$B$2:$B$38))</f>
        <v>110937.75</v>
      </c>
      <c r="AB1421" s="24">
        <f>V1421*(_xlfn.XLOOKUP(K1421,'FX rates'!$A$2:$A$38,'FX rates'!$B$2:$B$38))</f>
        <v>179937.75</v>
      </c>
      <c r="AC1421" s="24">
        <f>X1421*(_xlfn.XLOOKUP(W1421,'FX rates'!$A$2:$A$38,'FX rates'!$B$2:$B$38))</f>
        <v>113156.505</v>
      </c>
      <c r="AD1421" s="24">
        <f>Y1421*(_xlfn.XLOOKUP(W1421,'FX rates'!$A$2:$A$38,'FX rates'!$B$2:$B$38))</f>
        <v>280169.01</v>
      </c>
      <c r="AE1421" s="30">
        <f t="shared" si="315"/>
        <v>2.0000000000000042E-2</v>
      </c>
      <c r="AF1421" s="31">
        <f t="shared" si="316"/>
        <v>2218.7550000000047</v>
      </c>
      <c r="AG1421" s="23">
        <f t="shared" si="317"/>
        <v>69000</v>
      </c>
      <c r="AH1421" s="35">
        <f t="shared" si="311"/>
        <v>1</v>
      </c>
      <c r="AI1421" s="23">
        <f>U1421*(_xlfn.XLOOKUP(K1421,'FX rates'!$A$2:$A$38,'FX rates'!$B$2:$B$38))</f>
        <v>0</v>
      </c>
      <c r="AJ1421" s="23">
        <f>Q1421*(_xlfn.XLOOKUP(K1421,'FX rates'!$A$2:$A$38,'FX rates'!$B$2:$B$38))</f>
        <v>0</v>
      </c>
      <c r="AK1421" s="23">
        <f>R1421*(_xlfn.XLOOKUP(K1421,'FX rates'!$A$2:$A$38,'FX rates'!$B$2:$B$38))</f>
        <v>0</v>
      </c>
      <c r="AM1421" s="4"/>
      <c r="AN1421" s="4"/>
      <c r="AO1421" s="4"/>
      <c r="AP1421" s="32">
        <f t="shared" si="312"/>
        <v>0.47594258942515066</v>
      </c>
      <c r="AQ1421" s="32">
        <f t="shared" si="313"/>
        <v>0</v>
      </c>
      <c r="AR1421" s="24">
        <f t="shared" si="318"/>
        <v>167012.50500000003</v>
      </c>
      <c r="AS1421" s="24" t="str">
        <f t="shared" si="319"/>
        <v>0</v>
      </c>
      <c r="AT1421" s="24">
        <f t="shared" si="320"/>
        <v>252152.10900000003</v>
      </c>
      <c r="AU1421" s="24">
        <f t="shared" si="321"/>
        <v>28016.900999999983</v>
      </c>
    </row>
    <row r="1422" spans="1:47" x14ac:dyDescent="0.25">
      <c r="A1422" s="28" t="s">
        <v>14481</v>
      </c>
      <c r="B1422" s="28" t="s">
        <v>3344</v>
      </c>
      <c r="C1422" s="28" t="s">
        <v>3345</v>
      </c>
      <c r="D1422" s="28" t="s">
        <v>3346</v>
      </c>
      <c r="E1422" s="28" t="s">
        <v>3347</v>
      </c>
      <c r="F1422" s="29">
        <v>42548</v>
      </c>
      <c r="G1422" s="29">
        <v>44896</v>
      </c>
      <c r="H1422" s="28" t="s">
        <v>3348</v>
      </c>
      <c r="I1422" s="28" t="s">
        <v>16034</v>
      </c>
      <c r="J1422" s="28" t="s">
        <v>16044</v>
      </c>
      <c r="K1422" s="28" t="s">
        <v>3349</v>
      </c>
      <c r="L1422" s="27">
        <v>106996.67000000003</v>
      </c>
      <c r="M1422" s="27">
        <v>14212</v>
      </c>
      <c r="N1422" s="27">
        <v>0</v>
      </c>
      <c r="O1422" s="27">
        <v>0</v>
      </c>
      <c r="P1422" s="27">
        <f t="shared" si="308"/>
        <v>14212</v>
      </c>
      <c r="Q1422" s="27">
        <v>0</v>
      </c>
      <c r="R1422" s="27">
        <v>9751</v>
      </c>
      <c r="S1422" s="27">
        <v>0</v>
      </c>
      <c r="T1422" s="27">
        <f t="shared" si="309"/>
        <v>9751</v>
      </c>
      <c r="U1422" s="27">
        <v>0</v>
      </c>
      <c r="V1422" s="27">
        <f t="shared" si="310"/>
        <v>130959.67000000003</v>
      </c>
      <c r="W1422" s="28" t="s">
        <v>3350</v>
      </c>
      <c r="X1422" s="27">
        <v>121976.20380000005</v>
      </c>
      <c r="Y1422" s="27">
        <f t="shared" si="314"/>
        <v>260154.08760000009</v>
      </c>
      <c r="Z1422" s="4" t="str" cm="1">
        <f t="array" ref="Z1422">_xlfn.IFS(YEARFRAC(F1422,G1422)&lt;1,"&lt;1 Year",YEARFRAC(F1422,G1422)&lt;=5,"1-5 Years",YEARFRAC(F1422,G1422)&gt;5,"&gt;5 Years")</f>
        <v>&gt;5 Years</v>
      </c>
      <c r="AA1422" s="24">
        <f>L1422*(_xlfn.XLOOKUP(K1422,'FX rates'!$A$2:$A$38,'FX rates'!$B$2:$B$38))</f>
        <v>106996.67000000003</v>
      </c>
      <c r="AB1422" s="24">
        <f>V1422*(_xlfn.XLOOKUP(K1422,'FX rates'!$A$2:$A$38,'FX rates'!$B$2:$B$38))</f>
        <v>130959.67000000003</v>
      </c>
      <c r="AC1422" s="24">
        <f>X1422*(_xlfn.XLOOKUP(W1422,'FX rates'!$A$2:$A$38,'FX rates'!$B$2:$B$38))</f>
        <v>121976.20380000005</v>
      </c>
      <c r="AD1422" s="24">
        <f>Y1422*(_xlfn.XLOOKUP(W1422,'FX rates'!$A$2:$A$38,'FX rates'!$B$2:$B$38))</f>
        <v>260154.08760000009</v>
      </c>
      <c r="AE1422" s="30">
        <f t="shared" si="315"/>
        <v>0.14000000000000015</v>
      </c>
      <c r="AF1422" s="31">
        <f t="shared" si="316"/>
        <v>14979.533800000019</v>
      </c>
      <c r="AG1422" s="23">
        <f t="shared" si="317"/>
        <v>23963</v>
      </c>
      <c r="AH1422" s="35">
        <f t="shared" si="311"/>
        <v>1</v>
      </c>
      <c r="AI1422" s="23">
        <f>U1422*(_xlfn.XLOOKUP(K1422,'FX rates'!$A$2:$A$38,'FX rates'!$B$2:$B$38))</f>
        <v>0</v>
      </c>
      <c r="AJ1422" s="23">
        <f>Q1422*(_xlfn.XLOOKUP(K1422,'FX rates'!$A$2:$A$38,'FX rates'!$B$2:$B$38))</f>
        <v>0</v>
      </c>
      <c r="AK1422" s="23">
        <f>R1422*(_xlfn.XLOOKUP(K1422,'FX rates'!$A$2:$A$38,'FX rates'!$B$2:$B$38))</f>
        <v>9751</v>
      </c>
      <c r="AM1422" s="4"/>
      <c r="AN1422" s="4"/>
      <c r="AO1422" s="4"/>
      <c r="AP1422" s="32">
        <f t="shared" si="312"/>
        <v>0.13282656366782253</v>
      </c>
      <c r="AQ1422" s="32">
        <f t="shared" si="313"/>
        <v>0</v>
      </c>
      <c r="AR1422" s="24">
        <f t="shared" si="318"/>
        <v>138177.88380000004</v>
      </c>
      <c r="AS1422" s="24" t="str">
        <f t="shared" si="319"/>
        <v>0</v>
      </c>
      <c r="AT1422" s="24">
        <f t="shared" si="320"/>
        <v>234138.6788400001</v>
      </c>
      <c r="AU1422" s="24">
        <f t="shared" si="321"/>
        <v>26015.408759999991</v>
      </c>
    </row>
    <row r="1423" spans="1:47" x14ac:dyDescent="0.25">
      <c r="A1423" s="28" t="s">
        <v>14482</v>
      </c>
      <c r="B1423" s="28" t="s">
        <v>3351</v>
      </c>
      <c r="C1423" s="28" t="s">
        <v>3352</v>
      </c>
      <c r="D1423" s="28" t="s">
        <v>3353</v>
      </c>
      <c r="E1423" s="28" t="s">
        <v>3354</v>
      </c>
      <c r="F1423" s="29">
        <v>42590</v>
      </c>
      <c r="G1423" s="29">
        <v>44896</v>
      </c>
      <c r="H1423" s="28" t="s">
        <v>3355</v>
      </c>
      <c r="I1423" s="28" t="s">
        <v>16047</v>
      </c>
      <c r="J1423" s="28" t="s">
        <v>16051</v>
      </c>
      <c r="K1423" s="28" t="s">
        <v>3356</v>
      </c>
      <c r="L1423" s="27">
        <v>99990.000000000015</v>
      </c>
      <c r="M1423" s="27">
        <v>81840</v>
      </c>
      <c r="N1423" s="27">
        <v>0</v>
      </c>
      <c r="O1423" s="27">
        <v>0</v>
      </c>
      <c r="P1423" s="27">
        <f t="shared" si="308"/>
        <v>81840</v>
      </c>
      <c r="Q1423" s="27">
        <v>0</v>
      </c>
      <c r="R1423" s="27">
        <v>0</v>
      </c>
      <c r="S1423" s="27">
        <v>0</v>
      </c>
      <c r="T1423" s="27">
        <f t="shared" si="309"/>
        <v>0</v>
      </c>
      <c r="U1423" s="27">
        <v>0</v>
      </c>
      <c r="V1423" s="27">
        <f t="shared" si="310"/>
        <v>181830</v>
      </c>
      <c r="W1423" s="28" t="s">
        <v>3357</v>
      </c>
      <c r="X1423" s="27">
        <v>103989.60000000002</v>
      </c>
      <c r="Y1423" s="27">
        <f t="shared" si="314"/>
        <v>293092.80000000005</v>
      </c>
      <c r="Z1423" s="4" t="str" cm="1">
        <f t="array" ref="Z1423">_xlfn.IFS(YEARFRAC(F1423,G1423)&lt;1,"&lt;1 Year",YEARFRAC(F1423,G1423)&lt;=5,"1-5 Years",YEARFRAC(F1423,G1423)&gt;5,"&gt;5 Years")</f>
        <v>&gt;5 Years</v>
      </c>
      <c r="AA1423" s="24">
        <f>L1423*(_xlfn.XLOOKUP(K1423,'FX rates'!$A$2:$A$38,'FX rates'!$B$2:$B$38))</f>
        <v>99990.000000000015</v>
      </c>
      <c r="AB1423" s="24">
        <f>V1423*(_xlfn.XLOOKUP(K1423,'FX rates'!$A$2:$A$38,'FX rates'!$B$2:$B$38))</f>
        <v>181830</v>
      </c>
      <c r="AC1423" s="24">
        <f>X1423*(_xlfn.XLOOKUP(W1423,'FX rates'!$A$2:$A$38,'FX rates'!$B$2:$B$38))</f>
        <v>103989.60000000002</v>
      </c>
      <c r="AD1423" s="24">
        <f>Y1423*(_xlfn.XLOOKUP(W1423,'FX rates'!$A$2:$A$38,'FX rates'!$B$2:$B$38))</f>
        <v>293092.80000000005</v>
      </c>
      <c r="AE1423" s="30">
        <f t="shared" si="315"/>
        <v>4.0000000000000049E-2</v>
      </c>
      <c r="AF1423" s="31">
        <f t="shared" si="316"/>
        <v>3999.6000000000058</v>
      </c>
      <c r="AG1423" s="23">
        <f t="shared" si="317"/>
        <v>81839.999999999985</v>
      </c>
      <c r="AH1423" s="35">
        <f t="shared" si="311"/>
        <v>1</v>
      </c>
      <c r="AI1423" s="23">
        <f>U1423*(_xlfn.XLOOKUP(K1423,'FX rates'!$A$2:$A$38,'FX rates'!$B$2:$B$38))</f>
        <v>0</v>
      </c>
      <c r="AJ1423" s="23">
        <f>Q1423*(_xlfn.XLOOKUP(K1423,'FX rates'!$A$2:$A$38,'FX rates'!$B$2:$B$38))</f>
        <v>0</v>
      </c>
      <c r="AK1423" s="23">
        <f>R1423*(_xlfn.XLOOKUP(K1423,'FX rates'!$A$2:$A$38,'FX rates'!$B$2:$B$38))</f>
        <v>0</v>
      </c>
      <c r="AM1423" s="4"/>
      <c r="AN1423" s="4"/>
      <c r="AO1423" s="4"/>
      <c r="AP1423" s="32">
        <f t="shared" si="312"/>
        <v>0.81848184818481839</v>
      </c>
      <c r="AQ1423" s="32">
        <f t="shared" si="313"/>
        <v>0</v>
      </c>
      <c r="AR1423" s="24">
        <f t="shared" si="318"/>
        <v>189103.20000000004</v>
      </c>
      <c r="AS1423" s="24" t="str">
        <f t="shared" si="319"/>
        <v>0</v>
      </c>
      <c r="AT1423" s="24">
        <f t="shared" si="320"/>
        <v>263783.52000000008</v>
      </c>
      <c r="AU1423" s="24">
        <f t="shared" si="321"/>
        <v>29309.27999999997</v>
      </c>
    </row>
    <row r="1424" spans="1:47" x14ac:dyDescent="0.25">
      <c r="A1424" s="28" t="s">
        <v>14483</v>
      </c>
      <c r="B1424" s="28" t="s">
        <v>12704</v>
      </c>
      <c r="C1424" s="28" t="s">
        <v>12705</v>
      </c>
      <c r="D1424" s="28" t="s">
        <v>12706</v>
      </c>
      <c r="E1424" s="28" t="s">
        <v>12707</v>
      </c>
      <c r="F1424" s="29">
        <v>42569</v>
      </c>
      <c r="G1424" s="29">
        <v>44896</v>
      </c>
      <c r="H1424" s="28" t="s">
        <v>12708</v>
      </c>
      <c r="I1424" s="28" t="s">
        <v>16045</v>
      </c>
      <c r="J1424" s="28" t="s">
        <v>16057</v>
      </c>
      <c r="K1424" s="28" t="s">
        <v>12709</v>
      </c>
      <c r="L1424" s="27">
        <v>106590.00000000001</v>
      </c>
      <c r="M1424" s="27">
        <v>27527.500000000004</v>
      </c>
      <c r="N1424" s="27">
        <v>0</v>
      </c>
      <c r="O1424" s="27">
        <v>0</v>
      </c>
      <c r="P1424" s="27">
        <f t="shared" si="308"/>
        <v>27527.500000000004</v>
      </c>
      <c r="Q1424" s="27">
        <v>0</v>
      </c>
      <c r="R1424" s="27">
        <v>0</v>
      </c>
      <c r="S1424" s="27">
        <v>0</v>
      </c>
      <c r="T1424" s="27">
        <f t="shared" si="309"/>
        <v>0</v>
      </c>
      <c r="U1424" s="27">
        <v>0</v>
      </c>
      <c r="V1424" s="27">
        <f t="shared" si="310"/>
        <v>134117.50000000003</v>
      </c>
      <c r="W1424" s="28" t="s">
        <v>12710</v>
      </c>
      <c r="X1424" s="27">
        <v>110853.60000000002</v>
      </c>
      <c r="Y1424" s="27">
        <f t="shared" si="314"/>
        <v>250335.80000000005</v>
      </c>
      <c r="Z1424" s="4" t="str" cm="1">
        <f t="array" ref="Z1424">_xlfn.IFS(YEARFRAC(F1424,G1424)&lt;1,"&lt;1 Year",YEARFRAC(F1424,G1424)&lt;=5,"1-5 Years",YEARFRAC(F1424,G1424)&gt;5,"&gt;5 Years")</f>
        <v>&gt;5 Years</v>
      </c>
      <c r="AA1424" s="24">
        <f>L1424*(_xlfn.XLOOKUP(K1424,'FX rates'!$A$2:$A$38,'FX rates'!$B$2:$B$38))</f>
        <v>106590.00000000001</v>
      </c>
      <c r="AB1424" s="24">
        <f>V1424*(_xlfn.XLOOKUP(K1424,'FX rates'!$A$2:$A$38,'FX rates'!$B$2:$B$38))</f>
        <v>134117.50000000003</v>
      </c>
      <c r="AC1424" s="24">
        <f>X1424*(_xlfn.XLOOKUP(W1424,'FX rates'!$A$2:$A$38,'FX rates'!$B$2:$B$38))</f>
        <v>110853.60000000002</v>
      </c>
      <c r="AD1424" s="24">
        <f>Y1424*(_xlfn.XLOOKUP(W1424,'FX rates'!$A$2:$A$38,'FX rates'!$B$2:$B$38))</f>
        <v>250335.80000000005</v>
      </c>
      <c r="AE1424" s="30">
        <f t="shared" si="315"/>
        <v>4.0000000000000049E-2</v>
      </c>
      <c r="AF1424" s="31">
        <f t="shared" si="316"/>
        <v>4263.6000000000058</v>
      </c>
      <c r="AG1424" s="23">
        <f t="shared" si="317"/>
        <v>27527.500000000015</v>
      </c>
      <c r="AH1424" s="35">
        <f t="shared" si="311"/>
        <v>1</v>
      </c>
      <c r="AI1424" s="23">
        <f>U1424*(_xlfn.XLOOKUP(K1424,'FX rates'!$A$2:$A$38,'FX rates'!$B$2:$B$38))</f>
        <v>0</v>
      </c>
      <c r="AJ1424" s="23">
        <f>Q1424*(_xlfn.XLOOKUP(K1424,'FX rates'!$A$2:$A$38,'FX rates'!$B$2:$B$38))</f>
        <v>0</v>
      </c>
      <c r="AK1424" s="23">
        <f>R1424*(_xlfn.XLOOKUP(K1424,'FX rates'!$A$2:$A$38,'FX rates'!$B$2:$B$38))</f>
        <v>0</v>
      </c>
      <c r="AM1424" s="4"/>
      <c r="AN1424" s="4"/>
      <c r="AO1424" s="4"/>
      <c r="AP1424" s="32">
        <f t="shared" si="312"/>
        <v>0.25825593395252838</v>
      </c>
      <c r="AQ1424" s="32">
        <f t="shared" si="313"/>
        <v>0</v>
      </c>
      <c r="AR1424" s="24">
        <f t="shared" si="318"/>
        <v>139482.20000000001</v>
      </c>
      <c r="AS1424" s="24" t="str">
        <f t="shared" si="319"/>
        <v>0</v>
      </c>
      <c r="AT1424" s="24">
        <f t="shared" si="320"/>
        <v>225302.22000000006</v>
      </c>
      <c r="AU1424" s="24">
        <f t="shared" si="321"/>
        <v>25033.579999999987</v>
      </c>
    </row>
    <row r="1425" spans="1:47" x14ac:dyDescent="0.25">
      <c r="A1425" s="28" t="s">
        <v>14052</v>
      </c>
      <c r="B1425" s="28" t="s">
        <v>339</v>
      </c>
      <c r="C1425" s="28" t="s">
        <v>340</v>
      </c>
      <c r="D1425" s="28" t="s">
        <v>341</v>
      </c>
      <c r="E1425" s="28" t="s">
        <v>342</v>
      </c>
      <c r="F1425" s="29">
        <v>36325</v>
      </c>
      <c r="G1425" s="29">
        <v>44896</v>
      </c>
      <c r="H1425" s="28" t="s">
        <v>343</v>
      </c>
      <c r="I1425" s="28" t="s">
        <v>16053</v>
      </c>
      <c r="J1425" s="28" t="s">
        <v>16044</v>
      </c>
      <c r="K1425" s="28" t="s">
        <v>345</v>
      </c>
      <c r="L1425" s="27">
        <v>3901590.0000000005</v>
      </c>
      <c r="M1425" s="27">
        <v>1081410</v>
      </c>
      <c r="N1425" s="27">
        <v>0</v>
      </c>
      <c r="O1425" s="27">
        <v>0</v>
      </c>
      <c r="P1425" s="27">
        <f t="shared" si="308"/>
        <v>1081410</v>
      </c>
      <c r="Q1425" s="27">
        <v>0</v>
      </c>
      <c r="R1425" s="27">
        <v>0</v>
      </c>
      <c r="S1425" s="27">
        <v>0</v>
      </c>
      <c r="T1425" s="27">
        <f t="shared" si="309"/>
        <v>0</v>
      </c>
      <c r="U1425" s="27">
        <v>0</v>
      </c>
      <c r="V1425" s="27">
        <f t="shared" si="310"/>
        <v>4983000</v>
      </c>
      <c r="W1425" s="28" t="s">
        <v>346</v>
      </c>
      <c r="X1425" s="27">
        <v>4252733.1000000006</v>
      </c>
      <c r="Y1425" s="27">
        <f t="shared" si="314"/>
        <v>9684203.1000000015</v>
      </c>
      <c r="Z1425" s="4" t="str" cm="1">
        <f t="array" ref="Z1425">_xlfn.IFS(YEARFRAC(F1425,G1425)&lt;1,"&lt;1 Year",YEARFRAC(F1425,G1425)&lt;=5,"1-5 Years",YEARFRAC(F1425,G1425)&gt;5,"&gt;5 Years")</f>
        <v>&gt;5 Years</v>
      </c>
      <c r="AA1425" s="24">
        <f>L1425*(_xlfn.XLOOKUP(K1425,'FX rates'!$A$2:$A$38,'FX rates'!$B$2:$B$38))</f>
        <v>130220.11581529632</v>
      </c>
      <c r="AB1425" s="24">
        <f>V1425*(_xlfn.XLOOKUP(K1425,'FX rates'!$A$2:$A$38,'FX rates'!$B$2:$B$38))</f>
        <v>166313.43557565543</v>
      </c>
      <c r="AC1425" s="24">
        <f>X1425*(_xlfn.XLOOKUP(W1425,'FX rates'!$A$2:$A$38,'FX rates'!$B$2:$B$38))</f>
        <v>141939.92623867298</v>
      </c>
      <c r="AD1425" s="24">
        <f>Y1425*(_xlfn.XLOOKUP(W1425,'FX rates'!$A$2:$A$38,'FX rates'!$B$2:$B$38))</f>
        <v>323221.57101613743</v>
      </c>
      <c r="AE1425" s="30">
        <f t="shared" si="315"/>
        <v>8.9999999999999969E-2</v>
      </c>
      <c r="AF1425" s="31">
        <f t="shared" si="316"/>
        <v>351143.10000000009</v>
      </c>
      <c r="AG1425" s="23">
        <f t="shared" si="317"/>
        <v>36093.319760359111</v>
      </c>
      <c r="AH1425" s="35">
        <f t="shared" si="311"/>
        <v>3.3376166079802413E-2</v>
      </c>
      <c r="AI1425" s="23">
        <f>U1425*(_xlfn.XLOOKUP(K1425,'FX rates'!$A$2:$A$38,'FX rates'!$B$2:$B$38))</f>
        <v>0</v>
      </c>
      <c r="AJ1425" s="23">
        <f>Q1425*(_xlfn.XLOOKUP(K1425,'FX rates'!$A$2:$A$38,'FX rates'!$B$2:$B$38))</f>
        <v>0</v>
      </c>
      <c r="AK1425" s="23">
        <f>R1425*(_xlfn.XLOOKUP(K1425,'FX rates'!$A$2:$A$38,'FX rates'!$B$2:$B$38))</f>
        <v>0</v>
      </c>
      <c r="AM1425" s="4"/>
      <c r="AN1425" s="4"/>
      <c r="AO1425" s="4"/>
      <c r="AP1425" s="32">
        <f t="shared" si="312"/>
        <v>0.27717161464941215</v>
      </c>
      <c r="AQ1425" s="32">
        <f t="shared" si="313"/>
        <v>0</v>
      </c>
      <c r="AR1425" s="24">
        <f t="shared" si="318"/>
        <v>5431470</v>
      </c>
      <c r="AS1425" s="24" t="str">
        <f t="shared" si="319"/>
        <v>0</v>
      </c>
      <c r="AT1425" s="24">
        <f t="shared" si="320"/>
        <v>290899.41391452367</v>
      </c>
      <c r="AU1425" s="24">
        <f t="shared" si="321"/>
        <v>32322.15710161376</v>
      </c>
    </row>
    <row r="1426" spans="1:47" x14ac:dyDescent="0.25">
      <c r="A1426" s="28" t="s">
        <v>14484</v>
      </c>
      <c r="B1426" s="28" t="s">
        <v>3365</v>
      </c>
      <c r="C1426" s="28" t="s">
        <v>3366</v>
      </c>
      <c r="D1426" s="28" t="s">
        <v>3367</v>
      </c>
      <c r="E1426" s="28" t="s">
        <v>3368</v>
      </c>
      <c r="F1426" s="29">
        <v>42569</v>
      </c>
      <c r="G1426" s="29">
        <v>44896</v>
      </c>
      <c r="H1426" s="28" t="s">
        <v>3369</v>
      </c>
      <c r="I1426" s="28" t="s">
        <v>16041</v>
      </c>
      <c r="J1426" s="28" t="s">
        <v>16032</v>
      </c>
      <c r="K1426" s="28" t="s">
        <v>3370</v>
      </c>
      <c r="L1426" s="27">
        <v>130451.20000000003</v>
      </c>
      <c r="M1426" s="27">
        <v>28422.900000000005</v>
      </c>
      <c r="N1426" s="27">
        <v>0</v>
      </c>
      <c r="O1426" s="27">
        <v>0</v>
      </c>
      <c r="P1426" s="27">
        <f t="shared" si="308"/>
        <v>28422.900000000005</v>
      </c>
      <c r="Q1426" s="27">
        <v>0</v>
      </c>
      <c r="R1426" s="27">
        <v>0</v>
      </c>
      <c r="S1426" s="27">
        <v>0</v>
      </c>
      <c r="T1426" s="27">
        <f t="shared" si="309"/>
        <v>0</v>
      </c>
      <c r="U1426" s="27">
        <v>0</v>
      </c>
      <c r="V1426" s="27">
        <f t="shared" si="310"/>
        <v>158874.10000000003</v>
      </c>
      <c r="W1426" s="28" t="s">
        <v>3371</v>
      </c>
      <c r="X1426" s="27">
        <v>139582.78400000004</v>
      </c>
      <c r="Y1426" s="27">
        <f t="shared" si="314"/>
        <v>309578.07100000011</v>
      </c>
      <c r="Z1426" s="4" t="str" cm="1">
        <f t="array" ref="Z1426">_xlfn.IFS(YEARFRAC(F1426,G1426)&lt;1,"&lt;1 Year",YEARFRAC(F1426,G1426)&lt;=5,"1-5 Years",YEARFRAC(F1426,G1426)&gt;5,"&gt;5 Years")</f>
        <v>&gt;5 Years</v>
      </c>
      <c r="AA1426" s="24">
        <f>L1426*(_xlfn.XLOOKUP(K1426,'FX rates'!$A$2:$A$38,'FX rates'!$B$2:$B$38))</f>
        <v>130451.20000000003</v>
      </c>
      <c r="AB1426" s="24">
        <f>V1426*(_xlfn.XLOOKUP(K1426,'FX rates'!$A$2:$A$38,'FX rates'!$B$2:$B$38))</f>
        <v>158874.10000000003</v>
      </c>
      <c r="AC1426" s="24">
        <f>X1426*(_xlfn.XLOOKUP(W1426,'FX rates'!$A$2:$A$38,'FX rates'!$B$2:$B$38))</f>
        <v>139582.78400000004</v>
      </c>
      <c r="AD1426" s="24">
        <f>Y1426*(_xlfn.XLOOKUP(W1426,'FX rates'!$A$2:$A$38,'FX rates'!$B$2:$B$38))</f>
        <v>309578.07100000011</v>
      </c>
      <c r="AE1426" s="30">
        <f t="shared" si="315"/>
        <v>7.0000000000000118E-2</v>
      </c>
      <c r="AF1426" s="31">
        <f t="shared" si="316"/>
        <v>9131.5840000000171</v>
      </c>
      <c r="AG1426" s="23">
        <f t="shared" si="317"/>
        <v>28422.900000000009</v>
      </c>
      <c r="AH1426" s="35">
        <f t="shared" si="311"/>
        <v>1</v>
      </c>
      <c r="AI1426" s="23">
        <f>U1426*(_xlfn.XLOOKUP(K1426,'FX rates'!$A$2:$A$38,'FX rates'!$B$2:$B$38))</f>
        <v>0</v>
      </c>
      <c r="AJ1426" s="23">
        <f>Q1426*(_xlfn.XLOOKUP(K1426,'FX rates'!$A$2:$A$38,'FX rates'!$B$2:$B$38))</f>
        <v>0</v>
      </c>
      <c r="AK1426" s="23">
        <f>R1426*(_xlfn.XLOOKUP(K1426,'FX rates'!$A$2:$A$38,'FX rates'!$B$2:$B$38))</f>
        <v>0</v>
      </c>
      <c r="AM1426" s="4"/>
      <c r="AN1426" s="4"/>
      <c r="AO1426" s="4"/>
      <c r="AP1426" s="32">
        <f t="shared" si="312"/>
        <v>0.21788147598488936</v>
      </c>
      <c r="AQ1426" s="32">
        <f t="shared" si="313"/>
        <v>0</v>
      </c>
      <c r="AR1426" s="24">
        <f t="shared" si="318"/>
        <v>169995.28700000004</v>
      </c>
      <c r="AS1426" s="24" t="str">
        <f t="shared" si="319"/>
        <v>0</v>
      </c>
      <c r="AT1426" s="24">
        <f t="shared" si="320"/>
        <v>278620.26390000014</v>
      </c>
      <c r="AU1426" s="24">
        <f t="shared" si="321"/>
        <v>30957.807099999976</v>
      </c>
    </row>
    <row r="1427" spans="1:47" x14ac:dyDescent="0.25">
      <c r="A1427" s="28" t="s">
        <v>14485</v>
      </c>
      <c r="B1427" s="28" t="s">
        <v>3372</v>
      </c>
      <c r="C1427" s="28" t="s">
        <v>3373</v>
      </c>
      <c r="D1427" s="28" t="s">
        <v>3374</v>
      </c>
      <c r="E1427" s="28" t="s">
        <v>3375</v>
      </c>
      <c r="F1427" s="29">
        <v>42632</v>
      </c>
      <c r="G1427" s="29">
        <v>44896</v>
      </c>
      <c r="H1427" s="28" t="s">
        <v>3376</v>
      </c>
      <c r="I1427" s="28" t="s">
        <v>16036</v>
      </c>
      <c r="J1427" s="28" t="s">
        <v>16038</v>
      </c>
      <c r="K1427" s="28" t="s">
        <v>3377</v>
      </c>
      <c r="L1427" s="27">
        <v>169070</v>
      </c>
      <c r="M1427" s="4">
        <v>0</v>
      </c>
      <c r="N1427" s="27">
        <v>132344.18</v>
      </c>
      <c r="O1427" s="27">
        <v>0</v>
      </c>
      <c r="P1427" s="27">
        <f t="shared" si="308"/>
        <v>132344.18</v>
      </c>
      <c r="Q1427" s="27">
        <v>0</v>
      </c>
      <c r="R1427" s="27">
        <v>0</v>
      </c>
      <c r="S1427" s="27">
        <v>0</v>
      </c>
      <c r="T1427" s="27">
        <f t="shared" si="309"/>
        <v>0</v>
      </c>
      <c r="U1427" s="27">
        <v>0</v>
      </c>
      <c r="V1427" s="27">
        <f t="shared" si="310"/>
        <v>301414.18</v>
      </c>
      <c r="W1427" s="28" t="s">
        <v>3378</v>
      </c>
      <c r="X1427" s="27">
        <v>185977.00000000003</v>
      </c>
      <c r="Y1427" s="27">
        <f t="shared" si="314"/>
        <v>371954.00000000006</v>
      </c>
      <c r="Z1427" s="4" t="str" cm="1">
        <f t="array" ref="Z1427">_xlfn.IFS(YEARFRAC(F1427,G1427)&lt;1,"&lt;1 Year",YEARFRAC(F1427,G1427)&lt;=5,"1-5 Years",YEARFRAC(F1427,G1427)&gt;5,"&gt;5 Years")</f>
        <v>&gt;5 Years</v>
      </c>
      <c r="AA1427" s="24">
        <f>L1427*(_xlfn.XLOOKUP(K1427,'FX rates'!$A$2:$A$38,'FX rates'!$B$2:$B$38))</f>
        <v>169070</v>
      </c>
      <c r="AB1427" s="24">
        <f>V1427*(_xlfn.XLOOKUP(K1427,'FX rates'!$A$2:$A$38,'FX rates'!$B$2:$B$38))</f>
        <v>301414.18</v>
      </c>
      <c r="AC1427" s="24">
        <f>X1427*(_xlfn.XLOOKUP(W1427,'FX rates'!$A$2:$A$38,'FX rates'!$B$2:$B$38))</f>
        <v>185977.00000000003</v>
      </c>
      <c r="AD1427" s="24">
        <f>Y1427*(_xlfn.XLOOKUP(W1427,'FX rates'!$A$2:$A$38,'FX rates'!$B$2:$B$38))</f>
        <v>371954.00000000006</v>
      </c>
      <c r="AE1427" s="30">
        <f t="shared" si="315"/>
        <v>0.10000000000000017</v>
      </c>
      <c r="AF1427" s="31">
        <f t="shared" si="316"/>
        <v>16907.000000000029</v>
      </c>
      <c r="AG1427" s="23">
        <f t="shared" si="317"/>
        <v>132344.18</v>
      </c>
      <c r="AH1427" s="35">
        <f t="shared" si="311"/>
        <v>1</v>
      </c>
      <c r="AI1427" s="23">
        <f>U1427*(_xlfn.XLOOKUP(K1427,'FX rates'!$A$2:$A$38,'FX rates'!$B$2:$B$38))</f>
        <v>0</v>
      </c>
      <c r="AJ1427" s="23">
        <f>Q1427*(_xlfn.XLOOKUP(K1427,'FX rates'!$A$2:$A$38,'FX rates'!$B$2:$B$38))</f>
        <v>0</v>
      </c>
      <c r="AK1427" s="23">
        <f>R1427*(_xlfn.XLOOKUP(K1427,'FX rates'!$A$2:$A$38,'FX rates'!$B$2:$B$38))</f>
        <v>0</v>
      </c>
      <c r="AM1427" s="4"/>
      <c r="AN1427" s="4"/>
      <c r="AO1427" s="4"/>
      <c r="AP1427" s="32">
        <f t="shared" si="312"/>
        <v>0</v>
      </c>
      <c r="AQ1427" s="32">
        <f t="shared" si="313"/>
        <v>0</v>
      </c>
      <c r="AR1427" s="24">
        <f t="shared" si="318"/>
        <v>185977.00000000003</v>
      </c>
      <c r="AS1427" s="24" t="str">
        <f t="shared" si="319"/>
        <v>0</v>
      </c>
      <c r="AT1427" s="24">
        <f t="shared" si="320"/>
        <v>334758.60000000003</v>
      </c>
      <c r="AU1427" s="24">
        <f t="shared" si="321"/>
        <v>37195.400000000023</v>
      </c>
    </row>
    <row r="1428" spans="1:47" x14ac:dyDescent="0.25">
      <c r="A1428" s="28" t="s">
        <v>14486</v>
      </c>
      <c r="B1428" s="28" t="s">
        <v>3379</v>
      </c>
      <c r="C1428" s="28" t="s">
        <v>3380</v>
      </c>
      <c r="D1428" s="28" t="s">
        <v>3381</v>
      </c>
      <c r="E1428" s="28" t="s">
        <v>3382</v>
      </c>
      <c r="F1428" s="29">
        <v>42582</v>
      </c>
      <c r="G1428" s="29">
        <v>44896</v>
      </c>
      <c r="H1428" s="28" t="s">
        <v>3383</v>
      </c>
      <c r="I1428" s="28" t="s">
        <v>16037</v>
      </c>
      <c r="J1428" s="28" t="s">
        <v>16034</v>
      </c>
      <c r="K1428" s="28" t="s">
        <v>3384</v>
      </c>
      <c r="L1428" s="27">
        <v>143711.70000000004</v>
      </c>
      <c r="M1428" s="27">
        <v>29524</v>
      </c>
      <c r="N1428" s="27">
        <v>0</v>
      </c>
      <c r="O1428" s="27">
        <v>0</v>
      </c>
      <c r="P1428" s="27">
        <f t="shared" si="308"/>
        <v>29524</v>
      </c>
      <c r="Q1428" s="27">
        <v>0</v>
      </c>
      <c r="R1428" s="27">
        <v>0</v>
      </c>
      <c r="S1428" s="27">
        <v>0</v>
      </c>
      <c r="T1428" s="27">
        <f t="shared" si="309"/>
        <v>0</v>
      </c>
      <c r="U1428" s="27">
        <v>0</v>
      </c>
      <c r="V1428" s="27">
        <f t="shared" si="310"/>
        <v>173235.70000000004</v>
      </c>
      <c r="W1428" s="28" t="s">
        <v>3385</v>
      </c>
      <c r="X1428" s="27">
        <v>165268.45500000005</v>
      </c>
      <c r="Y1428" s="27">
        <f t="shared" si="314"/>
        <v>364489.51000000013</v>
      </c>
      <c r="Z1428" s="4" t="str" cm="1">
        <f t="array" ref="Z1428">_xlfn.IFS(YEARFRAC(F1428,G1428)&lt;1,"&lt;1 Year",YEARFRAC(F1428,G1428)&lt;=5,"1-5 Years",YEARFRAC(F1428,G1428)&gt;5,"&gt;5 Years")</f>
        <v>&gt;5 Years</v>
      </c>
      <c r="AA1428" s="24">
        <f>L1428*(_xlfn.XLOOKUP(K1428,'FX rates'!$A$2:$A$38,'FX rates'!$B$2:$B$38))</f>
        <v>143711.70000000004</v>
      </c>
      <c r="AB1428" s="24">
        <f>V1428*(_xlfn.XLOOKUP(K1428,'FX rates'!$A$2:$A$38,'FX rates'!$B$2:$B$38))</f>
        <v>173235.70000000004</v>
      </c>
      <c r="AC1428" s="24">
        <f>X1428*(_xlfn.XLOOKUP(W1428,'FX rates'!$A$2:$A$38,'FX rates'!$B$2:$B$38))</f>
        <v>165268.45500000005</v>
      </c>
      <c r="AD1428" s="24">
        <f>Y1428*(_xlfn.XLOOKUP(W1428,'FX rates'!$A$2:$A$38,'FX rates'!$B$2:$B$38))</f>
        <v>364489.51000000013</v>
      </c>
      <c r="AE1428" s="30">
        <f t="shared" si="315"/>
        <v>0.15</v>
      </c>
      <c r="AF1428" s="31">
        <f t="shared" si="316"/>
        <v>21556.755000000005</v>
      </c>
      <c r="AG1428" s="23">
        <f t="shared" si="317"/>
        <v>29524</v>
      </c>
      <c r="AH1428" s="35">
        <f t="shared" si="311"/>
        <v>1</v>
      </c>
      <c r="AI1428" s="23">
        <f>U1428*(_xlfn.XLOOKUP(K1428,'FX rates'!$A$2:$A$38,'FX rates'!$B$2:$B$38))</f>
        <v>0</v>
      </c>
      <c r="AJ1428" s="23">
        <f>Q1428*(_xlfn.XLOOKUP(K1428,'FX rates'!$A$2:$A$38,'FX rates'!$B$2:$B$38))</f>
        <v>0</v>
      </c>
      <c r="AK1428" s="23">
        <f>R1428*(_xlfn.XLOOKUP(K1428,'FX rates'!$A$2:$A$38,'FX rates'!$B$2:$B$38))</f>
        <v>0</v>
      </c>
      <c r="AM1428" s="4"/>
      <c r="AN1428" s="4"/>
      <c r="AO1428" s="4"/>
      <c r="AP1428" s="32">
        <f t="shared" si="312"/>
        <v>0.20543908394375679</v>
      </c>
      <c r="AQ1428" s="32">
        <f t="shared" si="313"/>
        <v>0</v>
      </c>
      <c r="AR1428" s="24">
        <f t="shared" si="318"/>
        <v>199221.05500000005</v>
      </c>
      <c r="AS1428" s="24" t="str">
        <f t="shared" si="319"/>
        <v>0</v>
      </c>
      <c r="AT1428" s="24">
        <f t="shared" si="320"/>
        <v>328040.55900000012</v>
      </c>
      <c r="AU1428" s="24">
        <f t="shared" si="321"/>
        <v>36448.951000000001</v>
      </c>
    </row>
    <row r="1429" spans="1:47" x14ac:dyDescent="0.25">
      <c r="A1429" s="28" t="s">
        <v>14487</v>
      </c>
      <c r="B1429" s="28" t="s">
        <v>3386</v>
      </c>
      <c r="C1429" s="28" t="s">
        <v>3387</v>
      </c>
      <c r="D1429" s="28" t="s">
        <v>3388</v>
      </c>
      <c r="E1429" s="28" t="s">
        <v>3389</v>
      </c>
      <c r="F1429" s="29">
        <v>42582</v>
      </c>
      <c r="G1429" s="29">
        <v>44896</v>
      </c>
      <c r="H1429" s="28" t="s">
        <v>3390</v>
      </c>
      <c r="I1429" s="28" t="s">
        <v>16033</v>
      </c>
      <c r="J1429" s="28" t="s">
        <v>16054</v>
      </c>
      <c r="K1429" s="28" t="s">
        <v>3391</v>
      </c>
      <c r="L1429" s="27">
        <v>100139.60000000002</v>
      </c>
      <c r="M1429" s="27">
        <v>33440</v>
      </c>
      <c r="N1429" s="27">
        <v>0</v>
      </c>
      <c r="O1429" s="27">
        <v>0</v>
      </c>
      <c r="P1429" s="27">
        <f t="shared" si="308"/>
        <v>33440</v>
      </c>
      <c r="Q1429" s="27">
        <v>0</v>
      </c>
      <c r="R1429" s="27">
        <v>0</v>
      </c>
      <c r="S1429" s="27">
        <v>0</v>
      </c>
      <c r="T1429" s="27">
        <f t="shared" si="309"/>
        <v>0</v>
      </c>
      <c r="U1429" s="27">
        <v>0</v>
      </c>
      <c r="V1429" s="27">
        <f t="shared" si="310"/>
        <v>133579.60000000003</v>
      </c>
      <c r="W1429" s="28" t="s">
        <v>3392</v>
      </c>
      <c r="X1429" s="27">
        <v>115160.54000000001</v>
      </c>
      <c r="Y1429" s="27">
        <f t="shared" si="314"/>
        <v>268777.08</v>
      </c>
      <c r="Z1429" s="4" t="str" cm="1">
        <f t="array" ref="Z1429">_xlfn.IFS(YEARFRAC(F1429,G1429)&lt;1,"&lt;1 Year",YEARFRAC(F1429,G1429)&lt;=5,"1-5 Years",YEARFRAC(F1429,G1429)&gt;5,"&gt;5 Years")</f>
        <v>&gt;5 Years</v>
      </c>
      <c r="AA1429" s="24">
        <f>L1429*(_xlfn.XLOOKUP(K1429,'FX rates'!$A$2:$A$38,'FX rates'!$B$2:$B$38))</f>
        <v>133250.75874757467</v>
      </c>
      <c r="AB1429" s="24">
        <f>V1429*(_xlfn.XLOOKUP(K1429,'FX rates'!$A$2:$A$38,'FX rates'!$B$2:$B$38))</f>
        <v>177747.69475010413</v>
      </c>
      <c r="AC1429" s="24">
        <f>X1429*(_xlfn.XLOOKUP(W1429,'FX rates'!$A$2:$A$38,'FX rates'!$B$2:$B$38))</f>
        <v>153238.37255971087</v>
      </c>
      <c r="AD1429" s="24">
        <f>Y1429*(_xlfn.XLOOKUP(W1429,'FX rates'!$A$2:$A$38,'FX rates'!$B$2:$B$38))</f>
        <v>357648.2215223306</v>
      </c>
      <c r="AE1429" s="30">
        <f t="shared" si="315"/>
        <v>0.15000000000000002</v>
      </c>
      <c r="AF1429" s="31">
        <f t="shared" si="316"/>
        <v>15020.939999999988</v>
      </c>
      <c r="AG1429" s="23">
        <f t="shared" si="317"/>
        <v>44496.936002529459</v>
      </c>
      <c r="AH1429" s="35">
        <f t="shared" si="311"/>
        <v>1.3306500000756409</v>
      </c>
      <c r="AI1429" s="23">
        <f>U1429*(_xlfn.XLOOKUP(K1429,'FX rates'!$A$2:$A$38,'FX rates'!$B$2:$B$38))</f>
        <v>0</v>
      </c>
      <c r="AJ1429" s="23">
        <f>Q1429*(_xlfn.XLOOKUP(K1429,'FX rates'!$A$2:$A$38,'FX rates'!$B$2:$B$38))</f>
        <v>0</v>
      </c>
      <c r="AK1429" s="23">
        <f>R1429*(_xlfn.XLOOKUP(K1429,'FX rates'!$A$2:$A$38,'FX rates'!$B$2:$B$38))</f>
        <v>0</v>
      </c>
      <c r="AM1429" s="4"/>
      <c r="AN1429" s="4"/>
      <c r="AO1429" s="4"/>
      <c r="AP1429" s="32">
        <f t="shared" si="312"/>
        <v>0.3339338283755876</v>
      </c>
      <c r="AQ1429" s="32">
        <f t="shared" si="313"/>
        <v>0</v>
      </c>
      <c r="AR1429" s="24">
        <f t="shared" si="318"/>
        <v>153616.54</v>
      </c>
      <c r="AS1429" s="24" t="str">
        <f t="shared" si="319"/>
        <v>0</v>
      </c>
      <c r="AT1429" s="24">
        <f t="shared" si="320"/>
        <v>321883.39937009756</v>
      </c>
      <c r="AU1429" s="24">
        <f t="shared" si="321"/>
        <v>35764.822152233042</v>
      </c>
    </row>
    <row r="1430" spans="1:47" x14ac:dyDescent="0.25">
      <c r="A1430" s="28" t="s">
        <v>14488</v>
      </c>
      <c r="B1430" s="28" t="s">
        <v>4528</v>
      </c>
      <c r="C1430" s="28" t="s">
        <v>4529</v>
      </c>
      <c r="D1430" s="28" t="s">
        <v>4530</v>
      </c>
      <c r="E1430" s="28" t="s">
        <v>4531</v>
      </c>
      <c r="F1430" s="29">
        <v>42582</v>
      </c>
      <c r="G1430" s="29">
        <v>44896</v>
      </c>
      <c r="H1430" s="28" t="s">
        <v>4532</v>
      </c>
      <c r="I1430" s="28" t="s">
        <v>16054</v>
      </c>
      <c r="J1430" s="28" t="s">
        <v>16041</v>
      </c>
      <c r="K1430" s="28" t="s">
        <v>4533</v>
      </c>
      <c r="L1430" s="27">
        <v>109109.00000000003</v>
      </c>
      <c r="M1430" s="27">
        <v>32666.304</v>
      </c>
      <c r="N1430" s="27">
        <v>12838.260000000002</v>
      </c>
      <c r="O1430" s="27">
        <v>0</v>
      </c>
      <c r="P1430" s="27">
        <f t="shared" si="308"/>
        <v>45504.563999999998</v>
      </c>
      <c r="Q1430" s="27">
        <v>0</v>
      </c>
      <c r="R1430" s="27">
        <v>0</v>
      </c>
      <c r="S1430" s="27">
        <v>0</v>
      </c>
      <c r="T1430" s="27">
        <f t="shared" si="309"/>
        <v>0</v>
      </c>
      <c r="U1430" s="27">
        <v>0</v>
      </c>
      <c r="V1430" s="27">
        <f t="shared" si="310"/>
        <v>154613.56400000001</v>
      </c>
      <c r="W1430" s="28" t="s">
        <v>4534</v>
      </c>
      <c r="X1430" s="27">
        <v>114564.45000000004</v>
      </c>
      <c r="Y1430" s="27">
        <f t="shared" si="314"/>
        <v>263428.5192000001</v>
      </c>
      <c r="Z1430" s="4" t="str" cm="1">
        <f t="array" ref="Z1430">_xlfn.IFS(YEARFRAC(F1430,G1430)&lt;1,"&lt;1 Year",YEARFRAC(F1430,G1430)&lt;=5,"1-5 Years",YEARFRAC(F1430,G1430)&gt;5,"&gt;5 Years")</f>
        <v>&gt;5 Years</v>
      </c>
      <c r="AA1430" s="24">
        <f>L1430*(_xlfn.XLOOKUP(K1430,'FX rates'!$A$2:$A$38,'FX rates'!$B$2:$B$38))</f>
        <v>109109.00000000003</v>
      </c>
      <c r="AB1430" s="24">
        <f>V1430*(_xlfn.XLOOKUP(K1430,'FX rates'!$A$2:$A$38,'FX rates'!$B$2:$B$38))</f>
        <v>154613.56400000001</v>
      </c>
      <c r="AC1430" s="24">
        <f>X1430*(_xlfn.XLOOKUP(W1430,'FX rates'!$A$2:$A$38,'FX rates'!$B$2:$B$38))</f>
        <v>114564.45000000004</v>
      </c>
      <c r="AD1430" s="24">
        <f>Y1430*(_xlfn.XLOOKUP(W1430,'FX rates'!$A$2:$A$38,'FX rates'!$B$2:$B$38))</f>
        <v>263428.5192000001</v>
      </c>
      <c r="AE1430" s="30">
        <f t="shared" si="315"/>
        <v>5.0000000000000093E-2</v>
      </c>
      <c r="AF1430" s="31">
        <f t="shared" si="316"/>
        <v>5455.4500000000116</v>
      </c>
      <c r="AG1430" s="23">
        <f t="shared" si="317"/>
        <v>45504.563999999984</v>
      </c>
      <c r="AH1430" s="35">
        <f t="shared" si="311"/>
        <v>1</v>
      </c>
      <c r="AI1430" s="23">
        <f>U1430*(_xlfn.XLOOKUP(K1430,'FX rates'!$A$2:$A$38,'FX rates'!$B$2:$B$38))</f>
        <v>0</v>
      </c>
      <c r="AJ1430" s="23">
        <f>Q1430*(_xlfn.XLOOKUP(K1430,'FX rates'!$A$2:$A$38,'FX rates'!$B$2:$B$38))</f>
        <v>0</v>
      </c>
      <c r="AK1430" s="23">
        <f>R1430*(_xlfn.XLOOKUP(K1430,'FX rates'!$A$2:$A$38,'FX rates'!$B$2:$B$38))</f>
        <v>0</v>
      </c>
      <c r="AM1430" s="4"/>
      <c r="AN1430" s="4"/>
      <c r="AO1430" s="4"/>
      <c r="AP1430" s="32">
        <f t="shared" si="312"/>
        <v>0.2993914709144066</v>
      </c>
      <c r="AQ1430" s="32">
        <f t="shared" si="313"/>
        <v>0</v>
      </c>
      <c r="AR1430" s="24">
        <f t="shared" si="318"/>
        <v>148864.06920000003</v>
      </c>
      <c r="AS1430" s="24" t="str">
        <f t="shared" si="319"/>
        <v>0</v>
      </c>
      <c r="AT1430" s="24">
        <f t="shared" si="320"/>
        <v>237085.66728000008</v>
      </c>
      <c r="AU1430" s="24">
        <f t="shared" si="321"/>
        <v>26342.851920000016</v>
      </c>
    </row>
    <row r="1431" spans="1:47" x14ac:dyDescent="0.25">
      <c r="A1431" s="28" t="s">
        <v>14489</v>
      </c>
      <c r="B1431" s="28" t="s">
        <v>3400</v>
      </c>
      <c r="C1431" s="28" t="s">
        <v>3401</v>
      </c>
      <c r="D1431" s="28" t="s">
        <v>3402</v>
      </c>
      <c r="E1431" s="28" t="s">
        <v>3403</v>
      </c>
      <c r="F1431" s="29">
        <v>42583</v>
      </c>
      <c r="G1431" s="29">
        <v>44896</v>
      </c>
      <c r="H1431" s="28" t="s">
        <v>3404</v>
      </c>
      <c r="I1431" s="28" t="s">
        <v>16032</v>
      </c>
      <c r="J1431" s="28" t="s">
        <v>16054</v>
      </c>
      <c r="K1431" s="28" t="s">
        <v>3405</v>
      </c>
      <c r="L1431" s="27">
        <v>67320</v>
      </c>
      <c r="M1431" s="27">
        <v>15840</v>
      </c>
      <c r="N1431" s="27">
        <v>0</v>
      </c>
      <c r="O1431" s="27">
        <v>0</v>
      </c>
      <c r="P1431" s="27">
        <f t="shared" si="308"/>
        <v>15840</v>
      </c>
      <c r="Q1431" s="27">
        <v>0</v>
      </c>
      <c r="R1431" s="27">
        <v>0</v>
      </c>
      <c r="S1431" s="27">
        <v>0</v>
      </c>
      <c r="T1431" s="27">
        <f t="shared" si="309"/>
        <v>0</v>
      </c>
      <c r="U1431" s="27">
        <v>0</v>
      </c>
      <c r="V1431" s="27">
        <f t="shared" si="310"/>
        <v>83160</v>
      </c>
      <c r="W1431" s="28" t="s">
        <v>3406</v>
      </c>
      <c r="X1431" s="27">
        <v>76744.800000000003</v>
      </c>
      <c r="Y1431" s="27">
        <f t="shared" si="314"/>
        <v>171547.2</v>
      </c>
      <c r="Z1431" s="4" t="str" cm="1">
        <f t="array" ref="Z1431">_xlfn.IFS(YEARFRAC(F1431,G1431)&lt;1,"&lt;1 Year",YEARFRAC(F1431,G1431)&lt;=5,"1-5 Years",YEARFRAC(F1431,G1431)&gt;5,"&gt;5 Years")</f>
        <v>&gt;5 Years</v>
      </c>
      <c r="AA1431" s="24">
        <f>L1431*(_xlfn.XLOOKUP(K1431,'FX rates'!$A$2:$A$38,'FX rates'!$B$2:$B$38))</f>
        <v>89579.358005092145</v>
      </c>
      <c r="AB1431" s="24">
        <f>V1431*(_xlfn.XLOOKUP(K1431,'FX rates'!$A$2:$A$38,'FX rates'!$B$2:$B$38))</f>
        <v>110656.8540062903</v>
      </c>
      <c r="AC1431" s="24">
        <f>X1431*(_xlfn.XLOOKUP(W1431,'FX rates'!$A$2:$A$38,'FX rates'!$B$2:$B$38))</f>
        <v>102120.46812580506</v>
      </c>
      <c r="AD1431" s="24">
        <f>Y1431*(_xlfn.XLOOKUP(W1431,'FX rates'!$A$2:$A$38,'FX rates'!$B$2:$B$38))</f>
        <v>228269.28169297602</v>
      </c>
      <c r="AE1431" s="30">
        <f t="shared" si="315"/>
        <v>0.14000000000000012</v>
      </c>
      <c r="AF1431" s="31">
        <f t="shared" si="316"/>
        <v>9424.8000000000029</v>
      </c>
      <c r="AG1431" s="23">
        <f t="shared" si="317"/>
        <v>21077.49600119816</v>
      </c>
      <c r="AH1431" s="35">
        <f t="shared" si="311"/>
        <v>1.3306500000756409</v>
      </c>
      <c r="AI1431" s="23">
        <f>U1431*(_xlfn.XLOOKUP(K1431,'FX rates'!$A$2:$A$38,'FX rates'!$B$2:$B$38))</f>
        <v>0</v>
      </c>
      <c r="AJ1431" s="23">
        <f>Q1431*(_xlfn.XLOOKUP(K1431,'FX rates'!$A$2:$A$38,'FX rates'!$B$2:$B$38))</f>
        <v>0</v>
      </c>
      <c r="AK1431" s="23">
        <f>R1431*(_xlfn.XLOOKUP(K1431,'FX rates'!$A$2:$A$38,'FX rates'!$B$2:$B$38))</f>
        <v>0</v>
      </c>
      <c r="AM1431" s="4"/>
      <c r="AN1431" s="4"/>
      <c r="AO1431" s="4"/>
      <c r="AP1431" s="32">
        <f t="shared" si="312"/>
        <v>0.23529411764705882</v>
      </c>
      <c r="AQ1431" s="32">
        <f t="shared" si="313"/>
        <v>0</v>
      </c>
      <c r="AR1431" s="24">
        <f t="shared" si="318"/>
        <v>94802.400000000009</v>
      </c>
      <c r="AS1431" s="24" t="str">
        <f t="shared" si="319"/>
        <v>0</v>
      </c>
      <c r="AT1431" s="24">
        <f t="shared" si="320"/>
        <v>205442.35352367841</v>
      </c>
      <c r="AU1431" s="24">
        <f t="shared" si="321"/>
        <v>22826.928169297607</v>
      </c>
    </row>
    <row r="1432" spans="1:47" x14ac:dyDescent="0.25">
      <c r="A1432" s="28" t="s">
        <v>14490</v>
      </c>
      <c r="B1432" s="28" t="s">
        <v>3407</v>
      </c>
      <c r="C1432" s="28" t="s">
        <v>3408</v>
      </c>
      <c r="D1432" s="28" t="s">
        <v>3409</v>
      </c>
      <c r="E1432" s="28" t="s">
        <v>3410</v>
      </c>
      <c r="F1432" s="29">
        <v>42583</v>
      </c>
      <c r="G1432" s="29">
        <v>44896</v>
      </c>
      <c r="H1432" s="28" t="s">
        <v>3411</v>
      </c>
      <c r="I1432" s="28" t="s">
        <v>16044</v>
      </c>
      <c r="J1432" s="28" t="s">
        <v>16043</v>
      </c>
      <c r="K1432" s="28" t="s">
        <v>3412</v>
      </c>
      <c r="L1432" s="27">
        <v>209880.00000000003</v>
      </c>
      <c r="M1432" s="27">
        <v>285560</v>
      </c>
      <c r="N1432" s="27">
        <v>0</v>
      </c>
      <c r="O1432" s="27">
        <v>0</v>
      </c>
      <c r="P1432" s="27">
        <f t="shared" si="308"/>
        <v>285560</v>
      </c>
      <c r="Q1432" s="27">
        <v>0</v>
      </c>
      <c r="R1432" s="27">
        <v>0</v>
      </c>
      <c r="S1432" s="27">
        <v>0</v>
      </c>
      <c r="T1432" s="27">
        <f t="shared" si="309"/>
        <v>0</v>
      </c>
      <c r="U1432" s="27">
        <v>0</v>
      </c>
      <c r="V1432" s="27">
        <f t="shared" si="310"/>
        <v>495440</v>
      </c>
      <c r="W1432" s="28" t="s">
        <v>3413</v>
      </c>
      <c r="X1432" s="27">
        <v>237164.40000000002</v>
      </c>
      <c r="Y1432" s="27">
        <f t="shared" si="314"/>
        <v>797011.6</v>
      </c>
      <c r="Z1432" s="4" t="str" cm="1">
        <f t="array" ref="Z1432">_xlfn.IFS(YEARFRAC(F1432,G1432)&lt;1,"&lt;1 Year",YEARFRAC(F1432,G1432)&lt;=5,"1-5 Years",YEARFRAC(F1432,G1432)&gt;5,"&gt;5 Years")</f>
        <v>&gt;5 Years</v>
      </c>
      <c r="AA1432" s="24">
        <f>L1432*(_xlfn.XLOOKUP(K1432,'FX rates'!$A$2:$A$38,'FX rates'!$B$2:$B$38))</f>
        <v>209880.00000000003</v>
      </c>
      <c r="AB1432" s="24">
        <f>V1432*(_xlfn.XLOOKUP(K1432,'FX rates'!$A$2:$A$38,'FX rates'!$B$2:$B$38))</f>
        <v>495440</v>
      </c>
      <c r="AC1432" s="24">
        <f>X1432*(_xlfn.XLOOKUP(W1432,'FX rates'!$A$2:$A$38,'FX rates'!$B$2:$B$38))</f>
        <v>237164.40000000002</v>
      </c>
      <c r="AD1432" s="24">
        <f>Y1432*(_xlfn.XLOOKUP(W1432,'FX rates'!$A$2:$A$38,'FX rates'!$B$2:$B$38))</f>
        <v>797011.6</v>
      </c>
      <c r="AE1432" s="30">
        <f t="shared" si="315"/>
        <v>0.12999999999999995</v>
      </c>
      <c r="AF1432" s="31">
        <f t="shared" si="316"/>
        <v>27284.399999999994</v>
      </c>
      <c r="AG1432" s="23">
        <f t="shared" si="317"/>
        <v>285560</v>
      </c>
      <c r="AH1432" s="35">
        <f t="shared" si="311"/>
        <v>1</v>
      </c>
      <c r="AI1432" s="23">
        <f>U1432*(_xlfn.XLOOKUP(K1432,'FX rates'!$A$2:$A$38,'FX rates'!$B$2:$B$38))</f>
        <v>0</v>
      </c>
      <c r="AJ1432" s="23">
        <f>Q1432*(_xlfn.XLOOKUP(K1432,'FX rates'!$A$2:$A$38,'FX rates'!$B$2:$B$38))</f>
        <v>0</v>
      </c>
      <c r="AK1432" s="23">
        <f>R1432*(_xlfn.XLOOKUP(K1432,'FX rates'!$A$2:$A$38,'FX rates'!$B$2:$B$38))</f>
        <v>0</v>
      </c>
      <c r="AM1432" s="4"/>
      <c r="AN1432" s="4"/>
      <c r="AO1432" s="4"/>
      <c r="AP1432" s="32">
        <f t="shared" si="312"/>
        <v>1.3605870020964359</v>
      </c>
      <c r="AQ1432" s="32">
        <f t="shared" si="313"/>
        <v>0</v>
      </c>
      <c r="AR1432" s="24">
        <f t="shared" si="318"/>
        <v>559847.19999999995</v>
      </c>
      <c r="AS1432" s="24" t="str">
        <f t="shared" si="319"/>
        <v>0</v>
      </c>
      <c r="AT1432" s="24">
        <f t="shared" si="320"/>
        <v>717310.44</v>
      </c>
      <c r="AU1432" s="24">
        <f t="shared" si="321"/>
        <v>79701.160000000033</v>
      </c>
    </row>
    <row r="1433" spans="1:47" x14ac:dyDescent="0.25">
      <c r="A1433" s="28" t="s">
        <v>14491</v>
      </c>
      <c r="B1433" s="28" t="s">
        <v>3414</v>
      </c>
      <c r="C1433" s="28" t="s">
        <v>3415</v>
      </c>
      <c r="D1433" s="28" t="s">
        <v>3416</v>
      </c>
      <c r="E1433" s="28" t="s">
        <v>3417</v>
      </c>
      <c r="F1433" s="29">
        <v>42583</v>
      </c>
      <c r="G1433" s="29">
        <v>44896</v>
      </c>
      <c r="H1433" s="28" t="s">
        <v>3418</v>
      </c>
      <c r="I1433" s="28" t="s">
        <v>16054</v>
      </c>
      <c r="J1433" s="28" t="s">
        <v>16046</v>
      </c>
      <c r="K1433" s="28" t="s">
        <v>3419</v>
      </c>
      <c r="L1433" s="27">
        <v>3025000.0000000005</v>
      </c>
      <c r="M1433" s="27">
        <v>470580</v>
      </c>
      <c r="N1433" s="27">
        <v>0</v>
      </c>
      <c r="O1433" s="27">
        <v>0</v>
      </c>
      <c r="P1433" s="27">
        <f t="shared" si="308"/>
        <v>470580</v>
      </c>
      <c r="Q1433" s="27">
        <v>0</v>
      </c>
      <c r="R1433" s="27">
        <v>0</v>
      </c>
      <c r="S1433" s="27">
        <v>6944</v>
      </c>
      <c r="T1433" s="27">
        <f t="shared" si="309"/>
        <v>6944</v>
      </c>
      <c r="U1433" s="27">
        <v>0</v>
      </c>
      <c r="V1433" s="27">
        <f t="shared" si="310"/>
        <v>3502524.0000000005</v>
      </c>
      <c r="W1433" s="28" t="s">
        <v>3420</v>
      </c>
      <c r="X1433" s="27">
        <v>3115750.0000000005</v>
      </c>
      <c r="Y1433" s="27">
        <f t="shared" si="314"/>
        <v>6716197.4000000004</v>
      </c>
      <c r="Z1433" s="4" t="str" cm="1">
        <f t="array" ref="Z1433">_xlfn.IFS(YEARFRAC(F1433,G1433)&lt;1,"&lt;1 Year",YEARFRAC(F1433,G1433)&lt;=5,"1-5 Years",YEARFRAC(F1433,G1433)&gt;5,"&gt;5 Years")</f>
        <v>&gt;5 Years</v>
      </c>
      <c r="AA1433" s="24">
        <f>L1433*(_xlfn.XLOOKUP(K1433,'FX rates'!$A$2:$A$38,'FX rates'!$B$2:$B$38))</f>
        <v>44826.436483532772</v>
      </c>
      <c r="AB1433" s="24">
        <f>V1433*(_xlfn.XLOOKUP(K1433,'FX rates'!$A$2:$A$38,'FX rates'!$B$2:$B$38))</f>
        <v>51902.700700181536</v>
      </c>
      <c r="AC1433" s="24">
        <f>X1433*(_xlfn.XLOOKUP(W1433,'FX rates'!$A$2:$A$38,'FX rates'!$B$2:$B$38))</f>
        <v>46171.229578038758</v>
      </c>
      <c r="AD1433" s="24">
        <f>Y1433*(_xlfn.XLOOKUP(W1433,'FX rates'!$A$2:$A$38,'FX rates'!$B$2:$B$38))</f>
        <v>99525.0235246175</v>
      </c>
      <c r="AE1433" s="30">
        <f t="shared" si="315"/>
        <v>3.0000000000000044E-2</v>
      </c>
      <c r="AF1433" s="31">
        <f t="shared" si="316"/>
        <v>90750</v>
      </c>
      <c r="AG1433" s="23">
        <f t="shared" si="317"/>
        <v>7076.264216648764</v>
      </c>
      <c r="AH1433" s="35">
        <f t="shared" si="311"/>
        <v>1.4818656688771163E-2</v>
      </c>
      <c r="AI1433" s="23">
        <f>U1433*(_xlfn.XLOOKUP(K1433,'FX rates'!$A$2:$A$38,'FX rates'!$B$2:$B$38))</f>
        <v>0</v>
      </c>
      <c r="AJ1433" s="23">
        <f>Q1433*(_xlfn.XLOOKUP(K1433,'FX rates'!$A$2:$A$38,'FX rates'!$B$2:$B$38))</f>
        <v>0</v>
      </c>
      <c r="AK1433" s="23">
        <f>R1433*(_xlfn.XLOOKUP(K1433,'FX rates'!$A$2:$A$38,'FX rates'!$B$2:$B$38))</f>
        <v>0</v>
      </c>
      <c r="AM1433" s="4"/>
      <c r="AN1433" s="4"/>
      <c r="AO1433" s="4"/>
      <c r="AP1433" s="32">
        <f t="shared" si="312"/>
        <v>0.15556363636363635</v>
      </c>
      <c r="AQ1433" s="32">
        <f t="shared" si="313"/>
        <v>0</v>
      </c>
      <c r="AR1433" s="24">
        <f t="shared" si="318"/>
        <v>3600447.4000000004</v>
      </c>
      <c r="AS1433" s="24" t="str">
        <f t="shared" si="319"/>
        <v>0</v>
      </c>
      <c r="AT1433" s="24">
        <f t="shared" si="320"/>
        <v>89572.521172155757</v>
      </c>
      <c r="AU1433" s="24">
        <f t="shared" si="321"/>
        <v>9952.5023524617427</v>
      </c>
    </row>
    <row r="1434" spans="1:47" x14ac:dyDescent="0.25">
      <c r="A1434" s="28" t="s">
        <v>14492</v>
      </c>
      <c r="B1434" s="28" t="s">
        <v>3421</v>
      </c>
      <c r="C1434" s="28" t="s">
        <v>3422</v>
      </c>
      <c r="D1434" s="28" t="s">
        <v>3423</v>
      </c>
      <c r="E1434" s="28" t="s">
        <v>3424</v>
      </c>
      <c r="F1434" s="29">
        <v>42583</v>
      </c>
      <c r="G1434" s="29">
        <v>44896</v>
      </c>
      <c r="H1434" s="28" t="s">
        <v>3425</v>
      </c>
      <c r="I1434" s="28" t="s">
        <v>16050</v>
      </c>
      <c r="J1434" s="28" t="s">
        <v>16041</v>
      </c>
      <c r="K1434" s="28" t="s">
        <v>3426</v>
      </c>
      <c r="L1434" s="27">
        <v>139150</v>
      </c>
      <c r="M1434" s="27">
        <v>46354.000000000007</v>
      </c>
      <c r="N1434" s="27">
        <v>0</v>
      </c>
      <c r="O1434" s="27">
        <v>0</v>
      </c>
      <c r="P1434" s="27">
        <f t="shared" si="308"/>
        <v>46354.000000000007</v>
      </c>
      <c r="Q1434" s="27">
        <v>0</v>
      </c>
      <c r="R1434" s="27">
        <v>0</v>
      </c>
      <c r="S1434" s="27">
        <v>0</v>
      </c>
      <c r="T1434" s="27">
        <f t="shared" si="309"/>
        <v>0</v>
      </c>
      <c r="U1434" s="27">
        <v>0</v>
      </c>
      <c r="V1434" s="27">
        <f t="shared" si="310"/>
        <v>185504</v>
      </c>
      <c r="W1434" s="28" t="s">
        <v>3427</v>
      </c>
      <c r="X1434" s="27">
        <v>140541.5</v>
      </c>
      <c r="Y1434" s="27">
        <f t="shared" si="314"/>
        <v>327900.54000000004</v>
      </c>
      <c r="Z1434" s="4" t="str" cm="1">
        <f t="array" ref="Z1434">_xlfn.IFS(YEARFRAC(F1434,G1434)&lt;1,"&lt;1 Year",YEARFRAC(F1434,G1434)&lt;=5,"1-5 Years",YEARFRAC(F1434,G1434)&gt;5,"&gt;5 Years")</f>
        <v>&gt;5 Years</v>
      </c>
      <c r="AA1434" s="24">
        <f>L1434*(_xlfn.XLOOKUP(K1434,'FX rates'!$A$2:$A$38,'FX rates'!$B$2:$B$38))</f>
        <v>185159.94751052544</v>
      </c>
      <c r="AB1434" s="24">
        <f>V1434*(_xlfn.XLOOKUP(K1434,'FX rates'!$A$2:$A$38,'FX rates'!$B$2:$B$38))</f>
        <v>246840.89761403171</v>
      </c>
      <c r="AC1434" s="24">
        <f>X1434*(_xlfn.XLOOKUP(W1434,'FX rates'!$A$2:$A$38,'FX rates'!$B$2:$B$38))</f>
        <v>187011.5469856307</v>
      </c>
      <c r="AD1434" s="24">
        <f>Y1434*(_xlfn.XLOOKUP(W1434,'FX rates'!$A$2:$A$38,'FX rates'!$B$2:$B$38))</f>
        <v>436320.85357580276</v>
      </c>
      <c r="AE1434" s="30">
        <f t="shared" si="315"/>
        <v>1.0000000000000052E-2</v>
      </c>
      <c r="AF1434" s="31">
        <f t="shared" si="316"/>
        <v>1391.5</v>
      </c>
      <c r="AG1434" s="23">
        <f t="shared" si="317"/>
        <v>61680.950103506271</v>
      </c>
      <c r="AH1434" s="35">
        <f t="shared" si="311"/>
        <v>1.3306500000756409</v>
      </c>
      <c r="AI1434" s="23">
        <f>U1434*(_xlfn.XLOOKUP(K1434,'FX rates'!$A$2:$A$38,'FX rates'!$B$2:$B$38))</f>
        <v>0</v>
      </c>
      <c r="AJ1434" s="23">
        <f>Q1434*(_xlfn.XLOOKUP(K1434,'FX rates'!$A$2:$A$38,'FX rates'!$B$2:$B$38))</f>
        <v>0</v>
      </c>
      <c r="AK1434" s="23">
        <f>R1434*(_xlfn.XLOOKUP(K1434,'FX rates'!$A$2:$A$38,'FX rates'!$B$2:$B$38))</f>
        <v>0</v>
      </c>
      <c r="AM1434" s="4"/>
      <c r="AN1434" s="4"/>
      <c r="AO1434" s="4"/>
      <c r="AP1434" s="32">
        <f t="shared" si="312"/>
        <v>0.33312252964426881</v>
      </c>
      <c r="AQ1434" s="32">
        <f t="shared" si="313"/>
        <v>0</v>
      </c>
      <c r="AR1434" s="24">
        <f t="shared" si="318"/>
        <v>187359.04</v>
      </c>
      <c r="AS1434" s="24" t="str">
        <f t="shared" si="319"/>
        <v>0</v>
      </c>
      <c r="AT1434" s="24">
        <f t="shared" si="320"/>
        <v>392688.76821822248</v>
      </c>
      <c r="AU1434" s="24">
        <f t="shared" si="321"/>
        <v>43632.085357580276</v>
      </c>
    </row>
    <row r="1435" spans="1:47" x14ac:dyDescent="0.25">
      <c r="A1435" s="28" t="s">
        <v>14493</v>
      </c>
      <c r="B1435" s="28" t="s">
        <v>4745</v>
      </c>
      <c r="C1435" s="28" t="s">
        <v>4746</v>
      </c>
      <c r="D1435" s="28" t="s">
        <v>4747</v>
      </c>
      <c r="E1435" s="28" t="s">
        <v>4748</v>
      </c>
      <c r="F1435" s="29">
        <v>42583</v>
      </c>
      <c r="G1435" s="29">
        <v>44896</v>
      </c>
      <c r="H1435" s="28" t="s">
        <v>4749</v>
      </c>
      <c r="I1435" s="28" t="s">
        <v>16056</v>
      </c>
      <c r="J1435" s="28" t="s">
        <v>16054</v>
      </c>
      <c r="K1435" s="28" t="s">
        <v>4750</v>
      </c>
      <c r="L1435" s="27">
        <v>110110.00000000003</v>
      </c>
      <c r="M1435" s="27">
        <v>33739.243999999999</v>
      </c>
      <c r="N1435" s="27">
        <v>12287.1</v>
      </c>
      <c r="O1435" s="27">
        <v>0</v>
      </c>
      <c r="P1435" s="27">
        <f t="shared" si="308"/>
        <v>46026.343999999997</v>
      </c>
      <c r="Q1435" s="27">
        <v>0</v>
      </c>
      <c r="R1435" s="27">
        <v>0</v>
      </c>
      <c r="S1435" s="27">
        <v>0</v>
      </c>
      <c r="T1435" s="27">
        <f t="shared" si="309"/>
        <v>0</v>
      </c>
      <c r="U1435" s="27">
        <v>0</v>
      </c>
      <c r="V1435" s="27">
        <f t="shared" si="310"/>
        <v>156136.34400000004</v>
      </c>
      <c r="W1435" s="28" t="s">
        <v>4751</v>
      </c>
      <c r="X1435" s="27">
        <v>113413.30000000003</v>
      </c>
      <c r="Y1435" s="27">
        <f t="shared" si="314"/>
        <v>261578.02132000006</v>
      </c>
      <c r="Z1435" s="4" t="str" cm="1">
        <f t="array" ref="Z1435">_xlfn.IFS(YEARFRAC(F1435,G1435)&lt;1,"&lt;1 Year",YEARFRAC(F1435,G1435)&lt;=5,"1-5 Years",YEARFRAC(F1435,G1435)&gt;5,"&gt;5 Years")</f>
        <v>&gt;5 Years</v>
      </c>
      <c r="AA1435" s="24">
        <f>L1435*(_xlfn.XLOOKUP(K1435,'FX rates'!$A$2:$A$38,'FX rates'!$B$2:$B$38))</f>
        <v>110110.00000000003</v>
      </c>
      <c r="AB1435" s="24">
        <f>V1435*(_xlfn.XLOOKUP(K1435,'FX rates'!$A$2:$A$38,'FX rates'!$B$2:$B$38))</f>
        <v>156136.34400000004</v>
      </c>
      <c r="AC1435" s="24">
        <f>X1435*(_xlfn.XLOOKUP(W1435,'FX rates'!$A$2:$A$38,'FX rates'!$B$2:$B$38))</f>
        <v>113413.30000000003</v>
      </c>
      <c r="AD1435" s="24">
        <f>Y1435*(_xlfn.XLOOKUP(W1435,'FX rates'!$A$2:$A$38,'FX rates'!$B$2:$B$38))</f>
        <v>261578.02132000006</v>
      </c>
      <c r="AE1435" s="30">
        <f t="shared" si="315"/>
        <v>3.000000000000002E-2</v>
      </c>
      <c r="AF1435" s="31">
        <f t="shared" si="316"/>
        <v>3303.3000000000029</v>
      </c>
      <c r="AG1435" s="23">
        <f t="shared" si="317"/>
        <v>46026.344000000012</v>
      </c>
      <c r="AH1435" s="35">
        <f t="shared" si="311"/>
        <v>1</v>
      </c>
      <c r="AI1435" s="23">
        <f>U1435*(_xlfn.XLOOKUP(K1435,'FX rates'!$A$2:$A$38,'FX rates'!$B$2:$B$38))</f>
        <v>0</v>
      </c>
      <c r="AJ1435" s="23">
        <f>Q1435*(_xlfn.XLOOKUP(K1435,'FX rates'!$A$2:$A$38,'FX rates'!$B$2:$B$38))</f>
        <v>0</v>
      </c>
      <c r="AK1435" s="23">
        <f>R1435*(_xlfn.XLOOKUP(K1435,'FX rates'!$A$2:$A$38,'FX rates'!$B$2:$B$38))</f>
        <v>0</v>
      </c>
      <c r="AM1435" s="4"/>
      <c r="AN1435" s="4"/>
      <c r="AO1435" s="4"/>
      <c r="AP1435" s="32">
        <f t="shared" si="312"/>
        <v>0.3064139860139859</v>
      </c>
      <c r="AQ1435" s="32">
        <f t="shared" si="313"/>
        <v>0</v>
      </c>
      <c r="AR1435" s="24">
        <f t="shared" si="318"/>
        <v>148164.72132000001</v>
      </c>
      <c r="AS1435" s="24" t="str">
        <f t="shared" si="319"/>
        <v>0</v>
      </c>
      <c r="AT1435" s="24">
        <f t="shared" si="320"/>
        <v>235420.21918800005</v>
      </c>
      <c r="AU1435" s="24">
        <f t="shared" si="321"/>
        <v>26157.802132000012</v>
      </c>
    </row>
    <row r="1436" spans="1:47" x14ac:dyDescent="0.25">
      <c r="A1436" s="28" t="s">
        <v>14053</v>
      </c>
      <c r="B1436" s="28" t="s">
        <v>347</v>
      </c>
      <c r="C1436" s="28" t="s">
        <v>348</v>
      </c>
      <c r="D1436" s="28" t="s">
        <v>349</v>
      </c>
      <c r="E1436" s="28" t="s">
        <v>350</v>
      </c>
      <c r="F1436" s="29">
        <v>40064</v>
      </c>
      <c r="G1436" s="29">
        <v>44896</v>
      </c>
      <c r="H1436" s="28" t="s">
        <v>351</v>
      </c>
      <c r="I1436" s="28" t="s">
        <v>16039</v>
      </c>
      <c r="J1436" s="28" t="s">
        <v>16033</v>
      </c>
      <c r="K1436" s="28" t="s">
        <v>352</v>
      </c>
      <c r="L1436" s="27">
        <v>85536</v>
      </c>
      <c r="M1436" s="27">
        <v>20289.500000000004</v>
      </c>
      <c r="N1436" s="27">
        <v>0</v>
      </c>
      <c r="O1436" s="27">
        <v>0</v>
      </c>
      <c r="P1436" s="27">
        <f t="shared" si="308"/>
        <v>20289.500000000004</v>
      </c>
      <c r="Q1436" s="27">
        <v>0</v>
      </c>
      <c r="R1436" s="27">
        <v>2719</v>
      </c>
      <c r="S1436" s="27">
        <v>0</v>
      </c>
      <c r="T1436" s="27">
        <f t="shared" si="309"/>
        <v>2719</v>
      </c>
      <c r="U1436" s="27">
        <v>0</v>
      </c>
      <c r="V1436" s="27">
        <f t="shared" si="310"/>
        <v>108544.5</v>
      </c>
      <c r="W1436" s="28" t="s">
        <v>353</v>
      </c>
      <c r="X1436" s="27">
        <v>89812.800000000003</v>
      </c>
      <c r="Y1436" s="27">
        <f t="shared" si="314"/>
        <v>200929.57500000001</v>
      </c>
      <c r="Z1436" s="4" t="str" cm="1">
        <f t="array" ref="Z1436">_xlfn.IFS(YEARFRAC(F1436,G1436)&lt;1,"&lt;1 Year",YEARFRAC(F1436,G1436)&lt;=5,"1-5 Years",YEARFRAC(F1436,G1436)&gt;5,"&gt;5 Years")</f>
        <v>&gt;5 Years</v>
      </c>
      <c r="AA1436" s="24">
        <f>L1436*(_xlfn.XLOOKUP(K1436,'FX rates'!$A$2:$A$38,'FX rates'!$B$2:$B$38))</f>
        <v>85536</v>
      </c>
      <c r="AB1436" s="24">
        <f>V1436*(_xlfn.XLOOKUP(K1436,'FX rates'!$A$2:$A$38,'FX rates'!$B$2:$B$38))</f>
        <v>108544.5</v>
      </c>
      <c r="AC1436" s="24">
        <f>X1436*(_xlfn.XLOOKUP(W1436,'FX rates'!$A$2:$A$38,'FX rates'!$B$2:$B$38))</f>
        <v>89812.800000000003</v>
      </c>
      <c r="AD1436" s="24">
        <f>Y1436*(_xlfn.XLOOKUP(W1436,'FX rates'!$A$2:$A$38,'FX rates'!$B$2:$B$38))</f>
        <v>200929.57500000001</v>
      </c>
      <c r="AE1436" s="30">
        <f t="shared" si="315"/>
        <v>5.0000000000000037E-2</v>
      </c>
      <c r="AF1436" s="31">
        <f t="shared" si="316"/>
        <v>4276.8000000000029</v>
      </c>
      <c r="AG1436" s="23">
        <f t="shared" si="317"/>
        <v>23008.5</v>
      </c>
      <c r="AH1436" s="35">
        <f t="shared" si="311"/>
        <v>1</v>
      </c>
      <c r="AI1436" s="23">
        <f>U1436*(_xlfn.XLOOKUP(K1436,'FX rates'!$A$2:$A$38,'FX rates'!$B$2:$B$38))</f>
        <v>0</v>
      </c>
      <c r="AJ1436" s="23">
        <f>Q1436*(_xlfn.XLOOKUP(K1436,'FX rates'!$A$2:$A$38,'FX rates'!$B$2:$B$38))</f>
        <v>0</v>
      </c>
      <c r="AK1436" s="23">
        <f>R1436*(_xlfn.XLOOKUP(K1436,'FX rates'!$A$2:$A$38,'FX rates'!$B$2:$B$38))</f>
        <v>2719</v>
      </c>
      <c r="AM1436" s="4"/>
      <c r="AN1436" s="4"/>
      <c r="AO1436" s="4"/>
      <c r="AP1436" s="32">
        <f t="shared" si="312"/>
        <v>0.23720421810699593</v>
      </c>
      <c r="AQ1436" s="32">
        <f t="shared" si="313"/>
        <v>0</v>
      </c>
      <c r="AR1436" s="24">
        <f t="shared" si="318"/>
        <v>111116.77500000001</v>
      </c>
      <c r="AS1436" s="24" t="str">
        <f t="shared" si="319"/>
        <v>0</v>
      </c>
      <c r="AT1436" s="24">
        <f t="shared" si="320"/>
        <v>180836.61750000002</v>
      </c>
      <c r="AU1436" s="24">
        <f t="shared" si="321"/>
        <v>20092.95749999999</v>
      </c>
    </row>
    <row r="1437" spans="1:47" x14ac:dyDescent="0.25">
      <c r="A1437" s="28" t="s">
        <v>14494</v>
      </c>
      <c r="B1437" s="28" t="s">
        <v>3435</v>
      </c>
      <c r="C1437" s="28" t="s">
        <v>3436</v>
      </c>
      <c r="D1437" s="28" t="s">
        <v>3437</v>
      </c>
      <c r="E1437" s="28" t="s">
        <v>3438</v>
      </c>
      <c r="F1437" s="29">
        <v>42618</v>
      </c>
      <c r="G1437" s="29">
        <v>44896</v>
      </c>
      <c r="H1437" s="28" t="s">
        <v>3439</v>
      </c>
      <c r="I1437" s="28" t="s">
        <v>16032</v>
      </c>
      <c r="J1437" s="28" t="s">
        <v>16054</v>
      </c>
      <c r="K1437" s="28" t="s">
        <v>3440</v>
      </c>
      <c r="L1437" s="27">
        <v>308000.00000000006</v>
      </c>
      <c r="M1437" s="27">
        <v>414315</v>
      </c>
      <c r="N1437" s="27">
        <v>0</v>
      </c>
      <c r="O1437" s="27">
        <v>0</v>
      </c>
      <c r="P1437" s="27">
        <f t="shared" si="308"/>
        <v>414315</v>
      </c>
      <c r="Q1437" s="27">
        <v>0</v>
      </c>
      <c r="R1437" s="27">
        <v>0</v>
      </c>
      <c r="S1437" s="27">
        <v>0</v>
      </c>
      <c r="T1437" s="27">
        <f t="shared" si="309"/>
        <v>0</v>
      </c>
      <c r="U1437" s="27">
        <v>0</v>
      </c>
      <c r="V1437" s="27">
        <f t="shared" si="310"/>
        <v>722315</v>
      </c>
      <c r="W1437" s="28" t="s">
        <v>3441</v>
      </c>
      <c r="X1437" s="27">
        <v>317240.00000000006</v>
      </c>
      <c r="Y1437" s="27">
        <f t="shared" si="314"/>
        <v>1061224.45</v>
      </c>
      <c r="Z1437" s="4" t="str" cm="1">
        <f t="array" ref="Z1437">_xlfn.IFS(YEARFRAC(F1437,G1437)&lt;1,"&lt;1 Year",YEARFRAC(F1437,G1437)&lt;=5,"1-5 Years",YEARFRAC(F1437,G1437)&gt;5,"&gt;5 Years")</f>
        <v>&gt;5 Years</v>
      </c>
      <c r="AA1437" s="24">
        <f>L1437*(_xlfn.XLOOKUP(K1437,'FX rates'!$A$2:$A$38,'FX rates'!$B$2:$B$38))</f>
        <v>308000.00000000006</v>
      </c>
      <c r="AB1437" s="24">
        <f>V1437*(_xlfn.XLOOKUP(K1437,'FX rates'!$A$2:$A$38,'FX rates'!$B$2:$B$38))</f>
        <v>722315</v>
      </c>
      <c r="AC1437" s="24">
        <f>X1437*(_xlfn.XLOOKUP(W1437,'FX rates'!$A$2:$A$38,'FX rates'!$B$2:$B$38))</f>
        <v>317240.00000000006</v>
      </c>
      <c r="AD1437" s="24">
        <f>Y1437*(_xlfn.XLOOKUP(W1437,'FX rates'!$A$2:$A$38,'FX rates'!$B$2:$B$38))</f>
        <v>1061224.45</v>
      </c>
      <c r="AE1437" s="30">
        <f t="shared" si="315"/>
        <v>2.9999999999999995E-2</v>
      </c>
      <c r="AF1437" s="31">
        <f t="shared" si="316"/>
        <v>9240</v>
      </c>
      <c r="AG1437" s="23">
        <f t="shared" si="317"/>
        <v>414314.99999999994</v>
      </c>
      <c r="AH1437" s="35">
        <f t="shared" si="311"/>
        <v>1</v>
      </c>
      <c r="AI1437" s="23">
        <f>U1437*(_xlfn.XLOOKUP(K1437,'FX rates'!$A$2:$A$38,'FX rates'!$B$2:$B$38))</f>
        <v>0</v>
      </c>
      <c r="AJ1437" s="23">
        <f>Q1437*(_xlfn.XLOOKUP(K1437,'FX rates'!$A$2:$A$38,'FX rates'!$B$2:$B$38))</f>
        <v>0</v>
      </c>
      <c r="AK1437" s="23">
        <f>R1437*(_xlfn.XLOOKUP(K1437,'FX rates'!$A$2:$A$38,'FX rates'!$B$2:$B$38))</f>
        <v>0</v>
      </c>
      <c r="AM1437" s="4"/>
      <c r="AN1437" s="4"/>
      <c r="AO1437" s="4"/>
      <c r="AP1437" s="32">
        <f t="shared" si="312"/>
        <v>1.3451785714285711</v>
      </c>
      <c r="AQ1437" s="32">
        <f t="shared" si="313"/>
        <v>0</v>
      </c>
      <c r="AR1437" s="24">
        <f t="shared" si="318"/>
        <v>743984.45</v>
      </c>
      <c r="AS1437" s="24" t="str">
        <f t="shared" si="319"/>
        <v>0</v>
      </c>
      <c r="AT1437" s="24">
        <f t="shared" si="320"/>
        <v>955102.005</v>
      </c>
      <c r="AU1437" s="24">
        <f t="shared" si="321"/>
        <v>106122.44499999995</v>
      </c>
    </row>
    <row r="1438" spans="1:47" x14ac:dyDescent="0.25">
      <c r="A1438" s="28" t="s">
        <v>14495</v>
      </c>
      <c r="B1438" s="28" t="s">
        <v>13362</v>
      </c>
      <c r="C1438" s="28" t="s">
        <v>13363</v>
      </c>
      <c r="D1438" s="28" t="s">
        <v>13364</v>
      </c>
      <c r="E1438" s="28" t="s">
        <v>13365</v>
      </c>
      <c r="F1438" s="29">
        <v>42583</v>
      </c>
      <c r="G1438" s="29">
        <v>44896</v>
      </c>
      <c r="H1438" s="28" t="s">
        <v>13366</v>
      </c>
      <c r="I1438" s="28" t="s">
        <v>16051</v>
      </c>
      <c r="J1438" s="28" t="s">
        <v>16045</v>
      </c>
      <c r="K1438" s="28" t="s">
        <v>13367</v>
      </c>
      <c r="L1438" s="27">
        <v>107107.00000000001</v>
      </c>
      <c r="M1438" s="27">
        <v>11675.400000000001</v>
      </c>
      <c r="N1438" s="27">
        <v>0</v>
      </c>
      <c r="O1438" s="27">
        <v>0</v>
      </c>
      <c r="P1438" s="27">
        <f t="shared" si="308"/>
        <v>11675.400000000001</v>
      </c>
      <c r="Q1438" s="27">
        <v>0</v>
      </c>
      <c r="R1438" s="27">
        <v>0</v>
      </c>
      <c r="S1438" s="27">
        <v>0</v>
      </c>
      <c r="T1438" s="27">
        <f t="shared" si="309"/>
        <v>0</v>
      </c>
      <c r="U1438" s="27">
        <v>0</v>
      </c>
      <c r="V1438" s="27">
        <f t="shared" si="310"/>
        <v>118782.40000000002</v>
      </c>
      <c r="W1438" s="28" t="s">
        <v>13368</v>
      </c>
      <c r="X1438" s="27">
        <v>117817.70000000003</v>
      </c>
      <c r="Y1438" s="27">
        <f t="shared" si="314"/>
        <v>248478.34000000005</v>
      </c>
      <c r="Z1438" s="4" t="str" cm="1">
        <f t="array" ref="Z1438">_xlfn.IFS(YEARFRAC(F1438,G1438)&lt;1,"&lt;1 Year",YEARFRAC(F1438,G1438)&lt;=5,"1-5 Years",YEARFRAC(F1438,G1438)&gt;5,"&gt;5 Years")</f>
        <v>&gt;5 Years</v>
      </c>
      <c r="AA1438" s="24">
        <f>L1438*(_xlfn.XLOOKUP(K1438,'FX rates'!$A$2:$A$38,'FX rates'!$B$2:$B$38))</f>
        <v>125026.0010968056</v>
      </c>
      <c r="AB1438" s="24">
        <f>V1438*(_xlfn.XLOOKUP(K1438,'FX rates'!$A$2:$A$38,'FX rates'!$B$2:$B$38))</f>
        <v>138654.6955164574</v>
      </c>
      <c r="AC1438" s="24">
        <f>X1438*(_xlfn.XLOOKUP(W1438,'FX rates'!$A$2:$A$38,'FX rates'!$B$2:$B$38))</f>
        <v>137528.60120648617</v>
      </c>
      <c r="AD1438" s="24">
        <f>Y1438*(_xlfn.XLOOKUP(W1438,'FX rates'!$A$2:$A$38,'FX rates'!$B$2:$B$38))</f>
        <v>290048.76627458929</v>
      </c>
      <c r="AE1438" s="30">
        <f t="shared" si="315"/>
        <v>0.10000000000000007</v>
      </c>
      <c r="AF1438" s="31">
        <f t="shared" si="316"/>
        <v>10710.700000000012</v>
      </c>
      <c r="AG1438" s="23">
        <f t="shared" si="317"/>
        <v>13628.694419651802</v>
      </c>
      <c r="AH1438" s="35">
        <f t="shared" si="311"/>
        <v>1.1672999999701754</v>
      </c>
      <c r="AI1438" s="23">
        <f>U1438*(_xlfn.XLOOKUP(K1438,'FX rates'!$A$2:$A$38,'FX rates'!$B$2:$B$38))</f>
        <v>0</v>
      </c>
      <c r="AJ1438" s="23">
        <f>Q1438*(_xlfn.XLOOKUP(K1438,'FX rates'!$A$2:$A$38,'FX rates'!$B$2:$B$38))</f>
        <v>0</v>
      </c>
      <c r="AK1438" s="23">
        <f>R1438*(_xlfn.XLOOKUP(K1438,'FX rates'!$A$2:$A$38,'FX rates'!$B$2:$B$38))</f>
        <v>0</v>
      </c>
      <c r="AM1438" s="4"/>
      <c r="AN1438" s="4"/>
      <c r="AO1438" s="4"/>
      <c r="AP1438" s="32">
        <f t="shared" si="312"/>
        <v>0.10900688096949779</v>
      </c>
      <c r="AQ1438" s="32">
        <f t="shared" si="313"/>
        <v>0</v>
      </c>
      <c r="AR1438" s="24">
        <f t="shared" si="318"/>
        <v>130660.64000000003</v>
      </c>
      <c r="AS1438" s="24" t="str">
        <f t="shared" si="319"/>
        <v>0</v>
      </c>
      <c r="AT1438" s="24">
        <f t="shared" si="320"/>
        <v>261043.88964713036</v>
      </c>
      <c r="AU1438" s="24">
        <f t="shared" si="321"/>
        <v>29004.876627458929</v>
      </c>
    </row>
    <row r="1439" spans="1:47" x14ac:dyDescent="0.25">
      <c r="A1439" s="28" t="s">
        <v>14496</v>
      </c>
      <c r="B1439" s="28" t="s">
        <v>7177</v>
      </c>
      <c r="C1439" s="28" t="s">
        <v>7178</v>
      </c>
      <c r="D1439" s="28" t="s">
        <v>7179</v>
      </c>
      <c r="E1439" s="28" t="s">
        <v>7180</v>
      </c>
      <c r="F1439" s="29">
        <v>42583</v>
      </c>
      <c r="G1439" s="29">
        <v>44896</v>
      </c>
      <c r="H1439" s="28" t="s">
        <v>7181</v>
      </c>
      <c r="I1439" s="28" t="s">
        <v>16047</v>
      </c>
      <c r="J1439" s="28" t="s">
        <v>16039</v>
      </c>
      <c r="K1439" s="28" t="s">
        <v>7182</v>
      </c>
      <c r="L1439" s="27">
        <v>107514.00000000003</v>
      </c>
      <c r="M1439" s="27">
        <v>31068.18</v>
      </c>
      <c r="N1439" s="27">
        <v>11903.76</v>
      </c>
      <c r="O1439" s="27">
        <v>0</v>
      </c>
      <c r="P1439" s="27">
        <f t="shared" si="308"/>
        <v>42971.94</v>
      </c>
      <c r="Q1439" s="27">
        <v>0</v>
      </c>
      <c r="R1439" s="27">
        <v>0</v>
      </c>
      <c r="S1439" s="27">
        <v>0</v>
      </c>
      <c r="T1439" s="27">
        <f t="shared" si="309"/>
        <v>0</v>
      </c>
      <c r="U1439" s="27">
        <v>0</v>
      </c>
      <c r="V1439" s="27">
        <f t="shared" si="310"/>
        <v>150485.94000000003</v>
      </c>
      <c r="W1439" s="28" t="s">
        <v>7183</v>
      </c>
      <c r="X1439" s="27">
        <v>123641.10000000002</v>
      </c>
      <c r="Y1439" s="27">
        <f t="shared" si="314"/>
        <v>283010.60700000002</v>
      </c>
      <c r="Z1439" s="4" t="str" cm="1">
        <f t="array" ref="Z1439">_xlfn.IFS(YEARFRAC(F1439,G1439)&lt;1,"&lt;1 Year",YEARFRAC(F1439,G1439)&lt;=5,"1-5 Years",YEARFRAC(F1439,G1439)&gt;5,"&gt;5 Years")</f>
        <v>&gt;5 Years</v>
      </c>
      <c r="AA1439" s="24">
        <f>L1439*(_xlfn.XLOOKUP(K1439,'FX rates'!$A$2:$A$38,'FX rates'!$B$2:$B$38))</f>
        <v>107514.00000000003</v>
      </c>
      <c r="AB1439" s="24">
        <f>V1439*(_xlfn.XLOOKUP(K1439,'FX rates'!$A$2:$A$38,'FX rates'!$B$2:$B$38))</f>
        <v>150485.94000000003</v>
      </c>
      <c r="AC1439" s="24">
        <f>X1439*(_xlfn.XLOOKUP(W1439,'FX rates'!$A$2:$A$38,'FX rates'!$B$2:$B$38))</f>
        <v>123641.10000000002</v>
      </c>
      <c r="AD1439" s="24">
        <f>Y1439*(_xlfn.XLOOKUP(W1439,'FX rates'!$A$2:$A$38,'FX rates'!$B$2:$B$38))</f>
        <v>283010.60700000002</v>
      </c>
      <c r="AE1439" s="30">
        <f t="shared" si="315"/>
        <v>0.14999999999999988</v>
      </c>
      <c r="AF1439" s="31">
        <f t="shared" si="316"/>
        <v>16127.099999999991</v>
      </c>
      <c r="AG1439" s="23">
        <f t="shared" si="317"/>
        <v>42971.94</v>
      </c>
      <c r="AH1439" s="35">
        <f t="shared" si="311"/>
        <v>1</v>
      </c>
      <c r="AI1439" s="23">
        <f>U1439*(_xlfn.XLOOKUP(K1439,'FX rates'!$A$2:$A$38,'FX rates'!$B$2:$B$38))</f>
        <v>0</v>
      </c>
      <c r="AJ1439" s="23">
        <f>Q1439*(_xlfn.XLOOKUP(K1439,'FX rates'!$A$2:$A$38,'FX rates'!$B$2:$B$38))</f>
        <v>0</v>
      </c>
      <c r="AK1439" s="23">
        <f>R1439*(_xlfn.XLOOKUP(K1439,'FX rates'!$A$2:$A$38,'FX rates'!$B$2:$B$38))</f>
        <v>0</v>
      </c>
      <c r="AM1439" s="4"/>
      <c r="AN1439" s="4"/>
      <c r="AO1439" s="4"/>
      <c r="AP1439" s="32">
        <f t="shared" si="312"/>
        <v>0.28896869244935536</v>
      </c>
      <c r="AQ1439" s="32">
        <f t="shared" si="313"/>
        <v>0</v>
      </c>
      <c r="AR1439" s="24">
        <f t="shared" si="318"/>
        <v>159369.50700000001</v>
      </c>
      <c r="AS1439" s="24" t="str">
        <f t="shared" si="319"/>
        <v>0</v>
      </c>
      <c r="AT1439" s="24">
        <f t="shared" si="320"/>
        <v>254709.54630000002</v>
      </c>
      <c r="AU1439" s="24">
        <f t="shared" si="321"/>
        <v>28301.060700000002</v>
      </c>
    </row>
    <row r="1440" spans="1:47" x14ac:dyDescent="0.25">
      <c r="A1440" s="28" t="s">
        <v>14497</v>
      </c>
      <c r="B1440" s="28" t="s">
        <v>8318</v>
      </c>
      <c r="C1440" s="28" t="s">
        <v>8319</v>
      </c>
      <c r="D1440" s="28" t="s">
        <v>8320</v>
      </c>
      <c r="E1440" s="28" t="s">
        <v>8321</v>
      </c>
      <c r="F1440" s="29">
        <v>42604</v>
      </c>
      <c r="G1440" s="29">
        <v>44896</v>
      </c>
      <c r="H1440" s="28" t="s">
        <v>8322</v>
      </c>
      <c r="I1440" s="28" t="s">
        <v>16043</v>
      </c>
      <c r="J1440" s="28" t="s">
        <v>16046</v>
      </c>
      <c r="K1440" s="28" t="s">
        <v>8323</v>
      </c>
      <c r="L1440" s="27">
        <v>103188.80000000002</v>
      </c>
      <c r="M1440" s="27">
        <v>12177.000000000002</v>
      </c>
      <c r="N1440" s="27">
        <v>0</v>
      </c>
      <c r="O1440" s="27">
        <v>0</v>
      </c>
      <c r="P1440" s="27">
        <f t="shared" si="308"/>
        <v>12177.000000000002</v>
      </c>
      <c r="Q1440" s="27">
        <v>0</v>
      </c>
      <c r="R1440" s="27">
        <v>11811</v>
      </c>
      <c r="S1440" s="27">
        <v>0</v>
      </c>
      <c r="T1440" s="27">
        <f t="shared" si="309"/>
        <v>11811</v>
      </c>
      <c r="U1440" s="27">
        <v>0</v>
      </c>
      <c r="V1440" s="27">
        <f t="shared" si="310"/>
        <v>127176.80000000002</v>
      </c>
      <c r="W1440" s="28" t="s">
        <v>8324</v>
      </c>
      <c r="X1440" s="27">
        <v>114539.56800000003</v>
      </c>
      <c r="Y1440" s="27">
        <f t="shared" si="314"/>
        <v>242595.60600000003</v>
      </c>
      <c r="Z1440" s="4" t="str" cm="1">
        <f t="array" ref="Z1440">_xlfn.IFS(YEARFRAC(F1440,G1440)&lt;1,"&lt;1 Year",YEARFRAC(F1440,G1440)&lt;=5,"1-5 Years",YEARFRAC(F1440,G1440)&gt;5,"&gt;5 Years")</f>
        <v>&gt;5 Years</v>
      </c>
      <c r="AA1440" s="24">
        <f>L1440*(_xlfn.XLOOKUP(K1440,'FX rates'!$A$2:$A$38,'FX rates'!$B$2:$B$38))</f>
        <v>103188.80000000002</v>
      </c>
      <c r="AB1440" s="24">
        <f>V1440*(_xlfn.XLOOKUP(K1440,'FX rates'!$A$2:$A$38,'FX rates'!$B$2:$B$38))</f>
        <v>127176.80000000002</v>
      </c>
      <c r="AC1440" s="24">
        <f>X1440*(_xlfn.XLOOKUP(W1440,'FX rates'!$A$2:$A$38,'FX rates'!$B$2:$B$38))</f>
        <v>114539.56800000003</v>
      </c>
      <c r="AD1440" s="24">
        <f>Y1440*(_xlfn.XLOOKUP(W1440,'FX rates'!$A$2:$A$38,'FX rates'!$B$2:$B$38))</f>
        <v>242595.60600000003</v>
      </c>
      <c r="AE1440" s="30">
        <f t="shared" si="315"/>
        <v>0.11000000000000008</v>
      </c>
      <c r="AF1440" s="31">
        <f t="shared" si="316"/>
        <v>11350.768000000011</v>
      </c>
      <c r="AG1440" s="23">
        <f t="shared" si="317"/>
        <v>23988</v>
      </c>
      <c r="AH1440" s="35">
        <f t="shared" si="311"/>
        <v>1</v>
      </c>
      <c r="AI1440" s="23">
        <f>U1440*(_xlfn.XLOOKUP(K1440,'FX rates'!$A$2:$A$38,'FX rates'!$B$2:$B$38))</f>
        <v>0</v>
      </c>
      <c r="AJ1440" s="23">
        <f>Q1440*(_xlfn.XLOOKUP(K1440,'FX rates'!$A$2:$A$38,'FX rates'!$B$2:$B$38))</f>
        <v>0</v>
      </c>
      <c r="AK1440" s="23">
        <f>R1440*(_xlfn.XLOOKUP(K1440,'FX rates'!$A$2:$A$38,'FX rates'!$B$2:$B$38))</f>
        <v>11811</v>
      </c>
      <c r="AM1440" s="4"/>
      <c r="AN1440" s="4"/>
      <c r="AO1440" s="4"/>
      <c r="AP1440" s="32">
        <f t="shared" si="312"/>
        <v>0.11800699300699301</v>
      </c>
      <c r="AQ1440" s="32">
        <f t="shared" si="313"/>
        <v>0</v>
      </c>
      <c r="AR1440" s="24">
        <f t="shared" si="318"/>
        <v>128056.03800000002</v>
      </c>
      <c r="AS1440" s="24" t="str">
        <f t="shared" si="319"/>
        <v>0</v>
      </c>
      <c r="AT1440" s="24">
        <f t="shared" si="320"/>
        <v>218336.04540000003</v>
      </c>
      <c r="AU1440" s="24">
        <f t="shared" si="321"/>
        <v>24259.560599999997</v>
      </c>
    </row>
    <row r="1441" spans="1:47" x14ac:dyDescent="0.25">
      <c r="A1441" s="28" t="s">
        <v>14498</v>
      </c>
      <c r="B1441" s="28" t="s">
        <v>3463</v>
      </c>
      <c r="C1441" s="28" t="s">
        <v>3464</v>
      </c>
      <c r="D1441" s="28" t="s">
        <v>3465</v>
      </c>
      <c r="E1441" s="28" t="s">
        <v>3466</v>
      </c>
      <c r="F1441" s="29">
        <v>42590</v>
      </c>
      <c r="G1441" s="29">
        <v>44896</v>
      </c>
      <c r="H1441" s="28" t="s">
        <v>3467</v>
      </c>
      <c r="I1441" s="28" t="s">
        <v>16032</v>
      </c>
      <c r="J1441" s="28" t="s">
        <v>16050</v>
      </c>
      <c r="K1441" s="28" t="s">
        <v>3468</v>
      </c>
      <c r="L1441" s="27">
        <v>79083.400000000009</v>
      </c>
      <c r="M1441" s="27">
        <v>59030.400000000001</v>
      </c>
      <c r="N1441" s="27">
        <v>0</v>
      </c>
      <c r="O1441" s="27">
        <v>0</v>
      </c>
      <c r="P1441" s="27">
        <f t="shared" si="308"/>
        <v>59030.400000000001</v>
      </c>
      <c r="Q1441" s="27">
        <v>0</v>
      </c>
      <c r="R1441" s="27">
        <v>0</v>
      </c>
      <c r="S1441" s="27">
        <v>0</v>
      </c>
      <c r="T1441" s="27">
        <f t="shared" si="309"/>
        <v>0</v>
      </c>
      <c r="U1441" s="27">
        <v>0</v>
      </c>
      <c r="V1441" s="27">
        <f t="shared" si="310"/>
        <v>138113.80000000002</v>
      </c>
      <c r="W1441" s="28" t="s">
        <v>3469</v>
      </c>
      <c r="X1441" s="27">
        <v>89364.241999999998</v>
      </c>
      <c r="Y1441" s="27">
        <f t="shared" si="314"/>
        <v>245432.83599999998</v>
      </c>
      <c r="Z1441" s="4" t="str" cm="1">
        <f t="array" ref="Z1441">_xlfn.IFS(YEARFRAC(F1441,G1441)&lt;1,"&lt;1 Year",YEARFRAC(F1441,G1441)&lt;=5,"1-5 Years",YEARFRAC(F1441,G1441)&gt;5,"&gt;5 Years")</f>
        <v>&gt;5 Years</v>
      </c>
      <c r="AA1441" s="24">
        <f>L1441*(_xlfn.XLOOKUP(K1441,'FX rates'!$A$2:$A$38,'FX rates'!$B$2:$B$38))</f>
        <v>105232.32621598196</v>
      </c>
      <c r="AB1441" s="24">
        <f>V1441*(_xlfn.XLOOKUP(K1441,'FX rates'!$A$2:$A$38,'FX rates'!$B$2:$B$38))</f>
        <v>183781.12798044708</v>
      </c>
      <c r="AC1441" s="24">
        <f>X1441*(_xlfn.XLOOKUP(W1441,'FX rates'!$A$2:$A$38,'FX rates'!$B$2:$B$38))</f>
        <v>118912.52862405959</v>
      </c>
      <c r="AD1441" s="24">
        <f>Y1441*(_xlfn.XLOOKUP(W1441,'FX rates'!$A$2:$A$38,'FX rates'!$B$2:$B$38))</f>
        <v>326585.20324196474</v>
      </c>
      <c r="AE1441" s="30">
        <f t="shared" si="315"/>
        <v>0.12999999999999978</v>
      </c>
      <c r="AF1441" s="31">
        <f t="shared" si="316"/>
        <v>10280.84199999999</v>
      </c>
      <c r="AG1441" s="23">
        <f t="shared" si="317"/>
        <v>78548.801764465126</v>
      </c>
      <c r="AH1441" s="35">
        <f t="shared" si="311"/>
        <v>1.3306500000756409</v>
      </c>
      <c r="AI1441" s="23">
        <f>U1441*(_xlfn.XLOOKUP(K1441,'FX rates'!$A$2:$A$38,'FX rates'!$B$2:$B$38))</f>
        <v>0</v>
      </c>
      <c r="AJ1441" s="23">
        <f>Q1441*(_xlfn.XLOOKUP(K1441,'FX rates'!$A$2:$A$38,'FX rates'!$B$2:$B$38))</f>
        <v>0</v>
      </c>
      <c r="AK1441" s="23">
        <f>R1441*(_xlfn.XLOOKUP(K1441,'FX rates'!$A$2:$A$38,'FX rates'!$B$2:$B$38))</f>
        <v>0</v>
      </c>
      <c r="AM1441" s="4"/>
      <c r="AN1441" s="4"/>
      <c r="AO1441" s="4"/>
      <c r="AP1441" s="32">
        <f t="shared" si="312"/>
        <v>0.74643224747544989</v>
      </c>
      <c r="AQ1441" s="32">
        <f t="shared" si="313"/>
        <v>0</v>
      </c>
      <c r="AR1441" s="24">
        <f t="shared" si="318"/>
        <v>156068.59399999998</v>
      </c>
      <c r="AS1441" s="24" t="str">
        <f t="shared" si="319"/>
        <v>0</v>
      </c>
      <c r="AT1441" s="24">
        <f t="shared" si="320"/>
        <v>293926.68291776825</v>
      </c>
      <c r="AU1441" s="24">
        <f t="shared" si="321"/>
        <v>32658.520324196492</v>
      </c>
    </row>
    <row r="1442" spans="1:47" x14ac:dyDescent="0.25">
      <c r="A1442" s="28" t="s">
        <v>14499</v>
      </c>
      <c r="B1442" s="28" t="s">
        <v>3470</v>
      </c>
      <c r="C1442" s="28" t="s">
        <v>3471</v>
      </c>
      <c r="D1442" s="28" t="s">
        <v>3472</v>
      </c>
      <c r="E1442" s="28" t="s">
        <v>3473</v>
      </c>
      <c r="F1442" s="29">
        <v>42676</v>
      </c>
      <c r="G1442" s="29">
        <v>44896</v>
      </c>
      <c r="H1442" s="28" t="s">
        <v>3474</v>
      </c>
      <c r="I1442" s="28" t="s">
        <v>16034</v>
      </c>
      <c r="J1442" s="28" t="s">
        <v>16051</v>
      </c>
      <c r="K1442" s="28" t="s">
        <v>3475</v>
      </c>
      <c r="L1442" s="27">
        <v>156816</v>
      </c>
      <c r="M1442" s="27">
        <v>18414</v>
      </c>
      <c r="N1442" s="27">
        <v>0</v>
      </c>
      <c r="O1442" s="27">
        <v>0</v>
      </c>
      <c r="P1442" s="27">
        <f t="shared" si="308"/>
        <v>18414</v>
      </c>
      <c r="Q1442" s="27">
        <v>0</v>
      </c>
      <c r="R1442" s="27">
        <v>0</v>
      </c>
      <c r="S1442" s="27">
        <v>0</v>
      </c>
      <c r="T1442" s="27">
        <f t="shared" si="309"/>
        <v>0</v>
      </c>
      <c r="U1442" s="27">
        <v>0</v>
      </c>
      <c r="V1442" s="27">
        <f t="shared" si="310"/>
        <v>175230</v>
      </c>
      <c r="W1442" s="28" t="s">
        <v>3476</v>
      </c>
      <c r="X1442" s="27">
        <v>167793.12</v>
      </c>
      <c r="Y1442" s="27">
        <f t="shared" si="314"/>
        <v>355289.22</v>
      </c>
      <c r="Z1442" s="4" t="str" cm="1">
        <f t="array" ref="Z1442">_xlfn.IFS(YEARFRAC(F1442,G1442)&lt;1,"&lt;1 Year",YEARFRAC(F1442,G1442)&lt;=5,"1-5 Years",YEARFRAC(F1442,G1442)&gt;5,"&gt;5 Years")</f>
        <v>&gt;5 Years</v>
      </c>
      <c r="AA1442" s="24">
        <f>L1442*(_xlfn.XLOOKUP(K1442,'FX rates'!$A$2:$A$38,'FX rates'!$B$2:$B$38))</f>
        <v>156816</v>
      </c>
      <c r="AB1442" s="24">
        <f>V1442*(_xlfn.XLOOKUP(K1442,'FX rates'!$A$2:$A$38,'FX rates'!$B$2:$B$38))</f>
        <v>175230</v>
      </c>
      <c r="AC1442" s="24">
        <f>X1442*(_xlfn.XLOOKUP(W1442,'FX rates'!$A$2:$A$38,'FX rates'!$B$2:$B$38))</f>
        <v>167793.12</v>
      </c>
      <c r="AD1442" s="24">
        <f>Y1442*(_xlfn.XLOOKUP(W1442,'FX rates'!$A$2:$A$38,'FX rates'!$B$2:$B$38))</f>
        <v>355289.22</v>
      </c>
      <c r="AE1442" s="30">
        <f t="shared" si="315"/>
        <v>6.9999999999999965E-2</v>
      </c>
      <c r="AF1442" s="31">
        <f t="shared" si="316"/>
        <v>10977.119999999995</v>
      </c>
      <c r="AG1442" s="23">
        <f t="shared" si="317"/>
        <v>18414</v>
      </c>
      <c r="AH1442" s="35">
        <f t="shared" si="311"/>
        <v>1</v>
      </c>
      <c r="AI1442" s="23">
        <f>U1442*(_xlfn.XLOOKUP(K1442,'FX rates'!$A$2:$A$38,'FX rates'!$B$2:$B$38))</f>
        <v>0</v>
      </c>
      <c r="AJ1442" s="23">
        <f>Q1442*(_xlfn.XLOOKUP(K1442,'FX rates'!$A$2:$A$38,'FX rates'!$B$2:$B$38))</f>
        <v>0</v>
      </c>
      <c r="AK1442" s="23">
        <f>R1442*(_xlfn.XLOOKUP(K1442,'FX rates'!$A$2:$A$38,'FX rates'!$B$2:$B$38))</f>
        <v>0</v>
      </c>
      <c r="AM1442" s="4"/>
      <c r="AN1442" s="4"/>
      <c r="AO1442" s="4"/>
      <c r="AP1442" s="32">
        <f t="shared" si="312"/>
        <v>0.11742424242424243</v>
      </c>
      <c r="AQ1442" s="32">
        <f t="shared" si="313"/>
        <v>0</v>
      </c>
      <c r="AR1442" s="24">
        <f t="shared" si="318"/>
        <v>187496.1</v>
      </c>
      <c r="AS1442" s="24" t="str">
        <f t="shared" si="319"/>
        <v>0</v>
      </c>
      <c r="AT1442" s="24">
        <f t="shared" si="320"/>
        <v>319760.29800000001</v>
      </c>
      <c r="AU1442" s="24">
        <f t="shared" si="321"/>
        <v>35528.921999999962</v>
      </c>
    </row>
    <row r="1443" spans="1:47" x14ac:dyDescent="0.25">
      <c r="A1443" s="28" t="s">
        <v>14500</v>
      </c>
      <c r="B1443" s="28" t="s">
        <v>3477</v>
      </c>
      <c r="C1443" s="28" t="s">
        <v>3478</v>
      </c>
      <c r="D1443" s="28" t="s">
        <v>3479</v>
      </c>
      <c r="E1443" s="28" t="s">
        <v>3480</v>
      </c>
      <c r="F1443" s="29">
        <v>42641</v>
      </c>
      <c r="G1443" s="29">
        <v>44896</v>
      </c>
      <c r="H1443" s="28" t="s">
        <v>3481</v>
      </c>
      <c r="I1443" s="28" t="s">
        <v>16041</v>
      </c>
      <c r="J1443" s="28" t="s">
        <v>16046</v>
      </c>
      <c r="K1443" s="28" t="s">
        <v>3482</v>
      </c>
      <c r="L1443" s="27">
        <v>84947.06</v>
      </c>
      <c r="M1443" s="27">
        <v>2805.0000000000005</v>
      </c>
      <c r="N1443" s="27">
        <v>0</v>
      </c>
      <c r="O1443" s="27">
        <v>0</v>
      </c>
      <c r="P1443" s="27">
        <f t="shared" si="308"/>
        <v>2805.0000000000005</v>
      </c>
      <c r="Q1443" s="27">
        <v>0</v>
      </c>
      <c r="R1443" s="27">
        <v>12233</v>
      </c>
      <c r="S1443" s="27">
        <v>0</v>
      </c>
      <c r="T1443" s="27">
        <f t="shared" si="309"/>
        <v>12233</v>
      </c>
      <c r="U1443" s="27">
        <v>0</v>
      </c>
      <c r="V1443" s="27">
        <f t="shared" si="310"/>
        <v>99985.06</v>
      </c>
      <c r="W1443" s="28" t="s">
        <v>3483</v>
      </c>
      <c r="X1443" s="27">
        <v>91742.824800000002</v>
      </c>
      <c r="Y1443" s="27">
        <f t="shared" si="314"/>
        <v>186515.04960000003</v>
      </c>
      <c r="Z1443" s="4" t="str" cm="1">
        <f t="array" ref="Z1443">_xlfn.IFS(YEARFRAC(F1443,G1443)&lt;1,"&lt;1 Year",YEARFRAC(F1443,G1443)&lt;=5,"1-5 Years",YEARFRAC(F1443,G1443)&gt;5,"&gt;5 Years")</f>
        <v>&gt;5 Years</v>
      </c>
      <c r="AA1443" s="24">
        <f>L1443*(_xlfn.XLOOKUP(K1443,'FX rates'!$A$2:$A$38,'FX rates'!$B$2:$B$38))</f>
        <v>84947.06</v>
      </c>
      <c r="AB1443" s="24">
        <f>V1443*(_xlfn.XLOOKUP(K1443,'FX rates'!$A$2:$A$38,'FX rates'!$B$2:$B$38))</f>
        <v>99985.06</v>
      </c>
      <c r="AC1443" s="24">
        <f>X1443*(_xlfn.XLOOKUP(W1443,'FX rates'!$A$2:$A$38,'FX rates'!$B$2:$B$38))</f>
        <v>91742.824800000002</v>
      </c>
      <c r="AD1443" s="24">
        <f>Y1443*(_xlfn.XLOOKUP(W1443,'FX rates'!$A$2:$A$38,'FX rates'!$B$2:$B$38))</f>
        <v>186515.04960000003</v>
      </c>
      <c r="AE1443" s="30">
        <f t="shared" si="315"/>
        <v>8.0000000000000057E-2</v>
      </c>
      <c r="AF1443" s="31">
        <f t="shared" si="316"/>
        <v>6795.7648000000045</v>
      </c>
      <c r="AG1443" s="23">
        <f t="shared" si="317"/>
        <v>15038</v>
      </c>
      <c r="AH1443" s="35">
        <f t="shared" si="311"/>
        <v>1</v>
      </c>
      <c r="AI1443" s="23">
        <f>U1443*(_xlfn.XLOOKUP(K1443,'FX rates'!$A$2:$A$38,'FX rates'!$B$2:$B$38))</f>
        <v>0</v>
      </c>
      <c r="AJ1443" s="23">
        <f>Q1443*(_xlfn.XLOOKUP(K1443,'FX rates'!$A$2:$A$38,'FX rates'!$B$2:$B$38))</f>
        <v>0</v>
      </c>
      <c r="AK1443" s="23">
        <f>R1443*(_xlfn.XLOOKUP(K1443,'FX rates'!$A$2:$A$38,'FX rates'!$B$2:$B$38))</f>
        <v>12233</v>
      </c>
      <c r="AM1443" s="4"/>
      <c r="AN1443" s="4"/>
      <c r="AO1443" s="4"/>
      <c r="AP1443" s="32">
        <f t="shared" si="312"/>
        <v>3.3020565985450237E-2</v>
      </c>
      <c r="AQ1443" s="32">
        <f t="shared" si="313"/>
        <v>0</v>
      </c>
      <c r="AR1443" s="24">
        <f t="shared" si="318"/>
        <v>94772.224800000011</v>
      </c>
      <c r="AS1443" s="24" t="str">
        <f t="shared" si="319"/>
        <v>0</v>
      </c>
      <c r="AT1443" s="24">
        <f t="shared" si="320"/>
        <v>167863.54464000004</v>
      </c>
      <c r="AU1443" s="24">
        <f t="shared" si="321"/>
        <v>18651.504959999991</v>
      </c>
    </row>
    <row r="1444" spans="1:47" x14ac:dyDescent="0.25">
      <c r="A1444" s="28" t="s">
        <v>14501</v>
      </c>
      <c r="B1444" s="28" t="s">
        <v>3484</v>
      </c>
      <c r="C1444" s="28" t="s">
        <v>3485</v>
      </c>
      <c r="D1444" s="28" t="s">
        <v>3486</v>
      </c>
      <c r="E1444" s="28" t="s">
        <v>3487</v>
      </c>
      <c r="F1444" s="29">
        <v>42660</v>
      </c>
      <c r="G1444" s="29">
        <v>44896</v>
      </c>
      <c r="H1444" s="28" t="s">
        <v>3488</v>
      </c>
      <c r="I1444" s="28" t="s">
        <v>16032</v>
      </c>
      <c r="J1444" s="28" t="s">
        <v>16035</v>
      </c>
      <c r="K1444" s="28" t="s">
        <v>3489</v>
      </c>
      <c r="L1444" s="27">
        <v>142758</v>
      </c>
      <c r="M1444" s="27">
        <v>37587</v>
      </c>
      <c r="N1444" s="27">
        <v>0</v>
      </c>
      <c r="O1444" s="27">
        <v>0</v>
      </c>
      <c r="P1444" s="27">
        <f t="shared" si="308"/>
        <v>37587</v>
      </c>
      <c r="Q1444" s="27">
        <v>0</v>
      </c>
      <c r="R1444" s="27">
        <v>0</v>
      </c>
      <c r="S1444" s="27">
        <v>0</v>
      </c>
      <c r="T1444" s="27">
        <f t="shared" si="309"/>
        <v>0</v>
      </c>
      <c r="U1444" s="27">
        <v>0</v>
      </c>
      <c r="V1444" s="27">
        <f t="shared" si="310"/>
        <v>180345</v>
      </c>
      <c r="W1444" s="28" t="s">
        <v>3490</v>
      </c>
      <c r="X1444" s="27">
        <v>152751.06</v>
      </c>
      <c r="Y1444" s="27">
        <f t="shared" si="314"/>
        <v>345720.20999999996</v>
      </c>
      <c r="Z1444" s="4" t="str" cm="1">
        <f t="array" ref="Z1444">_xlfn.IFS(YEARFRAC(F1444,G1444)&lt;1,"&lt;1 Year",YEARFRAC(F1444,G1444)&lt;=5,"1-5 Years",YEARFRAC(F1444,G1444)&gt;5,"&gt;5 Years")</f>
        <v>&gt;5 Years</v>
      </c>
      <c r="AA1444" s="24">
        <f>L1444*(_xlfn.XLOOKUP(K1444,'FX rates'!$A$2:$A$38,'FX rates'!$B$2:$B$38))</f>
        <v>142758</v>
      </c>
      <c r="AB1444" s="24">
        <f>V1444*(_xlfn.XLOOKUP(K1444,'FX rates'!$A$2:$A$38,'FX rates'!$B$2:$B$38))</f>
        <v>180345</v>
      </c>
      <c r="AC1444" s="24">
        <f>X1444*(_xlfn.XLOOKUP(W1444,'FX rates'!$A$2:$A$38,'FX rates'!$B$2:$B$38))</f>
        <v>152751.06</v>
      </c>
      <c r="AD1444" s="24">
        <f>Y1444*(_xlfn.XLOOKUP(W1444,'FX rates'!$A$2:$A$38,'FX rates'!$B$2:$B$38))</f>
        <v>345720.20999999996</v>
      </c>
      <c r="AE1444" s="30">
        <f t="shared" si="315"/>
        <v>6.9999999999999979E-2</v>
      </c>
      <c r="AF1444" s="31">
        <f t="shared" si="316"/>
        <v>9993.0599999999977</v>
      </c>
      <c r="AG1444" s="23">
        <f t="shared" si="317"/>
        <v>37587</v>
      </c>
      <c r="AH1444" s="35">
        <f t="shared" si="311"/>
        <v>1</v>
      </c>
      <c r="AI1444" s="23">
        <f>U1444*(_xlfn.XLOOKUP(K1444,'FX rates'!$A$2:$A$38,'FX rates'!$B$2:$B$38))</f>
        <v>0</v>
      </c>
      <c r="AJ1444" s="23">
        <f>Q1444*(_xlfn.XLOOKUP(K1444,'FX rates'!$A$2:$A$38,'FX rates'!$B$2:$B$38))</f>
        <v>0</v>
      </c>
      <c r="AK1444" s="23">
        <f>R1444*(_xlfn.XLOOKUP(K1444,'FX rates'!$A$2:$A$38,'FX rates'!$B$2:$B$38))</f>
        <v>0</v>
      </c>
      <c r="AM1444" s="4"/>
      <c r="AN1444" s="4"/>
      <c r="AO1444" s="4"/>
      <c r="AP1444" s="32">
        <f t="shared" si="312"/>
        <v>0.26329172445677301</v>
      </c>
      <c r="AQ1444" s="32">
        <f t="shared" si="313"/>
        <v>0</v>
      </c>
      <c r="AR1444" s="24">
        <f t="shared" si="318"/>
        <v>192969.15</v>
      </c>
      <c r="AS1444" s="24" t="str">
        <f t="shared" si="319"/>
        <v>0</v>
      </c>
      <c r="AT1444" s="24">
        <f t="shared" si="320"/>
        <v>311148.18899999995</v>
      </c>
      <c r="AU1444" s="24">
        <f t="shared" si="321"/>
        <v>34572.021000000008</v>
      </c>
    </row>
    <row r="1445" spans="1:47" x14ac:dyDescent="0.25">
      <c r="A1445" s="28" t="s">
        <v>14502</v>
      </c>
      <c r="B1445" s="28" t="s">
        <v>3491</v>
      </c>
      <c r="C1445" s="28" t="s">
        <v>3492</v>
      </c>
      <c r="D1445" s="28" t="s">
        <v>3493</v>
      </c>
      <c r="E1445" s="28" t="s">
        <v>3494</v>
      </c>
      <c r="F1445" s="29">
        <v>42628</v>
      </c>
      <c r="G1445" s="29">
        <v>44896</v>
      </c>
      <c r="H1445" s="28" t="s">
        <v>3495</v>
      </c>
      <c r="I1445" s="28" t="s">
        <v>16050</v>
      </c>
      <c r="J1445" s="28" t="s">
        <v>16056</v>
      </c>
      <c r="K1445" s="28" t="s">
        <v>3496</v>
      </c>
      <c r="L1445" s="27">
        <v>202399.99999999997</v>
      </c>
      <c r="M1445" s="27">
        <v>79200</v>
      </c>
      <c r="N1445" s="27">
        <v>0</v>
      </c>
      <c r="O1445" s="27">
        <v>0</v>
      </c>
      <c r="P1445" s="27">
        <f t="shared" si="308"/>
        <v>79200</v>
      </c>
      <c r="Q1445" s="27">
        <v>0</v>
      </c>
      <c r="R1445" s="27">
        <v>0</v>
      </c>
      <c r="S1445" s="27">
        <v>0</v>
      </c>
      <c r="T1445" s="27">
        <f t="shared" si="309"/>
        <v>0</v>
      </c>
      <c r="U1445" s="27">
        <v>0</v>
      </c>
      <c r="V1445" s="27">
        <f t="shared" si="310"/>
        <v>281600</v>
      </c>
      <c r="W1445" s="28" t="s">
        <v>3497</v>
      </c>
      <c r="X1445" s="27">
        <v>226688</v>
      </c>
      <c r="Y1445" s="27">
        <f t="shared" si="314"/>
        <v>542080</v>
      </c>
      <c r="Z1445" s="4" t="str" cm="1">
        <f t="array" ref="Z1445">_xlfn.IFS(YEARFRAC(F1445,G1445)&lt;1,"&lt;1 Year",YEARFRAC(F1445,G1445)&lt;=5,"1-5 Years",YEARFRAC(F1445,G1445)&gt;5,"&gt;5 Years")</f>
        <v>&gt;5 Years</v>
      </c>
      <c r="AA1445" s="24">
        <f>L1445*(_xlfn.XLOOKUP(K1445,'FX rates'!$A$2:$A$38,'FX rates'!$B$2:$B$38))</f>
        <v>202399.99999999997</v>
      </c>
      <c r="AB1445" s="24">
        <f>V1445*(_xlfn.XLOOKUP(K1445,'FX rates'!$A$2:$A$38,'FX rates'!$B$2:$B$38))</f>
        <v>281600</v>
      </c>
      <c r="AC1445" s="24">
        <f>X1445*(_xlfn.XLOOKUP(W1445,'FX rates'!$A$2:$A$38,'FX rates'!$B$2:$B$38))</f>
        <v>226688</v>
      </c>
      <c r="AD1445" s="24">
        <f>Y1445*(_xlfn.XLOOKUP(W1445,'FX rates'!$A$2:$A$38,'FX rates'!$B$2:$B$38))</f>
        <v>542080</v>
      </c>
      <c r="AE1445" s="30">
        <f t="shared" si="315"/>
        <v>0.12000000000000016</v>
      </c>
      <c r="AF1445" s="31">
        <f t="shared" si="316"/>
        <v>24288.000000000029</v>
      </c>
      <c r="AG1445" s="23">
        <f t="shared" si="317"/>
        <v>79200.000000000029</v>
      </c>
      <c r="AH1445" s="35">
        <f t="shared" si="311"/>
        <v>1</v>
      </c>
      <c r="AI1445" s="23">
        <f>U1445*(_xlfn.XLOOKUP(K1445,'FX rates'!$A$2:$A$38,'FX rates'!$B$2:$B$38))</f>
        <v>0</v>
      </c>
      <c r="AJ1445" s="23">
        <f>Q1445*(_xlfn.XLOOKUP(K1445,'FX rates'!$A$2:$A$38,'FX rates'!$B$2:$B$38))</f>
        <v>0</v>
      </c>
      <c r="AK1445" s="23">
        <f>R1445*(_xlfn.XLOOKUP(K1445,'FX rates'!$A$2:$A$38,'FX rates'!$B$2:$B$38))</f>
        <v>0</v>
      </c>
      <c r="AM1445" s="4"/>
      <c r="AN1445" s="4"/>
      <c r="AO1445" s="4"/>
      <c r="AP1445" s="32">
        <f t="shared" si="312"/>
        <v>0.39130434782608703</v>
      </c>
      <c r="AQ1445" s="32">
        <f t="shared" si="313"/>
        <v>0</v>
      </c>
      <c r="AR1445" s="24">
        <f t="shared" si="318"/>
        <v>315392</v>
      </c>
      <c r="AS1445" s="24" t="str">
        <f t="shared" si="319"/>
        <v>0</v>
      </c>
      <c r="AT1445" s="24">
        <f t="shared" si="320"/>
        <v>487872</v>
      </c>
      <c r="AU1445" s="24">
        <f t="shared" si="321"/>
        <v>54208</v>
      </c>
    </row>
    <row r="1446" spans="1:47" x14ac:dyDescent="0.25">
      <c r="A1446" s="28" t="s">
        <v>14503</v>
      </c>
      <c r="B1446" s="28" t="s">
        <v>3498</v>
      </c>
      <c r="C1446" s="28" t="s">
        <v>3499</v>
      </c>
      <c r="D1446" s="28" t="s">
        <v>3500</v>
      </c>
      <c r="E1446" s="28" t="s">
        <v>3501</v>
      </c>
      <c r="F1446" s="29">
        <v>42619</v>
      </c>
      <c r="G1446" s="29">
        <v>44896</v>
      </c>
      <c r="H1446" s="28" t="s">
        <v>3502</v>
      </c>
      <c r="I1446" s="28" t="s">
        <v>16048</v>
      </c>
      <c r="J1446" s="28" t="s">
        <v>16036</v>
      </c>
      <c r="K1446" s="28" t="s">
        <v>3503</v>
      </c>
      <c r="L1446" s="27">
        <v>163020.00000000003</v>
      </c>
      <c r="M1446" s="27">
        <v>166980.00000000003</v>
      </c>
      <c r="N1446" s="27">
        <v>0</v>
      </c>
      <c r="O1446" s="27">
        <v>0</v>
      </c>
      <c r="P1446" s="27">
        <f t="shared" si="308"/>
        <v>166980.00000000003</v>
      </c>
      <c r="Q1446" s="27">
        <v>0</v>
      </c>
      <c r="R1446" s="27">
        <v>0</v>
      </c>
      <c r="S1446" s="27">
        <v>0</v>
      </c>
      <c r="T1446" s="27">
        <f t="shared" si="309"/>
        <v>0</v>
      </c>
      <c r="U1446" s="27">
        <v>0</v>
      </c>
      <c r="V1446" s="27">
        <f t="shared" si="310"/>
        <v>330000.00000000006</v>
      </c>
      <c r="W1446" s="28" t="s">
        <v>3504</v>
      </c>
      <c r="X1446" s="27">
        <v>185842.80000000005</v>
      </c>
      <c r="Y1446" s="27">
        <f t="shared" si="314"/>
        <v>562042.80000000016</v>
      </c>
      <c r="Z1446" s="4" t="str" cm="1">
        <f t="array" ref="Z1446">_xlfn.IFS(YEARFRAC(F1446,G1446)&lt;1,"&lt;1 Year",YEARFRAC(F1446,G1446)&lt;=5,"1-5 Years",YEARFRAC(F1446,G1446)&gt;5,"&gt;5 Years")</f>
        <v>&gt;5 Years</v>
      </c>
      <c r="AA1446" s="24">
        <f>L1446*(_xlfn.XLOOKUP(K1446,'FX rates'!$A$2:$A$38,'FX rates'!$B$2:$B$38))</f>
        <v>163020.00000000003</v>
      </c>
      <c r="AB1446" s="24">
        <f>V1446*(_xlfn.XLOOKUP(K1446,'FX rates'!$A$2:$A$38,'FX rates'!$B$2:$B$38))</f>
        <v>330000.00000000006</v>
      </c>
      <c r="AC1446" s="24">
        <f>X1446*(_xlfn.XLOOKUP(W1446,'FX rates'!$A$2:$A$38,'FX rates'!$B$2:$B$38))</f>
        <v>185842.80000000005</v>
      </c>
      <c r="AD1446" s="24">
        <f>Y1446*(_xlfn.XLOOKUP(W1446,'FX rates'!$A$2:$A$38,'FX rates'!$B$2:$B$38))</f>
        <v>562042.80000000016</v>
      </c>
      <c r="AE1446" s="30">
        <f t="shared" si="315"/>
        <v>0.14000000000000007</v>
      </c>
      <c r="AF1446" s="31">
        <f t="shared" si="316"/>
        <v>22822.800000000017</v>
      </c>
      <c r="AG1446" s="23">
        <f t="shared" si="317"/>
        <v>166980.00000000003</v>
      </c>
      <c r="AH1446" s="35">
        <f t="shared" si="311"/>
        <v>1</v>
      </c>
      <c r="AI1446" s="23">
        <f>U1446*(_xlfn.XLOOKUP(K1446,'FX rates'!$A$2:$A$38,'FX rates'!$B$2:$B$38))</f>
        <v>0</v>
      </c>
      <c r="AJ1446" s="23">
        <f>Q1446*(_xlfn.XLOOKUP(K1446,'FX rates'!$A$2:$A$38,'FX rates'!$B$2:$B$38))</f>
        <v>0</v>
      </c>
      <c r="AK1446" s="23">
        <f>R1446*(_xlfn.XLOOKUP(K1446,'FX rates'!$A$2:$A$38,'FX rates'!$B$2:$B$38))</f>
        <v>0</v>
      </c>
      <c r="AM1446" s="4"/>
      <c r="AN1446" s="4"/>
      <c r="AO1446" s="4"/>
      <c r="AP1446" s="32">
        <f t="shared" si="312"/>
        <v>1.0242914979757085</v>
      </c>
      <c r="AQ1446" s="32">
        <f t="shared" si="313"/>
        <v>0</v>
      </c>
      <c r="AR1446" s="24">
        <f t="shared" si="318"/>
        <v>376200.00000000012</v>
      </c>
      <c r="AS1446" s="24" t="str">
        <f t="shared" si="319"/>
        <v>0</v>
      </c>
      <c r="AT1446" s="24">
        <f t="shared" si="320"/>
        <v>505838.52000000014</v>
      </c>
      <c r="AU1446" s="24">
        <f t="shared" si="321"/>
        <v>56204.280000000028</v>
      </c>
    </row>
    <row r="1447" spans="1:47" x14ac:dyDescent="0.25">
      <c r="A1447" s="28" t="s">
        <v>14009</v>
      </c>
      <c r="B1447" s="28" t="s">
        <v>7261</v>
      </c>
      <c r="C1447" s="28" t="s">
        <v>7262</v>
      </c>
      <c r="D1447" s="28" t="s">
        <v>7263</v>
      </c>
      <c r="E1447" s="28" t="s">
        <v>7264</v>
      </c>
      <c r="F1447" s="29">
        <v>39286</v>
      </c>
      <c r="G1447" s="29">
        <v>44896</v>
      </c>
      <c r="H1447" s="28" t="s">
        <v>7265</v>
      </c>
      <c r="I1447" s="28" t="s">
        <v>16040</v>
      </c>
      <c r="J1447" s="28" t="s">
        <v>16041</v>
      </c>
      <c r="K1447" s="28" t="s">
        <v>7266</v>
      </c>
      <c r="L1447" s="27">
        <v>14559050.000000002</v>
      </c>
      <c r="M1447" s="27">
        <v>1617000.0000000002</v>
      </c>
      <c r="N1447" s="27">
        <v>0</v>
      </c>
      <c r="O1447" s="27">
        <v>0</v>
      </c>
      <c r="P1447" s="27">
        <f t="shared" si="308"/>
        <v>1617000.0000000002</v>
      </c>
      <c r="Q1447" s="27">
        <v>0</v>
      </c>
      <c r="R1447" s="27">
        <v>0</v>
      </c>
      <c r="S1447" s="27">
        <v>0</v>
      </c>
      <c r="T1447" s="27">
        <f t="shared" si="309"/>
        <v>0</v>
      </c>
      <c r="U1447" s="27">
        <v>0</v>
      </c>
      <c r="V1447" s="27">
        <f t="shared" si="310"/>
        <v>16176050.000000002</v>
      </c>
      <c r="W1447" s="28" t="s">
        <v>7267</v>
      </c>
      <c r="X1447" s="27">
        <v>14995821.500000002</v>
      </c>
      <c r="Y1447" s="27">
        <f t="shared" si="314"/>
        <v>31657153.000000004</v>
      </c>
      <c r="Z1447" s="4" t="str" cm="1">
        <f t="array" ref="Z1447">_xlfn.IFS(YEARFRAC(F1447,G1447)&lt;1,"&lt;1 Year",YEARFRAC(F1447,G1447)&lt;=5,"1-5 Years",YEARFRAC(F1447,G1447)&gt;5,"&gt;5 Years")</f>
        <v>&gt;5 Years</v>
      </c>
      <c r="AA1447" s="24">
        <f>L1447*(_xlfn.XLOOKUP(K1447,'FX rates'!$A$2:$A$38,'FX rates'!$B$2:$B$38))</f>
        <v>134005.70665930325</v>
      </c>
      <c r="AB1447" s="24">
        <f>V1447*(_xlfn.XLOOKUP(K1447,'FX rates'!$A$2:$A$38,'FX rates'!$B$2:$B$38))</f>
        <v>148889.04229370889</v>
      </c>
      <c r="AC1447" s="24">
        <f>X1447*(_xlfn.XLOOKUP(W1447,'FX rates'!$A$2:$A$38,'FX rates'!$B$2:$B$38))</f>
        <v>138025.87785908236</v>
      </c>
      <c r="AD1447" s="24">
        <f>Y1447*(_xlfn.XLOOKUP(W1447,'FX rates'!$A$2:$A$38,'FX rates'!$B$2:$B$38))</f>
        <v>291381.59142160253</v>
      </c>
      <c r="AE1447" s="30">
        <f t="shared" si="315"/>
        <v>3.000000000000012E-2</v>
      </c>
      <c r="AF1447" s="31">
        <f t="shared" si="316"/>
        <v>436771.5</v>
      </c>
      <c r="AG1447" s="23">
        <f t="shared" si="317"/>
        <v>14883.335634405637</v>
      </c>
      <c r="AH1447" s="35">
        <f t="shared" si="311"/>
        <v>9.2042891987666256E-3</v>
      </c>
      <c r="AI1447" s="23">
        <f>U1447*(_xlfn.XLOOKUP(K1447,'FX rates'!$A$2:$A$38,'FX rates'!$B$2:$B$38))</f>
        <v>0</v>
      </c>
      <c r="AJ1447" s="23">
        <f>Q1447*(_xlfn.XLOOKUP(K1447,'FX rates'!$A$2:$A$38,'FX rates'!$B$2:$B$38))</f>
        <v>0</v>
      </c>
      <c r="AK1447" s="23">
        <f>R1447*(_xlfn.XLOOKUP(K1447,'FX rates'!$A$2:$A$38,'FX rates'!$B$2:$B$38))</f>
        <v>0</v>
      </c>
      <c r="AM1447" s="4"/>
      <c r="AN1447" s="4"/>
      <c r="AO1447" s="4"/>
      <c r="AP1447" s="32">
        <f t="shared" si="312"/>
        <v>0.11106493898983794</v>
      </c>
      <c r="AQ1447" s="32">
        <f t="shared" si="313"/>
        <v>0</v>
      </c>
      <c r="AR1447" s="24">
        <f t="shared" si="318"/>
        <v>16661331.500000002</v>
      </c>
      <c r="AS1447" s="24" t="str">
        <f t="shared" si="319"/>
        <v>0</v>
      </c>
      <c r="AT1447" s="24">
        <f t="shared" si="320"/>
        <v>262243.43227944226</v>
      </c>
      <c r="AU1447" s="24">
        <f t="shared" si="321"/>
        <v>29138.159142160264</v>
      </c>
    </row>
    <row r="1448" spans="1:47" x14ac:dyDescent="0.25">
      <c r="A1448" s="28" t="s">
        <v>14054</v>
      </c>
      <c r="B1448" s="28" t="s">
        <v>354</v>
      </c>
      <c r="C1448" s="28" t="s">
        <v>355</v>
      </c>
      <c r="D1448" s="28" t="s">
        <v>356</v>
      </c>
      <c r="E1448" s="28" t="s">
        <v>357</v>
      </c>
      <c r="F1448" s="29">
        <v>40064</v>
      </c>
      <c r="G1448" s="29">
        <v>44896</v>
      </c>
      <c r="H1448" s="28" t="s">
        <v>358</v>
      </c>
      <c r="I1448" s="28" t="s">
        <v>16041</v>
      </c>
      <c r="J1448" s="28" t="s">
        <v>16044</v>
      </c>
      <c r="K1448" s="28" t="s">
        <v>359</v>
      </c>
      <c r="L1448" s="27">
        <v>104267.46000000002</v>
      </c>
      <c r="M1448" s="27">
        <v>105751.80000000002</v>
      </c>
      <c r="N1448" s="27">
        <v>0</v>
      </c>
      <c r="O1448" s="27">
        <v>0</v>
      </c>
      <c r="P1448" s="27">
        <f t="shared" si="308"/>
        <v>105751.80000000002</v>
      </c>
      <c r="Q1448" s="27">
        <v>0</v>
      </c>
      <c r="R1448" s="27">
        <v>0</v>
      </c>
      <c r="S1448" s="27">
        <v>0</v>
      </c>
      <c r="T1448" s="27">
        <f t="shared" si="309"/>
        <v>0</v>
      </c>
      <c r="U1448" s="27">
        <v>0</v>
      </c>
      <c r="V1448" s="27">
        <f t="shared" si="310"/>
        <v>210019.26000000004</v>
      </c>
      <c r="W1448" s="28" t="s">
        <v>360</v>
      </c>
      <c r="X1448" s="27">
        <v>114694.20600000003</v>
      </c>
      <c r="Y1448" s="27">
        <f t="shared" si="314"/>
        <v>345715.39200000011</v>
      </c>
      <c r="Z1448" s="4" t="str" cm="1">
        <f t="array" ref="Z1448">_xlfn.IFS(YEARFRAC(F1448,G1448)&lt;1,"&lt;1 Year",YEARFRAC(F1448,G1448)&lt;=5,"1-5 Years",YEARFRAC(F1448,G1448)&gt;5,"&gt;5 Years")</f>
        <v>&gt;5 Years</v>
      </c>
      <c r="AA1448" s="24">
        <f>L1448*(_xlfn.XLOOKUP(K1448,'FX rates'!$A$2:$A$38,'FX rates'!$B$2:$B$38))</f>
        <v>104267.46000000002</v>
      </c>
      <c r="AB1448" s="24">
        <f>V1448*(_xlfn.XLOOKUP(K1448,'FX rates'!$A$2:$A$38,'FX rates'!$B$2:$B$38))</f>
        <v>210019.26000000004</v>
      </c>
      <c r="AC1448" s="24">
        <f>X1448*(_xlfn.XLOOKUP(W1448,'FX rates'!$A$2:$A$38,'FX rates'!$B$2:$B$38))</f>
        <v>114694.20600000003</v>
      </c>
      <c r="AD1448" s="24">
        <f>Y1448*(_xlfn.XLOOKUP(W1448,'FX rates'!$A$2:$A$38,'FX rates'!$B$2:$B$38))</f>
        <v>345715.39200000011</v>
      </c>
      <c r="AE1448" s="30">
        <f t="shared" si="315"/>
        <v>0.10000000000000012</v>
      </c>
      <c r="AF1448" s="31">
        <f t="shared" si="316"/>
        <v>10426.746000000014</v>
      </c>
      <c r="AG1448" s="23">
        <f t="shared" si="317"/>
        <v>105751.80000000002</v>
      </c>
      <c r="AH1448" s="35">
        <f t="shared" si="311"/>
        <v>1</v>
      </c>
      <c r="AI1448" s="23">
        <f>U1448*(_xlfn.XLOOKUP(K1448,'FX rates'!$A$2:$A$38,'FX rates'!$B$2:$B$38))</f>
        <v>0</v>
      </c>
      <c r="AJ1448" s="23">
        <f>Q1448*(_xlfn.XLOOKUP(K1448,'FX rates'!$A$2:$A$38,'FX rates'!$B$2:$B$38))</f>
        <v>0</v>
      </c>
      <c r="AK1448" s="23">
        <f>R1448*(_xlfn.XLOOKUP(K1448,'FX rates'!$A$2:$A$38,'FX rates'!$B$2:$B$38))</f>
        <v>0</v>
      </c>
      <c r="AM1448" s="4"/>
      <c r="AN1448" s="4"/>
      <c r="AO1448" s="4"/>
      <c r="AP1448" s="32">
        <f t="shared" si="312"/>
        <v>1.0142358891259076</v>
      </c>
      <c r="AQ1448" s="32">
        <f t="shared" si="313"/>
        <v>0</v>
      </c>
      <c r="AR1448" s="24">
        <f t="shared" si="318"/>
        <v>231021.18600000005</v>
      </c>
      <c r="AS1448" s="24" t="str">
        <f t="shared" si="319"/>
        <v>0</v>
      </c>
      <c r="AT1448" s="24">
        <f t="shared" si="320"/>
        <v>311143.85280000011</v>
      </c>
      <c r="AU1448" s="24">
        <f t="shared" si="321"/>
        <v>34571.539199999999</v>
      </c>
    </row>
    <row r="1449" spans="1:47" x14ac:dyDescent="0.25">
      <c r="A1449" s="28" t="s">
        <v>14504</v>
      </c>
      <c r="B1449" s="28" t="s">
        <v>3505</v>
      </c>
      <c r="C1449" s="28" t="s">
        <v>3506</v>
      </c>
      <c r="D1449" s="28" t="s">
        <v>3507</v>
      </c>
      <c r="E1449" s="28" t="s">
        <v>3508</v>
      </c>
      <c r="F1449" s="29">
        <v>42619</v>
      </c>
      <c r="G1449" s="29">
        <v>44896</v>
      </c>
      <c r="H1449" s="28" t="s">
        <v>3509</v>
      </c>
      <c r="I1449" s="28" t="s">
        <v>16055</v>
      </c>
      <c r="J1449" s="28" t="s">
        <v>16057</v>
      </c>
      <c r="K1449" s="28" t="s">
        <v>3510</v>
      </c>
      <c r="L1449" s="27">
        <v>99220.000000000029</v>
      </c>
      <c r="M1449" s="27">
        <v>36940.199999999997</v>
      </c>
      <c r="N1449" s="27">
        <v>0</v>
      </c>
      <c r="O1449" s="27">
        <v>0</v>
      </c>
      <c r="P1449" s="27">
        <f t="shared" si="308"/>
        <v>36940.199999999997</v>
      </c>
      <c r="Q1449" s="27">
        <v>0</v>
      </c>
      <c r="R1449" s="27">
        <v>0</v>
      </c>
      <c r="S1449" s="27">
        <v>0</v>
      </c>
      <c r="T1449" s="27">
        <f t="shared" si="309"/>
        <v>0</v>
      </c>
      <c r="U1449" s="27">
        <v>0</v>
      </c>
      <c r="V1449" s="27">
        <f t="shared" si="310"/>
        <v>136160.20000000001</v>
      </c>
      <c r="W1449" s="28" t="s">
        <v>3511</v>
      </c>
      <c r="X1449" s="27">
        <v>112118.60000000002</v>
      </c>
      <c r="Y1449" s="27">
        <f t="shared" si="314"/>
        <v>265979.62600000005</v>
      </c>
      <c r="Z1449" s="4" t="str" cm="1">
        <f t="array" ref="Z1449">_xlfn.IFS(YEARFRAC(F1449,G1449)&lt;1,"&lt;1 Year",YEARFRAC(F1449,G1449)&lt;=5,"1-5 Years",YEARFRAC(F1449,G1449)&gt;5,"&gt;5 Years")</f>
        <v>&gt;5 Years</v>
      </c>
      <c r="AA1449" s="24">
        <f>L1449*(_xlfn.XLOOKUP(K1449,'FX rates'!$A$2:$A$38,'FX rates'!$B$2:$B$38))</f>
        <v>132027.09300750514</v>
      </c>
      <c r="AB1449" s="24">
        <f>V1449*(_xlfn.XLOOKUP(K1449,'FX rates'!$A$2:$A$38,'FX rates'!$B$2:$B$38))</f>
        <v>181181.5701402993</v>
      </c>
      <c r="AC1449" s="24">
        <f>X1449*(_xlfn.XLOOKUP(W1449,'FX rates'!$A$2:$A$38,'FX rates'!$B$2:$B$38))</f>
        <v>149190.61509848078</v>
      </c>
      <c r="AD1449" s="24">
        <f>Y1449*(_xlfn.XLOOKUP(W1449,'FX rates'!$A$2:$A$38,'FX rates'!$B$2:$B$38))</f>
        <v>353925.78935701901</v>
      </c>
      <c r="AE1449" s="30">
        <f t="shared" si="315"/>
        <v>0.12999999999999973</v>
      </c>
      <c r="AF1449" s="31">
        <f t="shared" si="316"/>
        <v>12898.599999999991</v>
      </c>
      <c r="AG1449" s="23">
        <f t="shared" si="317"/>
        <v>49154.477132794156</v>
      </c>
      <c r="AH1449" s="35">
        <f t="shared" si="311"/>
        <v>1.3306500000756409</v>
      </c>
      <c r="AI1449" s="23">
        <f>U1449*(_xlfn.XLOOKUP(K1449,'FX rates'!$A$2:$A$38,'FX rates'!$B$2:$B$38))</f>
        <v>0</v>
      </c>
      <c r="AJ1449" s="23">
        <f>Q1449*(_xlfn.XLOOKUP(K1449,'FX rates'!$A$2:$A$38,'FX rates'!$B$2:$B$38))</f>
        <v>0</v>
      </c>
      <c r="AK1449" s="23">
        <f>R1449*(_xlfn.XLOOKUP(K1449,'FX rates'!$A$2:$A$38,'FX rates'!$B$2:$B$38))</f>
        <v>0</v>
      </c>
      <c r="AM1449" s="4"/>
      <c r="AN1449" s="4"/>
      <c r="AO1449" s="4"/>
      <c r="AP1449" s="32">
        <f t="shared" si="312"/>
        <v>0.37230598669623044</v>
      </c>
      <c r="AQ1449" s="32">
        <f t="shared" si="313"/>
        <v>0</v>
      </c>
      <c r="AR1449" s="24">
        <f t="shared" si="318"/>
        <v>153861.02600000001</v>
      </c>
      <c r="AS1449" s="24" t="str">
        <f t="shared" si="319"/>
        <v>0</v>
      </c>
      <c r="AT1449" s="24">
        <f t="shared" si="320"/>
        <v>318533.21042131714</v>
      </c>
      <c r="AU1449" s="24">
        <f t="shared" si="321"/>
        <v>35392.578935701866</v>
      </c>
    </row>
    <row r="1450" spans="1:47" x14ac:dyDescent="0.25">
      <c r="A1450" s="28" t="s">
        <v>14505</v>
      </c>
      <c r="B1450" s="28" t="s">
        <v>3512</v>
      </c>
      <c r="C1450" s="28" t="s">
        <v>3513</v>
      </c>
      <c r="D1450" s="28" t="s">
        <v>3514</v>
      </c>
      <c r="E1450" s="28" t="s">
        <v>3515</v>
      </c>
      <c r="F1450" s="29">
        <v>42618</v>
      </c>
      <c r="G1450" s="29">
        <v>44896</v>
      </c>
      <c r="H1450" s="28" t="s">
        <v>3516</v>
      </c>
      <c r="I1450" s="28" t="s">
        <v>16044</v>
      </c>
      <c r="J1450" s="28" t="s">
        <v>16037</v>
      </c>
      <c r="K1450" s="28" t="s">
        <v>3517</v>
      </c>
      <c r="L1450" s="27">
        <v>302500</v>
      </c>
      <c r="M1450" s="27">
        <v>1360425</v>
      </c>
      <c r="N1450" s="27">
        <v>0</v>
      </c>
      <c r="O1450" s="27">
        <v>0</v>
      </c>
      <c r="P1450" s="27">
        <f t="shared" si="308"/>
        <v>1360425</v>
      </c>
      <c r="Q1450" s="27">
        <v>0</v>
      </c>
      <c r="R1450" s="27">
        <v>0</v>
      </c>
      <c r="S1450" s="27">
        <v>0</v>
      </c>
      <c r="T1450" s="27">
        <f t="shared" si="309"/>
        <v>0</v>
      </c>
      <c r="U1450" s="27">
        <v>288750</v>
      </c>
      <c r="V1450" s="27">
        <f t="shared" si="310"/>
        <v>1951675</v>
      </c>
      <c r="W1450" s="28" t="s">
        <v>3518</v>
      </c>
      <c r="X1450" s="27">
        <v>341824.99999999994</v>
      </c>
      <c r="Y1450" s="27">
        <f t="shared" si="314"/>
        <v>2220930.2499999995</v>
      </c>
      <c r="Z1450" s="4" t="str" cm="1">
        <f t="array" ref="Z1450">_xlfn.IFS(YEARFRAC(F1450,G1450)&lt;1,"&lt;1 Year",YEARFRAC(F1450,G1450)&lt;=5,"1-5 Years",YEARFRAC(F1450,G1450)&gt;5,"&gt;5 Years")</f>
        <v>&gt;5 Years</v>
      </c>
      <c r="AA1450" s="24">
        <f>L1450*(_xlfn.XLOOKUP(K1450,'FX rates'!$A$2:$A$38,'FX rates'!$B$2:$B$38))</f>
        <v>302500</v>
      </c>
      <c r="AB1450" s="24">
        <f>V1450*(_xlfn.XLOOKUP(K1450,'FX rates'!$A$2:$A$38,'FX rates'!$B$2:$B$38))</f>
        <v>1951675</v>
      </c>
      <c r="AC1450" s="24">
        <f>X1450*(_xlfn.XLOOKUP(W1450,'FX rates'!$A$2:$A$38,'FX rates'!$B$2:$B$38))</f>
        <v>341824.99999999994</v>
      </c>
      <c r="AD1450" s="24">
        <f>Y1450*(_xlfn.XLOOKUP(W1450,'FX rates'!$A$2:$A$38,'FX rates'!$B$2:$B$38))</f>
        <v>2220930.2499999995</v>
      </c>
      <c r="AE1450" s="30">
        <f t="shared" si="315"/>
        <v>0.12999999999999981</v>
      </c>
      <c r="AF1450" s="31">
        <f t="shared" si="316"/>
        <v>39324.999999999942</v>
      </c>
      <c r="AG1450" s="23">
        <f t="shared" si="317"/>
        <v>1649175</v>
      </c>
      <c r="AH1450" s="35">
        <f t="shared" si="311"/>
        <v>1</v>
      </c>
      <c r="AI1450" s="23">
        <f>U1450*(_xlfn.XLOOKUP(K1450,'FX rates'!$A$2:$A$38,'FX rates'!$B$2:$B$38))</f>
        <v>288750</v>
      </c>
      <c r="AJ1450" s="23">
        <f>Q1450*(_xlfn.XLOOKUP(K1450,'FX rates'!$A$2:$A$38,'FX rates'!$B$2:$B$38))</f>
        <v>0</v>
      </c>
      <c r="AK1450" s="23">
        <f>R1450*(_xlfn.XLOOKUP(K1450,'FX rates'!$A$2:$A$38,'FX rates'!$B$2:$B$38))</f>
        <v>0</v>
      </c>
      <c r="AM1450" s="4"/>
      <c r="AN1450" s="4"/>
      <c r="AO1450" s="4"/>
      <c r="AP1450" s="32">
        <f t="shared" si="312"/>
        <v>4.4972727272727271</v>
      </c>
      <c r="AQ1450" s="32">
        <f t="shared" si="313"/>
        <v>0</v>
      </c>
      <c r="AR1450" s="24">
        <f t="shared" si="318"/>
        <v>1879105.2499999995</v>
      </c>
      <c r="AS1450" s="24" t="str">
        <f t="shared" si="319"/>
        <v>0</v>
      </c>
      <c r="AT1450" s="24">
        <f t="shared" si="320"/>
        <v>1998837.2249999996</v>
      </c>
      <c r="AU1450" s="24">
        <f t="shared" si="321"/>
        <v>222093.02499999991</v>
      </c>
    </row>
    <row r="1451" spans="1:47" x14ac:dyDescent="0.25">
      <c r="A1451" s="28" t="s">
        <v>14506</v>
      </c>
      <c r="B1451" s="28" t="s">
        <v>3519</v>
      </c>
      <c r="C1451" s="28" t="s">
        <v>3520</v>
      </c>
      <c r="D1451" s="28" t="s">
        <v>3521</v>
      </c>
      <c r="E1451" s="28" t="s">
        <v>3522</v>
      </c>
      <c r="F1451" s="29">
        <v>42619</v>
      </c>
      <c r="G1451" s="29">
        <v>44896</v>
      </c>
      <c r="H1451" s="28" t="s">
        <v>3523</v>
      </c>
      <c r="I1451" s="28" t="s">
        <v>16047</v>
      </c>
      <c r="J1451" s="28" t="s">
        <v>16040</v>
      </c>
      <c r="K1451" s="28" t="s">
        <v>3524</v>
      </c>
      <c r="L1451" s="27">
        <v>238865.00000000003</v>
      </c>
      <c r="M1451" s="27">
        <v>488419.8</v>
      </c>
      <c r="N1451" s="27">
        <v>884349.99999999988</v>
      </c>
      <c r="O1451" s="27">
        <v>0</v>
      </c>
      <c r="P1451" s="27">
        <f t="shared" si="308"/>
        <v>1372769.7999999998</v>
      </c>
      <c r="Q1451" s="27">
        <v>0</v>
      </c>
      <c r="R1451" s="27">
        <v>0</v>
      </c>
      <c r="S1451" s="27">
        <v>0</v>
      </c>
      <c r="T1451" s="27">
        <f t="shared" si="309"/>
        <v>0</v>
      </c>
      <c r="U1451" s="27">
        <v>0</v>
      </c>
      <c r="V1451" s="27">
        <f t="shared" si="310"/>
        <v>1611634.7999999998</v>
      </c>
      <c r="W1451" s="28" t="s">
        <v>3525</v>
      </c>
      <c r="X1451" s="27">
        <v>246030.95000000004</v>
      </c>
      <c r="Y1451" s="27">
        <f t="shared" si="314"/>
        <v>995134.29400000011</v>
      </c>
      <c r="Z1451" s="4" t="str" cm="1">
        <f t="array" ref="Z1451">_xlfn.IFS(YEARFRAC(F1451,G1451)&lt;1,"&lt;1 Year",YEARFRAC(F1451,G1451)&lt;=5,"1-5 Years",YEARFRAC(F1451,G1451)&gt;5,"&gt;5 Years")</f>
        <v>&gt;5 Years</v>
      </c>
      <c r="AA1451" s="24">
        <f>L1451*(_xlfn.XLOOKUP(K1451,'FX rates'!$A$2:$A$38,'FX rates'!$B$2:$B$38))</f>
        <v>238865.00000000003</v>
      </c>
      <c r="AB1451" s="24">
        <f>V1451*(_xlfn.XLOOKUP(K1451,'FX rates'!$A$2:$A$38,'FX rates'!$B$2:$B$38))</f>
        <v>1611634.7999999998</v>
      </c>
      <c r="AC1451" s="24">
        <f>X1451*(_xlfn.XLOOKUP(W1451,'FX rates'!$A$2:$A$38,'FX rates'!$B$2:$B$38))</f>
        <v>246030.95000000004</v>
      </c>
      <c r="AD1451" s="24">
        <f>Y1451*(_xlfn.XLOOKUP(W1451,'FX rates'!$A$2:$A$38,'FX rates'!$B$2:$B$38))</f>
        <v>995134.29400000011</v>
      </c>
      <c r="AE1451" s="30">
        <f t="shared" si="315"/>
        <v>3.0000000000000044E-2</v>
      </c>
      <c r="AF1451" s="31">
        <f t="shared" si="316"/>
        <v>7165.9500000000116</v>
      </c>
      <c r="AG1451" s="23">
        <f t="shared" si="317"/>
        <v>1372769.7999999998</v>
      </c>
      <c r="AH1451" s="35">
        <f t="shared" si="311"/>
        <v>1</v>
      </c>
      <c r="AI1451" s="23">
        <f>U1451*(_xlfn.XLOOKUP(K1451,'FX rates'!$A$2:$A$38,'FX rates'!$B$2:$B$38))</f>
        <v>0</v>
      </c>
      <c r="AJ1451" s="23">
        <f>Q1451*(_xlfn.XLOOKUP(K1451,'FX rates'!$A$2:$A$38,'FX rates'!$B$2:$B$38))</f>
        <v>0</v>
      </c>
      <c r="AK1451" s="23">
        <f>R1451*(_xlfn.XLOOKUP(K1451,'FX rates'!$A$2:$A$38,'FX rates'!$B$2:$B$38))</f>
        <v>0</v>
      </c>
      <c r="AM1451" s="4"/>
      <c r="AN1451" s="4"/>
      <c r="AO1451" s="4"/>
      <c r="AP1451" s="32">
        <f t="shared" si="312"/>
        <v>2.0447524752475243</v>
      </c>
      <c r="AQ1451" s="32">
        <f t="shared" si="313"/>
        <v>0</v>
      </c>
      <c r="AR1451" s="24">
        <f t="shared" si="318"/>
        <v>749103.34400000004</v>
      </c>
      <c r="AS1451" s="24" t="str">
        <f t="shared" si="319"/>
        <v>0</v>
      </c>
      <c r="AT1451" s="24">
        <f t="shared" si="320"/>
        <v>895620.86460000009</v>
      </c>
      <c r="AU1451" s="24">
        <f t="shared" si="321"/>
        <v>99513.429400000023</v>
      </c>
    </row>
    <row r="1452" spans="1:47" x14ac:dyDescent="0.25">
      <c r="A1452" s="28" t="s">
        <v>14507</v>
      </c>
      <c r="B1452" s="28" t="s">
        <v>3526</v>
      </c>
      <c r="C1452" s="28" t="s">
        <v>3527</v>
      </c>
      <c r="D1452" s="28" t="s">
        <v>3528</v>
      </c>
      <c r="E1452" s="28" t="s">
        <v>3529</v>
      </c>
      <c r="F1452" s="29">
        <v>42614</v>
      </c>
      <c r="G1452" s="29">
        <v>44896</v>
      </c>
      <c r="H1452" s="28" t="s">
        <v>3530</v>
      </c>
      <c r="I1452" s="28" t="s">
        <v>16046</v>
      </c>
      <c r="J1452" s="28" t="s">
        <v>16055</v>
      </c>
      <c r="K1452" s="28" t="s">
        <v>3531</v>
      </c>
      <c r="L1452" s="27">
        <v>258940.00000000006</v>
      </c>
      <c r="M1452" s="27">
        <v>191400.00000000003</v>
      </c>
      <c r="N1452" s="27">
        <v>0</v>
      </c>
      <c r="O1452" s="27">
        <v>0</v>
      </c>
      <c r="P1452" s="27">
        <f t="shared" si="308"/>
        <v>191400.00000000003</v>
      </c>
      <c r="Q1452" s="27">
        <v>0</v>
      </c>
      <c r="R1452" s="27">
        <v>0</v>
      </c>
      <c r="S1452" s="27">
        <v>0</v>
      </c>
      <c r="T1452" s="27">
        <f t="shared" si="309"/>
        <v>0</v>
      </c>
      <c r="U1452" s="27">
        <v>112000.00000000001</v>
      </c>
      <c r="V1452" s="27">
        <f t="shared" si="310"/>
        <v>562340.00000000012</v>
      </c>
      <c r="W1452" s="28" t="s">
        <v>3532</v>
      </c>
      <c r="X1452" s="27">
        <v>282244.60000000009</v>
      </c>
      <c r="Y1452" s="27">
        <f t="shared" si="314"/>
        <v>773115.20000000019</v>
      </c>
      <c r="Z1452" s="4" t="str" cm="1">
        <f t="array" ref="Z1452">_xlfn.IFS(YEARFRAC(F1452,G1452)&lt;1,"&lt;1 Year",YEARFRAC(F1452,G1452)&lt;=5,"1-5 Years",YEARFRAC(F1452,G1452)&gt;5,"&gt;5 Years")</f>
        <v>&gt;5 Years</v>
      </c>
      <c r="AA1452" s="24">
        <f>L1452*(_xlfn.XLOOKUP(K1452,'FX rates'!$A$2:$A$38,'FX rates'!$B$2:$B$38))</f>
        <v>258940.00000000006</v>
      </c>
      <c r="AB1452" s="24">
        <f>V1452*(_xlfn.XLOOKUP(K1452,'FX rates'!$A$2:$A$38,'FX rates'!$B$2:$B$38))</f>
        <v>562340.00000000012</v>
      </c>
      <c r="AC1452" s="24">
        <f>X1452*(_xlfn.XLOOKUP(W1452,'FX rates'!$A$2:$A$38,'FX rates'!$B$2:$B$38))</f>
        <v>282244.60000000009</v>
      </c>
      <c r="AD1452" s="24">
        <f>Y1452*(_xlfn.XLOOKUP(W1452,'FX rates'!$A$2:$A$38,'FX rates'!$B$2:$B$38))</f>
        <v>773115.20000000019</v>
      </c>
      <c r="AE1452" s="30">
        <f t="shared" si="315"/>
        <v>9.0000000000000122E-2</v>
      </c>
      <c r="AF1452" s="31">
        <f t="shared" si="316"/>
        <v>23304.600000000035</v>
      </c>
      <c r="AG1452" s="23">
        <f t="shared" si="317"/>
        <v>303400.00000000006</v>
      </c>
      <c r="AH1452" s="35">
        <f t="shared" si="311"/>
        <v>1</v>
      </c>
      <c r="AI1452" s="23">
        <f>U1452*(_xlfn.XLOOKUP(K1452,'FX rates'!$A$2:$A$38,'FX rates'!$B$2:$B$38))</f>
        <v>112000.00000000001</v>
      </c>
      <c r="AJ1452" s="23">
        <f>Q1452*(_xlfn.XLOOKUP(K1452,'FX rates'!$A$2:$A$38,'FX rates'!$B$2:$B$38))</f>
        <v>0</v>
      </c>
      <c r="AK1452" s="23">
        <f>R1452*(_xlfn.XLOOKUP(K1452,'FX rates'!$A$2:$A$38,'FX rates'!$B$2:$B$38))</f>
        <v>0</v>
      </c>
      <c r="AM1452" s="4"/>
      <c r="AN1452" s="4"/>
      <c r="AO1452" s="4"/>
      <c r="AP1452" s="32">
        <f t="shared" si="312"/>
        <v>0.73916737468139337</v>
      </c>
      <c r="AQ1452" s="32">
        <f t="shared" si="313"/>
        <v>0</v>
      </c>
      <c r="AR1452" s="24">
        <f t="shared" si="318"/>
        <v>490870.60000000015</v>
      </c>
      <c r="AS1452" s="24" t="str">
        <f t="shared" si="319"/>
        <v>0</v>
      </c>
      <c r="AT1452" s="24">
        <f t="shared" si="320"/>
        <v>695803.68000000017</v>
      </c>
      <c r="AU1452" s="24">
        <f t="shared" si="321"/>
        <v>77311.520000000019</v>
      </c>
    </row>
    <row r="1453" spans="1:47" x14ac:dyDescent="0.25">
      <c r="A1453" s="28" t="s">
        <v>14508</v>
      </c>
      <c r="B1453" s="28" t="s">
        <v>3533</v>
      </c>
      <c r="C1453" s="28" t="s">
        <v>3534</v>
      </c>
      <c r="D1453" s="28" t="s">
        <v>3535</v>
      </c>
      <c r="E1453" s="28" t="s">
        <v>3536</v>
      </c>
      <c r="F1453" s="29">
        <v>42611</v>
      </c>
      <c r="G1453" s="29">
        <v>44896</v>
      </c>
      <c r="H1453" s="28" t="s">
        <v>3537</v>
      </c>
      <c r="I1453" s="28" t="s">
        <v>16047</v>
      </c>
      <c r="J1453" s="28" t="s">
        <v>16044</v>
      </c>
      <c r="K1453" s="28" t="s">
        <v>3538</v>
      </c>
      <c r="L1453" s="27">
        <v>294250</v>
      </c>
      <c r="M1453" s="27">
        <v>916300.00000000012</v>
      </c>
      <c r="N1453" s="27">
        <v>0</v>
      </c>
      <c r="O1453" s="27">
        <v>0</v>
      </c>
      <c r="P1453" s="27">
        <f t="shared" si="308"/>
        <v>916300.00000000012</v>
      </c>
      <c r="Q1453" s="27">
        <v>0</v>
      </c>
      <c r="R1453" s="27">
        <v>0</v>
      </c>
      <c r="S1453" s="27">
        <v>0</v>
      </c>
      <c r="T1453" s="27">
        <f t="shared" si="309"/>
        <v>0</v>
      </c>
      <c r="U1453" s="27">
        <v>318000</v>
      </c>
      <c r="V1453" s="27">
        <f t="shared" si="310"/>
        <v>1528550</v>
      </c>
      <c r="W1453" s="28" t="s">
        <v>3539</v>
      </c>
      <c r="X1453" s="27">
        <v>297192.5</v>
      </c>
      <c r="Y1453" s="27">
        <f t="shared" si="314"/>
        <v>1519848.0000000002</v>
      </c>
      <c r="Z1453" s="4" t="str" cm="1">
        <f t="array" ref="Z1453">_xlfn.IFS(YEARFRAC(F1453,G1453)&lt;1,"&lt;1 Year",YEARFRAC(F1453,G1453)&lt;=5,"1-5 Years",YEARFRAC(F1453,G1453)&gt;5,"&gt;5 Years")</f>
        <v>&gt;5 Years</v>
      </c>
      <c r="AA1453" s="24">
        <f>L1453*(_xlfn.XLOOKUP(K1453,'FX rates'!$A$2:$A$38,'FX rates'!$B$2:$B$38))</f>
        <v>294250</v>
      </c>
      <c r="AB1453" s="24">
        <f>V1453*(_xlfn.XLOOKUP(K1453,'FX rates'!$A$2:$A$38,'FX rates'!$B$2:$B$38))</f>
        <v>1528550</v>
      </c>
      <c r="AC1453" s="24">
        <f>X1453*(_xlfn.XLOOKUP(W1453,'FX rates'!$A$2:$A$38,'FX rates'!$B$2:$B$38))</f>
        <v>297192.5</v>
      </c>
      <c r="AD1453" s="24">
        <f>Y1453*(_xlfn.XLOOKUP(W1453,'FX rates'!$A$2:$A$38,'FX rates'!$B$2:$B$38))</f>
        <v>1519848.0000000002</v>
      </c>
      <c r="AE1453" s="30">
        <f t="shared" si="315"/>
        <v>0.01</v>
      </c>
      <c r="AF1453" s="31">
        <f t="shared" si="316"/>
        <v>2942.5</v>
      </c>
      <c r="AG1453" s="23">
        <f t="shared" si="317"/>
        <v>1234300</v>
      </c>
      <c r="AH1453" s="35">
        <f t="shared" si="311"/>
        <v>1</v>
      </c>
      <c r="AI1453" s="23">
        <f>U1453*(_xlfn.XLOOKUP(K1453,'FX rates'!$A$2:$A$38,'FX rates'!$B$2:$B$38))</f>
        <v>318000</v>
      </c>
      <c r="AJ1453" s="23">
        <f>Q1453*(_xlfn.XLOOKUP(K1453,'FX rates'!$A$2:$A$38,'FX rates'!$B$2:$B$38))</f>
        <v>0</v>
      </c>
      <c r="AK1453" s="23">
        <f>R1453*(_xlfn.XLOOKUP(K1453,'FX rates'!$A$2:$A$38,'FX rates'!$B$2:$B$38))</f>
        <v>0</v>
      </c>
      <c r="AM1453" s="4"/>
      <c r="AN1453" s="4"/>
      <c r="AO1453" s="4"/>
      <c r="AP1453" s="32">
        <f t="shared" si="312"/>
        <v>3.1140186915887855</v>
      </c>
      <c r="AQ1453" s="32">
        <f t="shared" si="313"/>
        <v>0</v>
      </c>
      <c r="AR1453" s="24">
        <f t="shared" si="318"/>
        <v>1222655.5000000002</v>
      </c>
      <c r="AS1453" s="24" t="str">
        <f t="shared" si="319"/>
        <v>0</v>
      </c>
      <c r="AT1453" s="24">
        <f t="shared" si="320"/>
        <v>1367863.2000000002</v>
      </c>
      <c r="AU1453" s="24">
        <f t="shared" si="321"/>
        <v>151984.80000000005</v>
      </c>
    </row>
    <row r="1454" spans="1:47" x14ac:dyDescent="0.25">
      <c r="A1454" s="28" t="s">
        <v>14509</v>
      </c>
      <c r="B1454" s="28" t="s">
        <v>3540</v>
      </c>
      <c r="C1454" s="28" t="s">
        <v>3541</v>
      </c>
      <c r="D1454" s="28" t="s">
        <v>3542</v>
      </c>
      <c r="E1454" s="28" t="s">
        <v>3543</v>
      </c>
      <c r="F1454" s="29">
        <v>42619</v>
      </c>
      <c r="G1454" s="29">
        <v>44896</v>
      </c>
      <c r="H1454" s="28" t="s">
        <v>3544</v>
      </c>
      <c r="I1454" s="28" t="s">
        <v>16037</v>
      </c>
      <c r="J1454" s="4" t="s">
        <v>16057</v>
      </c>
      <c r="K1454" s="28" t="s">
        <v>3545</v>
      </c>
      <c r="L1454" s="27">
        <v>127050.00000000001</v>
      </c>
      <c r="M1454" s="27">
        <v>34577.399999999994</v>
      </c>
      <c r="N1454" s="27">
        <v>0</v>
      </c>
      <c r="O1454" s="27">
        <v>0</v>
      </c>
      <c r="P1454" s="27">
        <f t="shared" si="308"/>
        <v>34577.399999999994</v>
      </c>
      <c r="Q1454" s="27">
        <v>0</v>
      </c>
      <c r="R1454" s="27">
        <v>0</v>
      </c>
      <c r="S1454" s="27">
        <v>0</v>
      </c>
      <c r="T1454" s="27">
        <f t="shared" si="309"/>
        <v>0</v>
      </c>
      <c r="U1454" s="27">
        <v>0</v>
      </c>
      <c r="V1454" s="27">
        <f t="shared" si="310"/>
        <v>161627.40000000002</v>
      </c>
      <c r="W1454" s="28" t="s">
        <v>3546</v>
      </c>
      <c r="X1454" s="27">
        <v>146107.5</v>
      </c>
      <c r="Y1454" s="27">
        <f t="shared" si="314"/>
        <v>331979.01</v>
      </c>
      <c r="Z1454" s="4" t="str" cm="1">
        <f t="array" ref="Z1454">_xlfn.IFS(YEARFRAC(F1454,G1454)&lt;1,"&lt;1 Year",YEARFRAC(F1454,G1454)&lt;=5,"1-5 Years",YEARFRAC(F1454,G1454)&gt;5,"&gt;5 Years")</f>
        <v>&gt;5 Years</v>
      </c>
      <c r="AA1454" s="24">
        <f>L1454*(_xlfn.XLOOKUP(K1454,'FX rates'!$A$2:$A$38,'FX rates'!$B$2:$B$38))</f>
        <v>169059.08250961019</v>
      </c>
      <c r="AB1454" s="24">
        <f>V1454*(_xlfn.XLOOKUP(K1454,'FX rates'!$A$2:$A$38,'FX rates'!$B$2:$B$38))</f>
        <v>215069.49982222568</v>
      </c>
      <c r="AC1454" s="24">
        <f>X1454*(_xlfn.XLOOKUP(W1454,'FX rates'!$A$2:$A$38,'FX rates'!$B$2:$B$38))</f>
        <v>194417.9448860517</v>
      </c>
      <c r="AD1454" s="24">
        <f>Y1454*(_xlfn.XLOOKUP(W1454,'FX rates'!$A$2:$A$38,'FX rates'!$B$2:$B$38))</f>
        <v>441747.86968161119</v>
      </c>
      <c r="AE1454" s="30">
        <f t="shared" si="315"/>
        <v>0.14999999999999988</v>
      </c>
      <c r="AF1454" s="31">
        <f t="shared" si="316"/>
        <v>19057.499999999985</v>
      </c>
      <c r="AG1454" s="23">
        <f t="shared" si="317"/>
        <v>46010.417312615493</v>
      </c>
      <c r="AH1454" s="35">
        <f t="shared" si="311"/>
        <v>1.3306500000756409</v>
      </c>
      <c r="AI1454" s="23">
        <f>U1454*(_xlfn.XLOOKUP(K1454,'FX rates'!$A$2:$A$38,'FX rates'!$B$2:$B$38))</f>
        <v>0</v>
      </c>
      <c r="AJ1454" s="23">
        <f>Q1454*(_xlfn.XLOOKUP(K1454,'FX rates'!$A$2:$A$38,'FX rates'!$B$2:$B$38))</f>
        <v>0</v>
      </c>
      <c r="AK1454" s="23">
        <f>R1454*(_xlfn.XLOOKUP(K1454,'FX rates'!$A$2:$A$38,'FX rates'!$B$2:$B$38))</f>
        <v>0</v>
      </c>
      <c r="AM1454" s="4"/>
      <c r="AN1454" s="4"/>
      <c r="AO1454" s="4"/>
      <c r="AP1454" s="32">
        <f t="shared" si="312"/>
        <v>0.2721558441558441</v>
      </c>
      <c r="AQ1454" s="32">
        <f t="shared" si="313"/>
        <v>0</v>
      </c>
      <c r="AR1454" s="24">
        <f t="shared" si="318"/>
        <v>185871.50999999998</v>
      </c>
      <c r="AS1454" s="24" t="str">
        <f t="shared" si="319"/>
        <v>0</v>
      </c>
      <c r="AT1454" s="24">
        <f t="shared" si="320"/>
        <v>397573.08271345007</v>
      </c>
      <c r="AU1454" s="24">
        <f t="shared" si="321"/>
        <v>44174.786968161119</v>
      </c>
    </row>
    <row r="1455" spans="1:47" x14ac:dyDescent="0.25">
      <c r="A1455" s="28" t="s">
        <v>14510</v>
      </c>
      <c r="B1455" s="28" t="s">
        <v>3547</v>
      </c>
      <c r="C1455" s="28" t="s">
        <v>3548</v>
      </c>
      <c r="D1455" s="28" t="s">
        <v>3549</v>
      </c>
      <c r="E1455" s="28" t="s">
        <v>3550</v>
      </c>
      <c r="F1455" s="29">
        <v>42632</v>
      </c>
      <c r="G1455" s="29">
        <v>44896</v>
      </c>
      <c r="H1455" s="28" t="s">
        <v>3551</v>
      </c>
      <c r="I1455" s="28" t="s">
        <v>16046</v>
      </c>
      <c r="J1455" s="28" t="s">
        <v>16035</v>
      </c>
      <c r="K1455" s="28" t="s">
        <v>3552</v>
      </c>
      <c r="L1455" s="27">
        <v>90288.000000000015</v>
      </c>
      <c r="M1455" s="27">
        <v>30008</v>
      </c>
      <c r="N1455" s="27">
        <v>0</v>
      </c>
      <c r="O1455" s="27">
        <v>0</v>
      </c>
      <c r="P1455" s="27">
        <f t="shared" si="308"/>
        <v>30008</v>
      </c>
      <c r="Q1455" s="27">
        <v>0</v>
      </c>
      <c r="R1455" s="27">
        <v>0</v>
      </c>
      <c r="S1455" s="27">
        <v>0</v>
      </c>
      <c r="T1455" s="27">
        <f t="shared" si="309"/>
        <v>0</v>
      </c>
      <c r="U1455" s="27">
        <v>0</v>
      </c>
      <c r="V1455" s="27">
        <f t="shared" si="310"/>
        <v>120296.00000000001</v>
      </c>
      <c r="W1455" s="28" t="s">
        <v>3553</v>
      </c>
      <c r="X1455" s="27">
        <v>93899.520000000019</v>
      </c>
      <c r="Y1455" s="27">
        <f t="shared" si="314"/>
        <v>219007.36000000004</v>
      </c>
      <c r="Z1455" s="4" t="str" cm="1">
        <f t="array" ref="Z1455">_xlfn.IFS(YEARFRAC(F1455,G1455)&lt;1,"&lt;1 Year",YEARFRAC(F1455,G1455)&lt;=5,"1-5 Years",YEARFRAC(F1455,G1455)&gt;5,"&gt;5 Years")</f>
        <v>&gt;5 Years</v>
      </c>
      <c r="AA1455" s="24">
        <f>L1455*(_xlfn.XLOOKUP(K1455,'FX rates'!$A$2:$A$38,'FX rates'!$B$2:$B$38))</f>
        <v>67507.570376462681</v>
      </c>
      <c r="AB1455" s="24">
        <f>V1455*(_xlfn.XLOOKUP(K1455,'FX rates'!$A$2:$A$38,'FX rates'!$B$2:$B$38))</f>
        <v>89944.296983064793</v>
      </c>
      <c r="AC1455" s="24">
        <f>X1455*(_xlfn.XLOOKUP(W1455,'FX rates'!$A$2:$A$38,'FX rates'!$B$2:$B$38))</f>
        <v>70207.873191521183</v>
      </c>
      <c r="AD1455" s="24">
        <f>Y1455*(_xlfn.XLOOKUP(W1455,'FX rates'!$A$2:$A$38,'FX rates'!$B$2:$B$38))</f>
        <v>163749.94205390857</v>
      </c>
      <c r="AE1455" s="30">
        <f t="shared" si="315"/>
        <v>3.9999999999999911E-2</v>
      </c>
      <c r="AF1455" s="31">
        <f t="shared" si="316"/>
        <v>3611.5200000000041</v>
      </c>
      <c r="AG1455" s="23">
        <f t="shared" si="317"/>
        <v>22436.726606602111</v>
      </c>
      <c r="AH1455" s="35">
        <f t="shared" si="311"/>
        <v>0.74769150248607419</v>
      </c>
      <c r="AI1455" s="23">
        <f>U1455*(_xlfn.XLOOKUP(K1455,'FX rates'!$A$2:$A$38,'FX rates'!$B$2:$B$38))</f>
        <v>0</v>
      </c>
      <c r="AJ1455" s="23">
        <f>Q1455*(_xlfn.XLOOKUP(K1455,'FX rates'!$A$2:$A$38,'FX rates'!$B$2:$B$38))</f>
        <v>0</v>
      </c>
      <c r="AK1455" s="23">
        <f>R1455*(_xlfn.XLOOKUP(K1455,'FX rates'!$A$2:$A$38,'FX rates'!$B$2:$B$38))</f>
        <v>0</v>
      </c>
      <c r="AM1455" s="4"/>
      <c r="AN1455" s="4"/>
      <c r="AO1455" s="4"/>
      <c r="AP1455" s="32">
        <f t="shared" si="312"/>
        <v>0.33235867446393758</v>
      </c>
      <c r="AQ1455" s="32">
        <f t="shared" si="313"/>
        <v>0</v>
      </c>
      <c r="AR1455" s="24">
        <f t="shared" si="318"/>
        <v>125107.84000000001</v>
      </c>
      <c r="AS1455" s="24" t="str">
        <f t="shared" si="319"/>
        <v>0</v>
      </c>
      <c r="AT1455" s="24">
        <f t="shared" si="320"/>
        <v>147374.94784851771</v>
      </c>
      <c r="AU1455" s="24">
        <f t="shared" si="321"/>
        <v>16374.99420539086</v>
      </c>
    </row>
    <row r="1456" spans="1:47" x14ac:dyDescent="0.25">
      <c r="A1456" s="28" t="s">
        <v>14511</v>
      </c>
      <c r="B1456" s="28" t="s">
        <v>3554</v>
      </c>
      <c r="C1456" s="28" t="s">
        <v>3555</v>
      </c>
      <c r="D1456" s="28" t="s">
        <v>3556</v>
      </c>
      <c r="E1456" s="28" t="s">
        <v>3557</v>
      </c>
      <c r="F1456" s="29">
        <v>42639</v>
      </c>
      <c r="G1456" s="29">
        <v>44896</v>
      </c>
      <c r="H1456" s="28" t="s">
        <v>3558</v>
      </c>
      <c r="I1456" s="28" t="s">
        <v>16049</v>
      </c>
      <c r="J1456" s="28" t="s">
        <v>16056</v>
      </c>
      <c r="K1456" s="28" t="s">
        <v>3559</v>
      </c>
      <c r="L1456" s="27">
        <v>157080</v>
      </c>
      <c r="M1456" s="4">
        <v>0</v>
      </c>
      <c r="N1456" s="27">
        <v>303000</v>
      </c>
      <c r="O1456" s="27">
        <v>0</v>
      </c>
      <c r="P1456" s="27">
        <f t="shared" si="308"/>
        <v>303000</v>
      </c>
      <c r="Q1456" s="27">
        <v>0</v>
      </c>
      <c r="R1456" s="27">
        <v>0</v>
      </c>
      <c r="S1456" s="27">
        <v>0</v>
      </c>
      <c r="T1456" s="27">
        <f t="shared" si="309"/>
        <v>0</v>
      </c>
      <c r="U1456" s="27">
        <v>0</v>
      </c>
      <c r="V1456" s="27">
        <f t="shared" si="310"/>
        <v>460080</v>
      </c>
      <c r="W1456" s="28" t="s">
        <v>3560</v>
      </c>
      <c r="X1456" s="27">
        <v>163363.20000000001</v>
      </c>
      <c r="Y1456" s="27">
        <f t="shared" si="314"/>
        <v>326726.40000000002</v>
      </c>
      <c r="Z1456" s="4" t="str" cm="1">
        <f t="array" ref="Z1456">_xlfn.IFS(YEARFRAC(F1456,G1456)&lt;1,"&lt;1 Year",YEARFRAC(F1456,G1456)&lt;=5,"1-5 Years",YEARFRAC(F1456,G1456)&gt;5,"&gt;5 Years")</f>
        <v>&gt;5 Years</v>
      </c>
      <c r="AA1456" s="24">
        <f>L1456*(_xlfn.XLOOKUP(K1456,'FX rates'!$A$2:$A$38,'FX rates'!$B$2:$B$38))</f>
        <v>157080</v>
      </c>
      <c r="AB1456" s="24">
        <f>V1456*(_xlfn.XLOOKUP(K1456,'FX rates'!$A$2:$A$38,'FX rates'!$B$2:$B$38))</f>
        <v>460080</v>
      </c>
      <c r="AC1456" s="24">
        <f>X1456*(_xlfn.XLOOKUP(W1456,'FX rates'!$A$2:$A$38,'FX rates'!$B$2:$B$38))</f>
        <v>163363.20000000001</v>
      </c>
      <c r="AD1456" s="24">
        <f>Y1456*(_xlfn.XLOOKUP(W1456,'FX rates'!$A$2:$A$38,'FX rates'!$B$2:$B$38))</f>
        <v>326726.40000000002</v>
      </c>
      <c r="AE1456" s="30">
        <f t="shared" si="315"/>
        <v>4.0000000000000077E-2</v>
      </c>
      <c r="AF1456" s="31">
        <f t="shared" si="316"/>
        <v>6283.2000000000116</v>
      </c>
      <c r="AG1456" s="23">
        <f t="shared" si="317"/>
        <v>303000</v>
      </c>
      <c r="AH1456" s="35">
        <f t="shared" si="311"/>
        <v>1</v>
      </c>
      <c r="AI1456" s="23">
        <f>U1456*(_xlfn.XLOOKUP(K1456,'FX rates'!$A$2:$A$38,'FX rates'!$B$2:$B$38))</f>
        <v>0</v>
      </c>
      <c r="AJ1456" s="23">
        <f>Q1456*(_xlfn.XLOOKUP(K1456,'FX rates'!$A$2:$A$38,'FX rates'!$B$2:$B$38))</f>
        <v>0</v>
      </c>
      <c r="AK1456" s="23">
        <f>R1456*(_xlfn.XLOOKUP(K1456,'FX rates'!$A$2:$A$38,'FX rates'!$B$2:$B$38))</f>
        <v>0</v>
      </c>
      <c r="AM1456" s="4"/>
      <c r="AN1456" s="4"/>
      <c r="AO1456" s="4"/>
      <c r="AP1456" s="32">
        <f t="shared" si="312"/>
        <v>0</v>
      </c>
      <c r="AQ1456" s="32">
        <f t="shared" si="313"/>
        <v>0</v>
      </c>
      <c r="AR1456" s="24">
        <f t="shared" si="318"/>
        <v>163363.20000000001</v>
      </c>
      <c r="AS1456" s="24" t="str">
        <f t="shared" si="319"/>
        <v>0</v>
      </c>
      <c r="AT1456" s="24">
        <f t="shared" si="320"/>
        <v>294053.76000000001</v>
      </c>
      <c r="AU1456" s="24">
        <f t="shared" si="321"/>
        <v>32672.640000000014</v>
      </c>
    </row>
    <row r="1457" spans="1:47" x14ac:dyDescent="0.25">
      <c r="A1457" s="28" t="s">
        <v>14512</v>
      </c>
      <c r="B1457" s="28" t="s">
        <v>3561</v>
      </c>
      <c r="C1457" s="28" t="s">
        <v>3562</v>
      </c>
      <c r="D1457" s="28" t="s">
        <v>3563</v>
      </c>
      <c r="E1457" s="28" t="s">
        <v>3564</v>
      </c>
      <c r="F1457" s="29">
        <v>42632</v>
      </c>
      <c r="G1457" s="29">
        <v>44896</v>
      </c>
      <c r="H1457" s="28" t="s">
        <v>3565</v>
      </c>
      <c r="I1457" s="28" t="s">
        <v>16052</v>
      </c>
      <c r="J1457" s="28" t="s">
        <v>16048</v>
      </c>
      <c r="K1457" s="28" t="s">
        <v>3566</v>
      </c>
      <c r="L1457" s="27">
        <v>75735</v>
      </c>
      <c r="M1457" s="27">
        <v>12969.99</v>
      </c>
      <c r="N1457" s="27">
        <v>5633.8499999999995</v>
      </c>
      <c r="O1457" s="27">
        <v>0</v>
      </c>
      <c r="P1457" s="27">
        <f t="shared" si="308"/>
        <v>18603.84</v>
      </c>
      <c r="Q1457" s="27">
        <v>0</v>
      </c>
      <c r="R1457" s="27">
        <v>246</v>
      </c>
      <c r="S1457" s="27">
        <v>0</v>
      </c>
      <c r="T1457" s="27">
        <f t="shared" si="309"/>
        <v>246</v>
      </c>
      <c r="U1457" s="27">
        <v>0</v>
      </c>
      <c r="V1457" s="27">
        <f t="shared" si="310"/>
        <v>94584.84</v>
      </c>
      <c r="W1457" s="28" t="s">
        <v>3567</v>
      </c>
      <c r="X1457" s="27">
        <v>81793.8</v>
      </c>
      <c r="Y1457" s="27">
        <f t="shared" si="314"/>
        <v>177595.18920000002</v>
      </c>
      <c r="Z1457" s="4" t="str" cm="1">
        <f t="array" ref="Z1457">_xlfn.IFS(YEARFRAC(F1457,G1457)&lt;1,"&lt;1 Year",YEARFRAC(F1457,G1457)&lt;=5,"1-5 Years",YEARFRAC(F1457,G1457)&gt;5,"&gt;5 Years")</f>
        <v>&gt;5 Years</v>
      </c>
      <c r="AA1457" s="24">
        <f>L1457*(_xlfn.XLOOKUP(K1457,'FX rates'!$A$2:$A$38,'FX rates'!$B$2:$B$38))</f>
        <v>75735</v>
      </c>
      <c r="AB1457" s="24">
        <f>V1457*(_xlfn.XLOOKUP(K1457,'FX rates'!$A$2:$A$38,'FX rates'!$B$2:$B$38))</f>
        <v>94584.84</v>
      </c>
      <c r="AC1457" s="24">
        <f>X1457*(_xlfn.XLOOKUP(W1457,'FX rates'!$A$2:$A$38,'FX rates'!$B$2:$B$38))</f>
        <v>81793.8</v>
      </c>
      <c r="AD1457" s="24">
        <f>Y1457*(_xlfn.XLOOKUP(W1457,'FX rates'!$A$2:$A$38,'FX rates'!$B$2:$B$38))</f>
        <v>177595.18920000002</v>
      </c>
      <c r="AE1457" s="30">
        <f t="shared" si="315"/>
        <v>8.0000000000000043E-2</v>
      </c>
      <c r="AF1457" s="31">
        <f t="shared" si="316"/>
        <v>6058.8000000000029</v>
      </c>
      <c r="AG1457" s="23">
        <f t="shared" si="317"/>
        <v>18849.839999999997</v>
      </c>
      <c r="AH1457" s="35">
        <f t="shared" si="311"/>
        <v>1</v>
      </c>
      <c r="AI1457" s="23">
        <f>U1457*(_xlfn.XLOOKUP(K1457,'FX rates'!$A$2:$A$38,'FX rates'!$B$2:$B$38))</f>
        <v>0</v>
      </c>
      <c r="AJ1457" s="23">
        <f>Q1457*(_xlfn.XLOOKUP(K1457,'FX rates'!$A$2:$A$38,'FX rates'!$B$2:$B$38))</f>
        <v>0</v>
      </c>
      <c r="AK1457" s="23">
        <f>R1457*(_xlfn.XLOOKUP(K1457,'FX rates'!$A$2:$A$38,'FX rates'!$B$2:$B$38))</f>
        <v>246</v>
      </c>
      <c r="AM1457" s="4"/>
      <c r="AN1457" s="4"/>
      <c r="AO1457" s="4"/>
      <c r="AP1457" s="32">
        <f t="shared" si="312"/>
        <v>0.1712549019607843</v>
      </c>
      <c r="AQ1457" s="32">
        <f t="shared" si="313"/>
        <v>0</v>
      </c>
      <c r="AR1457" s="24">
        <f t="shared" si="318"/>
        <v>95801.389200000005</v>
      </c>
      <c r="AS1457" s="24" t="str">
        <f t="shared" si="319"/>
        <v>0</v>
      </c>
      <c r="AT1457" s="24">
        <f t="shared" si="320"/>
        <v>159835.67028000002</v>
      </c>
      <c r="AU1457" s="24">
        <f t="shared" si="321"/>
        <v>17759.518920000002</v>
      </c>
    </row>
    <row r="1458" spans="1:47" x14ac:dyDescent="0.25">
      <c r="A1458" s="28" t="s">
        <v>14513</v>
      </c>
      <c r="B1458" s="28" t="s">
        <v>325</v>
      </c>
      <c r="C1458" s="28" t="s">
        <v>326</v>
      </c>
      <c r="D1458" s="28" t="s">
        <v>327</v>
      </c>
      <c r="E1458" s="28" t="s">
        <v>328</v>
      </c>
      <c r="F1458" s="29">
        <v>42689</v>
      </c>
      <c r="G1458" s="29">
        <v>44896</v>
      </c>
      <c r="H1458" s="28" t="s">
        <v>329</v>
      </c>
      <c r="I1458" s="28" t="s">
        <v>16034</v>
      </c>
      <c r="J1458" s="28" t="s">
        <v>16057</v>
      </c>
      <c r="K1458" s="28" t="s">
        <v>330</v>
      </c>
      <c r="L1458" s="27">
        <v>107910.00000000003</v>
      </c>
      <c r="M1458" s="27">
        <v>20548.704000000002</v>
      </c>
      <c r="N1458" s="27">
        <v>8509.68</v>
      </c>
      <c r="O1458" s="27">
        <v>0</v>
      </c>
      <c r="P1458" s="27">
        <f t="shared" si="308"/>
        <v>29058.384000000002</v>
      </c>
      <c r="Q1458" s="27">
        <v>0</v>
      </c>
      <c r="R1458" s="27">
        <v>0</v>
      </c>
      <c r="S1458" s="27">
        <v>0</v>
      </c>
      <c r="T1458" s="27">
        <f t="shared" si="309"/>
        <v>0</v>
      </c>
      <c r="U1458" s="27">
        <v>0</v>
      </c>
      <c r="V1458" s="27">
        <f t="shared" si="310"/>
        <v>136968.38400000002</v>
      </c>
      <c r="W1458" s="28" t="s">
        <v>331</v>
      </c>
      <c r="X1458" s="27">
        <v>113305.50000000003</v>
      </c>
      <c r="Y1458" s="27">
        <f t="shared" si="314"/>
        <v>248187.13920000006</v>
      </c>
      <c r="Z1458" s="4" t="str" cm="1">
        <f t="array" ref="Z1458">_xlfn.IFS(YEARFRAC(F1458,G1458)&lt;1,"&lt;1 Year",YEARFRAC(F1458,G1458)&lt;=5,"1-5 Years",YEARFRAC(F1458,G1458)&gt;5,"&gt;5 Years")</f>
        <v>&gt;5 Years</v>
      </c>
      <c r="AA1458" s="24">
        <f>L1458*(_xlfn.XLOOKUP(K1458,'FX rates'!$A$2:$A$38,'FX rates'!$B$2:$B$38))</f>
        <v>107910.00000000003</v>
      </c>
      <c r="AB1458" s="24">
        <f>V1458*(_xlfn.XLOOKUP(K1458,'FX rates'!$A$2:$A$38,'FX rates'!$B$2:$B$38))</f>
        <v>136968.38400000002</v>
      </c>
      <c r="AC1458" s="24">
        <f>X1458*(_xlfn.XLOOKUP(W1458,'FX rates'!$A$2:$A$38,'FX rates'!$B$2:$B$38))</f>
        <v>113305.50000000003</v>
      </c>
      <c r="AD1458" s="24">
        <f>Y1458*(_xlfn.XLOOKUP(W1458,'FX rates'!$A$2:$A$38,'FX rates'!$B$2:$B$38))</f>
        <v>248187.13920000006</v>
      </c>
      <c r="AE1458" s="30">
        <f t="shared" si="315"/>
        <v>4.9999999999999989E-2</v>
      </c>
      <c r="AF1458" s="31">
        <f t="shared" si="316"/>
        <v>5395.5</v>
      </c>
      <c r="AG1458" s="23">
        <f t="shared" si="317"/>
        <v>29058.383999999991</v>
      </c>
      <c r="AH1458" s="35">
        <f t="shared" si="311"/>
        <v>1</v>
      </c>
      <c r="AI1458" s="23">
        <f>U1458*(_xlfn.XLOOKUP(K1458,'FX rates'!$A$2:$A$38,'FX rates'!$B$2:$B$38))</f>
        <v>0</v>
      </c>
      <c r="AJ1458" s="23">
        <f>Q1458*(_xlfn.XLOOKUP(K1458,'FX rates'!$A$2:$A$38,'FX rates'!$B$2:$B$38))</f>
        <v>0</v>
      </c>
      <c r="AK1458" s="23">
        <f>R1458*(_xlfn.XLOOKUP(K1458,'FX rates'!$A$2:$A$38,'FX rates'!$B$2:$B$38))</f>
        <v>0</v>
      </c>
      <c r="AM1458" s="4"/>
      <c r="AN1458" s="4"/>
      <c r="AO1458" s="4"/>
      <c r="AP1458" s="32">
        <f t="shared" si="312"/>
        <v>0.19042446483180425</v>
      </c>
      <c r="AQ1458" s="32">
        <f t="shared" si="313"/>
        <v>0</v>
      </c>
      <c r="AR1458" s="24">
        <f t="shared" si="318"/>
        <v>134881.63920000003</v>
      </c>
      <c r="AS1458" s="24" t="str">
        <f t="shared" si="319"/>
        <v>0</v>
      </c>
      <c r="AT1458" s="24">
        <f t="shared" si="320"/>
        <v>223368.42528000005</v>
      </c>
      <c r="AU1458" s="24">
        <f t="shared" si="321"/>
        <v>24818.713920000009</v>
      </c>
    </row>
    <row r="1459" spans="1:47" x14ac:dyDescent="0.25">
      <c r="A1459" s="28" t="s">
        <v>14055</v>
      </c>
      <c r="B1459" s="28" t="s">
        <v>361</v>
      </c>
      <c r="C1459" s="28" t="s">
        <v>362</v>
      </c>
      <c r="D1459" s="28" t="s">
        <v>363</v>
      </c>
      <c r="E1459" s="28" t="s">
        <v>364</v>
      </c>
      <c r="F1459" s="29">
        <v>39972</v>
      </c>
      <c r="G1459" s="29">
        <v>44896</v>
      </c>
      <c r="H1459" s="28" t="s">
        <v>365</v>
      </c>
      <c r="I1459" s="28" t="s">
        <v>16039</v>
      </c>
      <c r="J1459" s="28" t="s">
        <v>16038</v>
      </c>
      <c r="K1459" s="28" t="s">
        <v>366</v>
      </c>
      <c r="L1459" s="27">
        <v>211310</v>
      </c>
      <c r="M1459" s="27">
        <v>101365.00000000001</v>
      </c>
      <c r="N1459" s="27">
        <v>0</v>
      </c>
      <c r="O1459" s="27">
        <v>0</v>
      </c>
      <c r="P1459" s="27">
        <f t="shared" si="308"/>
        <v>101365.00000000001</v>
      </c>
      <c r="Q1459" s="27">
        <v>0</v>
      </c>
      <c r="R1459" s="27">
        <v>0</v>
      </c>
      <c r="S1459" s="27">
        <v>0</v>
      </c>
      <c r="T1459" s="27">
        <f t="shared" si="309"/>
        <v>0</v>
      </c>
      <c r="U1459" s="27">
        <v>0</v>
      </c>
      <c r="V1459" s="27">
        <f t="shared" si="310"/>
        <v>312675</v>
      </c>
      <c r="W1459" s="28" t="s">
        <v>367</v>
      </c>
      <c r="X1459" s="27">
        <v>219762.4</v>
      </c>
      <c r="Y1459" s="27">
        <f t="shared" si="314"/>
        <v>544944.4</v>
      </c>
      <c r="Z1459" s="4" t="str" cm="1">
        <f t="array" ref="Z1459">_xlfn.IFS(YEARFRAC(F1459,G1459)&lt;1,"&lt;1 Year",YEARFRAC(F1459,G1459)&lt;=5,"1-5 Years",YEARFRAC(F1459,G1459)&gt;5,"&gt;5 Years")</f>
        <v>&gt;5 Years</v>
      </c>
      <c r="AA1459" s="24">
        <f>L1459*(_xlfn.XLOOKUP(K1459,'FX rates'!$A$2:$A$38,'FX rates'!$B$2:$B$38))</f>
        <v>211310</v>
      </c>
      <c r="AB1459" s="24">
        <f>V1459*(_xlfn.XLOOKUP(K1459,'FX rates'!$A$2:$A$38,'FX rates'!$B$2:$B$38))</f>
        <v>312675</v>
      </c>
      <c r="AC1459" s="24">
        <f>X1459*(_xlfn.XLOOKUP(W1459,'FX rates'!$A$2:$A$38,'FX rates'!$B$2:$B$38))</f>
        <v>219762.4</v>
      </c>
      <c r="AD1459" s="24">
        <f>Y1459*(_xlfn.XLOOKUP(W1459,'FX rates'!$A$2:$A$38,'FX rates'!$B$2:$B$38))</f>
        <v>544944.4</v>
      </c>
      <c r="AE1459" s="30">
        <f t="shared" si="315"/>
        <v>3.9999999999999973E-2</v>
      </c>
      <c r="AF1459" s="31">
        <f t="shared" si="316"/>
        <v>8452.3999999999942</v>
      </c>
      <c r="AG1459" s="23">
        <f t="shared" si="317"/>
        <v>101365</v>
      </c>
      <c r="AH1459" s="35">
        <f t="shared" si="311"/>
        <v>1</v>
      </c>
      <c r="AI1459" s="23">
        <f>U1459*(_xlfn.XLOOKUP(K1459,'FX rates'!$A$2:$A$38,'FX rates'!$B$2:$B$38))</f>
        <v>0</v>
      </c>
      <c r="AJ1459" s="23">
        <f>Q1459*(_xlfn.XLOOKUP(K1459,'FX rates'!$A$2:$A$38,'FX rates'!$B$2:$B$38))</f>
        <v>0</v>
      </c>
      <c r="AK1459" s="23">
        <f>R1459*(_xlfn.XLOOKUP(K1459,'FX rates'!$A$2:$A$38,'FX rates'!$B$2:$B$38))</f>
        <v>0</v>
      </c>
      <c r="AM1459" s="4"/>
      <c r="AN1459" s="4"/>
      <c r="AO1459" s="4"/>
      <c r="AP1459" s="32">
        <f t="shared" si="312"/>
        <v>0.47969807391983349</v>
      </c>
      <c r="AQ1459" s="32">
        <f t="shared" si="313"/>
        <v>0</v>
      </c>
      <c r="AR1459" s="24">
        <f t="shared" si="318"/>
        <v>325182</v>
      </c>
      <c r="AS1459" s="24" t="str">
        <f t="shared" si="319"/>
        <v>0</v>
      </c>
      <c r="AT1459" s="24">
        <f t="shared" si="320"/>
        <v>490449.96</v>
      </c>
      <c r="AU1459" s="24">
        <f t="shared" si="321"/>
        <v>54494.44</v>
      </c>
    </row>
    <row r="1460" spans="1:47" x14ac:dyDescent="0.25">
      <c r="A1460" s="28" t="s">
        <v>14514</v>
      </c>
      <c r="B1460" s="28" t="s">
        <v>3575</v>
      </c>
      <c r="C1460" s="28" t="s">
        <v>3576</v>
      </c>
      <c r="D1460" s="28" t="s">
        <v>3577</v>
      </c>
      <c r="E1460" s="28" t="s">
        <v>3578</v>
      </c>
      <c r="F1460" s="29">
        <v>42730</v>
      </c>
      <c r="G1460" s="29">
        <v>44896</v>
      </c>
      <c r="H1460" s="28" t="s">
        <v>3579</v>
      </c>
      <c r="I1460" s="28" t="s">
        <v>16054</v>
      </c>
      <c r="J1460" s="28" t="s">
        <v>16035</v>
      </c>
      <c r="K1460" s="28" t="s">
        <v>3580</v>
      </c>
      <c r="L1460" s="27">
        <v>176976.80000000002</v>
      </c>
      <c r="M1460" s="27">
        <v>160270</v>
      </c>
      <c r="N1460" s="27">
        <v>0</v>
      </c>
      <c r="O1460" s="27">
        <v>0</v>
      </c>
      <c r="P1460" s="27">
        <f t="shared" si="308"/>
        <v>160270</v>
      </c>
      <c r="Q1460" s="27">
        <v>0</v>
      </c>
      <c r="R1460" s="27">
        <v>0</v>
      </c>
      <c r="S1460" s="27">
        <v>0</v>
      </c>
      <c r="T1460" s="27">
        <f t="shared" si="309"/>
        <v>0</v>
      </c>
      <c r="U1460" s="27">
        <v>0</v>
      </c>
      <c r="V1460" s="27">
        <f t="shared" si="310"/>
        <v>337246.80000000005</v>
      </c>
      <c r="W1460" s="28" t="s">
        <v>3581</v>
      </c>
      <c r="X1460" s="27">
        <v>189365.17600000004</v>
      </c>
      <c r="Y1460" s="27">
        <f t="shared" si="314"/>
        <v>550219.25200000009</v>
      </c>
      <c r="Z1460" s="4" t="str" cm="1">
        <f t="array" ref="Z1460">_xlfn.IFS(YEARFRAC(F1460,G1460)&lt;1,"&lt;1 Year",YEARFRAC(F1460,G1460)&lt;=5,"1-5 Years",YEARFRAC(F1460,G1460)&gt;5,"&gt;5 Years")</f>
        <v>&gt;5 Years</v>
      </c>
      <c r="AA1460" s="24">
        <f>L1460*(_xlfn.XLOOKUP(K1460,'FX rates'!$A$2:$A$38,'FX rates'!$B$2:$B$38))</f>
        <v>176976.80000000002</v>
      </c>
      <c r="AB1460" s="24">
        <f>V1460*(_xlfn.XLOOKUP(K1460,'FX rates'!$A$2:$A$38,'FX rates'!$B$2:$B$38))</f>
        <v>337246.80000000005</v>
      </c>
      <c r="AC1460" s="24">
        <f>X1460*(_xlfn.XLOOKUP(W1460,'FX rates'!$A$2:$A$38,'FX rates'!$B$2:$B$38))</f>
        <v>189365.17600000004</v>
      </c>
      <c r="AD1460" s="24">
        <f>Y1460*(_xlfn.XLOOKUP(W1460,'FX rates'!$A$2:$A$38,'FX rates'!$B$2:$B$38))</f>
        <v>550219.25200000009</v>
      </c>
      <c r="AE1460" s="30">
        <f t="shared" si="315"/>
        <v>7.0000000000000104E-2</v>
      </c>
      <c r="AF1460" s="31">
        <f t="shared" si="316"/>
        <v>12388.376000000018</v>
      </c>
      <c r="AG1460" s="23">
        <f t="shared" si="317"/>
        <v>160270.00000000003</v>
      </c>
      <c r="AH1460" s="35">
        <f t="shared" si="311"/>
        <v>1</v>
      </c>
      <c r="AI1460" s="23">
        <f>U1460*(_xlfn.XLOOKUP(K1460,'FX rates'!$A$2:$A$38,'FX rates'!$B$2:$B$38))</f>
        <v>0</v>
      </c>
      <c r="AJ1460" s="23">
        <f>Q1460*(_xlfn.XLOOKUP(K1460,'FX rates'!$A$2:$A$38,'FX rates'!$B$2:$B$38))</f>
        <v>0</v>
      </c>
      <c r="AK1460" s="23">
        <f>R1460*(_xlfn.XLOOKUP(K1460,'FX rates'!$A$2:$A$38,'FX rates'!$B$2:$B$38))</f>
        <v>0</v>
      </c>
      <c r="AM1460" s="4"/>
      <c r="AN1460" s="4"/>
      <c r="AO1460" s="4"/>
      <c r="AP1460" s="32">
        <f t="shared" si="312"/>
        <v>0.90559892596091685</v>
      </c>
      <c r="AQ1460" s="32">
        <f t="shared" si="313"/>
        <v>0</v>
      </c>
      <c r="AR1460" s="24">
        <f t="shared" si="318"/>
        <v>360854.07600000006</v>
      </c>
      <c r="AS1460" s="24" t="str">
        <f t="shared" si="319"/>
        <v>0</v>
      </c>
      <c r="AT1460" s="24">
        <f t="shared" si="320"/>
        <v>495197.3268000001</v>
      </c>
      <c r="AU1460" s="24">
        <f t="shared" si="321"/>
        <v>55021.925199999998</v>
      </c>
    </row>
    <row r="1461" spans="1:47" x14ac:dyDescent="0.25">
      <c r="A1461" s="28" t="s">
        <v>14515</v>
      </c>
      <c r="B1461" s="28" t="s">
        <v>3582</v>
      </c>
      <c r="C1461" s="28" t="s">
        <v>3583</v>
      </c>
      <c r="D1461" s="28" t="s">
        <v>3584</v>
      </c>
      <c r="E1461" s="28" t="s">
        <v>3585</v>
      </c>
      <c r="F1461" s="29">
        <v>42653</v>
      </c>
      <c r="G1461" s="29">
        <v>44896</v>
      </c>
      <c r="H1461" s="28" t="s">
        <v>3586</v>
      </c>
      <c r="I1461" s="28" t="s">
        <v>16044</v>
      </c>
      <c r="J1461" s="28" t="s">
        <v>16033</v>
      </c>
      <c r="K1461" s="28" t="s">
        <v>3587</v>
      </c>
      <c r="L1461" s="27">
        <v>99704.000000000015</v>
      </c>
      <c r="M1461" s="27">
        <v>39270.000000000007</v>
      </c>
      <c r="N1461" s="27">
        <v>0</v>
      </c>
      <c r="O1461" s="27">
        <v>0</v>
      </c>
      <c r="P1461" s="27">
        <f t="shared" si="308"/>
        <v>39270.000000000007</v>
      </c>
      <c r="Q1461" s="27">
        <v>0</v>
      </c>
      <c r="R1461" s="27">
        <v>0</v>
      </c>
      <c r="S1461" s="27">
        <v>0</v>
      </c>
      <c r="T1461" s="27">
        <f t="shared" si="309"/>
        <v>0</v>
      </c>
      <c r="U1461" s="27">
        <v>0</v>
      </c>
      <c r="V1461" s="27">
        <f t="shared" si="310"/>
        <v>138974.00000000003</v>
      </c>
      <c r="W1461" s="28" t="s">
        <v>3588</v>
      </c>
      <c r="X1461" s="27">
        <v>113662.56000000003</v>
      </c>
      <c r="Y1461" s="27">
        <f t="shared" si="314"/>
        <v>272092.92000000004</v>
      </c>
      <c r="Z1461" s="4" t="str" cm="1">
        <f t="array" ref="Z1461">_xlfn.IFS(YEARFRAC(F1461,G1461)&lt;1,"&lt;1 Year",YEARFRAC(F1461,G1461)&lt;=5,"1-5 Years",YEARFRAC(F1461,G1461)&gt;5,"&gt;5 Years")</f>
        <v>&gt;5 Years</v>
      </c>
      <c r="AA1461" s="24">
        <f>L1461*(_xlfn.XLOOKUP(K1461,'FX rates'!$A$2:$A$38,'FX rates'!$B$2:$B$38))</f>
        <v>132671.12760754171</v>
      </c>
      <c r="AB1461" s="24">
        <f>V1461*(_xlfn.XLOOKUP(K1461,'FX rates'!$A$2:$A$38,'FX rates'!$B$2:$B$38))</f>
        <v>184925.75311051216</v>
      </c>
      <c r="AC1461" s="24">
        <f>X1461*(_xlfn.XLOOKUP(W1461,'FX rates'!$A$2:$A$38,'FX rates'!$B$2:$B$38))</f>
        <v>151245.08547259757</v>
      </c>
      <c r="AD1461" s="24">
        <f>Y1461*(_xlfn.XLOOKUP(W1461,'FX rates'!$A$2:$A$38,'FX rates'!$B$2:$B$38))</f>
        <v>362060.44401858142</v>
      </c>
      <c r="AE1461" s="30">
        <f t="shared" si="315"/>
        <v>0.1400000000000001</v>
      </c>
      <c r="AF1461" s="31">
        <f t="shared" si="316"/>
        <v>13958.560000000012</v>
      </c>
      <c r="AG1461" s="23">
        <f t="shared" si="317"/>
        <v>52254.625502970448</v>
      </c>
      <c r="AH1461" s="35">
        <f t="shared" si="311"/>
        <v>1.3306500000756409</v>
      </c>
      <c r="AI1461" s="23">
        <f>U1461*(_xlfn.XLOOKUP(K1461,'FX rates'!$A$2:$A$38,'FX rates'!$B$2:$B$38))</f>
        <v>0</v>
      </c>
      <c r="AJ1461" s="23">
        <f>Q1461*(_xlfn.XLOOKUP(K1461,'FX rates'!$A$2:$A$38,'FX rates'!$B$2:$B$38))</f>
        <v>0</v>
      </c>
      <c r="AK1461" s="23">
        <f>R1461*(_xlfn.XLOOKUP(K1461,'FX rates'!$A$2:$A$38,'FX rates'!$B$2:$B$38))</f>
        <v>0</v>
      </c>
      <c r="AM1461" s="4"/>
      <c r="AN1461" s="4"/>
      <c r="AO1461" s="4"/>
      <c r="AP1461" s="32">
        <f t="shared" si="312"/>
        <v>0.39386584289496912</v>
      </c>
      <c r="AQ1461" s="32">
        <f t="shared" si="313"/>
        <v>0</v>
      </c>
      <c r="AR1461" s="24">
        <f t="shared" si="318"/>
        <v>158430.36000000004</v>
      </c>
      <c r="AS1461" s="24" t="str">
        <f t="shared" si="319"/>
        <v>0</v>
      </c>
      <c r="AT1461" s="24">
        <f t="shared" si="320"/>
        <v>325854.3996167233</v>
      </c>
      <c r="AU1461" s="24">
        <f t="shared" si="321"/>
        <v>36206.044401858118</v>
      </c>
    </row>
    <row r="1462" spans="1:47" x14ac:dyDescent="0.25">
      <c r="A1462" s="28" t="s">
        <v>14516</v>
      </c>
      <c r="B1462" s="28" t="s">
        <v>3589</v>
      </c>
      <c r="C1462" s="28" t="s">
        <v>3590</v>
      </c>
      <c r="D1462" s="28" t="s">
        <v>3591</v>
      </c>
      <c r="E1462" s="28" t="s">
        <v>3592</v>
      </c>
      <c r="F1462" s="29">
        <v>42653</v>
      </c>
      <c r="G1462" s="29">
        <v>44896</v>
      </c>
      <c r="H1462" s="28" t="s">
        <v>3593</v>
      </c>
      <c r="I1462" s="28" t="s">
        <v>16035</v>
      </c>
      <c r="J1462" s="28" t="s">
        <v>16040</v>
      </c>
      <c r="K1462" s="28" t="s">
        <v>3594</v>
      </c>
      <c r="L1462" s="27">
        <v>222222.00000000006</v>
      </c>
      <c r="M1462" s="27">
        <v>58685.000000000007</v>
      </c>
      <c r="N1462" s="27">
        <v>0</v>
      </c>
      <c r="O1462" s="27">
        <v>0</v>
      </c>
      <c r="P1462" s="27">
        <f t="shared" si="308"/>
        <v>58685.000000000007</v>
      </c>
      <c r="Q1462" s="27">
        <v>0</v>
      </c>
      <c r="R1462" s="27">
        <v>0</v>
      </c>
      <c r="S1462" s="27">
        <v>0</v>
      </c>
      <c r="T1462" s="27">
        <f t="shared" si="309"/>
        <v>0</v>
      </c>
      <c r="U1462" s="27">
        <v>0</v>
      </c>
      <c r="V1462" s="27">
        <f t="shared" si="310"/>
        <v>280907.00000000006</v>
      </c>
      <c r="W1462" s="28" t="s">
        <v>3595</v>
      </c>
      <c r="X1462" s="27">
        <v>224444.22000000006</v>
      </c>
      <c r="Y1462" s="27">
        <f t="shared" si="314"/>
        <v>508160.29000000015</v>
      </c>
      <c r="Z1462" s="4" t="str" cm="1">
        <f t="array" ref="Z1462">_xlfn.IFS(YEARFRAC(F1462,G1462)&lt;1,"&lt;1 Year",YEARFRAC(F1462,G1462)&lt;=5,"1-5 Years",YEARFRAC(F1462,G1462)&gt;5,"&gt;5 Years")</f>
        <v>&gt;5 Years</v>
      </c>
      <c r="AA1462" s="24">
        <f>L1462*(_xlfn.XLOOKUP(K1462,'FX rates'!$A$2:$A$38,'FX rates'!$B$2:$B$38))</f>
        <v>222222.00000000006</v>
      </c>
      <c r="AB1462" s="24">
        <f>V1462*(_xlfn.XLOOKUP(K1462,'FX rates'!$A$2:$A$38,'FX rates'!$B$2:$B$38))</f>
        <v>280907.00000000006</v>
      </c>
      <c r="AC1462" s="24">
        <f>X1462*(_xlfn.XLOOKUP(W1462,'FX rates'!$A$2:$A$38,'FX rates'!$B$2:$B$38))</f>
        <v>224444.22000000006</v>
      </c>
      <c r="AD1462" s="24">
        <f>Y1462*(_xlfn.XLOOKUP(W1462,'FX rates'!$A$2:$A$38,'FX rates'!$B$2:$B$38))</f>
        <v>508160.29000000015</v>
      </c>
      <c r="AE1462" s="30">
        <f t="shared" si="315"/>
        <v>1.0000000000000002E-2</v>
      </c>
      <c r="AF1462" s="31">
        <f t="shared" si="316"/>
        <v>2222.2200000000012</v>
      </c>
      <c r="AG1462" s="23">
        <f t="shared" si="317"/>
        <v>58685</v>
      </c>
      <c r="AH1462" s="35">
        <f t="shared" si="311"/>
        <v>1</v>
      </c>
      <c r="AI1462" s="23">
        <f>U1462*(_xlfn.XLOOKUP(K1462,'FX rates'!$A$2:$A$38,'FX rates'!$B$2:$B$38))</f>
        <v>0</v>
      </c>
      <c r="AJ1462" s="23">
        <f>Q1462*(_xlfn.XLOOKUP(K1462,'FX rates'!$A$2:$A$38,'FX rates'!$B$2:$B$38))</f>
        <v>0</v>
      </c>
      <c r="AK1462" s="23">
        <f>R1462*(_xlfn.XLOOKUP(K1462,'FX rates'!$A$2:$A$38,'FX rates'!$B$2:$B$38))</f>
        <v>0</v>
      </c>
      <c r="AM1462" s="4"/>
      <c r="AN1462" s="4"/>
      <c r="AO1462" s="4"/>
      <c r="AP1462" s="32">
        <f t="shared" si="312"/>
        <v>0.26408276408276404</v>
      </c>
      <c r="AQ1462" s="32">
        <f t="shared" si="313"/>
        <v>0</v>
      </c>
      <c r="AR1462" s="24">
        <f t="shared" si="318"/>
        <v>283716.07000000007</v>
      </c>
      <c r="AS1462" s="24" t="str">
        <f t="shared" si="319"/>
        <v>0</v>
      </c>
      <c r="AT1462" s="24">
        <f t="shared" si="320"/>
        <v>457344.26100000017</v>
      </c>
      <c r="AU1462" s="24">
        <f t="shared" si="321"/>
        <v>50816.02899999998</v>
      </c>
    </row>
    <row r="1463" spans="1:47" x14ac:dyDescent="0.25">
      <c r="A1463" s="28" t="s">
        <v>14517</v>
      </c>
      <c r="B1463" s="28" t="s">
        <v>3596</v>
      </c>
      <c r="C1463" s="28" t="s">
        <v>3597</v>
      </c>
      <c r="D1463" s="28" t="s">
        <v>3598</v>
      </c>
      <c r="E1463" s="28" t="s">
        <v>3599</v>
      </c>
      <c r="F1463" s="29">
        <v>42660</v>
      </c>
      <c r="G1463" s="29">
        <v>44896</v>
      </c>
      <c r="H1463" s="28" t="s">
        <v>3600</v>
      </c>
      <c r="I1463" s="28" t="s">
        <v>16042</v>
      </c>
      <c r="J1463" s="28" t="s">
        <v>16053</v>
      </c>
      <c r="K1463" s="28" t="s">
        <v>3601</v>
      </c>
      <c r="L1463" s="27">
        <v>211090.00000000003</v>
      </c>
      <c r="M1463" s="27">
        <v>377300.00000000006</v>
      </c>
      <c r="N1463" s="27">
        <v>129651.25</v>
      </c>
      <c r="O1463" s="27">
        <v>0</v>
      </c>
      <c r="P1463" s="27">
        <f t="shared" si="308"/>
        <v>506951.25000000006</v>
      </c>
      <c r="Q1463" s="27">
        <v>0</v>
      </c>
      <c r="R1463" s="27">
        <v>0</v>
      </c>
      <c r="S1463" s="27">
        <v>0</v>
      </c>
      <c r="T1463" s="27">
        <f t="shared" si="309"/>
        <v>0</v>
      </c>
      <c r="U1463" s="27">
        <v>0</v>
      </c>
      <c r="V1463" s="27">
        <f t="shared" si="310"/>
        <v>718041.25000000012</v>
      </c>
      <c r="W1463" s="28" t="s">
        <v>3602</v>
      </c>
      <c r="X1463" s="27">
        <v>230088.10000000003</v>
      </c>
      <c r="Y1463" s="27">
        <f t="shared" si="314"/>
        <v>871433.20000000019</v>
      </c>
      <c r="Z1463" s="4" t="str" cm="1">
        <f t="array" ref="Z1463">_xlfn.IFS(YEARFRAC(F1463,G1463)&lt;1,"&lt;1 Year",YEARFRAC(F1463,G1463)&lt;=5,"1-5 Years",YEARFRAC(F1463,G1463)&gt;5,"&gt;5 Years")</f>
        <v>&gt;5 Years</v>
      </c>
      <c r="AA1463" s="24">
        <f>L1463*(_xlfn.XLOOKUP(K1463,'FX rates'!$A$2:$A$38,'FX rates'!$B$2:$B$38))</f>
        <v>211090.00000000003</v>
      </c>
      <c r="AB1463" s="24">
        <f>V1463*(_xlfn.XLOOKUP(K1463,'FX rates'!$A$2:$A$38,'FX rates'!$B$2:$B$38))</f>
        <v>718041.25000000012</v>
      </c>
      <c r="AC1463" s="24">
        <f>X1463*(_xlfn.XLOOKUP(W1463,'FX rates'!$A$2:$A$38,'FX rates'!$B$2:$B$38))</f>
        <v>230088.10000000003</v>
      </c>
      <c r="AD1463" s="24">
        <f>Y1463*(_xlfn.XLOOKUP(W1463,'FX rates'!$A$2:$A$38,'FX rates'!$B$2:$B$38))</f>
        <v>871433.20000000019</v>
      </c>
      <c r="AE1463" s="30">
        <f t="shared" si="315"/>
        <v>9.0000000000000011E-2</v>
      </c>
      <c r="AF1463" s="31">
        <f t="shared" si="316"/>
        <v>18998.100000000006</v>
      </c>
      <c r="AG1463" s="23">
        <f t="shared" si="317"/>
        <v>506951.25000000012</v>
      </c>
      <c r="AH1463" s="35">
        <f t="shared" si="311"/>
        <v>1</v>
      </c>
      <c r="AI1463" s="23">
        <f>U1463*(_xlfn.XLOOKUP(K1463,'FX rates'!$A$2:$A$38,'FX rates'!$B$2:$B$38))</f>
        <v>0</v>
      </c>
      <c r="AJ1463" s="23">
        <f>Q1463*(_xlfn.XLOOKUP(K1463,'FX rates'!$A$2:$A$38,'FX rates'!$B$2:$B$38))</f>
        <v>0</v>
      </c>
      <c r="AK1463" s="23">
        <f>R1463*(_xlfn.XLOOKUP(K1463,'FX rates'!$A$2:$A$38,'FX rates'!$B$2:$B$38))</f>
        <v>0</v>
      </c>
      <c r="AM1463" s="4"/>
      <c r="AN1463" s="4"/>
      <c r="AO1463" s="4"/>
      <c r="AP1463" s="32">
        <f t="shared" si="312"/>
        <v>1.7873892652423138</v>
      </c>
      <c r="AQ1463" s="32">
        <f t="shared" si="313"/>
        <v>0</v>
      </c>
      <c r="AR1463" s="24">
        <f t="shared" si="318"/>
        <v>641345.10000000009</v>
      </c>
      <c r="AS1463" s="24" t="str">
        <f t="shared" si="319"/>
        <v>0</v>
      </c>
      <c r="AT1463" s="24">
        <f t="shared" si="320"/>
        <v>784289.88000000024</v>
      </c>
      <c r="AU1463" s="24">
        <f t="shared" si="321"/>
        <v>87143.319999999949</v>
      </c>
    </row>
    <row r="1464" spans="1:47" x14ac:dyDescent="0.25">
      <c r="A1464" s="28" t="s">
        <v>14518</v>
      </c>
      <c r="B1464" s="28" t="s">
        <v>2120</v>
      </c>
      <c r="C1464" s="28" t="s">
        <v>2121</v>
      </c>
      <c r="D1464" s="28" t="s">
        <v>2122</v>
      </c>
      <c r="E1464" s="28" t="s">
        <v>2123</v>
      </c>
      <c r="F1464" s="29">
        <v>42709</v>
      </c>
      <c r="G1464" s="29">
        <v>44896</v>
      </c>
      <c r="H1464" s="28" t="s">
        <v>2124</v>
      </c>
      <c r="I1464" s="28" t="s">
        <v>16035</v>
      </c>
      <c r="J1464" s="28" t="s">
        <v>16052</v>
      </c>
      <c r="K1464" s="28" t="s">
        <v>2125</v>
      </c>
      <c r="L1464" s="27">
        <v>111870</v>
      </c>
      <c r="M1464" s="27">
        <v>26060.925000000003</v>
      </c>
      <c r="N1464" s="27">
        <v>10001.25</v>
      </c>
      <c r="O1464" s="27">
        <v>0</v>
      </c>
      <c r="P1464" s="27">
        <f t="shared" si="308"/>
        <v>36062.175000000003</v>
      </c>
      <c r="Q1464" s="27">
        <v>0</v>
      </c>
      <c r="R1464" s="27">
        <v>0</v>
      </c>
      <c r="S1464" s="27">
        <v>0</v>
      </c>
      <c r="T1464" s="27">
        <f t="shared" si="309"/>
        <v>0</v>
      </c>
      <c r="U1464" s="27">
        <v>0</v>
      </c>
      <c r="V1464" s="27">
        <f t="shared" si="310"/>
        <v>147932.17499999999</v>
      </c>
      <c r="W1464" s="28" t="s">
        <v>2126</v>
      </c>
      <c r="X1464" s="27">
        <v>120819.6</v>
      </c>
      <c r="Y1464" s="27">
        <f t="shared" si="314"/>
        <v>269784.99900000001</v>
      </c>
      <c r="Z1464" s="4" t="str" cm="1">
        <f t="array" ref="Z1464">_xlfn.IFS(YEARFRAC(F1464,G1464)&lt;1,"&lt;1 Year",YEARFRAC(F1464,G1464)&lt;=5,"1-5 Years",YEARFRAC(F1464,G1464)&gt;5,"&gt;5 Years")</f>
        <v>&gt;5 Years</v>
      </c>
      <c r="AA1464" s="24">
        <f>L1464*(_xlfn.XLOOKUP(K1464,'FX rates'!$A$2:$A$38,'FX rates'!$B$2:$B$38))</f>
        <v>111870</v>
      </c>
      <c r="AB1464" s="24">
        <f>V1464*(_xlfn.XLOOKUP(K1464,'FX rates'!$A$2:$A$38,'FX rates'!$B$2:$B$38))</f>
        <v>147932.17499999999</v>
      </c>
      <c r="AC1464" s="24">
        <f>X1464*(_xlfn.XLOOKUP(W1464,'FX rates'!$A$2:$A$38,'FX rates'!$B$2:$B$38))</f>
        <v>120819.6</v>
      </c>
      <c r="AD1464" s="24">
        <f>Y1464*(_xlfn.XLOOKUP(W1464,'FX rates'!$A$2:$A$38,'FX rates'!$B$2:$B$38))</f>
        <v>269784.99900000001</v>
      </c>
      <c r="AE1464" s="30">
        <f t="shared" si="315"/>
        <v>8.0000000000000057E-2</v>
      </c>
      <c r="AF1464" s="31">
        <f t="shared" si="316"/>
        <v>8949.6000000000058</v>
      </c>
      <c r="AG1464" s="23">
        <f t="shared" si="317"/>
        <v>36062.174999999988</v>
      </c>
      <c r="AH1464" s="35">
        <f t="shared" si="311"/>
        <v>1</v>
      </c>
      <c r="AI1464" s="23">
        <f>U1464*(_xlfn.XLOOKUP(K1464,'FX rates'!$A$2:$A$38,'FX rates'!$B$2:$B$38))</f>
        <v>0</v>
      </c>
      <c r="AJ1464" s="23">
        <f>Q1464*(_xlfn.XLOOKUP(K1464,'FX rates'!$A$2:$A$38,'FX rates'!$B$2:$B$38))</f>
        <v>0</v>
      </c>
      <c r="AK1464" s="23">
        <f>R1464*(_xlfn.XLOOKUP(K1464,'FX rates'!$A$2:$A$38,'FX rates'!$B$2:$B$38))</f>
        <v>0</v>
      </c>
      <c r="AM1464" s="4"/>
      <c r="AN1464" s="4"/>
      <c r="AO1464" s="4"/>
      <c r="AP1464" s="32">
        <f t="shared" si="312"/>
        <v>0.23295722713864309</v>
      </c>
      <c r="AQ1464" s="32">
        <f t="shared" si="313"/>
        <v>0</v>
      </c>
      <c r="AR1464" s="24">
        <f t="shared" si="318"/>
        <v>148965.399</v>
      </c>
      <c r="AS1464" s="24" t="str">
        <f t="shared" si="319"/>
        <v>0</v>
      </c>
      <c r="AT1464" s="24">
        <f t="shared" si="320"/>
        <v>242806.49910000002</v>
      </c>
      <c r="AU1464" s="24">
        <f t="shared" si="321"/>
        <v>26978.499899999995</v>
      </c>
    </row>
    <row r="1465" spans="1:47" x14ac:dyDescent="0.25">
      <c r="A1465" s="28" t="s">
        <v>14519</v>
      </c>
      <c r="B1465" s="28" t="s">
        <v>3610</v>
      </c>
      <c r="C1465" s="28" t="s">
        <v>3611</v>
      </c>
      <c r="D1465" s="28" t="s">
        <v>3612</v>
      </c>
      <c r="E1465" s="28" t="s">
        <v>3613</v>
      </c>
      <c r="F1465" s="29">
        <v>42674</v>
      </c>
      <c r="G1465" s="29">
        <v>44896</v>
      </c>
      <c r="H1465" s="28" t="s">
        <v>3614</v>
      </c>
      <c r="I1465" s="28" t="s">
        <v>16040</v>
      </c>
      <c r="J1465" s="28" t="s">
        <v>16036</v>
      </c>
      <c r="K1465" s="28" t="s">
        <v>3615</v>
      </c>
      <c r="L1465" s="27">
        <v>225720.00000000006</v>
      </c>
      <c r="M1465" s="27">
        <v>225170.00000000003</v>
      </c>
      <c r="N1465" s="27">
        <v>0</v>
      </c>
      <c r="O1465" s="27">
        <v>0</v>
      </c>
      <c r="P1465" s="27">
        <f t="shared" si="308"/>
        <v>225170.00000000003</v>
      </c>
      <c r="Q1465" s="27">
        <v>0</v>
      </c>
      <c r="R1465" s="27">
        <v>0</v>
      </c>
      <c r="S1465" s="27">
        <v>0</v>
      </c>
      <c r="T1465" s="27">
        <f t="shared" si="309"/>
        <v>0</v>
      </c>
      <c r="U1465" s="27">
        <v>0</v>
      </c>
      <c r="V1465" s="27">
        <f t="shared" si="310"/>
        <v>450890.00000000012</v>
      </c>
      <c r="W1465" s="28" t="s">
        <v>3616</v>
      </c>
      <c r="X1465" s="27">
        <v>257320.8000000001</v>
      </c>
      <c r="Y1465" s="27">
        <f t="shared" si="314"/>
        <v>771335.40000000037</v>
      </c>
      <c r="Z1465" s="4" t="str" cm="1">
        <f t="array" ref="Z1465">_xlfn.IFS(YEARFRAC(F1465,G1465)&lt;1,"&lt;1 Year",YEARFRAC(F1465,G1465)&lt;=5,"1-5 Years",YEARFRAC(F1465,G1465)&gt;5,"&gt;5 Years")</f>
        <v>&gt;5 Years</v>
      </c>
      <c r="AA1465" s="24">
        <f>L1465*(_xlfn.XLOOKUP(K1465,'FX rates'!$A$2:$A$38,'FX rates'!$B$2:$B$38))</f>
        <v>225720.00000000006</v>
      </c>
      <c r="AB1465" s="24">
        <f>V1465*(_xlfn.XLOOKUP(K1465,'FX rates'!$A$2:$A$38,'FX rates'!$B$2:$B$38))</f>
        <v>450890.00000000012</v>
      </c>
      <c r="AC1465" s="24">
        <f>X1465*(_xlfn.XLOOKUP(W1465,'FX rates'!$A$2:$A$38,'FX rates'!$B$2:$B$38))</f>
        <v>257320.8000000001</v>
      </c>
      <c r="AD1465" s="24">
        <f>Y1465*(_xlfn.XLOOKUP(W1465,'FX rates'!$A$2:$A$38,'FX rates'!$B$2:$B$38))</f>
        <v>771335.40000000037</v>
      </c>
      <c r="AE1465" s="30">
        <f t="shared" si="315"/>
        <v>0.14000000000000018</v>
      </c>
      <c r="AF1465" s="31">
        <f t="shared" si="316"/>
        <v>31600.800000000047</v>
      </c>
      <c r="AG1465" s="23">
        <f t="shared" si="317"/>
        <v>225170.00000000006</v>
      </c>
      <c r="AH1465" s="35">
        <f t="shared" si="311"/>
        <v>1</v>
      </c>
      <c r="AI1465" s="23">
        <f>U1465*(_xlfn.XLOOKUP(K1465,'FX rates'!$A$2:$A$38,'FX rates'!$B$2:$B$38))</f>
        <v>0</v>
      </c>
      <c r="AJ1465" s="23">
        <f>Q1465*(_xlfn.XLOOKUP(K1465,'FX rates'!$A$2:$A$38,'FX rates'!$B$2:$B$38))</f>
        <v>0</v>
      </c>
      <c r="AK1465" s="23">
        <f>R1465*(_xlfn.XLOOKUP(K1465,'FX rates'!$A$2:$A$38,'FX rates'!$B$2:$B$38))</f>
        <v>0</v>
      </c>
      <c r="AM1465" s="4"/>
      <c r="AN1465" s="4"/>
      <c r="AO1465" s="4"/>
      <c r="AP1465" s="32">
        <f t="shared" si="312"/>
        <v>0.99756335282651054</v>
      </c>
      <c r="AQ1465" s="32">
        <f t="shared" si="313"/>
        <v>0</v>
      </c>
      <c r="AR1465" s="24">
        <f t="shared" si="318"/>
        <v>514014.60000000021</v>
      </c>
      <c r="AS1465" s="24" t="str">
        <f t="shared" si="319"/>
        <v>0</v>
      </c>
      <c r="AT1465" s="24">
        <f t="shared" si="320"/>
        <v>694201.86000000034</v>
      </c>
      <c r="AU1465" s="24">
        <f t="shared" si="321"/>
        <v>77133.540000000037</v>
      </c>
    </row>
    <row r="1466" spans="1:47" x14ac:dyDescent="0.25">
      <c r="A1466" s="28" t="s">
        <v>14520</v>
      </c>
      <c r="B1466" s="28" t="s">
        <v>3617</v>
      </c>
      <c r="C1466" s="28" t="s">
        <v>3618</v>
      </c>
      <c r="D1466" s="28" t="s">
        <v>3619</v>
      </c>
      <c r="E1466" s="28" t="s">
        <v>3620</v>
      </c>
      <c r="F1466" s="29">
        <v>42689</v>
      </c>
      <c r="G1466" s="29">
        <v>44896</v>
      </c>
      <c r="H1466" s="28" t="s">
        <v>3621</v>
      </c>
      <c r="I1466" s="28" t="s">
        <v>16041</v>
      </c>
      <c r="J1466" s="28" t="s">
        <v>16042</v>
      </c>
      <c r="K1466" s="28" t="s">
        <v>3622</v>
      </c>
      <c r="L1466" s="27">
        <v>201465.00000000006</v>
      </c>
      <c r="M1466" s="27">
        <v>294030</v>
      </c>
      <c r="N1466" s="27">
        <v>0</v>
      </c>
      <c r="O1466" s="27">
        <v>0</v>
      </c>
      <c r="P1466" s="27">
        <f t="shared" si="308"/>
        <v>294030</v>
      </c>
      <c r="Q1466" s="27">
        <v>0</v>
      </c>
      <c r="R1466" s="27">
        <v>0</v>
      </c>
      <c r="S1466" s="27">
        <v>0</v>
      </c>
      <c r="T1466" s="27">
        <f t="shared" si="309"/>
        <v>0</v>
      </c>
      <c r="U1466" s="27">
        <v>0</v>
      </c>
      <c r="V1466" s="27">
        <f t="shared" si="310"/>
        <v>495495.00000000006</v>
      </c>
      <c r="W1466" s="28" t="s">
        <v>3623</v>
      </c>
      <c r="X1466" s="27">
        <v>205494.30000000008</v>
      </c>
      <c r="Y1466" s="27">
        <f t="shared" si="314"/>
        <v>710899.20000000007</v>
      </c>
      <c r="Z1466" s="4" t="str" cm="1">
        <f t="array" ref="Z1466">_xlfn.IFS(YEARFRAC(F1466,G1466)&lt;1,"&lt;1 Year",YEARFRAC(F1466,G1466)&lt;=5,"1-5 Years",YEARFRAC(F1466,G1466)&gt;5,"&gt;5 Years")</f>
        <v>&gt;5 Years</v>
      </c>
      <c r="AA1466" s="24">
        <f>L1466*(_xlfn.XLOOKUP(K1466,'FX rates'!$A$2:$A$38,'FX rates'!$B$2:$B$38))</f>
        <v>201465.00000000006</v>
      </c>
      <c r="AB1466" s="24">
        <f>V1466*(_xlfn.XLOOKUP(K1466,'FX rates'!$A$2:$A$38,'FX rates'!$B$2:$B$38))</f>
        <v>495495.00000000006</v>
      </c>
      <c r="AC1466" s="24">
        <f>X1466*(_xlfn.XLOOKUP(W1466,'FX rates'!$A$2:$A$38,'FX rates'!$B$2:$B$38))</f>
        <v>205494.30000000008</v>
      </c>
      <c r="AD1466" s="24">
        <f>Y1466*(_xlfn.XLOOKUP(W1466,'FX rates'!$A$2:$A$38,'FX rates'!$B$2:$B$38))</f>
        <v>710899.20000000007</v>
      </c>
      <c r="AE1466" s="30">
        <f t="shared" si="315"/>
        <v>2.000000000000008E-2</v>
      </c>
      <c r="AF1466" s="31">
        <f t="shared" si="316"/>
        <v>4029.3000000000175</v>
      </c>
      <c r="AG1466" s="23">
        <f t="shared" si="317"/>
        <v>294030</v>
      </c>
      <c r="AH1466" s="35">
        <f t="shared" si="311"/>
        <v>1</v>
      </c>
      <c r="AI1466" s="23">
        <f>U1466*(_xlfn.XLOOKUP(K1466,'FX rates'!$A$2:$A$38,'FX rates'!$B$2:$B$38))</f>
        <v>0</v>
      </c>
      <c r="AJ1466" s="23">
        <f>Q1466*(_xlfn.XLOOKUP(K1466,'FX rates'!$A$2:$A$38,'FX rates'!$B$2:$B$38))</f>
        <v>0</v>
      </c>
      <c r="AK1466" s="23">
        <f>R1466*(_xlfn.XLOOKUP(K1466,'FX rates'!$A$2:$A$38,'FX rates'!$B$2:$B$38))</f>
        <v>0</v>
      </c>
      <c r="AM1466" s="4"/>
      <c r="AN1466" s="4"/>
      <c r="AO1466" s="4"/>
      <c r="AP1466" s="32">
        <f t="shared" si="312"/>
        <v>1.459459459459459</v>
      </c>
      <c r="AQ1466" s="32">
        <f t="shared" si="313"/>
        <v>0</v>
      </c>
      <c r="AR1466" s="24">
        <f t="shared" si="318"/>
        <v>505404.9</v>
      </c>
      <c r="AS1466" s="24" t="str">
        <f t="shared" si="319"/>
        <v>0</v>
      </c>
      <c r="AT1466" s="24">
        <f t="shared" si="320"/>
        <v>639809.28000000003</v>
      </c>
      <c r="AU1466" s="24">
        <f t="shared" si="321"/>
        <v>71089.920000000042</v>
      </c>
    </row>
    <row r="1467" spans="1:47" x14ac:dyDescent="0.25">
      <c r="A1467" s="28" t="s">
        <v>14521</v>
      </c>
      <c r="B1467" s="28" t="s">
        <v>3624</v>
      </c>
      <c r="C1467" s="28" t="s">
        <v>3625</v>
      </c>
      <c r="D1467" s="28" t="s">
        <v>3626</v>
      </c>
      <c r="E1467" s="28" t="s">
        <v>3627</v>
      </c>
      <c r="F1467" s="29">
        <v>42744</v>
      </c>
      <c r="G1467" s="29">
        <v>44896</v>
      </c>
      <c r="H1467" s="28" t="s">
        <v>3628</v>
      </c>
      <c r="I1467" s="28" t="s">
        <v>16037</v>
      </c>
      <c r="J1467" s="28" t="s">
        <v>16049</v>
      </c>
      <c r="K1467" s="28" t="s">
        <v>3629</v>
      </c>
      <c r="L1467" s="27">
        <v>182773.80000000002</v>
      </c>
      <c r="M1467" s="27">
        <v>69174.599999999991</v>
      </c>
      <c r="N1467" s="27">
        <v>0</v>
      </c>
      <c r="O1467" s="27">
        <v>0</v>
      </c>
      <c r="P1467" s="27">
        <f t="shared" si="308"/>
        <v>69174.599999999991</v>
      </c>
      <c r="Q1467" s="27">
        <v>0</v>
      </c>
      <c r="R1467" s="27">
        <v>0</v>
      </c>
      <c r="S1467" s="27">
        <v>0</v>
      </c>
      <c r="T1467" s="27">
        <f t="shared" si="309"/>
        <v>0</v>
      </c>
      <c r="U1467" s="27">
        <v>0</v>
      </c>
      <c r="V1467" s="27">
        <f t="shared" si="310"/>
        <v>251948.40000000002</v>
      </c>
      <c r="W1467" s="28" t="s">
        <v>3630</v>
      </c>
      <c r="X1467" s="27">
        <v>193740.22800000003</v>
      </c>
      <c r="Y1467" s="27">
        <f t="shared" si="314"/>
        <v>460805.53200000001</v>
      </c>
      <c r="Z1467" s="4" t="str" cm="1">
        <f t="array" ref="Z1467">_xlfn.IFS(YEARFRAC(F1467,G1467)&lt;1,"&lt;1 Year",YEARFRAC(F1467,G1467)&lt;=5,"1-5 Years",YEARFRAC(F1467,G1467)&gt;5,"&gt;5 Years")</f>
        <v>&gt;5 Years</v>
      </c>
      <c r="AA1467" s="24">
        <f>L1467*(_xlfn.XLOOKUP(K1467,'FX rates'!$A$2:$A$38,'FX rates'!$B$2:$B$38))</f>
        <v>182773.80000000002</v>
      </c>
      <c r="AB1467" s="24">
        <f>V1467*(_xlfn.XLOOKUP(K1467,'FX rates'!$A$2:$A$38,'FX rates'!$B$2:$B$38))</f>
        <v>251948.40000000002</v>
      </c>
      <c r="AC1467" s="24">
        <f>X1467*(_xlfn.XLOOKUP(W1467,'FX rates'!$A$2:$A$38,'FX rates'!$B$2:$B$38))</f>
        <v>193740.22800000003</v>
      </c>
      <c r="AD1467" s="24">
        <f>Y1467*(_xlfn.XLOOKUP(W1467,'FX rates'!$A$2:$A$38,'FX rates'!$B$2:$B$38))</f>
        <v>460805.53200000001</v>
      </c>
      <c r="AE1467" s="30">
        <f t="shared" si="315"/>
        <v>6.0000000000000074E-2</v>
      </c>
      <c r="AF1467" s="31">
        <f t="shared" si="316"/>
        <v>10966.428000000014</v>
      </c>
      <c r="AG1467" s="23">
        <f t="shared" si="317"/>
        <v>69174.600000000006</v>
      </c>
      <c r="AH1467" s="35">
        <f t="shared" si="311"/>
        <v>1</v>
      </c>
      <c r="AI1467" s="23">
        <f>U1467*(_xlfn.XLOOKUP(K1467,'FX rates'!$A$2:$A$38,'FX rates'!$B$2:$B$38))</f>
        <v>0</v>
      </c>
      <c r="AJ1467" s="23">
        <f>Q1467*(_xlfn.XLOOKUP(K1467,'FX rates'!$A$2:$A$38,'FX rates'!$B$2:$B$38))</f>
        <v>0</v>
      </c>
      <c r="AK1467" s="23">
        <f>R1467*(_xlfn.XLOOKUP(K1467,'FX rates'!$A$2:$A$38,'FX rates'!$B$2:$B$38))</f>
        <v>0</v>
      </c>
      <c r="AM1467" s="4"/>
      <c r="AN1467" s="4"/>
      <c r="AO1467" s="4"/>
      <c r="AP1467" s="32">
        <f t="shared" si="312"/>
        <v>0.37847109377821103</v>
      </c>
      <c r="AQ1467" s="32">
        <f t="shared" si="313"/>
        <v>0</v>
      </c>
      <c r="AR1467" s="24">
        <f t="shared" si="318"/>
        <v>267065.304</v>
      </c>
      <c r="AS1467" s="24" t="str">
        <f t="shared" si="319"/>
        <v>0</v>
      </c>
      <c r="AT1467" s="24">
        <f t="shared" si="320"/>
        <v>414724.97880000004</v>
      </c>
      <c r="AU1467" s="24">
        <f t="shared" si="321"/>
        <v>46080.553199999966</v>
      </c>
    </row>
    <row r="1468" spans="1:47" x14ac:dyDescent="0.25">
      <c r="A1468" s="28" t="s">
        <v>14522</v>
      </c>
      <c r="B1468" s="28" t="s">
        <v>3631</v>
      </c>
      <c r="C1468" s="28" t="s">
        <v>3632</v>
      </c>
      <c r="D1468" s="28" t="s">
        <v>3633</v>
      </c>
      <c r="E1468" s="28" t="s">
        <v>3634</v>
      </c>
      <c r="F1468" s="29">
        <v>42689</v>
      </c>
      <c r="G1468" s="29">
        <v>44896</v>
      </c>
      <c r="H1468" s="28" t="s">
        <v>3635</v>
      </c>
      <c r="I1468" s="28" t="s">
        <v>16054</v>
      </c>
      <c r="J1468" s="28" t="s">
        <v>16056</v>
      </c>
      <c r="K1468" s="28" t="s">
        <v>3636</v>
      </c>
      <c r="L1468" s="27">
        <v>207900.00000000003</v>
      </c>
      <c r="M1468" s="27">
        <v>925650.00000000012</v>
      </c>
      <c r="N1468" s="27">
        <v>0</v>
      </c>
      <c r="O1468" s="27">
        <v>0</v>
      </c>
      <c r="P1468" s="27">
        <f t="shared" si="308"/>
        <v>925650.00000000012</v>
      </c>
      <c r="Q1468" s="27">
        <v>0</v>
      </c>
      <c r="R1468" s="27">
        <v>0</v>
      </c>
      <c r="S1468" s="27">
        <v>0</v>
      </c>
      <c r="T1468" s="27">
        <f t="shared" si="309"/>
        <v>0</v>
      </c>
      <c r="U1468" s="27">
        <v>0</v>
      </c>
      <c r="V1468" s="27">
        <f t="shared" si="310"/>
        <v>1133550.0000000002</v>
      </c>
      <c r="W1468" s="28" t="s">
        <v>3637</v>
      </c>
      <c r="X1468" s="27">
        <v>228690.00000000006</v>
      </c>
      <c r="Y1468" s="27">
        <f t="shared" si="314"/>
        <v>1475595.0000000005</v>
      </c>
      <c r="Z1468" s="4" t="str" cm="1">
        <f t="array" ref="Z1468">_xlfn.IFS(YEARFRAC(F1468,G1468)&lt;1,"&lt;1 Year",YEARFRAC(F1468,G1468)&lt;=5,"1-5 Years",YEARFRAC(F1468,G1468)&gt;5,"&gt;5 Years")</f>
        <v>&gt;5 Years</v>
      </c>
      <c r="AA1468" s="24">
        <f>L1468*(_xlfn.XLOOKUP(K1468,'FX rates'!$A$2:$A$38,'FX rates'!$B$2:$B$38))</f>
        <v>207900.00000000003</v>
      </c>
      <c r="AB1468" s="24">
        <f>V1468*(_xlfn.XLOOKUP(K1468,'FX rates'!$A$2:$A$38,'FX rates'!$B$2:$B$38))</f>
        <v>1133550.0000000002</v>
      </c>
      <c r="AC1468" s="24">
        <f>X1468*(_xlfn.XLOOKUP(W1468,'FX rates'!$A$2:$A$38,'FX rates'!$B$2:$B$38))</f>
        <v>228690.00000000006</v>
      </c>
      <c r="AD1468" s="24">
        <f>Y1468*(_xlfn.XLOOKUP(W1468,'FX rates'!$A$2:$A$38,'FX rates'!$B$2:$B$38))</f>
        <v>1475595.0000000005</v>
      </c>
      <c r="AE1468" s="30">
        <f t="shared" si="315"/>
        <v>0.10000000000000013</v>
      </c>
      <c r="AF1468" s="31">
        <f t="shared" si="316"/>
        <v>20790.000000000029</v>
      </c>
      <c r="AG1468" s="23">
        <f t="shared" si="317"/>
        <v>925650.00000000023</v>
      </c>
      <c r="AH1468" s="35">
        <f t="shared" si="311"/>
        <v>1</v>
      </c>
      <c r="AI1468" s="23">
        <f>U1468*(_xlfn.XLOOKUP(K1468,'FX rates'!$A$2:$A$38,'FX rates'!$B$2:$B$38))</f>
        <v>0</v>
      </c>
      <c r="AJ1468" s="23">
        <f>Q1468*(_xlfn.XLOOKUP(K1468,'FX rates'!$A$2:$A$38,'FX rates'!$B$2:$B$38))</f>
        <v>0</v>
      </c>
      <c r="AK1468" s="23">
        <f>R1468*(_xlfn.XLOOKUP(K1468,'FX rates'!$A$2:$A$38,'FX rates'!$B$2:$B$38))</f>
        <v>0</v>
      </c>
      <c r="AM1468" s="4"/>
      <c r="AN1468" s="4"/>
      <c r="AO1468" s="4"/>
      <c r="AP1468" s="32">
        <f t="shared" si="312"/>
        <v>4.4523809523809526</v>
      </c>
      <c r="AQ1468" s="32">
        <f t="shared" si="313"/>
        <v>0</v>
      </c>
      <c r="AR1468" s="24">
        <f t="shared" si="318"/>
        <v>1246905.0000000005</v>
      </c>
      <c r="AS1468" s="24" t="str">
        <f t="shared" si="319"/>
        <v>0</v>
      </c>
      <c r="AT1468" s="24">
        <f t="shared" si="320"/>
        <v>1328035.5000000005</v>
      </c>
      <c r="AU1468" s="24">
        <f t="shared" si="321"/>
        <v>147559.5</v>
      </c>
    </row>
    <row r="1469" spans="1:47" x14ac:dyDescent="0.25">
      <c r="A1469" s="28" t="s">
        <v>14523</v>
      </c>
      <c r="B1469" s="28" t="s">
        <v>3638</v>
      </c>
      <c r="C1469" s="28" t="s">
        <v>3639</v>
      </c>
      <c r="D1469" s="28" t="s">
        <v>3640</v>
      </c>
      <c r="E1469" s="28" t="s">
        <v>3641</v>
      </c>
      <c r="F1469" s="29">
        <v>42709</v>
      </c>
      <c r="G1469" s="29">
        <v>44896</v>
      </c>
      <c r="H1469" s="28" t="s">
        <v>3642</v>
      </c>
      <c r="I1469" s="28" t="s">
        <v>16038</v>
      </c>
      <c r="J1469" s="28" t="s">
        <v>16042</v>
      </c>
      <c r="K1469" s="28" t="s">
        <v>3643</v>
      </c>
      <c r="L1469" s="27">
        <v>170176.6</v>
      </c>
      <c r="M1469" s="27">
        <v>92565.000000000015</v>
      </c>
      <c r="N1469" s="27">
        <v>0</v>
      </c>
      <c r="O1469" s="27">
        <v>0</v>
      </c>
      <c r="P1469" s="27">
        <f t="shared" si="308"/>
        <v>92565.000000000015</v>
      </c>
      <c r="Q1469" s="27">
        <v>0</v>
      </c>
      <c r="R1469" s="27">
        <v>0</v>
      </c>
      <c r="S1469" s="27">
        <v>0</v>
      </c>
      <c r="T1469" s="27">
        <f t="shared" si="309"/>
        <v>0</v>
      </c>
      <c r="U1469" s="27">
        <v>0</v>
      </c>
      <c r="V1469" s="27">
        <f t="shared" si="310"/>
        <v>262741.60000000003</v>
      </c>
      <c r="W1469" s="28" t="s">
        <v>3644</v>
      </c>
      <c r="X1469" s="27">
        <v>195703.09</v>
      </c>
      <c r="Y1469" s="27">
        <f t="shared" si="314"/>
        <v>497855.93000000005</v>
      </c>
      <c r="Z1469" s="4" t="str" cm="1">
        <f t="array" ref="Z1469">_xlfn.IFS(YEARFRAC(F1469,G1469)&lt;1,"&lt;1 Year",YEARFRAC(F1469,G1469)&lt;=5,"1-5 Years",YEARFRAC(F1469,G1469)&gt;5,"&gt;5 Years")</f>
        <v>&gt;5 Years</v>
      </c>
      <c r="AA1469" s="24">
        <f>L1469*(_xlfn.XLOOKUP(K1469,'FX rates'!$A$2:$A$38,'FX rates'!$B$2:$B$38))</f>
        <v>170176.6</v>
      </c>
      <c r="AB1469" s="24">
        <f>V1469*(_xlfn.XLOOKUP(K1469,'FX rates'!$A$2:$A$38,'FX rates'!$B$2:$B$38))</f>
        <v>262741.60000000003</v>
      </c>
      <c r="AC1469" s="24">
        <f>X1469*(_xlfn.XLOOKUP(W1469,'FX rates'!$A$2:$A$38,'FX rates'!$B$2:$B$38))</f>
        <v>195703.09</v>
      </c>
      <c r="AD1469" s="24">
        <f>Y1469*(_xlfn.XLOOKUP(W1469,'FX rates'!$A$2:$A$38,'FX rates'!$B$2:$B$38))</f>
        <v>497855.93000000005</v>
      </c>
      <c r="AE1469" s="30">
        <f t="shared" si="315"/>
        <v>0.14999999999999994</v>
      </c>
      <c r="AF1469" s="31">
        <f t="shared" si="316"/>
        <v>25526.489999999991</v>
      </c>
      <c r="AG1469" s="23">
        <f t="shared" si="317"/>
        <v>92565.000000000029</v>
      </c>
      <c r="AH1469" s="35">
        <f t="shared" si="311"/>
        <v>1</v>
      </c>
      <c r="AI1469" s="23">
        <f>U1469*(_xlfn.XLOOKUP(K1469,'FX rates'!$A$2:$A$38,'FX rates'!$B$2:$B$38))</f>
        <v>0</v>
      </c>
      <c r="AJ1469" s="23">
        <f>Q1469*(_xlfn.XLOOKUP(K1469,'FX rates'!$A$2:$A$38,'FX rates'!$B$2:$B$38))</f>
        <v>0</v>
      </c>
      <c r="AK1469" s="23">
        <f>R1469*(_xlfn.XLOOKUP(K1469,'FX rates'!$A$2:$A$38,'FX rates'!$B$2:$B$38))</f>
        <v>0</v>
      </c>
      <c r="AM1469" s="4"/>
      <c r="AN1469" s="4"/>
      <c r="AO1469" s="4"/>
      <c r="AP1469" s="32">
        <f t="shared" si="312"/>
        <v>0.54393494757798666</v>
      </c>
      <c r="AQ1469" s="32">
        <f t="shared" si="313"/>
        <v>0</v>
      </c>
      <c r="AR1469" s="24">
        <f t="shared" si="318"/>
        <v>302152.84000000003</v>
      </c>
      <c r="AS1469" s="24" t="str">
        <f t="shared" si="319"/>
        <v>0</v>
      </c>
      <c r="AT1469" s="24">
        <f t="shared" si="320"/>
        <v>448070.33700000006</v>
      </c>
      <c r="AU1469" s="24">
        <f t="shared" si="321"/>
        <v>49785.592999999993</v>
      </c>
    </row>
    <row r="1470" spans="1:47" x14ac:dyDescent="0.25">
      <c r="A1470" s="28" t="s">
        <v>14056</v>
      </c>
      <c r="B1470" s="28" t="s">
        <v>368</v>
      </c>
      <c r="C1470" s="28" t="s">
        <v>369</v>
      </c>
      <c r="D1470" s="28" t="s">
        <v>370</v>
      </c>
      <c r="E1470" s="28" t="s">
        <v>371</v>
      </c>
      <c r="F1470" s="29">
        <v>36395</v>
      </c>
      <c r="G1470" s="29">
        <v>44896</v>
      </c>
      <c r="H1470" s="28" t="s">
        <v>372</v>
      </c>
      <c r="I1470" s="28" t="s">
        <v>16034</v>
      </c>
      <c r="J1470" s="28" t="s">
        <v>16049</v>
      </c>
      <c r="K1470" s="28" t="s">
        <v>373</v>
      </c>
      <c r="L1470" s="27">
        <v>141680.00000000003</v>
      </c>
      <c r="M1470" s="27">
        <v>31020</v>
      </c>
      <c r="N1470" s="27">
        <v>0</v>
      </c>
      <c r="O1470" s="27">
        <v>0</v>
      </c>
      <c r="P1470" s="27">
        <f t="shared" si="308"/>
        <v>31020</v>
      </c>
      <c r="Q1470" s="27">
        <v>0</v>
      </c>
      <c r="R1470" s="27">
        <v>0</v>
      </c>
      <c r="S1470" s="27">
        <v>0</v>
      </c>
      <c r="T1470" s="27">
        <f t="shared" si="309"/>
        <v>0</v>
      </c>
      <c r="U1470" s="27">
        <v>0</v>
      </c>
      <c r="V1470" s="27">
        <f t="shared" si="310"/>
        <v>172700.00000000003</v>
      </c>
      <c r="W1470" s="28" t="s">
        <v>374</v>
      </c>
      <c r="X1470" s="27">
        <v>143096.80000000002</v>
      </c>
      <c r="Y1470" s="27">
        <f t="shared" si="314"/>
        <v>317523.80000000005</v>
      </c>
      <c r="Z1470" s="4" t="str" cm="1">
        <f t="array" ref="Z1470">_xlfn.IFS(YEARFRAC(F1470,G1470)&lt;1,"&lt;1 Year",YEARFRAC(F1470,G1470)&lt;=5,"1-5 Years",YEARFRAC(F1470,G1470)&gt;5,"&gt;5 Years")</f>
        <v>&gt;5 Years</v>
      </c>
      <c r="AA1470" s="24">
        <f>L1470*(_xlfn.XLOOKUP(K1470,'FX rates'!$A$2:$A$38,'FX rates'!$B$2:$B$38))</f>
        <v>141680.00000000003</v>
      </c>
      <c r="AB1470" s="24">
        <f>V1470*(_xlfn.XLOOKUP(K1470,'FX rates'!$A$2:$A$38,'FX rates'!$B$2:$B$38))</f>
        <v>172700.00000000003</v>
      </c>
      <c r="AC1470" s="24">
        <f>X1470*(_xlfn.XLOOKUP(W1470,'FX rates'!$A$2:$A$38,'FX rates'!$B$2:$B$38))</f>
        <v>143096.80000000002</v>
      </c>
      <c r="AD1470" s="24">
        <f>Y1470*(_xlfn.XLOOKUP(W1470,'FX rates'!$A$2:$A$38,'FX rates'!$B$2:$B$38))</f>
        <v>317523.80000000005</v>
      </c>
      <c r="AE1470" s="30">
        <f t="shared" si="315"/>
        <v>9.9999999999999152E-3</v>
      </c>
      <c r="AF1470" s="31">
        <f t="shared" si="316"/>
        <v>1416.7999999999884</v>
      </c>
      <c r="AG1470" s="23">
        <f t="shared" si="317"/>
        <v>31020</v>
      </c>
      <c r="AH1470" s="35">
        <f t="shared" si="311"/>
        <v>1</v>
      </c>
      <c r="AI1470" s="23">
        <f>U1470*(_xlfn.XLOOKUP(K1470,'FX rates'!$A$2:$A$38,'FX rates'!$B$2:$B$38))</f>
        <v>0</v>
      </c>
      <c r="AJ1470" s="23">
        <f>Q1470*(_xlfn.XLOOKUP(K1470,'FX rates'!$A$2:$A$38,'FX rates'!$B$2:$B$38))</f>
        <v>0</v>
      </c>
      <c r="AK1470" s="23">
        <f>R1470*(_xlfn.XLOOKUP(K1470,'FX rates'!$A$2:$A$38,'FX rates'!$B$2:$B$38))</f>
        <v>0</v>
      </c>
      <c r="AM1470" s="4"/>
      <c r="AN1470" s="4"/>
      <c r="AO1470" s="4"/>
      <c r="AP1470" s="32">
        <f t="shared" si="312"/>
        <v>0.21894409937888193</v>
      </c>
      <c r="AQ1470" s="32">
        <f t="shared" si="313"/>
        <v>0</v>
      </c>
      <c r="AR1470" s="24">
        <f t="shared" si="318"/>
        <v>174427.00000000003</v>
      </c>
      <c r="AS1470" s="24" t="str">
        <f t="shared" si="319"/>
        <v>0</v>
      </c>
      <c r="AT1470" s="24">
        <f t="shared" si="320"/>
        <v>285771.42000000004</v>
      </c>
      <c r="AU1470" s="24">
        <f t="shared" si="321"/>
        <v>31752.380000000005</v>
      </c>
    </row>
    <row r="1471" spans="1:47" x14ac:dyDescent="0.25">
      <c r="A1471" s="28" t="s">
        <v>14524</v>
      </c>
      <c r="B1471" s="28" t="s">
        <v>3645</v>
      </c>
      <c r="C1471" s="28" t="s">
        <v>3646</v>
      </c>
      <c r="D1471" s="28" t="s">
        <v>3647</v>
      </c>
      <c r="E1471" s="28" t="s">
        <v>3648</v>
      </c>
      <c r="F1471" s="29">
        <v>42681</v>
      </c>
      <c r="G1471" s="29">
        <v>44896</v>
      </c>
      <c r="H1471" s="28" t="s">
        <v>3649</v>
      </c>
      <c r="I1471" s="28" t="s">
        <v>16054</v>
      </c>
      <c r="J1471" s="28" t="s">
        <v>16040</v>
      </c>
      <c r="K1471" s="28" t="s">
        <v>3650</v>
      </c>
      <c r="L1471" s="27">
        <v>100045.00000000001</v>
      </c>
      <c r="M1471" s="27">
        <v>57035</v>
      </c>
      <c r="N1471" s="27">
        <v>0</v>
      </c>
      <c r="O1471" s="27">
        <v>0</v>
      </c>
      <c r="P1471" s="27">
        <f t="shared" si="308"/>
        <v>57035</v>
      </c>
      <c r="Q1471" s="27">
        <v>0</v>
      </c>
      <c r="R1471" s="27">
        <v>0</v>
      </c>
      <c r="S1471" s="27">
        <v>0</v>
      </c>
      <c r="T1471" s="27">
        <f t="shared" si="309"/>
        <v>0</v>
      </c>
      <c r="U1471" s="27">
        <v>0</v>
      </c>
      <c r="V1471" s="27">
        <f t="shared" si="310"/>
        <v>157080</v>
      </c>
      <c r="W1471" s="28" t="s">
        <v>3651</v>
      </c>
      <c r="X1471" s="27">
        <v>102045.90000000002</v>
      </c>
      <c r="Y1471" s="27">
        <f t="shared" si="314"/>
        <v>262267.50000000006</v>
      </c>
      <c r="Z1471" s="4" t="str" cm="1">
        <f t="array" ref="Z1471">_xlfn.IFS(YEARFRAC(F1471,G1471)&lt;1,"&lt;1 Year",YEARFRAC(F1471,G1471)&lt;=5,"1-5 Years",YEARFRAC(F1471,G1471)&gt;5,"&gt;5 Years")</f>
        <v>&gt;5 Years</v>
      </c>
      <c r="AA1471" s="24">
        <f>L1471*(_xlfn.XLOOKUP(K1471,'FX rates'!$A$2:$A$38,'FX rates'!$B$2:$B$38))</f>
        <v>133124.87925756752</v>
      </c>
      <c r="AB1471" s="24">
        <f>V1471*(_xlfn.XLOOKUP(K1471,'FX rates'!$A$2:$A$38,'FX rates'!$B$2:$B$38))</f>
        <v>209018.50201188168</v>
      </c>
      <c r="AC1471" s="24">
        <f>X1471*(_xlfn.XLOOKUP(W1471,'FX rates'!$A$2:$A$38,'FX rates'!$B$2:$B$38))</f>
        <v>135787.37684271889</v>
      </c>
      <c r="AD1471" s="24">
        <f>Y1471*(_xlfn.XLOOKUP(W1471,'FX rates'!$A$2:$A$38,'FX rates'!$B$2:$B$38))</f>
        <v>348986.24889483821</v>
      </c>
      <c r="AE1471" s="30">
        <f t="shared" si="315"/>
        <v>2.0000000000000174E-2</v>
      </c>
      <c r="AF1471" s="31">
        <f t="shared" si="316"/>
        <v>2000.9000000000087</v>
      </c>
      <c r="AG1471" s="23">
        <f t="shared" si="317"/>
        <v>75893.622754314158</v>
      </c>
      <c r="AH1471" s="35">
        <f t="shared" si="311"/>
        <v>1.3306500000756412</v>
      </c>
      <c r="AI1471" s="23">
        <f>U1471*(_xlfn.XLOOKUP(K1471,'FX rates'!$A$2:$A$38,'FX rates'!$B$2:$B$38))</f>
        <v>0</v>
      </c>
      <c r="AJ1471" s="23">
        <f>Q1471*(_xlfn.XLOOKUP(K1471,'FX rates'!$A$2:$A$38,'FX rates'!$B$2:$B$38))</f>
        <v>0</v>
      </c>
      <c r="AK1471" s="23">
        <f>R1471*(_xlfn.XLOOKUP(K1471,'FX rates'!$A$2:$A$38,'FX rates'!$B$2:$B$38))</f>
        <v>0</v>
      </c>
      <c r="AM1471" s="4"/>
      <c r="AN1471" s="4"/>
      <c r="AO1471" s="4"/>
      <c r="AP1471" s="32">
        <f t="shared" si="312"/>
        <v>0.57009345794392519</v>
      </c>
      <c r="AQ1471" s="32">
        <f t="shared" si="313"/>
        <v>0</v>
      </c>
      <c r="AR1471" s="24">
        <f t="shared" si="318"/>
        <v>160221.60000000003</v>
      </c>
      <c r="AS1471" s="24" t="str">
        <f t="shared" si="319"/>
        <v>0</v>
      </c>
      <c r="AT1471" s="24">
        <f t="shared" si="320"/>
        <v>314087.62400535442</v>
      </c>
      <c r="AU1471" s="24">
        <f t="shared" si="321"/>
        <v>34898.624889483792</v>
      </c>
    </row>
    <row r="1472" spans="1:47" x14ac:dyDescent="0.25">
      <c r="A1472" s="28" t="s">
        <v>14525</v>
      </c>
      <c r="B1472" s="28" t="s">
        <v>2925</v>
      </c>
      <c r="C1472" s="28" t="s">
        <v>2926</v>
      </c>
      <c r="D1472" s="28" t="s">
        <v>2927</v>
      </c>
      <c r="E1472" s="28" t="s">
        <v>2928</v>
      </c>
      <c r="F1472" s="29">
        <v>42681</v>
      </c>
      <c r="G1472" s="29">
        <v>44896</v>
      </c>
      <c r="H1472" s="28" t="s">
        <v>2929</v>
      </c>
      <c r="I1472" s="28" t="s">
        <v>16043</v>
      </c>
      <c r="J1472" s="28" t="s">
        <v>16042</v>
      </c>
      <c r="K1472" s="28" t="s">
        <v>2930</v>
      </c>
      <c r="L1472" s="27">
        <v>113850.00000000001</v>
      </c>
      <c r="M1472" s="27">
        <v>51727.500000000007</v>
      </c>
      <c r="N1472" s="27">
        <v>0</v>
      </c>
      <c r="O1472" s="27">
        <v>0</v>
      </c>
      <c r="P1472" s="27">
        <f t="shared" si="308"/>
        <v>51727.500000000007</v>
      </c>
      <c r="Q1472" s="27">
        <v>0</v>
      </c>
      <c r="R1472" s="27">
        <v>0</v>
      </c>
      <c r="S1472" s="27">
        <v>0</v>
      </c>
      <c r="T1472" s="27">
        <f t="shared" si="309"/>
        <v>0</v>
      </c>
      <c r="U1472" s="27">
        <v>0</v>
      </c>
      <c r="V1472" s="27">
        <f t="shared" si="310"/>
        <v>165577.50000000003</v>
      </c>
      <c r="W1472" s="28" t="s">
        <v>2931</v>
      </c>
      <c r="X1472" s="27">
        <v>127512.00000000003</v>
      </c>
      <c r="Y1472" s="27">
        <f t="shared" si="314"/>
        <v>312958.80000000005</v>
      </c>
      <c r="Z1472" s="4" t="str" cm="1">
        <f t="array" ref="Z1472">_xlfn.IFS(YEARFRAC(F1472,G1472)&lt;1,"&lt;1 Year",YEARFRAC(F1472,G1472)&lt;=5,"1-5 Years",YEARFRAC(F1472,G1472)&gt;5,"&gt;5 Years")</f>
        <v>&gt;5 Years</v>
      </c>
      <c r="AA1472" s="24">
        <f>L1472*(_xlfn.XLOOKUP(K1472,'FX rates'!$A$2:$A$38,'FX rates'!$B$2:$B$38))</f>
        <v>113850.00000000001</v>
      </c>
      <c r="AB1472" s="24">
        <f>V1472*(_xlfn.XLOOKUP(K1472,'FX rates'!$A$2:$A$38,'FX rates'!$B$2:$B$38))</f>
        <v>165577.50000000003</v>
      </c>
      <c r="AC1472" s="24">
        <f>X1472*(_xlfn.XLOOKUP(W1472,'FX rates'!$A$2:$A$38,'FX rates'!$B$2:$B$38))</f>
        <v>127512.00000000003</v>
      </c>
      <c r="AD1472" s="24">
        <f>Y1472*(_xlfn.XLOOKUP(W1472,'FX rates'!$A$2:$A$38,'FX rates'!$B$2:$B$38))</f>
        <v>312958.80000000005</v>
      </c>
      <c r="AE1472" s="30">
        <f t="shared" si="315"/>
        <v>0.12000000000000011</v>
      </c>
      <c r="AF1472" s="31">
        <f t="shared" si="316"/>
        <v>13662.000000000015</v>
      </c>
      <c r="AG1472" s="23">
        <f t="shared" si="317"/>
        <v>51727.500000000015</v>
      </c>
      <c r="AH1472" s="35">
        <f t="shared" si="311"/>
        <v>1</v>
      </c>
      <c r="AI1472" s="23">
        <f>U1472*(_xlfn.XLOOKUP(K1472,'FX rates'!$A$2:$A$38,'FX rates'!$B$2:$B$38))</f>
        <v>0</v>
      </c>
      <c r="AJ1472" s="23">
        <f>Q1472*(_xlfn.XLOOKUP(K1472,'FX rates'!$A$2:$A$38,'FX rates'!$B$2:$B$38))</f>
        <v>0</v>
      </c>
      <c r="AK1472" s="23">
        <f>R1472*(_xlfn.XLOOKUP(K1472,'FX rates'!$A$2:$A$38,'FX rates'!$B$2:$B$38))</f>
        <v>0</v>
      </c>
      <c r="AM1472" s="4"/>
      <c r="AN1472" s="4"/>
      <c r="AO1472" s="4"/>
      <c r="AP1472" s="32">
        <f t="shared" si="312"/>
        <v>0.45434782608695651</v>
      </c>
      <c r="AQ1472" s="32">
        <f t="shared" si="313"/>
        <v>0</v>
      </c>
      <c r="AR1472" s="24">
        <f t="shared" si="318"/>
        <v>185446.80000000005</v>
      </c>
      <c r="AS1472" s="24" t="str">
        <f t="shared" si="319"/>
        <v>0</v>
      </c>
      <c r="AT1472" s="24">
        <f t="shared" si="320"/>
        <v>281662.92000000004</v>
      </c>
      <c r="AU1472" s="24">
        <f t="shared" si="321"/>
        <v>31295.880000000005</v>
      </c>
    </row>
    <row r="1473" spans="1:47" x14ac:dyDescent="0.25">
      <c r="A1473" s="28" t="s">
        <v>14526</v>
      </c>
      <c r="B1473" s="28" t="s">
        <v>3659</v>
      </c>
      <c r="C1473" s="28" t="s">
        <v>3660</v>
      </c>
      <c r="D1473" s="28" t="s">
        <v>3661</v>
      </c>
      <c r="E1473" s="28" t="s">
        <v>3662</v>
      </c>
      <c r="F1473" s="29">
        <v>42688</v>
      </c>
      <c r="G1473" s="29">
        <v>44896</v>
      </c>
      <c r="H1473" s="28" t="s">
        <v>3663</v>
      </c>
      <c r="I1473" s="28" t="s">
        <v>16036</v>
      </c>
      <c r="J1473" s="28" t="s">
        <v>16040</v>
      </c>
      <c r="K1473" s="28" t="s">
        <v>3664</v>
      </c>
      <c r="L1473" s="27">
        <v>3434970.0000000005</v>
      </c>
      <c r="M1473" s="27">
        <v>1352780.0000000002</v>
      </c>
      <c r="N1473" s="27">
        <v>0</v>
      </c>
      <c r="O1473" s="27">
        <v>0</v>
      </c>
      <c r="P1473" s="27">
        <f t="shared" si="308"/>
        <v>1352780.0000000002</v>
      </c>
      <c r="Q1473" s="27">
        <v>0</v>
      </c>
      <c r="R1473" s="27">
        <v>0</v>
      </c>
      <c r="S1473" s="27">
        <v>0</v>
      </c>
      <c r="T1473" s="27">
        <f t="shared" si="309"/>
        <v>0</v>
      </c>
      <c r="U1473" s="27">
        <v>0</v>
      </c>
      <c r="V1473" s="27">
        <f t="shared" si="310"/>
        <v>4787750.0000000009</v>
      </c>
      <c r="W1473" s="28" t="s">
        <v>3665</v>
      </c>
      <c r="X1473" s="27">
        <v>3847166.4000000008</v>
      </c>
      <c r="Y1473" s="27">
        <f t="shared" si="314"/>
        <v>9209446.4000000022</v>
      </c>
      <c r="Z1473" s="4" t="str" cm="1">
        <f t="array" ref="Z1473">_xlfn.IFS(YEARFRAC(F1473,G1473)&lt;1,"&lt;1 Year",YEARFRAC(F1473,G1473)&lt;=5,"1-5 Years",YEARFRAC(F1473,G1473)&gt;5,"&gt;5 Years")</f>
        <v>&gt;5 Years</v>
      </c>
      <c r="AA1473" s="24">
        <f>L1473*(_xlfn.XLOOKUP(K1473,'FX rates'!$A$2:$A$38,'FX rates'!$B$2:$B$38))</f>
        <v>114646.12919913892</v>
      </c>
      <c r="AB1473" s="24">
        <f>V1473*(_xlfn.XLOOKUP(K1473,'FX rates'!$A$2:$A$38,'FX rates'!$B$2:$B$38))</f>
        <v>159796.73914857404</v>
      </c>
      <c r="AC1473" s="24">
        <f>X1473*(_xlfn.XLOOKUP(W1473,'FX rates'!$A$2:$A$38,'FX rates'!$B$2:$B$38))</f>
        <v>128403.6647030356</v>
      </c>
      <c r="AD1473" s="24">
        <f>Y1473*(_xlfn.XLOOKUP(W1473,'FX rates'!$A$2:$A$38,'FX rates'!$B$2:$B$38))</f>
        <v>307376.01254943851</v>
      </c>
      <c r="AE1473" s="30">
        <f t="shared" si="315"/>
        <v>0.12000000000000009</v>
      </c>
      <c r="AF1473" s="31">
        <f t="shared" si="316"/>
        <v>412196.40000000037</v>
      </c>
      <c r="AG1473" s="23">
        <f t="shared" si="317"/>
        <v>45150.609949435122</v>
      </c>
      <c r="AH1473" s="35">
        <f t="shared" si="311"/>
        <v>3.3376166079802413E-2</v>
      </c>
      <c r="AI1473" s="23">
        <f>U1473*(_xlfn.XLOOKUP(K1473,'FX rates'!$A$2:$A$38,'FX rates'!$B$2:$B$38))</f>
        <v>0</v>
      </c>
      <c r="AJ1473" s="23">
        <f>Q1473*(_xlfn.XLOOKUP(K1473,'FX rates'!$A$2:$A$38,'FX rates'!$B$2:$B$38))</f>
        <v>0</v>
      </c>
      <c r="AK1473" s="23">
        <f>R1473*(_xlfn.XLOOKUP(K1473,'FX rates'!$A$2:$A$38,'FX rates'!$B$2:$B$38))</f>
        <v>0</v>
      </c>
      <c r="AM1473" s="4"/>
      <c r="AN1473" s="4"/>
      <c r="AO1473" s="4"/>
      <c r="AP1473" s="32">
        <f t="shared" si="312"/>
        <v>0.39382585582989083</v>
      </c>
      <c r="AQ1473" s="32">
        <f t="shared" si="313"/>
        <v>0</v>
      </c>
      <c r="AR1473" s="24">
        <f t="shared" si="318"/>
        <v>5362280.0000000009</v>
      </c>
      <c r="AS1473" s="24" t="str">
        <f t="shared" si="319"/>
        <v>0</v>
      </c>
      <c r="AT1473" s="24">
        <f t="shared" si="320"/>
        <v>276638.4112944947</v>
      </c>
      <c r="AU1473" s="24">
        <f t="shared" si="321"/>
        <v>30737.601254943816</v>
      </c>
    </row>
    <row r="1474" spans="1:47" x14ac:dyDescent="0.25">
      <c r="A1474" s="28" t="s">
        <v>14527</v>
      </c>
      <c r="B1474" s="28" t="s">
        <v>3666</v>
      </c>
      <c r="C1474" s="28" t="s">
        <v>3667</v>
      </c>
      <c r="D1474" s="28" t="s">
        <v>3668</v>
      </c>
      <c r="E1474" s="28" t="s">
        <v>3669</v>
      </c>
      <c r="F1474" s="29">
        <v>42688</v>
      </c>
      <c r="G1474" s="29">
        <v>44896</v>
      </c>
      <c r="H1474" s="28" t="s">
        <v>3670</v>
      </c>
      <c r="I1474" s="28" t="s">
        <v>16041</v>
      </c>
      <c r="J1474" s="28" t="s">
        <v>16047</v>
      </c>
      <c r="K1474" s="28" t="s">
        <v>3671</v>
      </c>
      <c r="L1474" s="27">
        <v>2585255.2000000002</v>
      </c>
      <c r="M1474" s="27">
        <v>2554200.0000000005</v>
      </c>
      <c r="N1474" s="27">
        <v>0</v>
      </c>
      <c r="O1474" s="27">
        <v>0</v>
      </c>
      <c r="P1474" s="27">
        <f t="shared" ref="P1474:P1537" si="322">M1474+N1474+O1474</f>
        <v>2554200.0000000005</v>
      </c>
      <c r="Q1474" s="27">
        <v>0</v>
      </c>
      <c r="R1474" s="27">
        <v>0</v>
      </c>
      <c r="S1474" s="27">
        <v>0</v>
      </c>
      <c r="T1474" s="27">
        <f t="shared" ref="T1474:T1537" si="323">+Q1474+R1474+S1474</f>
        <v>0</v>
      </c>
      <c r="U1474" s="27">
        <v>0</v>
      </c>
      <c r="V1474" s="27">
        <f t="shared" ref="V1474:V1537" si="324">L1474+P1474+T1474+U1474</f>
        <v>5139455.2000000011</v>
      </c>
      <c r="W1474" s="28" t="s">
        <v>3672</v>
      </c>
      <c r="X1474" s="27">
        <v>2611107.7520000003</v>
      </c>
      <c r="Y1474" s="27">
        <f t="shared" si="314"/>
        <v>7801957.5040000007</v>
      </c>
      <c r="Z1474" s="4" t="str" cm="1">
        <f t="array" ref="Z1474">_xlfn.IFS(YEARFRAC(F1474,G1474)&lt;1,"&lt;1 Year",YEARFRAC(F1474,G1474)&lt;=5,"1-5 Years",YEARFRAC(F1474,G1474)&gt;5,"&gt;5 Years")</f>
        <v>&gt;5 Years</v>
      </c>
      <c r="AA1474" s="24">
        <f>L1474*(_xlfn.XLOOKUP(K1474,'FX rates'!$A$2:$A$38,'FX rates'!$B$2:$B$38))</f>
        <v>329577.48130772618</v>
      </c>
      <c r="AB1474" s="24">
        <f>V1474*(_xlfn.XLOOKUP(K1474,'FX rates'!$A$2:$A$38,'FX rates'!$B$2:$B$38))</f>
        <v>655195.93582478678</v>
      </c>
      <c r="AC1474" s="24">
        <f>X1474*(_xlfn.XLOOKUP(W1474,'FX rates'!$A$2:$A$38,'FX rates'!$B$2:$B$38))</f>
        <v>332873.25612080347</v>
      </c>
      <c r="AD1474" s="24">
        <f>Y1474*(_xlfn.XLOOKUP(W1474,'FX rates'!$A$2:$A$38,'FX rates'!$B$2:$B$38))</f>
        <v>994621.15130383812</v>
      </c>
      <c r="AE1474" s="30">
        <f t="shared" si="315"/>
        <v>1.0000000000000104E-2</v>
      </c>
      <c r="AF1474" s="31">
        <f t="shared" si="316"/>
        <v>25852.552000000142</v>
      </c>
      <c r="AG1474" s="23">
        <f t="shared" si="317"/>
        <v>325618.4545170606</v>
      </c>
      <c r="AH1474" s="35">
        <f t="shared" ref="AH1474:AH1537" si="325">AC1474/X1474</f>
        <v>0.12748353868806692</v>
      </c>
      <c r="AI1474" s="23">
        <f>U1474*(_xlfn.XLOOKUP(K1474,'FX rates'!$A$2:$A$38,'FX rates'!$B$2:$B$38))</f>
        <v>0</v>
      </c>
      <c r="AJ1474" s="23">
        <f>Q1474*(_xlfn.XLOOKUP(K1474,'FX rates'!$A$2:$A$38,'FX rates'!$B$2:$B$38))</f>
        <v>0</v>
      </c>
      <c r="AK1474" s="23">
        <f>R1474*(_xlfn.XLOOKUP(K1474,'FX rates'!$A$2:$A$38,'FX rates'!$B$2:$B$38))</f>
        <v>0</v>
      </c>
      <c r="AM1474" s="4"/>
      <c r="AN1474" s="4"/>
      <c r="AO1474" s="4"/>
      <c r="AP1474" s="32">
        <f t="shared" ref="AP1474:AP1537" si="326">M1474/L1474</f>
        <v>0.98798756888681638</v>
      </c>
      <c r="AQ1474" s="32">
        <f t="shared" ref="AQ1474:AQ1537" si="327">O1474/L1474</f>
        <v>0</v>
      </c>
      <c r="AR1474" s="24">
        <f t="shared" si="318"/>
        <v>5190849.7520000003</v>
      </c>
      <c r="AS1474" s="24" t="str">
        <f t="shared" si="319"/>
        <v>0</v>
      </c>
      <c r="AT1474" s="24">
        <f t="shared" si="320"/>
        <v>895159.03617345437</v>
      </c>
      <c r="AU1474" s="24">
        <f t="shared" si="321"/>
        <v>99462.115130383754</v>
      </c>
    </row>
    <row r="1475" spans="1:47" x14ac:dyDescent="0.25">
      <c r="A1475" s="28" t="s">
        <v>14528</v>
      </c>
      <c r="B1475" s="28" t="s">
        <v>3673</v>
      </c>
      <c r="C1475" s="28" t="s">
        <v>3674</v>
      </c>
      <c r="D1475" s="28" t="s">
        <v>3675</v>
      </c>
      <c r="E1475" s="28" t="s">
        <v>3676</v>
      </c>
      <c r="F1475" s="29">
        <v>42688</v>
      </c>
      <c r="G1475" s="29">
        <v>44896</v>
      </c>
      <c r="H1475" s="28" t="s">
        <v>3677</v>
      </c>
      <c r="I1475" s="28" t="s">
        <v>16032</v>
      </c>
      <c r="J1475" s="28" t="s">
        <v>16032</v>
      </c>
      <c r="K1475" s="28" t="s">
        <v>3678</v>
      </c>
      <c r="L1475" s="27">
        <v>105553.80000000002</v>
      </c>
      <c r="M1475" s="27">
        <v>36432</v>
      </c>
      <c r="N1475" s="27">
        <v>0</v>
      </c>
      <c r="O1475" s="27">
        <v>0</v>
      </c>
      <c r="P1475" s="27">
        <f t="shared" si="322"/>
        <v>36432</v>
      </c>
      <c r="Q1475" s="27">
        <v>0</v>
      </c>
      <c r="R1475" s="27">
        <v>0</v>
      </c>
      <c r="S1475" s="27">
        <v>0</v>
      </c>
      <c r="T1475" s="27">
        <f t="shared" si="323"/>
        <v>0</v>
      </c>
      <c r="U1475" s="27">
        <v>0</v>
      </c>
      <c r="V1475" s="27">
        <f t="shared" si="324"/>
        <v>141985.80000000002</v>
      </c>
      <c r="W1475" s="28" t="s">
        <v>3679</v>
      </c>
      <c r="X1475" s="27">
        <v>111887.02800000002</v>
      </c>
      <c r="Y1475" s="27">
        <f t="shared" ref="Y1475:Y1538" si="328">X1475+AR1475+AS1475</f>
        <v>262391.97600000002</v>
      </c>
      <c r="Z1475" s="4" t="str" cm="1">
        <f t="array" ref="Z1475">_xlfn.IFS(YEARFRAC(F1475,G1475)&lt;1,"&lt;1 Year",YEARFRAC(F1475,G1475)&lt;=5,"1-5 Years",YEARFRAC(F1475,G1475)&gt;5,"&gt;5 Years")</f>
        <v>&gt;5 Years</v>
      </c>
      <c r="AA1475" s="24">
        <f>L1475*(_xlfn.XLOOKUP(K1475,'FX rates'!$A$2:$A$38,'FX rates'!$B$2:$B$38))</f>
        <v>105553.80000000002</v>
      </c>
      <c r="AB1475" s="24">
        <f>V1475*(_xlfn.XLOOKUP(K1475,'FX rates'!$A$2:$A$38,'FX rates'!$B$2:$B$38))</f>
        <v>141985.80000000002</v>
      </c>
      <c r="AC1475" s="24">
        <f>X1475*(_xlfn.XLOOKUP(W1475,'FX rates'!$A$2:$A$38,'FX rates'!$B$2:$B$38))</f>
        <v>111887.02800000002</v>
      </c>
      <c r="AD1475" s="24">
        <f>Y1475*(_xlfn.XLOOKUP(W1475,'FX rates'!$A$2:$A$38,'FX rates'!$B$2:$B$38))</f>
        <v>262391.97600000002</v>
      </c>
      <c r="AE1475" s="30">
        <f t="shared" ref="AE1475:AE1538" si="329">(AC1475-AA1475)/AA1475</f>
        <v>6.0000000000000019E-2</v>
      </c>
      <c r="AF1475" s="31">
        <f t="shared" ref="AF1475:AF1538" si="330">X1475-L1475</f>
        <v>6333.2280000000028</v>
      </c>
      <c r="AG1475" s="23">
        <f t="shared" ref="AG1475:AG1538" si="331">AB1475-AA1475</f>
        <v>36432</v>
      </c>
      <c r="AH1475" s="35">
        <f t="shared" si="325"/>
        <v>1</v>
      </c>
      <c r="AI1475" s="23">
        <f>U1475*(_xlfn.XLOOKUP(K1475,'FX rates'!$A$2:$A$38,'FX rates'!$B$2:$B$38))</f>
        <v>0</v>
      </c>
      <c r="AJ1475" s="23">
        <f>Q1475*(_xlfn.XLOOKUP(K1475,'FX rates'!$A$2:$A$38,'FX rates'!$B$2:$B$38))</f>
        <v>0</v>
      </c>
      <c r="AK1475" s="23">
        <f>R1475*(_xlfn.XLOOKUP(K1475,'FX rates'!$A$2:$A$38,'FX rates'!$B$2:$B$38))</f>
        <v>0</v>
      </c>
      <c r="AM1475" s="4"/>
      <c r="AN1475" s="4"/>
      <c r="AO1475" s="4"/>
      <c r="AP1475" s="32">
        <f t="shared" si="326"/>
        <v>0.3451510035640592</v>
      </c>
      <c r="AQ1475" s="32">
        <f t="shared" si="327"/>
        <v>0</v>
      </c>
      <c r="AR1475" s="24">
        <f t="shared" ref="AR1475:AR1538" si="332">X1475*(1+AP1475)</f>
        <v>150504.94800000003</v>
      </c>
      <c r="AS1475" s="24" t="str">
        <f t="shared" ref="AS1475:AS1538" si="333">IF(AQ1475&gt;0,X1475*(1+AQ1475),"0")</f>
        <v>0</v>
      </c>
      <c r="AT1475" s="24">
        <f t="shared" ref="AT1475:AT1538" si="334">AD1475*(0.9)</f>
        <v>236152.77840000004</v>
      </c>
      <c r="AU1475" s="24">
        <f t="shared" ref="AU1475:AU1538" si="335">AD1475-AT1475</f>
        <v>26239.197599999985</v>
      </c>
    </row>
    <row r="1476" spans="1:47" x14ac:dyDescent="0.25">
      <c r="A1476" s="28" t="s">
        <v>14529</v>
      </c>
      <c r="B1476" s="28" t="s">
        <v>3680</v>
      </c>
      <c r="C1476" s="28" t="s">
        <v>3681</v>
      </c>
      <c r="D1476" s="28" t="s">
        <v>3682</v>
      </c>
      <c r="E1476" s="28" t="s">
        <v>3683</v>
      </c>
      <c r="F1476" s="29">
        <v>42695</v>
      </c>
      <c r="G1476" s="29">
        <v>44896</v>
      </c>
      <c r="H1476" s="28" t="s">
        <v>3684</v>
      </c>
      <c r="I1476" s="28" t="s">
        <v>16057</v>
      </c>
      <c r="J1476" s="28" t="s">
        <v>16056</v>
      </c>
      <c r="K1476" s="28" t="s">
        <v>3685</v>
      </c>
      <c r="L1476" s="27">
        <v>139920</v>
      </c>
      <c r="M1476" s="27">
        <v>17820</v>
      </c>
      <c r="N1476" s="27">
        <v>0</v>
      </c>
      <c r="O1476" s="27">
        <v>0</v>
      </c>
      <c r="P1476" s="27">
        <f t="shared" si="322"/>
        <v>17820</v>
      </c>
      <c r="Q1476" s="27">
        <v>0</v>
      </c>
      <c r="R1476" s="27">
        <v>0</v>
      </c>
      <c r="S1476" s="27">
        <v>0</v>
      </c>
      <c r="T1476" s="27">
        <f t="shared" si="323"/>
        <v>0</v>
      </c>
      <c r="U1476" s="27">
        <v>0</v>
      </c>
      <c r="V1476" s="27">
        <f t="shared" si="324"/>
        <v>157740</v>
      </c>
      <c r="W1476" s="28" t="s">
        <v>3686</v>
      </c>
      <c r="X1476" s="27">
        <v>152512.80000000002</v>
      </c>
      <c r="Y1476" s="27">
        <f t="shared" si="328"/>
        <v>324449.40000000002</v>
      </c>
      <c r="Z1476" s="4" t="str" cm="1">
        <f t="array" ref="Z1476">_xlfn.IFS(YEARFRAC(F1476,G1476)&lt;1,"&lt;1 Year",YEARFRAC(F1476,G1476)&lt;=5,"1-5 Years",YEARFRAC(F1476,G1476)&gt;5,"&gt;5 Years")</f>
        <v>&gt;5 Years</v>
      </c>
      <c r="AA1476" s="24">
        <f>L1476*(_xlfn.XLOOKUP(K1476,'FX rates'!$A$2:$A$38,'FX rates'!$B$2:$B$38))</f>
        <v>139920</v>
      </c>
      <c r="AB1476" s="24">
        <f>V1476*(_xlfn.XLOOKUP(K1476,'FX rates'!$A$2:$A$38,'FX rates'!$B$2:$B$38))</f>
        <v>157740</v>
      </c>
      <c r="AC1476" s="24">
        <f>X1476*(_xlfn.XLOOKUP(W1476,'FX rates'!$A$2:$A$38,'FX rates'!$B$2:$B$38))</f>
        <v>152512.80000000002</v>
      </c>
      <c r="AD1476" s="24">
        <f>Y1476*(_xlfn.XLOOKUP(W1476,'FX rates'!$A$2:$A$38,'FX rates'!$B$2:$B$38))</f>
        <v>324449.40000000002</v>
      </c>
      <c r="AE1476" s="30">
        <f t="shared" si="329"/>
        <v>9.0000000000000122E-2</v>
      </c>
      <c r="AF1476" s="31">
        <f t="shared" si="330"/>
        <v>12592.800000000017</v>
      </c>
      <c r="AG1476" s="23">
        <f t="shared" si="331"/>
        <v>17820</v>
      </c>
      <c r="AH1476" s="35">
        <f t="shared" si="325"/>
        <v>1</v>
      </c>
      <c r="AI1476" s="23">
        <f>U1476*(_xlfn.XLOOKUP(K1476,'FX rates'!$A$2:$A$38,'FX rates'!$B$2:$B$38))</f>
        <v>0</v>
      </c>
      <c r="AJ1476" s="23">
        <f>Q1476*(_xlfn.XLOOKUP(K1476,'FX rates'!$A$2:$A$38,'FX rates'!$B$2:$B$38))</f>
        <v>0</v>
      </c>
      <c r="AK1476" s="23">
        <f>R1476*(_xlfn.XLOOKUP(K1476,'FX rates'!$A$2:$A$38,'FX rates'!$B$2:$B$38))</f>
        <v>0</v>
      </c>
      <c r="AM1476" s="4"/>
      <c r="AN1476" s="4"/>
      <c r="AO1476" s="4"/>
      <c r="AP1476" s="32">
        <f t="shared" si="326"/>
        <v>0.12735849056603774</v>
      </c>
      <c r="AQ1476" s="32">
        <f t="shared" si="327"/>
        <v>0</v>
      </c>
      <c r="AR1476" s="24">
        <f t="shared" si="332"/>
        <v>171936.6</v>
      </c>
      <c r="AS1476" s="24" t="str">
        <f t="shared" si="333"/>
        <v>0</v>
      </c>
      <c r="AT1476" s="24">
        <f t="shared" si="334"/>
        <v>292004.46000000002</v>
      </c>
      <c r="AU1476" s="24">
        <f t="shared" si="335"/>
        <v>32444.940000000002</v>
      </c>
    </row>
    <row r="1477" spans="1:47" x14ac:dyDescent="0.25">
      <c r="A1477" s="28" t="s">
        <v>14530</v>
      </c>
      <c r="B1477" s="28" t="s">
        <v>3687</v>
      </c>
      <c r="C1477" s="28" t="s">
        <v>3688</v>
      </c>
      <c r="D1477" s="28" t="s">
        <v>3689</v>
      </c>
      <c r="E1477" s="28" t="s">
        <v>3690</v>
      </c>
      <c r="F1477" s="29">
        <v>42744</v>
      </c>
      <c r="G1477" s="29">
        <v>44896</v>
      </c>
      <c r="H1477" s="28" t="s">
        <v>3691</v>
      </c>
      <c r="I1477" s="28" t="s">
        <v>16039</v>
      </c>
      <c r="J1477" s="28" t="s">
        <v>16033</v>
      </c>
      <c r="K1477" s="28" t="s">
        <v>3692</v>
      </c>
      <c r="L1477" s="27">
        <v>154869.00000000003</v>
      </c>
      <c r="M1477" s="27">
        <v>34848</v>
      </c>
      <c r="N1477" s="27">
        <v>0</v>
      </c>
      <c r="O1477" s="27">
        <v>0</v>
      </c>
      <c r="P1477" s="27">
        <f t="shared" si="322"/>
        <v>34848</v>
      </c>
      <c r="Q1477" s="27">
        <v>0</v>
      </c>
      <c r="R1477" s="27">
        <v>0</v>
      </c>
      <c r="S1477" s="27">
        <v>0</v>
      </c>
      <c r="T1477" s="27">
        <f t="shared" si="323"/>
        <v>0</v>
      </c>
      <c r="U1477" s="27">
        <v>0</v>
      </c>
      <c r="V1477" s="27">
        <f t="shared" si="324"/>
        <v>189717.00000000003</v>
      </c>
      <c r="W1477" s="28" t="s">
        <v>3693</v>
      </c>
      <c r="X1477" s="27">
        <v>170355.90000000005</v>
      </c>
      <c r="Y1477" s="27">
        <f t="shared" si="328"/>
        <v>379044.60000000009</v>
      </c>
      <c r="Z1477" s="4" t="str" cm="1">
        <f t="array" ref="Z1477">_xlfn.IFS(YEARFRAC(F1477,G1477)&lt;1,"&lt;1 Year",YEARFRAC(F1477,G1477)&lt;=5,"1-5 Years",YEARFRAC(F1477,G1477)&gt;5,"&gt;5 Years")</f>
        <v>&gt;5 Years</v>
      </c>
      <c r="AA1477" s="24">
        <f>L1477*(_xlfn.XLOOKUP(K1477,'FX rates'!$A$2:$A$38,'FX rates'!$B$2:$B$38))</f>
        <v>154869.00000000003</v>
      </c>
      <c r="AB1477" s="24">
        <f>V1477*(_xlfn.XLOOKUP(K1477,'FX rates'!$A$2:$A$38,'FX rates'!$B$2:$B$38))</f>
        <v>189717.00000000003</v>
      </c>
      <c r="AC1477" s="24">
        <f>X1477*(_xlfn.XLOOKUP(W1477,'FX rates'!$A$2:$A$38,'FX rates'!$B$2:$B$38))</f>
        <v>170355.90000000005</v>
      </c>
      <c r="AD1477" s="24">
        <f>Y1477*(_xlfn.XLOOKUP(W1477,'FX rates'!$A$2:$A$38,'FX rates'!$B$2:$B$38))</f>
        <v>379044.60000000009</v>
      </c>
      <c r="AE1477" s="30">
        <f t="shared" si="329"/>
        <v>0.10000000000000013</v>
      </c>
      <c r="AF1477" s="31">
        <f t="shared" si="330"/>
        <v>15486.900000000023</v>
      </c>
      <c r="AG1477" s="23">
        <f t="shared" si="331"/>
        <v>34848</v>
      </c>
      <c r="AH1477" s="35">
        <f t="shared" si="325"/>
        <v>1</v>
      </c>
      <c r="AI1477" s="23">
        <f>U1477*(_xlfn.XLOOKUP(K1477,'FX rates'!$A$2:$A$38,'FX rates'!$B$2:$B$38))</f>
        <v>0</v>
      </c>
      <c r="AJ1477" s="23">
        <f>Q1477*(_xlfn.XLOOKUP(K1477,'FX rates'!$A$2:$A$38,'FX rates'!$B$2:$B$38))</f>
        <v>0</v>
      </c>
      <c r="AK1477" s="23">
        <f>R1477*(_xlfn.XLOOKUP(K1477,'FX rates'!$A$2:$A$38,'FX rates'!$B$2:$B$38))</f>
        <v>0</v>
      </c>
      <c r="AM1477" s="4"/>
      <c r="AN1477" s="4"/>
      <c r="AO1477" s="4"/>
      <c r="AP1477" s="32">
        <f t="shared" si="326"/>
        <v>0.22501598124866817</v>
      </c>
      <c r="AQ1477" s="32">
        <f t="shared" si="327"/>
        <v>0</v>
      </c>
      <c r="AR1477" s="24">
        <f t="shared" si="332"/>
        <v>208688.70000000004</v>
      </c>
      <c r="AS1477" s="24" t="str">
        <f t="shared" si="333"/>
        <v>0</v>
      </c>
      <c r="AT1477" s="24">
        <f t="shared" si="334"/>
        <v>341140.14000000007</v>
      </c>
      <c r="AU1477" s="24">
        <f t="shared" si="335"/>
        <v>37904.460000000021</v>
      </c>
    </row>
    <row r="1478" spans="1:47" x14ac:dyDescent="0.25">
      <c r="A1478" s="28" t="s">
        <v>14531</v>
      </c>
      <c r="B1478" s="28" t="s">
        <v>3694</v>
      </c>
      <c r="C1478" s="28" t="s">
        <v>3695</v>
      </c>
      <c r="D1478" s="28" t="s">
        <v>3696</v>
      </c>
      <c r="E1478" s="28" t="s">
        <v>3697</v>
      </c>
      <c r="F1478" s="29">
        <v>42695</v>
      </c>
      <c r="G1478" s="29">
        <v>44896</v>
      </c>
      <c r="H1478" s="28" t="s">
        <v>3698</v>
      </c>
      <c r="I1478" s="28" t="s">
        <v>16035</v>
      </c>
      <c r="J1478" s="28" t="s">
        <v>16056</v>
      </c>
      <c r="K1478" s="28" t="s">
        <v>3699</v>
      </c>
      <c r="L1478" s="27">
        <v>258720.00000000006</v>
      </c>
      <c r="M1478" s="27">
        <v>266593.8</v>
      </c>
      <c r="N1478" s="27">
        <v>0</v>
      </c>
      <c r="O1478" s="27">
        <v>0</v>
      </c>
      <c r="P1478" s="27">
        <f t="shared" si="322"/>
        <v>266593.8</v>
      </c>
      <c r="Q1478" s="27">
        <v>0</v>
      </c>
      <c r="R1478" s="27">
        <v>0</v>
      </c>
      <c r="S1478" s="27">
        <v>0</v>
      </c>
      <c r="T1478" s="27">
        <f t="shared" si="323"/>
        <v>0</v>
      </c>
      <c r="U1478" s="27">
        <v>0</v>
      </c>
      <c r="V1478" s="27">
        <f t="shared" si="324"/>
        <v>525313.80000000005</v>
      </c>
      <c r="W1478" s="28" t="s">
        <v>3700</v>
      </c>
      <c r="X1478" s="27">
        <v>266481.60000000009</v>
      </c>
      <c r="Y1478" s="27">
        <f t="shared" si="328"/>
        <v>807554.81400000013</v>
      </c>
      <c r="Z1478" s="4" t="str" cm="1">
        <f t="array" ref="Z1478">_xlfn.IFS(YEARFRAC(F1478,G1478)&lt;1,"&lt;1 Year",YEARFRAC(F1478,G1478)&lt;=5,"1-5 Years",YEARFRAC(F1478,G1478)&gt;5,"&gt;5 Years")</f>
        <v>&gt;5 Years</v>
      </c>
      <c r="AA1478" s="24">
        <f>L1478*(_xlfn.XLOOKUP(K1478,'FX rates'!$A$2:$A$38,'FX rates'!$B$2:$B$38))</f>
        <v>258720.00000000006</v>
      </c>
      <c r="AB1478" s="24">
        <f>V1478*(_xlfn.XLOOKUP(K1478,'FX rates'!$A$2:$A$38,'FX rates'!$B$2:$B$38))</f>
        <v>525313.80000000005</v>
      </c>
      <c r="AC1478" s="24">
        <f>X1478*(_xlfn.XLOOKUP(W1478,'FX rates'!$A$2:$A$38,'FX rates'!$B$2:$B$38))</f>
        <v>266481.60000000009</v>
      </c>
      <c r="AD1478" s="24">
        <f>Y1478*(_xlfn.XLOOKUP(W1478,'FX rates'!$A$2:$A$38,'FX rates'!$B$2:$B$38))</f>
        <v>807554.81400000013</v>
      </c>
      <c r="AE1478" s="30">
        <f t="shared" si="329"/>
        <v>3.0000000000000127E-2</v>
      </c>
      <c r="AF1478" s="31">
        <f t="shared" si="330"/>
        <v>7761.6000000000349</v>
      </c>
      <c r="AG1478" s="23">
        <f t="shared" si="331"/>
        <v>266593.8</v>
      </c>
      <c r="AH1478" s="35">
        <f t="shared" si="325"/>
        <v>1</v>
      </c>
      <c r="AI1478" s="23">
        <f>U1478*(_xlfn.XLOOKUP(K1478,'FX rates'!$A$2:$A$38,'FX rates'!$B$2:$B$38))</f>
        <v>0</v>
      </c>
      <c r="AJ1478" s="23">
        <f>Q1478*(_xlfn.XLOOKUP(K1478,'FX rates'!$A$2:$A$38,'FX rates'!$B$2:$B$38))</f>
        <v>0</v>
      </c>
      <c r="AK1478" s="23">
        <f>R1478*(_xlfn.XLOOKUP(K1478,'FX rates'!$A$2:$A$38,'FX rates'!$B$2:$B$38))</f>
        <v>0</v>
      </c>
      <c r="AM1478" s="4"/>
      <c r="AN1478" s="4"/>
      <c r="AO1478" s="4"/>
      <c r="AP1478" s="32">
        <f t="shared" si="326"/>
        <v>1.0304336734693875</v>
      </c>
      <c r="AQ1478" s="32">
        <f t="shared" si="327"/>
        <v>0</v>
      </c>
      <c r="AR1478" s="24">
        <f t="shared" si="332"/>
        <v>541073.21400000004</v>
      </c>
      <c r="AS1478" s="24" t="str">
        <f t="shared" si="333"/>
        <v>0</v>
      </c>
      <c r="AT1478" s="24">
        <f t="shared" si="334"/>
        <v>726799.33260000008</v>
      </c>
      <c r="AU1478" s="24">
        <f t="shared" si="335"/>
        <v>80755.481400000048</v>
      </c>
    </row>
    <row r="1479" spans="1:47" x14ac:dyDescent="0.25">
      <c r="A1479" s="28" t="s">
        <v>14532</v>
      </c>
      <c r="B1479" s="28" t="s">
        <v>3189</v>
      </c>
      <c r="C1479" s="28" t="s">
        <v>3190</v>
      </c>
      <c r="D1479" s="28" t="s">
        <v>3191</v>
      </c>
      <c r="E1479" s="28" t="s">
        <v>3192</v>
      </c>
      <c r="F1479" s="29">
        <v>42695</v>
      </c>
      <c r="G1479" s="29">
        <v>44896</v>
      </c>
      <c r="H1479" s="28" t="s">
        <v>3193</v>
      </c>
      <c r="I1479" s="28" t="s">
        <v>16048</v>
      </c>
      <c r="J1479" s="28" t="s">
        <v>16048</v>
      </c>
      <c r="K1479" s="28" t="s">
        <v>3194</v>
      </c>
      <c r="L1479" s="27">
        <v>107910.00000000003</v>
      </c>
      <c r="M1479" s="27">
        <v>26677.266</v>
      </c>
      <c r="N1479" s="27">
        <v>9808.18</v>
      </c>
      <c r="O1479" s="27">
        <v>0</v>
      </c>
      <c r="P1479" s="27">
        <f t="shared" si="322"/>
        <v>36485.445999999996</v>
      </c>
      <c r="Q1479" s="27">
        <v>0</v>
      </c>
      <c r="R1479" s="27">
        <v>0</v>
      </c>
      <c r="S1479" s="27">
        <v>0</v>
      </c>
      <c r="T1479" s="27">
        <f t="shared" si="323"/>
        <v>0</v>
      </c>
      <c r="U1479" s="27">
        <v>0</v>
      </c>
      <c r="V1479" s="27">
        <f t="shared" si="324"/>
        <v>144395.44600000003</v>
      </c>
      <c r="W1479" s="28" t="s">
        <v>3195</v>
      </c>
      <c r="X1479" s="27">
        <v>111147.30000000003</v>
      </c>
      <c r="Y1479" s="27">
        <f t="shared" si="328"/>
        <v>249772.18398000009</v>
      </c>
      <c r="Z1479" s="4" t="str" cm="1">
        <f t="array" ref="Z1479">_xlfn.IFS(YEARFRAC(F1479,G1479)&lt;1,"&lt;1 Year",YEARFRAC(F1479,G1479)&lt;=5,"1-5 Years",YEARFRAC(F1479,G1479)&gt;5,"&gt;5 Years")</f>
        <v>&gt;5 Years</v>
      </c>
      <c r="AA1479" s="24">
        <f>L1479*(_xlfn.XLOOKUP(K1479,'FX rates'!$A$2:$A$38,'FX rates'!$B$2:$B$38))</f>
        <v>107910.00000000003</v>
      </c>
      <c r="AB1479" s="24">
        <f>V1479*(_xlfn.XLOOKUP(K1479,'FX rates'!$A$2:$A$38,'FX rates'!$B$2:$B$38))</f>
        <v>144395.44600000003</v>
      </c>
      <c r="AC1479" s="24">
        <f>X1479*(_xlfn.XLOOKUP(W1479,'FX rates'!$A$2:$A$38,'FX rates'!$B$2:$B$38))</f>
        <v>111147.30000000003</v>
      </c>
      <c r="AD1479" s="24">
        <f>Y1479*(_xlfn.XLOOKUP(W1479,'FX rates'!$A$2:$A$38,'FX rates'!$B$2:$B$38))</f>
        <v>249772.18398000009</v>
      </c>
      <c r="AE1479" s="30">
        <f t="shared" si="329"/>
        <v>3.000000000000002E-2</v>
      </c>
      <c r="AF1479" s="31">
        <f t="shared" si="330"/>
        <v>3237.3000000000029</v>
      </c>
      <c r="AG1479" s="23">
        <f t="shared" si="331"/>
        <v>36485.445999999996</v>
      </c>
      <c r="AH1479" s="35">
        <f t="shared" si="325"/>
        <v>1</v>
      </c>
      <c r="AI1479" s="23">
        <f>U1479*(_xlfn.XLOOKUP(K1479,'FX rates'!$A$2:$A$38,'FX rates'!$B$2:$B$38))</f>
        <v>0</v>
      </c>
      <c r="AJ1479" s="23">
        <f>Q1479*(_xlfn.XLOOKUP(K1479,'FX rates'!$A$2:$A$38,'FX rates'!$B$2:$B$38))</f>
        <v>0</v>
      </c>
      <c r="AK1479" s="23">
        <f>R1479*(_xlfn.XLOOKUP(K1479,'FX rates'!$A$2:$A$38,'FX rates'!$B$2:$B$38))</f>
        <v>0</v>
      </c>
      <c r="AM1479" s="4"/>
      <c r="AN1479" s="4"/>
      <c r="AO1479" s="4"/>
      <c r="AP1479" s="32">
        <f t="shared" si="326"/>
        <v>0.24721773700305805</v>
      </c>
      <c r="AQ1479" s="32">
        <f t="shared" si="327"/>
        <v>0</v>
      </c>
      <c r="AR1479" s="24">
        <f t="shared" si="332"/>
        <v>138624.88398000004</v>
      </c>
      <c r="AS1479" s="24" t="str">
        <f t="shared" si="333"/>
        <v>0</v>
      </c>
      <c r="AT1479" s="24">
        <f t="shared" si="334"/>
        <v>224794.96558200009</v>
      </c>
      <c r="AU1479" s="24">
        <f t="shared" si="335"/>
        <v>24977.218397999997</v>
      </c>
    </row>
    <row r="1480" spans="1:47" x14ac:dyDescent="0.25">
      <c r="A1480" s="28" t="s">
        <v>14533</v>
      </c>
      <c r="B1480" s="28" t="s">
        <v>3708</v>
      </c>
      <c r="C1480" s="28" t="s">
        <v>3709</v>
      </c>
      <c r="D1480" s="28" t="s">
        <v>3710</v>
      </c>
      <c r="E1480" s="28" t="s">
        <v>3711</v>
      </c>
      <c r="F1480" s="29">
        <v>42702</v>
      </c>
      <c r="G1480" s="29">
        <v>44896</v>
      </c>
      <c r="H1480" s="28" t="s">
        <v>3712</v>
      </c>
      <c r="I1480" s="28" t="s">
        <v>16033</v>
      </c>
      <c r="J1480" s="28" t="s">
        <v>16035</v>
      </c>
      <c r="K1480" s="28" t="s">
        <v>3713</v>
      </c>
      <c r="L1480" s="27">
        <v>279675</v>
      </c>
      <c r="M1480" s="27">
        <v>593340</v>
      </c>
      <c r="N1480" s="27">
        <v>0</v>
      </c>
      <c r="O1480" s="27">
        <v>0</v>
      </c>
      <c r="P1480" s="27">
        <f t="shared" si="322"/>
        <v>593340</v>
      </c>
      <c r="Q1480" s="27">
        <v>0</v>
      </c>
      <c r="R1480" s="27">
        <v>0</v>
      </c>
      <c r="S1480" s="27">
        <v>0</v>
      </c>
      <c r="T1480" s="27">
        <f t="shared" si="323"/>
        <v>0</v>
      </c>
      <c r="U1480" s="27">
        <v>255000</v>
      </c>
      <c r="V1480" s="27">
        <f t="shared" si="324"/>
        <v>1128015</v>
      </c>
      <c r="W1480" s="28" t="s">
        <v>3714</v>
      </c>
      <c r="X1480" s="27">
        <v>313236.00000000006</v>
      </c>
      <c r="Y1480" s="27">
        <f t="shared" si="328"/>
        <v>1291012.8000000003</v>
      </c>
      <c r="Z1480" s="4" t="str" cm="1">
        <f t="array" ref="Z1480">_xlfn.IFS(YEARFRAC(F1480,G1480)&lt;1,"&lt;1 Year",YEARFRAC(F1480,G1480)&lt;=5,"1-5 Years",YEARFRAC(F1480,G1480)&gt;5,"&gt;5 Years")</f>
        <v>&gt;5 Years</v>
      </c>
      <c r="AA1480" s="24">
        <f>L1480*(_xlfn.XLOOKUP(K1480,'FX rates'!$A$2:$A$38,'FX rates'!$B$2:$B$38))</f>
        <v>279675</v>
      </c>
      <c r="AB1480" s="24">
        <f>V1480*(_xlfn.XLOOKUP(K1480,'FX rates'!$A$2:$A$38,'FX rates'!$B$2:$B$38))</f>
        <v>1128015</v>
      </c>
      <c r="AC1480" s="24">
        <f>X1480*(_xlfn.XLOOKUP(W1480,'FX rates'!$A$2:$A$38,'FX rates'!$B$2:$B$38))</f>
        <v>313236.00000000006</v>
      </c>
      <c r="AD1480" s="24">
        <f>Y1480*(_xlfn.XLOOKUP(W1480,'FX rates'!$A$2:$A$38,'FX rates'!$B$2:$B$38))</f>
        <v>1291012.8000000003</v>
      </c>
      <c r="AE1480" s="30">
        <f t="shared" si="329"/>
        <v>0.1200000000000002</v>
      </c>
      <c r="AF1480" s="31">
        <f t="shared" si="330"/>
        <v>33561.000000000058</v>
      </c>
      <c r="AG1480" s="23">
        <f t="shared" si="331"/>
        <v>848340</v>
      </c>
      <c r="AH1480" s="35">
        <f t="shared" si="325"/>
        <v>1</v>
      </c>
      <c r="AI1480" s="23">
        <f>U1480*(_xlfn.XLOOKUP(K1480,'FX rates'!$A$2:$A$38,'FX rates'!$B$2:$B$38))</f>
        <v>255000</v>
      </c>
      <c r="AJ1480" s="23">
        <f>Q1480*(_xlfn.XLOOKUP(K1480,'FX rates'!$A$2:$A$38,'FX rates'!$B$2:$B$38))</f>
        <v>0</v>
      </c>
      <c r="AK1480" s="23">
        <f>R1480*(_xlfn.XLOOKUP(K1480,'FX rates'!$A$2:$A$38,'FX rates'!$B$2:$B$38))</f>
        <v>0</v>
      </c>
      <c r="AM1480" s="4"/>
      <c r="AN1480" s="4"/>
      <c r="AO1480" s="4"/>
      <c r="AP1480" s="32">
        <f t="shared" si="326"/>
        <v>2.1215339233038346</v>
      </c>
      <c r="AQ1480" s="32">
        <f t="shared" si="327"/>
        <v>0</v>
      </c>
      <c r="AR1480" s="24">
        <f t="shared" si="332"/>
        <v>977776.80000000016</v>
      </c>
      <c r="AS1480" s="24" t="str">
        <f t="shared" si="333"/>
        <v>0</v>
      </c>
      <c r="AT1480" s="24">
        <f t="shared" si="334"/>
        <v>1161911.5200000003</v>
      </c>
      <c r="AU1480" s="24">
        <f t="shared" si="335"/>
        <v>129101.28000000003</v>
      </c>
    </row>
    <row r="1481" spans="1:47" x14ac:dyDescent="0.25">
      <c r="A1481" s="28" t="s">
        <v>14057</v>
      </c>
      <c r="B1481" s="28" t="s">
        <v>375</v>
      </c>
      <c r="C1481" s="28" t="s">
        <v>376</v>
      </c>
      <c r="D1481" s="28" t="s">
        <v>377</v>
      </c>
      <c r="E1481" s="28" t="s">
        <v>378</v>
      </c>
      <c r="F1481" s="29">
        <v>36626</v>
      </c>
      <c r="G1481" s="29">
        <v>44896</v>
      </c>
      <c r="H1481" s="28" t="s">
        <v>379</v>
      </c>
      <c r="I1481" s="28" t="s">
        <v>16034</v>
      </c>
      <c r="J1481" s="28" t="s">
        <v>16040</v>
      </c>
      <c r="K1481" s="28" t="s">
        <v>380</v>
      </c>
      <c r="L1481" s="27">
        <v>203830.00000000006</v>
      </c>
      <c r="M1481" s="27">
        <v>486200</v>
      </c>
      <c r="N1481" s="27">
        <v>0</v>
      </c>
      <c r="O1481" s="27">
        <v>0</v>
      </c>
      <c r="P1481" s="27">
        <f t="shared" si="322"/>
        <v>486200</v>
      </c>
      <c r="Q1481" s="27">
        <v>0</v>
      </c>
      <c r="R1481" s="27">
        <v>0</v>
      </c>
      <c r="S1481" s="27">
        <v>0</v>
      </c>
      <c r="T1481" s="27">
        <f t="shared" si="323"/>
        <v>0</v>
      </c>
      <c r="U1481" s="27">
        <v>0</v>
      </c>
      <c r="V1481" s="27">
        <f t="shared" si="324"/>
        <v>690030</v>
      </c>
      <c r="W1481" s="28" t="s">
        <v>381</v>
      </c>
      <c r="X1481" s="27">
        <v>205868.30000000005</v>
      </c>
      <c r="Y1481" s="27">
        <f t="shared" si="328"/>
        <v>902798.60000000009</v>
      </c>
      <c r="Z1481" s="4" t="str" cm="1">
        <f t="array" ref="Z1481">_xlfn.IFS(YEARFRAC(F1481,G1481)&lt;1,"&lt;1 Year",YEARFRAC(F1481,G1481)&lt;=5,"1-5 Years",YEARFRAC(F1481,G1481)&gt;5,"&gt;5 Years")</f>
        <v>&gt;5 Years</v>
      </c>
      <c r="AA1481" s="24">
        <f>L1481*(_xlfn.XLOOKUP(K1481,'FX rates'!$A$2:$A$38,'FX rates'!$B$2:$B$38))</f>
        <v>203830.00000000006</v>
      </c>
      <c r="AB1481" s="24">
        <f>V1481*(_xlfn.XLOOKUP(K1481,'FX rates'!$A$2:$A$38,'FX rates'!$B$2:$B$38))</f>
        <v>690030</v>
      </c>
      <c r="AC1481" s="24">
        <f>X1481*(_xlfn.XLOOKUP(W1481,'FX rates'!$A$2:$A$38,'FX rates'!$B$2:$B$38))</f>
        <v>205868.30000000005</v>
      </c>
      <c r="AD1481" s="24">
        <f>Y1481*(_xlfn.XLOOKUP(W1481,'FX rates'!$A$2:$A$38,'FX rates'!$B$2:$B$38))</f>
        <v>902798.60000000009</v>
      </c>
      <c r="AE1481" s="30">
        <f t="shared" si="329"/>
        <v>9.9999999999999395E-3</v>
      </c>
      <c r="AF1481" s="31">
        <f t="shared" si="330"/>
        <v>2038.2999999999884</v>
      </c>
      <c r="AG1481" s="23">
        <f t="shared" si="331"/>
        <v>486199.99999999994</v>
      </c>
      <c r="AH1481" s="35">
        <f t="shared" si="325"/>
        <v>1</v>
      </c>
      <c r="AI1481" s="23">
        <f>U1481*(_xlfn.XLOOKUP(K1481,'FX rates'!$A$2:$A$38,'FX rates'!$B$2:$B$38))</f>
        <v>0</v>
      </c>
      <c r="AJ1481" s="23">
        <f>Q1481*(_xlfn.XLOOKUP(K1481,'FX rates'!$A$2:$A$38,'FX rates'!$B$2:$B$38))</f>
        <v>0</v>
      </c>
      <c r="AK1481" s="23">
        <f>R1481*(_xlfn.XLOOKUP(K1481,'FX rates'!$A$2:$A$38,'FX rates'!$B$2:$B$38))</f>
        <v>0</v>
      </c>
      <c r="AM1481" s="4"/>
      <c r="AN1481" s="4"/>
      <c r="AO1481" s="4"/>
      <c r="AP1481" s="32">
        <f t="shared" si="326"/>
        <v>2.3853211009174307</v>
      </c>
      <c r="AQ1481" s="32">
        <f t="shared" si="327"/>
        <v>0</v>
      </c>
      <c r="AR1481" s="24">
        <f t="shared" si="332"/>
        <v>696930.3</v>
      </c>
      <c r="AS1481" s="24" t="str">
        <f t="shared" si="333"/>
        <v>0</v>
      </c>
      <c r="AT1481" s="24">
        <f t="shared" si="334"/>
        <v>812518.74000000011</v>
      </c>
      <c r="AU1481" s="24">
        <f t="shared" si="335"/>
        <v>90279.859999999986</v>
      </c>
    </row>
    <row r="1482" spans="1:47" x14ac:dyDescent="0.25">
      <c r="A1482" s="28" t="s">
        <v>14534</v>
      </c>
      <c r="B1482" s="28" t="s">
        <v>3757</v>
      </c>
      <c r="C1482" s="28" t="s">
        <v>3758</v>
      </c>
      <c r="D1482" s="28" t="s">
        <v>3759</v>
      </c>
      <c r="E1482" s="28" t="s">
        <v>3760</v>
      </c>
      <c r="F1482" s="29">
        <v>42716</v>
      </c>
      <c r="G1482" s="29">
        <v>44896</v>
      </c>
      <c r="H1482" s="28" t="s">
        <v>3761</v>
      </c>
      <c r="I1482" s="28" t="s">
        <v>16050</v>
      </c>
      <c r="J1482" s="28" t="s">
        <v>16051</v>
      </c>
      <c r="K1482" s="28" t="s">
        <v>3762</v>
      </c>
      <c r="L1482" s="27">
        <v>102960.00000000001</v>
      </c>
      <c r="M1482" s="27">
        <v>26901.600000000002</v>
      </c>
      <c r="N1482" s="27">
        <v>10858.500000000002</v>
      </c>
      <c r="O1482" s="27">
        <v>0</v>
      </c>
      <c r="P1482" s="27">
        <f t="shared" si="322"/>
        <v>37760.100000000006</v>
      </c>
      <c r="Q1482" s="27">
        <v>0</v>
      </c>
      <c r="R1482" s="27">
        <v>0</v>
      </c>
      <c r="S1482" s="27">
        <v>0</v>
      </c>
      <c r="T1482" s="27">
        <f t="shared" si="323"/>
        <v>0</v>
      </c>
      <c r="U1482" s="27">
        <v>0</v>
      </c>
      <c r="V1482" s="27">
        <f t="shared" si="324"/>
        <v>140720.10000000003</v>
      </c>
      <c r="W1482" s="28" t="s">
        <v>3763</v>
      </c>
      <c r="X1482" s="27">
        <v>118404.00000000001</v>
      </c>
      <c r="Y1482" s="27">
        <f t="shared" si="328"/>
        <v>267744.84000000003</v>
      </c>
      <c r="Z1482" s="4" t="str" cm="1">
        <f t="array" ref="Z1482">_xlfn.IFS(YEARFRAC(F1482,G1482)&lt;1,"&lt;1 Year",YEARFRAC(F1482,G1482)&lt;=5,"1-5 Years",YEARFRAC(F1482,G1482)&gt;5,"&gt;5 Years")</f>
        <v>&gt;5 Years</v>
      </c>
      <c r="AA1482" s="24">
        <f>L1482*(_xlfn.XLOOKUP(K1482,'FX rates'!$A$2:$A$38,'FX rates'!$B$2:$B$38))</f>
        <v>102960.00000000001</v>
      </c>
      <c r="AB1482" s="24">
        <f>V1482*(_xlfn.XLOOKUP(K1482,'FX rates'!$A$2:$A$38,'FX rates'!$B$2:$B$38))</f>
        <v>140720.10000000003</v>
      </c>
      <c r="AC1482" s="24">
        <f>X1482*(_xlfn.XLOOKUP(W1482,'FX rates'!$A$2:$A$38,'FX rates'!$B$2:$B$38))</f>
        <v>118404.00000000001</v>
      </c>
      <c r="AD1482" s="24">
        <f>Y1482*(_xlfn.XLOOKUP(W1482,'FX rates'!$A$2:$A$38,'FX rates'!$B$2:$B$38))</f>
        <v>267744.84000000003</v>
      </c>
      <c r="AE1482" s="30">
        <f t="shared" si="329"/>
        <v>0.14999999999999997</v>
      </c>
      <c r="AF1482" s="31">
        <f t="shared" si="330"/>
        <v>15444</v>
      </c>
      <c r="AG1482" s="23">
        <f t="shared" si="331"/>
        <v>37760.10000000002</v>
      </c>
      <c r="AH1482" s="35">
        <f t="shared" si="325"/>
        <v>1</v>
      </c>
      <c r="AI1482" s="23">
        <f>U1482*(_xlfn.XLOOKUP(K1482,'FX rates'!$A$2:$A$38,'FX rates'!$B$2:$B$38))</f>
        <v>0</v>
      </c>
      <c r="AJ1482" s="23">
        <f>Q1482*(_xlfn.XLOOKUP(K1482,'FX rates'!$A$2:$A$38,'FX rates'!$B$2:$B$38))</f>
        <v>0</v>
      </c>
      <c r="AK1482" s="23">
        <f>R1482*(_xlfn.XLOOKUP(K1482,'FX rates'!$A$2:$A$38,'FX rates'!$B$2:$B$38))</f>
        <v>0</v>
      </c>
      <c r="AM1482" s="4"/>
      <c r="AN1482" s="4"/>
      <c r="AO1482" s="4"/>
      <c r="AP1482" s="32">
        <f t="shared" si="326"/>
        <v>0.26128205128205129</v>
      </c>
      <c r="AQ1482" s="32">
        <f t="shared" si="327"/>
        <v>0</v>
      </c>
      <c r="AR1482" s="24">
        <f t="shared" si="332"/>
        <v>149340.84000000003</v>
      </c>
      <c r="AS1482" s="24" t="str">
        <f t="shared" si="333"/>
        <v>0</v>
      </c>
      <c r="AT1482" s="24">
        <f t="shared" si="334"/>
        <v>240970.35600000003</v>
      </c>
      <c r="AU1482" s="24">
        <f t="shared" si="335"/>
        <v>26774.483999999997</v>
      </c>
    </row>
    <row r="1483" spans="1:47" x14ac:dyDescent="0.25">
      <c r="A1483" s="28" t="s">
        <v>14535</v>
      </c>
      <c r="B1483" s="28" t="s">
        <v>3722</v>
      </c>
      <c r="C1483" s="28" t="s">
        <v>3723</v>
      </c>
      <c r="D1483" s="28" t="s">
        <v>3724</v>
      </c>
      <c r="E1483" s="28" t="s">
        <v>3725</v>
      </c>
      <c r="F1483" s="29">
        <v>42723</v>
      </c>
      <c r="G1483" s="29">
        <v>44896</v>
      </c>
      <c r="H1483" s="28" t="s">
        <v>3726</v>
      </c>
      <c r="I1483" s="28" t="s">
        <v>16041</v>
      </c>
      <c r="J1483" s="28" t="s">
        <v>16055</v>
      </c>
      <c r="K1483" s="28" t="s">
        <v>3727</v>
      </c>
      <c r="L1483" s="27">
        <v>110264.00000000003</v>
      </c>
      <c r="M1483" s="27">
        <v>27433.538</v>
      </c>
      <c r="N1483" s="27">
        <v>10897.12</v>
      </c>
      <c r="O1483" s="27">
        <v>0</v>
      </c>
      <c r="P1483" s="27">
        <f t="shared" si="322"/>
        <v>38330.658000000003</v>
      </c>
      <c r="Q1483" s="27">
        <v>0</v>
      </c>
      <c r="R1483" s="27">
        <v>0</v>
      </c>
      <c r="S1483" s="27">
        <v>0</v>
      </c>
      <c r="T1483" s="27">
        <f t="shared" si="323"/>
        <v>0</v>
      </c>
      <c r="U1483" s="27">
        <v>0</v>
      </c>
      <c r="V1483" s="27">
        <f t="shared" si="324"/>
        <v>148594.65800000002</v>
      </c>
      <c r="W1483" s="28" t="s">
        <v>3728</v>
      </c>
      <c r="X1483" s="27">
        <v>124598.32000000002</v>
      </c>
      <c r="Y1483" s="27">
        <f t="shared" si="328"/>
        <v>280196.53794000007</v>
      </c>
      <c r="Z1483" s="4" t="str" cm="1">
        <f t="array" ref="Z1483">_xlfn.IFS(YEARFRAC(F1483,G1483)&lt;1,"&lt;1 Year",YEARFRAC(F1483,G1483)&lt;=5,"1-5 Years",YEARFRAC(F1483,G1483)&gt;5,"&gt;5 Years")</f>
        <v>&gt;5 Years</v>
      </c>
      <c r="AA1483" s="24">
        <f>L1483*(_xlfn.XLOOKUP(K1483,'FX rates'!$A$2:$A$38,'FX rates'!$B$2:$B$38))</f>
        <v>110264.00000000003</v>
      </c>
      <c r="AB1483" s="24">
        <f>V1483*(_xlfn.XLOOKUP(K1483,'FX rates'!$A$2:$A$38,'FX rates'!$B$2:$B$38))</f>
        <v>148594.65800000002</v>
      </c>
      <c r="AC1483" s="24">
        <f>X1483*(_xlfn.XLOOKUP(W1483,'FX rates'!$A$2:$A$38,'FX rates'!$B$2:$B$38))</f>
        <v>124598.32000000002</v>
      </c>
      <c r="AD1483" s="24">
        <f>Y1483*(_xlfn.XLOOKUP(W1483,'FX rates'!$A$2:$A$38,'FX rates'!$B$2:$B$38))</f>
        <v>280196.53794000007</v>
      </c>
      <c r="AE1483" s="30">
        <f t="shared" si="329"/>
        <v>0.12999999999999989</v>
      </c>
      <c r="AF1483" s="31">
        <f t="shared" si="330"/>
        <v>14334.319999999992</v>
      </c>
      <c r="AG1483" s="23">
        <f t="shared" si="331"/>
        <v>38330.657999999996</v>
      </c>
      <c r="AH1483" s="35">
        <f t="shared" si="325"/>
        <v>1</v>
      </c>
      <c r="AI1483" s="23">
        <f>U1483*(_xlfn.XLOOKUP(K1483,'FX rates'!$A$2:$A$38,'FX rates'!$B$2:$B$38))</f>
        <v>0</v>
      </c>
      <c r="AJ1483" s="23">
        <f>Q1483*(_xlfn.XLOOKUP(K1483,'FX rates'!$A$2:$A$38,'FX rates'!$B$2:$B$38))</f>
        <v>0</v>
      </c>
      <c r="AK1483" s="23">
        <f>R1483*(_xlfn.XLOOKUP(K1483,'FX rates'!$A$2:$A$38,'FX rates'!$B$2:$B$38))</f>
        <v>0</v>
      </c>
      <c r="AM1483" s="4"/>
      <c r="AN1483" s="4"/>
      <c r="AO1483" s="4"/>
      <c r="AP1483" s="32">
        <f t="shared" si="326"/>
        <v>0.24879868316041495</v>
      </c>
      <c r="AQ1483" s="32">
        <f t="shared" si="327"/>
        <v>0</v>
      </c>
      <c r="AR1483" s="24">
        <f t="shared" si="332"/>
        <v>155598.21794000003</v>
      </c>
      <c r="AS1483" s="24" t="str">
        <f t="shared" si="333"/>
        <v>0</v>
      </c>
      <c r="AT1483" s="24">
        <f t="shared" si="334"/>
        <v>252176.88414600005</v>
      </c>
      <c r="AU1483" s="24">
        <f t="shared" si="335"/>
        <v>28019.653794000013</v>
      </c>
    </row>
    <row r="1484" spans="1:47" x14ac:dyDescent="0.25">
      <c r="A1484" s="28" t="s">
        <v>14536</v>
      </c>
      <c r="B1484" s="28" t="s">
        <v>3729</v>
      </c>
      <c r="C1484" s="28" t="s">
        <v>3730</v>
      </c>
      <c r="D1484" s="28" t="s">
        <v>3731</v>
      </c>
      <c r="E1484" s="28" t="s">
        <v>3732</v>
      </c>
      <c r="F1484" s="29">
        <v>42758</v>
      </c>
      <c r="G1484" s="29">
        <v>44896</v>
      </c>
      <c r="H1484" s="28" t="s">
        <v>3733</v>
      </c>
      <c r="I1484" s="28" t="s">
        <v>16035</v>
      </c>
      <c r="J1484" s="28" t="s">
        <v>16042</v>
      </c>
      <c r="K1484" s="28" t="s">
        <v>3734</v>
      </c>
      <c r="L1484" s="27">
        <v>257785.00000000006</v>
      </c>
      <c r="M1484" s="27">
        <v>778305.00000000012</v>
      </c>
      <c r="N1484" s="27">
        <v>0</v>
      </c>
      <c r="O1484" s="27">
        <v>0</v>
      </c>
      <c r="P1484" s="27">
        <f t="shared" si="322"/>
        <v>778305.00000000012</v>
      </c>
      <c r="Q1484" s="27">
        <v>0</v>
      </c>
      <c r="R1484" s="27">
        <v>0</v>
      </c>
      <c r="S1484" s="27">
        <v>0</v>
      </c>
      <c r="T1484" s="27">
        <f t="shared" si="323"/>
        <v>0</v>
      </c>
      <c r="U1484" s="27">
        <v>208000</v>
      </c>
      <c r="V1484" s="27">
        <f t="shared" si="324"/>
        <v>1244090.0000000002</v>
      </c>
      <c r="W1484" s="28" t="s">
        <v>3735</v>
      </c>
      <c r="X1484" s="27">
        <v>278407.8000000001</v>
      </c>
      <c r="Y1484" s="27">
        <f t="shared" si="328"/>
        <v>1397385.0000000005</v>
      </c>
      <c r="Z1484" s="4" t="str" cm="1">
        <f t="array" ref="Z1484">_xlfn.IFS(YEARFRAC(F1484,G1484)&lt;1,"&lt;1 Year",YEARFRAC(F1484,G1484)&lt;=5,"1-5 Years",YEARFRAC(F1484,G1484)&gt;5,"&gt;5 Years")</f>
        <v>&gt;5 Years</v>
      </c>
      <c r="AA1484" s="24">
        <f>L1484*(_xlfn.XLOOKUP(K1484,'FX rates'!$A$2:$A$38,'FX rates'!$B$2:$B$38))</f>
        <v>257785.00000000006</v>
      </c>
      <c r="AB1484" s="24">
        <f>V1484*(_xlfn.XLOOKUP(K1484,'FX rates'!$A$2:$A$38,'FX rates'!$B$2:$B$38))</f>
        <v>1244090.0000000002</v>
      </c>
      <c r="AC1484" s="24">
        <f>X1484*(_xlfn.XLOOKUP(W1484,'FX rates'!$A$2:$A$38,'FX rates'!$B$2:$B$38))</f>
        <v>278407.8000000001</v>
      </c>
      <c r="AD1484" s="24">
        <f>Y1484*(_xlfn.XLOOKUP(W1484,'FX rates'!$A$2:$A$38,'FX rates'!$B$2:$B$38))</f>
        <v>1397385.0000000005</v>
      </c>
      <c r="AE1484" s="30">
        <f t="shared" si="329"/>
        <v>8.0000000000000168E-2</v>
      </c>
      <c r="AF1484" s="31">
        <f t="shared" si="330"/>
        <v>20622.800000000047</v>
      </c>
      <c r="AG1484" s="23">
        <f t="shared" si="331"/>
        <v>986305.00000000023</v>
      </c>
      <c r="AH1484" s="35">
        <f t="shared" si="325"/>
        <v>1</v>
      </c>
      <c r="AI1484" s="23">
        <f>U1484*(_xlfn.XLOOKUP(K1484,'FX rates'!$A$2:$A$38,'FX rates'!$B$2:$B$38))</f>
        <v>208000</v>
      </c>
      <c r="AJ1484" s="23">
        <f>Q1484*(_xlfn.XLOOKUP(K1484,'FX rates'!$A$2:$A$38,'FX rates'!$B$2:$B$38))</f>
        <v>0</v>
      </c>
      <c r="AK1484" s="23">
        <f>R1484*(_xlfn.XLOOKUP(K1484,'FX rates'!$A$2:$A$38,'FX rates'!$B$2:$B$38))</f>
        <v>0</v>
      </c>
      <c r="AM1484" s="4"/>
      <c r="AN1484" s="4"/>
      <c r="AO1484" s="4"/>
      <c r="AP1484" s="32">
        <f t="shared" si="326"/>
        <v>3.0192020482184763</v>
      </c>
      <c r="AQ1484" s="32">
        <f t="shared" si="327"/>
        <v>0</v>
      </c>
      <c r="AR1484" s="24">
        <f t="shared" si="332"/>
        <v>1118977.2000000004</v>
      </c>
      <c r="AS1484" s="24" t="str">
        <f t="shared" si="333"/>
        <v>0</v>
      </c>
      <c r="AT1484" s="24">
        <f t="shared" si="334"/>
        <v>1257646.5000000005</v>
      </c>
      <c r="AU1484" s="24">
        <f t="shared" si="335"/>
        <v>139738.5</v>
      </c>
    </row>
    <row r="1485" spans="1:47" x14ac:dyDescent="0.25">
      <c r="A1485" s="28" t="s">
        <v>14537</v>
      </c>
      <c r="B1485" s="28" t="s">
        <v>4535</v>
      </c>
      <c r="C1485" s="28" t="s">
        <v>4536</v>
      </c>
      <c r="D1485" s="28" t="s">
        <v>4537</v>
      </c>
      <c r="E1485" s="28" t="s">
        <v>4538</v>
      </c>
      <c r="F1485" s="29">
        <v>42738</v>
      </c>
      <c r="G1485" s="29">
        <v>44896</v>
      </c>
      <c r="H1485" s="28" t="s">
        <v>4539</v>
      </c>
      <c r="I1485" s="28" t="s">
        <v>16033</v>
      </c>
      <c r="J1485" s="28" t="s">
        <v>16046</v>
      </c>
      <c r="K1485" s="28" t="s">
        <v>4540</v>
      </c>
      <c r="L1485" s="27">
        <v>106029.00000000003</v>
      </c>
      <c r="M1485" s="27">
        <v>20992.928000000004</v>
      </c>
      <c r="N1485" s="27">
        <v>8764.2799999999988</v>
      </c>
      <c r="O1485" s="27">
        <v>0</v>
      </c>
      <c r="P1485" s="27">
        <f t="shared" si="322"/>
        <v>29757.208000000002</v>
      </c>
      <c r="Q1485" s="27">
        <v>0</v>
      </c>
      <c r="R1485" s="27">
        <v>0</v>
      </c>
      <c r="S1485" s="27">
        <v>0</v>
      </c>
      <c r="T1485" s="27">
        <f t="shared" si="323"/>
        <v>0</v>
      </c>
      <c r="U1485" s="27">
        <v>0</v>
      </c>
      <c r="V1485" s="27">
        <f t="shared" si="324"/>
        <v>135786.20800000004</v>
      </c>
      <c r="W1485" s="28" t="s">
        <v>4541</v>
      </c>
      <c r="X1485" s="27">
        <v>121933.35000000002</v>
      </c>
      <c r="Y1485" s="27">
        <f t="shared" si="328"/>
        <v>268008.56720000005</v>
      </c>
      <c r="Z1485" s="4" t="str" cm="1">
        <f t="array" ref="Z1485">_xlfn.IFS(YEARFRAC(F1485,G1485)&lt;1,"&lt;1 Year",YEARFRAC(F1485,G1485)&lt;=5,"1-5 Years",YEARFRAC(F1485,G1485)&gt;5,"&gt;5 Years")</f>
        <v>&gt;5 Years</v>
      </c>
      <c r="AA1485" s="24">
        <f>L1485*(_xlfn.XLOOKUP(K1485,'FX rates'!$A$2:$A$38,'FX rates'!$B$2:$B$38))</f>
        <v>106029.00000000003</v>
      </c>
      <c r="AB1485" s="24">
        <f>V1485*(_xlfn.XLOOKUP(K1485,'FX rates'!$A$2:$A$38,'FX rates'!$B$2:$B$38))</f>
        <v>135786.20800000004</v>
      </c>
      <c r="AC1485" s="24">
        <f>X1485*(_xlfn.XLOOKUP(W1485,'FX rates'!$A$2:$A$38,'FX rates'!$B$2:$B$38))</f>
        <v>121933.35000000002</v>
      </c>
      <c r="AD1485" s="24">
        <f>Y1485*(_xlfn.XLOOKUP(W1485,'FX rates'!$A$2:$A$38,'FX rates'!$B$2:$B$38))</f>
        <v>268008.56720000005</v>
      </c>
      <c r="AE1485" s="30">
        <f t="shared" si="329"/>
        <v>0.14999999999999988</v>
      </c>
      <c r="AF1485" s="31">
        <f t="shared" si="330"/>
        <v>15904.349999999991</v>
      </c>
      <c r="AG1485" s="23">
        <f t="shared" si="331"/>
        <v>29757.208000000013</v>
      </c>
      <c r="AH1485" s="35">
        <f t="shared" si="325"/>
        <v>1</v>
      </c>
      <c r="AI1485" s="23">
        <f>U1485*(_xlfn.XLOOKUP(K1485,'FX rates'!$A$2:$A$38,'FX rates'!$B$2:$B$38))</f>
        <v>0</v>
      </c>
      <c r="AJ1485" s="23">
        <f>Q1485*(_xlfn.XLOOKUP(K1485,'FX rates'!$A$2:$A$38,'FX rates'!$B$2:$B$38))</f>
        <v>0</v>
      </c>
      <c r="AK1485" s="23">
        <f>R1485*(_xlfn.XLOOKUP(K1485,'FX rates'!$A$2:$A$38,'FX rates'!$B$2:$B$38))</f>
        <v>0</v>
      </c>
      <c r="AM1485" s="4"/>
      <c r="AN1485" s="4"/>
      <c r="AO1485" s="4"/>
      <c r="AP1485" s="32">
        <f t="shared" si="326"/>
        <v>0.19799232285506793</v>
      </c>
      <c r="AQ1485" s="32">
        <f t="shared" si="327"/>
        <v>0</v>
      </c>
      <c r="AR1485" s="24">
        <f t="shared" si="332"/>
        <v>146075.21720000001</v>
      </c>
      <c r="AS1485" s="24" t="str">
        <f t="shared" si="333"/>
        <v>0</v>
      </c>
      <c r="AT1485" s="24">
        <f t="shared" si="334"/>
        <v>241207.71048000004</v>
      </c>
      <c r="AU1485" s="24">
        <f t="shared" si="335"/>
        <v>26800.856720000011</v>
      </c>
    </row>
    <row r="1486" spans="1:47" x14ac:dyDescent="0.25">
      <c r="A1486" s="28" t="s">
        <v>14538</v>
      </c>
      <c r="B1486" s="28" t="s">
        <v>8668</v>
      </c>
      <c r="C1486" s="28" t="s">
        <v>8669</v>
      </c>
      <c r="D1486" s="28" t="s">
        <v>8670</v>
      </c>
      <c r="E1486" s="28" t="s">
        <v>8671</v>
      </c>
      <c r="F1486" s="29">
        <v>42772</v>
      </c>
      <c r="G1486" s="29">
        <v>44896</v>
      </c>
      <c r="H1486" s="28" t="s">
        <v>8672</v>
      </c>
      <c r="I1486" s="28" t="s">
        <v>16050</v>
      </c>
      <c r="J1486" s="28" t="s">
        <v>16047</v>
      </c>
      <c r="K1486" s="28" t="s">
        <v>8673</v>
      </c>
      <c r="L1486" s="27">
        <v>109648.00000000003</v>
      </c>
      <c r="M1486" s="27">
        <v>20240</v>
      </c>
      <c r="N1486" s="27">
        <v>0</v>
      </c>
      <c r="O1486" s="27">
        <v>0</v>
      </c>
      <c r="P1486" s="27">
        <f t="shared" si="322"/>
        <v>20240</v>
      </c>
      <c r="Q1486" s="27">
        <v>0</v>
      </c>
      <c r="R1486" s="27">
        <v>0</v>
      </c>
      <c r="S1486" s="27">
        <v>0</v>
      </c>
      <c r="T1486" s="27">
        <f t="shared" si="323"/>
        <v>0</v>
      </c>
      <c r="U1486" s="27">
        <v>0</v>
      </c>
      <c r="V1486" s="27">
        <f t="shared" si="324"/>
        <v>129888.00000000003</v>
      </c>
      <c r="W1486" s="28" t="s">
        <v>8674</v>
      </c>
      <c r="X1486" s="27">
        <v>117323.36000000004</v>
      </c>
      <c r="Y1486" s="27">
        <f t="shared" si="328"/>
        <v>256303.52000000008</v>
      </c>
      <c r="Z1486" s="4" t="str" cm="1">
        <f t="array" ref="Z1486">_xlfn.IFS(YEARFRAC(F1486,G1486)&lt;1,"&lt;1 Year",YEARFRAC(F1486,G1486)&lt;=5,"1-5 Years",YEARFRAC(F1486,G1486)&gt;5,"&gt;5 Years")</f>
        <v>&gt;5 Years</v>
      </c>
      <c r="AA1486" s="24">
        <f>L1486*(_xlfn.XLOOKUP(K1486,'FX rates'!$A$2:$A$38,'FX rates'!$B$2:$B$38))</f>
        <v>145903.11120829391</v>
      </c>
      <c r="AB1486" s="24">
        <f>V1486*(_xlfn.XLOOKUP(K1486,'FX rates'!$A$2:$A$38,'FX rates'!$B$2:$B$38))</f>
        <v>172835.46720982488</v>
      </c>
      <c r="AC1486" s="24">
        <f>X1486*(_xlfn.XLOOKUP(W1486,'FX rates'!$A$2:$A$38,'FX rates'!$B$2:$B$38))</f>
        <v>156116.32899287451</v>
      </c>
      <c r="AD1486" s="24">
        <f>Y1486*(_xlfn.XLOOKUP(W1486,'FX rates'!$A$2:$A$38,'FX rates'!$B$2:$B$38))</f>
        <v>341050.27890738717</v>
      </c>
      <c r="AE1486" s="30">
        <f t="shared" si="329"/>
        <v>7.0000000000000187E-2</v>
      </c>
      <c r="AF1486" s="31">
        <f t="shared" si="330"/>
        <v>7675.3600000000151</v>
      </c>
      <c r="AG1486" s="23">
        <f t="shared" si="331"/>
        <v>26932.356001530978</v>
      </c>
      <c r="AH1486" s="35">
        <f t="shared" si="325"/>
        <v>1.3306500000756409</v>
      </c>
      <c r="AI1486" s="23">
        <f>U1486*(_xlfn.XLOOKUP(K1486,'FX rates'!$A$2:$A$38,'FX rates'!$B$2:$B$38))</f>
        <v>0</v>
      </c>
      <c r="AJ1486" s="23">
        <f>Q1486*(_xlfn.XLOOKUP(K1486,'FX rates'!$A$2:$A$38,'FX rates'!$B$2:$B$38))</f>
        <v>0</v>
      </c>
      <c r="AK1486" s="23">
        <f>R1486*(_xlfn.XLOOKUP(K1486,'FX rates'!$A$2:$A$38,'FX rates'!$B$2:$B$38))</f>
        <v>0</v>
      </c>
      <c r="AM1486" s="4"/>
      <c r="AN1486" s="4"/>
      <c r="AO1486" s="4"/>
      <c r="AP1486" s="32">
        <f t="shared" si="326"/>
        <v>0.1845906902086677</v>
      </c>
      <c r="AQ1486" s="32">
        <f t="shared" si="327"/>
        <v>0</v>
      </c>
      <c r="AR1486" s="24">
        <f t="shared" si="332"/>
        <v>138980.16000000003</v>
      </c>
      <c r="AS1486" s="24" t="str">
        <f t="shared" si="333"/>
        <v>0</v>
      </c>
      <c r="AT1486" s="24">
        <f t="shared" si="334"/>
        <v>306945.25101664849</v>
      </c>
      <c r="AU1486" s="24">
        <f t="shared" si="335"/>
        <v>34105.027890738682</v>
      </c>
    </row>
    <row r="1487" spans="1:47" x14ac:dyDescent="0.25">
      <c r="A1487" s="28" t="s">
        <v>14539</v>
      </c>
      <c r="B1487" s="28" t="s">
        <v>3750</v>
      </c>
      <c r="C1487" s="28" t="s">
        <v>3751</v>
      </c>
      <c r="D1487" s="28" t="s">
        <v>3752</v>
      </c>
      <c r="E1487" s="28" t="s">
        <v>3753</v>
      </c>
      <c r="F1487" s="29">
        <v>42758</v>
      </c>
      <c r="G1487" s="29">
        <v>44896</v>
      </c>
      <c r="H1487" s="28" t="s">
        <v>3754</v>
      </c>
      <c r="I1487" s="28" t="s">
        <v>16039</v>
      </c>
      <c r="J1487" s="28" t="s">
        <v>16052</v>
      </c>
      <c r="K1487" s="28" t="s">
        <v>3755</v>
      </c>
      <c r="L1487" s="27">
        <v>277750</v>
      </c>
      <c r="M1487" s="27">
        <v>709500.00000000012</v>
      </c>
      <c r="N1487" s="27">
        <v>0</v>
      </c>
      <c r="O1487" s="27">
        <v>0</v>
      </c>
      <c r="P1487" s="27">
        <f t="shared" si="322"/>
        <v>709500.00000000012</v>
      </c>
      <c r="Q1487" s="27">
        <v>0</v>
      </c>
      <c r="R1487" s="27">
        <v>0</v>
      </c>
      <c r="S1487" s="27">
        <v>0</v>
      </c>
      <c r="T1487" s="27">
        <f t="shared" si="323"/>
        <v>0</v>
      </c>
      <c r="U1487" s="27">
        <v>220000.00000000003</v>
      </c>
      <c r="V1487" s="27">
        <f t="shared" si="324"/>
        <v>1207250.0000000002</v>
      </c>
      <c r="W1487" s="28" t="s">
        <v>3756</v>
      </c>
      <c r="X1487" s="27">
        <v>308302.5</v>
      </c>
      <c r="Y1487" s="27">
        <f t="shared" si="328"/>
        <v>1404150.0000000002</v>
      </c>
      <c r="Z1487" s="4" t="str" cm="1">
        <f t="array" ref="Z1487">_xlfn.IFS(YEARFRAC(F1487,G1487)&lt;1,"&lt;1 Year",YEARFRAC(F1487,G1487)&lt;=5,"1-5 Years",YEARFRAC(F1487,G1487)&gt;5,"&gt;5 Years")</f>
        <v>&gt;5 Years</v>
      </c>
      <c r="AA1487" s="24">
        <f>L1487*(_xlfn.XLOOKUP(K1487,'FX rates'!$A$2:$A$38,'FX rates'!$B$2:$B$38))</f>
        <v>277750</v>
      </c>
      <c r="AB1487" s="24">
        <f>V1487*(_xlfn.XLOOKUP(K1487,'FX rates'!$A$2:$A$38,'FX rates'!$B$2:$B$38))</f>
        <v>1207250.0000000002</v>
      </c>
      <c r="AC1487" s="24">
        <f>X1487*(_xlfn.XLOOKUP(W1487,'FX rates'!$A$2:$A$38,'FX rates'!$B$2:$B$38))</f>
        <v>308302.5</v>
      </c>
      <c r="AD1487" s="24">
        <f>Y1487*(_xlfn.XLOOKUP(W1487,'FX rates'!$A$2:$A$38,'FX rates'!$B$2:$B$38))</f>
        <v>1404150.0000000002</v>
      </c>
      <c r="AE1487" s="30">
        <f t="shared" si="329"/>
        <v>0.11</v>
      </c>
      <c r="AF1487" s="31">
        <f t="shared" si="330"/>
        <v>30552.5</v>
      </c>
      <c r="AG1487" s="23">
        <f t="shared" si="331"/>
        <v>929500.00000000023</v>
      </c>
      <c r="AH1487" s="35">
        <f t="shared" si="325"/>
        <v>1</v>
      </c>
      <c r="AI1487" s="23">
        <f>U1487*(_xlfn.XLOOKUP(K1487,'FX rates'!$A$2:$A$38,'FX rates'!$B$2:$B$38))</f>
        <v>220000.00000000003</v>
      </c>
      <c r="AJ1487" s="23">
        <f>Q1487*(_xlfn.XLOOKUP(K1487,'FX rates'!$A$2:$A$38,'FX rates'!$B$2:$B$38))</f>
        <v>0</v>
      </c>
      <c r="AK1487" s="23">
        <f>R1487*(_xlfn.XLOOKUP(K1487,'FX rates'!$A$2:$A$38,'FX rates'!$B$2:$B$38))</f>
        <v>0</v>
      </c>
      <c r="AM1487" s="4"/>
      <c r="AN1487" s="4"/>
      <c r="AO1487" s="4"/>
      <c r="AP1487" s="32">
        <f t="shared" si="326"/>
        <v>2.5544554455445549</v>
      </c>
      <c r="AQ1487" s="32">
        <f t="shared" si="327"/>
        <v>0</v>
      </c>
      <c r="AR1487" s="24">
        <f t="shared" si="332"/>
        <v>1095847.5000000002</v>
      </c>
      <c r="AS1487" s="24" t="str">
        <f t="shared" si="333"/>
        <v>0</v>
      </c>
      <c r="AT1487" s="24">
        <f t="shared" si="334"/>
        <v>1263735.0000000002</v>
      </c>
      <c r="AU1487" s="24">
        <f t="shared" si="335"/>
        <v>140415</v>
      </c>
    </row>
    <row r="1488" spans="1:47" x14ac:dyDescent="0.25">
      <c r="A1488" s="28" t="s">
        <v>14540</v>
      </c>
      <c r="B1488" s="28" t="s">
        <v>4276</v>
      </c>
      <c r="C1488" s="28" t="s">
        <v>4277</v>
      </c>
      <c r="D1488" s="28" t="s">
        <v>4278</v>
      </c>
      <c r="E1488" s="28" t="s">
        <v>4279</v>
      </c>
      <c r="F1488" s="29">
        <v>42800</v>
      </c>
      <c r="G1488" s="29">
        <v>44896</v>
      </c>
      <c r="H1488" s="28" t="s">
        <v>4280</v>
      </c>
      <c r="I1488" s="28" t="s">
        <v>16043</v>
      </c>
      <c r="J1488" s="28" t="s">
        <v>16043</v>
      </c>
      <c r="K1488" s="28" t="s">
        <v>4281</v>
      </c>
      <c r="L1488" s="27">
        <v>103576.00000000001</v>
      </c>
      <c r="M1488" s="27">
        <v>24310.000000000004</v>
      </c>
      <c r="N1488" s="27">
        <v>0</v>
      </c>
      <c r="O1488" s="27">
        <v>0</v>
      </c>
      <c r="P1488" s="27">
        <f t="shared" si="322"/>
        <v>24310.000000000004</v>
      </c>
      <c r="Q1488" s="27">
        <v>0</v>
      </c>
      <c r="R1488" s="27">
        <v>0</v>
      </c>
      <c r="S1488" s="27">
        <v>0</v>
      </c>
      <c r="T1488" s="27">
        <f t="shared" si="323"/>
        <v>0</v>
      </c>
      <c r="U1488" s="27">
        <v>0</v>
      </c>
      <c r="V1488" s="27">
        <f t="shared" si="324"/>
        <v>127886.00000000001</v>
      </c>
      <c r="W1488" s="28" t="s">
        <v>4282</v>
      </c>
      <c r="X1488" s="27">
        <v>112897.84000000003</v>
      </c>
      <c r="Y1488" s="27">
        <f t="shared" si="328"/>
        <v>252293.58000000005</v>
      </c>
      <c r="Z1488" s="4" t="str" cm="1">
        <f t="array" ref="Z1488">_xlfn.IFS(YEARFRAC(F1488,G1488)&lt;1,"&lt;1 Year",YEARFRAC(F1488,G1488)&lt;=5,"1-5 Years",YEARFRAC(F1488,G1488)&gt;5,"&gt;5 Years")</f>
        <v>&gt;5 Years</v>
      </c>
      <c r="AA1488" s="24">
        <f>L1488*(_xlfn.XLOOKUP(K1488,'FX rates'!$A$2:$A$38,'FX rates'!$B$2:$B$38))</f>
        <v>103576.00000000001</v>
      </c>
      <c r="AB1488" s="24">
        <f>V1488*(_xlfn.XLOOKUP(K1488,'FX rates'!$A$2:$A$38,'FX rates'!$B$2:$B$38))</f>
        <v>127886.00000000001</v>
      </c>
      <c r="AC1488" s="24">
        <f>X1488*(_xlfn.XLOOKUP(W1488,'FX rates'!$A$2:$A$38,'FX rates'!$B$2:$B$38))</f>
        <v>112897.84000000003</v>
      </c>
      <c r="AD1488" s="24">
        <f>Y1488*(_xlfn.XLOOKUP(W1488,'FX rates'!$A$2:$A$38,'FX rates'!$B$2:$B$38))</f>
        <v>252293.58000000005</v>
      </c>
      <c r="AE1488" s="30">
        <f t="shared" si="329"/>
        <v>9.0000000000000094E-2</v>
      </c>
      <c r="AF1488" s="31">
        <f t="shared" si="330"/>
        <v>9321.8400000000111</v>
      </c>
      <c r="AG1488" s="23">
        <f t="shared" si="331"/>
        <v>24310</v>
      </c>
      <c r="AH1488" s="35">
        <f t="shared" si="325"/>
        <v>1</v>
      </c>
      <c r="AI1488" s="23">
        <f>U1488*(_xlfn.XLOOKUP(K1488,'FX rates'!$A$2:$A$38,'FX rates'!$B$2:$B$38))</f>
        <v>0</v>
      </c>
      <c r="AJ1488" s="23">
        <f>Q1488*(_xlfn.XLOOKUP(K1488,'FX rates'!$A$2:$A$38,'FX rates'!$B$2:$B$38))</f>
        <v>0</v>
      </c>
      <c r="AK1488" s="23">
        <f>R1488*(_xlfn.XLOOKUP(K1488,'FX rates'!$A$2:$A$38,'FX rates'!$B$2:$B$38))</f>
        <v>0</v>
      </c>
      <c r="AM1488" s="4"/>
      <c r="AN1488" s="4"/>
      <c r="AO1488" s="4"/>
      <c r="AP1488" s="32">
        <f t="shared" si="326"/>
        <v>0.23470688190314359</v>
      </c>
      <c r="AQ1488" s="32">
        <f t="shared" si="327"/>
        <v>0</v>
      </c>
      <c r="AR1488" s="24">
        <f t="shared" si="332"/>
        <v>139395.74000000002</v>
      </c>
      <c r="AS1488" s="24" t="str">
        <f t="shared" si="333"/>
        <v>0</v>
      </c>
      <c r="AT1488" s="24">
        <f t="shared" si="334"/>
        <v>227064.22200000004</v>
      </c>
      <c r="AU1488" s="24">
        <f t="shared" si="335"/>
        <v>25229.358000000007</v>
      </c>
    </row>
    <row r="1489" spans="1:47" x14ac:dyDescent="0.25">
      <c r="A1489" s="28" t="s">
        <v>14541</v>
      </c>
      <c r="B1489" s="28" t="s">
        <v>3764</v>
      </c>
      <c r="C1489" s="28" t="s">
        <v>3765</v>
      </c>
      <c r="D1489" s="28" t="s">
        <v>3766</v>
      </c>
      <c r="E1489" s="28" t="s">
        <v>3767</v>
      </c>
      <c r="F1489" s="29">
        <v>42814</v>
      </c>
      <c r="G1489" s="29">
        <v>44896</v>
      </c>
      <c r="H1489" s="28" t="s">
        <v>3768</v>
      </c>
      <c r="I1489" s="28" t="s">
        <v>16046</v>
      </c>
      <c r="J1489" s="28" t="s">
        <v>16048</v>
      </c>
      <c r="K1489" s="28" t="s">
        <v>3769</v>
      </c>
      <c r="L1489" s="27">
        <v>213180.00000000003</v>
      </c>
      <c r="M1489" s="27">
        <v>268686</v>
      </c>
      <c r="N1489" s="27">
        <v>0</v>
      </c>
      <c r="O1489" s="27">
        <v>0</v>
      </c>
      <c r="P1489" s="27">
        <f t="shared" si="322"/>
        <v>268686</v>
      </c>
      <c r="Q1489" s="27">
        <v>0</v>
      </c>
      <c r="R1489" s="27">
        <v>0</v>
      </c>
      <c r="S1489" s="27">
        <v>0</v>
      </c>
      <c r="T1489" s="27">
        <f t="shared" si="323"/>
        <v>0</v>
      </c>
      <c r="U1489" s="27">
        <v>0</v>
      </c>
      <c r="V1489" s="27">
        <f t="shared" si="324"/>
        <v>481866</v>
      </c>
      <c r="W1489" s="28" t="s">
        <v>3770</v>
      </c>
      <c r="X1489" s="27">
        <v>221707.20000000004</v>
      </c>
      <c r="Y1489" s="27">
        <f t="shared" si="328"/>
        <v>722847.84000000008</v>
      </c>
      <c r="Z1489" s="4" t="str" cm="1">
        <f t="array" ref="Z1489">_xlfn.IFS(YEARFRAC(F1489,G1489)&lt;1,"&lt;1 Year",YEARFRAC(F1489,G1489)&lt;=5,"1-5 Years",YEARFRAC(F1489,G1489)&gt;5,"&gt;5 Years")</f>
        <v>&gt;5 Years</v>
      </c>
      <c r="AA1489" s="24">
        <f>L1489*(_xlfn.XLOOKUP(K1489,'FX rates'!$A$2:$A$38,'FX rates'!$B$2:$B$38))</f>
        <v>213180.00000000003</v>
      </c>
      <c r="AB1489" s="24">
        <f>V1489*(_xlfn.XLOOKUP(K1489,'FX rates'!$A$2:$A$38,'FX rates'!$B$2:$B$38))</f>
        <v>481866</v>
      </c>
      <c r="AC1489" s="24">
        <f>X1489*(_xlfn.XLOOKUP(W1489,'FX rates'!$A$2:$A$38,'FX rates'!$B$2:$B$38))</f>
        <v>221707.20000000004</v>
      </c>
      <c r="AD1489" s="24">
        <f>Y1489*(_xlfn.XLOOKUP(W1489,'FX rates'!$A$2:$A$38,'FX rates'!$B$2:$B$38))</f>
        <v>722847.84000000008</v>
      </c>
      <c r="AE1489" s="30">
        <f t="shared" si="329"/>
        <v>4.0000000000000049E-2</v>
      </c>
      <c r="AF1489" s="31">
        <f t="shared" si="330"/>
        <v>8527.2000000000116</v>
      </c>
      <c r="AG1489" s="23">
        <f t="shared" si="331"/>
        <v>268686</v>
      </c>
      <c r="AH1489" s="35">
        <f t="shared" si="325"/>
        <v>1</v>
      </c>
      <c r="AI1489" s="23">
        <f>U1489*(_xlfn.XLOOKUP(K1489,'FX rates'!$A$2:$A$38,'FX rates'!$B$2:$B$38))</f>
        <v>0</v>
      </c>
      <c r="AJ1489" s="23">
        <f>Q1489*(_xlfn.XLOOKUP(K1489,'FX rates'!$A$2:$A$38,'FX rates'!$B$2:$B$38))</f>
        <v>0</v>
      </c>
      <c r="AK1489" s="23">
        <f>R1489*(_xlfn.XLOOKUP(K1489,'FX rates'!$A$2:$A$38,'FX rates'!$B$2:$B$38))</f>
        <v>0</v>
      </c>
      <c r="AM1489" s="4"/>
      <c r="AN1489" s="4"/>
      <c r="AO1489" s="4"/>
      <c r="AP1489" s="32">
        <f t="shared" si="326"/>
        <v>1.2603715170278635</v>
      </c>
      <c r="AQ1489" s="32">
        <f t="shared" si="327"/>
        <v>0</v>
      </c>
      <c r="AR1489" s="24">
        <f t="shared" si="332"/>
        <v>501140.64</v>
      </c>
      <c r="AS1489" s="24" t="str">
        <f t="shared" si="333"/>
        <v>0</v>
      </c>
      <c r="AT1489" s="24">
        <f t="shared" si="334"/>
        <v>650563.0560000001</v>
      </c>
      <c r="AU1489" s="24">
        <f t="shared" si="335"/>
        <v>72284.783999999985</v>
      </c>
    </row>
    <row r="1490" spans="1:47" x14ac:dyDescent="0.25">
      <c r="A1490" s="28" t="s">
        <v>14542</v>
      </c>
      <c r="B1490" s="28" t="s">
        <v>4724</v>
      </c>
      <c r="C1490" s="28" t="s">
        <v>4725</v>
      </c>
      <c r="D1490" s="28" t="s">
        <v>4726</v>
      </c>
      <c r="E1490" s="28" t="s">
        <v>4727</v>
      </c>
      <c r="F1490" s="29">
        <v>42744</v>
      </c>
      <c r="G1490" s="29">
        <v>44896</v>
      </c>
      <c r="H1490" s="28" t="s">
        <v>4728</v>
      </c>
      <c r="I1490" s="28" t="s">
        <v>16057</v>
      </c>
      <c r="J1490" s="28" t="s">
        <v>16050</v>
      </c>
      <c r="K1490" s="28" t="s">
        <v>4729</v>
      </c>
      <c r="L1490" s="27">
        <v>103576.00000000001</v>
      </c>
      <c r="M1490" s="27">
        <v>15989.6</v>
      </c>
      <c r="N1490" s="27">
        <v>0</v>
      </c>
      <c r="O1490" s="27">
        <v>0</v>
      </c>
      <c r="P1490" s="27">
        <f t="shared" si="322"/>
        <v>15989.6</v>
      </c>
      <c r="Q1490" s="27">
        <v>0</v>
      </c>
      <c r="R1490" s="27">
        <v>0</v>
      </c>
      <c r="S1490" s="27">
        <v>0</v>
      </c>
      <c r="T1490" s="27">
        <f t="shared" si="323"/>
        <v>0</v>
      </c>
      <c r="U1490" s="27">
        <v>0</v>
      </c>
      <c r="V1490" s="27">
        <f t="shared" si="324"/>
        <v>119565.60000000002</v>
      </c>
      <c r="W1490" s="28" t="s">
        <v>4730</v>
      </c>
      <c r="X1490" s="27">
        <v>113933.60000000002</v>
      </c>
      <c r="Y1490" s="27">
        <f t="shared" si="328"/>
        <v>245455.76000000007</v>
      </c>
      <c r="Z1490" s="4" t="str" cm="1">
        <f t="array" ref="Z1490">_xlfn.IFS(YEARFRAC(F1490,G1490)&lt;1,"&lt;1 Year",YEARFRAC(F1490,G1490)&lt;=5,"1-5 Years",YEARFRAC(F1490,G1490)&gt;5,"&gt;5 Years")</f>
        <v>&gt;5 Years</v>
      </c>
      <c r="AA1490" s="24">
        <f>L1490*(_xlfn.XLOOKUP(K1490,'FX rates'!$A$2:$A$38,'FX rates'!$B$2:$B$38))</f>
        <v>103576.00000000001</v>
      </c>
      <c r="AB1490" s="24">
        <f>V1490*(_xlfn.XLOOKUP(K1490,'FX rates'!$A$2:$A$38,'FX rates'!$B$2:$B$38))</f>
        <v>119565.60000000002</v>
      </c>
      <c r="AC1490" s="24">
        <f>X1490*(_xlfn.XLOOKUP(W1490,'FX rates'!$A$2:$A$38,'FX rates'!$B$2:$B$38))</f>
        <v>113933.60000000002</v>
      </c>
      <c r="AD1490" s="24">
        <f>Y1490*(_xlfn.XLOOKUP(W1490,'FX rates'!$A$2:$A$38,'FX rates'!$B$2:$B$38))</f>
        <v>245455.76000000007</v>
      </c>
      <c r="AE1490" s="30">
        <f t="shared" si="329"/>
        <v>0.10000000000000005</v>
      </c>
      <c r="AF1490" s="31">
        <f t="shared" si="330"/>
        <v>10357.600000000006</v>
      </c>
      <c r="AG1490" s="23">
        <f t="shared" si="331"/>
        <v>15989.600000000006</v>
      </c>
      <c r="AH1490" s="35">
        <f t="shared" si="325"/>
        <v>1</v>
      </c>
      <c r="AI1490" s="23">
        <f>U1490*(_xlfn.XLOOKUP(K1490,'FX rates'!$A$2:$A$38,'FX rates'!$B$2:$B$38))</f>
        <v>0</v>
      </c>
      <c r="AJ1490" s="23">
        <f>Q1490*(_xlfn.XLOOKUP(K1490,'FX rates'!$A$2:$A$38,'FX rates'!$B$2:$B$38))</f>
        <v>0</v>
      </c>
      <c r="AK1490" s="23">
        <f>R1490*(_xlfn.XLOOKUP(K1490,'FX rates'!$A$2:$A$38,'FX rates'!$B$2:$B$38))</f>
        <v>0</v>
      </c>
      <c r="AM1490" s="4"/>
      <c r="AN1490" s="4"/>
      <c r="AO1490" s="4"/>
      <c r="AP1490" s="32">
        <f t="shared" si="326"/>
        <v>0.15437553101104501</v>
      </c>
      <c r="AQ1490" s="32">
        <f t="shared" si="327"/>
        <v>0</v>
      </c>
      <c r="AR1490" s="24">
        <f t="shared" si="332"/>
        <v>131522.16000000003</v>
      </c>
      <c r="AS1490" s="24" t="str">
        <f t="shared" si="333"/>
        <v>0</v>
      </c>
      <c r="AT1490" s="24">
        <f t="shared" si="334"/>
        <v>220910.18400000007</v>
      </c>
      <c r="AU1490" s="24">
        <f t="shared" si="335"/>
        <v>24545.576000000001</v>
      </c>
    </row>
    <row r="1491" spans="1:47" x14ac:dyDescent="0.25">
      <c r="A1491" s="28" t="s">
        <v>14543</v>
      </c>
      <c r="B1491" s="28" t="s">
        <v>3778</v>
      </c>
      <c r="C1491" s="28" t="s">
        <v>3779</v>
      </c>
      <c r="D1491" s="28" t="s">
        <v>3780</v>
      </c>
      <c r="E1491" s="28" t="s">
        <v>3781</v>
      </c>
      <c r="F1491" s="29">
        <v>42744</v>
      </c>
      <c r="G1491" s="29">
        <v>44896</v>
      </c>
      <c r="H1491" s="28" t="s">
        <v>3782</v>
      </c>
      <c r="I1491" s="28" t="s">
        <v>16057</v>
      </c>
      <c r="J1491" s="28" t="s">
        <v>16040</v>
      </c>
      <c r="K1491" s="28" t="s">
        <v>3783</v>
      </c>
      <c r="L1491" s="27">
        <v>157058.88</v>
      </c>
      <c r="M1491" s="27">
        <v>21149.700000000004</v>
      </c>
      <c r="N1491" s="27">
        <v>0</v>
      </c>
      <c r="O1491" s="27">
        <v>0</v>
      </c>
      <c r="P1491" s="27">
        <f t="shared" si="322"/>
        <v>21149.700000000004</v>
      </c>
      <c r="Q1491" s="27">
        <v>0</v>
      </c>
      <c r="R1491" s="27">
        <v>0</v>
      </c>
      <c r="S1491" s="27">
        <v>0</v>
      </c>
      <c r="T1491" s="27">
        <f t="shared" si="323"/>
        <v>0</v>
      </c>
      <c r="U1491" s="27">
        <v>0</v>
      </c>
      <c r="V1491" s="27">
        <f t="shared" si="324"/>
        <v>178208.58000000002</v>
      </c>
      <c r="W1491" s="28" t="s">
        <v>3784</v>
      </c>
      <c r="X1491" s="27">
        <v>160200.0576</v>
      </c>
      <c r="Y1491" s="27">
        <f t="shared" si="328"/>
        <v>341972.80920000002</v>
      </c>
      <c r="Z1491" s="4" t="str" cm="1">
        <f t="array" ref="Z1491">_xlfn.IFS(YEARFRAC(F1491,G1491)&lt;1,"&lt;1 Year",YEARFRAC(F1491,G1491)&lt;=5,"1-5 Years",YEARFRAC(F1491,G1491)&gt;5,"&gt;5 Years")</f>
        <v>&gt;5 Years</v>
      </c>
      <c r="AA1491" s="24">
        <f>L1491*(_xlfn.XLOOKUP(K1491,'FX rates'!$A$2:$A$38,'FX rates'!$B$2:$B$38))</f>
        <v>157058.88</v>
      </c>
      <c r="AB1491" s="24">
        <f>V1491*(_xlfn.XLOOKUP(K1491,'FX rates'!$A$2:$A$38,'FX rates'!$B$2:$B$38))</f>
        <v>178208.58000000002</v>
      </c>
      <c r="AC1491" s="24">
        <f>X1491*(_xlfn.XLOOKUP(W1491,'FX rates'!$A$2:$A$38,'FX rates'!$B$2:$B$38))</f>
        <v>160200.0576</v>
      </c>
      <c r="AD1491" s="24">
        <f>Y1491*(_xlfn.XLOOKUP(W1491,'FX rates'!$A$2:$A$38,'FX rates'!$B$2:$B$38))</f>
        <v>341972.80920000002</v>
      </c>
      <c r="AE1491" s="30">
        <f t="shared" si="329"/>
        <v>1.9999999999999969E-2</v>
      </c>
      <c r="AF1491" s="31">
        <f t="shared" si="330"/>
        <v>3141.1775999999954</v>
      </c>
      <c r="AG1491" s="23">
        <f t="shared" si="331"/>
        <v>21149.700000000012</v>
      </c>
      <c r="AH1491" s="35">
        <f t="shared" si="325"/>
        <v>1</v>
      </c>
      <c r="AI1491" s="23">
        <f>U1491*(_xlfn.XLOOKUP(K1491,'FX rates'!$A$2:$A$38,'FX rates'!$B$2:$B$38))</f>
        <v>0</v>
      </c>
      <c r="AJ1491" s="23">
        <f>Q1491*(_xlfn.XLOOKUP(K1491,'FX rates'!$A$2:$A$38,'FX rates'!$B$2:$B$38))</f>
        <v>0</v>
      </c>
      <c r="AK1491" s="23">
        <f>R1491*(_xlfn.XLOOKUP(K1491,'FX rates'!$A$2:$A$38,'FX rates'!$B$2:$B$38))</f>
        <v>0</v>
      </c>
      <c r="AM1491" s="4"/>
      <c r="AN1491" s="4"/>
      <c r="AO1491" s="4"/>
      <c r="AP1491" s="32">
        <f t="shared" si="326"/>
        <v>0.13466096281853024</v>
      </c>
      <c r="AQ1491" s="32">
        <f t="shared" si="327"/>
        <v>0</v>
      </c>
      <c r="AR1491" s="24">
        <f t="shared" si="332"/>
        <v>181772.75159999999</v>
      </c>
      <c r="AS1491" s="24" t="str">
        <f t="shared" si="333"/>
        <v>0</v>
      </c>
      <c r="AT1491" s="24">
        <f t="shared" si="334"/>
        <v>307775.52828000003</v>
      </c>
      <c r="AU1491" s="24">
        <f t="shared" si="335"/>
        <v>34197.28091999999</v>
      </c>
    </row>
    <row r="1492" spans="1:47" x14ac:dyDescent="0.25">
      <c r="A1492" s="28" t="s">
        <v>14058</v>
      </c>
      <c r="B1492" s="28" t="s">
        <v>11335</v>
      </c>
      <c r="C1492" s="28" t="s">
        <v>11336</v>
      </c>
      <c r="D1492" s="28" t="s">
        <v>11337</v>
      </c>
      <c r="E1492" s="28" t="s">
        <v>11338</v>
      </c>
      <c r="F1492" s="29">
        <v>36647</v>
      </c>
      <c r="G1492" s="29">
        <v>44896</v>
      </c>
      <c r="H1492" s="28" t="s">
        <v>11339</v>
      </c>
      <c r="I1492" s="28" t="s">
        <v>16053</v>
      </c>
      <c r="J1492" s="28" t="s">
        <v>16038</v>
      </c>
      <c r="K1492" s="28" t="s">
        <v>11340</v>
      </c>
      <c r="L1492" s="27">
        <v>11181940</v>
      </c>
      <c r="M1492" s="27">
        <v>2059200</v>
      </c>
      <c r="N1492" s="27">
        <v>0</v>
      </c>
      <c r="O1492" s="27">
        <v>0</v>
      </c>
      <c r="P1492" s="27">
        <f t="shared" si="322"/>
        <v>2059200</v>
      </c>
      <c r="Q1492" s="27">
        <v>0</v>
      </c>
      <c r="R1492" s="27">
        <v>0</v>
      </c>
      <c r="S1492" s="27">
        <v>0</v>
      </c>
      <c r="T1492" s="27">
        <f t="shared" si="323"/>
        <v>0</v>
      </c>
      <c r="U1492" s="27">
        <v>0</v>
      </c>
      <c r="V1492" s="27">
        <f t="shared" si="324"/>
        <v>13241140</v>
      </c>
      <c r="W1492" s="28" t="s">
        <v>11341</v>
      </c>
      <c r="X1492" s="27">
        <v>11852856.4</v>
      </c>
      <c r="Y1492" s="27">
        <f t="shared" si="328"/>
        <v>25888464.800000001</v>
      </c>
      <c r="Z1492" s="4" t="str" cm="1">
        <f t="array" ref="Z1492">_xlfn.IFS(YEARFRAC(F1492,G1492)&lt;1,"&lt;1 Year",YEARFRAC(F1492,G1492)&lt;=5,"1-5 Years",YEARFRAC(F1492,G1492)&gt;5,"&gt;5 Years")</f>
        <v>&gt;5 Years</v>
      </c>
      <c r="AA1492" s="24">
        <f>L1492*(_xlfn.XLOOKUP(K1492,'FX rates'!$A$2:$A$38,'FX rates'!$B$2:$B$38))</f>
        <v>102921.80956325648</v>
      </c>
      <c r="AB1492" s="24">
        <f>V1492*(_xlfn.XLOOKUP(K1492,'FX rates'!$A$2:$A$38,'FX rates'!$B$2:$B$38))</f>
        <v>121875.28188135671</v>
      </c>
      <c r="AC1492" s="24">
        <f>X1492*(_xlfn.XLOOKUP(W1492,'FX rates'!$A$2:$A$38,'FX rates'!$B$2:$B$38))</f>
        <v>109097.11813705188</v>
      </c>
      <c r="AD1492" s="24">
        <f>Y1492*(_xlfn.XLOOKUP(W1492,'FX rates'!$A$2:$A$38,'FX rates'!$B$2:$B$38))</f>
        <v>238284.91693129</v>
      </c>
      <c r="AE1492" s="30">
        <f t="shared" si="329"/>
        <v>6.000000000000006E-2</v>
      </c>
      <c r="AF1492" s="31">
        <f t="shared" si="330"/>
        <v>670916.40000000037</v>
      </c>
      <c r="AG1492" s="23">
        <f t="shared" si="331"/>
        <v>18953.472318100234</v>
      </c>
      <c r="AH1492" s="35">
        <f t="shared" si="325"/>
        <v>9.2042891987666256E-3</v>
      </c>
      <c r="AI1492" s="23">
        <f>U1492*(_xlfn.XLOOKUP(K1492,'FX rates'!$A$2:$A$38,'FX rates'!$B$2:$B$38))</f>
        <v>0</v>
      </c>
      <c r="AJ1492" s="23">
        <f>Q1492*(_xlfn.XLOOKUP(K1492,'FX rates'!$A$2:$A$38,'FX rates'!$B$2:$B$38))</f>
        <v>0</v>
      </c>
      <c r="AK1492" s="23">
        <f>R1492*(_xlfn.XLOOKUP(K1492,'FX rates'!$A$2:$A$38,'FX rates'!$B$2:$B$38))</f>
        <v>0</v>
      </c>
      <c r="AM1492" s="4"/>
      <c r="AN1492" s="4"/>
      <c r="AO1492" s="4"/>
      <c r="AP1492" s="32">
        <f t="shared" si="326"/>
        <v>0.18415409132941155</v>
      </c>
      <c r="AQ1492" s="32">
        <f t="shared" si="327"/>
        <v>0</v>
      </c>
      <c r="AR1492" s="24">
        <f t="shared" si="332"/>
        <v>14035608.4</v>
      </c>
      <c r="AS1492" s="24" t="str">
        <f t="shared" si="333"/>
        <v>0</v>
      </c>
      <c r="AT1492" s="24">
        <f t="shared" si="334"/>
        <v>214456.425238161</v>
      </c>
      <c r="AU1492" s="24">
        <f t="shared" si="335"/>
        <v>23828.491693129006</v>
      </c>
    </row>
    <row r="1493" spans="1:47" x14ac:dyDescent="0.25">
      <c r="A1493" s="28" t="s">
        <v>14544</v>
      </c>
      <c r="B1493" s="28" t="s">
        <v>3785</v>
      </c>
      <c r="C1493" s="28" t="s">
        <v>3786</v>
      </c>
      <c r="D1493" s="28" t="s">
        <v>3787</v>
      </c>
      <c r="E1493" s="28" t="s">
        <v>3788</v>
      </c>
      <c r="F1493" s="29">
        <v>42758</v>
      </c>
      <c r="G1493" s="29">
        <v>44896</v>
      </c>
      <c r="H1493" s="28" t="s">
        <v>3789</v>
      </c>
      <c r="I1493" s="28" t="s">
        <v>16039</v>
      </c>
      <c r="J1493" s="28" t="s">
        <v>16035</v>
      </c>
      <c r="K1493" s="28" t="s">
        <v>3790</v>
      </c>
      <c r="L1493" s="27">
        <v>93224.999999999985</v>
      </c>
      <c r="M1493" s="27">
        <v>18700</v>
      </c>
      <c r="N1493" s="27">
        <v>0</v>
      </c>
      <c r="O1493" s="27">
        <v>0</v>
      </c>
      <c r="P1493" s="27">
        <f t="shared" si="322"/>
        <v>18700</v>
      </c>
      <c r="Q1493" s="27">
        <v>0</v>
      </c>
      <c r="R1493" s="27">
        <v>0</v>
      </c>
      <c r="S1493" s="27">
        <v>0</v>
      </c>
      <c r="T1493" s="27">
        <f t="shared" si="323"/>
        <v>0</v>
      </c>
      <c r="U1493" s="27">
        <v>0</v>
      </c>
      <c r="V1493" s="27">
        <f t="shared" si="324"/>
        <v>111924.99999999999</v>
      </c>
      <c r="W1493" s="28" t="s">
        <v>3791</v>
      </c>
      <c r="X1493" s="27">
        <v>105344.24999999997</v>
      </c>
      <c r="Y1493" s="27">
        <f t="shared" si="328"/>
        <v>231819.49999999994</v>
      </c>
      <c r="Z1493" s="4" t="str" cm="1">
        <f t="array" ref="Z1493">_xlfn.IFS(YEARFRAC(F1493,G1493)&lt;1,"&lt;1 Year",YEARFRAC(F1493,G1493)&lt;=5,"1-5 Years",YEARFRAC(F1493,G1493)&gt;5,"&gt;5 Years")</f>
        <v>&gt;5 Years</v>
      </c>
      <c r="AA1493" s="24">
        <f>L1493*(_xlfn.XLOOKUP(K1493,'FX rates'!$A$2:$A$38,'FX rates'!$B$2:$B$38))</f>
        <v>108821.54249721959</v>
      </c>
      <c r="AB1493" s="24">
        <f>V1493*(_xlfn.XLOOKUP(K1493,'FX rates'!$A$2:$A$38,'FX rates'!$B$2:$B$38))</f>
        <v>130650.05249666187</v>
      </c>
      <c r="AC1493" s="24">
        <f>X1493*(_xlfn.XLOOKUP(W1493,'FX rates'!$A$2:$A$38,'FX rates'!$B$2:$B$38))</f>
        <v>122968.34302185812</v>
      </c>
      <c r="AD1493" s="24">
        <f>Y1493*(_xlfn.XLOOKUP(W1493,'FX rates'!$A$2:$A$38,'FX rates'!$B$2:$B$38))</f>
        <v>270602.90234308603</v>
      </c>
      <c r="AE1493" s="30">
        <f t="shared" si="329"/>
        <v>0.12999999999999984</v>
      </c>
      <c r="AF1493" s="31">
        <f t="shared" si="330"/>
        <v>12119.249999999985</v>
      </c>
      <c r="AG1493" s="23">
        <f t="shared" si="331"/>
        <v>21828.509999442278</v>
      </c>
      <c r="AH1493" s="35">
        <f t="shared" si="325"/>
        <v>1.1672999999701754</v>
      </c>
      <c r="AI1493" s="23">
        <f>U1493*(_xlfn.XLOOKUP(K1493,'FX rates'!$A$2:$A$38,'FX rates'!$B$2:$B$38))</f>
        <v>0</v>
      </c>
      <c r="AJ1493" s="23">
        <f>Q1493*(_xlfn.XLOOKUP(K1493,'FX rates'!$A$2:$A$38,'FX rates'!$B$2:$B$38))</f>
        <v>0</v>
      </c>
      <c r="AK1493" s="23">
        <f>R1493*(_xlfn.XLOOKUP(K1493,'FX rates'!$A$2:$A$38,'FX rates'!$B$2:$B$38))</f>
        <v>0</v>
      </c>
      <c r="AM1493" s="4"/>
      <c r="AN1493" s="4"/>
      <c r="AO1493" s="4"/>
      <c r="AP1493" s="32">
        <f t="shared" si="326"/>
        <v>0.20058997050147495</v>
      </c>
      <c r="AQ1493" s="32">
        <f t="shared" si="327"/>
        <v>0</v>
      </c>
      <c r="AR1493" s="24">
        <f t="shared" si="332"/>
        <v>126475.24999999996</v>
      </c>
      <c r="AS1493" s="24" t="str">
        <f t="shared" si="333"/>
        <v>0</v>
      </c>
      <c r="AT1493" s="24">
        <f t="shared" si="334"/>
        <v>243542.61210877742</v>
      </c>
      <c r="AU1493" s="24">
        <f t="shared" si="335"/>
        <v>27060.290234308603</v>
      </c>
    </row>
    <row r="1494" spans="1:47" x14ac:dyDescent="0.25">
      <c r="A1494" s="28" t="s">
        <v>14545</v>
      </c>
      <c r="B1494" s="28" t="s">
        <v>3792</v>
      </c>
      <c r="C1494" s="28" t="s">
        <v>3793</v>
      </c>
      <c r="D1494" s="28" t="s">
        <v>3794</v>
      </c>
      <c r="E1494" s="28" t="s">
        <v>3795</v>
      </c>
      <c r="F1494" s="29">
        <v>42758</v>
      </c>
      <c r="G1494" s="29">
        <v>44896</v>
      </c>
      <c r="H1494" s="28" t="s">
        <v>3796</v>
      </c>
      <c r="I1494" s="28" t="s">
        <v>16036</v>
      </c>
      <c r="J1494" s="28" t="s">
        <v>16043</v>
      </c>
      <c r="K1494" s="28" t="s">
        <v>3797</v>
      </c>
      <c r="L1494" s="27">
        <v>163350</v>
      </c>
      <c r="M1494" s="27">
        <v>75900</v>
      </c>
      <c r="N1494" s="27">
        <v>0</v>
      </c>
      <c r="O1494" s="27">
        <v>0</v>
      </c>
      <c r="P1494" s="27">
        <f t="shared" si="322"/>
        <v>75900</v>
      </c>
      <c r="Q1494" s="27">
        <v>0</v>
      </c>
      <c r="R1494" s="27">
        <v>0</v>
      </c>
      <c r="S1494" s="27">
        <v>0</v>
      </c>
      <c r="T1494" s="27">
        <f t="shared" si="323"/>
        <v>0</v>
      </c>
      <c r="U1494" s="27">
        <v>0</v>
      </c>
      <c r="V1494" s="27">
        <f t="shared" si="324"/>
        <v>239250</v>
      </c>
      <c r="W1494" s="28" t="s">
        <v>3798</v>
      </c>
      <c r="X1494" s="27">
        <v>181318.50000000003</v>
      </c>
      <c r="Y1494" s="27">
        <f t="shared" si="328"/>
        <v>446886</v>
      </c>
      <c r="Z1494" s="4" t="str" cm="1">
        <f t="array" ref="Z1494">_xlfn.IFS(YEARFRAC(F1494,G1494)&lt;1,"&lt;1 Year",YEARFRAC(F1494,G1494)&lt;=5,"1-5 Years",YEARFRAC(F1494,G1494)&gt;5,"&gt;5 Years")</f>
        <v>&gt;5 Years</v>
      </c>
      <c r="AA1494" s="24">
        <f>L1494*(_xlfn.XLOOKUP(K1494,'FX rates'!$A$2:$A$38,'FX rates'!$B$2:$B$38))</f>
        <v>217361.67751235593</v>
      </c>
      <c r="AB1494" s="24">
        <f>V1494*(_xlfn.XLOOKUP(K1494,'FX rates'!$A$2:$A$38,'FX rates'!$B$2:$B$38))</f>
        <v>318358.01251809712</v>
      </c>
      <c r="AC1494" s="24">
        <f>X1494*(_xlfn.XLOOKUP(W1494,'FX rates'!$A$2:$A$38,'FX rates'!$B$2:$B$38))</f>
        <v>241271.46203871514</v>
      </c>
      <c r="AD1494" s="24">
        <f>Y1494*(_xlfn.XLOOKUP(W1494,'FX rates'!$A$2:$A$38,'FX rates'!$B$2:$B$38))</f>
        <v>594648.8559338029</v>
      </c>
      <c r="AE1494" s="30">
        <f t="shared" si="329"/>
        <v>0.11000000000000022</v>
      </c>
      <c r="AF1494" s="31">
        <f t="shared" si="330"/>
        <v>17968.500000000029</v>
      </c>
      <c r="AG1494" s="23">
        <f t="shared" si="331"/>
        <v>100996.33500574119</v>
      </c>
      <c r="AH1494" s="35">
        <f t="shared" si="325"/>
        <v>1.3306500000756409</v>
      </c>
      <c r="AI1494" s="23">
        <f>U1494*(_xlfn.XLOOKUP(K1494,'FX rates'!$A$2:$A$38,'FX rates'!$B$2:$B$38))</f>
        <v>0</v>
      </c>
      <c r="AJ1494" s="23">
        <f>Q1494*(_xlfn.XLOOKUP(K1494,'FX rates'!$A$2:$A$38,'FX rates'!$B$2:$B$38))</f>
        <v>0</v>
      </c>
      <c r="AK1494" s="23">
        <f>R1494*(_xlfn.XLOOKUP(K1494,'FX rates'!$A$2:$A$38,'FX rates'!$B$2:$B$38))</f>
        <v>0</v>
      </c>
      <c r="AM1494" s="4"/>
      <c r="AN1494" s="4"/>
      <c r="AO1494" s="4"/>
      <c r="AP1494" s="32">
        <f t="shared" si="326"/>
        <v>0.46464646464646464</v>
      </c>
      <c r="AQ1494" s="32">
        <f t="shared" si="327"/>
        <v>0</v>
      </c>
      <c r="AR1494" s="24">
        <f t="shared" si="332"/>
        <v>265567.5</v>
      </c>
      <c r="AS1494" s="24" t="str">
        <f t="shared" si="333"/>
        <v>0</v>
      </c>
      <c r="AT1494" s="24">
        <f t="shared" si="334"/>
        <v>535183.97034042259</v>
      </c>
      <c r="AU1494" s="24">
        <f t="shared" si="335"/>
        <v>59464.885593380313</v>
      </c>
    </row>
    <row r="1495" spans="1:47" x14ac:dyDescent="0.25">
      <c r="A1495" s="28" t="s">
        <v>14546</v>
      </c>
      <c r="B1495" s="28" t="s">
        <v>3799</v>
      </c>
      <c r="C1495" s="28" t="s">
        <v>3800</v>
      </c>
      <c r="D1495" s="28" t="s">
        <v>3801</v>
      </c>
      <c r="E1495" s="28" t="s">
        <v>3802</v>
      </c>
      <c r="F1495" s="29">
        <v>42758</v>
      </c>
      <c r="G1495" s="29">
        <v>44896</v>
      </c>
      <c r="H1495" s="28" t="s">
        <v>3803</v>
      </c>
      <c r="I1495" s="28" t="s">
        <v>16043</v>
      </c>
      <c r="J1495" s="4" t="s">
        <v>16045</v>
      </c>
      <c r="K1495" s="28" t="s">
        <v>3804</v>
      </c>
      <c r="L1495" s="27">
        <v>154440</v>
      </c>
      <c r="M1495" s="27">
        <v>37741</v>
      </c>
      <c r="N1495" s="27">
        <v>0</v>
      </c>
      <c r="O1495" s="27">
        <v>0</v>
      </c>
      <c r="P1495" s="27">
        <f t="shared" si="322"/>
        <v>37741</v>
      </c>
      <c r="Q1495" s="27">
        <v>0</v>
      </c>
      <c r="R1495" s="27">
        <v>0</v>
      </c>
      <c r="S1495" s="27">
        <v>0</v>
      </c>
      <c r="T1495" s="27">
        <f t="shared" si="323"/>
        <v>0</v>
      </c>
      <c r="U1495" s="27">
        <v>0</v>
      </c>
      <c r="V1495" s="27">
        <f t="shared" si="324"/>
        <v>192181</v>
      </c>
      <c r="W1495" s="28" t="s">
        <v>3805</v>
      </c>
      <c r="X1495" s="27">
        <v>169884</v>
      </c>
      <c r="Y1495" s="27">
        <f t="shared" si="328"/>
        <v>381283.1</v>
      </c>
      <c r="Z1495" s="4" t="str" cm="1">
        <f t="array" ref="Z1495">_xlfn.IFS(YEARFRAC(F1495,G1495)&lt;1,"&lt;1 Year",YEARFRAC(F1495,G1495)&lt;=5,"1-5 Years",YEARFRAC(F1495,G1495)&gt;5,"&gt;5 Years")</f>
        <v>&gt;5 Years</v>
      </c>
      <c r="AA1495" s="24">
        <f>L1495*(_xlfn.XLOOKUP(K1495,'FX rates'!$A$2:$A$38,'FX rates'!$B$2:$B$38))</f>
        <v>154440</v>
      </c>
      <c r="AB1495" s="24">
        <f>V1495*(_xlfn.XLOOKUP(K1495,'FX rates'!$A$2:$A$38,'FX rates'!$B$2:$B$38))</f>
        <v>192181</v>
      </c>
      <c r="AC1495" s="24">
        <f>X1495*(_xlfn.XLOOKUP(W1495,'FX rates'!$A$2:$A$38,'FX rates'!$B$2:$B$38))</f>
        <v>169884</v>
      </c>
      <c r="AD1495" s="24">
        <f>Y1495*(_xlfn.XLOOKUP(W1495,'FX rates'!$A$2:$A$38,'FX rates'!$B$2:$B$38))</f>
        <v>381283.1</v>
      </c>
      <c r="AE1495" s="30">
        <f t="shared" si="329"/>
        <v>0.1</v>
      </c>
      <c r="AF1495" s="31">
        <f t="shared" si="330"/>
        <v>15444</v>
      </c>
      <c r="AG1495" s="23">
        <f t="shared" si="331"/>
        <v>37741</v>
      </c>
      <c r="AH1495" s="35">
        <f t="shared" si="325"/>
        <v>1</v>
      </c>
      <c r="AI1495" s="23">
        <f>U1495*(_xlfn.XLOOKUP(K1495,'FX rates'!$A$2:$A$38,'FX rates'!$B$2:$B$38))</f>
        <v>0</v>
      </c>
      <c r="AJ1495" s="23">
        <f>Q1495*(_xlfn.XLOOKUP(K1495,'FX rates'!$A$2:$A$38,'FX rates'!$B$2:$B$38))</f>
        <v>0</v>
      </c>
      <c r="AK1495" s="23">
        <f>R1495*(_xlfn.XLOOKUP(K1495,'FX rates'!$A$2:$A$38,'FX rates'!$B$2:$B$38))</f>
        <v>0</v>
      </c>
      <c r="AM1495" s="4"/>
      <c r="AN1495" s="4"/>
      <c r="AO1495" s="4"/>
      <c r="AP1495" s="32">
        <f t="shared" si="326"/>
        <v>0.24437321937321937</v>
      </c>
      <c r="AQ1495" s="32">
        <f t="shared" si="327"/>
        <v>0</v>
      </c>
      <c r="AR1495" s="24">
        <f t="shared" si="332"/>
        <v>211399.09999999998</v>
      </c>
      <c r="AS1495" s="24" t="str">
        <f t="shared" si="333"/>
        <v>0</v>
      </c>
      <c r="AT1495" s="24">
        <f t="shared" si="334"/>
        <v>343154.79</v>
      </c>
      <c r="AU1495" s="24">
        <f t="shared" si="335"/>
        <v>38128.31</v>
      </c>
    </row>
    <row r="1496" spans="1:47" x14ac:dyDescent="0.25">
      <c r="A1496" s="28" t="s">
        <v>14547</v>
      </c>
      <c r="B1496" s="28" t="s">
        <v>3806</v>
      </c>
      <c r="C1496" s="28" t="s">
        <v>3807</v>
      </c>
      <c r="D1496" s="28" t="s">
        <v>3808</v>
      </c>
      <c r="E1496" s="28" t="s">
        <v>3809</v>
      </c>
      <c r="F1496" s="29">
        <v>42758</v>
      </c>
      <c r="G1496" s="29">
        <v>44896</v>
      </c>
      <c r="H1496" s="28" t="s">
        <v>3810</v>
      </c>
      <c r="I1496" s="28" t="s">
        <v>16038</v>
      </c>
      <c r="J1496" s="28" t="s">
        <v>16055</v>
      </c>
      <c r="K1496" s="28" t="s">
        <v>3811</v>
      </c>
      <c r="L1496" s="27">
        <v>194749.50000000003</v>
      </c>
      <c r="M1496" s="27">
        <v>107800.00000000001</v>
      </c>
      <c r="N1496" s="27">
        <v>0</v>
      </c>
      <c r="O1496" s="27">
        <v>0</v>
      </c>
      <c r="P1496" s="27">
        <f t="shared" si="322"/>
        <v>107800.00000000001</v>
      </c>
      <c r="Q1496" s="27">
        <v>0</v>
      </c>
      <c r="R1496" s="27">
        <v>0</v>
      </c>
      <c r="S1496" s="27">
        <v>0</v>
      </c>
      <c r="T1496" s="27">
        <f t="shared" si="323"/>
        <v>0</v>
      </c>
      <c r="U1496" s="27">
        <v>0</v>
      </c>
      <c r="V1496" s="27">
        <f t="shared" si="324"/>
        <v>302549.50000000006</v>
      </c>
      <c r="W1496" s="28" t="s">
        <v>3812</v>
      </c>
      <c r="X1496" s="27">
        <v>218119.44000000006</v>
      </c>
      <c r="Y1496" s="27">
        <f t="shared" si="328"/>
        <v>556974.88000000012</v>
      </c>
      <c r="Z1496" s="4" t="str" cm="1">
        <f t="array" ref="Z1496">_xlfn.IFS(YEARFRAC(F1496,G1496)&lt;1,"&lt;1 Year",YEARFRAC(F1496,G1496)&lt;=5,"1-5 Years",YEARFRAC(F1496,G1496)&gt;5,"&gt;5 Years")</f>
        <v>&gt;5 Years</v>
      </c>
      <c r="AA1496" s="24">
        <f>L1496*(_xlfn.XLOOKUP(K1496,'FX rates'!$A$2:$A$38,'FX rates'!$B$2:$B$38))</f>
        <v>194749.50000000003</v>
      </c>
      <c r="AB1496" s="24">
        <f>V1496*(_xlfn.XLOOKUP(K1496,'FX rates'!$A$2:$A$38,'FX rates'!$B$2:$B$38))</f>
        <v>302549.50000000006</v>
      </c>
      <c r="AC1496" s="24">
        <f>X1496*(_xlfn.XLOOKUP(W1496,'FX rates'!$A$2:$A$38,'FX rates'!$B$2:$B$38))</f>
        <v>218119.44000000006</v>
      </c>
      <c r="AD1496" s="24">
        <f>Y1496*(_xlfn.XLOOKUP(W1496,'FX rates'!$A$2:$A$38,'FX rates'!$B$2:$B$38))</f>
        <v>556974.88000000012</v>
      </c>
      <c r="AE1496" s="30">
        <f t="shared" si="329"/>
        <v>0.12000000000000015</v>
      </c>
      <c r="AF1496" s="31">
        <f t="shared" si="330"/>
        <v>23369.940000000031</v>
      </c>
      <c r="AG1496" s="23">
        <f t="shared" si="331"/>
        <v>107800.00000000003</v>
      </c>
      <c r="AH1496" s="35">
        <f t="shared" si="325"/>
        <v>1</v>
      </c>
      <c r="AI1496" s="23">
        <f>U1496*(_xlfn.XLOOKUP(K1496,'FX rates'!$A$2:$A$38,'FX rates'!$B$2:$B$38))</f>
        <v>0</v>
      </c>
      <c r="AJ1496" s="23">
        <f>Q1496*(_xlfn.XLOOKUP(K1496,'FX rates'!$A$2:$A$38,'FX rates'!$B$2:$B$38))</f>
        <v>0</v>
      </c>
      <c r="AK1496" s="23">
        <f>R1496*(_xlfn.XLOOKUP(K1496,'FX rates'!$A$2:$A$38,'FX rates'!$B$2:$B$38))</f>
        <v>0</v>
      </c>
      <c r="AM1496" s="4"/>
      <c r="AN1496" s="4"/>
      <c r="AO1496" s="4"/>
      <c r="AP1496" s="32">
        <f t="shared" si="326"/>
        <v>0.55353158801434665</v>
      </c>
      <c r="AQ1496" s="32">
        <f t="shared" si="327"/>
        <v>0</v>
      </c>
      <c r="AR1496" s="24">
        <f t="shared" si="332"/>
        <v>338855.44000000006</v>
      </c>
      <c r="AS1496" s="24" t="str">
        <f t="shared" si="333"/>
        <v>0</v>
      </c>
      <c r="AT1496" s="24">
        <f t="shared" si="334"/>
        <v>501277.39200000011</v>
      </c>
      <c r="AU1496" s="24">
        <f t="shared" si="335"/>
        <v>55697.488000000012</v>
      </c>
    </row>
    <row r="1497" spans="1:47" x14ac:dyDescent="0.25">
      <c r="A1497" s="28" t="s">
        <v>14548</v>
      </c>
      <c r="B1497" s="28" t="s">
        <v>3813</v>
      </c>
      <c r="C1497" s="28" t="s">
        <v>3814</v>
      </c>
      <c r="D1497" s="28" t="s">
        <v>3815</v>
      </c>
      <c r="E1497" s="28" t="s">
        <v>3816</v>
      </c>
      <c r="F1497" s="29">
        <v>42758</v>
      </c>
      <c r="G1497" s="29">
        <v>44896</v>
      </c>
      <c r="H1497" s="28" t="s">
        <v>3817</v>
      </c>
      <c r="I1497" s="28" t="s">
        <v>16035</v>
      </c>
      <c r="J1497" s="28" t="s">
        <v>16035</v>
      </c>
      <c r="K1497" s="28" t="s">
        <v>3818</v>
      </c>
      <c r="L1497" s="27">
        <v>163856.00000000003</v>
      </c>
      <c r="M1497" s="27">
        <v>100188.00000000001</v>
      </c>
      <c r="N1497" s="27">
        <v>0</v>
      </c>
      <c r="O1497" s="27">
        <v>0</v>
      </c>
      <c r="P1497" s="27">
        <f t="shared" si="322"/>
        <v>100188.00000000001</v>
      </c>
      <c r="Q1497" s="27">
        <v>0</v>
      </c>
      <c r="R1497" s="27">
        <v>0</v>
      </c>
      <c r="S1497" s="27">
        <v>0</v>
      </c>
      <c r="T1497" s="27">
        <f t="shared" si="323"/>
        <v>0</v>
      </c>
      <c r="U1497" s="27">
        <v>0</v>
      </c>
      <c r="V1497" s="27">
        <f t="shared" si="324"/>
        <v>264044.00000000006</v>
      </c>
      <c r="W1497" s="28" t="s">
        <v>3819</v>
      </c>
      <c r="X1497" s="27">
        <v>176964.48000000004</v>
      </c>
      <c r="Y1497" s="27">
        <f t="shared" si="328"/>
        <v>462132.00000000006</v>
      </c>
      <c r="Z1497" s="4" t="str" cm="1">
        <f t="array" ref="Z1497">_xlfn.IFS(YEARFRAC(F1497,G1497)&lt;1,"&lt;1 Year",YEARFRAC(F1497,G1497)&lt;=5,"1-5 Years",YEARFRAC(F1497,G1497)&gt;5,"&gt;5 Years")</f>
        <v>&gt;5 Years</v>
      </c>
      <c r="AA1497" s="24">
        <f>L1497*(_xlfn.XLOOKUP(K1497,'FX rates'!$A$2:$A$38,'FX rates'!$B$2:$B$38))</f>
        <v>163856.00000000003</v>
      </c>
      <c r="AB1497" s="24">
        <f>V1497*(_xlfn.XLOOKUP(K1497,'FX rates'!$A$2:$A$38,'FX rates'!$B$2:$B$38))</f>
        <v>264044.00000000006</v>
      </c>
      <c r="AC1497" s="24">
        <f>X1497*(_xlfn.XLOOKUP(W1497,'FX rates'!$A$2:$A$38,'FX rates'!$B$2:$B$38))</f>
        <v>176964.48000000004</v>
      </c>
      <c r="AD1497" s="24">
        <f>Y1497*(_xlfn.XLOOKUP(W1497,'FX rates'!$A$2:$A$38,'FX rates'!$B$2:$B$38))</f>
        <v>462132.00000000006</v>
      </c>
      <c r="AE1497" s="30">
        <f t="shared" si="329"/>
        <v>8.0000000000000043E-2</v>
      </c>
      <c r="AF1497" s="31">
        <f t="shared" si="330"/>
        <v>13108.48000000001</v>
      </c>
      <c r="AG1497" s="23">
        <f t="shared" si="331"/>
        <v>100188.00000000003</v>
      </c>
      <c r="AH1497" s="35">
        <f t="shared" si="325"/>
        <v>1</v>
      </c>
      <c r="AI1497" s="23">
        <f>U1497*(_xlfn.XLOOKUP(K1497,'FX rates'!$A$2:$A$38,'FX rates'!$B$2:$B$38))</f>
        <v>0</v>
      </c>
      <c r="AJ1497" s="23">
        <f>Q1497*(_xlfn.XLOOKUP(K1497,'FX rates'!$A$2:$A$38,'FX rates'!$B$2:$B$38))</f>
        <v>0</v>
      </c>
      <c r="AK1497" s="23">
        <f>R1497*(_xlfn.XLOOKUP(K1497,'FX rates'!$A$2:$A$38,'FX rates'!$B$2:$B$38))</f>
        <v>0</v>
      </c>
      <c r="AM1497" s="4"/>
      <c r="AN1497" s="4"/>
      <c r="AO1497" s="4"/>
      <c r="AP1497" s="32">
        <f t="shared" si="326"/>
        <v>0.61143931256713213</v>
      </c>
      <c r="AQ1497" s="32">
        <f t="shared" si="327"/>
        <v>0</v>
      </c>
      <c r="AR1497" s="24">
        <f t="shared" si="332"/>
        <v>285167.52</v>
      </c>
      <c r="AS1497" s="24" t="str">
        <f t="shared" si="333"/>
        <v>0</v>
      </c>
      <c r="AT1497" s="24">
        <f t="shared" si="334"/>
        <v>415918.80000000005</v>
      </c>
      <c r="AU1497" s="24">
        <f t="shared" si="335"/>
        <v>46213.200000000012</v>
      </c>
    </row>
    <row r="1498" spans="1:47" x14ac:dyDescent="0.25">
      <c r="A1498" s="28" t="s">
        <v>14549</v>
      </c>
      <c r="B1498" s="28" t="s">
        <v>3820</v>
      </c>
      <c r="C1498" s="28" t="s">
        <v>3821</v>
      </c>
      <c r="D1498" s="28" t="s">
        <v>3822</v>
      </c>
      <c r="E1498" s="28" t="s">
        <v>3823</v>
      </c>
      <c r="F1498" s="29">
        <v>42758</v>
      </c>
      <c r="G1498" s="29">
        <v>44896</v>
      </c>
      <c r="H1498" s="28" t="s">
        <v>3824</v>
      </c>
      <c r="I1498" s="28" t="s">
        <v>16048</v>
      </c>
      <c r="J1498" s="28" t="s">
        <v>16052</v>
      </c>
      <c r="K1498" s="28" t="s">
        <v>3825</v>
      </c>
      <c r="L1498" s="27">
        <v>108284.00000000003</v>
      </c>
      <c r="M1498" s="27">
        <v>96140.000000000015</v>
      </c>
      <c r="N1498" s="27">
        <v>0</v>
      </c>
      <c r="O1498" s="27">
        <v>0</v>
      </c>
      <c r="P1498" s="27">
        <f t="shared" si="322"/>
        <v>96140.000000000015</v>
      </c>
      <c r="Q1498" s="27">
        <v>0</v>
      </c>
      <c r="R1498" s="27">
        <v>0</v>
      </c>
      <c r="S1498" s="27">
        <v>0</v>
      </c>
      <c r="T1498" s="27">
        <f t="shared" si="323"/>
        <v>0</v>
      </c>
      <c r="U1498" s="27">
        <v>0</v>
      </c>
      <c r="V1498" s="27">
        <f t="shared" si="324"/>
        <v>204424.00000000006</v>
      </c>
      <c r="W1498" s="28" t="s">
        <v>3826</v>
      </c>
      <c r="X1498" s="27">
        <v>109366.84000000003</v>
      </c>
      <c r="Y1498" s="27">
        <f t="shared" si="328"/>
        <v>315835.08000000007</v>
      </c>
      <c r="Z1498" s="4" t="str" cm="1">
        <f t="array" ref="Z1498">_xlfn.IFS(YEARFRAC(F1498,G1498)&lt;1,"&lt;1 Year",YEARFRAC(F1498,G1498)&lt;=5,"1-5 Years",YEARFRAC(F1498,G1498)&gt;5,"&gt;5 Years")</f>
        <v>&gt;5 Years</v>
      </c>
      <c r="AA1498" s="24">
        <f>L1498*(_xlfn.XLOOKUP(K1498,'FX rates'!$A$2:$A$38,'FX rates'!$B$2:$B$38))</f>
        <v>144088.10460819074</v>
      </c>
      <c r="AB1498" s="24">
        <f>V1498*(_xlfn.XLOOKUP(K1498,'FX rates'!$A$2:$A$38,'FX rates'!$B$2:$B$38))</f>
        <v>272016.79561546288</v>
      </c>
      <c r="AC1498" s="24">
        <f>X1498*(_xlfn.XLOOKUP(W1498,'FX rates'!$A$2:$A$38,'FX rates'!$B$2:$B$38))</f>
        <v>145528.98565427263</v>
      </c>
      <c r="AD1498" s="24">
        <f>Y1498*(_xlfn.XLOOKUP(W1498,'FX rates'!$A$2:$A$38,'FX rates'!$B$2:$B$38))</f>
        <v>420265.94922589016</v>
      </c>
      <c r="AE1498" s="30">
        <f t="shared" si="329"/>
        <v>9.9999999999999013E-3</v>
      </c>
      <c r="AF1498" s="31">
        <f t="shared" si="330"/>
        <v>1082.8399999999965</v>
      </c>
      <c r="AG1498" s="23">
        <f t="shared" si="331"/>
        <v>127928.69100727214</v>
      </c>
      <c r="AH1498" s="35">
        <f t="shared" si="325"/>
        <v>1.3306500000756409</v>
      </c>
      <c r="AI1498" s="23">
        <f>U1498*(_xlfn.XLOOKUP(K1498,'FX rates'!$A$2:$A$38,'FX rates'!$B$2:$B$38))</f>
        <v>0</v>
      </c>
      <c r="AJ1498" s="23">
        <f>Q1498*(_xlfn.XLOOKUP(K1498,'FX rates'!$A$2:$A$38,'FX rates'!$B$2:$B$38))</f>
        <v>0</v>
      </c>
      <c r="AK1498" s="23">
        <f>R1498*(_xlfn.XLOOKUP(K1498,'FX rates'!$A$2:$A$38,'FX rates'!$B$2:$B$38))</f>
        <v>0</v>
      </c>
      <c r="AM1498" s="4"/>
      <c r="AN1498" s="4"/>
      <c r="AO1498" s="4"/>
      <c r="AP1498" s="32">
        <f t="shared" si="326"/>
        <v>0.8878504672897195</v>
      </c>
      <c r="AQ1498" s="32">
        <f t="shared" si="327"/>
        <v>0</v>
      </c>
      <c r="AR1498" s="24">
        <f t="shared" si="332"/>
        <v>206468.24000000005</v>
      </c>
      <c r="AS1498" s="24" t="str">
        <f t="shared" si="333"/>
        <v>0</v>
      </c>
      <c r="AT1498" s="24">
        <f t="shared" si="334"/>
        <v>378239.35430330114</v>
      </c>
      <c r="AU1498" s="24">
        <f t="shared" si="335"/>
        <v>42026.594922589022</v>
      </c>
    </row>
    <row r="1499" spans="1:47" x14ac:dyDescent="0.25">
      <c r="A1499" s="28" t="s">
        <v>14550</v>
      </c>
      <c r="B1499" s="28" t="s">
        <v>3827</v>
      </c>
      <c r="C1499" s="28" t="s">
        <v>3828</v>
      </c>
      <c r="D1499" s="28" t="s">
        <v>3829</v>
      </c>
      <c r="E1499" s="28" t="s">
        <v>3830</v>
      </c>
      <c r="F1499" s="29">
        <v>42758</v>
      </c>
      <c r="G1499" s="29">
        <v>44896</v>
      </c>
      <c r="H1499" s="28" t="s">
        <v>3831</v>
      </c>
      <c r="I1499" s="28" t="s">
        <v>16045</v>
      </c>
      <c r="J1499" s="28" t="s">
        <v>16050</v>
      </c>
      <c r="K1499" s="28" t="s">
        <v>3832</v>
      </c>
      <c r="L1499" s="27">
        <v>197120.00000000003</v>
      </c>
      <c r="M1499" s="27">
        <v>85140.000000000015</v>
      </c>
      <c r="N1499" s="27">
        <v>0</v>
      </c>
      <c r="O1499" s="27">
        <v>0</v>
      </c>
      <c r="P1499" s="27">
        <f t="shared" si="322"/>
        <v>85140.000000000015</v>
      </c>
      <c r="Q1499" s="27">
        <v>0</v>
      </c>
      <c r="R1499" s="27">
        <v>0</v>
      </c>
      <c r="S1499" s="27">
        <v>0</v>
      </c>
      <c r="T1499" s="27">
        <f t="shared" si="323"/>
        <v>0</v>
      </c>
      <c r="U1499" s="27">
        <v>0</v>
      </c>
      <c r="V1499" s="27">
        <f t="shared" si="324"/>
        <v>282260.00000000006</v>
      </c>
      <c r="W1499" s="28" t="s">
        <v>3833</v>
      </c>
      <c r="X1499" s="27">
        <v>210918.40000000005</v>
      </c>
      <c r="Y1499" s="27">
        <f t="shared" si="328"/>
        <v>512936.60000000009</v>
      </c>
      <c r="Z1499" s="4" t="str" cm="1">
        <f t="array" ref="Z1499">_xlfn.IFS(YEARFRAC(F1499,G1499)&lt;1,"&lt;1 Year",YEARFRAC(F1499,G1499)&lt;=5,"1-5 Years",YEARFRAC(F1499,G1499)&gt;5,"&gt;5 Years")</f>
        <v>&gt;5 Years</v>
      </c>
      <c r="AA1499" s="24">
        <f>L1499*(_xlfn.XLOOKUP(K1499,'FX rates'!$A$2:$A$38,'FX rates'!$B$2:$B$38))</f>
        <v>197120.00000000003</v>
      </c>
      <c r="AB1499" s="24">
        <f>V1499*(_xlfn.XLOOKUP(K1499,'FX rates'!$A$2:$A$38,'FX rates'!$B$2:$B$38))</f>
        <v>282260.00000000006</v>
      </c>
      <c r="AC1499" s="24">
        <f>X1499*(_xlfn.XLOOKUP(W1499,'FX rates'!$A$2:$A$38,'FX rates'!$B$2:$B$38))</f>
        <v>210918.40000000005</v>
      </c>
      <c r="AD1499" s="24">
        <f>Y1499*(_xlfn.XLOOKUP(W1499,'FX rates'!$A$2:$A$38,'FX rates'!$B$2:$B$38))</f>
        <v>512936.60000000009</v>
      </c>
      <c r="AE1499" s="30">
        <f t="shared" si="329"/>
        <v>7.0000000000000104E-2</v>
      </c>
      <c r="AF1499" s="31">
        <f t="shared" si="330"/>
        <v>13798.400000000023</v>
      </c>
      <c r="AG1499" s="23">
        <f t="shared" si="331"/>
        <v>85140.000000000029</v>
      </c>
      <c r="AH1499" s="35">
        <f t="shared" si="325"/>
        <v>1</v>
      </c>
      <c r="AI1499" s="23">
        <f>U1499*(_xlfn.XLOOKUP(K1499,'FX rates'!$A$2:$A$38,'FX rates'!$B$2:$B$38))</f>
        <v>0</v>
      </c>
      <c r="AJ1499" s="23">
        <f>Q1499*(_xlfn.XLOOKUP(K1499,'FX rates'!$A$2:$A$38,'FX rates'!$B$2:$B$38))</f>
        <v>0</v>
      </c>
      <c r="AK1499" s="23">
        <f>R1499*(_xlfn.XLOOKUP(K1499,'FX rates'!$A$2:$A$38,'FX rates'!$B$2:$B$38))</f>
        <v>0</v>
      </c>
      <c r="AM1499" s="4"/>
      <c r="AN1499" s="4"/>
      <c r="AO1499" s="4"/>
      <c r="AP1499" s="32">
        <f t="shared" si="326"/>
        <v>0.43191964285714285</v>
      </c>
      <c r="AQ1499" s="32">
        <f t="shared" si="327"/>
        <v>0</v>
      </c>
      <c r="AR1499" s="24">
        <f t="shared" si="332"/>
        <v>302018.20000000007</v>
      </c>
      <c r="AS1499" s="24" t="str">
        <f t="shared" si="333"/>
        <v>0</v>
      </c>
      <c r="AT1499" s="24">
        <f t="shared" si="334"/>
        <v>461642.94000000012</v>
      </c>
      <c r="AU1499" s="24">
        <f t="shared" si="335"/>
        <v>51293.659999999974</v>
      </c>
    </row>
    <row r="1500" spans="1:47" x14ac:dyDescent="0.25">
      <c r="A1500" s="28" t="s">
        <v>14551</v>
      </c>
      <c r="B1500" s="28" t="s">
        <v>3834</v>
      </c>
      <c r="C1500" s="28" t="s">
        <v>3835</v>
      </c>
      <c r="D1500" s="28" t="s">
        <v>3836</v>
      </c>
      <c r="E1500" s="28" t="s">
        <v>3837</v>
      </c>
      <c r="F1500" s="29">
        <v>42758</v>
      </c>
      <c r="G1500" s="29">
        <v>44896</v>
      </c>
      <c r="H1500" s="28" t="s">
        <v>3838</v>
      </c>
      <c r="I1500" s="28" t="s">
        <v>16041</v>
      </c>
      <c r="J1500" s="28" t="s">
        <v>16053</v>
      </c>
      <c r="K1500" s="28" t="s">
        <v>3839</v>
      </c>
      <c r="L1500" s="27">
        <v>8239000.0000000019</v>
      </c>
      <c r="M1500" s="27">
        <v>2392500</v>
      </c>
      <c r="N1500" s="27">
        <v>0</v>
      </c>
      <c r="O1500" s="27">
        <v>0</v>
      </c>
      <c r="P1500" s="27">
        <f t="shared" si="322"/>
        <v>2392500</v>
      </c>
      <c r="Q1500" s="27">
        <v>0</v>
      </c>
      <c r="R1500" s="27">
        <v>0</v>
      </c>
      <c r="S1500" s="27">
        <v>0</v>
      </c>
      <c r="T1500" s="27">
        <f t="shared" si="323"/>
        <v>0</v>
      </c>
      <c r="U1500" s="27">
        <v>0</v>
      </c>
      <c r="V1500" s="27">
        <f t="shared" si="324"/>
        <v>10631500.000000002</v>
      </c>
      <c r="W1500" s="28" t="s">
        <v>3840</v>
      </c>
      <c r="X1500" s="27">
        <v>8815730.0000000019</v>
      </c>
      <c r="Y1500" s="27">
        <f t="shared" si="328"/>
        <v>20191435.000000004</v>
      </c>
      <c r="Z1500" s="4" t="str" cm="1">
        <f t="array" ref="Z1500">_xlfn.IFS(YEARFRAC(F1500,G1500)&lt;1,"&lt;1 Year",YEARFRAC(F1500,G1500)&lt;=5,"1-5 Years",YEARFRAC(F1500,G1500)&gt;5,"&gt;5 Years")</f>
        <v>&gt;5 Years</v>
      </c>
      <c r="AA1500" s="24">
        <f>L1500*(_xlfn.XLOOKUP(K1500,'FX rates'!$A$2:$A$38,'FX rates'!$B$2:$B$38))</f>
        <v>75834.138708638246</v>
      </c>
      <c r="AB1500" s="24">
        <f>V1500*(_xlfn.XLOOKUP(K1500,'FX rates'!$A$2:$A$38,'FX rates'!$B$2:$B$38))</f>
        <v>97855.400616687402</v>
      </c>
      <c r="AC1500" s="24">
        <f>X1500*(_xlfn.XLOOKUP(W1500,'FX rates'!$A$2:$A$38,'FX rates'!$B$2:$B$38))</f>
        <v>81142.528418242917</v>
      </c>
      <c r="AD1500" s="24">
        <f>Y1500*(_xlfn.XLOOKUP(W1500,'FX rates'!$A$2:$A$38,'FX rates'!$B$2:$B$38))</f>
        <v>185847.80707809844</v>
      </c>
      <c r="AE1500" s="30">
        <f t="shared" si="329"/>
        <v>6.9999999999999923E-2</v>
      </c>
      <c r="AF1500" s="31">
        <f t="shared" si="330"/>
        <v>576730</v>
      </c>
      <c r="AG1500" s="23">
        <f t="shared" si="331"/>
        <v>22021.261908049157</v>
      </c>
      <c r="AH1500" s="35">
        <f t="shared" si="325"/>
        <v>9.2042891987666256E-3</v>
      </c>
      <c r="AI1500" s="23">
        <f>U1500*(_xlfn.XLOOKUP(K1500,'FX rates'!$A$2:$A$38,'FX rates'!$B$2:$B$38))</f>
        <v>0</v>
      </c>
      <c r="AJ1500" s="23">
        <f>Q1500*(_xlfn.XLOOKUP(K1500,'FX rates'!$A$2:$A$38,'FX rates'!$B$2:$B$38))</f>
        <v>0</v>
      </c>
      <c r="AK1500" s="23">
        <f>R1500*(_xlfn.XLOOKUP(K1500,'FX rates'!$A$2:$A$38,'FX rates'!$B$2:$B$38))</f>
        <v>0</v>
      </c>
      <c r="AM1500" s="4"/>
      <c r="AN1500" s="4"/>
      <c r="AO1500" s="4"/>
      <c r="AP1500" s="32">
        <f t="shared" si="326"/>
        <v>0.29038718291054733</v>
      </c>
      <c r="AQ1500" s="32">
        <f t="shared" si="327"/>
        <v>0</v>
      </c>
      <c r="AR1500" s="24">
        <f t="shared" si="332"/>
        <v>11375705.000000002</v>
      </c>
      <c r="AS1500" s="24" t="str">
        <f t="shared" si="333"/>
        <v>0</v>
      </c>
      <c r="AT1500" s="24">
        <f t="shared" si="334"/>
        <v>167263.0263702886</v>
      </c>
      <c r="AU1500" s="24">
        <f t="shared" si="335"/>
        <v>18584.780707809841</v>
      </c>
    </row>
    <row r="1501" spans="1:47" x14ac:dyDescent="0.25">
      <c r="A1501" s="28" t="s">
        <v>14552</v>
      </c>
      <c r="B1501" s="28" t="s">
        <v>3841</v>
      </c>
      <c r="C1501" s="28" t="s">
        <v>3842</v>
      </c>
      <c r="D1501" s="28" t="s">
        <v>3843</v>
      </c>
      <c r="E1501" s="28" t="s">
        <v>3844</v>
      </c>
      <c r="F1501" s="29">
        <v>42758</v>
      </c>
      <c r="G1501" s="29">
        <v>44896</v>
      </c>
      <c r="H1501" s="28" t="s">
        <v>3845</v>
      </c>
      <c r="I1501" s="28" t="s">
        <v>16033</v>
      </c>
      <c r="J1501" s="4" t="s">
        <v>16041</v>
      </c>
      <c r="K1501" s="28" t="s">
        <v>3846</v>
      </c>
      <c r="L1501" s="27">
        <v>161700</v>
      </c>
      <c r="M1501" s="27">
        <v>142188.20000000001</v>
      </c>
      <c r="N1501" s="27">
        <v>0</v>
      </c>
      <c r="O1501" s="27">
        <v>0</v>
      </c>
      <c r="P1501" s="27">
        <f t="shared" si="322"/>
        <v>142188.20000000001</v>
      </c>
      <c r="Q1501" s="27">
        <v>0</v>
      </c>
      <c r="R1501" s="27">
        <v>0</v>
      </c>
      <c r="S1501" s="27">
        <v>0</v>
      </c>
      <c r="T1501" s="27">
        <f t="shared" si="323"/>
        <v>0</v>
      </c>
      <c r="U1501" s="27">
        <v>79920</v>
      </c>
      <c r="V1501" s="27">
        <f t="shared" si="324"/>
        <v>383808.2</v>
      </c>
      <c r="W1501" s="28" t="s">
        <v>3847</v>
      </c>
      <c r="X1501" s="27">
        <v>164934</v>
      </c>
      <c r="Y1501" s="27">
        <f t="shared" si="328"/>
        <v>474899.96399999998</v>
      </c>
      <c r="Z1501" s="4" t="str" cm="1">
        <f t="array" ref="Z1501">_xlfn.IFS(YEARFRAC(F1501,G1501)&lt;1,"&lt;1 Year",YEARFRAC(F1501,G1501)&lt;=5,"1-5 Years",YEARFRAC(F1501,G1501)&gt;5,"&gt;5 Years")</f>
        <v>&gt;5 Years</v>
      </c>
      <c r="AA1501" s="24">
        <f>L1501*(_xlfn.XLOOKUP(K1501,'FX rates'!$A$2:$A$38,'FX rates'!$B$2:$B$38))</f>
        <v>215166.10501223113</v>
      </c>
      <c r="AB1501" s="24">
        <f>V1501*(_xlfn.XLOOKUP(K1501,'FX rates'!$A$2:$A$38,'FX rates'!$B$2:$B$38))</f>
        <v>510714.3813590316</v>
      </c>
      <c r="AC1501" s="24">
        <f>X1501*(_xlfn.XLOOKUP(W1501,'FX rates'!$A$2:$A$38,'FX rates'!$B$2:$B$38))</f>
        <v>219469.42711247577</v>
      </c>
      <c r="AD1501" s="24">
        <f>Y1501*(_xlfn.XLOOKUP(W1501,'FX rates'!$A$2:$A$38,'FX rates'!$B$2:$B$38))</f>
        <v>631925.63713252184</v>
      </c>
      <c r="AE1501" s="30">
        <f t="shared" si="329"/>
        <v>2.0000000000000066E-2</v>
      </c>
      <c r="AF1501" s="31">
        <f t="shared" si="330"/>
        <v>3234</v>
      </c>
      <c r="AG1501" s="23">
        <f t="shared" si="331"/>
        <v>295548.2763468005</v>
      </c>
      <c r="AH1501" s="35">
        <f t="shared" si="325"/>
        <v>1.3306500000756409</v>
      </c>
      <c r="AI1501" s="23">
        <f>U1501*(_xlfn.XLOOKUP(K1501,'FX rates'!$A$2:$A$38,'FX rates'!$B$2:$B$38))</f>
        <v>106345.54800604522</v>
      </c>
      <c r="AJ1501" s="23">
        <f>Q1501*(_xlfn.XLOOKUP(K1501,'FX rates'!$A$2:$A$38,'FX rates'!$B$2:$B$38))</f>
        <v>0</v>
      </c>
      <c r="AK1501" s="23">
        <f>R1501*(_xlfn.XLOOKUP(K1501,'FX rates'!$A$2:$A$38,'FX rates'!$B$2:$B$38))</f>
        <v>0</v>
      </c>
      <c r="AM1501" s="4"/>
      <c r="AN1501" s="4"/>
      <c r="AO1501" s="4"/>
      <c r="AP1501" s="32">
        <f t="shared" si="326"/>
        <v>0.87933333333333341</v>
      </c>
      <c r="AQ1501" s="32">
        <f t="shared" si="327"/>
        <v>0</v>
      </c>
      <c r="AR1501" s="24">
        <f t="shared" si="332"/>
        <v>309965.96399999998</v>
      </c>
      <c r="AS1501" s="24" t="str">
        <f t="shared" si="333"/>
        <v>0</v>
      </c>
      <c r="AT1501" s="24">
        <f t="shared" si="334"/>
        <v>568733.07341926964</v>
      </c>
      <c r="AU1501" s="24">
        <f t="shared" si="335"/>
        <v>63192.563713252195</v>
      </c>
    </row>
    <row r="1502" spans="1:47" x14ac:dyDescent="0.25">
      <c r="A1502" s="28" t="s">
        <v>14553</v>
      </c>
      <c r="B1502" s="28" t="s">
        <v>13964</v>
      </c>
      <c r="C1502" s="28" t="s">
        <v>13965</v>
      </c>
      <c r="D1502" s="28" t="s">
        <v>13966</v>
      </c>
      <c r="E1502" s="28" t="s">
        <v>13967</v>
      </c>
      <c r="F1502" s="29">
        <v>42758</v>
      </c>
      <c r="G1502" s="29">
        <v>44896</v>
      </c>
      <c r="H1502" s="28" t="s">
        <v>13968</v>
      </c>
      <c r="I1502" s="28" t="s">
        <v>16055</v>
      </c>
      <c r="J1502" s="28" t="s">
        <v>16035</v>
      </c>
      <c r="K1502" s="28" t="s">
        <v>13969</v>
      </c>
      <c r="L1502" s="27">
        <v>111320.00000000001</v>
      </c>
      <c r="M1502" s="27">
        <v>73089.5</v>
      </c>
      <c r="N1502" s="27">
        <v>0</v>
      </c>
      <c r="O1502" s="27">
        <v>0</v>
      </c>
      <c r="P1502" s="27">
        <f t="shared" si="322"/>
        <v>73089.5</v>
      </c>
      <c r="Q1502" s="27">
        <v>0</v>
      </c>
      <c r="R1502" s="27">
        <v>0</v>
      </c>
      <c r="S1502" s="27">
        <v>0</v>
      </c>
      <c r="T1502" s="27">
        <f t="shared" si="323"/>
        <v>0</v>
      </c>
      <c r="U1502" s="27">
        <v>0</v>
      </c>
      <c r="V1502" s="27">
        <f t="shared" si="324"/>
        <v>184409.5</v>
      </c>
      <c r="W1502" s="28" t="s">
        <v>13970</v>
      </c>
      <c r="X1502" s="27">
        <v>121338.80000000003</v>
      </c>
      <c r="Y1502" s="27">
        <f t="shared" si="328"/>
        <v>322345.15500000009</v>
      </c>
      <c r="Z1502" s="4" t="str" cm="1">
        <f t="array" ref="Z1502">_xlfn.IFS(YEARFRAC(F1502,G1502)&lt;1,"&lt;1 Year",YEARFRAC(F1502,G1502)&lt;=5,"1-5 Years",YEARFRAC(F1502,G1502)&gt;5,"&gt;5 Years")</f>
        <v>&gt;5 Years</v>
      </c>
      <c r="AA1502" s="24">
        <f>L1502*(_xlfn.XLOOKUP(K1502,'FX rates'!$A$2:$A$38,'FX rates'!$B$2:$B$38))</f>
        <v>148127.95800842036</v>
      </c>
      <c r="AB1502" s="24">
        <f>V1502*(_xlfn.XLOOKUP(K1502,'FX rates'!$A$2:$A$38,'FX rates'!$B$2:$B$38))</f>
        <v>245384.5011889489</v>
      </c>
      <c r="AC1502" s="24">
        <f>X1502*(_xlfn.XLOOKUP(W1502,'FX rates'!$A$2:$A$38,'FX rates'!$B$2:$B$38))</f>
        <v>161459.47422917822</v>
      </c>
      <c r="AD1502" s="24">
        <f>Y1502*(_xlfn.XLOOKUP(W1502,'FX rates'!$A$2:$A$38,'FX rates'!$B$2:$B$38))</f>
        <v>428928.58052513259</v>
      </c>
      <c r="AE1502" s="30">
        <f t="shared" si="329"/>
        <v>9.0000000000000149E-2</v>
      </c>
      <c r="AF1502" s="31">
        <f t="shared" si="330"/>
        <v>10018.800000000017</v>
      </c>
      <c r="AG1502" s="23">
        <f t="shared" si="331"/>
        <v>97256.543180528533</v>
      </c>
      <c r="AH1502" s="35">
        <f t="shared" si="325"/>
        <v>1.3306500000756409</v>
      </c>
      <c r="AI1502" s="23">
        <f>U1502*(_xlfn.XLOOKUP(K1502,'FX rates'!$A$2:$A$38,'FX rates'!$B$2:$B$38))</f>
        <v>0</v>
      </c>
      <c r="AJ1502" s="23">
        <f>Q1502*(_xlfn.XLOOKUP(K1502,'FX rates'!$A$2:$A$38,'FX rates'!$B$2:$B$38))</f>
        <v>0</v>
      </c>
      <c r="AK1502" s="23">
        <f>R1502*(_xlfn.XLOOKUP(K1502,'FX rates'!$A$2:$A$38,'FX rates'!$B$2:$B$38))</f>
        <v>0</v>
      </c>
      <c r="AM1502" s="4"/>
      <c r="AN1502" s="4"/>
      <c r="AO1502" s="4"/>
      <c r="AP1502" s="32">
        <f t="shared" si="326"/>
        <v>0.65657114624505919</v>
      </c>
      <c r="AQ1502" s="32">
        <f t="shared" si="327"/>
        <v>0</v>
      </c>
      <c r="AR1502" s="24">
        <f t="shared" si="332"/>
        <v>201006.35500000004</v>
      </c>
      <c r="AS1502" s="24" t="str">
        <f t="shared" si="333"/>
        <v>0</v>
      </c>
      <c r="AT1502" s="24">
        <f t="shared" si="334"/>
        <v>386035.72247261932</v>
      </c>
      <c r="AU1502" s="24">
        <f t="shared" si="335"/>
        <v>42892.858052513271</v>
      </c>
    </row>
    <row r="1503" spans="1:47" x14ac:dyDescent="0.25">
      <c r="A1503" s="28" t="s">
        <v>14059</v>
      </c>
      <c r="B1503" s="28" t="s">
        <v>389</v>
      </c>
      <c r="C1503" s="28" t="s">
        <v>390</v>
      </c>
      <c r="D1503" s="28" t="s">
        <v>391</v>
      </c>
      <c r="E1503" s="28" t="s">
        <v>392</v>
      </c>
      <c r="F1503" s="29">
        <v>36682</v>
      </c>
      <c r="G1503" s="29">
        <v>44896</v>
      </c>
      <c r="H1503" s="28" t="s">
        <v>393</v>
      </c>
      <c r="I1503" s="28" t="s">
        <v>16056</v>
      </c>
      <c r="J1503" s="28" t="s">
        <v>16051</v>
      </c>
      <c r="K1503" s="28" t="s">
        <v>394</v>
      </c>
      <c r="L1503" s="27">
        <v>186560</v>
      </c>
      <c r="M1503" s="27">
        <v>192753.00000000003</v>
      </c>
      <c r="N1503" s="27">
        <v>0</v>
      </c>
      <c r="O1503" s="27">
        <v>0</v>
      </c>
      <c r="P1503" s="27">
        <f t="shared" si="322"/>
        <v>192753.00000000003</v>
      </c>
      <c r="Q1503" s="27">
        <v>0</v>
      </c>
      <c r="R1503" s="27">
        <v>0</v>
      </c>
      <c r="S1503" s="27">
        <v>0</v>
      </c>
      <c r="T1503" s="27">
        <f t="shared" si="323"/>
        <v>0</v>
      </c>
      <c r="U1503" s="27">
        <v>0</v>
      </c>
      <c r="V1503" s="27">
        <f t="shared" si="324"/>
        <v>379313</v>
      </c>
      <c r="W1503" s="28" t="s">
        <v>395</v>
      </c>
      <c r="X1503" s="27">
        <v>212678.40000000002</v>
      </c>
      <c r="Y1503" s="27">
        <f t="shared" si="328"/>
        <v>645095.2200000002</v>
      </c>
      <c r="Z1503" s="4" t="str" cm="1">
        <f t="array" ref="Z1503">_xlfn.IFS(YEARFRAC(F1503,G1503)&lt;1,"&lt;1 Year",YEARFRAC(F1503,G1503)&lt;=5,"1-5 Years",YEARFRAC(F1503,G1503)&gt;5,"&gt;5 Years")</f>
        <v>&gt;5 Years</v>
      </c>
      <c r="AA1503" s="24">
        <f>L1503*(_xlfn.XLOOKUP(K1503,'FX rates'!$A$2:$A$38,'FX rates'!$B$2:$B$38))</f>
        <v>186560</v>
      </c>
      <c r="AB1503" s="24">
        <f>V1503*(_xlfn.XLOOKUP(K1503,'FX rates'!$A$2:$A$38,'FX rates'!$B$2:$B$38))</f>
        <v>379313</v>
      </c>
      <c r="AC1503" s="24">
        <f>X1503*(_xlfn.XLOOKUP(W1503,'FX rates'!$A$2:$A$38,'FX rates'!$B$2:$B$38))</f>
        <v>212678.40000000002</v>
      </c>
      <c r="AD1503" s="24">
        <f>Y1503*(_xlfn.XLOOKUP(W1503,'FX rates'!$A$2:$A$38,'FX rates'!$B$2:$B$38))</f>
        <v>645095.2200000002</v>
      </c>
      <c r="AE1503" s="30">
        <f t="shared" si="329"/>
        <v>0.14000000000000012</v>
      </c>
      <c r="AF1503" s="31">
        <f t="shared" si="330"/>
        <v>26118.400000000023</v>
      </c>
      <c r="AG1503" s="23">
        <f t="shared" si="331"/>
        <v>192753</v>
      </c>
      <c r="AH1503" s="35">
        <f t="shared" si="325"/>
        <v>1</v>
      </c>
      <c r="AI1503" s="23">
        <f>U1503*(_xlfn.XLOOKUP(K1503,'FX rates'!$A$2:$A$38,'FX rates'!$B$2:$B$38))</f>
        <v>0</v>
      </c>
      <c r="AJ1503" s="23">
        <f>Q1503*(_xlfn.XLOOKUP(K1503,'FX rates'!$A$2:$A$38,'FX rates'!$B$2:$B$38))</f>
        <v>0</v>
      </c>
      <c r="AK1503" s="23">
        <f>R1503*(_xlfn.XLOOKUP(K1503,'FX rates'!$A$2:$A$38,'FX rates'!$B$2:$B$38))</f>
        <v>0</v>
      </c>
      <c r="AM1503" s="4"/>
      <c r="AN1503" s="4"/>
      <c r="AO1503" s="4"/>
      <c r="AP1503" s="32">
        <f t="shared" si="326"/>
        <v>1.0331957547169812</v>
      </c>
      <c r="AQ1503" s="32">
        <f t="shared" si="327"/>
        <v>0</v>
      </c>
      <c r="AR1503" s="24">
        <f t="shared" si="332"/>
        <v>432416.82000000012</v>
      </c>
      <c r="AS1503" s="24" t="str">
        <f t="shared" si="333"/>
        <v>0</v>
      </c>
      <c r="AT1503" s="24">
        <f t="shared" si="334"/>
        <v>580585.69800000021</v>
      </c>
      <c r="AU1503" s="24">
        <f t="shared" si="335"/>
        <v>64509.521999999997</v>
      </c>
    </row>
    <row r="1504" spans="1:47" x14ac:dyDescent="0.25">
      <c r="A1504" s="28" t="s">
        <v>14554</v>
      </c>
      <c r="B1504" s="28" t="s">
        <v>3855</v>
      </c>
      <c r="C1504" s="28" t="s">
        <v>3856</v>
      </c>
      <c r="D1504" s="28" t="s">
        <v>3857</v>
      </c>
      <c r="E1504" s="28" t="s">
        <v>3858</v>
      </c>
      <c r="F1504" s="29">
        <v>42758</v>
      </c>
      <c r="G1504" s="29">
        <v>44896</v>
      </c>
      <c r="H1504" s="28" t="s">
        <v>3859</v>
      </c>
      <c r="I1504" s="28" t="s">
        <v>16037</v>
      </c>
      <c r="J1504" s="28" t="s">
        <v>16055</v>
      </c>
      <c r="K1504" s="28" t="s">
        <v>3860</v>
      </c>
      <c r="L1504" s="27">
        <v>201960.00000000006</v>
      </c>
      <c r="M1504" s="27">
        <v>106920.00000000001</v>
      </c>
      <c r="N1504" s="27">
        <v>0</v>
      </c>
      <c r="O1504" s="27">
        <v>0</v>
      </c>
      <c r="P1504" s="27">
        <f t="shared" si="322"/>
        <v>106920.00000000001</v>
      </c>
      <c r="Q1504" s="27">
        <v>0</v>
      </c>
      <c r="R1504" s="27">
        <v>0</v>
      </c>
      <c r="S1504" s="27">
        <v>0</v>
      </c>
      <c r="T1504" s="27">
        <f t="shared" si="323"/>
        <v>0</v>
      </c>
      <c r="U1504" s="27">
        <v>0</v>
      </c>
      <c r="V1504" s="27">
        <f t="shared" si="324"/>
        <v>308880.00000000006</v>
      </c>
      <c r="W1504" s="28" t="s">
        <v>3861</v>
      </c>
      <c r="X1504" s="27">
        <v>212058.00000000006</v>
      </c>
      <c r="Y1504" s="27">
        <f t="shared" si="328"/>
        <v>536382.00000000012</v>
      </c>
      <c r="Z1504" s="4" t="str" cm="1">
        <f t="array" ref="Z1504">_xlfn.IFS(YEARFRAC(F1504,G1504)&lt;1,"&lt;1 Year",YEARFRAC(F1504,G1504)&lt;=5,"1-5 Years",YEARFRAC(F1504,G1504)&gt;5,"&gt;5 Years")</f>
        <v>&gt;5 Years</v>
      </c>
      <c r="AA1504" s="24">
        <f>L1504*(_xlfn.XLOOKUP(K1504,'FX rates'!$A$2:$A$38,'FX rates'!$B$2:$B$38))</f>
        <v>201960.00000000006</v>
      </c>
      <c r="AB1504" s="24">
        <f>V1504*(_xlfn.XLOOKUP(K1504,'FX rates'!$A$2:$A$38,'FX rates'!$B$2:$B$38))</f>
        <v>308880.00000000006</v>
      </c>
      <c r="AC1504" s="24">
        <f>X1504*(_xlfn.XLOOKUP(W1504,'FX rates'!$A$2:$A$38,'FX rates'!$B$2:$B$38))</f>
        <v>212058.00000000006</v>
      </c>
      <c r="AD1504" s="24">
        <f>Y1504*(_xlfn.XLOOKUP(W1504,'FX rates'!$A$2:$A$38,'FX rates'!$B$2:$B$38))</f>
        <v>536382.00000000012</v>
      </c>
      <c r="AE1504" s="30">
        <f t="shared" si="329"/>
        <v>4.9999999999999989E-2</v>
      </c>
      <c r="AF1504" s="31">
        <f t="shared" si="330"/>
        <v>10098</v>
      </c>
      <c r="AG1504" s="23">
        <f t="shared" si="331"/>
        <v>106920</v>
      </c>
      <c r="AH1504" s="35">
        <f t="shared" si="325"/>
        <v>1</v>
      </c>
      <c r="AI1504" s="23">
        <f>U1504*(_xlfn.XLOOKUP(K1504,'FX rates'!$A$2:$A$38,'FX rates'!$B$2:$B$38))</f>
        <v>0</v>
      </c>
      <c r="AJ1504" s="23">
        <f>Q1504*(_xlfn.XLOOKUP(K1504,'FX rates'!$A$2:$A$38,'FX rates'!$B$2:$B$38))</f>
        <v>0</v>
      </c>
      <c r="AK1504" s="23">
        <f>R1504*(_xlfn.XLOOKUP(K1504,'FX rates'!$A$2:$A$38,'FX rates'!$B$2:$B$38))</f>
        <v>0</v>
      </c>
      <c r="AM1504" s="4"/>
      <c r="AN1504" s="4"/>
      <c r="AO1504" s="4"/>
      <c r="AP1504" s="32">
        <f t="shared" si="326"/>
        <v>0.52941176470588225</v>
      </c>
      <c r="AQ1504" s="32">
        <f t="shared" si="327"/>
        <v>0</v>
      </c>
      <c r="AR1504" s="24">
        <f t="shared" si="332"/>
        <v>324324.00000000006</v>
      </c>
      <c r="AS1504" s="24" t="str">
        <f t="shared" si="333"/>
        <v>0</v>
      </c>
      <c r="AT1504" s="24">
        <f t="shared" si="334"/>
        <v>482743.8000000001</v>
      </c>
      <c r="AU1504" s="24">
        <f t="shared" si="335"/>
        <v>53638.200000000012</v>
      </c>
    </row>
    <row r="1505" spans="1:47" x14ac:dyDescent="0.25">
      <c r="A1505" s="28" t="s">
        <v>14555</v>
      </c>
      <c r="B1505" s="28" t="s">
        <v>3862</v>
      </c>
      <c r="C1505" s="28" t="s">
        <v>3863</v>
      </c>
      <c r="D1505" s="28" t="s">
        <v>3864</v>
      </c>
      <c r="E1505" s="28" t="s">
        <v>3865</v>
      </c>
      <c r="F1505" s="29">
        <v>42758</v>
      </c>
      <c r="G1505" s="29">
        <v>44896</v>
      </c>
      <c r="H1505" s="28" t="s">
        <v>3866</v>
      </c>
      <c r="I1505" s="28" t="s">
        <v>16048</v>
      </c>
      <c r="J1505" s="28" t="s">
        <v>16033</v>
      </c>
      <c r="K1505" s="28" t="s">
        <v>3867</v>
      </c>
      <c r="L1505" s="27">
        <v>145860</v>
      </c>
      <c r="M1505" s="27">
        <v>137060</v>
      </c>
      <c r="N1505" s="27">
        <v>0</v>
      </c>
      <c r="O1505" s="27">
        <v>0</v>
      </c>
      <c r="P1505" s="27">
        <f t="shared" si="322"/>
        <v>137060</v>
      </c>
      <c r="Q1505" s="27">
        <v>0</v>
      </c>
      <c r="R1505" s="27">
        <v>0</v>
      </c>
      <c r="S1505" s="27">
        <v>0</v>
      </c>
      <c r="T1505" s="27">
        <f t="shared" si="323"/>
        <v>0</v>
      </c>
      <c r="U1505" s="27">
        <v>0</v>
      </c>
      <c r="V1505" s="27">
        <f t="shared" si="324"/>
        <v>282920</v>
      </c>
      <c r="W1505" s="28" t="s">
        <v>3868</v>
      </c>
      <c r="X1505" s="27">
        <v>158987.40000000002</v>
      </c>
      <c r="Y1505" s="27">
        <f t="shared" si="328"/>
        <v>467370.20000000007</v>
      </c>
      <c r="Z1505" s="4" t="str" cm="1">
        <f t="array" ref="Z1505">_xlfn.IFS(YEARFRAC(F1505,G1505)&lt;1,"&lt;1 Year",YEARFRAC(F1505,G1505)&lt;=5,"1-5 Years",YEARFRAC(F1505,G1505)&gt;5,"&gt;5 Years")</f>
        <v>&gt;5 Years</v>
      </c>
      <c r="AA1505" s="24">
        <f>L1505*(_xlfn.XLOOKUP(K1505,'FX rates'!$A$2:$A$38,'FX rates'!$B$2:$B$38))</f>
        <v>145860</v>
      </c>
      <c r="AB1505" s="24">
        <f>V1505*(_xlfn.XLOOKUP(K1505,'FX rates'!$A$2:$A$38,'FX rates'!$B$2:$B$38))</f>
        <v>282920</v>
      </c>
      <c r="AC1505" s="24">
        <f>X1505*(_xlfn.XLOOKUP(W1505,'FX rates'!$A$2:$A$38,'FX rates'!$B$2:$B$38))</f>
        <v>158987.40000000002</v>
      </c>
      <c r="AD1505" s="24">
        <f>Y1505*(_xlfn.XLOOKUP(W1505,'FX rates'!$A$2:$A$38,'FX rates'!$B$2:$B$38))</f>
        <v>467370.20000000007</v>
      </c>
      <c r="AE1505" s="30">
        <f t="shared" si="329"/>
        <v>9.0000000000000163E-2</v>
      </c>
      <c r="AF1505" s="31">
        <f t="shared" si="330"/>
        <v>13127.400000000023</v>
      </c>
      <c r="AG1505" s="23">
        <f t="shared" si="331"/>
        <v>137060</v>
      </c>
      <c r="AH1505" s="35">
        <f t="shared" si="325"/>
        <v>1</v>
      </c>
      <c r="AI1505" s="23">
        <f>U1505*(_xlfn.XLOOKUP(K1505,'FX rates'!$A$2:$A$38,'FX rates'!$B$2:$B$38))</f>
        <v>0</v>
      </c>
      <c r="AJ1505" s="23">
        <f>Q1505*(_xlfn.XLOOKUP(K1505,'FX rates'!$A$2:$A$38,'FX rates'!$B$2:$B$38))</f>
        <v>0</v>
      </c>
      <c r="AK1505" s="23">
        <f>R1505*(_xlfn.XLOOKUP(K1505,'FX rates'!$A$2:$A$38,'FX rates'!$B$2:$B$38))</f>
        <v>0</v>
      </c>
      <c r="AM1505" s="4"/>
      <c r="AN1505" s="4"/>
      <c r="AO1505" s="4"/>
      <c r="AP1505" s="32">
        <f t="shared" si="326"/>
        <v>0.9396681749622926</v>
      </c>
      <c r="AQ1505" s="32">
        <f t="shared" si="327"/>
        <v>0</v>
      </c>
      <c r="AR1505" s="24">
        <f t="shared" si="332"/>
        <v>308382.80000000005</v>
      </c>
      <c r="AS1505" s="24" t="str">
        <f t="shared" si="333"/>
        <v>0</v>
      </c>
      <c r="AT1505" s="24">
        <f t="shared" si="334"/>
        <v>420633.18000000005</v>
      </c>
      <c r="AU1505" s="24">
        <f t="shared" si="335"/>
        <v>46737.020000000019</v>
      </c>
    </row>
    <row r="1506" spans="1:47" x14ac:dyDescent="0.25">
      <c r="A1506" s="28" t="s">
        <v>14556</v>
      </c>
      <c r="B1506" s="28" t="s">
        <v>3869</v>
      </c>
      <c r="C1506" s="28" t="s">
        <v>3870</v>
      </c>
      <c r="D1506" s="28" t="s">
        <v>3871</v>
      </c>
      <c r="E1506" s="28" t="s">
        <v>3872</v>
      </c>
      <c r="F1506" s="29">
        <v>42814</v>
      </c>
      <c r="G1506" s="29">
        <v>44896</v>
      </c>
      <c r="H1506" s="28" t="s">
        <v>3873</v>
      </c>
      <c r="I1506" s="28" t="s">
        <v>16034</v>
      </c>
      <c r="J1506" s="28" t="s">
        <v>16044</v>
      </c>
      <c r="K1506" s="28" t="s">
        <v>3874</v>
      </c>
      <c r="L1506" s="27">
        <v>175450</v>
      </c>
      <c r="M1506" s="27">
        <v>97152.000000000015</v>
      </c>
      <c r="N1506" s="27">
        <v>0</v>
      </c>
      <c r="O1506" s="27">
        <v>0</v>
      </c>
      <c r="P1506" s="27">
        <f t="shared" si="322"/>
        <v>97152.000000000015</v>
      </c>
      <c r="Q1506" s="27">
        <v>0</v>
      </c>
      <c r="R1506" s="27">
        <v>0</v>
      </c>
      <c r="S1506" s="27">
        <v>0</v>
      </c>
      <c r="T1506" s="27">
        <f t="shared" si="323"/>
        <v>0</v>
      </c>
      <c r="U1506" s="27">
        <v>0</v>
      </c>
      <c r="V1506" s="27">
        <f t="shared" si="324"/>
        <v>272602</v>
      </c>
      <c r="W1506" s="28" t="s">
        <v>3875</v>
      </c>
      <c r="X1506" s="27">
        <v>180713.5</v>
      </c>
      <c r="Y1506" s="27">
        <f t="shared" si="328"/>
        <v>461493.56000000006</v>
      </c>
      <c r="Z1506" s="4" t="str" cm="1">
        <f t="array" ref="Z1506">_xlfn.IFS(YEARFRAC(F1506,G1506)&lt;1,"&lt;1 Year",YEARFRAC(F1506,G1506)&lt;=5,"1-5 Years",YEARFRAC(F1506,G1506)&gt;5,"&gt;5 Years")</f>
        <v>&gt;5 Years</v>
      </c>
      <c r="AA1506" s="24">
        <f>L1506*(_xlfn.XLOOKUP(K1506,'FX rates'!$A$2:$A$38,'FX rates'!$B$2:$B$38))</f>
        <v>175450</v>
      </c>
      <c r="AB1506" s="24">
        <f>V1506*(_xlfn.XLOOKUP(K1506,'FX rates'!$A$2:$A$38,'FX rates'!$B$2:$B$38))</f>
        <v>272602</v>
      </c>
      <c r="AC1506" s="24">
        <f>X1506*(_xlfn.XLOOKUP(W1506,'FX rates'!$A$2:$A$38,'FX rates'!$B$2:$B$38))</f>
        <v>180713.5</v>
      </c>
      <c r="AD1506" s="24">
        <f>Y1506*(_xlfn.XLOOKUP(W1506,'FX rates'!$A$2:$A$38,'FX rates'!$B$2:$B$38))</f>
        <v>461493.56000000006</v>
      </c>
      <c r="AE1506" s="30">
        <f t="shared" si="329"/>
        <v>0.03</v>
      </c>
      <c r="AF1506" s="31">
        <f t="shared" si="330"/>
        <v>5263.5</v>
      </c>
      <c r="AG1506" s="23">
        <f t="shared" si="331"/>
        <v>97152</v>
      </c>
      <c r="AH1506" s="35">
        <f t="shared" si="325"/>
        <v>1</v>
      </c>
      <c r="AI1506" s="23">
        <f>U1506*(_xlfn.XLOOKUP(K1506,'FX rates'!$A$2:$A$38,'FX rates'!$B$2:$B$38))</f>
        <v>0</v>
      </c>
      <c r="AJ1506" s="23">
        <f>Q1506*(_xlfn.XLOOKUP(K1506,'FX rates'!$A$2:$A$38,'FX rates'!$B$2:$B$38))</f>
        <v>0</v>
      </c>
      <c r="AK1506" s="23">
        <f>R1506*(_xlfn.XLOOKUP(K1506,'FX rates'!$A$2:$A$38,'FX rates'!$B$2:$B$38))</f>
        <v>0</v>
      </c>
      <c r="AM1506" s="4"/>
      <c r="AN1506" s="4"/>
      <c r="AO1506" s="4"/>
      <c r="AP1506" s="32">
        <f t="shared" si="326"/>
        <v>0.5537304075235111</v>
      </c>
      <c r="AQ1506" s="32">
        <f t="shared" si="327"/>
        <v>0</v>
      </c>
      <c r="AR1506" s="24">
        <f t="shared" si="332"/>
        <v>280780.06000000006</v>
      </c>
      <c r="AS1506" s="24" t="str">
        <f t="shared" si="333"/>
        <v>0</v>
      </c>
      <c r="AT1506" s="24">
        <f t="shared" si="334"/>
        <v>415344.20400000009</v>
      </c>
      <c r="AU1506" s="24">
        <f t="shared" si="335"/>
        <v>46149.355999999971</v>
      </c>
    </row>
    <row r="1507" spans="1:47" x14ac:dyDescent="0.25">
      <c r="A1507" s="28" t="s">
        <v>14557</v>
      </c>
      <c r="B1507" s="28" t="s">
        <v>3876</v>
      </c>
      <c r="C1507" s="28" t="s">
        <v>3877</v>
      </c>
      <c r="D1507" s="28" t="s">
        <v>3878</v>
      </c>
      <c r="E1507" s="28" t="s">
        <v>3879</v>
      </c>
      <c r="F1507" s="29">
        <v>42772</v>
      </c>
      <c r="G1507" s="29">
        <v>44896</v>
      </c>
      <c r="H1507" s="28" t="s">
        <v>3880</v>
      </c>
      <c r="I1507" s="28" t="s">
        <v>16036</v>
      </c>
      <c r="J1507" s="4" t="s">
        <v>16047</v>
      </c>
      <c r="K1507" s="28" t="s">
        <v>3881</v>
      </c>
      <c r="L1507" s="27">
        <v>148762.9</v>
      </c>
      <c r="M1507" s="27">
        <v>89974.500000000015</v>
      </c>
      <c r="N1507" s="27">
        <v>0</v>
      </c>
      <c r="O1507" s="27">
        <v>0</v>
      </c>
      <c r="P1507" s="27">
        <f t="shared" si="322"/>
        <v>89974.500000000015</v>
      </c>
      <c r="Q1507" s="27">
        <v>0</v>
      </c>
      <c r="R1507" s="27">
        <v>0</v>
      </c>
      <c r="S1507" s="27">
        <v>0</v>
      </c>
      <c r="T1507" s="27">
        <f t="shared" si="323"/>
        <v>0</v>
      </c>
      <c r="U1507" s="27">
        <v>0</v>
      </c>
      <c r="V1507" s="27">
        <f t="shared" si="324"/>
        <v>238737.40000000002</v>
      </c>
      <c r="W1507" s="28" t="s">
        <v>3882</v>
      </c>
      <c r="X1507" s="27">
        <v>153225.78700000001</v>
      </c>
      <c r="Y1507" s="27">
        <f t="shared" si="328"/>
        <v>399125.30900000007</v>
      </c>
      <c r="Z1507" s="4" t="str" cm="1">
        <f t="array" ref="Z1507">_xlfn.IFS(YEARFRAC(F1507,G1507)&lt;1,"&lt;1 Year",YEARFRAC(F1507,G1507)&lt;=5,"1-5 Years",YEARFRAC(F1507,G1507)&gt;5,"&gt;5 Years")</f>
        <v>&gt;5 Years</v>
      </c>
      <c r="AA1507" s="24">
        <f>L1507*(_xlfn.XLOOKUP(K1507,'FX rates'!$A$2:$A$38,'FX rates'!$B$2:$B$38))</f>
        <v>148762.9</v>
      </c>
      <c r="AB1507" s="24">
        <f>V1507*(_xlfn.XLOOKUP(K1507,'FX rates'!$A$2:$A$38,'FX rates'!$B$2:$B$38))</f>
        <v>238737.40000000002</v>
      </c>
      <c r="AC1507" s="24">
        <f>X1507*(_xlfn.XLOOKUP(W1507,'FX rates'!$A$2:$A$38,'FX rates'!$B$2:$B$38))</f>
        <v>153225.78700000001</v>
      </c>
      <c r="AD1507" s="24">
        <f>Y1507*(_xlfn.XLOOKUP(W1507,'FX rates'!$A$2:$A$38,'FX rates'!$B$2:$B$38))</f>
        <v>399125.30900000007</v>
      </c>
      <c r="AE1507" s="30">
        <f t="shared" si="329"/>
        <v>3.0000000000000117E-2</v>
      </c>
      <c r="AF1507" s="31">
        <f t="shared" si="330"/>
        <v>4462.887000000017</v>
      </c>
      <c r="AG1507" s="23">
        <f t="shared" si="331"/>
        <v>89974.500000000029</v>
      </c>
      <c r="AH1507" s="35">
        <f t="shared" si="325"/>
        <v>1</v>
      </c>
      <c r="AI1507" s="23">
        <f>U1507*(_xlfn.XLOOKUP(K1507,'FX rates'!$A$2:$A$38,'FX rates'!$B$2:$B$38))</f>
        <v>0</v>
      </c>
      <c r="AJ1507" s="23">
        <f>Q1507*(_xlfn.XLOOKUP(K1507,'FX rates'!$A$2:$A$38,'FX rates'!$B$2:$B$38))</f>
        <v>0</v>
      </c>
      <c r="AK1507" s="23">
        <f>R1507*(_xlfn.XLOOKUP(K1507,'FX rates'!$A$2:$A$38,'FX rates'!$B$2:$B$38))</f>
        <v>0</v>
      </c>
      <c r="AM1507" s="4"/>
      <c r="AN1507" s="4"/>
      <c r="AO1507" s="4"/>
      <c r="AP1507" s="32">
        <f t="shared" si="326"/>
        <v>0.60481813678007101</v>
      </c>
      <c r="AQ1507" s="32">
        <f t="shared" si="327"/>
        <v>0</v>
      </c>
      <c r="AR1507" s="24">
        <f t="shared" si="332"/>
        <v>245899.52200000006</v>
      </c>
      <c r="AS1507" s="24" t="str">
        <f t="shared" si="333"/>
        <v>0</v>
      </c>
      <c r="AT1507" s="24">
        <f t="shared" si="334"/>
        <v>359212.77810000005</v>
      </c>
      <c r="AU1507" s="24">
        <f t="shared" si="335"/>
        <v>39912.530900000012</v>
      </c>
    </row>
    <row r="1508" spans="1:47" x14ac:dyDescent="0.25">
      <c r="A1508" s="28" t="s">
        <v>14558</v>
      </c>
      <c r="B1508" s="28" t="s">
        <v>3883</v>
      </c>
      <c r="C1508" s="28" t="s">
        <v>3884</v>
      </c>
      <c r="D1508" s="28" t="s">
        <v>3885</v>
      </c>
      <c r="E1508" s="28" t="s">
        <v>3886</v>
      </c>
      <c r="F1508" s="29">
        <v>42779</v>
      </c>
      <c r="G1508" s="29">
        <v>44896</v>
      </c>
      <c r="H1508" s="28" t="s">
        <v>3887</v>
      </c>
      <c r="I1508" s="28" t="s">
        <v>16054</v>
      </c>
      <c r="J1508" s="28" t="s">
        <v>16040</v>
      </c>
      <c r="K1508" s="28" t="s">
        <v>3888</v>
      </c>
      <c r="L1508" s="27">
        <v>152955</v>
      </c>
      <c r="M1508" s="27">
        <v>172260.00000000003</v>
      </c>
      <c r="N1508" s="27">
        <v>0</v>
      </c>
      <c r="O1508" s="27">
        <v>0</v>
      </c>
      <c r="P1508" s="27">
        <f t="shared" si="322"/>
        <v>172260.00000000003</v>
      </c>
      <c r="Q1508" s="27">
        <v>0</v>
      </c>
      <c r="R1508" s="27">
        <v>0</v>
      </c>
      <c r="S1508" s="27">
        <v>0</v>
      </c>
      <c r="T1508" s="27">
        <f t="shared" si="323"/>
        <v>0</v>
      </c>
      <c r="U1508" s="27">
        <v>0</v>
      </c>
      <c r="V1508" s="27">
        <f t="shared" si="324"/>
        <v>325215</v>
      </c>
      <c r="W1508" s="28" t="s">
        <v>3889</v>
      </c>
      <c r="X1508" s="27">
        <v>168250.5</v>
      </c>
      <c r="Y1508" s="27">
        <f t="shared" si="328"/>
        <v>525987</v>
      </c>
      <c r="Z1508" s="4" t="str" cm="1">
        <f t="array" ref="Z1508">_xlfn.IFS(YEARFRAC(F1508,G1508)&lt;1,"&lt;1 Year",YEARFRAC(F1508,G1508)&lt;=5,"1-5 Years",YEARFRAC(F1508,G1508)&gt;5,"&gt;5 Years")</f>
        <v>&gt;5 Years</v>
      </c>
      <c r="AA1508" s="24">
        <f>L1508*(_xlfn.XLOOKUP(K1508,'FX rates'!$A$2:$A$38,'FX rates'!$B$2:$B$38))</f>
        <v>152955</v>
      </c>
      <c r="AB1508" s="24">
        <f>V1508*(_xlfn.XLOOKUP(K1508,'FX rates'!$A$2:$A$38,'FX rates'!$B$2:$B$38))</f>
        <v>325215</v>
      </c>
      <c r="AC1508" s="24">
        <f>X1508*(_xlfn.XLOOKUP(W1508,'FX rates'!$A$2:$A$38,'FX rates'!$B$2:$B$38))</f>
        <v>168250.5</v>
      </c>
      <c r="AD1508" s="24">
        <f>Y1508*(_xlfn.XLOOKUP(W1508,'FX rates'!$A$2:$A$38,'FX rates'!$B$2:$B$38))</f>
        <v>525987</v>
      </c>
      <c r="AE1508" s="30">
        <f t="shared" si="329"/>
        <v>0.1</v>
      </c>
      <c r="AF1508" s="31">
        <f t="shared" si="330"/>
        <v>15295.5</v>
      </c>
      <c r="AG1508" s="23">
        <f t="shared" si="331"/>
        <v>172260</v>
      </c>
      <c r="AH1508" s="35">
        <f t="shared" si="325"/>
        <v>1</v>
      </c>
      <c r="AI1508" s="23">
        <f>U1508*(_xlfn.XLOOKUP(K1508,'FX rates'!$A$2:$A$38,'FX rates'!$B$2:$B$38))</f>
        <v>0</v>
      </c>
      <c r="AJ1508" s="23">
        <f>Q1508*(_xlfn.XLOOKUP(K1508,'FX rates'!$A$2:$A$38,'FX rates'!$B$2:$B$38))</f>
        <v>0</v>
      </c>
      <c r="AK1508" s="23">
        <f>R1508*(_xlfn.XLOOKUP(K1508,'FX rates'!$A$2:$A$38,'FX rates'!$B$2:$B$38))</f>
        <v>0</v>
      </c>
      <c r="AM1508" s="4"/>
      <c r="AN1508" s="4"/>
      <c r="AO1508" s="4"/>
      <c r="AP1508" s="32">
        <f t="shared" si="326"/>
        <v>1.1262135922330099</v>
      </c>
      <c r="AQ1508" s="32">
        <f t="shared" si="327"/>
        <v>0</v>
      </c>
      <c r="AR1508" s="24">
        <f t="shared" si="332"/>
        <v>357736.50000000006</v>
      </c>
      <c r="AS1508" s="24" t="str">
        <f t="shared" si="333"/>
        <v>0</v>
      </c>
      <c r="AT1508" s="24">
        <f t="shared" si="334"/>
        <v>473388.3</v>
      </c>
      <c r="AU1508" s="24">
        <f t="shared" si="335"/>
        <v>52598.700000000012</v>
      </c>
    </row>
    <row r="1509" spans="1:47" x14ac:dyDescent="0.25">
      <c r="A1509" s="28" t="s">
        <v>14559</v>
      </c>
      <c r="B1509" s="28" t="s">
        <v>3890</v>
      </c>
      <c r="C1509" s="28" t="s">
        <v>3891</v>
      </c>
      <c r="D1509" s="28" t="s">
        <v>3892</v>
      </c>
      <c r="E1509" s="28" t="s">
        <v>3893</v>
      </c>
      <c r="F1509" s="29">
        <v>42800</v>
      </c>
      <c r="G1509" s="29">
        <v>44896</v>
      </c>
      <c r="H1509" s="28" t="s">
        <v>3894</v>
      </c>
      <c r="I1509" s="28" t="s">
        <v>16057</v>
      </c>
      <c r="J1509" s="28" t="s">
        <v>16057</v>
      </c>
      <c r="K1509" s="28" t="s">
        <v>3895</v>
      </c>
      <c r="L1509" s="27">
        <v>118800.00000000003</v>
      </c>
      <c r="M1509" s="27">
        <v>63635</v>
      </c>
      <c r="N1509" s="27">
        <v>0</v>
      </c>
      <c r="O1509" s="27">
        <v>0</v>
      </c>
      <c r="P1509" s="27">
        <f t="shared" si="322"/>
        <v>63635</v>
      </c>
      <c r="Q1509" s="27">
        <v>0</v>
      </c>
      <c r="R1509" s="27">
        <v>0</v>
      </c>
      <c r="S1509" s="27">
        <v>0</v>
      </c>
      <c r="T1509" s="27">
        <f t="shared" si="323"/>
        <v>0</v>
      </c>
      <c r="U1509" s="27">
        <v>0</v>
      </c>
      <c r="V1509" s="27">
        <f t="shared" si="324"/>
        <v>182435.00000000003</v>
      </c>
      <c r="W1509" s="28" t="s">
        <v>3896</v>
      </c>
      <c r="X1509" s="27">
        <v>129492.00000000004</v>
      </c>
      <c r="Y1509" s="27">
        <f t="shared" si="328"/>
        <v>328346.15000000008</v>
      </c>
      <c r="Z1509" s="4" t="str" cm="1">
        <f t="array" ref="Z1509">_xlfn.IFS(YEARFRAC(F1509,G1509)&lt;1,"&lt;1 Year",YEARFRAC(F1509,G1509)&lt;=5,"1-5 Years",YEARFRAC(F1509,G1509)&gt;5,"&gt;5 Years")</f>
        <v>&gt;5 Years</v>
      </c>
      <c r="AA1509" s="24">
        <f>L1509*(_xlfn.XLOOKUP(K1509,'FX rates'!$A$2:$A$38,'FX rates'!$B$2:$B$38))</f>
        <v>118800.00000000003</v>
      </c>
      <c r="AB1509" s="24">
        <f>V1509*(_xlfn.XLOOKUP(K1509,'FX rates'!$A$2:$A$38,'FX rates'!$B$2:$B$38))</f>
        <v>182435.00000000003</v>
      </c>
      <c r="AC1509" s="24">
        <f>X1509*(_xlfn.XLOOKUP(W1509,'FX rates'!$A$2:$A$38,'FX rates'!$B$2:$B$38))</f>
        <v>129492.00000000004</v>
      </c>
      <c r="AD1509" s="24">
        <f>Y1509*(_xlfn.XLOOKUP(W1509,'FX rates'!$A$2:$A$38,'FX rates'!$B$2:$B$38))</f>
        <v>328346.15000000008</v>
      </c>
      <c r="AE1509" s="30">
        <f t="shared" si="329"/>
        <v>9.0000000000000094E-2</v>
      </c>
      <c r="AF1509" s="31">
        <f t="shared" si="330"/>
        <v>10692.000000000015</v>
      </c>
      <c r="AG1509" s="23">
        <f t="shared" si="331"/>
        <v>63635</v>
      </c>
      <c r="AH1509" s="35">
        <f t="shared" si="325"/>
        <v>1</v>
      </c>
      <c r="AI1509" s="23">
        <f>U1509*(_xlfn.XLOOKUP(K1509,'FX rates'!$A$2:$A$38,'FX rates'!$B$2:$B$38))</f>
        <v>0</v>
      </c>
      <c r="AJ1509" s="23">
        <f>Q1509*(_xlfn.XLOOKUP(K1509,'FX rates'!$A$2:$A$38,'FX rates'!$B$2:$B$38))</f>
        <v>0</v>
      </c>
      <c r="AK1509" s="23">
        <f>R1509*(_xlfn.XLOOKUP(K1509,'FX rates'!$A$2:$A$38,'FX rates'!$B$2:$B$38))</f>
        <v>0</v>
      </c>
      <c r="AM1509" s="4"/>
      <c r="AN1509" s="4"/>
      <c r="AO1509" s="4"/>
      <c r="AP1509" s="32">
        <f t="shared" si="326"/>
        <v>0.53564814814814798</v>
      </c>
      <c r="AQ1509" s="32">
        <f t="shared" si="327"/>
        <v>0</v>
      </c>
      <c r="AR1509" s="24">
        <f t="shared" si="332"/>
        <v>198854.15000000005</v>
      </c>
      <c r="AS1509" s="24" t="str">
        <f t="shared" si="333"/>
        <v>0</v>
      </c>
      <c r="AT1509" s="24">
        <f t="shared" si="334"/>
        <v>295511.53500000009</v>
      </c>
      <c r="AU1509" s="24">
        <f t="shared" si="335"/>
        <v>32834.614999999991</v>
      </c>
    </row>
    <row r="1510" spans="1:47" x14ac:dyDescent="0.25">
      <c r="A1510" s="28" t="s">
        <v>14560</v>
      </c>
      <c r="B1510" s="28" t="s">
        <v>3897</v>
      </c>
      <c r="C1510" s="28" t="s">
        <v>3898</v>
      </c>
      <c r="D1510" s="28" t="s">
        <v>3899</v>
      </c>
      <c r="E1510" s="28" t="s">
        <v>3900</v>
      </c>
      <c r="F1510" s="29">
        <v>42772</v>
      </c>
      <c r="G1510" s="29">
        <v>44896</v>
      </c>
      <c r="H1510" s="28" t="s">
        <v>3901</v>
      </c>
      <c r="I1510" s="28" t="s">
        <v>16032</v>
      </c>
      <c r="J1510" s="28" t="s">
        <v>16049</v>
      </c>
      <c r="K1510" s="28" t="s">
        <v>3902</v>
      </c>
      <c r="L1510" s="27">
        <v>158895</v>
      </c>
      <c r="M1510" s="27">
        <v>40040</v>
      </c>
      <c r="N1510" s="27">
        <v>0</v>
      </c>
      <c r="O1510" s="27">
        <v>0</v>
      </c>
      <c r="P1510" s="27">
        <f t="shared" si="322"/>
        <v>40040</v>
      </c>
      <c r="Q1510" s="27">
        <v>0</v>
      </c>
      <c r="R1510" s="27">
        <v>0</v>
      </c>
      <c r="S1510" s="27">
        <v>0</v>
      </c>
      <c r="T1510" s="27">
        <f t="shared" si="323"/>
        <v>0</v>
      </c>
      <c r="U1510" s="27">
        <v>0</v>
      </c>
      <c r="V1510" s="27">
        <f t="shared" si="324"/>
        <v>198935</v>
      </c>
      <c r="W1510" s="28" t="s">
        <v>3903</v>
      </c>
      <c r="X1510" s="27">
        <v>176373.45</v>
      </c>
      <c r="Y1510" s="27">
        <f t="shared" si="328"/>
        <v>397191.30000000005</v>
      </c>
      <c r="Z1510" s="4" t="str" cm="1">
        <f t="array" ref="Z1510">_xlfn.IFS(YEARFRAC(F1510,G1510)&lt;1,"&lt;1 Year",YEARFRAC(F1510,G1510)&lt;=5,"1-5 Years",YEARFRAC(F1510,G1510)&gt;5,"&gt;5 Years")</f>
        <v>&gt;5 Years</v>
      </c>
      <c r="AA1510" s="24">
        <f>L1510*(_xlfn.XLOOKUP(K1510,'FX rates'!$A$2:$A$38,'FX rates'!$B$2:$B$38))</f>
        <v>158895</v>
      </c>
      <c r="AB1510" s="24">
        <f>V1510*(_xlfn.XLOOKUP(K1510,'FX rates'!$A$2:$A$38,'FX rates'!$B$2:$B$38))</f>
        <v>198935</v>
      </c>
      <c r="AC1510" s="24">
        <f>X1510*(_xlfn.XLOOKUP(W1510,'FX rates'!$A$2:$A$38,'FX rates'!$B$2:$B$38))</f>
        <v>176373.45</v>
      </c>
      <c r="AD1510" s="24">
        <f>Y1510*(_xlfn.XLOOKUP(W1510,'FX rates'!$A$2:$A$38,'FX rates'!$B$2:$B$38))</f>
        <v>397191.30000000005</v>
      </c>
      <c r="AE1510" s="30">
        <f t="shared" si="329"/>
        <v>0.11000000000000007</v>
      </c>
      <c r="AF1510" s="31">
        <f t="shared" si="330"/>
        <v>17478.450000000012</v>
      </c>
      <c r="AG1510" s="23">
        <f t="shared" si="331"/>
        <v>40040</v>
      </c>
      <c r="AH1510" s="35">
        <f t="shared" si="325"/>
        <v>1</v>
      </c>
      <c r="AI1510" s="23">
        <f>U1510*(_xlfn.XLOOKUP(K1510,'FX rates'!$A$2:$A$38,'FX rates'!$B$2:$B$38))</f>
        <v>0</v>
      </c>
      <c r="AJ1510" s="23">
        <f>Q1510*(_xlfn.XLOOKUP(K1510,'FX rates'!$A$2:$A$38,'FX rates'!$B$2:$B$38))</f>
        <v>0</v>
      </c>
      <c r="AK1510" s="23">
        <f>R1510*(_xlfn.XLOOKUP(K1510,'FX rates'!$A$2:$A$38,'FX rates'!$B$2:$B$38))</f>
        <v>0</v>
      </c>
      <c r="AM1510" s="4"/>
      <c r="AN1510" s="4"/>
      <c r="AO1510" s="4"/>
      <c r="AP1510" s="32">
        <f t="shared" si="326"/>
        <v>0.25199030806507444</v>
      </c>
      <c r="AQ1510" s="32">
        <f t="shared" si="327"/>
        <v>0</v>
      </c>
      <c r="AR1510" s="24">
        <f t="shared" si="332"/>
        <v>220817.85000000003</v>
      </c>
      <c r="AS1510" s="24" t="str">
        <f t="shared" si="333"/>
        <v>0</v>
      </c>
      <c r="AT1510" s="24">
        <f t="shared" si="334"/>
        <v>357472.17000000004</v>
      </c>
      <c r="AU1510" s="24">
        <f t="shared" si="335"/>
        <v>39719.130000000005</v>
      </c>
    </row>
    <row r="1511" spans="1:47" x14ac:dyDescent="0.25">
      <c r="A1511" s="28" t="s">
        <v>14561</v>
      </c>
      <c r="B1511" s="28" t="s">
        <v>3904</v>
      </c>
      <c r="C1511" s="28" t="s">
        <v>3905</v>
      </c>
      <c r="D1511" s="28" t="s">
        <v>3906</v>
      </c>
      <c r="E1511" s="28" t="s">
        <v>3907</v>
      </c>
      <c r="F1511" s="29">
        <v>42800</v>
      </c>
      <c r="G1511" s="29">
        <v>44896</v>
      </c>
      <c r="H1511" s="28" t="s">
        <v>3908</v>
      </c>
      <c r="I1511" s="28" t="s">
        <v>16048</v>
      </c>
      <c r="J1511" s="28" t="s">
        <v>16050</v>
      </c>
      <c r="K1511" s="28" t="s">
        <v>3909</v>
      </c>
      <c r="L1511" s="27">
        <v>155870</v>
      </c>
      <c r="M1511" s="27">
        <v>264110</v>
      </c>
      <c r="N1511" s="27">
        <v>28500.000000000004</v>
      </c>
      <c r="O1511" s="27">
        <v>0</v>
      </c>
      <c r="P1511" s="27">
        <f t="shared" si="322"/>
        <v>292610</v>
      </c>
      <c r="Q1511" s="27">
        <v>0</v>
      </c>
      <c r="R1511" s="27">
        <v>0</v>
      </c>
      <c r="S1511" s="27">
        <v>0</v>
      </c>
      <c r="T1511" s="27">
        <f t="shared" si="323"/>
        <v>0</v>
      </c>
      <c r="U1511" s="27">
        <v>0</v>
      </c>
      <c r="V1511" s="27">
        <f t="shared" si="324"/>
        <v>448480</v>
      </c>
      <c r="W1511" s="28" t="s">
        <v>3910</v>
      </c>
      <c r="X1511" s="27">
        <v>168339.6</v>
      </c>
      <c r="Y1511" s="27">
        <f t="shared" si="328"/>
        <v>621918</v>
      </c>
      <c r="Z1511" s="4" t="str" cm="1">
        <f t="array" ref="Z1511">_xlfn.IFS(YEARFRAC(F1511,G1511)&lt;1,"&lt;1 Year",YEARFRAC(F1511,G1511)&lt;=5,"1-5 Years",YEARFRAC(F1511,G1511)&gt;5,"&gt;5 Years")</f>
        <v>&gt;5 Years</v>
      </c>
      <c r="AA1511" s="24">
        <f>L1511*(_xlfn.XLOOKUP(K1511,'FX rates'!$A$2:$A$38,'FX rates'!$B$2:$B$38))</f>
        <v>155870</v>
      </c>
      <c r="AB1511" s="24">
        <f>V1511*(_xlfn.XLOOKUP(K1511,'FX rates'!$A$2:$A$38,'FX rates'!$B$2:$B$38))</f>
        <v>448480</v>
      </c>
      <c r="AC1511" s="24">
        <f>X1511*(_xlfn.XLOOKUP(W1511,'FX rates'!$A$2:$A$38,'FX rates'!$B$2:$B$38))</f>
        <v>168339.6</v>
      </c>
      <c r="AD1511" s="24">
        <f>Y1511*(_xlfn.XLOOKUP(W1511,'FX rates'!$A$2:$A$38,'FX rates'!$B$2:$B$38))</f>
        <v>621918</v>
      </c>
      <c r="AE1511" s="30">
        <f t="shared" si="329"/>
        <v>8.0000000000000043E-2</v>
      </c>
      <c r="AF1511" s="31">
        <f t="shared" si="330"/>
        <v>12469.600000000006</v>
      </c>
      <c r="AG1511" s="23">
        <f t="shared" si="331"/>
        <v>292610</v>
      </c>
      <c r="AH1511" s="35">
        <f t="shared" si="325"/>
        <v>1</v>
      </c>
      <c r="AI1511" s="23">
        <f>U1511*(_xlfn.XLOOKUP(K1511,'FX rates'!$A$2:$A$38,'FX rates'!$B$2:$B$38))</f>
        <v>0</v>
      </c>
      <c r="AJ1511" s="23">
        <f>Q1511*(_xlfn.XLOOKUP(K1511,'FX rates'!$A$2:$A$38,'FX rates'!$B$2:$B$38))</f>
        <v>0</v>
      </c>
      <c r="AK1511" s="23">
        <f>R1511*(_xlfn.XLOOKUP(K1511,'FX rates'!$A$2:$A$38,'FX rates'!$B$2:$B$38))</f>
        <v>0</v>
      </c>
      <c r="AM1511" s="4"/>
      <c r="AN1511" s="4"/>
      <c r="AO1511" s="4"/>
      <c r="AP1511" s="32">
        <f t="shared" si="326"/>
        <v>1.6944248412138321</v>
      </c>
      <c r="AQ1511" s="32">
        <f t="shared" si="327"/>
        <v>0</v>
      </c>
      <c r="AR1511" s="24">
        <f t="shared" si="332"/>
        <v>453578.4</v>
      </c>
      <c r="AS1511" s="24" t="str">
        <f t="shared" si="333"/>
        <v>0</v>
      </c>
      <c r="AT1511" s="24">
        <f t="shared" si="334"/>
        <v>559726.20000000007</v>
      </c>
      <c r="AU1511" s="24">
        <f t="shared" si="335"/>
        <v>62191.79999999993</v>
      </c>
    </row>
    <row r="1512" spans="1:47" x14ac:dyDescent="0.25">
      <c r="A1512" s="28" t="s">
        <v>14562</v>
      </c>
      <c r="B1512" s="28" t="s">
        <v>3911</v>
      </c>
      <c r="C1512" s="28" t="s">
        <v>3912</v>
      </c>
      <c r="D1512" s="28" t="s">
        <v>3913</v>
      </c>
      <c r="E1512" s="28" t="s">
        <v>3914</v>
      </c>
      <c r="F1512" s="29">
        <v>42779</v>
      </c>
      <c r="G1512" s="29">
        <v>44896</v>
      </c>
      <c r="H1512" s="28" t="s">
        <v>3915</v>
      </c>
      <c r="I1512" s="28" t="s">
        <v>16038</v>
      </c>
      <c r="J1512" s="28" t="s">
        <v>16038</v>
      </c>
      <c r="K1512" s="28" t="s">
        <v>3916</v>
      </c>
      <c r="L1512" s="27">
        <v>185724.00000000003</v>
      </c>
      <c r="M1512" s="27">
        <v>118580.00000000001</v>
      </c>
      <c r="N1512" s="27">
        <v>0</v>
      </c>
      <c r="O1512" s="27">
        <v>0</v>
      </c>
      <c r="P1512" s="27">
        <f t="shared" si="322"/>
        <v>118580.00000000001</v>
      </c>
      <c r="Q1512" s="27">
        <v>0</v>
      </c>
      <c r="R1512" s="27">
        <v>0</v>
      </c>
      <c r="S1512" s="27">
        <v>0</v>
      </c>
      <c r="T1512" s="27">
        <f t="shared" si="323"/>
        <v>0</v>
      </c>
      <c r="U1512" s="27">
        <v>0</v>
      </c>
      <c r="V1512" s="27">
        <f t="shared" si="324"/>
        <v>304304.00000000006</v>
      </c>
      <c r="W1512" s="28" t="s">
        <v>3917</v>
      </c>
      <c r="X1512" s="27">
        <v>191295.72000000003</v>
      </c>
      <c r="Y1512" s="27">
        <f t="shared" si="328"/>
        <v>504728.84000000008</v>
      </c>
      <c r="Z1512" s="4" t="str" cm="1">
        <f t="array" ref="Z1512">_xlfn.IFS(YEARFRAC(F1512,G1512)&lt;1,"&lt;1 Year",YEARFRAC(F1512,G1512)&lt;=5,"1-5 Years",YEARFRAC(F1512,G1512)&gt;5,"&gt;5 Years")</f>
        <v>&gt;5 Years</v>
      </c>
      <c r="AA1512" s="24">
        <f>L1512*(_xlfn.XLOOKUP(K1512,'FX rates'!$A$2:$A$38,'FX rates'!$B$2:$B$38))</f>
        <v>185724.00000000003</v>
      </c>
      <c r="AB1512" s="24">
        <f>V1512*(_xlfn.XLOOKUP(K1512,'FX rates'!$A$2:$A$38,'FX rates'!$B$2:$B$38))</f>
        <v>304304.00000000006</v>
      </c>
      <c r="AC1512" s="24">
        <f>X1512*(_xlfn.XLOOKUP(W1512,'FX rates'!$A$2:$A$38,'FX rates'!$B$2:$B$38))</f>
        <v>191295.72000000003</v>
      </c>
      <c r="AD1512" s="24">
        <f>Y1512*(_xlfn.XLOOKUP(W1512,'FX rates'!$A$2:$A$38,'FX rates'!$B$2:$B$38))</f>
        <v>504728.84000000008</v>
      </c>
      <c r="AE1512" s="30">
        <f t="shared" si="329"/>
        <v>3.0000000000000002E-2</v>
      </c>
      <c r="AF1512" s="31">
        <f t="shared" si="330"/>
        <v>5571.7200000000012</v>
      </c>
      <c r="AG1512" s="23">
        <f t="shared" si="331"/>
        <v>118580.00000000003</v>
      </c>
      <c r="AH1512" s="35">
        <f t="shared" si="325"/>
        <v>1</v>
      </c>
      <c r="AI1512" s="23">
        <f>U1512*(_xlfn.XLOOKUP(K1512,'FX rates'!$A$2:$A$38,'FX rates'!$B$2:$B$38))</f>
        <v>0</v>
      </c>
      <c r="AJ1512" s="23">
        <f>Q1512*(_xlfn.XLOOKUP(K1512,'FX rates'!$A$2:$A$38,'FX rates'!$B$2:$B$38))</f>
        <v>0</v>
      </c>
      <c r="AK1512" s="23">
        <f>R1512*(_xlfn.XLOOKUP(K1512,'FX rates'!$A$2:$A$38,'FX rates'!$B$2:$B$38))</f>
        <v>0</v>
      </c>
      <c r="AM1512" s="4"/>
      <c r="AN1512" s="4"/>
      <c r="AO1512" s="4"/>
      <c r="AP1512" s="32">
        <f t="shared" si="326"/>
        <v>0.63847429519071308</v>
      </c>
      <c r="AQ1512" s="32">
        <f t="shared" si="327"/>
        <v>0</v>
      </c>
      <c r="AR1512" s="24">
        <f t="shared" si="332"/>
        <v>313433.12000000005</v>
      </c>
      <c r="AS1512" s="24" t="str">
        <f t="shared" si="333"/>
        <v>0</v>
      </c>
      <c r="AT1512" s="24">
        <f t="shared" si="334"/>
        <v>454255.95600000006</v>
      </c>
      <c r="AU1512" s="24">
        <f t="shared" si="335"/>
        <v>50472.88400000002</v>
      </c>
    </row>
    <row r="1513" spans="1:47" x14ac:dyDescent="0.25">
      <c r="A1513" s="28" t="s">
        <v>14563</v>
      </c>
      <c r="B1513" s="28" t="s">
        <v>3918</v>
      </c>
      <c r="C1513" s="28" t="s">
        <v>3919</v>
      </c>
      <c r="D1513" s="28" t="s">
        <v>3920</v>
      </c>
      <c r="E1513" s="28" t="s">
        <v>3921</v>
      </c>
      <c r="F1513" s="29">
        <v>44186</v>
      </c>
      <c r="G1513" s="29">
        <v>44896</v>
      </c>
      <c r="H1513" s="28" t="s">
        <v>3922</v>
      </c>
      <c r="I1513" s="28" t="s">
        <v>16034</v>
      </c>
      <c r="J1513" s="28" t="s">
        <v>16049</v>
      </c>
      <c r="K1513" s="28" t="s">
        <v>3923</v>
      </c>
      <c r="L1513" s="27">
        <v>150793.5</v>
      </c>
      <c r="M1513" s="27">
        <v>50600.000000000007</v>
      </c>
      <c r="N1513" s="27">
        <v>0</v>
      </c>
      <c r="O1513" s="27">
        <v>0</v>
      </c>
      <c r="P1513" s="27">
        <f t="shared" si="322"/>
        <v>50600.000000000007</v>
      </c>
      <c r="Q1513" s="27">
        <v>0</v>
      </c>
      <c r="R1513" s="27">
        <v>0</v>
      </c>
      <c r="S1513" s="27">
        <v>0</v>
      </c>
      <c r="T1513" s="27">
        <f t="shared" si="323"/>
        <v>0</v>
      </c>
      <c r="U1513" s="27">
        <v>0</v>
      </c>
      <c r="V1513" s="27">
        <f t="shared" si="324"/>
        <v>201393.5</v>
      </c>
      <c r="W1513" s="28" t="s">
        <v>3924</v>
      </c>
      <c r="X1513" s="27">
        <v>153809.37</v>
      </c>
      <c r="Y1513" s="27">
        <f t="shared" si="328"/>
        <v>359230.74</v>
      </c>
      <c r="Z1513" s="4" t="str" cm="1">
        <f t="array" ref="Z1513">_xlfn.IFS(YEARFRAC(F1513,G1513)&lt;1,"&lt;1 Year",YEARFRAC(F1513,G1513)&lt;=5,"1-5 Years",YEARFRAC(F1513,G1513)&gt;5,"&gt;5 Years")</f>
        <v>1-5 Years</v>
      </c>
      <c r="AA1513" s="24">
        <f>L1513*(_xlfn.XLOOKUP(K1513,'FX rates'!$A$2:$A$38,'FX rates'!$B$2:$B$38))</f>
        <v>150793.5</v>
      </c>
      <c r="AB1513" s="24">
        <f>V1513*(_xlfn.XLOOKUP(K1513,'FX rates'!$A$2:$A$38,'FX rates'!$B$2:$B$38))</f>
        <v>201393.5</v>
      </c>
      <c r="AC1513" s="24">
        <f>X1513*(_xlfn.XLOOKUP(W1513,'FX rates'!$A$2:$A$38,'FX rates'!$B$2:$B$38))</f>
        <v>153809.37</v>
      </c>
      <c r="AD1513" s="24">
        <f>Y1513*(_xlfn.XLOOKUP(W1513,'FX rates'!$A$2:$A$38,'FX rates'!$B$2:$B$38))</f>
        <v>359230.74</v>
      </c>
      <c r="AE1513" s="30">
        <f t="shared" si="329"/>
        <v>1.9999999999999969E-2</v>
      </c>
      <c r="AF1513" s="31">
        <f t="shared" si="330"/>
        <v>3015.8699999999953</v>
      </c>
      <c r="AG1513" s="23">
        <f t="shared" si="331"/>
        <v>50600</v>
      </c>
      <c r="AH1513" s="35">
        <f t="shared" si="325"/>
        <v>1</v>
      </c>
      <c r="AI1513" s="23">
        <f>U1513*(_xlfn.XLOOKUP(K1513,'FX rates'!$A$2:$A$38,'FX rates'!$B$2:$B$38))</f>
        <v>0</v>
      </c>
      <c r="AJ1513" s="23">
        <f>Q1513*(_xlfn.XLOOKUP(K1513,'FX rates'!$A$2:$A$38,'FX rates'!$B$2:$B$38))</f>
        <v>0</v>
      </c>
      <c r="AK1513" s="23">
        <f>R1513*(_xlfn.XLOOKUP(K1513,'FX rates'!$A$2:$A$38,'FX rates'!$B$2:$B$38))</f>
        <v>0</v>
      </c>
      <c r="AM1513" s="4"/>
      <c r="AN1513" s="4"/>
      <c r="AO1513" s="4"/>
      <c r="AP1513" s="32">
        <f t="shared" si="326"/>
        <v>0.33555823029507242</v>
      </c>
      <c r="AQ1513" s="32">
        <f t="shared" si="327"/>
        <v>0</v>
      </c>
      <c r="AR1513" s="24">
        <f t="shared" si="332"/>
        <v>205421.37</v>
      </c>
      <c r="AS1513" s="24" t="str">
        <f t="shared" si="333"/>
        <v>0</v>
      </c>
      <c r="AT1513" s="24">
        <f t="shared" si="334"/>
        <v>323307.66600000003</v>
      </c>
      <c r="AU1513" s="24">
        <f t="shared" si="335"/>
        <v>35923.073999999964</v>
      </c>
    </row>
    <row r="1514" spans="1:47" x14ac:dyDescent="0.25">
      <c r="A1514" s="28" t="s">
        <v>14060</v>
      </c>
      <c r="B1514" s="28" t="s">
        <v>396</v>
      </c>
      <c r="C1514" s="28" t="s">
        <v>397</v>
      </c>
      <c r="D1514" s="28" t="s">
        <v>398</v>
      </c>
      <c r="E1514" s="28" t="s">
        <v>399</v>
      </c>
      <c r="F1514" s="29">
        <v>36717</v>
      </c>
      <c r="G1514" s="29">
        <v>44896</v>
      </c>
      <c r="H1514" s="28" t="s">
        <v>400</v>
      </c>
      <c r="I1514" s="28" t="s">
        <v>16032</v>
      </c>
      <c r="J1514" s="28" t="s">
        <v>16042</v>
      </c>
      <c r="K1514" s="28" t="s">
        <v>401</v>
      </c>
      <c r="L1514" s="27">
        <v>111100.00000000001</v>
      </c>
      <c r="M1514" s="27">
        <v>24200.000000000004</v>
      </c>
      <c r="N1514" s="27">
        <v>0</v>
      </c>
      <c r="O1514" s="27">
        <v>0</v>
      </c>
      <c r="P1514" s="27">
        <f t="shared" si="322"/>
        <v>24200.000000000004</v>
      </c>
      <c r="Q1514" s="27">
        <v>0</v>
      </c>
      <c r="R1514" s="27">
        <v>0</v>
      </c>
      <c r="S1514" s="27">
        <v>0</v>
      </c>
      <c r="T1514" s="27">
        <f t="shared" si="323"/>
        <v>0</v>
      </c>
      <c r="U1514" s="27">
        <v>0</v>
      </c>
      <c r="V1514" s="27">
        <f t="shared" si="324"/>
        <v>135300.00000000003</v>
      </c>
      <c r="W1514" s="28" t="s">
        <v>402</v>
      </c>
      <c r="X1514" s="27">
        <v>121099.00000000003</v>
      </c>
      <c r="Y1514" s="27">
        <f t="shared" si="328"/>
        <v>268576.00000000006</v>
      </c>
      <c r="Z1514" s="4" t="str" cm="1">
        <f t="array" ref="Z1514">_xlfn.IFS(YEARFRAC(F1514,G1514)&lt;1,"&lt;1 Year",YEARFRAC(F1514,G1514)&lt;=5,"1-5 Years",YEARFRAC(F1514,G1514)&gt;5,"&gt;5 Years")</f>
        <v>&gt;5 Years</v>
      </c>
      <c r="AA1514" s="24">
        <f>L1514*(_xlfn.XLOOKUP(K1514,'FX rates'!$A$2:$A$38,'FX rates'!$B$2:$B$38))</f>
        <v>111100.00000000001</v>
      </c>
      <c r="AB1514" s="24">
        <f>V1514*(_xlfn.XLOOKUP(K1514,'FX rates'!$A$2:$A$38,'FX rates'!$B$2:$B$38))</f>
        <v>135300.00000000003</v>
      </c>
      <c r="AC1514" s="24">
        <f>X1514*(_xlfn.XLOOKUP(W1514,'FX rates'!$A$2:$A$38,'FX rates'!$B$2:$B$38))</f>
        <v>121099.00000000003</v>
      </c>
      <c r="AD1514" s="24">
        <f>Y1514*(_xlfn.XLOOKUP(W1514,'FX rates'!$A$2:$A$38,'FX rates'!$B$2:$B$38))</f>
        <v>268576.00000000006</v>
      </c>
      <c r="AE1514" s="30">
        <f t="shared" si="329"/>
        <v>9.0000000000000122E-2</v>
      </c>
      <c r="AF1514" s="31">
        <f t="shared" si="330"/>
        <v>9999.0000000000146</v>
      </c>
      <c r="AG1514" s="23">
        <f t="shared" si="331"/>
        <v>24200.000000000015</v>
      </c>
      <c r="AH1514" s="35">
        <f t="shared" si="325"/>
        <v>1</v>
      </c>
      <c r="AI1514" s="23">
        <f>U1514*(_xlfn.XLOOKUP(K1514,'FX rates'!$A$2:$A$38,'FX rates'!$B$2:$B$38))</f>
        <v>0</v>
      </c>
      <c r="AJ1514" s="23">
        <f>Q1514*(_xlfn.XLOOKUP(K1514,'FX rates'!$A$2:$A$38,'FX rates'!$B$2:$B$38))</f>
        <v>0</v>
      </c>
      <c r="AK1514" s="23">
        <f>R1514*(_xlfn.XLOOKUP(K1514,'FX rates'!$A$2:$A$38,'FX rates'!$B$2:$B$38))</f>
        <v>0</v>
      </c>
      <c r="AM1514" s="4"/>
      <c r="AN1514" s="4"/>
      <c r="AO1514" s="4"/>
      <c r="AP1514" s="32">
        <f t="shared" si="326"/>
        <v>0.21782178217821782</v>
      </c>
      <c r="AQ1514" s="32">
        <f t="shared" si="327"/>
        <v>0</v>
      </c>
      <c r="AR1514" s="24">
        <f t="shared" si="332"/>
        <v>147477.00000000003</v>
      </c>
      <c r="AS1514" s="24" t="str">
        <f t="shared" si="333"/>
        <v>0</v>
      </c>
      <c r="AT1514" s="24">
        <f t="shared" si="334"/>
        <v>241718.40000000005</v>
      </c>
      <c r="AU1514" s="24">
        <f t="shared" si="335"/>
        <v>26857.600000000006</v>
      </c>
    </row>
    <row r="1515" spans="1:47" x14ac:dyDescent="0.25">
      <c r="A1515" s="28" t="s">
        <v>14564</v>
      </c>
      <c r="B1515" s="28" t="s">
        <v>3925</v>
      </c>
      <c r="C1515" s="28" t="s">
        <v>3926</v>
      </c>
      <c r="D1515" s="28" t="s">
        <v>3927</v>
      </c>
      <c r="E1515" s="28" t="s">
        <v>3928</v>
      </c>
      <c r="F1515" s="29">
        <v>42788</v>
      </c>
      <c r="G1515" s="29">
        <v>44896</v>
      </c>
      <c r="H1515" s="28" t="s">
        <v>3929</v>
      </c>
      <c r="I1515" s="28" t="s">
        <v>16051</v>
      </c>
      <c r="J1515" s="28" t="s">
        <v>16038</v>
      </c>
      <c r="K1515" s="28" t="s">
        <v>3930</v>
      </c>
      <c r="L1515" s="27">
        <v>160160</v>
      </c>
      <c r="M1515" s="27">
        <v>119416.00000000001</v>
      </c>
      <c r="N1515" s="27">
        <v>0</v>
      </c>
      <c r="O1515" s="27">
        <v>0</v>
      </c>
      <c r="P1515" s="27">
        <f t="shared" si="322"/>
        <v>119416.00000000001</v>
      </c>
      <c r="Q1515" s="27">
        <v>0</v>
      </c>
      <c r="R1515" s="27">
        <v>0</v>
      </c>
      <c r="S1515" s="27">
        <v>0</v>
      </c>
      <c r="T1515" s="27">
        <f t="shared" si="323"/>
        <v>0</v>
      </c>
      <c r="U1515" s="27">
        <v>0</v>
      </c>
      <c r="V1515" s="27">
        <f t="shared" si="324"/>
        <v>279576</v>
      </c>
      <c r="W1515" s="28" t="s">
        <v>3931</v>
      </c>
      <c r="X1515" s="27">
        <v>164964.80000000002</v>
      </c>
      <c r="Y1515" s="27">
        <f t="shared" si="328"/>
        <v>452928.08000000007</v>
      </c>
      <c r="Z1515" s="4" t="str" cm="1">
        <f t="array" ref="Z1515">_xlfn.IFS(YEARFRAC(F1515,G1515)&lt;1,"&lt;1 Year",YEARFRAC(F1515,G1515)&lt;=5,"1-5 Years",YEARFRAC(F1515,G1515)&gt;5,"&gt;5 Years")</f>
        <v>&gt;5 Years</v>
      </c>
      <c r="AA1515" s="24">
        <f>L1515*(_xlfn.XLOOKUP(K1515,'FX rates'!$A$2:$A$38,'FX rates'!$B$2:$B$38))</f>
        <v>160160</v>
      </c>
      <c r="AB1515" s="24">
        <f>V1515*(_xlfn.XLOOKUP(K1515,'FX rates'!$A$2:$A$38,'FX rates'!$B$2:$B$38))</f>
        <v>279576</v>
      </c>
      <c r="AC1515" s="24">
        <f>X1515*(_xlfn.XLOOKUP(W1515,'FX rates'!$A$2:$A$38,'FX rates'!$B$2:$B$38))</f>
        <v>164964.80000000002</v>
      </c>
      <c r="AD1515" s="24">
        <f>Y1515*(_xlfn.XLOOKUP(W1515,'FX rates'!$A$2:$A$38,'FX rates'!$B$2:$B$38))</f>
        <v>452928.08000000007</v>
      </c>
      <c r="AE1515" s="30">
        <f t="shared" si="329"/>
        <v>3.000000000000011E-2</v>
      </c>
      <c r="AF1515" s="31">
        <f t="shared" si="330"/>
        <v>4804.8000000000175</v>
      </c>
      <c r="AG1515" s="23">
        <f t="shared" si="331"/>
        <v>119416</v>
      </c>
      <c r="AH1515" s="35">
        <f t="shared" si="325"/>
        <v>1</v>
      </c>
      <c r="AI1515" s="23">
        <f>U1515*(_xlfn.XLOOKUP(K1515,'FX rates'!$A$2:$A$38,'FX rates'!$B$2:$B$38))</f>
        <v>0</v>
      </c>
      <c r="AJ1515" s="23">
        <f>Q1515*(_xlfn.XLOOKUP(K1515,'FX rates'!$A$2:$A$38,'FX rates'!$B$2:$B$38))</f>
        <v>0</v>
      </c>
      <c r="AK1515" s="23">
        <f>R1515*(_xlfn.XLOOKUP(K1515,'FX rates'!$A$2:$A$38,'FX rates'!$B$2:$B$38))</f>
        <v>0</v>
      </c>
      <c r="AM1515" s="4"/>
      <c r="AN1515" s="4"/>
      <c r="AO1515" s="4"/>
      <c r="AP1515" s="32">
        <f t="shared" si="326"/>
        <v>0.74560439560439573</v>
      </c>
      <c r="AQ1515" s="32">
        <f t="shared" si="327"/>
        <v>0</v>
      </c>
      <c r="AR1515" s="24">
        <f t="shared" si="332"/>
        <v>287963.28000000003</v>
      </c>
      <c r="AS1515" s="24" t="str">
        <f t="shared" si="333"/>
        <v>0</v>
      </c>
      <c r="AT1515" s="24">
        <f t="shared" si="334"/>
        <v>407635.27200000006</v>
      </c>
      <c r="AU1515" s="24">
        <f t="shared" si="335"/>
        <v>45292.808000000019</v>
      </c>
    </row>
    <row r="1516" spans="1:47" x14ac:dyDescent="0.25">
      <c r="A1516" s="28" t="s">
        <v>14565</v>
      </c>
      <c r="B1516" s="28" t="s">
        <v>3932</v>
      </c>
      <c r="C1516" s="28" t="s">
        <v>3933</v>
      </c>
      <c r="D1516" s="28" t="s">
        <v>3934</v>
      </c>
      <c r="E1516" s="28" t="s">
        <v>3935</v>
      </c>
      <c r="F1516" s="29">
        <v>42842</v>
      </c>
      <c r="G1516" s="29">
        <v>44896</v>
      </c>
      <c r="H1516" s="28" t="s">
        <v>3936</v>
      </c>
      <c r="I1516" s="28" t="s">
        <v>16035</v>
      </c>
      <c r="J1516" s="28" t="s">
        <v>16034</v>
      </c>
      <c r="K1516" s="28" t="s">
        <v>3937</v>
      </c>
      <c r="L1516" s="27">
        <v>190080</v>
      </c>
      <c r="M1516" s="27">
        <v>101200.00000000001</v>
      </c>
      <c r="N1516" s="27">
        <v>0</v>
      </c>
      <c r="O1516" s="27">
        <v>0</v>
      </c>
      <c r="P1516" s="27">
        <f t="shared" si="322"/>
        <v>101200.00000000001</v>
      </c>
      <c r="Q1516" s="27">
        <v>0</v>
      </c>
      <c r="R1516" s="27">
        <v>0</v>
      </c>
      <c r="S1516" s="27">
        <v>0</v>
      </c>
      <c r="T1516" s="27">
        <f t="shared" si="323"/>
        <v>0</v>
      </c>
      <c r="U1516" s="27">
        <v>0</v>
      </c>
      <c r="V1516" s="27">
        <f t="shared" si="324"/>
        <v>291280</v>
      </c>
      <c r="W1516" s="28" t="s">
        <v>3938</v>
      </c>
      <c r="X1516" s="27">
        <v>195782.39999999999</v>
      </c>
      <c r="Y1516" s="27">
        <f t="shared" si="328"/>
        <v>495800.80000000005</v>
      </c>
      <c r="Z1516" s="4" t="str" cm="1">
        <f t="array" ref="Z1516">_xlfn.IFS(YEARFRAC(F1516,G1516)&lt;1,"&lt;1 Year",YEARFRAC(F1516,G1516)&lt;=5,"1-5 Years",YEARFRAC(F1516,G1516)&gt;5,"&gt;5 Years")</f>
        <v>&gt;5 Years</v>
      </c>
      <c r="AA1516" s="24">
        <f>L1516*(_xlfn.XLOOKUP(K1516,'FX rates'!$A$2:$A$38,'FX rates'!$B$2:$B$38))</f>
        <v>190080</v>
      </c>
      <c r="AB1516" s="24">
        <f>V1516*(_xlfn.XLOOKUP(K1516,'FX rates'!$A$2:$A$38,'FX rates'!$B$2:$B$38))</f>
        <v>291280</v>
      </c>
      <c r="AC1516" s="24">
        <f>X1516*(_xlfn.XLOOKUP(W1516,'FX rates'!$A$2:$A$38,'FX rates'!$B$2:$B$38))</f>
        <v>195782.39999999999</v>
      </c>
      <c r="AD1516" s="24">
        <f>Y1516*(_xlfn.XLOOKUP(W1516,'FX rates'!$A$2:$A$38,'FX rates'!$B$2:$B$38))</f>
        <v>495800.80000000005</v>
      </c>
      <c r="AE1516" s="30">
        <f t="shared" si="329"/>
        <v>2.9999999999999968E-2</v>
      </c>
      <c r="AF1516" s="31">
        <f t="shared" si="330"/>
        <v>5702.3999999999942</v>
      </c>
      <c r="AG1516" s="23">
        <f t="shared" si="331"/>
        <v>101200</v>
      </c>
      <c r="AH1516" s="35">
        <f t="shared" si="325"/>
        <v>1</v>
      </c>
      <c r="AI1516" s="23">
        <f>U1516*(_xlfn.XLOOKUP(K1516,'FX rates'!$A$2:$A$38,'FX rates'!$B$2:$B$38))</f>
        <v>0</v>
      </c>
      <c r="AJ1516" s="23">
        <f>Q1516*(_xlfn.XLOOKUP(K1516,'FX rates'!$A$2:$A$38,'FX rates'!$B$2:$B$38))</f>
        <v>0</v>
      </c>
      <c r="AK1516" s="23">
        <f>R1516*(_xlfn.XLOOKUP(K1516,'FX rates'!$A$2:$A$38,'FX rates'!$B$2:$B$38))</f>
        <v>0</v>
      </c>
      <c r="AM1516" s="4"/>
      <c r="AN1516" s="4"/>
      <c r="AO1516" s="4"/>
      <c r="AP1516" s="32">
        <f t="shared" si="326"/>
        <v>0.53240740740740744</v>
      </c>
      <c r="AQ1516" s="32">
        <f t="shared" si="327"/>
        <v>0</v>
      </c>
      <c r="AR1516" s="24">
        <f t="shared" si="332"/>
        <v>300018.40000000002</v>
      </c>
      <c r="AS1516" s="24" t="str">
        <f t="shared" si="333"/>
        <v>0</v>
      </c>
      <c r="AT1516" s="24">
        <f t="shared" si="334"/>
        <v>446220.72000000003</v>
      </c>
      <c r="AU1516" s="24">
        <f t="shared" si="335"/>
        <v>49580.080000000016</v>
      </c>
    </row>
    <row r="1517" spans="1:47" x14ac:dyDescent="0.25">
      <c r="A1517" s="28" t="s">
        <v>14566</v>
      </c>
      <c r="B1517" s="28" t="s">
        <v>3939</v>
      </c>
      <c r="C1517" s="28" t="s">
        <v>3940</v>
      </c>
      <c r="D1517" s="28" t="s">
        <v>3941</v>
      </c>
      <c r="E1517" s="28" t="s">
        <v>3942</v>
      </c>
      <c r="F1517" s="29">
        <v>42800</v>
      </c>
      <c r="G1517" s="29">
        <v>44896</v>
      </c>
      <c r="H1517" s="28" t="s">
        <v>3943</v>
      </c>
      <c r="I1517" s="28" t="s">
        <v>16037</v>
      </c>
      <c r="J1517" s="28" t="s">
        <v>16039</v>
      </c>
      <c r="K1517" s="28" t="s">
        <v>3944</v>
      </c>
      <c r="L1517" s="27">
        <v>132396.00000000003</v>
      </c>
      <c r="M1517" s="27">
        <v>57024.000000000007</v>
      </c>
      <c r="N1517" s="27">
        <v>0</v>
      </c>
      <c r="O1517" s="27">
        <v>0</v>
      </c>
      <c r="P1517" s="27">
        <f t="shared" si="322"/>
        <v>57024.000000000007</v>
      </c>
      <c r="Q1517" s="27">
        <v>0</v>
      </c>
      <c r="R1517" s="27">
        <v>0</v>
      </c>
      <c r="S1517" s="27">
        <v>0</v>
      </c>
      <c r="T1517" s="27">
        <f t="shared" si="323"/>
        <v>0</v>
      </c>
      <c r="U1517" s="27">
        <v>0</v>
      </c>
      <c r="V1517" s="27">
        <f t="shared" si="324"/>
        <v>189420.00000000003</v>
      </c>
      <c r="W1517" s="28" t="s">
        <v>3945</v>
      </c>
      <c r="X1517" s="27">
        <v>141663.72000000003</v>
      </c>
      <c r="Y1517" s="27">
        <f t="shared" si="328"/>
        <v>344343.12000000011</v>
      </c>
      <c r="Z1517" s="4" t="str" cm="1">
        <f t="array" ref="Z1517">_xlfn.IFS(YEARFRAC(F1517,G1517)&lt;1,"&lt;1 Year",YEARFRAC(F1517,G1517)&lt;=5,"1-5 Years",YEARFRAC(F1517,G1517)&gt;5,"&gt;5 Years")</f>
        <v>&gt;5 Years</v>
      </c>
      <c r="AA1517" s="24">
        <f>L1517*(_xlfn.XLOOKUP(K1517,'FX rates'!$A$2:$A$38,'FX rates'!$B$2:$B$38))</f>
        <v>132396.00000000003</v>
      </c>
      <c r="AB1517" s="24">
        <f>V1517*(_xlfn.XLOOKUP(K1517,'FX rates'!$A$2:$A$38,'FX rates'!$B$2:$B$38))</f>
        <v>189420.00000000003</v>
      </c>
      <c r="AC1517" s="24">
        <f>X1517*(_xlfn.XLOOKUP(W1517,'FX rates'!$A$2:$A$38,'FX rates'!$B$2:$B$38))</f>
        <v>141663.72000000003</v>
      </c>
      <c r="AD1517" s="24">
        <f>Y1517*(_xlfn.XLOOKUP(W1517,'FX rates'!$A$2:$A$38,'FX rates'!$B$2:$B$38))</f>
        <v>344343.12000000011</v>
      </c>
      <c r="AE1517" s="30">
        <f t="shared" si="329"/>
        <v>6.9999999999999993E-2</v>
      </c>
      <c r="AF1517" s="31">
        <f t="shared" si="330"/>
        <v>9267.7200000000012</v>
      </c>
      <c r="AG1517" s="23">
        <f t="shared" si="331"/>
        <v>57024</v>
      </c>
      <c r="AH1517" s="35">
        <f t="shared" si="325"/>
        <v>1</v>
      </c>
      <c r="AI1517" s="23">
        <f>U1517*(_xlfn.XLOOKUP(K1517,'FX rates'!$A$2:$A$38,'FX rates'!$B$2:$B$38))</f>
        <v>0</v>
      </c>
      <c r="AJ1517" s="23">
        <f>Q1517*(_xlfn.XLOOKUP(K1517,'FX rates'!$A$2:$A$38,'FX rates'!$B$2:$B$38))</f>
        <v>0</v>
      </c>
      <c r="AK1517" s="23">
        <f>R1517*(_xlfn.XLOOKUP(K1517,'FX rates'!$A$2:$A$38,'FX rates'!$B$2:$B$38))</f>
        <v>0</v>
      </c>
      <c r="AM1517" s="4"/>
      <c r="AN1517" s="4"/>
      <c r="AO1517" s="4"/>
      <c r="AP1517" s="32">
        <f t="shared" si="326"/>
        <v>0.43070787637088731</v>
      </c>
      <c r="AQ1517" s="32">
        <f t="shared" si="327"/>
        <v>0</v>
      </c>
      <c r="AR1517" s="24">
        <f t="shared" si="332"/>
        <v>202679.40000000005</v>
      </c>
      <c r="AS1517" s="24" t="str">
        <f t="shared" si="333"/>
        <v>0</v>
      </c>
      <c r="AT1517" s="24">
        <f t="shared" si="334"/>
        <v>309908.80800000014</v>
      </c>
      <c r="AU1517" s="24">
        <f t="shared" si="335"/>
        <v>34434.311999999976</v>
      </c>
    </row>
    <row r="1518" spans="1:47" x14ac:dyDescent="0.25">
      <c r="A1518" s="28" t="s">
        <v>14567</v>
      </c>
      <c r="B1518" s="28" t="s">
        <v>3946</v>
      </c>
      <c r="C1518" s="28" t="s">
        <v>3947</v>
      </c>
      <c r="D1518" s="28" t="s">
        <v>3948</v>
      </c>
      <c r="E1518" s="28" t="s">
        <v>3949</v>
      </c>
      <c r="F1518" s="29">
        <v>42793</v>
      </c>
      <c r="G1518" s="29">
        <v>44896</v>
      </c>
      <c r="H1518" s="28" t="s">
        <v>3950</v>
      </c>
      <c r="I1518" s="28" t="s">
        <v>16045</v>
      </c>
      <c r="J1518" s="28" t="s">
        <v>16051</v>
      </c>
      <c r="K1518" s="28" t="s">
        <v>3951</v>
      </c>
      <c r="L1518" s="27">
        <v>166650</v>
      </c>
      <c r="M1518" s="27">
        <v>46948.000000000007</v>
      </c>
      <c r="N1518" s="27">
        <v>0</v>
      </c>
      <c r="O1518" s="27">
        <v>0</v>
      </c>
      <c r="P1518" s="27">
        <f t="shared" si="322"/>
        <v>46948.000000000007</v>
      </c>
      <c r="Q1518" s="27">
        <v>0</v>
      </c>
      <c r="R1518" s="27">
        <v>0</v>
      </c>
      <c r="S1518" s="27">
        <v>0</v>
      </c>
      <c r="T1518" s="27">
        <f t="shared" si="323"/>
        <v>0</v>
      </c>
      <c r="U1518" s="27">
        <v>0</v>
      </c>
      <c r="V1518" s="27">
        <f t="shared" si="324"/>
        <v>213598</v>
      </c>
      <c r="W1518" s="28" t="s">
        <v>3952</v>
      </c>
      <c r="X1518" s="27">
        <v>191647.49999999997</v>
      </c>
      <c r="Y1518" s="27">
        <f t="shared" si="328"/>
        <v>437285.19999999995</v>
      </c>
      <c r="Z1518" s="4" t="str" cm="1">
        <f t="array" ref="Z1518">_xlfn.IFS(YEARFRAC(F1518,G1518)&lt;1,"&lt;1 Year",YEARFRAC(F1518,G1518)&lt;=5,"1-5 Years",YEARFRAC(F1518,G1518)&gt;5,"&gt;5 Years")</f>
        <v>&gt;5 Years</v>
      </c>
      <c r="AA1518" s="24">
        <f>L1518*(_xlfn.XLOOKUP(K1518,'FX rates'!$A$2:$A$38,'FX rates'!$B$2:$B$38))</f>
        <v>166650</v>
      </c>
      <c r="AB1518" s="24">
        <f>V1518*(_xlfn.XLOOKUP(K1518,'FX rates'!$A$2:$A$38,'FX rates'!$B$2:$B$38))</f>
        <v>213598</v>
      </c>
      <c r="AC1518" s="24">
        <f>X1518*(_xlfn.XLOOKUP(W1518,'FX rates'!$A$2:$A$38,'FX rates'!$B$2:$B$38))</f>
        <v>191647.49999999997</v>
      </c>
      <c r="AD1518" s="24">
        <f>Y1518*(_xlfn.XLOOKUP(W1518,'FX rates'!$A$2:$A$38,'FX rates'!$B$2:$B$38))</f>
        <v>437285.19999999995</v>
      </c>
      <c r="AE1518" s="30">
        <f t="shared" si="329"/>
        <v>0.14999999999999983</v>
      </c>
      <c r="AF1518" s="31">
        <f t="shared" si="330"/>
        <v>24997.499999999971</v>
      </c>
      <c r="AG1518" s="23">
        <f t="shared" si="331"/>
        <v>46948</v>
      </c>
      <c r="AH1518" s="35">
        <f t="shared" si="325"/>
        <v>1</v>
      </c>
      <c r="AI1518" s="23">
        <f>U1518*(_xlfn.XLOOKUP(K1518,'FX rates'!$A$2:$A$38,'FX rates'!$B$2:$B$38))</f>
        <v>0</v>
      </c>
      <c r="AJ1518" s="23">
        <f>Q1518*(_xlfn.XLOOKUP(K1518,'FX rates'!$A$2:$A$38,'FX rates'!$B$2:$B$38))</f>
        <v>0</v>
      </c>
      <c r="AK1518" s="23">
        <f>R1518*(_xlfn.XLOOKUP(K1518,'FX rates'!$A$2:$A$38,'FX rates'!$B$2:$B$38))</f>
        <v>0</v>
      </c>
      <c r="AM1518" s="4"/>
      <c r="AN1518" s="4"/>
      <c r="AO1518" s="4"/>
      <c r="AP1518" s="32">
        <f t="shared" si="326"/>
        <v>0.28171617161716178</v>
      </c>
      <c r="AQ1518" s="32">
        <f t="shared" si="327"/>
        <v>0</v>
      </c>
      <c r="AR1518" s="24">
        <f t="shared" si="332"/>
        <v>245637.69999999995</v>
      </c>
      <c r="AS1518" s="24" t="str">
        <f t="shared" si="333"/>
        <v>0</v>
      </c>
      <c r="AT1518" s="24">
        <f t="shared" si="334"/>
        <v>393556.68</v>
      </c>
      <c r="AU1518" s="24">
        <f t="shared" si="335"/>
        <v>43728.51999999996</v>
      </c>
    </row>
    <row r="1519" spans="1:47" x14ac:dyDescent="0.25">
      <c r="A1519" s="28" t="s">
        <v>14568</v>
      </c>
      <c r="B1519" s="28" t="s">
        <v>3953</v>
      </c>
      <c r="C1519" s="28" t="s">
        <v>3954</v>
      </c>
      <c r="D1519" s="28" t="s">
        <v>3955</v>
      </c>
      <c r="E1519" s="28" t="s">
        <v>3956</v>
      </c>
      <c r="F1519" s="29">
        <v>42814</v>
      </c>
      <c r="G1519" s="29">
        <v>44896</v>
      </c>
      <c r="H1519" s="28" t="s">
        <v>3957</v>
      </c>
      <c r="I1519" s="28" t="s">
        <v>16037</v>
      </c>
      <c r="J1519" s="28" t="s">
        <v>16032</v>
      </c>
      <c r="K1519" s="28" t="s">
        <v>3958</v>
      </c>
      <c r="L1519" s="27">
        <v>198220000.00000003</v>
      </c>
      <c r="M1519" s="27">
        <v>121995445.00000001</v>
      </c>
      <c r="N1519" s="27">
        <v>0</v>
      </c>
      <c r="O1519" s="27">
        <v>0</v>
      </c>
      <c r="P1519" s="27">
        <f t="shared" si="322"/>
        <v>121995445.00000001</v>
      </c>
      <c r="Q1519" s="27">
        <v>0</v>
      </c>
      <c r="R1519" s="27">
        <v>0</v>
      </c>
      <c r="S1519" s="27">
        <v>0</v>
      </c>
      <c r="T1519" s="27">
        <f t="shared" si="323"/>
        <v>0</v>
      </c>
      <c r="U1519" s="27">
        <v>0</v>
      </c>
      <c r="V1519" s="27">
        <f t="shared" si="324"/>
        <v>320215445.00000006</v>
      </c>
      <c r="W1519" s="28" t="s">
        <v>3959</v>
      </c>
      <c r="X1519" s="27">
        <v>218042000.00000006</v>
      </c>
      <c r="Y1519" s="27">
        <f t="shared" si="328"/>
        <v>570278989.50000012</v>
      </c>
      <c r="Z1519" s="4" t="str" cm="1">
        <f t="array" ref="Z1519">_xlfn.IFS(YEARFRAC(F1519,G1519)&lt;1,"&lt;1 Year",YEARFRAC(F1519,G1519)&lt;=5,"1-5 Years",YEARFRAC(F1519,G1519)&gt;5,"&gt;5 Years")</f>
        <v>&gt;5 Years</v>
      </c>
      <c r="AA1519" s="24">
        <f>L1519*(_xlfn.XLOOKUP(K1519,'FX rates'!$A$2:$A$38,'FX rates'!$B$2:$B$38))</f>
        <v>183886.08005937198</v>
      </c>
      <c r="AB1519" s="24">
        <f>V1519*(_xlfn.XLOOKUP(K1519,'FX rates'!$A$2:$A$38,'FX rates'!$B$2:$B$38))</f>
        <v>297059.64562363748</v>
      </c>
      <c r="AC1519" s="24">
        <f>X1519*(_xlfn.XLOOKUP(W1519,'FX rates'!$A$2:$A$38,'FX rates'!$B$2:$B$38))</f>
        <v>202274.68806530919</v>
      </c>
      <c r="AD1519" s="24">
        <f>Y1519*(_xlfn.XLOOKUP(W1519,'FX rates'!$A$2:$A$38,'FX rates'!$B$2:$B$38))</f>
        <v>529040.29825131048</v>
      </c>
      <c r="AE1519" s="30">
        <f t="shared" si="329"/>
        <v>0.10000000000000012</v>
      </c>
      <c r="AF1519" s="31">
        <f t="shared" si="330"/>
        <v>19822000.00000003</v>
      </c>
      <c r="AG1519" s="23">
        <f t="shared" si="331"/>
        <v>113173.5655642655</v>
      </c>
      <c r="AH1519" s="35">
        <f t="shared" si="325"/>
        <v>9.2768681293195411E-4</v>
      </c>
      <c r="AI1519" s="23">
        <f>U1519*(_xlfn.XLOOKUP(K1519,'FX rates'!$A$2:$A$38,'FX rates'!$B$2:$B$38))</f>
        <v>0</v>
      </c>
      <c r="AJ1519" s="23">
        <f>Q1519*(_xlfn.XLOOKUP(K1519,'FX rates'!$A$2:$A$38,'FX rates'!$B$2:$B$38))</f>
        <v>0</v>
      </c>
      <c r="AK1519" s="23">
        <f>R1519*(_xlfn.XLOOKUP(K1519,'FX rates'!$A$2:$A$38,'FX rates'!$B$2:$B$38))</f>
        <v>0</v>
      </c>
      <c r="AM1519" s="4"/>
      <c r="AN1519" s="4"/>
      <c r="AO1519" s="4"/>
      <c r="AP1519" s="32">
        <f t="shared" si="326"/>
        <v>0.61545477247502778</v>
      </c>
      <c r="AQ1519" s="32">
        <f t="shared" si="327"/>
        <v>0</v>
      </c>
      <c r="AR1519" s="24">
        <f t="shared" si="332"/>
        <v>352236989.50000006</v>
      </c>
      <c r="AS1519" s="24" t="str">
        <f t="shared" si="333"/>
        <v>0</v>
      </c>
      <c r="AT1519" s="24">
        <f t="shared" si="334"/>
        <v>476136.26842617942</v>
      </c>
      <c r="AU1519" s="24">
        <f t="shared" si="335"/>
        <v>52904.02982513106</v>
      </c>
    </row>
    <row r="1520" spans="1:47" x14ac:dyDescent="0.25">
      <c r="A1520" s="28" t="s">
        <v>14569</v>
      </c>
      <c r="B1520" s="28" t="s">
        <v>3960</v>
      </c>
      <c r="C1520" s="28" t="s">
        <v>3961</v>
      </c>
      <c r="D1520" s="28" t="s">
        <v>3962</v>
      </c>
      <c r="E1520" s="28" t="s">
        <v>3963</v>
      </c>
      <c r="F1520" s="29">
        <v>42807</v>
      </c>
      <c r="G1520" s="29">
        <v>44896</v>
      </c>
      <c r="H1520" s="28" t="s">
        <v>3964</v>
      </c>
      <c r="I1520" s="28" t="s">
        <v>16047</v>
      </c>
      <c r="J1520" s="28" t="s">
        <v>16050</v>
      </c>
      <c r="K1520" s="28" t="s">
        <v>3965</v>
      </c>
      <c r="L1520" s="27">
        <v>287760</v>
      </c>
      <c r="M1520" s="27">
        <v>216282.00000000003</v>
      </c>
      <c r="N1520" s="27">
        <v>89906.02</v>
      </c>
      <c r="O1520" s="27">
        <v>0</v>
      </c>
      <c r="P1520" s="27">
        <f t="shared" si="322"/>
        <v>306188.02</v>
      </c>
      <c r="Q1520" s="27">
        <v>0</v>
      </c>
      <c r="R1520" s="27">
        <v>0</v>
      </c>
      <c r="S1520" s="27">
        <v>0</v>
      </c>
      <c r="T1520" s="27">
        <f t="shared" si="323"/>
        <v>0</v>
      </c>
      <c r="U1520" s="27">
        <v>0</v>
      </c>
      <c r="V1520" s="27">
        <f t="shared" si="324"/>
        <v>593948.02</v>
      </c>
      <c r="W1520" s="28" t="s">
        <v>3966</v>
      </c>
      <c r="X1520" s="27">
        <v>310780.80000000005</v>
      </c>
      <c r="Y1520" s="27">
        <f t="shared" si="328"/>
        <v>855146.16000000015</v>
      </c>
      <c r="Z1520" s="4" t="str" cm="1">
        <f t="array" ref="Z1520">_xlfn.IFS(YEARFRAC(F1520,G1520)&lt;1,"&lt;1 Year",YEARFRAC(F1520,G1520)&lt;=5,"1-5 Years",YEARFRAC(F1520,G1520)&gt;5,"&gt;5 Years")</f>
        <v>&gt;5 Years</v>
      </c>
      <c r="AA1520" s="24">
        <f>L1520*(_xlfn.XLOOKUP(K1520,'FX rates'!$A$2:$A$38,'FX rates'!$B$2:$B$38))</f>
        <v>215155.70675539272</v>
      </c>
      <c r="AB1520" s="24">
        <f>V1520*(_xlfn.XLOOKUP(K1520,'FX rates'!$A$2:$A$38,'FX rates'!$B$2:$B$38))</f>
        <v>444089.88747242885</v>
      </c>
      <c r="AC1520" s="24">
        <f>X1520*(_xlfn.XLOOKUP(W1520,'FX rates'!$A$2:$A$38,'FX rates'!$B$2:$B$38))</f>
        <v>232368.16329582417</v>
      </c>
      <c r="AD1520" s="24">
        <f>Y1520*(_xlfn.XLOOKUP(W1520,'FX rates'!$A$2:$A$38,'FX rates'!$B$2:$B$38))</f>
        <v>639385.51721559686</v>
      </c>
      <c r="AE1520" s="30">
        <f t="shared" si="329"/>
        <v>8.000000000000014E-2</v>
      </c>
      <c r="AF1520" s="31">
        <f t="shared" si="330"/>
        <v>23020.800000000047</v>
      </c>
      <c r="AG1520" s="23">
        <f t="shared" si="331"/>
        <v>228934.18071703613</v>
      </c>
      <c r="AH1520" s="35">
        <f t="shared" si="325"/>
        <v>0.74769150248607419</v>
      </c>
      <c r="AI1520" s="23">
        <f>U1520*(_xlfn.XLOOKUP(K1520,'FX rates'!$A$2:$A$38,'FX rates'!$B$2:$B$38))</f>
        <v>0</v>
      </c>
      <c r="AJ1520" s="23">
        <f>Q1520*(_xlfn.XLOOKUP(K1520,'FX rates'!$A$2:$A$38,'FX rates'!$B$2:$B$38))</f>
        <v>0</v>
      </c>
      <c r="AK1520" s="23">
        <f>R1520*(_xlfn.XLOOKUP(K1520,'FX rates'!$A$2:$A$38,'FX rates'!$B$2:$B$38))</f>
        <v>0</v>
      </c>
      <c r="AM1520" s="4"/>
      <c r="AN1520" s="4"/>
      <c r="AO1520" s="4"/>
      <c r="AP1520" s="32">
        <f t="shared" si="326"/>
        <v>0.75160550458715603</v>
      </c>
      <c r="AQ1520" s="32">
        <f t="shared" si="327"/>
        <v>0</v>
      </c>
      <c r="AR1520" s="24">
        <f t="shared" si="332"/>
        <v>544365.3600000001</v>
      </c>
      <c r="AS1520" s="24" t="str">
        <f t="shared" si="333"/>
        <v>0</v>
      </c>
      <c r="AT1520" s="24">
        <f t="shared" si="334"/>
        <v>575446.96549403714</v>
      </c>
      <c r="AU1520" s="24">
        <f t="shared" si="335"/>
        <v>63938.551721559721</v>
      </c>
    </row>
    <row r="1521" spans="1:47" x14ac:dyDescent="0.25">
      <c r="A1521" s="28" t="s">
        <v>14570</v>
      </c>
      <c r="B1521" s="28" t="s">
        <v>3967</v>
      </c>
      <c r="C1521" s="28" t="s">
        <v>3968</v>
      </c>
      <c r="D1521" s="28" t="s">
        <v>3969</v>
      </c>
      <c r="E1521" s="28" t="s">
        <v>3970</v>
      </c>
      <c r="F1521" s="29">
        <v>42800</v>
      </c>
      <c r="G1521" s="29">
        <v>44896</v>
      </c>
      <c r="H1521" s="28" t="s">
        <v>3971</v>
      </c>
      <c r="I1521" s="28" t="s">
        <v>16032</v>
      </c>
      <c r="J1521" s="28" t="s">
        <v>16052</v>
      </c>
      <c r="K1521" s="28" t="s">
        <v>3972</v>
      </c>
      <c r="L1521" s="27">
        <v>139920</v>
      </c>
      <c r="M1521" s="27">
        <v>19228</v>
      </c>
      <c r="N1521" s="27">
        <v>0</v>
      </c>
      <c r="O1521" s="27">
        <v>0</v>
      </c>
      <c r="P1521" s="27">
        <f t="shared" si="322"/>
        <v>19228</v>
      </c>
      <c r="Q1521" s="27">
        <v>0</v>
      </c>
      <c r="R1521" s="27">
        <v>0</v>
      </c>
      <c r="S1521" s="27">
        <v>0</v>
      </c>
      <c r="T1521" s="27">
        <f t="shared" si="323"/>
        <v>0</v>
      </c>
      <c r="U1521" s="27">
        <v>0</v>
      </c>
      <c r="V1521" s="27">
        <f t="shared" si="324"/>
        <v>159148</v>
      </c>
      <c r="W1521" s="28" t="s">
        <v>3973</v>
      </c>
      <c r="X1521" s="27">
        <v>149714.4</v>
      </c>
      <c r="Y1521" s="27">
        <f t="shared" si="328"/>
        <v>320002.76</v>
      </c>
      <c r="Z1521" s="4" t="str" cm="1">
        <f t="array" ref="Z1521">_xlfn.IFS(YEARFRAC(F1521,G1521)&lt;1,"&lt;1 Year",YEARFRAC(F1521,G1521)&lt;=5,"1-5 Years",YEARFRAC(F1521,G1521)&gt;5,"&gt;5 Years")</f>
        <v>&gt;5 Years</v>
      </c>
      <c r="AA1521" s="24">
        <f>L1521*(_xlfn.XLOOKUP(K1521,'FX rates'!$A$2:$A$38,'FX rates'!$B$2:$B$38))</f>
        <v>139920</v>
      </c>
      <c r="AB1521" s="24">
        <f>V1521*(_xlfn.XLOOKUP(K1521,'FX rates'!$A$2:$A$38,'FX rates'!$B$2:$B$38))</f>
        <v>159148</v>
      </c>
      <c r="AC1521" s="24">
        <f>X1521*(_xlfn.XLOOKUP(W1521,'FX rates'!$A$2:$A$38,'FX rates'!$B$2:$B$38))</f>
        <v>149714.4</v>
      </c>
      <c r="AD1521" s="24">
        <f>Y1521*(_xlfn.XLOOKUP(W1521,'FX rates'!$A$2:$A$38,'FX rates'!$B$2:$B$38))</f>
        <v>320002.76</v>
      </c>
      <c r="AE1521" s="30">
        <f t="shared" si="329"/>
        <v>6.9999999999999965E-2</v>
      </c>
      <c r="AF1521" s="31">
        <f t="shared" si="330"/>
        <v>9794.3999999999942</v>
      </c>
      <c r="AG1521" s="23">
        <f t="shared" si="331"/>
        <v>19228</v>
      </c>
      <c r="AH1521" s="35">
        <f t="shared" si="325"/>
        <v>1</v>
      </c>
      <c r="AI1521" s="23">
        <f>U1521*(_xlfn.XLOOKUP(K1521,'FX rates'!$A$2:$A$38,'FX rates'!$B$2:$B$38))</f>
        <v>0</v>
      </c>
      <c r="AJ1521" s="23">
        <f>Q1521*(_xlfn.XLOOKUP(K1521,'FX rates'!$A$2:$A$38,'FX rates'!$B$2:$B$38))</f>
        <v>0</v>
      </c>
      <c r="AK1521" s="23">
        <f>R1521*(_xlfn.XLOOKUP(K1521,'FX rates'!$A$2:$A$38,'FX rates'!$B$2:$B$38))</f>
        <v>0</v>
      </c>
      <c r="AM1521" s="4"/>
      <c r="AN1521" s="4"/>
      <c r="AO1521" s="4"/>
      <c r="AP1521" s="32">
        <f t="shared" si="326"/>
        <v>0.13742138364779874</v>
      </c>
      <c r="AQ1521" s="32">
        <f t="shared" si="327"/>
        <v>0</v>
      </c>
      <c r="AR1521" s="24">
        <f t="shared" si="332"/>
        <v>170288.36</v>
      </c>
      <c r="AS1521" s="24" t="str">
        <f t="shared" si="333"/>
        <v>0</v>
      </c>
      <c r="AT1521" s="24">
        <f t="shared" si="334"/>
        <v>288002.484</v>
      </c>
      <c r="AU1521" s="24">
        <f t="shared" si="335"/>
        <v>32000.276000000013</v>
      </c>
    </row>
    <row r="1522" spans="1:47" x14ac:dyDescent="0.25">
      <c r="A1522" s="28" t="s">
        <v>14571</v>
      </c>
      <c r="B1522" s="28" t="s">
        <v>3974</v>
      </c>
      <c r="C1522" s="28" t="s">
        <v>3975</v>
      </c>
      <c r="D1522" s="28" t="s">
        <v>3976</v>
      </c>
      <c r="E1522" s="28" t="s">
        <v>3977</v>
      </c>
      <c r="F1522" s="29">
        <v>42814</v>
      </c>
      <c r="G1522" s="29">
        <v>44896</v>
      </c>
      <c r="H1522" s="28" t="s">
        <v>3978</v>
      </c>
      <c r="I1522" s="28" t="s">
        <v>16041</v>
      </c>
      <c r="J1522" s="28" t="s">
        <v>16034</v>
      </c>
      <c r="K1522" s="28" t="s">
        <v>3979</v>
      </c>
      <c r="L1522" s="27">
        <v>172205</v>
      </c>
      <c r="M1522" s="27">
        <v>141372</v>
      </c>
      <c r="N1522" s="27">
        <v>26141.61</v>
      </c>
      <c r="O1522" s="27">
        <v>0</v>
      </c>
      <c r="P1522" s="27">
        <f t="shared" si="322"/>
        <v>167513.60999999999</v>
      </c>
      <c r="Q1522" s="27">
        <v>0</v>
      </c>
      <c r="R1522" s="27">
        <v>0</v>
      </c>
      <c r="S1522" s="27">
        <v>0</v>
      </c>
      <c r="T1522" s="27">
        <f t="shared" si="323"/>
        <v>0</v>
      </c>
      <c r="U1522" s="27">
        <v>0</v>
      </c>
      <c r="V1522" s="27">
        <f t="shared" si="324"/>
        <v>339718.61</v>
      </c>
      <c r="W1522" s="28" t="s">
        <v>3980</v>
      </c>
      <c r="X1522" s="27">
        <v>184259.35</v>
      </c>
      <c r="Y1522" s="27">
        <f t="shared" si="328"/>
        <v>519786.74</v>
      </c>
      <c r="Z1522" s="4" t="str" cm="1">
        <f t="array" ref="Z1522">_xlfn.IFS(YEARFRAC(F1522,G1522)&lt;1,"&lt;1 Year",YEARFRAC(F1522,G1522)&lt;=5,"1-5 Years",YEARFRAC(F1522,G1522)&gt;5,"&gt;5 Years")</f>
        <v>&gt;5 Years</v>
      </c>
      <c r="AA1522" s="24">
        <f>L1522*(_xlfn.XLOOKUP(K1522,'FX rates'!$A$2:$A$38,'FX rates'!$B$2:$B$38))</f>
        <v>128756.2151856144</v>
      </c>
      <c r="AB1522" s="24">
        <f>V1522*(_xlfn.XLOOKUP(K1522,'FX rates'!$A$2:$A$38,'FX rates'!$B$2:$B$38))</f>
        <v>254004.71793338066</v>
      </c>
      <c r="AC1522" s="24">
        <f>X1522*(_xlfn.XLOOKUP(W1522,'FX rates'!$A$2:$A$38,'FX rates'!$B$2:$B$38))</f>
        <v>137769.15024860742</v>
      </c>
      <c r="AD1522" s="24">
        <f>Y1522*(_xlfn.XLOOKUP(W1522,'FX rates'!$A$2:$A$38,'FX rates'!$B$2:$B$38))</f>
        <v>388640.12860293838</v>
      </c>
      <c r="AE1522" s="30">
        <f t="shared" si="329"/>
        <v>7.0000000000000034E-2</v>
      </c>
      <c r="AF1522" s="31">
        <f t="shared" si="330"/>
        <v>12054.350000000006</v>
      </c>
      <c r="AG1522" s="23">
        <f t="shared" si="331"/>
        <v>125248.50274776625</v>
      </c>
      <c r="AH1522" s="35">
        <f t="shared" si="325"/>
        <v>0.74769150248607419</v>
      </c>
      <c r="AI1522" s="23">
        <f>U1522*(_xlfn.XLOOKUP(K1522,'FX rates'!$A$2:$A$38,'FX rates'!$B$2:$B$38))</f>
        <v>0</v>
      </c>
      <c r="AJ1522" s="23">
        <f>Q1522*(_xlfn.XLOOKUP(K1522,'FX rates'!$A$2:$A$38,'FX rates'!$B$2:$B$38))</f>
        <v>0</v>
      </c>
      <c r="AK1522" s="23">
        <f>R1522*(_xlfn.XLOOKUP(K1522,'FX rates'!$A$2:$A$38,'FX rates'!$B$2:$B$38))</f>
        <v>0</v>
      </c>
      <c r="AM1522" s="4"/>
      <c r="AN1522" s="4"/>
      <c r="AO1522" s="4"/>
      <c r="AP1522" s="32">
        <f t="shared" si="326"/>
        <v>0.82095177259661445</v>
      </c>
      <c r="AQ1522" s="32">
        <f t="shared" si="327"/>
        <v>0</v>
      </c>
      <c r="AR1522" s="24">
        <f t="shared" si="332"/>
        <v>335527.39</v>
      </c>
      <c r="AS1522" s="24" t="str">
        <f t="shared" si="333"/>
        <v>0</v>
      </c>
      <c r="AT1522" s="24">
        <f t="shared" si="334"/>
        <v>349776.11574264453</v>
      </c>
      <c r="AU1522" s="24">
        <f t="shared" si="335"/>
        <v>38864.012860293849</v>
      </c>
    </row>
    <row r="1523" spans="1:47" x14ac:dyDescent="0.25">
      <c r="A1523" s="28" t="s">
        <v>14572</v>
      </c>
      <c r="B1523" s="28" t="s">
        <v>3981</v>
      </c>
      <c r="C1523" s="28" t="s">
        <v>3982</v>
      </c>
      <c r="D1523" s="28" t="s">
        <v>3983</v>
      </c>
      <c r="E1523" s="28" t="s">
        <v>3984</v>
      </c>
      <c r="F1523" s="29">
        <v>42807</v>
      </c>
      <c r="G1523" s="29">
        <v>44896</v>
      </c>
      <c r="H1523" s="28" t="s">
        <v>3985</v>
      </c>
      <c r="I1523" s="28" t="s">
        <v>16055</v>
      </c>
      <c r="J1523" s="28" t="s">
        <v>16054</v>
      </c>
      <c r="K1523" s="28" t="s">
        <v>3986</v>
      </c>
      <c r="L1523" s="27">
        <v>150689</v>
      </c>
      <c r="M1523" s="27">
        <v>66511.5</v>
      </c>
      <c r="N1523" s="27">
        <v>0</v>
      </c>
      <c r="O1523" s="27">
        <v>0</v>
      </c>
      <c r="P1523" s="27">
        <f t="shared" si="322"/>
        <v>66511.5</v>
      </c>
      <c r="Q1523" s="27">
        <v>0</v>
      </c>
      <c r="R1523" s="27">
        <v>0</v>
      </c>
      <c r="S1523" s="27">
        <v>0</v>
      </c>
      <c r="T1523" s="27">
        <f t="shared" si="323"/>
        <v>0</v>
      </c>
      <c r="U1523" s="27">
        <v>0</v>
      </c>
      <c r="V1523" s="27">
        <f t="shared" si="324"/>
        <v>217200.5</v>
      </c>
      <c r="W1523" s="28" t="s">
        <v>3987</v>
      </c>
      <c r="X1523" s="27">
        <v>170278.56999999998</v>
      </c>
      <c r="Y1523" s="27">
        <f t="shared" si="328"/>
        <v>415715.13499999995</v>
      </c>
      <c r="Z1523" s="4" t="str" cm="1">
        <f t="array" ref="Z1523">_xlfn.IFS(YEARFRAC(F1523,G1523)&lt;1,"&lt;1 Year",YEARFRAC(F1523,G1523)&lt;=5,"1-5 Years",YEARFRAC(F1523,G1523)&gt;5,"&gt;5 Years")</f>
        <v>&gt;5 Years</v>
      </c>
      <c r="AA1523" s="24">
        <f>L1523*(_xlfn.XLOOKUP(K1523,'FX rates'!$A$2:$A$38,'FX rates'!$B$2:$B$38))</f>
        <v>150689</v>
      </c>
      <c r="AB1523" s="24">
        <f>V1523*(_xlfn.XLOOKUP(K1523,'FX rates'!$A$2:$A$38,'FX rates'!$B$2:$B$38))</f>
        <v>217200.5</v>
      </c>
      <c r="AC1523" s="24">
        <f>X1523*(_xlfn.XLOOKUP(W1523,'FX rates'!$A$2:$A$38,'FX rates'!$B$2:$B$38))</f>
        <v>170278.56999999998</v>
      </c>
      <c r="AD1523" s="24">
        <f>Y1523*(_xlfn.XLOOKUP(W1523,'FX rates'!$A$2:$A$38,'FX rates'!$B$2:$B$38))</f>
        <v>415715.13499999995</v>
      </c>
      <c r="AE1523" s="30">
        <f t="shared" si="329"/>
        <v>0.12999999999999987</v>
      </c>
      <c r="AF1523" s="31">
        <f t="shared" si="330"/>
        <v>19589.569999999978</v>
      </c>
      <c r="AG1523" s="23">
        <f t="shared" si="331"/>
        <v>66511.5</v>
      </c>
      <c r="AH1523" s="35">
        <f t="shared" si="325"/>
        <v>1</v>
      </c>
      <c r="AI1523" s="23">
        <f>U1523*(_xlfn.XLOOKUP(K1523,'FX rates'!$A$2:$A$38,'FX rates'!$B$2:$B$38))</f>
        <v>0</v>
      </c>
      <c r="AJ1523" s="23">
        <f>Q1523*(_xlfn.XLOOKUP(K1523,'FX rates'!$A$2:$A$38,'FX rates'!$B$2:$B$38))</f>
        <v>0</v>
      </c>
      <c r="AK1523" s="23">
        <f>R1523*(_xlfn.XLOOKUP(K1523,'FX rates'!$A$2:$A$38,'FX rates'!$B$2:$B$38))</f>
        <v>0</v>
      </c>
      <c r="AM1523" s="4"/>
      <c r="AN1523" s="4"/>
      <c r="AO1523" s="4"/>
      <c r="AP1523" s="32">
        <f t="shared" si="326"/>
        <v>0.44138258267026792</v>
      </c>
      <c r="AQ1523" s="32">
        <f t="shared" si="327"/>
        <v>0</v>
      </c>
      <c r="AR1523" s="24">
        <f t="shared" si="332"/>
        <v>245436.56499999997</v>
      </c>
      <c r="AS1523" s="24" t="str">
        <f t="shared" si="333"/>
        <v>0</v>
      </c>
      <c r="AT1523" s="24">
        <f t="shared" si="334"/>
        <v>374143.62149999995</v>
      </c>
      <c r="AU1523" s="24">
        <f t="shared" si="335"/>
        <v>41571.513500000001</v>
      </c>
    </row>
    <row r="1524" spans="1:47" x14ac:dyDescent="0.25">
      <c r="A1524" s="28" t="s">
        <v>14573</v>
      </c>
      <c r="B1524" s="28" t="s">
        <v>3988</v>
      </c>
      <c r="C1524" s="28" t="s">
        <v>3989</v>
      </c>
      <c r="D1524" s="28" t="s">
        <v>3990</v>
      </c>
      <c r="E1524" s="28" t="s">
        <v>3991</v>
      </c>
      <c r="F1524" s="29">
        <v>42821</v>
      </c>
      <c r="G1524" s="29">
        <v>44896</v>
      </c>
      <c r="H1524" s="28" t="s">
        <v>3992</v>
      </c>
      <c r="I1524" s="28" t="s">
        <v>16049</v>
      </c>
      <c r="J1524" s="28" t="s">
        <v>16046</v>
      </c>
      <c r="K1524" s="28" t="s">
        <v>3993</v>
      </c>
      <c r="L1524" s="27">
        <v>204050.00000000003</v>
      </c>
      <c r="M1524" s="27">
        <v>66572</v>
      </c>
      <c r="N1524" s="27">
        <v>0</v>
      </c>
      <c r="O1524" s="27">
        <v>0</v>
      </c>
      <c r="P1524" s="27">
        <f t="shared" si="322"/>
        <v>66572</v>
      </c>
      <c r="Q1524" s="27">
        <v>0</v>
      </c>
      <c r="R1524" s="27">
        <v>0</v>
      </c>
      <c r="S1524" s="27">
        <v>0</v>
      </c>
      <c r="T1524" s="27">
        <f t="shared" si="323"/>
        <v>0</v>
      </c>
      <c r="U1524" s="27">
        <v>0</v>
      </c>
      <c r="V1524" s="27">
        <f t="shared" si="324"/>
        <v>270622</v>
      </c>
      <c r="W1524" s="28" t="s">
        <v>3994</v>
      </c>
      <c r="X1524" s="27">
        <v>212212.00000000003</v>
      </c>
      <c r="Y1524" s="27">
        <f t="shared" si="328"/>
        <v>493658.88</v>
      </c>
      <c r="Z1524" s="4" t="str" cm="1">
        <f t="array" ref="Z1524">_xlfn.IFS(YEARFRAC(F1524,G1524)&lt;1,"&lt;1 Year",YEARFRAC(F1524,G1524)&lt;=5,"1-5 Years",YEARFRAC(F1524,G1524)&gt;5,"&gt;5 Years")</f>
        <v>&gt;5 Years</v>
      </c>
      <c r="AA1524" s="24">
        <f>L1524*(_xlfn.XLOOKUP(K1524,'FX rates'!$A$2:$A$38,'FX rates'!$B$2:$B$38))</f>
        <v>204050.00000000003</v>
      </c>
      <c r="AB1524" s="24">
        <f>V1524*(_xlfn.XLOOKUP(K1524,'FX rates'!$A$2:$A$38,'FX rates'!$B$2:$B$38))</f>
        <v>270622</v>
      </c>
      <c r="AC1524" s="24">
        <f>X1524*(_xlfn.XLOOKUP(W1524,'FX rates'!$A$2:$A$38,'FX rates'!$B$2:$B$38))</f>
        <v>212212.00000000003</v>
      </c>
      <c r="AD1524" s="24">
        <f>Y1524*(_xlfn.XLOOKUP(W1524,'FX rates'!$A$2:$A$38,'FX rates'!$B$2:$B$38))</f>
        <v>493658.88</v>
      </c>
      <c r="AE1524" s="30">
        <f t="shared" si="329"/>
        <v>3.9999999999999994E-2</v>
      </c>
      <c r="AF1524" s="31">
        <f t="shared" si="330"/>
        <v>8162</v>
      </c>
      <c r="AG1524" s="23">
        <f t="shared" si="331"/>
        <v>66571.999999999971</v>
      </c>
      <c r="AH1524" s="35">
        <f t="shared" si="325"/>
        <v>1</v>
      </c>
      <c r="AI1524" s="23">
        <f>U1524*(_xlfn.XLOOKUP(K1524,'FX rates'!$A$2:$A$38,'FX rates'!$B$2:$B$38))</f>
        <v>0</v>
      </c>
      <c r="AJ1524" s="23">
        <f>Q1524*(_xlfn.XLOOKUP(K1524,'FX rates'!$A$2:$A$38,'FX rates'!$B$2:$B$38))</f>
        <v>0</v>
      </c>
      <c r="AK1524" s="23">
        <f>R1524*(_xlfn.XLOOKUP(K1524,'FX rates'!$A$2:$A$38,'FX rates'!$B$2:$B$38))</f>
        <v>0</v>
      </c>
      <c r="AM1524" s="4"/>
      <c r="AN1524" s="4"/>
      <c r="AO1524" s="4"/>
      <c r="AP1524" s="32">
        <f t="shared" si="326"/>
        <v>0.32625336927223714</v>
      </c>
      <c r="AQ1524" s="32">
        <f t="shared" si="327"/>
        <v>0</v>
      </c>
      <c r="AR1524" s="24">
        <f t="shared" si="332"/>
        <v>281446.88</v>
      </c>
      <c r="AS1524" s="24" t="str">
        <f t="shared" si="333"/>
        <v>0</v>
      </c>
      <c r="AT1524" s="24">
        <f t="shared" si="334"/>
        <v>444292.99200000003</v>
      </c>
      <c r="AU1524" s="24">
        <f t="shared" si="335"/>
        <v>49365.887999999977</v>
      </c>
    </row>
    <row r="1525" spans="1:47" x14ac:dyDescent="0.25">
      <c r="A1525" s="28" t="s">
        <v>14061</v>
      </c>
      <c r="B1525" s="28" t="s">
        <v>403</v>
      </c>
      <c r="C1525" s="28" t="s">
        <v>404</v>
      </c>
      <c r="D1525" s="28" t="s">
        <v>405</v>
      </c>
      <c r="E1525" s="28" t="s">
        <v>406</v>
      </c>
      <c r="F1525" s="29">
        <v>36759</v>
      </c>
      <c r="G1525" s="29">
        <v>44896</v>
      </c>
      <c r="H1525" s="28" t="s">
        <v>407</v>
      </c>
      <c r="I1525" s="28" t="s">
        <v>16054</v>
      </c>
      <c r="J1525" s="28" t="s">
        <v>16040</v>
      </c>
      <c r="K1525" s="28" t="s">
        <v>408</v>
      </c>
      <c r="L1525" s="27">
        <v>162483.75</v>
      </c>
      <c r="M1525" s="27">
        <v>89389.300000000017</v>
      </c>
      <c r="N1525" s="27">
        <v>0</v>
      </c>
      <c r="O1525" s="27">
        <v>0</v>
      </c>
      <c r="P1525" s="27">
        <f t="shared" si="322"/>
        <v>89389.300000000017</v>
      </c>
      <c r="Q1525" s="27">
        <v>0</v>
      </c>
      <c r="R1525" s="27">
        <v>0</v>
      </c>
      <c r="S1525" s="27">
        <v>0</v>
      </c>
      <c r="T1525" s="27">
        <f t="shared" si="323"/>
        <v>0</v>
      </c>
      <c r="U1525" s="27">
        <v>0</v>
      </c>
      <c r="V1525" s="27">
        <f t="shared" si="324"/>
        <v>251873.05000000002</v>
      </c>
      <c r="W1525" s="28" t="s">
        <v>409</v>
      </c>
      <c r="X1525" s="27">
        <v>181981.80000000002</v>
      </c>
      <c r="Y1525" s="27">
        <f t="shared" si="328"/>
        <v>464079.61600000004</v>
      </c>
      <c r="Z1525" s="4" t="str" cm="1">
        <f t="array" ref="Z1525">_xlfn.IFS(YEARFRAC(F1525,G1525)&lt;1,"&lt;1 Year",YEARFRAC(F1525,G1525)&lt;=5,"1-5 Years",YEARFRAC(F1525,G1525)&gt;5,"&gt;5 Years")</f>
        <v>&gt;5 Years</v>
      </c>
      <c r="AA1525" s="24">
        <f>L1525*(_xlfn.XLOOKUP(K1525,'FX rates'!$A$2:$A$38,'FX rates'!$B$2:$B$38))</f>
        <v>162483.75</v>
      </c>
      <c r="AB1525" s="24">
        <f>V1525*(_xlfn.XLOOKUP(K1525,'FX rates'!$A$2:$A$38,'FX rates'!$B$2:$B$38))</f>
        <v>251873.05000000002</v>
      </c>
      <c r="AC1525" s="24">
        <f>X1525*(_xlfn.XLOOKUP(W1525,'FX rates'!$A$2:$A$38,'FX rates'!$B$2:$B$38))</f>
        <v>181981.80000000002</v>
      </c>
      <c r="AD1525" s="24">
        <f>Y1525*(_xlfn.XLOOKUP(W1525,'FX rates'!$A$2:$A$38,'FX rates'!$B$2:$B$38))</f>
        <v>464079.61600000004</v>
      </c>
      <c r="AE1525" s="30">
        <f t="shared" si="329"/>
        <v>0.12000000000000011</v>
      </c>
      <c r="AF1525" s="31">
        <f t="shared" si="330"/>
        <v>19498.050000000017</v>
      </c>
      <c r="AG1525" s="23">
        <f t="shared" si="331"/>
        <v>89389.300000000017</v>
      </c>
      <c r="AH1525" s="35">
        <f t="shared" si="325"/>
        <v>1</v>
      </c>
      <c r="AI1525" s="23">
        <f>U1525*(_xlfn.XLOOKUP(K1525,'FX rates'!$A$2:$A$38,'FX rates'!$B$2:$B$38))</f>
        <v>0</v>
      </c>
      <c r="AJ1525" s="23">
        <f>Q1525*(_xlfn.XLOOKUP(K1525,'FX rates'!$A$2:$A$38,'FX rates'!$B$2:$B$38))</f>
        <v>0</v>
      </c>
      <c r="AK1525" s="23">
        <f>R1525*(_xlfn.XLOOKUP(K1525,'FX rates'!$A$2:$A$38,'FX rates'!$B$2:$B$38))</f>
        <v>0</v>
      </c>
      <c r="AM1525" s="4"/>
      <c r="AN1525" s="4"/>
      <c r="AO1525" s="4"/>
      <c r="AP1525" s="32">
        <f t="shared" si="326"/>
        <v>0.5501430143014302</v>
      </c>
      <c r="AQ1525" s="32">
        <f t="shared" si="327"/>
        <v>0</v>
      </c>
      <c r="AR1525" s="24">
        <f t="shared" si="332"/>
        <v>282097.81599999999</v>
      </c>
      <c r="AS1525" s="24" t="str">
        <f t="shared" si="333"/>
        <v>0</v>
      </c>
      <c r="AT1525" s="24">
        <f t="shared" si="334"/>
        <v>417671.65440000006</v>
      </c>
      <c r="AU1525" s="24">
        <f t="shared" si="335"/>
        <v>46407.961599999981</v>
      </c>
    </row>
    <row r="1526" spans="1:47" x14ac:dyDescent="0.25">
      <c r="A1526" s="28" t="s">
        <v>14574</v>
      </c>
      <c r="B1526" s="28" t="s">
        <v>3995</v>
      </c>
      <c r="C1526" s="28" t="s">
        <v>3996</v>
      </c>
      <c r="D1526" s="28" t="s">
        <v>3997</v>
      </c>
      <c r="E1526" s="28" t="s">
        <v>3998</v>
      </c>
      <c r="F1526" s="29">
        <v>42828</v>
      </c>
      <c r="G1526" s="29">
        <v>44896</v>
      </c>
      <c r="H1526" s="28" t="s">
        <v>3999</v>
      </c>
      <c r="I1526" s="28" t="s">
        <v>16047</v>
      </c>
      <c r="J1526" s="28" t="s">
        <v>16050</v>
      </c>
      <c r="K1526" s="28" t="s">
        <v>4000</v>
      </c>
      <c r="L1526" s="27">
        <v>151470</v>
      </c>
      <c r="M1526" s="27">
        <v>172425.00000000003</v>
      </c>
      <c r="N1526" s="27">
        <v>0</v>
      </c>
      <c r="O1526" s="27">
        <v>0</v>
      </c>
      <c r="P1526" s="27">
        <f t="shared" si="322"/>
        <v>172425.00000000003</v>
      </c>
      <c r="Q1526" s="27">
        <v>0</v>
      </c>
      <c r="R1526" s="27">
        <v>0</v>
      </c>
      <c r="S1526" s="27">
        <v>0</v>
      </c>
      <c r="T1526" s="27">
        <f t="shared" si="323"/>
        <v>0</v>
      </c>
      <c r="U1526" s="27">
        <v>0</v>
      </c>
      <c r="V1526" s="27">
        <f t="shared" si="324"/>
        <v>323895</v>
      </c>
      <c r="W1526" s="28" t="s">
        <v>4001</v>
      </c>
      <c r="X1526" s="27">
        <v>154499.4</v>
      </c>
      <c r="Y1526" s="27">
        <f t="shared" si="328"/>
        <v>484872.30000000005</v>
      </c>
      <c r="Z1526" s="4" t="str" cm="1">
        <f t="array" ref="Z1526">_xlfn.IFS(YEARFRAC(F1526,G1526)&lt;1,"&lt;1 Year",YEARFRAC(F1526,G1526)&lt;=5,"1-5 Years",YEARFRAC(F1526,G1526)&gt;5,"&gt;5 Years")</f>
        <v>&gt;5 Years</v>
      </c>
      <c r="AA1526" s="24">
        <f>L1526*(_xlfn.XLOOKUP(K1526,'FX rates'!$A$2:$A$38,'FX rates'!$B$2:$B$38))</f>
        <v>151470</v>
      </c>
      <c r="AB1526" s="24">
        <f>V1526*(_xlfn.XLOOKUP(K1526,'FX rates'!$A$2:$A$38,'FX rates'!$B$2:$B$38))</f>
        <v>323895</v>
      </c>
      <c r="AC1526" s="24">
        <f>X1526*(_xlfn.XLOOKUP(W1526,'FX rates'!$A$2:$A$38,'FX rates'!$B$2:$B$38))</f>
        <v>154499.4</v>
      </c>
      <c r="AD1526" s="24">
        <f>Y1526*(_xlfn.XLOOKUP(W1526,'FX rates'!$A$2:$A$38,'FX rates'!$B$2:$B$38))</f>
        <v>484872.30000000005</v>
      </c>
      <c r="AE1526" s="30">
        <f t="shared" si="329"/>
        <v>1.9999999999999962E-2</v>
      </c>
      <c r="AF1526" s="31">
        <f t="shared" si="330"/>
        <v>3029.3999999999942</v>
      </c>
      <c r="AG1526" s="23">
        <f t="shared" si="331"/>
        <v>172425</v>
      </c>
      <c r="AH1526" s="35">
        <f t="shared" si="325"/>
        <v>1</v>
      </c>
      <c r="AI1526" s="23">
        <f>U1526*(_xlfn.XLOOKUP(K1526,'FX rates'!$A$2:$A$38,'FX rates'!$B$2:$B$38))</f>
        <v>0</v>
      </c>
      <c r="AJ1526" s="23">
        <f>Q1526*(_xlfn.XLOOKUP(K1526,'FX rates'!$A$2:$A$38,'FX rates'!$B$2:$B$38))</f>
        <v>0</v>
      </c>
      <c r="AK1526" s="23">
        <f>R1526*(_xlfn.XLOOKUP(K1526,'FX rates'!$A$2:$A$38,'FX rates'!$B$2:$B$38))</f>
        <v>0</v>
      </c>
      <c r="AM1526" s="4"/>
      <c r="AN1526" s="4"/>
      <c r="AO1526" s="4"/>
      <c r="AP1526" s="32">
        <f t="shared" si="326"/>
        <v>1.1383442265795209</v>
      </c>
      <c r="AQ1526" s="32">
        <f t="shared" si="327"/>
        <v>0</v>
      </c>
      <c r="AR1526" s="24">
        <f t="shared" si="332"/>
        <v>330372.90000000002</v>
      </c>
      <c r="AS1526" s="24" t="str">
        <f t="shared" si="333"/>
        <v>0</v>
      </c>
      <c r="AT1526" s="24">
        <f t="shared" si="334"/>
        <v>436385.07000000007</v>
      </c>
      <c r="AU1526" s="24">
        <f t="shared" si="335"/>
        <v>48487.229999999981</v>
      </c>
    </row>
    <row r="1527" spans="1:47" x14ac:dyDescent="0.25">
      <c r="A1527" s="28" t="s">
        <v>14575</v>
      </c>
      <c r="B1527" s="28" t="s">
        <v>4002</v>
      </c>
      <c r="C1527" s="28" t="s">
        <v>4003</v>
      </c>
      <c r="D1527" s="28" t="s">
        <v>4004</v>
      </c>
      <c r="E1527" s="28" t="s">
        <v>4005</v>
      </c>
      <c r="F1527" s="29">
        <v>42807</v>
      </c>
      <c r="G1527" s="29">
        <v>44896</v>
      </c>
      <c r="H1527" s="28" t="s">
        <v>4006</v>
      </c>
      <c r="I1527" s="28" t="s">
        <v>16057</v>
      </c>
      <c r="J1527" s="28" t="s">
        <v>16036</v>
      </c>
      <c r="K1527" s="28" t="s">
        <v>4007</v>
      </c>
      <c r="L1527" s="27">
        <v>265650.00000000006</v>
      </c>
      <c r="M1527" s="27">
        <v>213329.60000000003</v>
      </c>
      <c r="N1527" s="27">
        <v>0</v>
      </c>
      <c r="O1527" s="27">
        <v>0</v>
      </c>
      <c r="P1527" s="27">
        <f t="shared" si="322"/>
        <v>213329.60000000003</v>
      </c>
      <c r="Q1527" s="27">
        <v>0</v>
      </c>
      <c r="R1527" s="27">
        <v>0</v>
      </c>
      <c r="S1527" s="27">
        <v>0</v>
      </c>
      <c r="T1527" s="27">
        <f t="shared" si="323"/>
        <v>0</v>
      </c>
      <c r="U1527" s="27">
        <v>0</v>
      </c>
      <c r="V1527" s="27">
        <f t="shared" si="324"/>
        <v>478979.60000000009</v>
      </c>
      <c r="W1527" s="28" t="s">
        <v>4008</v>
      </c>
      <c r="X1527" s="27">
        <v>292215.00000000012</v>
      </c>
      <c r="Y1527" s="27">
        <f t="shared" si="328"/>
        <v>819092.56000000029</v>
      </c>
      <c r="Z1527" s="4" t="str" cm="1">
        <f t="array" ref="Z1527">_xlfn.IFS(YEARFRAC(F1527,G1527)&lt;1,"&lt;1 Year",YEARFRAC(F1527,G1527)&lt;=5,"1-5 Years",YEARFRAC(F1527,G1527)&gt;5,"&gt;5 Years")</f>
        <v>&gt;5 Years</v>
      </c>
      <c r="AA1527" s="24">
        <f>L1527*(_xlfn.XLOOKUP(K1527,'FX rates'!$A$2:$A$38,'FX rates'!$B$2:$B$38))</f>
        <v>201004.07250708039</v>
      </c>
      <c r="AB1527" s="24">
        <f>V1527*(_xlfn.XLOOKUP(K1527,'FX rates'!$A$2:$A$38,'FX rates'!$B$2:$B$38))</f>
        <v>362419.9143527663</v>
      </c>
      <c r="AC1527" s="24">
        <f>X1527*(_xlfn.XLOOKUP(W1527,'FX rates'!$A$2:$A$38,'FX rates'!$B$2:$B$38))</f>
        <v>221104.47975778847</v>
      </c>
      <c r="AD1527" s="24">
        <f>Y1527*(_xlfn.XLOOKUP(W1527,'FX rates'!$A$2:$A$38,'FX rates'!$B$2:$B$38))</f>
        <v>619766.38554583141</v>
      </c>
      <c r="AE1527" s="30">
        <f t="shared" si="329"/>
        <v>0.10000000000000023</v>
      </c>
      <c r="AF1527" s="31">
        <f t="shared" si="330"/>
        <v>26565.000000000058</v>
      </c>
      <c r="AG1527" s="23">
        <f t="shared" si="331"/>
        <v>161415.84184568591</v>
      </c>
      <c r="AH1527" s="35">
        <f t="shared" si="325"/>
        <v>0.75665000002665295</v>
      </c>
      <c r="AI1527" s="23">
        <f>U1527*(_xlfn.XLOOKUP(K1527,'FX rates'!$A$2:$A$38,'FX rates'!$B$2:$B$38))</f>
        <v>0</v>
      </c>
      <c r="AJ1527" s="23">
        <f>Q1527*(_xlfn.XLOOKUP(K1527,'FX rates'!$A$2:$A$38,'FX rates'!$B$2:$B$38))</f>
        <v>0</v>
      </c>
      <c r="AK1527" s="23">
        <f>R1527*(_xlfn.XLOOKUP(K1527,'FX rates'!$A$2:$A$38,'FX rates'!$B$2:$B$38))</f>
        <v>0</v>
      </c>
      <c r="AM1527" s="4"/>
      <c r="AN1527" s="4"/>
      <c r="AO1527" s="4"/>
      <c r="AP1527" s="32">
        <f t="shared" si="326"/>
        <v>0.80304761904761901</v>
      </c>
      <c r="AQ1527" s="32">
        <f t="shared" si="327"/>
        <v>0</v>
      </c>
      <c r="AR1527" s="24">
        <f t="shared" si="332"/>
        <v>526877.56000000017</v>
      </c>
      <c r="AS1527" s="24" t="str">
        <f t="shared" si="333"/>
        <v>0</v>
      </c>
      <c r="AT1527" s="24">
        <f t="shared" si="334"/>
        <v>557789.74699124834</v>
      </c>
      <c r="AU1527" s="24">
        <f t="shared" si="335"/>
        <v>61976.638554583071</v>
      </c>
    </row>
    <row r="1528" spans="1:47" x14ac:dyDescent="0.25">
      <c r="A1528" s="28" t="s">
        <v>14576</v>
      </c>
      <c r="B1528" s="28" t="s">
        <v>4009</v>
      </c>
      <c r="C1528" s="28" t="s">
        <v>4010</v>
      </c>
      <c r="D1528" s="28" t="s">
        <v>4011</v>
      </c>
      <c r="E1528" s="28" t="s">
        <v>4012</v>
      </c>
      <c r="F1528" s="29">
        <v>44354</v>
      </c>
      <c r="G1528" s="29">
        <v>44896</v>
      </c>
      <c r="H1528" s="28" t="s">
        <v>4013</v>
      </c>
      <c r="I1528" s="28" t="s">
        <v>16044</v>
      </c>
      <c r="J1528" s="28" t="s">
        <v>16053</v>
      </c>
      <c r="K1528" s="28" t="s">
        <v>4014</v>
      </c>
      <c r="L1528" s="27">
        <v>144969</v>
      </c>
      <c r="M1528" s="4">
        <v>0</v>
      </c>
      <c r="N1528" s="27">
        <v>2231998.9200000004</v>
      </c>
      <c r="O1528" s="27">
        <v>0</v>
      </c>
      <c r="P1528" s="27">
        <f t="shared" si="322"/>
        <v>2231998.9200000004</v>
      </c>
      <c r="Q1528" s="27">
        <v>0</v>
      </c>
      <c r="R1528" s="27">
        <v>0</v>
      </c>
      <c r="S1528" s="27">
        <v>0</v>
      </c>
      <c r="T1528" s="27">
        <f t="shared" si="323"/>
        <v>0</v>
      </c>
      <c r="U1528" s="27">
        <v>0</v>
      </c>
      <c r="V1528" s="27">
        <f t="shared" si="324"/>
        <v>2376967.9200000004</v>
      </c>
      <c r="W1528" s="28" t="s">
        <v>4015</v>
      </c>
      <c r="X1528" s="27">
        <v>146418.69</v>
      </c>
      <c r="Y1528" s="27">
        <f t="shared" si="328"/>
        <v>292837.38</v>
      </c>
      <c r="Z1528" s="4" t="str" cm="1">
        <f t="array" ref="Z1528">_xlfn.IFS(YEARFRAC(F1528,G1528)&lt;1,"&lt;1 Year",YEARFRAC(F1528,G1528)&lt;=5,"1-5 Years",YEARFRAC(F1528,G1528)&gt;5,"&gt;5 Years")</f>
        <v>1-5 Years</v>
      </c>
      <c r="AA1528" s="24">
        <f>L1528*(_xlfn.XLOOKUP(K1528,'FX rates'!$A$2:$A$38,'FX rates'!$B$2:$B$38))</f>
        <v>192902.99986096559</v>
      </c>
      <c r="AB1528" s="24">
        <f>V1528*(_xlfn.XLOOKUP(K1528,'FX rates'!$A$2:$A$38,'FX rates'!$B$2:$B$38))</f>
        <v>3162912.3629277968</v>
      </c>
      <c r="AC1528" s="24">
        <f>X1528*(_xlfn.XLOOKUP(W1528,'FX rates'!$A$2:$A$38,'FX rates'!$B$2:$B$38))</f>
        <v>194832.02985957524</v>
      </c>
      <c r="AD1528" s="24">
        <f>Y1528*(_xlfn.XLOOKUP(W1528,'FX rates'!$A$2:$A$38,'FX rates'!$B$2:$B$38))</f>
        <v>389664.05971915048</v>
      </c>
      <c r="AE1528" s="30">
        <f t="shared" si="329"/>
        <v>9.9999999999999725E-3</v>
      </c>
      <c r="AF1528" s="31">
        <f t="shared" si="330"/>
        <v>1449.6900000000023</v>
      </c>
      <c r="AG1528" s="23">
        <f t="shared" si="331"/>
        <v>2970009.3630668311</v>
      </c>
      <c r="AH1528" s="35">
        <f t="shared" si="325"/>
        <v>1.3306500000756409</v>
      </c>
      <c r="AI1528" s="23">
        <f>U1528*(_xlfn.XLOOKUP(K1528,'FX rates'!$A$2:$A$38,'FX rates'!$B$2:$B$38))</f>
        <v>0</v>
      </c>
      <c r="AJ1528" s="23">
        <f>Q1528*(_xlfn.XLOOKUP(K1528,'FX rates'!$A$2:$A$38,'FX rates'!$B$2:$B$38))</f>
        <v>0</v>
      </c>
      <c r="AK1528" s="23">
        <f>R1528*(_xlfn.XLOOKUP(K1528,'FX rates'!$A$2:$A$38,'FX rates'!$B$2:$B$38))</f>
        <v>0</v>
      </c>
      <c r="AM1528" s="4"/>
      <c r="AN1528" s="4"/>
      <c r="AO1528" s="4"/>
      <c r="AP1528" s="32">
        <f t="shared" si="326"/>
        <v>0</v>
      </c>
      <c r="AQ1528" s="32">
        <f t="shared" si="327"/>
        <v>0</v>
      </c>
      <c r="AR1528" s="24">
        <f t="shared" si="332"/>
        <v>146418.69</v>
      </c>
      <c r="AS1528" s="24" t="str">
        <f t="shared" si="333"/>
        <v>0</v>
      </c>
      <c r="AT1528" s="24">
        <f t="shared" si="334"/>
        <v>350697.65374723542</v>
      </c>
      <c r="AU1528" s="24">
        <f t="shared" si="335"/>
        <v>38966.405971915054</v>
      </c>
    </row>
    <row r="1529" spans="1:47" x14ac:dyDescent="0.25">
      <c r="A1529" s="28" t="s">
        <v>14577</v>
      </c>
      <c r="B1529" s="28" t="s">
        <v>4016</v>
      </c>
      <c r="C1529" s="28" t="s">
        <v>4017</v>
      </c>
      <c r="D1529" s="28" t="s">
        <v>4018</v>
      </c>
      <c r="E1529" s="28" t="s">
        <v>4019</v>
      </c>
      <c r="F1529" s="29">
        <v>42843</v>
      </c>
      <c r="G1529" s="29">
        <v>44896</v>
      </c>
      <c r="H1529" s="28" t="s">
        <v>4020</v>
      </c>
      <c r="I1529" s="28" t="s">
        <v>16054</v>
      </c>
      <c r="J1529" s="4" t="s">
        <v>16048</v>
      </c>
      <c r="K1529" s="28" t="s">
        <v>4021</v>
      </c>
      <c r="L1529" s="27">
        <v>207900.00000000006</v>
      </c>
      <c r="M1529" s="27">
        <v>162932</v>
      </c>
      <c r="N1529" s="27">
        <v>0</v>
      </c>
      <c r="O1529" s="27">
        <v>0</v>
      </c>
      <c r="P1529" s="27">
        <f t="shared" si="322"/>
        <v>162932</v>
      </c>
      <c r="Q1529" s="27">
        <v>0</v>
      </c>
      <c r="R1529" s="27">
        <v>0</v>
      </c>
      <c r="S1529" s="27">
        <v>0</v>
      </c>
      <c r="T1529" s="27">
        <f t="shared" si="323"/>
        <v>0</v>
      </c>
      <c r="U1529" s="27">
        <v>0</v>
      </c>
      <c r="V1529" s="27">
        <f t="shared" si="324"/>
        <v>370832.00000000006</v>
      </c>
      <c r="W1529" s="28" t="s">
        <v>4022</v>
      </c>
      <c r="X1529" s="27">
        <v>237006.00000000009</v>
      </c>
      <c r="Y1529" s="27">
        <f t="shared" si="328"/>
        <v>659754.48000000021</v>
      </c>
      <c r="Z1529" s="4" t="str" cm="1">
        <f t="array" ref="Z1529">_xlfn.IFS(YEARFRAC(F1529,G1529)&lt;1,"&lt;1 Year",YEARFRAC(F1529,G1529)&lt;=5,"1-5 Years",YEARFRAC(F1529,G1529)&gt;5,"&gt;5 Years")</f>
        <v>&gt;5 Years</v>
      </c>
      <c r="AA1529" s="24">
        <f>L1529*(_xlfn.XLOOKUP(K1529,'FX rates'!$A$2:$A$38,'FX rates'!$B$2:$B$38))</f>
        <v>207900.00000000006</v>
      </c>
      <c r="AB1529" s="24">
        <f>V1529*(_xlfn.XLOOKUP(K1529,'FX rates'!$A$2:$A$38,'FX rates'!$B$2:$B$38))</f>
        <v>370832.00000000006</v>
      </c>
      <c r="AC1529" s="24">
        <f>X1529*(_xlfn.XLOOKUP(W1529,'FX rates'!$A$2:$A$38,'FX rates'!$B$2:$B$38))</f>
        <v>237006.00000000009</v>
      </c>
      <c r="AD1529" s="24">
        <f>Y1529*(_xlfn.XLOOKUP(W1529,'FX rates'!$A$2:$A$38,'FX rates'!$B$2:$B$38))</f>
        <v>659754.48000000021</v>
      </c>
      <c r="AE1529" s="30">
        <f t="shared" si="329"/>
        <v>0.1400000000000001</v>
      </c>
      <c r="AF1529" s="31">
        <f t="shared" si="330"/>
        <v>29106.000000000029</v>
      </c>
      <c r="AG1529" s="23">
        <f t="shared" si="331"/>
        <v>162932</v>
      </c>
      <c r="AH1529" s="35">
        <f t="shared" si="325"/>
        <v>1</v>
      </c>
      <c r="AI1529" s="23">
        <f>U1529*(_xlfn.XLOOKUP(K1529,'FX rates'!$A$2:$A$38,'FX rates'!$B$2:$B$38))</f>
        <v>0</v>
      </c>
      <c r="AJ1529" s="23">
        <f>Q1529*(_xlfn.XLOOKUP(K1529,'FX rates'!$A$2:$A$38,'FX rates'!$B$2:$B$38))</f>
        <v>0</v>
      </c>
      <c r="AK1529" s="23">
        <f>R1529*(_xlfn.XLOOKUP(K1529,'FX rates'!$A$2:$A$38,'FX rates'!$B$2:$B$38))</f>
        <v>0</v>
      </c>
      <c r="AM1529" s="4"/>
      <c r="AN1529" s="4"/>
      <c r="AO1529" s="4"/>
      <c r="AP1529" s="32">
        <f t="shared" si="326"/>
        <v>0.78370370370370346</v>
      </c>
      <c r="AQ1529" s="32">
        <f t="shared" si="327"/>
        <v>0</v>
      </c>
      <c r="AR1529" s="24">
        <f t="shared" si="332"/>
        <v>422748.4800000001</v>
      </c>
      <c r="AS1529" s="24" t="str">
        <f t="shared" si="333"/>
        <v>0</v>
      </c>
      <c r="AT1529" s="24">
        <f t="shared" si="334"/>
        <v>593779.03200000024</v>
      </c>
      <c r="AU1529" s="24">
        <f t="shared" si="335"/>
        <v>65975.447999999975</v>
      </c>
    </row>
    <row r="1530" spans="1:47" x14ac:dyDescent="0.25">
      <c r="A1530" s="28" t="s">
        <v>14578</v>
      </c>
      <c r="B1530" s="28" t="s">
        <v>5998</v>
      </c>
      <c r="C1530" s="28" t="s">
        <v>5999</v>
      </c>
      <c r="D1530" s="28" t="s">
        <v>6000</v>
      </c>
      <c r="E1530" s="28" t="s">
        <v>6001</v>
      </c>
      <c r="F1530" s="29">
        <v>42835</v>
      </c>
      <c r="G1530" s="29">
        <v>44896</v>
      </c>
      <c r="H1530" s="28" t="s">
        <v>6002</v>
      </c>
      <c r="I1530" s="28" t="s">
        <v>16041</v>
      </c>
      <c r="J1530" s="4" t="s">
        <v>16037</v>
      </c>
      <c r="K1530" s="28" t="s">
        <v>6003</v>
      </c>
      <c r="L1530" s="27">
        <v>98287.200000000012</v>
      </c>
      <c r="M1530" s="27">
        <v>28336.000000000004</v>
      </c>
      <c r="N1530" s="27">
        <v>0</v>
      </c>
      <c r="O1530" s="27">
        <v>0</v>
      </c>
      <c r="P1530" s="27">
        <f t="shared" si="322"/>
        <v>28336.000000000004</v>
      </c>
      <c r="Q1530" s="27">
        <v>0</v>
      </c>
      <c r="R1530" s="27">
        <v>0</v>
      </c>
      <c r="S1530" s="27">
        <v>0</v>
      </c>
      <c r="T1530" s="27">
        <f t="shared" si="323"/>
        <v>0</v>
      </c>
      <c r="U1530" s="27">
        <v>0</v>
      </c>
      <c r="V1530" s="27">
        <f t="shared" si="324"/>
        <v>126623.20000000001</v>
      </c>
      <c r="W1530" s="28" t="s">
        <v>6004</v>
      </c>
      <c r="X1530" s="27">
        <v>101235.81600000002</v>
      </c>
      <c r="Y1530" s="27">
        <f t="shared" si="328"/>
        <v>231657.71200000006</v>
      </c>
      <c r="Z1530" s="4" t="str" cm="1">
        <f t="array" ref="Z1530">_xlfn.IFS(YEARFRAC(F1530,G1530)&lt;1,"&lt;1 Year",YEARFRAC(F1530,G1530)&lt;=5,"1-5 Years",YEARFRAC(F1530,G1530)&gt;5,"&gt;5 Years")</f>
        <v>&gt;5 Years</v>
      </c>
      <c r="AA1530" s="24">
        <f>L1530*(_xlfn.XLOOKUP(K1530,'FX rates'!$A$2:$A$38,'FX rates'!$B$2:$B$38))</f>
        <v>98287.200000000012</v>
      </c>
      <c r="AB1530" s="24">
        <f>V1530*(_xlfn.XLOOKUP(K1530,'FX rates'!$A$2:$A$38,'FX rates'!$B$2:$B$38))</f>
        <v>126623.20000000001</v>
      </c>
      <c r="AC1530" s="24">
        <f>X1530*(_xlfn.XLOOKUP(W1530,'FX rates'!$A$2:$A$38,'FX rates'!$B$2:$B$38))</f>
        <v>101235.81600000002</v>
      </c>
      <c r="AD1530" s="24">
        <f>Y1530*(_xlfn.XLOOKUP(W1530,'FX rates'!$A$2:$A$38,'FX rates'!$B$2:$B$38))</f>
        <v>231657.71200000006</v>
      </c>
      <c r="AE1530" s="30">
        <f t="shared" si="329"/>
        <v>3.0000000000000089E-2</v>
      </c>
      <c r="AF1530" s="31">
        <f t="shared" si="330"/>
        <v>2948.6160000000091</v>
      </c>
      <c r="AG1530" s="23">
        <f t="shared" si="331"/>
        <v>28336</v>
      </c>
      <c r="AH1530" s="35">
        <f t="shared" si="325"/>
        <v>1</v>
      </c>
      <c r="AI1530" s="23">
        <f>U1530*(_xlfn.XLOOKUP(K1530,'FX rates'!$A$2:$A$38,'FX rates'!$B$2:$B$38))</f>
        <v>0</v>
      </c>
      <c r="AJ1530" s="23">
        <f>Q1530*(_xlfn.XLOOKUP(K1530,'FX rates'!$A$2:$A$38,'FX rates'!$B$2:$B$38))</f>
        <v>0</v>
      </c>
      <c r="AK1530" s="23">
        <f>R1530*(_xlfn.XLOOKUP(K1530,'FX rates'!$A$2:$A$38,'FX rates'!$B$2:$B$38))</f>
        <v>0</v>
      </c>
      <c r="AM1530" s="4"/>
      <c r="AN1530" s="4"/>
      <c r="AO1530" s="4"/>
      <c r="AP1530" s="32">
        <f t="shared" si="326"/>
        <v>0.28829796758886206</v>
      </c>
      <c r="AQ1530" s="32">
        <f t="shared" si="327"/>
        <v>0</v>
      </c>
      <c r="AR1530" s="24">
        <f t="shared" si="332"/>
        <v>130421.89600000002</v>
      </c>
      <c r="AS1530" s="24" t="str">
        <f t="shared" si="333"/>
        <v>0</v>
      </c>
      <c r="AT1530" s="24">
        <f t="shared" si="334"/>
        <v>208491.94080000007</v>
      </c>
      <c r="AU1530" s="24">
        <f t="shared" si="335"/>
        <v>23165.771199999988</v>
      </c>
    </row>
    <row r="1531" spans="1:47" x14ac:dyDescent="0.25">
      <c r="A1531" s="28" t="s">
        <v>14579</v>
      </c>
      <c r="B1531" s="28" t="s">
        <v>4030</v>
      </c>
      <c r="C1531" s="28" t="s">
        <v>4031</v>
      </c>
      <c r="D1531" s="28" t="s">
        <v>4032</v>
      </c>
      <c r="E1531" s="28" t="s">
        <v>4033</v>
      </c>
      <c r="F1531" s="29">
        <v>42884</v>
      </c>
      <c r="G1531" s="29">
        <v>44896</v>
      </c>
      <c r="H1531" s="28" t="s">
        <v>4034</v>
      </c>
      <c r="I1531" s="28" t="s">
        <v>16041</v>
      </c>
      <c r="J1531" s="28" t="s">
        <v>16055</v>
      </c>
      <c r="K1531" s="28" t="s">
        <v>4035</v>
      </c>
      <c r="L1531" s="27">
        <v>164450</v>
      </c>
      <c r="M1531" s="27">
        <v>52800.000000000007</v>
      </c>
      <c r="N1531" s="27">
        <v>0</v>
      </c>
      <c r="O1531" s="27">
        <v>0</v>
      </c>
      <c r="P1531" s="27">
        <f t="shared" si="322"/>
        <v>52800.000000000007</v>
      </c>
      <c r="Q1531" s="27">
        <v>0</v>
      </c>
      <c r="R1531" s="27">
        <v>0</v>
      </c>
      <c r="S1531" s="27">
        <v>0</v>
      </c>
      <c r="T1531" s="27">
        <f t="shared" si="323"/>
        <v>0</v>
      </c>
      <c r="U1531" s="27">
        <v>0</v>
      </c>
      <c r="V1531" s="27">
        <f t="shared" si="324"/>
        <v>217250</v>
      </c>
      <c r="W1531" s="28" t="s">
        <v>4036</v>
      </c>
      <c r="X1531" s="27">
        <v>182539.50000000003</v>
      </c>
      <c r="Y1531" s="27">
        <f t="shared" si="328"/>
        <v>423687.00000000006</v>
      </c>
      <c r="Z1531" s="4" t="str" cm="1">
        <f t="array" ref="Z1531">_xlfn.IFS(YEARFRAC(F1531,G1531)&lt;1,"&lt;1 Year",YEARFRAC(F1531,G1531)&lt;=5,"1-5 Years",YEARFRAC(F1531,G1531)&gt;5,"&gt;5 Years")</f>
        <v>&gt;5 Years</v>
      </c>
      <c r="AA1531" s="24">
        <f>L1531*(_xlfn.XLOOKUP(K1531,'FX rates'!$A$2:$A$38,'FX rates'!$B$2:$B$38))</f>
        <v>164450</v>
      </c>
      <c r="AB1531" s="24">
        <f>V1531*(_xlfn.XLOOKUP(K1531,'FX rates'!$A$2:$A$38,'FX rates'!$B$2:$B$38))</f>
        <v>217250</v>
      </c>
      <c r="AC1531" s="24">
        <f>X1531*(_xlfn.XLOOKUP(W1531,'FX rates'!$A$2:$A$38,'FX rates'!$B$2:$B$38))</f>
        <v>182539.50000000003</v>
      </c>
      <c r="AD1531" s="24">
        <f>Y1531*(_xlfn.XLOOKUP(W1531,'FX rates'!$A$2:$A$38,'FX rates'!$B$2:$B$38))</f>
        <v>423687.00000000006</v>
      </c>
      <c r="AE1531" s="30">
        <f t="shared" si="329"/>
        <v>0.11000000000000018</v>
      </c>
      <c r="AF1531" s="31">
        <f t="shared" si="330"/>
        <v>18089.500000000029</v>
      </c>
      <c r="AG1531" s="23">
        <f t="shared" si="331"/>
        <v>52800</v>
      </c>
      <c r="AH1531" s="35">
        <f t="shared" si="325"/>
        <v>1</v>
      </c>
      <c r="AI1531" s="23">
        <f>U1531*(_xlfn.XLOOKUP(K1531,'FX rates'!$A$2:$A$38,'FX rates'!$B$2:$B$38))</f>
        <v>0</v>
      </c>
      <c r="AJ1531" s="23">
        <f>Q1531*(_xlfn.XLOOKUP(K1531,'FX rates'!$A$2:$A$38,'FX rates'!$B$2:$B$38))</f>
        <v>0</v>
      </c>
      <c r="AK1531" s="23">
        <f>R1531*(_xlfn.XLOOKUP(K1531,'FX rates'!$A$2:$A$38,'FX rates'!$B$2:$B$38))</f>
        <v>0</v>
      </c>
      <c r="AM1531" s="4"/>
      <c r="AN1531" s="4"/>
      <c r="AO1531" s="4"/>
      <c r="AP1531" s="32">
        <f t="shared" si="326"/>
        <v>0.32107023411371244</v>
      </c>
      <c r="AQ1531" s="32">
        <f t="shared" si="327"/>
        <v>0</v>
      </c>
      <c r="AR1531" s="24">
        <f t="shared" si="332"/>
        <v>241147.50000000003</v>
      </c>
      <c r="AS1531" s="24" t="str">
        <f t="shared" si="333"/>
        <v>0</v>
      </c>
      <c r="AT1531" s="24">
        <f t="shared" si="334"/>
        <v>381318.30000000005</v>
      </c>
      <c r="AU1531" s="24">
        <f t="shared" si="335"/>
        <v>42368.700000000012</v>
      </c>
    </row>
    <row r="1532" spans="1:47" x14ac:dyDescent="0.25">
      <c r="A1532" s="28" t="s">
        <v>14580</v>
      </c>
      <c r="B1532" s="28" t="s">
        <v>4037</v>
      </c>
      <c r="C1532" s="28" t="s">
        <v>4038</v>
      </c>
      <c r="D1532" s="28" t="s">
        <v>4039</v>
      </c>
      <c r="E1532" s="28" t="s">
        <v>4040</v>
      </c>
      <c r="F1532" s="29">
        <v>42851</v>
      </c>
      <c r="G1532" s="29">
        <v>44896</v>
      </c>
      <c r="H1532" s="28" t="s">
        <v>4041</v>
      </c>
      <c r="I1532" s="28" t="s">
        <v>16033</v>
      </c>
      <c r="J1532" s="28" t="s">
        <v>16048</v>
      </c>
      <c r="K1532" s="28" t="s">
        <v>4042</v>
      </c>
      <c r="L1532" s="27">
        <v>103323.00000000001</v>
      </c>
      <c r="M1532" s="27">
        <v>34848</v>
      </c>
      <c r="N1532" s="27">
        <v>0</v>
      </c>
      <c r="O1532" s="27">
        <v>0</v>
      </c>
      <c r="P1532" s="27">
        <f t="shared" si="322"/>
        <v>34848</v>
      </c>
      <c r="Q1532" s="27">
        <v>0</v>
      </c>
      <c r="R1532" s="27">
        <v>0</v>
      </c>
      <c r="S1532" s="27">
        <v>0</v>
      </c>
      <c r="T1532" s="27">
        <f t="shared" si="323"/>
        <v>0</v>
      </c>
      <c r="U1532" s="27">
        <v>0</v>
      </c>
      <c r="V1532" s="27">
        <f t="shared" si="324"/>
        <v>138171</v>
      </c>
      <c r="W1532" s="28" t="s">
        <v>4043</v>
      </c>
      <c r="X1532" s="27">
        <v>113655.30000000003</v>
      </c>
      <c r="Y1532" s="27">
        <f t="shared" si="328"/>
        <v>265643.40000000008</v>
      </c>
      <c r="Z1532" s="4" t="str" cm="1">
        <f t="array" ref="Z1532">_xlfn.IFS(YEARFRAC(F1532,G1532)&lt;1,"&lt;1 Year",YEARFRAC(F1532,G1532)&lt;=5,"1-5 Years",YEARFRAC(F1532,G1532)&gt;5,"&gt;5 Years")</f>
        <v>&gt;5 Years</v>
      </c>
      <c r="AA1532" s="24">
        <f>L1532*(_xlfn.XLOOKUP(K1532,'FX rates'!$A$2:$A$38,'FX rates'!$B$2:$B$38))</f>
        <v>137486.74995781548</v>
      </c>
      <c r="AB1532" s="24">
        <f>V1532*(_xlfn.XLOOKUP(K1532,'FX rates'!$A$2:$A$38,'FX rates'!$B$2:$B$38))</f>
        <v>183857.24116045138</v>
      </c>
      <c r="AC1532" s="24">
        <f>X1532*(_xlfn.XLOOKUP(W1532,'FX rates'!$A$2:$A$38,'FX rates'!$B$2:$B$38))</f>
        <v>151235.42495359704</v>
      </c>
      <c r="AD1532" s="24">
        <f>Y1532*(_xlfn.XLOOKUP(W1532,'FX rates'!$A$2:$A$38,'FX rates'!$B$2:$B$38))</f>
        <v>353478.39023009362</v>
      </c>
      <c r="AE1532" s="30">
        <f t="shared" si="329"/>
        <v>0.1000000000000001</v>
      </c>
      <c r="AF1532" s="31">
        <f t="shared" si="330"/>
        <v>10332.300000000017</v>
      </c>
      <c r="AG1532" s="23">
        <f t="shared" si="331"/>
        <v>46370.491202635894</v>
      </c>
      <c r="AH1532" s="35">
        <f t="shared" si="325"/>
        <v>1.3306500000756409</v>
      </c>
      <c r="AI1532" s="23">
        <f>U1532*(_xlfn.XLOOKUP(K1532,'FX rates'!$A$2:$A$38,'FX rates'!$B$2:$B$38))</f>
        <v>0</v>
      </c>
      <c r="AJ1532" s="23">
        <f>Q1532*(_xlfn.XLOOKUP(K1532,'FX rates'!$A$2:$A$38,'FX rates'!$B$2:$B$38))</f>
        <v>0</v>
      </c>
      <c r="AK1532" s="23">
        <f>R1532*(_xlfn.XLOOKUP(K1532,'FX rates'!$A$2:$A$38,'FX rates'!$B$2:$B$38))</f>
        <v>0</v>
      </c>
      <c r="AM1532" s="4"/>
      <c r="AN1532" s="4"/>
      <c r="AO1532" s="4"/>
      <c r="AP1532" s="32">
        <f t="shared" si="326"/>
        <v>0.33727243692111142</v>
      </c>
      <c r="AQ1532" s="32">
        <f t="shared" si="327"/>
        <v>0</v>
      </c>
      <c r="AR1532" s="24">
        <f t="shared" si="332"/>
        <v>151988.10000000003</v>
      </c>
      <c r="AS1532" s="24" t="str">
        <f t="shared" si="333"/>
        <v>0</v>
      </c>
      <c r="AT1532" s="24">
        <f t="shared" si="334"/>
        <v>318130.55120708427</v>
      </c>
      <c r="AU1532" s="24">
        <f t="shared" si="335"/>
        <v>35347.83902300935</v>
      </c>
    </row>
    <row r="1533" spans="1:47" x14ac:dyDescent="0.25">
      <c r="A1533" s="28" t="s">
        <v>14581</v>
      </c>
      <c r="B1533" s="28" t="s">
        <v>4044</v>
      </c>
      <c r="C1533" s="28" t="s">
        <v>4045</v>
      </c>
      <c r="D1533" s="28" t="s">
        <v>4046</v>
      </c>
      <c r="E1533" s="28" t="s">
        <v>4047</v>
      </c>
      <c r="F1533" s="29">
        <v>42940</v>
      </c>
      <c r="G1533" s="29">
        <v>44896</v>
      </c>
      <c r="H1533" s="28" t="s">
        <v>4048</v>
      </c>
      <c r="I1533" s="28" t="s">
        <v>16043</v>
      </c>
      <c r="J1533" s="28" t="s">
        <v>16056</v>
      </c>
      <c r="K1533" s="28" t="s">
        <v>4049</v>
      </c>
      <c r="L1533" s="27">
        <v>193644</v>
      </c>
      <c r="M1533" s="4">
        <v>0</v>
      </c>
      <c r="N1533" s="27">
        <v>27171650.050000001</v>
      </c>
      <c r="O1533" s="27">
        <v>0</v>
      </c>
      <c r="P1533" s="27">
        <f t="shared" si="322"/>
        <v>27171650.050000001</v>
      </c>
      <c r="Q1533" s="27">
        <v>0</v>
      </c>
      <c r="R1533" s="27">
        <v>0</v>
      </c>
      <c r="S1533" s="27">
        <v>0</v>
      </c>
      <c r="T1533" s="27">
        <f t="shared" si="323"/>
        <v>0</v>
      </c>
      <c r="U1533" s="27">
        <v>0</v>
      </c>
      <c r="V1533" s="27">
        <f t="shared" si="324"/>
        <v>27365294.050000001</v>
      </c>
      <c r="W1533" s="28" t="s">
        <v>4050</v>
      </c>
      <c r="X1533" s="27">
        <v>211071.96000000002</v>
      </c>
      <c r="Y1533" s="27">
        <f t="shared" si="328"/>
        <v>422143.92000000004</v>
      </c>
      <c r="Z1533" s="4" t="str" cm="1">
        <f t="array" ref="Z1533">_xlfn.IFS(YEARFRAC(F1533,G1533)&lt;1,"&lt;1 Year",YEARFRAC(F1533,G1533)&lt;=5,"1-5 Years",YEARFRAC(F1533,G1533)&gt;5,"&gt;5 Years")</f>
        <v>&gt;5 Years</v>
      </c>
      <c r="AA1533" s="24">
        <f>L1533*(_xlfn.XLOOKUP(K1533,'FX rates'!$A$2:$A$38,'FX rates'!$B$2:$B$38))</f>
        <v>257672.38861464741</v>
      </c>
      <c r="AB1533" s="24">
        <f>V1533*(_xlfn.XLOOKUP(K1533,'FX rates'!$A$2:$A$38,'FX rates'!$B$2:$B$38))</f>
        <v>36413628.52970244</v>
      </c>
      <c r="AC1533" s="24">
        <f>X1533*(_xlfn.XLOOKUP(W1533,'FX rates'!$A$2:$A$38,'FX rates'!$B$2:$B$38))</f>
        <v>280862.90358996572</v>
      </c>
      <c r="AD1533" s="24">
        <f>Y1533*(_xlfn.XLOOKUP(W1533,'FX rates'!$A$2:$A$38,'FX rates'!$B$2:$B$38))</f>
        <v>561725.80717993143</v>
      </c>
      <c r="AE1533" s="30">
        <f t="shared" si="329"/>
        <v>9.0000000000000149E-2</v>
      </c>
      <c r="AF1533" s="31">
        <f t="shared" si="330"/>
        <v>17427.960000000021</v>
      </c>
      <c r="AG1533" s="23">
        <f t="shared" si="331"/>
        <v>36155956.141087793</v>
      </c>
      <c r="AH1533" s="35">
        <f t="shared" si="325"/>
        <v>1.3306500000756409</v>
      </c>
      <c r="AI1533" s="23">
        <f>U1533*(_xlfn.XLOOKUP(K1533,'FX rates'!$A$2:$A$38,'FX rates'!$B$2:$B$38))</f>
        <v>0</v>
      </c>
      <c r="AJ1533" s="23">
        <f>Q1533*(_xlfn.XLOOKUP(K1533,'FX rates'!$A$2:$A$38,'FX rates'!$B$2:$B$38))</f>
        <v>0</v>
      </c>
      <c r="AK1533" s="23">
        <f>R1533*(_xlfn.XLOOKUP(K1533,'FX rates'!$A$2:$A$38,'FX rates'!$B$2:$B$38))</f>
        <v>0</v>
      </c>
      <c r="AM1533" s="4"/>
      <c r="AN1533" s="4"/>
      <c r="AO1533" s="4"/>
      <c r="AP1533" s="32">
        <f t="shared" si="326"/>
        <v>0</v>
      </c>
      <c r="AQ1533" s="32">
        <f t="shared" si="327"/>
        <v>0</v>
      </c>
      <c r="AR1533" s="24">
        <f t="shared" si="332"/>
        <v>211071.96000000002</v>
      </c>
      <c r="AS1533" s="24" t="str">
        <f t="shared" si="333"/>
        <v>0</v>
      </c>
      <c r="AT1533" s="24">
        <f t="shared" si="334"/>
        <v>505553.22646193829</v>
      </c>
      <c r="AU1533" s="24">
        <f t="shared" si="335"/>
        <v>56172.580717993143</v>
      </c>
    </row>
    <row r="1534" spans="1:47" x14ac:dyDescent="0.25">
      <c r="A1534" s="28" t="s">
        <v>14582</v>
      </c>
      <c r="B1534" s="28" t="s">
        <v>4051</v>
      </c>
      <c r="C1534" s="28" t="s">
        <v>4052</v>
      </c>
      <c r="D1534" s="28" t="s">
        <v>4053</v>
      </c>
      <c r="E1534" s="28" t="s">
        <v>4054</v>
      </c>
      <c r="F1534" s="29">
        <v>42863</v>
      </c>
      <c r="G1534" s="29">
        <v>44896</v>
      </c>
      <c r="H1534" s="28" t="s">
        <v>4055</v>
      </c>
      <c r="I1534" s="28" t="s">
        <v>16053</v>
      </c>
      <c r="J1534" s="28" t="s">
        <v>16046</v>
      </c>
      <c r="K1534" s="28" t="s">
        <v>4057</v>
      </c>
      <c r="L1534" s="27">
        <v>136653</v>
      </c>
      <c r="M1534" s="27">
        <v>50336.000000000007</v>
      </c>
      <c r="N1534" s="27">
        <v>0</v>
      </c>
      <c r="O1534" s="27">
        <v>0</v>
      </c>
      <c r="P1534" s="27">
        <f t="shared" si="322"/>
        <v>50336.000000000007</v>
      </c>
      <c r="Q1534" s="27">
        <v>0</v>
      </c>
      <c r="R1534" s="27">
        <v>0</v>
      </c>
      <c r="S1534" s="27">
        <v>0</v>
      </c>
      <c r="T1534" s="27">
        <f t="shared" si="323"/>
        <v>0</v>
      </c>
      <c r="U1534" s="27">
        <v>0</v>
      </c>
      <c r="V1534" s="27">
        <f t="shared" si="324"/>
        <v>186989</v>
      </c>
      <c r="W1534" s="28" t="s">
        <v>4058</v>
      </c>
      <c r="X1534" s="27">
        <v>139386.06</v>
      </c>
      <c r="Y1534" s="27">
        <f t="shared" si="328"/>
        <v>330114.84000000003</v>
      </c>
      <c r="Z1534" s="4" t="str" cm="1">
        <f t="array" ref="Z1534">_xlfn.IFS(YEARFRAC(F1534,G1534)&lt;1,"&lt;1 Year",YEARFRAC(F1534,G1534)&lt;=5,"1-5 Years",YEARFRAC(F1534,G1534)&gt;5,"&gt;5 Years")</f>
        <v>&gt;5 Years</v>
      </c>
      <c r="AA1534" s="24">
        <f>L1534*(_xlfn.XLOOKUP(K1534,'FX rates'!$A$2:$A$38,'FX rates'!$B$2:$B$38))</f>
        <v>105344.58834412582</v>
      </c>
      <c r="AB1534" s="24">
        <f>V1534*(_xlfn.XLOOKUP(K1534,'FX rates'!$A$2:$A$38,'FX rates'!$B$2:$B$38))</f>
        <v>144148.16527906261</v>
      </c>
      <c r="AC1534" s="24">
        <f>X1534*(_xlfn.XLOOKUP(W1534,'FX rates'!$A$2:$A$38,'FX rates'!$B$2:$B$38))</f>
        <v>107451.48011100834</v>
      </c>
      <c r="AD1534" s="24">
        <f>Y1534*(_xlfn.XLOOKUP(W1534,'FX rates'!$A$2:$A$38,'FX rates'!$B$2:$B$38))</f>
        <v>254482.60869565219</v>
      </c>
      <c r="AE1534" s="30">
        <f t="shared" si="329"/>
        <v>1.9999999999999997E-2</v>
      </c>
      <c r="AF1534" s="31">
        <f t="shared" si="330"/>
        <v>2733.0599999999977</v>
      </c>
      <c r="AG1534" s="23">
        <f t="shared" si="331"/>
        <v>38803.576934936791</v>
      </c>
      <c r="AH1534" s="35">
        <f t="shared" si="325"/>
        <v>0.77089115016959608</v>
      </c>
      <c r="AI1534" s="23">
        <f>U1534*(_xlfn.XLOOKUP(K1534,'FX rates'!$A$2:$A$38,'FX rates'!$B$2:$B$38))</f>
        <v>0</v>
      </c>
      <c r="AJ1534" s="23">
        <f>Q1534*(_xlfn.XLOOKUP(K1534,'FX rates'!$A$2:$A$38,'FX rates'!$B$2:$B$38))</f>
        <v>0</v>
      </c>
      <c r="AK1534" s="23">
        <f>R1534*(_xlfn.XLOOKUP(K1534,'FX rates'!$A$2:$A$38,'FX rates'!$B$2:$B$38))</f>
        <v>0</v>
      </c>
      <c r="AM1534" s="4"/>
      <c r="AN1534" s="4"/>
      <c r="AO1534" s="4"/>
      <c r="AP1534" s="32">
        <f t="shared" si="326"/>
        <v>0.36834903002495378</v>
      </c>
      <c r="AQ1534" s="32">
        <f t="shared" si="327"/>
        <v>0</v>
      </c>
      <c r="AR1534" s="24">
        <f t="shared" si="332"/>
        <v>190728.78000000003</v>
      </c>
      <c r="AS1534" s="24" t="str">
        <f t="shared" si="333"/>
        <v>0</v>
      </c>
      <c r="AT1534" s="24">
        <f t="shared" si="334"/>
        <v>229034.34782608697</v>
      </c>
      <c r="AU1534" s="24">
        <f t="shared" si="335"/>
        <v>25448.260869565216</v>
      </c>
    </row>
    <row r="1535" spans="1:47" x14ac:dyDescent="0.25">
      <c r="A1535" s="28" t="s">
        <v>14583</v>
      </c>
      <c r="B1535" s="28" t="s">
        <v>4059</v>
      </c>
      <c r="C1535" s="28" t="s">
        <v>4060</v>
      </c>
      <c r="D1535" s="28" t="s">
        <v>4061</v>
      </c>
      <c r="E1535" s="28" t="s">
        <v>4062</v>
      </c>
      <c r="F1535" s="29">
        <v>42870</v>
      </c>
      <c r="G1535" s="29">
        <v>44896</v>
      </c>
      <c r="H1535" s="28" t="s">
        <v>4063</v>
      </c>
      <c r="I1535" s="28" t="s">
        <v>16043</v>
      </c>
      <c r="J1535" s="28" t="s">
        <v>16040</v>
      </c>
      <c r="K1535" s="28" t="s">
        <v>4064</v>
      </c>
      <c r="L1535" s="27">
        <v>235400.00000000006</v>
      </c>
      <c r="M1535" s="4">
        <v>0</v>
      </c>
      <c r="N1535" s="27">
        <v>16989190.440000001</v>
      </c>
      <c r="O1535" s="27">
        <v>0</v>
      </c>
      <c r="P1535" s="27">
        <f t="shared" si="322"/>
        <v>16989190.440000001</v>
      </c>
      <c r="Q1535" s="27">
        <v>0</v>
      </c>
      <c r="R1535" s="27">
        <v>0</v>
      </c>
      <c r="S1535" s="27">
        <v>0</v>
      </c>
      <c r="T1535" s="27">
        <f t="shared" si="323"/>
        <v>0</v>
      </c>
      <c r="U1535" s="27">
        <v>794917.32000000007</v>
      </c>
      <c r="V1535" s="27">
        <f t="shared" si="324"/>
        <v>18019507.760000002</v>
      </c>
      <c r="W1535" s="28" t="s">
        <v>4065</v>
      </c>
      <c r="X1535" s="27">
        <v>263648.00000000012</v>
      </c>
      <c r="Y1535" s="27">
        <f t="shared" si="328"/>
        <v>527296.00000000023</v>
      </c>
      <c r="Z1535" s="4" t="str" cm="1">
        <f t="array" ref="Z1535">_xlfn.IFS(YEARFRAC(F1535,G1535)&lt;1,"&lt;1 Year",YEARFRAC(F1535,G1535)&lt;=5,"1-5 Years",YEARFRAC(F1535,G1535)&gt;5,"&gt;5 Years")</f>
        <v>&gt;5 Years</v>
      </c>
      <c r="AA1535" s="24">
        <f>L1535*(_xlfn.XLOOKUP(K1535,'FX rates'!$A$2:$A$38,'FX rates'!$B$2:$B$38))</f>
        <v>313235.01001780597</v>
      </c>
      <c r="AB1535" s="24">
        <f>V1535*(_xlfn.XLOOKUP(K1535,'FX rates'!$A$2:$A$38,'FX rates'!$B$2:$B$38))</f>
        <v>23977658.002207015</v>
      </c>
      <c r="AC1535" s="24">
        <f>X1535*(_xlfn.XLOOKUP(W1535,'FX rates'!$A$2:$A$38,'FX rates'!$B$2:$B$38))</f>
        <v>350823.21121994272</v>
      </c>
      <c r="AD1535" s="24">
        <f>Y1535*(_xlfn.XLOOKUP(W1535,'FX rates'!$A$2:$A$38,'FX rates'!$B$2:$B$38))</f>
        <v>701646.42243988544</v>
      </c>
      <c r="AE1535" s="30">
        <f t="shared" si="329"/>
        <v>0.12000000000000012</v>
      </c>
      <c r="AF1535" s="31">
        <f t="shared" si="330"/>
        <v>28248.000000000058</v>
      </c>
      <c r="AG1535" s="23">
        <f t="shared" si="331"/>
        <v>23664422.99218921</v>
      </c>
      <c r="AH1535" s="35">
        <f t="shared" si="325"/>
        <v>1.3306500000756409</v>
      </c>
      <c r="AI1535" s="23">
        <f>U1535*(_xlfn.XLOOKUP(K1535,'FX rates'!$A$2:$A$38,'FX rates'!$B$2:$B$38))</f>
        <v>1057756.7319181284</v>
      </c>
      <c r="AJ1535" s="23">
        <f>Q1535*(_xlfn.XLOOKUP(K1535,'FX rates'!$A$2:$A$38,'FX rates'!$B$2:$B$38))</f>
        <v>0</v>
      </c>
      <c r="AK1535" s="23">
        <f>R1535*(_xlfn.XLOOKUP(K1535,'FX rates'!$A$2:$A$38,'FX rates'!$B$2:$B$38))</f>
        <v>0</v>
      </c>
      <c r="AM1535" s="4"/>
      <c r="AN1535" s="4"/>
      <c r="AO1535" s="4"/>
      <c r="AP1535" s="32">
        <f t="shared" si="326"/>
        <v>0</v>
      </c>
      <c r="AQ1535" s="32">
        <f t="shared" si="327"/>
        <v>0</v>
      </c>
      <c r="AR1535" s="24">
        <f t="shared" si="332"/>
        <v>263648.00000000012</v>
      </c>
      <c r="AS1535" s="24" t="str">
        <f t="shared" si="333"/>
        <v>0</v>
      </c>
      <c r="AT1535" s="24">
        <f t="shared" si="334"/>
        <v>631481.78019589686</v>
      </c>
      <c r="AU1535" s="24">
        <f t="shared" si="335"/>
        <v>70164.642243988579</v>
      </c>
    </row>
    <row r="1536" spans="1:47" x14ac:dyDescent="0.25">
      <c r="A1536" s="28" t="s">
        <v>14062</v>
      </c>
      <c r="B1536" s="28" t="s">
        <v>410</v>
      </c>
      <c r="C1536" s="28" t="s">
        <v>411</v>
      </c>
      <c r="D1536" s="28" t="s">
        <v>412</v>
      </c>
      <c r="E1536" s="28" t="s">
        <v>413</v>
      </c>
      <c r="F1536" s="29">
        <v>36817</v>
      </c>
      <c r="G1536" s="29">
        <v>44896</v>
      </c>
      <c r="H1536" s="28" t="s">
        <v>414</v>
      </c>
      <c r="I1536" s="28" t="s">
        <v>16048</v>
      </c>
      <c r="J1536" s="28" t="s">
        <v>16044</v>
      </c>
      <c r="K1536" s="28" t="s">
        <v>415</v>
      </c>
      <c r="L1536" s="27">
        <v>254100.00000000006</v>
      </c>
      <c r="M1536" s="27">
        <v>404250.00000000006</v>
      </c>
      <c r="N1536" s="27">
        <v>0</v>
      </c>
      <c r="O1536" s="27">
        <v>0</v>
      </c>
      <c r="P1536" s="27">
        <f t="shared" si="322"/>
        <v>404250.00000000006</v>
      </c>
      <c r="Q1536" s="27">
        <v>0</v>
      </c>
      <c r="R1536" s="27">
        <v>0</v>
      </c>
      <c r="S1536" s="27">
        <v>0</v>
      </c>
      <c r="T1536" s="27">
        <f t="shared" si="323"/>
        <v>0</v>
      </c>
      <c r="U1536" s="27">
        <v>0</v>
      </c>
      <c r="V1536" s="27">
        <f t="shared" si="324"/>
        <v>658350.00000000012</v>
      </c>
      <c r="W1536" s="28" t="s">
        <v>416</v>
      </c>
      <c r="X1536" s="27">
        <v>274428.00000000006</v>
      </c>
      <c r="Y1536" s="27">
        <f t="shared" si="328"/>
        <v>985446.00000000023</v>
      </c>
      <c r="Z1536" s="4" t="str" cm="1">
        <f t="array" ref="Z1536">_xlfn.IFS(YEARFRAC(F1536,G1536)&lt;1,"&lt;1 Year",YEARFRAC(F1536,G1536)&lt;=5,"1-5 Years",YEARFRAC(F1536,G1536)&gt;5,"&gt;5 Years")</f>
        <v>&gt;5 Years</v>
      </c>
      <c r="AA1536" s="24">
        <f>L1536*(_xlfn.XLOOKUP(K1536,'FX rates'!$A$2:$A$38,'FX rates'!$B$2:$B$38))</f>
        <v>254100.00000000006</v>
      </c>
      <c r="AB1536" s="24">
        <f>V1536*(_xlfn.XLOOKUP(K1536,'FX rates'!$A$2:$A$38,'FX rates'!$B$2:$B$38))</f>
        <v>658350.00000000012</v>
      </c>
      <c r="AC1536" s="24">
        <f>X1536*(_xlfn.XLOOKUP(W1536,'FX rates'!$A$2:$A$38,'FX rates'!$B$2:$B$38))</f>
        <v>274428.00000000006</v>
      </c>
      <c r="AD1536" s="24">
        <f>Y1536*(_xlfn.XLOOKUP(W1536,'FX rates'!$A$2:$A$38,'FX rates'!$B$2:$B$38))</f>
        <v>985446.00000000023</v>
      </c>
      <c r="AE1536" s="30">
        <f t="shared" si="329"/>
        <v>7.9999999999999988E-2</v>
      </c>
      <c r="AF1536" s="31">
        <f t="shared" si="330"/>
        <v>20328</v>
      </c>
      <c r="AG1536" s="23">
        <f t="shared" si="331"/>
        <v>404250.00000000006</v>
      </c>
      <c r="AH1536" s="35">
        <f t="shared" si="325"/>
        <v>1</v>
      </c>
      <c r="AI1536" s="23">
        <f>U1536*(_xlfn.XLOOKUP(K1536,'FX rates'!$A$2:$A$38,'FX rates'!$B$2:$B$38))</f>
        <v>0</v>
      </c>
      <c r="AJ1536" s="23">
        <f>Q1536*(_xlfn.XLOOKUP(K1536,'FX rates'!$A$2:$A$38,'FX rates'!$B$2:$B$38))</f>
        <v>0</v>
      </c>
      <c r="AK1536" s="23">
        <f>R1536*(_xlfn.XLOOKUP(K1536,'FX rates'!$A$2:$A$38,'FX rates'!$B$2:$B$38))</f>
        <v>0</v>
      </c>
      <c r="AM1536" s="4"/>
      <c r="AN1536" s="4"/>
      <c r="AO1536" s="4"/>
      <c r="AP1536" s="32">
        <f t="shared" si="326"/>
        <v>1.5909090909090908</v>
      </c>
      <c r="AQ1536" s="32">
        <f t="shared" si="327"/>
        <v>0</v>
      </c>
      <c r="AR1536" s="24">
        <f t="shared" si="332"/>
        <v>711018.00000000012</v>
      </c>
      <c r="AS1536" s="24" t="str">
        <f t="shared" si="333"/>
        <v>0</v>
      </c>
      <c r="AT1536" s="24">
        <f t="shared" si="334"/>
        <v>886901.40000000026</v>
      </c>
      <c r="AU1536" s="24">
        <f t="shared" si="335"/>
        <v>98544.599999999977</v>
      </c>
    </row>
    <row r="1537" spans="1:47" x14ac:dyDescent="0.25">
      <c r="A1537" s="28" t="s">
        <v>14584</v>
      </c>
      <c r="B1537" s="28" t="s">
        <v>4066</v>
      </c>
      <c r="C1537" s="28" t="s">
        <v>4067</v>
      </c>
      <c r="D1537" s="28" t="s">
        <v>4068</v>
      </c>
      <c r="E1537" s="28" t="s">
        <v>4069</v>
      </c>
      <c r="F1537" s="29">
        <v>42892</v>
      </c>
      <c r="G1537" s="29">
        <v>44896</v>
      </c>
      <c r="H1537" s="28" t="s">
        <v>4070</v>
      </c>
      <c r="I1537" s="28" t="s">
        <v>16055</v>
      </c>
      <c r="J1537" s="28" t="s">
        <v>16049</v>
      </c>
      <c r="K1537" s="28" t="s">
        <v>4071</v>
      </c>
      <c r="L1537" s="27">
        <v>250800.00000000006</v>
      </c>
      <c r="M1537" s="27">
        <v>136125</v>
      </c>
      <c r="N1537" s="27">
        <v>0</v>
      </c>
      <c r="O1537" s="27">
        <v>0</v>
      </c>
      <c r="P1537" s="27">
        <f t="shared" si="322"/>
        <v>136125</v>
      </c>
      <c r="Q1537" s="27">
        <v>0</v>
      </c>
      <c r="R1537" s="27">
        <v>0</v>
      </c>
      <c r="S1537" s="27">
        <v>0</v>
      </c>
      <c r="T1537" s="27">
        <f t="shared" si="323"/>
        <v>0</v>
      </c>
      <c r="U1537" s="27">
        <v>0</v>
      </c>
      <c r="V1537" s="27">
        <f t="shared" si="324"/>
        <v>386925.00000000006</v>
      </c>
      <c r="W1537" s="28" t="s">
        <v>4072</v>
      </c>
      <c r="X1537" s="27">
        <v>288420.00000000006</v>
      </c>
      <c r="Y1537" s="27">
        <f t="shared" si="328"/>
        <v>733383.75000000012</v>
      </c>
      <c r="Z1537" s="4" t="str" cm="1">
        <f t="array" ref="Z1537">_xlfn.IFS(YEARFRAC(F1537,G1537)&lt;1,"&lt;1 Year",YEARFRAC(F1537,G1537)&lt;=5,"1-5 Years",YEARFRAC(F1537,G1537)&gt;5,"&gt;5 Years")</f>
        <v>&gt;5 Years</v>
      </c>
      <c r="AA1537" s="24">
        <f>L1537*(_xlfn.XLOOKUP(K1537,'FX rates'!$A$2:$A$38,'FX rates'!$B$2:$B$38))</f>
        <v>250800.00000000006</v>
      </c>
      <c r="AB1537" s="24">
        <f>V1537*(_xlfn.XLOOKUP(K1537,'FX rates'!$A$2:$A$38,'FX rates'!$B$2:$B$38))</f>
        <v>386925.00000000006</v>
      </c>
      <c r="AC1537" s="24">
        <f>X1537*(_xlfn.XLOOKUP(W1537,'FX rates'!$A$2:$A$38,'FX rates'!$B$2:$B$38))</f>
        <v>288420.00000000006</v>
      </c>
      <c r="AD1537" s="24">
        <f>Y1537*(_xlfn.XLOOKUP(W1537,'FX rates'!$A$2:$A$38,'FX rates'!$B$2:$B$38))</f>
        <v>733383.75000000012</v>
      </c>
      <c r="AE1537" s="30">
        <f t="shared" si="329"/>
        <v>0.14999999999999997</v>
      </c>
      <c r="AF1537" s="31">
        <f t="shared" si="330"/>
        <v>37620</v>
      </c>
      <c r="AG1537" s="23">
        <f t="shared" si="331"/>
        <v>136125</v>
      </c>
      <c r="AH1537" s="35">
        <f t="shared" si="325"/>
        <v>1</v>
      </c>
      <c r="AI1537" s="23">
        <f>U1537*(_xlfn.XLOOKUP(K1537,'FX rates'!$A$2:$A$38,'FX rates'!$B$2:$B$38))</f>
        <v>0</v>
      </c>
      <c r="AJ1537" s="23">
        <f>Q1537*(_xlfn.XLOOKUP(K1537,'FX rates'!$A$2:$A$38,'FX rates'!$B$2:$B$38))</f>
        <v>0</v>
      </c>
      <c r="AK1537" s="23">
        <f>R1537*(_xlfn.XLOOKUP(K1537,'FX rates'!$A$2:$A$38,'FX rates'!$B$2:$B$38))</f>
        <v>0</v>
      </c>
      <c r="AM1537" s="4"/>
      <c r="AN1537" s="4"/>
      <c r="AO1537" s="4"/>
      <c r="AP1537" s="32">
        <f t="shared" si="326"/>
        <v>0.54276315789473673</v>
      </c>
      <c r="AQ1537" s="32">
        <f t="shared" si="327"/>
        <v>0</v>
      </c>
      <c r="AR1537" s="24">
        <f t="shared" si="332"/>
        <v>444963.75000000006</v>
      </c>
      <c r="AS1537" s="24" t="str">
        <f t="shared" si="333"/>
        <v>0</v>
      </c>
      <c r="AT1537" s="24">
        <f t="shared" si="334"/>
        <v>660045.37500000012</v>
      </c>
      <c r="AU1537" s="24">
        <f t="shared" si="335"/>
        <v>73338.375</v>
      </c>
    </row>
    <row r="1538" spans="1:47" x14ac:dyDescent="0.25">
      <c r="A1538" s="28" t="s">
        <v>14585</v>
      </c>
      <c r="B1538" s="28" t="s">
        <v>564</v>
      </c>
      <c r="C1538" s="28" t="s">
        <v>565</v>
      </c>
      <c r="D1538" s="28" t="s">
        <v>566</v>
      </c>
      <c r="E1538" s="28" t="s">
        <v>567</v>
      </c>
      <c r="F1538" s="29">
        <v>42870</v>
      </c>
      <c r="G1538" s="29">
        <v>44896</v>
      </c>
      <c r="H1538" s="28" t="s">
        <v>568</v>
      </c>
      <c r="I1538" s="28" t="s">
        <v>16037</v>
      </c>
      <c r="J1538" s="28" t="s">
        <v>16044</v>
      </c>
      <c r="K1538" s="28" t="s">
        <v>569</v>
      </c>
      <c r="L1538" s="27">
        <v>110687.50000000001</v>
      </c>
      <c r="M1538" s="27">
        <v>10450</v>
      </c>
      <c r="N1538" s="27">
        <v>0</v>
      </c>
      <c r="O1538" s="27">
        <v>0</v>
      </c>
      <c r="P1538" s="27">
        <f t="shared" ref="P1538:P1601" si="336">M1538+N1538+O1538</f>
        <v>10450</v>
      </c>
      <c r="Q1538" s="27">
        <v>0</v>
      </c>
      <c r="R1538" s="27">
        <v>0</v>
      </c>
      <c r="S1538" s="27">
        <v>0</v>
      </c>
      <c r="T1538" s="27">
        <f t="shared" ref="T1538:T1601" si="337">+Q1538+R1538+S1538</f>
        <v>0</v>
      </c>
      <c r="U1538" s="27">
        <v>0</v>
      </c>
      <c r="V1538" s="27">
        <f t="shared" ref="V1538:V1601" si="338">L1538+P1538+T1538+U1538</f>
        <v>121137.50000000001</v>
      </c>
      <c r="W1538" s="28" t="s">
        <v>570</v>
      </c>
      <c r="X1538" s="27">
        <v>119542.50000000003</v>
      </c>
      <c r="Y1538" s="27">
        <f t="shared" si="328"/>
        <v>250371.00000000006</v>
      </c>
      <c r="Z1538" s="4" t="str" cm="1">
        <f t="array" ref="Z1538">_xlfn.IFS(YEARFRAC(F1538,G1538)&lt;1,"&lt;1 Year",YEARFRAC(F1538,G1538)&lt;=5,"1-5 Years",YEARFRAC(F1538,G1538)&gt;5,"&gt;5 Years")</f>
        <v>&gt;5 Years</v>
      </c>
      <c r="AA1538" s="24">
        <f>L1538*(_xlfn.XLOOKUP(K1538,'FX rates'!$A$2:$A$38,'FX rates'!$B$2:$B$38))</f>
        <v>110687.50000000001</v>
      </c>
      <c r="AB1538" s="24">
        <f>V1538*(_xlfn.XLOOKUP(K1538,'FX rates'!$A$2:$A$38,'FX rates'!$B$2:$B$38))</f>
        <v>121137.50000000001</v>
      </c>
      <c r="AC1538" s="24">
        <f>X1538*(_xlfn.XLOOKUP(W1538,'FX rates'!$A$2:$A$38,'FX rates'!$B$2:$B$38))</f>
        <v>119542.50000000003</v>
      </c>
      <c r="AD1538" s="24">
        <f>Y1538*(_xlfn.XLOOKUP(W1538,'FX rates'!$A$2:$A$38,'FX rates'!$B$2:$B$38))</f>
        <v>250371.00000000006</v>
      </c>
      <c r="AE1538" s="30">
        <f t="shared" si="329"/>
        <v>8.0000000000000127E-2</v>
      </c>
      <c r="AF1538" s="31">
        <f t="shared" si="330"/>
        <v>8855.0000000000146</v>
      </c>
      <c r="AG1538" s="23">
        <f t="shared" si="331"/>
        <v>10450</v>
      </c>
      <c r="AH1538" s="35">
        <f t="shared" ref="AH1538:AH1601" si="339">AC1538/X1538</f>
        <v>1</v>
      </c>
      <c r="AI1538" s="23">
        <f>U1538*(_xlfn.XLOOKUP(K1538,'FX rates'!$A$2:$A$38,'FX rates'!$B$2:$B$38))</f>
        <v>0</v>
      </c>
      <c r="AJ1538" s="23">
        <f>Q1538*(_xlfn.XLOOKUP(K1538,'FX rates'!$A$2:$A$38,'FX rates'!$B$2:$B$38))</f>
        <v>0</v>
      </c>
      <c r="AK1538" s="23">
        <f>R1538*(_xlfn.XLOOKUP(K1538,'FX rates'!$A$2:$A$38,'FX rates'!$B$2:$B$38))</f>
        <v>0</v>
      </c>
      <c r="AM1538" s="4"/>
      <c r="AN1538" s="4"/>
      <c r="AO1538" s="4"/>
      <c r="AP1538" s="32">
        <f t="shared" ref="AP1538:AP1601" si="340">M1538/L1538</f>
        <v>9.440993788819875E-2</v>
      </c>
      <c r="AQ1538" s="32">
        <f t="shared" ref="AQ1538:AQ1601" si="341">O1538/L1538</f>
        <v>0</v>
      </c>
      <c r="AR1538" s="24">
        <f t="shared" si="332"/>
        <v>130828.50000000004</v>
      </c>
      <c r="AS1538" s="24" t="str">
        <f t="shared" si="333"/>
        <v>0</v>
      </c>
      <c r="AT1538" s="24">
        <f t="shared" si="334"/>
        <v>225333.90000000005</v>
      </c>
      <c r="AU1538" s="24">
        <f t="shared" si="335"/>
        <v>25037.100000000006</v>
      </c>
    </row>
    <row r="1539" spans="1:47" x14ac:dyDescent="0.25">
      <c r="A1539" s="28" t="s">
        <v>14586</v>
      </c>
      <c r="B1539" s="28" t="s">
        <v>4080</v>
      </c>
      <c r="C1539" s="28" t="s">
        <v>4081</v>
      </c>
      <c r="D1539" s="28" t="s">
        <v>4082</v>
      </c>
      <c r="E1539" s="28" t="s">
        <v>4083</v>
      </c>
      <c r="F1539" s="29">
        <v>42877</v>
      </c>
      <c r="G1539" s="29">
        <v>44896</v>
      </c>
      <c r="H1539" s="28" t="s">
        <v>4084</v>
      </c>
      <c r="I1539" s="28" t="s">
        <v>16041</v>
      </c>
      <c r="J1539" s="28" t="s">
        <v>16055</v>
      </c>
      <c r="K1539" s="28" t="s">
        <v>4085</v>
      </c>
      <c r="L1539" s="27">
        <v>135537.60000000001</v>
      </c>
      <c r="M1539" s="27">
        <v>92565.000000000015</v>
      </c>
      <c r="N1539" s="27">
        <v>0</v>
      </c>
      <c r="O1539" s="27">
        <v>0</v>
      </c>
      <c r="P1539" s="27">
        <f t="shared" si="336"/>
        <v>92565.000000000015</v>
      </c>
      <c r="Q1539" s="27">
        <v>0</v>
      </c>
      <c r="R1539" s="27">
        <v>0</v>
      </c>
      <c r="S1539" s="27">
        <v>0</v>
      </c>
      <c r="T1539" s="27">
        <f t="shared" si="337"/>
        <v>0</v>
      </c>
      <c r="U1539" s="27">
        <v>0</v>
      </c>
      <c r="V1539" s="27">
        <f t="shared" si="338"/>
        <v>228102.60000000003</v>
      </c>
      <c r="W1539" s="28" t="s">
        <v>4086</v>
      </c>
      <c r="X1539" s="27">
        <v>154512.86400000003</v>
      </c>
      <c r="Y1539" s="27">
        <f t="shared" ref="Y1539:Y1602" si="342">X1539+AR1539+AS1539</f>
        <v>414549.8280000001</v>
      </c>
      <c r="Z1539" s="4" t="str" cm="1">
        <f t="array" ref="Z1539">_xlfn.IFS(YEARFRAC(F1539,G1539)&lt;1,"&lt;1 Year",YEARFRAC(F1539,G1539)&lt;=5,"1-5 Years",YEARFRAC(F1539,G1539)&gt;5,"&gt;5 Years")</f>
        <v>&gt;5 Years</v>
      </c>
      <c r="AA1539" s="24">
        <f>L1539*(_xlfn.XLOOKUP(K1539,'FX rates'!$A$2:$A$38,'FX rates'!$B$2:$B$38))</f>
        <v>135537.60000000001</v>
      </c>
      <c r="AB1539" s="24">
        <f>V1539*(_xlfn.XLOOKUP(K1539,'FX rates'!$A$2:$A$38,'FX rates'!$B$2:$B$38))</f>
        <v>228102.60000000003</v>
      </c>
      <c r="AC1539" s="24">
        <f>X1539*(_xlfn.XLOOKUP(W1539,'FX rates'!$A$2:$A$38,'FX rates'!$B$2:$B$38))</f>
        <v>154512.86400000003</v>
      </c>
      <c r="AD1539" s="24">
        <f>Y1539*(_xlfn.XLOOKUP(W1539,'FX rates'!$A$2:$A$38,'FX rates'!$B$2:$B$38))</f>
        <v>414549.8280000001</v>
      </c>
      <c r="AE1539" s="30">
        <f t="shared" ref="AE1539:AE1602" si="343">(AC1539-AA1539)/AA1539</f>
        <v>0.14000000000000018</v>
      </c>
      <c r="AF1539" s="31">
        <f t="shared" ref="AF1539:AF1602" si="344">X1539-L1539</f>
        <v>18975.264000000025</v>
      </c>
      <c r="AG1539" s="23">
        <f t="shared" ref="AG1539:AG1602" si="345">AB1539-AA1539</f>
        <v>92565.000000000029</v>
      </c>
      <c r="AH1539" s="35">
        <f t="shared" si="339"/>
        <v>1</v>
      </c>
      <c r="AI1539" s="23">
        <f>U1539*(_xlfn.XLOOKUP(K1539,'FX rates'!$A$2:$A$38,'FX rates'!$B$2:$B$38))</f>
        <v>0</v>
      </c>
      <c r="AJ1539" s="23">
        <f>Q1539*(_xlfn.XLOOKUP(K1539,'FX rates'!$A$2:$A$38,'FX rates'!$B$2:$B$38))</f>
        <v>0</v>
      </c>
      <c r="AK1539" s="23">
        <f>R1539*(_xlfn.XLOOKUP(K1539,'FX rates'!$A$2:$A$38,'FX rates'!$B$2:$B$38))</f>
        <v>0</v>
      </c>
      <c r="AM1539" s="4"/>
      <c r="AN1539" s="4"/>
      <c r="AO1539" s="4"/>
      <c r="AP1539" s="32">
        <f t="shared" si="340"/>
        <v>0.6829470198675498</v>
      </c>
      <c r="AQ1539" s="32">
        <f t="shared" si="341"/>
        <v>0</v>
      </c>
      <c r="AR1539" s="24">
        <f t="shared" ref="AR1539:AR1602" si="346">X1539*(1+AP1539)</f>
        <v>260036.96400000007</v>
      </c>
      <c r="AS1539" s="24" t="str">
        <f t="shared" ref="AS1539:AS1602" si="347">IF(AQ1539&gt;0,X1539*(1+AQ1539),"0")</f>
        <v>0</v>
      </c>
      <c r="AT1539" s="24">
        <f t="shared" ref="AT1539:AT1602" si="348">AD1539*(0.9)</f>
        <v>373094.8452000001</v>
      </c>
      <c r="AU1539" s="24">
        <f t="shared" ref="AU1539:AU1602" si="349">AD1539-AT1539</f>
        <v>41454.982799999998</v>
      </c>
    </row>
    <row r="1540" spans="1:47" x14ac:dyDescent="0.25">
      <c r="A1540" s="28" t="s">
        <v>14587</v>
      </c>
      <c r="B1540" s="28" t="s">
        <v>4087</v>
      </c>
      <c r="C1540" s="28" t="s">
        <v>4088</v>
      </c>
      <c r="D1540" s="28" t="s">
        <v>4089</v>
      </c>
      <c r="E1540" s="28" t="s">
        <v>4090</v>
      </c>
      <c r="F1540" s="29">
        <v>42887</v>
      </c>
      <c r="G1540" s="29">
        <v>44896</v>
      </c>
      <c r="H1540" s="28" t="s">
        <v>4091</v>
      </c>
      <c r="I1540" s="28" t="s">
        <v>16045</v>
      </c>
      <c r="J1540" s="28" t="s">
        <v>16038</v>
      </c>
      <c r="K1540" s="28" t="s">
        <v>4092</v>
      </c>
      <c r="L1540" s="27">
        <v>75302.700000000012</v>
      </c>
      <c r="M1540" s="27">
        <v>6514.2000000000007</v>
      </c>
      <c r="N1540" s="27">
        <v>0</v>
      </c>
      <c r="O1540" s="27">
        <v>0</v>
      </c>
      <c r="P1540" s="27">
        <f t="shared" si="336"/>
        <v>6514.2000000000007</v>
      </c>
      <c r="Q1540" s="27">
        <v>0</v>
      </c>
      <c r="R1540" s="27">
        <v>0</v>
      </c>
      <c r="S1540" s="27">
        <v>0</v>
      </c>
      <c r="T1540" s="27">
        <f t="shared" si="337"/>
        <v>0</v>
      </c>
      <c r="U1540" s="27">
        <v>0</v>
      </c>
      <c r="V1540" s="27">
        <f t="shared" si="338"/>
        <v>81816.900000000009</v>
      </c>
      <c r="W1540" s="28" t="s">
        <v>4093</v>
      </c>
      <c r="X1540" s="27">
        <v>86598.10500000001</v>
      </c>
      <c r="Y1540" s="27">
        <f t="shared" si="342"/>
        <v>180687.54000000004</v>
      </c>
      <c r="Z1540" s="4" t="str" cm="1">
        <f t="array" ref="Z1540">_xlfn.IFS(YEARFRAC(F1540,G1540)&lt;1,"&lt;1 Year",YEARFRAC(F1540,G1540)&lt;=5,"1-5 Years",YEARFRAC(F1540,G1540)&gt;5,"&gt;5 Years")</f>
        <v>&gt;5 Years</v>
      </c>
      <c r="AA1540" s="24">
        <f>L1540*(_xlfn.XLOOKUP(K1540,'FX rates'!$A$2:$A$38,'FX rates'!$B$2:$B$38))</f>
        <v>100201.53776069598</v>
      </c>
      <c r="AB1540" s="24">
        <f>V1540*(_xlfn.XLOOKUP(K1540,'FX rates'!$A$2:$A$38,'FX rates'!$B$2:$B$38))</f>
        <v>108869.65799118872</v>
      </c>
      <c r="AC1540" s="24">
        <f>X1540*(_xlfn.XLOOKUP(W1540,'FX rates'!$A$2:$A$38,'FX rates'!$B$2:$B$38))</f>
        <v>115231.76842480038</v>
      </c>
      <c r="AD1540" s="24">
        <f>Y1540*(_xlfn.XLOOKUP(W1540,'FX rates'!$A$2:$A$38,'FX rates'!$B$2:$B$38))</f>
        <v>240431.87511466743</v>
      </c>
      <c r="AE1540" s="30">
        <f t="shared" si="343"/>
        <v>0.15</v>
      </c>
      <c r="AF1540" s="31">
        <f t="shared" si="344"/>
        <v>11295.404999999999</v>
      </c>
      <c r="AG1540" s="23">
        <f t="shared" si="345"/>
        <v>8668.1202304927428</v>
      </c>
      <c r="AH1540" s="35">
        <f t="shared" si="339"/>
        <v>1.3306500000756409</v>
      </c>
      <c r="AI1540" s="23">
        <f>U1540*(_xlfn.XLOOKUP(K1540,'FX rates'!$A$2:$A$38,'FX rates'!$B$2:$B$38))</f>
        <v>0</v>
      </c>
      <c r="AJ1540" s="23">
        <f>Q1540*(_xlfn.XLOOKUP(K1540,'FX rates'!$A$2:$A$38,'FX rates'!$B$2:$B$38))</f>
        <v>0</v>
      </c>
      <c r="AK1540" s="23">
        <f>R1540*(_xlfn.XLOOKUP(K1540,'FX rates'!$A$2:$A$38,'FX rates'!$B$2:$B$38))</f>
        <v>0</v>
      </c>
      <c r="AM1540" s="4"/>
      <c r="AN1540" s="4"/>
      <c r="AO1540" s="4"/>
      <c r="AP1540" s="32">
        <f t="shared" si="340"/>
        <v>8.6506858319821203E-2</v>
      </c>
      <c r="AQ1540" s="32">
        <f t="shared" si="341"/>
        <v>0</v>
      </c>
      <c r="AR1540" s="24">
        <f t="shared" si="346"/>
        <v>94089.435000000012</v>
      </c>
      <c r="AS1540" s="24" t="str">
        <f t="shared" si="347"/>
        <v>0</v>
      </c>
      <c r="AT1540" s="24">
        <f t="shared" si="348"/>
        <v>216388.6876032007</v>
      </c>
      <c r="AU1540" s="24">
        <f t="shared" si="349"/>
        <v>24043.187511466735</v>
      </c>
    </row>
    <row r="1541" spans="1:47" x14ac:dyDescent="0.25">
      <c r="A1541" s="28" t="s">
        <v>14588</v>
      </c>
      <c r="B1541" s="28" t="s">
        <v>4094</v>
      </c>
      <c r="C1541" s="28" t="s">
        <v>4095</v>
      </c>
      <c r="D1541" s="28" t="s">
        <v>4096</v>
      </c>
      <c r="E1541" s="28" t="s">
        <v>4097</v>
      </c>
      <c r="F1541" s="29">
        <v>42887</v>
      </c>
      <c r="G1541" s="29">
        <v>44896</v>
      </c>
      <c r="H1541" s="28" t="s">
        <v>4098</v>
      </c>
      <c r="I1541" s="28" t="s">
        <v>16052</v>
      </c>
      <c r="J1541" s="28" t="s">
        <v>16047</v>
      </c>
      <c r="K1541" s="28" t="s">
        <v>4099</v>
      </c>
      <c r="L1541" s="27">
        <v>170940.00000000003</v>
      </c>
      <c r="M1541" s="27">
        <v>687865.20000000007</v>
      </c>
      <c r="N1541" s="27">
        <v>0</v>
      </c>
      <c r="O1541" s="27">
        <v>0</v>
      </c>
      <c r="P1541" s="27">
        <f t="shared" si="336"/>
        <v>687865.20000000007</v>
      </c>
      <c r="Q1541" s="27">
        <v>0</v>
      </c>
      <c r="R1541" s="27">
        <v>0</v>
      </c>
      <c r="S1541" s="27">
        <v>0</v>
      </c>
      <c r="T1541" s="27">
        <f t="shared" si="337"/>
        <v>0</v>
      </c>
      <c r="U1541" s="27">
        <v>0</v>
      </c>
      <c r="V1541" s="27">
        <f t="shared" si="338"/>
        <v>858805.20000000007</v>
      </c>
      <c r="W1541" s="28" t="s">
        <v>4100</v>
      </c>
      <c r="X1541" s="27">
        <v>193162.2</v>
      </c>
      <c r="Y1541" s="27">
        <f t="shared" si="342"/>
        <v>1163612.0759999999</v>
      </c>
      <c r="Z1541" s="4" t="str" cm="1">
        <f t="array" ref="Z1541">_xlfn.IFS(YEARFRAC(F1541,G1541)&lt;1,"&lt;1 Year",YEARFRAC(F1541,G1541)&lt;=5,"1-5 Years",YEARFRAC(F1541,G1541)&gt;5,"&gt;5 Years")</f>
        <v>&gt;5 Years</v>
      </c>
      <c r="AA1541" s="24">
        <f>L1541*(_xlfn.XLOOKUP(K1541,'FX rates'!$A$2:$A$38,'FX rates'!$B$2:$B$38))</f>
        <v>227461.31101293009</v>
      </c>
      <c r="AB1541" s="24">
        <f>V1541*(_xlfn.XLOOKUP(K1541,'FX rates'!$A$2:$A$38,'FX rates'!$B$2:$B$38))</f>
        <v>1142769.139444961</v>
      </c>
      <c r="AC1541" s="24">
        <f>X1541*(_xlfn.XLOOKUP(W1541,'FX rates'!$A$2:$A$38,'FX rates'!$B$2:$B$38))</f>
        <v>257031.281444611</v>
      </c>
      <c r="AD1541" s="24">
        <f>Y1541*(_xlfn.XLOOKUP(W1541,'FX rates'!$A$2:$A$38,'FX rates'!$B$2:$B$38))</f>
        <v>1548360.4090174166</v>
      </c>
      <c r="AE1541" s="30">
        <f t="shared" si="343"/>
        <v>0.12999999999999998</v>
      </c>
      <c r="AF1541" s="31">
        <f t="shared" si="344"/>
        <v>22222.199999999983</v>
      </c>
      <c r="AG1541" s="23">
        <f t="shared" si="345"/>
        <v>915307.82843203086</v>
      </c>
      <c r="AH1541" s="35">
        <f t="shared" si="339"/>
        <v>1.3306500000756409</v>
      </c>
      <c r="AI1541" s="23">
        <f>U1541*(_xlfn.XLOOKUP(K1541,'FX rates'!$A$2:$A$38,'FX rates'!$B$2:$B$38))</f>
        <v>0</v>
      </c>
      <c r="AJ1541" s="23">
        <f>Q1541*(_xlfn.XLOOKUP(K1541,'FX rates'!$A$2:$A$38,'FX rates'!$B$2:$B$38))</f>
        <v>0</v>
      </c>
      <c r="AK1541" s="23">
        <f>R1541*(_xlfn.XLOOKUP(K1541,'FX rates'!$A$2:$A$38,'FX rates'!$B$2:$B$38))</f>
        <v>0</v>
      </c>
      <c r="AM1541" s="4"/>
      <c r="AN1541" s="4"/>
      <c r="AO1541" s="4"/>
      <c r="AP1541" s="32">
        <f t="shared" si="340"/>
        <v>4.0240154440154434</v>
      </c>
      <c r="AQ1541" s="32">
        <f t="shared" si="341"/>
        <v>0</v>
      </c>
      <c r="AR1541" s="24">
        <f t="shared" si="346"/>
        <v>970449.87599999993</v>
      </c>
      <c r="AS1541" s="24" t="str">
        <f t="shared" si="347"/>
        <v>0</v>
      </c>
      <c r="AT1541" s="24">
        <f t="shared" si="348"/>
        <v>1393524.3681156749</v>
      </c>
      <c r="AU1541" s="24">
        <f t="shared" si="349"/>
        <v>154836.04090174171</v>
      </c>
    </row>
    <row r="1542" spans="1:47" x14ac:dyDescent="0.25">
      <c r="A1542" s="28" t="s">
        <v>14589</v>
      </c>
      <c r="B1542" s="28" t="s">
        <v>4101</v>
      </c>
      <c r="C1542" s="28" t="s">
        <v>4102</v>
      </c>
      <c r="D1542" s="28" t="s">
        <v>4103</v>
      </c>
      <c r="E1542" s="28" t="s">
        <v>4104</v>
      </c>
      <c r="F1542" s="29">
        <v>42898</v>
      </c>
      <c r="G1542" s="29">
        <v>44896</v>
      </c>
      <c r="H1542" s="28" t="s">
        <v>4105</v>
      </c>
      <c r="I1542" s="28" t="s">
        <v>16053</v>
      </c>
      <c r="J1542" s="28" t="s">
        <v>16037</v>
      </c>
      <c r="K1542" s="28" t="s">
        <v>4106</v>
      </c>
      <c r="L1542" s="27">
        <v>51251.200000000012</v>
      </c>
      <c r="M1542" s="27">
        <v>35376</v>
      </c>
      <c r="N1542" s="27">
        <v>0</v>
      </c>
      <c r="O1542" s="27">
        <v>0</v>
      </c>
      <c r="P1542" s="27">
        <f t="shared" si="336"/>
        <v>35376</v>
      </c>
      <c r="Q1542" s="27">
        <v>0</v>
      </c>
      <c r="R1542" s="27">
        <v>0</v>
      </c>
      <c r="S1542" s="27">
        <v>0</v>
      </c>
      <c r="T1542" s="27">
        <f t="shared" si="337"/>
        <v>0</v>
      </c>
      <c r="U1542" s="27">
        <v>0</v>
      </c>
      <c r="V1542" s="27">
        <f t="shared" si="338"/>
        <v>86627.200000000012</v>
      </c>
      <c r="W1542" s="28" t="s">
        <v>4107</v>
      </c>
      <c r="X1542" s="27">
        <v>52788.736000000012</v>
      </c>
      <c r="Y1542" s="27">
        <f t="shared" si="342"/>
        <v>142014.75200000004</v>
      </c>
      <c r="Z1542" s="4" t="str" cm="1">
        <f t="array" ref="Z1542">_xlfn.IFS(YEARFRAC(F1542,G1542)&lt;1,"&lt;1 Year",YEARFRAC(F1542,G1542)&lt;=5,"1-5 Years",YEARFRAC(F1542,G1542)&gt;5,"&gt;5 Years")</f>
        <v>&gt;5 Years</v>
      </c>
      <c r="AA1542" s="24">
        <f>L1542*(_xlfn.XLOOKUP(K1542,'FX rates'!$A$2:$A$38,'FX rates'!$B$2:$B$38))</f>
        <v>68197.40928387671</v>
      </c>
      <c r="AB1542" s="24">
        <f>V1542*(_xlfn.XLOOKUP(K1542,'FX rates'!$A$2:$A$38,'FX rates'!$B$2:$B$38))</f>
        <v>115270.48368655257</v>
      </c>
      <c r="AC1542" s="24">
        <f>X1542*(_xlfn.XLOOKUP(W1542,'FX rates'!$A$2:$A$38,'FX rates'!$B$2:$B$38))</f>
        <v>70243.33156239301</v>
      </c>
      <c r="AD1542" s="24">
        <f>Y1542*(_xlfn.XLOOKUP(W1542,'FX rates'!$A$2:$A$38,'FX rates'!$B$2:$B$38))</f>
        <v>188971.92975954217</v>
      </c>
      <c r="AE1542" s="30">
        <f t="shared" si="343"/>
        <v>2.9999999999999982E-2</v>
      </c>
      <c r="AF1542" s="31">
        <f t="shared" si="344"/>
        <v>1537.5360000000001</v>
      </c>
      <c r="AG1542" s="23">
        <f t="shared" si="345"/>
        <v>47073.074402675862</v>
      </c>
      <c r="AH1542" s="35">
        <f t="shared" si="339"/>
        <v>1.3306500000756409</v>
      </c>
      <c r="AI1542" s="23">
        <f>U1542*(_xlfn.XLOOKUP(K1542,'FX rates'!$A$2:$A$38,'FX rates'!$B$2:$B$38))</f>
        <v>0</v>
      </c>
      <c r="AJ1542" s="23">
        <f>Q1542*(_xlfn.XLOOKUP(K1542,'FX rates'!$A$2:$A$38,'FX rates'!$B$2:$B$38))</f>
        <v>0</v>
      </c>
      <c r="AK1542" s="23">
        <f>R1542*(_xlfn.XLOOKUP(K1542,'FX rates'!$A$2:$A$38,'FX rates'!$B$2:$B$38))</f>
        <v>0</v>
      </c>
      <c r="AM1542" s="4"/>
      <c r="AN1542" s="4"/>
      <c r="AO1542" s="4"/>
      <c r="AP1542" s="32">
        <f t="shared" si="340"/>
        <v>0.69024725274725263</v>
      </c>
      <c r="AQ1542" s="32">
        <f t="shared" si="341"/>
        <v>0</v>
      </c>
      <c r="AR1542" s="24">
        <f t="shared" si="346"/>
        <v>89226.016000000018</v>
      </c>
      <c r="AS1542" s="24" t="str">
        <f t="shared" si="347"/>
        <v>0</v>
      </c>
      <c r="AT1542" s="24">
        <f t="shared" si="348"/>
        <v>170074.73678358796</v>
      </c>
      <c r="AU1542" s="24">
        <f t="shared" si="349"/>
        <v>18897.192975954211</v>
      </c>
    </row>
    <row r="1543" spans="1:47" x14ac:dyDescent="0.25">
      <c r="A1543" s="28" t="s">
        <v>14590</v>
      </c>
      <c r="B1543" s="28" t="s">
        <v>4108</v>
      </c>
      <c r="C1543" s="28" t="s">
        <v>4109</v>
      </c>
      <c r="D1543" s="28" t="s">
        <v>4110</v>
      </c>
      <c r="E1543" s="28" t="s">
        <v>4111</v>
      </c>
      <c r="F1543" s="29">
        <v>42887</v>
      </c>
      <c r="G1543" s="29">
        <v>44896</v>
      </c>
      <c r="H1543" s="28" t="s">
        <v>4112</v>
      </c>
      <c r="I1543" s="28" t="s">
        <v>16034</v>
      </c>
      <c r="J1543" s="28" t="s">
        <v>16036</v>
      </c>
      <c r="K1543" s="28" t="s">
        <v>4113</v>
      </c>
      <c r="L1543" s="27">
        <v>100045.00000000001</v>
      </c>
      <c r="M1543" s="4">
        <v>0</v>
      </c>
      <c r="N1543" s="27">
        <v>91800</v>
      </c>
      <c r="O1543" s="27">
        <v>0</v>
      </c>
      <c r="P1543" s="27">
        <f t="shared" si="336"/>
        <v>91800</v>
      </c>
      <c r="Q1543" s="27">
        <v>0</v>
      </c>
      <c r="R1543" s="27">
        <v>0</v>
      </c>
      <c r="S1543" s="27">
        <v>0</v>
      </c>
      <c r="T1543" s="27">
        <f t="shared" si="337"/>
        <v>0</v>
      </c>
      <c r="U1543" s="27">
        <v>0</v>
      </c>
      <c r="V1543" s="27">
        <f t="shared" si="338"/>
        <v>191845</v>
      </c>
      <c r="W1543" s="28" t="s">
        <v>4114</v>
      </c>
      <c r="X1543" s="27">
        <v>105047.25000000001</v>
      </c>
      <c r="Y1543" s="27">
        <f t="shared" si="342"/>
        <v>210094.50000000003</v>
      </c>
      <c r="Z1543" s="4" t="str" cm="1">
        <f t="array" ref="Z1543">_xlfn.IFS(YEARFRAC(F1543,G1543)&lt;1,"&lt;1 Year",YEARFRAC(F1543,G1543)&lt;=5,"1-5 Years",YEARFRAC(F1543,G1543)&gt;5,"&gt;5 Years")</f>
        <v>&gt;5 Years</v>
      </c>
      <c r="AA1543" s="24">
        <f>L1543*(_xlfn.XLOOKUP(K1543,'FX rates'!$A$2:$A$38,'FX rates'!$B$2:$B$38))</f>
        <v>100045.00000000001</v>
      </c>
      <c r="AB1543" s="24">
        <f>V1543*(_xlfn.XLOOKUP(K1543,'FX rates'!$A$2:$A$38,'FX rates'!$B$2:$B$38))</f>
        <v>191845</v>
      </c>
      <c r="AC1543" s="24">
        <f>X1543*(_xlfn.XLOOKUP(W1543,'FX rates'!$A$2:$A$38,'FX rates'!$B$2:$B$38))</f>
        <v>105047.25000000001</v>
      </c>
      <c r="AD1543" s="24">
        <f>Y1543*(_xlfn.XLOOKUP(W1543,'FX rates'!$A$2:$A$38,'FX rates'!$B$2:$B$38))</f>
        <v>210094.50000000003</v>
      </c>
      <c r="AE1543" s="30">
        <f t="shared" si="343"/>
        <v>4.9999999999999996E-2</v>
      </c>
      <c r="AF1543" s="31">
        <f t="shared" si="344"/>
        <v>5002.25</v>
      </c>
      <c r="AG1543" s="23">
        <f t="shared" si="345"/>
        <v>91799.999999999985</v>
      </c>
      <c r="AH1543" s="35">
        <f t="shared" si="339"/>
        <v>1</v>
      </c>
      <c r="AI1543" s="23">
        <f>U1543*(_xlfn.XLOOKUP(K1543,'FX rates'!$A$2:$A$38,'FX rates'!$B$2:$B$38))</f>
        <v>0</v>
      </c>
      <c r="AJ1543" s="23">
        <f>Q1543*(_xlfn.XLOOKUP(K1543,'FX rates'!$A$2:$A$38,'FX rates'!$B$2:$B$38))</f>
        <v>0</v>
      </c>
      <c r="AK1543" s="23">
        <f>R1543*(_xlfn.XLOOKUP(K1543,'FX rates'!$A$2:$A$38,'FX rates'!$B$2:$B$38))</f>
        <v>0</v>
      </c>
      <c r="AM1543" s="4"/>
      <c r="AN1543" s="4"/>
      <c r="AO1543" s="4"/>
      <c r="AP1543" s="32">
        <f t="shared" si="340"/>
        <v>0</v>
      </c>
      <c r="AQ1543" s="32">
        <f t="shared" si="341"/>
        <v>0</v>
      </c>
      <c r="AR1543" s="24">
        <f t="shared" si="346"/>
        <v>105047.25000000001</v>
      </c>
      <c r="AS1543" s="24" t="str">
        <f t="shared" si="347"/>
        <v>0</v>
      </c>
      <c r="AT1543" s="24">
        <f t="shared" si="348"/>
        <v>189085.05000000002</v>
      </c>
      <c r="AU1543" s="24">
        <f t="shared" si="349"/>
        <v>21009.450000000012</v>
      </c>
    </row>
    <row r="1544" spans="1:47" x14ac:dyDescent="0.25">
      <c r="A1544" s="28" t="s">
        <v>14591</v>
      </c>
      <c r="B1544" s="28" t="s">
        <v>4115</v>
      </c>
      <c r="C1544" s="28" t="s">
        <v>4116</v>
      </c>
      <c r="D1544" s="28" t="s">
        <v>4117</v>
      </c>
      <c r="E1544" s="28" t="s">
        <v>4118</v>
      </c>
      <c r="F1544" s="29">
        <v>42887</v>
      </c>
      <c r="G1544" s="29">
        <v>44896</v>
      </c>
      <c r="H1544" s="28" t="s">
        <v>4119</v>
      </c>
      <c r="I1544" s="28" t="s">
        <v>16042</v>
      </c>
      <c r="J1544" s="28" t="s">
        <v>16053</v>
      </c>
      <c r="K1544" s="28" t="s">
        <v>4120</v>
      </c>
      <c r="L1544" s="27">
        <v>202991.25000000003</v>
      </c>
      <c r="M1544" s="27">
        <v>101640.00000000001</v>
      </c>
      <c r="N1544" s="27">
        <v>0</v>
      </c>
      <c r="O1544" s="27">
        <v>0</v>
      </c>
      <c r="P1544" s="27">
        <f t="shared" si="336"/>
        <v>101640.00000000001</v>
      </c>
      <c r="Q1544" s="27">
        <v>0</v>
      </c>
      <c r="R1544" s="27">
        <v>0</v>
      </c>
      <c r="S1544" s="27">
        <v>0</v>
      </c>
      <c r="T1544" s="27">
        <f t="shared" si="337"/>
        <v>0</v>
      </c>
      <c r="U1544" s="27">
        <v>0</v>
      </c>
      <c r="V1544" s="27">
        <f t="shared" si="338"/>
        <v>304631.25000000006</v>
      </c>
      <c r="W1544" s="28" t="s">
        <v>4121</v>
      </c>
      <c r="X1544" s="27">
        <v>209080.98750000005</v>
      </c>
      <c r="Y1544" s="27">
        <f t="shared" si="342"/>
        <v>522851.1750000001</v>
      </c>
      <c r="Z1544" s="4" t="str" cm="1">
        <f t="array" ref="Z1544">_xlfn.IFS(YEARFRAC(F1544,G1544)&lt;1,"&lt;1 Year",YEARFRAC(F1544,G1544)&lt;=5,"1-5 Years",YEARFRAC(F1544,G1544)&gt;5,"&gt;5 Years")</f>
        <v>&gt;5 Years</v>
      </c>
      <c r="AA1544" s="24">
        <f>L1544*(_xlfn.XLOOKUP(K1544,'FX rates'!$A$2:$A$38,'FX rates'!$B$2:$B$38))</f>
        <v>202991.25000000003</v>
      </c>
      <c r="AB1544" s="24">
        <f>V1544*(_xlfn.XLOOKUP(K1544,'FX rates'!$A$2:$A$38,'FX rates'!$B$2:$B$38))</f>
        <v>304631.25000000006</v>
      </c>
      <c r="AC1544" s="24">
        <f>X1544*(_xlfn.XLOOKUP(W1544,'FX rates'!$A$2:$A$38,'FX rates'!$B$2:$B$38))</f>
        <v>209080.98750000005</v>
      </c>
      <c r="AD1544" s="24">
        <f>Y1544*(_xlfn.XLOOKUP(W1544,'FX rates'!$A$2:$A$38,'FX rates'!$B$2:$B$38))</f>
        <v>522851.1750000001</v>
      </c>
      <c r="AE1544" s="30">
        <f t="shared" si="343"/>
        <v>3.0000000000000082E-2</v>
      </c>
      <c r="AF1544" s="31">
        <f t="shared" si="344"/>
        <v>6089.7375000000175</v>
      </c>
      <c r="AG1544" s="23">
        <f t="shared" si="345"/>
        <v>101640.00000000003</v>
      </c>
      <c r="AH1544" s="35">
        <f t="shared" si="339"/>
        <v>1</v>
      </c>
      <c r="AI1544" s="23">
        <f>U1544*(_xlfn.XLOOKUP(K1544,'FX rates'!$A$2:$A$38,'FX rates'!$B$2:$B$38))</f>
        <v>0</v>
      </c>
      <c r="AJ1544" s="23">
        <f>Q1544*(_xlfn.XLOOKUP(K1544,'FX rates'!$A$2:$A$38,'FX rates'!$B$2:$B$38))</f>
        <v>0</v>
      </c>
      <c r="AK1544" s="23">
        <f>R1544*(_xlfn.XLOOKUP(K1544,'FX rates'!$A$2:$A$38,'FX rates'!$B$2:$B$38))</f>
        <v>0</v>
      </c>
      <c r="AM1544" s="4"/>
      <c r="AN1544" s="4"/>
      <c r="AO1544" s="4"/>
      <c r="AP1544" s="32">
        <f t="shared" si="340"/>
        <v>0.50071123755334279</v>
      </c>
      <c r="AQ1544" s="32">
        <f t="shared" si="341"/>
        <v>0</v>
      </c>
      <c r="AR1544" s="24">
        <f t="shared" si="346"/>
        <v>313770.18750000006</v>
      </c>
      <c r="AS1544" s="24" t="str">
        <f t="shared" si="347"/>
        <v>0</v>
      </c>
      <c r="AT1544" s="24">
        <f t="shared" si="348"/>
        <v>470566.05750000011</v>
      </c>
      <c r="AU1544" s="24">
        <f t="shared" si="349"/>
        <v>52285.117499999993</v>
      </c>
    </row>
    <row r="1545" spans="1:47" x14ac:dyDescent="0.25">
      <c r="A1545" s="28" t="s">
        <v>14592</v>
      </c>
      <c r="B1545" s="28" t="s">
        <v>4269</v>
      </c>
      <c r="C1545" s="28" t="s">
        <v>4270</v>
      </c>
      <c r="D1545" s="28" t="s">
        <v>4271</v>
      </c>
      <c r="E1545" s="28" t="s">
        <v>4272</v>
      </c>
      <c r="F1545" s="29">
        <v>42887</v>
      </c>
      <c r="G1545" s="29">
        <v>44896</v>
      </c>
      <c r="H1545" s="28" t="s">
        <v>4273</v>
      </c>
      <c r="I1545" s="28" t="s">
        <v>16053</v>
      </c>
      <c r="J1545" s="28" t="s">
        <v>16040</v>
      </c>
      <c r="K1545" s="28" t="s">
        <v>4274</v>
      </c>
      <c r="L1545" s="27">
        <v>98797.60000000002</v>
      </c>
      <c r="M1545" s="27">
        <v>14014.000000000002</v>
      </c>
      <c r="N1545" s="27">
        <v>0</v>
      </c>
      <c r="O1545" s="27">
        <v>0</v>
      </c>
      <c r="P1545" s="27">
        <f t="shared" si="336"/>
        <v>14014.000000000002</v>
      </c>
      <c r="Q1545" s="27">
        <v>0</v>
      </c>
      <c r="R1545" s="27">
        <v>0</v>
      </c>
      <c r="S1545" s="27">
        <v>0</v>
      </c>
      <c r="T1545" s="27">
        <f t="shared" si="337"/>
        <v>0</v>
      </c>
      <c r="U1545" s="27">
        <v>0</v>
      </c>
      <c r="V1545" s="27">
        <f t="shared" si="338"/>
        <v>112811.60000000002</v>
      </c>
      <c r="W1545" s="28" t="s">
        <v>4275</v>
      </c>
      <c r="X1545" s="27">
        <v>105713.43200000003</v>
      </c>
      <c r="Y1545" s="27">
        <f t="shared" si="342"/>
        <v>226421.84400000007</v>
      </c>
      <c r="Z1545" s="4" t="str" cm="1">
        <f t="array" ref="Z1545">_xlfn.IFS(YEARFRAC(F1545,G1545)&lt;1,"&lt;1 Year",YEARFRAC(F1545,G1545)&lt;=5,"1-5 Years",YEARFRAC(F1545,G1545)&gt;5,"&gt;5 Years")</f>
        <v>&gt;5 Years</v>
      </c>
      <c r="AA1545" s="24">
        <f>L1545*(_xlfn.XLOOKUP(K1545,'FX rates'!$A$2:$A$38,'FX rates'!$B$2:$B$38))</f>
        <v>98797.60000000002</v>
      </c>
      <c r="AB1545" s="24">
        <f>V1545*(_xlfn.XLOOKUP(K1545,'FX rates'!$A$2:$A$38,'FX rates'!$B$2:$B$38))</f>
        <v>112811.60000000002</v>
      </c>
      <c r="AC1545" s="24">
        <f>X1545*(_xlfn.XLOOKUP(W1545,'FX rates'!$A$2:$A$38,'FX rates'!$B$2:$B$38))</f>
        <v>105713.43200000003</v>
      </c>
      <c r="AD1545" s="24">
        <f>Y1545*(_xlfn.XLOOKUP(W1545,'FX rates'!$A$2:$A$38,'FX rates'!$B$2:$B$38))</f>
        <v>226421.84400000007</v>
      </c>
      <c r="AE1545" s="30">
        <f t="shared" si="343"/>
        <v>7.0000000000000076E-2</v>
      </c>
      <c r="AF1545" s="31">
        <f t="shared" si="344"/>
        <v>6915.8320000000094</v>
      </c>
      <c r="AG1545" s="23">
        <f t="shared" si="345"/>
        <v>14014</v>
      </c>
      <c r="AH1545" s="35">
        <f t="shared" si="339"/>
        <v>1</v>
      </c>
      <c r="AI1545" s="23">
        <f>U1545*(_xlfn.XLOOKUP(K1545,'FX rates'!$A$2:$A$38,'FX rates'!$B$2:$B$38))</f>
        <v>0</v>
      </c>
      <c r="AJ1545" s="23">
        <f>Q1545*(_xlfn.XLOOKUP(K1545,'FX rates'!$A$2:$A$38,'FX rates'!$B$2:$B$38))</f>
        <v>0</v>
      </c>
      <c r="AK1545" s="23">
        <f>R1545*(_xlfn.XLOOKUP(K1545,'FX rates'!$A$2:$A$38,'FX rates'!$B$2:$B$38))</f>
        <v>0</v>
      </c>
      <c r="AM1545" s="4"/>
      <c r="AN1545" s="4"/>
      <c r="AO1545" s="4"/>
      <c r="AP1545" s="32">
        <f t="shared" si="340"/>
        <v>0.14184555090407053</v>
      </c>
      <c r="AQ1545" s="32">
        <f t="shared" si="341"/>
        <v>0</v>
      </c>
      <c r="AR1545" s="24">
        <f t="shared" si="346"/>
        <v>120708.41200000004</v>
      </c>
      <c r="AS1545" s="24" t="str">
        <f t="shared" si="347"/>
        <v>0</v>
      </c>
      <c r="AT1545" s="24">
        <f t="shared" si="348"/>
        <v>203779.65960000007</v>
      </c>
      <c r="AU1545" s="24">
        <f t="shared" si="349"/>
        <v>22642.184399999998</v>
      </c>
    </row>
    <row r="1546" spans="1:47" x14ac:dyDescent="0.25">
      <c r="A1546" s="28" t="s">
        <v>14593</v>
      </c>
      <c r="B1546" s="28" t="s">
        <v>4129</v>
      </c>
      <c r="C1546" s="28" t="s">
        <v>4130</v>
      </c>
      <c r="D1546" s="28" t="s">
        <v>4131</v>
      </c>
      <c r="E1546" s="28" t="s">
        <v>4132</v>
      </c>
      <c r="F1546" s="29">
        <v>42887</v>
      </c>
      <c r="G1546" s="29">
        <v>44896</v>
      </c>
      <c r="H1546" s="28" t="s">
        <v>4133</v>
      </c>
      <c r="I1546" s="28" t="s">
        <v>16046</v>
      </c>
      <c r="J1546" s="28" t="s">
        <v>16056</v>
      </c>
      <c r="K1546" s="28" t="s">
        <v>4134</v>
      </c>
      <c r="L1546" s="27">
        <v>133001.44000000003</v>
      </c>
      <c r="M1546" s="27">
        <v>60060</v>
      </c>
      <c r="N1546" s="27">
        <v>0</v>
      </c>
      <c r="O1546" s="27">
        <v>0</v>
      </c>
      <c r="P1546" s="27">
        <f t="shared" si="336"/>
        <v>60060</v>
      </c>
      <c r="Q1546" s="27">
        <v>0</v>
      </c>
      <c r="R1546" s="27">
        <v>0</v>
      </c>
      <c r="S1546" s="27">
        <v>0</v>
      </c>
      <c r="T1546" s="27">
        <f t="shared" si="337"/>
        <v>0</v>
      </c>
      <c r="U1546" s="27">
        <v>0</v>
      </c>
      <c r="V1546" s="27">
        <f t="shared" si="338"/>
        <v>193061.44000000003</v>
      </c>
      <c r="W1546" s="28" t="s">
        <v>4135</v>
      </c>
      <c r="X1546" s="27">
        <v>136991.48320000005</v>
      </c>
      <c r="Y1546" s="27">
        <f t="shared" si="342"/>
        <v>335844.76640000008</v>
      </c>
      <c r="Z1546" s="4" t="str" cm="1">
        <f t="array" ref="Z1546">_xlfn.IFS(YEARFRAC(F1546,G1546)&lt;1,"&lt;1 Year",YEARFRAC(F1546,G1546)&lt;=5,"1-5 Years",YEARFRAC(F1546,G1546)&gt;5,"&gt;5 Years")</f>
        <v>&gt;5 Years</v>
      </c>
      <c r="AA1546" s="24">
        <f>L1546*(_xlfn.XLOOKUP(K1546,'FX rates'!$A$2:$A$38,'FX rates'!$B$2:$B$38))</f>
        <v>133001.44000000003</v>
      </c>
      <c r="AB1546" s="24">
        <f>V1546*(_xlfn.XLOOKUP(K1546,'FX rates'!$A$2:$A$38,'FX rates'!$B$2:$B$38))</f>
        <v>193061.44000000003</v>
      </c>
      <c r="AC1546" s="24">
        <f>X1546*(_xlfn.XLOOKUP(W1546,'FX rates'!$A$2:$A$38,'FX rates'!$B$2:$B$38))</f>
        <v>136991.48320000005</v>
      </c>
      <c r="AD1546" s="24">
        <f>Y1546*(_xlfn.XLOOKUP(W1546,'FX rates'!$A$2:$A$38,'FX rates'!$B$2:$B$38))</f>
        <v>335844.76640000008</v>
      </c>
      <c r="AE1546" s="30">
        <f t="shared" si="343"/>
        <v>3.0000000000000103E-2</v>
      </c>
      <c r="AF1546" s="31">
        <f t="shared" si="344"/>
        <v>3990.0432000000146</v>
      </c>
      <c r="AG1546" s="23">
        <f t="shared" si="345"/>
        <v>60060</v>
      </c>
      <c r="AH1546" s="35">
        <f t="shared" si="339"/>
        <v>1</v>
      </c>
      <c r="AI1546" s="23">
        <f>U1546*(_xlfn.XLOOKUP(K1546,'FX rates'!$A$2:$A$38,'FX rates'!$B$2:$B$38))</f>
        <v>0</v>
      </c>
      <c r="AJ1546" s="23">
        <f>Q1546*(_xlfn.XLOOKUP(K1546,'FX rates'!$A$2:$A$38,'FX rates'!$B$2:$B$38))</f>
        <v>0</v>
      </c>
      <c r="AK1546" s="23">
        <f>R1546*(_xlfn.XLOOKUP(K1546,'FX rates'!$A$2:$A$38,'FX rates'!$B$2:$B$38))</f>
        <v>0</v>
      </c>
      <c r="AM1546" s="4"/>
      <c r="AN1546" s="4"/>
      <c r="AO1546" s="4"/>
      <c r="AP1546" s="32">
        <f t="shared" si="340"/>
        <v>0.45157405814553575</v>
      </c>
      <c r="AQ1546" s="32">
        <f t="shared" si="341"/>
        <v>0</v>
      </c>
      <c r="AR1546" s="24">
        <f t="shared" si="346"/>
        <v>198853.28320000006</v>
      </c>
      <c r="AS1546" s="24" t="str">
        <f t="shared" si="347"/>
        <v>0</v>
      </c>
      <c r="AT1546" s="24">
        <f t="shared" si="348"/>
        <v>302260.28976000007</v>
      </c>
      <c r="AU1546" s="24">
        <f t="shared" si="349"/>
        <v>33584.476640000008</v>
      </c>
    </row>
    <row r="1547" spans="1:47" x14ac:dyDescent="0.25">
      <c r="A1547" s="28" t="s">
        <v>14063</v>
      </c>
      <c r="B1547" s="28" t="s">
        <v>417</v>
      </c>
      <c r="C1547" s="28" t="s">
        <v>418</v>
      </c>
      <c r="D1547" s="28" t="s">
        <v>419</v>
      </c>
      <c r="E1547" s="28" t="s">
        <v>420</v>
      </c>
      <c r="F1547" s="29">
        <v>36927</v>
      </c>
      <c r="G1547" s="29">
        <v>44896</v>
      </c>
      <c r="H1547" s="28" t="s">
        <v>421</v>
      </c>
      <c r="I1547" s="28" t="s">
        <v>16057</v>
      </c>
      <c r="J1547" s="28" t="s">
        <v>16033</v>
      </c>
      <c r="K1547" s="28" t="s">
        <v>422</v>
      </c>
      <c r="L1547" s="27">
        <v>186560</v>
      </c>
      <c r="M1547" s="27">
        <v>386705.00000000006</v>
      </c>
      <c r="N1547" s="27">
        <v>0</v>
      </c>
      <c r="O1547" s="27">
        <v>0</v>
      </c>
      <c r="P1547" s="27">
        <f t="shared" si="336"/>
        <v>386705.00000000006</v>
      </c>
      <c r="Q1547" s="27">
        <v>0</v>
      </c>
      <c r="R1547" s="27">
        <v>0</v>
      </c>
      <c r="S1547" s="27">
        <v>0</v>
      </c>
      <c r="T1547" s="27">
        <f t="shared" si="337"/>
        <v>0</v>
      </c>
      <c r="U1547" s="27">
        <v>0</v>
      </c>
      <c r="V1547" s="27">
        <f t="shared" si="338"/>
        <v>573265</v>
      </c>
      <c r="W1547" s="28" t="s">
        <v>423</v>
      </c>
      <c r="X1547" s="27">
        <v>195888</v>
      </c>
      <c r="Y1547" s="27">
        <f t="shared" si="342"/>
        <v>797816.25000000012</v>
      </c>
      <c r="Z1547" s="4" t="str" cm="1">
        <f t="array" ref="Z1547">_xlfn.IFS(YEARFRAC(F1547,G1547)&lt;1,"&lt;1 Year",YEARFRAC(F1547,G1547)&lt;=5,"1-5 Years",YEARFRAC(F1547,G1547)&gt;5,"&gt;5 Years")</f>
        <v>&gt;5 Years</v>
      </c>
      <c r="AA1547" s="24">
        <f>L1547*(_xlfn.XLOOKUP(K1547,'FX rates'!$A$2:$A$38,'FX rates'!$B$2:$B$38))</f>
        <v>248246.06401411159</v>
      </c>
      <c r="AB1547" s="24">
        <f>V1547*(_xlfn.XLOOKUP(K1547,'FX rates'!$A$2:$A$38,'FX rates'!$B$2:$B$38))</f>
        <v>762815.07229336235</v>
      </c>
      <c r="AC1547" s="24">
        <f>X1547*(_xlfn.XLOOKUP(W1547,'FX rates'!$A$2:$A$38,'FX rates'!$B$2:$B$38))</f>
        <v>260658.36721481715</v>
      </c>
      <c r="AD1547" s="24">
        <f>Y1547*(_xlfn.XLOOKUP(W1547,'FX rates'!$A$2:$A$38,'FX rates'!$B$2:$B$38))</f>
        <v>1061614.1931228477</v>
      </c>
      <c r="AE1547" s="30">
        <f t="shared" si="343"/>
        <v>4.999999999999992E-2</v>
      </c>
      <c r="AF1547" s="31">
        <f t="shared" si="344"/>
        <v>9328</v>
      </c>
      <c r="AG1547" s="23">
        <f t="shared" si="345"/>
        <v>514569.00827925076</v>
      </c>
      <c r="AH1547" s="35">
        <f t="shared" si="339"/>
        <v>1.3306500000756409</v>
      </c>
      <c r="AI1547" s="23">
        <f>U1547*(_xlfn.XLOOKUP(K1547,'FX rates'!$A$2:$A$38,'FX rates'!$B$2:$B$38))</f>
        <v>0</v>
      </c>
      <c r="AJ1547" s="23">
        <f>Q1547*(_xlfn.XLOOKUP(K1547,'FX rates'!$A$2:$A$38,'FX rates'!$B$2:$B$38))</f>
        <v>0</v>
      </c>
      <c r="AK1547" s="23">
        <f>R1547*(_xlfn.XLOOKUP(K1547,'FX rates'!$A$2:$A$38,'FX rates'!$B$2:$B$38))</f>
        <v>0</v>
      </c>
      <c r="AM1547" s="4"/>
      <c r="AN1547" s="4"/>
      <c r="AO1547" s="4"/>
      <c r="AP1547" s="32">
        <f t="shared" si="340"/>
        <v>2.0728183962264155</v>
      </c>
      <c r="AQ1547" s="32">
        <f t="shared" si="341"/>
        <v>0</v>
      </c>
      <c r="AR1547" s="24">
        <f t="shared" si="346"/>
        <v>601928.25000000012</v>
      </c>
      <c r="AS1547" s="24" t="str">
        <f t="shared" si="347"/>
        <v>0</v>
      </c>
      <c r="AT1547" s="24">
        <f t="shared" si="348"/>
        <v>955452.77381056291</v>
      </c>
      <c r="AU1547" s="24">
        <f t="shared" si="349"/>
        <v>106161.41931228479</v>
      </c>
    </row>
    <row r="1548" spans="1:47" x14ac:dyDescent="0.25">
      <c r="A1548" s="28" t="s">
        <v>14594</v>
      </c>
      <c r="B1548" s="28" t="s">
        <v>1986</v>
      </c>
      <c r="C1548" s="28" t="s">
        <v>1987</v>
      </c>
      <c r="D1548" s="28" t="s">
        <v>1988</v>
      </c>
      <c r="E1548" s="28" t="s">
        <v>1989</v>
      </c>
      <c r="F1548" s="29">
        <v>42887</v>
      </c>
      <c r="G1548" s="29">
        <v>44896</v>
      </c>
      <c r="H1548" s="28" t="s">
        <v>1990</v>
      </c>
      <c r="I1548" s="28" t="s">
        <v>16039</v>
      </c>
      <c r="J1548" s="28" t="s">
        <v>16052</v>
      </c>
      <c r="K1548" s="28" t="s">
        <v>1991</v>
      </c>
      <c r="L1548" s="27">
        <v>105270.00000000003</v>
      </c>
      <c r="M1548" s="27">
        <v>23826.528000000002</v>
      </c>
      <c r="N1548" s="27">
        <v>8858.85</v>
      </c>
      <c r="O1548" s="27">
        <v>0</v>
      </c>
      <c r="P1548" s="27">
        <f t="shared" si="336"/>
        <v>32685.378000000004</v>
      </c>
      <c r="Q1548" s="27">
        <v>0</v>
      </c>
      <c r="R1548" s="27">
        <v>0</v>
      </c>
      <c r="S1548" s="27">
        <v>0</v>
      </c>
      <c r="T1548" s="27">
        <f t="shared" si="337"/>
        <v>0</v>
      </c>
      <c r="U1548" s="27">
        <v>0</v>
      </c>
      <c r="V1548" s="27">
        <f t="shared" si="338"/>
        <v>137955.37800000003</v>
      </c>
      <c r="W1548" s="28" t="s">
        <v>1992</v>
      </c>
      <c r="X1548" s="27">
        <v>113691.60000000003</v>
      </c>
      <c r="Y1548" s="27">
        <f t="shared" si="342"/>
        <v>253115.85024000006</v>
      </c>
      <c r="Z1548" s="4" t="str" cm="1">
        <f t="array" ref="Z1548">_xlfn.IFS(YEARFRAC(F1548,G1548)&lt;1,"&lt;1 Year",YEARFRAC(F1548,G1548)&lt;=5,"1-5 Years",YEARFRAC(F1548,G1548)&gt;5,"&gt;5 Years")</f>
        <v>&gt;5 Years</v>
      </c>
      <c r="AA1548" s="24">
        <f>L1548*(_xlfn.XLOOKUP(K1548,'FX rates'!$A$2:$A$38,'FX rates'!$B$2:$B$38))</f>
        <v>105270.00000000003</v>
      </c>
      <c r="AB1548" s="24">
        <f>V1548*(_xlfn.XLOOKUP(K1548,'FX rates'!$A$2:$A$38,'FX rates'!$B$2:$B$38))</f>
        <v>137955.37800000003</v>
      </c>
      <c r="AC1548" s="24">
        <f>X1548*(_xlfn.XLOOKUP(W1548,'FX rates'!$A$2:$A$38,'FX rates'!$B$2:$B$38))</f>
        <v>113691.60000000003</v>
      </c>
      <c r="AD1548" s="24">
        <f>Y1548*(_xlfn.XLOOKUP(W1548,'FX rates'!$A$2:$A$38,'FX rates'!$B$2:$B$38))</f>
        <v>253115.85024000006</v>
      </c>
      <c r="AE1548" s="30">
        <f t="shared" si="343"/>
        <v>8.0000000000000029E-2</v>
      </c>
      <c r="AF1548" s="31">
        <f t="shared" si="344"/>
        <v>8421.6000000000058</v>
      </c>
      <c r="AG1548" s="23">
        <f t="shared" si="345"/>
        <v>32685.377999999997</v>
      </c>
      <c r="AH1548" s="35">
        <f t="shared" si="339"/>
        <v>1</v>
      </c>
      <c r="AI1548" s="23">
        <f>U1548*(_xlfn.XLOOKUP(K1548,'FX rates'!$A$2:$A$38,'FX rates'!$B$2:$B$38))</f>
        <v>0</v>
      </c>
      <c r="AJ1548" s="23">
        <f>Q1548*(_xlfn.XLOOKUP(K1548,'FX rates'!$A$2:$A$38,'FX rates'!$B$2:$B$38))</f>
        <v>0</v>
      </c>
      <c r="AK1548" s="23">
        <f>R1548*(_xlfn.XLOOKUP(K1548,'FX rates'!$A$2:$A$38,'FX rates'!$B$2:$B$38))</f>
        <v>0</v>
      </c>
      <c r="AM1548" s="4"/>
      <c r="AN1548" s="4"/>
      <c r="AO1548" s="4"/>
      <c r="AP1548" s="32">
        <f t="shared" si="340"/>
        <v>0.22633730407523506</v>
      </c>
      <c r="AQ1548" s="32">
        <f t="shared" si="341"/>
        <v>0</v>
      </c>
      <c r="AR1548" s="24">
        <f t="shared" si="346"/>
        <v>139424.25024000002</v>
      </c>
      <c r="AS1548" s="24" t="str">
        <f t="shared" si="347"/>
        <v>0</v>
      </c>
      <c r="AT1548" s="24">
        <f t="shared" si="348"/>
        <v>227804.26521600006</v>
      </c>
      <c r="AU1548" s="24">
        <f t="shared" si="349"/>
        <v>25311.585024</v>
      </c>
    </row>
    <row r="1549" spans="1:47" x14ac:dyDescent="0.25">
      <c r="A1549" s="28" t="s">
        <v>14595</v>
      </c>
      <c r="B1549" s="28" t="s">
        <v>4143</v>
      </c>
      <c r="C1549" s="28" t="s">
        <v>4144</v>
      </c>
      <c r="D1549" s="28" t="s">
        <v>4145</v>
      </c>
      <c r="E1549" s="28" t="s">
        <v>4146</v>
      </c>
      <c r="F1549" s="29">
        <v>42898</v>
      </c>
      <c r="G1549" s="29">
        <v>44896</v>
      </c>
      <c r="H1549" s="28" t="s">
        <v>4147</v>
      </c>
      <c r="I1549" s="28" t="s">
        <v>16046</v>
      </c>
      <c r="J1549" s="28" t="s">
        <v>16057</v>
      </c>
      <c r="K1549" s="28" t="s">
        <v>4148</v>
      </c>
      <c r="L1549" s="27">
        <v>106920.00000000003</v>
      </c>
      <c r="M1549" s="27">
        <v>36113</v>
      </c>
      <c r="N1549" s="27">
        <v>0</v>
      </c>
      <c r="O1549" s="27">
        <v>0</v>
      </c>
      <c r="P1549" s="27">
        <f t="shared" si="336"/>
        <v>36113</v>
      </c>
      <c r="Q1549" s="27">
        <v>0</v>
      </c>
      <c r="R1549" s="27">
        <v>0</v>
      </c>
      <c r="S1549" s="27">
        <v>0</v>
      </c>
      <c r="T1549" s="27">
        <f t="shared" si="337"/>
        <v>0</v>
      </c>
      <c r="U1549" s="27">
        <v>0</v>
      </c>
      <c r="V1549" s="27">
        <f t="shared" si="338"/>
        <v>143033.00000000003</v>
      </c>
      <c r="W1549" s="28" t="s">
        <v>4149</v>
      </c>
      <c r="X1549" s="27">
        <v>121888.80000000005</v>
      </c>
      <c r="Y1549" s="27">
        <f t="shared" si="342"/>
        <v>284946.4200000001</v>
      </c>
      <c r="Z1549" s="4" t="str" cm="1">
        <f t="array" ref="Z1549">_xlfn.IFS(YEARFRAC(F1549,G1549)&lt;1,"&lt;1 Year",YEARFRAC(F1549,G1549)&lt;=5,"1-5 Years",YEARFRAC(F1549,G1549)&gt;5,"&gt;5 Years")</f>
        <v>&gt;5 Years</v>
      </c>
      <c r="AA1549" s="24">
        <f>L1549*(_xlfn.XLOOKUP(K1549,'FX rates'!$A$2:$A$38,'FX rates'!$B$2:$B$38))</f>
        <v>142273.09800808757</v>
      </c>
      <c r="AB1549" s="24">
        <f>V1549*(_xlfn.XLOOKUP(K1549,'FX rates'!$A$2:$A$38,'FX rates'!$B$2:$B$38))</f>
        <v>190326.8614608192</v>
      </c>
      <c r="AC1549" s="24">
        <f>X1549*(_xlfn.XLOOKUP(W1549,'FX rates'!$A$2:$A$38,'FX rates'!$B$2:$B$38))</f>
        <v>162191.33172921985</v>
      </c>
      <c r="AD1549" s="24">
        <f>Y1549*(_xlfn.XLOOKUP(W1549,'FX rates'!$A$2:$A$38,'FX rates'!$B$2:$B$38))</f>
        <v>379163.95379455376</v>
      </c>
      <c r="AE1549" s="30">
        <f t="shared" si="343"/>
        <v>0.1400000000000001</v>
      </c>
      <c r="AF1549" s="31">
        <f t="shared" si="344"/>
        <v>14968.800000000017</v>
      </c>
      <c r="AG1549" s="23">
        <f t="shared" si="345"/>
        <v>48053.763452731626</v>
      </c>
      <c r="AH1549" s="35">
        <f t="shared" si="339"/>
        <v>1.3306500000756409</v>
      </c>
      <c r="AI1549" s="23">
        <f>U1549*(_xlfn.XLOOKUP(K1549,'FX rates'!$A$2:$A$38,'FX rates'!$B$2:$B$38))</f>
        <v>0</v>
      </c>
      <c r="AJ1549" s="23">
        <f>Q1549*(_xlfn.XLOOKUP(K1549,'FX rates'!$A$2:$A$38,'FX rates'!$B$2:$B$38))</f>
        <v>0</v>
      </c>
      <c r="AK1549" s="23">
        <f>R1549*(_xlfn.XLOOKUP(K1549,'FX rates'!$A$2:$A$38,'FX rates'!$B$2:$B$38))</f>
        <v>0</v>
      </c>
      <c r="AM1549" s="4"/>
      <c r="AN1549" s="4"/>
      <c r="AO1549" s="4"/>
      <c r="AP1549" s="32">
        <f t="shared" si="340"/>
        <v>0.33775720164609047</v>
      </c>
      <c r="AQ1549" s="32">
        <f t="shared" si="341"/>
        <v>0</v>
      </c>
      <c r="AR1549" s="24">
        <f t="shared" si="346"/>
        <v>163057.62000000005</v>
      </c>
      <c r="AS1549" s="24" t="str">
        <f t="shared" si="347"/>
        <v>0</v>
      </c>
      <c r="AT1549" s="24">
        <f t="shared" si="348"/>
        <v>341247.55841509841</v>
      </c>
      <c r="AU1549" s="24">
        <f t="shared" si="349"/>
        <v>37916.395379455353</v>
      </c>
    </row>
    <row r="1550" spans="1:47" x14ac:dyDescent="0.25">
      <c r="A1550" s="28" t="s">
        <v>14596</v>
      </c>
      <c r="B1550" s="28" t="s">
        <v>4150</v>
      </c>
      <c r="C1550" s="28" t="s">
        <v>4151</v>
      </c>
      <c r="D1550" s="28" t="s">
        <v>4152</v>
      </c>
      <c r="E1550" s="28" t="s">
        <v>4153</v>
      </c>
      <c r="F1550" s="29">
        <v>42887</v>
      </c>
      <c r="G1550" s="29">
        <v>44896</v>
      </c>
      <c r="H1550" s="28" t="s">
        <v>4154</v>
      </c>
      <c r="I1550" s="28" t="s">
        <v>16043</v>
      </c>
      <c r="J1550" s="28" t="s">
        <v>16056</v>
      </c>
      <c r="K1550" s="28" t="s">
        <v>4155</v>
      </c>
      <c r="L1550" s="27">
        <v>115500.00000000001</v>
      </c>
      <c r="M1550" s="27">
        <v>97900.000000000015</v>
      </c>
      <c r="N1550" s="27">
        <v>0</v>
      </c>
      <c r="O1550" s="27">
        <v>0</v>
      </c>
      <c r="P1550" s="27">
        <f t="shared" si="336"/>
        <v>97900.000000000015</v>
      </c>
      <c r="Q1550" s="27">
        <v>0</v>
      </c>
      <c r="R1550" s="27">
        <v>0</v>
      </c>
      <c r="S1550" s="27">
        <v>0</v>
      </c>
      <c r="T1550" s="27">
        <f t="shared" si="337"/>
        <v>0</v>
      </c>
      <c r="U1550" s="27">
        <v>0</v>
      </c>
      <c r="V1550" s="27">
        <f t="shared" si="338"/>
        <v>213400.00000000003</v>
      </c>
      <c r="W1550" s="28" t="s">
        <v>4156</v>
      </c>
      <c r="X1550" s="27">
        <v>117810.00000000001</v>
      </c>
      <c r="Y1550" s="27">
        <f t="shared" si="342"/>
        <v>335478.00000000006</v>
      </c>
      <c r="Z1550" s="4" t="str" cm="1">
        <f t="array" ref="Z1550">_xlfn.IFS(YEARFRAC(F1550,G1550)&lt;1,"&lt;1 Year",YEARFRAC(F1550,G1550)&lt;=5,"1-5 Years",YEARFRAC(F1550,G1550)&gt;5,"&gt;5 Years")</f>
        <v>&gt;5 Years</v>
      </c>
      <c r="AA1550" s="24">
        <f>L1550*(_xlfn.XLOOKUP(K1550,'FX rates'!$A$2:$A$38,'FX rates'!$B$2:$B$38))</f>
        <v>153690.07500873654</v>
      </c>
      <c r="AB1550" s="24">
        <f>V1550*(_xlfn.XLOOKUP(K1550,'FX rates'!$A$2:$A$38,'FX rates'!$B$2:$B$38))</f>
        <v>283960.71001614182</v>
      </c>
      <c r="AC1550" s="24">
        <f>X1550*(_xlfn.XLOOKUP(W1550,'FX rates'!$A$2:$A$38,'FX rates'!$B$2:$B$38))</f>
        <v>156763.87650891129</v>
      </c>
      <c r="AD1550" s="24">
        <f>Y1550*(_xlfn.XLOOKUP(W1550,'FX rates'!$A$2:$A$38,'FX rates'!$B$2:$B$38))</f>
        <v>446403.80072537594</v>
      </c>
      <c r="AE1550" s="30">
        <f t="shared" si="343"/>
        <v>2.0000000000000063E-2</v>
      </c>
      <c r="AF1550" s="31">
        <f t="shared" si="344"/>
        <v>2310</v>
      </c>
      <c r="AG1550" s="23">
        <f t="shared" si="345"/>
        <v>130270.63500740528</v>
      </c>
      <c r="AH1550" s="35">
        <f t="shared" si="339"/>
        <v>1.3306500000756409</v>
      </c>
      <c r="AI1550" s="23">
        <f>U1550*(_xlfn.XLOOKUP(K1550,'FX rates'!$A$2:$A$38,'FX rates'!$B$2:$B$38))</f>
        <v>0</v>
      </c>
      <c r="AJ1550" s="23">
        <f>Q1550*(_xlfn.XLOOKUP(K1550,'FX rates'!$A$2:$A$38,'FX rates'!$B$2:$B$38))</f>
        <v>0</v>
      </c>
      <c r="AK1550" s="23">
        <f>R1550*(_xlfn.XLOOKUP(K1550,'FX rates'!$A$2:$A$38,'FX rates'!$B$2:$B$38))</f>
        <v>0</v>
      </c>
      <c r="AM1550" s="4"/>
      <c r="AN1550" s="4"/>
      <c r="AO1550" s="4"/>
      <c r="AP1550" s="32">
        <f t="shared" si="340"/>
        <v>0.84761904761904761</v>
      </c>
      <c r="AQ1550" s="32">
        <f t="shared" si="341"/>
        <v>0</v>
      </c>
      <c r="AR1550" s="24">
        <f t="shared" si="346"/>
        <v>217668.00000000003</v>
      </c>
      <c r="AS1550" s="24" t="str">
        <f t="shared" si="347"/>
        <v>0</v>
      </c>
      <c r="AT1550" s="24">
        <f t="shared" si="348"/>
        <v>401763.42065283837</v>
      </c>
      <c r="AU1550" s="24">
        <f t="shared" si="349"/>
        <v>44640.380072537577</v>
      </c>
    </row>
    <row r="1551" spans="1:47" x14ac:dyDescent="0.25">
      <c r="A1551" s="28" t="s">
        <v>14597</v>
      </c>
      <c r="B1551" s="28" t="s">
        <v>4157</v>
      </c>
      <c r="C1551" s="28" t="s">
        <v>4158</v>
      </c>
      <c r="D1551" s="28" t="s">
        <v>4159</v>
      </c>
      <c r="E1551" s="28" t="s">
        <v>4160</v>
      </c>
      <c r="F1551" s="29">
        <v>42887</v>
      </c>
      <c r="G1551" s="29">
        <v>44896</v>
      </c>
      <c r="H1551" s="28" t="s">
        <v>4161</v>
      </c>
      <c r="I1551" s="28" t="s">
        <v>16053</v>
      </c>
      <c r="J1551" s="28" t="s">
        <v>16037</v>
      </c>
      <c r="K1551" s="28" t="s">
        <v>4162</v>
      </c>
      <c r="L1551" s="27">
        <v>106260.00000000001</v>
      </c>
      <c r="M1551" s="27">
        <v>74167.5</v>
      </c>
      <c r="N1551" s="27">
        <v>0</v>
      </c>
      <c r="O1551" s="27">
        <v>0</v>
      </c>
      <c r="P1551" s="27">
        <f t="shared" si="336"/>
        <v>74167.5</v>
      </c>
      <c r="Q1551" s="27">
        <v>0</v>
      </c>
      <c r="R1551" s="27">
        <v>0</v>
      </c>
      <c r="S1551" s="27">
        <v>0</v>
      </c>
      <c r="T1551" s="27">
        <f t="shared" si="337"/>
        <v>0</v>
      </c>
      <c r="U1551" s="27">
        <v>0</v>
      </c>
      <c r="V1551" s="27">
        <f t="shared" si="338"/>
        <v>180427.5</v>
      </c>
      <c r="W1551" s="28" t="s">
        <v>4163</v>
      </c>
      <c r="X1551" s="27">
        <v>115823.40000000002</v>
      </c>
      <c r="Y1551" s="27">
        <f t="shared" si="342"/>
        <v>312489.37500000006</v>
      </c>
      <c r="Z1551" s="4" t="str" cm="1">
        <f t="array" ref="Z1551">_xlfn.IFS(YEARFRAC(F1551,G1551)&lt;1,"&lt;1 Year",YEARFRAC(F1551,G1551)&lt;=5,"1-5 Years",YEARFRAC(F1551,G1551)&gt;5,"&gt;5 Years")</f>
        <v>&gt;5 Years</v>
      </c>
      <c r="AA1551" s="24">
        <f>L1551*(_xlfn.XLOOKUP(K1551,'FX rates'!$A$2:$A$38,'FX rates'!$B$2:$B$38))</f>
        <v>106260.00000000001</v>
      </c>
      <c r="AB1551" s="24">
        <f>V1551*(_xlfn.XLOOKUP(K1551,'FX rates'!$A$2:$A$38,'FX rates'!$B$2:$B$38))</f>
        <v>180427.5</v>
      </c>
      <c r="AC1551" s="24">
        <f>X1551*(_xlfn.XLOOKUP(W1551,'FX rates'!$A$2:$A$38,'FX rates'!$B$2:$B$38))</f>
        <v>115823.40000000002</v>
      </c>
      <c r="AD1551" s="24">
        <f>Y1551*(_xlfn.XLOOKUP(W1551,'FX rates'!$A$2:$A$38,'FX rates'!$B$2:$B$38))</f>
        <v>312489.37500000006</v>
      </c>
      <c r="AE1551" s="30">
        <f t="shared" si="343"/>
        <v>9.0000000000000066E-2</v>
      </c>
      <c r="AF1551" s="31">
        <f t="shared" si="344"/>
        <v>9563.4000000000087</v>
      </c>
      <c r="AG1551" s="23">
        <f t="shared" si="345"/>
        <v>74167.499999999985</v>
      </c>
      <c r="AH1551" s="35">
        <f t="shared" si="339"/>
        <v>1</v>
      </c>
      <c r="AI1551" s="23">
        <f>U1551*(_xlfn.XLOOKUP(K1551,'FX rates'!$A$2:$A$38,'FX rates'!$B$2:$B$38))</f>
        <v>0</v>
      </c>
      <c r="AJ1551" s="23">
        <f>Q1551*(_xlfn.XLOOKUP(K1551,'FX rates'!$A$2:$A$38,'FX rates'!$B$2:$B$38))</f>
        <v>0</v>
      </c>
      <c r="AK1551" s="23">
        <f>R1551*(_xlfn.XLOOKUP(K1551,'FX rates'!$A$2:$A$38,'FX rates'!$B$2:$B$38))</f>
        <v>0</v>
      </c>
      <c r="AM1551" s="4"/>
      <c r="AN1551" s="4"/>
      <c r="AO1551" s="4"/>
      <c r="AP1551" s="32">
        <f t="shared" si="340"/>
        <v>0.69798136645962727</v>
      </c>
      <c r="AQ1551" s="32">
        <f t="shared" si="341"/>
        <v>0</v>
      </c>
      <c r="AR1551" s="24">
        <f t="shared" si="346"/>
        <v>196665.97500000003</v>
      </c>
      <c r="AS1551" s="24" t="str">
        <f t="shared" si="347"/>
        <v>0</v>
      </c>
      <c r="AT1551" s="24">
        <f t="shared" si="348"/>
        <v>281240.43750000006</v>
      </c>
      <c r="AU1551" s="24">
        <f t="shared" si="349"/>
        <v>31248.9375</v>
      </c>
    </row>
    <row r="1552" spans="1:47" x14ac:dyDescent="0.25">
      <c r="A1552" s="28" t="s">
        <v>14598</v>
      </c>
      <c r="B1552" s="28" t="s">
        <v>4164</v>
      </c>
      <c r="C1552" s="28" t="s">
        <v>4165</v>
      </c>
      <c r="D1552" s="28" t="s">
        <v>4166</v>
      </c>
      <c r="E1552" s="28" t="s">
        <v>4167</v>
      </c>
      <c r="F1552" s="29">
        <v>42887</v>
      </c>
      <c r="G1552" s="29">
        <v>44896</v>
      </c>
      <c r="H1552" s="28" t="s">
        <v>4168</v>
      </c>
      <c r="I1552" s="28" t="s">
        <v>16041</v>
      </c>
      <c r="J1552" s="28" t="s">
        <v>16041</v>
      </c>
      <c r="K1552" s="28" t="s">
        <v>4169</v>
      </c>
      <c r="L1552" s="27">
        <v>177881</v>
      </c>
      <c r="M1552" s="27">
        <v>38412</v>
      </c>
      <c r="N1552" s="27">
        <v>0</v>
      </c>
      <c r="O1552" s="27">
        <v>0</v>
      </c>
      <c r="P1552" s="27">
        <f t="shared" si="336"/>
        <v>38412</v>
      </c>
      <c r="Q1552" s="27">
        <v>0</v>
      </c>
      <c r="R1552" s="27">
        <v>0</v>
      </c>
      <c r="S1552" s="27">
        <v>0</v>
      </c>
      <c r="T1552" s="27">
        <f t="shared" si="337"/>
        <v>0</v>
      </c>
      <c r="U1552" s="27">
        <v>0</v>
      </c>
      <c r="V1552" s="27">
        <f t="shared" si="338"/>
        <v>216293</v>
      </c>
      <c r="W1552" s="28" t="s">
        <v>4170</v>
      </c>
      <c r="X1552" s="27">
        <v>197447.91</v>
      </c>
      <c r="Y1552" s="27">
        <f t="shared" si="342"/>
        <v>437533.14</v>
      </c>
      <c r="Z1552" s="4" t="str" cm="1">
        <f t="array" ref="Z1552">_xlfn.IFS(YEARFRAC(F1552,G1552)&lt;1,"&lt;1 Year",YEARFRAC(F1552,G1552)&lt;=5,"1-5 Years",YEARFRAC(F1552,G1552)&gt;5,"&gt;5 Years")</f>
        <v>&gt;5 Years</v>
      </c>
      <c r="AA1552" s="24">
        <f>L1552*(_xlfn.XLOOKUP(K1552,'FX rates'!$A$2:$A$38,'FX rates'!$B$2:$B$38))</f>
        <v>177881</v>
      </c>
      <c r="AB1552" s="24">
        <f>V1552*(_xlfn.XLOOKUP(K1552,'FX rates'!$A$2:$A$38,'FX rates'!$B$2:$B$38))</f>
        <v>216293</v>
      </c>
      <c r="AC1552" s="24">
        <f>X1552*(_xlfn.XLOOKUP(W1552,'FX rates'!$A$2:$A$38,'FX rates'!$B$2:$B$38))</f>
        <v>197447.91</v>
      </c>
      <c r="AD1552" s="24">
        <f>Y1552*(_xlfn.XLOOKUP(W1552,'FX rates'!$A$2:$A$38,'FX rates'!$B$2:$B$38))</f>
        <v>437533.14</v>
      </c>
      <c r="AE1552" s="30">
        <f t="shared" si="343"/>
        <v>0.11000000000000001</v>
      </c>
      <c r="AF1552" s="31">
        <f t="shared" si="344"/>
        <v>19566.910000000003</v>
      </c>
      <c r="AG1552" s="23">
        <f t="shared" si="345"/>
        <v>38412</v>
      </c>
      <c r="AH1552" s="35">
        <f t="shared" si="339"/>
        <v>1</v>
      </c>
      <c r="AI1552" s="23">
        <f>U1552*(_xlfn.XLOOKUP(K1552,'FX rates'!$A$2:$A$38,'FX rates'!$B$2:$B$38))</f>
        <v>0</v>
      </c>
      <c r="AJ1552" s="23">
        <f>Q1552*(_xlfn.XLOOKUP(K1552,'FX rates'!$A$2:$A$38,'FX rates'!$B$2:$B$38))</f>
        <v>0</v>
      </c>
      <c r="AK1552" s="23">
        <f>R1552*(_xlfn.XLOOKUP(K1552,'FX rates'!$A$2:$A$38,'FX rates'!$B$2:$B$38))</f>
        <v>0</v>
      </c>
      <c r="AM1552" s="4"/>
      <c r="AN1552" s="4"/>
      <c r="AO1552" s="4"/>
      <c r="AP1552" s="32">
        <f t="shared" si="340"/>
        <v>0.21594211860738358</v>
      </c>
      <c r="AQ1552" s="32">
        <f t="shared" si="341"/>
        <v>0</v>
      </c>
      <c r="AR1552" s="24">
        <f t="shared" si="346"/>
        <v>240085.23</v>
      </c>
      <c r="AS1552" s="24" t="str">
        <f t="shared" si="347"/>
        <v>0</v>
      </c>
      <c r="AT1552" s="24">
        <f t="shared" si="348"/>
        <v>393779.826</v>
      </c>
      <c r="AU1552" s="24">
        <f t="shared" si="349"/>
        <v>43753.314000000013</v>
      </c>
    </row>
    <row r="1553" spans="1:47" x14ac:dyDescent="0.25">
      <c r="A1553" s="28" t="s">
        <v>14599</v>
      </c>
      <c r="B1553" s="28" t="s">
        <v>4171</v>
      </c>
      <c r="C1553" s="28" t="s">
        <v>4172</v>
      </c>
      <c r="D1553" s="28" t="s">
        <v>4173</v>
      </c>
      <c r="E1553" s="28" t="s">
        <v>4174</v>
      </c>
      <c r="F1553" s="29">
        <v>42912</v>
      </c>
      <c r="G1553" s="29">
        <v>44896</v>
      </c>
      <c r="H1553" s="28" t="s">
        <v>4175</v>
      </c>
      <c r="I1553" s="28" t="s">
        <v>16034</v>
      </c>
      <c r="J1553" s="28" t="s">
        <v>16055</v>
      </c>
      <c r="K1553" s="28" t="s">
        <v>4176</v>
      </c>
      <c r="L1553" s="27">
        <v>146520</v>
      </c>
      <c r="M1553" s="27">
        <v>141680</v>
      </c>
      <c r="N1553" s="27">
        <v>0</v>
      </c>
      <c r="O1553" s="27">
        <v>0</v>
      </c>
      <c r="P1553" s="27">
        <f t="shared" si="336"/>
        <v>141680</v>
      </c>
      <c r="Q1553" s="27">
        <v>0</v>
      </c>
      <c r="R1553" s="27">
        <v>0</v>
      </c>
      <c r="S1553" s="27">
        <v>0</v>
      </c>
      <c r="T1553" s="27">
        <f t="shared" si="337"/>
        <v>0</v>
      </c>
      <c r="U1553" s="27">
        <v>0</v>
      </c>
      <c r="V1553" s="27">
        <f t="shared" si="338"/>
        <v>288200</v>
      </c>
      <c r="W1553" s="28" t="s">
        <v>4177</v>
      </c>
      <c r="X1553" s="27">
        <v>167032.80000000002</v>
      </c>
      <c r="Y1553" s="27">
        <f t="shared" si="342"/>
        <v>495580.80000000005</v>
      </c>
      <c r="Z1553" s="4" t="str" cm="1">
        <f t="array" ref="Z1553">_xlfn.IFS(YEARFRAC(F1553,G1553)&lt;1,"&lt;1 Year",YEARFRAC(F1553,G1553)&lt;=5,"1-5 Years",YEARFRAC(F1553,G1553)&gt;5,"&gt;5 Years")</f>
        <v>&gt;5 Years</v>
      </c>
      <c r="AA1553" s="24">
        <f>L1553*(_xlfn.XLOOKUP(K1553,'FX rates'!$A$2:$A$38,'FX rates'!$B$2:$B$38))</f>
        <v>194966.8380110829</v>
      </c>
      <c r="AB1553" s="24">
        <f>V1553*(_xlfn.XLOOKUP(K1553,'FX rates'!$A$2:$A$38,'FX rates'!$B$2:$B$38))</f>
        <v>383493.33002179972</v>
      </c>
      <c r="AC1553" s="24">
        <f>X1553*(_xlfn.XLOOKUP(W1553,'FX rates'!$A$2:$A$38,'FX rates'!$B$2:$B$38))</f>
        <v>222262.19533263455</v>
      </c>
      <c r="AD1553" s="24">
        <f>Y1553*(_xlfn.XLOOKUP(W1553,'FX rates'!$A$2:$A$38,'FX rates'!$B$2:$B$38))</f>
        <v>659444.59155748622</v>
      </c>
      <c r="AE1553" s="30">
        <f t="shared" si="343"/>
        <v>0.14000000000000024</v>
      </c>
      <c r="AF1553" s="31">
        <f t="shared" si="344"/>
        <v>20512.800000000017</v>
      </c>
      <c r="AG1553" s="23">
        <f t="shared" si="345"/>
        <v>188526.49201071681</v>
      </c>
      <c r="AH1553" s="35">
        <f t="shared" si="339"/>
        <v>1.3306500000756409</v>
      </c>
      <c r="AI1553" s="23">
        <f>U1553*(_xlfn.XLOOKUP(K1553,'FX rates'!$A$2:$A$38,'FX rates'!$B$2:$B$38))</f>
        <v>0</v>
      </c>
      <c r="AJ1553" s="23">
        <f>Q1553*(_xlfn.XLOOKUP(K1553,'FX rates'!$A$2:$A$38,'FX rates'!$B$2:$B$38))</f>
        <v>0</v>
      </c>
      <c r="AK1553" s="23">
        <f>R1553*(_xlfn.XLOOKUP(K1553,'FX rates'!$A$2:$A$38,'FX rates'!$B$2:$B$38))</f>
        <v>0</v>
      </c>
      <c r="AM1553" s="4"/>
      <c r="AN1553" s="4"/>
      <c r="AO1553" s="4"/>
      <c r="AP1553" s="32">
        <f t="shared" si="340"/>
        <v>0.96696696696696693</v>
      </c>
      <c r="AQ1553" s="32">
        <f t="shared" si="341"/>
        <v>0</v>
      </c>
      <c r="AR1553" s="24">
        <f t="shared" si="346"/>
        <v>328548</v>
      </c>
      <c r="AS1553" s="24" t="str">
        <f t="shared" si="347"/>
        <v>0</v>
      </c>
      <c r="AT1553" s="24">
        <f t="shared" si="348"/>
        <v>593500.13240173762</v>
      </c>
      <c r="AU1553" s="24">
        <f t="shared" si="349"/>
        <v>65944.459155748598</v>
      </c>
    </row>
    <row r="1554" spans="1:47" x14ac:dyDescent="0.25">
      <c r="A1554" s="28" t="s">
        <v>14600</v>
      </c>
      <c r="B1554" s="28" t="s">
        <v>4178</v>
      </c>
      <c r="C1554" s="28" t="s">
        <v>4179</v>
      </c>
      <c r="D1554" s="28" t="s">
        <v>4180</v>
      </c>
      <c r="E1554" s="28" t="s">
        <v>4181</v>
      </c>
      <c r="F1554" s="29">
        <v>42898</v>
      </c>
      <c r="G1554" s="29">
        <v>44896</v>
      </c>
      <c r="H1554" s="28" t="s">
        <v>4182</v>
      </c>
      <c r="I1554" s="28" t="s">
        <v>16032</v>
      </c>
      <c r="J1554" s="28" t="s">
        <v>16034</v>
      </c>
      <c r="K1554" s="28" t="s">
        <v>4183</v>
      </c>
      <c r="L1554" s="27">
        <v>26691.865200000004</v>
      </c>
      <c r="M1554" s="27">
        <v>2156</v>
      </c>
      <c r="N1554" s="27">
        <v>0</v>
      </c>
      <c r="O1554" s="27">
        <v>0</v>
      </c>
      <c r="P1554" s="27">
        <f t="shared" si="336"/>
        <v>2156</v>
      </c>
      <c r="Q1554" s="27">
        <v>0</v>
      </c>
      <c r="R1554" s="27">
        <v>0</v>
      </c>
      <c r="S1554" s="27">
        <v>0</v>
      </c>
      <c r="T1554" s="27">
        <f t="shared" si="337"/>
        <v>0</v>
      </c>
      <c r="U1554" s="27">
        <v>0</v>
      </c>
      <c r="V1554" s="27">
        <f t="shared" si="338"/>
        <v>28847.865200000004</v>
      </c>
      <c r="W1554" s="28" t="s">
        <v>4184</v>
      </c>
      <c r="X1554" s="27">
        <v>30695.644980000001</v>
      </c>
      <c r="Y1554" s="27">
        <f t="shared" si="342"/>
        <v>63870.689960000003</v>
      </c>
      <c r="Z1554" s="4" t="str" cm="1">
        <f t="array" ref="Z1554">_xlfn.IFS(YEARFRAC(F1554,G1554)&lt;1,"&lt;1 Year",YEARFRAC(F1554,G1554)&lt;=5,"1-5 Years",YEARFRAC(F1554,G1554)&gt;5,"&gt;5 Years")</f>
        <v>&gt;5 Years</v>
      </c>
      <c r="AA1554" s="24">
        <f>L1554*(_xlfn.XLOOKUP(K1554,'FX rates'!$A$2:$A$38,'FX rates'!$B$2:$B$38))</f>
        <v>31157.414247163932</v>
      </c>
      <c r="AB1554" s="24">
        <f>V1554*(_xlfn.XLOOKUP(K1554,'FX rates'!$A$2:$A$38,'FX rates'!$B$2:$B$38))</f>
        <v>33674.113047099629</v>
      </c>
      <c r="AC1554" s="24">
        <f>X1554*(_xlfn.XLOOKUP(W1554,'FX rates'!$A$2:$A$38,'FX rates'!$B$2:$B$38))</f>
        <v>35831.026384238517</v>
      </c>
      <c r="AD1554" s="24">
        <f>Y1554*(_xlfn.XLOOKUP(W1554,'FX rates'!$A$2:$A$38,'FX rates'!$B$2:$B$38))</f>
        <v>74556.256388403082</v>
      </c>
      <c r="AE1554" s="30">
        <f t="shared" si="343"/>
        <v>0.14999999999999988</v>
      </c>
      <c r="AF1554" s="31">
        <f t="shared" si="344"/>
        <v>4003.7797799999971</v>
      </c>
      <c r="AG1554" s="23">
        <f t="shared" si="345"/>
        <v>2516.698799935697</v>
      </c>
      <c r="AH1554" s="35">
        <f t="shared" si="339"/>
        <v>1.1672999999701754</v>
      </c>
      <c r="AI1554" s="23">
        <f>U1554*(_xlfn.XLOOKUP(K1554,'FX rates'!$A$2:$A$38,'FX rates'!$B$2:$B$38))</f>
        <v>0</v>
      </c>
      <c r="AJ1554" s="23">
        <f>Q1554*(_xlfn.XLOOKUP(K1554,'FX rates'!$A$2:$A$38,'FX rates'!$B$2:$B$38))</f>
        <v>0</v>
      </c>
      <c r="AK1554" s="23">
        <f>R1554*(_xlfn.XLOOKUP(K1554,'FX rates'!$A$2:$A$38,'FX rates'!$B$2:$B$38))</f>
        <v>0</v>
      </c>
      <c r="AM1554" s="4"/>
      <c r="AN1554" s="4"/>
      <c r="AO1554" s="4"/>
      <c r="AP1554" s="32">
        <f t="shared" si="340"/>
        <v>8.0773673321263423E-2</v>
      </c>
      <c r="AQ1554" s="32">
        <f t="shared" si="341"/>
        <v>0</v>
      </c>
      <c r="AR1554" s="24">
        <f t="shared" si="346"/>
        <v>33175.044979999999</v>
      </c>
      <c r="AS1554" s="24" t="str">
        <f t="shared" si="347"/>
        <v>0</v>
      </c>
      <c r="AT1554" s="24">
        <f t="shared" si="348"/>
        <v>67100.63074956277</v>
      </c>
      <c r="AU1554" s="24">
        <f t="shared" si="349"/>
        <v>7455.6256388403126</v>
      </c>
    </row>
    <row r="1555" spans="1:47" x14ac:dyDescent="0.25">
      <c r="A1555" s="28" t="s">
        <v>14601</v>
      </c>
      <c r="B1555" s="28" t="s">
        <v>4185</v>
      </c>
      <c r="C1555" s="28" t="s">
        <v>4186</v>
      </c>
      <c r="D1555" s="28" t="s">
        <v>4187</v>
      </c>
      <c r="E1555" s="28" t="s">
        <v>4188</v>
      </c>
      <c r="F1555" s="29">
        <v>42877</v>
      </c>
      <c r="G1555" s="29">
        <v>44896</v>
      </c>
      <c r="H1555" s="28" t="s">
        <v>4189</v>
      </c>
      <c r="I1555" s="28" t="s">
        <v>16051</v>
      </c>
      <c r="J1555" s="28" t="s">
        <v>16035</v>
      </c>
      <c r="K1555" s="28" t="s">
        <v>4190</v>
      </c>
      <c r="L1555" s="27">
        <v>121849.20000000001</v>
      </c>
      <c r="M1555" s="27">
        <v>15584.800000000001</v>
      </c>
      <c r="N1555" s="27">
        <v>0</v>
      </c>
      <c r="O1555" s="27">
        <v>0</v>
      </c>
      <c r="P1555" s="27">
        <f t="shared" si="336"/>
        <v>15584.800000000001</v>
      </c>
      <c r="Q1555" s="27">
        <v>0</v>
      </c>
      <c r="R1555" s="27">
        <v>0</v>
      </c>
      <c r="S1555" s="27">
        <v>0</v>
      </c>
      <c r="T1555" s="27">
        <f t="shared" si="337"/>
        <v>0</v>
      </c>
      <c r="U1555" s="27">
        <v>0</v>
      </c>
      <c r="V1555" s="27">
        <f t="shared" si="338"/>
        <v>137434</v>
      </c>
      <c r="W1555" s="28" t="s">
        <v>4191</v>
      </c>
      <c r="X1555" s="27">
        <v>138908.08800000002</v>
      </c>
      <c r="Y1555" s="27">
        <f t="shared" si="342"/>
        <v>295582.848</v>
      </c>
      <c r="Z1555" s="4" t="str" cm="1">
        <f t="array" ref="Z1555">_xlfn.IFS(YEARFRAC(F1555,G1555)&lt;1,"&lt;1 Year",YEARFRAC(F1555,G1555)&lt;=5,"1-5 Years",YEARFRAC(F1555,G1555)&gt;5,"&gt;5 Years")</f>
        <v>&gt;5 Years</v>
      </c>
      <c r="AA1555" s="24">
        <f>L1555*(_xlfn.XLOOKUP(K1555,'FX rates'!$A$2:$A$38,'FX rates'!$B$2:$B$38))</f>
        <v>121849.20000000001</v>
      </c>
      <c r="AB1555" s="24">
        <f>V1555*(_xlfn.XLOOKUP(K1555,'FX rates'!$A$2:$A$38,'FX rates'!$B$2:$B$38))</f>
        <v>137434</v>
      </c>
      <c r="AC1555" s="24">
        <f>X1555*(_xlfn.XLOOKUP(W1555,'FX rates'!$A$2:$A$38,'FX rates'!$B$2:$B$38))</f>
        <v>138908.08800000002</v>
      </c>
      <c r="AD1555" s="24">
        <f>Y1555*(_xlfn.XLOOKUP(W1555,'FX rates'!$A$2:$A$38,'FX rates'!$B$2:$B$38))</f>
        <v>295582.848</v>
      </c>
      <c r="AE1555" s="30">
        <f t="shared" si="343"/>
        <v>0.14000000000000004</v>
      </c>
      <c r="AF1555" s="31">
        <f t="shared" si="344"/>
        <v>17058.888000000006</v>
      </c>
      <c r="AG1555" s="23">
        <f t="shared" si="345"/>
        <v>15584.799999999988</v>
      </c>
      <c r="AH1555" s="35">
        <f t="shared" si="339"/>
        <v>1</v>
      </c>
      <c r="AI1555" s="23">
        <f>U1555*(_xlfn.XLOOKUP(K1555,'FX rates'!$A$2:$A$38,'FX rates'!$B$2:$B$38))</f>
        <v>0</v>
      </c>
      <c r="AJ1555" s="23">
        <f>Q1555*(_xlfn.XLOOKUP(K1555,'FX rates'!$A$2:$A$38,'FX rates'!$B$2:$B$38))</f>
        <v>0</v>
      </c>
      <c r="AK1555" s="23">
        <f>R1555*(_xlfn.XLOOKUP(K1555,'FX rates'!$A$2:$A$38,'FX rates'!$B$2:$B$38))</f>
        <v>0</v>
      </c>
      <c r="AM1555" s="4"/>
      <c r="AN1555" s="4"/>
      <c r="AO1555" s="4"/>
      <c r="AP1555" s="32">
        <f t="shared" si="340"/>
        <v>0.12790235799660563</v>
      </c>
      <c r="AQ1555" s="32">
        <f t="shared" si="341"/>
        <v>0</v>
      </c>
      <c r="AR1555" s="24">
        <f t="shared" si="346"/>
        <v>156674.76</v>
      </c>
      <c r="AS1555" s="24" t="str">
        <f t="shared" si="347"/>
        <v>0</v>
      </c>
      <c r="AT1555" s="24">
        <f t="shared" si="348"/>
        <v>266024.56320000003</v>
      </c>
      <c r="AU1555" s="24">
        <f t="shared" si="349"/>
        <v>29558.284799999965</v>
      </c>
    </row>
    <row r="1556" spans="1:47" x14ac:dyDescent="0.25">
      <c r="A1556" s="28" t="s">
        <v>14602</v>
      </c>
      <c r="B1556" s="28" t="s">
        <v>4192</v>
      </c>
      <c r="C1556" s="28" t="s">
        <v>4193</v>
      </c>
      <c r="D1556" s="28" t="s">
        <v>4194</v>
      </c>
      <c r="E1556" s="28" t="s">
        <v>4195</v>
      </c>
      <c r="F1556" s="29">
        <v>42884</v>
      </c>
      <c r="G1556" s="29">
        <v>44896</v>
      </c>
      <c r="H1556" s="28" t="s">
        <v>4196</v>
      </c>
      <c r="I1556" s="28" t="s">
        <v>16037</v>
      </c>
      <c r="J1556" s="28" t="s">
        <v>16048</v>
      </c>
      <c r="K1556" s="28" t="s">
        <v>4197</v>
      </c>
      <c r="L1556" s="27">
        <v>140985.9</v>
      </c>
      <c r="M1556" s="27">
        <v>43766.799999999996</v>
      </c>
      <c r="N1556" s="27">
        <v>0</v>
      </c>
      <c r="O1556" s="27">
        <v>0</v>
      </c>
      <c r="P1556" s="27">
        <f t="shared" si="336"/>
        <v>43766.799999999996</v>
      </c>
      <c r="Q1556" s="27">
        <v>0</v>
      </c>
      <c r="R1556" s="27">
        <v>0</v>
      </c>
      <c r="S1556" s="27">
        <v>0</v>
      </c>
      <c r="T1556" s="27">
        <f t="shared" si="337"/>
        <v>0</v>
      </c>
      <c r="U1556" s="27">
        <v>0</v>
      </c>
      <c r="V1556" s="27">
        <f t="shared" si="338"/>
        <v>184752.69999999998</v>
      </c>
      <c r="W1556" s="28" t="s">
        <v>4198</v>
      </c>
      <c r="X1556" s="27">
        <v>159314.06699999998</v>
      </c>
      <c r="Y1556" s="27">
        <f t="shared" si="342"/>
        <v>368084.61799999996</v>
      </c>
      <c r="Z1556" s="4" t="str" cm="1">
        <f t="array" ref="Z1556">_xlfn.IFS(YEARFRAC(F1556,G1556)&lt;1,"&lt;1 Year",YEARFRAC(F1556,G1556)&lt;=5,"1-5 Years",YEARFRAC(F1556,G1556)&gt;5,"&gt;5 Years")</f>
        <v>&gt;5 Years</v>
      </c>
      <c r="AA1556" s="24">
        <f>L1556*(_xlfn.XLOOKUP(K1556,'FX rates'!$A$2:$A$38,'FX rates'!$B$2:$B$38))</f>
        <v>140985.9</v>
      </c>
      <c r="AB1556" s="24">
        <f>V1556*(_xlfn.XLOOKUP(K1556,'FX rates'!$A$2:$A$38,'FX rates'!$B$2:$B$38))</f>
        <v>184752.69999999998</v>
      </c>
      <c r="AC1556" s="24">
        <f>X1556*(_xlfn.XLOOKUP(W1556,'FX rates'!$A$2:$A$38,'FX rates'!$B$2:$B$38))</f>
        <v>159314.06699999998</v>
      </c>
      <c r="AD1556" s="24">
        <f>Y1556*(_xlfn.XLOOKUP(W1556,'FX rates'!$A$2:$A$38,'FX rates'!$B$2:$B$38))</f>
        <v>368084.61799999996</v>
      </c>
      <c r="AE1556" s="30">
        <f t="shared" si="343"/>
        <v>0.12999999999999992</v>
      </c>
      <c r="AF1556" s="31">
        <f t="shared" si="344"/>
        <v>18328.166999999987</v>
      </c>
      <c r="AG1556" s="23">
        <f t="shared" si="345"/>
        <v>43766.799999999988</v>
      </c>
      <c r="AH1556" s="35">
        <f t="shared" si="339"/>
        <v>1</v>
      </c>
      <c r="AI1556" s="23">
        <f>U1556*(_xlfn.XLOOKUP(K1556,'FX rates'!$A$2:$A$38,'FX rates'!$B$2:$B$38))</f>
        <v>0</v>
      </c>
      <c r="AJ1556" s="23">
        <f>Q1556*(_xlfn.XLOOKUP(K1556,'FX rates'!$A$2:$A$38,'FX rates'!$B$2:$B$38))</f>
        <v>0</v>
      </c>
      <c r="AK1556" s="23">
        <f>R1556*(_xlfn.XLOOKUP(K1556,'FX rates'!$A$2:$A$38,'FX rates'!$B$2:$B$38))</f>
        <v>0</v>
      </c>
      <c r="AM1556" s="4"/>
      <c r="AN1556" s="4"/>
      <c r="AO1556" s="4"/>
      <c r="AP1556" s="32">
        <f t="shared" si="340"/>
        <v>0.31043388026745933</v>
      </c>
      <c r="AQ1556" s="32">
        <f t="shared" si="341"/>
        <v>0</v>
      </c>
      <c r="AR1556" s="24">
        <f t="shared" si="346"/>
        <v>208770.55099999998</v>
      </c>
      <c r="AS1556" s="24" t="str">
        <f t="shared" si="347"/>
        <v>0</v>
      </c>
      <c r="AT1556" s="24">
        <f t="shared" si="348"/>
        <v>331276.15619999997</v>
      </c>
      <c r="AU1556" s="24">
        <f t="shared" si="349"/>
        <v>36808.46179999999</v>
      </c>
    </row>
    <row r="1557" spans="1:47" x14ac:dyDescent="0.25">
      <c r="A1557" s="28" t="s">
        <v>14603</v>
      </c>
      <c r="B1557" s="28" t="s">
        <v>4199</v>
      </c>
      <c r="C1557" s="28" t="s">
        <v>4200</v>
      </c>
      <c r="D1557" s="28" t="s">
        <v>4201</v>
      </c>
      <c r="E1557" s="28" t="s">
        <v>4202</v>
      </c>
      <c r="F1557" s="29">
        <v>42892</v>
      </c>
      <c r="G1557" s="29">
        <v>44896</v>
      </c>
      <c r="H1557" s="28" t="s">
        <v>4203</v>
      </c>
      <c r="I1557" s="28" t="s">
        <v>16056</v>
      </c>
      <c r="J1557" s="28" t="s">
        <v>16038</v>
      </c>
      <c r="K1557" s="28" t="s">
        <v>4204</v>
      </c>
      <c r="L1557" s="27">
        <v>105655</v>
      </c>
      <c r="M1557" s="27">
        <v>37840</v>
      </c>
      <c r="N1557" s="27">
        <v>0</v>
      </c>
      <c r="O1557" s="27">
        <v>0</v>
      </c>
      <c r="P1557" s="27">
        <f t="shared" si="336"/>
        <v>37840</v>
      </c>
      <c r="Q1557" s="27">
        <v>0</v>
      </c>
      <c r="R1557" s="27">
        <v>0</v>
      </c>
      <c r="S1557" s="27">
        <v>0</v>
      </c>
      <c r="T1557" s="27">
        <f t="shared" si="337"/>
        <v>0</v>
      </c>
      <c r="U1557" s="27">
        <v>0</v>
      </c>
      <c r="V1557" s="27">
        <f t="shared" si="338"/>
        <v>143495</v>
      </c>
      <c r="W1557" s="28" t="s">
        <v>4205</v>
      </c>
      <c r="X1557" s="27">
        <v>109881.2</v>
      </c>
      <c r="Y1557" s="27">
        <f t="shared" si="342"/>
        <v>259116</v>
      </c>
      <c r="Z1557" s="4" t="str" cm="1">
        <f t="array" ref="Z1557">_xlfn.IFS(YEARFRAC(F1557,G1557)&lt;1,"&lt;1 Year",YEARFRAC(F1557,G1557)&lt;=5,"1-5 Years",YEARFRAC(F1557,G1557)&gt;5,"&gt;5 Years")</f>
        <v>&gt;5 Years</v>
      </c>
      <c r="AA1557" s="24">
        <f>L1557*(_xlfn.XLOOKUP(K1557,'FX rates'!$A$2:$A$38,'FX rates'!$B$2:$B$38))</f>
        <v>140589.82575799184</v>
      </c>
      <c r="AB1557" s="24">
        <f>V1557*(_xlfn.XLOOKUP(K1557,'FX rates'!$A$2:$A$38,'FX rates'!$B$2:$B$38))</f>
        <v>190941.62176085409</v>
      </c>
      <c r="AC1557" s="24">
        <f>X1557*(_xlfn.XLOOKUP(W1557,'FX rates'!$A$2:$A$38,'FX rates'!$B$2:$B$38))</f>
        <v>146213.41878831151</v>
      </c>
      <c r="AD1557" s="24">
        <f>Y1557*(_xlfn.XLOOKUP(W1557,'FX rates'!$A$2:$A$38,'FX rates'!$B$2:$B$38))</f>
        <v>344792.70541959978</v>
      </c>
      <c r="AE1557" s="30">
        <f t="shared" si="343"/>
        <v>3.9999999999999945E-2</v>
      </c>
      <c r="AF1557" s="31">
        <f t="shared" si="344"/>
        <v>4226.1999999999971</v>
      </c>
      <c r="AG1557" s="23">
        <f t="shared" si="345"/>
        <v>50351.796002862247</v>
      </c>
      <c r="AH1557" s="35">
        <f t="shared" si="339"/>
        <v>1.3306500000756409</v>
      </c>
      <c r="AI1557" s="23">
        <f>U1557*(_xlfn.XLOOKUP(K1557,'FX rates'!$A$2:$A$38,'FX rates'!$B$2:$B$38))</f>
        <v>0</v>
      </c>
      <c r="AJ1557" s="23">
        <f>Q1557*(_xlfn.XLOOKUP(K1557,'FX rates'!$A$2:$A$38,'FX rates'!$B$2:$B$38))</f>
        <v>0</v>
      </c>
      <c r="AK1557" s="23">
        <f>R1557*(_xlfn.XLOOKUP(K1557,'FX rates'!$A$2:$A$38,'FX rates'!$B$2:$B$38))</f>
        <v>0</v>
      </c>
      <c r="AM1557" s="4"/>
      <c r="AN1557" s="4"/>
      <c r="AO1557" s="4"/>
      <c r="AP1557" s="32">
        <f t="shared" si="340"/>
        <v>0.35814679854242581</v>
      </c>
      <c r="AQ1557" s="32">
        <f t="shared" si="341"/>
        <v>0</v>
      </c>
      <c r="AR1557" s="24">
        <f t="shared" si="346"/>
        <v>149234.79999999999</v>
      </c>
      <c r="AS1557" s="24" t="str">
        <f t="shared" si="347"/>
        <v>0</v>
      </c>
      <c r="AT1557" s="24">
        <f t="shared" si="348"/>
        <v>310313.43487763981</v>
      </c>
      <c r="AU1557" s="24">
        <f t="shared" si="349"/>
        <v>34479.270541959966</v>
      </c>
    </row>
    <row r="1558" spans="1:47" x14ac:dyDescent="0.25">
      <c r="A1558" s="28" t="s">
        <v>14010</v>
      </c>
      <c r="B1558" s="28" t="s">
        <v>41</v>
      </c>
      <c r="C1558" s="28" t="s">
        <v>42</v>
      </c>
      <c r="D1558" s="28" t="s">
        <v>43</v>
      </c>
      <c r="E1558" s="28" t="s">
        <v>44</v>
      </c>
      <c r="F1558" s="29">
        <v>41519</v>
      </c>
      <c r="G1558" s="29">
        <v>44896</v>
      </c>
      <c r="H1558" s="28" t="s">
        <v>45</v>
      </c>
      <c r="I1558" s="28" t="s">
        <v>16042</v>
      </c>
      <c r="J1558" s="28" t="s">
        <v>16043</v>
      </c>
      <c r="K1558" s="28" t="s">
        <v>46</v>
      </c>
      <c r="L1558" s="27">
        <v>244420.00000000003</v>
      </c>
      <c r="M1558" s="27">
        <v>678040.00000000012</v>
      </c>
      <c r="N1558" s="27">
        <v>0</v>
      </c>
      <c r="O1558" s="27">
        <v>0</v>
      </c>
      <c r="P1558" s="27">
        <f t="shared" si="336"/>
        <v>678040.00000000012</v>
      </c>
      <c r="Q1558" s="27">
        <v>0</v>
      </c>
      <c r="R1558" s="27">
        <v>0</v>
      </c>
      <c r="S1558" s="27">
        <v>0</v>
      </c>
      <c r="T1558" s="27">
        <f t="shared" si="337"/>
        <v>0</v>
      </c>
      <c r="U1558" s="27">
        <v>0</v>
      </c>
      <c r="V1558" s="27">
        <f t="shared" si="338"/>
        <v>922460.00000000012</v>
      </c>
      <c r="W1558" s="28" t="s">
        <v>47</v>
      </c>
      <c r="X1558" s="27">
        <v>254196.80000000005</v>
      </c>
      <c r="Y1558" s="27">
        <f t="shared" si="342"/>
        <v>1213555.2000000002</v>
      </c>
      <c r="Z1558" s="4" t="str" cm="1">
        <f t="array" ref="Z1558">_xlfn.IFS(YEARFRAC(F1558,G1558)&lt;1,"&lt;1 Year",YEARFRAC(F1558,G1558)&lt;=5,"1-5 Years",YEARFRAC(F1558,G1558)&gt;5,"&gt;5 Years")</f>
        <v>&gt;5 Years</v>
      </c>
      <c r="AA1558" s="24">
        <f>L1558*(_xlfn.XLOOKUP(K1558,'FX rates'!$A$2:$A$38,'FX rates'!$B$2:$B$38))</f>
        <v>244420.00000000003</v>
      </c>
      <c r="AB1558" s="24">
        <f>V1558*(_xlfn.XLOOKUP(K1558,'FX rates'!$A$2:$A$38,'FX rates'!$B$2:$B$38))</f>
        <v>922460.00000000012</v>
      </c>
      <c r="AC1558" s="24">
        <f>X1558*(_xlfn.XLOOKUP(W1558,'FX rates'!$A$2:$A$38,'FX rates'!$B$2:$B$38))</f>
        <v>254196.80000000005</v>
      </c>
      <c r="AD1558" s="24">
        <f>Y1558*(_xlfn.XLOOKUP(W1558,'FX rates'!$A$2:$A$38,'FX rates'!$B$2:$B$38))</f>
        <v>1213555.2000000002</v>
      </c>
      <c r="AE1558" s="30">
        <f t="shared" si="343"/>
        <v>4.0000000000000063E-2</v>
      </c>
      <c r="AF1558" s="31">
        <f t="shared" si="344"/>
        <v>9776.8000000000175</v>
      </c>
      <c r="AG1558" s="23">
        <f t="shared" si="345"/>
        <v>678040.00000000012</v>
      </c>
      <c r="AH1558" s="35">
        <f t="shared" si="339"/>
        <v>1</v>
      </c>
      <c r="AI1558" s="23">
        <f>U1558*(_xlfn.XLOOKUP(K1558,'FX rates'!$A$2:$A$38,'FX rates'!$B$2:$B$38))</f>
        <v>0</v>
      </c>
      <c r="AJ1558" s="23">
        <f>Q1558*(_xlfn.XLOOKUP(K1558,'FX rates'!$A$2:$A$38,'FX rates'!$B$2:$B$38))</f>
        <v>0</v>
      </c>
      <c r="AK1558" s="23">
        <f>R1558*(_xlfn.XLOOKUP(K1558,'FX rates'!$A$2:$A$38,'FX rates'!$B$2:$B$38))</f>
        <v>0</v>
      </c>
      <c r="AM1558" s="4"/>
      <c r="AN1558" s="4"/>
      <c r="AO1558" s="4"/>
      <c r="AP1558" s="32">
        <f t="shared" si="340"/>
        <v>2.7740774077407742</v>
      </c>
      <c r="AQ1558" s="32">
        <f t="shared" si="341"/>
        <v>0</v>
      </c>
      <c r="AR1558" s="24">
        <f t="shared" si="346"/>
        <v>959358.40000000014</v>
      </c>
      <c r="AS1558" s="24" t="str">
        <f t="shared" si="347"/>
        <v>0</v>
      </c>
      <c r="AT1558" s="24">
        <f t="shared" si="348"/>
        <v>1092199.6800000002</v>
      </c>
      <c r="AU1558" s="24">
        <f t="shared" si="349"/>
        <v>121355.52000000002</v>
      </c>
    </row>
    <row r="1559" spans="1:47" x14ac:dyDescent="0.25">
      <c r="A1559" s="28" t="s">
        <v>14064</v>
      </c>
      <c r="B1559" s="28" t="s">
        <v>424</v>
      </c>
      <c r="C1559" s="28" t="s">
        <v>425</v>
      </c>
      <c r="D1559" s="28" t="s">
        <v>426</v>
      </c>
      <c r="E1559" s="28" t="s">
        <v>427</v>
      </c>
      <c r="F1559" s="29">
        <v>36990</v>
      </c>
      <c r="G1559" s="29">
        <v>44896</v>
      </c>
      <c r="H1559" s="28" t="s">
        <v>428</v>
      </c>
      <c r="I1559" s="28" t="s">
        <v>16053</v>
      </c>
      <c r="J1559" s="28" t="s">
        <v>16043</v>
      </c>
      <c r="K1559" s="28" t="s">
        <v>430</v>
      </c>
      <c r="L1559" s="27">
        <v>117712.1</v>
      </c>
      <c r="M1559" s="27">
        <v>64565.600000000006</v>
      </c>
      <c r="N1559" s="27">
        <v>0</v>
      </c>
      <c r="O1559" s="27">
        <v>0</v>
      </c>
      <c r="P1559" s="27">
        <f t="shared" si="336"/>
        <v>64565.600000000006</v>
      </c>
      <c r="Q1559" s="27">
        <v>0</v>
      </c>
      <c r="R1559" s="27">
        <v>0</v>
      </c>
      <c r="S1559" s="27">
        <v>0</v>
      </c>
      <c r="T1559" s="27">
        <f t="shared" si="337"/>
        <v>0</v>
      </c>
      <c r="U1559" s="27">
        <v>0</v>
      </c>
      <c r="V1559" s="27">
        <f t="shared" si="338"/>
        <v>182277.7</v>
      </c>
      <c r="W1559" s="28" t="s">
        <v>431</v>
      </c>
      <c r="X1559" s="27">
        <v>120066.342</v>
      </c>
      <c r="Y1559" s="27">
        <f t="shared" si="342"/>
        <v>305989.59600000002</v>
      </c>
      <c r="Z1559" s="4" t="str" cm="1">
        <f t="array" ref="Z1559">_xlfn.IFS(YEARFRAC(F1559,G1559)&lt;1,"&lt;1 Year",YEARFRAC(F1559,G1559)&lt;=5,"1-5 Years",YEARFRAC(F1559,G1559)&gt;5,"&gt;5 Years")</f>
        <v>&gt;5 Years</v>
      </c>
      <c r="AA1559" s="24">
        <f>L1559*(_xlfn.XLOOKUP(K1559,'FX rates'!$A$2:$A$38,'FX rates'!$B$2:$B$38))</f>
        <v>137405.3343264893</v>
      </c>
      <c r="AB1559" s="24">
        <f>V1559*(_xlfn.XLOOKUP(K1559,'FX rates'!$A$2:$A$38,'FX rates'!$B$2:$B$38))</f>
        <v>212772.75920456366</v>
      </c>
      <c r="AC1559" s="24">
        <f>X1559*(_xlfn.XLOOKUP(W1559,'FX rates'!$A$2:$A$38,'FX rates'!$B$2:$B$38))</f>
        <v>140153.44101301907</v>
      </c>
      <c r="AD1559" s="24">
        <f>Y1559*(_xlfn.XLOOKUP(W1559,'FX rates'!$A$2:$A$38,'FX rates'!$B$2:$B$38))</f>
        <v>357181.65540167398</v>
      </c>
      <c r="AE1559" s="30">
        <f t="shared" si="343"/>
        <v>1.9999999999999823E-2</v>
      </c>
      <c r="AF1559" s="31">
        <f t="shared" si="344"/>
        <v>2354.2419999999984</v>
      </c>
      <c r="AG1559" s="23">
        <f t="shared" si="345"/>
        <v>75367.424878074351</v>
      </c>
      <c r="AH1559" s="35">
        <f t="shared" si="339"/>
        <v>1.1672999999701754</v>
      </c>
      <c r="AI1559" s="23">
        <f>U1559*(_xlfn.XLOOKUP(K1559,'FX rates'!$A$2:$A$38,'FX rates'!$B$2:$B$38))</f>
        <v>0</v>
      </c>
      <c r="AJ1559" s="23">
        <f>Q1559*(_xlfn.XLOOKUP(K1559,'FX rates'!$A$2:$A$38,'FX rates'!$B$2:$B$38))</f>
        <v>0</v>
      </c>
      <c r="AK1559" s="23">
        <f>R1559*(_xlfn.XLOOKUP(K1559,'FX rates'!$A$2:$A$38,'FX rates'!$B$2:$B$38))</f>
        <v>0</v>
      </c>
      <c r="AM1559" s="4"/>
      <c r="AN1559" s="4"/>
      <c r="AO1559" s="4"/>
      <c r="AP1559" s="32">
        <f t="shared" si="340"/>
        <v>0.54850435936492514</v>
      </c>
      <c r="AQ1559" s="32">
        <f t="shared" si="341"/>
        <v>0</v>
      </c>
      <c r="AR1559" s="24">
        <f t="shared" si="346"/>
        <v>185923.25400000002</v>
      </c>
      <c r="AS1559" s="24" t="str">
        <f t="shared" si="347"/>
        <v>0</v>
      </c>
      <c r="AT1559" s="24">
        <f t="shared" si="348"/>
        <v>321463.48986150662</v>
      </c>
      <c r="AU1559" s="24">
        <f t="shared" si="349"/>
        <v>35718.165540167363</v>
      </c>
    </row>
    <row r="1560" spans="1:47" x14ac:dyDescent="0.25">
      <c r="A1560" s="28" t="s">
        <v>14604</v>
      </c>
      <c r="B1560" s="28" t="s">
        <v>4206</v>
      </c>
      <c r="C1560" s="28" t="s">
        <v>4207</v>
      </c>
      <c r="D1560" s="28" t="s">
        <v>4208</v>
      </c>
      <c r="E1560" s="28" t="s">
        <v>4209</v>
      </c>
      <c r="F1560" s="29">
        <v>42898</v>
      </c>
      <c r="G1560" s="29">
        <v>44896</v>
      </c>
      <c r="H1560" s="28" t="s">
        <v>4210</v>
      </c>
      <c r="I1560" s="28" t="s">
        <v>16044</v>
      </c>
      <c r="J1560" s="28" t="s">
        <v>16051</v>
      </c>
      <c r="K1560" s="28" t="s">
        <v>4211</v>
      </c>
      <c r="L1560" s="27">
        <v>213180.00000000006</v>
      </c>
      <c r="M1560" s="27">
        <v>108570.00000000001</v>
      </c>
      <c r="N1560" s="27">
        <v>0</v>
      </c>
      <c r="O1560" s="27">
        <v>0</v>
      </c>
      <c r="P1560" s="27">
        <f t="shared" si="336"/>
        <v>108570.00000000001</v>
      </c>
      <c r="Q1560" s="27">
        <v>0</v>
      </c>
      <c r="R1560" s="27">
        <v>0</v>
      </c>
      <c r="S1560" s="27">
        <v>0</v>
      </c>
      <c r="T1560" s="27">
        <f t="shared" si="337"/>
        <v>0</v>
      </c>
      <c r="U1560" s="27">
        <v>0</v>
      </c>
      <c r="V1560" s="27">
        <f t="shared" si="338"/>
        <v>321750.00000000006</v>
      </c>
      <c r="W1560" s="28" t="s">
        <v>4212</v>
      </c>
      <c r="X1560" s="27">
        <v>219575.40000000005</v>
      </c>
      <c r="Y1560" s="27">
        <f t="shared" si="342"/>
        <v>550977.90000000014</v>
      </c>
      <c r="Z1560" s="4" t="str" cm="1">
        <f t="array" ref="Z1560">_xlfn.IFS(YEARFRAC(F1560,G1560)&lt;1,"&lt;1 Year",YEARFRAC(F1560,G1560)&lt;=5,"1-5 Years",YEARFRAC(F1560,G1560)&gt;5,"&gt;5 Years")</f>
        <v>&gt;5 Years</v>
      </c>
      <c r="AA1560" s="24">
        <f>L1560*(_xlfn.XLOOKUP(K1560,'FX rates'!$A$2:$A$38,'FX rates'!$B$2:$B$38))</f>
        <v>213180.00000000006</v>
      </c>
      <c r="AB1560" s="24">
        <f>V1560*(_xlfn.XLOOKUP(K1560,'FX rates'!$A$2:$A$38,'FX rates'!$B$2:$B$38))</f>
        <v>321750.00000000006</v>
      </c>
      <c r="AC1560" s="24">
        <f>X1560*(_xlfn.XLOOKUP(W1560,'FX rates'!$A$2:$A$38,'FX rates'!$B$2:$B$38))</f>
        <v>219575.40000000005</v>
      </c>
      <c r="AD1560" s="24">
        <f>Y1560*(_xlfn.XLOOKUP(W1560,'FX rates'!$A$2:$A$38,'FX rates'!$B$2:$B$38))</f>
        <v>550977.90000000014</v>
      </c>
      <c r="AE1560" s="30">
        <f t="shared" si="343"/>
        <v>2.9999999999999964E-2</v>
      </c>
      <c r="AF1560" s="31">
        <f t="shared" si="344"/>
        <v>6395.3999999999942</v>
      </c>
      <c r="AG1560" s="23">
        <f t="shared" si="345"/>
        <v>108570</v>
      </c>
      <c r="AH1560" s="35">
        <f t="shared" si="339"/>
        <v>1</v>
      </c>
      <c r="AI1560" s="23">
        <f>U1560*(_xlfn.XLOOKUP(K1560,'FX rates'!$A$2:$A$38,'FX rates'!$B$2:$B$38))</f>
        <v>0</v>
      </c>
      <c r="AJ1560" s="23">
        <f>Q1560*(_xlfn.XLOOKUP(K1560,'FX rates'!$A$2:$A$38,'FX rates'!$B$2:$B$38))</f>
        <v>0</v>
      </c>
      <c r="AK1560" s="23">
        <f>R1560*(_xlfn.XLOOKUP(K1560,'FX rates'!$A$2:$A$38,'FX rates'!$B$2:$B$38))</f>
        <v>0</v>
      </c>
      <c r="AM1560" s="4"/>
      <c r="AN1560" s="4"/>
      <c r="AO1560" s="4"/>
      <c r="AP1560" s="32">
        <f t="shared" si="340"/>
        <v>0.50928792569659431</v>
      </c>
      <c r="AQ1560" s="32">
        <f t="shared" si="341"/>
        <v>0</v>
      </c>
      <c r="AR1560" s="24">
        <f t="shared" si="346"/>
        <v>331402.50000000006</v>
      </c>
      <c r="AS1560" s="24" t="str">
        <f t="shared" si="347"/>
        <v>0</v>
      </c>
      <c r="AT1560" s="24">
        <f t="shared" si="348"/>
        <v>495880.11000000016</v>
      </c>
      <c r="AU1560" s="24">
        <f t="shared" si="349"/>
        <v>55097.789999999979</v>
      </c>
    </row>
    <row r="1561" spans="1:47" x14ac:dyDescent="0.25">
      <c r="A1561" s="28" t="s">
        <v>14605</v>
      </c>
      <c r="B1561" s="28" t="s">
        <v>2148</v>
      </c>
      <c r="C1561" s="28" t="s">
        <v>2149</v>
      </c>
      <c r="D1561" s="28" t="s">
        <v>2150</v>
      </c>
      <c r="E1561" s="28" t="s">
        <v>2151</v>
      </c>
      <c r="F1561" s="29">
        <v>42919</v>
      </c>
      <c r="G1561" s="29">
        <v>44896</v>
      </c>
      <c r="H1561" s="28" t="s">
        <v>2152</v>
      </c>
      <c r="I1561" s="28" t="s">
        <v>16046</v>
      </c>
      <c r="J1561" s="28" t="s">
        <v>16055</v>
      </c>
      <c r="K1561" s="28" t="s">
        <v>2153</v>
      </c>
      <c r="L1561" s="27">
        <v>98571.000000000015</v>
      </c>
      <c r="M1561" s="27">
        <v>16544</v>
      </c>
      <c r="N1561" s="27">
        <v>0</v>
      </c>
      <c r="O1561" s="27">
        <v>0</v>
      </c>
      <c r="P1561" s="27">
        <f t="shared" si="336"/>
        <v>16544</v>
      </c>
      <c r="Q1561" s="27">
        <v>0</v>
      </c>
      <c r="R1561" s="27">
        <v>0</v>
      </c>
      <c r="S1561" s="27">
        <v>3975</v>
      </c>
      <c r="T1561" s="27">
        <f t="shared" si="337"/>
        <v>3975</v>
      </c>
      <c r="U1561" s="27">
        <v>0</v>
      </c>
      <c r="V1561" s="27">
        <f t="shared" si="338"/>
        <v>119090.00000000001</v>
      </c>
      <c r="W1561" s="28" t="s">
        <v>2154</v>
      </c>
      <c r="X1561" s="27">
        <v>99556.710000000021</v>
      </c>
      <c r="Y1561" s="27">
        <f t="shared" si="342"/>
        <v>215822.86000000004</v>
      </c>
      <c r="Z1561" s="4" t="str" cm="1">
        <f t="array" ref="Z1561">_xlfn.IFS(YEARFRAC(F1561,G1561)&lt;1,"&lt;1 Year",YEARFRAC(F1561,G1561)&lt;=5,"1-5 Years",YEARFRAC(F1561,G1561)&gt;5,"&gt;5 Years")</f>
        <v>&gt;5 Years</v>
      </c>
      <c r="AA1561" s="24">
        <f>L1561*(_xlfn.XLOOKUP(K1561,'FX rates'!$A$2:$A$38,'FX rates'!$B$2:$B$38))</f>
        <v>73700.699091554823</v>
      </c>
      <c r="AB1561" s="24">
        <f>V1561*(_xlfn.XLOOKUP(K1561,'FX rates'!$A$2:$A$38,'FX rates'!$B$2:$B$38))</f>
        <v>89042.581031066584</v>
      </c>
      <c r="AC1561" s="24">
        <f>X1561*(_xlfn.XLOOKUP(W1561,'FX rates'!$A$2:$A$38,'FX rates'!$B$2:$B$38))</f>
        <v>74437.70608247038</v>
      </c>
      <c r="AD1561" s="24">
        <f>Y1561*(_xlfn.XLOOKUP(W1561,'FX rates'!$A$2:$A$38,'FX rates'!$B$2:$B$38))</f>
        <v>161368.91846424167</v>
      </c>
      <c r="AE1561" s="30">
        <f t="shared" si="343"/>
        <v>1.0000000000000122E-2</v>
      </c>
      <c r="AF1561" s="31">
        <f t="shared" si="344"/>
        <v>985.7100000000064</v>
      </c>
      <c r="AG1561" s="23">
        <f t="shared" si="345"/>
        <v>15341.881939511761</v>
      </c>
      <c r="AH1561" s="35">
        <f t="shared" si="339"/>
        <v>0.74769150248607419</v>
      </c>
      <c r="AI1561" s="23">
        <f>U1561*(_xlfn.XLOOKUP(K1561,'FX rates'!$A$2:$A$38,'FX rates'!$B$2:$B$38))</f>
        <v>0</v>
      </c>
      <c r="AJ1561" s="23">
        <f>Q1561*(_xlfn.XLOOKUP(K1561,'FX rates'!$A$2:$A$38,'FX rates'!$B$2:$B$38))</f>
        <v>0</v>
      </c>
      <c r="AK1561" s="23">
        <f>R1561*(_xlfn.XLOOKUP(K1561,'FX rates'!$A$2:$A$38,'FX rates'!$B$2:$B$38))</f>
        <v>0</v>
      </c>
      <c r="AM1561" s="4"/>
      <c r="AN1561" s="4"/>
      <c r="AO1561" s="4"/>
      <c r="AP1561" s="32">
        <f t="shared" si="340"/>
        <v>0.16783841089164153</v>
      </c>
      <c r="AQ1561" s="32">
        <f t="shared" si="341"/>
        <v>0</v>
      </c>
      <c r="AR1561" s="24">
        <f t="shared" si="346"/>
        <v>116266.15000000002</v>
      </c>
      <c r="AS1561" s="24" t="str">
        <f t="shared" si="347"/>
        <v>0</v>
      </c>
      <c r="AT1561" s="24">
        <f t="shared" si="348"/>
        <v>145232.02661781749</v>
      </c>
      <c r="AU1561" s="24">
        <f t="shared" si="349"/>
        <v>16136.891846424172</v>
      </c>
    </row>
    <row r="1562" spans="1:47" x14ac:dyDescent="0.25">
      <c r="A1562" s="28" t="s">
        <v>14606</v>
      </c>
      <c r="B1562" s="28" t="s">
        <v>4220</v>
      </c>
      <c r="C1562" s="28" t="s">
        <v>4221</v>
      </c>
      <c r="D1562" s="28" t="s">
        <v>4222</v>
      </c>
      <c r="E1562" s="28" t="s">
        <v>4223</v>
      </c>
      <c r="F1562" s="29">
        <v>42933</v>
      </c>
      <c r="G1562" s="29">
        <v>44896</v>
      </c>
      <c r="H1562" s="28" t="s">
        <v>4224</v>
      </c>
      <c r="I1562" s="28" t="s">
        <v>16049</v>
      </c>
      <c r="J1562" s="28" t="s">
        <v>16040</v>
      </c>
      <c r="K1562" s="28" t="s">
        <v>4225</v>
      </c>
      <c r="L1562" s="27">
        <v>136620.00000000003</v>
      </c>
      <c r="M1562" s="27">
        <v>43461.000000000007</v>
      </c>
      <c r="N1562" s="27">
        <v>0</v>
      </c>
      <c r="O1562" s="27">
        <v>0</v>
      </c>
      <c r="P1562" s="27">
        <f t="shared" si="336"/>
        <v>43461.000000000007</v>
      </c>
      <c r="Q1562" s="27">
        <v>0</v>
      </c>
      <c r="R1562" s="27">
        <v>0</v>
      </c>
      <c r="S1562" s="27">
        <v>0</v>
      </c>
      <c r="T1562" s="27">
        <f t="shared" si="337"/>
        <v>0</v>
      </c>
      <c r="U1562" s="27">
        <v>0</v>
      </c>
      <c r="V1562" s="27">
        <f t="shared" si="338"/>
        <v>180081.00000000003</v>
      </c>
      <c r="W1562" s="28" t="s">
        <v>4226</v>
      </c>
      <c r="X1562" s="27">
        <v>154380.6</v>
      </c>
      <c r="Y1562" s="27">
        <f t="shared" si="342"/>
        <v>357872.13</v>
      </c>
      <c r="Z1562" s="4" t="str" cm="1">
        <f t="array" ref="Z1562">_xlfn.IFS(YEARFRAC(F1562,G1562)&lt;1,"&lt;1 Year",YEARFRAC(F1562,G1562)&lt;=5,"1-5 Years",YEARFRAC(F1562,G1562)&gt;5,"&gt;5 Years")</f>
        <v>&gt;5 Years</v>
      </c>
      <c r="AA1562" s="24">
        <f>L1562*(_xlfn.XLOOKUP(K1562,'FX rates'!$A$2:$A$38,'FX rates'!$B$2:$B$38))</f>
        <v>136620.00000000003</v>
      </c>
      <c r="AB1562" s="24">
        <f>V1562*(_xlfn.XLOOKUP(K1562,'FX rates'!$A$2:$A$38,'FX rates'!$B$2:$B$38))</f>
        <v>180081.00000000003</v>
      </c>
      <c r="AC1562" s="24">
        <f>X1562*(_xlfn.XLOOKUP(W1562,'FX rates'!$A$2:$A$38,'FX rates'!$B$2:$B$38))</f>
        <v>154380.6</v>
      </c>
      <c r="AD1562" s="24">
        <f>Y1562*(_xlfn.XLOOKUP(W1562,'FX rates'!$A$2:$A$38,'FX rates'!$B$2:$B$38))</f>
        <v>357872.13</v>
      </c>
      <c r="AE1562" s="30">
        <f t="shared" si="343"/>
        <v>0.12999999999999981</v>
      </c>
      <c r="AF1562" s="31">
        <f t="shared" si="344"/>
        <v>17760.599999999977</v>
      </c>
      <c r="AG1562" s="23">
        <f t="shared" si="345"/>
        <v>43461</v>
      </c>
      <c r="AH1562" s="35">
        <f t="shared" si="339"/>
        <v>1</v>
      </c>
      <c r="AI1562" s="23">
        <f>U1562*(_xlfn.XLOOKUP(K1562,'FX rates'!$A$2:$A$38,'FX rates'!$B$2:$B$38))</f>
        <v>0</v>
      </c>
      <c r="AJ1562" s="23">
        <f>Q1562*(_xlfn.XLOOKUP(K1562,'FX rates'!$A$2:$A$38,'FX rates'!$B$2:$B$38))</f>
        <v>0</v>
      </c>
      <c r="AK1562" s="23">
        <f>R1562*(_xlfn.XLOOKUP(K1562,'FX rates'!$A$2:$A$38,'FX rates'!$B$2:$B$38))</f>
        <v>0</v>
      </c>
      <c r="AM1562" s="4"/>
      <c r="AN1562" s="4"/>
      <c r="AO1562" s="4"/>
      <c r="AP1562" s="32">
        <f t="shared" si="340"/>
        <v>0.31811594202898547</v>
      </c>
      <c r="AQ1562" s="32">
        <f t="shared" si="341"/>
        <v>0</v>
      </c>
      <c r="AR1562" s="24">
        <f t="shared" si="346"/>
        <v>203491.53</v>
      </c>
      <c r="AS1562" s="24" t="str">
        <f t="shared" si="347"/>
        <v>0</v>
      </c>
      <c r="AT1562" s="24">
        <f t="shared" si="348"/>
        <v>322084.91700000002</v>
      </c>
      <c r="AU1562" s="24">
        <f t="shared" si="349"/>
        <v>35787.212999999989</v>
      </c>
    </row>
    <row r="1563" spans="1:47" x14ac:dyDescent="0.25">
      <c r="A1563" s="28" t="s">
        <v>14607</v>
      </c>
      <c r="B1563" s="28" t="s">
        <v>4227</v>
      </c>
      <c r="C1563" s="28" t="s">
        <v>4228</v>
      </c>
      <c r="D1563" s="28" t="s">
        <v>4229</v>
      </c>
      <c r="E1563" s="28" t="s">
        <v>4230</v>
      </c>
      <c r="F1563" s="29">
        <v>42905</v>
      </c>
      <c r="G1563" s="29">
        <v>44896</v>
      </c>
      <c r="H1563" s="28" t="s">
        <v>4231</v>
      </c>
      <c r="I1563" s="28" t="s">
        <v>16038</v>
      </c>
      <c r="J1563" s="28" t="s">
        <v>16041</v>
      </c>
      <c r="K1563" s="28" t="s">
        <v>4232</v>
      </c>
      <c r="L1563" s="27">
        <v>228096.00000000006</v>
      </c>
      <c r="M1563" s="27">
        <v>70422</v>
      </c>
      <c r="N1563" s="27">
        <v>0</v>
      </c>
      <c r="O1563" s="27">
        <v>0</v>
      </c>
      <c r="P1563" s="27">
        <f t="shared" si="336"/>
        <v>70422</v>
      </c>
      <c r="Q1563" s="27">
        <v>0</v>
      </c>
      <c r="R1563" s="27">
        <v>0</v>
      </c>
      <c r="S1563" s="27">
        <v>0</v>
      </c>
      <c r="T1563" s="27">
        <f t="shared" si="337"/>
        <v>0</v>
      </c>
      <c r="U1563" s="27">
        <v>0</v>
      </c>
      <c r="V1563" s="27">
        <f t="shared" si="338"/>
        <v>298518.00000000006</v>
      </c>
      <c r="W1563" s="28" t="s">
        <v>4233</v>
      </c>
      <c r="X1563" s="27">
        <v>253186.56000000008</v>
      </c>
      <c r="Y1563" s="27">
        <f t="shared" si="342"/>
        <v>584541.54000000015</v>
      </c>
      <c r="Z1563" s="4" t="str" cm="1">
        <f t="array" ref="Z1563">_xlfn.IFS(YEARFRAC(F1563,G1563)&lt;1,"&lt;1 Year",YEARFRAC(F1563,G1563)&lt;=5,"1-5 Years",YEARFRAC(F1563,G1563)&gt;5,"&gt;5 Years")</f>
        <v>&gt;5 Years</v>
      </c>
      <c r="AA1563" s="24">
        <f>L1563*(_xlfn.XLOOKUP(K1563,'FX rates'!$A$2:$A$38,'FX rates'!$B$2:$B$38))</f>
        <v>228096.00000000006</v>
      </c>
      <c r="AB1563" s="24">
        <f>V1563*(_xlfn.XLOOKUP(K1563,'FX rates'!$A$2:$A$38,'FX rates'!$B$2:$B$38))</f>
        <v>298518.00000000006</v>
      </c>
      <c r="AC1563" s="24">
        <f>X1563*(_xlfn.XLOOKUP(W1563,'FX rates'!$A$2:$A$38,'FX rates'!$B$2:$B$38))</f>
        <v>253186.56000000008</v>
      </c>
      <c r="AD1563" s="24">
        <f>Y1563*(_xlfn.XLOOKUP(W1563,'FX rates'!$A$2:$A$38,'FX rates'!$B$2:$B$38))</f>
        <v>584541.54000000015</v>
      </c>
      <c r="AE1563" s="30">
        <f t="shared" si="343"/>
        <v>0.11000000000000008</v>
      </c>
      <c r="AF1563" s="31">
        <f t="shared" si="344"/>
        <v>25090.560000000027</v>
      </c>
      <c r="AG1563" s="23">
        <f t="shared" si="345"/>
        <v>70422</v>
      </c>
      <c r="AH1563" s="35">
        <f t="shared" si="339"/>
        <v>1</v>
      </c>
      <c r="AI1563" s="23">
        <f>U1563*(_xlfn.XLOOKUP(K1563,'FX rates'!$A$2:$A$38,'FX rates'!$B$2:$B$38))</f>
        <v>0</v>
      </c>
      <c r="AJ1563" s="23">
        <f>Q1563*(_xlfn.XLOOKUP(K1563,'FX rates'!$A$2:$A$38,'FX rates'!$B$2:$B$38))</f>
        <v>0</v>
      </c>
      <c r="AK1563" s="23">
        <f>R1563*(_xlfn.XLOOKUP(K1563,'FX rates'!$A$2:$A$38,'FX rates'!$B$2:$B$38))</f>
        <v>0</v>
      </c>
      <c r="AM1563" s="4"/>
      <c r="AN1563" s="4"/>
      <c r="AO1563" s="4"/>
      <c r="AP1563" s="32">
        <f t="shared" si="340"/>
        <v>0.30873842592592587</v>
      </c>
      <c r="AQ1563" s="32">
        <f t="shared" si="341"/>
        <v>0</v>
      </c>
      <c r="AR1563" s="24">
        <f t="shared" si="346"/>
        <v>331354.9800000001</v>
      </c>
      <c r="AS1563" s="24" t="str">
        <f t="shared" si="347"/>
        <v>0</v>
      </c>
      <c r="AT1563" s="24">
        <f t="shared" si="348"/>
        <v>526087.38600000017</v>
      </c>
      <c r="AU1563" s="24">
        <f t="shared" si="349"/>
        <v>58454.15399999998</v>
      </c>
    </row>
    <row r="1564" spans="1:47" x14ac:dyDescent="0.25">
      <c r="A1564" s="28" t="s">
        <v>14608</v>
      </c>
      <c r="B1564" s="28" t="s">
        <v>4234</v>
      </c>
      <c r="C1564" s="28" t="s">
        <v>4235</v>
      </c>
      <c r="D1564" s="28" t="s">
        <v>4236</v>
      </c>
      <c r="E1564" s="28" t="s">
        <v>4237</v>
      </c>
      <c r="F1564" s="29">
        <v>42912</v>
      </c>
      <c r="G1564" s="29">
        <v>44896</v>
      </c>
      <c r="H1564" s="28" t="s">
        <v>4238</v>
      </c>
      <c r="I1564" s="28" t="s">
        <v>16050</v>
      </c>
      <c r="J1564" s="28" t="s">
        <v>16052</v>
      </c>
      <c r="K1564" s="28" t="s">
        <v>4239</v>
      </c>
      <c r="L1564" s="27">
        <v>277750</v>
      </c>
      <c r="M1564" s="27">
        <v>332994.2</v>
      </c>
      <c r="N1564" s="27">
        <v>0</v>
      </c>
      <c r="O1564" s="27">
        <v>0</v>
      </c>
      <c r="P1564" s="27">
        <f t="shared" si="336"/>
        <v>332994.2</v>
      </c>
      <c r="Q1564" s="27">
        <v>0</v>
      </c>
      <c r="R1564" s="27">
        <v>0</v>
      </c>
      <c r="S1564" s="27">
        <v>0</v>
      </c>
      <c r="T1564" s="27">
        <f t="shared" si="337"/>
        <v>0</v>
      </c>
      <c r="U1564" s="27">
        <v>0</v>
      </c>
      <c r="V1564" s="27">
        <f t="shared" si="338"/>
        <v>610744.19999999995</v>
      </c>
      <c r="W1564" s="28" t="s">
        <v>4240</v>
      </c>
      <c r="X1564" s="27">
        <v>299970</v>
      </c>
      <c r="Y1564" s="27">
        <f t="shared" si="342"/>
        <v>959573.73600000003</v>
      </c>
      <c r="Z1564" s="4" t="str" cm="1">
        <f t="array" ref="Z1564">_xlfn.IFS(YEARFRAC(F1564,G1564)&lt;1,"&lt;1 Year",YEARFRAC(F1564,G1564)&lt;=5,"1-5 Years",YEARFRAC(F1564,G1564)&gt;5,"&gt;5 Years")</f>
        <v>&gt;5 Years</v>
      </c>
      <c r="AA1564" s="24">
        <f>L1564*(_xlfn.XLOOKUP(K1564,'FX rates'!$A$2:$A$38,'FX rates'!$B$2:$B$38))</f>
        <v>282524.66687010479</v>
      </c>
      <c r="AB1564" s="24">
        <f>V1564*(_xlfn.XLOOKUP(K1564,'FX rates'!$A$2:$A$38,'FX rates'!$B$2:$B$38))</f>
        <v>621243.21025328035</v>
      </c>
      <c r="AC1564" s="24">
        <f>X1564*(_xlfn.XLOOKUP(W1564,'FX rates'!$A$2:$A$38,'FX rates'!$B$2:$B$38))</f>
        <v>305126.64021971315</v>
      </c>
      <c r="AD1564" s="24">
        <f>Y1564*(_xlfn.XLOOKUP(W1564,'FX rates'!$A$2:$A$38,'FX rates'!$B$2:$B$38))</f>
        <v>976069.30729325605</v>
      </c>
      <c r="AE1564" s="30">
        <f t="shared" si="343"/>
        <v>7.9999999999999932E-2</v>
      </c>
      <c r="AF1564" s="31">
        <f t="shared" si="344"/>
        <v>22220</v>
      </c>
      <c r="AG1564" s="23">
        <f t="shared" si="345"/>
        <v>338718.54338317557</v>
      </c>
      <c r="AH1564" s="35">
        <f t="shared" si="339"/>
        <v>1.0171905197843556</v>
      </c>
      <c r="AI1564" s="23">
        <f>U1564*(_xlfn.XLOOKUP(K1564,'FX rates'!$A$2:$A$38,'FX rates'!$B$2:$B$38))</f>
        <v>0</v>
      </c>
      <c r="AJ1564" s="23">
        <f>Q1564*(_xlfn.XLOOKUP(K1564,'FX rates'!$A$2:$A$38,'FX rates'!$B$2:$B$38))</f>
        <v>0</v>
      </c>
      <c r="AK1564" s="23">
        <f>R1564*(_xlfn.XLOOKUP(K1564,'FX rates'!$A$2:$A$38,'FX rates'!$B$2:$B$38))</f>
        <v>0</v>
      </c>
      <c r="AM1564" s="4"/>
      <c r="AN1564" s="4"/>
      <c r="AO1564" s="4"/>
      <c r="AP1564" s="32">
        <f t="shared" si="340"/>
        <v>1.1988990099009902</v>
      </c>
      <c r="AQ1564" s="32">
        <f t="shared" si="341"/>
        <v>0</v>
      </c>
      <c r="AR1564" s="24">
        <f t="shared" si="346"/>
        <v>659603.73600000003</v>
      </c>
      <c r="AS1564" s="24" t="str">
        <f t="shared" si="347"/>
        <v>0</v>
      </c>
      <c r="AT1564" s="24">
        <f t="shared" si="348"/>
        <v>878462.37656393042</v>
      </c>
      <c r="AU1564" s="24">
        <f t="shared" si="349"/>
        <v>97606.930729325628</v>
      </c>
    </row>
    <row r="1565" spans="1:47" x14ac:dyDescent="0.25">
      <c r="A1565" s="28" t="s">
        <v>14609</v>
      </c>
      <c r="B1565" s="28" t="s">
        <v>4388</v>
      </c>
      <c r="C1565" s="28" t="s">
        <v>4389</v>
      </c>
      <c r="D1565" s="28" t="s">
        <v>4390</v>
      </c>
      <c r="E1565" s="28" t="s">
        <v>4391</v>
      </c>
      <c r="F1565" s="29">
        <v>42912</v>
      </c>
      <c r="G1565" s="29">
        <v>44896</v>
      </c>
      <c r="H1565" s="28" t="s">
        <v>4392</v>
      </c>
      <c r="I1565" s="28" t="s">
        <v>16055</v>
      </c>
      <c r="J1565" s="28" t="s">
        <v>16057</v>
      </c>
      <c r="K1565" s="28" t="s">
        <v>4393</v>
      </c>
      <c r="L1565" s="27">
        <v>101442.00000000001</v>
      </c>
      <c r="M1565" s="27">
        <v>15652.835000000001</v>
      </c>
      <c r="N1565" s="27">
        <v>7010.0800000000008</v>
      </c>
      <c r="O1565" s="27">
        <v>0</v>
      </c>
      <c r="P1565" s="27">
        <f t="shared" si="336"/>
        <v>22662.915000000001</v>
      </c>
      <c r="Q1565" s="27">
        <v>0</v>
      </c>
      <c r="R1565" s="27">
        <v>0</v>
      </c>
      <c r="S1565" s="27">
        <v>0</v>
      </c>
      <c r="T1565" s="27">
        <f t="shared" si="337"/>
        <v>0</v>
      </c>
      <c r="U1565" s="27">
        <v>0</v>
      </c>
      <c r="V1565" s="27">
        <f t="shared" si="338"/>
        <v>124104.91500000001</v>
      </c>
      <c r="W1565" s="28" t="s">
        <v>4394</v>
      </c>
      <c r="X1565" s="27">
        <v>114629.46</v>
      </c>
      <c r="Y1565" s="27">
        <f t="shared" si="342"/>
        <v>246946.62355000002</v>
      </c>
      <c r="Z1565" s="4" t="str" cm="1">
        <f t="array" ref="Z1565">_xlfn.IFS(YEARFRAC(F1565,G1565)&lt;1,"&lt;1 Year",YEARFRAC(F1565,G1565)&lt;=5,"1-5 Years",YEARFRAC(F1565,G1565)&gt;5,"&gt;5 Years")</f>
        <v>&gt;5 Years</v>
      </c>
      <c r="AA1565" s="24">
        <f>L1565*(_xlfn.XLOOKUP(K1565,'FX rates'!$A$2:$A$38,'FX rates'!$B$2:$B$38))</f>
        <v>101442.00000000001</v>
      </c>
      <c r="AB1565" s="24">
        <f>V1565*(_xlfn.XLOOKUP(K1565,'FX rates'!$A$2:$A$38,'FX rates'!$B$2:$B$38))</f>
        <v>124104.91500000001</v>
      </c>
      <c r="AC1565" s="24">
        <f>X1565*(_xlfn.XLOOKUP(W1565,'FX rates'!$A$2:$A$38,'FX rates'!$B$2:$B$38))</f>
        <v>114629.46</v>
      </c>
      <c r="AD1565" s="24">
        <f>Y1565*(_xlfn.XLOOKUP(W1565,'FX rates'!$A$2:$A$38,'FX rates'!$B$2:$B$38))</f>
        <v>246946.62355000002</v>
      </c>
      <c r="AE1565" s="30">
        <f t="shared" si="343"/>
        <v>0.12999999999999989</v>
      </c>
      <c r="AF1565" s="31">
        <f t="shared" si="344"/>
        <v>13187.459999999992</v>
      </c>
      <c r="AG1565" s="23">
        <f t="shared" si="345"/>
        <v>22662.914999999994</v>
      </c>
      <c r="AH1565" s="35">
        <f t="shared" si="339"/>
        <v>1</v>
      </c>
      <c r="AI1565" s="23">
        <f>U1565*(_xlfn.XLOOKUP(K1565,'FX rates'!$A$2:$A$38,'FX rates'!$B$2:$B$38))</f>
        <v>0</v>
      </c>
      <c r="AJ1565" s="23">
        <f>Q1565*(_xlfn.XLOOKUP(K1565,'FX rates'!$A$2:$A$38,'FX rates'!$B$2:$B$38))</f>
        <v>0</v>
      </c>
      <c r="AK1565" s="23">
        <f>R1565*(_xlfn.XLOOKUP(K1565,'FX rates'!$A$2:$A$38,'FX rates'!$B$2:$B$38))</f>
        <v>0</v>
      </c>
      <c r="AM1565" s="4"/>
      <c r="AN1565" s="4"/>
      <c r="AO1565" s="4"/>
      <c r="AP1565" s="32">
        <f t="shared" si="340"/>
        <v>0.15430329646497504</v>
      </c>
      <c r="AQ1565" s="32">
        <f t="shared" si="341"/>
        <v>0</v>
      </c>
      <c r="AR1565" s="24">
        <f t="shared" si="346"/>
        <v>132317.16355</v>
      </c>
      <c r="AS1565" s="24" t="str">
        <f t="shared" si="347"/>
        <v>0</v>
      </c>
      <c r="AT1565" s="24">
        <f t="shared" si="348"/>
        <v>222251.96119500001</v>
      </c>
      <c r="AU1565" s="24">
        <f t="shared" si="349"/>
        <v>24694.662355000008</v>
      </c>
    </row>
    <row r="1566" spans="1:47" x14ac:dyDescent="0.25">
      <c r="A1566" s="28" t="s">
        <v>14610</v>
      </c>
      <c r="B1566" s="28" t="s">
        <v>4248</v>
      </c>
      <c r="C1566" s="28" t="s">
        <v>4249</v>
      </c>
      <c r="D1566" s="28" t="s">
        <v>4250</v>
      </c>
      <c r="E1566" s="28" t="s">
        <v>4251</v>
      </c>
      <c r="F1566" s="29">
        <v>42912</v>
      </c>
      <c r="G1566" s="29">
        <v>44896</v>
      </c>
      <c r="H1566" s="28" t="s">
        <v>4252</v>
      </c>
      <c r="I1566" s="28" t="s">
        <v>16041</v>
      </c>
      <c r="J1566" s="28" t="s">
        <v>16042</v>
      </c>
      <c r="K1566" s="28" t="s">
        <v>4253</v>
      </c>
      <c r="L1566" s="27">
        <v>235620.00000000003</v>
      </c>
      <c r="M1566" s="27">
        <v>2011647</v>
      </c>
      <c r="N1566" s="27">
        <v>571066.08000000007</v>
      </c>
      <c r="O1566" s="27">
        <v>0</v>
      </c>
      <c r="P1566" s="27">
        <f t="shared" si="336"/>
        <v>2582713.08</v>
      </c>
      <c r="Q1566" s="27">
        <v>0</v>
      </c>
      <c r="R1566" s="27">
        <v>0</v>
      </c>
      <c r="S1566" s="27">
        <v>0</v>
      </c>
      <c r="T1566" s="27">
        <f t="shared" si="337"/>
        <v>0</v>
      </c>
      <c r="U1566" s="27">
        <v>330000</v>
      </c>
      <c r="V1566" s="27">
        <f t="shared" si="338"/>
        <v>3148333.08</v>
      </c>
      <c r="W1566" s="28" t="s">
        <v>4254</v>
      </c>
      <c r="X1566" s="27">
        <v>249757.20000000004</v>
      </c>
      <c r="Y1566" s="27">
        <f t="shared" si="342"/>
        <v>2631860.2200000002</v>
      </c>
      <c r="Z1566" s="4" t="str" cm="1">
        <f t="array" ref="Z1566">_xlfn.IFS(YEARFRAC(F1566,G1566)&lt;1,"&lt;1 Year",YEARFRAC(F1566,G1566)&lt;=5,"1-5 Years",YEARFRAC(F1566,G1566)&gt;5,"&gt;5 Years")</f>
        <v>&gt;5 Years</v>
      </c>
      <c r="AA1566" s="24">
        <f>L1566*(_xlfn.XLOOKUP(K1566,'FX rates'!$A$2:$A$38,'FX rates'!$B$2:$B$38))</f>
        <v>235620.00000000003</v>
      </c>
      <c r="AB1566" s="24">
        <f>V1566*(_xlfn.XLOOKUP(K1566,'FX rates'!$A$2:$A$38,'FX rates'!$B$2:$B$38))</f>
        <v>3148333.08</v>
      </c>
      <c r="AC1566" s="24">
        <f>X1566*(_xlfn.XLOOKUP(W1566,'FX rates'!$A$2:$A$38,'FX rates'!$B$2:$B$38))</f>
        <v>249757.20000000004</v>
      </c>
      <c r="AD1566" s="24">
        <f>Y1566*(_xlfn.XLOOKUP(W1566,'FX rates'!$A$2:$A$38,'FX rates'!$B$2:$B$38))</f>
        <v>2631860.2200000002</v>
      </c>
      <c r="AE1566" s="30">
        <f t="shared" si="343"/>
        <v>6.0000000000000039E-2</v>
      </c>
      <c r="AF1566" s="31">
        <f t="shared" si="344"/>
        <v>14137.200000000012</v>
      </c>
      <c r="AG1566" s="23">
        <f t="shared" si="345"/>
        <v>2912713.08</v>
      </c>
      <c r="AH1566" s="35">
        <f t="shared" si="339"/>
        <v>1</v>
      </c>
      <c r="AI1566" s="23">
        <f>U1566*(_xlfn.XLOOKUP(K1566,'FX rates'!$A$2:$A$38,'FX rates'!$B$2:$B$38))</f>
        <v>330000</v>
      </c>
      <c r="AJ1566" s="23">
        <f>Q1566*(_xlfn.XLOOKUP(K1566,'FX rates'!$A$2:$A$38,'FX rates'!$B$2:$B$38))</f>
        <v>0</v>
      </c>
      <c r="AK1566" s="23">
        <f>R1566*(_xlfn.XLOOKUP(K1566,'FX rates'!$A$2:$A$38,'FX rates'!$B$2:$B$38))</f>
        <v>0</v>
      </c>
      <c r="AM1566" s="4"/>
      <c r="AN1566" s="4"/>
      <c r="AO1566" s="4"/>
      <c r="AP1566" s="32">
        <f t="shared" si="340"/>
        <v>8.5376750700280102</v>
      </c>
      <c r="AQ1566" s="32">
        <f t="shared" si="341"/>
        <v>0</v>
      </c>
      <c r="AR1566" s="24">
        <f t="shared" si="346"/>
        <v>2382103.02</v>
      </c>
      <c r="AS1566" s="24" t="str">
        <f t="shared" si="347"/>
        <v>0</v>
      </c>
      <c r="AT1566" s="24">
        <f t="shared" si="348"/>
        <v>2368674.1980000003</v>
      </c>
      <c r="AU1566" s="24">
        <f t="shared" si="349"/>
        <v>263186.02199999988</v>
      </c>
    </row>
    <row r="1567" spans="1:47" x14ac:dyDescent="0.25">
      <c r="A1567" s="28" t="s">
        <v>14611</v>
      </c>
      <c r="B1567" s="28" t="s">
        <v>4255</v>
      </c>
      <c r="C1567" s="28" t="s">
        <v>4256</v>
      </c>
      <c r="D1567" s="28" t="s">
        <v>4257</v>
      </c>
      <c r="E1567" s="28" t="s">
        <v>4258</v>
      </c>
      <c r="F1567" s="29">
        <v>42912</v>
      </c>
      <c r="G1567" s="29">
        <v>44896</v>
      </c>
      <c r="H1567" s="28" t="s">
        <v>4259</v>
      </c>
      <c r="I1567" s="28" t="s">
        <v>16038</v>
      </c>
      <c r="J1567" s="28" t="s">
        <v>16038</v>
      </c>
      <c r="K1567" s="28" t="s">
        <v>4260</v>
      </c>
      <c r="L1567" s="27">
        <v>173855</v>
      </c>
      <c r="M1567" s="27">
        <v>71775</v>
      </c>
      <c r="N1567" s="27">
        <v>0</v>
      </c>
      <c r="O1567" s="27">
        <v>0</v>
      </c>
      <c r="P1567" s="27">
        <f t="shared" si="336"/>
        <v>71775</v>
      </c>
      <c r="Q1567" s="27">
        <v>0</v>
      </c>
      <c r="R1567" s="27">
        <v>0</v>
      </c>
      <c r="S1567" s="27">
        <v>0</v>
      </c>
      <c r="T1567" s="27">
        <f t="shared" si="337"/>
        <v>0</v>
      </c>
      <c r="U1567" s="27">
        <v>0</v>
      </c>
      <c r="V1567" s="27">
        <f t="shared" si="338"/>
        <v>245630</v>
      </c>
      <c r="W1567" s="28" t="s">
        <v>4261</v>
      </c>
      <c r="X1567" s="27">
        <v>192979.05000000002</v>
      </c>
      <c r="Y1567" s="27">
        <f t="shared" si="342"/>
        <v>465628.35000000009</v>
      </c>
      <c r="Z1567" s="4" t="str" cm="1">
        <f t="array" ref="Z1567">_xlfn.IFS(YEARFRAC(F1567,G1567)&lt;1,"&lt;1 Year",YEARFRAC(F1567,G1567)&lt;=5,"1-5 Years",YEARFRAC(F1567,G1567)&gt;5,"&gt;5 Years")</f>
        <v>&gt;5 Years</v>
      </c>
      <c r="AA1567" s="24">
        <f>L1567*(_xlfn.XLOOKUP(K1567,'FX rates'!$A$2:$A$38,'FX rates'!$B$2:$B$38))</f>
        <v>173855</v>
      </c>
      <c r="AB1567" s="24">
        <f>V1567*(_xlfn.XLOOKUP(K1567,'FX rates'!$A$2:$A$38,'FX rates'!$B$2:$B$38))</f>
        <v>245630</v>
      </c>
      <c r="AC1567" s="24">
        <f>X1567*(_xlfn.XLOOKUP(W1567,'FX rates'!$A$2:$A$38,'FX rates'!$B$2:$B$38))</f>
        <v>192979.05000000002</v>
      </c>
      <c r="AD1567" s="24">
        <f>Y1567*(_xlfn.XLOOKUP(W1567,'FX rates'!$A$2:$A$38,'FX rates'!$B$2:$B$38))</f>
        <v>465628.35000000009</v>
      </c>
      <c r="AE1567" s="30">
        <f t="shared" si="343"/>
        <v>0.1100000000000001</v>
      </c>
      <c r="AF1567" s="31">
        <f t="shared" si="344"/>
        <v>19124.050000000017</v>
      </c>
      <c r="AG1567" s="23">
        <f t="shared" si="345"/>
        <v>71775</v>
      </c>
      <c r="AH1567" s="35">
        <f t="shared" si="339"/>
        <v>1</v>
      </c>
      <c r="AI1567" s="23">
        <f>U1567*(_xlfn.XLOOKUP(K1567,'FX rates'!$A$2:$A$38,'FX rates'!$B$2:$B$38))</f>
        <v>0</v>
      </c>
      <c r="AJ1567" s="23">
        <f>Q1567*(_xlfn.XLOOKUP(K1567,'FX rates'!$A$2:$A$38,'FX rates'!$B$2:$B$38))</f>
        <v>0</v>
      </c>
      <c r="AK1567" s="23">
        <f>R1567*(_xlfn.XLOOKUP(K1567,'FX rates'!$A$2:$A$38,'FX rates'!$B$2:$B$38))</f>
        <v>0</v>
      </c>
      <c r="AM1567" s="4"/>
      <c r="AN1567" s="4"/>
      <c r="AO1567" s="4"/>
      <c r="AP1567" s="32">
        <f t="shared" si="340"/>
        <v>0.41284403669724773</v>
      </c>
      <c r="AQ1567" s="32">
        <f t="shared" si="341"/>
        <v>0</v>
      </c>
      <c r="AR1567" s="24">
        <f t="shared" si="346"/>
        <v>272649.30000000005</v>
      </c>
      <c r="AS1567" s="24" t="str">
        <f t="shared" si="347"/>
        <v>0</v>
      </c>
      <c r="AT1567" s="24">
        <f t="shared" si="348"/>
        <v>419065.51500000007</v>
      </c>
      <c r="AU1567" s="24">
        <f t="shared" si="349"/>
        <v>46562.835000000021</v>
      </c>
    </row>
    <row r="1568" spans="1:47" x14ac:dyDescent="0.25">
      <c r="A1568" s="28" t="s">
        <v>14612</v>
      </c>
      <c r="B1568" s="28" t="s">
        <v>4262</v>
      </c>
      <c r="C1568" s="28" t="s">
        <v>4263</v>
      </c>
      <c r="D1568" s="28" t="s">
        <v>4264</v>
      </c>
      <c r="E1568" s="28" t="s">
        <v>4265</v>
      </c>
      <c r="F1568" s="29">
        <v>42905</v>
      </c>
      <c r="G1568" s="29">
        <v>44896</v>
      </c>
      <c r="H1568" s="28" t="s">
        <v>4266</v>
      </c>
      <c r="I1568" s="28" t="s">
        <v>16055</v>
      </c>
      <c r="J1568" s="28" t="s">
        <v>16047</v>
      </c>
      <c r="K1568" s="28" t="s">
        <v>4267</v>
      </c>
      <c r="L1568" s="27">
        <v>165766865</v>
      </c>
      <c r="M1568" s="27">
        <v>41943000</v>
      </c>
      <c r="N1568" s="27">
        <v>0</v>
      </c>
      <c r="O1568" s="27">
        <v>0</v>
      </c>
      <c r="P1568" s="27">
        <f t="shared" si="336"/>
        <v>41943000</v>
      </c>
      <c r="Q1568" s="27">
        <v>0</v>
      </c>
      <c r="R1568" s="27">
        <v>0</v>
      </c>
      <c r="S1568" s="27">
        <v>0</v>
      </c>
      <c r="T1568" s="27">
        <f t="shared" si="337"/>
        <v>0</v>
      </c>
      <c r="U1568" s="27">
        <v>0</v>
      </c>
      <c r="V1568" s="27">
        <f t="shared" si="338"/>
        <v>207709865</v>
      </c>
      <c r="W1568" s="28" t="s">
        <v>4268</v>
      </c>
      <c r="X1568" s="27">
        <v>167424533.65000001</v>
      </c>
      <c r="Y1568" s="27">
        <f t="shared" si="342"/>
        <v>377211497.30000001</v>
      </c>
      <c r="Z1568" s="4" t="str" cm="1">
        <f t="array" ref="Z1568">_xlfn.IFS(YEARFRAC(F1568,G1568)&lt;1,"&lt;1 Year",YEARFRAC(F1568,G1568)&lt;=5,"1-5 Years",YEARFRAC(F1568,G1568)&gt;5,"&gt;5 Years")</f>
        <v>&gt;5 Years</v>
      </c>
      <c r="AA1568" s="24">
        <f>L1568*(_xlfn.XLOOKUP(K1568,'FX rates'!$A$2:$A$38,'FX rates'!$B$2:$B$38))</f>
        <v>153779.73468157148</v>
      </c>
      <c r="AB1568" s="24">
        <f>V1568*(_xlfn.XLOOKUP(K1568,'FX rates'!$A$2:$A$38,'FX rates'!$B$2:$B$38))</f>
        <v>192689.70267637644</v>
      </c>
      <c r="AC1568" s="24">
        <f>X1568*(_xlfn.XLOOKUP(W1568,'FX rates'!$A$2:$A$38,'FX rates'!$B$2:$B$38))</f>
        <v>155317.53202838721</v>
      </c>
      <c r="AD1568" s="24">
        <f>Y1568*(_xlfn.XLOOKUP(W1568,'FX rates'!$A$2:$A$38,'FX rates'!$B$2:$B$38))</f>
        <v>349934.13173152745</v>
      </c>
      <c r="AE1568" s="30">
        <f t="shared" si="343"/>
        <v>1.000000000000009E-2</v>
      </c>
      <c r="AF1568" s="31">
        <f t="shared" si="344"/>
        <v>1657668.650000006</v>
      </c>
      <c r="AG1568" s="23">
        <f t="shared" si="345"/>
        <v>38909.96799480496</v>
      </c>
      <c r="AH1568" s="35">
        <f t="shared" si="339"/>
        <v>9.2768681293195411E-4</v>
      </c>
      <c r="AI1568" s="23">
        <f>U1568*(_xlfn.XLOOKUP(K1568,'FX rates'!$A$2:$A$38,'FX rates'!$B$2:$B$38))</f>
        <v>0</v>
      </c>
      <c r="AJ1568" s="23">
        <f>Q1568*(_xlfn.XLOOKUP(K1568,'FX rates'!$A$2:$A$38,'FX rates'!$B$2:$B$38))</f>
        <v>0</v>
      </c>
      <c r="AK1568" s="23">
        <f>R1568*(_xlfn.XLOOKUP(K1568,'FX rates'!$A$2:$A$38,'FX rates'!$B$2:$B$38))</f>
        <v>0</v>
      </c>
      <c r="AM1568" s="4"/>
      <c r="AN1568" s="4"/>
      <c r="AO1568" s="4"/>
      <c r="AP1568" s="32">
        <f t="shared" si="340"/>
        <v>0.25302402865614909</v>
      </c>
      <c r="AQ1568" s="32">
        <f t="shared" si="341"/>
        <v>0</v>
      </c>
      <c r="AR1568" s="24">
        <f t="shared" si="346"/>
        <v>209786963.65000001</v>
      </c>
      <c r="AS1568" s="24" t="str">
        <f t="shared" si="347"/>
        <v>0</v>
      </c>
      <c r="AT1568" s="24">
        <f t="shared" si="348"/>
        <v>314940.71855837473</v>
      </c>
      <c r="AU1568" s="24">
        <f t="shared" si="349"/>
        <v>34993.413173152716</v>
      </c>
    </row>
    <row r="1569" spans="1:47" x14ac:dyDescent="0.25">
      <c r="A1569" s="28" t="s">
        <v>14613</v>
      </c>
      <c r="B1569" s="28" t="s">
        <v>8549</v>
      </c>
      <c r="C1569" s="28" t="s">
        <v>8550</v>
      </c>
      <c r="D1569" s="28" t="s">
        <v>8551</v>
      </c>
      <c r="E1569" s="28" t="s">
        <v>8552</v>
      </c>
      <c r="F1569" s="29">
        <v>42905</v>
      </c>
      <c r="G1569" s="29">
        <v>44896</v>
      </c>
      <c r="H1569" s="28" t="s">
        <v>8553</v>
      </c>
      <c r="I1569" s="28" t="s">
        <v>16046</v>
      </c>
      <c r="J1569" s="28" t="s">
        <v>16052</v>
      </c>
      <c r="K1569" s="28" t="s">
        <v>8554</v>
      </c>
      <c r="L1569" s="27">
        <v>109098.00000000003</v>
      </c>
      <c r="M1569" s="27">
        <v>27918.000000000004</v>
      </c>
      <c r="N1569" s="27">
        <v>0</v>
      </c>
      <c r="O1569" s="27">
        <v>0</v>
      </c>
      <c r="P1569" s="27">
        <f t="shared" si="336"/>
        <v>27918.000000000004</v>
      </c>
      <c r="Q1569" s="27">
        <v>0</v>
      </c>
      <c r="R1569" s="27">
        <v>0</v>
      </c>
      <c r="S1569" s="27">
        <v>0</v>
      </c>
      <c r="T1569" s="27">
        <f t="shared" si="337"/>
        <v>0</v>
      </c>
      <c r="U1569" s="27">
        <v>0</v>
      </c>
      <c r="V1569" s="27">
        <f t="shared" si="338"/>
        <v>137016.00000000003</v>
      </c>
      <c r="W1569" s="28" t="s">
        <v>8555</v>
      </c>
      <c r="X1569" s="27">
        <v>124371.72000000004</v>
      </c>
      <c r="Y1569" s="27">
        <f t="shared" si="342"/>
        <v>280569.96000000008</v>
      </c>
      <c r="Z1569" s="4" t="str" cm="1">
        <f t="array" ref="Z1569">_xlfn.IFS(YEARFRAC(F1569,G1569)&lt;1,"&lt;1 Year",YEARFRAC(F1569,G1569)&lt;=5,"1-5 Years",YEARFRAC(F1569,G1569)&gt;5,"&gt;5 Years")</f>
        <v>&gt;5 Years</v>
      </c>
      <c r="AA1569" s="24">
        <f>L1569*(_xlfn.XLOOKUP(K1569,'FX rates'!$A$2:$A$38,'FX rates'!$B$2:$B$38))</f>
        <v>109098.00000000003</v>
      </c>
      <c r="AB1569" s="24">
        <f>V1569*(_xlfn.XLOOKUP(K1569,'FX rates'!$A$2:$A$38,'FX rates'!$B$2:$B$38))</f>
        <v>137016.00000000003</v>
      </c>
      <c r="AC1569" s="24">
        <f>X1569*(_xlfn.XLOOKUP(W1569,'FX rates'!$A$2:$A$38,'FX rates'!$B$2:$B$38))</f>
        <v>124371.72000000004</v>
      </c>
      <c r="AD1569" s="24">
        <f>Y1569*(_xlfn.XLOOKUP(W1569,'FX rates'!$A$2:$A$38,'FX rates'!$B$2:$B$38))</f>
        <v>280569.96000000008</v>
      </c>
      <c r="AE1569" s="30">
        <f t="shared" si="343"/>
        <v>0.1400000000000001</v>
      </c>
      <c r="AF1569" s="31">
        <f t="shared" si="344"/>
        <v>15273.720000000016</v>
      </c>
      <c r="AG1569" s="23">
        <f t="shared" si="345"/>
        <v>27918</v>
      </c>
      <c r="AH1569" s="35">
        <f t="shared" si="339"/>
        <v>1</v>
      </c>
      <c r="AI1569" s="23">
        <f>U1569*(_xlfn.XLOOKUP(K1569,'FX rates'!$A$2:$A$38,'FX rates'!$B$2:$B$38))</f>
        <v>0</v>
      </c>
      <c r="AJ1569" s="23">
        <f>Q1569*(_xlfn.XLOOKUP(K1569,'FX rates'!$A$2:$A$38,'FX rates'!$B$2:$B$38))</f>
        <v>0</v>
      </c>
      <c r="AK1569" s="23">
        <f>R1569*(_xlfn.XLOOKUP(K1569,'FX rates'!$A$2:$A$38,'FX rates'!$B$2:$B$38))</f>
        <v>0</v>
      </c>
      <c r="AM1569" s="4"/>
      <c r="AN1569" s="4"/>
      <c r="AO1569" s="4"/>
      <c r="AP1569" s="32">
        <f t="shared" si="340"/>
        <v>0.25589836660617055</v>
      </c>
      <c r="AQ1569" s="32">
        <f t="shared" si="341"/>
        <v>0</v>
      </c>
      <c r="AR1569" s="24">
        <f t="shared" si="346"/>
        <v>156198.24000000005</v>
      </c>
      <c r="AS1569" s="24" t="str">
        <f t="shared" si="347"/>
        <v>0</v>
      </c>
      <c r="AT1569" s="24">
        <f t="shared" si="348"/>
        <v>252512.96400000007</v>
      </c>
      <c r="AU1569" s="24">
        <f t="shared" si="349"/>
        <v>28056.996000000014</v>
      </c>
    </row>
    <row r="1570" spans="1:47" x14ac:dyDescent="0.25">
      <c r="A1570" s="28" t="s">
        <v>14065</v>
      </c>
      <c r="B1570" s="28" t="s">
        <v>432</v>
      </c>
      <c r="C1570" s="28" t="s">
        <v>433</v>
      </c>
      <c r="D1570" s="28" t="s">
        <v>434</v>
      </c>
      <c r="E1570" s="28" t="s">
        <v>435</v>
      </c>
      <c r="F1570" s="29">
        <v>37004</v>
      </c>
      <c r="G1570" s="29">
        <v>44896</v>
      </c>
      <c r="H1570" s="28" t="s">
        <v>436</v>
      </c>
      <c r="I1570" s="28" t="s">
        <v>16051</v>
      </c>
      <c r="J1570" s="28" t="s">
        <v>16057</v>
      </c>
      <c r="K1570" s="28" t="s">
        <v>437</v>
      </c>
      <c r="L1570" s="27">
        <v>170940.00000000003</v>
      </c>
      <c r="M1570" s="27">
        <v>214830</v>
      </c>
      <c r="N1570" s="27">
        <v>0</v>
      </c>
      <c r="O1570" s="27">
        <v>0</v>
      </c>
      <c r="P1570" s="27">
        <f t="shared" si="336"/>
        <v>214830</v>
      </c>
      <c r="Q1570" s="27">
        <v>0</v>
      </c>
      <c r="R1570" s="27">
        <v>0</v>
      </c>
      <c r="S1570" s="27">
        <v>0</v>
      </c>
      <c r="T1570" s="27">
        <f t="shared" si="337"/>
        <v>0</v>
      </c>
      <c r="U1570" s="27">
        <v>0</v>
      </c>
      <c r="V1570" s="27">
        <f t="shared" si="338"/>
        <v>385770</v>
      </c>
      <c r="W1570" s="28" t="s">
        <v>438</v>
      </c>
      <c r="X1570" s="27">
        <v>181196.40000000005</v>
      </c>
      <c r="Y1570" s="27">
        <f t="shared" si="342"/>
        <v>590112.60000000009</v>
      </c>
      <c r="Z1570" s="4" t="str" cm="1">
        <f t="array" ref="Z1570">_xlfn.IFS(YEARFRAC(F1570,G1570)&lt;1,"&lt;1 Year",YEARFRAC(F1570,G1570)&lt;=5,"1-5 Years",YEARFRAC(F1570,G1570)&gt;5,"&gt;5 Years")</f>
        <v>&gt;5 Years</v>
      </c>
      <c r="AA1570" s="24">
        <f>L1570*(_xlfn.XLOOKUP(K1570,'FX rates'!$A$2:$A$38,'FX rates'!$B$2:$B$38))</f>
        <v>227461.31101293009</v>
      </c>
      <c r="AB1570" s="24">
        <f>V1570*(_xlfn.XLOOKUP(K1570,'FX rates'!$A$2:$A$38,'FX rates'!$B$2:$B$38))</f>
        <v>513324.85052918002</v>
      </c>
      <c r="AC1570" s="24">
        <f>X1570*(_xlfn.XLOOKUP(W1570,'FX rates'!$A$2:$A$38,'FX rates'!$B$2:$B$38))</f>
        <v>241108.98967370595</v>
      </c>
      <c r="AD1570" s="24">
        <f>Y1570*(_xlfn.XLOOKUP(W1570,'FX rates'!$A$2:$A$38,'FX rates'!$B$2:$B$38))</f>
        <v>785233.33123463683</v>
      </c>
      <c r="AE1570" s="30">
        <f t="shared" si="343"/>
        <v>6.000000000000022E-2</v>
      </c>
      <c r="AF1570" s="31">
        <f t="shared" si="344"/>
        <v>10256.400000000023</v>
      </c>
      <c r="AG1570" s="23">
        <f t="shared" si="345"/>
        <v>285863.5395162499</v>
      </c>
      <c r="AH1570" s="35">
        <f t="shared" si="339"/>
        <v>1.3306500000756409</v>
      </c>
      <c r="AI1570" s="23">
        <f>U1570*(_xlfn.XLOOKUP(K1570,'FX rates'!$A$2:$A$38,'FX rates'!$B$2:$B$38))</f>
        <v>0</v>
      </c>
      <c r="AJ1570" s="23">
        <f>Q1570*(_xlfn.XLOOKUP(K1570,'FX rates'!$A$2:$A$38,'FX rates'!$B$2:$B$38))</f>
        <v>0</v>
      </c>
      <c r="AK1570" s="23">
        <f>R1570*(_xlfn.XLOOKUP(K1570,'FX rates'!$A$2:$A$38,'FX rates'!$B$2:$B$38))</f>
        <v>0</v>
      </c>
      <c r="AM1570" s="4"/>
      <c r="AN1570" s="4"/>
      <c r="AO1570" s="4"/>
      <c r="AP1570" s="32">
        <f t="shared" si="340"/>
        <v>1.2567567567567566</v>
      </c>
      <c r="AQ1570" s="32">
        <f t="shared" si="341"/>
        <v>0</v>
      </c>
      <c r="AR1570" s="24">
        <f t="shared" si="346"/>
        <v>408916.20000000007</v>
      </c>
      <c r="AS1570" s="24" t="str">
        <f t="shared" si="347"/>
        <v>0</v>
      </c>
      <c r="AT1570" s="24">
        <f t="shared" si="348"/>
        <v>706709.99811117316</v>
      </c>
      <c r="AU1570" s="24">
        <f t="shared" si="349"/>
        <v>78523.333123463672</v>
      </c>
    </row>
    <row r="1571" spans="1:47" x14ac:dyDescent="0.25">
      <c r="A1571" s="28" t="s">
        <v>14614</v>
      </c>
      <c r="B1571" s="28" t="s">
        <v>1895</v>
      </c>
      <c r="C1571" s="28" t="s">
        <v>1896</v>
      </c>
      <c r="D1571" s="28" t="s">
        <v>1897</v>
      </c>
      <c r="E1571" s="28" t="s">
        <v>1898</v>
      </c>
      <c r="F1571" s="29">
        <v>42926</v>
      </c>
      <c r="G1571" s="29">
        <v>44896</v>
      </c>
      <c r="H1571" s="28" t="s">
        <v>1899</v>
      </c>
      <c r="I1571" s="28" t="s">
        <v>16053</v>
      </c>
      <c r="J1571" s="28" t="s">
        <v>16048</v>
      </c>
      <c r="K1571" s="28" t="s">
        <v>1900</v>
      </c>
      <c r="L1571" s="27">
        <v>107028.90000000002</v>
      </c>
      <c r="M1571" s="27">
        <v>7760.5</v>
      </c>
      <c r="N1571" s="27">
        <v>0</v>
      </c>
      <c r="O1571" s="27">
        <v>0</v>
      </c>
      <c r="P1571" s="27">
        <f t="shared" si="336"/>
        <v>7760.5</v>
      </c>
      <c r="Q1571" s="27">
        <v>0</v>
      </c>
      <c r="R1571" s="27">
        <v>0</v>
      </c>
      <c r="S1571" s="27">
        <v>0</v>
      </c>
      <c r="T1571" s="27">
        <f t="shared" si="337"/>
        <v>0</v>
      </c>
      <c r="U1571" s="27">
        <v>0</v>
      </c>
      <c r="V1571" s="27">
        <f t="shared" si="338"/>
        <v>114789.40000000002</v>
      </c>
      <c r="W1571" s="28" t="s">
        <v>1901</v>
      </c>
      <c r="X1571" s="27">
        <v>116661.50100000003</v>
      </c>
      <c r="Y1571" s="27">
        <f t="shared" si="342"/>
        <v>241781.94700000004</v>
      </c>
      <c r="Z1571" s="4" t="str" cm="1">
        <f t="array" ref="Z1571">_xlfn.IFS(YEARFRAC(F1571,G1571)&lt;1,"&lt;1 Year",YEARFRAC(F1571,G1571)&lt;=5,"1-5 Years",YEARFRAC(F1571,G1571)&gt;5,"&gt;5 Years")</f>
        <v>&gt;5 Years</v>
      </c>
      <c r="AA1571" s="24">
        <f>L1571*(_xlfn.XLOOKUP(K1571,'FX rates'!$A$2:$A$38,'FX rates'!$B$2:$B$38))</f>
        <v>107028.90000000002</v>
      </c>
      <c r="AB1571" s="24">
        <f>V1571*(_xlfn.XLOOKUP(K1571,'FX rates'!$A$2:$A$38,'FX rates'!$B$2:$B$38))</f>
        <v>114789.40000000002</v>
      </c>
      <c r="AC1571" s="24">
        <f>X1571*(_xlfn.XLOOKUP(W1571,'FX rates'!$A$2:$A$38,'FX rates'!$B$2:$B$38))</f>
        <v>116661.50100000003</v>
      </c>
      <c r="AD1571" s="24">
        <f>Y1571*(_xlfn.XLOOKUP(W1571,'FX rates'!$A$2:$A$38,'FX rates'!$B$2:$B$38))</f>
        <v>241781.94700000004</v>
      </c>
      <c r="AE1571" s="30">
        <f t="shared" si="343"/>
        <v>9.0000000000000066E-2</v>
      </c>
      <c r="AF1571" s="31">
        <f t="shared" si="344"/>
        <v>9632.6010000000097</v>
      </c>
      <c r="AG1571" s="23">
        <f t="shared" si="345"/>
        <v>7760.5</v>
      </c>
      <c r="AH1571" s="35">
        <f t="shared" si="339"/>
        <v>1</v>
      </c>
      <c r="AI1571" s="23">
        <f>U1571*(_xlfn.XLOOKUP(K1571,'FX rates'!$A$2:$A$38,'FX rates'!$B$2:$B$38))</f>
        <v>0</v>
      </c>
      <c r="AJ1571" s="23">
        <f>Q1571*(_xlfn.XLOOKUP(K1571,'FX rates'!$A$2:$A$38,'FX rates'!$B$2:$B$38))</f>
        <v>0</v>
      </c>
      <c r="AK1571" s="23">
        <f>R1571*(_xlfn.XLOOKUP(K1571,'FX rates'!$A$2:$A$38,'FX rates'!$B$2:$B$38))</f>
        <v>0</v>
      </c>
      <c r="AM1571" s="4"/>
      <c r="AN1571" s="4"/>
      <c r="AO1571" s="4"/>
      <c r="AP1571" s="32">
        <f t="shared" si="340"/>
        <v>7.2508453324289027E-2</v>
      </c>
      <c r="AQ1571" s="32">
        <f t="shared" si="341"/>
        <v>0</v>
      </c>
      <c r="AR1571" s="24">
        <f t="shared" si="346"/>
        <v>125120.44600000003</v>
      </c>
      <c r="AS1571" s="24" t="str">
        <f t="shared" si="347"/>
        <v>0</v>
      </c>
      <c r="AT1571" s="24">
        <f t="shared" si="348"/>
        <v>217603.75230000005</v>
      </c>
      <c r="AU1571" s="24">
        <f t="shared" si="349"/>
        <v>24178.194699999993</v>
      </c>
    </row>
    <row r="1572" spans="1:47" x14ac:dyDescent="0.25">
      <c r="A1572" s="28" t="s">
        <v>14615</v>
      </c>
      <c r="B1572" s="28" t="s">
        <v>4283</v>
      </c>
      <c r="C1572" s="28" t="s">
        <v>4284</v>
      </c>
      <c r="D1572" s="28" t="s">
        <v>4285</v>
      </c>
      <c r="E1572" s="28" t="s">
        <v>4286</v>
      </c>
      <c r="F1572" s="29">
        <v>42926</v>
      </c>
      <c r="G1572" s="29">
        <v>44896</v>
      </c>
      <c r="H1572" s="28" t="s">
        <v>4287</v>
      </c>
      <c r="I1572" s="28" t="s">
        <v>16039</v>
      </c>
      <c r="J1572" s="28" t="s">
        <v>16044</v>
      </c>
      <c r="K1572" s="28" t="s">
        <v>4288</v>
      </c>
      <c r="L1572" s="27">
        <v>244420.00000000003</v>
      </c>
      <c r="M1572" s="27">
        <v>106590.00000000001</v>
      </c>
      <c r="N1572" s="27">
        <v>0</v>
      </c>
      <c r="O1572" s="27">
        <v>0</v>
      </c>
      <c r="P1572" s="27">
        <f t="shared" si="336"/>
        <v>106590.00000000001</v>
      </c>
      <c r="Q1572" s="27">
        <v>0</v>
      </c>
      <c r="R1572" s="27">
        <v>0</v>
      </c>
      <c r="S1572" s="27">
        <v>0</v>
      </c>
      <c r="T1572" s="27">
        <f t="shared" si="337"/>
        <v>0</v>
      </c>
      <c r="U1572" s="27">
        <v>0</v>
      </c>
      <c r="V1572" s="27">
        <f t="shared" si="338"/>
        <v>351010.00000000006</v>
      </c>
      <c r="W1572" s="28" t="s">
        <v>4289</v>
      </c>
      <c r="X1572" s="27">
        <v>268862.00000000006</v>
      </c>
      <c r="Y1572" s="27">
        <f t="shared" si="342"/>
        <v>654973.00000000012</v>
      </c>
      <c r="Z1572" s="4" t="str" cm="1">
        <f t="array" ref="Z1572">_xlfn.IFS(YEARFRAC(F1572,G1572)&lt;1,"&lt;1 Year",YEARFRAC(F1572,G1572)&lt;=5,"1-5 Years",YEARFRAC(F1572,G1572)&gt;5,"&gt;5 Years")</f>
        <v>&gt;5 Years</v>
      </c>
      <c r="AA1572" s="24">
        <f>L1572*(_xlfn.XLOOKUP(K1572,'FX rates'!$A$2:$A$38,'FX rates'!$B$2:$B$38))</f>
        <v>244420.00000000003</v>
      </c>
      <c r="AB1572" s="24">
        <f>V1572*(_xlfn.XLOOKUP(K1572,'FX rates'!$A$2:$A$38,'FX rates'!$B$2:$B$38))</f>
        <v>351010.00000000006</v>
      </c>
      <c r="AC1572" s="24">
        <f>X1572*(_xlfn.XLOOKUP(W1572,'FX rates'!$A$2:$A$38,'FX rates'!$B$2:$B$38))</f>
        <v>268862.00000000006</v>
      </c>
      <c r="AD1572" s="24">
        <f>Y1572*(_xlfn.XLOOKUP(W1572,'FX rates'!$A$2:$A$38,'FX rates'!$B$2:$B$38))</f>
        <v>654973.00000000012</v>
      </c>
      <c r="AE1572" s="30">
        <f t="shared" si="343"/>
        <v>0.1000000000000001</v>
      </c>
      <c r="AF1572" s="31">
        <f t="shared" si="344"/>
        <v>24442.000000000029</v>
      </c>
      <c r="AG1572" s="23">
        <f t="shared" si="345"/>
        <v>106590.00000000003</v>
      </c>
      <c r="AH1572" s="35">
        <f t="shared" si="339"/>
        <v>1</v>
      </c>
      <c r="AI1572" s="23">
        <f>U1572*(_xlfn.XLOOKUP(K1572,'FX rates'!$A$2:$A$38,'FX rates'!$B$2:$B$38))</f>
        <v>0</v>
      </c>
      <c r="AJ1572" s="23">
        <f>Q1572*(_xlfn.XLOOKUP(K1572,'FX rates'!$A$2:$A$38,'FX rates'!$B$2:$B$38))</f>
        <v>0</v>
      </c>
      <c r="AK1572" s="23">
        <f>R1572*(_xlfn.XLOOKUP(K1572,'FX rates'!$A$2:$A$38,'FX rates'!$B$2:$B$38))</f>
        <v>0</v>
      </c>
      <c r="AM1572" s="4"/>
      <c r="AN1572" s="4"/>
      <c r="AO1572" s="4"/>
      <c r="AP1572" s="32">
        <f t="shared" si="340"/>
        <v>0.43609360936093611</v>
      </c>
      <c r="AQ1572" s="32">
        <f t="shared" si="341"/>
        <v>0</v>
      </c>
      <c r="AR1572" s="24">
        <f t="shared" si="346"/>
        <v>386111.00000000006</v>
      </c>
      <c r="AS1572" s="24" t="str">
        <f t="shared" si="347"/>
        <v>0</v>
      </c>
      <c r="AT1572" s="24">
        <f t="shared" si="348"/>
        <v>589475.70000000007</v>
      </c>
      <c r="AU1572" s="24">
        <f t="shared" si="349"/>
        <v>65497.300000000047</v>
      </c>
    </row>
    <row r="1573" spans="1:47" x14ac:dyDescent="0.25">
      <c r="A1573" s="28" t="s">
        <v>14616</v>
      </c>
      <c r="B1573" s="28" t="s">
        <v>4290</v>
      </c>
      <c r="C1573" s="28" t="s">
        <v>4291</v>
      </c>
      <c r="D1573" s="28" t="s">
        <v>4292</v>
      </c>
      <c r="E1573" s="28" t="s">
        <v>4293</v>
      </c>
      <c r="F1573" s="29">
        <v>42940</v>
      </c>
      <c r="G1573" s="29">
        <v>44896</v>
      </c>
      <c r="H1573" s="28" t="s">
        <v>4294</v>
      </c>
      <c r="I1573" s="28" t="s">
        <v>16032</v>
      </c>
      <c r="J1573" s="28" t="s">
        <v>16043</v>
      </c>
      <c r="K1573" s="28" t="s">
        <v>4295</v>
      </c>
      <c r="L1573" s="27">
        <v>131758</v>
      </c>
      <c r="M1573" s="27">
        <v>100100.00000000001</v>
      </c>
      <c r="N1573" s="27">
        <v>0</v>
      </c>
      <c r="O1573" s="27">
        <v>0</v>
      </c>
      <c r="P1573" s="27">
        <f t="shared" si="336"/>
        <v>100100.00000000001</v>
      </c>
      <c r="Q1573" s="27">
        <v>0</v>
      </c>
      <c r="R1573" s="27">
        <v>0</v>
      </c>
      <c r="S1573" s="27">
        <v>0</v>
      </c>
      <c r="T1573" s="27">
        <f t="shared" si="337"/>
        <v>0</v>
      </c>
      <c r="U1573" s="27">
        <v>0</v>
      </c>
      <c r="V1573" s="27">
        <f t="shared" si="338"/>
        <v>231858</v>
      </c>
      <c r="W1573" s="28" t="s">
        <v>4296</v>
      </c>
      <c r="X1573" s="27">
        <v>139663.48000000001</v>
      </c>
      <c r="Y1573" s="27">
        <f t="shared" si="342"/>
        <v>385432.96000000008</v>
      </c>
      <c r="Z1573" s="4" t="str" cm="1">
        <f t="array" ref="Z1573">_xlfn.IFS(YEARFRAC(F1573,G1573)&lt;1,"&lt;1 Year",YEARFRAC(F1573,G1573)&lt;=5,"1-5 Years",YEARFRAC(F1573,G1573)&gt;5,"&gt;5 Years")</f>
        <v>&gt;5 Years</v>
      </c>
      <c r="AA1573" s="24">
        <f>L1573*(_xlfn.XLOOKUP(K1573,'FX rates'!$A$2:$A$38,'FX rates'!$B$2:$B$38))</f>
        <v>175323.7827099663</v>
      </c>
      <c r="AB1573" s="24">
        <f>V1573*(_xlfn.XLOOKUP(K1573,'FX rates'!$A$2:$A$38,'FX rates'!$B$2:$B$38))</f>
        <v>308521.84771753795</v>
      </c>
      <c r="AC1573" s="24">
        <f>X1573*(_xlfn.XLOOKUP(W1573,'FX rates'!$A$2:$A$38,'FX rates'!$B$2:$B$38))</f>
        <v>185843.20967256429</v>
      </c>
      <c r="AD1573" s="24">
        <f>Y1573*(_xlfn.XLOOKUP(W1573,'FX rates'!$A$2:$A$38,'FX rates'!$B$2:$B$38))</f>
        <v>512876.36825315462</v>
      </c>
      <c r="AE1573" s="30">
        <f t="shared" si="343"/>
        <v>6.0000000000000095E-2</v>
      </c>
      <c r="AF1573" s="31">
        <f t="shared" si="344"/>
        <v>7905.4800000000105</v>
      </c>
      <c r="AG1573" s="23">
        <f t="shared" si="345"/>
        <v>133198.06500757165</v>
      </c>
      <c r="AH1573" s="35">
        <f t="shared" si="339"/>
        <v>1.3306500000756409</v>
      </c>
      <c r="AI1573" s="23">
        <f>U1573*(_xlfn.XLOOKUP(K1573,'FX rates'!$A$2:$A$38,'FX rates'!$B$2:$B$38))</f>
        <v>0</v>
      </c>
      <c r="AJ1573" s="23">
        <f>Q1573*(_xlfn.XLOOKUP(K1573,'FX rates'!$A$2:$A$38,'FX rates'!$B$2:$B$38))</f>
        <v>0</v>
      </c>
      <c r="AK1573" s="23">
        <f>R1573*(_xlfn.XLOOKUP(K1573,'FX rates'!$A$2:$A$38,'FX rates'!$B$2:$B$38))</f>
        <v>0</v>
      </c>
      <c r="AM1573" s="4"/>
      <c r="AN1573" s="4"/>
      <c r="AO1573" s="4"/>
      <c r="AP1573" s="32">
        <f t="shared" si="340"/>
        <v>0.75972616463516462</v>
      </c>
      <c r="AQ1573" s="32">
        <f t="shared" si="341"/>
        <v>0</v>
      </c>
      <c r="AR1573" s="24">
        <f t="shared" si="346"/>
        <v>245769.48000000007</v>
      </c>
      <c r="AS1573" s="24" t="str">
        <f t="shared" si="347"/>
        <v>0</v>
      </c>
      <c r="AT1573" s="24">
        <f t="shared" si="348"/>
        <v>461588.73142783914</v>
      </c>
      <c r="AU1573" s="24">
        <f t="shared" si="349"/>
        <v>51287.63682531548</v>
      </c>
    </row>
    <row r="1574" spans="1:47" x14ac:dyDescent="0.25">
      <c r="A1574" s="28" t="s">
        <v>14617</v>
      </c>
      <c r="B1574" s="28" t="s">
        <v>6138</v>
      </c>
      <c r="C1574" s="28" t="s">
        <v>6139</v>
      </c>
      <c r="D1574" s="28" t="s">
        <v>6140</v>
      </c>
      <c r="E1574" s="28" t="s">
        <v>6141</v>
      </c>
      <c r="F1574" s="29">
        <v>43003</v>
      </c>
      <c r="G1574" s="29">
        <v>44896</v>
      </c>
      <c r="H1574" s="28" t="s">
        <v>6142</v>
      </c>
      <c r="I1574" s="28" t="s">
        <v>16037</v>
      </c>
      <c r="J1574" s="28" t="s">
        <v>16057</v>
      </c>
      <c r="K1574" s="28" t="s">
        <v>6143</v>
      </c>
      <c r="L1574" s="27">
        <v>104781.60000000002</v>
      </c>
      <c r="M1574" s="27">
        <v>28215.000000000004</v>
      </c>
      <c r="N1574" s="27">
        <v>0</v>
      </c>
      <c r="O1574" s="27">
        <v>0</v>
      </c>
      <c r="P1574" s="27">
        <f t="shared" si="336"/>
        <v>28215.000000000004</v>
      </c>
      <c r="Q1574" s="27">
        <v>0</v>
      </c>
      <c r="R1574" s="27">
        <v>0</v>
      </c>
      <c r="S1574" s="27">
        <v>9750</v>
      </c>
      <c r="T1574" s="27">
        <f t="shared" si="337"/>
        <v>9750</v>
      </c>
      <c r="U1574" s="27">
        <v>0</v>
      </c>
      <c r="V1574" s="27">
        <f t="shared" si="338"/>
        <v>142746.60000000003</v>
      </c>
      <c r="W1574" s="28" t="s">
        <v>6144</v>
      </c>
      <c r="X1574" s="27">
        <v>118403.20800000001</v>
      </c>
      <c r="Y1574" s="27">
        <f t="shared" si="342"/>
        <v>268689.36600000004</v>
      </c>
      <c r="Z1574" s="4" t="str" cm="1">
        <f t="array" ref="Z1574">_xlfn.IFS(YEARFRAC(F1574,G1574)&lt;1,"&lt;1 Year",YEARFRAC(F1574,G1574)&lt;=5,"1-5 Years",YEARFRAC(F1574,G1574)&gt;5,"&gt;5 Years")</f>
        <v>&gt;5 Years</v>
      </c>
      <c r="AA1574" s="24">
        <f>L1574*(_xlfn.XLOOKUP(K1574,'FX rates'!$A$2:$A$38,'FX rates'!$B$2:$B$38))</f>
        <v>78344.311936894854</v>
      </c>
      <c r="AB1574" s="24">
        <f>V1574*(_xlfn.XLOOKUP(K1574,'FX rates'!$A$2:$A$38,'FX rates'!$B$2:$B$38))</f>
        <v>106730.41982877866</v>
      </c>
      <c r="AC1574" s="24">
        <f>X1574*(_xlfn.XLOOKUP(W1574,'FX rates'!$A$2:$A$38,'FX rates'!$B$2:$B$38))</f>
        <v>88529.072488691163</v>
      </c>
      <c r="AD1574" s="24">
        <f>Y1574*(_xlfn.XLOOKUP(W1574,'FX rates'!$A$2:$A$38,'FX rates'!$B$2:$B$38))</f>
        <v>200896.75576657071</v>
      </c>
      <c r="AE1574" s="30">
        <f t="shared" si="343"/>
        <v>0.12999999999999973</v>
      </c>
      <c r="AF1574" s="31">
        <f t="shared" si="344"/>
        <v>13621.607999999993</v>
      </c>
      <c r="AG1574" s="23">
        <f t="shared" si="345"/>
        <v>28386.107891883803</v>
      </c>
      <c r="AH1574" s="35">
        <f t="shared" si="339"/>
        <v>0.74769150248607419</v>
      </c>
      <c r="AI1574" s="23">
        <f>U1574*(_xlfn.XLOOKUP(K1574,'FX rates'!$A$2:$A$38,'FX rates'!$B$2:$B$38))</f>
        <v>0</v>
      </c>
      <c r="AJ1574" s="23">
        <f>Q1574*(_xlfn.XLOOKUP(K1574,'FX rates'!$A$2:$A$38,'FX rates'!$B$2:$B$38))</f>
        <v>0</v>
      </c>
      <c r="AK1574" s="23">
        <f>R1574*(_xlfn.XLOOKUP(K1574,'FX rates'!$A$2:$A$38,'FX rates'!$B$2:$B$38))</f>
        <v>0</v>
      </c>
      <c r="AM1574" s="4"/>
      <c r="AN1574" s="4"/>
      <c r="AO1574" s="4"/>
      <c r="AP1574" s="32">
        <f t="shared" si="340"/>
        <v>0.26927437641723356</v>
      </c>
      <c r="AQ1574" s="32">
        <f t="shared" si="341"/>
        <v>0</v>
      </c>
      <c r="AR1574" s="24">
        <f t="shared" si="346"/>
        <v>150286.15800000002</v>
      </c>
      <c r="AS1574" s="24" t="str">
        <f t="shared" si="347"/>
        <v>0</v>
      </c>
      <c r="AT1574" s="24">
        <f t="shared" si="348"/>
        <v>180807.08018991366</v>
      </c>
      <c r="AU1574" s="24">
        <f t="shared" si="349"/>
        <v>20089.675576657057</v>
      </c>
    </row>
    <row r="1575" spans="1:47" x14ac:dyDescent="0.25">
      <c r="A1575" s="28" t="s">
        <v>14618</v>
      </c>
      <c r="B1575" s="28" t="s">
        <v>4304</v>
      </c>
      <c r="C1575" s="28" t="s">
        <v>4305</v>
      </c>
      <c r="D1575" s="28" t="s">
        <v>4306</v>
      </c>
      <c r="E1575" s="28" t="s">
        <v>4307</v>
      </c>
      <c r="F1575" s="29">
        <v>42947</v>
      </c>
      <c r="G1575" s="29">
        <v>44896</v>
      </c>
      <c r="H1575" s="28" t="s">
        <v>4308</v>
      </c>
      <c r="I1575" s="28" t="s">
        <v>16032</v>
      </c>
      <c r="J1575" s="28" t="s">
        <v>16051</v>
      </c>
      <c r="K1575" s="28" t="s">
        <v>4309</v>
      </c>
      <c r="L1575" s="27">
        <v>134310.00000000003</v>
      </c>
      <c r="M1575" s="27">
        <v>52624.000000000007</v>
      </c>
      <c r="N1575" s="27">
        <v>0</v>
      </c>
      <c r="O1575" s="27">
        <v>0</v>
      </c>
      <c r="P1575" s="27">
        <f t="shared" si="336"/>
        <v>52624.000000000007</v>
      </c>
      <c r="Q1575" s="27">
        <v>0</v>
      </c>
      <c r="R1575" s="27">
        <v>0</v>
      </c>
      <c r="S1575" s="27">
        <v>0</v>
      </c>
      <c r="T1575" s="27">
        <f t="shared" si="337"/>
        <v>0</v>
      </c>
      <c r="U1575" s="27">
        <v>0</v>
      </c>
      <c r="V1575" s="27">
        <f t="shared" si="338"/>
        <v>186934.00000000003</v>
      </c>
      <c r="W1575" s="28" t="s">
        <v>4310</v>
      </c>
      <c r="X1575" s="27">
        <v>139682.40000000002</v>
      </c>
      <c r="Y1575" s="27">
        <f t="shared" si="342"/>
        <v>334093.76</v>
      </c>
      <c r="Z1575" s="4" t="str" cm="1">
        <f t="array" ref="Z1575">_xlfn.IFS(YEARFRAC(F1575,G1575)&lt;1,"&lt;1 Year",YEARFRAC(F1575,G1575)&lt;=5,"1-5 Years",YEARFRAC(F1575,G1575)&gt;5,"&gt;5 Years")</f>
        <v>&gt;5 Years</v>
      </c>
      <c r="AA1575" s="24">
        <f>L1575*(_xlfn.XLOOKUP(K1575,'FX rates'!$A$2:$A$38,'FX rates'!$B$2:$B$38))</f>
        <v>178719.60151015938</v>
      </c>
      <c r="AB1575" s="24">
        <f>V1575*(_xlfn.XLOOKUP(K1575,'FX rates'!$A$2:$A$38,'FX rates'!$B$2:$B$38))</f>
        <v>248743.72711413991</v>
      </c>
      <c r="AC1575" s="24">
        <f>X1575*(_xlfn.XLOOKUP(W1575,'FX rates'!$A$2:$A$38,'FX rates'!$B$2:$B$38))</f>
        <v>185868.38557056573</v>
      </c>
      <c r="AD1575" s="24">
        <f>Y1575*(_xlfn.XLOOKUP(W1575,'FX rates'!$A$2:$A$38,'FX rates'!$B$2:$B$38))</f>
        <v>444561.8617692712</v>
      </c>
      <c r="AE1575" s="30">
        <f t="shared" si="343"/>
        <v>3.9999999999999876E-2</v>
      </c>
      <c r="AF1575" s="31">
        <f t="shared" si="344"/>
        <v>5372.3999999999942</v>
      </c>
      <c r="AG1575" s="23">
        <f t="shared" si="345"/>
        <v>70024.12560398053</v>
      </c>
      <c r="AH1575" s="35">
        <f t="shared" si="339"/>
        <v>1.3306500000756409</v>
      </c>
      <c r="AI1575" s="23">
        <f>U1575*(_xlfn.XLOOKUP(K1575,'FX rates'!$A$2:$A$38,'FX rates'!$B$2:$B$38))</f>
        <v>0</v>
      </c>
      <c r="AJ1575" s="23">
        <f>Q1575*(_xlfn.XLOOKUP(K1575,'FX rates'!$A$2:$A$38,'FX rates'!$B$2:$B$38))</f>
        <v>0</v>
      </c>
      <c r="AK1575" s="23">
        <f>R1575*(_xlfn.XLOOKUP(K1575,'FX rates'!$A$2:$A$38,'FX rates'!$B$2:$B$38))</f>
        <v>0</v>
      </c>
      <c r="AM1575" s="4"/>
      <c r="AN1575" s="4"/>
      <c r="AO1575" s="4"/>
      <c r="AP1575" s="32">
        <f t="shared" si="340"/>
        <v>0.39180999180999176</v>
      </c>
      <c r="AQ1575" s="32">
        <f t="shared" si="341"/>
        <v>0</v>
      </c>
      <c r="AR1575" s="24">
        <f t="shared" si="346"/>
        <v>194411.36000000002</v>
      </c>
      <c r="AS1575" s="24" t="str">
        <f t="shared" si="347"/>
        <v>0</v>
      </c>
      <c r="AT1575" s="24">
        <f t="shared" si="348"/>
        <v>400105.67559234408</v>
      </c>
      <c r="AU1575" s="24">
        <f t="shared" si="349"/>
        <v>44456.18617692712</v>
      </c>
    </row>
    <row r="1576" spans="1:47" x14ac:dyDescent="0.25">
      <c r="A1576" s="28" t="s">
        <v>14619</v>
      </c>
      <c r="B1576" s="28" t="s">
        <v>4311</v>
      </c>
      <c r="C1576" s="28" t="s">
        <v>4312</v>
      </c>
      <c r="D1576" s="28" t="s">
        <v>4313</v>
      </c>
      <c r="E1576" s="28" t="s">
        <v>4314</v>
      </c>
      <c r="F1576" s="29">
        <v>43010</v>
      </c>
      <c r="G1576" s="29">
        <v>44896</v>
      </c>
      <c r="H1576" s="28" t="s">
        <v>4315</v>
      </c>
      <c r="I1576" s="28" t="s">
        <v>16041</v>
      </c>
      <c r="J1576" s="28" t="s">
        <v>16046</v>
      </c>
      <c r="K1576" s="28" t="s">
        <v>4316</v>
      </c>
      <c r="L1576" s="27">
        <v>261360.00000000006</v>
      </c>
      <c r="M1576" s="27">
        <v>129360</v>
      </c>
      <c r="N1576" s="27">
        <v>0</v>
      </c>
      <c r="O1576" s="27">
        <v>0</v>
      </c>
      <c r="P1576" s="27">
        <f t="shared" si="336"/>
        <v>129360</v>
      </c>
      <c r="Q1576" s="27">
        <v>0</v>
      </c>
      <c r="R1576" s="27">
        <v>0</v>
      </c>
      <c r="S1576" s="27">
        <v>0</v>
      </c>
      <c r="T1576" s="27">
        <f t="shared" si="337"/>
        <v>0</v>
      </c>
      <c r="U1576" s="27">
        <v>0</v>
      </c>
      <c r="V1576" s="27">
        <f t="shared" si="338"/>
        <v>390720.00000000006</v>
      </c>
      <c r="W1576" s="28" t="s">
        <v>4317</v>
      </c>
      <c r="X1576" s="27">
        <v>282268.8000000001</v>
      </c>
      <c r="Y1576" s="27">
        <f t="shared" si="342"/>
        <v>704246.40000000014</v>
      </c>
      <c r="Z1576" s="4" t="str" cm="1">
        <f t="array" ref="Z1576">_xlfn.IFS(YEARFRAC(F1576,G1576)&lt;1,"&lt;1 Year",YEARFRAC(F1576,G1576)&lt;=5,"1-5 Years",YEARFRAC(F1576,G1576)&gt;5,"&gt;5 Years")</f>
        <v>&gt;5 Years</v>
      </c>
      <c r="AA1576" s="24">
        <f>L1576*(_xlfn.XLOOKUP(K1576,'FX rates'!$A$2:$A$38,'FX rates'!$B$2:$B$38))</f>
        <v>197758.04400696605</v>
      </c>
      <c r="AB1576" s="24">
        <f>V1576*(_xlfn.XLOOKUP(K1576,'FX rates'!$A$2:$A$38,'FX rates'!$B$2:$B$38))</f>
        <v>295638.28801041387</v>
      </c>
      <c r="AC1576" s="24">
        <f>X1576*(_xlfn.XLOOKUP(W1576,'FX rates'!$A$2:$A$38,'FX rates'!$B$2:$B$38))</f>
        <v>213578.68752752338</v>
      </c>
      <c r="AD1576" s="24">
        <f>Y1576*(_xlfn.XLOOKUP(W1576,'FX rates'!$A$2:$A$38,'FX rates'!$B$2:$B$38))</f>
        <v>532868.03857877036</v>
      </c>
      <c r="AE1576" s="30">
        <f t="shared" si="343"/>
        <v>8.0000000000000182E-2</v>
      </c>
      <c r="AF1576" s="31">
        <f t="shared" si="344"/>
        <v>20908.800000000047</v>
      </c>
      <c r="AG1576" s="23">
        <f t="shared" si="345"/>
        <v>97880.24400344782</v>
      </c>
      <c r="AH1576" s="35">
        <f t="shared" si="339"/>
        <v>0.75665000002665295</v>
      </c>
      <c r="AI1576" s="23">
        <f>U1576*(_xlfn.XLOOKUP(K1576,'FX rates'!$A$2:$A$38,'FX rates'!$B$2:$B$38))</f>
        <v>0</v>
      </c>
      <c r="AJ1576" s="23">
        <f>Q1576*(_xlfn.XLOOKUP(K1576,'FX rates'!$A$2:$A$38,'FX rates'!$B$2:$B$38))</f>
        <v>0</v>
      </c>
      <c r="AK1576" s="23">
        <f>R1576*(_xlfn.XLOOKUP(K1576,'FX rates'!$A$2:$A$38,'FX rates'!$B$2:$B$38))</f>
        <v>0</v>
      </c>
      <c r="AM1576" s="4"/>
      <c r="AN1576" s="4"/>
      <c r="AO1576" s="4"/>
      <c r="AP1576" s="32">
        <f t="shared" si="340"/>
        <v>0.49494949494949486</v>
      </c>
      <c r="AQ1576" s="32">
        <f t="shared" si="341"/>
        <v>0</v>
      </c>
      <c r="AR1576" s="24">
        <f t="shared" si="346"/>
        <v>421977.60000000009</v>
      </c>
      <c r="AS1576" s="24" t="str">
        <f t="shared" si="347"/>
        <v>0</v>
      </c>
      <c r="AT1576" s="24">
        <f t="shared" si="348"/>
        <v>479581.23472089332</v>
      </c>
      <c r="AU1576" s="24">
        <f t="shared" si="349"/>
        <v>53286.803857877036</v>
      </c>
    </row>
    <row r="1577" spans="1:47" x14ac:dyDescent="0.25">
      <c r="A1577" s="28" t="s">
        <v>14620</v>
      </c>
      <c r="B1577" s="28" t="s">
        <v>4318</v>
      </c>
      <c r="C1577" s="28" t="s">
        <v>4319</v>
      </c>
      <c r="D1577" s="28" t="s">
        <v>4320</v>
      </c>
      <c r="E1577" s="28" t="s">
        <v>4321</v>
      </c>
      <c r="F1577" s="29">
        <v>42948</v>
      </c>
      <c r="G1577" s="29">
        <v>44896</v>
      </c>
      <c r="H1577" s="28" t="s">
        <v>4322</v>
      </c>
      <c r="I1577" s="28" t="s">
        <v>16045</v>
      </c>
      <c r="J1577" s="28" t="s">
        <v>16052</v>
      </c>
      <c r="K1577" s="28" t="s">
        <v>4323</v>
      </c>
      <c r="L1577" s="27">
        <v>240240.00000000003</v>
      </c>
      <c r="M1577" s="27">
        <v>2766060</v>
      </c>
      <c r="N1577" s="27">
        <v>0</v>
      </c>
      <c r="O1577" s="27">
        <v>0</v>
      </c>
      <c r="P1577" s="27">
        <f t="shared" si="336"/>
        <v>2766060</v>
      </c>
      <c r="Q1577" s="27">
        <v>0</v>
      </c>
      <c r="R1577" s="27">
        <v>0</v>
      </c>
      <c r="S1577" s="27">
        <v>0</v>
      </c>
      <c r="T1577" s="27">
        <f t="shared" si="337"/>
        <v>0</v>
      </c>
      <c r="U1577" s="27">
        <v>570000.00000000012</v>
      </c>
      <c r="V1577" s="27">
        <f t="shared" si="338"/>
        <v>3576300</v>
      </c>
      <c r="W1577" s="28" t="s">
        <v>4324</v>
      </c>
      <c r="X1577" s="27">
        <v>264264.00000000006</v>
      </c>
      <c r="Y1577" s="27">
        <f t="shared" si="342"/>
        <v>3571194.0000000005</v>
      </c>
      <c r="Z1577" s="4" t="str" cm="1">
        <f t="array" ref="Z1577">_xlfn.IFS(YEARFRAC(F1577,G1577)&lt;1,"&lt;1 Year",YEARFRAC(F1577,G1577)&lt;=5,"1-5 Years",YEARFRAC(F1577,G1577)&gt;5,"&gt;5 Years")</f>
        <v>&gt;5 Years</v>
      </c>
      <c r="AA1577" s="24">
        <f>L1577*(_xlfn.XLOOKUP(K1577,'FX rates'!$A$2:$A$38,'FX rates'!$B$2:$B$38))</f>
        <v>240240.00000000003</v>
      </c>
      <c r="AB1577" s="24">
        <f>V1577*(_xlfn.XLOOKUP(K1577,'FX rates'!$A$2:$A$38,'FX rates'!$B$2:$B$38))</f>
        <v>3576300</v>
      </c>
      <c r="AC1577" s="24">
        <f>X1577*(_xlfn.XLOOKUP(W1577,'FX rates'!$A$2:$A$38,'FX rates'!$B$2:$B$38))</f>
        <v>264264.00000000006</v>
      </c>
      <c r="AD1577" s="24">
        <f>Y1577*(_xlfn.XLOOKUP(W1577,'FX rates'!$A$2:$A$38,'FX rates'!$B$2:$B$38))</f>
        <v>3571194.0000000005</v>
      </c>
      <c r="AE1577" s="30">
        <f t="shared" si="343"/>
        <v>0.1000000000000001</v>
      </c>
      <c r="AF1577" s="31">
        <f t="shared" si="344"/>
        <v>24024.000000000029</v>
      </c>
      <c r="AG1577" s="23">
        <f t="shared" si="345"/>
        <v>3336060</v>
      </c>
      <c r="AH1577" s="35">
        <f t="shared" si="339"/>
        <v>1</v>
      </c>
      <c r="AI1577" s="23">
        <f>U1577*(_xlfn.XLOOKUP(K1577,'FX rates'!$A$2:$A$38,'FX rates'!$B$2:$B$38))</f>
        <v>570000.00000000012</v>
      </c>
      <c r="AJ1577" s="23">
        <f>Q1577*(_xlfn.XLOOKUP(K1577,'FX rates'!$A$2:$A$38,'FX rates'!$B$2:$B$38))</f>
        <v>0</v>
      </c>
      <c r="AK1577" s="23">
        <f>R1577*(_xlfn.XLOOKUP(K1577,'FX rates'!$A$2:$A$38,'FX rates'!$B$2:$B$38))</f>
        <v>0</v>
      </c>
      <c r="AM1577" s="4"/>
      <c r="AN1577" s="4"/>
      <c r="AO1577" s="4"/>
      <c r="AP1577" s="32">
        <f t="shared" si="340"/>
        <v>11.513736263736263</v>
      </c>
      <c r="AQ1577" s="32">
        <f t="shared" si="341"/>
        <v>0</v>
      </c>
      <c r="AR1577" s="24">
        <f t="shared" si="346"/>
        <v>3306930.0000000005</v>
      </c>
      <c r="AS1577" s="24" t="str">
        <f t="shared" si="347"/>
        <v>0</v>
      </c>
      <c r="AT1577" s="24">
        <f t="shared" si="348"/>
        <v>3214074.6000000006</v>
      </c>
      <c r="AU1577" s="24">
        <f t="shared" si="349"/>
        <v>357119.39999999991</v>
      </c>
    </row>
    <row r="1578" spans="1:47" x14ac:dyDescent="0.25">
      <c r="A1578" s="28" t="s">
        <v>14621</v>
      </c>
      <c r="B1578" s="28" t="s">
        <v>4325</v>
      </c>
      <c r="C1578" s="28" t="s">
        <v>4326</v>
      </c>
      <c r="D1578" s="28" t="s">
        <v>4327</v>
      </c>
      <c r="E1578" s="28" t="s">
        <v>4328</v>
      </c>
      <c r="F1578" s="29">
        <v>42947</v>
      </c>
      <c r="G1578" s="29">
        <v>44896</v>
      </c>
      <c r="H1578" s="28" t="s">
        <v>4329</v>
      </c>
      <c r="I1578" s="28" t="s">
        <v>16032</v>
      </c>
      <c r="J1578" s="28" t="s">
        <v>16043</v>
      </c>
      <c r="K1578" s="28" t="s">
        <v>4330</v>
      </c>
      <c r="L1578" s="27">
        <v>98560.000000000015</v>
      </c>
      <c r="M1578" s="27">
        <v>127459.2</v>
      </c>
      <c r="N1578" s="27">
        <v>0</v>
      </c>
      <c r="O1578" s="27">
        <v>0</v>
      </c>
      <c r="P1578" s="27">
        <f t="shared" si="336"/>
        <v>127459.2</v>
      </c>
      <c r="Q1578" s="27">
        <v>0</v>
      </c>
      <c r="R1578" s="27">
        <v>0</v>
      </c>
      <c r="S1578" s="27">
        <v>0</v>
      </c>
      <c r="T1578" s="27">
        <f t="shared" si="337"/>
        <v>0</v>
      </c>
      <c r="U1578" s="27">
        <v>0</v>
      </c>
      <c r="V1578" s="27">
        <f t="shared" si="338"/>
        <v>226019.20000000001</v>
      </c>
      <c r="W1578" s="28" t="s">
        <v>4331</v>
      </c>
      <c r="X1578" s="27">
        <v>105459.20000000003</v>
      </c>
      <c r="Y1578" s="27">
        <f t="shared" si="342"/>
        <v>347299.74400000006</v>
      </c>
      <c r="Z1578" s="4" t="str" cm="1">
        <f t="array" ref="Z1578">_xlfn.IFS(YEARFRAC(F1578,G1578)&lt;1,"&lt;1 Year",YEARFRAC(F1578,G1578)&lt;=5,"1-5 Years",YEARFRAC(F1578,G1578)&gt;5,"&gt;5 Years")</f>
        <v>&gt;5 Years</v>
      </c>
      <c r="AA1578" s="24">
        <f>L1578*(_xlfn.XLOOKUP(K1578,'FX rates'!$A$2:$A$38,'FX rates'!$B$2:$B$38))</f>
        <v>98560.000000000015</v>
      </c>
      <c r="AB1578" s="24">
        <f>V1578*(_xlfn.XLOOKUP(K1578,'FX rates'!$A$2:$A$38,'FX rates'!$B$2:$B$38))</f>
        <v>226019.20000000001</v>
      </c>
      <c r="AC1578" s="24">
        <f>X1578*(_xlfn.XLOOKUP(W1578,'FX rates'!$A$2:$A$38,'FX rates'!$B$2:$B$38))</f>
        <v>105459.20000000003</v>
      </c>
      <c r="AD1578" s="24">
        <f>Y1578*(_xlfn.XLOOKUP(W1578,'FX rates'!$A$2:$A$38,'FX rates'!$B$2:$B$38))</f>
        <v>347299.74400000006</v>
      </c>
      <c r="AE1578" s="30">
        <f t="shared" si="343"/>
        <v>7.0000000000000104E-2</v>
      </c>
      <c r="AF1578" s="31">
        <f t="shared" si="344"/>
        <v>6899.2000000000116</v>
      </c>
      <c r="AG1578" s="23">
        <f t="shared" si="345"/>
        <v>127459.2</v>
      </c>
      <c r="AH1578" s="35">
        <f t="shared" si="339"/>
        <v>1</v>
      </c>
      <c r="AI1578" s="23">
        <f>U1578*(_xlfn.XLOOKUP(K1578,'FX rates'!$A$2:$A$38,'FX rates'!$B$2:$B$38))</f>
        <v>0</v>
      </c>
      <c r="AJ1578" s="23">
        <f>Q1578*(_xlfn.XLOOKUP(K1578,'FX rates'!$A$2:$A$38,'FX rates'!$B$2:$B$38))</f>
        <v>0</v>
      </c>
      <c r="AK1578" s="23">
        <f>R1578*(_xlfn.XLOOKUP(K1578,'FX rates'!$A$2:$A$38,'FX rates'!$B$2:$B$38))</f>
        <v>0</v>
      </c>
      <c r="AM1578" s="4"/>
      <c r="AN1578" s="4"/>
      <c r="AO1578" s="4"/>
      <c r="AP1578" s="32">
        <f t="shared" si="340"/>
        <v>1.2932142857142854</v>
      </c>
      <c r="AQ1578" s="32">
        <f t="shared" si="341"/>
        <v>0</v>
      </c>
      <c r="AR1578" s="24">
        <f t="shared" si="346"/>
        <v>241840.54400000002</v>
      </c>
      <c r="AS1578" s="24" t="str">
        <f t="shared" si="347"/>
        <v>0</v>
      </c>
      <c r="AT1578" s="24">
        <f t="shared" si="348"/>
        <v>312569.76960000006</v>
      </c>
      <c r="AU1578" s="24">
        <f t="shared" si="349"/>
        <v>34729.974400000006</v>
      </c>
    </row>
    <row r="1579" spans="1:47" x14ac:dyDescent="0.25">
      <c r="A1579" s="28" t="s">
        <v>14622</v>
      </c>
      <c r="B1579" s="28" t="s">
        <v>4332</v>
      </c>
      <c r="C1579" s="28" t="s">
        <v>4333</v>
      </c>
      <c r="D1579" s="28" t="s">
        <v>4334</v>
      </c>
      <c r="E1579" s="28" t="s">
        <v>4335</v>
      </c>
      <c r="F1579" s="29">
        <v>42933</v>
      </c>
      <c r="G1579" s="29">
        <v>44896</v>
      </c>
      <c r="H1579" s="28" t="s">
        <v>4336</v>
      </c>
      <c r="I1579" s="28" t="s">
        <v>16053</v>
      </c>
      <c r="J1579" s="28" t="s">
        <v>16038</v>
      </c>
      <c r="K1579" s="28" t="s">
        <v>4337</v>
      </c>
      <c r="L1579" s="27">
        <v>203159.00000000006</v>
      </c>
      <c r="M1579" s="27">
        <v>1548800.0000000002</v>
      </c>
      <c r="N1579" s="27">
        <v>0</v>
      </c>
      <c r="O1579" s="27">
        <v>0</v>
      </c>
      <c r="P1579" s="27">
        <f t="shared" si="336"/>
        <v>1548800.0000000002</v>
      </c>
      <c r="Q1579" s="27">
        <v>0</v>
      </c>
      <c r="R1579" s="27">
        <v>0</v>
      </c>
      <c r="S1579" s="27">
        <v>0</v>
      </c>
      <c r="T1579" s="27">
        <f t="shared" si="337"/>
        <v>0</v>
      </c>
      <c r="U1579" s="27">
        <v>710391.86</v>
      </c>
      <c r="V1579" s="27">
        <f t="shared" si="338"/>
        <v>2462350.8600000003</v>
      </c>
      <c r="W1579" s="28" t="s">
        <v>4338</v>
      </c>
      <c r="X1579" s="27">
        <v>219411.72000000009</v>
      </c>
      <c r="Y1579" s="27">
        <f t="shared" si="342"/>
        <v>2111527.4400000009</v>
      </c>
      <c r="Z1579" s="4" t="str" cm="1">
        <f t="array" ref="Z1579">_xlfn.IFS(YEARFRAC(F1579,G1579)&lt;1,"&lt;1 Year",YEARFRAC(F1579,G1579)&lt;=5,"1-5 Years",YEARFRAC(F1579,G1579)&gt;5,"&gt;5 Years")</f>
        <v>&gt;5 Years</v>
      </c>
      <c r="AA1579" s="24">
        <f>L1579*(_xlfn.XLOOKUP(K1579,'FX rates'!$A$2:$A$38,'FX rates'!$B$2:$B$38))</f>
        <v>270333.5233653672</v>
      </c>
      <c r="AB1579" s="24">
        <f>V1579*(_xlfn.XLOOKUP(K1579,'FX rates'!$A$2:$A$38,'FX rates'!$B$2:$B$38))</f>
        <v>3276527.1720452551</v>
      </c>
      <c r="AC1579" s="24">
        <f>X1579*(_xlfn.XLOOKUP(W1579,'FX rates'!$A$2:$A$38,'FX rates'!$B$2:$B$38))</f>
        <v>291960.20523459662</v>
      </c>
      <c r="AD1579" s="24">
        <f>Y1579*(_xlfn.XLOOKUP(W1579,'FX rates'!$A$2:$A$38,'FX rates'!$B$2:$B$38))</f>
        <v>2809703.9881957192</v>
      </c>
      <c r="AE1579" s="30">
        <f t="shared" si="343"/>
        <v>8.0000000000000154E-2</v>
      </c>
      <c r="AF1579" s="31">
        <f t="shared" si="344"/>
        <v>16252.72000000003</v>
      </c>
      <c r="AG1579" s="23">
        <f t="shared" si="345"/>
        <v>3006193.6486798879</v>
      </c>
      <c r="AH1579" s="35">
        <f t="shared" si="339"/>
        <v>1.3306500000756409</v>
      </c>
      <c r="AI1579" s="23">
        <f>U1579*(_xlfn.XLOOKUP(K1579,'FX rates'!$A$2:$A$38,'FX rates'!$B$2:$B$38))</f>
        <v>945282.92856273474</v>
      </c>
      <c r="AJ1579" s="23">
        <f>Q1579*(_xlfn.XLOOKUP(K1579,'FX rates'!$A$2:$A$38,'FX rates'!$B$2:$B$38))</f>
        <v>0</v>
      </c>
      <c r="AK1579" s="23">
        <f>R1579*(_xlfn.XLOOKUP(K1579,'FX rates'!$A$2:$A$38,'FX rates'!$B$2:$B$38))</f>
        <v>0</v>
      </c>
      <c r="AM1579" s="4"/>
      <c r="AN1579" s="4"/>
      <c r="AO1579" s="4"/>
      <c r="AP1579" s="32">
        <f t="shared" si="340"/>
        <v>7.6235854675402015</v>
      </c>
      <c r="AQ1579" s="32">
        <f t="shared" si="341"/>
        <v>0</v>
      </c>
      <c r="AR1579" s="24">
        <f t="shared" si="346"/>
        <v>1892115.7200000007</v>
      </c>
      <c r="AS1579" s="24" t="str">
        <f t="shared" si="347"/>
        <v>0</v>
      </c>
      <c r="AT1579" s="24">
        <f t="shared" si="348"/>
        <v>2528733.5893761474</v>
      </c>
      <c r="AU1579" s="24">
        <f t="shared" si="349"/>
        <v>280970.39881957183</v>
      </c>
    </row>
    <row r="1580" spans="1:47" x14ac:dyDescent="0.25">
      <c r="A1580" s="28" t="s">
        <v>14623</v>
      </c>
      <c r="B1580" s="28" t="s">
        <v>4339</v>
      </c>
      <c r="C1580" s="28" t="s">
        <v>4340</v>
      </c>
      <c r="D1580" s="28" t="s">
        <v>4341</v>
      </c>
      <c r="E1580" s="28" t="s">
        <v>4342</v>
      </c>
      <c r="F1580" s="29">
        <v>42940</v>
      </c>
      <c r="G1580" s="29">
        <v>44896</v>
      </c>
      <c r="H1580" s="28" t="s">
        <v>4343</v>
      </c>
      <c r="I1580" s="28" t="s">
        <v>16050</v>
      </c>
      <c r="J1580" s="28" t="s">
        <v>16045</v>
      </c>
      <c r="K1580" s="28" t="s">
        <v>4344</v>
      </c>
      <c r="L1580" s="27">
        <v>135372.60000000003</v>
      </c>
      <c r="M1580" s="27">
        <v>30624.000000000004</v>
      </c>
      <c r="N1580" s="27">
        <v>0</v>
      </c>
      <c r="O1580" s="27">
        <v>0</v>
      </c>
      <c r="P1580" s="27">
        <f t="shared" si="336"/>
        <v>30624.000000000004</v>
      </c>
      <c r="Q1580" s="27">
        <v>0</v>
      </c>
      <c r="R1580" s="27">
        <v>0</v>
      </c>
      <c r="S1580" s="27">
        <v>0</v>
      </c>
      <c r="T1580" s="27">
        <f t="shared" si="337"/>
        <v>0</v>
      </c>
      <c r="U1580" s="27">
        <v>0</v>
      </c>
      <c r="V1580" s="27">
        <f t="shared" si="338"/>
        <v>165996.60000000003</v>
      </c>
      <c r="W1580" s="28" t="s">
        <v>4345</v>
      </c>
      <c r="X1580" s="27">
        <v>154324.76400000005</v>
      </c>
      <c r="Y1580" s="27">
        <f t="shared" si="342"/>
        <v>343560.88800000015</v>
      </c>
      <c r="Z1580" s="4" t="str" cm="1">
        <f t="array" ref="Z1580">_xlfn.IFS(YEARFRAC(F1580,G1580)&lt;1,"&lt;1 Year",YEARFRAC(F1580,G1580)&lt;=5,"1-5 Years",YEARFRAC(F1580,G1580)&gt;5,"&gt;5 Years")</f>
        <v>&gt;5 Years</v>
      </c>
      <c r="AA1580" s="24">
        <f>L1580*(_xlfn.XLOOKUP(K1580,'FX rates'!$A$2:$A$38,'FX rates'!$B$2:$B$38))</f>
        <v>135372.60000000003</v>
      </c>
      <c r="AB1580" s="24">
        <f>V1580*(_xlfn.XLOOKUP(K1580,'FX rates'!$A$2:$A$38,'FX rates'!$B$2:$B$38))</f>
        <v>165996.60000000003</v>
      </c>
      <c r="AC1580" s="24">
        <f>X1580*(_xlfn.XLOOKUP(W1580,'FX rates'!$A$2:$A$38,'FX rates'!$B$2:$B$38))</f>
        <v>154324.76400000005</v>
      </c>
      <c r="AD1580" s="24">
        <f>Y1580*(_xlfn.XLOOKUP(W1580,'FX rates'!$A$2:$A$38,'FX rates'!$B$2:$B$38))</f>
        <v>343560.88800000015</v>
      </c>
      <c r="AE1580" s="30">
        <f t="shared" si="343"/>
        <v>0.1400000000000001</v>
      </c>
      <c r="AF1580" s="31">
        <f t="shared" si="344"/>
        <v>18952.164000000019</v>
      </c>
      <c r="AG1580" s="23">
        <f t="shared" si="345"/>
        <v>30624</v>
      </c>
      <c r="AH1580" s="35">
        <f t="shared" si="339"/>
        <v>1</v>
      </c>
      <c r="AI1580" s="23">
        <f>U1580*(_xlfn.XLOOKUP(K1580,'FX rates'!$A$2:$A$38,'FX rates'!$B$2:$B$38))</f>
        <v>0</v>
      </c>
      <c r="AJ1580" s="23">
        <f>Q1580*(_xlfn.XLOOKUP(K1580,'FX rates'!$A$2:$A$38,'FX rates'!$B$2:$B$38))</f>
        <v>0</v>
      </c>
      <c r="AK1580" s="23">
        <f>R1580*(_xlfn.XLOOKUP(K1580,'FX rates'!$A$2:$A$38,'FX rates'!$B$2:$B$38))</f>
        <v>0</v>
      </c>
      <c r="AM1580" s="4"/>
      <c r="AN1580" s="4"/>
      <c r="AO1580" s="4"/>
      <c r="AP1580" s="32">
        <f t="shared" si="340"/>
        <v>0.22622007703183655</v>
      </c>
      <c r="AQ1580" s="32">
        <f t="shared" si="341"/>
        <v>0</v>
      </c>
      <c r="AR1580" s="24">
        <f t="shared" si="346"/>
        <v>189236.12400000007</v>
      </c>
      <c r="AS1580" s="24" t="str">
        <f t="shared" si="347"/>
        <v>0</v>
      </c>
      <c r="AT1580" s="24">
        <f t="shared" si="348"/>
        <v>309204.79920000012</v>
      </c>
      <c r="AU1580" s="24">
        <f t="shared" si="349"/>
        <v>34356.088800000027</v>
      </c>
    </row>
    <row r="1581" spans="1:47" x14ac:dyDescent="0.25">
      <c r="A1581" s="28" t="s">
        <v>14066</v>
      </c>
      <c r="B1581" s="28" t="s">
        <v>439</v>
      </c>
      <c r="C1581" s="28" t="s">
        <v>440</v>
      </c>
      <c r="D1581" s="28" t="s">
        <v>441</v>
      </c>
      <c r="E1581" s="28" t="s">
        <v>442</v>
      </c>
      <c r="F1581" s="29">
        <v>37060</v>
      </c>
      <c r="G1581" s="29">
        <v>44896</v>
      </c>
      <c r="H1581" s="28" t="s">
        <v>443</v>
      </c>
      <c r="I1581" s="28" t="s">
        <v>16032</v>
      </c>
      <c r="J1581" s="28" t="s">
        <v>16041</v>
      </c>
      <c r="K1581" s="28" t="s">
        <v>444</v>
      </c>
      <c r="L1581" s="27">
        <v>76817.399999999994</v>
      </c>
      <c r="M1581" s="27">
        <v>12727.000000000002</v>
      </c>
      <c r="N1581" s="27">
        <v>0</v>
      </c>
      <c r="O1581" s="27">
        <v>0</v>
      </c>
      <c r="P1581" s="27">
        <f t="shared" si="336"/>
        <v>12727.000000000002</v>
      </c>
      <c r="Q1581" s="27">
        <v>0</v>
      </c>
      <c r="R1581" s="27">
        <v>238</v>
      </c>
      <c r="S1581" s="27">
        <v>0</v>
      </c>
      <c r="T1581" s="27">
        <f t="shared" si="337"/>
        <v>238</v>
      </c>
      <c r="U1581" s="27">
        <v>0</v>
      </c>
      <c r="V1581" s="27">
        <f t="shared" si="338"/>
        <v>89782.399999999994</v>
      </c>
      <c r="W1581" s="28" t="s">
        <v>445</v>
      </c>
      <c r="X1581" s="27">
        <v>86803.661999999982</v>
      </c>
      <c r="Y1581" s="27">
        <f t="shared" si="342"/>
        <v>187988.83399999997</v>
      </c>
      <c r="Z1581" s="4" t="str" cm="1">
        <f t="array" ref="Z1581">_xlfn.IFS(YEARFRAC(F1581,G1581)&lt;1,"&lt;1 Year",YEARFRAC(F1581,G1581)&lt;=5,"1-5 Years",YEARFRAC(F1581,G1581)&gt;5,"&gt;5 Years")</f>
        <v>&gt;5 Years</v>
      </c>
      <c r="AA1581" s="24">
        <f>L1581*(_xlfn.XLOOKUP(K1581,'FX rates'!$A$2:$A$38,'FX rates'!$B$2:$B$38))</f>
        <v>76817.399999999994</v>
      </c>
      <c r="AB1581" s="24">
        <f>V1581*(_xlfn.XLOOKUP(K1581,'FX rates'!$A$2:$A$38,'FX rates'!$B$2:$B$38))</f>
        <v>89782.399999999994</v>
      </c>
      <c r="AC1581" s="24">
        <f>X1581*(_xlfn.XLOOKUP(W1581,'FX rates'!$A$2:$A$38,'FX rates'!$B$2:$B$38))</f>
        <v>86803.661999999982</v>
      </c>
      <c r="AD1581" s="24">
        <f>Y1581*(_xlfn.XLOOKUP(W1581,'FX rates'!$A$2:$A$38,'FX rates'!$B$2:$B$38))</f>
        <v>187988.83399999997</v>
      </c>
      <c r="AE1581" s="30">
        <f t="shared" si="343"/>
        <v>0.12999999999999987</v>
      </c>
      <c r="AF1581" s="31">
        <f t="shared" si="344"/>
        <v>9986.2619999999879</v>
      </c>
      <c r="AG1581" s="23">
        <f t="shared" si="345"/>
        <v>12965</v>
      </c>
      <c r="AH1581" s="35">
        <f t="shared" si="339"/>
        <v>1</v>
      </c>
      <c r="AI1581" s="23">
        <f>U1581*(_xlfn.XLOOKUP(K1581,'FX rates'!$A$2:$A$38,'FX rates'!$B$2:$B$38))</f>
        <v>0</v>
      </c>
      <c r="AJ1581" s="23">
        <f>Q1581*(_xlfn.XLOOKUP(K1581,'FX rates'!$A$2:$A$38,'FX rates'!$B$2:$B$38))</f>
        <v>0</v>
      </c>
      <c r="AK1581" s="23">
        <f>R1581*(_xlfn.XLOOKUP(K1581,'FX rates'!$A$2:$A$38,'FX rates'!$B$2:$B$38))</f>
        <v>238</v>
      </c>
      <c r="AM1581" s="4"/>
      <c r="AN1581" s="4"/>
      <c r="AO1581" s="4"/>
      <c r="AP1581" s="32">
        <f t="shared" si="340"/>
        <v>0.16567860927341985</v>
      </c>
      <c r="AQ1581" s="32">
        <f t="shared" si="341"/>
        <v>0</v>
      </c>
      <c r="AR1581" s="24">
        <f t="shared" si="346"/>
        <v>101185.17199999999</v>
      </c>
      <c r="AS1581" s="24" t="str">
        <f t="shared" si="347"/>
        <v>0</v>
      </c>
      <c r="AT1581" s="24">
        <f t="shared" si="348"/>
        <v>169189.95059999998</v>
      </c>
      <c r="AU1581" s="24">
        <f t="shared" si="349"/>
        <v>18798.883399999992</v>
      </c>
    </row>
    <row r="1582" spans="1:47" x14ac:dyDescent="0.25">
      <c r="A1582" s="28" t="s">
        <v>14624</v>
      </c>
      <c r="B1582" s="28" t="s">
        <v>4346</v>
      </c>
      <c r="C1582" s="28" t="s">
        <v>4347</v>
      </c>
      <c r="D1582" s="28" t="s">
        <v>4348</v>
      </c>
      <c r="E1582" s="28" t="s">
        <v>4349</v>
      </c>
      <c r="F1582" s="29">
        <v>42940</v>
      </c>
      <c r="G1582" s="29">
        <v>44896</v>
      </c>
      <c r="H1582" s="28" t="s">
        <v>4350</v>
      </c>
      <c r="I1582" s="28" t="s">
        <v>16051</v>
      </c>
      <c r="J1582" s="28" t="s">
        <v>16057</v>
      </c>
      <c r="K1582" s="28" t="s">
        <v>4351</v>
      </c>
      <c r="L1582" s="27">
        <v>100045.00000000001</v>
      </c>
      <c r="M1582" s="27">
        <v>10004.500000000002</v>
      </c>
      <c r="N1582" s="27">
        <v>0</v>
      </c>
      <c r="O1582" s="27">
        <v>0</v>
      </c>
      <c r="P1582" s="27">
        <f t="shared" si="336"/>
        <v>10004.500000000002</v>
      </c>
      <c r="Q1582" s="27">
        <v>0</v>
      </c>
      <c r="R1582" s="27">
        <v>0</v>
      </c>
      <c r="S1582" s="27">
        <v>0</v>
      </c>
      <c r="T1582" s="27">
        <f t="shared" si="337"/>
        <v>0</v>
      </c>
      <c r="U1582" s="27">
        <v>0</v>
      </c>
      <c r="V1582" s="27">
        <f t="shared" si="338"/>
        <v>110049.50000000001</v>
      </c>
      <c r="W1582" s="28" t="s">
        <v>4352</v>
      </c>
      <c r="X1582" s="27">
        <v>104046.80000000002</v>
      </c>
      <c r="Y1582" s="27">
        <f t="shared" si="342"/>
        <v>218498.28000000003</v>
      </c>
      <c r="Z1582" s="4" t="str" cm="1">
        <f t="array" ref="Z1582">_xlfn.IFS(YEARFRAC(F1582,G1582)&lt;1,"&lt;1 Year",YEARFRAC(F1582,G1582)&lt;=5,"1-5 Years",YEARFRAC(F1582,G1582)&gt;5,"&gt;5 Years")</f>
        <v>&gt;5 Years</v>
      </c>
      <c r="AA1582" s="24">
        <f>L1582*(_xlfn.XLOOKUP(K1582,'FX rates'!$A$2:$A$38,'FX rates'!$B$2:$B$38))</f>
        <v>133124.87925756752</v>
      </c>
      <c r="AB1582" s="24">
        <f>V1582*(_xlfn.XLOOKUP(K1582,'FX rates'!$A$2:$A$38,'FX rates'!$B$2:$B$38))</f>
        <v>146437.36718332427</v>
      </c>
      <c r="AC1582" s="24">
        <f>X1582*(_xlfn.XLOOKUP(W1582,'FX rates'!$A$2:$A$38,'FX rates'!$B$2:$B$38))</f>
        <v>138449.87442787021</v>
      </c>
      <c r="AD1582" s="24">
        <f>Y1582*(_xlfn.XLOOKUP(W1582,'FX rates'!$A$2:$A$38,'FX rates'!$B$2:$B$38))</f>
        <v>290744.73629852745</v>
      </c>
      <c r="AE1582" s="30">
        <f t="shared" si="343"/>
        <v>3.9999999999999911E-2</v>
      </c>
      <c r="AF1582" s="31">
        <f t="shared" si="344"/>
        <v>4001.8000000000029</v>
      </c>
      <c r="AG1582" s="23">
        <f t="shared" si="345"/>
        <v>13312.487925756752</v>
      </c>
      <c r="AH1582" s="35">
        <f t="shared" si="339"/>
        <v>1.3306500000756407</v>
      </c>
      <c r="AI1582" s="23">
        <f>U1582*(_xlfn.XLOOKUP(K1582,'FX rates'!$A$2:$A$38,'FX rates'!$B$2:$B$38))</f>
        <v>0</v>
      </c>
      <c r="AJ1582" s="23">
        <f>Q1582*(_xlfn.XLOOKUP(K1582,'FX rates'!$A$2:$A$38,'FX rates'!$B$2:$B$38))</f>
        <v>0</v>
      </c>
      <c r="AK1582" s="23">
        <f>R1582*(_xlfn.XLOOKUP(K1582,'FX rates'!$A$2:$A$38,'FX rates'!$B$2:$B$38))</f>
        <v>0</v>
      </c>
      <c r="AM1582" s="4"/>
      <c r="AN1582" s="4"/>
      <c r="AO1582" s="4"/>
      <c r="AP1582" s="32">
        <f t="shared" si="340"/>
        <v>0.1</v>
      </c>
      <c r="AQ1582" s="32">
        <f t="shared" si="341"/>
        <v>0</v>
      </c>
      <c r="AR1582" s="24">
        <f t="shared" si="346"/>
        <v>114451.48000000003</v>
      </c>
      <c r="AS1582" s="24" t="str">
        <f t="shared" si="347"/>
        <v>0</v>
      </c>
      <c r="AT1582" s="24">
        <f t="shared" si="348"/>
        <v>261670.26266867472</v>
      </c>
      <c r="AU1582" s="24">
        <f t="shared" si="349"/>
        <v>29074.473629852728</v>
      </c>
    </row>
    <row r="1583" spans="1:47" x14ac:dyDescent="0.25">
      <c r="A1583" s="28" t="s">
        <v>14625</v>
      </c>
      <c r="B1583" s="28" t="s">
        <v>4353</v>
      </c>
      <c r="C1583" s="28" t="s">
        <v>4354</v>
      </c>
      <c r="D1583" s="28" t="s">
        <v>4355</v>
      </c>
      <c r="E1583" s="28" t="s">
        <v>4356</v>
      </c>
      <c r="F1583" s="29">
        <v>42940</v>
      </c>
      <c r="G1583" s="29">
        <v>44896</v>
      </c>
      <c r="H1583" s="28" t="s">
        <v>4357</v>
      </c>
      <c r="I1583" s="28" t="s">
        <v>16036</v>
      </c>
      <c r="J1583" s="4" t="s">
        <v>16033</v>
      </c>
      <c r="K1583" s="28" t="s">
        <v>4358</v>
      </c>
      <c r="L1583" s="27">
        <v>148423</v>
      </c>
      <c r="M1583" s="27">
        <v>96921.000000000015</v>
      </c>
      <c r="N1583" s="27">
        <v>0</v>
      </c>
      <c r="O1583" s="27">
        <v>0</v>
      </c>
      <c r="P1583" s="27">
        <f t="shared" si="336"/>
        <v>96921.000000000015</v>
      </c>
      <c r="Q1583" s="27">
        <v>0</v>
      </c>
      <c r="R1583" s="27">
        <v>0</v>
      </c>
      <c r="S1583" s="27">
        <v>0</v>
      </c>
      <c r="T1583" s="27">
        <f t="shared" si="337"/>
        <v>0</v>
      </c>
      <c r="U1583" s="27">
        <v>0</v>
      </c>
      <c r="V1583" s="27">
        <f t="shared" si="338"/>
        <v>245344</v>
      </c>
      <c r="W1583" s="28" t="s">
        <v>4359</v>
      </c>
      <c r="X1583" s="27">
        <v>164749.53000000003</v>
      </c>
      <c r="Y1583" s="27">
        <f t="shared" si="342"/>
        <v>437081.37000000005</v>
      </c>
      <c r="Z1583" s="4" t="str" cm="1">
        <f t="array" ref="Z1583">_xlfn.IFS(YEARFRAC(F1583,G1583)&lt;1,"&lt;1 Year",YEARFRAC(F1583,G1583)&lt;=5,"1-5 Years",YEARFRAC(F1583,G1583)&gt;5,"&gt;5 Years")</f>
        <v>&gt;5 Years</v>
      </c>
      <c r="AA1583" s="24">
        <f>L1583*(_xlfn.XLOOKUP(K1583,'FX rates'!$A$2:$A$38,'FX rates'!$B$2:$B$38))</f>
        <v>197499.06496122686</v>
      </c>
      <c r="AB1583" s="24">
        <f>V1583*(_xlfn.XLOOKUP(K1583,'FX rates'!$A$2:$A$38,'FX rates'!$B$2:$B$38))</f>
        <v>326466.99361855804</v>
      </c>
      <c r="AC1583" s="24">
        <f>X1583*(_xlfn.XLOOKUP(W1583,'FX rates'!$A$2:$A$38,'FX rates'!$B$2:$B$38))</f>
        <v>219223.96210696184</v>
      </c>
      <c r="AD1583" s="24">
        <f>Y1583*(_xlfn.XLOOKUP(W1583,'FX rates'!$A$2:$A$38,'FX rates'!$B$2:$B$38))</f>
        <v>581602.32502356137</v>
      </c>
      <c r="AE1583" s="30">
        <f t="shared" si="343"/>
        <v>0.11000000000000014</v>
      </c>
      <c r="AF1583" s="31">
        <f t="shared" si="344"/>
        <v>16326.530000000028</v>
      </c>
      <c r="AG1583" s="23">
        <f t="shared" si="345"/>
        <v>128967.92865733118</v>
      </c>
      <c r="AH1583" s="35">
        <f t="shared" si="339"/>
        <v>1.3306500000756409</v>
      </c>
      <c r="AI1583" s="23">
        <f>U1583*(_xlfn.XLOOKUP(K1583,'FX rates'!$A$2:$A$38,'FX rates'!$B$2:$B$38))</f>
        <v>0</v>
      </c>
      <c r="AJ1583" s="23">
        <f>Q1583*(_xlfn.XLOOKUP(K1583,'FX rates'!$A$2:$A$38,'FX rates'!$B$2:$B$38))</f>
        <v>0</v>
      </c>
      <c r="AK1583" s="23">
        <f>R1583*(_xlfn.XLOOKUP(K1583,'FX rates'!$A$2:$A$38,'FX rates'!$B$2:$B$38))</f>
        <v>0</v>
      </c>
      <c r="AM1583" s="4"/>
      <c r="AN1583" s="4"/>
      <c r="AO1583" s="4"/>
      <c r="AP1583" s="32">
        <f t="shared" si="340"/>
        <v>0.65300526198769737</v>
      </c>
      <c r="AQ1583" s="32">
        <f t="shared" si="341"/>
        <v>0</v>
      </c>
      <c r="AR1583" s="24">
        <f t="shared" si="346"/>
        <v>272331.84000000003</v>
      </c>
      <c r="AS1583" s="24" t="str">
        <f t="shared" si="347"/>
        <v>0</v>
      </c>
      <c r="AT1583" s="24">
        <f t="shared" si="348"/>
        <v>523442.09252120525</v>
      </c>
      <c r="AU1583" s="24">
        <f t="shared" si="349"/>
        <v>58160.232502356113</v>
      </c>
    </row>
    <row r="1584" spans="1:47" x14ac:dyDescent="0.25">
      <c r="A1584" s="28" t="s">
        <v>14626</v>
      </c>
      <c r="B1584" s="28" t="s">
        <v>4360</v>
      </c>
      <c r="C1584" s="28" t="s">
        <v>4361</v>
      </c>
      <c r="D1584" s="28" t="s">
        <v>4362</v>
      </c>
      <c r="E1584" s="28" t="s">
        <v>4363</v>
      </c>
      <c r="F1584" s="29">
        <v>42940</v>
      </c>
      <c r="G1584" s="29">
        <v>44896</v>
      </c>
      <c r="H1584" s="28" t="s">
        <v>4364</v>
      </c>
      <c r="I1584" s="28" t="s">
        <v>16033</v>
      </c>
      <c r="J1584" s="28" t="s">
        <v>16051</v>
      </c>
      <c r="K1584" s="28" t="s">
        <v>4365</v>
      </c>
      <c r="L1584" s="27">
        <v>135960</v>
      </c>
      <c r="M1584" s="27">
        <v>45012.000000000007</v>
      </c>
      <c r="N1584" s="27">
        <v>0</v>
      </c>
      <c r="O1584" s="27">
        <v>0</v>
      </c>
      <c r="P1584" s="27">
        <f t="shared" si="336"/>
        <v>45012.000000000007</v>
      </c>
      <c r="Q1584" s="27">
        <v>0</v>
      </c>
      <c r="R1584" s="27">
        <v>0</v>
      </c>
      <c r="S1584" s="27">
        <v>0</v>
      </c>
      <c r="T1584" s="27">
        <f t="shared" si="337"/>
        <v>0</v>
      </c>
      <c r="U1584" s="27">
        <v>0</v>
      </c>
      <c r="V1584" s="27">
        <f t="shared" si="338"/>
        <v>180972</v>
      </c>
      <c r="W1584" s="28" t="s">
        <v>4366</v>
      </c>
      <c r="X1584" s="27">
        <v>138679.20000000001</v>
      </c>
      <c r="Y1584" s="27">
        <f t="shared" si="342"/>
        <v>323270.64</v>
      </c>
      <c r="Z1584" s="4" t="str" cm="1">
        <f t="array" ref="Z1584">_xlfn.IFS(YEARFRAC(F1584,G1584)&lt;1,"&lt;1 Year",YEARFRAC(F1584,G1584)&lt;=5,"1-5 Years",YEARFRAC(F1584,G1584)&gt;5,"&gt;5 Years")</f>
        <v>&gt;5 Years</v>
      </c>
      <c r="AA1584" s="24">
        <f>L1584*(_xlfn.XLOOKUP(K1584,'FX rates'!$A$2:$A$38,'FX rates'!$B$2:$B$38))</f>
        <v>135960</v>
      </c>
      <c r="AB1584" s="24">
        <f>V1584*(_xlfn.XLOOKUP(K1584,'FX rates'!$A$2:$A$38,'FX rates'!$B$2:$B$38))</f>
        <v>180972</v>
      </c>
      <c r="AC1584" s="24">
        <f>X1584*(_xlfn.XLOOKUP(W1584,'FX rates'!$A$2:$A$38,'FX rates'!$B$2:$B$38))</f>
        <v>138679.20000000001</v>
      </c>
      <c r="AD1584" s="24">
        <f>Y1584*(_xlfn.XLOOKUP(W1584,'FX rates'!$A$2:$A$38,'FX rates'!$B$2:$B$38))</f>
        <v>323270.64</v>
      </c>
      <c r="AE1584" s="30">
        <f t="shared" si="343"/>
        <v>2.0000000000000087E-2</v>
      </c>
      <c r="AF1584" s="31">
        <f t="shared" si="344"/>
        <v>2719.2000000000116</v>
      </c>
      <c r="AG1584" s="23">
        <f t="shared" si="345"/>
        <v>45012</v>
      </c>
      <c r="AH1584" s="35">
        <f t="shared" si="339"/>
        <v>1</v>
      </c>
      <c r="AI1584" s="23">
        <f>U1584*(_xlfn.XLOOKUP(K1584,'FX rates'!$A$2:$A$38,'FX rates'!$B$2:$B$38))</f>
        <v>0</v>
      </c>
      <c r="AJ1584" s="23">
        <f>Q1584*(_xlfn.XLOOKUP(K1584,'FX rates'!$A$2:$A$38,'FX rates'!$B$2:$B$38))</f>
        <v>0</v>
      </c>
      <c r="AK1584" s="23">
        <f>R1584*(_xlfn.XLOOKUP(K1584,'FX rates'!$A$2:$A$38,'FX rates'!$B$2:$B$38))</f>
        <v>0</v>
      </c>
      <c r="AM1584" s="4"/>
      <c r="AN1584" s="4"/>
      <c r="AO1584" s="4"/>
      <c r="AP1584" s="32">
        <f t="shared" si="340"/>
        <v>0.33106796116504861</v>
      </c>
      <c r="AQ1584" s="32">
        <f t="shared" si="341"/>
        <v>0</v>
      </c>
      <c r="AR1584" s="24">
        <f t="shared" si="346"/>
        <v>184591.44000000003</v>
      </c>
      <c r="AS1584" s="24" t="str">
        <f t="shared" si="347"/>
        <v>0</v>
      </c>
      <c r="AT1584" s="24">
        <f t="shared" si="348"/>
        <v>290943.576</v>
      </c>
      <c r="AU1584" s="24">
        <f t="shared" si="349"/>
        <v>32327.064000000013</v>
      </c>
    </row>
    <row r="1585" spans="1:47" x14ac:dyDescent="0.25">
      <c r="A1585" s="28" t="s">
        <v>14627</v>
      </c>
      <c r="B1585" s="28" t="s">
        <v>4367</v>
      </c>
      <c r="C1585" s="28" t="s">
        <v>4368</v>
      </c>
      <c r="D1585" s="28" t="s">
        <v>4369</v>
      </c>
      <c r="E1585" s="28" t="s">
        <v>4370</v>
      </c>
      <c r="F1585" s="29">
        <v>42940</v>
      </c>
      <c r="G1585" s="29">
        <v>44896</v>
      </c>
      <c r="H1585" s="28" t="s">
        <v>4371</v>
      </c>
      <c r="I1585" s="28" t="s">
        <v>16053</v>
      </c>
      <c r="J1585" s="28" t="s">
        <v>16034</v>
      </c>
      <c r="K1585" s="28" t="s">
        <v>4372</v>
      </c>
      <c r="L1585" s="27">
        <v>183084.00000000003</v>
      </c>
      <c r="M1585" s="27">
        <v>20240</v>
      </c>
      <c r="N1585" s="27">
        <v>0</v>
      </c>
      <c r="O1585" s="27">
        <v>0</v>
      </c>
      <c r="P1585" s="27">
        <f t="shared" si="336"/>
        <v>20240</v>
      </c>
      <c r="Q1585" s="27">
        <v>0</v>
      </c>
      <c r="R1585" s="27">
        <v>0</v>
      </c>
      <c r="S1585" s="27">
        <v>0</v>
      </c>
      <c r="T1585" s="27">
        <f t="shared" si="337"/>
        <v>0</v>
      </c>
      <c r="U1585" s="27">
        <v>0</v>
      </c>
      <c r="V1585" s="27">
        <f t="shared" si="338"/>
        <v>203324.00000000003</v>
      </c>
      <c r="W1585" s="28" t="s">
        <v>4373</v>
      </c>
      <c r="X1585" s="27">
        <v>208715.76000000007</v>
      </c>
      <c r="Y1585" s="27">
        <f t="shared" si="342"/>
        <v>440505.12000000011</v>
      </c>
      <c r="Z1585" s="4" t="str" cm="1">
        <f t="array" ref="Z1585">_xlfn.IFS(YEARFRAC(F1585,G1585)&lt;1,"&lt;1 Year",YEARFRAC(F1585,G1585)&lt;=5,"1-5 Years",YEARFRAC(F1585,G1585)&gt;5,"&gt;5 Years")</f>
        <v>&gt;5 Years</v>
      </c>
      <c r="AA1585" s="24">
        <f>L1585*(_xlfn.XLOOKUP(K1585,'FX rates'!$A$2:$A$38,'FX rates'!$B$2:$B$38))</f>
        <v>183084.00000000003</v>
      </c>
      <c r="AB1585" s="24">
        <f>V1585*(_xlfn.XLOOKUP(K1585,'FX rates'!$A$2:$A$38,'FX rates'!$B$2:$B$38))</f>
        <v>203324.00000000003</v>
      </c>
      <c r="AC1585" s="24">
        <f>X1585*(_xlfn.XLOOKUP(W1585,'FX rates'!$A$2:$A$38,'FX rates'!$B$2:$B$38))</f>
        <v>208715.76000000007</v>
      </c>
      <c r="AD1585" s="24">
        <f>Y1585*(_xlfn.XLOOKUP(W1585,'FX rates'!$A$2:$A$38,'FX rates'!$B$2:$B$38))</f>
        <v>440505.12000000011</v>
      </c>
      <c r="AE1585" s="30">
        <f t="shared" si="343"/>
        <v>0.14000000000000018</v>
      </c>
      <c r="AF1585" s="31">
        <f t="shared" si="344"/>
        <v>25631.760000000038</v>
      </c>
      <c r="AG1585" s="23">
        <f t="shared" si="345"/>
        <v>20240</v>
      </c>
      <c r="AH1585" s="35">
        <f t="shared" si="339"/>
        <v>1</v>
      </c>
      <c r="AI1585" s="23">
        <f>U1585*(_xlfn.XLOOKUP(K1585,'FX rates'!$A$2:$A$38,'FX rates'!$B$2:$B$38))</f>
        <v>0</v>
      </c>
      <c r="AJ1585" s="23">
        <f>Q1585*(_xlfn.XLOOKUP(K1585,'FX rates'!$A$2:$A$38,'FX rates'!$B$2:$B$38))</f>
        <v>0</v>
      </c>
      <c r="AK1585" s="23">
        <f>R1585*(_xlfn.XLOOKUP(K1585,'FX rates'!$A$2:$A$38,'FX rates'!$B$2:$B$38))</f>
        <v>0</v>
      </c>
      <c r="AM1585" s="4"/>
      <c r="AN1585" s="4"/>
      <c r="AO1585" s="4"/>
      <c r="AP1585" s="32">
        <f t="shared" si="340"/>
        <v>0.11055034847392452</v>
      </c>
      <c r="AQ1585" s="32">
        <f t="shared" si="341"/>
        <v>0</v>
      </c>
      <c r="AR1585" s="24">
        <f t="shared" si="346"/>
        <v>231789.36000000007</v>
      </c>
      <c r="AS1585" s="24" t="str">
        <f t="shared" si="347"/>
        <v>0</v>
      </c>
      <c r="AT1585" s="24">
        <f t="shared" si="348"/>
        <v>396454.60800000012</v>
      </c>
      <c r="AU1585" s="24">
        <f t="shared" si="349"/>
        <v>44050.511999999988</v>
      </c>
    </row>
    <row r="1586" spans="1:47" x14ac:dyDescent="0.25">
      <c r="A1586" s="28" t="s">
        <v>14628</v>
      </c>
      <c r="B1586" s="28" t="s">
        <v>4374</v>
      </c>
      <c r="C1586" s="28" t="s">
        <v>4375</v>
      </c>
      <c r="D1586" s="28" t="s">
        <v>4376</v>
      </c>
      <c r="E1586" s="28" t="s">
        <v>4377</v>
      </c>
      <c r="F1586" s="29">
        <v>42940</v>
      </c>
      <c r="G1586" s="29">
        <v>44896</v>
      </c>
      <c r="H1586" s="28" t="s">
        <v>4378</v>
      </c>
      <c r="I1586" s="28" t="s">
        <v>16038</v>
      </c>
      <c r="J1586" s="28" t="s">
        <v>16049</v>
      </c>
      <c r="K1586" s="28" t="s">
        <v>4379</v>
      </c>
      <c r="L1586" s="27">
        <v>254100.00000000003</v>
      </c>
      <c r="M1586" s="27">
        <v>301840</v>
      </c>
      <c r="N1586" s="27">
        <v>0</v>
      </c>
      <c r="O1586" s="27">
        <v>0</v>
      </c>
      <c r="P1586" s="27">
        <f t="shared" si="336"/>
        <v>301840</v>
      </c>
      <c r="Q1586" s="27">
        <v>0</v>
      </c>
      <c r="R1586" s="27">
        <v>0</v>
      </c>
      <c r="S1586" s="27">
        <v>0</v>
      </c>
      <c r="T1586" s="27">
        <f t="shared" si="337"/>
        <v>0</v>
      </c>
      <c r="U1586" s="27">
        <v>0</v>
      </c>
      <c r="V1586" s="27">
        <f t="shared" si="338"/>
        <v>555940</v>
      </c>
      <c r="W1586" s="28" t="s">
        <v>4380</v>
      </c>
      <c r="X1586" s="27">
        <v>271887.00000000006</v>
      </c>
      <c r="Y1586" s="27">
        <f t="shared" si="342"/>
        <v>866742.8</v>
      </c>
      <c r="Z1586" s="4" t="str" cm="1">
        <f t="array" ref="Z1586">_xlfn.IFS(YEARFRAC(F1586,G1586)&lt;1,"&lt;1 Year",YEARFRAC(F1586,G1586)&lt;=5,"1-5 Years",YEARFRAC(F1586,G1586)&gt;5,"&gt;5 Years")</f>
        <v>&gt;5 Years</v>
      </c>
      <c r="AA1586" s="24">
        <f>L1586*(_xlfn.XLOOKUP(K1586,'FX rates'!$A$2:$A$38,'FX rates'!$B$2:$B$38))</f>
        <v>254100.00000000003</v>
      </c>
      <c r="AB1586" s="24">
        <f>V1586*(_xlfn.XLOOKUP(K1586,'FX rates'!$A$2:$A$38,'FX rates'!$B$2:$B$38))</f>
        <v>555940</v>
      </c>
      <c r="AC1586" s="24">
        <f>X1586*(_xlfn.XLOOKUP(W1586,'FX rates'!$A$2:$A$38,'FX rates'!$B$2:$B$38))</f>
        <v>271887.00000000006</v>
      </c>
      <c r="AD1586" s="24">
        <f>Y1586*(_xlfn.XLOOKUP(W1586,'FX rates'!$A$2:$A$38,'FX rates'!$B$2:$B$38))</f>
        <v>866742.8</v>
      </c>
      <c r="AE1586" s="30">
        <f t="shared" si="343"/>
        <v>7.0000000000000104E-2</v>
      </c>
      <c r="AF1586" s="31">
        <f t="shared" si="344"/>
        <v>17787.000000000029</v>
      </c>
      <c r="AG1586" s="23">
        <f t="shared" si="345"/>
        <v>301840</v>
      </c>
      <c r="AH1586" s="35">
        <f t="shared" si="339"/>
        <v>1</v>
      </c>
      <c r="AI1586" s="23">
        <f>U1586*(_xlfn.XLOOKUP(K1586,'FX rates'!$A$2:$A$38,'FX rates'!$B$2:$B$38))</f>
        <v>0</v>
      </c>
      <c r="AJ1586" s="23">
        <f>Q1586*(_xlfn.XLOOKUP(K1586,'FX rates'!$A$2:$A$38,'FX rates'!$B$2:$B$38))</f>
        <v>0</v>
      </c>
      <c r="AK1586" s="23">
        <f>R1586*(_xlfn.XLOOKUP(K1586,'FX rates'!$A$2:$A$38,'FX rates'!$B$2:$B$38))</f>
        <v>0</v>
      </c>
      <c r="AM1586" s="4"/>
      <c r="AN1586" s="4"/>
      <c r="AO1586" s="4"/>
      <c r="AP1586" s="32">
        <f t="shared" si="340"/>
        <v>1.1878787878787878</v>
      </c>
      <c r="AQ1586" s="32">
        <f t="shared" si="341"/>
        <v>0</v>
      </c>
      <c r="AR1586" s="24">
        <f t="shared" si="346"/>
        <v>594855.80000000005</v>
      </c>
      <c r="AS1586" s="24" t="str">
        <f t="shared" si="347"/>
        <v>0</v>
      </c>
      <c r="AT1586" s="24">
        <f t="shared" si="348"/>
        <v>780068.52</v>
      </c>
      <c r="AU1586" s="24">
        <f t="shared" si="349"/>
        <v>86674.280000000028</v>
      </c>
    </row>
    <row r="1587" spans="1:47" x14ac:dyDescent="0.25">
      <c r="A1587" s="28" t="s">
        <v>14629</v>
      </c>
      <c r="B1587" s="28" t="s">
        <v>4381</v>
      </c>
      <c r="C1587" s="28" t="s">
        <v>4382</v>
      </c>
      <c r="D1587" s="28" t="s">
        <v>4383</v>
      </c>
      <c r="E1587" s="28" t="s">
        <v>4384</v>
      </c>
      <c r="F1587" s="29">
        <v>42940</v>
      </c>
      <c r="G1587" s="29">
        <v>44896</v>
      </c>
      <c r="H1587" s="28" t="s">
        <v>4385</v>
      </c>
      <c r="I1587" s="28" t="s">
        <v>16036</v>
      </c>
      <c r="J1587" s="28" t="s">
        <v>16032</v>
      </c>
      <c r="K1587" s="28" t="s">
        <v>4386</v>
      </c>
      <c r="L1587" s="27">
        <v>247170.00000000006</v>
      </c>
      <c r="M1587" s="27">
        <v>329120.00000000006</v>
      </c>
      <c r="N1587" s="27">
        <v>0</v>
      </c>
      <c r="O1587" s="27">
        <v>0</v>
      </c>
      <c r="P1587" s="27">
        <f t="shared" si="336"/>
        <v>329120.00000000006</v>
      </c>
      <c r="Q1587" s="27">
        <v>0</v>
      </c>
      <c r="R1587" s="27">
        <v>0</v>
      </c>
      <c r="S1587" s="27">
        <v>0</v>
      </c>
      <c r="T1587" s="27">
        <f t="shared" si="337"/>
        <v>0</v>
      </c>
      <c r="U1587" s="27">
        <v>0</v>
      </c>
      <c r="V1587" s="27">
        <f t="shared" si="338"/>
        <v>576290.00000000012</v>
      </c>
      <c r="W1587" s="28" t="s">
        <v>4387</v>
      </c>
      <c r="X1587" s="27">
        <v>281773.8000000001</v>
      </c>
      <c r="Y1587" s="27">
        <f t="shared" si="342"/>
        <v>938744.40000000037</v>
      </c>
      <c r="Z1587" s="4" t="str" cm="1">
        <f t="array" ref="Z1587">_xlfn.IFS(YEARFRAC(F1587,G1587)&lt;1,"&lt;1 Year",YEARFRAC(F1587,G1587)&lt;=5,"1-5 Years",YEARFRAC(F1587,G1587)&gt;5,"&gt;5 Years")</f>
        <v>&gt;5 Years</v>
      </c>
      <c r="AA1587" s="24">
        <f>L1587*(_xlfn.XLOOKUP(K1587,'FX rates'!$A$2:$A$38,'FX rates'!$B$2:$B$38))</f>
        <v>247170.00000000006</v>
      </c>
      <c r="AB1587" s="24">
        <f>V1587*(_xlfn.XLOOKUP(K1587,'FX rates'!$A$2:$A$38,'FX rates'!$B$2:$B$38))</f>
        <v>576290.00000000012</v>
      </c>
      <c r="AC1587" s="24">
        <f>X1587*(_xlfn.XLOOKUP(W1587,'FX rates'!$A$2:$A$38,'FX rates'!$B$2:$B$38))</f>
        <v>281773.8000000001</v>
      </c>
      <c r="AD1587" s="24">
        <f>Y1587*(_xlfn.XLOOKUP(W1587,'FX rates'!$A$2:$A$38,'FX rates'!$B$2:$B$38))</f>
        <v>938744.40000000037</v>
      </c>
      <c r="AE1587" s="30">
        <f t="shared" si="343"/>
        <v>0.14000000000000015</v>
      </c>
      <c r="AF1587" s="31">
        <f t="shared" si="344"/>
        <v>34603.800000000047</v>
      </c>
      <c r="AG1587" s="23">
        <f t="shared" si="345"/>
        <v>329120.00000000006</v>
      </c>
      <c r="AH1587" s="35">
        <f t="shared" si="339"/>
        <v>1</v>
      </c>
      <c r="AI1587" s="23">
        <f>U1587*(_xlfn.XLOOKUP(K1587,'FX rates'!$A$2:$A$38,'FX rates'!$B$2:$B$38))</f>
        <v>0</v>
      </c>
      <c r="AJ1587" s="23">
        <f>Q1587*(_xlfn.XLOOKUP(K1587,'FX rates'!$A$2:$A$38,'FX rates'!$B$2:$B$38))</f>
        <v>0</v>
      </c>
      <c r="AK1587" s="23">
        <f>R1587*(_xlfn.XLOOKUP(K1587,'FX rates'!$A$2:$A$38,'FX rates'!$B$2:$B$38))</f>
        <v>0</v>
      </c>
      <c r="AM1587" s="4"/>
      <c r="AN1587" s="4"/>
      <c r="AO1587" s="4"/>
      <c r="AP1587" s="32">
        <f t="shared" si="340"/>
        <v>1.3315531820204716</v>
      </c>
      <c r="AQ1587" s="32">
        <f t="shared" si="341"/>
        <v>0</v>
      </c>
      <c r="AR1587" s="24">
        <f t="shared" si="346"/>
        <v>656970.60000000021</v>
      </c>
      <c r="AS1587" s="24" t="str">
        <f t="shared" si="347"/>
        <v>0</v>
      </c>
      <c r="AT1587" s="24">
        <f t="shared" si="348"/>
        <v>844869.96000000031</v>
      </c>
      <c r="AU1587" s="24">
        <f t="shared" si="349"/>
        <v>93874.440000000061</v>
      </c>
    </row>
    <row r="1588" spans="1:47" x14ac:dyDescent="0.25">
      <c r="A1588" s="28" t="s">
        <v>14630</v>
      </c>
      <c r="B1588" s="28" t="s">
        <v>8703</v>
      </c>
      <c r="C1588" s="28" t="s">
        <v>8704</v>
      </c>
      <c r="D1588" s="28" t="s">
        <v>8705</v>
      </c>
      <c r="E1588" s="28" t="s">
        <v>8706</v>
      </c>
      <c r="F1588" s="29">
        <v>42590</v>
      </c>
      <c r="G1588" s="29">
        <v>44896</v>
      </c>
      <c r="H1588" s="28" t="s">
        <v>8707</v>
      </c>
      <c r="I1588" s="28" t="s">
        <v>16054</v>
      </c>
      <c r="J1588" s="28" t="s">
        <v>16052</v>
      </c>
      <c r="K1588" s="28" t="s">
        <v>8708</v>
      </c>
      <c r="L1588" s="27">
        <v>100991.40480000002</v>
      </c>
      <c r="M1588" s="4">
        <v>0</v>
      </c>
      <c r="N1588" s="27">
        <v>0</v>
      </c>
      <c r="O1588" s="27">
        <v>0</v>
      </c>
      <c r="P1588" s="27">
        <f t="shared" si="336"/>
        <v>0</v>
      </c>
      <c r="Q1588" s="27">
        <v>0</v>
      </c>
      <c r="R1588" s="27">
        <v>0</v>
      </c>
      <c r="S1588" s="27">
        <v>0</v>
      </c>
      <c r="T1588" s="27">
        <f t="shared" si="337"/>
        <v>0</v>
      </c>
      <c r="U1588" s="27">
        <v>0</v>
      </c>
      <c r="V1588" s="27">
        <f t="shared" si="338"/>
        <v>100991.40480000002</v>
      </c>
      <c r="W1588" s="28" t="s">
        <v>8709</v>
      </c>
      <c r="X1588" s="27">
        <v>116140.11552000001</v>
      </c>
      <c r="Y1588" s="27">
        <f t="shared" si="342"/>
        <v>232280.23104000001</v>
      </c>
      <c r="Z1588" s="4" t="str" cm="1">
        <f t="array" ref="Z1588">_xlfn.IFS(YEARFRAC(F1588,G1588)&lt;1,"&lt;1 Year",YEARFRAC(F1588,G1588)&lt;=5,"1-5 Years",YEARFRAC(F1588,G1588)&gt;5,"&gt;5 Years")</f>
        <v>&gt;5 Years</v>
      </c>
      <c r="AA1588" s="24">
        <f>L1588*(_xlfn.XLOOKUP(K1588,'FX rates'!$A$2:$A$38,'FX rates'!$B$2:$B$38))</f>
        <v>100991.40480000002</v>
      </c>
      <c r="AB1588" s="24">
        <f>V1588*(_xlfn.XLOOKUP(K1588,'FX rates'!$A$2:$A$38,'FX rates'!$B$2:$B$38))</f>
        <v>100991.40480000002</v>
      </c>
      <c r="AC1588" s="24">
        <f>X1588*(_xlfn.XLOOKUP(W1588,'FX rates'!$A$2:$A$38,'FX rates'!$B$2:$B$38))</f>
        <v>116140.11552000001</v>
      </c>
      <c r="AD1588" s="24">
        <f>Y1588*(_xlfn.XLOOKUP(W1588,'FX rates'!$A$2:$A$38,'FX rates'!$B$2:$B$38))</f>
        <v>232280.23104000001</v>
      </c>
      <c r="AE1588" s="30">
        <f t="shared" si="343"/>
        <v>0.14999999999999986</v>
      </c>
      <c r="AF1588" s="31">
        <f t="shared" si="344"/>
        <v>15148.710719999988</v>
      </c>
      <c r="AG1588" s="23">
        <f t="shared" si="345"/>
        <v>0</v>
      </c>
      <c r="AH1588" s="35">
        <f t="shared" si="339"/>
        <v>1</v>
      </c>
      <c r="AI1588" s="23">
        <f>U1588*(_xlfn.XLOOKUP(K1588,'FX rates'!$A$2:$A$38,'FX rates'!$B$2:$B$38))</f>
        <v>0</v>
      </c>
      <c r="AJ1588" s="23">
        <f>Q1588*(_xlfn.XLOOKUP(K1588,'FX rates'!$A$2:$A$38,'FX rates'!$B$2:$B$38))</f>
        <v>0</v>
      </c>
      <c r="AK1588" s="23">
        <f>R1588*(_xlfn.XLOOKUP(K1588,'FX rates'!$A$2:$A$38,'FX rates'!$B$2:$B$38))</f>
        <v>0</v>
      </c>
      <c r="AM1588" s="4"/>
      <c r="AN1588" s="4"/>
      <c r="AO1588" s="4"/>
      <c r="AP1588" s="32">
        <f t="shared" si="340"/>
        <v>0</v>
      </c>
      <c r="AQ1588" s="32">
        <f t="shared" si="341"/>
        <v>0</v>
      </c>
      <c r="AR1588" s="24">
        <f t="shared" si="346"/>
        <v>116140.11552000001</v>
      </c>
      <c r="AS1588" s="24" t="str">
        <f t="shared" si="347"/>
        <v>0</v>
      </c>
      <c r="AT1588" s="24">
        <f t="shared" si="348"/>
        <v>209052.20793600002</v>
      </c>
      <c r="AU1588" s="24">
        <f t="shared" si="349"/>
        <v>23228.023103999993</v>
      </c>
    </row>
    <row r="1589" spans="1:47" x14ac:dyDescent="0.25">
      <c r="A1589" s="28" t="s">
        <v>14631</v>
      </c>
      <c r="B1589" s="28" t="s">
        <v>4395</v>
      </c>
      <c r="C1589" s="28" t="s">
        <v>4396</v>
      </c>
      <c r="D1589" s="28" t="s">
        <v>4397</v>
      </c>
      <c r="E1589" s="28" t="s">
        <v>4398</v>
      </c>
      <c r="F1589" s="29">
        <v>39135</v>
      </c>
      <c r="G1589" s="29">
        <v>44896</v>
      </c>
      <c r="H1589" s="28" t="s">
        <v>4399</v>
      </c>
      <c r="I1589" s="28" t="s">
        <v>16049</v>
      </c>
      <c r="J1589" s="4" t="s">
        <v>16040</v>
      </c>
      <c r="K1589" s="28" t="s">
        <v>4400</v>
      </c>
      <c r="L1589" s="27">
        <v>209440.00000000006</v>
      </c>
      <c r="M1589" s="27">
        <v>72022.5</v>
      </c>
      <c r="N1589" s="27">
        <v>0</v>
      </c>
      <c r="O1589" s="27">
        <v>0</v>
      </c>
      <c r="P1589" s="27">
        <f t="shared" si="336"/>
        <v>72022.5</v>
      </c>
      <c r="Q1589" s="27">
        <v>0</v>
      </c>
      <c r="R1589" s="27">
        <v>0</v>
      </c>
      <c r="S1589" s="27">
        <v>0</v>
      </c>
      <c r="T1589" s="27">
        <f t="shared" si="337"/>
        <v>0</v>
      </c>
      <c r="U1589" s="27">
        <v>0</v>
      </c>
      <c r="V1589" s="27">
        <f t="shared" si="338"/>
        <v>281462.50000000006</v>
      </c>
      <c r="W1589" s="28" t="s">
        <v>4401</v>
      </c>
      <c r="X1589" s="27">
        <v>236667.20000000004</v>
      </c>
      <c r="Y1589" s="27">
        <f t="shared" si="342"/>
        <v>554719.82500000007</v>
      </c>
      <c r="Z1589" s="4" t="str" cm="1">
        <f t="array" ref="Z1589">_xlfn.IFS(YEARFRAC(F1589,G1589)&lt;1,"&lt;1 Year",YEARFRAC(F1589,G1589)&lt;=5,"1-5 Years",YEARFRAC(F1589,G1589)&gt;5,"&gt;5 Years")</f>
        <v>&gt;5 Years</v>
      </c>
      <c r="AA1589" s="24">
        <f>L1589*(_xlfn.XLOOKUP(K1589,'FX rates'!$A$2:$A$38,'FX rates'!$B$2:$B$38))</f>
        <v>209440.00000000006</v>
      </c>
      <c r="AB1589" s="24">
        <f>V1589*(_xlfn.XLOOKUP(K1589,'FX rates'!$A$2:$A$38,'FX rates'!$B$2:$B$38))</f>
        <v>281462.50000000006</v>
      </c>
      <c r="AC1589" s="24">
        <f>X1589*(_xlfn.XLOOKUP(W1589,'FX rates'!$A$2:$A$38,'FX rates'!$B$2:$B$38))</f>
        <v>236667.20000000004</v>
      </c>
      <c r="AD1589" s="24">
        <f>Y1589*(_xlfn.XLOOKUP(W1589,'FX rates'!$A$2:$A$38,'FX rates'!$B$2:$B$38))</f>
        <v>554719.82500000007</v>
      </c>
      <c r="AE1589" s="30">
        <f t="shared" si="343"/>
        <v>0.12999999999999989</v>
      </c>
      <c r="AF1589" s="31">
        <f t="shared" si="344"/>
        <v>27227.199999999983</v>
      </c>
      <c r="AG1589" s="23">
        <f t="shared" si="345"/>
        <v>72022.5</v>
      </c>
      <c r="AH1589" s="35">
        <f t="shared" si="339"/>
        <v>1</v>
      </c>
      <c r="AI1589" s="23">
        <f>U1589*(_xlfn.XLOOKUP(K1589,'FX rates'!$A$2:$A$38,'FX rates'!$B$2:$B$38))</f>
        <v>0</v>
      </c>
      <c r="AJ1589" s="23">
        <f>Q1589*(_xlfn.XLOOKUP(K1589,'FX rates'!$A$2:$A$38,'FX rates'!$B$2:$B$38))</f>
        <v>0</v>
      </c>
      <c r="AK1589" s="23">
        <f>R1589*(_xlfn.XLOOKUP(K1589,'FX rates'!$A$2:$A$38,'FX rates'!$B$2:$B$38))</f>
        <v>0</v>
      </c>
      <c r="AM1589" s="4"/>
      <c r="AN1589" s="4"/>
      <c r="AO1589" s="4"/>
      <c r="AP1589" s="32">
        <f t="shared" si="340"/>
        <v>0.34388130252100829</v>
      </c>
      <c r="AQ1589" s="32">
        <f t="shared" si="341"/>
        <v>0</v>
      </c>
      <c r="AR1589" s="24">
        <f t="shared" si="346"/>
        <v>318052.62500000006</v>
      </c>
      <c r="AS1589" s="24" t="str">
        <f t="shared" si="347"/>
        <v>0</v>
      </c>
      <c r="AT1589" s="24">
        <f t="shared" si="348"/>
        <v>499247.84250000009</v>
      </c>
      <c r="AU1589" s="24">
        <f t="shared" si="349"/>
        <v>55471.982499999984</v>
      </c>
    </row>
    <row r="1590" spans="1:47" x14ac:dyDescent="0.25">
      <c r="A1590" s="28" t="s">
        <v>14632</v>
      </c>
      <c r="B1590" s="28" t="s">
        <v>4402</v>
      </c>
      <c r="C1590" s="28" t="s">
        <v>4403</v>
      </c>
      <c r="D1590" s="28" t="s">
        <v>4404</v>
      </c>
      <c r="E1590" s="28" t="s">
        <v>4405</v>
      </c>
      <c r="F1590" s="29">
        <v>42095</v>
      </c>
      <c r="G1590" s="29">
        <v>44896</v>
      </c>
      <c r="H1590" s="28" t="s">
        <v>4406</v>
      </c>
      <c r="I1590" s="28" t="s">
        <v>16043</v>
      </c>
      <c r="J1590" s="28" t="s">
        <v>16045</v>
      </c>
      <c r="K1590" s="28" t="s">
        <v>4407</v>
      </c>
      <c r="L1590" s="27">
        <v>164428</v>
      </c>
      <c r="M1590" s="27">
        <v>40128</v>
      </c>
      <c r="N1590" s="27">
        <v>0</v>
      </c>
      <c r="O1590" s="27">
        <v>0</v>
      </c>
      <c r="P1590" s="27">
        <f t="shared" si="336"/>
        <v>40128</v>
      </c>
      <c r="Q1590" s="27">
        <v>0</v>
      </c>
      <c r="R1590" s="27">
        <v>0</v>
      </c>
      <c r="S1590" s="27">
        <v>0</v>
      </c>
      <c r="T1590" s="27">
        <f t="shared" si="337"/>
        <v>0</v>
      </c>
      <c r="U1590" s="27">
        <v>0</v>
      </c>
      <c r="V1590" s="27">
        <f t="shared" si="338"/>
        <v>204556</v>
      </c>
      <c r="W1590" s="28" t="s">
        <v>4408</v>
      </c>
      <c r="X1590" s="27">
        <v>177582.24000000002</v>
      </c>
      <c r="Y1590" s="27">
        <f t="shared" si="342"/>
        <v>398502.72000000009</v>
      </c>
      <c r="Z1590" s="4" t="str" cm="1">
        <f t="array" ref="Z1590">_xlfn.IFS(YEARFRAC(F1590,G1590)&lt;1,"&lt;1 Year",YEARFRAC(F1590,G1590)&lt;=5,"1-5 Years",YEARFRAC(F1590,G1590)&gt;5,"&gt;5 Years")</f>
        <v>&gt;5 Years</v>
      </c>
      <c r="AA1590" s="24">
        <f>L1590*(_xlfn.XLOOKUP(K1590,'FX rates'!$A$2:$A$38,'FX rates'!$B$2:$B$38))</f>
        <v>164428</v>
      </c>
      <c r="AB1590" s="24">
        <f>V1590*(_xlfn.XLOOKUP(K1590,'FX rates'!$A$2:$A$38,'FX rates'!$B$2:$B$38))</f>
        <v>204556</v>
      </c>
      <c r="AC1590" s="24">
        <f>X1590*(_xlfn.XLOOKUP(W1590,'FX rates'!$A$2:$A$38,'FX rates'!$B$2:$B$38))</f>
        <v>177582.24000000002</v>
      </c>
      <c r="AD1590" s="24">
        <f>Y1590*(_xlfn.XLOOKUP(W1590,'FX rates'!$A$2:$A$38,'FX rates'!$B$2:$B$38))</f>
        <v>398502.72000000009</v>
      </c>
      <c r="AE1590" s="30">
        <f t="shared" si="343"/>
        <v>8.0000000000000127E-2</v>
      </c>
      <c r="AF1590" s="31">
        <f t="shared" si="344"/>
        <v>13154.24000000002</v>
      </c>
      <c r="AG1590" s="23">
        <f t="shared" si="345"/>
        <v>40128</v>
      </c>
      <c r="AH1590" s="35">
        <f t="shared" si="339"/>
        <v>1</v>
      </c>
      <c r="AI1590" s="23">
        <f>U1590*(_xlfn.XLOOKUP(K1590,'FX rates'!$A$2:$A$38,'FX rates'!$B$2:$B$38))</f>
        <v>0</v>
      </c>
      <c r="AJ1590" s="23">
        <f>Q1590*(_xlfn.XLOOKUP(K1590,'FX rates'!$A$2:$A$38,'FX rates'!$B$2:$B$38))</f>
        <v>0</v>
      </c>
      <c r="AK1590" s="23">
        <f>R1590*(_xlfn.XLOOKUP(K1590,'FX rates'!$A$2:$A$38,'FX rates'!$B$2:$B$38))</f>
        <v>0</v>
      </c>
      <c r="AM1590" s="4"/>
      <c r="AN1590" s="4"/>
      <c r="AO1590" s="4"/>
      <c r="AP1590" s="32">
        <f t="shared" si="340"/>
        <v>0.24404602622424404</v>
      </c>
      <c r="AQ1590" s="32">
        <f t="shared" si="341"/>
        <v>0</v>
      </c>
      <c r="AR1590" s="24">
        <f t="shared" si="346"/>
        <v>220920.48000000004</v>
      </c>
      <c r="AS1590" s="24" t="str">
        <f t="shared" si="347"/>
        <v>0</v>
      </c>
      <c r="AT1590" s="24">
        <f t="shared" si="348"/>
        <v>358652.44800000009</v>
      </c>
      <c r="AU1590" s="24">
        <f t="shared" si="349"/>
        <v>39850.271999999997</v>
      </c>
    </row>
    <row r="1591" spans="1:47" x14ac:dyDescent="0.25">
      <c r="A1591" s="28" t="s">
        <v>14633</v>
      </c>
      <c r="B1591" s="28" t="s">
        <v>4409</v>
      </c>
      <c r="C1591" s="28" t="s">
        <v>4410</v>
      </c>
      <c r="D1591" s="28" t="s">
        <v>4411</v>
      </c>
      <c r="E1591" s="28" t="s">
        <v>4412</v>
      </c>
      <c r="F1591" s="29">
        <v>40827</v>
      </c>
      <c r="G1591" s="29">
        <v>44896</v>
      </c>
      <c r="H1591" s="28" t="s">
        <v>4413</v>
      </c>
      <c r="I1591" s="28" t="s">
        <v>16034</v>
      </c>
      <c r="J1591" s="28" t="s">
        <v>16049</v>
      </c>
      <c r="K1591" s="28" t="s">
        <v>4414</v>
      </c>
      <c r="L1591" s="27">
        <v>77759.549999999988</v>
      </c>
      <c r="M1591" s="27">
        <v>4504.5</v>
      </c>
      <c r="N1591" s="27">
        <v>0</v>
      </c>
      <c r="O1591" s="27">
        <v>0</v>
      </c>
      <c r="P1591" s="27">
        <f t="shared" si="336"/>
        <v>4504.5</v>
      </c>
      <c r="Q1591" s="27">
        <v>0</v>
      </c>
      <c r="R1591" s="27">
        <v>0</v>
      </c>
      <c r="S1591" s="27">
        <v>0</v>
      </c>
      <c r="T1591" s="27">
        <f t="shared" si="337"/>
        <v>0</v>
      </c>
      <c r="U1591" s="27">
        <v>0</v>
      </c>
      <c r="V1591" s="27">
        <f t="shared" si="338"/>
        <v>82264.049999999988</v>
      </c>
      <c r="W1591" s="28" t="s">
        <v>4415</v>
      </c>
      <c r="X1591" s="27">
        <v>87868.291499999978</v>
      </c>
      <c r="Y1591" s="27">
        <f t="shared" si="342"/>
        <v>180826.66799999995</v>
      </c>
      <c r="Z1591" s="4" t="str" cm="1">
        <f t="array" ref="Z1591">_xlfn.IFS(YEARFRAC(F1591,G1591)&lt;1,"&lt;1 Year",YEARFRAC(F1591,G1591)&lt;=5,"1-5 Years",YEARFRAC(F1591,G1591)&gt;5,"&gt;5 Years")</f>
        <v>&gt;5 Years</v>
      </c>
      <c r="AA1591" s="24">
        <f>L1591*(_xlfn.XLOOKUP(K1591,'FX rates'!$A$2:$A$38,'FX rates'!$B$2:$B$38))</f>
        <v>103470.74521338179</v>
      </c>
      <c r="AB1591" s="24">
        <f>V1591*(_xlfn.XLOOKUP(K1591,'FX rates'!$A$2:$A$38,'FX rates'!$B$2:$B$38))</f>
        <v>109464.65813872252</v>
      </c>
      <c r="AC1591" s="24">
        <f>X1591*(_xlfn.XLOOKUP(W1591,'FX rates'!$A$2:$A$38,'FX rates'!$B$2:$B$38))</f>
        <v>116921.94209112141</v>
      </c>
      <c r="AD1591" s="24">
        <f>Y1591*(_xlfn.XLOOKUP(W1591,'FX rates'!$A$2:$A$38,'FX rates'!$B$2:$B$38))</f>
        <v>240617.00578787783</v>
      </c>
      <c r="AE1591" s="30">
        <f t="shared" si="343"/>
        <v>0.12999999999999992</v>
      </c>
      <c r="AF1591" s="31">
        <f t="shared" si="344"/>
        <v>10108.741499999989</v>
      </c>
      <c r="AG1591" s="23">
        <f t="shared" si="345"/>
        <v>5993.91292534073</v>
      </c>
      <c r="AH1591" s="35">
        <f t="shared" si="339"/>
        <v>1.3306500000756409</v>
      </c>
      <c r="AI1591" s="23">
        <f>U1591*(_xlfn.XLOOKUP(K1591,'FX rates'!$A$2:$A$38,'FX rates'!$B$2:$B$38))</f>
        <v>0</v>
      </c>
      <c r="AJ1591" s="23">
        <f>Q1591*(_xlfn.XLOOKUP(K1591,'FX rates'!$A$2:$A$38,'FX rates'!$B$2:$B$38))</f>
        <v>0</v>
      </c>
      <c r="AK1591" s="23">
        <f>R1591*(_xlfn.XLOOKUP(K1591,'FX rates'!$A$2:$A$38,'FX rates'!$B$2:$B$38))</f>
        <v>0</v>
      </c>
      <c r="AM1591" s="4"/>
      <c r="AN1591" s="4"/>
      <c r="AO1591" s="4"/>
      <c r="AP1591" s="32">
        <f t="shared" si="340"/>
        <v>5.7928575975555424E-2</v>
      </c>
      <c r="AQ1591" s="32">
        <f t="shared" si="341"/>
        <v>0</v>
      </c>
      <c r="AR1591" s="24">
        <f t="shared" si="346"/>
        <v>92958.376499999984</v>
      </c>
      <c r="AS1591" s="24" t="str">
        <f t="shared" si="347"/>
        <v>0</v>
      </c>
      <c r="AT1591" s="24">
        <f t="shared" si="348"/>
        <v>216555.30520909006</v>
      </c>
      <c r="AU1591" s="24">
        <f t="shared" si="349"/>
        <v>24061.700578787772</v>
      </c>
    </row>
    <row r="1592" spans="1:47" x14ac:dyDescent="0.25">
      <c r="A1592" s="28" t="s">
        <v>14067</v>
      </c>
      <c r="B1592" s="28" t="s">
        <v>446</v>
      </c>
      <c r="C1592" s="28" t="s">
        <v>447</v>
      </c>
      <c r="D1592" s="28" t="s">
        <v>448</v>
      </c>
      <c r="E1592" s="28" t="s">
        <v>449</v>
      </c>
      <c r="F1592" s="29">
        <v>37088</v>
      </c>
      <c r="G1592" s="29">
        <v>44896</v>
      </c>
      <c r="H1592" s="28" t="s">
        <v>450</v>
      </c>
      <c r="I1592" s="28" t="s">
        <v>16032</v>
      </c>
      <c r="J1592" s="28" t="s">
        <v>16037</v>
      </c>
      <c r="K1592" s="28" t="s">
        <v>451</v>
      </c>
      <c r="L1592" s="27">
        <v>316250</v>
      </c>
      <c r="M1592" s="27">
        <v>2320725</v>
      </c>
      <c r="N1592" s="27">
        <v>0</v>
      </c>
      <c r="O1592" s="27">
        <v>0</v>
      </c>
      <c r="P1592" s="27">
        <f t="shared" si="336"/>
        <v>2320725</v>
      </c>
      <c r="Q1592" s="27">
        <v>0</v>
      </c>
      <c r="R1592" s="27">
        <v>0</v>
      </c>
      <c r="S1592" s="27">
        <v>0</v>
      </c>
      <c r="T1592" s="27">
        <f t="shared" si="337"/>
        <v>0</v>
      </c>
      <c r="U1592" s="27">
        <v>342000.00000000006</v>
      </c>
      <c r="V1592" s="27">
        <f t="shared" si="338"/>
        <v>2978975</v>
      </c>
      <c r="W1592" s="28" t="s">
        <v>452</v>
      </c>
      <c r="X1592" s="27">
        <v>319412.5</v>
      </c>
      <c r="Y1592" s="27">
        <f t="shared" si="342"/>
        <v>2982757.25</v>
      </c>
      <c r="Z1592" s="4" t="str" cm="1">
        <f t="array" ref="Z1592">_xlfn.IFS(YEARFRAC(F1592,G1592)&lt;1,"&lt;1 Year",YEARFRAC(F1592,G1592)&lt;=5,"1-5 Years",YEARFRAC(F1592,G1592)&gt;5,"&gt;5 Years")</f>
        <v>&gt;5 Years</v>
      </c>
      <c r="AA1592" s="24">
        <f>L1592*(_xlfn.XLOOKUP(K1592,'FX rates'!$A$2:$A$38,'FX rates'!$B$2:$B$38))</f>
        <v>316250</v>
      </c>
      <c r="AB1592" s="24">
        <f>V1592*(_xlfn.XLOOKUP(K1592,'FX rates'!$A$2:$A$38,'FX rates'!$B$2:$B$38))</f>
        <v>2978975</v>
      </c>
      <c r="AC1592" s="24">
        <f>X1592*(_xlfn.XLOOKUP(W1592,'FX rates'!$A$2:$A$38,'FX rates'!$B$2:$B$38))</f>
        <v>319412.5</v>
      </c>
      <c r="AD1592" s="24">
        <f>Y1592*(_xlfn.XLOOKUP(W1592,'FX rates'!$A$2:$A$38,'FX rates'!$B$2:$B$38))</f>
        <v>2982757.25</v>
      </c>
      <c r="AE1592" s="30">
        <f t="shared" si="343"/>
        <v>0.01</v>
      </c>
      <c r="AF1592" s="31">
        <f t="shared" si="344"/>
        <v>3162.5</v>
      </c>
      <c r="AG1592" s="23">
        <f t="shared" si="345"/>
        <v>2662725</v>
      </c>
      <c r="AH1592" s="35">
        <f t="shared" si="339"/>
        <v>1</v>
      </c>
      <c r="AI1592" s="23">
        <f>U1592*(_xlfn.XLOOKUP(K1592,'FX rates'!$A$2:$A$38,'FX rates'!$B$2:$B$38))</f>
        <v>342000.00000000006</v>
      </c>
      <c r="AJ1592" s="23">
        <f>Q1592*(_xlfn.XLOOKUP(K1592,'FX rates'!$A$2:$A$38,'FX rates'!$B$2:$B$38))</f>
        <v>0</v>
      </c>
      <c r="AK1592" s="23">
        <f>R1592*(_xlfn.XLOOKUP(K1592,'FX rates'!$A$2:$A$38,'FX rates'!$B$2:$B$38))</f>
        <v>0</v>
      </c>
      <c r="AM1592" s="4"/>
      <c r="AN1592" s="4"/>
      <c r="AO1592" s="4"/>
      <c r="AP1592" s="32">
        <f t="shared" si="340"/>
        <v>7.3382608695652172</v>
      </c>
      <c r="AQ1592" s="32">
        <f t="shared" si="341"/>
        <v>0</v>
      </c>
      <c r="AR1592" s="24">
        <f t="shared" si="346"/>
        <v>2663344.75</v>
      </c>
      <c r="AS1592" s="24" t="str">
        <f t="shared" si="347"/>
        <v>0</v>
      </c>
      <c r="AT1592" s="24">
        <f t="shared" si="348"/>
        <v>2684481.5249999999</v>
      </c>
      <c r="AU1592" s="24">
        <f t="shared" si="349"/>
        <v>298275.72500000009</v>
      </c>
    </row>
    <row r="1593" spans="1:47" x14ac:dyDescent="0.25">
      <c r="A1593" s="28" t="s">
        <v>14634</v>
      </c>
      <c r="B1593" s="28" t="s">
        <v>4416</v>
      </c>
      <c r="C1593" s="28" t="s">
        <v>4417</v>
      </c>
      <c r="D1593" s="28" t="s">
        <v>4418</v>
      </c>
      <c r="E1593" s="28" t="s">
        <v>4419</v>
      </c>
      <c r="F1593" s="29">
        <v>41806</v>
      </c>
      <c r="G1593" s="29">
        <v>44896</v>
      </c>
      <c r="H1593" s="28" t="s">
        <v>4420</v>
      </c>
      <c r="I1593" s="28" t="s">
        <v>16045</v>
      </c>
      <c r="J1593" s="28" t="s">
        <v>16034</v>
      </c>
      <c r="K1593" s="28" t="s">
        <v>4421</v>
      </c>
      <c r="L1593" s="27">
        <v>291500</v>
      </c>
      <c r="M1593" s="27">
        <v>274560</v>
      </c>
      <c r="N1593" s="27">
        <v>0</v>
      </c>
      <c r="O1593" s="27">
        <v>0</v>
      </c>
      <c r="P1593" s="27">
        <f t="shared" si="336"/>
        <v>274560</v>
      </c>
      <c r="Q1593" s="27">
        <v>0</v>
      </c>
      <c r="R1593" s="27">
        <v>0</v>
      </c>
      <c r="S1593" s="27">
        <v>0</v>
      </c>
      <c r="T1593" s="27">
        <f t="shared" si="337"/>
        <v>0</v>
      </c>
      <c r="U1593" s="27">
        <v>0</v>
      </c>
      <c r="V1593" s="27">
        <f t="shared" si="338"/>
        <v>566060</v>
      </c>
      <c r="W1593" s="28" t="s">
        <v>4422</v>
      </c>
      <c r="X1593" s="27">
        <v>300245</v>
      </c>
      <c r="Y1593" s="27">
        <f t="shared" si="342"/>
        <v>883286.8</v>
      </c>
      <c r="Z1593" s="4" t="str" cm="1">
        <f t="array" ref="Z1593">_xlfn.IFS(YEARFRAC(F1593,G1593)&lt;1,"&lt;1 Year",YEARFRAC(F1593,G1593)&lt;=5,"1-5 Years",YEARFRAC(F1593,G1593)&gt;5,"&gt;5 Years")</f>
        <v>&gt;5 Years</v>
      </c>
      <c r="AA1593" s="24">
        <f>L1593*(_xlfn.XLOOKUP(K1593,'FX rates'!$A$2:$A$38,'FX rates'!$B$2:$B$38))</f>
        <v>296511.03651713964</v>
      </c>
      <c r="AB1593" s="24">
        <f>V1593*(_xlfn.XLOOKUP(K1593,'FX rates'!$A$2:$A$38,'FX rates'!$B$2:$B$38))</f>
        <v>575790.86562913237</v>
      </c>
      <c r="AC1593" s="24">
        <f>X1593*(_xlfn.XLOOKUP(W1593,'FX rates'!$A$2:$A$38,'FX rates'!$B$2:$B$38))</f>
        <v>305406.36761265382</v>
      </c>
      <c r="AD1593" s="24">
        <f>Y1593*(_xlfn.XLOOKUP(W1593,'FX rates'!$A$2:$A$38,'FX rates'!$B$2:$B$38))</f>
        <v>898470.95921066019</v>
      </c>
      <c r="AE1593" s="30">
        <f t="shared" si="343"/>
        <v>2.9999999999999964E-2</v>
      </c>
      <c r="AF1593" s="31">
        <f t="shared" si="344"/>
        <v>8745</v>
      </c>
      <c r="AG1593" s="23">
        <f t="shared" si="345"/>
        <v>279279.82911199273</v>
      </c>
      <c r="AH1593" s="35">
        <f t="shared" si="339"/>
        <v>1.0171905197843556</v>
      </c>
      <c r="AI1593" s="23">
        <f>U1593*(_xlfn.XLOOKUP(K1593,'FX rates'!$A$2:$A$38,'FX rates'!$B$2:$B$38))</f>
        <v>0</v>
      </c>
      <c r="AJ1593" s="23">
        <f>Q1593*(_xlfn.XLOOKUP(K1593,'FX rates'!$A$2:$A$38,'FX rates'!$B$2:$B$38))</f>
        <v>0</v>
      </c>
      <c r="AK1593" s="23">
        <f>R1593*(_xlfn.XLOOKUP(K1593,'FX rates'!$A$2:$A$38,'FX rates'!$B$2:$B$38))</f>
        <v>0</v>
      </c>
      <c r="AM1593" s="4"/>
      <c r="AN1593" s="4"/>
      <c r="AO1593" s="4"/>
      <c r="AP1593" s="32">
        <f t="shared" si="340"/>
        <v>0.94188679245283013</v>
      </c>
      <c r="AQ1593" s="32">
        <f t="shared" si="341"/>
        <v>0</v>
      </c>
      <c r="AR1593" s="24">
        <f t="shared" si="346"/>
        <v>583041.80000000005</v>
      </c>
      <c r="AS1593" s="24" t="str">
        <f t="shared" si="347"/>
        <v>0</v>
      </c>
      <c r="AT1593" s="24">
        <f t="shared" si="348"/>
        <v>808623.86328959418</v>
      </c>
      <c r="AU1593" s="24">
        <f t="shared" si="349"/>
        <v>89847.095921066008</v>
      </c>
    </row>
    <row r="1594" spans="1:47" x14ac:dyDescent="0.25">
      <c r="A1594" s="28" t="s">
        <v>14635</v>
      </c>
      <c r="B1594" s="28" t="s">
        <v>4423</v>
      </c>
      <c r="C1594" s="28" t="s">
        <v>4424</v>
      </c>
      <c r="D1594" s="28" t="s">
        <v>4425</v>
      </c>
      <c r="E1594" s="28" t="s">
        <v>4426</v>
      </c>
      <c r="F1594" s="29">
        <v>42443</v>
      </c>
      <c r="G1594" s="29">
        <v>44896</v>
      </c>
      <c r="H1594" s="28" t="s">
        <v>4427</v>
      </c>
      <c r="I1594" s="28" t="s">
        <v>16040</v>
      </c>
      <c r="J1594" s="28" t="s">
        <v>16038</v>
      </c>
      <c r="K1594" s="28" t="s">
        <v>4428</v>
      </c>
      <c r="L1594" s="27">
        <v>59251.500000000015</v>
      </c>
      <c r="M1594" s="27">
        <v>20442.400000000001</v>
      </c>
      <c r="N1594" s="27">
        <v>0</v>
      </c>
      <c r="O1594" s="27">
        <v>0</v>
      </c>
      <c r="P1594" s="27">
        <f t="shared" si="336"/>
        <v>20442.400000000001</v>
      </c>
      <c r="Q1594" s="27">
        <v>0</v>
      </c>
      <c r="R1594" s="27">
        <v>0</v>
      </c>
      <c r="S1594" s="27">
        <v>0</v>
      </c>
      <c r="T1594" s="27">
        <f t="shared" si="337"/>
        <v>0</v>
      </c>
      <c r="U1594" s="27">
        <v>0</v>
      </c>
      <c r="V1594" s="27">
        <f t="shared" si="338"/>
        <v>79693.900000000023</v>
      </c>
      <c r="W1594" s="28" t="s">
        <v>4429</v>
      </c>
      <c r="X1594" s="27">
        <v>63991.620000000017</v>
      </c>
      <c r="Y1594" s="27">
        <f t="shared" si="342"/>
        <v>150061.03200000004</v>
      </c>
      <c r="Z1594" s="4" t="str" cm="1">
        <f t="array" ref="Z1594">_xlfn.IFS(YEARFRAC(F1594,G1594)&lt;1,"&lt;1 Year",YEARFRAC(F1594,G1594)&lt;=5,"1-5 Years",YEARFRAC(F1594,G1594)&gt;5,"&gt;5 Years")</f>
        <v>&gt;5 Years</v>
      </c>
      <c r="AA1594" s="24">
        <f>L1594*(_xlfn.XLOOKUP(K1594,'FX rates'!$A$2:$A$38,'FX rates'!$B$2:$B$38))</f>
        <v>78843.008479481854</v>
      </c>
      <c r="AB1594" s="24">
        <f>V1594*(_xlfn.XLOOKUP(K1594,'FX rates'!$A$2:$A$38,'FX rates'!$B$2:$B$38))</f>
        <v>106044.68804102816</v>
      </c>
      <c r="AC1594" s="24">
        <f>X1594*(_xlfn.XLOOKUP(W1594,'FX rates'!$A$2:$A$38,'FX rates'!$B$2:$B$38))</f>
        <v>85150.449157840412</v>
      </c>
      <c r="AD1594" s="24">
        <f>Y1594*(_xlfn.XLOOKUP(W1594,'FX rates'!$A$2:$A$38,'FX rates'!$B$2:$B$38))</f>
        <v>199678.7122421508</v>
      </c>
      <c r="AE1594" s="30">
        <f t="shared" si="343"/>
        <v>8.0000000000000127E-2</v>
      </c>
      <c r="AF1594" s="31">
        <f t="shared" si="344"/>
        <v>4740.1200000000026</v>
      </c>
      <c r="AG1594" s="23">
        <f t="shared" si="345"/>
        <v>27201.679561546305</v>
      </c>
      <c r="AH1594" s="35">
        <f t="shared" si="339"/>
        <v>1.3306500000756409</v>
      </c>
      <c r="AI1594" s="23">
        <f>U1594*(_xlfn.XLOOKUP(K1594,'FX rates'!$A$2:$A$38,'FX rates'!$B$2:$B$38))</f>
        <v>0</v>
      </c>
      <c r="AJ1594" s="23">
        <f>Q1594*(_xlfn.XLOOKUP(K1594,'FX rates'!$A$2:$A$38,'FX rates'!$B$2:$B$38))</f>
        <v>0</v>
      </c>
      <c r="AK1594" s="23">
        <f>R1594*(_xlfn.XLOOKUP(K1594,'FX rates'!$A$2:$A$38,'FX rates'!$B$2:$B$38))</f>
        <v>0</v>
      </c>
      <c r="AM1594" s="4"/>
      <c r="AN1594" s="4"/>
      <c r="AO1594" s="4"/>
      <c r="AP1594" s="32">
        <f t="shared" si="340"/>
        <v>0.34501067483523618</v>
      </c>
      <c r="AQ1594" s="32">
        <f t="shared" si="341"/>
        <v>0</v>
      </c>
      <c r="AR1594" s="24">
        <f t="shared" si="346"/>
        <v>86069.412000000026</v>
      </c>
      <c r="AS1594" s="24" t="str">
        <f t="shared" si="347"/>
        <v>0</v>
      </c>
      <c r="AT1594" s="24">
        <f t="shared" si="348"/>
        <v>179710.84101793572</v>
      </c>
      <c r="AU1594" s="24">
        <f t="shared" si="349"/>
        <v>19967.87122421508</v>
      </c>
    </row>
    <row r="1595" spans="1:47" x14ac:dyDescent="0.25">
      <c r="A1595" s="28" t="s">
        <v>14636</v>
      </c>
      <c r="B1595" s="28" t="s">
        <v>4430</v>
      </c>
      <c r="C1595" s="28" t="s">
        <v>4431</v>
      </c>
      <c r="D1595" s="28" t="s">
        <v>4432</v>
      </c>
      <c r="E1595" s="28" t="s">
        <v>4433</v>
      </c>
      <c r="F1595" s="29">
        <v>42317</v>
      </c>
      <c r="G1595" s="29">
        <v>44896</v>
      </c>
      <c r="H1595" s="28" t="s">
        <v>4434</v>
      </c>
      <c r="I1595" s="28" t="s">
        <v>16034</v>
      </c>
      <c r="J1595" s="28" t="s">
        <v>16037</v>
      </c>
      <c r="K1595" s="28" t="s">
        <v>4435</v>
      </c>
      <c r="L1595" s="27">
        <v>165983.4</v>
      </c>
      <c r="M1595" s="27">
        <v>26433.000000000004</v>
      </c>
      <c r="N1595" s="27">
        <v>0</v>
      </c>
      <c r="O1595" s="27">
        <v>0</v>
      </c>
      <c r="P1595" s="27">
        <f t="shared" si="336"/>
        <v>26433.000000000004</v>
      </c>
      <c r="Q1595" s="27">
        <v>0</v>
      </c>
      <c r="R1595" s="27">
        <v>0</v>
      </c>
      <c r="S1595" s="27">
        <v>0</v>
      </c>
      <c r="T1595" s="27">
        <f t="shared" si="337"/>
        <v>0</v>
      </c>
      <c r="U1595" s="27">
        <v>0</v>
      </c>
      <c r="V1595" s="27">
        <f t="shared" si="338"/>
        <v>192416.4</v>
      </c>
      <c r="W1595" s="28" t="s">
        <v>4436</v>
      </c>
      <c r="X1595" s="27">
        <v>175942.40400000001</v>
      </c>
      <c r="Y1595" s="27">
        <f t="shared" si="342"/>
        <v>379903.788</v>
      </c>
      <c r="Z1595" s="4" t="str" cm="1">
        <f t="array" ref="Z1595">_xlfn.IFS(YEARFRAC(F1595,G1595)&lt;1,"&lt;1 Year",YEARFRAC(F1595,G1595)&lt;=5,"1-5 Years",YEARFRAC(F1595,G1595)&gt;5,"&gt;5 Years")</f>
        <v>&gt;5 Years</v>
      </c>
      <c r="AA1595" s="24">
        <f>L1595*(_xlfn.XLOOKUP(K1595,'FX rates'!$A$2:$A$38,'FX rates'!$B$2:$B$38))</f>
        <v>165983.4</v>
      </c>
      <c r="AB1595" s="24">
        <f>V1595*(_xlfn.XLOOKUP(K1595,'FX rates'!$A$2:$A$38,'FX rates'!$B$2:$B$38))</f>
        <v>192416.4</v>
      </c>
      <c r="AC1595" s="24">
        <f>X1595*(_xlfn.XLOOKUP(W1595,'FX rates'!$A$2:$A$38,'FX rates'!$B$2:$B$38))</f>
        <v>175942.40400000001</v>
      </c>
      <c r="AD1595" s="24">
        <f>Y1595*(_xlfn.XLOOKUP(W1595,'FX rates'!$A$2:$A$38,'FX rates'!$B$2:$B$38))</f>
        <v>379903.788</v>
      </c>
      <c r="AE1595" s="30">
        <f t="shared" si="343"/>
        <v>6.0000000000000095E-2</v>
      </c>
      <c r="AF1595" s="31">
        <f t="shared" si="344"/>
        <v>9959.0040000000154</v>
      </c>
      <c r="AG1595" s="23">
        <f t="shared" si="345"/>
        <v>26433</v>
      </c>
      <c r="AH1595" s="35">
        <f t="shared" si="339"/>
        <v>1</v>
      </c>
      <c r="AI1595" s="23">
        <f>U1595*(_xlfn.XLOOKUP(K1595,'FX rates'!$A$2:$A$38,'FX rates'!$B$2:$B$38))</f>
        <v>0</v>
      </c>
      <c r="AJ1595" s="23">
        <f>Q1595*(_xlfn.XLOOKUP(K1595,'FX rates'!$A$2:$A$38,'FX rates'!$B$2:$B$38))</f>
        <v>0</v>
      </c>
      <c r="AK1595" s="23">
        <f>R1595*(_xlfn.XLOOKUP(K1595,'FX rates'!$A$2:$A$38,'FX rates'!$B$2:$B$38))</f>
        <v>0</v>
      </c>
      <c r="AM1595" s="4"/>
      <c r="AN1595" s="4"/>
      <c r="AO1595" s="4"/>
      <c r="AP1595" s="32">
        <f t="shared" si="340"/>
        <v>0.15925086484552073</v>
      </c>
      <c r="AQ1595" s="32">
        <f t="shared" si="341"/>
        <v>0</v>
      </c>
      <c r="AR1595" s="24">
        <f t="shared" si="346"/>
        <v>203961.38399999999</v>
      </c>
      <c r="AS1595" s="24" t="str">
        <f t="shared" si="347"/>
        <v>0</v>
      </c>
      <c r="AT1595" s="24">
        <f t="shared" si="348"/>
        <v>341913.40919999999</v>
      </c>
      <c r="AU1595" s="24">
        <f t="shared" si="349"/>
        <v>37990.378800000006</v>
      </c>
    </row>
    <row r="1596" spans="1:47" x14ac:dyDescent="0.25">
      <c r="A1596" s="28" t="s">
        <v>14637</v>
      </c>
      <c r="B1596" s="28" t="s">
        <v>4437</v>
      </c>
      <c r="C1596" s="28" t="s">
        <v>4438</v>
      </c>
      <c r="D1596" s="28" t="s">
        <v>4439</v>
      </c>
      <c r="E1596" s="28" t="s">
        <v>4440</v>
      </c>
      <c r="F1596" s="29">
        <v>40777</v>
      </c>
      <c r="G1596" s="29">
        <v>44896</v>
      </c>
      <c r="H1596" s="28" t="s">
        <v>4441</v>
      </c>
      <c r="I1596" s="28" t="s">
        <v>16034</v>
      </c>
      <c r="J1596" s="28" t="s">
        <v>16049</v>
      </c>
      <c r="K1596" s="28" t="s">
        <v>4442</v>
      </c>
      <c r="L1596" s="27">
        <v>121000.00000000003</v>
      </c>
      <c r="M1596" s="27">
        <v>53350.000000000007</v>
      </c>
      <c r="N1596" s="27">
        <v>0</v>
      </c>
      <c r="O1596" s="27">
        <v>0</v>
      </c>
      <c r="P1596" s="27">
        <f t="shared" si="336"/>
        <v>53350.000000000007</v>
      </c>
      <c r="Q1596" s="27">
        <v>0</v>
      </c>
      <c r="R1596" s="27">
        <v>0</v>
      </c>
      <c r="S1596" s="27">
        <v>0</v>
      </c>
      <c r="T1596" s="27">
        <f t="shared" si="337"/>
        <v>0</v>
      </c>
      <c r="U1596" s="27">
        <v>0</v>
      </c>
      <c r="V1596" s="27">
        <f t="shared" si="338"/>
        <v>174350.00000000003</v>
      </c>
      <c r="W1596" s="28" t="s">
        <v>4443</v>
      </c>
      <c r="X1596" s="27">
        <v>135520.00000000006</v>
      </c>
      <c r="Y1596" s="27">
        <f t="shared" si="342"/>
        <v>330792.00000000012</v>
      </c>
      <c r="Z1596" s="4" t="str" cm="1">
        <f t="array" ref="Z1596">_xlfn.IFS(YEARFRAC(F1596,G1596)&lt;1,"&lt;1 Year",YEARFRAC(F1596,G1596)&lt;=5,"1-5 Years",YEARFRAC(F1596,G1596)&gt;5,"&gt;5 Years")</f>
        <v>&gt;5 Years</v>
      </c>
      <c r="AA1596" s="24">
        <f>L1596*(_xlfn.XLOOKUP(K1596,'FX rates'!$A$2:$A$38,'FX rates'!$B$2:$B$38))</f>
        <v>121000.00000000003</v>
      </c>
      <c r="AB1596" s="24">
        <f>V1596*(_xlfn.XLOOKUP(K1596,'FX rates'!$A$2:$A$38,'FX rates'!$B$2:$B$38))</f>
        <v>174350.00000000003</v>
      </c>
      <c r="AC1596" s="24">
        <f>X1596*(_xlfn.XLOOKUP(W1596,'FX rates'!$A$2:$A$38,'FX rates'!$B$2:$B$38))</f>
        <v>135520.00000000006</v>
      </c>
      <c r="AD1596" s="24">
        <f>Y1596*(_xlfn.XLOOKUP(W1596,'FX rates'!$A$2:$A$38,'FX rates'!$B$2:$B$38))</f>
        <v>330792.00000000012</v>
      </c>
      <c r="AE1596" s="30">
        <f t="shared" si="343"/>
        <v>0.12000000000000022</v>
      </c>
      <c r="AF1596" s="31">
        <f t="shared" si="344"/>
        <v>14520.000000000029</v>
      </c>
      <c r="AG1596" s="23">
        <f t="shared" si="345"/>
        <v>53350</v>
      </c>
      <c r="AH1596" s="35">
        <f t="shared" si="339"/>
        <v>1</v>
      </c>
      <c r="AI1596" s="23">
        <f>U1596*(_xlfn.XLOOKUP(K1596,'FX rates'!$A$2:$A$38,'FX rates'!$B$2:$B$38))</f>
        <v>0</v>
      </c>
      <c r="AJ1596" s="23">
        <f>Q1596*(_xlfn.XLOOKUP(K1596,'FX rates'!$A$2:$A$38,'FX rates'!$B$2:$B$38))</f>
        <v>0</v>
      </c>
      <c r="AK1596" s="23">
        <f>R1596*(_xlfn.XLOOKUP(K1596,'FX rates'!$A$2:$A$38,'FX rates'!$B$2:$B$38))</f>
        <v>0</v>
      </c>
      <c r="AM1596" s="4"/>
      <c r="AN1596" s="4"/>
      <c r="AO1596" s="4"/>
      <c r="AP1596" s="32">
        <f t="shared" si="340"/>
        <v>0.44090909090909086</v>
      </c>
      <c r="AQ1596" s="32">
        <f t="shared" si="341"/>
        <v>0</v>
      </c>
      <c r="AR1596" s="24">
        <f t="shared" si="346"/>
        <v>195272.00000000009</v>
      </c>
      <c r="AS1596" s="24" t="str">
        <f t="shared" si="347"/>
        <v>0</v>
      </c>
      <c r="AT1596" s="24">
        <f t="shared" si="348"/>
        <v>297712.8000000001</v>
      </c>
      <c r="AU1596" s="24">
        <f t="shared" si="349"/>
        <v>33079.200000000012</v>
      </c>
    </row>
    <row r="1597" spans="1:47" x14ac:dyDescent="0.25">
      <c r="A1597" s="28" t="s">
        <v>14638</v>
      </c>
      <c r="B1597" s="28" t="s">
        <v>4444</v>
      </c>
      <c r="C1597" s="28" t="s">
        <v>4445</v>
      </c>
      <c r="D1597" s="28" t="s">
        <v>4446</v>
      </c>
      <c r="E1597" s="28" t="s">
        <v>4447</v>
      </c>
      <c r="F1597" s="29">
        <v>39584</v>
      </c>
      <c r="G1597" s="29">
        <v>44896</v>
      </c>
      <c r="H1597" s="28" t="s">
        <v>4448</v>
      </c>
      <c r="I1597" s="28" t="s">
        <v>16048</v>
      </c>
      <c r="J1597" s="28" t="s">
        <v>16042</v>
      </c>
      <c r="K1597" s="28" t="s">
        <v>4449</v>
      </c>
      <c r="L1597" s="27">
        <v>142560</v>
      </c>
      <c r="M1597" s="27">
        <v>190190.00000000003</v>
      </c>
      <c r="N1597" s="27">
        <v>0</v>
      </c>
      <c r="O1597" s="27">
        <v>0</v>
      </c>
      <c r="P1597" s="27">
        <f t="shared" si="336"/>
        <v>190190.00000000003</v>
      </c>
      <c r="Q1597" s="27">
        <v>0</v>
      </c>
      <c r="R1597" s="27">
        <v>0</v>
      </c>
      <c r="S1597" s="27">
        <v>0</v>
      </c>
      <c r="T1597" s="27">
        <f t="shared" si="337"/>
        <v>0</v>
      </c>
      <c r="U1597" s="27">
        <v>0</v>
      </c>
      <c r="V1597" s="27">
        <f t="shared" si="338"/>
        <v>332750</v>
      </c>
      <c r="W1597" s="28" t="s">
        <v>4450</v>
      </c>
      <c r="X1597" s="27">
        <v>163944</v>
      </c>
      <c r="Y1597" s="27">
        <f t="shared" si="342"/>
        <v>546606.5</v>
      </c>
      <c r="Z1597" s="4" t="str" cm="1">
        <f t="array" ref="Z1597">_xlfn.IFS(YEARFRAC(F1597,G1597)&lt;1,"&lt;1 Year",YEARFRAC(F1597,G1597)&lt;=5,"1-5 Years",YEARFRAC(F1597,G1597)&gt;5,"&gt;5 Years")</f>
        <v>&gt;5 Years</v>
      </c>
      <c r="AA1597" s="24">
        <f>L1597*(_xlfn.XLOOKUP(K1597,'FX rates'!$A$2:$A$38,'FX rates'!$B$2:$B$38))</f>
        <v>189697.46401078338</v>
      </c>
      <c r="AB1597" s="24">
        <f>V1597*(_xlfn.XLOOKUP(K1597,'FX rates'!$A$2:$A$38,'FX rates'!$B$2:$B$38))</f>
        <v>442773.78752516949</v>
      </c>
      <c r="AC1597" s="24">
        <f>X1597*(_xlfn.XLOOKUP(W1597,'FX rates'!$A$2:$A$38,'FX rates'!$B$2:$B$38))</f>
        <v>218152.08361240086</v>
      </c>
      <c r="AD1597" s="24">
        <f>Y1597*(_xlfn.XLOOKUP(W1597,'FX rates'!$A$2:$A$38,'FX rates'!$B$2:$B$38))</f>
        <v>727341.93926634581</v>
      </c>
      <c r="AE1597" s="30">
        <f t="shared" si="343"/>
        <v>0.14999999999999986</v>
      </c>
      <c r="AF1597" s="31">
        <f t="shared" si="344"/>
        <v>21384</v>
      </c>
      <c r="AG1597" s="23">
        <f t="shared" si="345"/>
        <v>253076.32351438611</v>
      </c>
      <c r="AH1597" s="35">
        <f t="shared" si="339"/>
        <v>1.3306500000756409</v>
      </c>
      <c r="AI1597" s="23">
        <f>U1597*(_xlfn.XLOOKUP(K1597,'FX rates'!$A$2:$A$38,'FX rates'!$B$2:$B$38))</f>
        <v>0</v>
      </c>
      <c r="AJ1597" s="23">
        <f>Q1597*(_xlfn.XLOOKUP(K1597,'FX rates'!$A$2:$A$38,'FX rates'!$B$2:$B$38))</f>
        <v>0</v>
      </c>
      <c r="AK1597" s="23">
        <f>R1597*(_xlfn.XLOOKUP(K1597,'FX rates'!$A$2:$A$38,'FX rates'!$B$2:$B$38))</f>
        <v>0</v>
      </c>
      <c r="AM1597" s="4"/>
      <c r="AN1597" s="4"/>
      <c r="AO1597" s="4"/>
      <c r="AP1597" s="32">
        <f t="shared" si="340"/>
        <v>1.334104938271605</v>
      </c>
      <c r="AQ1597" s="32">
        <f t="shared" si="341"/>
        <v>0</v>
      </c>
      <c r="AR1597" s="24">
        <f t="shared" si="346"/>
        <v>382662.50000000006</v>
      </c>
      <c r="AS1597" s="24" t="str">
        <f t="shared" si="347"/>
        <v>0</v>
      </c>
      <c r="AT1597" s="24">
        <f t="shared" si="348"/>
        <v>654607.7453397112</v>
      </c>
      <c r="AU1597" s="24">
        <f t="shared" si="349"/>
        <v>72734.193926634616</v>
      </c>
    </row>
    <row r="1598" spans="1:47" x14ac:dyDescent="0.25">
      <c r="A1598" s="28" t="s">
        <v>14639</v>
      </c>
      <c r="B1598" s="28" t="s">
        <v>4451</v>
      </c>
      <c r="C1598" s="28" t="s">
        <v>4452</v>
      </c>
      <c r="D1598" s="28" t="s">
        <v>4453</v>
      </c>
      <c r="E1598" s="28" t="s">
        <v>4454</v>
      </c>
      <c r="F1598" s="29">
        <v>40745</v>
      </c>
      <c r="G1598" s="29">
        <v>44896</v>
      </c>
      <c r="H1598" s="28" t="s">
        <v>4455</v>
      </c>
      <c r="I1598" s="28" t="s">
        <v>16054</v>
      </c>
      <c r="J1598" s="28" t="s">
        <v>16048</v>
      </c>
      <c r="K1598" s="28" t="s">
        <v>4456</v>
      </c>
      <c r="L1598" s="27">
        <v>213180.00000000003</v>
      </c>
      <c r="M1598" s="4">
        <v>0</v>
      </c>
      <c r="N1598" s="27">
        <v>665650.00000000012</v>
      </c>
      <c r="O1598" s="27">
        <v>0</v>
      </c>
      <c r="P1598" s="27">
        <f t="shared" si="336"/>
        <v>665650.00000000012</v>
      </c>
      <c r="Q1598" s="27">
        <v>0</v>
      </c>
      <c r="R1598" s="27">
        <v>0</v>
      </c>
      <c r="S1598" s="27">
        <v>0</v>
      </c>
      <c r="T1598" s="27">
        <f t="shared" si="337"/>
        <v>0</v>
      </c>
      <c r="U1598" s="27">
        <v>0</v>
      </c>
      <c r="V1598" s="27">
        <f t="shared" si="338"/>
        <v>878830.00000000012</v>
      </c>
      <c r="W1598" s="28" t="s">
        <v>4457</v>
      </c>
      <c r="X1598" s="27">
        <v>230234.40000000005</v>
      </c>
      <c r="Y1598" s="27">
        <f t="shared" si="342"/>
        <v>460468.8000000001</v>
      </c>
      <c r="Z1598" s="4" t="str" cm="1">
        <f t="array" ref="Z1598">_xlfn.IFS(YEARFRAC(F1598,G1598)&lt;1,"&lt;1 Year",YEARFRAC(F1598,G1598)&lt;=5,"1-5 Years",YEARFRAC(F1598,G1598)&gt;5,"&gt;5 Years")</f>
        <v>&gt;5 Years</v>
      </c>
      <c r="AA1598" s="24">
        <f>L1598*(_xlfn.XLOOKUP(K1598,'FX rates'!$A$2:$A$38,'FX rates'!$B$2:$B$38))</f>
        <v>213180.00000000003</v>
      </c>
      <c r="AB1598" s="24">
        <f>V1598*(_xlfn.XLOOKUP(K1598,'FX rates'!$A$2:$A$38,'FX rates'!$B$2:$B$38))</f>
        <v>878830.00000000012</v>
      </c>
      <c r="AC1598" s="24">
        <f>X1598*(_xlfn.XLOOKUP(W1598,'FX rates'!$A$2:$A$38,'FX rates'!$B$2:$B$38))</f>
        <v>230234.40000000005</v>
      </c>
      <c r="AD1598" s="24">
        <f>Y1598*(_xlfn.XLOOKUP(W1598,'FX rates'!$A$2:$A$38,'FX rates'!$B$2:$B$38))</f>
        <v>460468.8000000001</v>
      </c>
      <c r="AE1598" s="30">
        <f t="shared" si="343"/>
        <v>8.0000000000000099E-2</v>
      </c>
      <c r="AF1598" s="31">
        <f t="shared" si="344"/>
        <v>17054.400000000023</v>
      </c>
      <c r="AG1598" s="23">
        <f t="shared" si="345"/>
        <v>665650.00000000012</v>
      </c>
      <c r="AH1598" s="35">
        <f t="shared" si="339"/>
        <v>1</v>
      </c>
      <c r="AI1598" s="23">
        <f>U1598*(_xlfn.XLOOKUP(K1598,'FX rates'!$A$2:$A$38,'FX rates'!$B$2:$B$38))</f>
        <v>0</v>
      </c>
      <c r="AJ1598" s="23">
        <f>Q1598*(_xlfn.XLOOKUP(K1598,'FX rates'!$A$2:$A$38,'FX rates'!$B$2:$B$38))</f>
        <v>0</v>
      </c>
      <c r="AK1598" s="23">
        <f>R1598*(_xlfn.XLOOKUP(K1598,'FX rates'!$A$2:$A$38,'FX rates'!$B$2:$B$38))</f>
        <v>0</v>
      </c>
      <c r="AM1598" s="4"/>
      <c r="AN1598" s="4"/>
      <c r="AO1598" s="4"/>
      <c r="AP1598" s="32">
        <f t="shared" si="340"/>
        <v>0</v>
      </c>
      <c r="AQ1598" s="32">
        <f t="shared" si="341"/>
        <v>0</v>
      </c>
      <c r="AR1598" s="24">
        <f t="shared" si="346"/>
        <v>230234.40000000005</v>
      </c>
      <c r="AS1598" s="24" t="str">
        <f t="shared" si="347"/>
        <v>0</v>
      </c>
      <c r="AT1598" s="24">
        <f t="shared" si="348"/>
        <v>414421.9200000001</v>
      </c>
      <c r="AU1598" s="24">
        <f t="shared" si="349"/>
        <v>46046.880000000005</v>
      </c>
    </row>
    <row r="1599" spans="1:47" x14ac:dyDescent="0.25">
      <c r="A1599" s="28" t="s">
        <v>14640</v>
      </c>
      <c r="B1599" s="28" t="s">
        <v>4458</v>
      </c>
      <c r="C1599" s="28" t="s">
        <v>4459</v>
      </c>
      <c r="D1599" s="28" t="s">
        <v>4460</v>
      </c>
      <c r="E1599" s="28" t="s">
        <v>4461</v>
      </c>
      <c r="F1599" s="29">
        <v>41898</v>
      </c>
      <c r="G1599" s="29">
        <v>44896</v>
      </c>
      <c r="H1599" s="28" t="s">
        <v>4462</v>
      </c>
      <c r="I1599" s="28" t="s">
        <v>16037</v>
      </c>
      <c r="J1599" s="28" t="s">
        <v>16033</v>
      </c>
      <c r="K1599" s="28" t="s">
        <v>4463</v>
      </c>
      <c r="L1599" s="27">
        <v>3729000</v>
      </c>
      <c r="M1599" s="27">
        <v>1576850.0000000002</v>
      </c>
      <c r="N1599" s="27">
        <v>0</v>
      </c>
      <c r="O1599" s="27">
        <v>0</v>
      </c>
      <c r="P1599" s="27">
        <f t="shared" si="336"/>
        <v>1576850.0000000002</v>
      </c>
      <c r="Q1599" s="27">
        <v>0</v>
      </c>
      <c r="R1599" s="27">
        <v>0</v>
      </c>
      <c r="S1599" s="27">
        <v>0</v>
      </c>
      <c r="T1599" s="27">
        <f t="shared" si="337"/>
        <v>0</v>
      </c>
      <c r="U1599" s="27">
        <v>0</v>
      </c>
      <c r="V1599" s="27">
        <f t="shared" si="338"/>
        <v>5305850</v>
      </c>
      <c r="W1599" s="28" t="s">
        <v>4464</v>
      </c>
      <c r="X1599" s="27">
        <v>4027320.0000000005</v>
      </c>
      <c r="Y1599" s="27">
        <f t="shared" si="342"/>
        <v>9757638</v>
      </c>
      <c r="Z1599" s="4" t="str" cm="1">
        <f t="array" ref="Z1599">_xlfn.IFS(YEARFRAC(F1599,G1599)&lt;1,"&lt;1 Year",YEARFRAC(F1599,G1599)&lt;=5,"1-5 Years",YEARFRAC(F1599,G1599)&gt;5,"&gt;5 Years")</f>
        <v>&gt;5 Years</v>
      </c>
      <c r="AA1599" s="24">
        <f>L1599*(_xlfn.XLOOKUP(K1599,'FX rates'!$A$2:$A$38,'FX rates'!$B$2:$B$38))</f>
        <v>124459.72331158321</v>
      </c>
      <c r="AB1599" s="24">
        <f>V1599*(_xlfn.XLOOKUP(K1599,'FX rates'!$A$2:$A$38,'FX rates'!$B$2:$B$38))</f>
        <v>177088.93079451963</v>
      </c>
      <c r="AC1599" s="24">
        <f>X1599*(_xlfn.XLOOKUP(W1599,'FX rates'!$A$2:$A$38,'FX rates'!$B$2:$B$38))</f>
        <v>134416.50117650986</v>
      </c>
      <c r="AD1599" s="24">
        <f>Y1599*(_xlfn.XLOOKUP(W1599,'FX rates'!$A$2:$A$38,'FX rates'!$B$2:$B$38))</f>
        <v>325672.54643459106</v>
      </c>
      <c r="AE1599" s="30">
        <f t="shared" si="343"/>
        <v>7.9999999999999988E-2</v>
      </c>
      <c r="AF1599" s="31">
        <f t="shared" si="344"/>
        <v>298320.00000000047</v>
      </c>
      <c r="AG1599" s="23">
        <f t="shared" si="345"/>
        <v>52629.207482936428</v>
      </c>
      <c r="AH1599" s="35">
        <f t="shared" si="339"/>
        <v>3.3376166079802413E-2</v>
      </c>
      <c r="AI1599" s="23">
        <f>U1599*(_xlfn.XLOOKUP(K1599,'FX rates'!$A$2:$A$38,'FX rates'!$B$2:$B$38))</f>
        <v>0</v>
      </c>
      <c r="AJ1599" s="23">
        <f>Q1599*(_xlfn.XLOOKUP(K1599,'FX rates'!$A$2:$A$38,'FX rates'!$B$2:$B$38))</f>
        <v>0</v>
      </c>
      <c r="AK1599" s="23">
        <f>R1599*(_xlfn.XLOOKUP(K1599,'FX rates'!$A$2:$A$38,'FX rates'!$B$2:$B$38))</f>
        <v>0</v>
      </c>
      <c r="AM1599" s="4"/>
      <c r="AN1599" s="4"/>
      <c r="AO1599" s="4"/>
      <c r="AP1599" s="32">
        <f t="shared" si="340"/>
        <v>0.42286135693215343</v>
      </c>
      <c r="AQ1599" s="32">
        <f t="shared" si="341"/>
        <v>0</v>
      </c>
      <c r="AR1599" s="24">
        <f t="shared" si="346"/>
        <v>5730318</v>
      </c>
      <c r="AS1599" s="24" t="str">
        <f t="shared" si="347"/>
        <v>0</v>
      </c>
      <c r="AT1599" s="24">
        <f t="shared" si="348"/>
        <v>293105.29179113195</v>
      </c>
      <c r="AU1599" s="24">
        <f t="shared" si="349"/>
        <v>32567.254643459106</v>
      </c>
    </row>
    <row r="1600" spans="1:47" x14ac:dyDescent="0.25">
      <c r="A1600" s="28" t="s">
        <v>14641</v>
      </c>
      <c r="B1600" s="28" t="s">
        <v>4465</v>
      </c>
      <c r="C1600" s="28" t="s">
        <v>4466</v>
      </c>
      <c r="D1600" s="28" t="s">
        <v>4467</v>
      </c>
      <c r="E1600" s="28" t="s">
        <v>4468</v>
      </c>
      <c r="F1600" s="29">
        <v>42529</v>
      </c>
      <c r="G1600" s="29">
        <v>44896</v>
      </c>
      <c r="H1600" s="28" t="s">
        <v>4469</v>
      </c>
      <c r="I1600" s="28" t="s">
        <v>16055</v>
      </c>
      <c r="J1600" s="28" t="s">
        <v>16036</v>
      </c>
      <c r="K1600" s="28" t="s">
        <v>4470</v>
      </c>
      <c r="L1600" s="27">
        <v>188870.00000000003</v>
      </c>
      <c r="M1600" s="27">
        <v>99176.000000000015</v>
      </c>
      <c r="N1600" s="27">
        <v>0</v>
      </c>
      <c r="O1600" s="27">
        <v>0</v>
      </c>
      <c r="P1600" s="27">
        <f t="shared" si="336"/>
        <v>99176.000000000015</v>
      </c>
      <c r="Q1600" s="27">
        <v>0</v>
      </c>
      <c r="R1600" s="27">
        <v>0</v>
      </c>
      <c r="S1600" s="27">
        <v>0</v>
      </c>
      <c r="T1600" s="27">
        <f t="shared" si="337"/>
        <v>0</v>
      </c>
      <c r="U1600" s="27">
        <v>0</v>
      </c>
      <c r="V1600" s="27">
        <f t="shared" si="338"/>
        <v>288046.00000000006</v>
      </c>
      <c r="W1600" s="28" t="s">
        <v>4471</v>
      </c>
      <c r="X1600" s="27">
        <v>211534.40000000005</v>
      </c>
      <c r="Y1600" s="27">
        <f t="shared" si="342"/>
        <v>534145.92000000016</v>
      </c>
      <c r="Z1600" s="4" t="str" cm="1">
        <f t="array" ref="Z1600">_xlfn.IFS(YEARFRAC(F1600,G1600)&lt;1,"&lt;1 Year",YEARFRAC(F1600,G1600)&lt;=5,"1-5 Years",YEARFRAC(F1600,G1600)&gt;5,"&gt;5 Years")</f>
        <v>&gt;5 Years</v>
      </c>
      <c r="AA1600" s="24">
        <f>L1600*(_xlfn.XLOOKUP(K1600,'FX rates'!$A$2:$A$38,'FX rates'!$B$2:$B$38))</f>
        <v>188870.00000000003</v>
      </c>
      <c r="AB1600" s="24">
        <f>V1600*(_xlfn.XLOOKUP(K1600,'FX rates'!$A$2:$A$38,'FX rates'!$B$2:$B$38))</f>
        <v>288046.00000000006</v>
      </c>
      <c r="AC1600" s="24">
        <f>X1600*(_xlfn.XLOOKUP(W1600,'FX rates'!$A$2:$A$38,'FX rates'!$B$2:$B$38))</f>
        <v>211534.40000000005</v>
      </c>
      <c r="AD1600" s="24">
        <f>Y1600*(_xlfn.XLOOKUP(W1600,'FX rates'!$A$2:$A$38,'FX rates'!$B$2:$B$38))</f>
        <v>534145.92000000016</v>
      </c>
      <c r="AE1600" s="30">
        <f t="shared" si="343"/>
        <v>0.12000000000000011</v>
      </c>
      <c r="AF1600" s="31">
        <f t="shared" si="344"/>
        <v>22664.400000000023</v>
      </c>
      <c r="AG1600" s="23">
        <f t="shared" si="345"/>
        <v>99176.000000000029</v>
      </c>
      <c r="AH1600" s="35">
        <f t="shared" si="339"/>
        <v>1</v>
      </c>
      <c r="AI1600" s="23">
        <f>U1600*(_xlfn.XLOOKUP(K1600,'FX rates'!$A$2:$A$38,'FX rates'!$B$2:$B$38))</f>
        <v>0</v>
      </c>
      <c r="AJ1600" s="23">
        <f>Q1600*(_xlfn.XLOOKUP(K1600,'FX rates'!$A$2:$A$38,'FX rates'!$B$2:$B$38))</f>
        <v>0</v>
      </c>
      <c r="AK1600" s="23">
        <f>R1600*(_xlfn.XLOOKUP(K1600,'FX rates'!$A$2:$A$38,'FX rates'!$B$2:$B$38))</f>
        <v>0</v>
      </c>
      <c r="AM1600" s="4"/>
      <c r="AN1600" s="4"/>
      <c r="AO1600" s="4"/>
      <c r="AP1600" s="32">
        <f t="shared" si="340"/>
        <v>0.52510192195690153</v>
      </c>
      <c r="AQ1600" s="32">
        <f t="shared" si="341"/>
        <v>0</v>
      </c>
      <c r="AR1600" s="24">
        <f t="shared" si="346"/>
        <v>322611.52000000008</v>
      </c>
      <c r="AS1600" s="24" t="str">
        <f t="shared" si="347"/>
        <v>0</v>
      </c>
      <c r="AT1600" s="24">
        <f t="shared" si="348"/>
        <v>480731.32800000015</v>
      </c>
      <c r="AU1600" s="24">
        <f t="shared" si="349"/>
        <v>53414.592000000004</v>
      </c>
    </row>
    <row r="1601" spans="1:47" x14ac:dyDescent="0.25">
      <c r="A1601" s="28" t="s">
        <v>14642</v>
      </c>
      <c r="B1601" s="28" t="s">
        <v>4472</v>
      </c>
      <c r="C1601" s="28" t="s">
        <v>4473</v>
      </c>
      <c r="D1601" s="28" t="s">
        <v>4474</v>
      </c>
      <c r="E1601" s="28" t="s">
        <v>4475</v>
      </c>
      <c r="F1601" s="29">
        <v>42492</v>
      </c>
      <c r="G1601" s="29">
        <v>44896</v>
      </c>
      <c r="H1601" s="28" t="s">
        <v>4476</v>
      </c>
      <c r="I1601" s="28" t="s">
        <v>16040</v>
      </c>
      <c r="J1601" s="28" t="s">
        <v>16036</v>
      </c>
      <c r="K1601" s="28" t="s">
        <v>4477</v>
      </c>
      <c r="L1601" s="27">
        <v>160380</v>
      </c>
      <c r="M1601" s="27">
        <v>87890.000000000015</v>
      </c>
      <c r="N1601" s="27">
        <v>0</v>
      </c>
      <c r="O1601" s="27">
        <v>0</v>
      </c>
      <c r="P1601" s="27">
        <f t="shared" si="336"/>
        <v>87890.000000000015</v>
      </c>
      <c r="Q1601" s="27">
        <v>0</v>
      </c>
      <c r="R1601" s="27">
        <v>0</v>
      </c>
      <c r="S1601" s="27">
        <v>0</v>
      </c>
      <c r="T1601" s="27">
        <f t="shared" si="337"/>
        <v>0</v>
      </c>
      <c r="U1601" s="27">
        <v>0</v>
      </c>
      <c r="V1601" s="27">
        <f t="shared" si="338"/>
        <v>248270</v>
      </c>
      <c r="W1601" s="28" t="s">
        <v>4478</v>
      </c>
      <c r="X1601" s="27">
        <v>163587.6</v>
      </c>
      <c r="Y1601" s="27">
        <f t="shared" si="342"/>
        <v>416823</v>
      </c>
      <c r="Z1601" s="4" t="str" cm="1">
        <f t="array" ref="Z1601">_xlfn.IFS(YEARFRAC(F1601,G1601)&lt;1,"&lt;1 Year",YEARFRAC(F1601,G1601)&lt;=5,"1-5 Years",YEARFRAC(F1601,G1601)&gt;5,"&gt;5 Years")</f>
        <v>&gt;5 Years</v>
      </c>
      <c r="AA1601" s="24">
        <f>L1601*(_xlfn.XLOOKUP(K1601,'FX rates'!$A$2:$A$38,'FX rates'!$B$2:$B$38))</f>
        <v>160380</v>
      </c>
      <c r="AB1601" s="24">
        <f>V1601*(_xlfn.XLOOKUP(K1601,'FX rates'!$A$2:$A$38,'FX rates'!$B$2:$B$38))</f>
        <v>248270</v>
      </c>
      <c r="AC1601" s="24">
        <f>X1601*(_xlfn.XLOOKUP(W1601,'FX rates'!$A$2:$A$38,'FX rates'!$B$2:$B$38))</f>
        <v>163587.6</v>
      </c>
      <c r="AD1601" s="24">
        <f>Y1601*(_xlfn.XLOOKUP(W1601,'FX rates'!$A$2:$A$38,'FX rates'!$B$2:$B$38))</f>
        <v>416823</v>
      </c>
      <c r="AE1601" s="30">
        <f t="shared" si="343"/>
        <v>2.0000000000000035E-2</v>
      </c>
      <c r="AF1601" s="31">
        <f t="shared" si="344"/>
        <v>3207.6000000000058</v>
      </c>
      <c r="AG1601" s="23">
        <f t="shared" si="345"/>
        <v>87890</v>
      </c>
      <c r="AH1601" s="35">
        <f t="shared" si="339"/>
        <v>1</v>
      </c>
      <c r="AI1601" s="23">
        <f>U1601*(_xlfn.XLOOKUP(K1601,'FX rates'!$A$2:$A$38,'FX rates'!$B$2:$B$38))</f>
        <v>0</v>
      </c>
      <c r="AJ1601" s="23">
        <f>Q1601*(_xlfn.XLOOKUP(K1601,'FX rates'!$A$2:$A$38,'FX rates'!$B$2:$B$38))</f>
        <v>0</v>
      </c>
      <c r="AK1601" s="23">
        <f>R1601*(_xlfn.XLOOKUP(K1601,'FX rates'!$A$2:$A$38,'FX rates'!$B$2:$B$38))</f>
        <v>0</v>
      </c>
      <c r="AM1601" s="4"/>
      <c r="AN1601" s="4"/>
      <c r="AO1601" s="4"/>
      <c r="AP1601" s="32">
        <f t="shared" si="340"/>
        <v>0.5480109739368999</v>
      </c>
      <c r="AQ1601" s="32">
        <f t="shared" si="341"/>
        <v>0</v>
      </c>
      <c r="AR1601" s="24">
        <f t="shared" si="346"/>
        <v>253235.40000000002</v>
      </c>
      <c r="AS1601" s="24" t="str">
        <f t="shared" si="347"/>
        <v>0</v>
      </c>
      <c r="AT1601" s="24">
        <f t="shared" si="348"/>
        <v>375140.7</v>
      </c>
      <c r="AU1601" s="24">
        <f t="shared" si="349"/>
        <v>41682.299999999988</v>
      </c>
    </row>
    <row r="1602" spans="1:47" x14ac:dyDescent="0.25">
      <c r="A1602" s="28" t="s">
        <v>14643</v>
      </c>
      <c r="B1602" s="28" t="s">
        <v>4479</v>
      </c>
      <c r="C1602" s="28" t="s">
        <v>4480</v>
      </c>
      <c r="D1602" s="28" t="s">
        <v>4481</v>
      </c>
      <c r="E1602" s="28" t="s">
        <v>4482</v>
      </c>
      <c r="F1602" s="29">
        <v>38855</v>
      </c>
      <c r="G1602" s="29">
        <v>44896</v>
      </c>
      <c r="H1602" s="28" t="s">
        <v>4483</v>
      </c>
      <c r="I1602" s="28" t="s">
        <v>16037</v>
      </c>
      <c r="J1602" s="28" t="s">
        <v>16038</v>
      </c>
      <c r="K1602" s="28" t="s">
        <v>4484</v>
      </c>
      <c r="L1602" s="27">
        <v>122100.00000000003</v>
      </c>
      <c r="M1602" s="27">
        <v>43120</v>
      </c>
      <c r="N1602" s="27">
        <v>29700.000000000004</v>
      </c>
      <c r="O1602" s="27">
        <v>0</v>
      </c>
      <c r="P1602" s="27">
        <f t="shared" ref="P1602:P1665" si="350">M1602+N1602+O1602</f>
        <v>72820</v>
      </c>
      <c r="Q1602" s="27">
        <v>0</v>
      </c>
      <c r="R1602" s="27">
        <v>0</v>
      </c>
      <c r="S1602" s="27">
        <v>0</v>
      </c>
      <c r="T1602" s="27">
        <f t="shared" ref="T1602:T1665" si="351">+Q1602+R1602+S1602</f>
        <v>0</v>
      </c>
      <c r="U1602" s="27">
        <v>0</v>
      </c>
      <c r="V1602" s="27">
        <f t="shared" ref="V1602:V1665" si="352">L1602+P1602+T1602+U1602</f>
        <v>194920.00000000003</v>
      </c>
      <c r="W1602" s="28" t="s">
        <v>4485</v>
      </c>
      <c r="X1602" s="27">
        <v>134310.00000000003</v>
      </c>
      <c r="Y1602" s="27">
        <f t="shared" si="342"/>
        <v>316052.00000000006</v>
      </c>
      <c r="Z1602" s="4" t="str" cm="1">
        <f t="array" ref="Z1602">_xlfn.IFS(YEARFRAC(F1602,G1602)&lt;1,"&lt;1 Year",YEARFRAC(F1602,G1602)&lt;=5,"1-5 Years",YEARFRAC(F1602,G1602)&gt;5,"&gt;5 Years")</f>
        <v>&gt;5 Years</v>
      </c>
      <c r="AA1602" s="24">
        <f>L1602*(_xlfn.XLOOKUP(K1602,'FX rates'!$A$2:$A$38,'FX rates'!$B$2:$B$38))</f>
        <v>122100.00000000003</v>
      </c>
      <c r="AB1602" s="24">
        <f>V1602*(_xlfn.XLOOKUP(K1602,'FX rates'!$A$2:$A$38,'FX rates'!$B$2:$B$38))</f>
        <v>194920.00000000003</v>
      </c>
      <c r="AC1602" s="24">
        <f>X1602*(_xlfn.XLOOKUP(W1602,'FX rates'!$A$2:$A$38,'FX rates'!$B$2:$B$38))</f>
        <v>134310.00000000003</v>
      </c>
      <c r="AD1602" s="24">
        <f>Y1602*(_xlfn.XLOOKUP(W1602,'FX rates'!$A$2:$A$38,'FX rates'!$B$2:$B$38))</f>
        <v>316052.00000000006</v>
      </c>
      <c r="AE1602" s="30">
        <f t="shared" si="343"/>
        <v>9.9999999999999978E-2</v>
      </c>
      <c r="AF1602" s="31">
        <f t="shared" si="344"/>
        <v>12210</v>
      </c>
      <c r="AG1602" s="23">
        <f t="shared" si="345"/>
        <v>72820</v>
      </c>
      <c r="AH1602" s="35">
        <f t="shared" ref="AH1602:AH1665" si="353">AC1602/X1602</f>
        <v>1</v>
      </c>
      <c r="AI1602" s="23">
        <f>U1602*(_xlfn.XLOOKUP(K1602,'FX rates'!$A$2:$A$38,'FX rates'!$B$2:$B$38))</f>
        <v>0</v>
      </c>
      <c r="AJ1602" s="23">
        <f>Q1602*(_xlfn.XLOOKUP(K1602,'FX rates'!$A$2:$A$38,'FX rates'!$B$2:$B$38))</f>
        <v>0</v>
      </c>
      <c r="AK1602" s="23">
        <f>R1602*(_xlfn.XLOOKUP(K1602,'FX rates'!$A$2:$A$38,'FX rates'!$B$2:$B$38))</f>
        <v>0</v>
      </c>
      <c r="AM1602" s="4"/>
      <c r="AN1602" s="4"/>
      <c r="AO1602" s="4"/>
      <c r="AP1602" s="32">
        <f t="shared" ref="AP1602:AP1665" si="354">M1602/L1602</f>
        <v>0.35315315315315304</v>
      </c>
      <c r="AQ1602" s="32">
        <f t="shared" ref="AQ1602:AQ1665" si="355">O1602/L1602</f>
        <v>0</v>
      </c>
      <c r="AR1602" s="24">
        <f t="shared" si="346"/>
        <v>181742.00000000003</v>
      </c>
      <c r="AS1602" s="24" t="str">
        <f t="shared" si="347"/>
        <v>0</v>
      </c>
      <c r="AT1602" s="24">
        <f t="shared" si="348"/>
        <v>284446.80000000005</v>
      </c>
      <c r="AU1602" s="24">
        <f t="shared" si="349"/>
        <v>31605.200000000012</v>
      </c>
    </row>
    <row r="1603" spans="1:47" x14ac:dyDescent="0.25">
      <c r="A1603" s="28" t="s">
        <v>14068</v>
      </c>
      <c r="B1603" s="28" t="s">
        <v>453</v>
      </c>
      <c r="C1603" s="28" t="s">
        <v>454</v>
      </c>
      <c r="D1603" s="28" t="s">
        <v>455</v>
      </c>
      <c r="E1603" s="28" t="s">
        <v>456</v>
      </c>
      <c r="F1603" s="29">
        <v>34960</v>
      </c>
      <c r="G1603" s="29">
        <v>44896</v>
      </c>
      <c r="H1603" s="28" t="s">
        <v>457</v>
      </c>
      <c r="I1603" s="28" t="s">
        <v>16032</v>
      </c>
      <c r="J1603" s="28" t="s">
        <v>16056</v>
      </c>
      <c r="K1603" s="28" t="s">
        <v>458</v>
      </c>
      <c r="L1603" s="27">
        <v>199980.00000000003</v>
      </c>
      <c r="M1603" s="27">
        <v>457446</v>
      </c>
      <c r="N1603" s="27">
        <v>0</v>
      </c>
      <c r="O1603" s="27">
        <v>0</v>
      </c>
      <c r="P1603" s="27">
        <f t="shared" si="350"/>
        <v>457446</v>
      </c>
      <c r="Q1603" s="27">
        <v>0</v>
      </c>
      <c r="R1603" s="27">
        <v>0</v>
      </c>
      <c r="S1603" s="27">
        <v>0</v>
      </c>
      <c r="T1603" s="27">
        <f t="shared" si="351"/>
        <v>0</v>
      </c>
      <c r="U1603" s="27">
        <v>0</v>
      </c>
      <c r="V1603" s="27">
        <f t="shared" si="352"/>
        <v>657426</v>
      </c>
      <c r="W1603" s="28" t="s">
        <v>459</v>
      </c>
      <c r="X1603" s="27">
        <v>207979.20000000004</v>
      </c>
      <c r="Y1603" s="27">
        <f t="shared" ref="Y1603:Y1666" si="356">X1603+AR1603+AS1603</f>
        <v>891702.24000000011</v>
      </c>
      <c r="Z1603" s="4" t="str" cm="1">
        <f t="array" ref="Z1603">_xlfn.IFS(YEARFRAC(F1603,G1603)&lt;1,"&lt;1 Year",YEARFRAC(F1603,G1603)&lt;=5,"1-5 Years",YEARFRAC(F1603,G1603)&gt;5,"&gt;5 Years")</f>
        <v>&gt;5 Years</v>
      </c>
      <c r="AA1603" s="24">
        <f>L1603*(_xlfn.XLOOKUP(K1603,'FX rates'!$A$2:$A$38,'FX rates'!$B$2:$B$38))</f>
        <v>199980.00000000003</v>
      </c>
      <c r="AB1603" s="24">
        <f>V1603*(_xlfn.XLOOKUP(K1603,'FX rates'!$A$2:$A$38,'FX rates'!$B$2:$B$38))</f>
        <v>657426</v>
      </c>
      <c r="AC1603" s="24">
        <f>X1603*(_xlfn.XLOOKUP(W1603,'FX rates'!$A$2:$A$38,'FX rates'!$B$2:$B$38))</f>
        <v>207979.20000000004</v>
      </c>
      <c r="AD1603" s="24">
        <f>Y1603*(_xlfn.XLOOKUP(W1603,'FX rates'!$A$2:$A$38,'FX rates'!$B$2:$B$38))</f>
        <v>891702.24000000011</v>
      </c>
      <c r="AE1603" s="30">
        <f t="shared" ref="AE1603:AE1666" si="357">(AC1603-AA1603)/AA1603</f>
        <v>4.0000000000000049E-2</v>
      </c>
      <c r="AF1603" s="31">
        <f t="shared" ref="AF1603:AF1666" si="358">X1603-L1603</f>
        <v>7999.2000000000116</v>
      </c>
      <c r="AG1603" s="23">
        <f t="shared" ref="AG1603:AG1666" si="359">AB1603-AA1603</f>
        <v>457446</v>
      </c>
      <c r="AH1603" s="35">
        <f t="shared" si="353"/>
        <v>1</v>
      </c>
      <c r="AI1603" s="23">
        <f>U1603*(_xlfn.XLOOKUP(K1603,'FX rates'!$A$2:$A$38,'FX rates'!$B$2:$B$38))</f>
        <v>0</v>
      </c>
      <c r="AJ1603" s="23">
        <f>Q1603*(_xlfn.XLOOKUP(K1603,'FX rates'!$A$2:$A$38,'FX rates'!$B$2:$B$38))</f>
        <v>0</v>
      </c>
      <c r="AK1603" s="23">
        <f>R1603*(_xlfn.XLOOKUP(K1603,'FX rates'!$A$2:$A$38,'FX rates'!$B$2:$B$38))</f>
        <v>0</v>
      </c>
      <c r="AM1603" s="4"/>
      <c r="AN1603" s="4"/>
      <c r="AO1603" s="4"/>
      <c r="AP1603" s="32">
        <f t="shared" si="354"/>
        <v>2.287458745874587</v>
      </c>
      <c r="AQ1603" s="32">
        <f t="shared" si="355"/>
        <v>0</v>
      </c>
      <c r="AR1603" s="24">
        <f t="shared" ref="AR1603:AR1666" si="360">X1603*(1+AP1603)</f>
        <v>683723.04</v>
      </c>
      <c r="AS1603" s="24" t="str">
        <f t="shared" ref="AS1603:AS1666" si="361">IF(AQ1603&gt;0,X1603*(1+AQ1603),"0")</f>
        <v>0</v>
      </c>
      <c r="AT1603" s="24">
        <f t="shared" ref="AT1603:AT1666" si="362">AD1603*(0.9)</f>
        <v>802532.01600000006</v>
      </c>
      <c r="AU1603" s="24">
        <f t="shared" ref="AU1603:AU1666" si="363">AD1603-AT1603</f>
        <v>89170.224000000046</v>
      </c>
    </row>
    <row r="1604" spans="1:47" x14ac:dyDescent="0.25">
      <c r="A1604" s="28" t="s">
        <v>14644</v>
      </c>
      <c r="B1604" s="28" t="s">
        <v>4486</v>
      </c>
      <c r="C1604" s="28" t="s">
        <v>4487</v>
      </c>
      <c r="D1604" s="28" t="s">
        <v>4488</v>
      </c>
      <c r="E1604" s="28" t="s">
        <v>4489</v>
      </c>
      <c r="F1604" s="29">
        <v>40238</v>
      </c>
      <c r="G1604" s="29">
        <v>44896</v>
      </c>
      <c r="H1604" s="28" t="s">
        <v>4490</v>
      </c>
      <c r="I1604" s="28" t="s">
        <v>16038</v>
      </c>
      <c r="J1604" s="28" t="s">
        <v>16041</v>
      </c>
      <c r="K1604" s="28" t="s">
        <v>4491</v>
      </c>
      <c r="L1604" s="27">
        <v>97185.000000000015</v>
      </c>
      <c r="M1604" s="27">
        <v>37026</v>
      </c>
      <c r="N1604" s="27">
        <v>0</v>
      </c>
      <c r="O1604" s="27">
        <v>0</v>
      </c>
      <c r="P1604" s="27">
        <f t="shared" si="350"/>
        <v>37026</v>
      </c>
      <c r="Q1604" s="27">
        <v>0</v>
      </c>
      <c r="R1604" s="27">
        <v>0</v>
      </c>
      <c r="S1604" s="27">
        <v>0</v>
      </c>
      <c r="T1604" s="27">
        <f t="shared" si="351"/>
        <v>0</v>
      </c>
      <c r="U1604" s="27">
        <v>0</v>
      </c>
      <c r="V1604" s="27">
        <f t="shared" si="352"/>
        <v>134211</v>
      </c>
      <c r="W1604" s="28" t="s">
        <v>4492</v>
      </c>
      <c r="X1604" s="27">
        <v>98156.85000000002</v>
      </c>
      <c r="Y1604" s="27">
        <f t="shared" si="356"/>
        <v>233709.96000000002</v>
      </c>
      <c r="Z1604" s="4" t="str" cm="1">
        <f t="array" ref="Z1604">_xlfn.IFS(YEARFRAC(F1604,G1604)&lt;1,"&lt;1 Year",YEARFRAC(F1604,G1604)&lt;=5,"1-5 Years",YEARFRAC(F1604,G1604)&gt;5,"&gt;5 Years")</f>
        <v>&gt;5 Years</v>
      </c>
      <c r="AA1604" s="24">
        <f>L1604*(_xlfn.XLOOKUP(K1604,'FX rates'!$A$2:$A$38,'FX rates'!$B$2:$B$38))</f>
        <v>129319.22025735119</v>
      </c>
      <c r="AB1604" s="24">
        <f>V1604*(_xlfn.XLOOKUP(K1604,'FX rates'!$A$2:$A$38,'FX rates'!$B$2:$B$38))</f>
        <v>178587.86716015186</v>
      </c>
      <c r="AC1604" s="24">
        <f>X1604*(_xlfn.XLOOKUP(W1604,'FX rates'!$A$2:$A$38,'FX rates'!$B$2:$B$38))</f>
        <v>130612.4124599247</v>
      </c>
      <c r="AD1604" s="24">
        <f>Y1604*(_xlfn.XLOOKUP(W1604,'FX rates'!$A$2:$A$38,'FX rates'!$B$2:$B$38))</f>
        <v>310986.15829167806</v>
      </c>
      <c r="AE1604" s="30">
        <f t="shared" si="357"/>
        <v>9.999999999999995E-3</v>
      </c>
      <c r="AF1604" s="31">
        <f t="shared" si="358"/>
        <v>971.85000000000582</v>
      </c>
      <c r="AG1604" s="23">
        <f t="shared" si="359"/>
        <v>49268.646902800669</v>
      </c>
      <c r="AH1604" s="35">
        <f t="shared" si="353"/>
        <v>1.3306500000756409</v>
      </c>
      <c r="AI1604" s="23">
        <f>U1604*(_xlfn.XLOOKUP(K1604,'FX rates'!$A$2:$A$38,'FX rates'!$B$2:$B$38))</f>
        <v>0</v>
      </c>
      <c r="AJ1604" s="23">
        <f>Q1604*(_xlfn.XLOOKUP(K1604,'FX rates'!$A$2:$A$38,'FX rates'!$B$2:$B$38))</f>
        <v>0</v>
      </c>
      <c r="AK1604" s="23">
        <f>R1604*(_xlfn.XLOOKUP(K1604,'FX rates'!$A$2:$A$38,'FX rates'!$B$2:$B$38))</f>
        <v>0</v>
      </c>
      <c r="AM1604" s="4"/>
      <c r="AN1604" s="4"/>
      <c r="AO1604" s="4"/>
      <c r="AP1604" s="32">
        <f t="shared" si="354"/>
        <v>0.38098471986417654</v>
      </c>
      <c r="AQ1604" s="32">
        <f t="shared" si="355"/>
        <v>0</v>
      </c>
      <c r="AR1604" s="24">
        <f t="shared" si="360"/>
        <v>135553.11000000002</v>
      </c>
      <c r="AS1604" s="24" t="str">
        <f t="shared" si="361"/>
        <v>0</v>
      </c>
      <c r="AT1604" s="24">
        <f t="shared" si="362"/>
        <v>279887.54246251029</v>
      </c>
      <c r="AU1604" s="24">
        <f t="shared" si="363"/>
        <v>31098.615829167771</v>
      </c>
    </row>
    <row r="1605" spans="1:47" x14ac:dyDescent="0.25">
      <c r="A1605" s="28" t="s">
        <v>14645</v>
      </c>
      <c r="B1605" s="28" t="s">
        <v>48</v>
      </c>
      <c r="C1605" s="28" t="s">
        <v>49</v>
      </c>
      <c r="D1605" s="28" t="s">
        <v>50</v>
      </c>
      <c r="E1605" s="28" t="s">
        <v>51</v>
      </c>
      <c r="F1605" s="29">
        <v>40196</v>
      </c>
      <c r="G1605" s="29">
        <v>44896</v>
      </c>
      <c r="H1605" s="28" t="s">
        <v>52</v>
      </c>
      <c r="I1605" s="28" t="s">
        <v>16056</v>
      </c>
      <c r="J1605" s="28" t="s">
        <v>16043</v>
      </c>
      <c r="K1605" s="28" t="s">
        <v>53</v>
      </c>
      <c r="L1605" s="27">
        <v>97240.000000000015</v>
      </c>
      <c r="M1605" s="27">
        <v>8041</v>
      </c>
      <c r="N1605" s="27">
        <v>0</v>
      </c>
      <c r="O1605" s="27">
        <v>0</v>
      </c>
      <c r="P1605" s="27">
        <f t="shared" si="350"/>
        <v>8041</v>
      </c>
      <c r="Q1605" s="27">
        <v>0</v>
      </c>
      <c r="R1605" s="27">
        <v>0</v>
      </c>
      <c r="S1605" s="27">
        <v>0</v>
      </c>
      <c r="T1605" s="27">
        <f t="shared" si="351"/>
        <v>0</v>
      </c>
      <c r="U1605" s="27">
        <v>0</v>
      </c>
      <c r="V1605" s="27">
        <f t="shared" si="352"/>
        <v>105281.00000000001</v>
      </c>
      <c r="W1605" s="28" t="s">
        <v>54</v>
      </c>
      <c r="X1605" s="27">
        <v>107936.40000000002</v>
      </c>
      <c r="Y1605" s="27">
        <f t="shared" si="356"/>
        <v>224798.31000000006</v>
      </c>
      <c r="Z1605" s="4" t="str" cm="1">
        <f t="array" ref="Z1605">_xlfn.IFS(YEARFRAC(F1605,G1605)&lt;1,"&lt;1 Year",YEARFRAC(F1605,G1605)&lt;=5,"1-5 Years",YEARFRAC(F1605,G1605)&gt;5,"&gt;5 Years")</f>
        <v>&gt;5 Years</v>
      </c>
      <c r="AA1605" s="24">
        <f>L1605*(_xlfn.XLOOKUP(K1605,'FX rates'!$A$2:$A$38,'FX rates'!$B$2:$B$38))</f>
        <v>97240.000000000015</v>
      </c>
      <c r="AB1605" s="24">
        <f>V1605*(_xlfn.XLOOKUP(K1605,'FX rates'!$A$2:$A$38,'FX rates'!$B$2:$B$38))</f>
        <v>105281.00000000001</v>
      </c>
      <c r="AC1605" s="24">
        <f>X1605*(_xlfn.XLOOKUP(W1605,'FX rates'!$A$2:$A$38,'FX rates'!$B$2:$B$38))</f>
        <v>107936.40000000002</v>
      </c>
      <c r="AD1605" s="24">
        <f>Y1605*(_xlfn.XLOOKUP(W1605,'FX rates'!$A$2:$A$38,'FX rates'!$B$2:$B$38))</f>
        <v>224798.31000000006</v>
      </c>
      <c r="AE1605" s="30">
        <f t="shared" si="357"/>
        <v>0.11000000000000007</v>
      </c>
      <c r="AF1605" s="31">
        <f t="shared" si="358"/>
        <v>10696.400000000009</v>
      </c>
      <c r="AG1605" s="23">
        <f t="shared" si="359"/>
        <v>8041</v>
      </c>
      <c r="AH1605" s="35">
        <f t="shared" si="353"/>
        <v>1</v>
      </c>
      <c r="AI1605" s="23">
        <f>U1605*(_xlfn.XLOOKUP(K1605,'FX rates'!$A$2:$A$38,'FX rates'!$B$2:$B$38))</f>
        <v>0</v>
      </c>
      <c r="AJ1605" s="23">
        <f>Q1605*(_xlfn.XLOOKUP(K1605,'FX rates'!$A$2:$A$38,'FX rates'!$B$2:$B$38))</f>
        <v>0</v>
      </c>
      <c r="AK1605" s="23">
        <f>R1605*(_xlfn.XLOOKUP(K1605,'FX rates'!$A$2:$A$38,'FX rates'!$B$2:$B$38))</f>
        <v>0</v>
      </c>
      <c r="AM1605" s="4"/>
      <c r="AN1605" s="4"/>
      <c r="AO1605" s="4"/>
      <c r="AP1605" s="32">
        <f t="shared" si="354"/>
        <v>8.2692307692307676E-2</v>
      </c>
      <c r="AQ1605" s="32">
        <f t="shared" si="355"/>
        <v>0</v>
      </c>
      <c r="AR1605" s="24">
        <f t="shared" si="360"/>
        <v>116861.91000000002</v>
      </c>
      <c r="AS1605" s="24" t="str">
        <f t="shared" si="361"/>
        <v>0</v>
      </c>
      <c r="AT1605" s="24">
        <f t="shared" si="362"/>
        <v>202318.47900000005</v>
      </c>
      <c r="AU1605" s="24">
        <f t="shared" si="363"/>
        <v>22479.831000000006</v>
      </c>
    </row>
    <row r="1606" spans="1:47" x14ac:dyDescent="0.25">
      <c r="A1606" s="28" t="s">
        <v>14646</v>
      </c>
      <c r="B1606" s="28" t="s">
        <v>4500</v>
      </c>
      <c r="C1606" s="28" t="s">
        <v>4501</v>
      </c>
      <c r="D1606" s="28" t="s">
        <v>4502</v>
      </c>
      <c r="E1606" s="28" t="s">
        <v>4503</v>
      </c>
      <c r="F1606" s="29">
        <v>40378</v>
      </c>
      <c r="G1606" s="29">
        <v>44896</v>
      </c>
      <c r="H1606" s="28" t="s">
        <v>4504</v>
      </c>
      <c r="I1606" s="28" t="s">
        <v>16051</v>
      </c>
      <c r="J1606" s="28" t="s">
        <v>16049</v>
      </c>
      <c r="K1606" s="28" t="s">
        <v>4505</v>
      </c>
      <c r="L1606" s="27">
        <v>199980.00000000003</v>
      </c>
      <c r="M1606" s="4">
        <v>0</v>
      </c>
      <c r="N1606" s="27">
        <v>608835.76</v>
      </c>
      <c r="O1606" s="27">
        <v>0</v>
      </c>
      <c r="P1606" s="27">
        <f t="shared" si="350"/>
        <v>608835.76</v>
      </c>
      <c r="Q1606" s="27">
        <v>0</v>
      </c>
      <c r="R1606" s="27">
        <v>0</v>
      </c>
      <c r="S1606" s="27">
        <v>0</v>
      </c>
      <c r="T1606" s="27">
        <f t="shared" si="351"/>
        <v>0</v>
      </c>
      <c r="U1606" s="27">
        <v>0</v>
      </c>
      <c r="V1606" s="27">
        <f t="shared" si="352"/>
        <v>808815.76</v>
      </c>
      <c r="W1606" s="28" t="s">
        <v>4506</v>
      </c>
      <c r="X1606" s="27">
        <v>227977.20000000007</v>
      </c>
      <c r="Y1606" s="27">
        <f t="shared" si="356"/>
        <v>455954.40000000014</v>
      </c>
      <c r="Z1606" s="4" t="str" cm="1">
        <f t="array" ref="Z1606">_xlfn.IFS(YEARFRAC(F1606,G1606)&lt;1,"&lt;1 Year",YEARFRAC(F1606,G1606)&lt;=5,"1-5 Years",YEARFRAC(F1606,G1606)&gt;5,"&gt;5 Years")</f>
        <v>&gt;5 Years</v>
      </c>
      <c r="AA1606" s="24">
        <f>L1606*(_xlfn.XLOOKUP(K1606,'FX rates'!$A$2:$A$38,'FX rates'!$B$2:$B$38))</f>
        <v>199980.00000000003</v>
      </c>
      <c r="AB1606" s="24">
        <f>V1606*(_xlfn.XLOOKUP(K1606,'FX rates'!$A$2:$A$38,'FX rates'!$B$2:$B$38))</f>
        <v>808815.76</v>
      </c>
      <c r="AC1606" s="24">
        <f>X1606*(_xlfn.XLOOKUP(W1606,'FX rates'!$A$2:$A$38,'FX rates'!$B$2:$B$38))</f>
        <v>227977.20000000007</v>
      </c>
      <c r="AD1606" s="24">
        <f>Y1606*(_xlfn.XLOOKUP(W1606,'FX rates'!$A$2:$A$38,'FX rates'!$B$2:$B$38))</f>
        <v>455954.40000000014</v>
      </c>
      <c r="AE1606" s="30">
        <f t="shared" si="357"/>
        <v>0.14000000000000018</v>
      </c>
      <c r="AF1606" s="31">
        <f t="shared" si="358"/>
        <v>27997.200000000041</v>
      </c>
      <c r="AG1606" s="23">
        <f t="shared" si="359"/>
        <v>608835.76</v>
      </c>
      <c r="AH1606" s="35">
        <f t="shared" si="353"/>
        <v>1</v>
      </c>
      <c r="AI1606" s="23">
        <f>U1606*(_xlfn.XLOOKUP(K1606,'FX rates'!$A$2:$A$38,'FX rates'!$B$2:$B$38))</f>
        <v>0</v>
      </c>
      <c r="AJ1606" s="23">
        <f>Q1606*(_xlfn.XLOOKUP(K1606,'FX rates'!$A$2:$A$38,'FX rates'!$B$2:$B$38))</f>
        <v>0</v>
      </c>
      <c r="AK1606" s="23">
        <f>R1606*(_xlfn.XLOOKUP(K1606,'FX rates'!$A$2:$A$38,'FX rates'!$B$2:$B$38))</f>
        <v>0</v>
      </c>
      <c r="AM1606" s="4"/>
      <c r="AN1606" s="4"/>
      <c r="AO1606" s="4"/>
      <c r="AP1606" s="32">
        <f t="shared" si="354"/>
        <v>0</v>
      </c>
      <c r="AQ1606" s="32">
        <f t="shared" si="355"/>
        <v>0</v>
      </c>
      <c r="AR1606" s="24">
        <f t="shared" si="360"/>
        <v>227977.20000000007</v>
      </c>
      <c r="AS1606" s="24" t="str">
        <f t="shared" si="361"/>
        <v>0</v>
      </c>
      <c r="AT1606" s="24">
        <f t="shared" si="362"/>
        <v>410358.96000000014</v>
      </c>
      <c r="AU1606" s="24">
        <f t="shared" si="363"/>
        <v>45595.44</v>
      </c>
    </row>
    <row r="1607" spans="1:47" x14ac:dyDescent="0.25">
      <c r="A1607" s="28" t="s">
        <v>14647</v>
      </c>
      <c r="B1607" s="28" t="s">
        <v>4507</v>
      </c>
      <c r="C1607" s="28" t="s">
        <v>4508</v>
      </c>
      <c r="D1607" s="28" t="s">
        <v>4509</v>
      </c>
      <c r="E1607" s="28" t="s">
        <v>4510</v>
      </c>
      <c r="F1607" s="29">
        <v>42550</v>
      </c>
      <c r="G1607" s="29">
        <v>44896</v>
      </c>
      <c r="H1607" s="28" t="s">
        <v>4511</v>
      </c>
      <c r="I1607" s="28" t="s">
        <v>16043</v>
      </c>
      <c r="J1607" s="28" t="s">
        <v>16042</v>
      </c>
      <c r="K1607" s="28" t="s">
        <v>4512</v>
      </c>
      <c r="L1607" s="27">
        <v>146278</v>
      </c>
      <c r="M1607" s="27">
        <v>33792</v>
      </c>
      <c r="N1607" s="27">
        <v>0</v>
      </c>
      <c r="O1607" s="27">
        <v>0</v>
      </c>
      <c r="P1607" s="27">
        <f t="shared" si="350"/>
        <v>33792</v>
      </c>
      <c r="Q1607" s="27">
        <v>0</v>
      </c>
      <c r="R1607" s="27">
        <v>0</v>
      </c>
      <c r="S1607" s="27">
        <v>0</v>
      </c>
      <c r="T1607" s="27">
        <f t="shared" si="351"/>
        <v>0</v>
      </c>
      <c r="U1607" s="27">
        <v>0</v>
      </c>
      <c r="V1607" s="27">
        <f t="shared" si="352"/>
        <v>180070</v>
      </c>
      <c r="W1607" s="28" t="s">
        <v>4513</v>
      </c>
      <c r="X1607" s="27">
        <v>165294.13999999998</v>
      </c>
      <c r="Y1607" s="27">
        <f t="shared" si="356"/>
        <v>368773.24</v>
      </c>
      <c r="Z1607" s="4" t="str" cm="1">
        <f t="array" ref="Z1607">_xlfn.IFS(YEARFRAC(F1607,G1607)&lt;1,"&lt;1 Year",YEARFRAC(F1607,G1607)&lt;=5,"1-5 Years",YEARFRAC(F1607,G1607)&gt;5,"&gt;5 Years")</f>
        <v>&gt;5 Years</v>
      </c>
      <c r="AA1607" s="24">
        <f>L1607*(_xlfn.XLOOKUP(K1607,'FX rates'!$A$2:$A$38,'FX rates'!$B$2:$B$38))</f>
        <v>146278</v>
      </c>
      <c r="AB1607" s="24">
        <f>V1607*(_xlfn.XLOOKUP(K1607,'FX rates'!$A$2:$A$38,'FX rates'!$B$2:$B$38))</f>
        <v>180070</v>
      </c>
      <c r="AC1607" s="24">
        <f>X1607*(_xlfn.XLOOKUP(W1607,'FX rates'!$A$2:$A$38,'FX rates'!$B$2:$B$38))</f>
        <v>165294.13999999998</v>
      </c>
      <c r="AD1607" s="24">
        <f>Y1607*(_xlfn.XLOOKUP(W1607,'FX rates'!$A$2:$A$38,'FX rates'!$B$2:$B$38))</f>
        <v>368773.24</v>
      </c>
      <c r="AE1607" s="30">
        <f t="shared" si="357"/>
        <v>0.12999999999999989</v>
      </c>
      <c r="AF1607" s="31">
        <f t="shared" si="358"/>
        <v>19016.139999999985</v>
      </c>
      <c r="AG1607" s="23">
        <f t="shared" si="359"/>
        <v>33792</v>
      </c>
      <c r="AH1607" s="35">
        <f t="shared" si="353"/>
        <v>1</v>
      </c>
      <c r="AI1607" s="23">
        <f>U1607*(_xlfn.XLOOKUP(K1607,'FX rates'!$A$2:$A$38,'FX rates'!$B$2:$B$38))</f>
        <v>0</v>
      </c>
      <c r="AJ1607" s="23">
        <f>Q1607*(_xlfn.XLOOKUP(K1607,'FX rates'!$A$2:$A$38,'FX rates'!$B$2:$B$38))</f>
        <v>0</v>
      </c>
      <c r="AK1607" s="23">
        <f>R1607*(_xlfn.XLOOKUP(K1607,'FX rates'!$A$2:$A$38,'FX rates'!$B$2:$B$38))</f>
        <v>0</v>
      </c>
      <c r="AM1607" s="4"/>
      <c r="AN1607" s="4"/>
      <c r="AO1607" s="4"/>
      <c r="AP1607" s="32">
        <f t="shared" si="354"/>
        <v>0.23101218228305009</v>
      </c>
      <c r="AQ1607" s="32">
        <f t="shared" si="355"/>
        <v>0</v>
      </c>
      <c r="AR1607" s="24">
        <f t="shared" si="360"/>
        <v>203479.1</v>
      </c>
      <c r="AS1607" s="24" t="str">
        <f t="shared" si="361"/>
        <v>0</v>
      </c>
      <c r="AT1607" s="24">
        <f t="shared" si="362"/>
        <v>331895.91600000003</v>
      </c>
      <c r="AU1607" s="24">
        <f t="shared" si="363"/>
        <v>36877.323999999964</v>
      </c>
    </row>
    <row r="1608" spans="1:47" x14ac:dyDescent="0.25">
      <c r="A1608" s="28" t="s">
        <v>14648</v>
      </c>
      <c r="B1608" s="28" t="s">
        <v>4514</v>
      </c>
      <c r="C1608" s="28" t="s">
        <v>4515</v>
      </c>
      <c r="D1608" s="28" t="s">
        <v>4516</v>
      </c>
      <c r="E1608" s="28" t="s">
        <v>4517</v>
      </c>
      <c r="F1608" s="29">
        <v>41904</v>
      </c>
      <c r="G1608" s="29">
        <v>44896</v>
      </c>
      <c r="H1608" s="28" t="s">
        <v>4518</v>
      </c>
      <c r="I1608" s="28" t="s">
        <v>16045</v>
      </c>
      <c r="J1608" s="28" t="s">
        <v>16047</v>
      </c>
      <c r="K1608" s="28" t="s">
        <v>4519</v>
      </c>
      <c r="L1608" s="27">
        <v>152625</v>
      </c>
      <c r="M1608" s="27">
        <v>15572.700000000003</v>
      </c>
      <c r="N1608" s="27">
        <v>0</v>
      </c>
      <c r="O1608" s="27">
        <v>0</v>
      </c>
      <c r="P1608" s="27">
        <f t="shared" si="350"/>
        <v>15572.700000000003</v>
      </c>
      <c r="Q1608" s="27">
        <v>0</v>
      </c>
      <c r="R1608" s="27">
        <v>0</v>
      </c>
      <c r="S1608" s="27">
        <v>0</v>
      </c>
      <c r="T1608" s="27">
        <f t="shared" si="351"/>
        <v>0</v>
      </c>
      <c r="U1608" s="27">
        <v>0</v>
      </c>
      <c r="V1608" s="27">
        <f t="shared" si="352"/>
        <v>168197.7</v>
      </c>
      <c r="W1608" s="28" t="s">
        <v>4520</v>
      </c>
      <c r="X1608" s="27">
        <v>175518.75</v>
      </c>
      <c r="Y1608" s="27">
        <f t="shared" si="356"/>
        <v>368946.10499999998</v>
      </c>
      <c r="Z1608" s="4" t="str" cm="1">
        <f t="array" ref="Z1608">_xlfn.IFS(YEARFRAC(F1608,G1608)&lt;1,"&lt;1 Year",YEARFRAC(F1608,G1608)&lt;=5,"1-5 Years",YEARFRAC(F1608,G1608)&gt;5,"&gt;5 Years")</f>
        <v>&gt;5 Years</v>
      </c>
      <c r="AA1608" s="24">
        <f>L1608*(_xlfn.XLOOKUP(K1608,'FX rates'!$A$2:$A$38,'FX rates'!$B$2:$B$38))</f>
        <v>152625</v>
      </c>
      <c r="AB1608" s="24">
        <f>V1608*(_xlfn.XLOOKUP(K1608,'FX rates'!$A$2:$A$38,'FX rates'!$B$2:$B$38))</f>
        <v>168197.7</v>
      </c>
      <c r="AC1608" s="24">
        <f>X1608*(_xlfn.XLOOKUP(W1608,'FX rates'!$A$2:$A$38,'FX rates'!$B$2:$B$38))</f>
        <v>175518.75</v>
      </c>
      <c r="AD1608" s="24">
        <f>Y1608*(_xlfn.XLOOKUP(W1608,'FX rates'!$A$2:$A$38,'FX rates'!$B$2:$B$38))</f>
        <v>368946.10499999998</v>
      </c>
      <c r="AE1608" s="30">
        <f t="shared" si="357"/>
        <v>0.15</v>
      </c>
      <c r="AF1608" s="31">
        <f t="shared" si="358"/>
        <v>22893.75</v>
      </c>
      <c r="AG1608" s="23">
        <f t="shared" si="359"/>
        <v>15572.700000000012</v>
      </c>
      <c r="AH1608" s="35">
        <f t="shared" si="353"/>
        <v>1</v>
      </c>
      <c r="AI1608" s="23">
        <f>U1608*(_xlfn.XLOOKUP(K1608,'FX rates'!$A$2:$A$38,'FX rates'!$B$2:$B$38))</f>
        <v>0</v>
      </c>
      <c r="AJ1608" s="23">
        <f>Q1608*(_xlfn.XLOOKUP(K1608,'FX rates'!$A$2:$A$38,'FX rates'!$B$2:$B$38))</f>
        <v>0</v>
      </c>
      <c r="AK1608" s="23">
        <f>R1608*(_xlfn.XLOOKUP(K1608,'FX rates'!$A$2:$A$38,'FX rates'!$B$2:$B$38))</f>
        <v>0</v>
      </c>
      <c r="AM1608" s="4"/>
      <c r="AN1608" s="4"/>
      <c r="AO1608" s="4"/>
      <c r="AP1608" s="32">
        <f t="shared" si="354"/>
        <v>0.10203243243243244</v>
      </c>
      <c r="AQ1608" s="32">
        <f t="shared" si="355"/>
        <v>0</v>
      </c>
      <c r="AR1608" s="24">
        <f t="shared" si="360"/>
        <v>193427.35500000001</v>
      </c>
      <c r="AS1608" s="24" t="str">
        <f t="shared" si="361"/>
        <v>0</v>
      </c>
      <c r="AT1608" s="24">
        <f t="shared" si="362"/>
        <v>332051.49449999997</v>
      </c>
      <c r="AU1608" s="24">
        <f t="shared" si="363"/>
        <v>36894.61050000001</v>
      </c>
    </row>
    <row r="1609" spans="1:47" x14ac:dyDescent="0.25">
      <c r="A1609" s="28" t="s">
        <v>14649</v>
      </c>
      <c r="B1609" s="28" t="s">
        <v>4521</v>
      </c>
      <c r="C1609" s="28" t="s">
        <v>4522</v>
      </c>
      <c r="D1609" s="28" t="s">
        <v>4523</v>
      </c>
      <c r="E1609" s="28" t="s">
        <v>4524</v>
      </c>
      <c r="F1609" s="29">
        <v>40686</v>
      </c>
      <c r="G1609" s="29">
        <v>44896</v>
      </c>
      <c r="H1609" s="28" t="s">
        <v>4525</v>
      </c>
      <c r="I1609" s="28" t="s">
        <v>16050</v>
      </c>
      <c r="J1609" s="28" t="s">
        <v>16056</v>
      </c>
      <c r="K1609" s="28" t="s">
        <v>4526</v>
      </c>
      <c r="L1609" s="27">
        <v>2402400</v>
      </c>
      <c r="M1609" s="27">
        <v>2710950.0000000005</v>
      </c>
      <c r="N1609" s="27">
        <v>0</v>
      </c>
      <c r="O1609" s="27">
        <v>0</v>
      </c>
      <c r="P1609" s="27">
        <f t="shared" si="350"/>
        <v>2710950.0000000005</v>
      </c>
      <c r="Q1609" s="27">
        <v>0</v>
      </c>
      <c r="R1609" s="27">
        <v>0</v>
      </c>
      <c r="S1609" s="27">
        <v>0</v>
      </c>
      <c r="T1609" s="27">
        <f t="shared" si="351"/>
        <v>0</v>
      </c>
      <c r="U1609" s="27">
        <v>798250</v>
      </c>
      <c r="V1609" s="27">
        <f t="shared" si="352"/>
        <v>5911600</v>
      </c>
      <c r="W1609" s="28" t="s">
        <v>4527</v>
      </c>
      <c r="X1609" s="27">
        <v>2738736.0000000005</v>
      </c>
      <c r="Y1609" s="27">
        <f t="shared" si="356"/>
        <v>8567955.0000000019</v>
      </c>
      <c r="Z1609" s="4" t="str" cm="1">
        <f t="array" ref="Z1609">_xlfn.IFS(YEARFRAC(F1609,G1609)&lt;1,"&lt;1 Year",YEARFRAC(F1609,G1609)&lt;=5,"1-5 Years",YEARFRAC(F1609,G1609)&gt;5,"&gt;5 Years")</f>
        <v>&gt;5 Years</v>
      </c>
      <c r="AA1609" s="24">
        <f>L1609*(_xlfn.XLOOKUP(K1609,'FX rates'!$A$2:$A$38,'FX rates'!$B$2:$B$38))</f>
        <v>306266.45334421197</v>
      </c>
      <c r="AB1609" s="24">
        <f>V1609*(_xlfn.XLOOKUP(K1609,'FX rates'!$A$2:$A$38,'FX rates'!$B$2:$B$38))</f>
        <v>753631.68730837642</v>
      </c>
      <c r="AC1609" s="24">
        <f>X1609*(_xlfn.XLOOKUP(W1609,'FX rates'!$A$2:$A$38,'FX rates'!$B$2:$B$38))</f>
        <v>349143.7568124017</v>
      </c>
      <c r="AD1609" s="24">
        <f>Y1609*(_xlfn.XLOOKUP(W1609,'FX rates'!$A$2:$A$38,'FX rates'!$B$2:$B$38))</f>
        <v>1092273.2227201166</v>
      </c>
      <c r="AE1609" s="30">
        <f t="shared" si="357"/>
        <v>0.14000000000000015</v>
      </c>
      <c r="AF1609" s="31">
        <f t="shared" si="358"/>
        <v>336336.00000000047</v>
      </c>
      <c r="AG1609" s="23">
        <f t="shared" si="359"/>
        <v>447365.23396416445</v>
      </c>
      <c r="AH1609" s="35">
        <f t="shared" si="353"/>
        <v>0.12748353868806692</v>
      </c>
      <c r="AI1609" s="23">
        <f>U1609*(_xlfn.XLOOKUP(K1609,'FX rates'!$A$2:$A$38,'FX rates'!$B$2:$B$38))</f>
        <v>101763.73475774942</v>
      </c>
      <c r="AJ1609" s="23">
        <f>Q1609*(_xlfn.XLOOKUP(K1609,'FX rates'!$A$2:$A$38,'FX rates'!$B$2:$B$38))</f>
        <v>0</v>
      </c>
      <c r="AK1609" s="23">
        <f>R1609*(_xlfn.XLOOKUP(K1609,'FX rates'!$A$2:$A$38,'FX rates'!$B$2:$B$38))</f>
        <v>0</v>
      </c>
      <c r="AM1609" s="4"/>
      <c r="AN1609" s="4"/>
      <c r="AO1609" s="4"/>
      <c r="AP1609" s="32">
        <f t="shared" si="354"/>
        <v>1.1284340659340661</v>
      </c>
      <c r="AQ1609" s="32">
        <f t="shared" si="355"/>
        <v>0</v>
      </c>
      <c r="AR1609" s="24">
        <f t="shared" si="360"/>
        <v>5829219.0000000019</v>
      </c>
      <c r="AS1609" s="24" t="str">
        <f t="shared" si="361"/>
        <v>0</v>
      </c>
      <c r="AT1609" s="24">
        <f t="shared" si="362"/>
        <v>983045.90044810495</v>
      </c>
      <c r="AU1609" s="24">
        <f t="shared" si="363"/>
        <v>109227.32227201166</v>
      </c>
    </row>
    <row r="1610" spans="1:47" x14ac:dyDescent="0.25">
      <c r="A1610" s="28" t="s">
        <v>14650</v>
      </c>
      <c r="B1610" s="28" t="s">
        <v>2813</v>
      </c>
      <c r="C1610" s="28" t="s">
        <v>2814</v>
      </c>
      <c r="D1610" s="28" t="s">
        <v>2815</v>
      </c>
      <c r="E1610" s="28" t="s">
        <v>2816</v>
      </c>
      <c r="F1610" s="29">
        <v>41120</v>
      </c>
      <c r="G1610" s="29">
        <v>44896</v>
      </c>
      <c r="H1610" s="28" t="s">
        <v>2817</v>
      </c>
      <c r="I1610" s="28" t="s">
        <v>16044</v>
      </c>
      <c r="J1610" s="28" t="s">
        <v>16055</v>
      </c>
      <c r="K1610" s="28" t="s">
        <v>2818</v>
      </c>
      <c r="L1610" s="27">
        <v>106590.00000000003</v>
      </c>
      <c r="M1610" s="27">
        <v>9817.5000000000018</v>
      </c>
      <c r="N1610" s="27">
        <v>0</v>
      </c>
      <c r="O1610" s="27">
        <v>0</v>
      </c>
      <c r="P1610" s="27">
        <f t="shared" si="350"/>
        <v>9817.5000000000018</v>
      </c>
      <c r="Q1610" s="27">
        <v>0</v>
      </c>
      <c r="R1610" s="27">
        <v>0</v>
      </c>
      <c r="S1610" s="27">
        <v>0</v>
      </c>
      <c r="T1610" s="27">
        <f t="shared" si="351"/>
        <v>0</v>
      </c>
      <c r="U1610" s="27">
        <v>0</v>
      </c>
      <c r="V1610" s="27">
        <f t="shared" si="352"/>
        <v>116407.50000000003</v>
      </c>
      <c r="W1610" s="28" t="s">
        <v>2819</v>
      </c>
      <c r="X1610" s="27">
        <v>115117.20000000004</v>
      </c>
      <c r="Y1610" s="27">
        <f t="shared" si="356"/>
        <v>240837.30000000008</v>
      </c>
      <c r="Z1610" s="4" t="str" cm="1">
        <f t="array" ref="Z1610">_xlfn.IFS(YEARFRAC(F1610,G1610)&lt;1,"&lt;1 Year",YEARFRAC(F1610,G1610)&lt;=5,"1-5 Years",YEARFRAC(F1610,G1610)&gt;5,"&gt;5 Years")</f>
        <v>&gt;5 Years</v>
      </c>
      <c r="AA1610" s="24">
        <f>L1610*(_xlfn.XLOOKUP(K1610,'FX rates'!$A$2:$A$38,'FX rates'!$B$2:$B$38))</f>
        <v>106590.00000000003</v>
      </c>
      <c r="AB1610" s="24">
        <f>V1610*(_xlfn.XLOOKUP(K1610,'FX rates'!$A$2:$A$38,'FX rates'!$B$2:$B$38))</f>
        <v>116407.50000000003</v>
      </c>
      <c r="AC1610" s="24">
        <f>X1610*(_xlfn.XLOOKUP(W1610,'FX rates'!$A$2:$A$38,'FX rates'!$B$2:$B$38))</f>
        <v>115117.20000000004</v>
      </c>
      <c r="AD1610" s="24">
        <f>Y1610*(_xlfn.XLOOKUP(W1610,'FX rates'!$A$2:$A$38,'FX rates'!$B$2:$B$38))</f>
        <v>240837.30000000008</v>
      </c>
      <c r="AE1610" s="30">
        <f t="shared" si="357"/>
        <v>8.0000000000000085E-2</v>
      </c>
      <c r="AF1610" s="31">
        <f t="shared" si="358"/>
        <v>8527.2000000000116</v>
      </c>
      <c r="AG1610" s="23">
        <f t="shared" si="359"/>
        <v>9817.5</v>
      </c>
      <c r="AH1610" s="35">
        <f t="shared" si="353"/>
        <v>1</v>
      </c>
      <c r="AI1610" s="23">
        <f>U1610*(_xlfn.XLOOKUP(K1610,'FX rates'!$A$2:$A$38,'FX rates'!$B$2:$B$38))</f>
        <v>0</v>
      </c>
      <c r="AJ1610" s="23">
        <f>Q1610*(_xlfn.XLOOKUP(K1610,'FX rates'!$A$2:$A$38,'FX rates'!$B$2:$B$38))</f>
        <v>0</v>
      </c>
      <c r="AK1610" s="23">
        <f>R1610*(_xlfn.XLOOKUP(K1610,'FX rates'!$A$2:$A$38,'FX rates'!$B$2:$B$38))</f>
        <v>0</v>
      </c>
      <c r="AM1610" s="4"/>
      <c r="AN1610" s="4"/>
      <c r="AO1610" s="4"/>
      <c r="AP1610" s="32">
        <f t="shared" si="354"/>
        <v>9.2105263157894732E-2</v>
      </c>
      <c r="AQ1610" s="32">
        <f t="shared" si="355"/>
        <v>0</v>
      </c>
      <c r="AR1610" s="24">
        <f t="shared" si="360"/>
        <v>125720.10000000003</v>
      </c>
      <c r="AS1610" s="24" t="str">
        <f t="shared" si="361"/>
        <v>0</v>
      </c>
      <c r="AT1610" s="24">
        <f t="shared" si="362"/>
        <v>216753.57000000007</v>
      </c>
      <c r="AU1610" s="24">
        <f t="shared" si="363"/>
        <v>24083.73000000001</v>
      </c>
    </row>
    <row r="1611" spans="1:47" x14ac:dyDescent="0.25">
      <c r="A1611" s="28" t="s">
        <v>14651</v>
      </c>
      <c r="B1611" s="28" t="s">
        <v>4297</v>
      </c>
      <c r="C1611" s="28" t="s">
        <v>4298</v>
      </c>
      <c r="D1611" s="28" t="s">
        <v>4299</v>
      </c>
      <c r="E1611" s="28" t="s">
        <v>4300</v>
      </c>
      <c r="F1611" s="29">
        <v>39129</v>
      </c>
      <c r="G1611" s="29">
        <v>44896</v>
      </c>
      <c r="H1611" s="28" t="s">
        <v>4301</v>
      </c>
      <c r="I1611" s="28" t="s">
        <v>16040</v>
      </c>
      <c r="J1611" s="28" t="s">
        <v>16043</v>
      </c>
      <c r="K1611" s="28" t="s">
        <v>4302</v>
      </c>
      <c r="L1611" s="27">
        <v>104720.00000000003</v>
      </c>
      <c r="M1611" s="27">
        <v>29403.000000000004</v>
      </c>
      <c r="N1611" s="27">
        <v>0</v>
      </c>
      <c r="O1611" s="27">
        <v>0</v>
      </c>
      <c r="P1611" s="27">
        <f t="shared" si="350"/>
        <v>29403.000000000004</v>
      </c>
      <c r="Q1611" s="27">
        <v>0</v>
      </c>
      <c r="R1611" s="27">
        <v>0</v>
      </c>
      <c r="S1611" s="27">
        <v>0</v>
      </c>
      <c r="T1611" s="27">
        <f t="shared" si="351"/>
        <v>0</v>
      </c>
      <c r="U1611" s="27">
        <v>0</v>
      </c>
      <c r="V1611" s="27">
        <f t="shared" si="352"/>
        <v>134123.00000000003</v>
      </c>
      <c r="W1611" s="28" t="s">
        <v>4303</v>
      </c>
      <c r="X1611" s="27">
        <v>120428.00000000003</v>
      </c>
      <c r="Y1611" s="27">
        <f t="shared" si="356"/>
        <v>274669.45000000007</v>
      </c>
      <c r="Z1611" s="4" t="str" cm="1">
        <f t="array" ref="Z1611">_xlfn.IFS(YEARFRAC(F1611,G1611)&lt;1,"&lt;1 Year",YEARFRAC(F1611,G1611)&lt;=5,"1-5 Years",YEARFRAC(F1611,G1611)&gt;5,"&gt;5 Years")</f>
        <v>&gt;5 Years</v>
      </c>
      <c r="AA1611" s="24">
        <f>L1611*(_xlfn.XLOOKUP(K1611,'FX rates'!$A$2:$A$38,'FX rates'!$B$2:$B$38))</f>
        <v>104720.00000000003</v>
      </c>
      <c r="AB1611" s="24">
        <f>V1611*(_xlfn.XLOOKUP(K1611,'FX rates'!$A$2:$A$38,'FX rates'!$B$2:$B$38))</f>
        <v>134123.00000000003</v>
      </c>
      <c r="AC1611" s="24">
        <f>X1611*(_xlfn.XLOOKUP(W1611,'FX rates'!$A$2:$A$38,'FX rates'!$B$2:$B$38))</f>
        <v>120428.00000000003</v>
      </c>
      <c r="AD1611" s="24">
        <f>Y1611*(_xlfn.XLOOKUP(W1611,'FX rates'!$A$2:$A$38,'FX rates'!$B$2:$B$38))</f>
        <v>274669.45000000007</v>
      </c>
      <c r="AE1611" s="30">
        <f t="shared" si="357"/>
        <v>0.14999999999999997</v>
      </c>
      <c r="AF1611" s="31">
        <f t="shared" si="358"/>
        <v>15708</v>
      </c>
      <c r="AG1611" s="23">
        <f t="shared" si="359"/>
        <v>29403</v>
      </c>
      <c r="AH1611" s="35">
        <f t="shared" si="353"/>
        <v>1</v>
      </c>
      <c r="AI1611" s="23">
        <f>U1611*(_xlfn.XLOOKUP(K1611,'FX rates'!$A$2:$A$38,'FX rates'!$B$2:$B$38))</f>
        <v>0</v>
      </c>
      <c r="AJ1611" s="23">
        <f>Q1611*(_xlfn.XLOOKUP(K1611,'FX rates'!$A$2:$A$38,'FX rates'!$B$2:$B$38))</f>
        <v>0</v>
      </c>
      <c r="AK1611" s="23">
        <f>R1611*(_xlfn.XLOOKUP(K1611,'FX rates'!$A$2:$A$38,'FX rates'!$B$2:$B$38))</f>
        <v>0</v>
      </c>
      <c r="AM1611" s="4"/>
      <c r="AN1611" s="4"/>
      <c r="AO1611" s="4"/>
      <c r="AP1611" s="32">
        <f t="shared" si="354"/>
        <v>0.28077731092436969</v>
      </c>
      <c r="AQ1611" s="32">
        <f t="shared" si="355"/>
        <v>0</v>
      </c>
      <c r="AR1611" s="24">
        <f t="shared" si="360"/>
        <v>154241.45000000001</v>
      </c>
      <c r="AS1611" s="24" t="str">
        <f t="shared" si="361"/>
        <v>0</v>
      </c>
      <c r="AT1611" s="24">
        <f t="shared" si="362"/>
        <v>247202.50500000006</v>
      </c>
      <c r="AU1611" s="24">
        <f t="shared" si="363"/>
        <v>27466.945000000007</v>
      </c>
    </row>
    <row r="1612" spans="1:47" x14ac:dyDescent="0.25">
      <c r="A1612" s="28" t="s">
        <v>14652</v>
      </c>
      <c r="B1612" s="28" t="s">
        <v>4542</v>
      </c>
      <c r="C1612" s="28" t="s">
        <v>4543</v>
      </c>
      <c r="D1612" s="28" t="s">
        <v>4544</v>
      </c>
      <c r="E1612" s="28" t="s">
        <v>4545</v>
      </c>
      <c r="F1612" s="29">
        <v>39083</v>
      </c>
      <c r="G1612" s="29">
        <v>44896</v>
      </c>
      <c r="H1612" s="28" t="s">
        <v>4546</v>
      </c>
      <c r="I1612" s="28" t="s">
        <v>16048</v>
      </c>
      <c r="J1612" s="28" t="s">
        <v>16041</v>
      </c>
      <c r="K1612" s="28" t="s">
        <v>4547</v>
      </c>
      <c r="L1612" s="27">
        <v>135520.00000000003</v>
      </c>
      <c r="M1612" s="27">
        <v>10395.000000000002</v>
      </c>
      <c r="N1612" s="27">
        <v>0</v>
      </c>
      <c r="O1612" s="27">
        <v>0</v>
      </c>
      <c r="P1612" s="27">
        <f t="shared" si="350"/>
        <v>10395.000000000002</v>
      </c>
      <c r="Q1612" s="27">
        <v>0</v>
      </c>
      <c r="R1612" s="27">
        <v>0</v>
      </c>
      <c r="S1612" s="27">
        <v>0</v>
      </c>
      <c r="T1612" s="27">
        <f t="shared" si="351"/>
        <v>0</v>
      </c>
      <c r="U1612" s="27">
        <v>0</v>
      </c>
      <c r="V1612" s="27">
        <f t="shared" si="352"/>
        <v>145915.00000000003</v>
      </c>
      <c r="W1612" s="28" t="s">
        <v>4548</v>
      </c>
      <c r="X1612" s="27">
        <v>139585.60000000003</v>
      </c>
      <c r="Y1612" s="27">
        <f t="shared" si="356"/>
        <v>289878.05000000005</v>
      </c>
      <c r="Z1612" s="4" t="str" cm="1">
        <f t="array" ref="Z1612">_xlfn.IFS(YEARFRAC(F1612,G1612)&lt;1,"&lt;1 Year",YEARFRAC(F1612,G1612)&lt;=5,"1-5 Years",YEARFRAC(F1612,G1612)&gt;5,"&gt;5 Years")</f>
        <v>&gt;5 Years</v>
      </c>
      <c r="AA1612" s="24">
        <f>L1612*(_xlfn.XLOOKUP(K1612,'FX rates'!$A$2:$A$38,'FX rates'!$B$2:$B$38))</f>
        <v>101327.1524169128</v>
      </c>
      <c r="AB1612" s="24">
        <f>V1612*(_xlfn.XLOOKUP(K1612,'FX rates'!$A$2:$A$38,'FX rates'!$B$2:$B$38))</f>
        <v>109099.40558525553</v>
      </c>
      <c r="AC1612" s="24">
        <f>X1612*(_xlfn.XLOOKUP(W1612,'FX rates'!$A$2:$A$38,'FX rates'!$B$2:$B$38))</f>
        <v>104366.96698942018</v>
      </c>
      <c r="AD1612" s="24">
        <f>Y1612*(_xlfn.XLOOKUP(W1612,'FX rates'!$A$2:$A$38,'FX rates'!$B$2:$B$38))</f>
        <v>216739.35474223338</v>
      </c>
      <c r="AE1612" s="30">
        <f t="shared" si="357"/>
        <v>3.0000000000000006E-2</v>
      </c>
      <c r="AF1612" s="31">
        <f t="shared" si="358"/>
        <v>4065.6000000000058</v>
      </c>
      <c r="AG1612" s="23">
        <f t="shared" si="359"/>
        <v>7772.2531683427369</v>
      </c>
      <c r="AH1612" s="35">
        <f t="shared" si="353"/>
        <v>0.74769150248607419</v>
      </c>
      <c r="AI1612" s="23">
        <f>U1612*(_xlfn.XLOOKUP(K1612,'FX rates'!$A$2:$A$38,'FX rates'!$B$2:$B$38))</f>
        <v>0</v>
      </c>
      <c r="AJ1612" s="23">
        <f>Q1612*(_xlfn.XLOOKUP(K1612,'FX rates'!$A$2:$A$38,'FX rates'!$B$2:$B$38))</f>
        <v>0</v>
      </c>
      <c r="AK1612" s="23">
        <f>R1612*(_xlfn.XLOOKUP(K1612,'FX rates'!$A$2:$A$38,'FX rates'!$B$2:$B$38))</f>
        <v>0</v>
      </c>
      <c r="AM1612" s="4"/>
      <c r="AN1612" s="4"/>
      <c r="AO1612" s="4"/>
      <c r="AP1612" s="32">
        <f t="shared" si="354"/>
        <v>7.6704545454545456E-2</v>
      </c>
      <c r="AQ1612" s="32">
        <f t="shared" si="355"/>
        <v>0</v>
      </c>
      <c r="AR1612" s="24">
        <f t="shared" si="360"/>
        <v>150292.45000000004</v>
      </c>
      <c r="AS1612" s="24" t="str">
        <f t="shared" si="361"/>
        <v>0</v>
      </c>
      <c r="AT1612" s="24">
        <f t="shared" si="362"/>
        <v>195065.41926801004</v>
      </c>
      <c r="AU1612" s="24">
        <f t="shared" si="363"/>
        <v>21673.935474223341</v>
      </c>
    </row>
    <row r="1613" spans="1:47" x14ac:dyDescent="0.25">
      <c r="A1613" s="28" t="s">
        <v>14653</v>
      </c>
      <c r="B1613" s="28" t="s">
        <v>11216</v>
      </c>
      <c r="C1613" s="28" t="s">
        <v>11217</v>
      </c>
      <c r="D1613" s="28" t="s">
        <v>11218</v>
      </c>
      <c r="E1613" s="28" t="s">
        <v>11219</v>
      </c>
      <c r="F1613" s="29">
        <v>41344</v>
      </c>
      <c r="G1613" s="29">
        <v>44896</v>
      </c>
      <c r="H1613" s="28" t="s">
        <v>11220</v>
      </c>
      <c r="I1613" s="28" t="s">
        <v>16047</v>
      </c>
      <c r="J1613" s="28" t="s">
        <v>16042</v>
      </c>
      <c r="K1613" s="28" t="s">
        <v>11221</v>
      </c>
      <c r="L1613" s="27">
        <v>104720.00000000003</v>
      </c>
      <c r="M1613" s="27">
        <v>10279.500000000002</v>
      </c>
      <c r="N1613" s="27">
        <v>0</v>
      </c>
      <c r="O1613" s="27">
        <v>0</v>
      </c>
      <c r="P1613" s="27">
        <f t="shared" si="350"/>
        <v>10279.500000000002</v>
      </c>
      <c r="Q1613" s="27">
        <v>0</v>
      </c>
      <c r="R1613" s="27">
        <v>0</v>
      </c>
      <c r="S1613" s="27">
        <v>0</v>
      </c>
      <c r="T1613" s="27">
        <f t="shared" si="351"/>
        <v>0</v>
      </c>
      <c r="U1613" s="27">
        <v>0</v>
      </c>
      <c r="V1613" s="27">
        <f t="shared" si="352"/>
        <v>114999.50000000003</v>
      </c>
      <c r="W1613" s="28" t="s">
        <v>11222</v>
      </c>
      <c r="X1613" s="27">
        <v>112050.40000000004</v>
      </c>
      <c r="Y1613" s="27">
        <f t="shared" si="356"/>
        <v>235099.86500000008</v>
      </c>
      <c r="Z1613" s="4" t="str" cm="1">
        <f t="array" ref="Z1613">_xlfn.IFS(YEARFRAC(F1613,G1613)&lt;1,"&lt;1 Year",YEARFRAC(F1613,G1613)&lt;=5,"1-5 Years",YEARFRAC(F1613,G1613)&gt;5,"&gt;5 Years")</f>
        <v>&gt;5 Years</v>
      </c>
      <c r="AA1613" s="24">
        <f>L1613*(_xlfn.XLOOKUP(K1613,'FX rates'!$A$2:$A$38,'FX rates'!$B$2:$B$38))</f>
        <v>104720.00000000003</v>
      </c>
      <c r="AB1613" s="24">
        <f>V1613*(_xlfn.XLOOKUP(K1613,'FX rates'!$A$2:$A$38,'FX rates'!$B$2:$B$38))</f>
        <v>114999.50000000003</v>
      </c>
      <c r="AC1613" s="24">
        <f>X1613*(_xlfn.XLOOKUP(W1613,'FX rates'!$A$2:$A$38,'FX rates'!$B$2:$B$38))</f>
        <v>112050.40000000004</v>
      </c>
      <c r="AD1613" s="24">
        <f>Y1613*(_xlfn.XLOOKUP(W1613,'FX rates'!$A$2:$A$38,'FX rates'!$B$2:$B$38))</f>
        <v>235099.86500000008</v>
      </c>
      <c r="AE1613" s="30">
        <f t="shared" si="357"/>
        <v>7.0000000000000062E-2</v>
      </c>
      <c r="AF1613" s="31">
        <f t="shared" si="358"/>
        <v>7330.4000000000087</v>
      </c>
      <c r="AG1613" s="23">
        <f t="shared" si="359"/>
        <v>10279.5</v>
      </c>
      <c r="AH1613" s="35">
        <f t="shared" si="353"/>
        <v>1</v>
      </c>
      <c r="AI1613" s="23">
        <f>U1613*(_xlfn.XLOOKUP(K1613,'FX rates'!$A$2:$A$38,'FX rates'!$B$2:$B$38))</f>
        <v>0</v>
      </c>
      <c r="AJ1613" s="23">
        <f>Q1613*(_xlfn.XLOOKUP(K1613,'FX rates'!$A$2:$A$38,'FX rates'!$B$2:$B$38))</f>
        <v>0</v>
      </c>
      <c r="AK1613" s="23">
        <f>R1613*(_xlfn.XLOOKUP(K1613,'FX rates'!$A$2:$A$38,'FX rates'!$B$2:$B$38))</f>
        <v>0</v>
      </c>
      <c r="AM1613" s="4"/>
      <c r="AN1613" s="4"/>
      <c r="AO1613" s="4"/>
      <c r="AP1613" s="32">
        <f t="shared" si="354"/>
        <v>9.8161764705882337E-2</v>
      </c>
      <c r="AQ1613" s="32">
        <f t="shared" si="355"/>
        <v>0</v>
      </c>
      <c r="AR1613" s="24">
        <f t="shared" si="360"/>
        <v>123049.46500000004</v>
      </c>
      <c r="AS1613" s="24" t="str">
        <f t="shared" si="361"/>
        <v>0</v>
      </c>
      <c r="AT1613" s="24">
        <f t="shared" si="362"/>
        <v>211589.87850000008</v>
      </c>
      <c r="AU1613" s="24">
        <f t="shared" si="363"/>
        <v>23509.986499999999</v>
      </c>
    </row>
    <row r="1614" spans="1:47" x14ac:dyDescent="0.25">
      <c r="A1614" s="28" t="s">
        <v>14069</v>
      </c>
      <c r="B1614" s="28" t="s">
        <v>460</v>
      </c>
      <c r="C1614" s="28" t="s">
        <v>461</v>
      </c>
      <c r="D1614" s="28" t="s">
        <v>462</v>
      </c>
      <c r="E1614" s="28" t="s">
        <v>463</v>
      </c>
      <c r="F1614" s="29">
        <v>36011</v>
      </c>
      <c r="G1614" s="29">
        <v>44896</v>
      </c>
      <c r="H1614" s="28" t="s">
        <v>464</v>
      </c>
      <c r="I1614" s="28" t="s">
        <v>16032</v>
      </c>
      <c r="J1614" s="28" t="s">
        <v>16057</v>
      </c>
      <c r="K1614" s="28" t="s">
        <v>465</v>
      </c>
      <c r="L1614" s="27">
        <v>170665</v>
      </c>
      <c r="M1614" s="27">
        <v>27621.528000000002</v>
      </c>
      <c r="N1614" s="27">
        <v>10818.36</v>
      </c>
      <c r="O1614" s="27">
        <v>0</v>
      </c>
      <c r="P1614" s="27">
        <f t="shared" si="350"/>
        <v>38439.888000000006</v>
      </c>
      <c r="Q1614" s="27">
        <v>0</v>
      </c>
      <c r="R1614" s="27">
        <v>0</v>
      </c>
      <c r="S1614" s="27">
        <v>0</v>
      </c>
      <c r="T1614" s="27">
        <f t="shared" si="351"/>
        <v>0</v>
      </c>
      <c r="U1614" s="27">
        <v>0</v>
      </c>
      <c r="V1614" s="27">
        <f t="shared" si="352"/>
        <v>209104.88800000001</v>
      </c>
      <c r="W1614" s="28" t="s">
        <v>466</v>
      </c>
      <c r="X1614" s="27">
        <v>186024.85</v>
      </c>
      <c r="Y1614" s="27">
        <f t="shared" si="356"/>
        <v>402157.16552000004</v>
      </c>
      <c r="Z1614" s="4" t="str" cm="1">
        <f t="array" ref="Z1614">_xlfn.IFS(YEARFRAC(F1614,G1614)&lt;1,"&lt;1 Year",YEARFRAC(F1614,G1614)&lt;=5,"1-5 Years",YEARFRAC(F1614,G1614)&gt;5,"&gt;5 Years")</f>
        <v>&gt;5 Years</v>
      </c>
      <c r="AA1614" s="24">
        <f>L1614*(_xlfn.XLOOKUP(K1614,'FX rates'!$A$2:$A$38,'FX rates'!$B$2:$B$38))</f>
        <v>170665</v>
      </c>
      <c r="AB1614" s="24">
        <f>V1614*(_xlfn.XLOOKUP(K1614,'FX rates'!$A$2:$A$38,'FX rates'!$B$2:$B$38))</f>
        <v>209104.88800000001</v>
      </c>
      <c r="AC1614" s="24">
        <f>X1614*(_xlfn.XLOOKUP(W1614,'FX rates'!$A$2:$A$38,'FX rates'!$B$2:$B$38))</f>
        <v>186024.85</v>
      </c>
      <c r="AD1614" s="24">
        <f>Y1614*(_xlfn.XLOOKUP(W1614,'FX rates'!$A$2:$A$38,'FX rates'!$B$2:$B$38))</f>
        <v>402157.16552000004</v>
      </c>
      <c r="AE1614" s="30">
        <f t="shared" si="357"/>
        <v>9.0000000000000038E-2</v>
      </c>
      <c r="AF1614" s="31">
        <f t="shared" si="358"/>
        <v>15359.850000000006</v>
      </c>
      <c r="AG1614" s="23">
        <f t="shared" si="359"/>
        <v>38439.888000000006</v>
      </c>
      <c r="AH1614" s="35">
        <f t="shared" si="353"/>
        <v>1</v>
      </c>
      <c r="AI1614" s="23">
        <f>U1614*(_xlfn.XLOOKUP(K1614,'FX rates'!$A$2:$A$38,'FX rates'!$B$2:$B$38))</f>
        <v>0</v>
      </c>
      <c r="AJ1614" s="23">
        <f>Q1614*(_xlfn.XLOOKUP(K1614,'FX rates'!$A$2:$A$38,'FX rates'!$B$2:$B$38))</f>
        <v>0</v>
      </c>
      <c r="AK1614" s="23">
        <f>R1614*(_xlfn.XLOOKUP(K1614,'FX rates'!$A$2:$A$38,'FX rates'!$B$2:$B$38))</f>
        <v>0</v>
      </c>
      <c r="AM1614" s="4"/>
      <c r="AN1614" s="4"/>
      <c r="AO1614" s="4"/>
      <c r="AP1614" s="32">
        <f t="shared" si="354"/>
        <v>0.16184647115694489</v>
      </c>
      <c r="AQ1614" s="32">
        <f t="shared" si="355"/>
        <v>0</v>
      </c>
      <c r="AR1614" s="24">
        <f t="shared" si="360"/>
        <v>216132.31552</v>
      </c>
      <c r="AS1614" s="24" t="str">
        <f t="shared" si="361"/>
        <v>0</v>
      </c>
      <c r="AT1614" s="24">
        <f t="shared" si="362"/>
        <v>361941.44896800007</v>
      </c>
      <c r="AU1614" s="24">
        <f t="shared" si="363"/>
        <v>40215.716551999969</v>
      </c>
    </row>
    <row r="1615" spans="1:47" x14ac:dyDescent="0.25">
      <c r="A1615" s="28" t="s">
        <v>14654</v>
      </c>
      <c r="B1615" s="28" t="s">
        <v>4556</v>
      </c>
      <c r="C1615" s="28" t="s">
        <v>4557</v>
      </c>
      <c r="D1615" s="28" t="s">
        <v>4558</v>
      </c>
      <c r="E1615" s="28" t="s">
        <v>4559</v>
      </c>
      <c r="F1615" s="29">
        <v>42478</v>
      </c>
      <c r="G1615" s="29">
        <v>44896</v>
      </c>
      <c r="H1615" s="28" t="s">
        <v>4560</v>
      </c>
      <c r="I1615" s="28" t="s">
        <v>16047</v>
      </c>
      <c r="J1615" s="28" t="s">
        <v>16036</v>
      </c>
      <c r="K1615" s="28" t="s">
        <v>4561</v>
      </c>
      <c r="L1615" s="27">
        <v>63901.200000000012</v>
      </c>
      <c r="M1615" s="27">
        <v>25360.500000000004</v>
      </c>
      <c r="N1615" s="27">
        <v>0</v>
      </c>
      <c r="O1615" s="27">
        <v>0</v>
      </c>
      <c r="P1615" s="27">
        <f t="shared" si="350"/>
        <v>25360.500000000004</v>
      </c>
      <c r="Q1615" s="27">
        <v>0</v>
      </c>
      <c r="R1615" s="27">
        <v>0</v>
      </c>
      <c r="S1615" s="27">
        <v>0</v>
      </c>
      <c r="T1615" s="27">
        <f t="shared" si="351"/>
        <v>0</v>
      </c>
      <c r="U1615" s="27">
        <v>0</v>
      </c>
      <c r="V1615" s="27">
        <f t="shared" si="352"/>
        <v>89261.700000000012</v>
      </c>
      <c r="W1615" s="28" t="s">
        <v>4562</v>
      </c>
      <c r="X1615" s="27">
        <v>66457.248000000021</v>
      </c>
      <c r="Y1615" s="27">
        <f t="shared" si="356"/>
        <v>159289.41600000003</v>
      </c>
      <c r="Z1615" s="4" t="str" cm="1">
        <f t="array" ref="Z1615">_xlfn.IFS(YEARFRAC(F1615,G1615)&lt;1,"&lt;1 Year",YEARFRAC(F1615,G1615)&lt;=5,"1-5 Years",YEARFRAC(F1615,G1615)&gt;5,"&gt;5 Years")</f>
        <v>&gt;5 Years</v>
      </c>
      <c r="AA1615" s="24">
        <f>L1615*(_xlfn.XLOOKUP(K1615,'FX rates'!$A$2:$A$38,'FX rates'!$B$2:$B$38))</f>
        <v>85030.13178483356</v>
      </c>
      <c r="AB1615" s="24">
        <f>V1615*(_xlfn.XLOOKUP(K1615,'FX rates'!$A$2:$A$38,'FX rates'!$B$2:$B$38))</f>
        <v>118776.08111175186</v>
      </c>
      <c r="AC1615" s="24">
        <f>X1615*(_xlfn.XLOOKUP(W1615,'FX rates'!$A$2:$A$38,'FX rates'!$B$2:$B$38))</f>
        <v>88431.337056226912</v>
      </c>
      <c r="AD1615" s="24">
        <f>Y1615*(_xlfn.XLOOKUP(W1615,'FX rates'!$A$2:$A$38,'FX rates'!$B$2:$B$38))</f>
        <v>211958.46141244884</v>
      </c>
      <c r="AE1615" s="30">
        <f t="shared" si="357"/>
        <v>4.0000000000000112E-2</v>
      </c>
      <c r="AF1615" s="31">
        <f t="shared" si="358"/>
        <v>2556.0480000000098</v>
      </c>
      <c r="AG1615" s="23">
        <f t="shared" si="359"/>
        <v>33745.9493269183</v>
      </c>
      <c r="AH1615" s="35">
        <f t="shared" si="353"/>
        <v>1.3306500000756409</v>
      </c>
      <c r="AI1615" s="23">
        <f>U1615*(_xlfn.XLOOKUP(K1615,'FX rates'!$A$2:$A$38,'FX rates'!$B$2:$B$38))</f>
        <v>0</v>
      </c>
      <c r="AJ1615" s="23">
        <f>Q1615*(_xlfn.XLOOKUP(K1615,'FX rates'!$A$2:$A$38,'FX rates'!$B$2:$B$38))</f>
        <v>0</v>
      </c>
      <c r="AK1615" s="23">
        <f>R1615*(_xlfn.XLOOKUP(K1615,'FX rates'!$A$2:$A$38,'FX rates'!$B$2:$B$38))</f>
        <v>0</v>
      </c>
      <c r="AM1615" s="4"/>
      <c r="AN1615" s="4"/>
      <c r="AO1615" s="4"/>
      <c r="AP1615" s="32">
        <f t="shared" si="354"/>
        <v>0.39687048130551539</v>
      </c>
      <c r="AQ1615" s="32">
        <f t="shared" si="355"/>
        <v>0</v>
      </c>
      <c r="AR1615" s="24">
        <f t="shared" si="360"/>
        <v>92832.16800000002</v>
      </c>
      <c r="AS1615" s="24" t="str">
        <f t="shared" si="361"/>
        <v>0</v>
      </c>
      <c r="AT1615" s="24">
        <f t="shared" si="362"/>
        <v>190762.61527120398</v>
      </c>
      <c r="AU1615" s="24">
        <f t="shared" si="363"/>
        <v>21195.846141244867</v>
      </c>
    </row>
    <row r="1616" spans="1:47" x14ac:dyDescent="0.25">
      <c r="A1616" s="28" t="s">
        <v>14655</v>
      </c>
      <c r="B1616" s="28" t="s">
        <v>4563</v>
      </c>
      <c r="C1616" s="28" t="s">
        <v>4564</v>
      </c>
      <c r="D1616" s="28" t="s">
        <v>4565</v>
      </c>
      <c r="E1616" s="28" t="s">
        <v>4566</v>
      </c>
      <c r="F1616" s="29">
        <v>41368</v>
      </c>
      <c r="G1616" s="29">
        <v>44896</v>
      </c>
      <c r="H1616" s="28" t="s">
        <v>4567</v>
      </c>
      <c r="I1616" s="28" t="s">
        <v>16047</v>
      </c>
      <c r="J1616" s="28" t="s">
        <v>16045</v>
      </c>
      <c r="K1616" s="28" t="s">
        <v>4568</v>
      </c>
      <c r="L1616" s="27">
        <v>3758700.0000000005</v>
      </c>
      <c r="M1616" s="27">
        <v>650650</v>
      </c>
      <c r="N1616" s="27">
        <v>0</v>
      </c>
      <c r="O1616" s="27">
        <v>0</v>
      </c>
      <c r="P1616" s="27">
        <f t="shared" si="350"/>
        <v>650650</v>
      </c>
      <c r="Q1616" s="27">
        <v>0</v>
      </c>
      <c r="R1616" s="27">
        <v>0</v>
      </c>
      <c r="S1616" s="27">
        <v>0</v>
      </c>
      <c r="T1616" s="27">
        <f t="shared" si="351"/>
        <v>0</v>
      </c>
      <c r="U1616" s="27">
        <v>0</v>
      </c>
      <c r="V1616" s="27">
        <f t="shared" si="352"/>
        <v>4409350</v>
      </c>
      <c r="W1616" s="28" t="s">
        <v>4569</v>
      </c>
      <c r="X1616" s="27">
        <v>4059396.0000000009</v>
      </c>
      <c r="Y1616" s="27">
        <f t="shared" si="356"/>
        <v>8821494.0000000019</v>
      </c>
      <c r="Z1616" s="4" t="str" cm="1">
        <f t="array" ref="Z1616">_xlfn.IFS(YEARFRAC(F1616,G1616)&lt;1,"&lt;1 Year",YEARFRAC(F1616,G1616)&lt;=5,"1-5 Years",YEARFRAC(F1616,G1616)&gt;5,"&gt;5 Years")</f>
        <v>&gt;5 Years</v>
      </c>
      <c r="AA1616" s="24">
        <f>L1616*(_xlfn.XLOOKUP(K1616,'FX rates'!$A$2:$A$38,'FX rates'!$B$2:$B$38))</f>
        <v>55698.884896084179</v>
      </c>
      <c r="AB1616" s="24">
        <f>V1616*(_xlfn.XLOOKUP(K1616,'FX rates'!$A$2:$A$38,'FX rates'!$B$2:$B$38))</f>
        <v>65340.643870633125</v>
      </c>
      <c r="AC1616" s="24">
        <f>X1616*(_xlfn.XLOOKUP(W1616,'FX rates'!$A$2:$A$38,'FX rates'!$B$2:$B$38))</f>
        <v>60154.795687770915</v>
      </c>
      <c r="AD1616" s="24">
        <f>Y1616*(_xlfn.XLOOKUP(W1616,'FX rates'!$A$2:$A$38,'FX rates'!$B$2:$B$38))</f>
        <v>130722.69106805472</v>
      </c>
      <c r="AE1616" s="30">
        <f t="shared" si="357"/>
        <v>8.0000000000000029E-2</v>
      </c>
      <c r="AF1616" s="31">
        <f t="shared" si="358"/>
        <v>300696.00000000047</v>
      </c>
      <c r="AG1616" s="23">
        <f t="shared" si="359"/>
        <v>9641.7589745489458</v>
      </c>
      <c r="AH1616" s="35">
        <f t="shared" si="353"/>
        <v>1.4818656688771163E-2</v>
      </c>
      <c r="AI1616" s="23">
        <f>U1616*(_xlfn.XLOOKUP(K1616,'FX rates'!$A$2:$A$38,'FX rates'!$B$2:$B$38))</f>
        <v>0</v>
      </c>
      <c r="AJ1616" s="23">
        <f>Q1616*(_xlfn.XLOOKUP(K1616,'FX rates'!$A$2:$A$38,'FX rates'!$B$2:$B$38))</f>
        <v>0</v>
      </c>
      <c r="AK1616" s="23">
        <f>R1616*(_xlfn.XLOOKUP(K1616,'FX rates'!$A$2:$A$38,'FX rates'!$B$2:$B$38))</f>
        <v>0</v>
      </c>
      <c r="AM1616" s="4"/>
      <c r="AN1616" s="4"/>
      <c r="AO1616" s="4"/>
      <c r="AP1616" s="32">
        <f t="shared" si="354"/>
        <v>0.17310506292069064</v>
      </c>
      <c r="AQ1616" s="32">
        <f t="shared" si="355"/>
        <v>0</v>
      </c>
      <c r="AR1616" s="24">
        <f t="shared" si="360"/>
        <v>4762098.0000000009</v>
      </c>
      <c r="AS1616" s="24" t="str">
        <f t="shared" si="361"/>
        <v>0</v>
      </c>
      <c r="AT1616" s="24">
        <f t="shared" si="362"/>
        <v>117650.42196124925</v>
      </c>
      <c r="AU1616" s="24">
        <f t="shared" si="363"/>
        <v>13072.26910680547</v>
      </c>
    </row>
    <row r="1617" spans="1:47" x14ac:dyDescent="0.25">
      <c r="A1617" s="28" t="s">
        <v>14656</v>
      </c>
      <c r="B1617" s="28" t="s">
        <v>4570</v>
      </c>
      <c r="C1617" s="28" t="s">
        <v>4571</v>
      </c>
      <c r="D1617" s="28" t="s">
        <v>4572</v>
      </c>
      <c r="E1617" s="28" t="s">
        <v>4573</v>
      </c>
      <c r="F1617" s="29">
        <v>42275</v>
      </c>
      <c r="G1617" s="29">
        <v>44896</v>
      </c>
      <c r="H1617" s="28" t="s">
        <v>4574</v>
      </c>
      <c r="I1617" s="28" t="s">
        <v>16057</v>
      </c>
      <c r="J1617" s="28" t="s">
        <v>16041</v>
      </c>
      <c r="K1617" s="28" t="s">
        <v>4575</v>
      </c>
      <c r="L1617" s="27">
        <v>284625</v>
      </c>
      <c r="M1617" s="27">
        <v>180380.20000000004</v>
      </c>
      <c r="N1617" s="27">
        <v>0</v>
      </c>
      <c r="O1617" s="27">
        <v>0</v>
      </c>
      <c r="P1617" s="27">
        <f t="shared" si="350"/>
        <v>180380.20000000004</v>
      </c>
      <c r="Q1617" s="27">
        <v>0</v>
      </c>
      <c r="R1617" s="27">
        <v>0</v>
      </c>
      <c r="S1617" s="27">
        <v>0</v>
      </c>
      <c r="T1617" s="27">
        <f t="shared" si="351"/>
        <v>0</v>
      </c>
      <c r="U1617" s="27">
        <v>0</v>
      </c>
      <c r="V1617" s="27">
        <f t="shared" si="352"/>
        <v>465005.20000000007</v>
      </c>
      <c r="W1617" s="28" t="s">
        <v>4576</v>
      </c>
      <c r="X1617" s="27">
        <v>293163.75</v>
      </c>
      <c r="Y1617" s="27">
        <f t="shared" si="356"/>
        <v>772119.10600000003</v>
      </c>
      <c r="Z1617" s="4" t="str" cm="1">
        <f t="array" ref="Z1617">_xlfn.IFS(YEARFRAC(F1617,G1617)&lt;1,"&lt;1 Year",YEARFRAC(F1617,G1617)&lt;=5,"1-5 Years",YEARFRAC(F1617,G1617)&gt;5,"&gt;5 Years")</f>
        <v>&gt;5 Years</v>
      </c>
      <c r="AA1617" s="24">
        <f>L1617*(_xlfn.XLOOKUP(K1617,'FX rates'!$A$2:$A$38,'FX rates'!$B$2:$B$38))</f>
        <v>212811.69389509887</v>
      </c>
      <c r="AB1617" s="24">
        <f>V1617*(_xlfn.XLOOKUP(K1617,'FX rates'!$A$2:$A$38,'FX rates'!$B$2:$B$38))</f>
        <v>347680.43665183749</v>
      </c>
      <c r="AC1617" s="24">
        <f>X1617*(_xlfn.XLOOKUP(W1617,'FX rates'!$A$2:$A$38,'FX rates'!$B$2:$B$38))</f>
        <v>219196.04471195184</v>
      </c>
      <c r="AD1617" s="24">
        <f>Y1617*(_xlfn.XLOOKUP(W1617,'FX rates'!$A$2:$A$38,'FX rates'!$B$2:$B$38))</f>
        <v>577306.89446334436</v>
      </c>
      <c r="AE1617" s="30">
        <f t="shared" si="357"/>
        <v>0.03</v>
      </c>
      <c r="AF1617" s="31">
        <f t="shared" si="358"/>
        <v>8538.75</v>
      </c>
      <c r="AG1617" s="23">
        <f t="shared" si="359"/>
        <v>134868.74275673862</v>
      </c>
      <c r="AH1617" s="35">
        <f t="shared" si="353"/>
        <v>0.74769150248607419</v>
      </c>
      <c r="AI1617" s="23">
        <f>U1617*(_xlfn.XLOOKUP(K1617,'FX rates'!$A$2:$A$38,'FX rates'!$B$2:$B$38))</f>
        <v>0</v>
      </c>
      <c r="AJ1617" s="23">
        <f>Q1617*(_xlfn.XLOOKUP(K1617,'FX rates'!$A$2:$A$38,'FX rates'!$B$2:$B$38))</f>
        <v>0</v>
      </c>
      <c r="AK1617" s="23">
        <f>R1617*(_xlfn.XLOOKUP(K1617,'FX rates'!$A$2:$A$38,'FX rates'!$B$2:$B$38))</f>
        <v>0</v>
      </c>
      <c r="AM1617" s="4"/>
      <c r="AN1617" s="4"/>
      <c r="AO1617" s="4"/>
      <c r="AP1617" s="32">
        <f t="shared" si="354"/>
        <v>0.63374685990338175</v>
      </c>
      <c r="AQ1617" s="32">
        <f t="shared" si="355"/>
        <v>0</v>
      </c>
      <c r="AR1617" s="24">
        <f t="shared" si="360"/>
        <v>478955.35600000003</v>
      </c>
      <c r="AS1617" s="24" t="str">
        <f t="shared" si="361"/>
        <v>0</v>
      </c>
      <c r="AT1617" s="24">
        <f t="shared" si="362"/>
        <v>519576.20501700992</v>
      </c>
      <c r="AU1617" s="24">
        <f t="shared" si="363"/>
        <v>57730.689446334436</v>
      </c>
    </row>
    <row r="1618" spans="1:47" x14ac:dyDescent="0.25">
      <c r="A1618" s="28" t="s">
        <v>14657</v>
      </c>
      <c r="B1618" s="28" t="s">
        <v>5018</v>
      </c>
      <c r="C1618" s="28" t="s">
        <v>5019</v>
      </c>
      <c r="D1618" s="28" t="s">
        <v>5020</v>
      </c>
      <c r="E1618" s="28" t="s">
        <v>5021</v>
      </c>
      <c r="F1618" s="29">
        <v>40478</v>
      </c>
      <c r="G1618" s="29">
        <v>44896</v>
      </c>
      <c r="H1618" s="28" t="s">
        <v>5022</v>
      </c>
      <c r="I1618" s="28" t="s">
        <v>16036</v>
      </c>
      <c r="J1618" s="28" t="s">
        <v>16050</v>
      </c>
      <c r="K1618" s="28" t="s">
        <v>5023</v>
      </c>
      <c r="L1618" s="27">
        <v>98527.000000000015</v>
      </c>
      <c r="M1618" s="27">
        <v>26312.000000000004</v>
      </c>
      <c r="N1618" s="27">
        <v>0</v>
      </c>
      <c r="O1618" s="27">
        <v>0</v>
      </c>
      <c r="P1618" s="27">
        <f t="shared" si="350"/>
        <v>26312.000000000004</v>
      </c>
      <c r="Q1618" s="27">
        <v>0</v>
      </c>
      <c r="R1618" s="27">
        <v>0</v>
      </c>
      <c r="S1618" s="27">
        <v>0</v>
      </c>
      <c r="T1618" s="27">
        <f t="shared" si="351"/>
        <v>0</v>
      </c>
      <c r="U1618" s="27">
        <v>0</v>
      </c>
      <c r="V1618" s="27">
        <f t="shared" si="352"/>
        <v>124839.00000000001</v>
      </c>
      <c r="W1618" s="28" t="s">
        <v>5024</v>
      </c>
      <c r="X1618" s="27">
        <v>106409.16000000002</v>
      </c>
      <c r="Y1618" s="27">
        <f t="shared" si="356"/>
        <v>241235.28000000003</v>
      </c>
      <c r="Z1618" s="4" t="str" cm="1">
        <f t="array" ref="Z1618">_xlfn.IFS(YEARFRAC(F1618,G1618)&lt;1,"&lt;1 Year",YEARFRAC(F1618,G1618)&lt;=5,"1-5 Years",YEARFRAC(F1618,G1618)&gt;5,"&gt;5 Years")</f>
        <v>&gt;5 Years</v>
      </c>
      <c r="AA1618" s="24">
        <f>L1618*(_xlfn.XLOOKUP(K1618,'FX rates'!$A$2:$A$38,'FX rates'!$B$2:$B$38))</f>
        <v>98527.000000000015</v>
      </c>
      <c r="AB1618" s="24">
        <f>V1618*(_xlfn.XLOOKUP(K1618,'FX rates'!$A$2:$A$38,'FX rates'!$B$2:$B$38))</f>
        <v>124839.00000000001</v>
      </c>
      <c r="AC1618" s="24">
        <f>X1618*(_xlfn.XLOOKUP(W1618,'FX rates'!$A$2:$A$38,'FX rates'!$B$2:$B$38))</f>
        <v>106409.16000000002</v>
      </c>
      <c r="AD1618" s="24">
        <f>Y1618*(_xlfn.XLOOKUP(W1618,'FX rates'!$A$2:$A$38,'FX rates'!$B$2:$B$38))</f>
        <v>241235.28000000003</v>
      </c>
      <c r="AE1618" s="30">
        <f t="shared" si="357"/>
        <v>8.0000000000000029E-2</v>
      </c>
      <c r="AF1618" s="31">
        <f t="shared" si="358"/>
        <v>7882.1600000000035</v>
      </c>
      <c r="AG1618" s="23">
        <f t="shared" si="359"/>
        <v>26312</v>
      </c>
      <c r="AH1618" s="35">
        <f t="shared" si="353"/>
        <v>1</v>
      </c>
      <c r="AI1618" s="23">
        <f>U1618*(_xlfn.XLOOKUP(K1618,'FX rates'!$A$2:$A$38,'FX rates'!$B$2:$B$38))</f>
        <v>0</v>
      </c>
      <c r="AJ1618" s="23">
        <f>Q1618*(_xlfn.XLOOKUP(K1618,'FX rates'!$A$2:$A$38,'FX rates'!$B$2:$B$38))</f>
        <v>0</v>
      </c>
      <c r="AK1618" s="23">
        <f>R1618*(_xlfn.XLOOKUP(K1618,'FX rates'!$A$2:$A$38,'FX rates'!$B$2:$B$38))</f>
        <v>0</v>
      </c>
      <c r="AM1618" s="4"/>
      <c r="AN1618" s="4"/>
      <c r="AO1618" s="4"/>
      <c r="AP1618" s="32">
        <f t="shared" si="354"/>
        <v>0.26705370101596515</v>
      </c>
      <c r="AQ1618" s="32">
        <f t="shared" si="355"/>
        <v>0</v>
      </c>
      <c r="AR1618" s="24">
        <f t="shared" si="360"/>
        <v>134826.12</v>
      </c>
      <c r="AS1618" s="24" t="str">
        <f t="shared" si="361"/>
        <v>0</v>
      </c>
      <c r="AT1618" s="24">
        <f t="shared" si="362"/>
        <v>217111.75200000004</v>
      </c>
      <c r="AU1618" s="24">
        <f t="shared" si="363"/>
        <v>24123.527999999991</v>
      </c>
    </row>
    <row r="1619" spans="1:47" x14ac:dyDescent="0.25">
      <c r="A1619" s="28" t="s">
        <v>14658</v>
      </c>
      <c r="B1619" s="28" t="s">
        <v>4584</v>
      </c>
      <c r="C1619" s="28" t="s">
        <v>4585</v>
      </c>
      <c r="D1619" s="28" t="s">
        <v>4586</v>
      </c>
      <c r="E1619" s="28" t="s">
        <v>4587</v>
      </c>
      <c r="F1619" s="29">
        <v>40954</v>
      </c>
      <c r="G1619" s="29">
        <v>44896</v>
      </c>
      <c r="H1619" s="28" t="s">
        <v>4588</v>
      </c>
      <c r="I1619" s="28" t="s">
        <v>16047</v>
      </c>
      <c r="J1619" s="28" t="s">
        <v>16040</v>
      </c>
      <c r="K1619" s="28" t="s">
        <v>4589</v>
      </c>
      <c r="L1619" s="27">
        <v>211640.00000000003</v>
      </c>
      <c r="M1619" s="27">
        <v>110121.00000000001</v>
      </c>
      <c r="N1619" s="27">
        <v>0</v>
      </c>
      <c r="O1619" s="27">
        <v>0</v>
      </c>
      <c r="P1619" s="27">
        <f t="shared" si="350"/>
        <v>110121.00000000001</v>
      </c>
      <c r="Q1619" s="27">
        <v>0</v>
      </c>
      <c r="R1619" s="27">
        <v>0</v>
      </c>
      <c r="S1619" s="27">
        <v>0</v>
      </c>
      <c r="T1619" s="27">
        <f t="shared" si="351"/>
        <v>0</v>
      </c>
      <c r="U1619" s="27">
        <v>0</v>
      </c>
      <c r="V1619" s="27">
        <f t="shared" si="352"/>
        <v>321761.00000000006</v>
      </c>
      <c r="W1619" s="28" t="s">
        <v>4590</v>
      </c>
      <c r="X1619" s="27">
        <v>228571.20000000004</v>
      </c>
      <c r="Y1619" s="27">
        <f t="shared" si="356"/>
        <v>576073.08000000007</v>
      </c>
      <c r="Z1619" s="4" t="str" cm="1">
        <f t="array" ref="Z1619">_xlfn.IFS(YEARFRAC(F1619,G1619)&lt;1,"&lt;1 Year",YEARFRAC(F1619,G1619)&lt;=5,"1-5 Years",YEARFRAC(F1619,G1619)&gt;5,"&gt;5 Years")</f>
        <v>&gt;5 Years</v>
      </c>
      <c r="AA1619" s="24">
        <f>L1619*(_xlfn.XLOOKUP(K1619,'FX rates'!$A$2:$A$38,'FX rates'!$B$2:$B$38))</f>
        <v>211640.00000000003</v>
      </c>
      <c r="AB1619" s="24">
        <f>V1619*(_xlfn.XLOOKUP(K1619,'FX rates'!$A$2:$A$38,'FX rates'!$B$2:$B$38))</f>
        <v>321761.00000000006</v>
      </c>
      <c r="AC1619" s="24">
        <f>X1619*(_xlfn.XLOOKUP(W1619,'FX rates'!$A$2:$A$38,'FX rates'!$B$2:$B$38))</f>
        <v>228571.20000000004</v>
      </c>
      <c r="AD1619" s="24">
        <f>Y1619*(_xlfn.XLOOKUP(W1619,'FX rates'!$A$2:$A$38,'FX rates'!$B$2:$B$38))</f>
        <v>576073.08000000007</v>
      </c>
      <c r="AE1619" s="30">
        <f t="shared" si="357"/>
        <v>8.0000000000000043E-2</v>
      </c>
      <c r="AF1619" s="31">
        <f t="shared" si="358"/>
        <v>16931.200000000012</v>
      </c>
      <c r="AG1619" s="23">
        <f t="shared" si="359"/>
        <v>110121.00000000003</v>
      </c>
      <c r="AH1619" s="35">
        <f t="shared" si="353"/>
        <v>1</v>
      </c>
      <c r="AI1619" s="23">
        <f>U1619*(_xlfn.XLOOKUP(K1619,'FX rates'!$A$2:$A$38,'FX rates'!$B$2:$B$38))</f>
        <v>0</v>
      </c>
      <c r="AJ1619" s="23">
        <f>Q1619*(_xlfn.XLOOKUP(K1619,'FX rates'!$A$2:$A$38,'FX rates'!$B$2:$B$38))</f>
        <v>0</v>
      </c>
      <c r="AK1619" s="23">
        <f>R1619*(_xlfn.XLOOKUP(K1619,'FX rates'!$A$2:$A$38,'FX rates'!$B$2:$B$38))</f>
        <v>0</v>
      </c>
      <c r="AM1619" s="4"/>
      <c r="AN1619" s="4"/>
      <c r="AO1619" s="4"/>
      <c r="AP1619" s="32">
        <f t="shared" si="354"/>
        <v>0.52032224532224536</v>
      </c>
      <c r="AQ1619" s="32">
        <f t="shared" si="355"/>
        <v>0</v>
      </c>
      <c r="AR1619" s="24">
        <f t="shared" si="360"/>
        <v>347501.88000000006</v>
      </c>
      <c r="AS1619" s="24" t="str">
        <f t="shared" si="361"/>
        <v>0</v>
      </c>
      <c r="AT1619" s="24">
        <f t="shared" si="362"/>
        <v>518465.77200000006</v>
      </c>
      <c r="AU1619" s="24">
        <f t="shared" si="363"/>
        <v>57607.308000000019</v>
      </c>
    </row>
    <row r="1620" spans="1:47" x14ac:dyDescent="0.25">
      <c r="A1620" s="28" t="s">
        <v>14659</v>
      </c>
      <c r="B1620" s="28" t="s">
        <v>4591</v>
      </c>
      <c r="C1620" s="28" t="s">
        <v>4592</v>
      </c>
      <c r="D1620" s="28" t="s">
        <v>4593</v>
      </c>
      <c r="E1620" s="28" t="s">
        <v>4594</v>
      </c>
      <c r="F1620" s="29">
        <v>41750</v>
      </c>
      <c r="G1620" s="29">
        <v>44896</v>
      </c>
      <c r="H1620" s="28" t="s">
        <v>4595</v>
      </c>
      <c r="I1620" s="28" t="s">
        <v>16053</v>
      </c>
      <c r="J1620" s="28" t="s">
        <v>16047</v>
      </c>
      <c r="K1620" s="28" t="s">
        <v>4596</v>
      </c>
      <c r="L1620" s="27">
        <v>149292</v>
      </c>
      <c r="M1620" s="27">
        <v>37840</v>
      </c>
      <c r="N1620" s="27">
        <v>0</v>
      </c>
      <c r="O1620" s="27">
        <v>0</v>
      </c>
      <c r="P1620" s="27">
        <f t="shared" si="350"/>
        <v>37840</v>
      </c>
      <c r="Q1620" s="27">
        <v>0</v>
      </c>
      <c r="R1620" s="27">
        <v>0</v>
      </c>
      <c r="S1620" s="27">
        <v>0</v>
      </c>
      <c r="T1620" s="27">
        <f t="shared" si="351"/>
        <v>0</v>
      </c>
      <c r="U1620" s="27">
        <v>0</v>
      </c>
      <c r="V1620" s="27">
        <f t="shared" si="352"/>
        <v>187132</v>
      </c>
      <c r="W1620" s="28" t="s">
        <v>4597</v>
      </c>
      <c r="X1620" s="27">
        <v>167207.04000000001</v>
      </c>
      <c r="Y1620" s="27">
        <f t="shared" si="356"/>
        <v>376794.88</v>
      </c>
      <c r="Z1620" s="4" t="str" cm="1">
        <f t="array" ref="Z1620">_xlfn.IFS(YEARFRAC(F1620,G1620)&lt;1,"&lt;1 Year",YEARFRAC(F1620,G1620)&lt;=5,"1-5 Years",YEARFRAC(F1620,G1620)&gt;5,"&gt;5 Years")</f>
        <v>&gt;5 Years</v>
      </c>
      <c r="AA1620" s="24">
        <f>L1620*(_xlfn.XLOOKUP(K1620,'FX rates'!$A$2:$A$38,'FX rates'!$B$2:$B$38))</f>
        <v>149292</v>
      </c>
      <c r="AB1620" s="24">
        <f>V1620*(_xlfn.XLOOKUP(K1620,'FX rates'!$A$2:$A$38,'FX rates'!$B$2:$B$38))</f>
        <v>187132</v>
      </c>
      <c r="AC1620" s="24">
        <f>X1620*(_xlfn.XLOOKUP(W1620,'FX rates'!$A$2:$A$38,'FX rates'!$B$2:$B$38))</f>
        <v>167207.04000000001</v>
      </c>
      <c r="AD1620" s="24">
        <f>Y1620*(_xlfn.XLOOKUP(W1620,'FX rates'!$A$2:$A$38,'FX rates'!$B$2:$B$38))</f>
        <v>376794.88</v>
      </c>
      <c r="AE1620" s="30">
        <f t="shared" si="357"/>
        <v>0.12000000000000005</v>
      </c>
      <c r="AF1620" s="31">
        <f t="shared" si="358"/>
        <v>17915.040000000008</v>
      </c>
      <c r="AG1620" s="23">
        <f t="shared" si="359"/>
        <v>37840</v>
      </c>
      <c r="AH1620" s="35">
        <f t="shared" si="353"/>
        <v>1</v>
      </c>
      <c r="AI1620" s="23">
        <f>U1620*(_xlfn.XLOOKUP(K1620,'FX rates'!$A$2:$A$38,'FX rates'!$B$2:$B$38))</f>
        <v>0</v>
      </c>
      <c r="AJ1620" s="23">
        <f>Q1620*(_xlfn.XLOOKUP(K1620,'FX rates'!$A$2:$A$38,'FX rates'!$B$2:$B$38))</f>
        <v>0</v>
      </c>
      <c r="AK1620" s="23">
        <f>R1620*(_xlfn.XLOOKUP(K1620,'FX rates'!$A$2:$A$38,'FX rates'!$B$2:$B$38))</f>
        <v>0</v>
      </c>
      <c r="AM1620" s="4"/>
      <c r="AN1620" s="4"/>
      <c r="AO1620" s="4"/>
      <c r="AP1620" s="32">
        <f t="shared" si="354"/>
        <v>0.25346301208370176</v>
      </c>
      <c r="AQ1620" s="32">
        <f t="shared" si="355"/>
        <v>0</v>
      </c>
      <c r="AR1620" s="24">
        <f t="shared" si="360"/>
        <v>209587.84000000003</v>
      </c>
      <c r="AS1620" s="24" t="str">
        <f t="shared" si="361"/>
        <v>0</v>
      </c>
      <c r="AT1620" s="24">
        <f t="shared" si="362"/>
        <v>339115.39199999999</v>
      </c>
      <c r="AU1620" s="24">
        <f t="shared" si="363"/>
        <v>37679.488000000012</v>
      </c>
    </row>
    <row r="1621" spans="1:47" x14ac:dyDescent="0.25">
      <c r="A1621" s="28" t="s">
        <v>14660</v>
      </c>
      <c r="B1621" s="28" t="s">
        <v>4598</v>
      </c>
      <c r="C1621" s="28" t="s">
        <v>4599</v>
      </c>
      <c r="D1621" s="28" t="s">
        <v>4600</v>
      </c>
      <c r="E1621" s="28" t="s">
        <v>4601</v>
      </c>
      <c r="F1621" s="29">
        <v>42968</v>
      </c>
      <c r="G1621" s="29">
        <v>44896</v>
      </c>
      <c r="H1621" s="28" t="s">
        <v>4602</v>
      </c>
      <c r="I1621" s="28" t="s">
        <v>16036</v>
      </c>
      <c r="J1621" s="28" t="s">
        <v>16038</v>
      </c>
      <c r="K1621" s="28" t="s">
        <v>4603</v>
      </c>
      <c r="L1621" s="27">
        <v>97240.000000000015</v>
      </c>
      <c r="M1621" s="27">
        <v>198844.80000000002</v>
      </c>
      <c r="N1621" s="27">
        <v>0</v>
      </c>
      <c r="O1621" s="27">
        <v>0</v>
      </c>
      <c r="P1621" s="27">
        <f t="shared" si="350"/>
        <v>198844.80000000002</v>
      </c>
      <c r="Q1621" s="27">
        <v>0</v>
      </c>
      <c r="R1621" s="27">
        <v>0</v>
      </c>
      <c r="S1621" s="27">
        <v>0</v>
      </c>
      <c r="T1621" s="27">
        <f t="shared" si="351"/>
        <v>0</v>
      </c>
      <c r="U1621" s="27">
        <v>0</v>
      </c>
      <c r="V1621" s="27">
        <f t="shared" si="352"/>
        <v>296084.80000000005</v>
      </c>
      <c r="W1621" s="28" t="s">
        <v>4604</v>
      </c>
      <c r="X1621" s="27">
        <v>102102.00000000001</v>
      </c>
      <c r="Y1621" s="27">
        <f t="shared" si="356"/>
        <v>412991.04000000004</v>
      </c>
      <c r="Z1621" s="4" t="str" cm="1">
        <f t="array" ref="Z1621">_xlfn.IFS(YEARFRAC(F1621,G1621)&lt;1,"&lt;1 Year",YEARFRAC(F1621,G1621)&lt;=5,"1-5 Years",YEARFRAC(F1621,G1621)&gt;5,"&gt;5 Years")</f>
        <v>&gt;5 Years</v>
      </c>
      <c r="AA1621" s="24">
        <f>L1621*(_xlfn.XLOOKUP(K1621,'FX rates'!$A$2:$A$38,'FX rates'!$B$2:$B$38))</f>
        <v>129392.40600735534</v>
      </c>
      <c r="AB1621" s="24">
        <f>V1621*(_xlfn.XLOOKUP(K1621,'FX rates'!$A$2:$A$38,'FX rates'!$B$2:$B$38))</f>
        <v>393985.2391423962</v>
      </c>
      <c r="AC1621" s="24">
        <f>X1621*(_xlfn.XLOOKUP(W1621,'FX rates'!$A$2:$A$38,'FX rates'!$B$2:$B$38))</f>
        <v>135862.02630772311</v>
      </c>
      <c r="AD1621" s="24">
        <f>Y1621*(_xlfn.XLOOKUP(W1621,'FX rates'!$A$2:$A$38,'FX rates'!$B$2:$B$38))</f>
        <v>549546.52740723907</v>
      </c>
      <c r="AE1621" s="30">
        <f t="shared" si="357"/>
        <v>4.9999999999999989E-2</v>
      </c>
      <c r="AF1621" s="31">
        <f t="shared" si="358"/>
        <v>4862</v>
      </c>
      <c r="AG1621" s="23">
        <f t="shared" si="359"/>
        <v>264592.83313504083</v>
      </c>
      <c r="AH1621" s="35">
        <f t="shared" si="353"/>
        <v>1.3306500000756409</v>
      </c>
      <c r="AI1621" s="23">
        <f>U1621*(_xlfn.XLOOKUP(K1621,'FX rates'!$A$2:$A$38,'FX rates'!$B$2:$B$38))</f>
        <v>0</v>
      </c>
      <c r="AJ1621" s="23">
        <f>Q1621*(_xlfn.XLOOKUP(K1621,'FX rates'!$A$2:$A$38,'FX rates'!$B$2:$B$38))</f>
        <v>0</v>
      </c>
      <c r="AK1621" s="23">
        <f>R1621*(_xlfn.XLOOKUP(K1621,'FX rates'!$A$2:$A$38,'FX rates'!$B$2:$B$38))</f>
        <v>0</v>
      </c>
      <c r="AM1621" s="4"/>
      <c r="AN1621" s="4"/>
      <c r="AO1621" s="4"/>
      <c r="AP1621" s="32">
        <f t="shared" si="354"/>
        <v>2.0448868778280542</v>
      </c>
      <c r="AQ1621" s="32">
        <f t="shared" si="355"/>
        <v>0</v>
      </c>
      <c r="AR1621" s="24">
        <f t="shared" si="360"/>
        <v>310889.04000000004</v>
      </c>
      <c r="AS1621" s="24" t="str">
        <f t="shared" si="361"/>
        <v>0</v>
      </c>
      <c r="AT1621" s="24">
        <f t="shared" si="362"/>
        <v>494591.87466651516</v>
      </c>
      <c r="AU1621" s="24">
        <f t="shared" si="363"/>
        <v>54954.652740723919</v>
      </c>
    </row>
    <row r="1622" spans="1:47" x14ac:dyDescent="0.25">
      <c r="A1622" s="28" t="s">
        <v>14661</v>
      </c>
      <c r="B1622" s="28" t="s">
        <v>4605</v>
      </c>
      <c r="C1622" s="28" t="s">
        <v>4606</v>
      </c>
      <c r="D1622" s="28" t="s">
        <v>4607</v>
      </c>
      <c r="E1622" s="28" t="s">
        <v>4608</v>
      </c>
      <c r="F1622" s="29">
        <v>42391</v>
      </c>
      <c r="G1622" s="29">
        <v>44896</v>
      </c>
      <c r="H1622" s="28" t="s">
        <v>4609</v>
      </c>
      <c r="I1622" s="28" t="s">
        <v>16035</v>
      </c>
      <c r="J1622" s="28" t="s">
        <v>16050</v>
      </c>
      <c r="K1622" s="28" t="s">
        <v>4610</v>
      </c>
      <c r="L1622" s="27">
        <v>91773</v>
      </c>
      <c r="M1622" s="27">
        <v>37037</v>
      </c>
      <c r="N1622" s="27">
        <v>0</v>
      </c>
      <c r="O1622" s="27">
        <v>0</v>
      </c>
      <c r="P1622" s="27">
        <f t="shared" si="350"/>
        <v>37037</v>
      </c>
      <c r="Q1622" s="27">
        <v>0</v>
      </c>
      <c r="R1622" s="27">
        <v>0</v>
      </c>
      <c r="S1622" s="27">
        <v>0</v>
      </c>
      <c r="T1622" s="27">
        <f t="shared" si="351"/>
        <v>0</v>
      </c>
      <c r="U1622" s="27">
        <v>0</v>
      </c>
      <c r="V1622" s="27">
        <f t="shared" si="352"/>
        <v>128810</v>
      </c>
      <c r="W1622" s="28" t="s">
        <v>4611</v>
      </c>
      <c r="X1622" s="27">
        <v>100032.57</v>
      </c>
      <c r="Y1622" s="27">
        <f t="shared" si="356"/>
        <v>240435.47</v>
      </c>
      <c r="Z1622" s="4" t="str" cm="1">
        <f t="array" ref="Z1622">_xlfn.IFS(YEARFRAC(F1622,G1622)&lt;1,"&lt;1 Year",YEARFRAC(F1622,G1622)&lt;=5,"1-5 Years",YEARFRAC(F1622,G1622)&gt;5,"&gt;5 Years")</f>
        <v>&gt;5 Years</v>
      </c>
      <c r="AA1622" s="24">
        <f>L1622*(_xlfn.XLOOKUP(K1622,'FX rates'!$A$2:$A$38,'FX rates'!$B$2:$B$38))</f>
        <v>122117.74245694179</v>
      </c>
      <c r="AB1622" s="24">
        <f>V1622*(_xlfn.XLOOKUP(K1622,'FX rates'!$A$2:$A$38,'FX rates'!$B$2:$B$38))</f>
        <v>171401.0265097433</v>
      </c>
      <c r="AC1622" s="24">
        <f>X1622*(_xlfn.XLOOKUP(W1622,'FX rates'!$A$2:$A$38,'FX rates'!$B$2:$B$38))</f>
        <v>133108.33927806656</v>
      </c>
      <c r="AD1622" s="24">
        <f>Y1622*(_xlfn.XLOOKUP(W1622,'FX rates'!$A$2:$A$38,'FX rates'!$B$2:$B$38))</f>
        <v>319935.45817368675</v>
      </c>
      <c r="AE1622" s="30">
        <f t="shared" si="357"/>
        <v>9.0000000000000052E-2</v>
      </c>
      <c r="AF1622" s="31">
        <f t="shared" si="358"/>
        <v>8259.570000000007</v>
      </c>
      <c r="AG1622" s="23">
        <f t="shared" si="359"/>
        <v>49283.284052801508</v>
      </c>
      <c r="AH1622" s="35">
        <f t="shared" si="353"/>
        <v>1.3306500000756409</v>
      </c>
      <c r="AI1622" s="23">
        <f>U1622*(_xlfn.XLOOKUP(K1622,'FX rates'!$A$2:$A$38,'FX rates'!$B$2:$B$38))</f>
        <v>0</v>
      </c>
      <c r="AJ1622" s="23">
        <f>Q1622*(_xlfn.XLOOKUP(K1622,'FX rates'!$A$2:$A$38,'FX rates'!$B$2:$B$38))</f>
        <v>0</v>
      </c>
      <c r="AK1622" s="23">
        <f>R1622*(_xlfn.XLOOKUP(K1622,'FX rates'!$A$2:$A$38,'FX rates'!$B$2:$B$38))</f>
        <v>0</v>
      </c>
      <c r="AM1622" s="4"/>
      <c r="AN1622" s="4"/>
      <c r="AO1622" s="4"/>
      <c r="AP1622" s="32">
        <f t="shared" si="354"/>
        <v>0.40357185664629031</v>
      </c>
      <c r="AQ1622" s="32">
        <f t="shared" si="355"/>
        <v>0</v>
      </c>
      <c r="AR1622" s="24">
        <f t="shared" si="360"/>
        <v>140402.9</v>
      </c>
      <c r="AS1622" s="24" t="str">
        <f t="shared" si="361"/>
        <v>0</v>
      </c>
      <c r="AT1622" s="24">
        <f t="shared" si="362"/>
        <v>287941.91235631809</v>
      </c>
      <c r="AU1622" s="24">
        <f t="shared" si="363"/>
        <v>31993.545817368664</v>
      </c>
    </row>
    <row r="1623" spans="1:47" x14ac:dyDescent="0.25">
      <c r="A1623" s="28" t="s">
        <v>14662</v>
      </c>
      <c r="B1623" s="28" t="s">
        <v>2253</v>
      </c>
      <c r="C1623" s="28" t="s">
        <v>2254</v>
      </c>
      <c r="D1623" s="28" t="s">
        <v>2255</v>
      </c>
      <c r="E1623" s="28" t="s">
        <v>2256</v>
      </c>
      <c r="F1623" s="29">
        <v>42917</v>
      </c>
      <c r="G1623" s="29">
        <v>44896</v>
      </c>
      <c r="H1623" s="28" t="s">
        <v>2257</v>
      </c>
      <c r="I1623" s="28" t="s">
        <v>16034</v>
      </c>
      <c r="J1623" s="28" t="s">
        <v>16045</v>
      </c>
      <c r="K1623" s="28" t="s">
        <v>2258</v>
      </c>
      <c r="L1623" s="27">
        <v>98161.800000000017</v>
      </c>
      <c r="M1623" s="27">
        <v>9801</v>
      </c>
      <c r="N1623" s="27">
        <v>0</v>
      </c>
      <c r="O1623" s="27">
        <v>0</v>
      </c>
      <c r="P1623" s="27">
        <f t="shared" si="350"/>
        <v>9801</v>
      </c>
      <c r="Q1623" s="27">
        <v>0</v>
      </c>
      <c r="R1623" s="27">
        <v>0</v>
      </c>
      <c r="S1623" s="27">
        <v>0</v>
      </c>
      <c r="T1623" s="27">
        <f t="shared" si="351"/>
        <v>0</v>
      </c>
      <c r="U1623" s="27">
        <v>0</v>
      </c>
      <c r="V1623" s="27">
        <f t="shared" si="352"/>
        <v>107962.80000000002</v>
      </c>
      <c r="W1623" s="28" t="s">
        <v>2259</v>
      </c>
      <c r="X1623" s="27">
        <v>107977.98000000003</v>
      </c>
      <c r="Y1623" s="27">
        <f t="shared" si="356"/>
        <v>226737.06000000006</v>
      </c>
      <c r="Z1623" s="4" t="str" cm="1">
        <f t="array" ref="Z1623">_xlfn.IFS(YEARFRAC(F1623,G1623)&lt;1,"&lt;1 Year",YEARFRAC(F1623,G1623)&lt;=5,"1-5 Years",YEARFRAC(F1623,G1623)&gt;5,"&gt;5 Years")</f>
        <v>&gt;5 Years</v>
      </c>
      <c r="AA1623" s="24">
        <f>L1623*(_xlfn.XLOOKUP(K1623,'FX rates'!$A$2:$A$38,'FX rates'!$B$2:$B$38))</f>
        <v>98161.800000000017</v>
      </c>
      <c r="AB1623" s="24">
        <f>V1623*(_xlfn.XLOOKUP(K1623,'FX rates'!$A$2:$A$38,'FX rates'!$B$2:$B$38))</f>
        <v>107962.80000000002</v>
      </c>
      <c r="AC1623" s="24">
        <f>X1623*(_xlfn.XLOOKUP(W1623,'FX rates'!$A$2:$A$38,'FX rates'!$B$2:$B$38))</f>
        <v>107977.98000000003</v>
      </c>
      <c r="AD1623" s="24">
        <f>Y1623*(_xlfn.XLOOKUP(W1623,'FX rates'!$A$2:$A$38,'FX rates'!$B$2:$B$38))</f>
        <v>226737.06000000006</v>
      </c>
      <c r="AE1623" s="30">
        <f t="shared" si="357"/>
        <v>0.10000000000000006</v>
      </c>
      <c r="AF1623" s="31">
        <f t="shared" si="358"/>
        <v>9816.1800000000076</v>
      </c>
      <c r="AG1623" s="23">
        <f t="shared" si="359"/>
        <v>9801</v>
      </c>
      <c r="AH1623" s="35">
        <f t="shared" si="353"/>
        <v>1</v>
      </c>
      <c r="AI1623" s="23">
        <f>U1623*(_xlfn.XLOOKUP(K1623,'FX rates'!$A$2:$A$38,'FX rates'!$B$2:$B$38))</f>
        <v>0</v>
      </c>
      <c r="AJ1623" s="23">
        <f>Q1623*(_xlfn.XLOOKUP(K1623,'FX rates'!$A$2:$A$38,'FX rates'!$B$2:$B$38))</f>
        <v>0</v>
      </c>
      <c r="AK1623" s="23">
        <f>R1623*(_xlfn.XLOOKUP(K1623,'FX rates'!$A$2:$A$38,'FX rates'!$B$2:$B$38))</f>
        <v>0</v>
      </c>
      <c r="AM1623" s="4"/>
      <c r="AN1623" s="4"/>
      <c r="AO1623" s="4"/>
      <c r="AP1623" s="32">
        <f t="shared" si="354"/>
        <v>9.9845357358972611E-2</v>
      </c>
      <c r="AQ1623" s="32">
        <f t="shared" si="355"/>
        <v>0</v>
      </c>
      <c r="AR1623" s="24">
        <f t="shared" si="360"/>
        <v>118759.08000000002</v>
      </c>
      <c r="AS1623" s="24" t="str">
        <f t="shared" si="361"/>
        <v>0</v>
      </c>
      <c r="AT1623" s="24">
        <f t="shared" si="362"/>
        <v>204063.35400000005</v>
      </c>
      <c r="AU1623" s="24">
        <f t="shared" si="363"/>
        <v>22673.706000000006</v>
      </c>
    </row>
    <row r="1624" spans="1:47" x14ac:dyDescent="0.25">
      <c r="A1624" s="28" t="s">
        <v>14663</v>
      </c>
      <c r="B1624" s="28" t="s">
        <v>4619</v>
      </c>
      <c r="C1624" s="28" t="s">
        <v>4620</v>
      </c>
      <c r="D1624" s="28" t="s">
        <v>4621</v>
      </c>
      <c r="E1624" s="28" t="s">
        <v>4622</v>
      </c>
      <c r="F1624" s="29">
        <v>42961</v>
      </c>
      <c r="G1624" s="29">
        <v>44896</v>
      </c>
      <c r="H1624" s="28" t="s">
        <v>4623</v>
      </c>
      <c r="I1624" s="28" t="s">
        <v>16047</v>
      </c>
      <c r="J1624" s="28" t="s">
        <v>16039</v>
      </c>
      <c r="K1624" s="28" t="s">
        <v>4624</v>
      </c>
      <c r="L1624" s="27">
        <v>143319</v>
      </c>
      <c r="M1624" s="27">
        <v>14685</v>
      </c>
      <c r="N1624" s="27">
        <v>0</v>
      </c>
      <c r="O1624" s="27">
        <v>0</v>
      </c>
      <c r="P1624" s="27">
        <f t="shared" si="350"/>
        <v>14685</v>
      </c>
      <c r="Q1624" s="27">
        <v>0</v>
      </c>
      <c r="R1624" s="27">
        <v>0</v>
      </c>
      <c r="S1624" s="27">
        <v>0</v>
      </c>
      <c r="T1624" s="27">
        <f t="shared" si="351"/>
        <v>0</v>
      </c>
      <c r="U1624" s="27">
        <v>0</v>
      </c>
      <c r="V1624" s="27">
        <f t="shared" si="352"/>
        <v>158004</v>
      </c>
      <c r="W1624" s="28" t="s">
        <v>4625</v>
      </c>
      <c r="X1624" s="27">
        <v>156217.71000000002</v>
      </c>
      <c r="Y1624" s="27">
        <f t="shared" si="356"/>
        <v>328442.07000000007</v>
      </c>
      <c r="Z1624" s="4" t="str" cm="1">
        <f t="array" ref="Z1624">_xlfn.IFS(YEARFRAC(F1624,G1624)&lt;1,"&lt;1 Year",YEARFRAC(F1624,G1624)&lt;=5,"1-5 Years",YEARFRAC(F1624,G1624)&gt;5,"&gt;5 Years")</f>
        <v>&gt;5 Years</v>
      </c>
      <c r="AA1624" s="24">
        <f>L1624*(_xlfn.XLOOKUP(K1624,'FX rates'!$A$2:$A$38,'FX rates'!$B$2:$B$38))</f>
        <v>143319</v>
      </c>
      <c r="AB1624" s="24">
        <f>V1624*(_xlfn.XLOOKUP(K1624,'FX rates'!$A$2:$A$38,'FX rates'!$B$2:$B$38))</f>
        <v>158004</v>
      </c>
      <c r="AC1624" s="24">
        <f>X1624*(_xlfn.XLOOKUP(W1624,'FX rates'!$A$2:$A$38,'FX rates'!$B$2:$B$38))</f>
        <v>156217.71000000002</v>
      </c>
      <c r="AD1624" s="24">
        <f>Y1624*(_xlfn.XLOOKUP(W1624,'FX rates'!$A$2:$A$38,'FX rates'!$B$2:$B$38))</f>
        <v>328442.07000000007</v>
      </c>
      <c r="AE1624" s="30">
        <f t="shared" si="357"/>
        <v>9.0000000000000149E-2</v>
      </c>
      <c r="AF1624" s="31">
        <f t="shared" si="358"/>
        <v>12898.710000000021</v>
      </c>
      <c r="AG1624" s="23">
        <f t="shared" si="359"/>
        <v>14685</v>
      </c>
      <c r="AH1624" s="35">
        <f t="shared" si="353"/>
        <v>1</v>
      </c>
      <c r="AI1624" s="23">
        <f>U1624*(_xlfn.XLOOKUP(K1624,'FX rates'!$A$2:$A$38,'FX rates'!$B$2:$B$38))</f>
        <v>0</v>
      </c>
      <c r="AJ1624" s="23">
        <f>Q1624*(_xlfn.XLOOKUP(K1624,'FX rates'!$A$2:$A$38,'FX rates'!$B$2:$B$38))</f>
        <v>0</v>
      </c>
      <c r="AK1624" s="23">
        <f>R1624*(_xlfn.XLOOKUP(K1624,'FX rates'!$A$2:$A$38,'FX rates'!$B$2:$B$38))</f>
        <v>0</v>
      </c>
      <c r="AM1624" s="4"/>
      <c r="AN1624" s="4"/>
      <c r="AO1624" s="4"/>
      <c r="AP1624" s="32">
        <f t="shared" si="354"/>
        <v>0.10246373474556758</v>
      </c>
      <c r="AQ1624" s="32">
        <f t="shared" si="355"/>
        <v>0</v>
      </c>
      <c r="AR1624" s="24">
        <f t="shared" si="360"/>
        <v>172224.36000000004</v>
      </c>
      <c r="AS1624" s="24" t="str">
        <f t="shared" si="361"/>
        <v>0</v>
      </c>
      <c r="AT1624" s="24">
        <f t="shared" si="362"/>
        <v>295597.86300000007</v>
      </c>
      <c r="AU1624" s="24">
        <f t="shared" si="363"/>
        <v>32844.206999999995</v>
      </c>
    </row>
    <row r="1625" spans="1:47" x14ac:dyDescent="0.25">
      <c r="A1625" s="28" t="s">
        <v>14070</v>
      </c>
      <c r="B1625" s="28" t="s">
        <v>467</v>
      </c>
      <c r="C1625" s="28" t="s">
        <v>468</v>
      </c>
      <c r="D1625" s="28" t="s">
        <v>469</v>
      </c>
      <c r="E1625" s="28" t="s">
        <v>470</v>
      </c>
      <c r="F1625" s="29">
        <v>36171</v>
      </c>
      <c r="G1625" s="29">
        <v>44896</v>
      </c>
      <c r="H1625" s="28" t="s">
        <v>471</v>
      </c>
      <c r="I1625" s="28" t="s">
        <v>16053</v>
      </c>
      <c r="J1625" s="28" t="s">
        <v>16042</v>
      </c>
      <c r="K1625" s="28" t="s">
        <v>472</v>
      </c>
      <c r="L1625" s="27">
        <v>233200.00000000003</v>
      </c>
      <c r="M1625" s="27">
        <v>189189.00000000003</v>
      </c>
      <c r="N1625" s="27">
        <v>0</v>
      </c>
      <c r="O1625" s="27">
        <v>0</v>
      </c>
      <c r="P1625" s="27">
        <f t="shared" si="350"/>
        <v>189189.00000000003</v>
      </c>
      <c r="Q1625" s="27">
        <v>0</v>
      </c>
      <c r="R1625" s="27">
        <v>0</v>
      </c>
      <c r="S1625" s="27">
        <v>0</v>
      </c>
      <c r="T1625" s="27">
        <f t="shared" si="351"/>
        <v>0</v>
      </c>
      <c r="U1625" s="27">
        <v>0</v>
      </c>
      <c r="V1625" s="27">
        <f t="shared" si="352"/>
        <v>422389.00000000006</v>
      </c>
      <c r="W1625" s="28" t="s">
        <v>473</v>
      </c>
      <c r="X1625" s="27">
        <v>235532.00000000003</v>
      </c>
      <c r="Y1625" s="27">
        <f t="shared" si="356"/>
        <v>662144.89</v>
      </c>
      <c r="Z1625" s="4" t="str" cm="1">
        <f t="array" ref="Z1625">_xlfn.IFS(YEARFRAC(F1625,G1625)&lt;1,"&lt;1 Year",YEARFRAC(F1625,G1625)&lt;=5,"1-5 Years",YEARFRAC(F1625,G1625)&gt;5,"&gt;5 Years")</f>
        <v>&gt;5 Years</v>
      </c>
      <c r="AA1625" s="24">
        <f>L1625*(_xlfn.XLOOKUP(K1625,'FX rates'!$A$2:$A$38,'FX rates'!$B$2:$B$38))</f>
        <v>272214.35999304493</v>
      </c>
      <c r="AB1625" s="24">
        <f>V1625*(_xlfn.XLOOKUP(K1625,'FX rates'!$A$2:$A$38,'FX rates'!$B$2:$B$38))</f>
        <v>493054.6796874025</v>
      </c>
      <c r="AC1625" s="24">
        <f>X1625*(_xlfn.XLOOKUP(W1625,'FX rates'!$A$2:$A$38,'FX rates'!$B$2:$B$38))</f>
        <v>274936.50359297538</v>
      </c>
      <c r="AD1625" s="24">
        <f>Y1625*(_xlfn.XLOOKUP(W1625,'FX rates'!$A$2:$A$38,'FX rates'!$B$2:$B$38))</f>
        <v>772921.73007725179</v>
      </c>
      <c r="AE1625" s="30">
        <f t="shared" si="357"/>
        <v>1.0000000000000011E-2</v>
      </c>
      <c r="AF1625" s="31">
        <f t="shared" si="358"/>
        <v>2332</v>
      </c>
      <c r="AG1625" s="23">
        <f t="shared" si="359"/>
        <v>220840.31969435757</v>
      </c>
      <c r="AH1625" s="35">
        <f t="shared" si="353"/>
        <v>1.1672999999701754</v>
      </c>
      <c r="AI1625" s="23">
        <f>U1625*(_xlfn.XLOOKUP(K1625,'FX rates'!$A$2:$A$38,'FX rates'!$B$2:$B$38))</f>
        <v>0</v>
      </c>
      <c r="AJ1625" s="23">
        <f>Q1625*(_xlfn.XLOOKUP(K1625,'FX rates'!$A$2:$A$38,'FX rates'!$B$2:$B$38))</f>
        <v>0</v>
      </c>
      <c r="AK1625" s="23">
        <f>R1625*(_xlfn.XLOOKUP(K1625,'FX rates'!$A$2:$A$38,'FX rates'!$B$2:$B$38))</f>
        <v>0</v>
      </c>
      <c r="AM1625" s="4"/>
      <c r="AN1625" s="4"/>
      <c r="AO1625" s="4"/>
      <c r="AP1625" s="32">
        <f t="shared" si="354"/>
        <v>0.81127358490566037</v>
      </c>
      <c r="AQ1625" s="32">
        <f t="shared" si="355"/>
        <v>0</v>
      </c>
      <c r="AR1625" s="24">
        <f t="shared" si="360"/>
        <v>426612.89</v>
      </c>
      <c r="AS1625" s="24" t="str">
        <f t="shared" si="361"/>
        <v>0</v>
      </c>
      <c r="AT1625" s="24">
        <f t="shared" si="362"/>
        <v>695629.55706952664</v>
      </c>
      <c r="AU1625" s="24">
        <f t="shared" si="363"/>
        <v>77292.173007725156</v>
      </c>
    </row>
    <row r="1626" spans="1:47" x14ac:dyDescent="0.25">
      <c r="A1626" s="28" t="s">
        <v>14664</v>
      </c>
      <c r="B1626" s="28" t="s">
        <v>4626</v>
      </c>
      <c r="C1626" s="28" t="s">
        <v>4627</v>
      </c>
      <c r="D1626" s="28" t="s">
        <v>4628</v>
      </c>
      <c r="E1626" s="28" t="s">
        <v>4629</v>
      </c>
      <c r="F1626" s="29">
        <v>42965</v>
      </c>
      <c r="G1626" s="29">
        <v>44896</v>
      </c>
      <c r="H1626" s="28" t="s">
        <v>4630</v>
      </c>
      <c r="I1626" s="28" t="s">
        <v>16044</v>
      </c>
      <c r="J1626" s="28" t="s">
        <v>16046</v>
      </c>
      <c r="K1626" s="28" t="s">
        <v>4631</v>
      </c>
      <c r="L1626" s="27">
        <v>230928.50000000006</v>
      </c>
      <c r="M1626" s="27">
        <v>301724.5</v>
      </c>
      <c r="N1626" s="27">
        <v>0</v>
      </c>
      <c r="O1626" s="27">
        <v>0</v>
      </c>
      <c r="P1626" s="27">
        <f t="shared" si="350"/>
        <v>301724.5</v>
      </c>
      <c r="Q1626" s="27">
        <v>0</v>
      </c>
      <c r="R1626" s="27">
        <v>0</v>
      </c>
      <c r="S1626" s="27">
        <v>0</v>
      </c>
      <c r="T1626" s="27">
        <f t="shared" si="351"/>
        <v>0</v>
      </c>
      <c r="U1626" s="27">
        <v>0</v>
      </c>
      <c r="V1626" s="27">
        <f t="shared" si="352"/>
        <v>532653</v>
      </c>
      <c r="W1626" s="28" t="s">
        <v>4632</v>
      </c>
      <c r="X1626" s="27">
        <v>249402.78000000009</v>
      </c>
      <c r="Y1626" s="27">
        <f t="shared" si="356"/>
        <v>824668.02000000025</v>
      </c>
      <c r="Z1626" s="4" t="str" cm="1">
        <f t="array" ref="Z1626">_xlfn.IFS(YEARFRAC(F1626,G1626)&lt;1,"&lt;1 Year",YEARFRAC(F1626,G1626)&lt;=5,"1-5 Years",YEARFRAC(F1626,G1626)&gt;5,"&gt;5 Years")</f>
        <v>&gt;5 Years</v>
      </c>
      <c r="AA1626" s="24">
        <f>L1626*(_xlfn.XLOOKUP(K1626,'FX rates'!$A$2:$A$38,'FX rates'!$B$2:$B$38))</f>
        <v>174732.04953115497</v>
      </c>
      <c r="AB1626" s="24">
        <f>V1626*(_xlfn.XLOOKUP(K1626,'FX rates'!$A$2:$A$38,'FX rates'!$B$2:$B$38))</f>
        <v>403031.89246419678</v>
      </c>
      <c r="AC1626" s="24">
        <f>X1626*(_xlfn.XLOOKUP(W1626,'FX rates'!$A$2:$A$38,'FX rates'!$B$2:$B$38))</f>
        <v>188710.6134936474</v>
      </c>
      <c r="AD1626" s="24">
        <f>Y1626*(_xlfn.XLOOKUP(W1626,'FX rates'!$A$2:$A$38,'FX rates'!$B$2:$B$38))</f>
        <v>623985.05735498003</v>
      </c>
      <c r="AE1626" s="30">
        <f t="shared" si="357"/>
        <v>8.000000000000014E-2</v>
      </c>
      <c r="AF1626" s="31">
        <f t="shared" si="358"/>
        <v>18474.280000000028</v>
      </c>
      <c r="AG1626" s="23">
        <f t="shared" si="359"/>
        <v>228299.8429330418</v>
      </c>
      <c r="AH1626" s="35">
        <f t="shared" si="353"/>
        <v>0.75665000002665295</v>
      </c>
      <c r="AI1626" s="23">
        <f>U1626*(_xlfn.XLOOKUP(K1626,'FX rates'!$A$2:$A$38,'FX rates'!$B$2:$B$38))</f>
        <v>0</v>
      </c>
      <c r="AJ1626" s="23">
        <f>Q1626*(_xlfn.XLOOKUP(K1626,'FX rates'!$A$2:$A$38,'FX rates'!$B$2:$B$38))</f>
        <v>0</v>
      </c>
      <c r="AK1626" s="23">
        <f>R1626*(_xlfn.XLOOKUP(K1626,'FX rates'!$A$2:$A$38,'FX rates'!$B$2:$B$38))</f>
        <v>0</v>
      </c>
      <c r="AM1626" s="4"/>
      <c r="AN1626" s="4"/>
      <c r="AO1626" s="4"/>
      <c r="AP1626" s="32">
        <f t="shared" si="354"/>
        <v>1.3065710815252336</v>
      </c>
      <c r="AQ1626" s="32">
        <f t="shared" si="355"/>
        <v>0</v>
      </c>
      <c r="AR1626" s="24">
        <f t="shared" si="360"/>
        <v>575265.24000000011</v>
      </c>
      <c r="AS1626" s="24" t="str">
        <f t="shared" si="361"/>
        <v>0</v>
      </c>
      <c r="AT1626" s="24">
        <f t="shared" si="362"/>
        <v>561586.55161948199</v>
      </c>
      <c r="AU1626" s="24">
        <f t="shared" si="363"/>
        <v>62398.505735498038</v>
      </c>
    </row>
    <row r="1627" spans="1:47" x14ac:dyDescent="0.25">
      <c r="A1627" s="28" t="s">
        <v>14665</v>
      </c>
      <c r="B1627" s="28" t="s">
        <v>4633</v>
      </c>
      <c r="C1627" s="28" t="s">
        <v>4634</v>
      </c>
      <c r="D1627" s="28" t="s">
        <v>4635</v>
      </c>
      <c r="E1627" s="28" t="s">
        <v>4636</v>
      </c>
      <c r="F1627" s="29">
        <v>42947</v>
      </c>
      <c r="G1627" s="29">
        <v>44896</v>
      </c>
      <c r="H1627" s="28" t="s">
        <v>4637</v>
      </c>
      <c r="I1627" s="28" t="s">
        <v>16036</v>
      </c>
      <c r="J1627" s="28" t="s">
        <v>16048</v>
      </c>
      <c r="K1627" s="28" t="s">
        <v>4638</v>
      </c>
      <c r="L1627" s="27">
        <v>95612.000000000015</v>
      </c>
      <c r="M1627" s="27">
        <v>42240</v>
      </c>
      <c r="N1627" s="27">
        <v>0</v>
      </c>
      <c r="O1627" s="27">
        <v>0</v>
      </c>
      <c r="P1627" s="27">
        <f t="shared" si="350"/>
        <v>42240</v>
      </c>
      <c r="Q1627" s="27">
        <v>0</v>
      </c>
      <c r="R1627" s="27">
        <v>0</v>
      </c>
      <c r="S1627" s="27">
        <v>0</v>
      </c>
      <c r="T1627" s="27">
        <f t="shared" si="351"/>
        <v>0</v>
      </c>
      <c r="U1627" s="27">
        <v>0</v>
      </c>
      <c r="V1627" s="27">
        <f t="shared" si="352"/>
        <v>137852</v>
      </c>
      <c r="W1627" s="28" t="s">
        <v>4639</v>
      </c>
      <c r="X1627" s="27">
        <v>97524.24000000002</v>
      </c>
      <c r="Y1627" s="27">
        <f t="shared" si="356"/>
        <v>238133.28000000003</v>
      </c>
      <c r="Z1627" s="4" t="str" cm="1">
        <f t="array" ref="Z1627">_xlfn.IFS(YEARFRAC(F1627,G1627)&lt;1,"&lt;1 Year",YEARFRAC(F1627,G1627)&lt;=5,"1-5 Years",YEARFRAC(F1627,G1627)&gt;5,"&gt;5 Years")</f>
        <v>&gt;5 Years</v>
      </c>
      <c r="AA1627" s="24">
        <f>L1627*(_xlfn.XLOOKUP(K1627,'FX rates'!$A$2:$A$38,'FX rates'!$B$2:$B$38))</f>
        <v>127226.1078072322</v>
      </c>
      <c r="AB1627" s="24">
        <f>V1627*(_xlfn.XLOOKUP(K1627,'FX rates'!$A$2:$A$38,'FX rates'!$B$2:$B$38))</f>
        <v>183432.76381042725</v>
      </c>
      <c r="AC1627" s="24">
        <f>X1627*(_xlfn.XLOOKUP(W1627,'FX rates'!$A$2:$A$38,'FX rates'!$B$2:$B$38))</f>
        <v>129770.62996337685</v>
      </c>
      <c r="AD1627" s="24">
        <f>Y1627*(_xlfn.XLOOKUP(W1627,'FX rates'!$A$2:$A$38,'FX rates'!$B$2:$B$38))</f>
        <v>316872.04905001266</v>
      </c>
      <c r="AE1627" s="30">
        <f t="shared" si="357"/>
        <v>2.0000000000000066E-2</v>
      </c>
      <c r="AF1627" s="31">
        <f t="shared" si="358"/>
        <v>1912.2400000000052</v>
      </c>
      <c r="AG1627" s="23">
        <f t="shared" si="359"/>
        <v>56206.65600319505</v>
      </c>
      <c r="AH1627" s="35">
        <f t="shared" si="353"/>
        <v>1.3306500000756409</v>
      </c>
      <c r="AI1627" s="23">
        <f>U1627*(_xlfn.XLOOKUP(K1627,'FX rates'!$A$2:$A$38,'FX rates'!$B$2:$B$38))</f>
        <v>0</v>
      </c>
      <c r="AJ1627" s="23">
        <f>Q1627*(_xlfn.XLOOKUP(K1627,'FX rates'!$A$2:$A$38,'FX rates'!$B$2:$B$38))</f>
        <v>0</v>
      </c>
      <c r="AK1627" s="23">
        <f>R1627*(_xlfn.XLOOKUP(K1627,'FX rates'!$A$2:$A$38,'FX rates'!$B$2:$B$38))</f>
        <v>0</v>
      </c>
      <c r="AM1627" s="4"/>
      <c r="AN1627" s="4"/>
      <c r="AO1627" s="4"/>
      <c r="AP1627" s="32">
        <f t="shared" si="354"/>
        <v>0.44178554993097097</v>
      </c>
      <c r="AQ1627" s="32">
        <f t="shared" si="355"/>
        <v>0</v>
      </c>
      <c r="AR1627" s="24">
        <f t="shared" si="360"/>
        <v>140609.04</v>
      </c>
      <c r="AS1627" s="24" t="str">
        <f t="shared" si="361"/>
        <v>0</v>
      </c>
      <c r="AT1627" s="24">
        <f t="shared" si="362"/>
        <v>285184.84414501139</v>
      </c>
      <c r="AU1627" s="24">
        <f t="shared" si="363"/>
        <v>31687.204905001272</v>
      </c>
    </row>
    <row r="1628" spans="1:47" x14ac:dyDescent="0.25">
      <c r="A1628" s="28" t="s">
        <v>14666</v>
      </c>
      <c r="B1628" s="28" t="s">
        <v>4640</v>
      </c>
      <c r="C1628" s="28" t="s">
        <v>4641</v>
      </c>
      <c r="D1628" s="28" t="s">
        <v>4642</v>
      </c>
      <c r="E1628" s="28" t="s">
        <v>4643</v>
      </c>
      <c r="F1628" s="29">
        <v>42948</v>
      </c>
      <c r="G1628" s="29">
        <v>44896</v>
      </c>
      <c r="H1628" s="28" t="s">
        <v>4644</v>
      </c>
      <c r="I1628" s="28" t="s">
        <v>16057</v>
      </c>
      <c r="J1628" s="28" t="s">
        <v>16034</v>
      </c>
      <c r="K1628" s="28" t="s">
        <v>4645</v>
      </c>
      <c r="L1628" s="27">
        <v>163181.03999999998</v>
      </c>
      <c r="M1628" s="27">
        <v>16082</v>
      </c>
      <c r="N1628" s="27">
        <v>0</v>
      </c>
      <c r="O1628" s="27">
        <v>0</v>
      </c>
      <c r="P1628" s="27">
        <f t="shared" si="350"/>
        <v>16082</v>
      </c>
      <c r="Q1628" s="27">
        <v>0</v>
      </c>
      <c r="R1628" s="27">
        <v>0</v>
      </c>
      <c r="S1628" s="27">
        <v>0</v>
      </c>
      <c r="T1628" s="27">
        <f t="shared" si="351"/>
        <v>0</v>
      </c>
      <c r="U1628" s="27">
        <v>0</v>
      </c>
      <c r="V1628" s="27">
        <f t="shared" si="352"/>
        <v>179263.03999999998</v>
      </c>
      <c r="W1628" s="28" t="s">
        <v>4646</v>
      </c>
      <c r="X1628" s="27">
        <v>166444.66079999998</v>
      </c>
      <c r="Y1628" s="27">
        <f t="shared" si="356"/>
        <v>349292.96159999992</v>
      </c>
      <c r="Z1628" s="4" t="str" cm="1">
        <f t="array" ref="Z1628">_xlfn.IFS(YEARFRAC(F1628,G1628)&lt;1,"&lt;1 Year",YEARFRAC(F1628,G1628)&lt;=5,"1-5 Years",YEARFRAC(F1628,G1628)&gt;5,"&gt;5 Years")</f>
        <v>&gt;5 Years</v>
      </c>
      <c r="AA1628" s="24">
        <f>L1628*(_xlfn.XLOOKUP(K1628,'FX rates'!$A$2:$A$38,'FX rates'!$B$2:$B$38))</f>
        <v>163181.03999999998</v>
      </c>
      <c r="AB1628" s="24">
        <f>V1628*(_xlfn.XLOOKUP(K1628,'FX rates'!$A$2:$A$38,'FX rates'!$B$2:$B$38))</f>
        <v>179263.03999999998</v>
      </c>
      <c r="AC1628" s="24">
        <f>X1628*(_xlfn.XLOOKUP(W1628,'FX rates'!$A$2:$A$38,'FX rates'!$B$2:$B$38))</f>
        <v>166444.66079999998</v>
      </c>
      <c r="AD1628" s="24">
        <f>Y1628*(_xlfn.XLOOKUP(W1628,'FX rates'!$A$2:$A$38,'FX rates'!$B$2:$B$38))</f>
        <v>349292.96159999992</v>
      </c>
      <c r="AE1628" s="30">
        <f t="shared" si="357"/>
        <v>2.0000000000000028E-2</v>
      </c>
      <c r="AF1628" s="31">
        <f t="shared" si="358"/>
        <v>3263.6208000000042</v>
      </c>
      <c r="AG1628" s="23">
        <f t="shared" si="359"/>
        <v>16082</v>
      </c>
      <c r="AH1628" s="35">
        <f t="shared" si="353"/>
        <v>1</v>
      </c>
      <c r="AI1628" s="23">
        <f>U1628*(_xlfn.XLOOKUP(K1628,'FX rates'!$A$2:$A$38,'FX rates'!$B$2:$B$38))</f>
        <v>0</v>
      </c>
      <c r="AJ1628" s="23">
        <f>Q1628*(_xlfn.XLOOKUP(K1628,'FX rates'!$A$2:$A$38,'FX rates'!$B$2:$B$38))</f>
        <v>0</v>
      </c>
      <c r="AK1628" s="23">
        <f>R1628*(_xlfn.XLOOKUP(K1628,'FX rates'!$A$2:$A$38,'FX rates'!$B$2:$B$38))</f>
        <v>0</v>
      </c>
      <c r="AM1628" s="4"/>
      <c r="AN1628" s="4"/>
      <c r="AO1628" s="4"/>
      <c r="AP1628" s="32">
        <f t="shared" si="354"/>
        <v>9.8553116219874573E-2</v>
      </c>
      <c r="AQ1628" s="32">
        <f t="shared" si="355"/>
        <v>0</v>
      </c>
      <c r="AR1628" s="24">
        <f t="shared" si="360"/>
        <v>182848.30079999997</v>
      </c>
      <c r="AS1628" s="24" t="str">
        <f t="shared" si="361"/>
        <v>0</v>
      </c>
      <c r="AT1628" s="24">
        <f t="shared" si="362"/>
        <v>314363.66543999995</v>
      </c>
      <c r="AU1628" s="24">
        <f t="shared" si="363"/>
        <v>34929.296159999969</v>
      </c>
    </row>
    <row r="1629" spans="1:47" x14ac:dyDescent="0.25">
      <c r="A1629" s="28" t="s">
        <v>14667</v>
      </c>
      <c r="B1629" s="28" t="s">
        <v>4647</v>
      </c>
      <c r="C1629" s="28" t="s">
        <v>4648</v>
      </c>
      <c r="D1629" s="28" t="s">
        <v>4649</v>
      </c>
      <c r="E1629" s="28" t="s">
        <v>4650</v>
      </c>
      <c r="F1629" s="29">
        <v>42954</v>
      </c>
      <c r="G1629" s="29">
        <v>44896</v>
      </c>
      <c r="H1629" s="28" t="s">
        <v>4651</v>
      </c>
      <c r="I1629" s="28" t="s">
        <v>16040</v>
      </c>
      <c r="J1629" s="28" t="s">
        <v>16056</v>
      </c>
      <c r="K1629" s="28" t="s">
        <v>4652</v>
      </c>
      <c r="L1629" s="27">
        <v>277200.00000000006</v>
      </c>
      <c r="M1629" s="27">
        <v>722535.00000000012</v>
      </c>
      <c r="N1629" s="27">
        <v>0</v>
      </c>
      <c r="O1629" s="27">
        <v>0</v>
      </c>
      <c r="P1629" s="27">
        <f t="shared" si="350"/>
        <v>722535.00000000012</v>
      </c>
      <c r="Q1629" s="27">
        <v>0</v>
      </c>
      <c r="R1629" s="27">
        <v>0</v>
      </c>
      <c r="S1629" s="27">
        <v>0</v>
      </c>
      <c r="T1629" s="27">
        <f t="shared" si="351"/>
        <v>0</v>
      </c>
      <c r="U1629" s="27">
        <v>526400</v>
      </c>
      <c r="V1629" s="27">
        <f t="shared" si="352"/>
        <v>1526135.0000000002</v>
      </c>
      <c r="W1629" s="28" t="s">
        <v>4653</v>
      </c>
      <c r="X1629" s="27">
        <v>279972.00000000006</v>
      </c>
      <c r="Y1629" s="27">
        <f t="shared" si="356"/>
        <v>1289704.3500000003</v>
      </c>
      <c r="Z1629" s="4" t="str" cm="1">
        <f t="array" ref="Z1629">_xlfn.IFS(YEARFRAC(F1629,G1629)&lt;1,"&lt;1 Year",YEARFRAC(F1629,G1629)&lt;=5,"1-5 Years",YEARFRAC(F1629,G1629)&gt;5,"&gt;5 Years")</f>
        <v>&gt;5 Years</v>
      </c>
      <c r="AA1629" s="24">
        <f>L1629*(_xlfn.XLOOKUP(K1629,'FX rates'!$A$2:$A$38,'FX rates'!$B$2:$B$38))</f>
        <v>277200.00000000006</v>
      </c>
      <c r="AB1629" s="24">
        <f>V1629*(_xlfn.XLOOKUP(K1629,'FX rates'!$A$2:$A$38,'FX rates'!$B$2:$B$38))</f>
        <v>1526135.0000000002</v>
      </c>
      <c r="AC1629" s="24">
        <f>X1629*(_xlfn.XLOOKUP(W1629,'FX rates'!$A$2:$A$38,'FX rates'!$B$2:$B$38))</f>
        <v>279972.00000000006</v>
      </c>
      <c r="AD1629" s="24">
        <f>Y1629*(_xlfn.XLOOKUP(W1629,'FX rates'!$A$2:$A$38,'FX rates'!$B$2:$B$38))</f>
        <v>1289704.3500000003</v>
      </c>
      <c r="AE1629" s="30">
        <f t="shared" si="357"/>
        <v>9.9999999999999985E-3</v>
      </c>
      <c r="AF1629" s="31">
        <f t="shared" si="358"/>
        <v>2772</v>
      </c>
      <c r="AG1629" s="23">
        <f t="shared" si="359"/>
        <v>1248935.0000000002</v>
      </c>
      <c r="AH1629" s="35">
        <f t="shared" si="353"/>
        <v>1</v>
      </c>
      <c r="AI1629" s="23">
        <f>U1629*(_xlfn.XLOOKUP(K1629,'FX rates'!$A$2:$A$38,'FX rates'!$B$2:$B$38))</f>
        <v>526400</v>
      </c>
      <c r="AJ1629" s="23">
        <f>Q1629*(_xlfn.XLOOKUP(K1629,'FX rates'!$A$2:$A$38,'FX rates'!$B$2:$B$38))</f>
        <v>0</v>
      </c>
      <c r="AK1629" s="23">
        <f>R1629*(_xlfn.XLOOKUP(K1629,'FX rates'!$A$2:$A$38,'FX rates'!$B$2:$B$38))</f>
        <v>0</v>
      </c>
      <c r="AM1629" s="4"/>
      <c r="AN1629" s="4"/>
      <c r="AO1629" s="4"/>
      <c r="AP1629" s="32">
        <f t="shared" si="354"/>
        <v>2.6065476190476189</v>
      </c>
      <c r="AQ1629" s="32">
        <f t="shared" si="355"/>
        <v>0</v>
      </c>
      <c r="AR1629" s="24">
        <f t="shared" si="360"/>
        <v>1009732.3500000002</v>
      </c>
      <c r="AS1629" s="24" t="str">
        <f t="shared" si="361"/>
        <v>0</v>
      </c>
      <c r="AT1629" s="24">
        <f t="shared" si="362"/>
        <v>1160733.9150000003</v>
      </c>
      <c r="AU1629" s="24">
        <f t="shared" si="363"/>
        <v>128970.43500000006</v>
      </c>
    </row>
    <row r="1630" spans="1:47" x14ac:dyDescent="0.25">
      <c r="A1630" s="28" t="s">
        <v>14668</v>
      </c>
      <c r="B1630" s="28" t="s">
        <v>10795</v>
      </c>
      <c r="C1630" s="28" t="s">
        <v>10796</v>
      </c>
      <c r="D1630" s="28" t="s">
        <v>10797</v>
      </c>
      <c r="E1630" s="28" t="s">
        <v>10798</v>
      </c>
      <c r="F1630" s="29">
        <v>42954</v>
      </c>
      <c r="G1630" s="29">
        <v>44896</v>
      </c>
      <c r="H1630" s="28" t="s">
        <v>10799</v>
      </c>
      <c r="I1630" s="28" t="s">
        <v>16034</v>
      </c>
      <c r="J1630" s="28" t="s">
        <v>16036</v>
      </c>
      <c r="K1630" s="28" t="s">
        <v>10800</v>
      </c>
      <c r="L1630" s="27">
        <v>96836.300000000017</v>
      </c>
      <c r="M1630" s="27">
        <v>11228.800000000001</v>
      </c>
      <c r="N1630" s="27">
        <v>0</v>
      </c>
      <c r="O1630" s="27">
        <v>0</v>
      </c>
      <c r="P1630" s="27">
        <f t="shared" si="350"/>
        <v>11228.800000000001</v>
      </c>
      <c r="Q1630" s="27">
        <v>0</v>
      </c>
      <c r="R1630" s="27">
        <v>4627</v>
      </c>
      <c r="S1630" s="27">
        <v>0</v>
      </c>
      <c r="T1630" s="27">
        <f t="shared" si="351"/>
        <v>4627</v>
      </c>
      <c r="U1630" s="27">
        <v>0</v>
      </c>
      <c r="V1630" s="27">
        <f t="shared" si="352"/>
        <v>112692.10000000002</v>
      </c>
      <c r="W1630" s="28" t="s">
        <v>10801</v>
      </c>
      <c r="X1630" s="27">
        <v>99741.389000000025</v>
      </c>
      <c r="Y1630" s="27">
        <f t="shared" si="356"/>
        <v>211048.44200000004</v>
      </c>
      <c r="Z1630" s="4" t="str" cm="1">
        <f t="array" ref="Z1630">_xlfn.IFS(YEARFRAC(F1630,G1630)&lt;1,"&lt;1 Year",YEARFRAC(F1630,G1630)&lt;=5,"1-5 Years",YEARFRAC(F1630,G1630)&gt;5,"&gt;5 Years")</f>
        <v>&gt;5 Years</v>
      </c>
      <c r="AA1630" s="24">
        <f>L1630*(_xlfn.XLOOKUP(K1630,'FX rates'!$A$2:$A$38,'FX rates'!$B$2:$B$38))</f>
        <v>96836.300000000017</v>
      </c>
      <c r="AB1630" s="24">
        <f>V1630*(_xlfn.XLOOKUP(K1630,'FX rates'!$A$2:$A$38,'FX rates'!$B$2:$B$38))</f>
        <v>112692.10000000002</v>
      </c>
      <c r="AC1630" s="24">
        <f>X1630*(_xlfn.XLOOKUP(W1630,'FX rates'!$A$2:$A$38,'FX rates'!$B$2:$B$38))</f>
        <v>99741.389000000025</v>
      </c>
      <c r="AD1630" s="24">
        <f>Y1630*(_xlfn.XLOOKUP(W1630,'FX rates'!$A$2:$A$38,'FX rates'!$B$2:$B$38))</f>
        <v>211048.44200000004</v>
      </c>
      <c r="AE1630" s="30">
        <f t="shared" si="357"/>
        <v>3.0000000000000068E-2</v>
      </c>
      <c r="AF1630" s="31">
        <f t="shared" si="358"/>
        <v>2905.0890000000072</v>
      </c>
      <c r="AG1630" s="23">
        <f t="shared" si="359"/>
        <v>15855.800000000003</v>
      </c>
      <c r="AH1630" s="35">
        <f t="shared" si="353"/>
        <v>1</v>
      </c>
      <c r="AI1630" s="23">
        <f>U1630*(_xlfn.XLOOKUP(K1630,'FX rates'!$A$2:$A$38,'FX rates'!$B$2:$B$38))</f>
        <v>0</v>
      </c>
      <c r="AJ1630" s="23">
        <f>Q1630*(_xlfn.XLOOKUP(K1630,'FX rates'!$A$2:$A$38,'FX rates'!$B$2:$B$38))</f>
        <v>0</v>
      </c>
      <c r="AK1630" s="23">
        <f>R1630*(_xlfn.XLOOKUP(K1630,'FX rates'!$A$2:$A$38,'FX rates'!$B$2:$B$38))</f>
        <v>4627</v>
      </c>
      <c r="AM1630" s="4"/>
      <c r="AN1630" s="4"/>
      <c r="AO1630" s="4"/>
      <c r="AP1630" s="32">
        <f t="shared" si="354"/>
        <v>0.11595651630638509</v>
      </c>
      <c r="AQ1630" s="32">
        <f t="shared" si="355"/>
        <v>0</v>
      </c>
      <c r="AR1630" s="24">
        <f t="shared" si="360"/>
        <v>111307.05300000003</v>
      </c>
      <c r="AS1630" s="24" t="str">
        <f t="shared" si="361"/>
        <v>0</v>
      </c>
      <c r="AT1630" s="24">
        <f t="shared" si="362"/>
        <v>189943.59780000005</v>
      </c>
      <c r="AU1630" s="24">
        <f t="shared" si="363"/>
        <v>21104.844199999992</v>
      </c>
    </row>
    <row r="1631" spans="1:47" x14ac:dyDescent="0.25">
      <c r="A1631" s="28" t="s">
        <v>14669</v>
      </c>
      <c r="B1631" s="28" t="s">
        <v>628</v>
      </c>
      <c r="C1631" s="28" t="s">
        <v>629</v>
      </c>
      <c r="D1631" s="28" t="s">
        <v>630</v>
      </c>
      <c r="E1631" s="28" t="s">
        <v>631</v>
      </c>
      <c r="F1631" s="29">
        <v>42968</v>
      </c>
      <c r="G1631" s="29">
        <v>44896</v>
      </c>
      <c r="H1631" s="28" t="s">
        <v>632</v>
      </c>
      <c r="I1631" s="28" t="s">
        <v>16034</v>
      </c>
      <c r="J1631" s="28" t="s">
        <v>16041</v>
      </c>
      <c r="K1631" s="28" t="s">
        <v>633</v>
      </c>
      <c r="L1631" s="27">
        <v>103956.60000000003</v>
      </c>
      <c r="M1631" s="27">
        <v>8910</v>
      </c>
      <c r="N1631" s="27">
        <v>0</v>
      </c>
      <c r="O1631" s="27">
        <v>0</v>
      </c>
      <c r="P1631" s="27">
        <f t="shared" si="350"/>
        <v>8910</v>
      </c>
      <c r="Q1631" s="27">
        <v>0</v>
      </c>
      <c r="R1631" s="27">
        <v>0</v>
      </c>
      <c r="S1631" s="27">
        <v>0</v>
      </c>
      <c r="T1631" s="27">
        <f t="shared" si="351"/>
        <v>0</v>
      </c>
      <c r="U1631" s="27">
        <v>0</v>
      </c>
      <c r="V1631" s="27">
        <f t="shared" si="352"/>
        <v>112866.60000000003</v>
      </c>
      <c r="W1631" s="28" t="s">
        <v>634</v>
      </c>
      <c r="X1631" s="27">
        <v>108114.86400000005</v>
      </c>
      <c r="Y1631" s="27">
        <f t="shared" si="356"/>
        <v>225496.12800000008</v>
      </c>
      <c r="Z1631" s="4" t="str" cm="1">
        <f t="array" ref="Z1631">_xlfn.IFS(YEARFRAC(F1631,G1631)&lt;1,"&lt;1 Year",YEARFRAC(F1631,G1631)&lt;=5,"1-5 Years",YEARFRAC(F1631,G1631)&gt;5,"&gt;5 Years")</f>
        <v>&gt;5 Years</v>
      </c>
      <c r="AA1631" s="24">
        <f>L1631*(_xlfn.XLOOKUP(K1631,'FX rates'!$A$2:$A$38,'FX rates'!$B$2:$B$38))</f>
        <v>138329.84979786343</v>
      </c>
      <c r="AB1631" s="24">
        <f>V1631*(_xlfn.XLOOKUP(K1631,'FX rates'!$A$2:$A$38,'FX rates'!$B$2:$B$38))</f>
        <v>150185.94129853739</v>
      </c>
      <c r="AC1631" s="24">
        <f>X1631*(_xlfn.XLOOKUP(W1631,'FX rates'!$A$2:$A$38,'FX rates'!$B$2:$B$38))</f>
        <v>143863.04378977796</v>
      </c>
      <c r="AD1631" s="24">
        <f>Y1631*(_xlfn.XLOOKUP(W1631,'FX rates'!$A$2:$A$38,'FX rates'!$B$2:$B$38))</f>
        <v>300056.42274025688</v>
      </c>
      <c r="AE1631" s="30">
        <f t="shared" si="357"/>
        <v>0.04</v>
      </c>
      <c r="AF1631" s="31">
        <f t="shared" si="358"/>
        <v>4158.2640000000101</v>
      </c>
      <c r="AG1631" s="23">
        <f t="shared" si="359"/>
        <v>11856.091500673967</v>
      </c>
      <c r="AH1631" s="35">
        <f t="shared" si="353"/>
        <v>1.3306500000756409</v>
      </c>
      <c r="AI1631" s="23">
        <f>U1631*(_xlfn.XLOOKUP(K1631,'FX rates'!$A$2:$A$38,'FX rates'!$B$2:$B$38))</f>
        <v>0</v>
      </c>
      <c r="AJ1631" s="23">
        <f>Q1631*(_xlfn.XLOOKUP(K1631,'FX rates'!$A$2:$A$38,'FX rates'!$B$2:$B$38))</f>
        <v>0</v>
      </c>
      <c r="AK1631" s="23">
        <f>R1631*(_xlfn.XLOOKUP(K1631,'FX rates'!$A$2:$A$38,'FX rates'!$B$2:$B$38))</f>
        <v>0</v>
      </c>
      <c r="AM1631" s="4"/>
      <c r="AN1631" s="4"/>
      <c r="AO1631" s="4"/>
      <c r="AP1631" s="32">
        <f t="shared" si="354"/>
        <v>8.5708843882928043E-2</v>
      </c>
      <c r="AQ1631" s="32">
        <f t="shared" si="355"/>
        <v>0</v>
      </c>
      <c r="AR1631" s="24">
        <f t="shared" si="360"/>
        <v>117381.26400000005</v>
      </c>
      <c r="AS1631" s="24" t="str">
        <f t="shared" si="361"/>
        <v>0</v>
      </c>
      <c r="AT1631" s="24">
        <f t="shared" si="362"/>
        <v>270050.78046623123</v>
      </c>
      <c r="AU1631" s="24">
        <f t="shared" si="363"/>
        <v>30005.642274025653</v>
      </c>
    </row>
    <row r="1632" spans="1:47" x14ac:dyDescent="0.25">
      <c r="A1632" s="28" t="s">
        <v>14670</v>
      </c>
      <c r="B1632" s="28" t="s">
        <v>4668</v>
      </c>
      <c r="C1632" s="28" t="s">
        <v>4669</v>
      </c>
      <c r="D1632" s="28" t="s">
        <v>4670</v>
      </c>
      <c r="E1632" s="28" t="s">
        <v>4671</v>
      </c>
      <c r="F1632" s="29">
        <v>43311</v>
      </c>
      <c r="G1632" s="29">
        <v>44896</v>
      </c>
      <c r="H1632" s="28" t="s">
        <v>4672</v>
      </c>
      <c r="I1632" s="28" t="s">
        <v>16044</v>
      </c>
      <c r="J1632" s="28" t="s">
        <v>16051</v>
      </c>
      <c r="K1632" s="28" t="s">
        <v>4673</v>
      </c>
      <c r="L1632" s="27">
        <v>147477</v>
      </c>
      <c r="M1632" s="27">
        <v>22748.000000000004</v>
      </c>
      <c r="N1632" s="27">
        <v>0</v>
      </c>
      <c r="O1632" s="27">
        <v>0</v>
      </c>
      <c r="P1632" s="27">
        <f t="shared" si="350"/>
        <v>22748.000000000004</v>
      </c>
      <c r="Q1632" s="27">
        <v>0</v>
      </c>
      <c r="R1632" s="27">
        <v>0</v>
      </c>
      <c r="S1632" s="27">
        <v>0</v>
      </c>
      <c r="T1632" s="27">
        <f t="shared" si="351"/>
        <v>0</v>
      </c>
      <c r="U1632" s="27">
        <v>0</v>
      </c>
      <c r="V1632" s="27">
        <f t="shared" si="352"/>
        <v>170225</v>
      </c>
      <c r="W1632" s="28" t="s">
        <v>4674</v>
      </c>
      <c r="X1632" s="27">
        <v>150426.54</v>
      </c>
      <c r="Y1632" s="27">
        <f t="shared" si="356"/>
        <v>324056.04000000004</v>
      </c>
      <c r="Z1632" s="4" t="str" cm="1">
        <f t="array" ref="Z1632">_xlfn.IFS(YEARFRAC(F1632,G1632)&lt;1,"&lt;1 Year",YEARFRAC(F1632,G1632)&lt;=5,"1-5 Years",YEARFRAC(F1632,G1632)&gt;5,"&gt;5 Years")</f>
        <v>1-5 Years</v>
      </c>
      <c r="AA1632" s="24">
        <f>L1632*(_xlfn.XLOOKUP(K1632,'FX rates'!$A$2:$A$38,'FX rates'!$B$2:$B$38))</f>
        <v>110267.29971213876</v>
      </c>
      <c r="AB1632" s="24">
        <f>V1632*(_xlfn.XLOOKUP(K1632,'FX rates'!$A$2:$A$38,'FX rates'!$B$2:$B$38))</f>
        <v>127275.78601069198</v>
      </c>
      <c r="AC1632" s="24">
        <f>X1632*(_xlfn.XLOOKUP(W1632,'FX rates'!$A$2:$A$38,'FX rates'!$B$2:$B$38))</f>
        <v>112472.64570638155</v>
      </c>
      <c r="AD1632" s="24">
        <f>Y1632*(_xlfn.XLOOKUP(W1632,'FX rates'!$A$2:$A$38,'FX rates'!$B$2:$B$38))</f>
        <v>242293.9474372874</v>
      </c>
      <c r="AE1632" s="30">
        <f t="shared" si="357"/>
        <v>2.0000000000000108E-2</v>
      </c>
      <c r="AF1632" s="31">
        <f t="shared" si="358"/>
        <v>2949.5400000000081</v>
      </c>
      <c r="AG1632" s="23">
        <f t="shared" si="359"/>
        <v>17008.486298553224</v>
      </c>
      <c r="AH1632" s="35">
        <f t="shared" si="353"/>
        <v>0.74769150248607419</v>
      </c>
      <c r="AI1632" s="23">
        <f>U1632*(_xlfn.XLOOKUP(K1632,'FX rates'!$A$2:$A$38,'FX rates'!$B$2:$B$38))</f>
        <v>0</v>
      </c>
      <c r="AJ1632" s="23">
        <f>Q1632*(_xlfn.XLOOKUP(K1632,'FX rates'!$A$2:$A$38,'FX rates'!$B$2:$B$38))</f>
        <v>0</v>
      </c>
      <c r="AK1632" s="23">
        <f>R1632*(_xlfn.XLOOKUP(K1632,'FX rates'!$A$2:$A$38,'FX rates'!$B$2:$B$38))</f>
        <v>0</v>
      </c>
      <c r="AM1632" s="4"/>
      <c r="AN1632" s="4"/>
      <c r="AO1632" s="4"/>
      <c r="AP1632" s="32">
        <f t="shared" si="354"/>
        <v>0.1542477810099202</v>
      </c>
      <c r="AQ1632" s="32">
        <f t="shared" si="355"/>
        <v>0</v>
      </c>
      <c r="AR1632" s="24">
        <f t="shared" si="360"/>
        <v>173629.5</v>
      </c>
      <c r="AS1632" s="24" t="str">
        <f t="shared" si="361"/>
        <v>0</v>
      </c>
      <c r="AT1632" s="24">
        <f t="shared" si="362"/>
        <v>218064.55269355865</v>
      </c>
      <c r="AU1632" s="24">
        <f t="shared" si="363"/>
        <v>24229.394743728742</v>
      </c>
    </row>
    <row r="1633" spans="1:47" x14ac:dyDescent="0.25">
      <c r="A1633" s="28" t="s">
        <v>14671</v>
      </c>
      <c r="B1633" s="28" t="s">
        <v>4675</v>
      </c>
      <c r="C1633" s="28" t="s">
        <v>4676</v>
      </c>
      <c r="D1633" s="28" t="s">
        <v>4677</v>
      </c>
      <c r="E1633" s="28" t="s">
        <v>4678</v>
      </c>
      <c r="F1633" s="29">
        <v>42976</v>
      </c>
      <c r="G1633" s="29">
        <v>44896</v>
      </c>
      <c r="H1633" s="28" t="s">
        <v>4679</v>
      </c>
      <c r="I1633" s="28" t="s">
        <v>16045</v>
      </c>
      <c r="J1633" s="28" t="s">
        <v>16045</v>
      </c>
      <c r="K1633" s="28" t="s">
        <v>4680</v>
      </c>
      <c r="L1633" s="27">
        <v>1425600</v>
      </c>
      <c r="M1633" s="27">
        <v>568260</v>
      </c>
      <c r="N1633" s="27">
        <v>0</v>
      </c>
      <c r="O1633" s="27">
        <v>0</v>
      </c>
      <c r="P1633" s="27">
        <f t="shared" si="350"/>
        <v>568260</v>
      </c>
      <c r="Q1633" s="27">
        <v>0</v>
      </c>
      <c r="R1633" s="27">
        <v>0</v>
      </c>
      <c r="S1633" s="27">
        <v>0</v>
      </c>
      <c r="T1633" s="27">
        <f t="shared" si="351"/>
        <v>0</v>
      </c>
      <c r="U1633" s="27">
        <v>0</v>
      </c>
      <c r="V1633" s="27">
        <f t="shared" si="352"/>
        <v>1993860</v>
      </c>
      <c r="W1633" s="28" t="s">
        <v>4681</v>
      </c>
      <c r="X1633" s="27">
        <v>1482624</v>
      </c>
      <c r="Y1633" s="27">
        <f t="shared" si="356"/>
        <v>3556238.4000000004</v>
      </c>
      <c r="Z1633" s="4" t="str" cm="1">
        <f t="array" ref="Z1633">_xlfn.IFS(YEARFRAC(F1633,G1633)&lt;1,"&lt;1 Year",YEARFRAC(F1633,G1633)&lt;=5,"1-5 Years",YEARFRAC(F1633,G1633)&gt;5,"&gt;5 Years")</f>
        <v>&gt;5 Years</v>
      </c>
      <c r="AA1633" s="24">
        <f>L1633*(_xlfn.XLOOKUP(K1633,'FX rates'!$A$2:$A$38,'FX rates'!$B$2:$B$38))</f>
        <v>181740.53275370819</v>
      </c>
      <c r="AB1633" s="24">
        <f>V1633*(_xlfn.XLOOKUP(K1633,'FX rates'!$A$2:$A$38,'FX rates'!$B$2:$B$38))</f>
        <v>254184.32844858911</v>
      </c>
      <c r="AC1633" s="24">
        <f>X1633*(_xlfn.XLOOKUP(W1633,'FX rates'!$A$2:$A$38,'FX rates'!$B$2:$B$38))</f>
        <v>189010.15406385652</v>
      </c>
      <c r="AD1633" s="24">
        <f>Y1633*(_xlfn.XLOOKUP(W1633,'FX rates'!$A$2:$A$38,'FX rates'!$B$2:$B$38))</f>
        <v>453361.85565038922</v>
      </c>
      <c r="AE1633" s="30">
        <f t="shared" si="357"/>
        <v>4.0000000000000015E-2</v>
      </c>
      <c r="AF1633" s="31">
        <f t="shared" si="358"/>
        <v>57024</v>
      </c>
      <c r="AG1633" s="23">
        <f t="shared" si="359"/>
        <v>72443.795694880915</v>
      </c>
      <c r="AH1633" s="35">
        <f t="shared" si="353"/>
        <v>0.12748353868806692</v>
      </c>
      <c r="AI1633" s="23">
        <f>U1633*(_xlfn.XLOOKUP(K1633,'FX rates'!$A$2:$A$38,'FX rates'!$B$2:$B$38))</f>
        <v>0</v>
      </c>
      <c r="AJ1633" s="23">
        <f>Q1633*(_xlfn.XLOOKUP(K1633,'FX rates'!$A$2:$A$38,'FX rates'!$B$2:$B$38))</f>
        <v>0</v>
      </c>
      <c r="AK1633" s="23">
        <f>R1633*(_xlfn.XLOOKUP(K1633,'FX rates'!$A$2:$A$38,'FX rates'!$B$2:$B$38))</f>
        <v>0</v>
      </c>
      <c r="AM1633" s="4"/>
      <c r="AN1633" s="4"/>
      <c r="AO1633" s="4"/>
      <c r="AP1633" s="32">
        <f t="shared" si="354"/>
        <v>0.39861111111111114</v>
      </c>
      <c r="AQ1633" s="32">
        <f t="shared" si="355"/>
        <v>0</v>
      </c>
      <c r="AR1633" s="24">
        <f t="shared" si="360"/>
        <v>2073614.4000000001</v>
      </c>
      <c r="AS1633" s="24" t="str">
        <f t="shared" si="361"/>
        <v>0</v>
      </c>
      <c r="AT1633" s="24">
        <f t="shared" si="362"/>
        <v>408025.67008535028</v>
      </c>
      <c r="AU1633" s="24">
        <f t="shared" si="363"/>
        <v>45336.185565038933</v>
      </c>
    </row>
    <row r="1634" spans="1:47" x14ac:dyDescent="0.25">
      <c r="A1634" s="28" t="s">
        <v>14672</v>
      </c>
      <c r="B1634" s="28" t="s">
        <v>929</v>
      </c>
      <c r="C1634" s="28" t="s">
        <v>930</v>
      </c>
      <c r="D1634" s="28" t="s">
        <v>931</v>
      </c>
      <c r="E1634" s="28" t="s">
        <v>932</v>
      </c>
      <c r="F1634" s="29">
        <v>42975</v>
      </c>
      <c r="G1634" s="29">
        <v>44896</v>
      </c>
      <c r="H1634" s="28" t="s">
        <v>933</v>
      </c>
      <c r="I1634" s="28" t="s">
        <v>16040</v>
      </c>
      <c r="J1634" s="28" t="s">
        <v>16042</v>
      </c>
      <c r="K1634" s="28" t="s">
        <v>934</v>
      </c>
      <c r="L1634" s="27">
        <v>98010.000000000029</v>
      </c>
      <c r="M1634" s="27">
        <v>16170</v>
      </c>
      <c r="N1634" s="27">
        <v>0</v>
      </c>
      <c r="O1634" s="27">
        <v>0</v>
      </c>
      <c r="P1634" s="27">
        <f t="shared" si="350"/>
        <v>16170</v>
      </c>
      <c r="Q1634" s="27">
        <v>0</v>
      </c>
      <c r="R1634" s="27">
        <v>0</v>
      </c>
      <c r="S1634" s="27">
        <v>0</v>
      </c>
      <c r="T1634" s="27">
        <f t="shared" si="351"/>
        <v>0</v>
      </c>
      <c r="U1634" s="27">
        <v>0</v>
      </c>
      <c r="V1634" s="27">
        <f t="shared" si="352"/>
        <v>114180.00000000003</v>
      </c>
      <c r="W1634" s="28" t="s">
        <v>935</v>
      </c>
      <c r="X1634" s="27">
        <v>98990.100000000035</v>
      </c>
      <c r="Y1634" s="27">
        <f t="shared" si="356"/>
        <v>214311.90000000008</v>
      </c>
      <c r="Z1634" s="4" t="str" cm="1">
        <f t="array" ref="Z1634">_xlfn.IFS(YEARFRAC(F1634,G1634)&lt;1,"&lt;1 Year",YEARFRAC(F1634,G1634)&lt;=5,"1-5 Years",YEARFRAC(F1634,G1634)&gt;5,"&gt;5 Years")</f>
        <v>&gt;5 Years</v>
      </c>
      <c r="AA1634" s="24">
        <f>L1634*(_xlfn.XLOOKUP(K1634,'FX rates'!$A$2:$A$38,'FX rates'!$B$2:$B$38))</f>
        <v>98010.000000000029</v>
      </c>
      <c r="AB1634" s="24">
        <f>V1634*(_xlfn.XLOOKUP(K1634,'FX rates'!$A$2:$A$38,'FX rates'!$B$2:$B$38))</f>
        <v>114180.00000000003</v>
      </c>
      <c r="AC1634" s="24">
        <f>X1634*(_xlfn.XLOOKUP(W1634,'FX rates'!$A$2:$A$38,'FX rates'!$B$2:$B$38))</f>
        <v>98990.100000000035</v>
      </c>
      <c r="AD1634" s="24">
        <f>Y1634*(_xlfn.XLOOKUP(W1634,'FX rates'!$A$2:$A$38,'FX rates'!$B$2:$B$38))</f>
        <v>214311.90000000008</v>
      </c>
      <c r="AE1634" s="30">
        <f t="shared" si="357"/>
        <v>1.0000000000000056E-2</v>
      </c>
      <c r="AF1634" s="31">
        <f t="shared" si="358"/>
        <v>980.10000000000582</v>
      </c>
      <c r="AG1634" s="23">
        <f t="shared" si="359"/>
        <v>16170</v>
      </c>
      <c r="AH1634" s="35">
        <f t="shared" si="353"/>
        <v>1</v>
      </c>
      <c r="AI1634" s="23">
        <f>U1634*(_xlfn.XLOOKUP(K1634,'FX rates'!$A$2:$A$38,'FX rates'!$B$2:$B$38))</f>
        <v>0</v>
      </c>
      <c r="AJ1634" s="23">
        <f>Q1634*(_xlfn.XLOOKUP(K1634,'FX rates'!$A$2:$A$38,'FX rates'!$B$2:$B$38))</f>
        <v>0</v>
      </c>
      <c r="AK1634" s="23">
        <f>R1634*(_xlfn.XLOOKUP(K1634,'FX rates'!$A$2:$A$38,'FX rates'!$B$2:$B$38))</f>
        <v>0</v>
      </c>
      <c r="AM1634" s="4"/>
      <c r="AN1634" s="4"/>
      <c r="AO1634" s="4"/>
      <c r="AP1634" s="32">
        <f t="shared" si="354"/>
        <v>0.16498316498316493</v>
      </c>
      <c r="AQ1634" s="32">
        <f t="shared" si="355"/>
        <v>0</v>
      </c>
      <c r="AR1634" s="24">
        <f t="shared" si="360"/>
        <v>115321.80000000005</v>
      </c>
      <c r="AS1634" s="24" t="str">
        <f t="shared" si="361"/>
        <v>0</v>
      </c>
      <c r="AT1634" s="24">
        <f t="shared" si="362"/>
        <v>192880.71000000008</v>
      </c>
      <c r="AU1634" s="24">
        <f t="shared" si="363"/>
        <v>21431.190000000002</v>
      </c>
    </row>
    <row r="1635" spans="1:47" x14ac:dyDescent="0.25">
      <c r="A1635" s="28" t="s">
        <v>14673</v>
      </c>
      <c r="B1635" s="28" t="s">
        <v>4689</v>
      </c>
      <c r="C1635" s="28" t="s">
        <v>4690</v>
      </c>
      <c r="D1635" s="28" t="s">
        <v>4691</v>
      </c>
      <c r="E1635" s="28" t="s">
        <v>4692</v>
      </c>
      <c r="F1635" s="29">
        <v>42968</v>
      </c>
      <c r="G1635" s="29">
        <v>44896</v>
      </c>
      <c r="H1635" s="28" t="s">
        <v>4693</v>
      </c>
      <c r="I1635" s="28" t="s">
        <v>16033</v>
      </c>
      <c r="J1635" s="28" t="s">
        <v>16043</v>
      </c>
      <c r="K1635" s="28" t="s">
        <v>4694</v>
      </c>
      <c r="L1635" s="27">
        <v>183425</v>
      </c>
      <c r="M1635" s="27">
        <v>29511.086000000003</v>
      </c>
      <c r="N1635" s="27">
        <v>11065.94</v>
      </c>
      <c r="O1635" s="27">
        <v>0</v>
      </c>
      <c r="P1635" s="27">
        <f t="shared" si="350"/>
        <v>40577.026000000005</v>
      </c>
      <c r="Q1635" s="27">
        <v>0</v>
      </c>
      <c r="R1635" s="27">
        <v>0</v>
      </c>
      <c r="S1635" s="27">
        <v>0</v>
      </c>
      <c r="T1635" s="27">
        <f t="shared" si="351"/>
        <v>0</v>
      </c>
      <c r="U1635" s="27">
        <v>0</v>
      </c>
      <c r="V1635" s="27">
        <f t="shared" si="352"/>
        <v>224002.02600000001</v>
      </c>
      <c r="W1635" s="28" t="s">
        <v>4695</v>
      </c>
      <c r="X1635" s="27">
        <v>187093.5</v>
      </c>
      <c r="Y1635" s="27">
        <f t="shared" si="356"/>
        <v>404288.30772000004</v>
      </c>
      <c r="Z1635" s="4" t="str" cm="1">
        <f t="array" ref="Z1635">_xlfn.IFS(YEARFRAC(F1635,G1635)&lt;1,"&lt;1 Year",YEARFRAC(F1635,G1635)&lt;=5,"1-5 Years",YEARFRAC(F1635,G1635)&gt;5,"&gt;5 Years")</f>
        <v>&gt;5 Years</v>
      </c>
      <c r="AA1635" s="24">
        <f>L1635*(_xlfn.XLOOKUP(K1635,'FX rates'!$A$2:$A$38,'FX rates'!$B$2:$B$38))</f>
        <v>183425</v>
      </c>
      <c r="AB1635" s="24">
        <f>V1635*(_xlfn.XLOOKUP(K1635,'FX rates'!$A$2:$A$38,'FX rates'!$B$2:$B$38))</f>
        <v>224002.02600000001</v>
      </c>
      <c r="AC1635" s="24">
        <f>X1635*(_xlfn.XLOOKUP(W1635,'FX rates'!$A$2:$A$38,'FX rates'!$B$2:$B$38))</f>
        <v>187093.5</v>
      </c>
      <c r="AD1635" s="24">
        <f>Y1635*(_xlfn.XLOOKUP(W1635,'FX rates'!$A$2:$A$38,'FX rates'!$B$2:$B$38))</f>
        <v>404288.30772000004</v>
      </c>
      <c r="AE1635" s="30">
        <f t="shared" si="357"/>
        <v>0.02</v>
      </c>
      <c r="AF1635" s="31">
        <f t="shared" si="358"/>
        <v>3668.5</v>
      </c>
      <c r="AG1635" s="23">
        <f t="shared" si="359"/>
        <v>40577.026000000013</v>
      </c>
      <c r="AH1635" s="35">
        <f t="shared" si="353"/>
        <v>1</v>
      </c>
      <c r="AI1635" s="23">
        <f>U1635*(_xlfn.XLOOKUP(K1635,'FX rates'!$A$2:$A$38,'FX rates'!$B$2:$B$38))</f>
        <v>0</v>
      </c>
      <c r="AJ1635" s="23">
        <f>Q1635*(_xlfn.XLOOKUP(K1635,'FX rates'!$A$2:$A$38,'FX rates'!$B$2:$B$38))</f>
        <v>0</v>
      </c>
      <c r="AK1635" s="23">
        <f>R1635*(_xlfn.XLOOKUP(K1635,'FX rates'!$A$2:$A$38,'FX rates'!$B$2:$B$38))</f>
        <v>0</v>
      </c>
      <c r="AM1635" s="4"/>
      <c r="AN1635" s="4"/>
      <c r="AO1635" s="4"/>
      <c r="AP1635" s="32">
        <f t="shared" si="354"/>
        <v>0.16088911544227888</v>
      </c>
      <c r="AQ1635" s="32">
        <f t="shared" si="355"/>
        <v>0</v>
      </c>
      <c r="AR1635" s="24">
        <f t="shared" si="360"/>
        <v>217194.80772000001</v>
      </c>
      <c r="AS1635" s="24" t="str">
        <f t="shared" si="361"/>
        <v>0</v>
      </c>
      <c r="AT1635" s="24">
        <f t="shared" si="362"/>
        <v>363859.47694800003</v>
      </c>
      <c r="AU1635" s="24">
        <f t="shared" si="363"/>
        <v>40428.830772000016</v>
      </c>
    </row>
    <row r="1636" spans="1:47" x14ac:dyDescent="0.25">
      <c r="A1636" s="28" t="s">
        <v>14071</v>
      </c>
      <c r="B1636" s="28" t="s">
        <v>474</v>
      </c>
      <c r="C1636" s="28" t="s">
        <v>475</v>
      </c>
      <c r="D1636" s="28" t="s">
        <v>476</v>
      </c>
      <c r="E1636" s="28" t="s">
        <v>477</v>
      </c>
      <c r="F1636" s="29">
        <v>36410</v>
      </c>
      <c r="G1636" s="29">
        <v>44896</v>
      </c>
      <c r="H1636" s="28" t="s">
        <v>478</v>
      </c>
      <c r="I1636" s="28" t="s">
        <v>16046</v>
      </c>
      <c r="J1636" s="28" t="s">
        <v>16050</v>
      </c>
      <c r="K1636" s="28" t="s">
        <v>479</v>
      </c>
      <c r="L1636" s="27">
        <v>1016400.0000000001</v>
      </c>
      <c r="M1636" s="27">
        <v>211200.00000000003</v>
      </c>
      <c r="N1636" s="27">
        <v>0</v>
      </c>
      <c r="O1636" s="27">
        <v>0</v>
      </c>
      <c r="P1636" s="27">
        <f t="shared" si="350"/>
        <v>211200.00000000003</v>
      </c>
      <c r="Q1636" s="27">
        <v>0</v>
      </c>
      <c r="R1636" s="27">
        <v>0</v>
      </c>
      <c r="S1636" s="27">
        <v>0</v>
      </c>
      <c r="T1636" s="27">
        <f t="shared" si="351"/>
        <v>0</v>
      </c>
      <c r="U1636" s="27">
        <v>0</v>
      </c>
      <c r="V1636" s="27">
        <f t="shared" si="352"/>
        <v>1227600.0000000002</v>
      </c>
      <c r="W1636" s="28" t="s">
        <v>480</v>
      </c>
      <c r="X1636" s="27">
        <v>1057056.0000000002</v>
      </c>
      <c r="Y1636" s="27">
        <f t="shared" si="356"/>
        <v>2333760.0000000009</v>
      </c>
      <c r="Z1636" s="4" t="str" cm="1">
        <f t="array" ref="Z1636">_xlfn.IFS(YEARFRAC(F1636,G1636)&lt;1,"&lt;1 Year",YEARFRAC(F1636,G1636)&lt;=5,"1-5 Years",YEARFRAC(F1636,G1636)&gt;5,"&gt;5 Years")</f>
        <v>&gt;5 Years</v>
      </c>
      <c r="AA1636" s="24">
        <f>L1636*(_xlfn.XLOOKUP(K1636,'FX rates'!$A$2:$A$38,'FX rates'!$B$2:$B$38))</f>
        <v>129574.26872255123</v>
      </c>
      <c r="AB1636" s="24">
        <f>V1636*(_xlfn.XLOOKUP(K1636,'FX rates'!$A$2:$A$38,'FX rates'!$B$2:$B$38))</f>
        <v>156498.79209347098</v>
      </c>
      <c r="AC1636" s="24">
        <f>X1636*(_xlfn.XLOOKUP(W1636,'FX rates'!$A$2:$A$38,'FX rates'!$B$2:$B$38))</f>
        <v>134757.2394714533</v>
      </c>
      <c r="AD1636" s="24">
        <f>Y1636*(_xlfn.XLOOKUP(W1636,'FX rates'!$A$2:$A$38,'FX rates'!$B$2:$B$38))</f>
        <v>297515.98324866319</v>
      </c>
      <c r="AE1636" s="30">
        <f t="shared" si="357"/>
        <v>4.0000000000000126E-2</v>
      </c>
      <c r="AF1636" s="31">
        <f t="shared" si="358"/>
        <v>40656.000000000116</v>
      </c>
      <c r="AG1636" s="23">
        <f t="shared" si="359"/>
        <v>26924.523370919749</v>
      </c>
      <c r="AH1636" s="35">
        <f t="shared" si="353"/>
        <v>0.12748353868806692</v>
      </c>
      <c r="AI1636" s="23">
        <f>U1636*(_xlfn.XLOOKUP(K1636,'FX rates'!$A$2:$A$38,'FX rates'!$B$2:$B$38))</f>
        <v>0</v>
      </c>
      <c r="AJ1636" s="23">
        <f>Q1636*(_xlfn.XLOOKUP(K1636,'FX rates'!$A$2:$A$38,'FX rates'!$B$2:$B$38))</f>
        <v>0</v>
      </c>
      <c r="AK1636" s="23">
        <f>R1636*(_xlfn.XLOOKUP(K1636,'FX rates'!$A$2:$A$38,'FX rates'!$B$2:$B$38))</f>
        <v>0</v>
      </c>
      <c r="AM1636" s="4"/>
      <c r="AN1636" s="4"/>
      <c r="AO1636" s="4"/>
      <c r="AP1636" s="32">
        <f t="shared" si="354"/>
        <v>0.20779220779220781</v>
      </c>
      <c r="AQ1636" s="32">
        <f t="shared" si="355"/>
        <v>0</v>
      </c>
      <c r="AR1636" s="24">
        <f t="shared" si="360"/>
        <v>1276704.0000000005</v>
      </c>
      <c r="AS1636" s="24" t="str">
        <f t="shared" si="361"/>
        <v>0</v>
      </c>
      <c r="AT1636" s="24">
        <f t="shared" si="362"/>
        <v>267764.38492379687</v>
      </c>
      <c r="AU1636" s="24">
        <f t="shared" si="363"/>
        <v>29751.598324866325</v>
      </c>
    </row>
    <row r="1637" spans="1:47" x14ac:dyDescent="0.25">
      <c r="A1637" s="28" t="s">
        <v>14674</v>
      </c>
      <c r="B1637" s="28" t="s">
        <v>4696</v>
      </c>
      <c r="C1637" s="28" t="s">
        <v>4697</v>
      </c>
      <c r="D1637" s="28" t="s">
        <v>4698</v>
      </c>
      <c r="E1637" s="28" t="s">
        <v>4699</v>
      </c>
      <c r="F1637" s="29">
        <v>42975</v>
      </c>
      <c r="G1637" s="29">
        <v>44896</v>
      </c>
      <c r="H1637" s="28" t="s">
        <v>4700</v>
      </c>
      <c r="I1637" s="28" t="s">
        <v>16042</v>
      </c>
      <c r="J1637" s="28" t="s">
        <v>16043</v>
      </c>
      <c r="K1637" s="28" t="s">
        <v>4701</v>
      </c>
      <c r="L1637" s="27">
        <v>117810.00000000001</v>
      </c>
      <c r="M1637" s="27">
        <v>81840</v>
      </c>
      <c r="N1637" s="27">
        <v>0</v>
      </c>
      <c r="O1637" s="27">
        <v>0</v>
      </c>
      <c r="P1637" s="27">
        <f t="shared" si="350"/>
        <v>81840</v>
      </c>
      <c r="Q1637" s="27">
        <v>0</v>
      </c>
      <c r="R1637" s="27">
        <v>0</v>
      </c>
      <c r="S1637" s="27">
        <v>0</v>
      </c>
      <c r="T1637" s="27">
        <f t="shared" si="351"/>
        <v>0</v>
      </c>
      <c r="U1637" s="27">
        <v>0</v>
      </c>
      <c r="V1637" s="27">
        <f t="shared" si="352"/>
        <v>199650</v>
      </c>
      <c r="W1637" s="28" t="s">
        <v>4702</v>
      </c>
      <c r="X1637" s="27">
        <v>118988.10000000002</v>
      </c>
      <c r="Y1637" s="27">
        <f t="shared" si="356"/>
        <v>320634.60000000003</v>
      </c>
      <c r="Z1637" s="4" t="str" cm="1">
        <f t="array" ref="Z1637">_xlfn.IFS(YEARFRAC(F1637,G1637)&lt;1,"&lt;1 Year",YEARFRAC(F1637,G1637)&lt;=5,"1-5 Years",YEARFRAC(F1637,G1637)&gt;5,"&gt;5 Years")</f>
        <v>&gt;5 Years</v>
      </c>
      <c r="AA1637" s="24">
        <f>L1637*(_xlfn.XLOOKUP(K1637,'FX rates'!$A$2:$A$38,'FX rates'!$B$2:$B$38))</f>
        <v>156763.87650891129</v>
      </c>
      <c r="AB1637" s="24">
        <f>V1637*(_xlfn.XLOOKUP(K1637,'FX rates'!$A$2:$A$38,'FX rates'!$B$2:$B$38))</f>
        <v>265664.27251510171</v>
      </c>
      <c r="AC1637" s="24">
        <f>X1637*(_xlfn.XLOOKUP(W1637,'FX rates'!$A$2:$A$38,'FX rates'!$B$2:$B$38))</f>
        <v>158331.51527400041</v>
      </c>
      <c r="AD1637" s="24">
        <f>Y1637*(_xlfn.XLOOKUP(W1637,'FX rates'!$A$2:$A$38,'FX rates'!$B$2:$B$38))</f>
        <v>426652.43051425315</v>
      </c>
      <c r="AE1637" s="30">
        <f t="shared" si="357"/>
        <v>1.0000000000000087E-2</v>
      </c>
      <c r="AF1637" s="31">
        <f t="shared" si="358"/>
        <v>1178.1000000000058</v>
      </c>
      <c r="AG1637" s="23">
        <f t="shared" si="359"/>
        <v>108900.39600619042</v>
      </c>
      <c r="AH1637" s="35">
        <f t="shared" si="353"/>
        <v>1.3306500000756412</v>
      </c>
      <c r="AI1637" s="23">
        <f>U1637*(_xlfn.XLOOKUP(K1637,'FX rates'!$A$2:$A$38,'FX rates'!$B$2:$B$38))</f>
        <v>0</v>
      </c>
      <c r="AJ1637" s="23">
        <f>Q1637*(_xlfn.XLOOKUP(K1637,'FX rates'!$A$2:$A$38,'FX rates'!$B$2:$B$38))</f>
        <v>0</v>
      </c>
      <c r="AK1637" s="23">
        <f>R1637*(_xlfn.XLOOKUP(K1637,'FX rates'!$A$2:$A$38,'FX rates'!$B$2:$B$38))</f>
        <v>0</v>
      </c>
      <c r="AM1637" s="4"/>
      <c r="AN1637" s="4"/>
      <c r="AO1637" s="4"/>
      <c r="AP1637" s="32">
        <f t="shared" si="354"/>
        <v>0.69467787114845925</v>
      </c>
      <c r="AQ1637" s="32">
        <f t="shared" si="355"/>
        <v>0</v>
      </c>
      <c r="AR1637" s="24">
        <f t="shared" si="360"/>
        <v>201646.5</v>
      </c>
      <c r="AS1637" s="24" t="str">
        <f t="shared" si="361"/>
        <v>0</v>
      </c>
      <c r="AT1637" s="24">
        <f t="shared" si="362"/>
        <v>383987.18746282783</v>
      </c>
      <c r="AU1637" s="24">
        <f t="shared" si="363"/>
        <v>42665.243051425321</v>
      </c>
    </row>
    <row r="1638" spans="1:47" x14ac:dyDescent="0.25">
      <c r="A1638" s="28" t="s">
        <v>14675</v>
      </c>
      <c r="B1638" s="28" t="s">
        <v>4703</v>
      </c>
      <c r="C1638" s="28" t="s">
        <v>4704</v>
      </c>
      <c r="D1638" s="28" t="s">
        <v>4705</v>
      </c>
      <c r="E1638" s="28" t="s">
        <v>4706</v>
      </c>
      <c r="F1638" s="29">
        <v>42975</v>
      </c>
      <c r="G1638" s="29">
        <v>44896</v>
      </c>
      <c r="H1638" s="28" t="s">
        <v>4707</v>
      </c>
      <c r="I1638" s="28" t="s">
        <v>16035</v>
      </c>
      <c r="J1638" s="28" t="s">
        <v>16057</v>
      </c>
      <c r="K1638" s="28" t="s">
        <v>4708</v>
      </c>
      <c r="L1638" s="27">
        <v>132798.60000000003</v>
      </c>
      <c r="M1638" s="4">
        <v>0</v>
      </c>
      <c r="N1638" s="27">
        <v>572450</v>
      </c>
      <c r="O1638" s="27">
        <v>0</v>
      </c>
      <c r="P1638" s="27">
        <f t="shared" si="350"/>
        <v>572450</v>
      </c>
      <c r="Q1638" s="27">
        <v>0</v>
      </c>
      <c r="R1638" s="27">
        <v>0</v>
      </c>
      <c r="S1638" s="27">
        <v>0</v>
      </c>
      <c r="T1638" s="27">
        <f t="shared" si="351"/>
        <v>0</v>
      </c>
      <c r="U1638" s="27">
        <v>0</v>
      </c>
      <c r="V1638" s="27">
        <f t="shared" si="352"/>
        <v>705248.60000000009</v>
      </c>
      <c r="W1638" s="28" t="s">
        <v>4709</v>
      </c>
      <c r="X1638" s="27">
        <v>134126.58600000004</v>
      </c>
      <c r="Y1638" s="27">
        <f t="shared" si="356"/>
        <v>268253.17200000008</v>
      </c>
      <c r="Z1638" s="4" t="str" cm="1">
        <f t="array" ref="Z1638">_xlfn.IFS(YEARFRAC(F1638,G1638)&lt;1,"&lt;1 Year",YEARFRAC(F1638,G1638)&lt;=5,"1-5 Years",YEARFRAC(F1638,G1638)&gt;5,"&gt;5 Years")</f>
        <v>&gt;5 Years</v>
      </c>
      <c r="AA1638" s="24">
        <f>L1638*(_xlfn.XLOOKUP(K1638,'FX rates'!$A$2:$A$38,'FX rates'!$B$2:$B$38))</f>
        <v>176708.45710004505</v>
      </c>
      <c r="AB1638" s="24">
        <f>V1638*(_xlfn.XLOOKUP(K1638,'FX rates'!$A$2:$A$38,'FX rates'!$B$2:$B$38))</f>
        <v>938439.04964334576</v>
      </c>
      <c r="AC1638" s="24">
        <f>X1638*(_xlfn.XLOOKUP(W1638,'FX rates'!$A$2:$A$38,'FX rates'!$B$2:$B$38))</f>
        <v>178475.5416710455</v>
      </c>
      <c r="AD1638" s="24">
        <f>Y1638*(_xlfn.XLOOKUP(W1638,'FX rates'!$A$2:$A$38,'FX rates'!$B$2:$B$38))</f>
        <v>356951.08334209101</v>
      </c>
      <c r="AE1638" s="30">
        <f t="shared" si="357"/>
        <v>0.01</v>
      </c>
      <c r="AF1638" s="31">
        <f t="shared" si="358"/>
        <v>1327.9860000000044</v>
      </c>
      <c r="AG1638" s="23">
        <f t="shared" si="359"/>
        <v>761730.59254330071</v>
      </c>
      <c r="AH1638" s="35">
        <f t="shared" si="353"/>
        <v>1.3306500000756409</v>
      </c>
      <c r="AI1638" s="23">
        <f>U1638*(_xlfn.XLOOKUP(K1638,'FX rates'!$A$2:$A$38,'FX rates'!$B$2:$B$38))</f>
        <v>0</v>
      </c>
      <c r="AJ1638" s="23">
        <f>Q1638*(_xlfn.XLOOKUP(K1638,'FX rates'!$A$2:$A$38,'FX rates'!$B$2:$B$38))</f>
        <v>0</v>
      </c>
      <c r="AK1638" s="23">
        <f>R1638*(_xlfn.XLOOKUP(K1638,'FX rates'!$A$2:$A$38,'FX rates'!$B$2:$B$38))</f>
        <v>0</v>
      </c>
      <c r="AM1638" s="4"/>
      <c r="AN1638" s="4"/>
      <c r="AO1638" s="4"/>
      <c r="AP1638" s="32">
        <f t="shared" si="354"/>
        <v>0</v>
      </c>
      <c r="AQ1638" s="32">
        <f t="shared" si="355"/>
        <v>0</v>
      </c>
      <c r="AR1638" s="24">
        <f t="shared" si="360"/>
        <v>134126.58600000004</v>
      </c>
      <c r="AS1638" s="24" t="str">
        <f t="shared" si="361"/>
        <v>0</v>
      </c>
      <c r="AT1638" s="24">
        <f t="shared" si="362"/>
        <v>321255.97500788193</v>
      </c>
      <c r="AU1638" s="24">
        <f t="shared" si="363"/>
        <v>35695.108334209071</v>
      </c>
    </row>
    <row r="1639" spans="1:47" x14ac:dyDescent="0.25">
      <c r="A1639" s="28" t="s">
        <v>14676</v>
      </c>
      <c r="B1639" s="28" t="s">
        <v>4710</v>
      </c>
      <c r="C1639" s="28" t="s">
        <v>4711</v>
      </c>
      <c r="D1639" s="28" t="s">
        <v>4712</v>
      </c>
      <c r="E1639" s="28" t="s">
        <v>4713</v>
      </c>
      <c r="F1639" s="29">
        <v>42976</v>
      </c>
      <c r="G1639" s="29">
        <v>44896</v>
      </c>
      <c r="H1639" s="28" t="s">
        <v>4714</v>
      </c>
      <c r="I1639" s="28" t="s">
        <v>16044</v>
      </c>
      <c r="J1639" s="28" t="s">
        <v>16046</v>
      </c>
      <c r="K1639" s="28" t="s">
        <v>4715</v>
      </c>
      <c r="L1639" s="27">
        <v>134931.28000000003</v>
      </c>
      <c r="M1639" s="27">
        <v>28028.000000000004</v>
      </c>
      <c r="N1639" s="27">
        <v>0</v>
      </c>
      <c r="O1639" s="27">
        <v>0</v>
      </c>
      <c r="P1639" s="27">
        <f t="shared" si="350"/>
        <v>28028.000000000004</v>
      </c>
      <c r="Q1639" s="27">
        <v>0</v>
      </c>
      <c r="R1639" s="27">
        <v>0</v>
      </c>
      <c r="S1639" s="27">
        <v>0</v>
      </c>
      <c r="T1639" s="27">
        <f t="shared" si="351"/>
        <v>0</v>
      </c>
      <c r="U1639" s="27">
        <v>0</v>
      </c>
      <c r="V1639" s="27">
        <f t="shared" si="352"/>
        <v>162959.28000000003</v>
      </c>
      <c r="W1639" s="28" t="s">
        <v>4716</v>
      </c>
      <c r="X1639" s="27">
        <v>149773.72080000004</v>
      </c>
      <c r="Y1639" s="27">
        <f t="shared" si="356"/>
        <v>330658.52160000009</v>
      </c>
      <c r="Z1639" s="4" t="str" cm="1">
        <f t="array" ref="Z1639">_xlfn.IFS(YEARFRAC(F1639,G1639)&lt;1,"&lt;1 Year",YEARFRAC(F1639,G1639)&lt;=5,"1-5 Years",YEARFRAC(F1639,G1639)&gt;5,"&gt;5 Years")</f>
        <v>&gt;5 Years</v>
      </c>
      <c r="AA1639" s="24">
        <f>L1639*(_xlfn.XLOOKUP(K1639,'FX rates'!$A$2:$A$38,'FX rates'!$B$2:$B$38))</f>
        <v>134931.28000000003</v>
      </c>
      <c r="AB1639" s="24">
        <f>V1639*(_xlfn.XLOOKUP(K1639,'FX rates'!$A$2:$A$38,'FX rates'!$B$2:$B$38))</f>
        <v>162959.28000000003</v>
      </c>
      <c r="AC1639" s="24">
        <f>X1639*(_xlfn.XLOOKUP(W1639,'FX rates'!$A$2:$A$38,'FX rates'!$B$2:$B$38))</f>
        <v>149773.72080000004</v>
      </c>
      <c r="AD1639" s="24">
        <f>Y1639*(_xlfn.XLOOKUP(W1639,'FX rates'!$A$2:$A$38,'FX rates'!$B$2:$B$38))</f>
        <v>330658.52160000009</v>
      </c>
      <c r="AE1639" s="30">
        <f t="shared" si="357"/>
        <v>0.11000000000000006</v>
      </c>
      <c r="AF1639" s="31">
        <f t="shared" si="358"/>
        <v>14842.440800000011</v>
      </c>
      <c r="AG1639" s="23">
        <f t="shared" si="359"/>
        <v>28028</v>
      </c>
      <c r="AH1639" s="35">
        <f t="shared" si="353"/>
        <v>1</v>
      </c>
      <c r="AI1639" s="23">
        <f>U1639*(_xlfn.XLOOKUP(K1639,'FX rates'!$A$2:$A$38,'FX rates'!$B$2:$B$38))</f>
        <v>0</v>
      </c>
      <c r="AJ1639" s="23">
        <f>Q1639*(_xlfn.XLOOKUP(K1639,'FX rates'!$A$2:$A$38,'FX rates'!$B$2:$B$38))</f>
        <v>0</v>
      </c>
      <c r="AK1639" s="23">
        <f>R1639*(_xlfn.XLOOKUP(K1639,'FX rates'!$A$2:$A$38,'FX rates'!$B$2:$B$38))</f>
        <v>0</v>
      </c>
      <c r="AM1639" s="4"/>
      <c r="AN1639" s="4"/>
      <c r="AO1639" s="4"/>
      <c r="AP1639" s="32">
        <f t="shared" si="354"/>
        <v>0.20772055226927363</v>
      </c>
      <c r="AQ1639" s="32">
        <f t="shared" si="355"/>
        <v>0</v>
      </c>
      <c r="AR1639" s="24">
        <f t="shared" si="360"/>
        <v>180884.80080000003</v>
      </c>
      <c r="AS1639" s="24" t="str">
        <f t="shared" si="361"/>
        <v>0</v>
      </c>
      <c r="AT1639" s="24">
        <f t="shared" si="362"/>
        <v>297592.66944000009</v>
      </c>
      <c r="AU1639" s="24">
        <f t="shared" si="363"/>
        <v>33065.852160000009</v>
      </c>
    </row>
    <row r="1640" spans="1:47" x14ac:dyDescent="0.25">
      <c r="A1640" s="28" t="s">
        <v>14677</v>
      </c>
      <c r="B1640" s="28" t="s">
        <v>4717</v>
      </c>
      <c r="C1640" s="28" t="s">
        <v>4718</v>
      </c>
      <c r="D1640" s="28" t="s">
        <v>4719</v>
      </c>
      <c r="E1640" s="28" t="s">
        <v>4720</v>
      </c>
      <c r="F1640" s="29">
        <v>43003</v>
      </c>
      <c r="G1640" s="29">
        <v>44896</v>
      </c>
      <c r="H1640" s="28" t="s">
        <v>4721</v>
      </c>
      <c r="I1640" s="28" t="s">
        <v>16051</v>
      </c>
      <c r="J1640" s="28" t="s">
        <v>16041</v>
      </c>
      <c r="K1640" s="28" t="s">
        <v>4722</v>
      </c>
      <c r="L1640" s="27">
        <v>97680.000000000015</v>
      </c>
      <c r="M1640" s="27">
        <v>38456</v>
      </c>
      <c r="N1640" s="27">
        <v>0</v>
      </c>
      <c r="O1640" s="27">
        <v>0</v>
      </c>
      <c r="P1640" s="27">
        <f t="shared" si="350"/>
        <v>38456</v>
      </c>
      <c r="Q1640" s="27">
        <v>0</v>
      </c>
      <c r="R1640" s="27">
        <v>0</v>
      </c>
      <c r="S1640" s="27">
        <v>0</v>
      </c>
      <c r="T1640" s="27">
        <f t="shared" si="351"/>
        <v>0</v>
      </c>
      <c r="U1640" s="27">
        <v>0</v>
      </c>
      <c r="V1640" s="27">
        <f t="shared" si="352"/>
        <v>136136</v>
      </c>
      <c r="W1640" s="28" t="s">
        <v>4723</v>
      </c>
      <c r="X1640" s="27">
        <v>98656.800000000017</v>
      </c>
      <c r="Y1640" s="27">
        <f t="shared" si="356"/>
        <v>236154.16000000003</v>
      </c>
      <c r="Z1640" s="4" t="str" cm="1">
        <f t="array" ref="Z1640">_xlfn.IFS(YEARFRAC(F1640,G1640)&lt;1,"&lt;1 Year",YEARFRAC(F1640,G1640)&lt;=5,"1-5 Years",YEARFRAC(F1640,G1640)&gt;5,"&gt;5 Years")</f>
        <v>&gt;5 Years</v>
      </c>
      <c r="AA1640" s="24">
        <f>L1640*(_xlfn.XLOOKUP(K1640,'FX rates'!$A$2:$A$38,'FX rates'!$B$2:$B$38))</f>
        <v>129977.89200738863</v>
      </c>
      <c r="AB1640" s="24">
        <f>V1640*(_xlfn.XLOOKUP(K1640,'FX rates'!$A$2:$A$38,'FX rates'!$B$2:$B$38))</f>
        <v>181149.36841029747</v>
      </c>
      <c r="AC1640" s="24">
        <f>X1640*(_xlfn.XLOOKUP(W1640,'FX rates'!$A$2:$A$38,'FX rates'!$B$2:$B$38))</f>
        <v>131277.67092746252</v>
      </c>
      <c r="AD1640" s="24">
        <f>Y1640*(_xlfn.XLOOKUP(W1640,'FX rates'!$A$2:$A$38,'FX rates'!$B$2:$B$38))</f>
        <v>314238.53302186297</v>
      </c>
      <c r="AE1640" s="30">
        <f t="shared" si="357"/>
        <v>1.0000000000000042E-2</v>
      </c>
      <c r="AF1640" s="31">
        <f t="shared" si="358"/>
        <v>976.80000000000291</v>
      </c>
      <c r="AG1640" s="23">
        <f t="shared" si="359"/>
        <v>51171.47640290884</v>
      </c>
      <c r="AH1640" s="35">
        <f t="shared" si="353"/>
        <v>1.3306500000756409</v>
      </c>
      <c r="AI1640" s="23">
        <f>U1640*(_xlfn.XLOOKUP(K1640,'FX rates'!$A$2:$A$38,'FX rates'!$B$2:$B$38))</f>
        <v>0</v>
      </c>
      <c r="AJ1640" s="23">
        <f>Q1640*(_xlfn.XLOOKUP(K1640,'FX rates'!$A$2:$A$38,'FX rates'!$B$2:$B$38))</f>
        <v>0</v>
      </c>
      <c r="AK1640" s="23">
        <f>R1640*(_xlfn.XLOOKUP(K1640,'FX rates'!$A$2:$A$38,'FX rates'!$B$2:$B$38))</f>
        <v>0</v>
      </c>
      <c r="AM1640" s="4"/>
      <c r="AN1640" s="4"/>
      <c r="AO1640" s="4"/>
      <c r="AP1640" s="32">
        <f t="shared" si="354"/>
        <v>0.39369369369369361</v>
      </c>
      <c r="AQ1640" s="32">
        <f t="shared" si="355"/>
        <v>0</v>
      </c>
      <c r="AR1640" s="24">
        <f t="shared" si="360"/>
        <v>137497.36000000002</v>
      </c>
      <c r="AS1640" s="24" t="str">
        <f t="shared" si="361"/>
        <v>0</v>
      </c>
      <c r="AT1640" s="24">
        <f t="shared" si="362"/>
        <v>282814.67971967667</v>
      </c>
      <c r="AU1640" s="24">
        <f t="shared" si="363"/>
        <v>31423.853302186297</v>
      </c>
    </row>
    <row r="1641" spans="1:47" x14ac:dyDescent="0.25">
      <c r="A1641" s="28" t="s">
        <v>14678</v>
      </c>
      <c r="B1641" s="28" t="s">
        <v>8612</v>
      </c>
      <c r="C1641" s="28" t="s">
        <v>8613</v>
      </c>
      <c r="D1641" s="28" t="s">
        <v>8614</v>
      </c>
      <c r="E1641" s="28" t="s">
        <v>8615</v>
      </c>
      <c r="F1641" s="29">
        <v>42976</v>
      </c>
      <c r="G1641" s="29">
        <v>44896</v>
      </c>
      <c r="H1641" s="28" t="s">
        <v>8616</v>
      </c>
      <c r="I1641" s="28" t="s">
        <v>16051</v>
      </c>
      <c r="J1641" s="28" t="s">
        <v>16052</v>
      </c>
      <c r="K1641" s="28" t="s">
        <v>8617</v>
      </c>
      <c r="L1641" s="27">
        <v>91657.500000000015</v>
      </c>
      <c r="M1641" s="27">
        <v>11374.000000000002</v>
      </c>
      <c r="N1641" s="27">
        <v>0</v>
      </c>
      <c r="O1641" s="27">
        <v>0</v>
      </c>
      <c r="P1641" s="27">
        <f t="shared" si="350"/>
        <v>11374.000000000002</v>
      </c>
      <c r="Q1641" s="27">
        <v>0</v>
      </c>
      <c r="R1641" s="27">
        <v>0</v>
      </c>
      <c r="S1641" s="27">
        <v>0</v>
      </c>
      <c r="T1641" s="27">
        <f t="shared" si="351"/>
        <v>0</v>
      </c>
      <c r="U1641" s="27">
        <v>0</v>
      </c>
      <c r="V1641" s="27">
        <f t="shared" si="352"/>
        <v>103031.50000000001</v>
      </c>
      <c r="W1641" s="28" t="s">
        <v>8618</v>
      </c>
      <c r="X1641" s="27">
        <v>93490.650000000023</v>
      </c>
      <c r="Y1641" s="27">
        <f t="shared" si="356"/>
        <v>198582.78000000006</v>
      </c>
      <c r="Z1641" s="4" t="str" cm="1">
        <f t="array" ref="Z1641">_xlfn.IFS(YEARFRAC(F1641,G1641)&lt;1,"&lt;1 Year",YEARFRAC(F1641,G1641)&lt;=5,"1-5 Years",YEARFRAC(F1641,G1641)&gt;5,"&gt;5 Years")</f>
        <v>&gt;5 Years</v>
      </c>
      <c r="AA1641" s="24">
        <f>L1641*(_xlfn.XLOOKUP(K1641,'FX rates'!$A$2:$A$38,'FX rates'!$B$2:$B$38))</f>
        <v>91657.500000000015</v>
      </c>
      <c r="AB1641" s="24">
        <f>V1641*(_xlfn.XLOOKUP(K1641,'FX rates'!$A$2:$A$38,'FX rates'!$B$2:$B$38))</f>
        <v>103031.50000000001</v>
      </c>
      <c r="AC1641" s="24">
        <f>X1641*(_xlfn.XLOOKUP(W1641,'FX rates'!$A$2:$A$38,'FX rates'!$B$2:$B$38))</f>
        <v>93490.650000000023</v>
      </c>
      <c r="AD1641" s="24">
        <f>Y1641*(_xlfn.XLOOKUP(W1641,'FX rates'!$A$2:$A$38,'FX rates'!$B$2:$B$38))</f>
        <v>198582.78000000006</v>
      </c>
      <c r="AE1641" s="30">
        <f t="shared" si="357"/>
        <v>2.0000000000000091E-2</v>
      </c>
      <c r="AF1641" s="31">
        <f t="shared" si="358"/>
        <v>1833.1500000000087</v>
      </c>
      <c r="AG1641" s="23">
        <f t="shared" si="359"/>
        <v>11374</v>
      </c>
      <c r="AH1641" s="35">
        <f t="shared" si="353"/>
        <v>1</v>
      </c>
      <c r="AI1641" s="23">
        <f>U1641*(_xlfn.XLOOKUP(K1641,'FX rates'!$A$2:$A$38,'FX rates'!$B$2:$B$38))</f>
        <v>0</v>
      </c>
      <c r="AJ1641" s="23">
        <f>Q1641*(_xlfn.XLOOKUP(K1641,'FX rates'!$A$2:$A$38,'FX rates'!$B$2:$B$38))</f>
        <v>0</v>
      </c>
      <c r="AK1641" s="23">
        <f>R1641*(_xlfn.XLOOKUP(K1641,'FX rates'!$A$2:$A$38,'FX rates'!$B$2:$B$38))</f>
        <v>0</v>
      </c>
      <c r="AM1641" s="4"/>
      <c r="AN1641" s="4"/>
      <c r="AO1641" s="4"/>
      <c r="AP1641" s="32">
        <f t="shared" si="354"/>
        <v>0.12409240924092409</v>
      </c>
      <c r="AQ1641" s="32">
        <f t="shared" si="355"/>
        <v>0</v>
      </c>
      <c r="AR1641" s="24">
        <f t="shared" si="360"/>
        <v>105092.13000000003</v>
      </c>
      <c r="AS1641" s="24" t="str">
        <f t="shared" si="361"/>
        <v>0</v>
      </c>
      <c r="AT1641" s="24">
        <f t="shared" si="362"/>
        <v>178724.50200000007</v>
      </c>
      <c r="AU1641" s="24">
        <f t="shared" si="363"/>
        <v>19858.277999999991</v>
      </c>
    </row>
    <row r="1642" spans="1:47" x14ac:dyDescent="0.25">
      <c r="A1642" s="28" t="s">
        <v>14679</v>
      </c>
      <c r="B1642" s="28" t="s">
        <v>4731</v>
      </c>
      <c r="C1642" s="28" t="s">
        <v>4732</v>
      </c>
      <c r="D1642" s="28" t="s">
        <v>4733</v>
      </c>
      <c r="E1642" s="28" t="s">
        <v>4734</v>
      </c>
      <c r="F1642" s="29">
        <v>42975</v>
      </c>
      <c r="G1642" s="29">
        <v>44896</v>
      </c>
      <c r="H1642" s="28" t="s">
        <v>4735</v>
      </c>
      <c r="I1642" s="28" t="s">
        <v>16039</v>
      </c>
      <c r="J1642" s="28" t="s">
        <v>16047</v>
      </c>
      <c r="K1642" s="28" t="s">
        <v>4736</v>
      </c>
      <c r="L1642" s="27">
        <v>88324.5</v>
      </c>
      <c r="M1642" s="27">
        <v>136906</v>
      </c>
      <c r="N1642" s="27">
        <v>0</v>
      </c>
      <c r="O1642" s="27">
        <v>0</v>
      </c>
      <c r="P1642" s="27">
        <f t="shared" si="350"/>
        <v>136906</v>
      </c>
      <c r="Q1642" s="27">
        <v>0</v>
      </c>
      <c r="R1642" s="27">
        <v>0</v>
      </c>
      <c r="S1642" s="27">
        <v>0</v>
      </c>
      <c r="T1642" s="27">
        <f t="shared" si="351"/>
        <v>0</v>
      </c>
      <c r="U1642" s="27">
        <v>0</v>
      </c>
      <c r="V1642" s="27">
        <f t="shared" si="352"/>
        <v>225230.5</v>
      </c>
      <c r="W1642" s="28" t="s">
        <v>4737</v>
      </c>
      <c r="X1642" s="27">
        <v>90090.99</v>
      </c>
      <c r="Y1642" s="27">
        <f t="shared" si="356"/>
        <v>319826.10000000003</v>
      </c>
      <c r="Z1642" s="4" t="str" cm="1">
        <f t="array" ref="Z1642">_xlfn.IFS(YEARFRAC(F1642,G1642)&lt;1,"&lt;1 Year",YEARFRAC(F1642,G1642)&lt;=5,"1-5 Years",YEARFRAC(F1642,G1642)&gt;5,"&gt;5 Years")</f>
        <v>&gt;5 Years</v>
      </c>
      <c r="AA1642" s="24">
        <f>L1642*(_xlfn.XLOOKUP(K1642,'FX rates'!$A$2:$A$38,'FX rates'!$B$2:$B$38))</f>
        <v>117528.99593168095</v>
      </c>
      <c r="AB1642" s="24">
        <f>V1642*(_xlfn.XLOOKUP(K1642,'FX rates'!$A$2:$A$38,'FX rates'!$B$2:$B$38))</f>
        <v>299702.96484203666</v>
      </c>
      <c r="AC1642" s="24">
        <f>X1642*(_xlfn.XLOOKUP(W1642,'FX rates'!$A$2:$A$38,'FX rates'!$B$2:$B$38))</f>
        <v>119879.57585031458</v>
      </c>
      <c r="AD1642" s="24">
        <f>Y1642*(_xlfn.XLOOKUP(W1642,'FX rates'!$A$2:$A$38,'FX rates'!$B$2:$B$38))</f>
        <v>425576.59998919198</v>
      </c>
      <c r="AE1642" s="30">
        <f t="shared" si="357"/>
        <v>2.0000000000000028E-2</v>
      </c>
      <c r="AF1642" s="31">
        <f t="shared" si="358"/>
        <v>1766.4900000000052</v>
      </c>
      <c r="AG1642" s="23">
        <f t="shared" si="359"/>
        <v>182173.9689103557</v>
      </c>
      <c r="AH1642" s="35">
        <f t="shared" si="353"/>
        <v>1.3306500000756409</v>
      </c>
      <c r="AI1642" s="23">
        <f>U1642*(_xlfn.XLOOKUP(K1642,'FX rates'!$A$2:$A$38,'FX rates'!$B$2:$B$38))</f>
        <v>0</v>
      </c>
      <c r="AJ1642" s="23">
        <f>Q1642*(_xlfn.XLOOKUP(K1642,'FX rates'!$A$2:$A$38,'FX rates'!$B$2:$B$38))</f>
        <v>0</v>
      </c>
      <c r="AK1642" s="23">
        <f>R1642*(_xlfn.XLOOKUP(K1642,'FX rates'!$A$2:$A$38,'FX rates'!$B$2:$B$38))</f>
        <v>0</v>
      </c>
      <c r="AM1642" s="4"/>
      <c r="AN1642" s="4"/>
      <c r="AO1642" s="4"/>
      <c r="AP1642" s="32">
        <f t="shared" si="354"/>
        <v>1.5500342487078898</v>
      </c>
      <c r="AQ1642" s="32">
        <f t="shared" si="355"/>
        <v>0</v>
      </c>
      <c r="AR1642" s="24">
        <f t="shared" si="360"/>
        <v>229735.11000000004</v>
      </c>
      <c r="AS1642" s="24" t="str">
        <f t="shared" si="361"/>
        <v>0</v>
      </c>
      <c r="AT1642" s="24">
        <f t="shared" si="362"/>
        <v>383018.9399902728</v>
      </c>
      <c r="AU1642" s="24">
        <f t="shared" si="363"/>
        <v>42557.659998919175</v>
      </c>
    </row>
    <row r="1643" spans="1:47" x14ac:dyDescent="0.25">
      <c r="A1643" s="28" t="s">
        <v>14680</v>
      </c>
      <c r="B1643" s="28" t="s">
        <v>4738</v>
      </c>
      <c r="C1643" s="28" t="s">
        <v>4739</v>
      </c>
      <c r="D1643" s="28" t="s">
        <v>4740</v>
      </c>
      <c r="E1643" s="28" t="s">
        <v>4741</v>
      </c>
      <c r="F1643" s="29">
        <v>42982</v>
      </c>
      <c r="G1643" s="29">
        <v>44896</v>
      </c>
      <c r="H1643" s="28" t="s">
        <v>4742</v>
      </c>
      <c r="I1643" s="28" t="s">
        <v>16050</v>
      </c>
      <c r="J1643" s="28" t="s">
        <v>16047</v>
      </c>
      <c r="K1643" s="28" t="s">
        <v>4743</v>
      </c>
      <c r="L1643" s="27">
        <v>93224.999999999985</v>
      </c>
      <c r="M1643" s="27">
        <v>16192</v>
      </c>
      <c r="N1643" s="27">
        <v>0</v>
      </c>
      <c r="O1643" s="27">
        <v>0</v>
      </c>
      <c r="P1643" s="27">
        <f t="shared" si="350"/>
        <v>16192</v>
      </c>
      <c r="Q1643" s="27">
        <v>0</v>
      </c>
      <c r="R1643" s="27">
        <v>0</v>
      </c>
      <c r="S1643" s="27">
        <v>0</v>
      </c>
      <c r="T1643" s="27">
        <f t="shared" si="351"/>
        <v>0</v>
      </c>
      <c r="U1643" s="27">
        <v>0</v>
      </c>
      <c r="V1643" s="27">
        <f t="shared" si="352"/>
        <v>109416.99999999999</v>
      </c>
      <c r="W1643" s="28" t="s">
        <v>4744</v>
      </c>
      <c r="X1643" s="27">
        <v>99750.749999999985</v>
      </c>
      <c r="Y1643" s="27">
        <f t="shared" si="356"/>
        <v>216826.93999999994</v>
      </c>
      <c r="Z1643" s="4" t="str" cm="1">
        <f t="array" ref="Z1643">_xlfn.IFS(YEARFRAC(F1643,G1643)&lt;1,"&lt;1 Year",YEARFRAC(F1643,G1643)&lt;=5,"1-5 Years",YEARFRAC(F1643,G1643)&gt;5,"&gt;5 Years")</f>
        <v>&gt;5 Years</v>
      </c>
      <c r="AA1643" s="24">
        <f>L1643*(_xlfn.XLOOKUP(K1643,'FX rates'!$A$2:$A$38,'FX rates'!$B$2:$B$38))</f>
        <v>124049.84625705161</v>
      </c>
      <c r="AB1643" s="24">
        <f>V1643*(_xlfn.XLOOKUP(K1643,'FX rates'!$A$2:$A$38,'FX rates'!$B$2:$B$38))</f>
        <v>145595.73105827637</v>
      </c>
      <c r="AC1643" s="24">
        <f>X1643*(_xlfn.XLOOKUP(W1643,'FX rates'!$A$2:$A$38,'FX rates'!$B$2:$B$38))</f>
        <v>132733.33549504523</v>
      </c>
      <c r="AD1643" s="24">
        <f>Y1643*(_xlfn.XLOOKUP(W1643,'FX rates'!$A$2:$A$38,'FX rates'!$B$2:$B$38))</f>
        <v>288520.76772740093</v>
      </c>
      <c r="AE1643" s="30">
        <f t="shared" si="357"/>
        <v>7.0000000000000062E-2</v>
      </c>
      <c r="AF1643" s="31">
        <f t="shared" si="358"/>
        <v>6525.75</v>
      </c>
      <c r="AG1643" s="23">
        <f t="shared" si="359"/>
        <v>21545.884801224762</v>
      </c>
      <c r="AH1643" s="35">
        <f t="shared" si="353"/>
        <v>1.3306500000756412</v>
      </c>
      <c r="AI1643" s="23">
        <f>U1643*(_xlfn.XLOOKUP(K1643,'FX rates'!$A$2:$A$38,'FX rates'!$B$2:$B$38))</f>
        <v>0</v>
      </c>
      <c r="AJ1643" s="23">
        <f>Q1643*(_xlfn.XLOOKUP(K1643,'FX rates'!$A$2:$A$38,'FX rates'!$B$2:$B$38))</f>
        <v>0</v>
      </c>
      <c r="AK1643" s="23">
        <f>R1643*(_xlfn.XLOOKUP(K1643,'FX rates'!$A$2:$A$38,'FX rates'!$B$2:$B$38))</f>
        <v>0</v>
      </c>
      <c r="AM1643" s="4"/>
      <c r="AN1643" s="4"/>
      <c r="AO1643" s="4"/>
      <c r="AP1643" s="32">
        <f t="shared" si="354"/>
        <v>0.17368731563421833</v>
      </c>
      <c r="AQ1643" s="32">
        <f t="shared" si="355"/>
        <v>0</v>
      </c>
      <c r="AR1643" s="24">
        <f t="shared" si="360"/>
        <v>117076.18999999997</v>
      </c>
      <c r="AS1643" s="24" t="str">
        <f t="shared" si="361"/>
        <v>0</v>
      </c>
      <c r="AT1643" s="24">
        <f t="shared" si="362"/>
        <v>259668.69095466085</v>
      </c>
      <c r="AU1643" s="24">
        <f t="shared" si="363"/>
        <v>28852.076772740082</v>
      </c>
    </row>
    <row r="1644" spans="1:47" x14ac:dyDescent="0.25">
      <c r="A1644" s="28" t="s">
        <v>14681</v>
      </c>
      <c r="B1644" s="28" t="s">
        <v>642</v>
      </c>
      <c r="C1644" s="28" t="s">
        <v>643</v>
      </c>
      <c r="D1644" s="28" t="s">
        <v>644</v>
      </c>
      <c r="E1644" s="28" t="s">
        <v>645</v>
      </c>
      <c r="F1644" s="29">
        <v>42982</v>
      </c>
      <c r="G1644" s="29">
        <v>44896</v>
      </c>
      <c r="H1644" s="28" t="s">
        <v>646</v>
      </c>
      <c r="I1644" s="28" t="s">
        <v>16051</v>
      </c>
      <c r="J1644" s="28" t="s">
        <v>16033</v>
      </c>
      <c r="K1644" s="28" t="s">
        <v>647</v>
      </c>
      <c r="L1644" s="27">
        <v>94265.60000000002</v>
      </c>
      <c r="M1644" s="27">
        <v>10296.000000000002</v>
      </c>
      <c r="N1644" s="27">
        <v>0</v>
      </c>
      <c r="O1644" s="27">
        <v>0</v>
      </c>
      <c r="P1644" s="27">
        <f t="shared" si="350"/>
        <v>10296.000000000002</v>
      </c>
      <c r="Q1644" s="27">
        <v>0</v>
      </c>
      <c r="R1644" s="27">
        <v>0</v>
      </c>
      <c r="S1644" s="27">
        <v>0</v>
      </c>
      <c r="T1644" s="27">
        <f t="shared" si="351"/>
        <v>0</v>
      </c>
      <c r="U1644" s="27">
        <v>0</v>
      </c>
      <c r="V1644" s="27">
        <f t="shared" si="352"/>
        <v>104561.60000000002</v>
      </c>
      <c r="W1644" s="28" t="s">
        <v>648</v>
      </c>
      <c r="X1644" s="27">
        <v>104634.81600000004</v>
      </c>
      <c r="Y1644" s="27">
        <f t="shared" si="356"/>
        <v>220698.1920000001</v>
      </c>
      <c r="Z1644" s="4" t="str" cm="1">
        <f t="array" ref="Z1644">_xlfn.IFS(YEARFRAC(F1644,G1644)&lt;1,"&lt;1 Year",YEARFRAC(F1644,G1644)&lt;=5,"1-5 Years",YEARFRAC(F1644,G1644)&gt;5,"&gt;5 Years")</f>
        <v>&gt;5 Years</v>
      </c>
      <c r="AA1644" s="24">
        <f>L1644*(_xlfn.XLOOKUP(K1644,'FX rates'!$A$2:$A$38,'FX rates'!$B$2:$B$38))</f>
        <v>94265.60000000002</v>
      </c>
      <c r="AB1644" s="24">
        <f>V1644*(_xlfn.XLOOKUP(K1644,'FX rates'!$A$2:$A$38,'FX rates'!$B$2:$B$38))</f>
        <v>104561.60000000002</v>
      </c>
      <c r="AC1644" s="24">
        <f>X1644*(_xlfn.XLOOKUP(W1644,'FX rates'!$A$2:$A$38,'FX rates'!$B$2:$B$38))</f>
        <v>104634.81600000004</v>
      </c>
      <c r="AD1644" s="24">
        <f>Y1644*(_xlfn.XLOOKUP(W1644,'FX rates'!$A$2:$A$38,'FX rates'!$B$2:$B$38))</f>
        <v>220698.1920000001</v>
      </c>
      <c r="AE1644" s="30">
        <f t="shared" si="357"/>
        <v>0.11000000000000014</v>
      </c>
      <c r="AF1644" s="31">
        <f t="shared" si="358"/>
        <v>10369.216000000015</v>
      </c>
      <c r="AG1644" s="23">
        <f t="shared" si="359"/>
        <v>10296</v>
      </c>
      <c r="AH1644" s="35">
        <f t="shared" si="353"/>
        <v>1</v>
      </c>
      <c r="AI1644" s="23">
        <f>U1644*(_xlfn.XLOOKUP(K1644,'FX rates'!$A$2:$A$38,'FX rates'!$B$2:$B$38))</f>
        <v>0</v>
      </c>
      <c r="AJ1644" s="23">
        <f>Q1644*(_xlfn.XLOOKUP(K1644,'FX rates'!$A$2:$A$38,'FX rates'!$B$2:$B$38))</f>
        <v>0</v>
      </c>
      <c r="AK1644" s="23">
        <f>R1644*(_xlfn.XLOOKUP(K1644,'FX rates'!$A$2:$A$38,'FX rates'!$B$2:$B$38))</f>
        <v>0</v>
      </c>
      <c r="AM1644" s="4"/>
      <c r="AN1644" s="4"/>
      <c r="AO1644" s="4"/>
      <c r="AP1644" s="32">
        <f t="shared" si="354"/>
        <v>0.10922330097087378</v>
      </c>
      <c r="AQ1644" s="32">
        <f t="shared" si="355"/>
        <v>0</v>
      </c>
      <c r="AR1644" s="24">
        <f t="shared" si="360"/>
        <v>116063.37600000005</v>
      </c>
      <c r="AS1644" s="24" t="str">
        <f t="shared" si="361"/>
        <v>0</v>
      </c>
      <c r="AT1644" s="24">
        <f t="shared" si="362"/>
        <v>198628.3728000001</v>
      </c>
      <c r="AU1644" s="24">
        <f t="shared" si="363"/>
        <v>22069.819199999998</v>
      </c>
    </row>
    <row r="1645" spans="1:47" x14ac:dyDescent="0.25">
      <c r="A1645" s="28" t="s">
        <v>14682</v>
      </c>
      <c r="B1645" s="28" t="s">
        <v>4752</v>
      </c>
      <c r="C1645" s="28" t="s">
        <v>4753</v>
      </c>
      <c r="D1645" s="28" t="s">
        <v>4754</v>
      </c>
      <c r="E1645" s="28" t="s">
        <v>4755</v>
      </c>
      <c r="F1645" s="29">
        <v>38503</v>
      </c>
      <c r="G1645" s="29">
        <v>44896</v>
      </c>
      <c r="H1645" s="28" t="s">
        <v>4756</v>
      </c>
      <c r="I1645" s="28" t="s">
        <v>16054</v>
      </c>
      <c r="J1645" s="28" t="s">
        <v>16042</v>
      </c>
      <c r="K1645" s="28" t="s">
        <v>4757</v>
      </c>
      <c r="L1645" s="27">
        <v>142560</v>
      </c>
      <c r="M1645" s="27">
        <v>164560.00000000003</v>
      </c>
      <c r="N1645" s="27">
        <v>0</v>
      </c>
      <c r="O1645" s="27">
        <v>0</v>
      </c>
      <c r="P1645" s="27">
        <f t="shared" si="350"/>
        <v>164560.00000000003</v>
      </c>
      <c r="Q1645" s="27">
        <v>0</v>
      </c>
      <c r="R1645" s="27">
        <v>0</v>
      </c>
      <c r="S1645" s="27">
        <v>0</v>
      </c>
      <c r="T1645" s="27">
        <f t="shared" si="351"/>
        <v>0</v>
      </c>
      <c r="U1645" s="27">
        <v>0</v>
      </c>
      <c r="V1645" s="27">
        <f t="shared" si="352"/>
        <v>307120</v>
      </c>
      <c r="W1645" s="28" t="s">
        <v>4758</v>
      </c>
      <c r="X1645" s="27">
        <v>146836.80000000002</v>
      </c>
      <c r="Y1645" s="27">
        <f t="shared" si="356"/>
        <v>463170.40000000014</v>
      </c>
      <c r="Z1645" s="4" t="str" cm="1">
        <f t="array" ref="Z1645">_xlfn.IFS(YEARFRAC(F1645,G1645)&lt;1,"&lt;1 Year",YEARFRAC(F1645,G1645)&lt;=5,"1-5 Years",YEARFRAC(F1645,G1645)&gt;5,"&gt;5 Years")</f>
        <v>&gt;5 Years</v>
      </c>
      <c r="AA1645" s="24">
        <f>L1645*(_xlfn.XLOOKUP(K1645,'FX rates'!$A$2:$A$38,'FX rates'!$B$2:$B$38))</f>
        <v>142560</v>
      </c>
      <c r="AB1645" s="24">
        <f>V1645*(_xlfn.XLOOKUP(K1645,'FX rates'!$A$2:$A$38,'FX rates'!$B$2:$B$38))</f>
        <v>307120</v>
      </c>
      <c r="AC1645" s="24">
        <f>X1645*(_xlfn.XLOOKUP(W1645,'FX rates'!$A$2:$A$38,'FX rates'!$B$2:$B$38))</f>
        <v>146836.80000000002</v>
      </c>
      <c r="AD1645" s="24">
        <f>Y1645*(_xlfn.XLOOKUP(W1645,'FX rates'!$A$2:$A$38,'FX rates'!$B$2:$B$38))</f>
        <v>463170.40000000014</v>
      </c>
      <c r="AE1645" s="30">
        <f t="shared" si="357"/>
        <v>3.0000000000000124E-2</v>
      </c>
      <c r="AF1645" s="31">
        <f t="shared" si="358"/>
        <v>4276.8000000000175</v>
      </c>
      <c r="AG1645" s="23">
        <f t="shared" si="359"/>
        <v>164560</v>
      </c>
      <c r="AH1645" s="35">
        <f t="shared" si="353"/>
        <v>1</v>
      </c>
      <c r="AI1645" s="23">
        <f>U1645*(_xlfn.XLOOKUP(K1645,'FX rates'!$A$2:$A$38,'FX rates'!$B$2:$B$38))</f>
        <v>0</v>
      </c>
      <c r="AJ1645" s="23">
        <f>Q1645*(_xlfn.XLOOKUP(K1645,'FX rates'!$A$2:$A$38,'FX rates'!$B$2:$B$38))</f>
        <v>0</v>
      </c>
      <c r="AK1645" s="23">
        <f>R1645*(_xlfn.XLOOKUP(K1645,'FX rates'!$A$2:$A$38,'FX rates'!$B$2:$B$38))</f>
        <v>0</v>
      </c>
      <c r="AM1645" s="4"/>
      <c r="AN1645" s="4"/>
      <c r="AO1645" s="4"/>
      <c r="AP1645" s="32">
        <f t="shared" si="354"/>
        <v>1.1543209876543212</v>
      </c>
      <c r="AQ1645" s="32">
        <f t="shared" si="355"/>
        <v>0</v>
      </c>
      <c r="AR1645" s="24">
        <f t="shared" si="360"/>
        <v>316333.60000000009</v>
      </c>
      <c r="AS1645" s="24" t="str">
        <f t="shared" si="361"/>
        <v>0</v>
      </c>
      <c r="AT1645" s="24">
        <f t="shared" si="362"/>
        <v>416853.36000000016</v>
      </c>
      <c r="AU1645" s="24">
        <f t="shared" si="363"/>
        <v>46317.039999999979</v>
      </c>
    </row>
    <row r="1646" spans="1:47" x14ac:dyDescent="0.25">
      <c r="A1646" s="28" t="s">
        <v>14683</v>
      </c>
      <c r="B1646" s="28" t="s">
        <v>4759</v>
      </c>
      <c r="C1646" s="28" t="s">
        <v>4760</v>
      </c>
      <c r="D1646" s="28" t="s">
        <v>4761</v>
      </c>
      <c r="E1646" s="28" t="s">
        <v>4762</v>
      </c>
      <c r="F1646" s="29">
        <v>42989</v>
      </c>
      <c r="G1646" s="29">
        <v>44896</v>
      </c>
      <c r="H1646" s="28" t="s">
        <v>4763</v>
      </c>
      <c r="I1646" s="28" t="s">
        <v>16037</v>
      </c>
      <c r="J1646" s="28" t="s">
        <v>16043</v>
      </c>
      <c r="K1646" s="28" t="s">
        <v>4764</v>
      </c>
      <c r="L1646" s="27">
        <v>73108.200000000012</v>
      </c>
      <c r="M1646" s="27">
        <v>4455</v>
      </c>
      <c r="N1646" s="27">
        <v>0</v>
      </c>
      <c r="O1646" s="27">
        <v>0</v>
      </c>
      <c r="P1646" s="27">
        <f t="shared" si="350"/>
        <v>4455</v>
      </c>
      <c r="Q1646" s="27">
        <v>0</v>
      </c>
      <c r="R1646" s="27">
        <v>0</v>
      </c>
      <c r="S1646" s="27">
        <v>0</v>
      </c>
      <c r="T1646" s="27">
        <f t="shared" si="351"/>
        <v>0</v>
      </c>
      <c r="U1646" s="27">
        <v>0</v>
      </c>
      <c r="V1646" s="27">
        <f t="shared" si="352"/>
        <v>77563.200000000012</v>
      </c>
      <c r="W1646" s="28" t="s">
        <v>4765</v>
      </c>
      <c r="X1646" s="27">
        <v>83343.348000000027</v>
      </c>
      <c r="Y1646" s="27">
        <f t="shared" si="356"/>
        <v>171765.39600000007</v>
      </c>
      <c r="Z1646" s="4" t="str" cm="1">
        <f t="array" ref="Z1646">_xlfn.IFS(YEARFRAC(F1646,G1646)&lt;1,"&lt;1 Year",YEARFRAC(F1646,G1646)&lt;=5,"1-5 Years",YEARFRAC(F1646,G1646)&gt;5,"&gt;5 Years")</f>
        <v>&gt;5 Years</v>
      </c>
      <c r="AA1646" s="24">
        <f>L1646*(_xlfn.XLOOKUP(K1646,'FX rates'!$A$2:$A$38,'FX rates'!$B$2:$B$38))</f>
        <v>97281.426335529992</v>
      </c>
      <c r="AB1646" s="24">
        <f>V1646*(_xlfn.XLOOKUP(K1646,'FX rates'!$A$2:$A$38,'FX rates'!$B$2:$B$38))</f>
        <v>103209.47208586698</v>
      </c>
      <c r="AC1646" s="24">
        <f>X1646*(_xlfn.XLOOKUP(W1646,'FX rates'!$A$2:$A$38,'FX rates'!$B$2:$B$38))</f>
        <v>110900.8260225042</v>
      </c>
      <c r="AD1646" s="24">
        <f>Y1646*(_xlfn.XLOOKUP(W1646,'FX rates'!$A$2:$A$38,'FX rates'!$B$2:$B$38))</f>
        <v>228559.62420039257</v>
      </c>
      <c r="AE1646" s="30">
        <f t="shared" si="357"/>
        <v>0.14000000000000012</v>
      </c>
      <c r="AF1646" s="31">
        <f t="shared" si="358"/>
        <v>10235.148000000016</v>
      </c>
      <c r="AG1646" s="23">
        <f t="shared" si="359"/>
        <v>5928.0457503369835</v>
      </c>
      <c r="AH1646" s="35">
        <f t="shared" si="353"/>
        <v>1.3306500000756409</v>
      </c>
      <c r="AI1646" s="23">
        <f>U1646*(_xlfn.XLOOKUP(K1646,'FX rates'!$A$2:$A$38,'FX rates'!$B$2:$B$38))</f>
        <v>0</v>
      </c>
      <c r="AJ1646" s="23">
        <f>Q1646*(_xlfn.XLOOKUP(K1646,'FX rates'!$A$2:$A$38,'FX rates'!$B$2:$B$38))</f>
        <v>0</v>
      </c>
      <c r="AK1646" s="23">
        <f>R1646*(_xlfn.XLOOKUP(K1646,'FX rates'!$A$2:$A$38,'FX rates'!$B$2:$B$38))</f>
        <v>0</v>
      </c>
      <c r="AM1646" s="4"/>
      <c r="AN1646" s="4"/>
      <c r="AO1646" s="4"/>
      <c r="AP1646" s="32">
        <f t="shared" si="354"/>
        <v>6.0937076825855363E-2</v>
      </c>
      <c r="AQ1646" s="32">
        <f t="shared" si="355"/>
        <v>0</v>
      </c>
      <c r="AR1646" s="24">
        <f t="shared" si="360"/>
        <v>88422.048000000039</v>
      </c>
      <c r="AS1646" s="24" t="str">
        <f t="shared" si="361"/>
        <v>0</v>
      </c>
      <c r="AT1646" s="24">
        <f t="shared" si="362"/>
        <v>205703.66178035332</v>
      </c>
      <c r="AU1646" s="24">
        <f t="shared" si="363"/>
        <v>22855.962420039257</v>
      </c>
    </row>
    <row r="1647" spans="1:47" x14ac:dyDescent="0.25">
      <c r="A1647" s="28" t="s">
        <v>14072</v>
      </c>
      <c r="B1647" s="28" t="s">
        <v>481</v>
      </c>
      <c r="C1647" s="28" t="s">
        <v>482</v>
      </c>
      <c r="D1647" s="28" t="s">
        <v>483</v>
      </c>
      <c r="E1647" s="28" t="s">
        <v>484</v>
      </c>
      <c r="F1647" s="29">
        <v>37368</v>
      </c>
      <c r="G1647" s="29">
        <v>44896</v>
      </c>
      <c r="H1647" s="28" t="s">
        <v>485</v>
      </c>
      <c r="I1647" s="28" t="s">
        <v>16047</v>
      </c>
      <c r="J1647" s="28" t="s">
        <v>16041</v>
      </c>
      <c r="K1647" s="28" t="s">
        <v>486</v>
      </c>
      <c r="L1647" s="27">
        <v>159016</v>
      </c>
      <c r="M1647" s="27">
        <v>13200.000000000002</v>
      </c>
      <c r="N1647" s="27">
        <v>0</v>
      </c>
      <c r="O1647" s="27">
        <v>0</v>
      </c>
      <c r="P1647" s="27">
        <f t="shared" si="350"/>
        <v>13200.000000000002</v>
      </c>
      <c r="Q1647" s="27">
        <v>0</v>
      </c>
      <c r="R1647" s="27">
        <v>0</v>
      </c>
      <c r="S1647" s="27">
        <v>0</v>
      </c>
      <c r="T1647" s="27">
        <f t="shared" si="351"/>
        <v>0</v>
      </c>
      <c r="U1647" s="27">
        <v>0</v>
      </c>
      <c r="V1647" s="27">
        <f t="shared" si="352"/>
        <v>172216</v>
      </c>
      <c r="W1647" s="28" t="s">
        <v>487</v>
      </c>
      <c r="X1647" s="27">
        <v>160606.16</v>
      </c>
      <c r="Y1647" s="27">
        <f t="shared" si="356"/>
        <v>334544.32</v>
      </c>
      <c r="Z1647" s="4" t="str" cm="1">
        <f t="array" ref="Z1647">_xlfn.IFS(YEARFRAC(F1647,G1647)&lt;1,"&lt;1 Year",YEARFRAC(F1647,G1647)&lt;=5,"1-5 Years",YEARFRAC(F1647,G1647)&gt;5,"&gt;5 Years")</f>
        <v>&gt;5 Years</v>
      </c>
      <c r="AA1647" s="24">
        <f>L1647*(_xlfn.XLOOKUP(K1647,'FX rates'!$A$2:$A$38,'FX rates'!$B$2:$B$38))</f>
        <v>159016</v>
      </c>
      <c r="AB1647" s="24">
        <f>V1647*(_xlfn.XLOOKUP(K1647,'FX rates'!$A$2:$A$38,'FX rates'!$B$2:$B$38))</f>
        <v>172216</v>
      </c>
      <c r="AC1647" s="24">
        <f>X1647*(_xlfn.XLOOKUP(W1647,'FX rates'!$A$2:$A$38,'FX rates'!$B$2:$B$38))</f>
        <v>160606.16</v>
      </c>
      <c r="AD1647" s="24">
        <f>Y1647*(_xlfn.XLOOKUP(W1647,'FX rates'!$A$2:$A$38,'FX rates'!$B$2:$B$38))</f>
        <v>334544.32</v>
      </c>
      <c r="AE1647" s="30">
        <f t="shared" si="357"/>
        <v>1.0000000000000023E-2</v>
      </c>
      <c r="AF1647" s="31">
        <f t="shared" si="358"/>
        <v>1590.1600000000035</v>
      </c>
      <c r="AG1647" s="23">
        <f t="shared" si="359"/>
        <v>13200</v>
      </c>
      <c r="AH1647" s="35">
        <f t="shared" si="353"/>
        <v>1</v>
      </c>
      <c r="AI1647" s="23">
        <f>U1647*(_xlfn.XLOOKUP(K1647,'FX rates'!$A$2:$A$38,'FX rates'!$B$2:$B$38))</f>
        <v>0</v>
      </c>
      <c r="AJ1647" s="23">
        <f>Q1647*(_xlfn.XLOOKUP(K1647,'FX rates'!$A$2:$A$38,'FX rates'!$B$2:$B$38))</f>
        <v>0</v>
      </c>
      <c r="AK1647" s="23">
        <f>R1647*(_xlfn.XLOOKUP(K1647,'FX rates'!$A$2:$A$38,'FX rates'!$B$2:$B$38))</f>
        <v>0</v>
      </c>
      <c r="AM1647" s="4"/>
      <c r="AN1647" s="4"/>
      <c r="AO1647" s="4"/>
      <c r="AP1647" s="32">
        <f t="shared" si="354"/>
        <v>8.3010514665190938E-2</v>
      </c>
      <c r="AQ1647" s="32">
        <f t="shared" si="355"/>
        <v>0</v>
      </c>
      <c r="AR1647" s="24">
        <f t="shared" si="360"/>
        <v>173938.16</v>
      </c>
      <c r="AS1647" s="24" t="str">
        <f t="shared" si="361"/>
        <v>0</v>
      </c>
      <c r="AT1647" s="24">
        <f t="shared" si="362"/>
        <v>301089.88800000004</v>
      </c>
      <c r="AU1647" s="24">
        <f t="shared" si="363"/>
        <v>33454.431999999972</v>
      </c>
    </row>
    <row r="1648" spans="1:47" x14ac:dyDescent="0.25">
      <c r="A1648" s="28" t="s">
        <v>14684</v>
      </c>
      <c r="B1648" s="28" t="s">
        <v>4766</v>
      </c>
      <c r="C1648" s="28" t="s">
        <v>4767</v>
      </c>
      <c r="D1648" s="28" t="s">
        <v>4768</v>
      </c>
      <c r="E1648" s="28" t="s">
        <v>4769</v>
      </c>
      <c r="F1648" s="29">
        <v>42996</v>
      </c>
      <c r="G1648" s="29">
        <v>44896</v>
      </c>
      <c r="H1648" s="28" t="s">
        <v>4770</v>
      </c>
      <c r="I1648" s="28" t="s">
        <v>16057</v>
      </c>
      <c r="J1648" s="28" t="s">
        <v>16048</v>
      </c>
      <c r="K1648" s="28" t="s">
        <v>4771</v>
      </c>
      <c r="L1648" s="27">
        <v>52965.000000000007</v>
      </c>
      <c r="M1648" s="27">
        <v>9091.5</v>
      </c>
      <c r="N1648" s="27">
        <v>0</v>
      </c>
      <c r="O1648" s="27">
        <v>0</v>
      </c>
      <c r="P1648" s="27">
        <f t="shared" si="350"/>
        <v>9091.5</v>
      </c>
      <c r="Q1648" s="27">
        <v>0</v>
      </c>
      <c r="R1648" s="27">
        <v>0</v>
      </c>
      <c r="S1648" s="27">
        <v>0</v>
      </c>
      <c r="T1648" s="27">
        <f t="shared" si="351"/>
        <v>0</v>
      </c>
      <c r="U1648" s="27">
        <v>0</v>
      </c>
      <c r="V1648" s="27">
        <f t="shared" si="352"/>
        <v>62056.500000000007</v>
      </c>
      <c r="W1648" s="28" t="s">
        <v>4772</v>
      </c>
      <c r="X1648" s="27">
        <v>54553.950000000012</v>
      </c>
      <c r="Y1648" s="27">
        <f t="shared" si="356"/>
        <v>118472.14500000002</v>
      </c>
      <c r="Z1648" s="4" t="str" cm="1">
        <f t="array" ref="Z1648">_xlfn.IFS(YEARFRAC(F1648,G1648)&lt;1,"&lt;1 Year",YEARFRAC(F1648,G1648)&lt;=5,"1-5 Years",YEARFRAC(F1648,G1648)&gt;5,"&gt;5 Years")</f>
        <v>&gt;5 Years</v>
      </c>
      <c r="AA1648" s="24">
        <f>L1648*(_xlfn.XLOOKUP(K1648,'FX rates'!$A$2:$A$38,'FX rates'!$B$2:$B$38))</f>
        <v>70477.877254006336</v>
      </c>
      <c r="AB1648" s="24">
        <f>V1648*(_xlfn.XLOOKUP(K1648,'FX rates'!$A$2:$A$38,'FX rates'!$B$2:$B$38))</f>
        <v>82575.481729694016</v>
      </c>
      <c r="AC1648" s="24">
        <f>X1648*(_xlfn.XLOOKUP(W1648,'FX rates'!$A$2:$A$38,'FX rates'!$B$2:$B$38))</f>
        <v>72592.213571626533</v>
      </c>
      <c r="AD1648" s="24">
        <f>Y1648*(_xlfn.XLOOKUP(W1648,'FX rates'!$A$2:$A$38,'FX rates'!$B$2:$B$38))</f>
        <v>157644.95975321135</v>
      </c>
      <c r="AE1648" s="30">
        <f t="shared" si="357"/>
        <v>3.0000000000000093E-2</v>
      </c>
      <c r="AF1648" s="31">
        <f t="shared" si="358"/>
        <v>1588.9500000000044</v>
      </c>
      <c r="AG1648" s="23">
        <f t="shared" si="359"/>
        <v>12097.60447568768</v>
      </c>
      <c r="AH1648" s="35">
        <f t="shared" si="353"/>
        <v>1.3306500000756409</v>
      </c>
      <c r="AI1648" s="23">
        <f>U1648*(_xlfn.XLOOKUP(K1648,'FX rates'!$A$2:$A$38,'FX rates'!$B$2:$B$38))</f>
        <v>0</v>
      </c>
      <c r="AJ1648" s="23">
        <f>Q1648*(_xlfn.XLOOKUP(K1648,'FX rates'!$A$2:$A$38,'FX rates'!$B$2:$B$38))</f>
        <v>0</v>
      </c>
      <c r="AK1648" s="23">
        <f>R1648*(_xlfn.XLOOKUP(K1648,'FX rates'!$A$2:$A$38,'FX rates'!$B$2:$B$38))</f>
        <v>0</v>
      </c>
      <c r="AM1648" s="4"/>
      <c r="AN1648" s="4"/>
      <c r="AO1648" s="4"/>
      <c r="AP1648" s="32">
        <f t="shared" si="354"/>
        <v>0.17165109034267911</v>
      </c>
      <c r="AQ1648" s="32">
        <f t="shared" si="355"/>
        <v>0</v>
      </c>
      <c r="AR1648" s="24">
        <f t="shared" si="360"/>
        <v>63918.195000000014</v>
      </c>
      <c r="AS1648" s="24" t="str">
        <f t="shared" si="361"/>
        <v>0</v>
      </c>
      <c r="AT1648" s="24">
        <f t="shared" si="362"/>
        <v>141880.46377789023</v>
      </c>
      <c r="AU1648" s="24">
        <f t="shared" si="363"/>
        <v>15764.49597532113</v>
      </c>
    </row>
    <row r="1649" spans="1:47" x14ac:dyDescent="0.25">
      <c r="A1649" s="28" t="s">
        <v>14685</v>
      </c>
      <c r="B1649" s="28" t="s">
        <v>4773</v>
      </c>
      <c r="C1649" s="28" t="s">
        <v>4774</v>
      </c>
      <c r="D1649" s="28" t="s">
        <v>4775</v>
      </c>
      <c r="E1649" s="28" t="s">
        <v>4776</v>
      </c>
      <c r="F1649" s="29">
        <v>43038</v>
      </c>
      <c r="G1649" s="29">
        <v>44896</v>
      </c>
      <c r="H1649" s="28" t="s">
        <v>4777</v>
      </c>
      <c r="I1649" s="28" t="s">
        <v>16053</v>
      </c>
      <c r="J1649" s="28" t="s">
        <v>16052</v>
      </c>
      <c r="K1649" s="28" t="s">
        <v>4778</v>
      </c>
      <c r="L1649" s="27">
        <v>54395.000000000007</v>
      </c>
      <c r="M1649" s="27">
        <v>25602.500000000004</v>
      </c>
      <c r="N1649" s="27">
        <v>0</v>
      </c>
      <c r="O1649" s="27">
        <v>0</v>
      </c>
      <c r="P1649" s="27">
        <f t="shared" si="350"/>
        <v>25602.500000000004</v>
      </c>
      <c r="Q1649" s="27">
        <v>0</v>
      </c>
      <c r="R1649" s="27">
        <v>0</v>
      </c>
      <c r="S1649" s="27">
        <v>0</v>
      </c>
      <c r="T1649" s="27">
        <f t="shared" si="351"/>
        <v>0</v>
      </c>
      <c r="U1649" s="27">
        <v>0</v>
      </c>
      <c r="V1649" s="27">
        <f t="shared" si="352"/>
        <v>79997.500000000015</v>
      </c>
      <c r="W1649" s="28" t="s">
        <v>4779</v>
      </c>
      <c r="X1649" s="27">
        <v>56570.80000000001</v>
      </c>
      <c r="Y1649" s="27">
        <f t="shared" si="356"/>
        <v>139768.20000000001</v>
      </c>
      <c r="Z1649" s="4" t="str" cm="1">
        <f t="array" ref="Z1649">_xlfn.IFS(YEARFRAC(F1649,G1649)&lt;1,"&lt;1 Year",YEARFRAC(F1649,G1649)&lt;=5,"1-5 Years",YEARFRAC(F1649,G1649)&gt;5,"&gt;5 Years")</f>
        <v>&gt;5 Years</v>
      </c>
      <c r="AA1649" s="24">
        <f>L1649*(_xlfn.XLOOKUP(K1649,'FX rates'!$A$2:$A$38,'FX rates'!$B$2:$B$38))</f>
        <v>72380.706754114493</v>
      </c>
      <c r="AB1649" s="24">
        <f>V1649*(_xlfn.XLOOKUP(K1649,'FX rates'!$A$2:$A$38,'FX rates'!$B$2:$B$38))</f>
        <v>106448.67338105111</v>
      </c>
      <c r="AC1649" s="24">
        <f>X1649*(_xlfn.XLOOKUP(W1649,'FX rates'!$A$2:$A$38,'FX rates'!$B$2:$B$38))</f>
        <v>75275.935024279082</v>
      </c>
      <c r="AD1649" s="24">
        <f>Y1649*(_xlfn.XLOOKUP(W1649,'FX rates'!$A$2:$A$38,'FX rates'!$B$2:$B$38))</f>
        <v>185982.5553405722</v>
      </c>
      <c r="AE1649" s="30">
        <f t="shared" si="357"/>
        <v>4.0000000000000126E-2</v>
      </c>
      <c r="AF1649" s="31">
        <f t="shared" si="358"/>
        <v>2175.8000000000029</v>
      </c>
      <c r="AG1649" s="23">
        <f t="shared" si="359"/>
        <v>34067.966626936613</v>
      </c>
      <c r="AH1649" s="35">
        <f t="shared" si="353"/>
        <v>1.3306500000756409</v>
      </c>
      <c r="AI1649" s="23">
        <f>U1649*(_xlfn.XLOOKUP(K1649,'FX rates'!$A$2:$A$38,'FX rates'!$B$2:$B$38))</f>
        <v>0</v>
      </c>
      <c r="AJ1649" s="23">
        <f>Q1649*(_xlfn.XLOOKUP(K1649,'FX rates'!$A$2:$A$38,'FX rates'!$B$2:$B$38))</f>
        <v>0</v>
      </c>
      <c r="AK1649" s="23">
        <f>R1649*(_xlfn.XLOOKUP(K1649,'FX rates'!$A$2:$A$38,'FX rates'!$B$2:$B$38))</f>
        <v>0</v>
      </c>
      <c r="AM1649" s="4"/>
      <c r="AN1649" s="4"/>
      <c r="AO1649" s="4"/>
      <c r="AP1649" s="32">
        <f t="shared" si="354"/>
        <v>0.47067745197168859</v>
      </c>
      <c r="AQ1649" s="32">
        <f t="shared" si="355"/>
        <v>0</v>
      </c>
      <c r="AR1649" s="24">
        <f t="shared" si="360"/>
        <v>83197.400000000009</v>
      </c>
      <c r="AS1649" s="24" t="str">
        <f t="shared" si="361"/>
        <v>0</v>
      </c>
      <c r="AT1649" s="24">
        <f t="shared" si="362"/>
        <v>167384.29980651499</v>
      </c>
      <c r="AU1649" s="24">
        <f t="shared" si="363"/>
        <v>18598.255534057214</v>
      </c>
    </row>
    <row r="1650" spans="1:47" x14ac:dyDescent="0.25">
      <c r="A1650" s="28" t="s">
        <v>14686</v>
      </c>
      <c r="B1650" s="28" t="s">
        <v>4780</v>
      </c>
      <c r="C1650" s="28" t="s">
        <v>4781</v>
      </c>
      <c r="D1650" s="28" t="s">
        <v>4782</v>
      </c>
      <c r="E1650" s="28" t="s">
        <v>4783</v>
      </c>
      <c r="F1650" s="29">
        <v>42996</v>
      </c>
      <c r="G1650" s="29">
        <v>44896</v>
      </c>
      <c r="H1650" s="28" t="s">
        <v>4784</v>
      </c>
      <c r="I1650" s="28" t="s">
        <v>16036</v>
      </c>
      <c r="J1650" s="28" t="s">
        <v>16049</v>
      </c>
      <c r="K1650" s="28" t="s">
        <v>4785</v>
      </c>
      <c r="L1650" s="27">
        <v>209440.00000000006</v>
      </c>
      <c r="M1650" s="27">
        <v>254624.69999999998</v>
      </c>
      <c r="N1650" s="27">
        <v>43066.890000000007</v>
      </c>
      <c r="O1650" s="27">
        <v>0</v>
      </c>
      <c r="P1650" s="27">
        <f t="shared" si="350"/>
        <v>297691.58999999997</v>
      </c>
      <c r="Q1650" s="27">
        <v>0</v>
      </c>
      <c r="R1650" s="27">
        <v>0</v>
      </c>
      <c r="S1650" s="27">
        <v>0</v>
      </c>
      <c r="T1650" s="27">
        <f t="shared" si="351"/>
        <v>0</v>
      </c>
      <c r="U1650" s="27">
        <v>0</v>
      </c>
      <c r="V1650" s="27">
        <f t="shared" si="352"/>
        <v>507131.59</v>
      </c>
      <c r="W1650" s="28" t="s">
        <v>4786</v>
      </c>
      <c r="X1650" s="27">
        <v>232478.40000000008</v>
      </c>
      <c r="Y1650" s="27">
        <f t="shared" si="356"/>
        <v>747590.21700000018</v>
      </c>
      <c r="Z1650" s="4" t="str" cm="1">
        <f t="array" ref="Z1650">_xlfn.IFS(YEARFRAC(F1650,G1650)&lt;1,"&lt;1 Year",YEARFRAC(F1650,G1650)&lt;=5,"1-5 Years",YEARFRAC(F1650,G1650)&gt;5,"&gt;5 Years")</f>
        <v>&gt;5 Years</v>
      </c>
      <c r="AA1650" s="24">
        <f>L1650*(_xlfn.XLOOKUP(K1650,'FX rates'!$A$2:$A$38,'FX rates'!$B$2:$B$38))</f>
        <v>209440.00000000006</v>
      </c>
      <c r="AB1650" s="24">
        <f>V1650*(_xlfn.XLOOKUP(K1650,'FX rates'!$A$2:$A$38,'FX rates'!$B$2:$B$38))</f>
        <v>507131.59</v>
      </c>
      <c r="AC1650" s="24">
        <f>X1650*(_xlfn.XLOOKUP(W1650,'FX rates'!$A$2:$A$38,'FX rates'!$B$2:$B$38))</f>
        <v>232478.40000000008</v>
      </c>
      <c r="AD1650" s="24">
        <f>Y1650*(_xlfn.XLOOKUP(W1650,'FX rates'!$A$2:$A$38,'FX rates'!$B$2:$B$38))</f>
        <v>747590.21700000018</v>
      </c>
      <c r="AE1650" s="30">
        <f t="shared" si="357"/>
        <v>0.11000000000000008</v>
      </c>
      <c r="AF1650" s="31">
        <f t="shared" si="358"/>
        <v>23038.400000000023</v>
      </c>
      <c r="AG1650" s="23">
        <f t="shared" si="359"/>
        <v>297691.58999999997</v>
      </c>
      <c r="AH1650" s="35">
        <f t="shared" si="353"/>
        <v>1</v>
      </c>
      <c r="AI1650" s="23">
        <f>U1650*(_xlfn.XLOOKUP(K1650,'FX rates'!$A$2:$A$38,'FX rates'!$B$2:$B$38))</f>
        <v>0</v>
      </c>
      <c r="AJ1650" s="23">
        <f>Q1650*(_xlfn.XLOOKUP(K1650,'FX rates'!$A$2:$A$38,'FX rates'!$B$2:$B$38))</f>
        <v>0</v>
      </c>
      <c r="AK1650" s="23">
        <f>R1650*(_xlfn.XLOOKUP(K1650,'FX rates'!$A$2:$A$38,'FX rates'!$B$2:$B$38))</f>
        <v>0</v>
      </c>
      <c r="AM1650" s="4"/>
      <c r="AN1650" s="4"/>
      <c r="AO1650" s="4"/>
      <c r="AP1650" s="32">
        <f t="shared" si="354"/>
        <v>1.2157405462184869</v>
      </c>
      <c r="AQ1650" s="32">
        <f t="shared" si="355"/>
        <v>0</v>
      </c>
      <c r="AR1650" s="24">
        <f t="shared" si="360"/>
        <v>515111.81700000004</v>
      </c>
      <c r="AS1650" s="24" t="str">
        <f t="shared" si="361"/>
        <v>0</v>
      </c>
      <c r="AT1650" s="24">
        <f t="shared" si="362"/>
        <v>672831.19530000014</v>
      </c>
      <c r="AU1650" s="24">
        <f t="shared" si="363"/>
        <v>74759.021700000041</v>
      </c>
    </row>
    <row r="1651" spans="1:47" x14ac:dyDescent="0.25">
      <c r="A1651" s="28" t="s">
        <v>14687</v>
      </c>
      <c r="B1651" s="28" t="s">
        <v>4787</v>
      </c>
      <c r="C1651" s="28" t="s">
        <v>4788</v>
      </c>
      <c r="D1651" s="28" t="s">
        <v>4789</v>
      </c>
      <c r="E1651" s="28" t="s">
        <v>4790</v>
      </c>
      <c r="F1651" s="29">
        <v>43003</v>
      </c>
      <c r="G1651" s="29">
        <v>44896</v>
      </c>
      <c r="H1651" s="28" t="s">
        <v>4791</v>
      </c>
      <c r="I1651" s="28" t="s">
        <v>16033</v>
      </c>
      <c r="J1651" s="28" t="s">
        <v>16041</v>
      </c>
      <c r="K1651" s="28" t="s">
        <v>4792</v>
      </c>
      <c r="L1651" s="27">
        <v>217360.00000000003</v>
      </c>
      <c r="M1651" s="27">
        <v>156145.00000000003</v>
      </c>
      <c r="N1651" s="27">
        <v>0</v>
      </c>
      <c r="O1651" s="27">
        <v>0</v>
      </c>
      <c r="P1651" s="27">
        <f t="shared" si="350"/>
        <v>156145.00000000003</v>
      </c>
      <c r="Q1651" s="27">
        <v>0</v>
      </c>
      <c r="R1651" s="27">
        <v>0</v>
      </c>
      <c r="S1651" s="27">
        <v>0</v>
      </c>
      <c r="T1651" s="27">
        <f t="shared" si="351"/>
        <v>0</v>
      </c>
      <c r="U1651" s="27">
        <v>0</v>
      </c>
      <c r="V1651" s="27">
        <f t="shared" si="352"/>
        <v>373505.00000000006</v>
      </c>
      <c r="W1651" s="28" t="s">
        <v>4793</v>
      </c>
      <c r="X1651" s="27">
        <v>241269.60000000006</v>
      </c>
      <c r="Y1651" s="27">
        <f t="shared" si="356"/>
        <v>655860.15000000026</v>
      </c>
      <c r="Z1651" s="4" t="str" cm="1">
        <f t="array" ref="Z1651">_xlfn.IFS(YEARFRAC(F1651,G1651)&lt;1,"&lt;1 Year",YEARFRAC(F1651,G1651)&lt;=5,"1-5 Years",YEARFRAC(F1651,G1651)&gt;5,"&gt;5 Years")</f>
        <v>&gt;5 Years</v>
      </c>
      <c r="AA1651" s="24">
        <f>L1651*(_xlfn.XLOOKUP(K1651,'FX rates'!$A$2:$A$38,'FX rates'!$B$2:$B$38))</f>
        <v>217360.00000000003</v>
      </c>
      <c r="AB1651" s="24">
        <f>V1651*(_xlfn.XLOOKUP(K1651,'FX rates'!$A$2:$A$38,'FX rates'!$B$2:$B$38))</f>
        <v>373505.00000000006</v>
      </c>
      <c r="AC1651" s="24">
        <f>X1651*(_xlfn.XLOOKUP(W1651,'FX rates'!$A$2:$A$38,'FX rates'!$B$2:$B$38))</f>
        <v>241269.60000000006</v>
      </c>
      <c r="AD1651" s="24">
        <f>Y1651*(_xlfn.XLOOKUP(W1651,'FX rates'!$A$2:$A$38,'FX rates'!$B$2:$B$38))</f>
        <v>655860.15000000026</v>
      </c>
      <c r="AE1651" s="30">
        <f t="shared" si="357"/>
        <v>0.11000000000000014</v>
      </c>
      <c r="AF1651" s="31">
        <f t="shared" si="358"/>
        <v>23909.600000000035</v>
      </c>
      <c r="AG1651" s="23">
        <f t="shared" si="359"/>
        <v>156145.00000000003</v>
      </c>
      <c r="AH1651" s="35">
        <f t="shared" si="353"/>
        <v>1</v>
      </c>
      <c r="AI1651" s="23">
        <f>U1651*(_xlfn.XLOOKUP(K1651,'FX rates'!$A$2:$A$38,'FX rates'!$B$2:$B$38))</f>
        <v>0</v>
      </c>
      <c r="AJ1651" s="23">
        <f>Q1651*(_xlfn.XLOOKUP(K1651,'FX rates'!$A$2:$A$38,'FX rates'!$B$2:$B$38))</f>
        <v>0</v>
      </c>
      <c r="AK1651" s="23">
        <f>R1651*(_xlfn.XLOOKUP(K1651,'FX rates'!$A$2:$A$38,'FX rates'!$B$2:$B$38))</f>
        <v>0</v>
      </c>
      <c r="AM1651" s="4"/>
      <c r="AN1651" s="4"/>
      <c r="AO1651" s="4"/>
      <c r="AP1651" s="32">
        <f t="shared" si="354"/>
        <v>0.71837044534412964</v>
      </c>
      <c r="AQ1651" s="32">
        <f t="shared" si="355"/>
        <v>0</v>
      </c>
      <c r="AR1651" s="24">
        <f t="shared" si="360"/>
        <v>414590.55000000016</v>
      </c>
      <c r="AS1651" s="24" t="str">
        <f t="shared" si="361"/>
        <v>0</v>
      </c>
      <c r="AT1651" s="24">
        <f t="shared" si="362"/>
        <v>590274.13500000024</v>
      </c>
      <c r="AU1651" s="24">
        <f t="shared" si="363"/>
        <v>65586.015000000014</v>
      </c>
    </row>
    <row r="1652" spans="1:47" x14ac:dyDescent="0.25">
      <c r="A1652" s="28" t="s">
        <v>14688</v>
      </c>
      <c r="B1652" s="28" t="s">
        <v>3603</v>
      </c>
      <c r="C1652" s="28" t="s">
        <v>3604</v>
      </c>
      <c r="D1652" s="28" t="s">
        <v>3605</v>
      </c>
      <c r="E1652" s="28" t="s">
        <v>3606</v>
      </c>
      <c r="F1652" s="29">
        <v>43031</v>
      </c>
      <c r="G1652" s="29">
        <v>44896</v>
      </c>
      <c r="H1652" s="28" t="s">
        <v>3607</v>
      </c>
      <c r="I1652" s="28" t="s">
        <v>16032</v>
      </c>
      <c r="J1652" s="28" t="s">
        <v>16041</v>
      </c>
      <c r="K1652" s="28" t="s">
        <v>3608</v>
      </c>
      <c r="L1652" s="27">
        <v>92452.800000000017</v>
      </c>
      <c r="M1652" s="27">
        <v>10670</v>
      </c>
      <c r="N1652" s="27">
        <v>0</v>
      </c>
      <c r="O1652" s="27">
        <v>0</v>
      </c>
      <c r="P1652" s="27">
        <f t="shared" si="350"/>
        <v>10670</v>
      </c>
      <c r="Q1652" s="27">
        <v>0</v>
      </c>
      <c r="R1652" s="27">
        <v>0</v>
      </c>
      <c r="S1652" s="27">
        <v>2750</v>
      </c>
      <c r="T1652" s="27">
        <f t="shared" si="351"/>
        <v>2750</v>
      </c>
      <c r="U1652" s="27">
        <v>0</v>
      </c>
      <c r="V1652" s="27">
        <f t="shared" si="352"/>
        <v>105872.80000000002</v>
      </c>
      <c r="W1652" s="28" t="s">
        <v>3609</v>
      </c>
      <c r="X1652" s="27">
        <v>93377.328000000023</v>
      </c>
      <c r="Y1652" s="27">
        <f t="shared" si="356"/>
        <v>197531.35600000006</v>
      </c>
      <c r="Z1652" s="4" t="str" cm="1">
        <f t="array" ref="Z1652">_xlfn.IFS(YEARFRAC(F1652,G1652)&lt;1,"&lt;1 Year",YEARFRAC(F1652,G1652)&lt;=5,"1-5 Years",YEARFRAC(F1652,G1652)&gt;5,"&gt;5 Years")</f>
        <v>&gt;5 Years</v>
      </c>
      <c r="AA1652" s="24">
        <f>L1652*(_xlfn.XLOOKUP(K1652,'FX rates'!$A$2:$A$38,'FX rates'!$B$2:$B$38))</f>
        <v>69126.172941044526</v>
      </c>
      <c r="AB1652" s="24">
        <f>V1652*(_xlfn.XLOOKUP(K1652,'FX rates'!$A$2:$A$38,'FX rates'!$B$2:$B$38))</f>
        <v>79160.192904407653</v>
      </c>
      <c r="AC1652" s="24">
        <f>X1652*(_xlfn.XLOOKUP(W1652,'FX rates'!$A$2:$A$38,'FX rates'!$B$2:$B$38))</f>
        <v>69817.434670454983</v>
      </c>
      <c r="AD1652" s="24">
        <f>Y1652*(_xlfn.XLOOKUP(W1652,'FX rates'!$A$2:$A$38,'FX rates'!$B$2:$B$38))</f>
        <v>147692.51635575164</v>
      </c>
      <c r="AE1652" s="30">
        <f t="shared" si="357"/>
        <v>1.0000000000000165E-2</v>
      </c>
      <c r="AF1652" s="31">
        <f t="shared" si="358"/>
        <v>924.5280000000057</v>
      </c>
      <c r="AG1652" s="23">
        <f t="shared" si="359"/>
        <v>10034.019963363127</v>
      </c>
      <c r="AH1652" s="35">
        <f t="shared" si="353"/>
        <v>0.74769150248607419</v>
      </c>
      <c r="AI1652" s="23">
        <f>U1652*(_xlfn.XLOOKUP(K1652,'FX rates'!$A$2:$A$38,'FX rates'!$B$2:$B$38))</f>
        <v>0</v>
      </c>
      <c r="AJ1652" s="23">
        <f>Q1652*(_xlfn.XLOOKUP(K1652,'FX rates'!$A$2:$A$38,'FX rates'!$B$2:$B$38))</f>
        <v>0</v>
      </c>
      <c r="AK1652" s="23">
        <f>R1652*(_xlfn.XLOOKUP(K1652,'FX rates'!$A$2:$A$38,'FX rates'!$B$2:$B$38))</f>
        <v>0</v>
      </c>
      <c r="AM1652" s="4"/>
      <c r="AN1652" s="4"/>
      <c r="AO1652" s="4"/>
      <c r="AP1652" s="32">
        <f t="shared" si="354"/>
        <v>0.11541024176660954</v>
      </c>
      <c r="AQ1652" s="32">
        <f t="shared" si="355"/>
        <v>0</v>
      </c>
      <c r="AR1652" s="24">
        <f t="shared" si="360"/>
        <v>104154.02800000003</v>
      </c>
      <c r="AS1652" s="24" t="str">
        <f t="shared" si="361"/>
        <v>0</v>
      </c>
      <c r="AT1652" s="24">
        <f t="shared" si="362"/>
        <v>132923.26472017646</v>
      </c>
      <c r="AU1652" s="24">
        <f t="shared" si="363"/>
        <v>14769.251635575172</v>
      </c>
    </row>
    <row r="1653" spans="1:47" x14ac:dyDescent="0.25">
      <c r="A1653" s="28" t="s">
        <v>14689</v>
      </c>
      <c r="B1653" s="28" t="s">
        <v>4801</v>
      </c>
      <c r="C1653" s="28" t="s">
        <v>4802</v>
      </c>
      <c r="D1653" s="28" t="s">
        <v>4803</v>
      </c>
      <c r="E1653" s="28" t="s">
        <v>4804</v>
      </c>
      <c r="F1653" s="29">
        <v>43010</v>
      </c>
      <c r="G1653" s="29">
        <v>44896</v>
      </c>
      <c r="H1653" s="28" t="s">
        <v>4805</v>
      </c>
      <c r="I1653" s="28" t="s">
        <v>16057</v>
      </c>
      <c r="J1653" s="28" t="s">
        <v>16051</v>
      </c>
      <c r="K1653" s="28" t="s">
        <v>4806</v>
      </c>
      <c r="L1653" s="27">
        <v>253055.00000000006</v>
      </c>
      <c r="M1653" s="27">
        <v>474815.00000000006</v>
      </c>
      <c r="N1653" s="27">
        <v>0</v>
      </c>
      <c r="O1653" s="27">
        <v>0</v>
      </c>
      <c r="P1653" s="27">
        <f t="shared" si="350"/>
        <v>474815.00000000006</v>
      </c>
      <c r="Q1653" s="27">
        <v>0</v>
      </c>
      <c r="R1653" s="27">
        <v>0</v>
      </c>
      <c r="S1653" s="27">
        <v>0</v>
      </c>
      <c r="T1653" s="27">
        <f t="shared" si="351"/>
        <v>0</v>
      </c>
      <c r="U1653" s="27">
        <v>0</v>
      </c>
      <c r="V1653" s="27">
        <f t="shared" si="352"/>
        <v>727870.00000000012</v>
      </c>
      <c r="W1653" s="28" t="s">
        <v>4807</v>
      </c>
      <c r="X1653" s="27">
        <v>258116.10000000006</v>
      </c>
      <c r="Y1653" s="27">
        <f t="shared" si="356"/>
        <v>1000543.5000000001</v>
      </c>
      <c r="Z1653" s="4" t="str" cm="1">
        <f t="array" ref="Z1653">_xlfn.IFS(YEARFRAC(F1653,G1653)&lt;1,"&lt;1 Year",YEARFRAC(F1653,G1653)&lt;=5,"1-5 Years",YEARFRAC(F1653,G1653)&gt;5,"&gt;5 Years")</f>
        <v>&gt;5 Years</v>
      </c>
      <c r="AA1653" s="24">
        <f>L1653*(_xlfn.XLOOKUP(K1653,'FX rates'!$A$2:$A$38,'FX rates'!$B$2:$B$38))</f>
        <v>253055.00000000006</v>
      </c>
      <c r="AB1653" s="24">
        <f>V1653*(_xlfn.XLOOKUP(K1653,'FX rates'!$A$2:$A$38,'FX rates'!$B$2:$B$38))</f>
        <v>727870.00000000012</v>
      </c>
      <c r="AC1653" s="24">
        <f>X1653*(_xlfn.XLOOKUP(W1653,'FX rates'!$A$2:$A$38,'FX rates'!$B$2:$B$38))</f>
        <v>258116.10000000006</v>
      </c>
      <c r="AD1653" s="24">
        <f>Y1653*(_xlfn.XLOOKUP(W1653,'FX rates'!$A$2:$A$38,'FX rates'!$B$2:$B$38))</f>
        <v>1000543.5000000001</v>
      </c>
      <c r="AE1653" s="30">
        <f t="shared" si="357"/>
        <v>2.0000000000000018E-2</v>
      </c>
      <c r="AF1653" s="31">
        <f t="shared" si="358"/>
        <v>5061.1000000000058</v>
      </c>
      <c r="AG1653" s="23">
        <f t="shared" si="359"/>
        <v>474815.00000000006</v>
      </c>
      <c r="AH1653" s="35">
        <f t="shared" si="353"/>
        <v>1</v>
      </c>
      <c r="AI1653" s="23">
        <f>U1653*(_xlfn.XLOOKUP(K1653,'FX rates'!$A$2:$A$38,'FX rates'!$B$2:$B$38))</f>
        <v>0</v>
      </c>
      <c r="AJ1653" s="23">
        <f>Q1653*(_xlfn.XLOOKUP(K1653,'FX rates'!$A$2:$A$38,'FX rates'!$B$2:$B$38))</f>
        <v>0</v>
      </c>
      <c r="AK1653" s="23">
        <f>R1653*(_xlfn.XLOOKUP(K1653,'FX rates'!$A$2:$A$38,'FX rates'!$B$2:$B$38))</f>
        <v>0</v>
      </c>
      <c r="AM1653" s="4"/>
      <c r="AN1653" s="4"/>
      <c r="AO1653" s="4"/>
      <c r="AP1653" s="32">
        <f t="shared" si="354"/>
        <v>1.8763312323407952</v>
      </c>
      <c r="AQ1653" s="32">
        <f t="shared" si="355"/>
        <v>0</v>
      </c>
      <c r="AR1653" s="24">
        <f t="shared" si="360"/>
        <v>742427.4</v>
      </c>
      <c r="AS1653" s="24" t="str">
        <f t="shared" si="361"/>
        <v>0</v>
      </c>
      <c r="AT1653" s="24">
        <f t="shared" si="362"/>
        <v>900489.15000000014</v>
      </c>
      <c r="AU1653" s="24">
        <f t="shared" si="363"/>
        <v>100054.34999999998</v>
      </c>
    </row>
    <row r="1654" spans="1:47" x14ac:dyDescent="0.25">
      <c r="A1654" s="28" t="s">
        <v>14690</v>
      </c>
      <c r="B1654" s="28" t="s">
        <v>4808</v>
      </c>
      <c r="C1654" s="28" t="s">
        <v>4809</v>
      </c>
      <c r="D1654" s="28" t="s">
        <v>4810</v>
      </c>
      <c r="E1654" s="28" t="s">
        <v>4811</v>
      </c>
      <c r="F1654" s="29">
        <v>43010</v>
      </c>
      <c r="G1654" s="29">
        <v>44896</v>
      </c>
      <c r="H1654" s="28" t="s">
        <v>4812</v>
      </c>
      <c r="I1654" s="28" t="s">
        <v>16036</v>
      </c>
      <c r="J1654" s="28" t="s">
        <v>16032</v>
      </c>
      <c r="K1654" s="28" t="s">
        <v>4813</v>
      </c>
      <c r="L1654" s="27">
        <v>173305</v>
      </c>
      <c r="M1654" s="4">
        <v>0</v>
      </c>
      <c r="N1654" s="27">
        <v>0</v>
      </c>
      <c r="O1654" s="27">
        <v>0</v>
      </c>
      <c r="P1654" s="27">
        <f t="shared" si="350"/>
        <v>0</v>
      </c>
      <c r="Q1654" s="27">
        <v>0</v>
      </c>
      <c r="R1654" s="27">
        <v>0</v>
      </c>
      <c r="S1654" s="27">
        <v>0</v>
      </c>
      <c r="T1654" s="27">
        <f t="shared" si="351"/>
        <v>0</v>
      </c>
      <c r="U1654" s="27">
        <v>0</v>
      </c>
      <c r="V1654" s="27">
        <f t="shared" si="352"/>
        <v>173305</v>
      </c>
      <c r="W1654" s="28" t="s">
        <v>4814</v>
      </c>
      <c r="X1654" s="27">
        <v>194101.6</v>
      </c>
      <c r="Y1654" s="27">
        <f t="shared" si="356"/>
        <v>388203.2</v>
      </c>
      <c r="Z1654" s="4" t="str" cm="1">
        <f t="array" ref="Z1654">_xlfn.IFS(YEARFRAC(F1654,G1654)&lt;1,"&lt;1 Year",YEARFRAC(F1654,G1654)&lt;=5,"1-5 Years",YEARFRAC(F1654,G1654)&gt;5,"&gt;5 Years")</f>
        <v>&gt;5 Years</v>
      </c>
      <c r="AA1654" s="24">
        <f>L1654*(_xlfn.XLOOKUP(K1654,'FX rates'!$A$2:$A$38,'FX rates'!$B$2:$B$38))</f>
        <v>173305</v>
      </c>
      <c r="AB1654" s="24">
        <f>V1654*(_xlfn.XLOOKUP(K1654,'FX rates'!$A$2:$A$38,'FX rates'!$B$2:$B$38))</f>
        <v>173305</v>
      </c>
      <c r="AC1654" s="24">
        <f>X1654*(_xlfn.XLOOKUP(W1654,'FX rates'!$A$2:$A$38,'FX rates'!$B$2:$B$38))</f>
        <v>194101.6</v>
      </c>
      <c r="AD1654" s="24">
        <f>Y1654*(_xlfn.XLOOKUP(W1654,'FX rates'!$A$2:$A$38,'FX rates'!$B$2:$B$38))</f>
        <v>388203.2</v>
      </c>
      <c r="AE1654" s="30">
        <f t="shared" si="357"/>
        <v>0.12000000000000004</v>
      </c>
      <c r="AF1654" s="31">
        <f t="shared" si="358"/>
        <v>20796.600000000006</v>
      </c>
      <c r="AG1654" s="23">
        <f t="shared" si="359"/>
        <v>0</v>
      </c>
      <c r="AH1654" s="35">
        <f t="shared" si="353"/>
        <v>1</v>
      </c>
      <c r="AI1654" s="23">
        <f>U1654*(_xlfn.XLOOKUP(K1654,'FX rates'!$A$2:$A$38,'FX rates'!$B$2:$B$38))</f>
        <v>0</v>
      </c>
      <c r="AJ1654" s="23">
        <f>Q1654*(_xlfn.XLOOKUP(K1654,'FX rates'!$A$2:$A$38,'FX rates'!$B$2:$B$38))</f>
        <v>0</v>
      </c>
      <c r="AK1654" s="23">
        <f>R1654*(_xlfn.XLOOKUP(K1654,'FX rates'!$A$2:$A$38,'FX rates'!$B$2:$B$38))</f>
        <v>0</v>
      </c>
      <c r="AM1654" s="4"/>
      <c r="AN1654" s="4"/>
      <c r="AO1654" s="4"/>
      <c r="AP1654" s="32">
        <f t="shared" si="354"/>
        <v>0</v>
      </c>
      <c r="AQ1654" s="32">
        <f t="shared" si="355"/>
        <v>0</v>
      </c>
      <c r="AR1654" s="24">
        <f t="shared" si="360"/>
        <v>194101.6</v>
      </c>
      <c r="AS1654" s="24" t="str">
        <f t="shared" si="361"/>
        <v>0</v>
      </c>
      <c r="AT1654" s="24">
        <f t="shared" si="362"/>
        <v>349382.88</v>
      </c>
      <c r="AU1654" s="24">
        <f t="shared" si="363"/>
        <v>38820.320000000007</v>
      </c>
    </row>
    <row r="1655" spans="1:47" x14ac:dyDescent="0.25">
      <c r="A1655" s="28" t="s">
        <v>14691</v>
      </c>
      <c r="B1655" s="28" t="s">
        <v>4815</v>
      </c>
      <c r="C1655" s="28" t="s">
        <v>4816</v>
      </c>
      <c r="D1655" s="28" t="s">
        <v>4817</v>
      </c>
      <c r="E1655" s="28" t="s">
        <v>4818</v>
      </c>
      <c r="F1655" s="29">
        <v>43045</v>
      </c>
      <c r="G1655" s="29">
        <v>44896</v>
      </c>
      <c r="H1655" s="28" t="s">
        <v>4819</v>
      </c>
      <c r="I1655" s="28" t="s">
        <v>16041</v>
      </c>
      <c r="J1655" s="28" t="s">
        <v>16051</v>
      </c>
      <c r="K1655" s="28" t="s">
        <v>4820</v>
      </c>
      <c r="L1655" s="27">
        <v>78650</v>
      </c>
      <c r="M1655" s="27">
        <v>9900</v>
      </c>
      <c r="N1655" s="27">
        <v>0</v>
      </c>
      <c r="O1655" s="27">
        <v>0</v>
      </c>
      <c r="P1655" s="27">
        <f t="shared" si="350"/>
        <v>9900</v>
      </c>
      <c r="Q1655" s="27">
        <v>0</v>
      </c>
      <c r="R1655" s="27">
        <v>0</v>
      </c>
      <c r="S1655" s="27">
        <v>0</v>
      </c>
      <c r="T1655" s="27">
        <f t="shared" si="351"/>
        <v>0</v>
      </c>
      <c r="U1655" s="27">
        <v>0</v>
      </c>
      <c r="V1655" s="27">
        <f t="shared" si="352"/>
        <v>88550</v>
      </c>
      <c r="W1655" s="28" t="s">
        <v>4821</v>
      </c>
      <c r="X1655" s="27">
        <v>89661.000000000015</v>
      </c>
      <c r="Y1655" s="27">
        <f t="shared" si="356"/>
        <v>190608.00000000003</v>
      </c>
      <c r="Z1655" s="4" t="str" cm="1">
        <f t="array" ref="Z1655">_xlfn.IFS(YEARFRAC(F1655,G1655)&lt;1,"&lt;1 Year",YEARFRAC(F1655,G1655)&lt;=5,"1-5 Years",YEARFRAC(F1655,G1655)&gt;5,"&gt;5 Years")</f>
        <v>&gt;5 Years</v>
      </c>
      <c r="AA1655" s="24">
        <f>L1655*(_xlfn.XLOOKUP(K1655,'FX rates'!$A$2:$A$38,'FX rates'!$B$2:$B$38))</f>
        <v>91808.144997654294</v>
      </c>
      <c r="AB1655" s="24">
        <f>V1655*(_xlfn.XLOOKUP(K1655,'FX rates'!$A$2:$A$38,'FX rates'!$B$2:$B$38))</f>
        <v>103364.41499735904</v>
      </c>
      <c r="AC1655" s="24">
        <f>X1655*(_xlfn.XLOOKUP(W1655,'FX rates'!$A$2:$A$38,'FX rates'!$B$2:$B$38))</f>
        <v>104661.28529732591</v>
      </c>
      <c r="AD1655" s="24">
        <f>Y1655*(_xlfn.XLOOKUP(W1655,'FX rates'!$A$2:$A$38,'FX rates'!$B$2:$B$38))</f>
        <v>222496.71839431522</v>
      </c>
      <c r="AE1655" s="30">
        <f t="shared" si="357"/>
        <v>0.14000000000000021</v>
      </c>
      <c r="AF1655" s="31">
        <f t="shared" si="358"/>
        <v>11011.000000000015</v>
      </c>
      <c r="AG1655" s="23">
        <f t="shared" si="359"/>
        <v>11556.269999704746</v>
      </c>
      <c r="AH1655" s="35">
        <f t="shared" si="353"/>
        <v>1.1672999999701754</v>
      </c>
      <c r="AI1655" s="23">
        <f>U1655*(_xlfn.XLOOKUP(K1655,'FX rates'!$A$2:$A$38,'FX rates'!$B$2:$B$38))</f>
        <v>0</v>
      </c>
      <c r="AJ1655" s="23">
        <f>Q1655*(_xlfn.XLOOKUP(K1655,'FX rates'!$A$2:$A$38,'FX rates'!$B$2:$B$38))</f>
        <v>0</v>
      </c>
      <c r="AK1655" s="23">
        <f>R1655*(_xlfn.XLOOKUP(K1655,'FX rates'!$A$2:$A$38,'FX rates'!$B$2:$B$38))</f>
        <v>0</v>
      </c>
      <c r="AM1655" s="4"/>
      <c r="AN1655" s="4"/>
      <c r="AO1655" s="4"/>
      <c r="AP1655" s="32">
        <f t="shared" si="354"/>
        <v>0.12587412587412589</v>
      </c>
      <c r="AQ1655" s="32">
        <f t="shared" si="355"/>
        <v>0</v>
      </c>
      <c r="AR1655" s="24">
        <f t="shared" si="360"/>
        <v>100947.00000000001</v>
      </c>
      <c r="AS1655" s="24" t="str">
        <f t="shared" si="361"/>
        <v>0</v>
      </c>
      <c r="AT1655" s="24">
        <f t="shared" si="362"/>
        <v>200247.04655488371</v>
      </c>
      <c r="AU1655" s="24">
        <f t="shared" si="363"/>
        <v>22249.67183943151</v>
      </c>
    </row>
    <row r="1656" spans="1:47" x14ac:dyDescent="0.25">
      <c r="A1656" s="28" t="s">
        <v>14692</v>
      </c>
      <c r="B1656" s="28" t="s">
        <v>4822</v>
      </c>
      <c r="C1656" s="28" t="s">
        <v>4823</v>
      </c>
      <c r="D1656" s="28" t="s">
        <v>4824</v>
      </c>
      <c r="E1656" s="28" t="s">
        <v>4825</v>
      </c>
      <c r="F1656" s="29">
        <v>42975</v>
      </c>
      <c r="G1656" s="29">
        <v>44896</v>
      </c>
      <c r="H1656" s="28" t="s">
        <v>4826</v>
      </c>
      <c r="I1656" s="28" t="s">
        <v>16037</v>
      </c>
      <c r="J1656" s="28" t="s">
        <v>16044</v>
      </c>
      <c r="K1656" s="28" t="s">
        <v>4827</v>
      </c>
      <c r="L1656" s="27">
        <v>211310</v>
      </c>
      <c r="M1656" s="27">
        <v>146421</v>
      </c>
      <c r="N1656" s="27">
        <v>0</v>
      </c>
      <c r="O1656" s="27">
        <v>0</v>
      </c>
      <c r="P1656" s="27">
        <f t="shared" si="350"/>
        <v>146421</v>
      </c>
      <c r="Q1656" s="27">
        <v>0</v>
      </c>
      <c r="R1656" s="27">
        <v>0</v>
      </c>
      <c r="S1656" s="27">
        <v>0</v>
      </c>
      <c r="T1656" s="27">
        <f t="shared" si="351"/>
        <v>0</v>
      </c>
      <c r="U1656" s="27">
        <v>0</v>
      </c>
      <c r="V1656" s="27">
        <f t="shared" si="352"/>
        <v>357731</v>
      </c>
      <c r="W1656" s="28" t="s">
        <v>4828</v>
      </c>
      <c r="X1656" s="27">
        <v>215536.2</v>
      </c>
      <c r="Y1656" s="27">
        <f t="shared" si="356"/>
        <v>580421.82000000007</v>
      </c>
      <c r="Z1656" s="4" t="str" cm="1">
        <f t="array" ref="Z1656">_xlfn.IFS(YEARFRAC(F1656,G1656)&lt;1,"&lt;1 Year",YEARFRAC(F1656,G1656)&lt;=5,"1-5 Years",YEARFRAC(F1656,G1656)&gt;5,"&gt;5 Years")</f>
        <v>&gt;5 Years</v>
      </c>
      <c r="AA1656" s="24">
        <f>L1656*(_xlfn.XLOOKUP(K1656,'FX rates'!$A$2:$A$38,'FX rates'!$B$2:$B$38))</f>
        <v>211310</v>
      </c>
      <c r="AB1656" s="24">
        <f>V1656*(_xlfn.XLOOKUP(K1656,'FX rates'!$A$2:$A$38,'FX rates'!$B$2:$B$38))</f>
        <v>357731</v>
      </c>
      <c r="AC1656" s="24">
        <f>X1656*(_xlfn.XLOOKUP(W1656,'FX rates'!$A$2:$A$38,'FX rates'!$B$2:$B$38))</f>
        <v>215536.2</v>
      </c>
      <c r="AD1656" s="24">
        <f>Y1656*(_xlfn.XLOOKUP(W1656,'FX rates'!$A$2:$A$38,'FX rates'!$B$2:$B$38))</f>
        <v>580421.82000000007</v>
      </c>
      <c r="AE1656" s="30">
        <f t="shared" si="357"/>
        <v>2.0000000000000056E-2</v>
      </c>
      <c r="AF1656" s="31">
        <f t="shared" si="358"/>
        <v>4226.2000000000116</v>
      </c>
      <c r="AG1656" s="23">
        <f t="shared" si="359"/>
        <v>146421</v>
      </c>
      <c r="AH1656" s="35">
        <f t="shared" si="353"/>
        <v>1</v>
      </c>
      <c r="AI1656" s="23">
        <f>U1656*(_xlfn.XLOOKUP(K1656,'FX rates'!$A$2:$A$38,'FX rates'!$B$2:$B$38))</f>
        <v>0</v>
      </c>
      <c r="AJ1656" s="23">
        <f>Q1656*(_xlfn.XLOOKUP(K1656,'FX rates'!$A$2:$A$38,'FX rates'!$B$2:$B$38))</f>
        <v>0</v>
      </c>
      <c r="AK1656" s="23">
        <f>R1656*(_xlfn.XLOOKUP(K1656,'FX rates'!$A$2:$A$38,'FX rates'!$B$2:$B$38))</f>
        <v>0</v>
      </c>
      <c r="AM1656" s="4"/>
      <c r="AN1656" s="4"/>
      <c r="AO1656" s="4"/>
      <c r="AP1656" s="32">
        <f t="shared" si="354"/>
        <v>0.6929203539823009</v>
      </c>
      <c r="AQ1656" s="32">
        <f t="shared" si="355"/>
        <v>0</v>
      </c>
      <c r="AR1656" s="24">
        <f t="shared" si="360"/>
        <v>364885.62</v>
      </c>
      <c r="AS1656" s="24" t="str">
        <f t="shared" si="361"/>
        <v>0</v>
      </c>
      <c r="AT1656" s="24">
        <f t="shared" si="362"/>
        <v>522379.63800000009</v>
      </c>
      <c r="AU1656" s="24">
        <f t="shared" si="363"/>
        <v>58042.181999999972</v>
      </c>
    </row>
    <row r="1657" spans="1:47" x14ac:dyDescent="0.25">
      <c r="A1657" s="28" t="s">
        <v>14693</v>
      </c>
      <c r="B1657" s="28" t="s">
        <v>4829</v>
      </c>
      <c r="C1657" s="28" t="s">
        <v>4830</v>
      </c>
      <c r="D1657" s="28" t="s">
        <v>4831</v>
      </c>
      <c r="E1657" s="28" t="s">
        <v>4832</v>
      </c>
      <c r="F1657" s="29">
        <v>43038</v>
      </c>
      <c r="G1657" s="29">
        <v>44896</v>
      </c>
      <c r="H1657" s="28" t="s">
        <v>4833</v>
      </c>
      <c r="I1657" s="28" t="s">
        <v>16037</v>
      </c>
      <c r="J1657" s="28" t="s">
        <v>16051</v>
      </c>
      <c r="K1657" s="28" t="s">
        <v>4834</v>
      </c>
      <c r="L1657" s="27">
        <v>215600.00000000006</v>
      </c>
      <c r="M1657" s="27">
        <v>80465</v>
      </c>
      <c r="N1657" s="27">
        <v>0</v>
      </c>
      <c r="O1657" s="27">
        <v>0</v>
      </c>
      <c r="P1657" s="27">
        <f t="shared" si="350"/>
        <v>80465</v>
      </c>
      <c r="Q1657" s="27">
        <v>0</v>
      </c>
      <c r="R1657" s="27">
        <v>0</v>
      </c>
      <c r="S1657" s="27">
        <v>0</v>
      </c>
      <c r="T1657" s="27">
        <f t="shared" si="351"/>
        <v>0</v>
      </c>
      <c r="U1657" s="27">
        <v>0</v>
      </c>
      <c r="V1657" s="27">
        <f t="shared" si="352"/>
        <v>296065.00000000006</v>
      </c>
      <c r="W1657" s="28" t="s">
        <v>4835</v>
      </c>
      <c r="X1657" s="27">
        <v>247940.00000000006</v>
      </c>
      <c r="Y1657" s="27">
        <f t="shared" si="356"/>
        <v>588414.75</v>
      </c>
      <c r="Z1657" s="4" t="str" cm="1">
        <f t="array" ref="Z1657">_xlfn.IFS(YEARFRAC(F1657,G1657)&lt;1,"&lt;1 Year",YEARFRAC(F1657,G1657)&lt;=5,"1-5 Years",YEARFRAC(F1657,G1657)&gt;5,"&gt;5 Years")</f>
        <v>&gt;5 Years</v>
      </c>
      <c r="AA1657" s="24">
        <f>L1657*(_xlfn.XLOOKUP(K1657,'FX rates'!$A$2:$A$38,'FX rates'!$B$2:$B$38))</f>
        <v>215600.00000000006</v>
      </c>
      <c r="AB1657" s="24">
        <f>V1657*(_xlfn.XLOOKUP(K1657,'FX rates'!$A$2:$A$38,'FX rates'!$B$2:$B$38))</f>
        <v>296065.00000000006</v>
      </c>
      <c r="AC1657" s="24">
        <f>X1657*(_xlfn.XLOOKUP(W1657,'FX rates'!$A$2:$A$38,'FX rates'!$B$2:$B$38))</f>
        <v>247940.00000000006</v>
      </c>
      <c r="AD1657" s="24">
        <f>Y1657*(_xlfn.XLOOKUP(W1657,'FX rates'!$A$2:$A$38,'FX rates'!$B$2:$B$38))</f>
        <v>588414.75</v>
      </c>
      <c r="AE1657" s="30">
        <f t="shared" si="357"/>
        <v>0.14999999999999997</v>
      </c>
      <c r="AF1657" s="31">
        <f t="shared" si="358"/>
        <v>32340</v>
      </c>
      <c r="AG1657" s="23">
        <f t="shared" si="359"/>
        <v>80465</v>
      </c>
      <c r="AH1657" s="35">
        <f t="shared" si="353"/>
        <v>1</v>
      </c>
      <c r="AI1657" s="23">
        <f>U1657*(_xlfn.XLOOKUP(K1657,'FX rates'!$A$2:$A$38,'FX rates'!$B$2:$B$38))</f>
        <v>0</v>
      </c>
      <c r="AJ1657" s="23">
        <f>Q1657*(_xlfn.XLOOKUP(K1657,'FX rates'!$A$2:$A$38,'FX rates'!$B$2:$B$38))</f>
        <v>0</v>
      </c>
      <c r="AK1657" s="23">
        <f>R1657*(_xlfn.XLOOKUP(K1657,'FX rates'!$A$2:$A$38,'FX rates'!$B$2:$B$38))</f>
        <v>0</v>
      </c>
      <c r="AM1657" s="4"/>
      <c r="AN1657" s="4"/>
      <c r="AO1657" s="4"/>
      <c r="AP1657" s="32">
        <f t="shared" si="354"/>
        <v>0.37321428571428561</v>
      </c>
      <c r="AQ1657" s="32">
        <f t="shared" si="355"/>
        <v>0</v>
      </c>
      <c r="AR1657" s="24">
        <f t="shared" si="360"/>
        <v>340474.75</v>
      </c>
      <c r="AS1657" s="24" t="str">
        <f t="shared" si="361"/>
        <v>0</v>
      </c>
      <c r="AT1657" s="24">
        <f t="shared" si="362"/>
        <v>529573.27500000002</v>
      </c>
      <c r="AU1657" s="24">
        <f t="shared" si="363"/>
        <v>58841.474999999977</v>
      </c>
    </row>
    <row r="1658" spans="1:47" x14ac:dyDescent="0.25">
      <c r="A1658" s="28" t="s">
        <v>14073</v>
      </c>
      <c r="B1658" s="28" t="s">
        <v>488</v>
      </c>
      <c r="C1658" s="28" t="s">
        <v>489</v>
      </c>
      <c r="D1658" s="28" t="s">
        <v>490</v>
      </c>
      <c r="E1658" s="28" t="s">
        <v>491</v>
      </c>
      <c r="F1658" s="29">
        <v>36451</v>
      </c>
      <c r="G1658" s="29">
        <v>44896</v>
      </c>
      <c r="H1658" s="28" t="s">
        <v>492</v>
      </c>
      <c r="I1658" s="28" t="s">
        <v>16051</v>
      </c>
      <c r="J1658" s="28" t="s">
        <v>16042</v>
      </c>
      <c r="K1658" s="28" t="s">
        <v>493</v>
      </c>
      <c r="L1658" s="27">
        <v>84935.400000000009</v>
      </c>
      <c r="M1658" s="27">
        <v>16192</v>
      </c>
      <c r="N1658" s="27">
        <v>0</v>
      </c>
      <c r="O1658" s="27">
        <v>0</v>
      </c>
      <c r="P1658" s="27">
        <f t="shared" si="350"/>
        <v>16192</v>
      </c>
      <c r="Q1658" s="27">
        <v>0</v>
      </c>
      <c r="R1658" s="27">
        <v>349</v>
      </c>
      <c r="S1658" s="27">
        <v>0</v>
      </c>
      <c r="T1658" s="27">
        <f t="shared" si="351"/>
        <v>349</v>
      </c>
      <c r="U1658" s="27">
        <v>0</v>
      </c>
      <c r="V1658" s="27">
        <f t="shared" si="352"/>
        <v>101476.40000000001</v>
      </c>
      <c r="W1658" s="28" t="s">
        <v>494</v>
      </c>
      <c r="X1658" s="27">
        <v>92579.58600000001</v>
      </c>
      <c r="Y1658" s="27">
        <f t="shared" si="356"/>
        <v>202808.45200000002</v>
      </c>
      <c r="Z1658" s="4" t="str" cm="1">
        <f t="array" ref="Z1658">_xlfn.IFS(YEARFRAC(F1658,G1658)&lt;1,"&lt;1 Year",YEARFRAC(F1658,G1658)&lt;=5,"1-5 Years",YEARFRAC(F1658,G1658)&gt;5,"&gt;5 Years")</f>
        <v>&gt;5 Years</v>
      </c>
      <c r="AA1658" s="24">
        <f>L1658*(_xlfn.XLOOKUP(K1658,'FX rates'!$A$2:$A$38,'FX rates'!$B$2:$B$38))</f>
        <v>84935.400000000009</v>
      </c>
      <c r="AB1658" s="24">
        <f>V1658*(_xlfn.XLOOKUP(K1658,'FX rates'!$A$2:$A$38,'FX rates'!$B$2:$B$38))</f>
        <v>101476.40000000001</v>
      </c>
      <c r="AC1658" s="24">
        <f>X1658*(_xlfn.XLOOKUP(W1658,'FX rates'!$A$2:$A$38,'FX rates'!$B$2:$B$38))</f>
        <v>92579.58600000001</v>
      </c>
      <c r="AD1658" s="24">
        <f>Y1658*(_xlfn.XLOOKUP(W1658,'FX rates'!$A$2:$A$38,'FX rates'!$B$2:$B$38))</f>
        <v>202808.45200000002</v>
      </c>
      <c r="AE1658" s="30">
        <f t="shared" si="357"/>
        <v>9.0000000000000011E-2</v>
      </c>
      <c r="AF1658" s="31">
        <f t="shared" si="358"/>
        <v>7644.1860000000015</v>
      </c>
      <c r="AG1658" s="23">
        <f t="shared" si="359"/>
        <v>16541</v>
      </c>
      <c r="AH1658" s="35">
        <f t="shared" si="353"/>
        <v>1</v>
      </c>
      <c r="AI1658" s="23">
        <f>U1658*(_xlfn.XLOOKUP(K1658,'FX rates'!$A$2:$A$38,'FX rates'!$B$2:$B$38))</f>
        <v>0</v>
      </c>
      <c r="AJ1658" s="23">
        <f>Q1658*(_xlfn.XLOOKUP(K1658,'FX rates'!$A$2:$A$38,'FX rates'!$B$2:$B$38))</f>
        <v>0</v>
      </c>
      <c r="AK1658" s="23">
        <f>R1658*(_xlfn.XLOOKUP(K1658,'FX rates'!$A$2:$A$38,'FX rates'!$B$2:$B$38))</f>
        <v>349</v>
      </c>
      <c r="AM1658" s="4"/>
      <c r="AN1658" s="4"/>
      <c r="AO1658" s="4"/>
      <c r="AP1658" s="32">
        <f t="shared" si="354"/>
        <v>0.19063900328955888</v>
      </c>
      <c r="AQ1658" s="32">
        <f t="shared" si="355"/>
        <v>0</v>
      </c>
      <c r="AR1658" s="24">
        <f t="shared" si="360"/>
        <v>110228.86600000001</v>
      </c>
      <c r="AS1658" s="24" t="str">
        <f t="shared" si="361"/>
        <v>0</v>
      </c>
      <c r="AT1658" s="24">
        <f t="shared" si="362"/>
        <v>182527.60680000001</v>
      </c>
      <c r="AU1658" s="24">
        <f t="shared" si="363"/>
        <v>20280.845200000011</v>
      </c>
    </row>
    <row r="1659" spans="1:47" x14ac:dyDescent="0.25">
      <c r="A1659" s="28" t="s">
        <v>14694</v>
      </c>
      <c r="B1659" s="28" t="s">
        <v>4836</v>
      </c>
      <c r="C1659" s="28" t="s">
        <v>4837</v>
      </c>
      <c r="D1659" s="28" t="s">
        <v>4838</v>
      </c>
      <c r="E1659" s="28" t="s">
        <v>4839</v>
      </c>
      <c r="F1659" s="29">
        <v>43017</v>
      </c>
      <c r="G1659" s="29">
        <v>44896</v>
      </c>
      <c r="H1659" s="28" t="s">
        <v>4840</v>
      </c>
      <c r="I1659" s="28" t="s">
        <v>16045</v>
      </c>
      <c r="J1659" s="28" t="s">
        <v>16038</v>
      </c>
      <c r="K1659" s="28" t="s">
        <v>4841</v>
      </c>
      <c r="L1659" s="27">
        <v>142560</v>
      </c>
      <c r="M1659" s="27">
        <v>137280</v>
      </c>
      <c r="N1659" s="27">
        <v>0</v>
      </c>
      <c r="O1659" s="27">
        <v>0</v>
      </c>
      <c r="P1659" s="27">
        <f t="shared" si="350"/>
        <v>137280</v>
      </c>
      <c r="Q1659" s="27">
        <v>0</v>
      </c>
      <c r="R1659" s="27">
        <v>0</v>
      </c>
      <c r="S1659" s="27">
        <v>0</v>
      </c>
      <c r="T1659" s="27">
        <f t="shared" si="351"/>
        <v>0</v>
      </c>
      <c r="U1659" s="27">
        <v>0</v>
      </c>
      <c r="V1659" s="27">
        <f t="shared" si="352"/>
        <v>279840</v>
      </c>
      <c r="W1659" s="28" t="s">
        <v>4842</v>
      </c>
      <c r="X1659" s="27">
        <v>143985.60000000001</v>
      </c>
      <c r="Y1659" s="27">
        <f t="shared" si="356"/>
        <v>426624</v>
      </c>
      <c r="Z1659" s="4" t="str" cm="1">
        <f t="array" ref="Z1659">_xlfn.IFS(YEARFRAC(F1659,G1659)&lt;1,"&lt;1 Year",YEARFRAC(F1659,G1659)&lt;=5,"1-5 Years",YEARFRAC(F1659,G1659)&gt;5,"&gt;5 Years")</f>
        <v>&gt;5 Years</v>
      </c>
      <c r="AA1659" s="24">
        <f>L1659*(_xlfn.XLOOKUP(K1659,'FX rates'!$A$2:$A$38,'FX rates'!$B$2:$B$38))</f>
        <v>166410.28799574822</v>
      </c>
      <c r="AB1659" s="24">
        <f>V1659*(_xlfn.XLOOKUP(K1659,'FX rates'!$A$2:$A$38,'FX rates'!$B$2:$B$38))</f>
        <v>326657.23199165391</v>
      </c>
      <c r="AC1659" s="24">
        <f>X1659*(_xlfn.XLOOKUP(W1659,'FX rates'!$A$2:$A$38,'FX rates'!$B$2:$B$38))</f>
        <v>168074.39087570569</v>
      </c>
      <c r="AD1659" s="24">
        <f>Y1659*(_xlfn.XLOOKUP(W1659,'FX rates'!$A$2:$A$38,'FX rates'!$B$2:$B$38))</f>
        <v>497998.19518727611</v>
      </c>
      <c r="AE1659" s="30">
        <f t="shared" si="357"/>
        <v>9.9999999999999308E-3</v>
      </c>
      <c r="AF1659" s="31">
        <f t="shared" si="358"/>
        <v>1425.6000000000058</v>
      </c>
      <c r="AG1659" s="23">
        <f t="shared" si="359"/>
        <v>160246.94399590569</v>
      </c>
      <c r="AH1659" s="35">
        <f t="shared" si="353"/>
        <v>1.1672999999701754</v>
      </c>
      <c r="AI1659" s="23">
        <f>U1659*(_xlfn.XLOOKUP(K1659,'FX rates'!$A$2:$A$38,'FX rates'!$B$2:$B$38))</f>
        <v>0</v>
      </c>
      <c r="AJ1659" s="23">
        <f>Q1659*(_xlfn.XLOOKUP(K1659,'FX rates'!$A$2:$A$38,'FX rates'!$B$2:$B$38))</f>
        <v>0</v>
      </c>
      <c r="AK1659" s="23">
        <f>R1659*(_xlfn.XLOOKUP(K1659,'FX rates'!$A$2:$A$38,'FX rates'!$B$2:$B$38))</f>
        <v>0</v>
      </c>
      <c r="AM1659" s="4"/>
      <c r="AN1659" s="4"/>
      <c r="AO1659" s="4"/>
      <c r="AP1659" s="32">
        <f t="shared" si="354"/>
        <v>0.96296296296296291</v>
      </c>
      <c r="AQ1659" s="32">
        <f t="shared" si="355"/>
        <v>0</v>
      </c>
      <c r="AR1659" s="24">
        <f t="shared" si="360"/>
        <v>282638.39999999997</v>
      </c>
      <c r="AS1659" s="24" t="str">
        <f t="shared" si="361"/>
        <v>0</v>
      </c>
      <c r="AT1659" s="24">
        <f t="shared" si="362"/>
        <v>448198.37566854851</v>
      </c>
      <c r="AU1659" s="24">
        <f t="shared" si="363"/>
        <v>49799.8195187276</v>
      </c>
    </row>
    <row r="1660" spans="1:47" x14ac:dyDescent="0.25">
      <c r="A1660" s="28" t="s">
        <v>14695</v>
      </c>
      <c r="B1660" s="28" t="s">
        <v>4843</v>
      </c>
      <c r="C1660" s="28" t="s">
        <v>4844</v>
      </c>
      <c r="D1660" s="28" t="s">
        <v>4845</v>
      </c>
      <c r="E1660" s="28" t="s">
        <v>4846</v>
      </c>
      <c r="F1660" s="29">
        <v>43038</v>
      </c>
      <c r="G1660" s="29">
        <v>44896</v>
      </c>
      <c r="H1660" s="28" t="s">
        <v>4847</v>
      </c>
      <c r="I1660" s="28" t="s">
        <v>16050</v>
      </c>
      <c r="J1660" s="28" t="s">
        <v>16053</v>
      </c>
      <c r="K1660" s="28" t="s">
        <v>4848</v>
      </c>
      <c r="L1660" s="27">
        <v>154440</v>
      </c>
      <c r="M1660" s="27">
        <v>145530</v>
      </c>
      <c r="N1660" s="27">
        <v>0</v>
      </c>
      <c r="O1660" s="27">
        <v>0</v>
      </c>
      <c r="P1660" s="27">
        <f t="shared" si="350"/>
        <v>145530</v>
      </c>
      <c r="Q1660" s="27">
        <v>0</v>
      </c>
      <c r="R1660" s="27">
        <v>0</v>
      </c>
      <c r="S1660" s="27">
        <v>0</v>
      </c>
      <c r="T1660" s="27">
        <f t="shared" si="351"/>
        <v>0</v>
      </c>
      <c r="U1660" s="27">
        <v>0</v>
      </c>
      <c r="V1660" s="27">
        <f t="shared" si="352"/>
        <v>299970</v>
      </c>
      <c r="W1660" s="28" t="s">
        <v>4849</v>
      </c>
      <c r="X1660" s="27">
        <v>169884</v>
      </c>
      <c r="Y1660" s="27">
        <f t="shared" si="356"/>
        <v>499851</v>
      </c>
      <c r="Z1660" s="4" t="str" cm="1">
        <f t="array" ref="Z1660">_xlfn.IFS(YEARFRAC(F1660,G1660)&lt;1,"&lt;1 Year",YEARFRAC(F1660,G1660)&lt;=5,"1-5 Years",YEARFRAC(F1660,G1660)&gt;5,"&gt;5 Years")</f>
        <v>&gt;5 Years</v>
      </c>
      <c r="AA1660" s="24">
        <f>L1660*(_xlfn.XLOOKUP(K1660,'FX rates'!$A$2:$A$38,'FX rates'!$B$2:$B$38))</f>
        <v>154440</v>
      </c>
      <c r="AB1660" s="24">
        <f>V1660*(_xlfn.XLOOKUP(K1660,'FX rates'!$A$2:$A$38,'FX rates'!$B$2:$B$38))</f>
        <v>299970</v>
      </c>
      <c r="AC1660" s="24">
        <f>X1660*(_xlfn.XLOOKUP(W1660,'FX rates'!$A$2:$A$38,'FX rates'!$B$2:$B$38))</f>
        <v>169884</v>
      </c>
      <c r="AD1660" s="24">
        <f>Y1660*(_xlfn.XLOOKUP(W1660,'FX rates'!$A$2:$A$38,'FX rates'!$B$2:$B$38))</f>
        <v>499851</v>
      </c>
      <c r="AE1660" s="30">
        <f t="shared" si="357"/>
        <v>0.1</v>
      </c>
      <c r="AF1660" s="31">
        <f t="shared" si="358"/>
        <v>15444</v>
      </c>
      <c r="AG1660" s="23">
        <f t="shared" si="359"/>
        <v>145530</v>
      </c>
      <c r="AH1660" s="35">
        <f t="shared" si="353"/>
        <v>1</v>
      </c>
      <c r="AI1660" s="23">
        <f>U1660*(_xlfn.XLOOKUP(K1660,'FX rates'!$A$2:$A$38,'FX rates'!$B$2:$B$38))</f>
        <v>0</v>
      </c>
      <c r="AJ1660" s="23">
        <f>Q1660*(_xlfn.XLOOKUP(K1660,'FX rates'!$A$2:$A$38,'FX rates'!$B$2:$B$38))</f>
        <v>0</v>
      </c>
      <c r="AK1660" s="23">
        <f>R1660*(_xlfn.XLOOKUP(K1660,'FX rates'!$A$2:$A$38,'FX rates'!$B$2:$B$38))</f>
        <v>0</v>
      </c>
      <c r="AM1660" s="4"/>
      <c r="AN1660" s="4"/>
      <c r="AO1660" s="4"/>
      <c r="AP1660" s="32">
        <f t="shared" si="354"/>
        <v>0.94230769230769229</v>
      </c>
      <c r="AQ1660" s="32">
        <f t="shared" si="355"/>
        <v>0</v>
      </c>
      <c r="AR1660" s="24">
        <f t="shared" si="360"/>
        <v>329967</v>
      </c>
      <c r="AS1660" s="24" t="str">
        <f t="shared" si="361"/>
        <v>0</v>
      </c>
      <c r="AT1660" s="24">
        <f t="shared" si="362"/>
        <v>449865.9</v>
      </c>
      <c r="AU1660" s="24">
        <f t="shared" si="363"/>
        <v>49985.099999999977</v>
      </c>
    </row>
    <row r="1661" spans="1:47" x14ac:dyDescent="0.25">
      <c r="A1661" s="28" t="s">
        <v>14696</v>
      </c>
      <c r="B1661" s="28" t="s">
        <v>4850</v>
      </c>
      <c r="C1661" s="28" t="s">
        <v>4851</v>
      </c>
      <c r="D1661" s="28" t="s">
        <v>4852</v>
      </c>
      <c r="E1661" s="28" t="s">
        <v>4853</v>
      </c>
      <c r="F1661" s="29">
        <v>43199</v>
      </c>
      <c r="G1661" s="29">
        <v>44896</v>
      </c>
      <c r="H1661" s="28" t="s">
        <v>4854</v>
      </c>
      <c r="I1661" s="28" t="s">
        <v>16039</v>
      </c>
      <c r="J1661" s="28" t="s">
        <v>16033</v>
      </c>
      <c r="K1661" s="28" t="s">
        <v>4855</v>
      </c>
      <c r="L1661" s="27">
        <v>127050.00000000003</v>
      </c>
      <c r="M1661" s="27">
        <v>6077.5000000000009</v>
      </c>
      <c r="N1661" s="27">
        <v>0</v>
      </c>
      <c r="O1661" s="27">
        <v>0</v>
      </c>
      <c r="P1661" s="27">
        <f t="shared" si="350"/>
        <v>6077.5000000000009</v>
      </c>
      <c r="Q1661" s="27">
        <v>0</v>
      </c>
      <c r="R1661" s="27">
        <v>0</v>
      </c>
      <c r="S1661" s="27">
        <v>0</v>
      </c>
      <c r="T1661" s="27">
        <f t="shared" si="351"/>
        <v>0</v>
      </c>
      <c r="U1661" s="27">
        <v>0</v>
      </c>
      <c r="V1661" s="27">
        <f t="shared" si="352"/>
        <v>133127.50000000003</v>
      </c>
      <c r="W1661" s="28" t="s">
        <v>4856</v>
      </c>
      <c r="X1661" s="27">
        <v>137214.00000000003</v>
      </c>
      <c r="Y1661" s="27">
        <f t="shared" si="356"/>
        <v>280991.70000000007</v>
      </c>
      <c r="Z1661" s="4" t="str" cm="1">
        <f t="array" ref="Z1661">_xlfn.IFS(YEARFRAC(F1661,G1661)&lt;1,"&lt;1 Year",YEARFRAC(F1661,G1661)&lt;=5,"1-5 Years",YEARFRAC(F1661,G1661)&gt;5,"&gt;5 Years")</f>
        <v>1-5 Years</v>
      </c>
      <c r="AA1661" s="24">
        <f>L1661*(_xlfn.XLOOKUP(K1661,'FX rates'!$A$2:$A$38,'FX rates'!$B$2:$B$38))</f>
        <v>127050.00000000003</v>
      </c>
      <c r="AB1661" s="24">
        <f>V1661*(_xlfn.XLOOKUP(K1661,'FX rates'!$A$2:$A$38,'FX rates'!$B$2:$B$38))</f>
        <v>133127.50000000003</v>
      </c>
      <c r="AC1661" s="24">
        <f>X1661*(_xlfn.XLOOKUP(W1661,'FX rates'!$A$2:$A$38,'FX rates'!$B$2:$B$38))</f>
        <v>137214.00000000003</v>
      </c>
      <c r="AD1661" s="24">
        <f>Y1661*(_xlfn.XLOOKUP(W1661,'FX rates'!$A$2:$A$38,'FX rates'!$B$2:$B$38))</f>
        <v>280991.70000000007</v>
      </c>
      <c r="AE1661" s="30">
        <f t="shared" si="357"/>
        <v>7.9999999999999988E-2</v>
      </c>
      <c r="AF1661" s="31">
        <f t="shared" si="358"/>
        <v>10164</v>
      </c>
      <c r="AG1661" s="23">
        <f t="shared" si="359"/>
        <v>6077.5</v>
      </c>
      <c r="AH1661" s="35">
        <f t="shared" si="353"/>
        <v>1</v>
      </c>
      <c r="AI1661" s="23">
        <f>U1661*(_xlfn.XLOOKUP(K1661,'FX rates'!$A$2:$A$38,'FX rates'!$B$2:$B$38))</f>
        <v>0</v>
      </c>
      <c r="AJ1661" s="23">
        <f>Q1661*(_xlfn.XLOOKUP(K1661,'FX rates'!$A$2:$A$38,'FX rates'!$B$2:$B$38))</f>
        <v>0</v>
      </c>
      <c r="AK1661" s="23">
        <f>R1661*(_xlfn.XLOOKUP(K1661,'FX rates'!$A$2:$A$38,'FX rates'!$B$2:$B$38))</f>
        <v>0</v>
      </c>
      <c r="AM1661" s="4"/>
      <c r="AN1661" s="4"/>
      <c r="AO1661" s="4"/>
      <c r="AP1661" s="32">
        <f t="shared" si="354"/>
        <v>4.7835497835497828E-2</v>
      </c>
      <c r="AQ1661" s="32">
        <f t="shared" si="355"/>
        <v>0</v>
      </c>
      <c r="AR1661" s="24">
        <f t="shared" si="360"/>
        <v>143777.70000000001</v>
      </c>
      <c r="AS1661" s="24" t="str">
        <f t="shared" si="361"/>
        <v>0</v>
      </c>
      <c r="AT1661" s="24">
        <f t="shared" si="362"/>
        <v>252892.53000000006</v>
      </c>
      <c r="AU1661" s="24">
        <f t="shared" si="363"/>
        <v>28099.170000000013</v>
      </c>
    </row>
    <row r="1662" spans="1:47" x14ac:dyDescent="0.25">
      <c r="A1662" s="28" t="s">
        <v>14697</v>
      </c>
      <c r="B1662" s="28" t="s">
        <v>4857</v>
      </c>
      <c r="C1662" s="28" t="s">
        <v>4858</v>
      </c>
      <c r="D1662" s="28" t="s">
        <v>4859</v>
      </c>
      <c r="E1662" s="28" t="s">
        <v>4860</v>
      </c>
      <c r="F1662" s="29">
        <v>43031</v>
      </c>
      <c r="G1662" s="29">
        <v>44896</v>
      </c>
      <c r="H1662" s="28" t="s">
        <v>4861</v>
      </c>
      <c r="I1662" s="28" t="s">
        <v>16036</v>
      </c>
      <c r="J1662" s="28" t="s">
        <v>16054</v>
      </c>
      <c r="K1662" s="28" t="s">
        <v>4862</v>
      </c>
      <c r="L1662" s="27">
        <v>85921</v>
      </c>
      <c r="M1662" s="27">
        <v>25300.000000000004</v>
      </c>
      <c r="N1662" s="27">
        <v>0</v>
      </c>
      <c r="O1662" s="27">
        <v>0</v>
      </c>
      <c r="P1662" s="27">
        <f t="shared" si="350"/>
        <v>25300.000000000004</v>
      </c>
      <c r="Q1662" s="27">
        <v>0</v>
      </c>
      <c r="R1662" s="27">
        <v>0</v>
      </c>
      <c r="S1662" s="27">
        <v>0</v>
      </c>
      <c r="T1662" s="27">
        <f t="shared" si="351"/>
        <v>0</v>
      </c>
      <c r="U1662" s="27">
        <v>0</v>
      </c>
      <c r="V1662" s="27">
        <f t="shared" si="352"/>
        <v>111221</v>
      </c>
      <c r="W1662" s="28" t="s">
        <v>4863</v>
      </c>
      <c r="X1662" s="27">
        <v>97090.73</v>
      </c>
      <c r="Y1662" s="27">
        <f t="shared" si="356"/>
        <v>222770.45999999996</v>
      </c>
      <c r="Z1662" s="4" t="str" cm="1">
        <f t="array" ref="Z1662">_xlfn.IFS(YEARFRAC(F1662,G1662)&lt;1,"&lt;1 Year",YEARFRAC(F1662,G1662)&lt;=5,"1-5 Years",YEARFRAC(F1662,G1662)&gt;5,"&gt;5 Years")</f>
        <v>&gt;5 Years</v>
      </c>
      <c r="AA1662" s="24">
        <f>L1662*(_xlfn.XLOOKUP(K1662,'FX rates'!$A$2:$A$38,'FX rates'!$B$2:$B$38))</f>
        <v>100295.58329743744</v>
      </c>
      <c r="AB1662" s="24">
        <f>V1662*(_xlfn.XLOOKUP(K1662,'FX rates'!$A$2:$A$38,'FX rates'!$B$2:$B$38))</f>
        <v>129828.27329668288</v>
      </c>
      <c r="AC1662" s="24">
        <f>X1662*(_xlfn.XLOOKUP(W1662,'FX rates'!$A$2:$A$38,'FX rates'!$B$2:$B$38))</f>
        <v>113334.0091261043</v>
      </c>
      <c r="AD1662" s="24">
        <f>Y1662*(_xlfn.XLOOKUP(W1662,'FX rates'!$A$2:$A$38,'FX rates'!$B$2:$B$38))</f>
        <v>260039.95795135593</v>
      </c>
      <c r="AE1662" s="30">
        <f t="shared" si="357"/>
        <v>0.12999999999999995</v>
      </c>
      <c r="AF1662" s="31">
        <f t="shared" si="358"/>
        <v>11169.729999999996</v>
      </c>
      <c r="AG1662" s="23">
        <f t="shared" si="359"/>
        <v>29532.689999245442</v>
      </c>
      <c r="AH1662" s="35">
        <f t="shared" si="353"/>
        <v>1.1672999999701754</v>
      </c>
      <c r="AI1662" s="23">
        <f>U1662*(_xlfn.XLOOKUP(K1662,'FX rates'!$A$2:$A$38,'FX rates'!$B$2:$B$38))</f>
        <v>0</v>
      </c>
      <c r="AJ1662" s="23">
        <f>Q1662*(_xlfn.XLOOKUP(K1662,'FX rates'!$A$2:$A$38,'FX rates'!$B$2:$B$38))</f>
        <v>0</v>
      </c>
      <c r="AK1662" s="23">
        <f>R1662*(_xlfn.XLOOKUP(K1662,'FX rates'!$A$2:$A$38,'FX rates'!$B$2:$B$38))</f>
        <v>0</v>
      </c>
      <c r="AM1662" s="4"/>
      <c r="AN1662" s="4"/>
      <c r="AO1662" s="4"/>
      <c r="AP1662" s="32">
        <f t="shared" si="354"/>
        <v>0.29445653565484575</v>
      </c>
      <c r="AQ1662" s="32">
        <f t="shared" si="355"/>
        <v>0</v>
      </c>
      <c r="AR1662" s="24">
        <f t="shared" si="360"/>
        <v>125679.72999999998</v>
      </c>
      <c r="AS1662" s="24" t="str">
        <f t="shared" si="361"/>
        <v>0</v>
      </c>
      <c r="AT1662" s="24">
        <f t="shared" si="362"/>
        <v>234035.96215622034</v>
      </c>
      <c r="AU1662" s="24">
        <f t="shared" si="363"/>
        <v>26003.99579513559</v>
      </c>
    </row>
    <row r="1663" spans="1:47" x14ac:dyDescent="0.25">
      <c r="A1663" s="28" t="s">
        <v>14698</v>
      </c>
      <c r="B1663" s="28" t="s">
        <v>4864</v>
      </c>
      <c r="C1663" s="28" t="s">
        <v>4865</v>
      </c>
      <c r="D1663" s="28" t="s">
        <v>4866</v>
      </c>
      <c r="E1663" s="28" t="s">
        <v>4867</v>
      </c>
      <c r="F1663" s="29">
        <v>43052</v>
      </c>
      <c r="G1663" s="29">
        <v>44896</v>
      </c>
      <c r="H1663" s="28" t="s">
        <v>4868</v>
      </c>
      <c r="I1663" s="28" t="s">
        <v>16043</v>
      </c>
      <c r="J1663" s="28" t="s">
        <v>16049</v>
      </c>
      <c r="K1663" s="28" t="s">
        <v>4869</v>
      </c>
      <c r="L1663" s="27">
        <v>140415.00000000003</v>
      </c>
      <c r="M1663" s="27">
        <v>97900.000000000015</v>
      </c>
      <c r="N1663" s="27">
        <v>158050</v>
      </c>
      <c r="O1663" s="27">
        <v>0</v>
      </c>
      <c r="P1663" s="27">
        <f t="shared" si="350"/>
        <v>255950</v>
      </c>
      <c r="Q1663" s="27">
        <v>0</v>
      </c>
      <c r="R1663" s="27">
        <v>0</v>
      </c>
      <c r="S1663" s="27">
        <v>0</v>
      </c>
      <c r="T1663" s="27">
        <f t="shared" si="351"/>
        <v>0</v>
      </c>
      <c r="U1663" s="27">
        <v>0</v>
      </c>
      <c r="V1663" s="27">
        <f t="shared" si="352"/>
        <v>396365</v>
      </c>
      <c r="W1663" s="28" t="s">
        <v>4870</v>
      </c>
      <c r="X1663" s="27">
        <v>147435.75000000003</v>
      </c>
      <c r="Y1663" s="27">
        <f t="shared" si="356"/>
        <v>397666.50000000012</v>
      </c>
      <c r="Z1663" s="4" t="str" cm="1">
        <f t="array" ref="Z1663">_xlfn.IFS(YEARFRAC(F1663,G1663)&lt;1,"&lt;1 Year",YEARFRAC(F1663,G1663)&lt;=5,"1-5 Years",YEARFRAC(F1663,G1663)&gt;5,"&gt;5 Years")</f>
        <v>&gt;5 Years</v>
      </c>
      <c r="AA1663" s="24">
        <f>L1663*(_xlfn.XLOOKUP(K1663,'FX rates'!$A$2:$A$38,'FX rates'!$B$2:$B$38))</f>
        <v>140415.00000000003</v>
      </c>
      <c r="AB1663" s="24">
        <f>V1663*(_xlfn.XLOOKUP(K1663,'FX rates'!$A$2:$A$38,'FX rates'!$B$2:$B$38))</f>
        <v>396365</v>
      </c>
      <c r="AC1663" s="24">
        <f>X1663*(_xlfn.XLOOKUP(W1663,'FX rates'!$A$2:$A$38,'FX rates'!$B$2:$B$38))</f>
        <v>147435.75000000003</v>
      </c>
      <c r="AD1663" s="24">
        <f>Y1663*(_xlfn.XLOOKUP(W1663,'FX rates'!$A$2:$A$38,'FX rates'!$B$2:$B$38))</f>
        <v>397666.50000000012</v>
      </c>
      <c r="AE1663" s="30">
        <f t="shared" si="357"/>
        <v>4.9999999999999989E-2</v>
      </c>
      <c r="AF1663" s="31">
        <f t="shared" si="358"/>
        <v>7020.75</v>
      </c>
      <c r="AG1663" s="23">
        <f t="shared" si="359"/>
        <v>255949.99999999997</v>
      </c>
      <c r="AH1663" s="35">
        <f t="shared" si="353"/>
        <v>1</v>
      </c>
      <c r="AI1663" s="23">
        <f>U1663*(_xlfn.XLOOKUP(K1663,'FX rates'!$A$2:$A$38,'FX rates'!$B$2:$B$38))</f>
        <v>0</v>
      </c>
      <c r="AJ1663" s="23">
        <f>Q1663*(_xlfn.XLOOKUP(K1663,'FX rates'!$A$2:$A$38,'FX rates'!$B$2:$B$38))</f>
        <v>0</v>
      </c>
      <c r="AK1663" s="23">
        <f>R1663*(_xlfn.XLOOKUP(K1663,'FX rates'!$A$2:$A$38,'FX rates'!$B$2:$B$38))</f>
        <v>0</v>
      </c>
      <c r="AM1663" s="4"/>
      <c r="AN1663" s="4"/>
      <c r="AO1663" s="4"/>
      <c r="AP1663" s="32">
        <f t="shared" si="354"/>
        <v>0.6972189580885233</v>
      </c>
      <c r="AQ1663" s="32">
        <f t="shared" si="355"/>
        <v>0</v>
      </c>
      <c r="AR1663" s="24">
        <f t="shared" si="360"/>
        <v>250230.75000000006</v>
      </c>
      <c r="AS1663" s="24" t="str">
        <f t="shared" si="361"/>
        <v>0</v>
      </c>
      <c r="AT1663" s="24">
        <f t="shared" si="362"/>
        <v>357899.85000000009</v>
      </c>
      <c r="AU1663" s="24">
        <f t="shared" si="363"/>
        <v>39766.650000000023</v>
      </c>
    </row>
    <row r="1664" spans="1:47" x14ac:dyDescent="0.25">
      <c r="A1664" s="28" t="s">
        <v>14699</v>
      </c>
      <c r="B1664" s="28" t="s">
        <v>4871</v>
      </c>
      <c r="C1664" s="28" t="s">
        <v>4872</v>
      </c>
      <c r="D1664" s="28" t="s">
        <v>4873</v>
      </c>
      <c r="E1664" s="28" t="s">
        <v>4874</v>
      </c>
      <c r="F1664" s="29">
        <v>38509</v>
      </c>
      <c r="G1664" s="29">
        <v>44896</v>
      </c>
      <c r="H1664" s="28" t="s">
        <v>4875</v>
      </c>
      <c r="I1664" s="28" t="s">
        <v>16032</v>
      </c>
      <c r="J1664" s="28" t="s">
        <v>16033</v>
      </c>
      <c r="K1664" s="28" t="s">
        <v>4876</v>
      </c>
      <c r="L1664" s="27">
        <v>171055.5</v>
      </c>
      <c r="M1664" s="27">
        <v>158950.00000000003</v>
      </c>
      <c r="N1664" s="27">
        <v>0</v>
      </c>
      <c r="O1664" s="27">
        <v>0</v>
      </c>
      <c r="P1664" s="27">
        <f t="shared" si="350"/>
        <v>158950.00000000003</v>
      </c>
      <c r="Q1664" s="27">
        <v>0</v>
      </c>
      <c r="R1664" s="27">
        <v>0</v>
      </c>
      <c r="S1664" s="27">
        <v>0</v>
      </c>
      <c r="T1664" s="27">
        <f t="shared" si="351"/>
        <v>0</v>
      </c>
      <c r="U1664" s="27">
        <v>0</v>
      </c>
      <c r="V1664" s="27">
        <f t="shared" si="352"/>
        <v>330005.5</v>
      </c>
      <c r="W1664" s="28" t="s">
        <v>4877</v>
      </c>
      <c r="X1664" s="27">
        <v>196713.82499999998</v>
      </c>
      <c r="Y1664" s="27">
        <f t="shared" si="356"/>
        <v>576220.15</v>
      </c>
      <c r="Z1664" s="4" t="str" cm="1">
        <f t="array" ref="Z1664">_xlfn.IFS(YEARFRAC(F1664,G1664)&lt;1,"&lt;1 Year",YEARFRAC(F1664,G1664)&lt;=5,"1-5 Years",YEARFRAC(F1664,G1664)&gt;5,"&gt;5 Years")</f>
        <v>&gt;5 Years</v>
      </c>
      <c r="AA1664" s="24">
        <f>L1664*(_xlfn.XLOOKUP(K1664,'FX rates'!$A$2:$A$38,'FX rates'!$B$2:$B$38))</f>
        <v>171055.5</v>
      </c>
      <c r="AB1664" s="24">
        <f>V1664*(_xlfn.XLOOKUP(K1664,'FX rates'!$A$2:$A$38,'FX rates'!$B$2:$B$38))</f>
        <v>330005.5</v>
      </c>
      <c r="AC1664" s="24">
        <f>X1664*(_xlfn.XLOOKUP(W1664,'FX rates'!$A$2:$A$38,'FX rates'!$B$2:$B$38))</f>
        <v>196713.82499999998</v>
      </c>
      <c r="AD1664" s="24">
        <f>Y1664*(_xlfn.XLOOKUP(W1664,'FX rates'!$A$2:$A$38,'FX rates'!$B$2:$B$38))</f>
        <v>576220.15</v>
      </c>
      <c r="AE1664" s="30">
        <f t="shared" si="357"/>
        <v>0.14999999999999991</v>
      </c>
      <c r="AF1664" s="31">
        <f t="shared" si="358"/>
        <v>25658.324999999983</v>
      </c>
      <c r="AG1664" s="23">
        <f t="shared" si="359"/>
        <v>158950</v>
      </c>
      <c r="AH1664" s="35">
        <f t="shared" si="353"/>
        <v>1</v>
      </c>
      <c r="AI1664" s="23">
        <f>U1664*(_xlfn.XLOOKUP(K1664,'FX rates'!$A$2:$A$38,'FX rates'!$B$2:$B$38))</f>
        <v>0</v>
      </c>
      <c r="AJ1664" s="23">
        <f>Q1664*(_xlfn.XLOOKUP(K1664,'FX rates'!$A$2:$A$38,'FX rates'!$B$2:$B$38))</f>
        <v>0</v>
      </c>
      <c r="AK1664" s="23">
        <f>R1664*(_xlfn.XLOOKUP(K1664,'FX rates'!$A$2:$A$38,'FX rates'!$B$2:$B$38))</f>
        <v>0</v>
      </c>
      <c r="AM1664" s="4"/>
      <c r="AN1664" s="4"/>
      <c r="AO1664" s="4"/>
      <c r="AP1664" s="32">
        <f t="shared" si="354"/>
        <v>0.92923057136426501</v>
      </c>
      <c r="AQ1664" s="32">
        <f t="shared" si="355"/>
        <v>0</v>
      </c>
      <c r="AR1664" s="24">
        <f t="shared" si="360"/>
        <v>379506.32500000001</v>
      </c>
      <c r="AS1664" s="24" t="str">
        <f t="shared" si="361"/>
        <v>0</v>
      </c>
      <c r="AT1664" s="24">
        <f t="shared" si="362"/>
        <v>518598.13500000001</v>
      </c>
      <c r="AU1664" s="24">
        <f t="shared" si="363"/>
        <v>57622.015000000014</v>
      </c>
    </row>
    <row r="1665" spans="1:47" x14ac:dyDescent="0.25">
      <c r="A1665" s="28" t="s">
        <v>14700</v>
      </c>
      <c r="B1665" s="28" t="s">
        <v>4878</v>
      </c>
      <c r="C1665" s="28" t="s">
        <v>4879</v>
      </c>
      <c r="D1665" s="28" t="s">
        <v>4880</v>
      </c>
      <c r="E1665" s="28" t="s">
        <v>4881</v>
      </c>
      <c r="F1665" s="29">
        <v>43038</v>
      </c>
      <c r="G1665" s="29">
        <v>44896</v>
      </c>
      <c r="H1665" s="28" t="s">
        <v>4882</v>
      </c>
      <c r="I1665" s="28" t="s">
        <v>16046</v>
      </c>
      <c r="J1665" s="28" t="s">
        <v>16049</v>
      </c>
      <c r="K1665" s="28" t="s">
        <v>4883</v>
      </c>
      <c r="L1665" s="27">
        <v>196074.99999999997</v>
      </c>
      <c r="M1665" s="27">
        <v>40920</v>
      </c>
      <c r="N1665" s="27">
        <v>0</v>
      </c>
      <c r="O1665" s="27">
        <v>0</v>
      </c>
      <c r="P1665" s="27">
        <f t="shared" si="350"/>
        <v>40920</v>
      </c>
      <c r="Q1665" s="27">
        <v>0</v>
      </c>
      <c r="R1665" s="27">
        <v>0</v>
      </c>
      <c r="S1665" s="27">
        <v>0</v>
      </c>
      <c r="T1665" s="27">
        <f t="shared" si="351"/>
        <v>0</v>
      </c>
      <c r="U1665" s="27">
        <v>0</v>
      </c>
      <c r="V1665" s="27">
        <f t="shared" si="352"/>
        <v>236994.99999999997</v>
      </c>
      <c r="W1665" s="28" t="s">
        <v>4884</v>
      </c>
      <c r="X1665" s="27">
        <v>215682.49999999997</v>
      </c>
      <c r="Y1665" s="27">
        <f t="shared" si="356"/>
        <v>476377</v>
      </c>
      <c r="Z1665" s="4" t="str" cm="1">
        <f t="array" ref="Z1665">_xlfn.IFS(YEARFRAC(F1665,G1665)&lt;1,"&lt;1 Year",YEARFRAC(F1665,G1665)&lt;=5,"1-5 Years",YEARFRAC(F1665,G1665)&gt;5,"&gt;5 Years")</f>
        <v>&gt;5 Years</v>
      </c>
      <c r="AA1665" s="24">
        <f>L1665*(_xlfn.XLOOKUP(K1665,'FX rates'!$A$2:$A$38,'FX rates'!$B$2:$B$38))</f>
        <v>196074.99999999997</v>
      </c>
      <c r="AB1665" s="24">
        <f>V1665*(_xlfn.XLOOKUP(K1665,'FX rates'!$A$2:$A$38,'FX rates'!$B$2:$B$38))</f>
        <v>236994.99999999997</v>
      </c>
      <c r="AC1665" s="24">
        <f>X1665*(_xlfn.XLOOKUP(W1665,'FX rates'!$A$2:$A$38,'FX rates'!$B$2:$B$38))</f>
        <v>215682.49999999997</v>
      </c>
      <c r="AD1665" s="24">
        <f>Y1665*(_xlfn.XLOOKUP(W1665,'FX rates'!$A$2:$A$38,'FX rates'!$B$2:$B$38))</f>
        <v>476377</v>
      </c>
      <c r="AE1665" s="30">
        <f t="shared" si="357"/>
        <v>0.10000000000000002</v>
      </c>
      <c r="AF1665" s="31">
        <f t="shared" si="358"/>
        <v>19607.5</v>
      </c>
      <c r="AG1665" s="23">
        <f t="shared" si="359"/>
        <v>40920</v>
      </c>
      <c r="AH1665" s="35">
        <f t="shared" si="353"/>
        <v>1</v>
      </c>
      <c r="AI1665" s="23">
        <f>U1665*(_xlfn.XLOOKUP(K1665,'FX rates'!$A$2:$A$38,'FX rates'!$B$2:$B$38))</f>
        <v>0</v>
      </c>
      <c r="AJ1665" s="23">
        <f>Q1665*(_xlfn.XLOOKUP(K1665,'FX rates'!$A$2:$A$38,'FX rates'!$B$2:$B$38))</f>
        <v>0</v>
      </c>
      <c r="AK1665" s="23">
        <f>R1665*(_xlfn.XLOOKUP(K1665,'FX rates'!$A$2:$A$38,'FX rates'!$B$2:$B$38))</f>
        <v>0</v>
      </c>
      <c r="AM1665" s="4"/>
      <c r="AN1665" s="4"/>
      <c r="AO1665" s="4"/>
      <c r="AP1665" s="32">
        <f t="shared" si="354"/>
        <v>0.20869565217391309</v>
      </c>
      <c r="AQ1665" s="32">
        <f t="shared" si="355"/>
        <v>0</v>
      </c>
      <c r="AR1665" s="24">
        <f t="shared" si="360"/>
        <v>260694.5</v>
      </c>
      <c r="AS1665" s="24" t="str">
        <f t="shared" si="361"/>
        <v>0</v>
      </c>
      <c r="AT1665" s="24">
        <f t="shared" si="362"/>
        <v>428739.3</v>
      </c>
      <c r="AU1665" s="24">
        <f t="shared" si="363"/>
        <v>47637.700000000012</v>
      </c>
    </row>
    <row r="1666" spans="1:47" x14ac:dyDescent="0.25">
      <c r="A1666" s="28" t="s">
        <v>14701</v>
      </c>
      <c r="B1666" s="28" t="s">
        <v>4885</v>
      </c>
      <c r="C1666" s="28" t="s">
        <v>4886</v>
      </c>
      <c r="D1666" s="28" t="s">
        <v>4887</v>
      </c>
      <c r="E1666" s="28" t="s">
        <v>4888</v>
      </c>
      <c r="F1666" s="29">
        <v>43045</v>
      </c>
      <c r="G1666" s="29">
        <v>44896</v>
      </c>
      <c r="H1666" s="28" t="s">
        <v>4889</v>
      </c>
      <c r="I1666" s="28" t="s">
        <v>16056</v>
      </c>
      <c r="J1666" s="28" t="s">
        <v>16051</v>
      </c>
      <c r="K1666" s="28" t="s">
        <v>4890</v>
      </c>
      <c r="L1666" s="27">
        <v>172480.00000000003</v>
      </c>
      <c r="M1666" s="27">
        <v>244750</v>
      </c>
      <c r="N1666" s="27">
        <v>0</v>
      </c>
      <c r="O1666" s="27">
        <v>0</v>
      </c>
      <c r="P1666" s="27">
        <f t="shared" ref="P1666:P1729" si="364">M1666+N1666+O1666</f>
        <v>244750</v>
      </c>
      <c r="Q1666" s="27">
        <v>0</v>
      </c>
      <c r="R1666" s="27">
        <v>0</v>
      </c>
      <c r="S1666" s="27">
        <v>0</v>
      </c>
      <c r="T1666" s="27">
        <f t="shared" ref="T1666:T1729" si="365">+Q1666+R1666+S1666</f>
        <v>0</v>
      </c>
      <c r="U1666" s="27">
        <v>0</v>
      </c>
      <c r="V1666" s="27">
        <f t="shared" ref="V1666:V1729" si="366">L1666+P1666+T1666+U1666</f>
        <v>417230</v>
      </c>
      <c r="W1666" s="28" t="s">
        <v>4891</v>
      </c>
      <c r="X1666" s="27">
        <v>184553.60000000003</v>
      </c>
      <c r="Y1666" s="27">
        <f t="shared" si="356"/>
        <v>630989.70000000007</v>
      </c>
      <c r="Z1666" s="4" t="str" cm="1">
        <f t="array" ref="Z1666">_xlfn.IFS(YEARFRAC(F1666,G1666)&lt;1,"&lt;1 Year",YEARFRAC(F1666,G1666)&lt;=5,"1-5 Years",YEARFRAC(F1666,G1666)&gt;5,"&gt;5 Years")</f>
        <v>&gt;5 Years</v>
      </c>
      <c r="AA1666" s="24">
        <f>L1666*(_xlfn.XLOOKUP(K1666,'FX rates'!$A$2:$A$38,'FX rates'!$B$2:$B$38))</f>
        <v>172480.00000000003</v>
      </c>
      <c r="AB1666" s="24">
        <f>V1666*(_xlfn.XLOOKUP(K1666,'FX rates'!$A$2:$A$38,'FX rates'!$B$2:$B$38))</f>
        <v>417230</v>
      </c>
      <c r="AC1666" s="24">
        <f>X1666*(_xlfn.XLOOKUP(W1666,'FX rates'!$A$2:$A$38,'FX rates'!$B$2:$B$38))</f>
        <v>184553.60000000003</v>
      </c>
      <c r="AD1666" s="24">
        <f>Y1666*(_xlfn.XLOOKUP(W1666,'FX rates'!$A$2:$A$38,'FX rates'!$B$2:$B$38))</f>
        <v>630989.70000000007</v>
      </c>
      <c r="AE1666" s="30">
        <f t="shared" si="357"/>
        <v>7.0000000000000021E-2</v>
      </c>
      <c r="AF1666" s="31">
        <f t="shared" si="358"/>
        <v>12073.600000000006</v>
      </c>
      <c r="AG1666" s="23">
        <f t="shared" si="359"/>
        <v>244749.99999999997</v>
      </c>
      <c r="AH1666" s="35">
        <f t="shared" ref="AH1666:AH1729" si="367">AC1666/X1666</f>
        <v>1</v>
      </c>
      <c r="AI1666" s="23">
        <f>U1666*(_xlfn.XLOOKUP(K1666,'FX rates'!$A$2:$A$38,'FX rates'!$B$2:$B$38))</f>
        <v>0</v>
      </c>
      <c r="AJ1666" s="23">
        <f>Q1666*(_xlfn.XLOOKUP(K1666,'FX rates'!$A$2:$A$38,'FX rates'!$B$2:$B$38))</f>
        <v>0</v>
      </c>
      <c r="AK1666" s="23">
        <f>R1666*(_xlfn.XLOOKUP(K1666,'FX rates'!$A$2:$A$38,'FX rates'!$B$2:$B$38))</f>
        <v>0</v>
      </c>
      <c r="AM1666" s="4"/>
      <c r="AN1666" s="4"/>
      <c r="AO1666" s="4"/>
      <c r="AP1666" s="32">
        <f t="shared" ref="AP1666:AP1729" si="368">M1666/L1666</f>
        <v>1.4190051020408161</v>
      </c>
      <c r="AQ1666" s="32">
        <f t="shared" ref="AQ1666:AQ1729" si="369">O1666/L1666</f>
        <v>0</v>
      </c>
      <c r="AR1666" s="24">
        <f t="shared" si="360"/>
        <v>446436.10000000003</v>
      </c>
      <c r="AS1666" s="24" t="str">
        <f t="shared" si="361"/>
        <v>0</v>
      </c>
      <c r="AT1666" s="24">
        <f t="shared" si="362"/>
        <v>567890.7300000001</v>
      </c>
      <c r="AU1666" s="24">
        <f t="shared" si="363"/>
        <v>63098.969999999972</v>
      </c>
    </row>
    <row r="1667" spans="1:47" x14ac:dyDescent="0.25">
      <c r="A1667" s="28" t="s">
        <v>14702</v>
      </c>
      <c r="B1667" s="28" t="s">
        <v>4892</v>
      </c>
      <c r="C1667" s="28" t="s">
        <v>4893</v>
      </c>
      <c r="D1667" s="28" t="s">
        <v>4894</v>
      </c>
      <c r="E1667" s="28" t="s">
        <v>4895</v>
      </c>
      <c r="F1667" s="29">
        <v>43122</v>
      </c>
      <c r="G1667" s="29">
        <v>44896</v>
      </c>
      <c r="H1667" s="28" t="s">
        <v>4896</v>
      </c>
      <c r="I1667" s="28" t="s">
        <v>16054</v>
      </c>
      <c r="J1667" s="28" t="s">
        <v>16056</v>
      </c>
      <c r="K1667" s="28" t="s">
        <v>4897</v>
      </c>
      <c r="L1667" s="27">
        <v>192664.99999999997</v>
      </c>
      <c r="M1667" s="4">
        <v>0</v>
      </c>
      <c r="N1667" s="27">
        <v>989800</v>
      </c>
      <c r="O1667" s="27">
        <v>0</v>
      </c>
      <c r="P1667" s="27">
        <f t="shared" si="364"/>
        <v>989800</v>
      </c>
      <c r="Q1667" s="27">
        <v>0</v>
      </c>
      <c r="R1667" s="27">
        <v>0</v>
      </c>
      <c r="S1667" s="27">
        <v>0</v>
      </c>
      <c r="T1667" s="27">
        <f t="shared" si="365"/>
        <v>0</v>
      </c>
      <c r="U1667" s="27">
        <v>0</v>
      </c>
      <c r="V1667" s="27">
        <f t="shared" si="366"/>
        <v>1182465</v>
      </c>
      <c r="W1667" s="28" t="s">
        <v>4898</v>
      </c>
      <c r="X1667" s="27">
        <v>215784.8</v>
      </c>
      <c r="Y1667" s="27">
        <f t="shared" ref="Y1667:Y1730" si="370">X1667+AR1667+AS1667</f>
        <v>431569.6</v>
      </c>
      <c r="Z1667" s="4" t="str" cm="1">
        <f t="array" ref="Z1667">_xlfn.IFS(YEARFRAC(F1667,G1667)&lt;1,"&lt;1 Year",YEARFRAC(F1667,G1667)&lt;=5,"1-5 Years",YEARFRAC(F1667,G1667)&gt;5,"&gt;5 Years")</f>
        <v>1-5 Years</v>
      </c>
      <c r="AA1667" s="24">
        <f>L1667*(_xlfn.XLOOKUP(K1667,'FX rates'!$A$2:$A$38,'FX rates'!$B$2:$B$38))</f>
        <v>192664.99999999997</v>
      </c>
      <c r="AB1667" s="24">
        <f>V1667*(_xlfn.XLOOKUP(K1667,'FX rates'!$A$2:$A$38,'FX rates'!$B$2:$B$38))</f>
        <v>1182465</v>
      </c>
      <c r="AC1667" s="24">
        <f>X1667*(_xlfn.XLOOKUP(W1667,'FX rates'!$A$2:$A$38,'FX rates'!$B$2:$B$38))</f>
        <v>215784.8</v>
      </c>
      <c r="AD1667" s="24">
        <f>Y1667*(_xlfn.XLOOKUP(W1667,'FX rates'!$A$2:$A$38,'FX rates'!$B$2:$B$38))</f>
        <v>431569.6</v>
      </c>
      <c r="AE1667" s="30">
        <f t="shared" ref="AE1667:AE1730" si="371">(AC1667-AA1667)/AA1667</f>
        <v>0.12000000000000011</v>
      </c>
      <c r="AF1667" s="31">
        <f t="shared" ref="AF1667:AF1730" si="372">X1667-L1667</f>
        <v>23119.800000000017</v>
      </c>
      <c r="AG1667" s="23">
        <f t="shared" ref="AG1667:AG1730" si="373">AB1667-AA1667</f>
        <v>989800</v>
      </c>
      <c r="AH1667" s="35">
        <f t="shared" si="367"/>
        <v>1</v>
      </c>
      <c r="AI1667" s="23">
        <f>U1667*(_xlfn.XLOOKUP(K1667,'FX rates'!$A$2:$A$38,'FX rates'!$B$2:$B$38))</f>
        <v>0</v>
      </c>
      <c r="AJ1667" s="23">
        <f>Q1667*(_xlfn.XLOOKUP(K1667,'FX rates'!$A$2:$A$38,'FX rates'!$B$2:$B$38))</f>
        <v>0</v>
      </c>
      <c r="AK1667" s="23">
        <f>R1667*(_xlfn.XLOOKUP(K1667,'FX rates'!$A$2:$A$38,'FX rates'!$B$2:$B$38))</f>
        <v>0</v>
      </c>
      <c r="AM1667" s="4"/>
      <c r="AN1667" s="4"/>
      <c r="AO1667" s="4"/>
      <c r="AP1667" s="32">
        <f t="shared" si="368"/>
        <v>0</v>
      </c>
      <c r="AQ1667" s="32">
        <f t="shared" si="369"/>
        <v>0</v>
      </c>
      <c r="AR1667" s="24">
        <f t="shared" ref="AR1667:AR1730" si="374">X1667*(1+AP1667)</f>
        <v>215784.8</v>
      </c>
      <c r="AS1667" s="24" t="str">
        <f t="shared" ref="AS1667:AS1730" si="375">IF(AQ1667&gt;0,X1667*(1+AQ1667),"0")</f>
        <v>0</v>
      </c>
      <c r="AT1667" s="24">
        <f t="shared" ref="AT1667:AT1730" si="376">AD1667*(0.9)</f>
        <v>388412.64</v>
      </c>
      <c r="AU1667" s="24">
        <f t="shared" ref="AU1667:AU1730" si="377">AD1667-AT1667</f>
        <v>43156.959999999963</v>
      </c>
    </row>
    <row r="1668" spans="1:47" x14ac:dyDescent="0.25">
      <c r="A1668" s="28" t="s">
        <v>14703</v>
      </c>
      <c r="B1668" s="28" t="s">
        <v>4899</v>
      </c>
      <c r="C1668" s="28" t="s">
        <v>4900</v>
      </c>
      <c r="D1668" s="28" t="s">
        <v>4901</v>
      </c>
      <c r="E1668" s="28" t="s">
        <v>4902</v>
      </c>
      <c r="F1668" s="29">
        <v>43066</v>
      </c>
      <c r="G1668" s="29">
        <v>44896</v>
      </c>
      <c r="H1668" s="28" t="s">
        <v>4903</v>
      </c>
      <c r="I1668" s="28" t="s">
        <v>16041</v>
      </c>
      <c r="J1668" s="28" t="s">
        <v>16035</v>
      </c>
      <c r="K1668" s="28" t="s">
        <v>4904</v>
      </c>
      <c r="L1668" s="27">
        <v>181896</v>
      </c>
      <c r="M1668" s="27">
        <v>133705</v>
      </c>
      <c r="N1668" s="27">
        <v>0</v>
      </c>
      <c r="O1668" s="27">
        <v>0</v>
      </c>
      <c r="P1668" s="27">
        <f t="shared" si="364"/>
        <v>133705</v>
      </c>
      <c r="Q1668" s="27">
        <v>0</v>
      </c>
      <c r="R1668" s="27">
        <v>0</v>
      </c>
      <c r="S1668" s="27">
        <v>0</v>
      </c>
      <c r="T1668" s="27">
        <f t="shared" si="365"/>
        <v>0</v>
      </c>
      <c r="U1668" s="27">
        <v>0</v>
      </c>
      <c r="V1668" s="27">
        <f t="shared" si="366"/>
        <v>315601</v>
      </c>
      <c r="W1668" s="28" t="s">
        <v>4905</v>
      </c>
      <c r="X1668" s="27">
        <v>207361.44000000003</v>
      </c>
      <c r="Y1668" s="27">
        <f t="shared" si="370"/>
        <v>567146.58000000007</v>
      </c>
      <c r="Z1668" s="4" t="str" cm="1">
        <f t="array" ref="Z1668">_xlfn.IFS(YEARFRAC(F1668,G1668)&lt;1,"&lt;1 Year",YEARFRAC(F1668,G1668)&lt;=5,"1-5 Years",YEARFRAC(F1668,G1668)&gt;5,"&gt;5 Years")</f>
        <v>&gt;5 Years</v>
      </c>
      <c r="AA1668" s="24">
        <f>L1668*(_xlfn.XLOOKUP(K1668,'FX rates'!$A$2:$A$38,'FX rates'!$B$2:$B$38))</f>
        <v>242039.91241375878</v>
      </c>
      <c r="AB1668" s="24">
        <f>V1668*(_xlfn.XLOOKUP(K1668,'FX rates'!$A$2:$A$38,'FX rates'!$B$2:$B$38))</f>
        <v>419954.47067387233</v>
      </c>
      <c r="AC1668" s="24">
        <f>X1668*(_xlfn.XLOOKUP(W1668,'FX rates'!$A$2:$A$38,'FX rates'!$B$2:$B$38))</f>
        <v>275925.50015168503</v>
      </c>
      <c r="AD1668" s="24">
        <f>Y1668*(_xlfn.XLOOKUP(W1668,'FX rates'!$A$2:$A$38,'FX rates'!$B$2:$B$38))</f>
        <v>754673.59671989956</v>
      </c>
      <c r="AE1668" s="30">
        <f t="shared" si="371"/>
        <v>0.1400000000000001</v>
      </c>
      <c r="AF1668" s="31">
        <f t="shared" si="372"/>
        <v>25465.440000000031</v>
      </c>
      <c r="AG1668" s="23">
        <f t="shared" si="373"/>
        <v>177914.55826011355</v>
      </c>
      <c r="AH1668" s="35">
        <f t="shared" si="367"/>
        <v>1.3306500000756407</v>
      </c>
      <c r="AI1668" s="23">
        <f>U1668*(_xlfn.XLOOKUP(K1668,'FX rates'!$A$2:$A$38,'FX rates'!$B$2:$B$38))</f>
        <v>0</v>
      </c>
      <c r="AJ1668" s="23">
        <f>Q1668*(_xlfn.XLOOKUP(K1668,'FX rates'!$A$2:$A$38,'FX rates'!$B$2:$B$38))</f>
        <v>0</v>
      </c>
      <c r="AK1668" s="23">
        <f>R1668*(_xlfn.XLOOKUP(K1668,'FX rates'!$A$2:$A$38,'FX rates'!$B$2:$B$38))</f>
        <v>0</v>
      </c>
      <c r="AM1668" s="4"/>
      <c r="AN1668" s="4"/>
      <c r="AO1668" s="4"/>
      <c r="AP1668" s="32">
        <f t="shared" si="368"/>
        <v>0.73506289308176098</v>
      </c>
      <c r="AQ1668" s="32">
        <f t="shared" si="369"/>
        <v>0</v>
      </c>
      <c r="AR1668" s="24">
        <f t="shared" si="374"/>
        <v>359785.14000000007</v>
      </c>
      <c r="AS1668" s="24" t="str">
        <f t="shared" si="375"/>
        <v>0</v>
      </c>
      <c r="AT1668" s="24">
        <f t="shared" si="376"/>
        <v>679206.23704790964</v>
      </c>
      <c r="AU1668" s="24">
        <f t="shared" si="377"/>
        <v>75467.359671989921</v>
      </c>
    </row>
    <row r="1669" spans="1:47" x14ac:dyDescent="0.25">
      <c r="A1669" s="28" t="s">
        <v>14011</v>
      </c>
      <c r="B1669" s="28" t="s">
        <v>8904</v>
      </c>
      <c r="C1669" s="28" t="s">
        <v>8905</v>
      </c>
      <c r="D1669" s="28" t="s">
        <v>8906</v>
      </c>
      <c r="E1669" s="28" t="s">
        <v>8907</v>
      </c>
      <c r="F1669" s="29">
        <v>39307</v>
      </c>
      <c r="G1669" s="29">
        <v>44896</v>
      </c>
      <c r="H1669" s="28" t="s">
        <v>8908</v>
      </c>
      <c r="I1669" s="28" t="s">
        <v>16041</v>
      </c>
      <c r="J1669" s="28" t="s">
        <v>16037</v>
      </c>
      <c r="K1669" s="28" t="s">
        <v>8909</v>
      </c>
      <c r="L1669" s="27">
        <v>12899865.000000004</v>
      </c>
      <c r="M1669" s="27">
        <v>2722500.0000000005</v>
      </c>
      <c r="N1669" s="27">
        <v>0</v>
      </c>
      <c r="O1669" s="27">
        <v>0</v>
      </c>
      <c r="P1669" s="27">
        <f t="shared" si="364"/>
        <v>2722500.0000000005</v>
      </c>
      <c r="Q1669" s="27">
        <v>0</v>
      </c>
      <c r="R1669" s="27">
        <v>0</v>
      </c>
      <c r="S1669" s="27">
        <v>0</v>
      </c>
      <c r="T1669" s="27">
        <f t="shared" si="365"/>
        <v>0</v>
      </c>
      <c r="U1669" s="27">
        <v>0</v>
      </c>
      <c r="V1669" s="27">
        <f t="shared" si="366"/>
        <v>15622365.000000004</v>
      </c>
      <c r="W1669" s="28" t="s">
        <v>8910</v>
      </c>
      <c r="X1669" s="27">
        <v>14576847.450000003</v>
      </c>
      <c r="Y1669" s="27">
        <f t="shared" si="370"/>
        <v>32230119.900000006</v>
      </c>
      <c r="Z1669" s="4" t="str" cm="1">
        <f t="array" ref="Z1669">_xlfn.IFS(YEARFRAC(F1669,G1669)&lt;1,"&lt;1 Year",YEARFRAC(F1669,G1669)&lt;=5,"1-5 Years",YEARFRAC(F1669,G1669)&gt;5,"&gt;5 Years")</f>
        <v>&gt;5 Years</v>
      </c>
      <c r="AA1669" s="24">
        <f>L1669*(_xlfn.XLOOKUP(K1669,'FX rates'!$A$2:$A$38,'FX rates'!$B$2:$B$38))</f>
        <v>118734.08808504767</v>
      </c>
      <c r="AB1669" s="24">
        <f>V1669*(_xlfn.XLOOKUP(K1669,'FX rates'!$A$2:$A$38,'FX rates'!$B$2:$B$38))</f>
        <v>143792.7654286898</v>
      </c>
      <c r="AC1669" s="24">
        <f>X1669*(_xlfn.XLOOKUP(W1669,'FX rates'!$A$2:$A$38,'FX rates'!$B$2:$B$38))</f>
        <v>134169.51953610385</v>
      </c>
      <c r="AD1669" s="24">
        <f>Y1669*(_xlfn.XLOOKUP(W1669,'FX rates'!$A$2:$A$38,'FX rates'!$B$2:$B$38))</f>
        <v>296655.34447052336</v>
      </c>
      <c r="AE1669" s="30">
        <f t="shared" si="371"/>
        <v>0.12999999999999987</v>
      </c>
      <c r="AF1669" s="31">
        <f t="shared" si="372"/>
        <v>1676982.4499999993</v>
      </c>
      <c r="AG1669" s="23">
        <f t="shared" si="373"/>
        <v>25058.677343642135</v>
      </c>
      <c r="AH1669" s="35">
        <f t="shared" si="367"/>
        <v>9.2042891987666256E-3</v>
      </c>
      <c r="AI1669" s="23">
        <f>U1669*(_xlfn.XLOOKUP(K1669,'FX rates'!$A$2:$A$38,'FX rates'!$B$2:$B$38))</f>
        <v>0</v>
      </c>
      <c r="AJ1669" s="23">
        <f>Q1669*(_xlfn.XLOOKUP(K1669,'FX rates'!$A$2:$A$38,'FX rates'!$B$2:$B$38))</f>
        <v>0</v>
      </c>
      <c r="AK1669" s="23">
        <f>R1669*(_xlfn.XLOOKUP(K1669,'FX rates'!$A$2:$A$38,'FX rates'!$B$2:$B$38))</f>
        <v>0</v>
      </c>
      <c r="AM1669" s="4"/>
      <c r="AN1669" s="4"/>
      <c r="AO1669" s="4"/>
      <c r="AP1669" s="32">
        <f t="shared" si="368"/>
        <v>0.2110487202773052</v>
      </c>
      <c r="AQ1669" s="32">
        <f t="shared" si="369"/>
        <v>0</v>
      </c>
      <c r="AR1669" s="24">
        <f t="shared" si="374"/>
        <v>17653272.450000003</v>
      </c>
      <c r="AS1669" s="24" t="str">
        <f t="shared" si="375"/>
        <v>0</v>
      </c>
      <c r="AT1669" s="24">
        <f t="shared" si="376"/>
        <v>266989.81002347101</v>
      </c>
      <c r="AU1669" s="24">
        <f t="shared" si="377"/>
        <v>29665.534447052341</v>
      </c>
    </row>
    <row r="1670" spans="1:47" x14ac:dyDescent="0.25">
      <c r="A1670" s="28" t="s">
        <v>14074</v>
      </c>
      <c r="B1670" s="28" t="s">
        <v>495</v>
      </c>
      <c r="C1670" s="28" t="s">
        <v>496</v>
      </c>
      <c r="D1670" s="28" t="s">
        <v>497</v>
      </c>
      <c r="E1670" s="28" t="s">
        <v>498</v>
      </c>
      <c r="F1670" s="29">
        <v>36494</v>
      </c>
      <c r="G1670" s="29">
        <v>44896</v>
      </c>
      <c r="H1670" s="28" t="s">
        <v>499</v>
      </c>
      <c r="I1670" s="28" t="s">
        <v>16039</v>
      </c>
      <c r="J1670" s="28" t="s">
        <v>16033</v>
      </c>
      <c r="K1670" s="28" t="s">
        <v>500</v>
      </c>
      <c r="L1670" s="27">
        <v>199980.00000000003</v>
      </c>
      <c r="M1670" s="27">
        <v>25872.000000000004</v>
      </c>
      <c r="N1670" s="27">
        <v>0</v>
      </c>
      <c r="O1670" s="27">
        <v>0</v>
      </c>
      <c r="P1670" s="27">
        <f t="shared" si="364"/>
        <v>25872.000000000004</v>
      </c>
      <c r="Q1670" s="27">
        <v>0</v>
      </c>
      <c r="R1670" s="27">
        <v>0</v>
      </c>
      <c r="S1670" s="27">
        <v>0</v>
      </c>
      <c r="T1670" s="27">
        <f t="shared" si="365"/>
        <v>0</v>
      </c>
      <c r="U1670" s="27">
        <v>0</v>
      </c>
      <c r="V1670" s="27">
        <f t="shared" si="366"/>
        <v>225852.00000000003</v>
      </c>
      <c r="W1670" s="28" t="s">
        <v>501</v>
      </c>
      <c r="X1670" s="27">
        <v>225977.40000000002</v>
      </c>
      <c r="Y1670" s="27">
        <f t="shared" si="370"/>
        <v>481190.16000000003</v>
      </c>
      <c r="Z1670" s="4" t="str" cm="1">
        <f t="array" ref="Z1670">_xlfn.IFS(YEARFRAC(F1670,G1670)&lt;1,"&lt;1 Year",YEARFRAC(F1670,G1670)&lt;=5,"1-5 Years",YEARFRAC(F1670,G1670)&gt;5,"&gt;5 Years")</f>
        <v>&gt;5 Years</v>
      </c>
      <c r="AA1670" s="24">
        <f>L1670*(_xlfn.XLOOKUP(K1670,'FX rates'!$A$2:$A$38,'FX rates'!$B$2:$B$38))</f>
        <v>151314.86700533007</v>
      </c>
      <c r="AB1670" s="24">
        <f>V1670*(_xlfn.XLOOKUP(K1670,'FX rates'!$A$2:$A$38,'FX rates'!$B$2:$B$38))</f>
        <v>170890.91580601965</v>
      </c>
      <c r="AC1670" s="24">
        <f>X1670*(_xlfn.XLOOKUP(W1670,'FX rates'!$A$2:$A$38,'FX rates'!$B$2:$B$38))</f>
        <v>170985.79971602297</v>
      </c>
      <c r="AD1670" s="24">
        <f>Y1670*(_xlfn.XLOOKUP(W1670,'FX rates'!$A$2:$A$38,'FX rates'!$B$2:$B$38))</f>
        <v>364092.53457682516</v>
      </c>
      <c r="AE1670" s="30">
        <f t="shared" si="371"/>
        <v>0.12999999999999992</v>
      </c>
      <c r="AF1670" s="31">
        <f t="shared" si="372"/>
        <v>25997.399999999994</v>
      </c>
      <c r="AG1670" s="23">
        <f t="shared" si="373"/>
        <v>19576.048800689576</v>
      </c>
      <c r="AH1670" s="35">
        <f t="shared" si="367"/>
        <v>0.75665000002665295</v>
      </c>
      <c r="AI1670" s="23">
        <f>U1670*(_xlfn.XLOOKUP(K1670,'FX rates'!$A$2:$A$38,'FX rates'!$B$2:$B$38))</f>
        <v>0</v>
      </c>
      <c r="AJ1670" s="23">
        <f>Q1670*(_xlfn.XLOOKUP(K1670,'FX rates'!$A$2:$A$38,'FX rates'!$B$2:$B$38))</f>
        <v>0</v>
      </c>
      <c r="AK1670" s="23">
        <f>R1670*(_xlfn.XLOOKUP(K1670,'FX rates'!$A$2:$A$38,'FX rates'!$B$2:$B$38))</f>
        <v>0</v>
      </c>
      <c r="AM1670" s="4"/>
      <c r="AN1670" s="4"/>
      <c r="AO1670" s="4"/>
      <c r="AP1670" s="32">
        <f t="shared" si="368"/>
        <v>0.12937293729372937</v>
      </c>
      <c r="AQ1670" s="32">
        <f t="shared" si="369"/>
        <v>0</v>
      </c>
      <c r="AR1670" s="24">
        <f t="shared" si="374"/>
        <v>255212.76</v>
      </c>
      <c r="AS1670" s="24" t="str">
        <f t="shared" si="375"/>
        <v>0</v>
      </c>
      <c r="AT1670" s="24">
        <f t="shared" si="376"/>
        <v>327683.28111914266</v>
      </c>
      <c r="AU1670" s="24">
        <f t="shared" si="377"/>
        <v>36409.253457682498</v>
      </c>
    </row>
    <row r="1671" spans="1:47" x14ac:dyDescent="0.25">
      <c r="A1671" s="28" t="s">
        <v>14704</v>
      </c>
      <c r="B1671" s="28" t="s">
        <v>4906</v>
      </c>
      <c r="C1671" s="28" t="s">
        <v>4907</v>
      </c>
      <c r="D1671" s="28" t="s">
        <v>4908</v>
      </c>
      <c r="E1671" s="28" t="s">
        <v>4909</v>
      </c>
      <c r="F1671" s="29">
        <v>43080</v>
      </c>
      <c r="G1671" s="29">
        <v>44896</v>
      </c>
      <c r="H1671" s="28" t="s">
        <v>4910</v>
      </c>
      <c r="I1671" s="28" t="s">
        <v>16054</v>
      </c>
      <c r="J1671" s="28" t="s">
        <v>16051</v>
      </c>
      <c r="K1671" s="28" t="s">
        <v>4911</v>
      </c>
      <c r="L1671" s="27">
        <v>199408.00000000003</v>
      </c>
      <c r="M1671" s="27">
        <v>293755</v>
      </c>
      <c r="N1671" s="27">
        <v>0</v>
      </c>
      <c r="O1671" s="27">
        <v>0</v>
      </c>
      <c r="P1671" s="27">
        <f t="shared" si="364"/>
        <v>293755</v>
      </c>
      <c r="Q1671" s="27">
        <v>0</v>
      </c>
      <c r="R1671" s="27">
        <v>0</v>
      </c>
      <c r="S1671" s="27">
        <v>0</v>
      </c>
      <c r="T1671" s="27">
        <f t="shared" si="365"/>
        <v>0</v>
      </c>
      <c r="U1671" s="27">
        <v>0</v>
      </c>
      <c r="V1671" s="27">
        <f t="shared" si="366"/>
        <v>493163</v>
      </c>
      <c r="W1671" s="28" t="s">
        <v>4912</v>
      </c>
      <c r="X1671" s="27">
        <v>227325.12000000005</v>
      </c>
      <c r="Y1671" s="27">
        <f t="shared" si="370"/>
        <v>789530.94000000018</v>
      </c>
      <c r="Z1671" s="4" t="str" cm="1">
        <f t="array" ref="Z1671">_xlfn.IFS(YEARFRAC(F1671,G1671)&lt;1,"&lt;1 Year",YEARFRAC(F1671,G1671)&lt;=5,"1-5 Years",YEARFRAC(F1671,G1671)&gt;5,"&gt;5 Years")</f>
        <v>1-5 Years</v>
      </c>
      <c r="AA1671" s="24">
        <f>L1671*(_xlfn.XLOOKUP(K1671,'FX rates'!$A$2:$A$38,'FX rates'!$B$2:$B$38))</f>
        <v>199408.00000000003</v>
      </c>
      <c r="AB1671" s="24">
        <f>V1671*(_xlfn.XLOOKUP(K1671,'FX rates'!$A$2:$A$38,'FX rates'!$B$2:$B$38))</f>
        <v>493163</v>
      </c>
      <c r="AC1671" s="24">
        <f>X1671*(_xlfn.XLOOKUP(W1671,'FX rates'!$A$2:$A$38,'FX rates'!$B$2:$B$38))</f>
        <v>227325.12000000005</v>
      </c>
      <c r="AD1671" s="24">
        <f>Y1671*(_xlfn.XLOOKUP(W1671,'FX rates'!$A$2:$A$38,'FX rates'!$B$2:$B$38))</f>
        <v>789530.94000000018</v>
      </c>
      <c r="AE1671" s="30">
        <f t="shared" si="371"/>
        <v>0.1400000000000001</v>
      </c>
      <c r="AF1671" s="31">
        <f t="shared" si="372"/>
        <v>27917.120000000024</v>
      </c>
      <c r="AG1671" s="23">
        <f t="shared" si="373"/>
        <v>293755</v>
      </c>
      <c r="AH1671" s="35">
        <f t="shared" si="367"/>
        <v>1</v>
      </c>
      <c r="AI1671" s="23">
        <f>U1671*(_xlfn.XLOOKUP(K1671,'FX rates'!$A$2:$A$38,'FX rates'!$B$2:$B$38))</f>
        <v>0</v>
      </c>
      <c r="AJ1671" s="23">
        <f>Q1671*(_xlfn.XLOOKUP(K1671,'FX rates'!$A$2:$A$38,'FX rates'!$B$2:$B$38))</f>
        <v>0</v>
      </c>
      <c r="AK1671" s="23">
        <f>R1671*(_xlfn.XLOOKUP(K1671,'FX rates'!$A$2:$A$38,'FX rates'!$B$2:$B$38))</f>
        <v>0</v>
      </c>
      <c r="AM1671" s="4"/>
      <c r="AN1671" s="4"/>
      <c r="AO1671" s="4"/>
      <c r="AP1671" s="32">
        <f t="shared" si="368"/>
        <v>1.4731354810238304</v>
      </c>
      <c r="AQ1671" s="32">
        <f t="shared" si="369"/>
        <v>0</v>
      </c>
      <c r="AR1671" s="24">
        <f t="shared" si="374"/>
        <v>562205.82000000018</v>
      </c>
      <c r="AS1671" s="24" t="str">
        <f t="shared" si="375"/>
        <v>0</v>
      </c>
      <c r="AT1671" s="24">
        <f t="shared" si="376"/>
        <v>710577.84600000014</v>
      </c>
      <c r="AU1671" s="24">
        <f t="shared" si="377"/>
        <v>78953.094000000041</v>
      </c>
    </row>
    <row r="1672" spans="1:47" x14ac:dyDescent="0.25">
      <c r="A1672" s="28" t="s">
        <v>14705</v>
      </c>
      <c r="B1672" s="28" t="s">
        <v>4913</v>
      </c>
      <c r="C1672" s="28" t="s">
        <v>4914</v>
      </c>
      <c r="D1672" s="28" t="s">
        <v>4915</v>
      </c>
      <c r="E1672" s="28" t="s">
        <v>4916</v>
      </c>
      <c r="F1672" s="29">
        <v>43052</v>
      </c>
      <c r="G1672" s="29">
        <v>44896</v>
      </c>
      <c r="H1672" s="28" t="s">
        <v>4917</v>
      </c>
      <c r="I1672" s="28" t="s">
        <v>16047</v>
      </c>
      <c r="J1672" s="28" t="s">
        <v>16038</v>
      </c>
      <c r="K1672" s="28" t="s">
        <v>4918</v>
      </c>
      <c r="L1672" s="27">
        <v>134640</v>
      </c>
      <c r="M1672" s="27">
        <v>98642.500000000015</v>
      </c>
      <c r="N1672" s="27">
        <v>0</v>
      </c>
      <c r="O1672" s="27">
        <v>0</v>
      </c>
      <c r="P1672" s="27">
        <f t="shared" si="364"/>
        <v>98642.500000000015</v>
      </c>
      <c r="Q1672" s="27">
        <v>0</v>
      </c>
      <c r="R1672" s="27">
        <v>0</v>
      </c>
      <c r="S1672" s="27">
        <v>0</v>
      </c>
      <c r="T1672" s="27">
        <f t="shared" si="365"/>
        <v>0</v>
      </c>
      <c r="U1672" s="27">
        <v>0</v>
      </c>
      <c r="V1672" s="27">
        <f t="shared" si="366"/>
        <v>233282.5</v>
      </c>
      <c r="W1672" s="28" t="s">
        <v>4919</v>
      </c>
      <c r="X1672" s="27">
        <v>148104</v>
      </c>
      <c r="Y1672" s="27">
        <f t="shared" si="370"/>
        <v>404714.75</v>
      </c>
      <c r="Z1672" s="4" t="str" cm="1">
        <f t="array" ref="Z1672">_xlfn.IFS(YEARFRAC(F1672,G1672)&lt;1,"&lt;1 Year",YEARFRAC(F1672,G1672)&lt;=5,"1-5 Years",YEARFRAC(F1672,G1672)&gt;5,"&gt;5 Years")</f>
        <v>&gt;5 Years</v>
      </c>
      <c r="AA1672" s="24">
        <f>L1672*(_xlfn.XLOOKUP(K1672,'FX rates'!$A$2:$A$38,'FX rates'!$B$2:$B$38))</f>
        <v>134640</v>
      </c>
      <c r="AB1672" s="24">
        <f>V1672*(_xlfn.XLOOKUP(K1672,'FX rates'!$A$2:$A$38,'FX rates'!$B$2:$B$38))</f>
        <v>233282.5</v>
      </c>
      <c r="AC1672" s="24">
        <f>X1672*(_xlfn.XLOOKUP(W1672,'FX rates'!$A$2:$A$38,'FX rates'!$B$2:$B$38))</f>
        <v>148104</v>
      </c>
      <c r="AD1672" s="24">
        <f>Y1672*(_xlfn.XLOOKUP(W1672,'FX rates'!$A$2:$A$38,'FX rates'!$B$2:$B$38))</f>
        <v>404714.75</v>
      </c>
      <c r="AE1672" s="30">
        <f t="shared" si="371"/>
        <v>0.1</v>
      </c>
      <c r="AF1672" s="31">
        <f t="shared" si="372"/>
        <v>13464</v>
      </c>
      <c r="AG1672" s="23">
        <f t="shared" si="373"/>
        <v>98642.5</v>
      </c>
      <c r="AH1672" s="35">
        <f t="shared" si="367"/>
        <v>1</v>
      </c>
      <c r="AI1672" s="23">
        <f>U1672*(_xlfn.XLOOKUP(K1672,'FX rates'!$A$2:$A$38,'FX rates'!$B$2:$B$38))</f>
        <v>0</v>
      </c>
      <c r="AJ1672" s="23">
        <f>Q1672*(_xlfn.XLOOKUP(K1672,'FX rates'!$A$2:$A$38,'FX rates'!$B$2:$B$38))</f>
        <v>0</v>
      </c>
      <c r="AK1672" s="23">
        <f>R1672*(_xlfn.XLOOKUP(K1672,'FX rates'!$A$2:$A$38,'FX rates'!$B$2:$B$38))</f>
        <v>0</v>
      </c>
      <c r="AM1672" s="4"/>
      <c r="AN1672" s="4"/>
      <c r="AO1672" s="4"/>
      <c r="AP1672" s="32">
        <f t="shared" si="368"/>
        <v>0.73263888888888895</v>
      </c>
      <c r="AQ1672" s="32">
        <f t="shared" si="369"/>
        <v>0</v>
      </c>
      <c r="AR1672" s="24">
        <f t="shared" si="374"/>
        <v>256610.75</v>
      </c>
      <c r="AS1672" s="24" t="str">
        <f t="shared" si="375"/>
        <v>0</v>
      </c>
      <c r="AT1672" s="24">
        <f t="shared" si="376"/>
        <v>364243.27500000002</v>
      </c>
      <c r="AU1672" s="24">
        <f t="shared" si="377"/>
        <v>40471.474999999977</v>
      </c>
    </row>
    <row r="1673" spans="1:47" x14ac:dyDescent="0.25">
      <c r="A1673" s="28" t="s">
        <v>14706</v>
      </c>
      <c r="B1673" s="28" t="s">
        <v>4920</v>
      </c>
      <c r="C1673" s="28" t="s">
        <v>4921</v>
      </c>
      <c r="D1673" s="28" t="s">
        <v>4922</v>
      </c>
      <c r="E1673" s="28" t="s">
        <v>4923</v>
      </c>
      <c r="F1673" s="29">
        <v>43102</v>
      </c>
      <c r="G1673" s="29">
        <v>44896</v>
      </c>
      <c r="H1673" s="28" t="s">
        <v>4924</v>
      </c>
      <c r="I1673" s="28" t="s">
        <v>16040</v>
      </c>
      <c r="J1673" s="28" t="s">
        <v>16048</v>
      </c>
      <c r="K1673" s="28" t="s">
        <v>4925</v>
      </c>
      <c r="L1673" s="27">
        <v>144430</v>
      </c>
      <c r="M1673" s="27">
        <v>225170.00000000003</v>
      </c>
      <c r="N1673" s="27">
        <v>0</v>
      </c>
      <c r="O1673" s="27">
        <v>0</v>
      </c>
      <c r="P1673" s="27">
        <f t="shared" si="364"/>
        <v>225170.00000000003</v>
      </c>
      <c r="Q1673" s="27">
        <v>0</v>
      </c>
      <c r="R1673" s="27">
        <v>0</v>
      </c>
      <c r="S1673" s="27">
        <v>0</v>
      </c>
      <c r="T1673" s="27">
        <f t="shared" si="365"/>
        <v>0</v>
      </c>
      <c r="U1673" s="27">
        <v>0</v>
      </c>
      <c r="V1673" s="27">
        <f t="shared" si="366"/>
        <v>369600</v>
      </c>
      <c r="W1673" s="28" t="s">
        <v>4926</v>
      </c>
      <c r="X1673" s="27">
        <v>151651.5</v>
      </c>
      <c r="Y1673" s="27">
        <f t="shared" si="370"/>
        <v>539731.5</v>
      </c>
      <c r="Z1673" s="4" t="str" cm="1">
        <f t="array" ref="Z1673">_xlfn.IFS(YEARFRAC(F1673,G1673)&lt;1,"&lt;1 Year",YEARFRAC(F1673,G1673)&lt;=5,"1-5 Years",YEARFRAC(F1673,G1673)&gt;5,"&gt;5 Years")</f>
        <v>1-5 Years</v>
      </c>
      <c r="AA1673" s="24">
        <f>L1673*(_xlfn.XLOOKUP(K1673,'FX rates'!$A$2:$A$38,'FX rates'!$B$2:$B$38))</f>
        <v>144430</v>
      </c>
      <c r="AB1673" s="24">
        <f>V1673*(_xlfn.XLOOKUP(K1673,'FX rates'!$A$2:$A$38,'FX rates'!$B$2:$B$38))</f>
        <v>369600</v>
      </c>
      <c r="AC1673" s="24">
        <f>X1673*(_xlfn.XLOOKUP(W1673,'FX rates'!$A$2:$A$38,'FX rates'!$B$2:$B$38))</f>
        <v>151651.5</v>
      </c>
      <c r="AD1673" s="24">
        <f>Y1673*(_xlfn.XLOOKUP(W1673,'FX rates'!$A$2:$A$38,'FX rates'!$B$2:$B$38))</f>
        <v>539731.5</v>
      </c>
      <c r="AE1673" s="30">
        <f t="shared" si="371"/>
        <v>0.05</v>
      </c>
      <c r="AF1673" s="31">
        <f t="shared" si="372"/>
        <v>7221.5</v>
      </c>
      <c r="AG1673" s="23">
        <f t="shared" si="373"/>
        <v>225170</v>
      </c>
      <c r="AH1673" s="35">
        <f t="shared" si="367"/>
        <v>1</v>
      </c>
      <c r="AI1673" s="23">
        <f>U1673*(_xlfn.XLOOKUP(K1673,'FX rates'!$A$2:$A$38,'FX rates'!$B$2:$B$38))</f>
        <v>0</v>
      </c>
      <c r="AJ1673" s="23">
        <f>Q1673*(_xlfn.XLOOKUP(K1673,'FX rates'!$A$2:$A$38,'FX rates'!$B$2:$B$38))</f>
        <v>0</v>
      </c>
      <c r="AK1673" s="23">
        <f>R1673*(_xlfn.XLOOKUP(K1673,'FX rates'!$A$2:$A$38,'FX rates'!$B$2:$B$38))</f>
        <v>0</v>
      </c>
      <c r="AM1673" s="4"/>
      <c r="AN1673" s="4"/>
      <c r="AO1673" s="4"/>
      <c r="AP1673" s="32">
        <f t="shared" si="368"/>
        <v>1.5590251332825593</v>
      </c>
      <c r="AQ1673" s="32">
        <f t="shared" si="369"/>
        <v>0</v>
      </c>
      <c r="AR1673" s="24">
        <f t="shared" si="374"/>
        <v>388080.00000000006</v>
      </c>
      <c r="AS1673" s="24" t="str">
        <f t="shared" si="375"/>
        <v>0</v>
      </c>
      <c r="AT1673" s="24">
        <f t="shared" si="376"/>
        <v>485758.35000000003</v>
      </c>
      <c r="AU1673" s="24">
        <f t="shared" si="377"/>
        <v>53973.149999999965</v>
      </c>
    </row>
    <row r="1674" spans="1:47" x14ac:dyDescent="0.25">
      <c r="A1674" s="28" t="s">
        <v>14707</v>
      </c>
      <c r="B1674" s="28" t="s">
        <v>4927</v>
      </c>
      <c r="C1674" s="28" t="s">
        <v>4928</v>
      </c>
      <c r="D1674" s="28" t="s">
        <v>4929</v>
      </c>
      <c r="E1674" s="28" t="s">
        <v>4930</v>
      </c>
      <c r="F1674" s="29">
        <v>43073</v>
      </c>
      <c r="G1674" s="29">
        <v>44896</v>
      </c>
      <c r="H1674" s="28" t="s">
        <v>4931</v>
      </c>
      <c r="I1674" s="28" t="s">
        <v>16055</v>
      </c>
      <c r="J1674" s="28" t="s">
        <v>16043</v>
      </c>
      <c r="K1674" s="28" t="s">
        <v>4932</v>
      </c>
      <c r="L1674" s="27">
        <v>167860</v>
      </c>
      <c r="M1674" s="4">
        <v>0</v>
      </c>
      <c r="N1674" s="27">
        <v>333300</v>
      </c>
      <c r="O1674" s="27">
        <v>0</v>
      </c>
      <c r="P1674" s="27">
        <f t="shared" si="364"/>
        <v>333300</v>
      </c>
      <c r="Q1674" s="27">
        <v>0</v>
      </c>
      <c r="R1674" s="27">
        <v>0</v>
      </c>
      <c r="S1674" s="27">
        <v>0</v>
      </c>
      <c r="T1674" s="27">
        <f t="shared" si="365"/>
        <v>0</v>
      </c>
      <c r="U1674" s="27">
        <v>0</v>
      </c>
      <c r="V1674" s="27">
        <f t="shared" si="366"/>
        <v>501160</v>
      </c>
      <c r="W1674" s="28" t="s">
        <v>4933</v>
      </c>
      <c r="X1674" s="27">
        <v>189681.8</v>
      </c>
      <c r="Y1674" s="27">
        <f t="shared" si="370"/>
        <v>379363.6</v>
      </c>
      <c r="Z1674" s="4" t="str" cm="1">
        <f t="array" ref="Z1674">_xlfn.IFS(YEARFRAC(F1674,G1674)&lt;1,"&lt;1 Year",YEARFRAC(F1674,G1674)&lt;=5,"1-5 Years",YEARFRAC(F1674,G1674)&gt;5,"&gt;5 Years")</f>
        <v>1-5 Years</v>
      </c>
      <c r="AA1674" s="24">
        <f>L1674*(_xlfn.XLOOKUP(K1674,'FX rates'!$A$2:$A$38,'FX rates'!$B$2:$B$38))</f>
        <v>167860</v>
      </c>
      <c r="AB1674" s="24">
        <f>V1674*(_xlfn.XLOOKUP(K1674,'FX rates'!$A$2:$A$38,'FX rates'!$B$2:$B$38))</f>
        <v>501160</v>
      </c>
      <c r="AC1674" s="24">
        <f>X1674*(_xlfn.XLOOKUP(W1674,'FX rates'!$A$2:$A$38,'FX rates'!$B$2:$B$38))</f>
        <v>189681.8</v>
      </c>
      <c r="AD1674" s="24">
        <f>Y1674*(_xlfn.XLOOKUP(W1674,'FX rates'!$A$2:$A$38,'FX rates'!$B$2:$B$38))</f>
        <v>379363.6</v>
      </c>
      <c r="AE1674" s="30">
        <f t="shared" si="371"/>
        <v>0.12999999999999992</v>
      </c>
      <c r="AF1674" s="31">
        <f t="shared" si="372"/>
        <v>21821.799999999988</v>
      </c>
      <c r="AG1674" s="23">
        <f t="shared" si="373"/>
        <v>333300</v>
      </c>
      <c r="AH1674" s="35">
        <f t="shared" si="367"/>
        <v>1</v>
      </c>
      <c r="AI1674" s="23">
        <f>U1674*(_xlfn.XLOOKUP(K1674,'FX rates'!$A$2:$A$38,'FX rates'!$B$2:$B$38))</f>
        <v>0</v>
      </c>
      <c r="AJ1674" s="23">
        <f>Q1674*(_xlfn.XLOOKUP(K1674,'FX rates'!$A$2:$A$38,'FX rates'!$B$2:$B$38))</f>
        <v>0</v>
      </c>
      <c r="AK1674" s="23">
        <f>R1674*(_xlfn.XLOOKUP(K1674,'FX rates'!$A$2:$A$38,'FX rates'!$B$2:$B$38))</f>
        <v>0</v>
      </c>
      <c r="AM1674" s="4"/>
      <c r="AN1674" s="4"/>
      <c r="AO1674" s="4"/>
      <c r="AP1674" s="32">
        <f t="shared" si="368"/>
        <v>0</v>
      </c>
      <c r="AQ1674" s="32">
        <f t="shared" si="369"/>
        <v>0</v>
      </c>
      <c r="AR1674" s="24">
        <f t="shared" si="374"/>
        <v>189681.8</v>
      </c>
      <c r="AS1674" s="24" t="str">
        <f t="shared" si="375"/>
        <v>0</v>
      </c>
      <c r="AT1674" s="24">
        <f t="shared" si="376"/>
        <v>341427.24</v>
      </c>
      <c r="AU1674" s="24">
        <f t="shared" si="377"/>
        <v>37936.359999999986</v>
      </c>
    </row>
    <row r="1675" spans="1:47" x14ac:dyDescent="0.25">
      <c r="A1675" s="28" t="s">
        <v>14708</v>
      </c>
      <c r="B1675" s="28" t="s">
        <v>4934</v>
      </c>
      <c r="C1675" s="28" t="s">
        <v>4935</v>
      </c>
      <c r="D1675" s="28" t="s">
        <v>4936</v>
      </c>
      <c r="E1675" s="28" t="s">
        <v>4937</v>
      </c>
      <c r="F1675" s="29">
        <v>43080</v>
      </c>
      <c r="G1675" s="29">
        <v>44896</v>
      </c>
      <c r="H1675" s="28" t="s">
        <v>4938</v>
      </c>
      <c r="I1675" s="28" t="s">
        <v>16036</v>
      </c>
      <c r="J1675" s="28" t="s">
        <v>16050</v>
      </c>
      <c r="K1675" s="28" t="s">
        <v>4939</v>
      </c>
      <c r="L1675" s="27">
        <v>237600.00000000006</v>
      </c>
      <c r="M1675" s="27">
        <v>111320.00000000001</v>
      </c>
      <c r="N1675" s="27">
        <v>0</v>
      </c>
      <c r="O1675" s="27">
        <v>0</v>
      </c>
      <c r="P1675" s="27">
        <f t="shared" si="364"/>
        <v>111320.00000000001</v>
      </c>
      <c r="Q1675" s="27">
        <v>0</v>
      </c>
      <c r="R1675" s="27">
        <v>0</v>
      </c>
      <c r="S1675" s="27">
        <v>0</v>
      </c>
      <c r="T1675" s="27">
        <f t="shared" si="365"/>
        <v>0</v>
      </c>
      <c r="U1675" s="27">
        <v>0</v>
      </c>
      <c r="V1675" s="27">
        <f t="shared" si="366"/>
        <v>348920.00000000006</v>
      </c>
      <c r="W1675" s="28" t="s">
        <v>4940</v>
      </c>
      <c r="X1675" s="27">
        <v>251856.00000000009</v>
      </c>
      <c r="Y1675" s="27">
        <f t="shared" si="370"/>
        <v>621711.20000000019</v>
      </c>
      <c r="Z1675" s="4" t="str" cm="1">
        <f t="array" ref="Z1675">_xlfn.IFS(YEARFRAC(F1675,G1675)&lt;1,"&lt;1 Year",YEARFRAC(F1675,G1675)&lt;=5,"1-5 Years",YEARFRAC(F1675,G1675)&gt;5,"&gt;5 Years")</f>
        <v>1-5 Years</v>
      </c>
      <c r="AA1675" s="24">
        <f>L1675*(_xlfn.XLOOKUP(K1675,'FX rates'!$A$2:$A$38,'FX rates'!$B$2:$B$38))</f>
        <v>277350.47999291372</v>
      </c>
      <c r="AB1675" s="24">
        <f>V1675*(_xlfn.XLOOKUP(K1675,'FX rates'!$A$2:$A$38,'FX rates'!$B$2:$B$38))</f>
        <v>407294.31598959368</v>
      </c>
      <c r="AC1675" s="24">
        <f>X1675*(_xlfn.XLOOKUP(W1675,'FX rates'!$A$2:$A$38,'FX rates'!$B$2:$B$38))</f>
        <v>293991.5087924886</v>
      </c>
      <c r="AD1675" s="24">
        <f>Y1675*(_xlfn.XLOOKUP(W1675,'FX rates'!$A$2:$A$38,'FX rates'!$B$2:$B$38))</f>
        <v>725723.48374145792</v>
      </c>
      <c r="AE1675" s="30">
        <f t="shared" si="371"/>
        <v>6.0000000000000206E-2</v>
      </c>
      <c r="AF1675" s="31">
        <f t="shared" si="372"/>
        <v>14256.000000000029</v>
      </c>
      <c r="AG1675" s="23">
        <f t="shared" si="373"/>
        <v>129943.83599667996</v>
      </c>
      <c r="AH1675" s="35">
        <f t="shared" si="367"/>
        <v>1.1672999999701754</v>
      </c>
      <c r="AI1675" s="23">
        <f>U1675*(_xlfn.XLOOKUP(K1675,'FX rates'!$A$2:$A$38,'FX rates'!$B$2:$B$38))</f>
        <v>0</v>
      </c>
      <c r="AJ1675" s="23">
        <f>Q1675*(_xlfn.XLOOKUP(K1675,'FX rates'!$A$2:$A$38,'FX rates'!$B$2:$B$38))</f>
        <v>0</v>
      </c>
      <c r="AK1675" s="23">
        <f>R1675*(_xlfn.XLOOKUP(K1675,'FX rates'!$A$2:$A$38,'FX rates'!$B$2:$B$38))</f>
        <v>0</v>
      </c>
      <c r="AM1675" s="4"/>
      <c r="AN1675" s="4"/>
      <c r="AO1675" s="4"/>
      <c r="AP1675" s="32">
        <f t="shared" si="368"/>
        <v>0.46851851851851845</v>
      </c>
      <c r="AQ1675" s="32">
        <f t="shared" si="369"/>
        <v>0</v>
      </c>
      <c r="AR1675" s="24">
        <f t="shared" si="374"/>
        <v>369855.20000000007</v>
      </c>
      <c r="AS1675" s="24" t="str">
        <f t="shared" si="375"/>
        <v>0</v>
      </c>
      <c r="AT1675" s="24">
        <f t="shared" si="376"/>
        <v>653151.13536731212</v>
      </c>
      <c r="AU1675" s="24">
        <f t="shared" si="377"/>
        <v>72572.348374145804</v>
      </c>
    </row>
    <row r="1676" spans="1:47" x14ac:dyDescent="0.25">
      <c r="A1676" s="28" t="s">
        <v>14709</v>
      </c>
      <c r="B1676" s="28" t="s">
        <v>4941</v>
      </c>
      <c r="C1676" s="28" t="s">
        <v>4942</v>
      </c>
      <c r="D1676" s="28" t="s">
        <v>4943</v>
      </c>
      <c r="E1676" s="28" t="s">
        <v>4944</v>
      </c>
      <c r="F1676" s="29">
        <v>43073</v>
      </c>
      <c r="G1676" s="29">
        <v>44896</v>
      </c>
      <c r="H1676" s="28" t="s">
        <v>4945</v>
      </c>
      <c r="I1676" s="28" t="s">
        <v>16035</v>
      </c>
      <c r="J1676" s="28" t="s">
        <v>16038</v>
      </c>
      <c r="K1676" s="28" t="s">
        <v>4946</v>
      </c>
      <c r="L1676" s="27">
        <v>206910.00000000006</v>
      </c>
      <c r="M1676" s="27">
        <v>167475.00000000003</v>
      </c>
      <c r="N1676" s="27">
        <v>0</v>
      </c>
      <c r="O1676" s="27">
        <v>0</v>
      </c>
      <c r="P1676" s="27">
        <f t="shared" si="364"/>
        <v>167475.00000000003</v>
      </c>
      <c r="Q1676" s="27">
        <v>0</v>
      </c>
      <c r="R1676" s="27">
        <v>0</v>
      </c>
      <c r="S1676" s="27">
        <v>0</v>
      </c>
      <c r="T1676" s="27">
        <f t="shared" si="365"/>
        <v>0</v>
      </c>
      <c r="U1676" s="27">
        <v>0</v>
      </c>
      <c r="V1676" s="27">
        <f t="shared" si="366"/>
        <v>374385.00000000012</v>
      </c>
      <c r="W1676" s="28" t="s">
        <v>4947</v>
      </c>
      <c r="X1676" s="27">
        <v>229670.10000000009</v>
      </c>
      <c r="Y1676" s="27">
        <f t="shared" si="370"/>
        <v>645237.45000000019</v>
      </c>
      <c r="Z1676" s="4" t="str" cm="1">
        <f t="array" ref="Z1676">_xlfn.IFS(YEARFRAC(F1676,G1676)&lt;1,"&lt;1 Year",YEARFRAC(F1676,G1676)&lt;=5,"1-5 Years",YEARFRAC(F1676,G1676)&gt;5,"&gt;5 Years")</f>
        <v>1-5 Years</v>
      </c>
      <c r="AA1676" s="24">
        <f>L1676*(_xlfn.XLOOKUP(K1676,'FX rates'!$A$2:$A$38,'FX rates'!$B$2:$B$38))</f>
        <v>206910.00000000006</v>
      </c>
      <c r="AB1676" s="24">
        <f>V1676*(_xlfn.XLOOKUP(K1676,'FX rates'!$A$2:$A$38,'FX rates'!$B$2:$B$38))</f>
        <v>374385.00000000012</v>
      </c>
      <c r="AC1676" s="24">
        <f>X1676*(_xlfn.XLOOKUP(W1676,'FX rates'!$A$2:$A$38,'FX rates'!$B$2:$B$38))</f>
        <v>229670.10000000009</v>
      </c>
      <c r="AD1676" s="24">
        <f>Y1676*(_xlfn.XLOOKUP(W1676,'FX rates'!$A$2:$A$38,'FX rates'!$B$2:$B$38))</f>
        <v>645237.45000000019</v>
      </c>
      <c r="AE1676" s="30">
        <f t="shared" si="371"/>
        <v>0.11000000000000014</v>
      </c>
      <c r="AF1676" s="31">
        <f t="shared" si="372"/>
        <v>22760.100000000035</v>
      </c>
      <c r="AG1676" s="23">
        <f t="shared" si="373"/>
        <v>167475.00000000006</v>
      </c>
      <c r="AH1676" s="35">
        <f t="shared" si="367"/>
        <v>1</v>
      </c>
      <c r="AI1676" s="23">
        <f>U1676*(_xlfn.XLOOKUP(K1676,'FX rates'!$A$2:$A$38,'FX rates'!$B$2:$B$38))</f>
        <v>0</v>
      </c>
      <c r="AJ1676" s="23">
        <f>Q1676*(_xlfn.XLOOKUP(K1676,'FX rates'!$A$2:$A$38,'FX rates'!$B$2:$B$38))</f>
        <v>0</v>
      </c>
      <c r="AK1676" s="23">
        <f>R1676*(_xlfn.XLOOKUP(K1676,'FX rates'!$A$2:$A$38,'FX rates'!$B$2:$B$38))</f>
        <v>0</v>
      </c>
      <c r="AM1676" s="4"/>
      <c r="AN1676" s="4"/>
      <c r="AO1676" s="4"/>
      <c r="AP1676" s="32">
        <f t="shared" si="368"/>
        <v>0.80940988835725669</v>
      </c>
      <c r="AQ1676" s="32">
        <f t="shared" si="369"/>
        <v>0</v>
      </c>
      <c r="AR1676" s="24">
        <f t="shared" si="374"/>
        <v>415567.35000000015</v>
      </c>
      <c r="AS1676" s="24" t="str">
        <f t="shared" si="375"/>
        <v>0</v>
      </c>
      <c r="AT1676" s="24">
        <f t="shared" si="376"/>
        <v>580713.70500000019</v>
      </c>
      <c r="AU1676" s="24">
        <f t="shared" si="377"/>
        <v>64523.744999999995</v>
      </c>
    </row>
    <row r="1677" spans="1:47" x14ac:dyDescent="0.25">
      <c r="A1677" s="28" t="s">
        <v>14710</v>
      </c>
      <c r="B1677" s="28" t="s">
        <v>4948</v>
      </c>
      <c r="C1677" s="28" t="s">
        <v>4949</v>
      </c>
      <c r="D1677" s="28" t="s">
        <v>4950</v>
      </c>
      <c r="E1677" s="28" t="s">
        <v>4951</v>
      </c>
      <c r="F1677" s="29">
        <v>43080</v>
      </c>
      <c r="G1677" s="29">
        <v>44896</v>
      </c>
      <c r="H1677" s="28" t="s">
        <v>4952</v>
      </c>
      <c r="I1677" s="28" t="s">
        <v>16051</v>
      </c>
      <c r="J1677" s="28" t="s">
        <v>16046</v>
      </c>
      <c r="K1677" s="28" t="s">
        <v>4953</v>
      </c>
      <c r="L1677" s="27">
        <v>134640</v>
      </c>
      <c r="M1677" s="27">
        <v>93005.000000000015</v>
      </c>
      <c r="N1677" s="27">
        <v>0</v>
      </c>
      <c r="O1677" s="27">
        <v>0</v>
      </c>
      <c r="P1677" s="27">
        <f t="shared" si="364"/>
        <v>93005.000000000015</v>
      </c>
      <c r="Q1677" s="27">
        <v>0</v>
      </c>
      <c r="R1677" s="27">
        <v>0</v>
      </c>
      <c r="S1677" s="27">
        <v>0</v>
      </c>
      <c r="T1677" s="27">
        <f t="shared" si="365"/>
        <v>0</v>
      </c>
      <c r="U1677" s="27">
        <v>0</v>
      </c>
      <c r="V1677" s="27">
        <f t="shared" si="366"/>
        <v>227645</v>
      </c>
      <c r="W1677" s="28" t="s">
        <v>4954</v>
      </c>
      <c r="X1677" s="27">
        <v>153489.60000000001</v>
      </c>
      <c r="Y1677" s="27">
        <f t="shared" si="370"/>
        <v>413004.9</v>
      </c>
      <c r="Z1677" s="4" t="str" cm="1">
        <f t="array" ref="Z1677">_xlfn.IFS(YEARFRAC(F1677,G1677)&lt;1,"&lt;1 Year",YEARFRAC(F1677,G1677)&lt;=5,"1-5 Years",YEARFRAC(F1677,G1677)&gt;5,"&gt;5 Years")</f>
        <v>1-5 Years</v>
      </c>
      <c r="AA1677" s="24">
        <f>L1677*(_xlfn.XLOOKUP(K1677,'FX rates'!$A$2:$A$38,'FX rates'!$B$2:$B$38))</f>
        <v>134640</v>
      </c>
      <c r="AB1677" s="24">
        <f>V1677*(_xlfn.XLOOKUP(K1677,'FX rates'!$A$2:$A$38,'FX rates'!$B$2:$B$38))</f>
        <v>227645</v>
      </c>
      <c r="AC1677" s="24">
        <f>X1677*(_xlfn.XLOOKUP(W1677,'FX rates'!$A$2:$A$38,'FX rates'!$B$2:$B$38))</f>
        <v>153489.60000000001</v>
      </c>
      <c r="AD1677" s="24">
        <f>Y1677*(_xlfn.XLOOKUP(W1677,'FX rates'!$A$2:$A$38,'FX rates'!$B$2:$B$38))</f>
        <v>413004.9</v>
      </c>
      <c r="AE1677" s="30">
        <f t="shared" si="371"/>
        <v>0.14000000000000004</v>
      </c>
      <c r="AF1677" s="31">
        <f t="shared" si="372"/>
        <v>18849.600000000006</v>
      </c>
      <c r="AG1677" s="23">
        <f t="shared" si="373"/>
        <v>93005</v>
      </c>
      <c r="AH1677" s="35">
        <f t="shared" si="367"/>
        <v>1</v>
      </c>
      <c r="AI1677" s="23">
        <f>U1677*(_xlfn.XLOOKUP(K1677,'FX rates'!$A$2:$A$38,'FX rates'!$B$2:$B$38))</f>
        <v>0</v>
      </c>
      <c r="AJ1677" s="23">
        <f>Q1677*(_xlfn.XLOOKUP(K1677,'FX rates'!$A$2:$A$38,'FX rates'!$B$2:$B$38))</f>
        <v>0</v>
      </c>
      <c r="AK1677" s="23">
        <f>R1677*(_xlfn.XLOOKUP(K1677,'FX rates'!$A$2:$A$38,'FX rates'!$B$2:$B$38))</f>
        <v>0</v>
      </c>
      <c r="AM1677" s="4"/>
      <c r="AN1677" s="4"/>
      <c r="AO1677" s="4"/>
      <c r="AP1677" s="32">
        <f t="shared" si="368"/>
        <v>0.69076797385620925</v>
      </c>
      <c r="AQ1677" s="32">
        <f t="shared" si="369"/>
        <v>0</v>
      </c>
      <c r="AR1677" s="24">
        <f t="shared" si="374"/>
        <v>259515.30000000002</v>
      </c>
      <c r="AS1677" s="24" t="str">
        <f t="shared" si="375"/>
        <v>0</v>
      </c>
      <c r="AT1677" s="24">
        <f t="shared" si="376"/>
        <v>371704.41000000003</v>
      </c>
      <c r="AU1677" s="24">
        <f t="shared" si="377"/>
        <v>41300.489999999991</v>
      </c>
    </row>
    <row r="1678" spans="1:47" x14ac:dyDescent="0.25">
      <c r="A1678" s="28" t="s">
        <v>14711</v>
      </c>
      <c r="B1678" s="28" t="s">
        <v>4955</v>
      </c>
      <c r="C1678" s="28" t="s">
        <v>4956</v>
      </c>
      <c r="D1678" s="28" t="s">
        <v>4957</v>
      </c>
      <c r="E1678" s="28" t="s">
        <v>4958</v>
      </c>
      <c r="F1678" s="29">
        <v>43073</v>
      </c>
      <c r="G1678" s="29">
        <v>44896</v>
      </c>
      <c r="H1678" s="28" t="s">
        <v>4959</v>
      </c>
      <c r="I1678" s="28" t="s">
        <v>16042</v>
      </c>
      <c r="J1678" s="28" t="s">
        <v>16043</v>
      </c>
      <c r="K1678" s="28" t="s">
        <v>4960</v>
      </c>
      <c r="L1678" s="27">
        <v>88616</v>
      </c>
      <c r="M1678" s="27">
        <v>19602</v>
      </c>
      <c r="N1678" s="27">
        <v>0</v>
      </c>
      <c r="O1678" s="27">
        <v>0</v>
      </c>
      <c r="P1678" s="27">
        <f t="shared" si="364"/>
        <v>19602</v>
      </c>
      <c r="Q1678" s="27">
        <v>0</v>
      </c>
      <c r="R1678" s="27">
        <v>0</v>
      </c>
      <c r="S1678" s="27">
        <v>0</v>
      </c>
      <c r="T1678" s="27">
        <f t="shared" si="365"/>
        <v>0</v>
      </c>
      <c r="U1678" s="27">
        <v>0</v>
      </c>
      <c r="V1678" s="27">
        <f t="shared" si="366"/>
        <v>108218</v>
      </c>
      <c r="W1678" s="28" t="s">
        <v>4961</v>
      </c>
      <c r="X1678" s="27">
        <v>98363.760000000009</v>
      </c>
      <c r="Y1678" s="27">
        <f t="shared" si="370"/>
        <v>218485.74000000005</v>
      </c>
      <c r="Z1678" s="4" t="str" cm="1">
        <f t="array" ref="Z1678">_xlfn.IFS(YEARFRAC(F1678,G1678)&lt;1,"&lt;1 Year",YEARFRAC(F1678,G1678)&lt;=5,"1-5 Years",YEARFRAC(F1678,G1678)&gt;5,"&gt;5 Years")</f>
        <v>1-5 Years</v>
      </c>
      <c r="AA1678" s="24">
        <f>L1678*(_xlfn.XLOOKUP(K1678,'FX rates'!$A$2:$A$38,'FX rates'!$B$2:$B$38))</f>
        <v>88616</v>
      </c>
      <c r="AB1678" s="24">
        <f>V1678*(_xlfn.XLOOKUP(K1678,'FX rates'!$A$2:$A$38,'FX rates'!$B$2:$B$38))</f>
        <v>108218</v>
      </c>
      <c r="AC1678" s="24">
        <f>X1678*(_xlfn.XLOOKUP(W1678,'FX rates'!$A$2:$A$38,'FX rates'!$B$2:$B$38))</f>
        <v>98363.760000000009</v>
      </c>
      <c r="AD1678" s="24">
        <f>Y1678*(_xlfn.XLOOKUP(W1678,'FX rates'!$A$2:$A$38,'FX rates'!$B$2:$B$38))</f>
        <v>218485.74000000005</v>
      </c>
      <c r="AE1678" s="30">
        <f t="shared" si="371"/>
        <v>0.11000000000000011</v>
      </c>
      <c r="AF1678" s="31">
        <f t="shared" si="372"/>
        <v>9747.7600000000093</v>
      </c>
      <c r="AG1678" s="23">
        <f t="shared" si="373"/>
        <v>19602</v>
      </c>
      <c r="AH1678" s="35">
        <f t="shared" si="367"/>
        <v>1</v>
      </c>
      <c r="AI1678" s="23">
        <f>U1678*(_xlfn.XLOOKUP(K1678,'FX rates'!$A$2:$A$38,'FX rates'!$B$2:$B$38))</f>
        <v>0</v>
      </c>
      <c r="AJ1678" s="23">
        <f>Q1678*(_xlfn.XLOOKUP(K1678,'FX rates'!$A$2:$A$38,'FX rates'!$B$2:$B$38))</f>
        <v>0</v>
      </c>
      <c r="AK1678" s="23">
        <f>R1678*(_xlfn.XLOOKUP(K1678,'FX rates'!$A$2:$A$38,'FX rates'!$B$2:$B$38))</f>
        <v>0</v>
      </c>
      <c r="AM1678" s="4"/>
      <c r="AN1678" s="4"/>
      <c r="AO1678" s="4"/>
      <c r="AP1678" s="32">
        <f t="shared" si="368"/>
        <v>0.22120158887785502</v>
      </c>
      <c r="AQ1678" s="32">
        <f t="shared" si="369"/>
        <v>0</v>
      </c>
      <c r="AR1678" s="24">
        <f t="shared" si="374"/>
        <v>120121.98000000003</v>
      </c>
      <c r="AS1678" s="24" t="str">
        <f t="shared" si="375"/>
        <v>0</v>
      </c>
      <c r="AT1678" s="24">
        <f t="shared" si="376"/>
        <v>196637.16600000006</v>
      </c>
      <c r="AU1678" s="24">
        <f t="shared" si="377"/>
        <v>21848.573999999993</v>
      </c>
    </row>
    <row r="1679" spans="1:47" x14ac:dyDescent="0.25">
      <c r="A1679" s="28" t="s">
        <v>14712</v>
      </c>
      <c r="B1679" s="28" t="s">
        <v>4962</v>
      </c>
      <c r="C1679" s="28" t="s">
        <v>4963</v>
      </c>
      <c r="D1679" s="28" t="s">
        <v>4964</v>
      </c>
      <c r="E1679" s="28" t="s">
        <v>4965</v>
      </c>
      <c r="F1679" s="29">
        <v>43080</v>
      </c>
      <c r="G1679" s="29">
        <v>44896</v>
      </c>
      <c r="H1679" s="28" t="s">
        <v>4966</v>
      </c>
      <c r="I1679" s="28" t="s">
        <v>16032</v>
      </c>
      <c r="J1679" s="28" t="s">
        <v>16034</v>
      </c>
      <c r="K1679" s="28" t="s">
        <v>4967</v>
      </c>
      <c r="L1679" s="27">
        <v>198275.00000000003</v>
      </c>
      <c r="M1679" s="27">
        <v>455332.90000000008</v>
      </c>
      <c r="N1679" s="27">
        <v>0</v>
      </c>
      <c r="O1679" s="27">
        <v>0</v>
      </c>
      <c r="P1679" s="27">
        <f t="shared" si="364"/>
        <v>455332.90000000008</v>
      </c>
      <c r="Q1679" s="27">
        <v>120189.44000000002</v>
      </c>
      <c r="R1679" s="27">
        <v>0</v>
      </c>
      <c r="S1679" s="27">
        <v>0</v>
      </c>
      <c r="T1679" s="27">
        <f t="shared" si="365"/>
        <v>120189.44000000002</v>
      </c>
      <c r="U1679" s="27">
        <v>0</v>
      </c>
      <c r="V1679" s="27">
        <f t="shared" si="366"/>
        <v>773797.3400000002</v>
      </c>
      <c r="W1679" s="28" t="s">
        <v>4968</v>
      </c>
      <c r="X1679" s="27">
        <v>218102.50000000006</v>
      </c>
      <c r="Y1679" s="27">
        <f t="shared" si="370"/>
        <v>937071.19000000018</v>
      </c>
      <c r="Z1679" s="4" t="str" cm="1">
        <f t="array" ref="Z1679">_xlfn.IFS(YEARFRAC(F1679,G1679)&lt;1,"&lt;1 Year",YEARFRAC(F1679,G1679)&lt;=5,"1-5 Years",YEARFRAC(F1679,G1679)&gt;5,"&gt;5 Years")</f>
        <v>1-5 Years</v>
      </c>
      <c r="AA1679" s="24">
        <f>L1679*(_xlfn.XLOOKUP(K1679,'FX rates'!$A$2:$A$38,'FX rates'!$B$2:$B$38))</f>
        <v>198275.00000000003</v>
      </c>
      <c r="AB1679" s="24">
        <f>V1679*(_xlfn.XLOOKUP(K1679,'FX rates'!$A$2:$A$38,'FX rates'!$B$2:$B$38))</f>
        <v>773797.3400000002</v>
      </c>
      <c r="AC1679" s="24">
        <f>X1679*(_xlfn.XLOOKUP(W1679,'FX rates'!$A$2:$A$38,'FX rates'!$B$2:$B$38))</f>
        <v>218102.50000000006</v>
      </c>
      <c r="AD1679" s="24">
        <f>Y1679*(_xlfn.XLOOKUP(W1679,'FX rates'!$A$2:$A$38,'FX rates'!$B$2:$B$38))</f>
        <v>937071.19000000018</v>
      </c>
      <c r="AE1679" s="30">
        <f t="shared" si="371"/>
        <v>0.10000000000000013</v>
      </c>
      <c r="AF1679" s="31">
        <f t="shared" si="372"/>
        <v>19827.500000000029</v>
      </c>
      <c r="AG1679" s="23">
        <f t="shared" si="373"/>
        <v>575522.3400000002</v>
      </c>
      <c r="AH1679" s="35">
        <f t="shared" si="367"/>
        <v>1</v>
      </c>
      <c r="AI1679" s="23">
        <f>U1679*(_xlfn.XLOOKUP(K1679,'FX rates'!$A$2:$A$38,'FX rates'!$B$2:$B$38))</f>
        <v>0</v>
      </c>
      <c r="AJ1679" s="23">
        <f>Q1679*(_xlfn.XLOOKUP(K1679,'FX rates'!$A$2:$A$38,'FX rates'!$B$2:$B$38))</f>
        <v>120189.44000000002</v>
      </c>
      <c r="AK1679" s="23">
        <f>R1679*(_xlfn.XLOOKUP(K1679,'FX rates'!$A$2:$A$38,'FX rates'!$B$2:$B$38))</f>
        <v>0</v>
      </c>
      <c r="AM1679" s="4"/>
      <c r="AN1679" s="4"/>
      <c r="AO1679" s="4"/>
      <c r="AP1679" s="32">
        <f t="shared" si="368"/>
        <v>2.2964715672676839</v>
      </c>
      <c r="AQ1679" s="32">
        <f t="shared" si="369"/>
        <v>0</v>
      </c>
      <c r="AR1679" s="24">
        <f t="shared" si="374"/>
        <v>718968.69000000018</v>
      </c>
      <c r="AS1679" s="24" t="str">
        <f t="shared" si="375"/>
        <v>0</v>
      </c>
      <c r="AT1679" s="24">
        <f t="shared" si="376"/>
        <v>843364.07100000023</v>
      </c>
      <c r="AU1679" s="24">
        <f t="shared" si="377"/>
        <v>93707.118999999948</v>
      </c>
    </row>
    <row r="1680" spans="1:47" x14ac:dyDescent="0.25">
      <c r="A1680" s="28" t="s">
        <v>14713</v>
      </c>
      <c r="B1680" s="28" t="s">
        <v>5473</v>
      </c>
      <c r="C1680" s="28" t="s">
        <v>5474</v>
      </c>
      <c r="D1680" s="28" t="s">
        <v>5475</v>
      </c>
      <c r="E1680" s="28" t="s">
        <v>5476</v>
      </c>
      <c r="F1680" s="29">
        <v>43073</v>
      </c>
      <c r="G1680" s="29">
        <v>44896</v>
      </c>
      <c r="H1680" s="28" t="s">
        <v>5477</v>
      </c>
      <c r="I1680" s="28" t="s">
        <v>16055</v>
      </c>
      <c r="J1680" s="28" t="s">
        <v>16050</v>
      </c>
      <c r="K1680" s="28" t="s">
        <v>5478</v>
      </c>
      <c r="L1680" s="27">
        <v>91102.000000000015</v>
      </c>
      <c r="M1680" s="27">
        <v>14322</v>
      </c>
      <c r="N1680" s="27">
        <v>0</v>
      </c>
      <c r="O1680" s="27">
        <v>0</v>
      </c>
      <c r="P1680" s="27">
        <f t="shared" si="364"/>
        <v>14322</v>
      </c>
      <c r="Q1680" s="27">
        <v>0</v>
      </c>
      <c r="R1680" s="27">
        <v>0</v>
      </c>
      <c r="S1680" s="27">
        <v>0</v>
      </c>
      <c r="T1680" s="27">
        <f t="shared" si="365"/>
        <v>0</v>
      </c>
      <c r="U1680" s="27">
        <v>0</v>
      </c>
      <c r="V1680" s="27">
        <f t="shared" si="366"/>
        <v>105424.00000000001</v>
      </c>
      <c r="W1680" s="28" t="s">
        <v>5479</v>
      </c>
      <c r="X1680" s="27">
        <v>92013.020000000019</v>
      </c>
      <c r="Y1680" s="27">
        <f t="shared" si="370"/>
        <v>198491.26000000004</v>
      </c>
      <c r="Z1680" s="4" t="str" cm="1">
        <f t="array" ref="Z1680">_xlfn.IFS(YEARFRAC(F1680,G1680)&lt;1,"&lt;1 Year",YEARFRAC(F1680,G1680)&lt;=5,"1-5 Years",YEARFRAC(F1680,G1680)&gt;5,"&gt;5 Years")</f>
        <v>1-5 Years</v>
      </c>
      <c r="AA1680" s="24">
        <f>L1680*(_xlfn.XLOOKUP(K1680,'FX rates'!$A$2:$A$38,'FX rates'!$B$2:$B$38))</f>
        <v>91102.000000000015</v>
      </c>
      <c r="AB1680" s="24">
        <f>V1680*(_xlfn.XLOOKUP(K1680,'FX rates'!$A$2:$A$38,'FX rates'!$B$2:$B$38))</f>
        <v>105424.00000000001</v>
      </c>
      <c r="AC1680" s="24">
        <f>X1680*(_xlfn.XLOOKUP(W1680,'FX rates'!$A$2:$A$38,'FX rates'!$B$2:$B$38))</f>
        <v>92013.020000000019</v>
      </c>
      <c r="AD1680" s="24">
        <f>Y1680*(_xlfn.XLOOKUP(W1680,'FX rates'!$A$2:$A$38,'FX rates'!$B$2:$B$38))</f>
        <v>198491.26000000004</v>
      </c>
      <c r="AE1680" s="30">
        <f t="shared" si="371"/>
        <v>1.0000000000000044E-2</v>
      </c>
      <c r="AF1680" s="31">
        <f t="shared" si="372"/>
        <v>911.02000000000407</v>
      </c>
      <c r="AG1680" s="23">
        <f t="shared" si="373"/>
        <v>14322</v>
      </c>
      <c r="AH1680" s="35">
        <f t="shared" si="367"/>
        <v>1</v>
      </c>
      <c r="AI1680" s="23">
        <f>U1680*(_xlfn.XLOOKUP(K1680,'FX rates'!$A$2:$A$38,'FX rates'!$B$2:$B$38))</f>
        <v>0</v>
      </c>
      <c r="AJ1680" s="23">
        <f>Q1680*(_xlfn.XLOOKUP(K1680,'FX rates'!$A$2:$A$38,'FX rates'!$B$2:$B$38))</f>
        <v>0</v>
      </c>
      <c r="AK1680" s="23">
        <f>R1680*(_xlfn.XLOOKUP(K1680,'FX rates'!$A$2:$A$38,'FX rates'!$B$2:$B$38))</f>
        <v>0</v>
      </c>
      <c r="AM1680" s="4"/>
      <c r="AN1680" s="4"/>
      <c r="AO1680" s="4"/>
      <c r="AP1680" s="32">
        <f t="shared" si="368"/>
        <v>0.15720840376720596</v>
      </c>
      <c r="AQ1680" s="32">
        <f t="shared" si="369"/>
        <v>0</v>
      </c>
      <c r="AR1680" s="24">
        <f t="shared" si="374"/>
        <v>106478.24000000002</v>
      </c>
      <c r="AS1680" s="24" t="str">
        <f t="shared" si="375"/>
        <v>0</v>
      </c>
      <c r="AT1680" s="24">
        <f t="shared" si="376"/>
        <v>178642.13400000005</v>
      </c>
      <c r="AU1680" s="24">
        <f t="shared" si="377"/>
        <v>19849.125999999989</v>
      </c>
    </row>
    <row r="1681" spans="1:47" x14ac:dyDescent="0.25">
      <c r="A1681" s="28" t="s">
        <v>14075</v>
      </c>
      <c r="B1681" s="28" t="s">
        <v>8689</v>
      </c>
      <c r="C1681" s="28" t="s">
        <v>8690</v>
      </c>
      <c r="D1681" s="28" t="s">
        <v>8691</v>
      </c>
      <c r="E1681" s="28" t="s">
        <v>8692</v>
      </c>
      <c r="F1681" s="29">
        <v>36549</v>
      </c>
      <c r="G1681" s="29">
        <v>44896</v>
      </c>
      <c r="H1681" s="28" t="s">
        <v>8693</v>
      </c>
      <c r="I1681" s="28" t="s">
        <v>16039</v>
      </c>
      <c r="J1681" s="28" t="s">
        <v>16042</v>
      </c>
      <c r="K1681" s="28" t="s">
        <v>8694</v>
      </c>
      <c r="L1681" s="27">
        <v>11145904.000000002</v>
      </c>
      <c r="M1681" s="27">
        <v>2507450</v>
      </c>
      <c r="N1681" s="27">
        <v>0</v>
      </c>
      <c r="O1681" s="27">
        <v>0</v>
      </c>
      <c r="P1681" s="27">
        <f t="shared" si="364"/>
        <v>2507450</v>
      </c>
      <c r="Q1681" s="27">
        <v>0</v>
      </c>
      <c r="R1681" s="27">
        <v>0</v>
      </c>
      <c r="S1681" s="27">
        <v>0</v>
      </c>
      <c r="T1681" s="27">
        <f t="shared" si="365"/>
        <v>0</v>
      </c>
      <c r="U1681" s="27">
        <v>0</v>
      </c>
      <c r="V1681" s="27">
        <f t="shared" si="366"/>
        <v>13653354.000000002</v>
      </c>
      <c r="W1681" s="28" t="s">
        <v>8695</v>
      </c>
      <c r="X1681" s="27">
        <v>11703199.200000003</v>
      </c>
      <c r="Y1681" s="27">
        <f t="shared" si="370"/>
        <v>26039220.900000006</v>
      </c>
      <c r="Z1681" s="4" t="str" cm="1">
        <f t="array" ref="Z1681">_xlfn.IFS(YEARFRAC(F1681,G1681)&lt;1,"&lt;1 Year",YEARFRAC(F1681,G1681)&lt;=5,"1-5 Years",YEARFRAC(F1681,G1681)&gt;5,"&gt;5 Years")</f>
        <v>&gt;5 Years</v>
      </c>
      <c r="AA1681" s="24">
        <f>L1681*(_xlfn.XLOOKUP(K1681,'FX rates'!$A$2:$A$38,'FX rates'!$B$2:$B$38))</f>
        <v>102590.12379768974</v>
      </c>
      <c r="AB1681" s="24">
        <f>V1681*(_xlfn.XLOOKUP(K1681,'FX rates'!$A$2:$A$38,'FX rates'!$B$2:$B$38))</f>
        <v>125669.41874913713</v>
      </c>
      <c r="AC1681" s="24">
        <f>X1681*(_xlfn.XLOOKUP(W1681,'FX rates'!$A$2:$A$38,'FX rates'!$B$2:$B$38))</f>
        <v>107719.62998757424</v>
      </c>
      <c r="AD1681" s="24">
        <f>Y1681*(_xlfn.XLOOKUP(W1681,'FX rates'!$A$2:$A$38,'FX rates'!$B$2:$B$38))</f>
        <v>239672.51967416823</v>
      </c>
      <c r="AE1681" s="30">
        <f t="shared" si="371"/>
        <v>5.0000000000000142E-2</v>
      </c>
      <c r="AF1681" s="31">
        <f t="shared" si="372"/>
        <v>557295.20000000112</v>
      </c>
      <c r="AG1681" s="23">
        <f t="shared" si="373"/>
        <v>23079.294951447388</v>
      </c>
      <c r="AH1681" s="35">
        <f t="shared" si="367"/>
        <v>9.2042891987666256E-3</v>
      </c>
      <c r="AI1681" s="23">
        <f>U1681*(_xlfn.XLOOKUP(K1681,'FX rates'!$A$2:$A$38,'FX rates'!$B$2:$B$38))</f>
        <v>0</v>
      </c>
      <c r="AJ1681" s="23">
        <f>Q1681*(_xlfn.XLOOKUP(K1681,'FX rates'!$A$2:$A$38,'FX rates'!$B$2:$B$38))</f>
        <v>0</v>
      </c>
      <c r="AK1681" s="23">
        <f>R1681*(_xlfn.XLOOKUP(K1681,'FX rates'!$A$2:$A$38,'FX rates'!$B$2:$B$38))</f>
        <v>0</v>
      </c>
      <c r="AM1681" s="4"/>
      <c r="AN1681" s="4"/>
      <c r="AO1681" s="4"/>
      <c r="AP1681" s="32">
        <f t="shared" si="368"/>
        <v>0.22496605030870528</v>
      </c>
      <c r="AQ1681" s="32">
        <f t="shared" si="369"/>
        <v>0</v>
      </c>
      <c r="AR1681" s="24">
        <f t="shared" si="374"/>
        <v>14336021.700000003</v>
      </c>
      <c r="AS1681" s="24" t="str">
        <f t="shared" si="375"/>
        <v>0</v>
      </c>
      <c r="AT1681" s="24">
        <f t="shared" si="376"/>
        <v>215705.26770675142</v>
      </c>
      <c r="AU1681" s="24">
        <f t="shared" si="377"/>
        <v>23967.251967416814</v>
      </c>
    </row>
    <row r="1682" spans="1:47" x14ac:dyDescent="0.25">
      <c r="A1682" s="28" t="s">
        <v>14714</v>
      </c>
      <c r="B1682" s="28" t="s">
        <v>4976</v>
      </c>
      <c r="C1682" s="28" t="s">
        <v>4977</v>
      </c>
      <c r="D1682" s="28" t="s">
        <v>4978</v>
      </c>
      <c r="E1682" s="28" t="s">
        <v>4979</v>
      </c>
      <c r="F1682" s="29">
        <v>43080</v>
      </c>
      <c r="G1682" s="29">
        <v>44896</v>
      </c>
      <c r="H1682" s="28" t="s">
        <v>4980</v>
      </c>
      <c r="I1682" s="28" t="s">
        <v>16034</v>
      </c>
      <c r="J1682" s="28" t="s">
        <v>16049</v>
      </c>
      <c r="K1682" s="28" t="s">
        <v>4981</v>
      </c>
      <c r="L1682" s="27">
        <v>150480.00000000003</v>
      </c>
      <c r="M1682" s="27">
        <v>138765</v>
      </c>
      <c r="N1682" s="27">
        <v>0</v>
      </c>
      <c r="O1682" s="27">
        <v>0</v>
      </c>
      <c r="P1682" s="27">
        <f t="shared" si="364"/>
        <v>138765</v>
      </c>
      <c r="Q1682" s="27">
        <v>0</v>
      </c>
      <c r="R1682" s="27">
        <v>0</v>
      </c>
      <c r="S1682" s="27">
        <v>0</v>
      </c>
      <c r="T1682" s="27">
        <f t="shared" si="365"/>
        <v>0</v>
      </c>
      <c r="U1682" s="27">
        <v>0</v>
      </c>
      <c r="V1682" s="27">
        <f t="shared" si="366"/>
        <v>289245</v>
      </c>
      <c r="W1682" s="28" t="s">
        <v>4982</v>
      </c>
      <c r="X1682" s="27">
        <v>156499.20000000004</v>
      </c>
      <c r="Y1682" s="27">
        <f t="shared" si="370"/>
        <v>457314.00000000012</v>
      </c>
      <c r="Z1682" s="4" t="str" cm="1">
        <f t="array" ref="Z1682">_xlfn.IFS(YEARFRAC(F1682,G1682)&lt;1,"&lt;1 Year",YEARFRAC(F1682,G1682)&lt;=5,"1-5 Years",YEARFRAC(F1682,G1682)&gt;5,"&gt;5 Years")</f>
        <v>1-5 Years</v>
      </c>
      <c r="AA1682" s="24">
        <f>L1682*(_xlfn.XLOOKUP(K1682,'FX rates'!$A$2:$A$38,'FX rates'!$B$2:$B$38))</f>
        <v>150480.00000000003</v>
      </c>
      <c r="AB1682" s="24">
        <f>V1682*(_xlfn.XLOOKUP(K1682,'FX rates'!$A$2:$A$38,'FX rates'!$B$2:$B$38))</f>
        <v>289245</v>
      </c>
      <c r="AC1682" s="24">
        <f>X1682*(_xlfn.XLOOKUP(W1682,'FX rates'!$A$2:$A$38,'FX rates'!$B$2:$B$38))</f>
        <v>156499.20000000004</v>
      </c>
      <c r="AD1682" s="24">
        <f>Y1682*(_xlfn.XLOOKUP(W1682,'FX rates'!$A$2:$A$38,'FX rates'!$B$2:$B$38))</f>
        <v>457314.00000000012</v>
      </c>
      <c r="AE1682" s="30">
        <f t="shared" si="371"/>
        <v>4.000000000000007E-2</v>
      </c>
      <c r="AF1682" s="31">
        <f t="shared" si="372"/>
        <v>6019.2000000000116</v>
      </c>
      <c r="AG1682" s="23">
        <f t="shared" si="373"/>
        <v>138764.99999999997</v>
      </c>
      <c r="AH1682" s="35">
        <f t="shared" si="367"/>
        <v>1</v>
      </c>
      <c r="AI1682" s="23">
        <f>U1682*(_xlfn.XLOOKUP(K1682,'FX rates'!$A$2:$A$38,'FX rates'!$B$2:$B$38))</f>
        <v>0</v>
      </c>
      <c r="AJ1682" s="23">
        <f>Q1682*(_xlfn.XLOOKUP(K1682,'FX rates'!$A$2:$A$38,'FX rates'!$B$2:$B$38))</f>
        <v>0</v>
      </c>
      <c r="AK1682" s="23">
        <f>R1682*(_xlfn.XLOOKUP(K1682,'FX rates'!$A$2:$A$38,'FX rates'!$B$2:$B$38))</f>
        <v>0</v>
      </c>
      <c r="AM1682" s="4"/>
      <c r="AN1682" s="4"/>
      <c r="AO1682" s="4"/>
      <c r="AP1682" s="32">
        <f t="shared" si="368"/>
        <v>0.92214912280701733</v>
      </c>
      <c r="AQ1682" s="32">
        <f t="shared" si="369"/>
        <v>0</v>
      </c>
      <c r="AR1682" s="24">
        <f t="shared" si="374"/>
        <v>300814.80000000005</v>
      </c>
      <c r="AS1682" s="24" t="str">
        <f t="shared" si="375"/>
        <v>0</v>
      </c>
      <c r="AT1682" s="24">
        <f t="shared" si="376"/>
        <v>411582.60000000009</v>
      </c>
      <c r="AU1682" s="24">
        <f t="shared" si="377"/>
        <v>45731.400000000023</v>
      </c>
    </row>
    <row r="1683" spans="1:47" x14ac:dyDescent="0.25">
      <c r="A1683" s="28" t="s">
        <v>14715</v>
      </c>
      <c r="B1683" s="28" t="s">
        <v>4983</v>
      </c>
      <c r="C1683" s="28" t="s">
        <v>4984</v>
      </c>
      <c r="D1683" s="28" t="s">
        <v>4985</v>
      </c>
      <c r="E1683" s="28" t="s">
        <v>4986</v>
      </c>
      <c r="F1683" s="29">
        <v>43164</v>
      </c>
      <c r="G1683" s="29">
        <v>44896</v>
      </c>
      <c r="H1683" s="28" t="s">
        <v>4987</v>
      </c>
      <c r="I1683" s="28" t="s">
        <v>16041</v>
      </c>
      <c r="J1683" s="28" t="s">
        <v>16050</v>
      </c>
      <c r="K1683" s="28" t="s">
        <v>4988</v>
      </c>
      <c r="L1683" s="27">
        <v>145860</v>
      </c>
      <c r="M1683" s="27">
        <v>199716.00000000003</v>
      </c>
      <c r="N1683" s="27">
        <v>0</v>
      </c>
      <c r="O1683" s="27">
        <v>0</v>
      </c>
      <c r="P1683" s="27">
        <f t="shared" si="364"/>
        <v>199716.00000000003</v>
      </c>
      <c r="Q1683" s="27">
        <v>0</v>
      </c>
      <c r="R1683" s="27">
        <v>0</v>
      </c>
      <c r="S1683" s="27">
        <v>0</v>
      </c>
      <c r="T1683" s="27">
        <f t="shared" si="365"/>
        <v>0</v>
      </c>
      <c r="U1683" s="27">
        <v>0</v>
      </c>
      <c r="V1683" s="27">
        <f t="shared" si="366"/>
        <v>345576</v>
      </c>
      <c r="W1683" s="28" t="s">
        <v>4989</v>
      </c>
      <c r="X1683" s="27">
        <v>163363.20000000001</v>
      </c>
      <c r="Y1683" s="27">
        <f t="shared" si="370"/>
        <v>550408.32000000007</v>
      </c>
      <c r="Z1683" s="4" t="str" cm="1">
        <f t="array" ref="Z1683">_xlfn.IFS(YEARFRAC(F1683,G1683)&lt;1,"&lt;1 Year",YEARFRAC(F1683,G1683)&lt;=5,"1-5 Years",YEARFRAC(F1683,G1683)&gt;5,"&gt;5 Years")</f>
        <v>1-5 Years</v>
      </c>
      <c r="AA1683" s="24">
        <f>L1683*(_xlfn.XLOOKUP(K1683,'FX rates'!$A$2:$A$38,'FX rates'!$B$2:$B$38))</f>
        <v>145860</v>
      </c>
      <c r="AB1683" s="24">
        <f>V1683*(_xlfn.XLOOKUP(K1683,'FX rates'!$A$2:$A$38,'FX rates'!$B$2:$B$38))</f>
        <v>345576</v>
      </c>
      <c r="AC1683" s="24">
        <f>X1683*(_xlfn.XLOOKUP(W1683,'FX rates'!$A$2:$A$38,'FX rates'!$B$2:$B$38))</f>
        <v>163363.20000000001</v>
      </c>
      <c r="AD1683" s="24">
        <f>Y1683*(_xlfn.XLOOKUP(W1683,'FX rates'!$A$2:$A$38,'FX rates'!$B$2:$B$38))</f>
        <v>550408.32000000007</v>
      </c>
      <c r="AE1683" s="30">
        <f t="shared" si="371"/>
        <v>0.12000000000000008</v>
      </c>
      <c r="AF1683" s="31">
        <f t="shared" si="372"/>
        <v>17503.200000000012</v>
      </c>
      <c r="AG1683" s="23">
        <f t="shared" si="373"/>
        <v>199716</v>
      </c>
      <c r="AH1683" s="35">
        <f t="shared" si="367"/>
        <v>1</v>
      </c>
      <c r="AI1683" s="23">
        <f>U1683*(_xlfn.XLOOKUP(K1683,'FX rates'!$A$2:$A$38,'FX rates'!$B$2:$B$38))</f>
        <v>0</v>
      </c>
      <c r="AJ1683" s="23">
        <f>Q1683*(_xlfn.XLOOKUP(K1683,'FX rates'!$A$2:$A$38,'FX rates'!$B$2:$B$38))</f>
        <v>0</v>
      </c>
      <c r="AK1683" s="23">
        <f>R1683*(_xlfn.XLOOKUP(K1683,'FX rates'!$A$2:$A$38,'FX rates'!$B$2:$B$38))</f>
        <v>0</v>
      </c>
      <c r="AM1683" s="4"/>
      <c r="AN1683" s="4"/>
      <c r="AO1683" s="4"/>
      <c r="AP1683" s="32">
        <f t="shared" si="368"/>
        <v>1.3692307692307695</v>
      </c>
      <c r="AQ1683" s="32">
        <f t="shared" si="369"/>
        <v>0</v>
      </c>
      <c r="AR1683" s="24">
        <f t="shared" si="374"/>
        <v>387045.12000000011</v>
      </c>
      <c r="AS1683" s="24" t="str">
        <f t="shared" si="375"/>
        <v>0</v>
      </c>
      <c r="AT1683" s="24">
        <f t="shared" si="376"/>
        <v>495367.48800000007</v>
      </c>
      <c r="AU1683" s="24">
        <f t="shared" si="377"/>
        <v>55040.831999999995</v>
      </c>
    </row>
    <row r="1684" spans="1:47" x14ac:dyDescent="0.25">
      <c r="A1684" s="28" t="s">
        <v>14716</v>
      </c>
      <c r="B1684" s="28" t="s">
        <v>4990</v>
      </c>
      <c r="C1684" s="28" t="s">
        <v>4991</v>
      </c>
      <c r="D1684" s="28" t="s">
        <v>4992</v>
      </c>
      <c r="E1684" s="28" t="s">
        <v>4993</v>
      </c>
      <c r="F1684" s="29">
        <v>43178</v>
      </c>
      <c r="G1684" s="29">
        <v>44896</v>
      </c>
      <c r="H1684" s="28" t="s">
        <v>4994</v>
      </c>
      <c r="I1684" s="28" t="s">
        <v>16054</v>
      </c>
      <c r="J1684" s="28" t="s">
        <v>16048</v>
      </c>
      <c r="K1684" s="28" t="s">
        <v>4995</v>
      </c>
      <c r="L1684" s="27">
        <v>181500.00000000003</v>
      </c>
      <c r="M1684" s="27">
        <v>220110.00000000003</v>
      </c>
      <c r="N1684" s="27">
        <v>0</v>
      </c>
      <c r="O1684" s="27">
        <v>0</v>
      </c>
      <c r="P1684" s="27">
        <f t="shared" si="364"/>
        <v>220110.00000000003</v>
      </c>
      <c r="Q1684" s="27">
        <v>0</v>
      </c>
      <c r="R1684" s="27">
        <v>0</v>
      </c>
      <c r="S1684" s="27">
        <v>0</v>
      </c>
      <c r="T1684" s="27">
        <f t="shared" si="365"/>
        <v>0</v>
      </c>
      <c r="U1684" s="27">
        <v>0</v>
      </c>
      <c r="V1684" s="27">
        <f t="shared" si="366"/>
        <v>401610.00000000006</v>
      </c>
      <c r="W1684" s="28" t="s">
        <v>4996</v>
      </c>
      <c r="X1684" s="27">
        <v>205095</v>
      </c>
      <c r="Y1684" s="27">
        <f t="shared" si="370"/>
        <v>658914.30000000005</v>
      </c>
      <c r="Z1684" s="4" t="str" cm="1">
        <f t="array" ref="Z1684">_xlfn.IFS(YEARFRAC(F1684,G1684)&lt;1,"&lt;1 Year",YEARFRAC(F1684,G1684)&lt;=5,"1-5 Years",YEARFRAC(F1684,G1684)&gt;5,"&gt;5 Years")</f>
        <v>1-5 Years</v>
      </c>
      <c r="AA1684" s="24">
        <f>L1684*(_xlfn.XLOOKUP(K1684,'FX rates'!$A$2:$A$38,'FX rates'!$B$2:$B$38))</f>
        <v>181500.00000000003</v>
      </c>
      <c r="AB1684" s="24">
        <f>V1684*(_xlfn.XLOOKUP(K1684,'FX rates'!$A$2:$A$38,'FX rates'!$B$2:$B$38))</f>
        <v>401610.00000000006</v>
      </c>
      <c r="AC1684" s="24">
        <f>X1684*(_xlfn.XLOOKUP(W1684,'FX rates'!$A$2:$A$38,'FX rates'!$B$2:$B$38))</f>
        <v>205095</v>
      </c>
      <c r="AD1684" s="24">
        <f>Y1684*(_xlfn.XLOOKUP(W1684,'FX rates'!$A$2:$A$38,'FX rates'!$B$2:$B$38))</f>
        <v>658914.30000000005</v>
      </c>
      <c r="AE1684" s="30">
        <f t="shared" si="371"/>
        <v>0.12999999999999981</v>
      </c>
      <c r="AF1684" s="31">
        <f t="shared" si="372"/>
        <v>23594.999999999971</v>
      </c>
      <c r="AG1684" s="23">
        <f t="shared" si="373"/>
        <v>220110.00000000003</v>
      </c>
      <c r="AH1684" s="35">
        <f t="shared" si="367"/>
        <v>1</v>
      </c>
      <c r="AI1684" s="23">
        <f>U1684*(_xlfn.XLOOKUP(K1684,'FX rates'!$A$2:$A$38,'FX rates'!$B$2:$B$38))</f>
        <v>0</v>
      </c>
      <c r="AJ1684" s="23">
        <f>Q1684*(_xlfn.XLOOKUP(K1684,'FX rates'!$A$2:$A$38,'FX rates'!$B$2:$B$38))</f>
        <v>0</v>
      </c>
      <c r="AK1684" s="23">
        <f>R1684*(_xlfn.XLOOKUP(K1684,'FX rates'!$A$2:$A$38,'FX rates'!$B$2:$B$38))</f>
        <v>0</v>
      </c>
      <c r="AM1684" s="4"/>
      <c r="AN1684" s="4"/>
      <c r="AO1684" s="4"/>
      <c r="AP1684" s="32">
        <f t="shared" si="368"/>
        <v>1.2127272727272727</v>
      </c>
      <c r="AQ1684" s="32">
        <f t="shared" si="369"/>
        <v>0</v>
      </c>
      <c r="AR1684" s="24">
        <f t="shared" si="374"/>
        <v>453819.30000000005</v>
      </c>
      <c r="AS1684" s="24" t="str">
        <f t="shared" si="375"/>
        <v>0</v>
      </c>
      <c r="AT1684" s="24">
        <f t="shared" si="376"/>
        <v>593022.87000000011</v>
      </c>
      <c r="AU1684" s="24">
        <f t="shared" si="377"/>
        <v>65891.429999999935</v>
      </c>
    </row>
    <row r="1685" spans="1:47" x14ac:dyDescent="0.25">
      <c r="A1685" s="28" t="s">
        <v>14717</v>
      </c>
      <c r="B1685" s="28" t="s">
        <v>4549</v>
      </c>
      <c r="C1685" s="28" t="s">
        <v>4550</v>
      </c>
      <c r="D1685" s="28" t="s">
        <v>4551</v>
      </c>
      <c r="E1685" s="28" t="s">
        <v>4552</v>
      </c>
      <c r="F1685" s="29">
        <v>43087</v>
      </c>
      <c r="G1685" s="29">
        <v>44896</v>
      </c>
      <c r="H1685" s="28" t="s">
        <v>4553</v>
      </c>
      <c r="I1685" s="28" t="s">
        <v>16050</v>
      </c>
      <c r="J1685" s="28" t="s">
        <v>16032</v>
      </c>
      <c r="K1685" s="28" t="s">
        <v>4554</v>
      </c>
      <c r="L1685" s="27">
        <v>92792.7</v>
      </c>
      <c r="M1685" s="27">
        <v>6919.0000000000009</v>
      </c>
      <c r="N1685" s="27">
        <v>0</v>
      </c>
      <c r="O1685" s="27">
        <v>0</v>
      </c>
      <c r="P1685" s="27">
        <f t="shared" si="364"/>
        <v>6919.0000000000009</v>
      </c>
      <c r="Q1685" s="27">
        <v>0</v>
      </c>
      <c r="R1685" s="27">
        <v>0</v>
      </c>
      <c r="S1685" s="27">
        <v>0</v>
      </c>
      <c r="T1685" s="27">
        <f t="shared" si="365"/>
        <v>0</v>
      </c>
      <c r="U1685" s="27">
        <v>0</v>
      </c>
      <c r="V1685" s="27">
        <f t="shared" si="366"/>
        <v>99711.7</v>
      </c>
      <c r="W1685" s="28" t="s">
        <v>4555</v>
      </c>
      <c r="X1685" s="27">
        <v>96504.407999999996</v>
      </c>
      <c r="Y1685" s="27">
        <f t="shared" si="370"/>
        <v>200204.576</v>
      </c>
      <c r="Z1685" s="4" t="str" cm="1">
        <f t="array" ref="Z1685">_xlfn.IFS(YEARFRAC(F1685,G1685)&lt;1,"&lt;1 Year",YEARFRAC(F1685,G1685)&lt;=5,"1-5 Years",YEARFRAC(F1685,G1685)&gt;5,"&gt;5 Years")</f>
        <v>1-5 Years</v>
      </c>
      <c r="AA1685" s="24">
        <f>L1685*(_xlfn.XLOOKUP(K1685,'FX rates'!$A$2:$A$38,'FX rates'!$B$2:$B$38))</f>
        <v>92792.7</v>
      </c>
      <c r="AB1685" s="24">
        <f>V1685*(_xlfn.XLOOKUP(K1685,'FX rates'!$A$2:$A$38,'FX rates'!$B$2:$B$38))</f>
        <v>99711.7</v>
      </c>
      <c r="AC1685" s="24">
        <f>X1685*(_xlfn.XLOOKUP(W1685,'FX rates'!$A$2:$A$38,'FX rates'!$B$2:$B$38))</f>
        <v>96504.407999999996</v>
      </c>
      <c r="AD1685" s="24">
        <f>Y1685*(_xlfn.XLOOKUP(W1685,'FX rates'!$A$2:$A$38,'FX rates'!$B$2:$B$38))</f>
        <v>200204.576</v>
      </c>
      <c r="AE1685" s="30">
        <f t="shared" si="371"/>
        <v>3.9999999999999987E-2</v>
      </c>
      <c r="AF1685" s="31">
        <f t="shared" si="372"/>
        <v>3711.7079999999987</v>
      </c>
      <c r="AG1685" s="23">
        <f t="shared" si="373"/>
        <v>6919</v>
      </c>
      <c r="AH1685" s="35">
        <f t="shared" si="367"/>
        <v>1</v>
      </c>
      <c r="AI1685" s="23">
        <f>U1685*(_xlfn.XLOOKUP(K1685,'FX rates'!$A$2:$A$38,'FX rates'!$B$2:$B$38))</f>
        <v>0</v>
      </c>
      <c r="AJ1685" s="23">
        <f>Q1685*(_xlfn.XLOOKUP(K1685,'FX rates'!$A$2:$A$38,'FX rates'!$B$2:$B$38))</f>
        <v>0</v>
      </c>
      <c r="AK1685" s="23">
        <f>R1685*(_xlfn.XLOOKUP(K1685,'FX rates'!$A$2:$A$38,'FX rates'!$B$2:$B$38))</f>
        <v>0</v>
      </c>
      <c r="AM1685" s="4"/>
      <c r="AN1685" s="4"/>
      <c r="AO1685" s="4"/>
      <c r="AP1685" s="32">
        <f t="shared" si="368"/>
        <v>7.4564055146579433E-2</v>
      </c>
      <c r="AQ1685" s="32">
        <f t="shared" si="369"/>
        <v>0</v>
      </c>
      <c r="AR1685" s="24">
        <f t="shared" si="374"/>
        <v>103700.16799999999</v>
      </c>
      <c r="AS1685" s="24" t="str">
        <f t="shared" si="375"/>
        <v>0</v>
      </c>
      <c r="AT1685" s="24">
        <f t="shared" si="376"/>
        <v>180184.11840000001</v>
      </c>
      <c r="AU1685" s="24">
        <f t="shared" si="377"/>
        <v>20020.457599999994</v>
      </c>
    </row>
    <row r="1686" spans="1:47" x14ac:dyDescent="0.25">
      <c r="A1686" s="28" t="s">
        <v>14718</v>
      </c>
      <c r="B1686" s="28" t="s">
        <v>5004</v>
      </c>
      <c r="C1686" s="28" t="s">
        <v>5005</v>
      </c>
      <c r="D1686" s="28" t="s">
        <v>5006</v>
      </c>
      <c r="E1686" s="28" t="s">
        <v>5007</v>
      </c>
      <c r="F1686" s="29">
        <v>43115</v>
      </c>
      <c r="G1686" s="29">
        <v>44896</v>
      </c>
      <c r="H1686" s="28" t="s">
        <v>5008</v>
      </c>
      <c r="I1686" s="28" t="s">
        <v>16048</v>
      </c>
      <c r="J1686" s="28" t="s">
        <v>16049</v>
      </c>
      <c r="K1686" s="28" t="s">
        <v>5009</v>
      </c>
      <c r="L1686" s="27">
        <v>64636</v>
      </c>
      <c r="M1686" s="27">
        <v>6792.5000000000009</v>
      </c>
      <c r="N1686" s="27">
        <v>0</v>
      </c>
      <c r="O1686" s="27">
        <v>0</v>
      </c>
      <c r="P1686" s="27">
        <f t="shared" si="364"/>
        <v>6792.5000000000009</v>
      </c>
      <c r="Q1686" s="27">
        <v>0</v>
      </c>
      <c r="R1686" s="27">
        <v>3027</v>
      </c>
      <c r="S1686" s="27">
        <v>0</v>
      </c>
      <c r="T1686" s="27">
        <f t="shared" si="365"/>
        <v>3027</v>
      </c>
      <c r="U1686" s="27">
        <v>0</v>
      </c>
      <c r="V1686" s="27">
        <f t="shared" si="366"/>
        <v>74455.5</v>
      </c>
      <c r="W1686" s="28" t="s">
        <v>5010</v>
      </c>
      <c r="X1686" s="27">
        <v>70453.240000000005</v>
      </c>
      <c r="Y1686" s="27">
        <f t="shared" si="370"/>
        <v>148310.30499999999</v>
      </c>
      <c r="Z1686" s="4" t="str" cm="1">
        <f t="array" ref="Z1686">_xlfn.IFS(YEARFRAC(F1686,G1686)&lt;1,"&lt;1 Year",YEARFRAC(F1686,G1686)&lt;=5,"1-5 Years",YEARFRAC(F1686,G1686)&gt;5,"&gt;5 Years")</f>
        <v>1-5 Years</v>
      </c>
      <c r="AA1686" s="24">
        <f>L1686*(_xlfn.XLOOKUP(K1686,'FX rates'!$A$2:$A$38,'FX rates'!$B$2:$B$38))</f>
        <v>64636</v>
      </c>
      <c r="AB1686" s="24">
        <f>V1686*(_xlfn.XLOOKUP(K1686,'FX rates'!$A$2:$A$38,'FX rates'!$B$2:$B$38))</f>
        <v>74455.5</v>
      </c>
      <c r="AC1686" s="24">
        <f>X1686*(_xlfn.XLOOKUP(W1686,'FX rates'!$A$2:$A$38,'FX rates'!$B$2:$B$38))</f>
        <v>70453.240000000005</v>
      </c>
      <c r="AD1686" s="24">
        <f>Y1686*(_xlfn.XLOOKUP(W1686,'FX rates'!$A$2:$A$38,'FX rates'!$B$2:$B$38))</f>
        <v>148310.30499999999</v>
      </c>
      <c r="AE1686" s="30">
        <f t="shared" si="371"/>
        <v>9.000000000000008E-2</v>
      </c>
      <c r="AF1686" s="31">
        <f t="shared" si="372"/>
        <v>5817.2400000000052</v>
      </c>
      <c r="AG1686" s="23">
        <f t="shared" si="373"/>
        <v>9819.5</v>
      </c>
      <c r="AH1686" s="35">
        <f t="shared" si="367"/>
        <v>1</v>
      </c>
      <c r="AI1686" s="23">
        <f>U1686*(_xlfn.XLOOKUP(K1686,'FX rates'!$A$2:$A$38,'FX rates'!$B$2:$B$38))</f>
        <v>0</v>
      </c>
      <c r="AJ1686" s="23">
        <f>Q1686*(_xlfn.XLOOKUP(K1686,'FX rates'!$A$2:$A$38,'FX rates'!$B$2:$B$38))</f>
        <v>0</v>
      </c>
      <c r="AK1686" s="23">
        <f>R1686*(_xlfn.XLOOKUP(K1686,'FX rates'!$A$2:$A$38,'FX rates'!$B$2:$B$38))</f>
        <v>3027</v>
      </c>
      <c r="AM1686" s="4"/>
      <c r="AN1686" s="4"/>
      <c r="AO1686" s="4"/>
      <c r="AP1686" s="32">
        <f t="shared" si="368"/>
        <v>0.10508849557522125</v>
      </c>
      <c r="AQ1686" s="32">
        <f t="shared" si="369"/>
        <v>0</v>
      </c>
      <c r="AR1686" s="24">
        <f t="shared" si="374"/>
        <v>77857.065000000002</v>
      </c>
      <c r="AS1686" s="24" t="str">
        <f t="shared" si="375"/>
        <v>0</v>
      </c>
      <c r="AT1686" s="24">
        <f t="shared" si="376"/>
        <v>133479.2745</v>
      </c>
      <c r="AU1686" s="24">
        <f t="shared" si="377"/>
        <v>14831.030499999993</v>
      </c>
    </row>
    <row r="1687" spans="1:47" x14ac:dyDescent="0.25">
      <c r="A1687" s="28" t="s">
        <v>14719</v>
      </c>
      <c r="B1687" s="28" t="s">
        <v>5011</v>
      </c>
      <c r="C1687" s="28" t="s">
        <v>5012</v>
      </c>
      <c r="D1687" s="28" t="s">
        <v>5013</v>
      </c>
      <c r="E1687" s="28" t="s">
        <v>5014</v>
      </c>
      <c r="F1687" s="29">
        <v>43115</v>
      </c>
      <c r="G1687" s="29">
        <v>44896</v>
      </c>
      <c r="H1687" s="28" t="s">
        <v>5015</v>
      </c>
      <c r="I1687" s="28" t="s">
        <v>16053</v>
      </c>
      <c r="J1687" s="28" t="s">
        <v>16048</v>
      </c>
      <c r="K1687" s="28" t="s">
        <v>5016</v>
      </c>
      <c r="L1687" s="27">
        <v>90152.810000000012</v>
      </c>
      <c r="M1687" s="27">
        <v>5581.4000000000005</v>
      </c>
      <c r="N1687" s="27">
        <v>0</v>
      </c>
      <c r="O1687" s="27">
        <v>0</v>
      </c>
      <c r="P1687" s="27">
        <f t="shared" si="364"/>
        <v>5581.4000000000005</v>
      </c>
      <c r="Q1687" s="27">
        <v>0</v>
      </c>
      <c r="R1687" s="27">
        <v>0</v>
      </c>
      <c r="S1687" s="27">
        <v>0</v>
      </c>
      <c r="T1687" s="27">
        <f t="shared" si="365"/>
        <v>0</v>
      </c>
      <c r="U1687" s="27">
        <v>0</v>
      </c>
      <c r="V1687" s="27">
        <f t="shared" si="366"/>
        <v>95734.21</v>
      </c>
      <c r="W1687" s="28" t="s">
        <v>5017</v>
      </c>
      <c r="X1687" s="27">
        <v>94660.450500000021</v>
      </c>
      <c r="Y1687" s="27">
        <f t="shared" si="370"/>
        <v>195181.37100000004</v>
      </c>
      <c r="Z1687" s="4" t="str" cm="1">
        <f t="array" ref="Z1687">_xlfn.IFS(YEARFRAC(F1687,G1687)&lt;1,"&lt;1 Year",YEARFRAC(F1687,G1687)&lt;=5,"1-5 Years",YEARFRAC(F1687,G1687)&gt;5,"&gt;5 Years")</f>
        <v>1-5 Years</v>
      </c>
      <c r="AA1687" s="24">
        <f>L1687*(_xlfn.XLOOKUP(K1687,'FX rates'!$A$2:$A$38,'FX rates'!$B$2:$B$38))</f>
        <v>119961.83663331925</v>
      </c>
      <c r="AB1687" s="24">
        <f>V1687*(_xlfn.XLOOKUP(K1687,'FX rates'!$A$2:$A$38,'FX rates'!$B$2:$B$38))</f>
        <v>127388.72654374143</v>
      </c>
      <c r="AC1687" s="24">
        <f>X1687*(_xlfn.XLOOKUP(W1687,'FX rates'!$A$2:$A$38,'FX rates'!$B$2:$B$38))</f>
        <v>125959.92846498523</v>
      </c>
      <c r="AD1687" s="24">
        <f>Y1687*(_xlfn.XLOOKUP(W1687,'FX rates'!$A$2:$A$38,'FX rates'!$B$2:$B$38))</f>
        <v>259718.09133591375</v>
      </c>
      <c r="AE1687" s="30">
        <f t="shared" si="371"/>
        <v>5.0000000000000148E-2</v>
      </c>
      <c r="AF1687" s="31">
        <f t="shared" si="372"/>
        <v>4507.6405000000086</v>
      </c>
      <c r="AG1687" s="23">
        <f t="shared" si="373"/>
        <v>7426.8899104221782</v>
      </c>
      <c r="AH1687" s="35">
        <f t="shared" si="367"/>
        <v>1.3306500000756409</v>
      </c>
      <c r="AI1687" s="23">
        <f>U1687*(_xlfn.XLOOKUP(K1687,'FX rates'!$A$2:$A$38,'FX rates'!$B$2:$B$38))</f>
        <v>0</v>
      </c>
      <c r="AJ1687" s="23">
        <f>Q1687*(_xlfn.XLOOKUP(K1687,'FX rates'!$A$2:$A$38,'FX rates'!$B$2:$B$38))</f>
        <v>0</v>
      </c>
      <c r="AK1687" s="23">
        <f>R1687*(_xlfn.XLOOKUP(K1687,'FX rates'!$A$2:$A$38,'FX rates'!$B$2:$B$38))</f>
        <v>0</v>
      </c>
      <c r="AM1687" s="4"/>
      <c r="AN1687" s="4"/>
      <c r="AO1687" s="4"/>
      <c r="AP1687" s="32">
        <f t="shared" si="368"/>
        <v>6.1910438509903347E-2</v>
      </c>
      <c r="AQ1687" s="32">
        <f t="shared" si="369"/>
        <v>0</v>
      </c>
      <c r="AR1687" s="24">
        <f t="shared" si="374"/>
        <v>100520.92050000002</v>
      </c>
      <c r="AS1687" s="24" t="str">
        <f t="shared" si="375"/>
        <v>0</v>
      </c>
      <c r="AT1687" s="24">
        <f t="shared" si="376"/>
        <v>233746.28220232239</v>
      </c>
      <c r="AU1687" s="24">
        <f t="shared" si="377"/>
        <v>25971.809133591363</v>
      </c>
    </row>
    <row r="1688" spans="1:47" x14ac:dyDescent="0.25">
      <c r="A1688" s="28" t="s">
        <v>14720</v>
      </c>
      <c r="B1688" s="28" t="s">
        <v>782</v>
      </c>
      <c r="C1688" s="28" t="s">
        <v>783</v>
      </c>
      <c r="D1688" s="28" t="s">
        <v>784</v>
      </c>
      <c r="E1688" s="28" t="s">
        <v>785</v>
      </c>
      <c r="F1688" s="29">
        <v>43115</v>
      </c>
      <c r="G1688" s="29">
        <v>44896</v>
      </c>
      <c r="H1688" s="28" t="s">
        <v>786</v>
      </c>
      <c r="I1688" s="28" t="s">
        <v>16035</v>
      </c>
      <c r="J1688" s="28" t="s">
        <v>16044</v>
      </c>
      <c r="K1688" s="28" t="s">
        <v>787</v>
      </c>
      <c r="L1688" s="27">
        <v>98560.000000000015</v>
      </c>
      <c r="M1688" s="27">
        <v>87032.000000000015</v>
      </c>
      <c r="N1688" s="27">
        <v>0</v>
      </c>
      <c r="O1688" s="27">
        <v>0</v>
      </c>
      <c r="P1688" s="27">
        <f t="shared" si="364"/>
        <v>87032.000000000015</v>
      </c>
      <c r="Q1688" s="27">
        <v>15.3</v>
      </c>
      <c r="R1688" s="27">
        <v>0</v>
      </c>
      <c r="S1688" s="27">
        <v>0</v>
      </c>
      <c r="T1688" s="27">
        <f t="shared" si="365"/>
        <v>15.3</v>
      </c>
      <c r="U1688" s="27">
        <v>0</v>
      </c>
      <c r="V1688" s="27">
        <f t="shared" si="366"/>
        <v>185607.30000000002</v>
      </c>
      <c r="W1688" s="28" t="s">
        <v>788</v>
      </c>
      <c r="X1688" s="27">
        <v>104473.60000000002</v>
      </c>
      <c r="Y1688" s="27">
        <f t="shared" si="370"/>
        <v>301201.12000000005</v>
      </c>
      <c r="Z1688" s="4" t="str" cm="1">
        <f t="array" ref="Z1688">_xlfn.IFS(YEARFRAC(F1688,G1688)&lt;1,"&lt;1 Year",YEARFRAC(F1688,G1688)&lt;=5,"1-5 Years",YEARFRAC(F1688,G1688)&gt;5,"&gt;5 Years")</f>
        <v>1-5 Years</v>
      </c>
      <c r="AA1688" s="24">
        <f>L1688*(_xlfn.XLOOKUP(K1688,'FX rates'!$A$2:$A$38,'FX rates'!$B$2:$B$38))</f>
        <v>98560.000000000015</v>
      </c>
      <c r="AB1688" s="24">
        <f>V1688*(_xlfn.XLOOKUP(K1688,'FX rates'!$A$2:$A$38,'FX rates'!$B$2:$B$38))</f>
        <v>185607.30000000002</v>
      </c>
      <c r="AC1688" s="24">
        <f>X1688*(_xlfn.XLOOKUP(W1688,'FX rates'!$A$2:$A$38,'FX rates'!$B$2:$B$38))</f>
        <v>104473.60000000002</v>
      </c>
      <c r="AD1688" s="24">
        <f>Y1688*(_xlfn.XLOOKUP(W1688,'FX rates'!$A$2:$A$38,'FX rates'!$B$2:$B$38))</f>
        <v>301201.12000000005</v>
      </c>
      <c r="AE1688" s="30">
        <f t="shared" si="371"/>
        <v>6.0000000000000053E-2</v>
      </c>
      <c r="AF1688" s="31">
        <f t="shared" si="372"/>
        <v>5913.6000000000058</v>
      </c>
      <c r="AG1688" s="23">
        <f t="shared" si="373"/>
        <v>87047.3</v>
      </c>
      <c r="AH1688" s="35">
        <f t="shared" si="367"/>
        <v>1</v>
      </c>
      <c r="AI1688" s="23">
        <f>U1688*(_xlfn.XLOOKUP(K1688,'FX rates'!$A$2:$A$38,'FX rates'!$B$2:$B$38))</f>
        <v>0</v>
      </c>
      <c r="AJ1688" s="23">
        <f>Q1688*(_xlfn.XLOOKUP(K1688,'FX rates'!$A$2:$A$38,'FX rates'!$B$2:$B$38))</f>
        <v>15.3</v>
      </c>
      <c r="AK1688" s="23">
        <f>R1688*(_xlfn.XLOOKUP(K1688,'FX rates'!$A$2:$A$38,'FX rates'!$B$2:$B$38))</f>
        <v>0</v>
      </c>
      <c r="AM1688" s="4"/>
      <c r="AN1688" s="4"/>
      <c r="AO1688" s="4"/>
      <c r="AP1688" s="32">
        <f t="shared" si="368"/>
        <v>0.88303571428571426</v>
      </c>
      <c r="AQ1688" s="32">
        <f t="shared" si="369"/>
        <v>0</v>
      </c>
      <c r="AR1688" s="24">
        <f t="shared" si="374"/>
        <v>196727.52000000002</v>
      </c>
      <c r="AS1688" s="24" t="str">
        <f t="shared" si="375"/>
        <v>0</v>
      </c>
      <c r="AT1688" s="24">
        <f t="shared" si="376"/>
        <v>271081.00800000003</v>
      </c>
      <c r="AU1688" s="24">
        <f t="shared" si="377"/>
        <v>30120.112000000023</v>
      </c>
    </row>
    <row r="1689" spans="1:47" x14ac:dyDescent="0.25">
      <c r="A1689" s="28" t="s">
        <v>14721</v>
      </c>
      <c r="B1689" s="28" t="s">
        <v>5025</v>
      </c>
      <c r="C1689" s="28" t="s">
        <v>5026</v>
      </c>
      <c r="D1689" s="28" t="s">
        <v>5027</v>
      </c>
      <c r="E1689" s="28" t="s">
        <v>5028</v>
      </c>
      <c r="F1689" s="29">
        <v>43115</v>
      </c>
      <c r="G1689" s="29">
        <v>44896</v>
      </c>
      <c r="H1689" s="28" t="s">
        <v>5029</v>
      </c>
      <c r="I1689" s="28" t="s">
        <v>16040</v>
      </c>
      <c r="J1689" s="28" t="s">
        <v>16050</v>
      </c>
      <c r="K1689" s="28" t="s">
        <v>5030</v>
      </c>
      <c r="L1689" s="27">
        <v>139150.00000000003</v>
      </c>
      <c r="M1689" s="27">
        <v>9900</v>
      </c>
      <c r="N1689" s="27">
        <v>0</v>
      </c>
      <c r="O1689" s="27">
        <v>0</v>
      </c>
      <c r="P1689" s="27">
        <f t="shared" si="364"/>
        <v>9900</v>
      </c>
      <c r="Q1689" s="27">
        <v>0</v>
      </c>
      <c r="R1689" s="27">
        <v>0</v>
      </c>
      <c r="S1689" s="27">
        <v>0</v>
      </c>
      <c r="T1689" s="27">
        <f t="shared" si="365"/>
        <v>0</v>
      </c>
      <c r="U1689" s="27">
        <v>0</v>
      </c>
      <c r="V1689" s="27">
        <f t="shared" si="366"/>
        <v>149050.00000000003</v>
      </c>
      <c r="W1689" s="28" t="s">
        <v>5031</v>
      </c>
      <c r="X1689" s="27">
        <v>143324.50000000003</v>
      </c>
      <c r="Y1689" s="27">
        <f t="shared" si="370"/>
        <v>296846.00000000006</v>
      </c>
      <c r="Z1689" s="4" t="str" cm="1">
        <f t="array" ref="Z1689">_xlfn.IFS(YEARFRAC(F1689,G1689)&lt;1,"&lt;1 Year",YEARFRAC(F1689,G1689)&lt;=5,"1-5 Years",YEARFRAC(F1689,G1689)&gt;5,"&gt;5 Years")</f>
        <v>1-5 Years</v>
      </c>
      <c r="AA1689" s="24">
        <f>L1689*(_xlfn.XLOOKUP(K1689,'FX rates'!$A$2:$A$38,'FX rates'!$B$2:$B$38))</f>
        <v>139150.00000000003</v>
      </c>
      <c r="AB1689" s="24">
        <f>V1689*(_xlfn.XLOOKUP(K1689,'FX rates'!$A$2:$A$38,'FX rates'!$B$2:$B$38))</f>
        <v>149050.00000000003</v>
      </c>
      <c r="AC1689" s="24">
        <f>X1689*(_xlfn.XLOOKUP(W1689,'FX rates'!$A$2:$A$38,'FX rates'!$B$2:$B$38))</f>
        <v>143324.50000000003</v>
      </c>
      <c r="AD1689" s="24">
        <f>Y1689*(_xlfn.XLOOKUP(W1689,'FX rates'!$A$2:$A$38,'FX rates'!$B$2:$B$38))</f>
        <v>296846.00000000006</v>
      </c>
      <c r="AE1689" s="30">
        <f t="shared" si="371"/>
        <v>2.9999999999999995E-2</v>
      </c>
      <c r="AF1689" s="31">
        <f t="shared" si="372"/>
        <v>4174.5</v>
      </c>
      <c r="AG1689" s="23">
        <f t="shared" si="373"/>
        <v>9900</v>
      </c>
      <c r="AH1689" s="35">
        <f t="shared" si="367"/>
        <v>1</v>
      </c>
      <c r="AI1689" s="23">
        <f>U1689*(_xlfn.XLOOKUP(K1689,'FX rates'!$A$2:$A$38,'FX rates'!$B$2:$B$38))</f>
        <v>0</v>
      </c>
      <c r="AJ1689" s="23">
        <f>Q1689*(_xlfn.XLOOKUP(K1689,'FX rates'!$A$2:$A$38,'FX rates'!$B$2:$B$38))</f>
        <v>0</v>
      </c>
      <c r="AK1689" s="23">
        <f>R1689*(_xlfn.XLOOKUP(K1689,'FX rates'!$A$2:$A$38,'FX rates'!$B$2:$B$38))</f>
        <v>0</v>
      </c>
      <c r="AM1689" s="4"/>
      <c r="AN1689" s="4"/>
      <c r="AO1689" s="4"/>
      <c r="AP1689" s="32">
        <f t="shared" si="368"/>
        <v>7.1146245059288529E-2</v>
      </c>
      <c r="AQ1689" s="32">
        <f t="shared" si="369"/>
        <v>0</v>
      </c>
      <c r="AR1689" s="24">
        <f t="shared" si="374"/>
        <v>153521.50000000003</v>
      </c>
      <c r="AS1689" s="24" t="str">
        <f t="shared" si="375"/>
        <v>0</v>
      </c>
      <c r="AT1689" s="24">
        <f t="shared" si="376"/>
        <v>267161.40000000008</v>
      </c>
      <c r="AU1689" s="24">
        <f t="shared" si="377"/>
        <v>29684.599999999977</v>
      </c>
    </row>
    <row r="1690" spans="1:47" x14ac:dyDescent="0.25">
      <c r="A1690" s="28" t="s">
        <v>14722</v>
      </c>
      <c r="B1690" s="28" t="s">
        <v>5032</v>
      </c>
      <c r="C1690" s="28" t="s">
        <v>5033</v>
      </c>
      <c r="D1690" s="28" t="s">
        <v>5034</v>
      </c>
      <c r="E1690" s="28" t="s">
        <v>5035</v>
      </c>
      <c r="F1690" s="29">
        <v>43115</v>
      </c>
      <c r="G1690" s="29">
        <v>44896</v>
      </c>
      <c r="H1690" s="28" t="s">
        <v>5036</v>
      </c>
      <c r="I1690" s="28" t="s">
        <v>16051</v>
      </c>
      <c r="J1690" s="28" t="s">
        <v>16046</v>
      </c>
      <c r="K1690" s="28" t="s">
        <v>5037</v>
      </c>
      <c r="L1690" s="27">
        <v>64991.795000000013</v>
      </c>
      <c r="M1690" s="27">
        <v>7568</v>
      </c>
      <c r="N1690" s="27">
        <v>0</v>
      </c>
      <c r="O1690" s="27">
        <v>0</v>
      </c>
      <c r="P1690" s="27">
        <f t="shared" si="364"/>
        <v>7568</v>
      </c>
      <c r="Q1690" s="27">
        <v>0</v>
      </c>
      <c r="R1690" s="27">
        <v>0</v>
      </c>
      <c r="S1690" s="27">
        <v>0</v>
      </c>
      <c r="T1690" s="27">
        <f t="shared" si="365"/>
        <v>0</v>
      </c>
      <c r="U1690" s="27">
        <v>0</v>
      </c>
      <c r="V1690" s="27">
        <f t="shared" si="366"/>
        <v>72559.795000000013</v>
      </c>
      <c r="W1690" s="28" t="s">
        <v>5038</v>
      </c>
      <c r="X1690" s="27">
        <v>73440.728350000005</v>
      </c>
      <c r="Y1690" s="27">
        <f t="shared" si="370"/>
        <v>155433.29670000001</v>
      </c>
      <c r="Z1690" s="4" t="str" cm="1">
        <f t="array" ref="Z1690">_xlfn.IFS(YEARFRAC(F1690,G1690)&lt;1,"&lt;1 Year",YEARFRAC(F1690,G1690)&lt;=5,"1-5 Years",YEARFRAC(F1690,G1690)&gt;5,"&gt;5 Years")</f>
        <v>1-5 Years</v>
      </c>
      <c r="AA1690" s="24">
        <f>L1690*(_xlfn.XLOOKUP(K1690,'FX rates'!$A$2:$A$38,'FX rates'!$B$2:$B$38))</f>
        <v>86481.33202166605</v>
      </c>
      <c r="AB1690" s="24">
        <f>V1690*(_xlfn.XLOOKUP(K1690,'FX rates'!$A$2:$A$38,'FX rates'!$B$2:$B$38))</f>
        <v>96551.691222238514</v>
      </c>
      <c r="AC1690" s="24">
        <f>X1690*(_xlfn.XLOOKUP(W1690,'FX rates'!$A$2:$A$38,'FX rates'!$B$2:$B$38))</f>
        <v>97723.905184482632</v>
      </c>
      <c r="AD1690" s="24">
        <f>Y1690*(_xlfn.XLOOKUP(W1690,'FX rates'!$A$2:$A$38,'FX rates'!$B$2:$B$38))</f>
        <v>206827.31626561214</v>
      </c>
      <c r="AE1690" s="30">
        <f t="shared" si="371"/>
        <v>0.12999999999999995</v>
      </c>
      <c r="AF1690" s="31">
        <f t="shared" si="372"/>
        <v>8448.9333499999921</v>
      </c>
      <c r="AG1690" s="23">
        <f t="shared" si="373"/>
        <v>10070.359200572464</v>
      </c>
      <c r="AH1690" s="35">
        <f t="shared" si="367"/>
        <v>1.3306500000756409</v>
      </c>
      <c r="AI1690" s="23">
        <f>U1690*(_xlfn.XLOOKUP(K1690,'FX rates'!$A$2:$A$38,'FX rates'!$B$2:$B$38))</f>
        <v>0</v>
      </c>
      <c r="AJ1690" s="23">
        <f>Q1690*(_xlfn.XLOOKUP(K1690,'FX rates'!$A$2:$A$38,'FX rates'!$B$2:$B$38))</f>
        <v>0</v>
      </c>
      <c r="AK1690" s="23">
        <f>R1690*(_xlfn.XLOOKUP(K1690,'FX rates'!$A$2:$A$38,'FX rates'!$B$2:$B$38))</f>
        <v>0</v>
      </c>
      <c r="AM1690" s="4"/>
      <c r="AN1690" s="4"/>
      <c r="AO1690" s="4"/>
      <c r="AP1690" s="32">
        <f t="shared" si="368"/>
        <v>0.11644546823179755</v>
      </c>
      <c r="AQ1690" s="32">
        <f t="shared" si="369"/>
        <v>0</v>
      </c>
      <c r="AR1690" s="24">
        <f t="shared" si="374"/>
        <v>81992.568350000001</v>
      </c>
      <c r="AS1690" s="24" t="str">
        <f t="shared" si="375"/>
        <v>0</v>
      </c>
      <c r="AT1690" s="24">
        <f t="shared" si="376"/>
        <v>186144.58463905094</v>
      </c>
      <c r="AU1690" s="24">
        <f t="shared" si="377"/>
        <v>20682.731626561203</v>
      </c>
    </row>
    <row r="1691" spans="1:47" x14ac:dyDescent="0.25">
      <c r="A1691" s="28" t="s">
        <v>14723</v>
      </c>
      <c r="B1691" s="28" t="s">
        <v>5039</v>
      </c>
      <c r="C1691" s="28" t="s">
        <v>5040</v>
      </c>
      <c r="D1691" s="28" t="s">
        <v>5041</v>
      </c>
      <c r="E1691" s="28" t="s">
        <v>5042</v>
      </c>
      <c r="F1691" s="29">
        <v>43115</v>
      </c>
      <c r="G1691" s="29">
        <v>44896</v>
      </c>
      <c r="H1691" s="28" t="s">
        <v>5043</v>
      </c>
      <c r="I1691" s="28" t="s">
        <v>16040</v>
      </c>
      <c r="J1691" s="28" t="s">
        <v>16041</v>
      </c>
      <c r="K1691" s="28" t="s">
        <v>5044</v>
      </c>
      <c r="L1691" s="27">
        <v>89086.8</v>
      </c>
      <c r="M1691" s="27">
        <v>40656</v>
      </c>
      <c r="N1691" s="27">
        <v>0</v>
      </c>
      <c r="O1691" s="27">
        <v>0</v>
      </c>
      <c r="P1691" s="27">
        <f t="shared" si="364"/>
        <v>40656</v>
      </c>
      <c r="Q1691" s="27">
        <v>0</v>
      </c>
      <c r="R1691" s="27">
        <v>8692</v>
      </c>
      <c r="S1691" s="27">
        <v>0</v>
      </c>
      <c r="T1691" s="27">
        <f t="shared" si="365"/>
        <v>8692</v>
      </c>
      <c r="U1691" s="27">
        <v>0</v>
      </c>
      <c r="V1691" s="27">
        <f t="shared" si="366"/>
        <v>138434.79999999999</v>
      </c>
      <c r="W1691" s="28" t="s">
        <v>5045</v>
      </c>
      <c r="X1691" s="27">
        <v>101558.95200000002</v>
      </c>
      <c r="Y1691" s="27">
        <f t="shared" si="370"/>
        <v>249465.74400000006</v>
      </c>
      <c r="Z1691" s="4" t="str" cm="1">
        <f t="array" ref="Z1691">_xlfn.IFS(YEARFRAC(F1691,G1691)&lt;1,"&lt;1 Year",YEARFRAC(F1691,G1691)&lt;=5,"1-5 Years",YEARFRAC(F1691,G1691)&gt;5,"&gt;5 Years")</f>
        <v>1-5 Years</v>
      </c>
      <c r="AA1691" s="24">
        <f>L1691*(_xlfn.XLOOKUP(K1691,'FX rates'!$A$2:$A$38,'FX rates'!$B$2:$B$38))</f>
        <v>89086.8</v>
      </c>
      <c r="AB1691" s="24">
        <f>V1691*(_xlfn.XLOOKUP(K1691,'FX rates'!$A$2:$A$38,'FX rates'!$B$2:$B$38))</f>
        <v>138434.79999999999</v>
      </c>
      <c r="AC1691" s="24">
        <f>X1691*(_xlfn.XLOOKUP(W1691,'FX rates'!$A$2:$A$38,'FX rates'!$B$2:$B$38))</f>
        <v>101558.95200000002</v>
      </c>
      <c r="AD1691" s="24">
        <f>Y1691*(_xlfn.XLOOKUP(W1691,'FX rates'!$A$2:$A$38,'FX rates'!$B$2:$B$38))</f>
        <v>249465.74400000006</v>
      </c>
      <c r="AE1691" s="30">
        <f t="shared" si="371"/>
        <v>0.14000000000000018</v>
      </c>
      <c r="AF1691" s="31">
        <f t="shared" si="372"/>
        <v>12472.152000000016</v>
      </c>
      <c r="AG1691" s="23">
        <f t="shared" si="373"/>
        <v>49347.999999999985</v>
      </c>
      <c r="AH1691" s="35">
        <f t="shared" si="367"/>
        <v>1</v>
      </c>
      <c r="AI1691" s="23">
        <f>U1691*(_xlfn.XLOOKUP(K1691,'FX rates'!$A$2:$A$38,'FX rates'!$B$2:$B$38))</f>
        <v>0</v>
      </c>
      <c r="AJ1691" s="23">
        <f>Q1691*(_xlfn.XLOOKUP(K1691,'FX rates'!$A$2:$A$38,'FX rates'!$B$2:$B$38))</f>
        <v>0</v>
      </c>
      <c r="AK1691" s="23">
        <f>R1691*(_xlfn.XLOOKUP(K1691,'FX rates'!$A$2:$A$38,'FX rates'!$B$2:$B$38))</f>
        <v>8692</v>
      </c>
      <c r="AM1691" s="4"/>
      <c r="AN1691" s="4"/>
      <c r="AO1691" s="4"/>
      <c r="AP1691" s="32">
        <f t="shared" si="368"/>
        <v>0.45636390576381686</v>
      </c>
      <c r="AQ1691" s="32">
        <f t="shared" si="369"/>
        <v>0</v>
      </c>
      <c r="AR1691" s="24">
        <f t="shared" si="374"/>
        <v>147906.79200000004</v>
      </c>
      <c r="AS1691" s="24" t="str">
        <f t="shared" si="375"/>
        <v>0</v>
      </c>
      <c r="AT1691" s="24">
        <f t="shared" si="376"/>
        <v>224519.16960000005</v>
      </c>
      <c r="AU1691" s="24">
        <f t="shared" si="377"/>
        <v>24946.574400000012</v>
      </c>
    </row>
    <row r="1692" spans="1:47" x14ac:dyDescent="0.25">
      <c r="A1692" s="28" t="s">
        <v>14076</v>
      </c>
      <c r="B1692" s="28" t="s">
        <v>509</v>
      </c>
      <c r="C1692" s="28" t="s">
        <v>510</v>
      </c>
      <c r="D1692" s="28" t="s">
        <v>511</v>
      </c>
      <c r="E1692" s="28" t="s">
        <v>512</v>
      </c>
      <c r="F1692" s="29">
        <v>36689</v>
      </c>
      <c r="G1692" s="29">
        <v>44896</v>
      </c>
      <c r="H1692" s="28" t="s">
        <v>513</v>
      </c>
      <c r="I1692" s="28" t="s">
        <v>16035</v>
      </c>
      <c r="J1692" s="28" t="s">
        <v>16056</v>
      </c>
      <c r="K1692" s="28" t="s">
        <v>514</v>
      </c>
      <c r="L1692" s="27">
        <v>123420.00000000001</v>
      </c>
      <c r="M1692" s="27">
        <v>37691.5</v>
      </c>
      <c r="N1692" s="27">
        <v>0</v>
      </c>
      <c r="O1692" s="27">
        <v>0</v>
      </c>
      <c r="P1692" s="27">
        <f t="shared" si="364"/>
        <v>37691.5</v>
      </c>
      <c r="Q1692" s="27">
        <v>0</v>
      </c>
      <c r="R1692" s="27">
        <v>0</v>
      </c>
      <c r="S1692" s="27">
        <v>0</v>
      </c>
      <c r="T1692" s="27">
        <f t="shared" si="365"/>
        <v>0</v>
      </c>
      <c r="U1692" s="27">
        <v>0</v>
      </c>
      <c r="V1692" s="27">
        <f t="shared" si="366"/>
        <v>161111.5</v>
      </c>
      <c r="W1692" s="28" t="s">
        <v>515</v>
      </c>
      <c r="X1692" s="27">
        <v>139464.6</v>
      </c>
      <c r="Y1692" s="27">
        <f t="shared" si="370"/>
        <v>321520.59500000003</v>
      </c>
      <c r="Z1692" s="4" t="str" cm="1">
        <f t="array" ref="Z1692">_xlfn.IFS(YEARFRAC(F1692,G1692)&lt;1,"&lt;1 Year",YEARFRAC(F1692,G1692)&lt;=5,"1-5 Years",YEARFRAC(F1692,G1692)&gt;5,"&gt;5 Years")</f>
        <v>&gt;5 Years</v>
      </c>
      <c r="AA1692" s="24">
        <f>L1692*(_xlfn.XLOOKUP(K1692,'FX rates'!$A$2:$A$38,'FX rates'!$B$2:$B$38))</f>
        <v>164228.82300933561</v>
      </c>
      <c r="AB1692" s="24">
        <f>V1692*(_xlfn.XLOOKUP(K1692,'FX rates'!$A$2:$A$38,'FX rates'!$B$2:$B$38))</f>
        <v>214383.01748718662</v>
      </c>
      <c r="AC1692" s="24">
        <f>X1692*(_xlfn.XLOOKUP(W1692,'FX rates'!$A$2:$A$38,'FX rates'!$B$2:$B$38))</f>
        <v>185578.57000054925</v>
      </c>
      <c r="AD1692" s="24">
        <f>Y1692*(_xlfn.XLOOKUP(W1692,'FX rates'!$A$2:$A$38,'FX rates'!$B$2:$B$38))</f>
        <v>427831.37976107019</v>
      </c>
      <c r="AE1692" s="30">
        <f t="shared" si="371"/>
        <v>0.13000000000000009</v>
      </c>
      <c r="AF1692" s="31">
        <f t="shared" si="372"/>
        <v>16044.599999999991</v>
      </c>
      <c r="AG1692" s="23">
        <f t="shared" si="373"/>
        <v>50154.194477851008</v>
      </c>
      <c r="AH1692" s="35">
        <f t="shared" si="367"/>
        <v>1.3306500000756409</v>
      </c>
      <c r="AI1692" s="23">
        <f>U1692*(_xlfn.XLOOKUP(K1692,'FX rates'!$A$2:$A$38,'FX rates'!$B$2:$B$38))</f>
        <v>0</v>
      </c>
      <c r="AJ1692" s="23">
        <f>Q1692*(_xlfn.XLOOKUP(K1692,'FX rates'!$A$2:$A$38,'FX rates'!$B$2:$B$38))</f>
        <v>0</v>
      </c>
      <c r="AK1692" s="23">
        <f>R1692*(_xlfn.XLOOKUP(K1692,'FX rates'!$A$2:$A$38,'FX rates'!$B$2:$B$38))</f>
        <v>0</v>
      </c>
      <c r="AM1692" s="4"/>
      <c r="AN1692" s="4"/>
      <c r="AO1692" s="4"/>
      <c r="AP1692" s="32">
        <f t="shared" si="368"/>
        <v>0.30539215686274507</v>
      </c>
      <c r="AQ1692" s="32">
        <f t="shared" si="369"/>
        <v>0</v>
      </c>
      <c r="AR1692" s="24">
        <f t="shared" si="374"/>
        <v>182055.99500000002</v>
      </c>
      <c r="AS1692" s="24" t="str">
        <f t="shared" si="375"/>
        <v>0</v>
      </c>
      <c r="AT1692" s="24">
        <f t="shared" si="376"/>
        <v>385048.24178496317</v>
      </c>
      <c r="AU1692" s="24">
        <f t="shared" si="377"/>
        <v>42783.137976107013</v>
      </c>
    </row>
    <row r="1693" spans="1:47" x14ac:dyDescent="0.25">
      <c r="A1693" s="28" t="s">
        <v>14724</v>
      </c>
      <c r="B1693" s="28" t="s">
        <v>5046</v>
      </c>
      <c r="C1693" s="28" t="s">
        <v>5047</v>
      </c>
      <c r="D1693" s="28" t="s">
        <v>5048</v>
      </c>
      <c r="E1693" s="28" t="s">
        <v>5049</v>
      </c>
      <c r="F1693" s="29">
        <v>43115</v>
      </c>
      <c r="G1693" s="29">
        <v>44896</v>
      </c>
      <c r="H1693" s="28" t="s">
        <v>5050</v>
      </c>
      <c r="I1693" s="28" t="s">
        <v>16040</v>
      </c>
      <c r="J1693" s="28" t="s">
        <v>16043</v>
      </c>
      <c r="K1693" s="28" t="s">
        <v>5051</v>
      </c>
      <c r="L1693" s="27">
        <v>999233.40000000014</v>
      </c>
      <c r="M1693" s="27">
        <v>436590.00000000006</v>
      </c>
      <c r="N1693" s="27">
        <v>0</v>
      </c>
      <c r="O1693" s="27">
        <v>0</v>
      </c>
      <c r="P1693" s="27">
        <f t="shared" si="364"/>
        <v>436590.00000000006</v>
      </c>
      <c r="Q1693" s="27">
        <v>0</v>
      </c>
      <c r="R1693" s="27">
        <v>0</v>
      </c>
      <c r="S1693" s="27">
        <v>0</v>
      </c>
      <c r="T1693" s="27">
        <f t="shared" si="365"/>
        <v>0</v>
      </c>
      <c r="U1693" s="27">
        <v>0</v>
      </c>
      <c r="V1693" s="27">
        <f t="shared" si="366"/>
        <v>1435823.4000000001</v>
      </c>
      <c r="W1693" s="28" t="s">
        <v>5052</v>
      </c>
      <c r="X1693" s="27">
        <v>1009225.7340000002</v>
      </c>
      <c r="Y1693" s="27">
        <f t="shared" si="370"/>
        <v>2459407.3680000007</v>
      </c>
      <c r="Z1693" s="4" t="str" cm="1">
        <f t="array" ref="Z1693">_xlfn.IFS(YEARFRAC(F1693,G1693)&lt;1,"&lt;1 Year",YEARFRAC(F1693,G1693)&lt;=5,"1-5 Years",YEARFRAC(F1693,G1693)&gt;5,"&gt;5 Years")</f>
        <v>1-5 Years</v>
      </c>
      <c r="AA1693" s="24">
        <f>L1693*(_xlfn.XLOOKUP(K1693,'FX rates'!$A$2:$A$38,'FX rates'!$B$2:$B$38))</f>
        <v>127385.80980730866</v>
      </c>
      <c r="AB1693" s="24">
        <f>V1693*(_xlfn.XLOOKUP(K1693,'FX rates'!$A$2:$A$38,'FX rates'!$B$2:$B$38))</f>
        <v>183043.84796313179</v>
      </c>
      <c r="AC1693" s="24">
        <f>X1693*(_xlfn.XLOOKUP(W1693,'FX rates'!$A$2:$A$38,'FX rates'!$B$2:$B$38))</f>
        <v>128659.66790538175</v>
      </c>
      <c r="AD1693" s="24">
        <f>Y1693*(_xlfn.XLOOKUP(W1693,'FX rates'!$A$2:$A$38,'FX rates'!$B$2:$B$38))</f>
        <v>313533.95434814494</v>
      </c>
      <c r="AE1693" s="30">
        <f t="shared" si="371"/>
        <v>1.0000000000000037E-2</v>
      </c>
      <c r="AF1693" s="31">
        <f t="shared" si="372"/>
        <v>9992.3340000000317</v>
      </c>
      <c r="AG1693" s="23">
        <f t="shared" si="373"/>
        <v>55658.038155823131</v>
      </c>
      <c r="AH1693" s="35">
        <f t="shared" si="367"/>
        <v>0.12748353868806692</v>
      </c>
      <c r="AI1693" s="23">
        <f>U1693*(_xlfn.XLOOKUP(K1693,'FX rates'!$A$2:$A$38,'FX rates'!$B$2:$B$38))</f>
        <v>0</v>
      </c>
      <c r="AJ1693" s="23">
        <f>Q1693*(_xlfn.XLOOKUP(K1693,'FX rates'!$A$2:$A$38,'FX rates'!$B$2:$B$38))</f>
        <v>0</v>
      </c>
      <c r="AK1693" s="23">
        <f>R1693*(_xlfn.XLOOKUP(K1693,'FX rates'!$A$2:$A$38,'FX rates'!$B$2:$B$38))</f>
        <v>0</v>
      </c>
      <c r="AM1693" s="4"/>
      <c r="AN1693" s="4"/>
      <c r="AO1693" s="4"/>
      <c r="AP1693" s="32">
        <f t="shared" si="368"/>
        <v>0.43692494666411269</v>
      </c>
      <c r="AQ1693" s="32">
        <f t="shared" si="369"/>
        <v>0</v>
      </c>
      <c r="AR1693" s="24">
        <f t="shared" si="374"/>
        <v>1450181.6340000003</v>
      </c>
      <c r="AS1693" s="24" t="str">
        <f t="shared" si="375"/>
        <v>0</v>
      </c>
      <c r="AT1693" s="24">
        <f t="shared" si="376"/>
        <v>282180.55891333043</v>
      </c>
      <c r="AU1693" s="24">
        <f t="shared" si="377"/>
        <v>31353.395434814505</v>
      </c>
    </row>
    <row r="1694" spans="1:47" x14ac:dyDescent="0.25">
      <c r="A1694" s="28" t="s">
        <v>14725</v>
      </c>
      <c r="B1694" s="28" t="s">
        <v>1356</v>
      </c>
      <c r="C1694" s="28" t="s">
        <v>1357</v>
      </c>
      <c r="D1694" s="28" t="s">
        <v>1358</v>
      </c>
      <c r="E1694" s="28" t="s">
        <v>1359</v>
      </c>
      <c r="F1694" s="29">
        <v>43115</v>
      </c>
      <c r="G1694" s="29">
        <v>44896</v>
      </c>
      <c r="H1694" s="28" t="s">
        <v>1360</v>
      </c>
      <c r="I1694" s="28" t="s">
        <v>16037</v>
      </c>
      <c r="J1694" s="28" t="s">
        <v>16048</v>
      </c>
      <c r="K1694" s="28" t="s">
        <v>1361</v>
      </c>
      <c r="L1694" s="27">
        <v>89760</v>
      </c>
      <c r="M1694" s="27">
        <v>107536.00000000001</v>
      </c>
      <c r="N1694" s="27">
        <v>0</v>
      </c>
      <c r="O1694" s="27">
        <v>0</v>
      </c>
      <c r="P1694" s="27">
        <f t="shared" si="364"/>
        <v>107536.00000000001</v>
      </c>
      <c r="Q1694" s="27">
        <v>7650</v>
      </c>
      <c r="R1694" s="27">
        <v>0</v>
      </c>
      <c r="S1694" s="27">
        <v>0</v>
      </c>
      <c r="T1694" s="27">
        <f t="shared" si="365"/>
        <v>7650</v>
      </c>
      <c r="U1694" s="27">
        <v>0</v>
      </c>
      <c r="V1694" s="27">
        <f t="shared" si="366"/>
        <v>204946</v>
      </c>
      <c r="W1694" s="28" t="s">
        <v>1362</v>
      </c>
      <c r="X1694" s="27">
        <v>102326.40000000001</v>
      </c>
      <c r="Y1694" s="27">
        <f t="shared" si="370"/>
        <v>327243.84000000003</v>
      </c>
      <c r="Z1694" s="4" t="str" cm="1">
        <f t="array" ref="Z1694">_xlfn.IFS(YEARFRAC(F1694,G1694)&lt;1,"&lt;1 Year",YEARFRAC(F1694,G1694)&lt;=5,"1-5 Years",YEARFRAC(F1694,G1694)&gt;5,"&gt;5 Years")</f>
        <v>1-5 Years</v>
      </c>
      <c r="AA1694" s="24">
        <f>L1694*(_xlfn.XLOOKUP(K1694,'FX rates'!$A$2:$A$38,'FX rates'!$B$2:$B$38))</f>
        <v>89760</v>
      </c>
      <c r="AB1694" s="24">
        <f>V1694*(_xlfn.XLOOKUP(K1694,'FX rates'!$A$2:$A$38,'FX rates'!$B$2:$B$38))</f>
        <v>204946</v>
      </c>
      <c r="AC1694" s="24">
        <f>X1694*(_xlfn.XLOOKUP(W1694,'FX rates'!$A$2:$A$38,'FX rates'!$B$2:$B$38))</f>
        <v>102326.40000000001</v>
      </c>
      <c r="AD1694" s="24">
        <f>Y1694*(_xlfn.XLOOKUP(W1694,'FX rates'!$A$2:$A$38,'FX rates'!$B$2:$B$38))</f>
        <v>327243.84000000003</v>
      </c>
      <c r="AE1694" s="30">
        <f t="shared" si="371"/>
        <v>0.1400000000000001</v>
      </c>
      <c r="AF1694" s="31">
        <f t="shared" si="372"/>
        <v>12566.400000000009</v>
      </c>
      <c r="AG1694" s="23">
        <f t="shared" si="373"/>
        <v>115186</v>
      </c>
      <c r="AH1694" s="35">
        <f t="shared" si="367"/>
        <v>1</v>
      </c>
      <c r="AI1694" s="23">
        <f>U1694*(_xlfn.XLOOKUP(K1694,'FX rates'!$A$2:$A$38,'FX rates'!$B$2:$B$38))</f>
        <v>0</v>
      </c>
      <c r="AJ1694" s="23">
        <f>Q1694*(_xlfn.XLOOKUP(K1694,'FX rates'!$A$2:$A$38,'FX rates'!$B$2:$B$38))</f>
        <v>7650</v>
      </c>
      <c r="AK1694" s="23">
        <f>R1694*(_xlfn.XLOOKUP(K1694,'FX rates'!$A$2:$A$38,'FX rates'!$B$2:$B$38))</f>
        <v>0</v>
      </c>
      <c r="AM1694" s="4"/>
      <c r="AN1694" s="4"/>
      <c r="AO1694" s="4"/>
      <c r="AP1694" s="32">
        <f t="shared" si="368"/>
        <v>1.1980392156862747</v>
      </c>
      <c r="AQ1694" s="32">
        <f t="shared" si="369"/>
        <v>0</v>
      </c>
      <c r="AR1694" s="24">
        <f t="shared" si="374"/>
        <v>224917.44000000003</v>
      </c>
      <c r="AS1694" s="24" t="str">
        <f t="shared" si="375"/>
        <v>0</v>
      </c>
      <c r="AT1694" s="24">
        <f t="shared" si="376"/>
        <v>294519.45600000001</v>
      </c>
      <c r="AU1694" s="24">
        <f t="shared" si="377"/>
        <v>32724.38400000002</v>
      </c>
    </row>
    <row r="1695" spans="1:47" x14ac:dyDescent="0.25">
      <c r="A1695" s="28" t="s">
        <v>14726</v>
      </c>
      <c r="B1695" s="28" t="s">
        <v>5060</v>
      </c>
      <c r="C1695" s="28" t="s">
        <v>5061</v>
      </c>
      <c r="D1695" s="28" t="s">
        <v>5062</v>
      </c>
      <c r="E1695" s="28" t="s">
        <v>5063</v>
      </c>
      <c r="F1695" s="29">
        <v>43115</v>
      </c>
      <c r="G1695" s="29">
        <v>44896</v>
      </c>
      <c r="H1695" s="28" t="s">
        <v>5064</v>
      </c>
      <c r="I1695" s="28" t="s">
        <v>16039</v>
      </c>
      <c r="J1695" s="28" t="s">
        <v>16051</v>
      </c>
      <c r="K1695" s="28" t="s">
        <v>5065</v>
      </c>
      <c r="L1695" s="27">
        <v>137885.00000000003</v>
      </c>
      <c r="M1695" s="27">
        <v>126225</v>
      </c>
      <c r="N1695" s="27">
        <v>0</v>
      </c>
      <c r="O1695" s="27">
        <v>0</v>
      </c>
      <c r="P1695" s="27">
        <f t="shared" si="364"/>
        <v>126225</v>
      </c>
      <c r="Q1695" s="27">
        <v>0</v>
      </c>
      <c r="R1695" s="27">
        <v>0</v>
      </c>
      <c r="S1695" s="27">
        <v>0</v>
      </c>
      <c r="T1695" s="27">
        <f t="shared" si="365"/>
        <v>0</v>
      </c>
      <c r="U1695" s="27">
        <v>0</v>
      </c>
      <c r="V1695" s="27">
        <f t="shared" si="366"/>
        <v>264110</v>
      </c>
      <c r="W1695" s="28" t="s">
        <v>5066</v>
      </c>
      <c r="X1695" s="27">
        <v>143400.40000000002</v>
      </c>
      <c r="Y1695" s="27">
        <f t="shared" si="370"/>
        <v>418074.80000000005</v>
      </c>
      <c r="Z1695" s="4" t="str" cm="1">
        <f t="array" ref="Z1695">_xlfn.IFS(YEARFRAC(F1695,G1695)&lt;1,"&lt;1 Year",YEARFRAC(F1695,G1695)&lt;=5,"1-5 Years",YEARFRAC(F1695,G1695)&gt;5,"&gt;5 Years")</f>
        <v>1-5 Years</v>
      </c>
      <c r="AA1695" s="24">
        <f>L1695*(_xlfn.XLOOKUP(K1695,'FX rates'!$A$2:$A$38,'FX rates'!$B$2:$B$38))</f>
        <v>137885.00000000003</v>
      </c>
      <c r="AB1695" s="24">
        <f>V1695*(_xlfn.XLOOKUP(K1695,'FX rates'!$A$2:$A$38,'FX rates'!$B$2:$B$38))</f>
        <v>264110</v>
      </c>
      <c r="AC1695" s="24">
        <f>X1695*(_xlfn.XLOOKUP(W1695,'FX rates'!$A$2:$A$38,'FX rates'!$B$2:$B$38))</f>
        <v>143400.40000000002</v>
      </c>
      <c r="AD1695" s="24">
        <f>Y1695*(_xlfn.XLOOKUP(W1695,'FX rates'!$A$2:$A$38,'FX rates'!$B$2:$B$38))</f>
        <v>418074.80000000005</v>
      </c>
      <c r="AE1695" s="30">
        <f t="shared" si="371"/>
        <v>3.9999999999999952E-2</v>
      </c>
      <c r="AF1695" s="31">
        <f t="shared" si="372"/>
        <v>5515.3999999999942</v>
      </c>
      <c r="AG1695" s="23">
        <f t="shared" si="373"/>
        <v>126224.99999999997</v>
      </c>
      <c r="AH1695" s="35">
        <f t="shared" si="367"/>
        <v>1</v>
      </c>
      <c r="AI1695" s="23">
        <f>U1695*(_xlfn.XLOOKUP(K1695,'FX rates'!$A$2:$A$38,'FX rates'!$B$2:$B$38))</f>
        <v>0</v>
      </c>
      <c r="AJ1695" s="23">
        <f>Q1695*(_xlfn.XLOOKUP(K1695,'FX rates'!$A$2:$A$38,'FX rates'!$B$2:$B$38))</f>
        <v>0</v>
      </c>
      <c r="AK1695" s="23">
        <f>R1695*(_xlfn.XLOOKUP(K1695,'FX rates'!$A$2:$A$38,'FX rates'!$B$2:$B$38))</f>
        <v>0</v>
      </c>
      <c r="AM1695" s="4"/>
      <c r="AN1695" s="4"/>
      <c r="AO1695" s="4"/>
      <c r="AP1695" s="32">
        <f t="shared" si="368"/>
        <v>0.91543677702433168</v>
      </c>
      <c r="AQ1695" s="32">
        <f t="shared" si="369"/>
        <v>0</v>
      </c>
      <c r="AR1695" s="24">
        <f t="shared" si="374"/>
        <v>274674.40000000002</v>
      </c>
      <c r="AS1695" s="24" t="str">
        <f t="shared" si="375"/>
        <v>0</v>
      </c>
      <c r="AT1695" s="24">
        <f t="shared" si="376"/>
        <v>376267.32000000007</v>
      </c>
      <c r="AU1695" s="24">
        <f t="shared" si="377"/>
        <v>41807.479999999981</v>
      </c>
    </row>
    <row r="1696" spans="1:47" x14ac:dyDescent="0.25">
      <c r="A1696" s="28" t="s">
        <v>14727</v>
      </c>
      <c r="B1696" s="28" t="s">
        <v>3100</v>
      </c>
      <c r="C1696" s="28" t="s">
        <v>3101</v>
      </c>
      <c r="D1696" s="28" t="s">
        <v>3102</v>
      </c>
      <c r="E1696" s="28" t="s">
        <v>3103</v>
      </c>
      <c r="F1696" s="29">
        <v>43115</v>
      </c>
      <c r="G1696" s="29">
        <v>44896</v>
      </c>
      <c r="H1696" s="28" t="s">
        <v>3104</v>
      </c>
      <c r="I1696" s="28" t="s">
        <v>16048</v>
      </c>
      <c r="J1696" s="28" t="s">
        <v>16057</v>
      </c>
      <c r="K1696" s="28" t="s">
        <v>3105</v>
      </c>
      <c r="L1696" s="27">
        <v>93280</v>
      </c>
      <c r="M1696" s="27">
        <v>19393.000000000004</v>
      </c>
      <c r="N1696" s="27">
        <v>0</v>
      </c>
      <c r="O1696" s="27">
        <v>0</v>
      </c>
      <c r="P1696" s="27">
        <f t="shared" si="364"/>
        <v>19393.000000000004</v>
      </c>
      <c r="Q1696" s="27">
        <v>0</v>
      </c>
      <c r="R1696" s="27">
        <v>0</v>
      </c>
      <c r="S1696" s="27">
        <v>0</v>
      </c>
      <c r="T1696" s="27">
        <f t="shared" si="365"/>
        <v>0</v>
      </c>
      <c r="U1696" s="27">
        <v>0</v>
      </c>
      <c r="V1696" s="27">
        <f t="shared" si="366"/>
        <v>112673</v>
      </c>
      <c r="W1696" s="28" t="s">
        <v>3106</v>
      </c>
      <c r="X1696" s="27">
        <v>97011.199999999997</v>
      </c>
      <c r="Y1696" s="27">
        <f t="shared" si="370"/>
        <v>214191.12</v>
      </c>
      <c r="Z1696" s="4" t="str" cm="1">
        <f t="array" ref="Z1696">_xlfn.IFS(YEARFRAC(F1696,G1696)&lt;1,"&lt;1 Year",YEARFRAC(F1696,G1696)&lt;=5,"1-5 Years",YEARFRAC(F1696,G1696)&gt;5,"&gt;5 Years")</f>
        <v>1-5 Years</v>
      </c>
      <c r="AA1696" s="24">
        <f>L1696*(_xlfn.XLOOKUP(K1696,'FX rates'!$A$2:$A$38,'FX rates'!$B$2:$B$38))</f>
        <v>93280</v>
      </c>
      <c r="AB1696" s="24">
        <f>V1696*(_xlfn.XLOOKUP(K1696,'FX rates'!$A$2:$A$38,'FX rates'!$B$2:$B$38))</f>
        <v>112673</v>
      </c>
      <c r="AC1696" s="24">
        <f>X1696*(_xlfn.XLOOKUP(W1696,'FX rates'!$A$2:$A$38,'FX rates'!$B$2:$B$38))</f>
        <v>97011.199999999997</v>
      </c>
      <c r="AD1696" s="24">
        <f>Y1696*(_xlfn.XLOOKUP(W1696,'FX rates'!$A$2:$A$38,'FX rates'!$B$2:$B$38))</f>
        <v>214191.12</v>
      </c>
      <c r="AE1696" s="30">
        <f t="shared" si="371"/>
        <v>3.9999999999999966E-2</v>
      </c>
      <c r="AF1696" s="31">
        <f t="shared" si="372"/>
        <v>3731.1999999999971</v>
      </c>
      <c r="AG1696" s="23">
        <f t="shared" si="373"/>
        <v>19393</v>
      </c>
      <c r="AH1696" s="35">
        <f t="shared" si="367"/>
        <v>1</v>
      </c>
      <c r="AI1696" s="23">
        <f>U1696*(_xlfn.XLOOKUP(K1696,'FX rates'!$A$2:$A$38,'FX rates'!$B$2:$B$38))</f>
        <v>0</v>
      </c>
      <c r="AJ1696" s="23">
        <f>Q1696*(_xlfn.XLOOKUP(K1696,'FX rates'!$A$2:$A$38,'FX rates'!$B$2:$B$38))</f>
        <v>0</v>
      </c>
      <c r="AK1696" s="23">
        <f>R1696*(_xlfn.XLOOKUP(K1696,'FX rates'!$A$2:$A$38,'FX rates'!$B$2:$B$38))</f>
        <v>0</v>
      </c>
      <c r="AM1696" s="4"/>
      <c r="AN1696" s="4"/>
      <c r="AO1696" s="4"/>
      <c r="AP1696" s="32">
        <f t="shared" si="368"/>
        <v>0.20790094339622645</v>
      </c>
      <c r="AQ1696" s="32">
        <f t="shared" si="369"/>
        <v>0</v>
      </c>
      <c r="AR1696" s="24">
        <f t="shared" si="374"/>
        <v>117179.92</v>
      </c>
      <c r="AS1696" s="24" t="str">
        <f t="shared" si="375"/>
        <v>0</v>
      </c>
      <c r="AT1696" s="24">
        <f t="shared" si="376"/>
        <v>192772.008</v>
      </c>
      <c r="AU1696" s="24">
        <f t="shared" si="377"/>
        <v>21419.111999999994</v>
      </c>
    </row>
    <row r="1697" spans="1:47" x14ac:dyDescent="0.25">
      <c r="A1697" s="28" t="s">
        <v>14728</v>
      </c>
      <c r="B1697" s="28" t="s">
        <v>5074</v>
      </c>
      <c r="C1697" s="28" t="s">
        <v>5075</v>
      </c>
      <c r="D1697" s="28" t="s">
        <v>5076</v>
      </c>
      <c r="E1697" s="28" t="s">
        <v>5077</v>
      </c>
      <c r="F1697" s="29">
        <v>43115</v>
      </c>
      <c r="G1697" s="29">
        <v>44896</v>
      </c>
      <c r="H1697" s="28" t="s">
        <v>5078</v>
      </c>
      <c r="I1697" s="28" t="s">
        <v>16041</v>
      </c>
      <c r="J1697" s="28" t="s">
        <v>16037</v>
      </c>
      <c r="K1697" s="28" t="s">
        <v>5079</v>
      </c>
      <c r="L1697" s="27">
        <v>15015000.000000002</v>
      </c>
      <c r="M1697" s="27">
        <v>2667500</v>
      </c>
      <c r="N1697" s="27">
        <v>0</v>
      </c>
      <c r="O1697" s="27">
        <v>0</v>
      </c>
      <c r="P1697" s="27">
        <f t="shared" si="364"/>
        <v>2667500</v>
      </c>
      <c r="Q1697" s="27">
        <v>0</v>
      </c>
      <c r="R1697" s="27">
        <v>0</v>
      </c>
      <c r="S1697" s="27">
        <v>0</v>
      </c>
      <c r="T1697" s="27">
        <f t="shared" si="365"/>
        <v>0</v>
      </c>
      <c r="U1697" s="27">
        <v>0</v>
      </c>
      <c r="V1697" s="27">
        <f t="shared" si="366"/>
        <v>17682500</v>
      </c>
      <c r="W1697" s="28" t="s">
        <v>5080</v>
      </c>
      <c r="X1697" s="27">
        <v>16516500.000000004</v>
      </c>
      <c r="Y1697" s="27">
        <f t="shared" si="370"/>
        <v>35967250.000000007</v>
      </c>
      <c r="Z1697" s="4" t="str" cm="1">
        <f t="array" ref="Z1697">_xlfn.IFS(YEARFRAC(F1697,G1697)&lt;1,"&lt;1 Year",YEARFRAC(F1697,G1697)&lt;=5,"1-5 Years",YEARFRAC(F1697,G1697)&gt;5,"&gt;5 Years")</f>
        <v>1-5 Years</v>
      </c>
      <c r="AA1697" s="24">
        <f>L1697*(_xlfn.XLOOKUP(K1697,'FX rates'!$A$2:$A$38,'FX rates'!$B$2:$B$38))</f>
        <v>138202.4023194809</v>
      </c>
      <c r="AB1697" s="24">
        <f>V1697*(_xlfn.XLOOKUP(K1697,'FX rates'!$A$2:$A$38,'FX rates'!$B$2:$B$38))</f>
        <v>162754.84375719086</v>
      </c>
      <c r="AC1697" s="24">
        <f>X1697*(_xlfn.XLOOKUP(W1697,'FX rates'!$A$2:$A$38,'FX rates'!$B$2:$B$38))</f>
        <v>152022.64255142902</v>
      </c>
      <c r="AD1697" s="24">
        <f>Y1697*(_xlfn.XLOOKUP(W1697,'FX rates'!$A$2:$A$38,'FX rates'!$B$2:$B$38))</f>
        <v>331052.970684339</v>
      </c>
      <c r="AE1697" s="30">
        <f t="shared" si="371"/>
        <v>0.10000000000000021</v>
      </c>
      <c r="AF1697" s="31">
        <f t="shared" si="372"/>
        <v>1501500.0000000019</v>
      </c>
      <c r="AG1697" s="23">
        <f t="shared" si="373"/>
        <v>24552.44143770996</v>
      </c>
      <c r="AH1697" s="35">
        <f t="shared" si="367"/>
        <v>9.2042891987666256E-3</v>
      </c>
      <c r="AI1697" s="23">
        <f>U1697*(_xlfn.XLOOKUP(K1697,'FX rates'!$A$2:$A$38,'FX rates'!$B$2:$B$38))</f>
        <v>0</v>
      </c>
      <c r="AJ1697" s="23">
        <f>Q1697*(_xlfn.XLOOKUP(K1697,'FX rates'!$A$2:$A$38,'FX rates'!$B$2:$B$38))</f>
        <v>0</v>
      </c>
      <c r="AK1697" s="23">
        <f>R1697*(_xlfn.XLOOKUP(K1697,'FX rates'!$A$2:$A$38,'FX rates'!$B$2:$B$38))</f>
        <v>0</v>
      </c>
      <c r="AM1697" s="4"/>
      <c r="AN1697" s="4"/>
      <c r="AO1697" s="4"/>
      <c r="AP1697" s="32">
        <f t="shared" si="368"/>
        <v>0.17765567765567764</v>
      </c>
      <c r="AQ1697" s="32">
        <f t="shared" si="369"/>
        <v>0</v>
      </c>
      <c r="AR1697" s="24">
        <f t="shared" si="374"/>
        <v>19450750.000000004</v>
      </c>
      <c r="AS1697" s="24" t="str">
        <f t="shared" si="375"/>
        <v>0</v>
      </c>
      <c r="AT1697" s="24">
        <f t="shared" si="376"/>
        <v>297947.67361590511</v>
      </c>
      <c r="AU1697" s="24">
        <f t="shared" si="377"/>
        <v>33105.297068433894</v>
      </c>
    </row>
    <row r="1698" spans="1:47" x14ac:dyDescent="0.25">
      <c r="A1698" s="28" t="s">
        <v>14729</v>
      </c>
      <c r="B1698" s="28" t="s">
        <v>5081</v>
      </c>
      <c r="C1698" s="28" t="s">
        <v>5082</v>
      </c>
      <c r="D1698" s="28" t="s">
        <v>5083</v>
      </c>
      <c r="E1698" s="28" t="s">
        <v>5084</v>
      </c>
      <c r="F1698" s="29">
        <v>43115</v>
      </c>
      <c r="G1698" s="29">
        <v>44896</v>
      </c>
      <c r="H1698" s="28" t="s">
        <v>5085</v>
      </c>
      <c r="I1698" s="28" t="s">
        <v>16045</v>
      </c>
      <c r="J1698" s="28" t="s">
        <v>16041</v>
      </c>
      <c r="K1698" s="28" t="s">
        <v>5086</v>
      </c>
      <c r="L1698" s="27">
        <v>149160</v>
      </c>
      <c r="M1698" s="27">
        <v>24402.400000000001</v>
      </c>
      <c r="N1698" s="27">
        <v>5400</v>
      </c>
      <c r="O1698" s="27">
        <v>0</v>
      </c>
      <c r="P1698" s="27">
        <f t="shared" si="364"/>
        <v>29802.400000000001</v>
      </c>
      <c r="Q1698" s="27">
        <v>0</v>
      </c>
      <c r="R1698" s="27">
        <v>0</v>
      </c>
      <c r="S1698" s="27">
        <v>0</v>
      </c>
      <c r="T1698" s="27">
        <f t="shared" si="365"/>
        <v>0</v>
      </c>
      <c r="U1698" s="27">
        <v>0</v>
      </c>
      <c r="V1698" s="27">
        <f t="shared" si="366"/>
        <v>178962.4</v>
      </c>
      <c r="W1698" s="28" t="s">
        <v>5087</v>
      </c>
      <c r="X1698" s="27">
        <v>156618</v>
      </c>
      <c r="Y1698" s="27">
        <f t="shared" si="370"/>
        <v>338858.52</v>
      </c>
      <c r="Z1698" s="4" t="str" cm="1">
        <f t="array" ref="Z1698">_xlfn.IFS(YEARFRAC(F1698,G1698)&lt;1,"&lt;1 Year",YEARFRAC(F1698,G1698)&lt;=5,"1-5 Years",YEARFRAC(F1698,G1698)&gt;5,"&gt;5 Years")</f>
        <v>1-5 Years</v>
      </c>
      <c r="AA1698" s="24">
        <f>L1698*(_xlfn.XLOOKUP(K1698,'FX rates'!$A$2:$A$38,'FX rates'!$B$2:$B$38))</f>
        <v>149160</v>
      </c>
      <c r="AB1698" s="24">
        <f>V1698*(_xlfn.XLOOKUP(K1698,'FX rates'!$A$2:$A$38,'FX rates'!$B$2:$B$38))</f>
        <v>178962.4</v>
      </c>
      <c r="AC1698" s="24">
        <f>X1698*(_xlfn.XLOOKUP(W1698,'FX rates'!$A$2:$A$38,'FX rates'!$B$2:$B$38))</f>
        <v>156618</v>
      </c>
      <c r="AD1698" s="24">
        <f>Y1698*(_xlfn.XLOOKUP(W1698,'FX rates'!$A$2:$A$38,'FX rates'!$B$2:$B$38))</f>
        <v>338858.52</v>
      </c>
      <c r="AE1698" s="30">
        <f t="shared" si="371"/>
        <v>0.05</v>
      </c>
      <c r="AF1698" s="31">
        <f t="shared" si="372"/>
        <v>7458</v>
      </c>
      <c r="AG1698" s="23">
        <f t="shared" si="373"/>
        <v>29802.399999999994</v>
      </c>
      <c r="AH1698" s="35">
        <f t="shared" si="367"/>
        <v>1</v>
      </c>
      <c r="AI1698" s="23">
        <f>U1698*(_xlfn.XLOOKUP(K1698,'FX rates'!$A$2:$A$38,'FX rates'!$B$2:$B$38))</f>
        <v>0</v>
      </c>
      <c r="AJ1698" s="23">
        <f>Q1698*(_xlfn.XLOOKUP(K1698,'FX rates'!$A$2:$A$38,'FX rates'!$B$2:$B$38))</f>
        <v>0</v>
      </c>
      <c r="AK1698" s="23">
        <f>R1698*(_xlfn.XLOOKUP(K1698,'FX rates'!$A$2:$A$38,'FX rates'!$B$2:$B$38))</f>
        <v>0</v>
      </c>
      <c r="AM1698" s="4"/>
      <c r="AN1698" s="4"/>
      <c r="AO1698" s="4"/>
      <c r="AP1698" s="32">
        <f t="shared" si="368"/>
        <v>0.16359882005899706</v>
      </c>
      <c r="AQ1698" s="32">
        <f t="shared" si="369"/>
        <v>0</v>
      </c>
      <c r="AR1698" s="24">
        <f t="shared" si="374"/>
        <v>182240.52</v>
      </c>
      <c r="AS1698" s="24" t="str">
        <f t="shared" si="375"/>
        <v>0</v>
      </c>
      <c r="AT1698" s="24">
        <f t="shared" si="376"/>
        <v>304972.66800000001</v>
      </c>
      <c r="AU1698" s="24">
        <f t="shared" si="377"/>
        <v>33885.852000000014</v>
      </c>
    </row>
    <row r="1699" spans="1:47" x14ac:dyDescent="0.25">
      <c r="A1699" s="28" t="s">
        <v>14730</v>
      </c>
      <c r="B1699" s="28" t="s">
        <v>5088</v>
      </c>
      <c r="C1699" s="28" t="s">
        <v>5089</v>
      </c>
      <c r="D1699" s="28" t="s">
        <v>5090</v>
      </c>
      <c r="E1699" s="28" t="s">
        <v>5091</v>
      </c>
      <c r="F1699" s="29">
        <v>43102</v>
      </c>
      <c r="G1699" s="29">
        <v>44896</v>
      </c>
      <c r="H1699" s="28" t="s">
        <v>5092</v>
      </c>
      <c r="I1699" s="28" t="s">
        <v>16042</v>
      </c>
      <c r="J1699" s="28" t="s">
        <v>16035</v>
      </c>
      <c r="K1699" s="28" t="s">
        <v>5093</v>
      </c>
      <c r="L1699" s="27">
        <v>273460</v>
      </c>
      <c r="M1699" s="27">
        <v>185130.00000000003</v>
      </c>
      <c r="N1699" s="27">
        <v>0</v>
      </c>
      <c r="O1699" s="27">
        <v>0</v>
      </c>
      <c r="P1699" s="27">
        <f t="shared" si="364"/>
        <v>185130.00000000003</v>
      </c>
      <c r="Q1699" s="27">
        <v>0</v>
      </c>
      <c r="R1699" s="27">
        <v>0</v>
      </c>
      <c r="S1699" s="27">
        <v>0</v>
      </c>
      <c r="T1699" s="27">
        <f t="shared" si="365"/>
        <v>0</v>
      </c>
      <c r="U1699" s="27">
        <v>0</v>
      </c>
      <c r="V1699" s="27">
        <f t="shared" si="366"/>
        <v>458590</v>
      </c>
      <c r="W1699" s="28" t="s">
        <v>5094</v>
      </c>
      <c r="X1699" s="27">
        <v>276194.59999999998</v>
      </c>
      <c r="Y1699" s="27">
        <f t="shared" si="370"/>
        <v>739370.5</v>
      </c>
      <c r="Z1699" s="4" t="str" cm="1">
        <f t="array" ref="Z1699">_xlfn.IFS(YEARFRAC(F1699,G1699)&lt;1,"&lt;1 Year",YEARFRAC(F1699,G1699)&lt;=5,"1-5 Years",YEARFRAC(F1699,G1699)&gt;5,"&gt;5 Years")</f>
        <v>1-5 Years</v>
      </c>
      <c r="AA1699" s="24">
        <f>L1699*(_xlfn.XLOOKUP(K1699,'FX rates'!$A$2:$A$38,'FX rates'!$B$2:$B$38))</f>
        <v>273460</v>
      </c>
      <c r="AB1699" s="24">
        <f>V1699*(_xlfn.XLOOKUP(K1699,'FX rates'!$A$2:$A$38,'FX rates'!$B$2:$B$38))</f>
        <v>458590</v>
      </c>
      <c r="AC1699" s="24">
        <f>X1699*(_xlfn.XLOOKUP(W1699,'FX rates'!$A$2:$A$38,'FX rates'!$B$2:$B$38))</f>
        <v>276194.59999999998</v>
      </c>
      <c r="AD1699" s="24">
        <f>Y1699*(_xlfn.XLOOKUP(W1699,'FX rates'!$A$2:$A$38,'FX rates'!$B$2:$B$38))</f>
        <v>739370.5</v>
      </c>
      <c r="AE1699" s="30">
        <f t="shared" si="371"/>
        <v>9.9999999999999152E-3</v>
      </c>
      <c r="AF1699" s="31">
        <f t="shared" si="372"/>
        <v>2734.5999999999767</v>
      </c>
      <c r="AG1699" s="23">
        <f t="shared" si="373"/>
        <v>185130</v>
      </c>
      <c r="AH1699" s="35">
        <f t="shared" si="367"/>
        <v>1</v>
      </c>
      <c r="AI1699" s="23">
        <f>U1699*(_xlfn.XLOOKUP(K1699,'FX rates'!$A$2:$A$38,'FX rates'!$B$2:$B$38))</f>
        <v>0</v>
      </c>
      <c r="AJ1699" s="23">
        <f>Q1699*(_xlfn.XLOOKUP(K1699,'FX rates'!$A$2:$A$38,'FX rates'!$B$2:$B$38))</f>
        <v>0</v>
      </c>
      <c r="AK1699" s="23">
        <f>R1699*(_xlfn.XLOOKUP(K1699,'FX rates'!$A$2:$A$38,'FX rates'!$B$2:$B$38))</f>
        <v>0</v>
      </c>
      <c r="AM1699" s="4"/>
      <c r="AN1699" s="4"/>
      <c r="AO1699" s="4"/>
      <c r="AP1699" s="32">
        <f t="shared" si="368"/>
        <v>0.67699115044247793</v>
      </c>
      <c r="AQ1699" s="32">
        <f t="shared" si="369"/>
        <v>0</v>
      </c>
      <c r="AR1699" s="24">
        <f t="shared" si="374"/>
        <v>463175.89999999997</v>
      </c>
      <c r="AS1699" s="24" t="str">
        <f t="shared" si="375"/>
        <v>0</v>
      </c>
      <c r="AT1699" s="24">
        <f t="shared" si="376"/>
        <v>665433.45000000007</v>
      </c>
      <c r="AU1699" s="24">
        <f t="shared" si="377"/>
        <v>73937.04999999993</v>
      </c>
    </row>
    <row r="1700" spans="1:47" x14ac:dyDescent="0.25">
      <c r="A1700" s="28" t="s">
        <v>14731</v>
      </c>
      <c r="B1700" s="28" t="s">
        <v>5095</v>
      </c>
      <c r="C1700" s="28" t="s">
        <v>5096</v>
      </c>
      <c r="D1700" s="28" t="s">
        <v>5097</v>
      </c>
      <c r="E1700" s="28" t="s">
        <v>5098</v>
      </c>
      <c r="F1700" s="29">
        <v>43102</v>
      </c>
      <c r="G1700" s="29">
        <v>44896</v>
      </c>
      <c r="H1700" s="28" t="s">
        <v>5099</v>
      </c>
      <c r="I1700" s="28" t="s">
        <v>16053</v>
      </c>
      <c r="J1700" s="28" t="s">
        <v>16050</v>
      </c>
      <c r="K1700" s="28" t="s">
        <v>5100</v>
      </c>
      <c r="L1700" s="27">
        <v>211860.00000000003</v>
      </c>
      <c r="M1700" s="27">
        <v>108878.00000000001</v>
      </c>
      <c r="N1700" s="27">
        <v>0</v>
      </c>
      <c r="O1700" s="27">
        <v>0</v>
      </c>
      <c r="P1700" s="27">
        <f t="shared" si="364"/>
        <v>108878.00000000001</v>
      </c>
      <c r="Q1700" s="27">
        <v>0</v>
      </c>
      <c r="R1700" s="27">
        <v>0</v>
      </c>
      <c r="S1700" s="27">
        <v>0</v>
      </c>
      <c r="T1700" s="27">
        <f t="shared" si="365"/>
        <v>0</v>
      </c>
      <c r="U1700" s="27">
        <v>0</v>
      </c>
      <c r="V1700" s="27">
        <f t="shared" si="366"/>
        <v>320738.00000000006</v>
      </c>
      <c r="W1700" s="28" t="s">
        <v>5101</v>
      </c>
      <c r="X1700" s="27">
        <v>241520.40000000005</v>
      </c>
      <c r="Y1700" s="27">
        <f t="shared" si="370"/>
        <v>607161.72000000009</v>
      </c>
      <c r="Z1700" s="4" t="str" cm="1">
        <f t="array" ref="Z1700">_xlfn.IFS(YEARFRAC(F1700,G1700)&lt;1,"&lt;1 Year",YEARFRAC(F1700,G1700)&lt;=5,"1-5 Years",YEARFRAC(F1700,G1700)&gt;5,"&gt;5 Years")</f>
        <v>1-5 Years</v>
      </c>
      <c r="AA1700" s="24">
        <f>L1700*(_xlfn.XLOOKUP(K1700,'FX rates'!$A$2:$A$38,'FX rates'!$B$2:$B$38))</f>
        <v>211860.00000000003</v>
      </c>
      <c r="AB1700" s="24">
        <f>V1700*(_xlfn.XLOOKUP(K1700,'FX rates'!$A$2:$A$38,'FX rates'!$B$2:$B$38))</f>
        <v>320738.00000000006</v>
      </c>
      <c r="AC1700" s="24">
        <f>X1700*(_xlfn.XLOOKUP(W1700,'FX rates'!$A$2:$A$38,'FX rates'!$B$2:$B$38))</f>
        <v>241520.40000000005</v>
      </c>
      <c r="AD1700" s="24">
        <f>Y1700*(_xlfn.XLOOKUP(W1700,'FX rates'!$A$2:$A$38,'FX rates'!$B$2:$B$38))</f>
        <v>607161.72000000009</v>
      </c>
      <c r="AE1700" s="30">
        <f t="shared" si="371"/>
        <v>0.1400000000000001</v>
      </c>
      <c r="AF1700" s="31">
        <f t="shared" si="372"/>
        <v>29660.400000000023</v>
      </c>
      <c r="AG1700" s="23">
        <f t="shared" si="373"/>
        <v>108878.00000000003</v>
      </c>
      <c r="AH1700" s="35">
        <f t="shared" si="367"/>
        <v>1</v>
      </c>
      <c r="AI1700" s="23">
        <f>U1700*(_xlfn.XLOOKUP(K1700,'FX rates'!$A$2:$A$38,'FX rates'!$B$2:$B$38))</f>
        <v>0</v>
      </c>
      <c r="AJ1700" s="23">
        <f>Q1700*(_xlfn.XLOOKUP(K1700,'FX rates'!$A$2:$A$38,'FX rates'!$B$2:$B$38))</f>
        <v>0</v>
      </c>
      <c r="AK1700" s="23">
        <f>R1700*(_xlfn.XLOOKUP(K1700,'FX rates'!$A$2:$A$38,'FX rates'!$B$2:$B$38))</f>
        <v>0</v>
      </c>
      <c r="AM1700" s="4"/>
      <c r="AN1700" s="4"/>
      <c r="AO1700" s="4"/>
      <c r="AP1700" s="32">
        <f t="shared" si="368"/>
        <v>0.51391484942886811</v>
      </c>
      <c r="AQ1700" s="32">
        <f t="shared" si="369"/>
        <v>0</v>
      </c>
      <c r="AR1700" s="24">
        <f t="shared" si="374"/>
        <v>365641.32000000007</v>
      </c>
      <c r="AS1700" s="24" t="str">
        <f t="shared" si="375"/>
        <v>0</v>
      </c>
      <c r="AT1700" s="24">
        <f t="shared" si="376"/>
        <v>546445.54800000007</v>
      </c>
      <c r="AU1700" s="24">
        <f t="shared" si="377"/>
        <v>60716.17200000002</v>
      </c>
    </row>
    <row r="1701" spans="1:47" x14ac:dyDescent="0.25">
      <c r="A1701" s="28" t="s">
        <v>14732</v>
      </c>
      <c r="B1701" s="28" t="s">
        <v>5102</v>
      </c>
      <c r="C1701" s="28" t="s">
        <v>5103</v>
      </c>
      <c r="D1701" s="28" t="s">
        <v>5104</v>
      </c>
      <c r="E1701" s="28" t="s">
        <v>5105</v>
      </c>
      <c r="F1701" s="29">
        <v>43102</v>
      </c>
      <c r="G1701" s="29">
        <v>44896</v>
      </c>
      <c r="H1701" s="28" t="s">
        <v>5106</v>
      </c>
      <c r="I1701" s="28" t="s">
        <v>16032</v>
      </c>
      <c r="J1701" s="28" t="s">
        <v>16048</v>
      </c>
      <c r="K1701" s="28" t="s">
        <v>5107</v>
      </c>
      <c r="L1701" s="27">
        <v>144430</v>
      </c>
      <c r="M1701" s="27">
        <v>108642.6</v>
      </c>
      <c r="N1701" s="27">
        <v>0</v>
      </c>
      <c r="O1701" s="27">
        <v>0</v>
      </c>
      <c r="P1701" s="27">
        <f t="shared" si="364"/>
        <v>108642.6</v>
      </c>
      <c r="Q1701" s="27">
        <v>0</v>
      </c>
      <c r="R1701" s="27">
        <v>0</v>
      </c>
      <c r="S1701" s="27">
        <v>0</v>
      </c>
      <c r="T1701" s="27">
        <f t="shared" si="365"/>
        <v>0</v>
      </c>
      <c r="U1701" s="27">
        <v>0</v>
      </c>
      <c r="V1701" s="27">
        <f t="shared" si="366"/>
        <v>253072.6</v>
      </c>
      <c r="W1701" s="28" t="s">
        <v>5108</v>
      </c>
      <c r="X1701" s="27">
        <v>154540.1</v>
      </c>
      <c r="Y1701" s="27">
        <f t="shared" si="370"/>
        <v>425327.78200000001</v>
      </c>
      <c r="Z1701" s="4" t="str" cm="1">
        <f t="array" ref="Z1701">_xlfn.IFS(YEARFRAC(F1701,G1701)&lt;1,"&lt;1 Year",YEARFRAC(F1701,G1701)&lt;=5,"1-5 Years",YEARFRAC(F1701,G1701)&gt;5,"&gt;5 Years")</f>
        <v>1-5 Years</v>
      </c>
      <c r="AA1701" s="24">
        <f>L1701*(_xlfn.XLOOKUP(K1701,'FX rates'!$A$2:$A$38,'FX rates'!$B$2:$B$38))</f>
        <v>144430</v>
      </c>
      <c r="AB1701" s="24">
        <f>V1701*(_xlfn.XLOOKUP(K1701,'FX rates'!$A$2:$A$38,'FX rates'!$B$2:$B$38))</f>
        <v>253072.6</v>
      </c>
      <c r="AC1701" s="24">
        <f>X1701*(_xlfn.XLOOKUP(W1701,'FX rates'!$A$2:$A$38,'FX rates'!$B$2:$B$38))</f>
        <v>154540.1</v>
      </c>
      <c r="AD1701" s="24">
        <f>Y1701*(_xlfn.XLOOKUP(W1701,'FX rates'!$A$2:$A$38,'FX rates'!$B$2:$B$38))</f>
        <v>425327.78200000001</v>
      </c>
      <c r="AE1701" s="30">
        <f t="shared" si="371"/>
        <v>7.0000000000000034E-2</v>
      </c>
      <c r="AF1701" s="31">
        <f t="shared" si="372"/>
        <v>10110.100000000006</v>
      </c>
      <c r="AG1701" s="23">
        <f t="shared" si="373"/>
        <v>108642.6</v>
      </c>
      <c r="AH1701" s="35">
        <f t="shared" si="367"/>
        <v>1</v>
      </c>
      <c r="AI1701" s="23">
        <f>U1701*(_xlfn.XLOOKUP(K1701,'FX rates'!$A$2:$A$38,'FX rates'!$B$2:$B$38))</f>
        <v>0</v>
      </c>
      <c r="AJ1701" s="23">
        <f>Q1701*(_xlfn.XLOOKUP(K1701,'FX rates'!$A$2:$A$38,'FX rates'!$B$2:$B$38))</f>
        <v>0</v>
      </c>
      <c r="AK1701" s="23">
        <f>R1701*(_xlfn.XLOOKUP(K1701,'FX rates'!$A$2:$A$38,'FX rates'!$B$2:$B$38))</f>
        <v>0</v>
      </c>
      <c r="AM1701" s="4"/>
      <c r="AN1701" s="4"/>
      <c r="AO1701" s="4"/>
      <c r="AP1701" s="32">
        <f t="shared" si="368"/>
        <v>0.75221629855293226</v>
      </c>
      <c r="AQ1701" s="32">
        <f t="shared" si="369"/>
        <v>0</v>
      </c>
      <c r="AR1701" s="24">
        <f t="shared" si="374"/>
        <v>270787.68200000003</v>
      </c>
      <c r="AS1701" s="24" t="str">
        <f t="shared" si="375"/>
        <v>0</v>
      </c>
      <c r="AT1701" s="24">
        <f t="shared" si="376"/>
        <v>382795.00380000001</v>
      </c>
      <c r="AU1701" s="24">
        <f t="shared" si="377"/>
        <v>42532.778200000001</v>
      </c>
    </row>
    <row r="1702" spans="1:47" x14ac:dyDescent="0.25">
      <c r="A1702" s="28" t="s">
        <v>14733</v>
      </c>
      <c r="B1702" s="28" t="s">
        <v>5109</v>
      </c>
      <c r="C1702" s="28" t="s">
        <v>5110</v>
      </c>
      <c r="D1702" s="28" t="s">
        <v>5111</v>
      </c>
      <c r="E1702" s="28" t="s">
        <v>5112</v>
      </c>
      <c r="F1702" s="29">
        <v>43102</v>
      </c>
      <c r="G1702" s="29">
        <v>44896</v>
      </c>
      <c r="H1702" s="28" t="s">
        <v>5113</v>
      </c>
      <c r="I1702" s="28" t="s">
        <v>16055</v>
      </c>
      <c r="J1702" s="28" t="s">
        <v>16042</v>
      </c>
      <c r="K1702" s="28" t="s">
        <v>5114</v>
      </c>
      <c r="L1702" s="27">
        <v>107778.11000000002</v>
      </c>
      <c r="M1702" s="27">
        <v>27297.600000000002</v>
      </c>
      <c r="N1702" s="27">
        <v>0</v>
      </c>
      <c r="O1702" s="27">
        <v>0</v>
      </c>
      <c r="P1702" s="27">
        <f t="shared" si="364"/>
        <v>27297.600000000002</v>
      </c>
      <c r="Q1702" s="27">
        <v>0</v>
      </c>
      <c r="R1702" s="27">
        <v>0</v>
      </c>
      <c r="S1702" s="27">
        <v>0</v>
      </c>
      <c r="T1702" s="27">
        <f t="shared" si="365"/>
        <v>0</v>
      </c>
      <c r="U1702" s="27">
        <v>0</v>
      </c>
      <c r="V1702" s="27">
        <f t="shared" si="366"/>
        <v>135075.71000000002</v>
      </c>
      <c r="W1702" s="28" t="s">
        <v>5115</v>
      </c>
      <c r="X1702" s="27">
        <v>122867.04540000003</v>
      </c>
      <c r="Y1702" s="27">
        <f t="shared" si="370"/>
        <v>276853.35480000009</v>
      </c>
      <c r="Z1702" s="4" t="str" cm="1">
        <f t="array" ref="Z1702">_xlfn.IFS(YEARFRAC(F1702,G1702)&lt;1,"&lt;1 Year",YEARFRAC(F1702,G1702)&lt;=5,"1-5 Years",YEARFRAC(F1702,G1702)&gt;5,"&gt;5 Years")</f>
        <v>1-5 Years</v>
      </c>
      <c r="AA1702" s="24">
        <f>L1702*(_xlfn.XLOOKUP(K1702,'FX rates'!$A$2:$A$38,'FX rates'!$B$2:$B$38))</f>
        <v>107778.11000000002</v>
      </c>
      <c r="AB1702" s="24">
        <f>V1702*(_xlfn.XLOOKUP(K1702,'FX rates'!$A$2:$A$38,'FX rates'!$B$2:$B$38))</f>
        <v>135075.71000000002</v>
      </c>
      <c r="AC1702" s="24">
        <f>X1702*(_xlfn.XLOOKUP(W1702,'FX rates'!$A$2:$A$38,'FX rates'!$B$2:$B$38))</f>
        <v>122867.04540000003</v>
      </c>
      <c r="AD1702" s="24">
        <f>Y1702*(_xlfn.XLOOKUP(W1702,'FX rates'!$A$2:$A$38,'FX rates'!$B$2:$B$38))</f>
        <v>276853.35480000009</v>
      </c>
      <c r="AE1702" s="30">
        <f t="shared" si="371"/>
        <v>0.14000000000000012</v>
      </c>
      <c r="AF1702" s="31">
        <f t="shared" si="372"/>
        <v>15088.935400000017</v>
      </c>
      <c r="AG1702" s="23">
        <f t="shared" si="373"/>
        <v>27297.600000000006</v>
      </c>
      <c r="AH1702" s="35">
        <f t="shared" si="367"/>
        <v>1</v>
      </c>
      <c r="AI1702" s="23">
        <f>U1702*(_xlfn.XLOOKUP(K1702,'FX rates'!$A$2:$A$38,'FX rates'!$B$2:$B$38))</f>
        <v>0</v>
      </c>
      <c r="AJ1702" s="23">
        <f>Q1702*(_xlfn.XLOOKUP(K1702,'FX rates'!$A$2:$A$38,'FX rates'!$B$2:$B$38))</f>
        <v>0</v>
      </c>
      <c r="AK1702" s="23">
        <f>R1702*(_xlfn.XLOOKUP(K1702,'FX rates'!$A$2:$A$38,'FX rates'!$B$2:$B$38))</f>
        <v>0</v>
      </c>
      <c r="AM1702" s="4"/>
      <c r="AN1702" s="4"/>
      <c r="AO1702" s="4"/>
      <c r="AP1702" s="32">
        <f t="shared" si="368"/>
        <v>0.25327592031443119</v>
      </c>
      <c r="AQ1702" s="32">
        <f t="shared" si="369"/>
        <v>0</v>
      </c>
      <c r="AR1702" s="24">
        <f t="shared" si="374"/>
        <v>153986.30940000006</v>
      </c>
      <c r="AS1702" s="24" t="str">
        <f t="shared" si="375"/>
        <v>0</v>
      </c>
      <c r="AT1702" s="24">
        <f t="shared" si="376"/>
        <v>249168.01932000008</v>
      </c>
      <c r="AU1702" s="24">
        <f t="shared" si="377"/>
        <v>27685.335480000009</v>
      </c>
    </row>
    <row r="1703" spans="1:47" x14ac:dyDescent="0.25">
      <c r="A1703" s="28" t="s">
        <v>14077</v>
      </c>
      <c r="B1703" s="28" t="s">
        <v>516</v>
      </c>
      <c r="C1703" s="28" t="s">
        <v>517</v>
      </c>
      <c r="D1703" s="28" t="s">
        <v>518</v>
      </c>
      <c r="E1703" s="28" t="s">
        <v>519</v>
      </c>
      <c r="F1703" s="29">
        <v>36710</v>
      </c>
      <c r="G1703" s="29">
        <v>44896</v>
      </c>
      <c r="H1703" s="28" t="s">
        <v>520</v>
      </c>
      <c r="I1703" s="28" t="s">
        <v>16056</v>
      </c>
      <c r="J1703" s="28" t="s">
        <v>16035</v>
      </c>
      <c r="K1703" s="28" t="s">
        <v>521</v>
      </c>
      <c r="L1703" s="27">
        <v>175560.00000000003</v>
      </c>
      <c r="M1703" s="27">
        <v>37345</v>
      </c>
      <c r="N1703" s="27">
        <v>0</v>
      </c>
      <c r="O1703" s="27">
        <v>0</v>
      </c>
      <c r="P1703" s="27">
        <f t="shared" si="364"/>
        <v>37345</v>
      </c>
      <c r="Q1703" s="27">
        <v>0</v>
      </c>
      <c r="R1703" s="27">
        <v>0</v>
      </c>
      <c r="S1703" s="27">
        <v>0</v>
      </c>
      <c r="T1703" s="27">
        <f t="shared" si="365"/>
        <v>0</v>
      </c>
      <c r="U1703" s="27">
        <v>0</v>
      </c>
      <c r="V1703" s="27">
        <f t="shared" si="366"/>
        <v>212905.00000000003</v>
      </c>
      <c r="W1703" s="28" t="s">
        <v>522</v>
      </c>
      <c r="X1703" s="27">
        <v>186093.60000000003</v>
      </c>
      <c r="Y1703" s="27">
        <f t="shared" si="370"/>
        <v>411772.90000000008</v>
      </c>
      <c r="Z1703" s="4" t="str" cm="1">
        <f t="array" ref="Z1703">_xlfn.IFS(YEARFRAC(F1703,G1703)&lt;1,"&lt;1 Year",YEARFRAC(F1703,G1703)&lt;=5,"1-5 Years",YEARFRAC(F1703,G1703)&gt;5,"&gt;5 Years")</f>
        <v>&gt;5 Years</v>
      </c>
      <c r="AA1703" s="24">
        <f>L1703*(_xlfn.XLOOKUP(K1703,'FX rates'!$A$2:$A$38,'FX rates'!$B$2:$B$38))</f>
        <v>175560.00000000003</v>
      </c>
      <c r="AB1703" s="24">
        <f>V1703*(_xlfn.XLOOKUP(K1703,'FX rates'!$A$2:$A$38,'FX rates'!$B$2:$B$38))</f>
        <v>212905.00000000003</v>
      </c>
      <c r="AC1703" s="24">
        <f>X1703*(_xlfn.XLOOKUP(W1703,'FX rates'!$A$2:$A$38,'FX rates'!$B$2:$B$38))</f>
        <v>186093.60000000003</v>
      </c>
      <c r="AD1703" s="24">
        <f>Y1703*(_xlfn.XLOOKUP(W1703,'FX rates'!$A$2:$A$38,'FX rates'!$B$2:$B$38))</f>
        <v>411772.90000000008</v>
      </c>
      <c r="AE1703" s="30">
        <f t="shared" si="371"/>
        <v>6.0000000000000026E-2</v>
      </c>
      <c r="AF1703" s="31">
        <f t="shared" si="372"/>
        <v>10533.600000000006</v>
      </c>
      <c r="AG1703" s="23">
        <f t="shared" si="373"/>
        <v>37345</v>
      </c>
      <c r="AH1703" s="35">
        <f t="shared" si="367"/>
        <v>1</v>
      </c>
      <c r="AI1703" s="23">
        <f>U1703*(_xlfn.XLOOKUP(K1703,'FX rates'!$A$2:$A$38,'FX rates'!$B$2:$B$38))</f>
        <v>0</v>
      </c>
      <c r="AJ1703" s="23">
        <f>Q1703*(_xlfn.XLOOKUP(K1703,'FX rates'!$A$2:$A$38,'FX rates'!$B$2:$B$38))</f>
        <v>0</v>
      </c>
      <c r="AK1703" s="23">
        <f>R1703*(_xlfn.XLOOKUP(K1703,'FX rates'!$A$2:$A$38,'FX rates'!$B$2:$B$38))</f>
        <v>0</v>
      </c>
      <c r="AM1703" s="4"/>
      <c r="AN1703" s="4"/>
      <c r="AO1703" s="4"/>
      <c r="AP1703" s="32">
        <f t="shared" si="368"/>
        <v>0.212719298245614</v>
      </c>
      <c r="AQ1703" s="32">
        <f t="shared" si="369"/>
        <v>0</v>
      </c>
      <c r="AR1703" s="24">
        <f t="shared" si="374"/>
        <v>225679.30000000005</v>
      </c>
      <c r="AS1703" s="24" t="str">
        <f t="shared" si="375"/>
        <v>0</v>
      </c>
      <c r="AT1703" s="24">
        <f t="shared" si="376"/>
        <v>370595.6100000001</v>
      </c>
      <c r="AU1703" s="24">
        <f t="shared" si="377"/>
        <v>41177.289999999979</v>
      </c>
    </row>
    <row r="1704" spans="1:47" x14ac:dyDescent="0.25">
      <c r="A1704" s="28" t="s">
        <v>14734</v>
      </c>
      <c r="B1704" s="28" t="s">
        <v>5116</v>
      </c>
      <c r="C1704" s="28" t="s">
        <v>5117</v>
      </c>
      <c r="D1704" s="28" t="s">
        <v>5118</v>
      </c>
      <c r="E1704" s="28" t="s">
        <v>5119</v>
      </c>
      <c r="F1704" s="29">
        <v>43108</v>
      </c>
      <c r="G1704" s="29">
        <v>44896</v>
      </c>
      <c r="H1704" s="28" t="s">
        <v>5120</v>
      </c>
      <c r="I1704" s="28" t="s">
        <v>16040</v>
      </c>
      <c r="J1704" s="28" t="s">
        <v>16042</v>
      </c>
      <c r="K1704" s="28" t="s">
        <v>5121</v>
      </c>
      <c r="L1704" s="27">
        <v>111100.00000000001</v>
      </c>
      <c r="M1704" s="27">
        <v>78408</v>
      </c>
      <c r="N1704" s="27">
        <v>0</v>
      </c>
      <c r="O1704" s="27">
        <v>0</v>
      </c>
      <c r="P1704" s="27">
        <f t="shared" si="364"/>
        <v>78408</v>
      </c>
      <c r="Q1704" s="27">
        <v>0</v>
      </c>
      <c r="R1704" s="27">
        <v>0</v>
      </c>
      <c r="S1704" s="27">
        <v>0</v>
      </c>
      <c r="T1704" s="27">
        <f t="shared" si="365"/>
        <v>0</v>
      </c>
      <c r="U1704" s="27">
        <v>0</v>
      </c>
      <c r="V1704" s="27">
        <f t="shared" si="366"/>
        <v>189508</v>
      </c>
      <c r="W1704" s="28" t="s">
        <v>5122</v>
      </c>
      <c r="X1704" s="27">
        <v>122210.00000000003</v>
      </c>
      <c r="Y1704" s="27">
        <f t="shared" si="370"/>
        <v>330668.80000000005</v>
      </c>
      <c r="Z1704" s="4" t="str" cm="1">
        <f t="array" ref="Z1704">_xlfn.IFS(YEARFRAC(F1704,G1704)&lt;1,"&lt;1 Year",YEARFRAC(F1704,G1704)&lt;=5,"1-5 Years",YEARFRAC(F1704,G1704)&gt;5,"&gt;5 Years")</f>
        <v>1-5 Years</v>
      </c>
      <c r="AA1704" s="24">
        <f>L1704*(_xlfn.XLOOKUP(K1704,'FX rates'!$A$2:$A$38,'FX rates'!$B$2:$B$38))</f>
        <v>111100.00000000001</v>
      </c>
      <c r="AB1704" s="24">
        <f>V1704*(_xlfn.XLOOKUP(K1704,'FX rates'!$A$2:$A$38,'FX rates'!$B$2:$B$38))</f>
        <v>189508</v>
      </c>
      <c r="AC1704" s="24">
        <f>X1704*(_xlfn.XLOOKUP(W1704,'FX rates'!$A$2:$A$38,'FX rates'!$B$2:$B$38))</f>
        <v>122210.00000000003</v>
      </c>
      <c r="AD1704" s="24">
        <f>Y1704*(_xlfn.XLOOKUP(W1704,'FX rates'!$A$2:$A$38,'FX rates'!$B$2:$B$38))</f>
        <v>330668.80000000005</v>
      </c>
      <c r="AE1704" s="30">
        <f t="shared" si="371"/>
        <v>0.10000000000000012</v>
      </c>
      <c r="AF1704" s="31">
        <f t="shared" si="372"/>
        <v>11110.000000000015</v>
      </c>
      <c r="AG1704" s="23">
        <f t="shared" si="373"/>
        <v>78407.999999999985</v>
      </c>
      <c r="AH1704" s="35">
        <f t="shared" si="367"/>
        <v>1</v>
      </c>
      <c r="AI1704" s="23">
        <f>U1704*(_xlfn.XLOOKUP(K1704,'FX rates'!$A$2:$A$38,'FX rates'!$B$2:$B$38))</f>
        <v>0</v>
      </c>
      <c r="AJ1704" s="23">
        <f>Q1704*(_xlfn.XLOOKUP(K1704,'FX rates'!$A$2:$A$38,'FX rates'!$B$2:$B$38))</f>
        <v>0</v>
      </c>
      <c r="AK1704" s="23">
        <f>R1704*(_xlfn.XLOOKUP(K1704,'FX rates'!$A$2:$A$38,'FX rates'!$B$2:$B$38))</f>
        <v>0</v>
      </c>
      <c r="AM1704" s="4"/>
      <c r="AN1704" s="4"/>
      <c r="AO1704" s="4"/>
      <c r="AP1704" s="32">
        <f t="shared" si="368"/>
        <v>0.7057425742574257</v>
      </c>
      <c r="AQ1704" s="32">
        <f t="shared" si="369"/>
        <v>0</v>
      </c>
      <c r="AR1704" s="24">
        <f t="shared" si="374"/>
        <v>208458.80000000005</v>
      </c>
      <c r="AS1704" s="24" t="str">
        <f t="shared" si="375"/>
        <v>0</v>
      </c>
      <c r="AT1704" s="24">
        <f t="shared" si="376"/>
        <v>297601.92000000004</v>
      </c>
      <c r="AU1704" s="24">
        <f t="shared" si="377"/>
        <v>33066.880000000005</v>
      </c>
    </row>
    <row r="1705" spans="1:47" x14ac:dyDescent="0.25">
      <c r="A1705" s="28" t="s">
        <v>14735</v>
      </c>
      <c r="B1705" s="28" t="s">
        <v>5123</v>
      </c>
      <c r="C1705" s="28" t="s">
        <v>5124</v>
      </c>
      <c r="D1705" s="28" t="s">
        <v>5125</v>
      </c>
      <c r="E1705" s="28" t="s">
        <v>5126</v>
      </c>
      <c r="F1705" s="29">
        <v>43108</v>
      </c>
      <c r="G1705" s="29">
        <v>44896</v>
      </c>
      <c r="H1705" s="28" t="s">
        <v>5127</v>
      </c>
      <c r="I1705" s="28" t="s">
        <v>16040</v>
      </c>
      <c r="J1705" s="28" t="s">
        <v>16047</v>
      </c>
      <c r="K1705" s="28" t="s">
        <v>5128</v>
      </c>
      <c r="L1705" s="27">
        <v>106260.00000000001</v>
      </c>
      <c r="M1705" s="27">
        <v>51150</v>
      </c>
      <c r="N1705" s="27">
        <v>0</v>
      </c>
      <c r="O1705" s="27">
        <v>0</v>
      </c>
      <c r="P1705" s="27">
        <f t="shared" si="364"/>
        <v>51150</v>
      </c>
      <c r="Q1705" s="27">
        <v>0</v>
      </c>
      <c r="R1705" s="27">
        <v>0</v>
      </c>
      <c r="S1705" s="27">
        <v>0</v>
      </c>
      <c r="T1705" s="27">
        <f t="shared" si="365"/>
        <v>0</v>
      </c>
      <c r="U1705" s="27">
        <v>0</v>
      </c>
      <c r="V1705" s="27">
        <f t="shared" si="366"/>
        <v>157410</v>
      </c>
      <c r="W1705" s="28" t="s">
        <v>5129</v>
      </c>
      <c r="X1705" s="27">
        <v>109447.80000000002</v>
      </c>
      <c r="Y1705" s="27">
        <f t="shared" si="370"/>
        <v>271580.10000000003</v>
      </c>
      <c r="Z1705" s="4" t="str" cm="1">
        <f t="array" ref="Z1705">_xlfn.IFS(YEARFRAC(F1705,G1705)&lt;1,"&lt;1 Year",YEARFRAC(F1705,G1705)&lt;=5,"1-5 Years",YEARFRAC(F1705,G1705)&gt;5,"&gt;5 Years")</f>
        <v>1-5 Years</v>
      </c>
      <c r="AA1705" s="24">
        <f>L1705*(_xlfn.XLOOKUP(K1705,'FX rates'!$A$2:$A$38,'FX rates'!$B$2:$B$38))</f>
        <v>141394.86900803761</v>
      </c>
      <c r="AB1705" s="24">
        <f>V1705*(_xlfn.XLOOKUP(K1705,'FX rates'!$A$2:$A$38,'FX rates'!$B$2:$B$38))</f>
        <v>209457.61651190664</v>
      </c>
      <c r="AC1705" s="24">
        <f>X1705*(_xlfn.XLOOKUP(W1705,'FX rates'!$A$2:$A$38,'FX rates'!$B$2:$B$38))</f>
        <v>145636.71507827876</v>
      </c>
      <c r="AD1705" s="24">
        <f>Y1705*(_xlfn.XLOOKUP(W1705,'FX rates'!$A$2:$A$38,'FX rates'!$B$2:$B$38))</f>
        <v>361378.06008554262</v>
      </c>
      <c r="AE1705" s="30">
        <f t="shared" si="371"/>
        <v>3.0000000000000183E-2</v>
      </c>
      <c r="AF1705" s="31">
        <f t="shared" si="372"/>
        <v>3187.8000000000029</v>
      </c>
      <c r="AG1705" s="23">
        <f t="shared" si="373"/>
        <v>68062.747503869032</v>
      </c>
      <c r="AH1705" s="35">
        <f t="shared" si="367"/>
        <v>1.3306500000756409</v>
      </c>
      <c r="AI1705" s="23">
        <f>U1705*(_xlfn.XLOOKUP(K1705,'FX rates'!$A$2:$A$38,'FX rates'!$B$2:$B$38))</f>
        <v>0</v>
      </c>
      <c r="AJ1705" s="23">
        <f>Q1705*(_xlfn.XLOOKUP(K1705,'FX rates'!$A$2:$A$38,'FX rates'!$B$2:$B$38))</f>
        <v>0</v>
      </c>
      <c r="AK1705" s="23">
        <f>R1705*(_xlfn.XLOOKUP(K1705,'FX rates'!$A$2:$A$38,'FX rates'!$B$2:$B$38))</f>
        <v>0</v>
      </c>
      <c r="AM1705" s="4"/>
      <c r="AN1705" s="4"/>
      <c r="AO1705" s="4"/>
      <c r="AP1705" s="32">
        <f t="shared" si="368"/>
        <v>0.4813664596273291</v>
      </c>
      <c r="AQ1705" s="32">
        <f t="shared" si="369"/>
        <v>0</v>
      </c>
      <c r="AR1705" s="24">
        <f t="shared" si="374"/>
        <v>162132.30000000002</v>
      </c>
      <c r="AS1705" s="24" t="str">
        <f t="shared" si="375"/>
        <v>0</v>
      </c>
      <c r="AT1705" s="24">
        <f t="shared" si="376"/>
        <v>325240.25407698838</v>
      </c>
      <c r="AU1705" s="24">
        <f t="shared" si="377"/>
        <v>36137.806008554238</v>
      </c>
    </row>
    <row r="1706" spans="1:47" x14ac:dyDescent="0.25">
      <c r="A1706" s="28" t="s">
        <v>14736</v>
      </c>
      <c r="B1706" s="28" t="s">
        <v>3701</v>
      </c>
      <c r="C1706" s="28" t="s">
        <v>3702</v>
      </c>
      <c r="D1706" s="28" t="s">
        <v>3703</v>
      </c>
      <c r="E1706" s="28" t="s">
        <v>3704</v>
      </c>
      <c r="F1706" s="29">
        <v>43115</v>
      </c>
      <c r="G1706" s="29">
        <v>44896</v>
      </c>
      <c r="H1706" s="28" t="s">
        <v>3705</v>
      </c>
      <c r="I1706" s="28" t="s">
        <v>16054</v>
      </c>
      <c r="J1706" s="28" t="s">
        <v>16039</v>
      </c>
      <c r="K1706" s="28" t="s">
        <v>3706</v>
      </c>
      <c r="L1706" s="27">
        <v>94160</v>
      </c>
      <c r="M1706" s="27">
        <v>8448</v>
      </c>
      <c r="N1706" s="27">
        <v>0</v>
      </c>
      <c r="O1706" s="27">
        <v>0</v>
      </c>
      <c r="P1706" s="27">
        <f t="shared" si="364"/>
        <v>8448</v>
      </c>
      <c r="Q1706" s="27">
        <v>0</v>
      </c>
      <c r="R1706" s="27">
        <v>0</v>
      </c>
      <c r="S1706" s="27">
        <v>0</v>
      </c>
      <c r="T1706" s="27">
        <f t="shared" si="365"/>
        <v>0</v>
      </c>
      <c r="U1706" s="27">
        <v>0</v>
      </c>
      <c r="V1706" s="27">
        <f t="shared" si="366"/>
        <v>102608</v>
      </c>
      <c r="W1706" s="28" t="s">
        <v>3707</v>
      </c>
      <c r="X1706" s="27">
        <v>103576.00000000001</v>
      </c>
      <c r="Y1706" s="27">
        <f t="shared" si="370"/>
        <v>216444.80000000005</v>
      </c>
      <c r="Z1706" s="4" t="str" cm="1">
        <f t="array" ref="Z1706">_xlfn.IFS(YEARFRAC(F1706,G1706)&lt;1,"&lt;1 Year",YEARFRAC(F1706,G1706)&lt;=5,"1-5 Years",YEARFRAC(F1706,G1706)&gt;5,"&gt;5 Years")</f>
        <v>1-5 Years</v>
      </c>
      <c r="AA1706" s="24">
        <f>L1706*(_xlfn.XLOOKUP(K1706,'FX rates'!$A$2:$A$38,'FX rates'!$B$2:$B$38))</f>
        <v>94160</v>
      </c>
      <c r="AB1706" s="24">
        <f>V1706*(_xlfn.XLOOKUP(K1706,'FX rates'!$A$2:$A$38,'FX rates'!$B$2:$B$38))</f>
        <v>102608</v>
      </c>
      <c r="AC1706" s="24">
        <f>X1706*(_xlfn.XLOOKUP(W1706,'FX rates'!$A$2:$A$38,'FX rates'!$B$2:$B$38))</f>
        <v>103576.00000000001</v>
      </c>
      <c r="AD1706" s="24">
        <f>Y1706*(_xlfn.XLOOKUP(W1706,'FX rates'!$A$2:$A$38,'FX rates'!$B$2:$B$38))</f>
        <v>216444.80000000005</v>
      </c>
      <c r="AE1706" s="30">
        <f t="shared" si="371"/>
        <v>0.10000000000000016</v>
      </c>
      <c r="AF1706" s="31">
        <f t="shared" si="372"/>
        <v>9416.0000000000146</v>
      </c>
      <c r="AG1706" s="23">
        <f t="shared" si="373"/>
        <v>8448</v>
      </c>
      <c r="AH1706" s="35">
        <f t="shared" si="367"/>
        <v>1</v>
      </c>
      <c r="AI1706" s="23">
        <f>U1706*(_xlfn.XLOOKUP(K1706,'FX rates'!$A$2:$A$38,'FX rates'!$B$2:$B$38))</f>
        <v>0</v>
      </c>
      <c r="AJ1706" s="23">
        <f>Q1706*(_xlfn.XLOOKUP(K1706,'FX rates'!$A$2:$A$38,'FX rates'!$B$2:$B$38))</f>
        <v>0</v>
      </c>
      <c r="AK1706" s="23">
        <f>R1706*(_xlfn.XLOOKUP(K1706,'FX rates'!$A$2:$A$38,'FX rates'!$B$2:$B$38))</f>
        <v>0</v>
      </c>
      <c r="AM1706" s="4"/>
      <c r="AN1706" s="4"/>
      <c r="AO1706" s="4"/>
      <c r="AP1706" s="32">
        <f t="shared" si="368"/>
        <v>8.9719626168224292E-2</v>
      </c>
      <c r="AQ1706" s="32">
        <f t="shared" si="369"/>
        <v>0</v>
      </c>
      <c r="AR1706" s="24">
        <f t="shared" si="374"/>
        <v>112868.80000000002</v>
      </c>
      <c r="AS1706" s="24" t="str">
        <f t="shared" si="375"/>
        <v>0</v>
      </c>
      <c r="AT1706" s="24">
        <f t="shared" si="376"/>
        <v>194800.32000000004</v>
      </c>
      <c r="AU1706" s="24">
        <f t="shared" si="377"/>
        <v>21644.48000000001</v>
      </c>
    </row>
    <row r="1707" spans="1:47" x14ac:dyDescent="0.25">
      <c r="A1707" s="28" t="s">
        <v>14737</v>
      </c>
      <c r="B1707" s="28" t="s">
        <v>5137</v>
      </c>
      <c r="C1707" s="28" t="s">
        <v>5138</v>
      </c>
      <c r="D1707" s="28" t="s">
        <v>5139</v>
      </c>
      <c r="E1707" s="28" t="s">
        <v>5140</v>
      </c>
      <c r="F1707" s="29">
        <v>43115</v>
      </c>
      <c r="G1707" s="29">
        <v>44896</v>
      </c>
      <c r="H1707" s="28" t="s">
        <v>5141</v>
      </c>
      <c r="I1707" s="28" t="s">
        <v>16049</v>
      </c>
      <c r="J1707" s="28" t="s">
        <v>16048</v>
      </c>
      <c r="K1707" s="28" t="s">
        <v>5142</v>
      </c>
      <c r="L1707" s="27">
        <v>130295.00000000001</v>
      </c>
      <c r="M1707" s="27">
        <v>48015.000000000007</v>
      </c>
      <c r="N1707" s="27">
        <v>0</v>
      </c>
      <c r="O1707" s="27">
        <v>0</v>
      </c>
      <c r="P1707" s="27">
        <f t="shared" si="364"/>
        <v>48015.000000000007</v>
      </c>
      <c r="Q1707" s="27">
        <v>0</v>
      </c>
      <c r="R1707" s="27">
        <v>0</v>
      </c>
      <c r="S1707" s="27">
        <v>0</v>
      </c>
      <c r="T1707" s="27">
        <f t="shared" si="365"/>
        <v>0</v>
      </c>
      <c r="U1707" s="27">
        <v>0</v>
      </c>
      <c r="V1707" s="27">
        <f t="shared" si="366"/>
        <v>178310.00000000003</v>
      </c>
      <c r="W1707" s="28" t="s">
        <v>5143</v>
      </c>
      <c r="X1707" s="27">
        <v>147233.35</v>
      </c>
      <c r="Y1707" s="27">
        <f t="shared" si="370"/>
        <v>348723.65</v>
      </c>
      <c r="Z1707" s="4" t="str" cm="1">
        <f t="array" ref="Z1707">_xlfn.IFS(YEARFRAC(F1707,G1707)&lt;1,"&lt;1 Year",YEARFRAC(F1707,G1707)&lt;=5,"1-5 Years",YEARFRAC(F1707,G1707)&gt;5,"&gt;5 Years")</f>
        <v>1-5 Years</v>
      </c>
      <c r="AA1707" s="24">
        <f>L1707*(_xlfn.XLOOKUP(K1707,'FX rates'!$A$2:$A$38,'FX rates'!$B$2:$B$38))</f>
        <v>173377.04175985567</v>
      </c>
      <c r="AB1707" s="24">
        <f>V1707*(_xlfn.XLOOKUP(K1707,'FX rates'!$A$2:$A$38,'FX rates'!$B$2:$B$38))</f>
        <v>237268.20151348758</v>
      </c>
      <c r="AC1707" s="24">
        <f>X1707*(_xlfn.XLOOKUP(W1707,'FX rates'!$A$2:$A$38,'FX rates'!$B$2:$B$38))</f>
        <v>195916.05718863689</v>
      </c>
      <c r="AD1707" s="24">
        <f>Y1707*(_xlfn.XLOOKUP(W1707,'FX rates'!$A$2:$A$38,'FX rates'!$B$2:$B$38))</f>
        <v>464029.12489887781</v>
      </c>
      <c r="AE1707" s="30">
        <f t="shared" si="371"/>
        <v>0.12999999999999989</v>
      </c>
      <c r="AF1707" s="31">
        <f t="shared" si="372"/>
        <v>16938.349999999991</v>
      </c>
      <c r="AG1707" s="23">
        <f t="shared" si="373"/>
        <v>63891.159753631917</v>
      </c>
      <c r="AH1707" s="35">
        <f t="shared" si="367"/>
        <v>1.3306500000756409</v>
      </c>
      <c r="AI1707" s="23">
        <f>U1707*(_xlfn.XLOOKUP(K1707,'FX rates'!$A$2:$A$38,'FX rates'!$B$2:$B$38))</f>
        <v>0</v>
      </c>
      <c r="AJ1707" s="23">
        <f>Q1707*(_xlfn.XLOOKUP(K1707,'FX rates'!$A$2:$A$38,'FX rates'!$B$2:$B$38))</f>
        <v>0</v>
      </c>
      <c r="AK1707" s="23">
        <f>R1707*(_xlfn.XLOOKUP(K1707,'FX rates'!$A$2:$A$38,'FX rates'!$B$2:$B$38))</f>
        <v>0</v>
      </c>
      <c r="AM1707" s="4"/>
      <c r="AN1707" s="4"/>
      <c r="AO1707" s="4"/>
      <c r="AP1707" s="32">
        <f t="shared" si="368"/>
        <v>0.3685099197973829</v>
      </c>
      <c r="AQ1707" s="32">
        <f t="shared" si="369"/>
        <v>0</v>
      </c>
      <c r="AR1707" s="24">
        <f t="shared" si="374"/>
        <v>201490.30000000002</v>
      </c>
      <c r="AS1707" s="24" t="str">
        <f t="shared" si="375"/>
        <v>0</v>
      </c>
      <c r="AT1707" s="24">
        <f t="shared" si="376"/>
        <v>417626.21240899002</v>
      </c>
      <c r="AU1707" s="24">
        <f t="shared" si="377"/>
        <v>46402.912489887793</v>
      </c>
    </row>
    <row r="1708" spans="1:47" x14ac:dyDescent="0.25">
      <c r="A1708" s="28" t="s">
        <v>14738</v>
      </c>
      <c r="B1708" s="28" t="s">
        <v>5144</v>
      </c>
      <c r="C1708" s="28" t="s">
        <v>5145</v>
      </c>
      <c r="D1708" s="28" t="s">
        <v>5146</v>
      </c>
      <c r="E1708" s="28" t="s">
        <v>5147</v>
      </c>
      <c r="F1708" s="29">
        <v>43116</v>
      </c>
      <c r="G1708" s="29">
        <v>44896</v>
      </c>
      <c r="H1708" s="28" t="s">
        <v>5148</v>
      </c>
      <c r="I1708" s="28" t="s">
        <v>16050</v>
      </c>
      <c r="J1708" s="28" t="s">
        <v>16056</v>
      </c>
      <c r="K1708" s="28" t="s">
        <v>5149</v>
      </c>
      <c r="L1708" s="27">
        <v>235400.00000000006</v>
      </c>
      <c r="M1708" s="27">
        <v>681340</v>
      </c>
      <c r="N1708" s="27">
        <v>0</v>
      </c>
      <c r="O1708" s="27">
        <v>0</v>
      </c>
      <c r="P1708" s="27">
        <f t="shared" si="364"/>
        <v>681340</v>
      </c>
      <c r="Q1708" s="27">
        <v>0</v>
      </c>
      <c r="R1708" s="27">
        <v>0</v>
      </c>
      <c r="S1708" s="27">
        <v>0</v>
      </c>
      <c r="T1708" s="27">
        <f t="shared" si="365"/>
        <v>0</v>
      </c>
      <c r="U1708" s="27">
        <v>0</v>
      </c>
      <c r="V1708" s="27">
        <f t="shared" si="366"/>
        <v>916740</v>
      </c>
      <c r="W1708" s="28" t="s">
        <v>5150</v>
      </c>
      <c r="X1708" s="27">
        <v>254232.00000000009</v>
      </c>
      <c r="Y1708" s="27">
        <f t="shared" si="370"/>
        <v>1244311.2000000002</v>
      </c>
      <c r="Z1708" s="4" t="str" cm="1">
        <f t="array" ref="Z1708">_xlfn.IFS(YEARFRAC(F1708,G1708)&lt;1,"&lt;1 Year",YEARFRAC(F1708,G1708)&lt;=5,"1-5 Years",YEARFRAC(F1708,G1708)&gt;5,"&gt;5 Years")</f>
        <v>1-5 Years</v>
      </c>
      <c r="AA1708" s="24">
        <f>L1708*(_xlfn.XLOOKUP(K1708,'FX rates'!$A$2:$A$38,'FX rates'!$B$2:$B$38))</f>
        <v>235400.00000000006</v>
      </c>
      <c r="AB1708" s="24">
        <f>V1708*(_xlfn.XLOOKUP(K1708,'FX rates'!$A$2:$A$38,'FX rates'!$B$2:$B$38))</f>
        <v>916740</v>
      </c>
      <c r="AC1708" s="24">
        <f>X1708*(_xlfn.XLOOKUP(W1708,'FX rates'!$A$2:$A$38,'FX rates'!$B$2:$B$38))</f>
        <v>254232.00000000009</v>
      </c>
      <c r="AD1708" s="24">
        <f>Y1708*(_xlfn.XLOOKUP(W1708,'FX rates'!$A$2:$A$38,'FX rates'!$B$2:$B$38))</f>
        <v>1244311.2000000002</v>
      </c>
      <c r="AE1708" s="30">
        <f t="shared" si="371"/>
        <v>8.0000000000000099E-2</v>
      </c>
      <c r="AF1708" s="31">
        <f t="shared" si="372"/>
        <v>18832.000000000029</v>
      </c>
      <c r="AG1708" s="23">
        <f t="shared" si="373"/>
        <v>681340</v>
      </c>
      <c r="AH1708" s="35">
        <f t="shared" si="367"/>
        <v>1</v>
      </c>
      <c r="AI1708" s="23">
        <f>U1708*(_xlfn.XLOOKUP(K1708,'FX rates'!$A$2:$A$38,'FX rates'!$B$2:$B$38))</f>
        <v>0</v>
      </c>
      <c r="AJ1708" s="23">
        <f>Q1708*(_xlfn.XLOOKUP(K1708,'FX rates'!$A$2:$A$38,'FX rates'!$B$2:$B$38))</f>
        <v>0</v>
      </c>
      <c r="AK1708" s="23">
        <f>R1708*(_xlfn.XLOOKUP(K1708,'FX rates'!$A$2:$A$38,'FX rates'!$B$2:$B$38))</f>
        <v>0</v>
      </c>
      <c r="AM1708" s="4"/>
      <c r="AN1708" s="4"/>
      <c r="AO1708" s="4"/>
      <c r="AP1708" s="32">
        <f t="shared" si="368"/>
        <v>2.8943925233644854</v>
      </c>
      <c r="AQ1708" s="32">
        <f t="shared" si="369"/>
        <v>0</v>
      </c>
      <c r="AR1708" s="24">
        <f t="shared" si="374"/>
        <v>990079.20000000019</v>
      </c>
      <c r="AS1708" s="24" t="str">
        <f t="shared" si="375"/>
        <v>0</v>
      </c>
      <c r="AT1708" s="24">
        <f t="shared" si="376"/>
        <v>1119880.0800000003</v>
      </c>
      <c r="AU1708" s="24">
        <f t="shared" si="377"/>
        <v>124431.11999999988</v>
      </c>
    </row>
    <row r="1709" spans="1:47" x14ac:dyDescent="0.25">
      <c r="A1709" s="28" t="s">
        <v>14739</v>
      </c>
      <c r="B1709" s="28" t="s">
        <v>5151</v>
      </c>
      <c r="C1709" s="28" t="s">
        <v>5152</v>
      </c>
      <c r="D1709" s="28" t="s">
        <v>5153</v>
      </c>
      <c r="E1709" s="28" t="s">
        <v>5154</v>
      </c>
      <c r="F1709" s="29">
        <v>43108</v>
      </c>
      <c r="G1709" s="29">
        <v>44896</v>
      </c>
      <c r="H1709" s="28" t="s">
        <v>5155</v>
      </c>
      <c r="I1709" s="28" t="s">
        <v>16051</v>
      </c>
      <c r="J1709" s="28" t="s">
        <v>16050</v>
      </c>
      <c r="K1709" s="28" t="s">
        <v>5156</v>
      </c>
      <c r="L1709" s="27">
        <v>183150.00000000003</v>
      </c>
      <c r="M1709" s="27">
        <v>78320</v>
      </c>
      <c r="N1709" s="27">
        <v>0</v>
      </c>
      <c r="O1709" s="27">
        <v>0</v>
      </c>
      <c r="P1709" s="27">
        <f t="shared" si="364"/>
        <v>78320</v>
      </c>
      <c r="Q1709" s="27">
        <v>0</v>
      </c>
      <c r="R1709" s="27">
        <v>0</v>
      </c>
      <c r="S1709" s="27">
        <v>0</v>
      </c>
      <c r="T1709" s="27">
        <f t="shared" si="365"/>
        <v>0</v>
      </c>
      <c r="U1709" s="27">
        <v>0</v>
      </c>
      <c r="V1709" s="27">
        <f t="shared" si="366"/>
        <v>261470.00000000003</v>
      </c>
      <c r="W1709" s="28" t="s">
        <v>5157</v>
      </c>
      <c r="X1709" s="27">
        <v>210622.50000000003</v>
      </c>
      <c r="Y1709" s="27">
        <f t="shared" si="370"/>
        <v>511313.00000000012</v>
      </c>
      <c r="Z1709" s="4" t="str" cm="1">
        <f t="array" ref="Z1709">_xlfn.IFS(YEARFRAC(F1709,G1709)&lt;1,"&lt;1 Year",YEARFRAC(F1709,G1709)&lt;=5,"1-5 Years",YEARFRAC(F1709,G1709)&gt;5,"&gt;5 Years")</f>
        <v>1-5 Years</v>
      </c>
      <c r="AA1709" s="24">
        <f>L1709*(_xlfn.XLOOKUP(K1709,'FX rates'!$A$2:$A$38,'FX rates'!$B$2:$B$38))</f>
        <v>183150.00000000003</v>
      </c>
      <c r="AB1709" s="24">
        <f>V1709*(_xlfn.XLOOKUP(K1709,'FX rates'!$A$2:$A$38,'FX rates'!$B$2:$B$38))</f>
        <v>261470.00000000003</v>
      </c>
      <c r="AC1709" s="24">
        <f>X1709*(_xlfn.XLOOKUP(W1709,'FX rates'!$A$2:$A$38,'FX rates'!$B$2:$B$38))</f>
        <v>210622.50000000003</v>
      </c>
      <c r="AD1709" s="24">
        <f>Y1709*(_xlfn.XLOOKUP(W1709,'FX rates'!$A$2:$A$38,'FX rates'!$B$2:$B$38))</f>
        <v>511313.00000000012</v>
      </c>
      <c r="AE1709" s="30">
        <f t="shared" si="371"/>
        <v>0.14999999999999997</v>
      </c>
      <c r="AF1709" s="31">
        <f t="shared" si="372"/>
        <v>27472.5</v>
      </c>
      <c r="AG1709" s="23">
        <f t="shared" si="373"/>
        <v>78320</v>
      </c>
      <c r="AH1709" s="35">
        <f t="shared" si="367"/>
        <v>1</v>
      </c>
      <c r="AI1709" s="23">
        <f>U1709*(_xlfn.XLOOKUP(K1709,'FX rates'!$A$2:$A$38,'FX rates'!$B$2:$B$38))</f>
        <v>0</v>
      </c>
      <c r="AJ1709" s="23">
        <f>Q1709*(_xlfn.XLOOKUP(K1709,'FX rates'!$A$2:$A$38,'FX rates'!$B$2:$B$38))</f>
        <v>0</v>
      </c>
      <c r="AK1709" s="23">
        <f>R1709*(_xlfn.XLOOKUP(K1709,'FX rates'!$A$2:$A$38,'FX rates'!$B$2:$B$38))</f>
        <v>0</v>
      </c>
      <c r="AM1709" s="4"/>
      <c r="AN1709" s="4"/>
      <c r="AO1709" s="4"/>
      <c r="AP1709" s="32">
        <f t="shared" si="368"/>
        <v>0.42762762762762757</v>
      </c>
      <c r="AQ1709" s="32">
        <f t="shared" si="369"/>
        <v>0</v>
      </c>
      <c r="AR1709" s="24">
        <f t="shared" si="374"/>
        <v>300690.50000000006</v>
      </c>
      <c r="AS1709" s="24" t="str">
        <f t="shared" si="375"/>
        <v>0</v>
      </c>
      <c r="AT1709" s="24">
        <f t="shared" si="376"/>
        <v>460181.70000000013</v>
      </c>
      <c r="AU1709" s="24">
        <f t="shared" si="377"/>
        <v>51131.299999999988</v>
      </c>
    </row>
    <row r="1710" spans="1:47" x14ac:dyDescent="0.25">
      <c r="A1710" s="28" t="s">
        <v>14740</v>
      </c>
      <c r="B1710" s="28" t="s">
        <v>9898</v>
      </c>
      <c r="C1710" s="28" t="s">
        <v>9899</v>
      </c>
      <c r="D1710" s="28" t="s">
        <v>9900</v>
      </c>
      <c r="E1710" s="28" t="s">
        <v>9901</v>
      </c>
      <c r="F1710" s="29">
        <v>43136</v>
      </c>
      <c r="G1710" s="29">
        <v>44896</v>
      </c>
      <c r="H1710" s="28" t="s">
        <v>9902</v>
      </c>
      <c r="I1710" s="28" t="s">
        <v>16056</v>
      </c>
      <c r="J1710" s="28" t="s">
        <v>16056</v>
      </c>
      <c r="K1710" s="28" t="s">
        <v>9903</v>
      </c>
      <c r="L1710" s="27">
        <v>94380.000000000015</v>
      </c>
      <c r="M1710" s="27">
        <v>10510.500000000002</v>
      </c>
      <c r="N1710" s="27">
        <v>0</v>
      </c>
      <c r="O1710" s="27">
        <v>0</v>
      </c>
      <c r="P1710" s="27">
        <f t="shared" si="364"/>
        <v>10510.500000000002</v>
      </c>
      <c r="Q1710" s="27">
        <v>0</v>
      </c>
      <c r="R1710" s="27">
        <v>0</v>
      </c>
      <c r="S1710" s="27">
        <v>0</v>
      </c>
      <c r="T1710" s="27">
        <f t="shared" si="365"/>
        <v>0</v>
      </c>
      <c r="U1710" s="27">
        <v>0</v>
      </c>
      <c r="V1710" s="27">
        <f t="shared" si="366"/>
        <v>104890.50000000001</v>
      </c>
      <c r="W1710" s="28" t="s">
        <v>9904</v>
      </c>
      <c r="X1710" s="27">
        <v>95323.800000000017</v>
      </c>
      <c r="Y1710" s="27">
        <f t="shared" si="370"/>
        <v>201263.20500000002</v>
      </c>
      <c r="Z1710" s="4" t="str" cm="1">
        <f t="array" ref="Z1710">_xlfn.IFS(YEARFRAC(F1710,G1710)&lt;1,"&lt;1 Year",YEARFRAC(F1710,G1710)&lt;=5,"1-5 Years",YEARFRAC(F1710,G1710)&gt;5,"&gt;5 Years")</f>
        <v>1-5 Years</v>
      </c>
      <c r="AA1710" s="24">
        <f>L1710*(_xlfn.XLOOKUP(K1710,'FX rates'!$A$2:$A$38,'FX rates'!$B$2:$B$38))</f>
        <v>94380.000000000015</v>
      </c>
      <c r="AB1710" s="24">
        <f>V1710*(_xlfn.XLOOKUP(K1710,'FX rates'!$A$2:$A$38,'FX rates'!$B$2:$B$38))</f>
        <v>104890.50000000001</v>
      </c>
      <c r="AC1710" s="24">
        <f>X1710*(_xlfn.XLOOKUP(W1710,'FX rates'!$A$2:$A$38,'FX rates'!$B$2:$B$38))</f>
        <v>95323.800000000017</v>
      </c>
      <c r="AD1710" s="24">
        <f>Y1710*(_xlfn.XLOOKUP(W1710,'FX rates'!$A$2:$A$38,'FX rates'!$B$2:$B$38))</f>
        <v>201263.20500000002</v>
      </c>
      <c r="AE1710" s="30">
        <f t="shared" si="371"/>
        <v>1.000000000000003E-2</v>
      </c>
      <c r="AF1710" s="31">
        <f t="shared" si="372"/>
        <v>943.80000000000291</v>
      </c>
      <c r="AG1710" s="23">
        <f t="shared" si="373"/>
        <v>10510.5</v>
      </c>
      <c r="AH1710" s="35">
        <f t="shared" si="367"/>
        <v>1</v>
      </c>
      <c r="AI1710" s="23">
        <f>U1710*(_xlfn.XLOOKUP(K1710,'FX rates'!$A$2:$A$38,'FX rates'!$B$2:$B$38))</f>
        <v>0</v>
      </c>
      <c r="AJ1710" s="23">
        <f>Q1710*(_xlfn.XLOOKUP(K1710,'FX rates'!$A$2:$A$38,'FX rates'!$B$2:$B$38))</f>
        <v>0</v>
      </c>
      <c r="AK1710" s="23">
        <f>R1710*(_xlfn.XLOOKUP(K1710,'FX rates'!$A$2:$A$38,'FX rates'!$B$2:$B$38))</f>
        <v>0</v>
      </c>
      <c r="AM1710" s="4"/>
      <c r="AN1710" s="4"/>
      <c r="AO1710" s="4"/>
      <c r="AP1710" s="32">
        <f t="shared" si="368"/>
        <v>0.11136363636363636</v>
      </c>
      <c r="AQ1710" s="32">
        <f t="shared" si="369"/>
        <v>0</v>
      </c>
      <c r="AR1710" s="24">
        <f t="shared" si="374"/>
        <v>105939.40500000001</v>
      </c>
      <c r="AS1710" s="24" t="str">
        <f t="shared" si="375"/>
        <v>0</v>
      </c>
      <c r="AT1710" s="24">
        <f t="shared" si="376"/>
        <v>181136.88450000001</v>
      </c>
      <c r="AU1710" s="24">
        <f t="shared" si="377"/>
        <v>20126.320500000002</v>
      </c>
    </row>
    <row r="1711" spans="1:47" x14ac:dyDescent="0.25">
      <c r="A1711" s="28" t="s">
        <v>14741</v>
      </c>
      <c r="B1711" s="28" t="s">
        <v>5165</v>
      </c>
      <c r="C1711" s="28" t="s">
        <v>5166</v>
      </c>
      <c r="D1711" s="28" t="s">
        <v>5167</v>
      </c>
      <c r="E1711" s="28" t="s">
        <v>5168</v>
      </c>
      <c r="F1711" s="29">
        <v>43122</v>
      </c>
      <c r="G1711" s="29">
        <v>44896</v>
      </c>
      <c r="H1711" s="28" t="s">
        <v>5169</v>
      </c>
      <c r="I1711" s="28" t="s">
        <v>16049</v>
      </c>
      <c r="J1711" s="28" t="s">
        <v>16048</v>
      </c>
      <c r="K1711" s="28" t="s">
        <v>5170</v>
      </c>
      <c r="L1711" s="27">
        <v>112860.00000000003</v>
      </c>
      <c r="M1711" s="27">
        <v>9603</v>
      </c>
      <c r="N1711" s="27">
        <v>0</v>
      </c>
      <c r="O1711" s="27">
        <v>0</v>
      </c>
      <c r="P1711" s="27">
        <f t="shared" si="364"/>
        <v>9603</v>
      </c>
      <c r="Q1711" s="27">
        <v>0</v>
      </c>
      <c r="R1711" s="27">
        <v>0</v>
      </c>
      <c r="S1711" s="27">
        <v>0</v>
      </c>
      <c r="T1711" s="27">
        <f t="shared" si="365"/>
        <v>0</v>
      </c>
      <c r="U1711" s="27">
        <v>0</v>
      </c>
      <c r="V1711" s="27">
        <f t="shared" si="366"/>
        <v>122463.00000000003</v>
      </c>
      <c r="W1711" s="28" t="s">
        <v>5171</v>
      </c>
      <c r="X1711" s="27">
        <v>116245.80000000003</v>
      </c>
      <c r="Y1711" s="27">
        <f t="shared" si="370"/>
        <v>242382.69000000006</v>
      </c>
      <c r="Z1711" s="4" t="str" cm="1">
        <f t="array" ref="Z1711">_xlfn.IFS(YEARFRAC(F1711,G1711)&lt;1,"&lt;1 Year",YEARFRAC(F1711,G1711)&lt;=5,"1-5 Years",YEARFRAC(F1711,G1711)&gt;5,"&gt;5 Years")</f>
        <v>1-5 Years</v>
      </c>
      <c r="AA1711" s="24">
        <f>L1711*(_xlfn.XLOOKUP(K1711,'FX rates'!$A$2:$A$38,'FX rates'!$B$2:$B$38))</f>
        <v>112860.00000000003</v>
      </c>
      <c r="AB1711" s="24">
        <f>V1711*(_xlfn.XLOOKUP(K1711,'FX rates'!$A$2:$A$38,'FX rates'!$B$2:$B$38))</f>
        <v>122463.00000000003</v>
      </c>
      <c r="AC1711" s="24">
        <f>X1711*(_xlfn.XLOOKUP(W1711,'FX rates'!$A$2:$A$38,'FX rates'!$B$2:$B$38))</f>
        <v>116245.80000000003</v>
      </c>
      <c r="AD1711" s="24">
        <f>Y1711*(_xlfn.XLOOKUP(W1711,'FX rates'!$A$2:$A$38,'FX rates'!$B$2:$B$38))</f>
        <v>242382.69000000006</v>
      </c>
      <c r="AE1711" s="30">
        <f t="shared" si="371"/>
        <v>3.000000000000002E-2</v>
      </c>
      <c r="AF1711" s="31">
        <f t="shared" si="372"/>
        <v>3385.8000000000029</v>
      </c>
      <c r="AG1711" s="23">
        <f t="shared" si="373"/>
        <v>9603</v>
      </c>
      <c r="AH1711" s="35">
        <f t="shared" si="367"/>
        <v>1</v>
      </c>
      <c r="AI1711" s="23">
        <f>U1711*(_xlfn.XLOOKUP(K1711,'FX rates'!$A$2:$A$38,'FX rates'!$B$2:$B$38))</f>
        <v>0</v>
      </c>
      <c r="AJ1711" s="23">
        <f>Q1711*(_xlfn.XLOOKUP(K1711,'FX rates'!$A$2:$A$38,'FX rates'!$B$2:$B$38))</f>
        <v>0</v>
      </c>
      <c r="AK1711" s="23">
        <f>R1711*(_xlfn.XLOOKUP(K1711,'FX rates'!$A$2:$A$38,'FX rates'!$B$2:$B$38))</f>
        <v>0</v>
      </c>
      <c r="AM1711" s="4"/>
      <c r="AN1711" s="4"/>
      <c r="AO1711" s="4"/>
      <c r="AP1711" s="32">
        <f t="shared" si="368"/>
        <v>8.5087719298245587E-2</v>
      </c>
      <c r="AQ1711" s="32">
        <f t="shared" si="369"/>
        <v>0</v>
      </c>
      <c r="AR1711" s="24">
        <f t="shared" si="374"/>
        <v>126136.89000000003</v>
      </c>
      <c r="AS1711" s="24" t="str">
        <f t="shared" si="375"/>
        <v>0</v>
      </c>
      <c r="AT1711" s="24">
        <f t="shared" si="376"/>
        <v>218144.42100000006</v>
      </c>
      <c r="AU1711" s="24">
        <f t="shared" si="377"/>
        <v>24238.269</v>
      </c>
    </row>
    <row r="1712" spans="1:47" x14ac:dyDescent="0.25">
      <c r="A1712" s="28" t="s">
        <v>14742</v>
      </c>
      <c r="B1712" s="28" t="s">
        <v>5172</v>
      </c>
      <c r="C1712" s="28" t="s">
        <v>5173</v>
      </c>
      <c r="D1712" s="28" t="s">
        <v>5174</v>
      </c>
      <c r="E1712" s="28" t="s">
        <v>5175</v>
      </c>
      <c r="F1712" s="29">
        <v>43115</v>
      </c>
      <c r="G1712" s="29">
        <v>44896</v>
      </c>
      <c r="H1712" s="28" t="s">
        <v>5176</v>
      </c>
      <c r="I1712" s="28" t="s">
        <v>16052</v>
      </c>
      <c r="J1712" s="28" t="s">
        <v>16046</v>
      </c>
      <c r="K1712" s="28" t="s">
        <v>5177</v>
      </c>
      <c r="L1712" s="27">
        <v>66660</v>
      </c>
      <c r="M1712" s="27">
        <v>10340</v>
      </c>
      <c r="N1712" s="27">
        <v>0</v>
      </c>
      <c r="O1712" s="27">
        <v>0</v>
      </c>
      <c r="P1712" s="27">
        <f t="shared" si="364"/>
        <v>10340</v>
      </c>
      <c r="Q1712" s="27">
        <v>0</v>
      </c>
      <c r="R1712" s="27">
        <v>0</v>
      </c>
      <c r="S1712" s="27">
        <v>0</v>
      </c>
      <c r="T1712" s="27">
        <f t="shared" si="365"/>
        <v>0</v>
      </c>
      <c r="U1712" s="27">
        <v>0</v>
      </c>
      <c r="V1712" s="27">
        <f t="shared" si="366"/>
        <v>77000</v>
      </c>
      <c r="W1712" s="28" t="s">
        <v>5178</v>
      </c>
      <c r="X1712" s="27">
        <v>73326</v>
      </c>
      <c r="Y1712" s="27">
        <f t="shared" si="370"/>
        <v>158026</v>
      </c>
      <c r="Z1712" s="4" t="str" cm="1">
        <f t="array" ref="Z1712">_xlfn.IFS(YEARFRAC(F1712,G1712)&lt;1,"&lt;1 Year",YEARFRAC(F1712,G1712)&lt;=5,"1-5 Years",YEARFRAC(F1712,G1712)&gt;5,"&gt;5 Years")</f>
        <v>1-5 Years</v>
      </c>
      <c r="AA1712" s="24">
        <f>L1712*(_xlfn.XLOOKUP(K1712,'FX rates'!$A$2:$A$38,'FX rates'!$B$2:$B$38))</f>
        <v>88701.129005042225</v>
      </c>
      <c r="AB1712" s="24">
        <f>V1712*(_xlfn.XLOOKUP(K1712,'FX rates'!$A$2:$A$38,'FX rates'!$B$2:$B$38))</f>
        <v>102460.05000582435</v>
      </c>
      <c r="AC1712" s="24">
        <f>X1712*(_xlfn.XLOOKUP(W1712,'FX rates'!$A$2:$A$38,'FX rates'!$B$2:$B$38))</f>
        <v>97571.241905546442</v>
      </c>
      <c r="AD1712" s="24">
        <f>Y1712*(_xlfn.XLOOKUP(W1712,'FX rates'!$A$2:$A$38,'FX rates'!$B$2:$B$38))</f>
        <v>210277.29691195322</v>
      </c>
      <c r="AE1712" s="30">
        <f t="shared" si="371"/>
        <v>9.9999999999999936E-2</v>
      </c>
      <c r="AF1712" s="31">
        <f t="shared" si="372"/>
        <v>6666</v>
      </c>
      <c r="AG1712" s="23">
        <f t="shared" si="373"/>
        <v>13758.921000782124</v>
      </c>
      <c r="AH1712" s="35">
        <f t="shared" si="367"/>
        <v>1.3306500000756409</v>
      </c>
      <c r="AI1712" s="23">
        <f>U1712*(_xlfn.XLOOKUP(K1712,'FX rates'!$A$2:$A$38,'FX rates'!$B$2:$B$38))</f>
        <v>0</v>
      </c>
      <c r="AJ1712" s="23">
        <f>Q1712*(_xlfn.XLOOKUP(K1712,'FX rates'!$A$2:$A$38,'FX rates'!$B$2:$B$38))</f>
        <v>0</v>
      </c>
      <c r="AK1712" s="23">
        <f>R1712*(_xlfn.XLOOKUP(K1712,'FX rates'!$A$2:$A$38,'FX rates'!$B$2:$B$38))</f>
        <v>0</v>
      </c>
      <c r="AM1712" s="4"/>
      <c r="AN1712" s="4"/>
      <c r="AO1712" s="4"/>
      <c r="AP1712" s="32">
        <f t="shared" si="368"/>
        <v>0.15511551155115511</v>
      </c>
      <c r="AQ1712" s="32">
        <f t="shared" si="369"/>
        <v>0</v>
      </c>
      <c r="AR1712" s="24">
        <f t="shared" si="374"/>
        <v>84700</v>
      </c>
      <c r="AS1712" s="24" t="str">
        <f t="shared" si="375"/>
        <v>0</v>
      </c>
      <c r="AT1712" s="24">
        <f t="shared" si="376"/>
        <v>189249.56722075789</v>
      </c>
      <c r="AU1712" s="24">
        <f t="shared" si="377"/>
        <v>21027.729691195331</v>
      </c>
    </row>
    <row r="1713" spans="1:47" x14ac:dyDescent="0.25">
      <c r="A1713" s="28" t="s">
        <v>14743</v>
      </c>
      <c r="B1713" s="28" t="s">
        <v>5179</v>
      </c>
      <c r="C1713" s="28" t="s">
        <v>5180</v>
      </c>
      <c r="D1713" s="28" t="s">
        <v>5181</v>
      </c>
      <c r="E1713" s="28" t="s">
        <v>5182</v>
      </c>
      <c r="F1713" s="29">
        <v>43115</v>
      </c>
      <c r="G1713" s="29">
        <v>44896</v>
      </c>
      <c r="H1713" s="28" t="s">
        <v>5183</v>
      </c>
      <c r="I1713" s="28" t="s">
        <v>16044</v>
      </c>
      <c r="J1713" s="28" t="s">
        <v>16042</v>
      </c>
      <c r="K1713" s="28" t="s">
        <v>5184</v>
      </c>
      <c r="L1713" s="27">
        <v>294250</v>
      </c>
      <c r="M1713" s="27">
        <v>962115.00000000012</v>
      </c>
      <c r="N1713" s="27">
        <v>0</v>
      </c>
      <c r="O1713" s="27">
        <v>0</v>
      </c>
      <c r="P1713" s="27">
        <f t="shared" si="364"/>
        <v>962115.00000000012</v>
      </c>
      <c r="Q1713" s="27">
        <v>0</v>
      </c>
      <c r="R1713" s="27">
        <v>0</v>
      </c>
      <c r="S1713" s="27">
        <v>0</v>
      </c>
      <c r="T1713" s="27">
        <f t="shared" si="365"/>
        <v>0</v>
      </c>
      <c r="U1713" s="27">
        <v>0</v>
      </c>
      <c r="V1713" s="27">
        <f t="shared" si="366"/>
        <v>1256365</v>
      </c>
      <c r="W1713" s="28" t="s">
        <v>5185</v>
      </c>
      <c r="X1713" s="27">
        <v>320732.5</v>
      </c>
      <c r="Y1713" s="27">
        <f t="shared" si="370"/>
        <v>1690170.3500000003</v>
      </c>
      <c r="Z1713" s="4" t="str" cm="1">
        <f t="array" ref="Z1713">_xlfn.IFS(YEARFRAC(F1713,G1713)&lt;1,"&lt;1 Year",YEARFRAC(F1713,G1713)&lt;=5,"1-5 Years",YEARFRAC(F1713,G1713)&gt;5,"&gt;5 Years")</f>
        <v>1-5 Years</v>
      </c>
      <c r="AA1713" s="24">
        <f>L1713*(_xlfn.XLOOKUP(K1713,'FX rates'!$A$2:$A$38,'FX rates'!$B$2:$B$38))</f>
        <v>294250</v>
      </c>
      <c r="AB1713" s="24">
        <f>V1713*(_xlfn.XLOOKUP(K1713,'FX rates'!$A$2:$A$38,'FX rates'!$B$2:$B$38))</f>
        <v>1256365</v>
      </c>
      <c r="AC1713" s="24">
        <f>X1713*(_xlfn.XLOOKUP(W1713,'FX rates'!$A$2:$A$38,'FX rates'!$B$2:$B$38))</f>
        <v>320732.5</v>
      </c>
      <c r="AD1713" s="24">
        <f>Y1713*(_xlfn.XLOOKUP(W1713,'FX rates'!$A$2:$A$38,'FX rates'!$B$2:$B$38))</f>
        <v>1690170.3500000003</v>
      </c>
      <c r="AE1713" s="30">
        <f t="shared" si="371"/>
        <v>0.09</v>
      </c>
      <c r="AF1713" s="31">
        <f t="shared" si="372"/>
        <v>26482.5</v>
      </c>
      <c r="AG1713" s="23">
        <f t="shared" si="373"/>
        <v>962115</v>
      </c>
      <c r="AH1713" s="35">
        <f t="shared" si="367"/>
        <v>1</v>
      </c>
      <c r="AI1713" s="23">
        <f>U1713*(_xlfn.XLOOKUP(K1713,'FX rates'!$A$2:$A$38,'FX rates'!$B$2:$B$38))</f>
        <v>0</v>
      </c>
      <c r="AJ1713" s="23">
        <f>Q1713*(_xlfn.XLOOKUP(K1713,'FX rates'!$A$2:$A$38,'FX rates'!$B$2:$B$38))</f>
        <v>0</v>
      </c>
      <c r="AK1713" s="23">
        <f>R1713*(_xlfn.XLOOKUP(K1713,'FX rates'!$A$2:$A$38,'FX rates'!$B$2:$B$38))</f>
        <v>0</v>
      </c>
      <c r="AM1713" s="4"/>
      <c r="AN1713" s="4"/>
      <c r="AO1713" s="4"/>
      <c r="AP1713" s="32">
        <f t="shared" si="368"/>
        <v>3.2697196261682246</v>
      </c>
      <c r="AQ1713" s="32">
        <f t="shared" si="369"/>
        <v>0</v>
      </c>
      <c r="AR1713" s="24">
        <f t="shared" si="374"/>
        <v>1369437.8500000003</v>
      </c>
      <c r="AS1713" s="24" t="str">
        <f t="shared" si="375"/>
        <v>0</v>
      </c>
      <c r="AT1713" s="24">
        <f t="shared" si="376"/>
        <v>1521153.3150000004</v>
      </c>
      <c r="AU1713" s="24">
        <f t="shared" si="377"/>
        <v>169017.03499999992</v>
      </c>
    </row>
    <row r="1714" spans="1:47" x14ac:dyDescent="0.25">
      <c r="A1714" s="28" t="s">
        <v>14078</v>
      </c>
      <c r="B1714" s="28" t="s">
        <v>523</v>
      </c>
      <c r="C1714" s="28" t="s">
        <v>524</v>
      </c>
      <c r="D1714" s="28" t="s">
        <v>525</v>
      </c>
      <c r="E1714" s="28" t="s">
        <v>526</v>
      </c>
      <c r="F1714" s="29">
        <v>36724</v>
      </c>
      <c r="G1714" s="29">
        <v>44896</v>
      </c>
      <c r="H1714" s="28" t="s">
        <v>527</v>
      </c>
      <c r="I1714" s="28" t="s">
        <v>16053</v>
      </c>
      <c r="J1714" s="28" t="s">
        <v>16037</v>
      </c>
      <c r="K1714" s="28" t="s">
        <v>528</v>
      </c>
      <c r="L1714" s="27">
        <v>217948.50000000006</v>
      </c>
      <c r="M1714" s="27">
        <v>37191</v>
      </c>
      <c r="N1714" s="27">
        <v>0</v>
      </c>
      <c r="O1714" s="27">
        <v>0</v>
      </c>
      <c r="P1714" s="27">
        <f t="shared" si="364"/>
        <v>37191</v>
      </c>
      <c r="Q1714" s="27">
        <v>0</v>
      </c>
      <c r="R1714" s="27">
        <v>0</v>
      </c>
      <c r="S1714" s="27">
        <v>0</v>
      </c>
      <c r="T1714" s="27">
        <f t="shared" si="365"/>
        <v>0</v>
      </c>
      <c r="U1714" s="27">
        <v>0</v>
      </c>
      <c r="V1714" s="27">
        <f t="shared" si="366"/>
        <v>255139.50000000006</v>
      </c>
      <c r="W1714" s="28" t="s">
        <v>529</v>
      </c>
      <c r="X1714" s="27">
        <v>239743.35000000009</v>
      </c>
      <c r="Y1714" s="27">
        <f t="shared" si="370"/>
        <v>520396.80000000016</v>
      </c>
      <c r="Z1714" s="4" t="str" cm="1">
        <f t="array" ref="Z1714">_xlfn.IFS(YEARFRAC(F1714,G1714)&lt;1,"&lt;1 Year",YEARFRAC(F1714,G1714)&lt;=5,"1-5 Years",YEARFRAC(F1714,G1714)&gt;5,"&gt;5 Years")</f>
        <v>&gt;5 Years</v>
      </c>
      <c r="AA1714" s="24">
        <f>L1714*(_xlfn.XLOOKUP(K1714,'FX rates'!$A$2:$A$38,'FX rates'!$B$2:$B$38))</f>
        <v>217948.50000000006</v>
      </c>
      <c r="AB1714" s="24">
        <f>V1714*(_xlfn.XLOOKUP(K1714,'FX rates'!$A$2:$A$38,'FX rates'!$B$2:$B$38))</f>
        <v>255139.50000000006</v>
      </c>
      <c r="AC1714" s="24">
        <f>X1714*(_xlfn.XLOOKUP(W1714,'FX rates'!$A$2:$A$38,'FX rates'!$B$2:$B$38))</f>
        <v>239743.35000000009</v>
      </c>
      <c r="AD1714" s="24">
        <f>Y1714*(_xlfn.XLOOKUP(W1714,'FX rates'!$A$2:$A$38,'FX rates'!$B$2:$B$38))</f>
        <v>520396.80000000016</v>
      </c>
      <c r="AE1714" s="30">
        <f t="shared" si="371"/>
        <v>0.10000000000000013</v>
      </c>
      <c r="AF1714" s="31">
        <f t="shared" si="372"/>
        <v>21794.850000000035</v>
      </c>
      <c r="AG1714" s="23">
        <f t="shared" si="373"/>
        <v>37191</v>
      </c>
      <c r="AH1714" s="35">
        <f t="shared" si="367"/>
        <v>1</v>
      </c>
      <c r="AI1714" s="23">
        <f>U1714*(_xlfn.XLOOKUP(K1714,'FX rates'!$A$2:$A$38,'FX rates'!$B$2:$B$38))</f>
        <v>0</v>
      </c>
      <c r="AJ1714" s="23">
        <f>Q1714*(_xlfn.XLOOKUP(K1714,'FX rates'!$A$2:$A$38,'FX rates'!$B$2:$B$38))</f>
        <v>0</v>
      </c>
      <c r="AK1714" s="23">
        <f>R1714*(_xlfn.XLOOKUP(K1714,'FX rates'!$A$2:$A$38,'FX rates'!$B$2:$B$38))</f>
        <v>0</v>
      </c>
      <c r="AM1714" s="4"/>
      <c r="AN1714" s="4"/>
      <c r="AO1714" s="4"/>
      <c r="AP1714" s="32">
        <f t="shared" si="368"/>
        <v>0.17064122946475882</v>
      </c>
      <c r="AQ1714" s="32">
        <f t="shared" si="369"/>
        <v>0</v>
      </c>
      <c r="AR1714" s="24">
        <f t="shared" si="374"/>
        <v>280653.45000000007</v>
      </c>
      <c r="AS1714" s="24" t="str">
        <f t="shared" si="375"/>
        <v>0</v>
      </c>
      <c r="AT1714" s="24">
        <f t="shared" si="376"/>
        <v>468357.12000000017</v>
      </c>
      <c r="AU1714" s="24">
        <f t="shared" si="377"/>
        <v>52039.679999999993</v>
      </c>
    </row>
    <row r="1715" spans="1:47" x14ac:dyDescent="0.25">
      <c r="A1715" s="28" t="s">
        <v>14744</v>
      </c>
      <c r="B1715" s="28" t="s">
        <v>5186</v>
      </c>
      <c r="C1715" s="28" t="s">
        <v>5187</v>
      </c>
      <c r="D1715" s="28" t="s">
        <v>5188</v>
      </c>
      <c r="E1715" s="28" t="s">
        <v>5189</v>
      </c>
      <c r="F1715" s="29">
        <v>43122</v>
      </c>
      <c r="G1715" s="29">
        <v>44896</v>
      </c>
      <c r="H1715" s="28" t="s">
        <v>5190</v>
      </c>
      <c r="I1715" s="28" t="s">
        <v>16035</v>
      </c>
      <c r="J1715" s="28" t="s">
        <v>16043</v>
      </c>
      <c r="K1715" s="28" t="s">
        <v>5191</v>
      </c>
      <c r="L1715" s="27">
        <v>112096.33248000001</v>
      </c>
      <c r="M1715" s="4">
        <v>0</v>
      </c>
      <c r="N1715" s="27">
        <v>0</v>
      </c>
      <c r="O1715" s="27">
        <v>0</v>
      </c>
      <c r="P1715" s="27">
        <f t="shared" si="364"/>
        <v>0</v>
      </c>
      <c r="Q1715" s="27">
        <v>0</v>
      </c>
      <c r="R1715" s="27">
        <v>0</v>
      </c>
      <c r="S1715" s="27">
        <v>0</v>
      </c>
      <c r="T1715" s="27">
        <f t="shared" si="365"/>
        <v>0</v>
      </c>
      <c r="U1715" s="27">
        <v>0</v>
      </c>
      <c r="V1715" s="27">
        <f t="shared" si="366"/>
        <v>112096.33248000001</v>
      </c>
      <c r="W1715" s="28" t="s">
        <v>5192</v>
      </c>
      <c r="X1715" s="27">
        <v>119943.07575360002</v>
      </c>
      <c r="Y1715" s="27">
        <f t="shared" si="370"/>
        <v>239886.15150720003</v>
      </c>
      <c r="Z1715" s="4" t="str" cm="1">
        <f t="array" ref="Z1715">_xlfn.IFS(YEARFRAC(F1715,G1715)&lt;1,"&lt;1 Year",YEARFRAC(F1715,G1715)&lt;=5,"1-5 Years",YEARFRAC(F1715,G1715)&gt;5,"&gt;5 Years")</f>
        <v>1-5 Years</v>
      </c>
      <c r="AA1715" s="24">
        <f>L1715*(_xlfn.XLOOKUP(K1715,'FX rates'!$A$2:$A$38,'FX rates'!$B$2:$B$38))</f>
        <v>149160.9848229911</v>
      </c>
      <c r="AB1715" s="24">
        <f>V1715*(_xlfn.XLOOKUP(K1715,'FX rates'!$A$2:$A$38,'FX rates'!$B$2:$B$38))</f>
        <v>149160.9848229911</v>
      </c>
      <c r="AC1715" s="24">
        <f>X1715*(_xlfn.XLOOKUP(W1715,'FX rates'!$A$2:$A$38,'FX rates'!$B$2:$B$38))</f>
        <v>159602.25376060046</v>
      </c>
      <c r="AD1715" s="24">
        <f>Y1715*(_xlfn.XLOOKUP(W1715,'FX rates'!$A$2:$A$38,'FX rates'!$B$2:$B$38))</f>
        <v>319204.50752120093</v>
      </c>
      <c r="AE1715" s="30">
        <f t="shared" si="371"/>
        <v>6.9999999999999896E-2</v>
      </c>
      <c r="AF1715" s="31">
        <f t="shared" si="372"/>
        <v>7846.7432736000046</v>
      </c>
      <c r="AG1715" s="23">
        <f t="shared" si="373"/>
        <v>0</v>
      </c>
      <c r="AH1715" s="35">
        <f t="shared" si="367"/>
        <v>1.3306500000756409</v>
      </c>
      <c r="AI1715" s="23">
        <f>U1715*(_xlfn.XLOOKUP(K1715,'FX rates'!$A$2:$A$38,'FX rates'!$B$2:$B$38))</f>
        <v>0</v>
      </c>
      <c r="AJ1715" s="23">
        <f>Q1715*(_xlfn.XLOOKUP(K1715,'FX rates'!$A$2:$A$38,'FX rates'!$B$2:$B$38))</f>
        <v>0</v>
      </c>
      <c r="AK1715" s="23">
        <f>R1715*(_xlfn.XLOOKUP(K1715,'FX rates'!$A$2:$A$38,'FX rates'!$B$2:$B$38))</f>
        <v>0</v>
      </c>
      <c r="AM1715" s="4"/>
      <c r="AN1715" s="4"/>
      <c r="AO1715" s="4"/>
      <c r="AP1715" s="32">
        <f t="shared" si="368"/>
        <v>0</v>
      </c>
      <c r="AQ1715" s="32">
        <f t="shared" si="369"/>
        <v>0</v>
      </c>
      <c r="AR1715" s="24">
        <f t="shared" si="374"/>
        <v>119943.07575360002</v>
      </c>
      <c r="AS1715" s="24" t="str">
        <f t="shared" si="375"/>
        <v>0</v>
      </c>
      <c r="AT1715" s="24">
        <f t="shared" si="376"/>
        <v>287284.05676908087</v>
      </c>
      <c r="AU1715" s="24">
        <f t="shared" si="377"/>
        <v>31920.450752120058</v>
      </c>
    </row>
    <row r="1716" spans="1:47" x14ac:dyDescent="0.25">
      <c r="A1716" s="28" t="s">
        <v>14745</v>
      </c>
      <c r="B1716" s="28" t="s">
        <v>5193</v>
      </c>
      <c r="C1716" s="28" t="s">
        <v>5194</v>
      </c>
      <c r="D1716" s="28" t="s">
        <v>5195</v>
      </c>
      <c r="E1716" s="28" t="s">
        <v>5196</v>
      </c>
      <c r="F1716" s="29">
        <v>43122</v>
      </c>
      <c r="G1716" s="29">
        <v>44896</v>
      </c>
      <c r="H1716" s="28" t="s">
        <v>5197</v>
      </c>
      <c r="I1716" s="28" t="s">
        <v>16046</v>
      </c>
      <c r="J1716" s="28" t="s">
        <v>16048</v>
      </c>
      <c r="K1716" s="28" t="s">
        <v>5198</v>
      </c>
      <c r="L1716" s="27">
        <v>116303.00000000003</v>
      </c>
      <c r="M1716" s="27">
        <v>60489</v>
      </c>
      <c r="N1716" s="27">
        <v>0</v>
      </c>
      <c r="O1716" s="27">
        <v>0</v>
      </c>
      <c r="P1716" s="27">
        <f t="shared" si="364"/>
        <v>60489</v>
      </c>
      <c r="Q1716" s="27">
        <v>0</v>
      </c>
      <c r="R1716" s="27">
        <v>0</v>
      </c>
      <c r="S1716" s="27">
        <v>0</v>
      </c>
      <c r="T1716" s="27">
        <f t="shared" si="365"/>
        <v>0</v>
      </c>
      <c r="U1716" s="27">
        <v>0</v>
      </c>
      <c r="V1716" s="27">
        <f t="shared" si="366"/>
        <v>176792.00000000003</v>
      </c>
      <c r="W1716" s="28" t="s">
        <v>5199</v>
      </c>
      <c r="X1716" s="27">
        <v>122118.15000000004</v>
      </c>
      <c r="Y1716" s="27">
        <f t="shared" si="370"/>
        <v>307749.75000000006</v>
      </c>
      <c r="Z1716" s="4" t="str" cm="1">
        <f t="array" ref="Z1716">_xlfn.IFS(YEARFRAC(F1716,G1716)&lt;1,"&lt;1 Year",YEARFRAC(F1716,G1716)&lt;=5,"1-5 Years",YEARFRAC(F1716,G1716)&gt;5,"&gt;5 Years")</f>
        <v>1-5 Years</v>
      </c>
      <c r="AA1716" s="24">
        <f>L1716*(_xlfn.XLOOKUP(K1716,'FX rates'!$A$2:$A$38,'FX rates'!$B$2:$B$38))</f>
        <v>116303.00000000003</v>
      </c>
      <c r="AB1716" s="24">
        <f>V1716*(_xlfn.XLOOKUP(K1716,'FX rates'!$A$2:$A$38,'FX rates'!$B$2:$B$38))</f>
        <v>176792.00000000003</v>
      </c>
      <c r="AC1716" s="24">
        <f>X1716*(_xlfn.XLOOKUP(W1716,'FX rates'!$A$2:$A$38,'FX rates'!$B$2:$B$38))</f>
        <v>122118.15000000004</v>
      </c>
      <c r="AD1716" s="24">
        <f>Y1716*(_xlfn.XLOOKUP(W1716,'FX rates'!$A$2:$A$38,'FX rates'!$B$2:$B$38))</f>
        <v>307749.75000000006</v>
      </c>
      <c r="AE1716" s="30">
        <f t="shared" si="371"/>
        <v>5.0000000000000065E-2</v>
      </c>
      <c r="AF1716" s="31">
        <f t="shared" si="372"/>
        <v>5815.1500000000087</v>
      </c>
      <c r="AG1716" s="23">
        <f t="shared" si="373"/>
        <v>60489</v>
      </c>
      <c r="AH1716" s="35">
        <f t="shared" si="367"/>
        <v>1</v>
      </c>
      <c r="AI1716" s="23">
        <f>U1716*(_xlfn.XLOOKUP(K1716,'FX rates'!$A$2:$A$38,'FX rates'!$B$2:$B$38))</f>
        <v>0</v>
      </c>
      <c r="AJ1716" s="23">
        <f>Q1716*(_xlfn.XLOOKUP(K1716,'FX rates'!$A$2:$A$38,'FX rates'!$B$2:$B$38))</f>
        <v>0</v>
      </c>
      <c r="AK1716" s="23">
        <f>R1716*(_xlfn.XLOOKUP(K1716,'FX rates'!$A$2:$A$38,'FX rates'!$B$2:$B$38))</f>
        <v>0</v>
      </c>
      <c r="AM1716" s="4"/>
      <c r="AN1716" s="4"/>
      <c r="AO1716" s="4"/>
      <c r="AP1716" s="32">
        <f t="shared" si="368"/>
        <v>0.52009836375673868</v>
      </c>
      <c r="AQ1716" s="32">
        <f t="shared" si="369"/>
        <v>0</v>
      </c>
      <c r="AR1716" s="24">
        <f t="shared" si="374"/>
        <v>185631.60000000003</v>
      </c>
      <c r="AS1716" s="24" t="str">
        <f t="shared" si="375"/>
        <v>0</v>
      </c>
      <c r="AT1716" s="24">
        <f t="shared" si="376"/>
        <v>276974.77500000008</v>
      </c>
      <c r="AU1716" s="24">
        <f t="shared" si="377"/>
        <v>30774.974999999977</v>
      </c>
    </row>
    <row r="1717" spans="1:47" x14ac:dyDescent="0.25">
      <c r="A1717" s="28" t="s">
        <v>14746</v>
      </c>
      <c r="B1717" s="28" t="s">
        <v>5200</v>
      </c>
      <c r="C1717" s="28" t="s">
        <v>5201</v>
      </c>
      <c r="D1717" s="28" t="s">
        <v>5202</v>
      </c>
      <c r="E1717" s="28" t="s">
        <v>5203</v>
      </c>
      <c r="F1717" s="29">
        <v>43136</v>
      </c>
      <c r="G1717" s="29">
        <v>44896</v>
      </c>
      <c r="H1717" s="28" t="s">
        <v>5204</v>
      </c>
      <c r="I1717" s="28" t="s">
        <v>16043</v>
      </c>
      <c r="J1717" s="28" t="s">
        <v>16035</v>
      </c>
      <c r="K1717" s="28" t="s">
        <v>5205</v>
      </c>
      <c r="L1717" s="27">
        <v>178200</v>
      </c>
      <c r="M1717" s="27">
        <v>75680</v>
      </c>
      <c r="N1717" s="27">
        <v>0</v>
      </c>
      <c r="O1717" s="27">
        <v>0</v>
      </c>
      <c r="P1717" s="27">
        <f t="shared" si="364"/>
        <v>75680</v>
      </c>
      <c r="Q1717" s="27">
        <v>0</v>
      </c>
      <c r="R1717" s="27">
        <v>0</v>
      </c>
      <c r="S1717" s="27">
        <v>0</v>
      </c>
      <c r="T1717" s="27">
        <f t="shared" si="365"/>
        <v>0</v>
      </c>
      <c r="U1717" s="27">
        <v>0</v>
      </c>
      <c r="V1717" s="27">
        <f t="shared" si="366"/>
        <v>253880</v>
      </c>
      <c r="W1717" s="28" t="s">
        <v>5206</v>
      </c>
      <c r="X1717" s="27">
        <v>201365.99999999997</v>
      </c>
      <c r="Y1717" s="27">
        <f t="shared" si="370"/>
        <v>488250.39999999991</v>
      </c>
      <c r="Z1717" s="4" t="str" cm="1">
        <f t="array" ref="Z1717">_xlfn.IFS(YEARFRAC(F1717,G1717)&lt;1,"&lt;1 Year",YEARFRAC(F1717,G1717)&lt;=5,"1-5 Years",YEARFRAC(F1717,G1717)&gt;5,"&gt;5 Years")</f>
        <v>1-5 Years</v>
      </c>
      <c r="AA1717" s="24">
        <f>L1717*(_xlfn.XLOOKUP(K1717,'FX rates'!$A$2:$A$38,'FX rates'!$B$2:$B$38))</f>
        <v>178200</v>
      </c>
      <c r="AB1717" s="24">
        <f>V1717*(_xlfn.XLOOKUP(K1717,'FX rates'!$A$2:$A$38,'FX rates'!$B$2:$B$38))</f>
        <v>253880</v>
      </c>
      <c r="AC1717" s="24">
        <f>X1717*(_xlfn.XLOOKUP(W1717,'FX rates'!$A$2:$A$38,'FX rates'!$B$2:$B$38))</f>
        <v>201365.99999999997</v>
      </c>
      <c r="AD1717" s="24">
        <f>Y1717*(_xlfn.XLOOKUP(W1717,'FX rates'!$A$2:$A$38,'FX rates'!$B$2:$B$38))</f>
        <v>488250.39999999991</v>
      </c>
      <c r="AE1717" s="30">
        <f t="shared" si="371"/>
        <v>0.12999999999999984</v>
      </c>
      <c r="AF1717" s="31">
        <f t="shared" si="372"/>
        <v>23165.999999999971</v>
      </c>
      <c r="AG1717" s="23">
        <f t="shared" si="373"/>
        <v>75680</v>
      </c>
      <c r="AH1717" s="35">
        <f t="shared" si="367"/>
        <v>1</v>
      </c>
      <c r="AI1717" s="23">
        <f>U1717*(_xlfn.XLOOKUP(K1717,'FX rates'!$A$2:$A$38,'FX rates'!$B$2:$B$38))</f>
        <v>0</v>
      </c>
      <c r="AJ1717" s="23">
        <f>Q1717*(_xlfn.XLOOKUP(K1717,'FX rates'!$A$2:$A$38,'FX rates'!$B$2:$B$38))</f>
        <v>0</v>
      </c>
      <c r="AK1717" s="23">
        <f>R1717*(_xlfn.XLOOKUP(K1717,'FX rates'!$A$2:$A$38,'FX rates'!$B$2:$B$38))</f>
        <v>0</v>
      </c>
      <c r="AM1717" s="4"/>
      <c r="AN1717" s="4"/>
      <c r="AO1717" s="4"/>
      <c r="AP1717" s="32">
        <f t="shared" si="368"/>
        <v>0.42469135802469138</v>
      </c>
      <c r="AQ1717" s="32">
        <f t="shared" si="369"/>
        <v>0</v>
      </c>
      <c r="AR1717" s="24">
        <f t="shared" si="374"/>
        <v>286884.39999999997</v>
      </c>
      <c r="AS1717" s="24" t="str">
        <f t="shared" si="375"/>
        <v>0</v>
      </c>
      <c r="AT1717" s="24">
        <f t="shared" si="376"/>
        <v>439425.35999999993</v>
      </c>
      <c r="AU1717" s="24">
        <f t="shared" si="377"/>
        <v>48825.039999999979</v>
      </c>
    </row>
    <row r="1718" spans="1:47" x14ac:dyDescent="0.25">
      <c r="A1718" s="28" t="s">
        <v>14747</v>
      </c>
      <c r="B1718" s="28" t="s">
        <v>5207</v>
      </c>
      <c r="C1718" s="28" t="s">
        <v>5208</v>
      </c>
      <c r="D1718" s="28" t="s">
        <v>5209</v>
      </c>
      <c r="E1718" s="28" t="s">
        <v>5210</v>
      </c>
      <c r="F1718" s="29">
        <v>38511</v>
      </c>
      <c r="G1718" s="29">
        <v>44896</v>
      </c>
      <c r="H1718" s="28" t="s">
        <v>5211</v>
      </c>
      <c r="I1718" s="28" t="s">
        <v>16037</v>
      </c>
      <c r="J1718" s="28" t="s">
        <v>16042</v>
      </c>
      <c r="K1718" s="28" t="s">
        <v>5212</v>
      </c>
      <c r="L1718" s="27">
        <v>127657.20000000003</v>
      </c>
      <c r="M1718" s="27">
        <v>79282.5</v>
      </c>
      <c r="N1718" s="27">
        <v>0</v>
      </c>
      <c r="O1718" s="27">
        <v>0</v>
      </c>
      <c r="P1718" s="27">
        <f t="shared" si="364"/>
        <v>79282.5</v>
      </c>
      <c r="Q1718" s="27">
        <v>0</v>
      </c>
      <c r="R1718" s="27">
        <v>0</v>
      </c>
      <c r="S1718" s="27">
        <v>0</v>
      </c>
      <c r="T1718" s="27">
        <f t="shared" si="365"/>
        <v>0</v>
      </c>
      <c r="U1718" s="27">
        <v>0</v>
      </c>
      <c r="V1718" s="27">
        <f t="shared" si="366"/>
        <v>206939.7</v>
      </c>
      <c r="W1718" s="28" t="s">
        <v>5213</v>
      </c>
      <c r="X1718" s="27">
        <v>145529.20800000004</v>
      </c>
      <c r="Y1718" s="27">
        <f t="shared" si="370"/>
        <v>381440.46600000013</v>
      </c>
      <c r="Z1718" s="4" t="str" cm="1">
        <f t="array" ref="Z1718">_xlfn.IFS(YEARFRAC(F1718,G1718)&lt;1,"&lt;1 Year",YEARFRAC(F1718,G1718)&lt;=5,"1-5 Years",YEARFRAC(F1718,G1718)&gt;5,"&gt;5 Years")</f>
        <v>&gt;5 Years</v>
      </c>
      <c r="AA1718" s="24">
        <f>L1718*(_xlfn.XLOOKUP(K1718,'FX rates'!$A$2:$A$38,'FX rates'!$B$2:$B$38))</f>
        <v>127657.20000000003</v>
      </c>
      <c r="AB1718" s="24">
        <f>V1718*(_xlfn.XLOOKUP(K1718,'FX rates'!$A$2:$A$38,'FX rates'!$B$2:$B$38))</f>
        <v>206939.7</v>
      </c>
      <c r="AC1718" s="24">
        <f>X1718*(_xlfn.XLOOKUP(W1718,'FX rates'!$A$2:$A$38,'FX rates'!$B$2:$B$38))</f>
        <v>145529.20800000004</v>
      </c>
      <c r="AD1718" s="24">
        <f>Y1718*(_xlfn.XLOOKUP(W1718,'FX rates'!$A$2:$A$38,'FX rates'!$B$2:$B$38))</f>
        <v>381440.46600000013</v>
      </c>
      <c r="AE1718" s="30">
        <f t="shared" si="371"/>
        <v>0.1400000000000001</v>
      </c>
      <c r="AF1718" s="31">
        <f t="shared" si="372"/>
        <v>17872.008000000016</v>
      </c>
      <c r="AG1718" s="23">
        <f t="shared" si="373"/>
        <v>79282.499999999985</v>
      </c>
      <c r="AH1718" s="35">
        <f t="shared" si="367"/>
        <v>1</v>
      </c>
      <c r="AI1718" s="23">
        <f>U1718*(_xlfn.XLOOKUP(K1718,'FX rates'!$A$2:$A$38,'FX rates'!$B$2:$B$38))</f>
        <v>0</v>
      </c>
      <c r="AJ1718" s="23">
        <f>Q1718*(_xlfn.XLOOKUP(K1718,'FX rates'!$A$2:$A$38,'FX rates'!$B$2:$B$38))</f>
        <v>0</v>
      </c>
      <c r="AK1718" s="23">
        <f>R1718*(_xlfn.XLOOKUP(K1718,'FX rates'!$A$2:$A$38,'FX rates'!$B$2:$B$38))</f>
        <v>0</v>
      </c>
      <c r="AM1718" s="4"/>
      <c r="AN1718" s="4"/>
      <c r="AO1718" s="4"/>
      <c r="AP1718" s="32">
        <f t="shared" si="368"/>
        <v>0.62105780167511104</v>
      </c>
      <c r="AQ1718" s="32">
        <f t="shared" si="369"/>
        <v>0</v>
      </c>
      <c r="AR1718" s="24">
        <f t="shared" si="374"/>
        <v>235911.25800000006</v>
      </c>
      <c r="AS1718" s="24" t="str">
        <f t="shared" si="375"/>
        <v>0</v>
      </c>
      <c r="AT1718" s="24">
        <f t="shared" si="376"/>
        <v>343296.41940000013</v>
      </c>
      <c r="AU1718" s="24">
        <f t="shared" si="377"/>
        <v>38144.046600000001</v>
      </c>
    </row>
    <row r="1719" spans="1:47" x14ac:dyDescent="0.25">
      <c r="A1719" s="28" t="s">
        <v>14748</v>
      </c>
      <c r="B1719" s="28" t="s">
        <v>5214</v>
      </c>
      <c r="C1719" s="28" t="s">
        <v>5215</v>
      </c>
      <c r="D1719" s="28" t="s">
        <v>5216</v>
      </c>
      <c r="E1719" s="28" t="s">
        <v>5217</v>
      </c>
      <c r="F1719" s="29">
        <v>43164</v>
      </c>
      <c r="G1719" s="29">
        <v>44896</v>
      </c>
      <c r="H1719" s="28" t="s">
        <v>5218</v>
      </c>
      <c r="I1719" s="28" t="s">
        <v>16052</v>
      </c>
      <c r="J1719" s="28" t="s">
        <v>16041</v>
      </c>
      <c r="K1719" s="28" t="s">
        <v>5219</v>
      </c>
      <c r="L1719" s="27">
        <v>58699.575000000012</v>
      </c>
      <c r="M1719" s="27">
        <v>8324.7999999999993</v>
      </c>
      <c r="N1719" s="27">
        <v>0</v>
      </c>
      <c r="O1719" s="27">
        <v>0</v>
      </c>
      <c r="P1719" s="27">
        <f t="shared" si="364"/>
        <v>8324.7999999999993</v>
      </c>
      <c r="Q1719" s="27">
        <v>0</v>
      </c>
      <c r="R1719" s="27">
        <v>30993</v>
      </c>
      <c r="S1719" s="27">
        <v>0</v>
      </c>
      <c r="T1719" s="27">
        <f t="shared" si="365"/>
        <v>30993</v>
      </c>
      <c r="U1719" s="27">
        <v>0</v>
      </c>
      <c r="V1719" s="27">
        <f t="shared" si="366"/>
        <v>98017.375000000015</v>
      </c>
      <c r="W1719" s="28" t="s">
        <v>5220</v>
      </c>
      <c r="X1719" s="27">
        <v>59286.570750000014</v>
      </c>
      <c r="Y1719" s="27">
        <f t="shared" si="370"/>
        <v>126981.18950000004</v>
      </c>
      <c r="Z1719" s="4" t="str" cm="1">
        <f t="array" ref="Z1719">_xlfn.IFS(YEARFRAC(F1719,G1719)&lt;1,"&lt;1 Year",YEARFRAC(F1719,G1719)&lt;=5,"1-5 Years",YEARFRAC(F1719,G1719)&gt;5,"&gt;5 Years")</f>
        <v>1-5 Years</v>
      </c>
      <c r="AA1719" s="24">
        <f>L1719*(_xlfn.XLOOKUP(K1719,'FX rates'!$A$2:$A$38,'FX rates'!$B$2:$B$38))</f>
        <v>58699.575000000012</v>
      </c>
      <c r="AB1719" s="24">
        <f>V1719*(_xlfn.XLOOKUP(K1719,'FX rates'!$A$2:$A$38,'FX rates'!$B$2:$B$38))</f>
        <v>98017.375000000015</v>
      </c>
      <c r="AC1719" s="24">
        <f>X1719*(_xlfn.XLOOKUP(W1719,'FX rates'!$A$2:$A$38,'FX rates'!$B$2:$B$38))</f>
        <v>59286.570750000014</v>
      </c>
      <c r="AD1719" s="24">
        <f>Y1719*(_xlfn.XLOOKUP(W1719,'FX rates'!$A$2:$A$38,'FX rates'!$B$2:$B$38))</f>
        <v>126981.18950000004</v>
      </c>
      <c r="AE1719" s="30">
        <f t="shared" si="371"/>
        <v>1.000000000000003E-2</v>
      </c>
      <c r="AF1719" s="31">
        <f t="shared" si="372"/>
        <v>586.99575000000186</v>
      </c>
      <c r="AG1719" s="23">
        <f t="shared" si="373"/>
        <v>39317.800000000003</v>
      </c>
      <c r="AH1719" s="35">
        <f t="shared" si="367"/>
        <v>1</v>
      </c>
      <c r="AI1719" s="23">
        <f>U1719*(_xlfn.XLOOKUP(K1719,'FX rates'!$A$2:$A$38,'FX rates'!$B$2:$B$38))</f>
        <v>0</v>
      </c>
      <c r="AJ1719" s="23">
        <f>Q1719*(_xlfn.XLOOKUP(K1719,'FX rates'!$A$2:$A$38,'FX rates'!$B$2:$B$38))</f>
        <v>0</v>
      </c>
      <c r="AK1719" s="23">
        <f>R1719*(_xlfn.XLOOKUP(K1719,'FX rates'!$A$2:$A$38,'FX rates'!$B$2:$B$38))</f>
        <v>30993</v>
      </c>
      <c r="AM1719" s="4"/>
      <c r="AN1719" s="4"/>
      <c r="AO1719" s="4"/>
      <c r="AP1719" s="32">
        <f t="shared" si="368"/>
        <v>0.14182044759267845</v>
      </c>
      <c r="AQ1719" s="32">
        <f t="shared" si="369"/>
        <v>0</v>
      </c>
      <c r="AR1719" s="24">
        <f t="shared" si="374"/>
        <v>67694.618750000023</v>
      </c>
      <c r="AS1719" s="24" t="str">
        <f t="shared" si="375"/>
        <v>0</v>
      </c>
      <c r="AT1719" s="24">
        <f t="shared" si="376"/>
        <v>114283.07055000003</v>
      </c>
      <c r="AU1719" s="24">
        <f t="shared" si="377"/>
        <v>12698.118950000004</v>
      </c>
    </row>
    <row r="1720" spans="1:47" x14ac:dyDescent="0.25">
      <c r="A1720" s="28" t="s">
        <v>14749</v>
      </c>
      <c r="B1720" s="28" t="s">
        <v>1797</v>
      </c>
      <c r="C1720" s="28" t="s">
        <v>1798</v>
      </c>
      <c r="D1720" s="28" t="s">
        <v>1799</v>
      </c>
      <c r="E1720" s="28" t="s">
        <v>1800</v>
      </c>
      <c r="F1720" s="29">
        <v>43185</v>
      </c>
      <c r="G1720" s="29">
        <v>44896</v>
      </c>
      <c r="H1720" s="28" t="s">
        <v>1801</v>
      </c>
      <c r="I1720" s="28" t="s">
        <v>16043</v>
      </c>
      <c r="J1720" s="28" t="s">
        <v>16046</v>
      </c>
      <c r="K1720" s="28" t="s">
        <v>1802</v>
      </c>
      <c r="L1720" s="27">
        <v>97736.760000000009</v>
      </c>
      <c r="M1720" s="27">
        <v>6375.6000000000013</v>
      </c>
      <c r="N1720" s="27">
        <v>0</v>
      </c>
      <c r="O1720" s="27">
        <v>0</v>
      </c>
      <c r="P1720" s="27">
        <f t="shared" si="364"/>
        <v>6375.6000000000013</v>
      </c>
      <c r="Q1720" s="27">
        <v>0</v>
      </c>
      <c r="R1720" s="27">
        <v>0</v>
      </c>
      <c r="S1720" s="27">
        <v>0</v>
      </c>
      <c r="T1720" s="27">
        <f t="shared" si="365"/>
        <v>0</v>
      </c>
      <c r="U1720" s="27">
        <v>0</v>
      </c>
      <c r="V1720" s="27">
        <f t="shared" si="366"/>
        <v>104112.36000000002</v>
      </c>
      <c r="W1720" s="28" t="s">
        <v>1803</v>
      </c>
      <c r="X1720" s="27">
        <v>110442.53879999999</v>
      </c>
      <c r="Y1720" s="27">
        <f t="shared" si="370"/>
        <v>228089.50559999997</v>
      </c>
      <c r="Z1720" s="4" t="str" cm="1">
        <f t="array" ref="Z1720">_xlfn.IFS(YEARFRAC(F1720,G1720)&lt;1,"&lt;1 Year",YEARFRAC(F1720,G1720)&lt;=5,"1-5 Years",YEARFRAC(F1720,G1720)&gt;5,"&gt;5 Years")</f>
        <v>1-5 Years</v>
      </c>
      <c r="AA1720" s="24">
        <f>L1720*(_xlfn.XLOOKUP(K1720,'FX rates'!$A$2:$A$38,'FX rates'!$B$2:$B$38))</f>
        <v>97736.760000000009</v>
      </c>
      <c r="AB1720" s="24">
        <f>V1720*(_xlfn.XLOOKUP(K1720,'FX rates'!$A$2:$A$38,'FX rates'!$B$2:$B$38))</f>
        <v>104112.36000000002</v>
      </c>
      <c r="AC1720" s="24">
        <f>X1720*(_xlfn.XLOOKUP(W1720,'FX rates'!$A$2:$A$38,'FX rates'!$B$2:$B$38))</f>
        <v>110442.53879999999</v>
      </c>
      <c r="AD1720" s="24">
        <f>Y1720*(_xlfn.XLOOKUP(W1720,'FX rates'!$A$2:$A$38,'FX rates'!$B$2:$B$38))</f>
        <v>228089.50559999997</v>
      </c>
      <c r="AE1720" s="30">
        <f t="shared" si="371"/>
        <v>0.12999999999999984</v>
      </c>
      <c r="AF1720" s="31">
        <f t="shared" si="372"/>
        <v>12705.778799999985</v>
      </c>
      <c r="AG1720" s="23">
        <f t="shared" si="373"/>
        <v>6375.6000000000058</v>
      </c>
      <c r="AH1720" s="35">
        <f t="shared" si="367"/>
        <v>1</v>
      </c>
      <c r="AI1720" s="23">
        <f>U1720*(_xlfn.XLOOKUP(K1720,'FX rates'!$A$2:$A$38,'FX rates'!$B$2:$B$38))</f>
        <v>0</v>
      </c>
      <c r="AJ1720" s="23">
        <f>Q1720*(_xlfn.XLOOKUP(K1720,'FX rates'!$A$2:$A$38,'FX rates'!$B$2:$B$38))</f>
        <v>0</v>
      </c>
      <c r="AK1720" s="23">
        <f>R1720*(_xlfn.XLOOKUP(K1720,'FX rates'!$A$2:$A$38,'FX rates'!$B$2:$B$38))</f>
        <v>0</v>
      </c>
      <c r="AM1720" s="4"/>
      <c r="AN1720" s="4"/>
      <c r="AO1720" s="4"/>
      <c r="AP1720" s="32">
        <f t="shared" si="368"/>
        <v>6.5232364977107909E-2</v>
      </c>
      <c r="AQ1720" s="32">
        <f t="shared" si="369"/>
        <v>0</v>
      </c>
      <c r="AR1720" s="24">
        <f t="shared" si="374"/>
        <v>117646.96679999998</v>
      </c>
      <c r="AS1720" s="24" t="str">
        <f t="shared" si="375"/>
        <v>0</v>
      </c>
      <c r="AT1720" s="24">
        <f t="shared" si="376"/>
        <v>205280.55503999998</v>
      </c>
      <c r="AU1720" s="24">
        <f t="shared" si="377"/>
        <v>22808.950559999997</v>
      </c>
    </row>
    <row r="1721" spans="1:47" x14ac:dyDescent="0.25">
      <c r="A1721" s="28" t="s">
        <v>14750</v>
      </c>
      <c r="B1721" s="28" t="s">
        <v>5228</v>
      </c>
      <c r="C1721" s="28" t="s">
        <v>5229</v>
      </c>
      <c r="D1721" s="28" t="s">
        <v>5230</v>
      </c>
      <c r="E1721" s="28" t="s">
        <v>5231</v>
      </c>
      <c r="F1721" s="29">
        <v>43136</v>
      </c>
      <c r="G1721" s="29">
        <v>44896</v>
      </c>
      <c r="H1721" s="28" t="s">
        <v>5232</v>
      </c>
      <c r="I1721" s="28" t="s">
        <v>16039</v>
      </c>
      <c r="J1721" s="28" t="s">
        <v>16032</v>
      </c>
      <c r="K1721" s="28" t="s">
        <v>5233</v>
      </c>
      <c r="L1721" s="27">
        <v>297000</v>
      </c>
      <c r="M1721" s="27">
        <v>1864940.0000000002</v>
      </c>
      <c r="N1721" s="27">
        <v>0</v>
      </c>
      <c r="O1721" s="27">
        <v>0</v>
      </c>
      <c r="P1721" s="27">
        <f t="shared" si="364"/>
        <v>1864940.0000000002</v>
      </c>
      <c r="Q1721" s="27">
        <v>0</v>
      </c>
      <c r="R1721" s="27">
        <v>0</v>
      </c>
      <c r="S1721" s="27">
        <v>0</v>
      </c>
      <c r="T1721" s="27">
        <f t="shared" si="365"/>
        <v>0</v>
      </c>
      <c r="U1721" s="27">
        <v>374500</v>
      </c>
      <c r="V1721" s="27">
        <f t="shared" si="366"/>
        <v>2536440</v>
      </c>
      <c r="W1721" s="28" t="s">
        <v>5234</v>
      </c>
      <c r="X1721" s="27">
        <v>335609.99999999994</v>
      </c>
      <c r="Y1721" s="27">
        <f t="shared" si="370"/>
        <v>2778602.1999999997</v>
      </c>
      <c r="Z1721" s="4" t="str" cm="1">
        <f t="array" ref="Z1721">_xlfn.IFS(YEARFRAC(F1721,G1721)&lt;1,"&lt;1 Year",YEARFRAC(F1721,G1721)&lt;=5,"1-5 Years",YEARFRAC(F1721,G1721)&gt;5,"&gt;5 Years")</f>
        <v>1-5 Years</v>
      </c>
      <c r="AA1721" s="24">
        <f>L1721*(_xlfn.XLOOKUP(K1721,'FX rates'!$A$2:$A$38,'FX rates'!$B$2:$B$38))</f>
        <v>297000</v>
      </c>
      <c r="AB1721" s="24">
        <f>V1721*(_xlfn.XLOOKUP(K1721,'FX rates'!$A$2:$A$38,'FX rates'!$B$2:$B$38))</f>
        <v>2536440</v>
      </c>
      <c r="AC1721" s="24">
        <f>X1721*(_xlfn.XLOOKUP(W1721,'FX rates'!$A$2:$A$38,'FX rates'!$B$2:$B$38))</f>
        <v>335609.99999999994</v>
      </c>
      <c r="AD1721" s="24">
        <f>Y1721*(_xlfn.XLOOKUP(W1721,'FX rates'!$A$2:$A$38,'FX rates'!$B$2:$B$38))</f>
        <v>2778602.1999999997</v>
      </c>
      <c r="AE1721" s="30">
        <f t="shared" si="371"/>
        <v>0.12999999999999981</v>
      </c>
      <c r="AF1721" s="31">
        <f t="shared" si="372"/>
        <v>38609.999999999942</v>
      </c>
      <c r="AG1721" s="23">
        <f t="shared" si="373"/>
        <v>2239440</v>
      </c>
      <c r="AH1721" s="35">
        <f t="shared" si="367"/>
        <v>1</v>
      </c>
      <c r="AI1721" s="23">
        <f>U1721*(_xlfn.XLOOKUP(K1721,'FX rates'!$A$2:$A$38,'FX rates'!$B$2:$B$38))</f>
        <v>374500</v>
      </c>
      <c r="AJ1721" s="23">
        <f>Q1721*(_xlfn.XLOOKUP(K1721,'FX rates'!$A$2:$A$38,'FX rates'!$B$2:$B$38))</f>
        <v>0</v>
      </c>
      <c r="AK1721" s="23">
        <f>R1721*(_xlfn.XLOOKUP(K1721,'FX rates'!$A$2:$A$38,'FX rates'!$B$2:$B$38))</f>
        <v>0</v>
      </c>
      <c r="AM1721" s="4"/>
      <c r="AN1721" s="4"/>
      <c r="AO1721" s="4"/>
      <c r="AP1721" s="32">
        <f t="shared" si="368"/>
        <v>6.27925925925926</v>
      </c>
      <c r="AQ1721" s="32">
        <f t="shared" si="369"/>
        <v>0</v>
      </c>
      <c r="AR1721" s="24">
        <f t="shared" si="374"/>
        <v>2442992.1999999997</v>
      </c>
      <c r="AS1721" s="24" t="str">
        <f t="shared" si="375"/>
        <v>0</v>
      </c>
      <c r="AT1721" s="24">
        <f t="shared" si="376"/>
        <v>2500741.98</v>
      </c>
      <c r="AU1721" s="24">
        <f t="shared" si="377"/>
        <v>277860.21999999974</v>
      </c>
    </row>
    <row r="1722" spans="1:47" x14ac:dyDescent="0.25">
      <c r="A1722" s="28" t="s">
        <v>14751</v>
      </c>
      <c r="B1722" s="28" t="s">
        <v>5235</v>
      </c>
      <c r="C1722" s="28" t="s">
        <v>5236</v>
      </c>
      <c r="D1722" s="28" t="s">
        <v>5237</v>
      </c>
      <c r="E1722" s="28" t="s">
        <v>5238</v>
      </c>
      <c r="F1722" s="29">
        <v>43178</v>
      </c>
      <c r="G1722" s="29">
        <v>44896</v>
      </c>
      <c r="H1722" s="28" t="s">
        <v>5239</v>
      </c>
      <c r="I1722" s="28" t="s">
        <v>16047</v>
      </c>
      <c r="J1722" s="28" t="s">
        <v>16044</v>
      </c>
      <c r="K1722" s="28" t="s">
        <v>5240</v>
      </c>
      <c r="L1722" s="27">
        <v>87450</v>
      </c>
      <c r="M1722" s="27">
        <v>99170.500000000015</v>
      </c>
      <c r="N1722" s="27">
        <v>0</v>
      </c>
      <c r="O1722" s="27">
        <v>0</v>
      </c>
      <c r="P1722" s="27">
        <f t="shared" si="364"/>
        <v>99170.500000000015</v>
      </c>
      <c r="Q1722" s="27">
        <v>0</v>
      </c>
      <c r="R1722" s="27">
        <v>0</v>
      </c>
      <c r="S1722" s="27">
        <v>0</v>
      </c>
      <c r="T1722" s="27">
        <f t="shared" si="365"/>
        <v>0</v>
      </c>
      <c r="U1722" s="27">
        <v>0</v>
      </c>
      <c r="V1722" s="27">
        <f t="shared" si="366"/>
        <v>186620.5</v>
      </c>
      <c r="W1722" s="28" t="s">
        <v>5241</v>
      </c>
      <c r="X1722" s="27">
        <v>97069.500000000015</v>
      </c>
      <c r="Y1722" s="27">
        <f t="shared" si="370"/>
        <v>304218.25500000006</v>
      </c>
      <c r="Z1722" s="4" t="str" cm="1">
        <f t="array" ref="Z1722">_xlfn.IFS(YEARFRAC(F1722,G1722)&lt;1,"&lt;1 Year",YEARFRAC(F1722,G1722)&lt;=5,"1-5 Years",YEARFRAC(F1722,G1722)&gt;5,"&gt;5 Years")</f>
        <v>1-5 Years</v>
      </c>
      <c r="AA1722" s="24">
        <f>L1722*(_xlfn.XLOOKUP(K1722,'FX rates'!$A$2:$A$38,'FX rates'!$B$2:$B$38))</f>
        <v>116365.3425066148</v>
      </c>
      <c r="AB1722" s="24">
        <f>V1722*(_xlfn.XLOOKUP(K1722,'FX rates'!$A$2:$A$38,'FX rates'!$B$2:$B$38))</f>
        <v>248326.56833911614</v>
      </c>
      <c r="AC1722" s="24">
        <f>X1722*(_xlfn.XLOOKUP(W1722,'FX rates'!$A$2:$A$38,'FX rates'!$B$2:$B$38))</f>
        <v>129165.53018234245</v>
      </c>
      <c r="AD1722" s="24">
        <f>Y1722*(_xlfn.XLOOKUP(W1722,'FX rates'!$A$2:$A$38,'FX rates'!$B$2:$B$38))</f>
        <v>404808.02103876142</v>
      </c>
      <c r="AE1722" s="30">
        <f t="shared" si="371"/>
        <v>0.11000000000000017</v>
      </c>
      <c r="AF1722" s="31">
        <f t="shared" si="372"/>
        <v>9619.5000000000146</v>
      </c>
      <c r="AG1722" s="23">
        <f t="shared" si="373"/>
        <v>131961.22583250134</v>
      </c>
      <c r="AH1722" s="35">
        <f t="shared" si="367"/>
        <v>1.3306500000756409</v>
      </c>
      <c r="AI1722" s="23">
        <f>U1722*(_xlfn.XLOOKUP(K1722,'FX rates'!$A$2:$A$38,'FX rates'!$B$2:$B$38))</f>
        <v>0</v>
      </c>
      <c r="AJ1722" s="23">
        <f>Q1722*(_xlfn.XLOOKUP(K1722,'FX rates'!$A$2:$A$38,'FX rates'!$B$2:$B$38))</f>
        <v>0</v>
      </c>
      <c r="AK1722" s="23">
        <f>R1722*(_xlfn.XLOOKUP(K1722,'FX rates'!$A$2:$A$38,'FX rates'!$B$2:$B$38))</f>
        <v>0</v>
      </c>
      <c r="AM1722" s="4"/>
      <c r="AN1722" s="4"/>
      <c r="AO1722" s="4"/>
      <c r="AP1722" s="32">
        <f t="shared" si="368"/>
        <v>1.1340251572327045</v>
      </c>
      <c r="AQ1722" s="32">
        <f t="shared" si="369"/>
        <v>0</v>
      </c>
      <c r="AR1722" s="24">
        <f t="shared" si="374"/>
        <v>207148.75500000003</v>
      </c>
      <c r="AS1722" s="24" t="str">
        <f t="shared" si="375"/>
        <v>0</v>
      </c>
      <c r="AT1722" s="24">
        <f t="shared" si="376"/>
        <v>364327.21893488528</v>
      </c>
      <c r="AU1722" s="24">
        <f t="shared" si="377"/>
        <v>40480.802103876136</v>
      </c>
    </row>
    <row r="1723" spans="1:47" x14ac:dyDescent="0.25">
      <c r="A1723" s="28" t="s">
        <v>14752</v>
      </c>
      <c r="B1723" s="28" t="s">
        <v>5242</v>
      </c>
      <c r="C1723" s="28" t="s">
        <v>5243</v>
      </c>
      <c r="D1723" s="28" t="s">
        <v>5244</v>
      </c>
      <c r="E1723" s="28" t="s">
        <v>5245</v>
      </c>
      <c r="F1723" s="29">
        <v>43136</v>
      </c>
      <c r="G1723" s="29">
        <v>44896</v>
      </c>
      <c r="H1723" s="28" t="s">
        <v>5246</v>
      </c>
      <c r="I1723" s="28" t="s">
        <v>16046</v>
      </c>
      <c r="J1723" s="28" t="s">
        <v>16057</v>
      </c>
      <c r="K1723" s="28" t="s">
        <v>5247</v>
      </c>
      <c r="L1723" s="27">
        <v>138600</v>
      </c>
      <c r="M1723" s="27">
        <v>31581</v>
      </c>
      <c r="N1723" s="27">
        <v>0</v>
      </c>
      <c r="O1723" s="27">
        <v>0</v>
      </c>
      <c r="P1723" s="27">
        <f t="shared" si="364"/>
        <v>31581</v>
      </c>
      <c r="Q1723" s="27">
        <v>0</v>
      </c>
      <c r="R1723" s="27">
        <v>0</v>
      </c>
      <c r="S1723" s="27">
        <v>0</v>
      </c>
      <c r="T1723" s="27">
        <f t="shared" si="365"/>
        <v>0</v>
      </c>
      <c r="U1723" s="27">
        <v>0</v>
      </c>
      <c r="V1723" s="27">
        <f t="shared" si="366"/>
        <v>170181</v>
      </c>
      <c r="W1723" s="28" t="s">
        <v>5248</v>
      </c>
      <c r="X1723" s="27">
        <v>152460</v>
      </c>
      <c r="Y1723" s="27">
        <f t="shared" si="370"/>
        <v>339659.1</v>
      </c>
      <c r="Z1723" s="4" t="str" cm="1">
        <f t="array" ref="Z1723">_xlfn.IFS(YEARFRAC(F1723,G1723)&lt;1,"&lt;1 Year",YEARFRAC(F1723,G1723)&lt;=5,"1-5 Years",YEARFRAC(F1723,G1723)&gt;5,"&gt;5 Years")</f>
        <v>1-5 Years</v>
      </c>
      <c r="AA1723" s="24">
        <f>L1723*(_xlfn.XLOOKUP(K1723,'FX rates'!$A$2:$A$38,'FX rates'!$B$2:$B$38))</f>
        <v>138600</v>
      </c>
      <c r="AB1723" s="24">
        <f>V1723*(_xlfn.XLOOKUP(K1723,'FX rates'!$A$2:$A$38,'FX rates'!$B$2:$B$38))</f>
        <v>170181</v>
      </c>
      <c r="AC1723" s="24">
        <f>X1723*(_xlfn.XLOOKUP(W1723,'FX rates'!$A$2:$A$38,'FX rates'!$B$2:$B$38))</f>
        <v>152460</v>
      </c>
      <c r="AD1723" s="24">
        <f>Y1723*(_xlfn.XLOOKUP(W1723,'FX rates'!$A$2:$A$38,'FX rates'!$B$2:$B$38))</f>
        <v>339659.1</v>
      </c>
      <c r="AE1723" s="30">
        <f t="shared" si="371"/>
        <v>0.1</v>
      </c>
      <c r="AF1723" s="31">
        <f t="shared" si="372"/>
        <v>13860</v>
      </c>
      <c r="AG1723" s="23">
        <f t="shared" si="373"/>
        <v>31581</v>
      </c>
      <c r="AH1723" s="35">
        <f t="shared" si="367"/>
        <v>1</v>
      </c>
      <c r="AI1723" s="23">
        <f>U1723*(_xlfn.XLOOKUP(K1723,'FX rates'!$A$2:$A$38,'FX rates'!$B$2:$B$38))</f>
        <v>0</v>
      </c>
      <c r="AJ1723" s="23">
        <f>Q1723*(_xlfn.XLOOKUP(K1723,'FX rates'!$A$2:$A$38,'FX rates'!$B$2:$B$38))</f>
        <v>0</v>
      </c>
      <c r="AK1723" s="23">
        <f>R1723*(_xlfn.XLOOKUP(K1723,'FX rates'!$A$2:$A$38,'FX rates'!$B$2:$B$38))</f>
        <v>0</v>
      </c>
      <c r="AM1723" s="4"/>
      <c r="AN1723" s="4"/>
      <c r="AO1723" s="4"/>
      <c r="AP1723" s="32">
        <f t="shared" si="368"/>
        <v>0.22785714285714287</v>
      </c>
      <c r="AQ1723" s="32">
        <f t="shared" si="369"/>
        <v>0</v>
      </c>
      <c r="AR1723" s="24">
        <f t="shared" si="374"/>
        <v>187199.09999999998</v>
      </c>
      <c r="AS1723" s="24" t="str">
        <f t="shared" si="375"/>
        <v>0</v>
      </c>
      <c r="AT1723" s="24">
        <f t="shared" si="376"/>
        <v>305693.19</v>
      </c>
      <c r="AU1723" s="24">
        <f t="shared" si="377"/>
        <v>33965.909999999974</v>
      </c>
    </row>
    <row r="1724" spans="1:47" x14ac:dyDescent="0.25">
      <c r="A1724" s="28" t="s">
        <v>14753</v>
      </c>
      <c r="B1724" s="28" t="s">
        <v>5249</v>
      </c>
      <c r="C1724" s="28" t="s">
        <v>5250</v>
      </c>
      <c r="D1724" s="28" t="s">
        <v>5251</v>
      </c>
      <c r="E1724" s="28" t="s">
        <v>5252</v>
      </c>
      <c r="F1724" s="29">
        <v>43360</v>
      </c>
      <c r="G1724" s="29">
        <v>44896</v>
      </c>
      <c r="H1724" s="28" t="s">
        <v>5253</v>
      </c>
      <c r="I1724" s="28" t="s">
        <v>16057</v>
      </c>
      <c r="J1724" s="28" t="s">
        <v>16033</v>
      </c>
      <c r="K1724" s="28" t="s">
        <v>5254</v>
      </c>
      <c r="L1724" s="27">
        <v>149985</v>
      </c>
      <c r="M1724" s="27">
        <v>80080</v>
      </c>
      <c r="N1724" s="27">
        <v>85850</v>
      </c>
      <c r="O1724" s="27">
        <v>0</v>
      </c>
      <c r="P1724" s="27">
        <f t="shared" si="364"/>
        <v>165930</v>
      </c>
      <c r="Q1724" s="27">
        <v>0</v>
      </c>
      <c r="R1724" s="27">
        <v>0</v>
      </c>
      <c r="S1724" s="27">
        <v>0</v>
      </c>
      <c r="T1724" s="27">
        <f t="shared" si="365"/>
        <v>0</v>
      </c>
      <c r="U1724" s="27">
        <v>0</v>
      </c>
      <c r="V1724" s="27">
        <f t="shared" si="366"/>
        <v>315915</v>
      </c>
      <c r="W1724" s="28" t="s">
        <v>5255</v>
      </c>
      <c r="X1724" s="27">
        <v>167983.2</v>
      </c>
      <c r="Y1724" s="27">
        <f t="shared" si="370"/>
        <v>425656</v>
      </c>
      <c r="Z1724" s="4" t="str" cm="1">
        <f t="array" ref="Z1724">_xlfn.IFS(YEARFRAC(F1724,G1724)&lt;1,"&lt;1 Year",YEARFRAC(F1724,G1724)&lt;=5,"1-5 Years",YEARFRAC(F1724,G1724)&gt;5,"&gt;5 Years")</f>
        <v>1-5 Years</v>
      </c>
      <c r="AA1724" s="24">
        <f>L1724*(_xlfn.XLOOKUP(K1724,'FX rates'!$A$2:$A$38,'FX rates'!$B$2:$B$38))</f>
        <v>149985</v>
      </c>
      <c r="AB1724" s="24">
        <f>V1724*(_xlfn.XLOOKUP(K1724,'FX rates'!$A$2:$A$38,'FX rates'!$B$2:$B$38))</f>
        <v>315915</v>
      </c>
      <c r="AC1724" s="24">
        <f>X1724*(_xlfn.XLOOKUP(W1724,'FX rates'!$A$2:$A$38,'FX rates'!$B$2:$B$38))</f>
        <v>167983.2</v>
      </c>
      <c r="AD1724" s="24">
        <f>Y1724*(_xlfn.XLOOKUP(W1724,'FX rates'!$A$2:$A$38,'FX rates'!$B$2:$B$38))</f>
        <v>425656</v>
      </c>
      <c r="AE1724" s="30">
        <f t="shared" si="371"/>
        <v>0.12000000000000008</v>
      </c>
      <c r="AF1724" s="31">
        <f t="shared" si="372"/>
        <v>17998.200000000012</v>
      </c>
      <c r="AG1724" s="23">
        <f t="shared" si="373"/>
        <v>165930</v>
      </c>
      <c r="AH1724" s="35">
        <f t="shared" si="367"/>
        <v>1</v>
      </c>
      <c r="AI1724" s="23">
        <f>U1724*(_xlfn.XLOOKUP(K1724,'FX rates'!$A$2:$A$38,'FX rates'!$B$2:$B$38))</f>
        <v>0</v>
      </c>
      <c r="AJ1724" s="23">
        <f>Q1724*(_xlfn.XLOOKUP(K1724,'FX rates'!$A$2:$A$38,'FX rates'!$B$2:$B$38))</f>
        <v>0</v>
      </c>
      <c r="AK1724" s="23">
        <f>R1724*(_xlfn.XLOOKUP(K1724,'FX rates'!$A$2:$A$38,'FX rates'!$B$2:$B$38))</f>
        <v>0</v>
      </c>
      <c r="AM1724" s="4"/>
      <c r="AN1724" s="4"/>
      <c r="AO1724" s="4"/>
      <c r="AP1724" s="32">
        <f t="shared" si="368"/>
        <v>0.53392005867253389</v>
      </c>
      <c r="AQ1724" s="32">
        <f t="shared" si="369"/>
        <v>0</v>
      </c>
      <c r="AR1724" s="24">
        <f t="shared" si="374"/>
        <v>257672.80000000002</v>
      </c>
      <c r="AS1724" s="24" t="str">
        <f t="shared" si="375"/>
        <v>0</v>
      </c>
      <c r="AT1724" s="24">
        <f t="shared" si="376"/>
        <v>383090.4</v>
      </c>
      <c r="AU1724" s="24">
        <f t="shared" si="377"/>
        <v>42565.599999999977</v>
      </c>
    </row>
    <row r="1725" spans="1:47" x14ac:dyDescent="0.25">
      <c r="A1725" s="28" t="s">
        <v>14079</v>
      </c>
      <c r="B1725" s="28" t="s">
        <v>530</v>
      </c>
      <c r="C1725" s="28" t="s">
        <v>531</v>
      </c>
      <c r="D1725" s="28" t="s">
        <v>532</v>
      </c>
      <c r="E1725" s="28" t="s">
        <v>533</v>
      </c>
      <c r="F1725" s="29">
        <v>36801</v>
      </c>
      <c r="G1725" s="29">
        <v>44896</v>
      </c>
      <c r="H1725" s="28" t="s">
        <v>534</v>
      </c>
      <c r="I1725" s="28" t="s">
        <v>16044</v>
      </c>
      <c r="J1725" s="28" t="s">
        <v>16044</v>
      </c>
      <c r="K1725" s="28" t="s">
        <v>535</v>
      </c>
      <c r="L1725" s="27">
        <v>22781000</v>
      </c>
      <c r="M1725" s="27">
        <v>8746650</v>
      </c>
      <c r="N1725" s="27">
        <v>0</v>
      </c>
      <c r="O1725" s="27">
        <v>0</v>
      </c>
      <c r="P1725" s="27">
        <f t="shared" si="364"/>
        <v>8746650</v>
      </c>
      <c r="Q1725" s="27">
        <v>0</v>
      </c>
      <c r="R1725" s="27">
        <v>0</v>
      </c>
      <c r="S1725" s="27">
        <v>0</v>
      </c>
      <c r="T1725" s="27">
        <f t="shared" si="365"/>
        <v>0</v>
      </c>
      <c r="U1725" s="27">
        <v>0</v>
      </c>
      <c r="V1725" s="27">
        <f t="shared" si="366"/>
        <v>31527650</v>
      </c>
      <c r="W1725" s="33" t="s">
        <v>110</v>
      </c>
      <c r="X1725" s="27">
        <v>24831290</v>
      </c>
      <c r="Y1725" s="27">
        <f t="shared" si="370"/>
        <v>59196428.5</v>
      </c>
      <c r="Z1725" s="4" t="str" cm="1">
        <f t="array" ref="Z1725">_xlfn.IFS(YEARFRAC(F1725,G1725)&lt;1,"&lt;1 Year",YEARFRAC(F1725,G1725)&lt;=5,"1-5 Years",YEARFRAC(F1725,G1725)&gt;5,"&gt;5 Years")</f>
        <v>&gt;5 Years</v>
      </c>
      <c r="AA1725" s="24">
        <f>L1725*(_xlfn.XLOOKUP(K1725,'FX rates'!$A$2:$A$38,'FX rates'!$B$2:$B$38))</f>
        <v>209682.91223710249</v>
      </c>
      <c r="AB1725" s="24">
        <f>V1725*(_xlfn.XLOOKUP(K1725,'FX rates'!$A$2:$A$38,'FX rates'!$B$2:$B$38))</f>
        <v>290189.60835749458</v>
      </c>
      <c r="AC1725" s="24">
        <f>X1725*(_xlfn.XLOOKUP(W1725,'FX rates'!$A$2:$A$38,'FX rates'!$B$2:$B$38))</f>
        <v>228554.37433844173</v>
      </c>
      <c r="AD1725" s="24">
        <f>Y1725*(_xlfn.XLOOKUP(W1725,'FX rates'!$A$2:$A$38,'FX rates'!$B$2:$B$38))</f>
        <v>544861.04744811088</v>
      </c>
      <c r="AE1725" s="30">
        <f t="shared" si="371"/>
        <v>9.0000000000000108E-2</v>
      </c>
      <c r="AF1725" s="31">
        <f t="shared" si="372"/>
        <v>2050290</v>
      </c>
      <c r="AG1725" s="23">
        <f t="shared" si="373"/>
        <v>80506.696120392095</v>
      </c>
      <c r="AH1725" s="35">
        <f t="shared" si="367"/>
        <v>9.2042891987666256E-3</v>
      </c>
      <c r="AI1725" s="23">
        <f>U1725*(_xlfn.XLOOKUP(K1725,'FX rates'!$A$2:$A$38,'FX rates'!$B$2:$B$38))</f>
        <v>0</v>
      </c>
      <c r="AJ1725" s="23">
        <f>Q1725*(_xlfn.XLOOKUP(K1725,'FX rates'!$A$2:$A$38,'FX rates'!$B$2:$B$38))</f>
        <v>0</v>
      </c>
      <c r="AK1725" s="23">
        <f>R1725*(_xlfn.XLOOKUP(K1725,'FX rates'!$A$2:$A$38,'FX rates'!$B$2:$B$38))</f>
        <v>0</v>
      </c>
      <c r="AM1725" s="4"/>
      <c r="AN1725" s="4"/>
      <c r="AO1725" s="4"/>
      <c r="AP1725" s="32">
        <f t="shared" si="368"/>
        <v>0.38394495412844037</v>
      </c>
      <c r="AQ1725" s="32">
        <f t="shared" si="369"/>
        <v>0</v>
      </c>
      <c r="AR1725" s="24">
        <f t="shared" si="374"/>
        <v>34365138.5</v>
      </c>
      <c r="AS1725" s="24" t="str">
        <f t="shared" si="375"/>
        <v>0</v>
      </c>
      <c r="AT1725" s="24">
        <f t="shared" si="376"/>
        <v>490374.94270329981</v>
      </c>
      <c r="AU1725" s="24">
        <f t="shared" si="377"/>
        <v>54486.104744811077</v>
      </c>
    </row>
    <row r="1726" spans="1:47" x14ac:dyDescent="0.25">
      <c r="A1726" s="28" t="s">
        <v>14754</v>
      </c>
      <c r="B1726" s="28" t="s">
        <v>5256</v>
      </c>
      <c r="C1726" s="28" t="s">
        <v>5257</v>
      </c>
      <c r="D1726" s="28" t="s">
        <v>5258</v>
      </c>
      <c r="E1726" s="28" t="s">
        <v>5259</v>
      </c>
      <c r="F1726" s="29">
        <v>43151</v>
      </c>
      <c r="G1726" s="29">
        <v>44896</v>
      </c>
      <c r="H1726" s="28" t="s">
        <v>5260</v>
      </c>
      <c r="I1726" s="28" t="s">
        <v>16047</v>
      </c>
      <c r="J1726" s="28" t="s">
        <v>16038</v>
      </c>
      <c r="K1726" s="28" t="s">
        <v>5261</v>
      </c>
      <c r="L1726" s="27">
        <v>166320</v>
      </c>
      <c r="M1726" s="27">
        <v>48950.000000000007</v>
      </c>
      <c r="N1726" s="27">
        <v>0</v>
      </c>
      <c r="O1726" s="27">
        <v>0</v>
      </c>
      <c r="P1726" s="27">
        <f t="shared" si="364"/>
        <v>48950.000000000007</v>
      </c>
      <c r="Q1726" s="27">
        <v>0</v>
      </c>
      <c r="R1726" s="27">
        <v>0</v>
      </c>
      <c r="S1726" s="27">
        <v>0</v>
      </c>
      <c r="T1726" s="27">
        <f t="shared" si="365"/>
        <v>0</v>
      </c>
      <c r="U1726" s="27">
        <v>0</v>
      </c>
      <c r="V1726" s="27">
        <f t="shared" si="366"/>
        <v>215270</v>
      </c>
      <c r="W1726" s="28" t="s">
        <v>5262</v>
      </c>
      <c r="X1726" s="27">
        <v>179625.60000000001</v>
      </c>
      <c r="Y1726" s="27">
        <f t="shared" si="370"/>
        <v>412117.2</v>
      </c>
      <c r="Z1726" s="4" t="str" cm="1">
        <f t="array" ref="Z1726">_xlfn.IFS(YEARFRAC(F1726,G1726)&lt;1,"&lt;1 Year",YEARFRAC(F1726,G1726)&lt;=5,"1-5 Years",YEARFRAC(F1726,G1726)&gt;5,"&gt;5 Years")</f>
        <v>1-5 Years</v>
      </c>
      <c r="AA1726" s="24">
        <f>L1726*(_xlfn.XLOOKUP(K1726,'FX rates'!$A$2:$A$38,'FX rates'!$B$2:$B$38))</f>
        <v>194145.33599503958</v>
      </c>
      <c r="AB1726" s="24">
        <f>V1726*(_xlfn.XLOOKUP(K1726,'FX rates'!$A$2:$A$38,'FX rates'!$B$2:$B$38))</f>
        <v>251284.67099357967</v>
      </c>
      <c r="AC1726" s="24">
        <f>X1726*(_xlfn.XLOOKUP(W1726,'FX rates'!$A$2:$A$38,'FX rates'!$B$2:$B$38))</f>
        <v>209676.96287464275</v>
      </c>
      <c r="AD1726" s="24">
        <f>Y1726*(_xlfn.XLOOKUP(W1726,'FX rates'!$A$2:$A$38,'FX rates'!$B$2:$B$38))</f>
        <v>481064.40754770878</v>
      </c>
      <c r="AE1726" s="30">
        <f t="shared" si="371"/>
        <v>7.9999999999999988E-2</v>
      </c>
      <c r="AF1726" s="31">
        <f t="shared" si="372"/>
        <v>13305.600000000006</v>
      </c>
      <c r="AG1726" s="23">
        <f t="shared" si="373"/>
        <v>57139.334998540086</v>
      </c>
      <c r="AH1726" s="35">
        <f t="shared" si="367"/>
        <v>1.1672999999701754</v>
      </c>
      <c r="AI1726" s="23">
        <f>U1726*(_xlfn.XLOOKUP(K1726,'FX rates'!$A$2:$A$38,'FX rates'!$B$2:$B$38))</f>
        <v>0</v>
      </c>
      <c r="AJ1726" s="23">
        <f>Q1726*(_xlfn.XLOOKUP(K1726,'FX rates'!$A$2:$A$38,'FX rates'!$B$2:$B$38))</f>
        <v>0</v>
      </c>
      <c r="AK1726" s="23">
        <f>R1726*(_xlfn.XLOOKUP(K1726,'FX rates'!$A$2:$A$38,'FX rates'!$B$2:$B$38))</f>
        <v>0</v>
      </c>
      <c r="AM1726" s="4"/>
      <c r="AN1726" s="4"/>
      <c r="AO1726" s="4"/>
      <c r="AP1726" s="32">
        <f t="shared" si="368"/>
        <v>0.29431216931216936</v>
      </c>
      <c r="AQ1726" s="32">
        <f t="shared" si="369"/>
        <v>0</v>
      </c>
      <c r="AR1726" s="24">
        <f t="shared" si="374"/>
        <v>232491.6</v>
      </c>
      <c r="AS1726" s="24" t="str">
        <f t="shared" si="375"/>
        <v>0</v>
      </c>
      <c r="AT1726" s="24">
        <f t="shared" si="376"/>
        <v>432957.96679293789</v>
      </c>
      <c r="AU1726" s="24">
        <f t="shared" si="377"/>
        <v>48106.440754770883</v>
      </c>
    </row>
    <row r="1727" spans="1:47" x14ac:dyDescent="0.25">
      <c r="A1727" s="28" t="s">
        <v>14755</v>
      </c>
      <c r="B1727" s="28" t="s">
        <v>5263</v>
      </c>
      <c r="C1727" s="28" t="s">
        <v>5264</v>
      </c>
      <c r="D1727" s="28" t="s">
        <v>5265</v>
      </c>
      <c r="E1727" s="28" t="s">
        <v>5266</v>
      </c>
      <c r="F1727" s="29">
        <v>43143</v>
      </c>
      <c r="G1727" s="29">
        <v>44896</v>
      </c>
      <c r="H1727" s="28" t="s">
        <v>5267</v>
      </c>
      <c r="I1727" s="28" t="s">
        <v>16047</v>
      </c>
      <c r="J1727" s="28" t="s">
        <v>16032</v>
      </c>
      <c r="K1727" s="28" t="s">
        <v>5268</v>
      </c>
      <c r="L1727" s="27">
        <v>127050.00000000003</v>
      </c>
      <c r="M1727" s="27">
        <v>37840</v>
      </c>
      <c r="N1727" s="27">
        <v>0</v>
      </c>
      <c r="O1727" s="27">
        <v>0</v>
      </c>
      <c r="P1727" s="27">
        <f t="shared" si="364"/>
        <v>37840</v>
      </c>
      <c r="Q1727" s="27">
        <v>0</v>
      </c>
      <c r="R1727" s="27">
        <v>0</v>
      </c>
      <c r="S1727" s="27">
        <v>0</v>
      </c>
      <c r="T1727" s="27">
        <f t="shared" si="365"/>
        <v>0</v>
      </c>
      <c r="U1727" s="27">
        <v>0</v>
      </c>
      <c r="V1727" s="27">
        <f t="shared" si="366"/>
        <v>164890.00000000003</v>
      </c>
      <c r="W1727" s="28" t="s">
        <v>5269</v>
      </c>
      <c r="X1727" s="27">
        <v>146107.50000000003</v>
      </c>
      <c r="Y1727" s="27">
        <f t="shared" si="370"/>
        <v>335731.00000000006</v>
      </c>
      <c r="Z1727" s="4" t="str" cm="1">
        <f t="array" ref="Z1727">_xlfn.IFS(YEARFRAC(F1727,G1727)&lt;1,"&lt;1 Year",YEARFRAC(F1727,G1727)&lt;=5,"1-5 Years",YEARFRAC(F1727,G1727)&gt;5,"&gt;5 Years")</f>
        <v>1-5 Years</v>
      </c>
      <c r="AA1727" s="24">
        <f>L1727*(_xlfn.XLOOKUP(K1727,'FX rates'!$A$2:$A$38,'FX rates'!$B$2:$B$38))</f>
        <v>127050.00000000003</v>
      </c>
      <c r="AB1727" s="24">
        <f>V1727*(_xlfn.XLOOKUP(K1727,'FX rates'!$A$2:$A$38,'FX rates'!$B$2:$B$38))</f>
        <v>164890.00000000003</v>
      </c>
      <c r="AC1727" s="24">
        <f>X1727*(_xlfn.XLOOKUP(W1727,'FX rates'!$A$2:$A$38,'FX rates'!$B$2:$B$38))</f>
        <v>146107.50000000003</v>
      </c>
      <c r="AD1727" s="24">
        <f>Y1727*(_xlfn.XLOOKUP(W1727,'FX rates'!$A$2:$A$38,'FX rates'!$B$2:$B$38))</f>
        <v>335731.00000000006</v>
      </c>
      <c r="AE1727" s="30">
        <f t="shared" si="371"/>
        <v>0.14999999999999997</v>
      </c>
      <c r="AF1727" s="31">
        <f t="shared" si="372"/>
        <v>19057.5</v>
      </c>
      <c r="AG1727" s="23">
        <f t="shared" si="373"/>
        <v>37840</v>
      </c>
      <c r="AH1727" s="35">
        <f t="shared" si="367"/>
        <v>1</v>
      </c>
      <c r="AI1727" s="23">
        <f>U1727*(_xlfn.XLOOKUP(K1727,'FX rates'!$A$2:$A$38,'FX rates'!$B$2:$B$38))</f>
        <v>0</v>
      </c>
      <c r="AJ1727" s="23">
        <f>Q1727*(_xlfn.XLOOKUP(K1727,'FX rates'!$A$2:$A$38,'FX rates'!$B$2:$B$38))</f>
        <v>0</v>
      </c>
      <c r="AK1727" s="23">
        <f>R1727*(_xlfn.XLOOKUP(K1727,'FX rates'!$A$2:$A$38,'FX rates'!$B$2:$B$38))</f>
        <v>0</v>
      </c>
      <c r="AM1727" s="4"/>
      <c r="AN1727" s="4"/>
      <c r="AO1727" s="4"/>
      <c r="AP1727" s="32">
        <f t="shared" si="368"/>
        <v>0.29783549783549779</v>
      </c>
      <c r="AQ1727" s="32">
        <f t="shared" si="369"/>
        <v>0</v>
      </c>
      <c r="AR1727" s="24">
        <f t="shared" si="374"/>
        <v>189623.50000000003</v>
      </c>
      <c r="AS1727" s="24" t="str">
        <f t="shared" si="375"/>
        <v>0</v>
      </c>
      <c r="AT1727" s="24">
        <f t="shared" si="376"/>
        <v>302157.90000000008</v>
      </c>
      <c r="AU1727" s="24">
        <f t="shared" si="377"/>
        <v>33573.099999999977</v>
      </c>
    </row>
    <row r="1728" spans="1:47" x14ac:dyDescent="0.25">
      <c r="A1728" s="28" t="s">
        <v>14756</v>
      </c>
      <c r="B1728" s="28" t="s">
        <v>3568</v>
      </c>
      <c r="C1728" s="28" t="s">
        <v>3569</v>
      </c>
      <c r="D1728" s="28" t="s">
        <v>3570</v>
      </c>
      <c r="E1728" s="28" t="s">
        <v>3571</v>
      </c>
      <c r="F1728" s="29">
        <v>43150</v>
      </c>
      <c r="G1728" s="29">
        <v>44896</v>
      </c>
      <c r="H1728" s="28" t="s">
        <v>3572</v>
      </c>
      <c r="I1728" s="28" t="s">
        <v>16050</v>
      </c>
      <c r="J1728" s="28" t="s">
        <v>16056</v>
      </c>
      <c r="K1728" s="28" t="s">
        <v>3573</v>
      </c>
      <c r="L1728" s="27">
        <v>90749.78</v>
      </c>
      <c r="M1728" s="27">
        <v>7260</v>
      </c>
      <c r="N1728" s="27">
        <v>0</v>
      </c>
      <c r="O1728" s="27">
        <v>0</v>
      </c>
      <c r="P1728" s="27">
        <f t="shared" si="364"/>
        <v>7260</v>
      </c>
      <c r="Q1728" s="27">
        <v>0</v>
      </c>
      <c r="R1728" s="27">
        <v>0</v>
      </c>
      <c r="S1728" s="27">
        <v>0</v>
      </c>
      <c r="T1728" s="27">
        <f t="shared" si="365"/>
        <v>0</v>
      </c>
      <c r="U1728" s="27">
        <v>0</v>
      </c>
      <c r="V1728" s="27">
        <f t="shared" si="366"/>
        <v>98009.78</v>
      </c>
      <c r="W1728" s="28" t="s">
        <v>3574</v>
      </c>
      <c r="X1728" s="27">
        <v>100732.25580000001</v>
      </c>
      <c r="Y1728" s="27">
        <f t="shared" si="370"/>
        <v>209523.1116</v>
      </c>
      <c r="Z1728" s="4" t="str" cm="1">
        <f t="array" ref="Z1728">_xlfn.IFS(YEARFRAC(F1728,G1728)&lt;1,"&lt;1 Year",YEARFRAC(F1728,G1728)&lt;=5,"1-5 Years",YEARFRAC(F1728,G1728)&gt;5,"&gt;5 Years")</f>
        <v>1-5 Years</v>
      </c>
      <c r="AA1728" s="24">
        <f>L1728*(_xlfn.XLOOKUP(K1728,'FX rates'!$A$2:$A$38,'FX rates'!$B$2:$B$38))</f>
        <v>90749.78</v>
      </c>
      <c r="AB1728" s="24">
        <f>V1728*(_xlfn.XLOOKUP(K1728,'FX rates'!$A$2:$A$38,'FX rates'!$B$2:$B$38))</f>
        <v>98009.78</v>
      </c>
      <c r="AC1728" s="24">
        <f>X1728*(_xlfn.XLOOKUP(W1728,'FX rates'!$A$2:$A$38,'FX rates'!$B$2:$B$38))</f>
        <v>100732.25580000001</v>
      </c>
      <c r="AD1728" s="24">
        <f>Y1728*(_xlfn.XLOOKUP(W1728,'FX rates'!$A$2:$A$38,'FX rates'!$B$2:$B$38))</f>
        <v>209523.1116</v>
      </c>
      <c r="AE1728" s="30">
        <f t="shared" si="371"/>
        <v>0.11000000000000017</v>
      </c>
      <c r="AF1728" s="31">
        <f t="shared" si="372"/>
        <v>9982.4758000000147</v>
      </c>
      <c r="AG1728" s="23">
        <f t="shared" si="373"/>
        <v>7260</v>
      </c>
      <c r="AH1728" s="35">
        <f t="shared" si="367"/>
        <v>1</v>
      </c>
      <c r="AI1728" s="23">
        <f>U1728*(_xlfn.XLOOKUP(K1728,'FX rates'!$A$2:$A$38,'FX rates'!$B$2:$B$38))</f>
        <v>0</v>
      </c>
      <c r="AJ1728" s="23">
        <f>Q1728*(_xlfn.XLOOKUP(K1728,'FX rates'!$A$2:$A$38,'FX rates'!$B$2:$B$38))</f>
        <v>0</v>
      </c>
      <c r="AK1728" s="23">
        <f>R1728*(_xlfn.XLOOKUP(K1728,'FX rates'!$A$2:$A$38,'FX rates'!$B$2:$B$38))</f>
        <v>0</v>
      </c>
      <c r="AM1728" s="4"/>
      <c r="AN1728" s="4"/>
      <c r="AO1728" s="4"/>
      <c r="AP1728" s="32">
        <f t="shared" si="368"/>
        <v>8.00001939398641E-2</v>
      </c>
      <c r="AQ1728" s="32">
        <f t="shared" si="369"/>
        <v>0</v>
      </c>
      <c r="AR1728" s="24">
        <f t="shared" si="374"/>
        <v>108790.8558</v>
      </c>
      <c r="AS1728" s="24" t="str">
        <f t="shared" si="375"/>
        <v>0</v>
      </c>
      <c r="AT1728" s="24">
        <f t="shared" si="376"/>
        <v>188570.80044000002</v>
      </c>
      <c r="AU1728" s="24">
        <f t="shared" si="377"/>
        <v>20952.311159999983</v>
      </c>
    </row>
    <row r="1729" spans="1:47" x14ac:dyDescent="0.25">
      <c r="A1729" s="28" t="s">
        <v>14757</v>
      </c>
      <c r="B1729" s="28" t="s">
        <v>5277</v>
      </c>
      <c r="C1729" s="28" t="s">
        <v>5278</v>
      </c>
      <c r="D1729" s="28" t="s">
        <v>5279</v>
      </c>
      <c r="E1729" s="28" t="s">
        <v>5280</v>
      </c>
      <c r="F1729" s="29">
        <v>43185</v>
      </c>
      <c r="G1729" s="29">
        <v>44896</v>
      </c>
      <c r="H1729" s="28" t="s">
        <v>5281</v>
      </c>
      <c r="I1729" s="28" t="s">
        <v>16037</v>
      </c>
      <c r="J1729" s="28" t="s">
        <v>16044</v>
      </c>
      <c r="K1729" s="28" t="s">
        <v>5282</v>
      </c>
      <c r="L1729" s="27">
        <v>78650</v>
      </c>
      <c r="M1729" s="27">
        <v>15790.500000000002</v>
      </c>
      <c r="N1729" s="27">
        <v>0</v>
      </c>
      <c r="O1729" s="27">
        <v>0</v>
      </c>
      <c r="P1729" s="27">
        <f t="shared" si="364"/>
        <v>15790.500000000002</v>
      </c>
      <c r="Q1729" s="27">
        <v>0</v>
      </c>
      <c r="R1729" s="27">
        <v>0</v>
      </c>
      <c r="S1729" s="27">
        <v>0</v>
      </c>
      <c r="T1729" s="27">
        <f t="shared" si="365"/>
        <v>0</v>
      </c>
      <c r="U1729" s="27">
        <v>0</v>
      </c>
      <c r="V1729" s="27">
        <f t="shared" si="366"/>
        <v>94440.5</v>
      </c>
      <c r="W1729" s="28" t="s">
        <v>5283</v>
      </c>
      <c r="X1729" s="27">
        <v>86515</v>
      </c>
      <c r="Y1729" s="27">
        <f t="shared" si="370"/>
        <v>190399.55</v>
      </c>
      <c r="Z1729" s="4" t="str" cm="1">
        <f t="array" ref="Z1729">_xlfn.IFS(YEARFRAC(F1729,G1729)&lt;1,"&lt;1 Year",YEARFRAC(F1729,G1729)&lt;=5,"1-5 Years",YEARFRAC(F1729,G1729)&gt;5,"&gt;5 Years")</f>
        <v>1-5 Years</v>
      </c>
      <c r="AA1729" s="24">
        <f>L1729*(_xlfn.XLOOKUP(K1729,'FX rates'!$A$2:$A$38,'FX rates'!$B$2:$B$38))</f>
        <v>104655.62250594916</v>
      </c>
      <c r="AB1729" s="24">
        <f>V1729*(_xlfn.XLOOKUP(K1729,'FX rates'!$A$2:$A$38,'FX rates'!$B$2:$B$38))</f>
        <v>125667.25133214357</v>
      </c>
      <c r="AC1729" s="24">
        <f>X1729*(_xlfn.XLOOKUP(W1729,'FX rates'!$A$2:$A$38,'FX rates'!$B$2:$B$38))</f>
        <v>115121.18475654407</v>
      </c>
      <c r="AD1729" s="24">
        <f>Y1729*(_xlfn.XLOOKUP(W1729,'FX rates'!$A$2:$A$38,'FX rates'!$B$2:$B$38))</f>
        <v>253355.16122190197</v>
      </c>
      <c r="AE1729" s="30">
        <f t="shared" si="371"/>
        <v>9.9999999999999992E-2</v>
      </c>
      <c r="AF1729" s="31">
        <f t="shared" si="372"/>
        <v>7865</v>
      </c>
      <c r="AG1729" s="23">
        <f t="shared" si="373"/>
        <v>21011.628826194414</v>
      </c>
      <c r="AH1729" s="35">
        <f t="shared" si="367"/>
        <v>1.3306500000756409</v>
      </c>
      <c r="AI1729" s="23">
        <f>U1729*(_xlfn.XLOOKUP(K1729,'FX rates'!$A$2:$A$38,'FX rates'!$B$2:$B$38))</f>
        <v>0</v>
      </c>
      <c r="AJ1729" s="23">
        <f>Q1729*(_xlfn.XLOOKUP(K1729,'FX rates'!$A$2:$A$38,'FX rates'!$B$2:$B$38))</f>
        <v>0</v>
      </c>
      <c r="AK1729" s="23">
        <f>R1729*(_xlfn.XLOOKUP(K1729,'FX rates'!$A$2:$A$38,'FX rates'!$B$2:$B$38))</f>
        <v>0</v>
      </c>
      <c r="AM1729" s="4"/>
      <c r="AN1729" s="4"/>
      <c r="AO1729" s="4"/>
      <c r="AP1729" s="32">
        <f t="shared" si="368"/>
        <v>0.20076923076923078</v>
      </c>
      <c r="AQ1729" s="32">
        <f t="shared" si="369"/>
        <v>0</v>
      </c>
      <c r="AR1729" s="24">
        <f t="shared" si="374"/>
        <v>103884.55</v>
      </c>
      <c r="AS1729" s="24" t="str">
        <f t="shared" si="375"/>
        <v>0</v>
      </c>
      <c r="AT1729" s="24">
        <f t="shared" si="376"/>
        <v>228019.64509971178</v>
      </c>
      <c r="AU1729" s="24">
        <f t="shared" si="377"/>
        <v>25335.516122190194</v>
      </c>
    </row>
    <row r="1730" spans="1:47" x14ac:dyDescent="0.25">
      <c r="A1730" s="28" t="s">
        <v>14758</v>
      </c>
      <c r="B1730" s="28" t="s">
        <v>5284</v>
      </c>
      <c r="C1730" s="28" t="s">
        <v>5285</v>
      </c>
      <c r="D1730" s="28" t="s">
        <v>5286</v>
      </c>
      <c r="E1730" s="28" t="s">
        <v>5287</v>
      </c>
      <c r="F1730" s="29">
        <v>43157</v>
      </c>
      <c r="G1730" s="29">
        <v>44896</v>
      </c>
      <c r="H1730" s="28" t="s">
        <v>5288</v>
      </c>
      <c r="I1730" s="28" t="s">
        <v>16046</v>
      </c>
      <c r="J1730" s="28" t="s">
        <v>16044</v>
      </c>
      <c r="K1730" s="28" t="s">
        <v>5289</v>
      </c>
      <c r="L1730" s="27">
        <v>275880.00000000006</v>
      </c>
      <c r="M1730" s="27">
        <v>239855</v>
      </c>
      <c r="N1730" s="27">
        <v>0</v>
      </c>
      <c r="O1730" s="27">
        <v>0</v>
      </c>
      <c r="P1730" s="27">
        <f t="shared" ref="P1730:P1793" si="378">M1730+N1730+O1730</f>
        <v>239855</v>
      </c>
      <c r="Q1730" s="27">
        <v>0</v>
      </c>
      <c r="R1730" s="27">
        <v>0</v>
      </c>
      <c r="S1730" s="27">
        <v>0</v>
      </c>
      <c r="T1730" s="27">
        <f t="shared" ref="T1730:T1793" si="379">+Q1730+R1730+S1730</f>
        <v>0</v>
      </c>
      <c r="U1730" s="27">
        <v>0</v>
      </c>
      <c r="V1730" s="27">
        <f t="shared" ref="V1730:V1793" si="380">L1730+P1730+T1730+U1730</f>
        <v>515735.00000000006</v>
      </c>
      <c r="W1730" s="28" t="s">
        <v>5290</v>
      </c>
      <c r="X1730" s="27">
        <v>303468.00000000012</v>
      </c>
      <c r="Y1730" s="27">
        <f t="shared" si="370"/>
        <v>870776.50000000023</v>
      </c>
      <c r="Z1730" s="4" t="str" cm="1">
        <f t="array" ref="Z1730">_xlfn.IFS(YEARFRAC(F1730,G1730)&lt;1,"&lt;1 Year",YEARFRAC(F1730,G1730)&lt;=5,"1-5 Years",YEARFRAC(F1730,G1730)&gt;5,"&gt;5 Years")</f>
        <v>1-5 Years</v>
      </c>
      <c r="AA1730" s="24">
        <f>L1730*(_xlfn.XLOOKUP(K1730,'FX rates'!$A$2:$A$38,'FX rates'!$B$2:$B$38))</f>
        <v>275880.00000000006</v>
      </c>
      <c r="AB1730" s="24">
        <f>V1730*(_xlfn.XLOOKUP(K1730,'FX rates'!$A$2:$A$38,'FX rates'!$B$2:$B$38))</f>
        <v>515735.00000000006</v>
      </c>
      <c r="AC1730" s="24">
        <f>X1730*(_xlfn.XLOOKUP(W1730,'FX rates'!$A$2:$A$38,'FX rates'!$B$2:$B$38))</f>
        <v>303468.00000000012</v>
      </c>
      <c r="AD1730" s="24">
        <f>Y1730*(_xlfn.XLOOKUP(W1730,'FX rates'!$A$2:$A$38,'FX rates'!$B$2:$B$38))</f>
        <v>870776.50000000023</v>
      </c>
      <c r="AE1730" s="30">
        <f t="shared" si="371"/>
        <v>0.10000000000000019</v>
      </c>
      <c r="AF1730" s="31">
        <f t="shared" si="372"/>
        <v>27588.000000000058</v>
      </c>
      <c r="AG1730" s="23">
        <f t="shared" si="373"/>
        <v>239855</v>
      </c>
      <c r="AH1730" s="35">
        <f t="shared" ref="AH1730:AH1793" si="381">AC1730/X1730</f>
        <v>1</v>
      </c>
      <c r="AI1730" s="23">
        <f>U1730*(_xlfn.XLOOKUP(K1730,'FX rates'!$A$2:$A$38,'FX rates'!$B$2:$B$38))</f>
        <v>0</v>
      </c>
      <c r="AJ1730" s="23">
        <f>Q1730*(_xlfn.XLOOKUP(K1730,'FX rates'!$A$2:$A$38,'FX rates'!$B$2:$B$38))</f>
        <v>0</v>
      </c>
      <c r="AK1730" s="23">
        <f>R1730*(_xlfn.XLOOKUP(K1730,'FX rates'!$A$2:$A$38,'FX rates'!$B$2:$B$38))</f>
        <v>0</v>
      </c>
      <c r="AM1730" s="4"/>
      <c r="AN1730" s="4"/>
      <c r="AO1730" s="4"/>
      <c r="AP1730" s="32">
        <f t="shared" ref="AP1730:AP1793" si="382">M1730/L1730</f>
        <v>0.86941786283891531</v>
      </c>
      <c r="AQ1730" s="32">
        <f t="shared" ref="AQ1730:AQ1793" si="383">O1730/L1730</f>
        <v>0</v>
      </c>
      <c r="AR1730" s="24">
        <f t="shared" si="374"/>
        <v>567308.50000000012</v>
      </c>
      <c r="AS1730" s="24" t="str">
        <f t="shared" si="375"/>
        <v>0</v>
      </c>
      <c r="AT1730" s="24">
        <f t="shared" si="376"/>
        <v>783698.85000000021</v>
      </c>
      <c r="AU1730" s="24">
        <f t="shared" si="377"/>
        <v>87077.650000000023</v>
      </c>
    </row>
    <row r="1731" spans="1:47" x14ac:dyDescent="0.25">
      <c r="A1731" s="28" t="s">
        <v>14759</v>
      </c>
      <c r="B1731" s="28" t="s">
        <v>5291</v>
      </c>
      <c r="C1731" s="28" t="s">
        <v>5292</v>
      </c>
      <c r="D1731" s="28" t="s">
        <v>5293</v>
      </c>
      <c r="E1731" s="28" t="s">
        <v>5294</v>
      </c>
      <c r="F1731" s="29">
        <v>43151</v>
      </c>
      <c r="G1731" s="29">
        <v>44896</v>
      </c>
      <c r="H1731" s="28" t="s">
        <v>5295</v>
      </c>
      <c r="I1731" s="28" t="s">
        <v>16049</v>
      </c>
      <c r="J1731" s="28" t="s">
        <v>16040</v>
      </c>
      <c r="K1731" s="28" t="s">
        <v>5296</v>
      </c>
      <c r="L1731" s="27">
        <v>152621.59</v>
      </c>
      <c r="M1731" s="27">
        <v>39710</v>
      </c>
      <c r="N1731" s="27">
        <v>0</v>
      </c>
      <c r="O1731" s="27">
        <v>0</v>
      </c>
      <c r="P1731" s="27">
        <f t="shared" si="378"/>
        <v>39710</v>
      </c>
      <c r="Q1731" s="27">
        <v>0</v>
      </c>
      <c r="R1731" s="27">
        <v>0</v>
      </c>
      <c r="S1731" s="27">
        <v>0</v>
      </c>
      <c r="T1731" s="27">
        <f t="shared" si="379"/>
        <v>0</v>
      </c>
      <c r="U1731" s="27">
        <v>0</v>
      </c>
      <c r="V1731" s="27">
        <f t="shared" si="380"/>
        <v>192331.59</v>
      </c>
      <c r="W1731" s="28" t="s">
        <v>5297</v>
      </c>
      <c r="X1731" s="27">
        <v>172462.39669999998</v>
      </c>
      <c r="Y1731" s="27">
        <f t="shared" ref="Y1731:Y1794" si="384">X1731+AR1731+AS1731</f>
        <v>389797.09339999995</v>
      </c>
      <c r="Z1731" s="4" t="str" cm="1">
        <f t="array" ref="Z1731">_xlfn.IFS(YEARFRAC(F1731,G1731)&lt;1,"&lt;1 Year",YEARFRAC(F1731,G1731)&lt;=5,"1-5 Years",YEARFRAC(F1731,G1731)&gt;5,"&gt;5 Years")</f>
        <v>1-5 Years</v>
      </c>
      <c r="AA1731" s="24">
        <f>L1731*(_xlfn.XLOOKUP(K1731,'FX rates'!$A$2:$A$38,'FX rates'!$B$2:$B$38))</f>
        <v>152621.59</v>
      </c>
      <c r="AB1731" s="24">
        <f>V1731*(_xlfn.XLOOKUP(K1731,'FX rates'!$A$2:$A$38,'FX rates'!$B$2:$B$38))</f>
        <v>192331.59</v>
      </c>
      <c r="AC1731" s="24">
        <f>X1731*(_xlfn.XLOOKUP(W1731,'FX rates'!$A$2:$A$38,'FX rates'!$B$2:$B$38))</f>
        <v>172462.39669999998</v>
      </c>
      <c r="AD1731" s="24">
        <f>Y1731*(_xlfn.XLOOKUP(W1731,'FX rates'!$A$2:$A$38,'FX rates'!$B$2:$B$38))</f>
        <v>389797.09339999995</v>
      </c>
      <c r="AE1731" s="30">
        <f t="shared" ref="AE1731:AE1794" si="385">(AC1731-AA1731)/AA1731</f>
        <v>0.12999999999999992</v>
      </c>
      <c r="AF1731" s="31">
        <f t="shared" ref="AF1731:AF1794" si="386">X1731-L1731</f>
        <v>19840.806699999986</v>
      </c>
      <c r="AG1731" s="23">
        <f t="shared" ref="AG1731:AG1794" si="387">AB1731-AA1731</f>
        <v>39710</v>
      </c>
      <c r="AH1731" s="35">
        <f t="shared" si="381"/>
        <v>1</v>
      </c>
      <c r="AI1731" s="23">
        <f>U1731*(_xlfn.XLOOKUP(K1731,'FX rates'!$A$2:$A$38,'FX rates'!$B$2:$B$38))</f>
        <v>0</v>
      </c>
      <c r="AJ1731" s="23">
        <f>Q1731*(_xlfn.XLOOKUP(K1731,'FX rates'!$A$2:$A$38,'FX rates'!$B$2:$B$38))</f>
        <v>0</v>
      </c>
      <c r="AK1731" s="23">
        <f>R1731*(_xlfn.XLOOKUP(K1731,'FX rates'!$A$2:$A$38,'FX rates'!$B$2:$B$38))</f>
        <v>0</v>
      </c>
      <c r="AM1731" s="4"/>
      <c r="AN1731" s="4"/>
      <c r="AO1731" s="4"/>
      <c r="AP1731" s="32">
        <f t="shared" si="382"/>
        <v>0.26018599334471615</v>
      </c>
      <c r="AQ1731" s="32">
        <f t="shared" si="383"/>
        <v>0</v>
      </c>
      <c r="AR1731" s="24">
        <f t="shared" ref="AR1731:AR1794" si="388">X1731*(1+AP1731)</f>
        <v>217334.69669999997</v>
      </c>
      <c r="AS1731" s="24" t="str">
        <f t="shared" ref="AS1731:AS1794" si="389">IF(AQ1731&gt;0,X1731*(1+AQ1731),"0")</f>
        <v>0</v>
      </c>
      <c r="AT1731" s="24">
        <f t="shared" ref="AT1731:AT1794" si="390">AD1731*(0.9)</f>
        <v>350817.38405999995</v>
      </c>
      <c r="AU1731" s="24">
        <f t="shared" ref="AU1731:AU1794" si="391">AD1731-AT1731</f>
        <v>38979.709340000001</v>
      </c>
    </row>
    <row r="1732" spans="1:47" x14ac:dyDescent="0.25">
      <c r="A1732" s="28" t="s">
        <v>14760</v>
      </c>
      <c r="B1732" s="28" t="s">
        <v>5298</v>
      </c>
      <c r="C1732" s="28" t="s">
        <v>5299</v>
      </c>
      <c r="D1732" s="28" t="s">
        <v>5300</v>
      </c>
      <c r="E1732" s="28" t="s">
        <v>5301</v>
      </c>
      <c r="F1732" s="29">
        <v>43157</v>
      </c>
      <c r="G1732" s="29">
        <v>44896</v>
      </c>
      <c r="H1732" s="28" t="s">
        <v>5302</v>
      </c>
      <c r="I1732" s="28" t="s">
        <v>16043</v>
      </c>
      <c r="J1732" s="28" t="s">
        <v>16035</v>
      </c>
      <c r="K1732" s="28" t="s">
        <v>5303</v>
      </c>
      <c r="L1732" s="27">
        <v>18151848</v>
      </c>
      <c r="M1732" s="27">
        <v>2378200</v>
      </c>
      <c r="N1732" s="27">
        <v>0</v>
      </c>
      <c r="O1732" s="27">
        <v>0</v>
      </c>
      <c r="P1732" s="27">
        <f t="shared" si="378"/>
        <v>2378200</v>
      </c>
      <c r="Q1732" s="27">
        <v>0</v>
      </c>
      <c r="R1732" s="27">
        <v>0</v>
      </c>
      <c r="S1732" s="27">
        <v>0</v>
      </c>
      <c r="T1732" s="27">
        <f t="shared" si="379"/>
        <v>0</v>
      </c>
      <c r="U1732" s="27">
        <v>0</v>
      </c>
      <c r="V1732" s="27">
        <f t="shared" si="380"/>
        <v>20530048</v>
      </c>
      <c r="W1732" s="28" t="s">
        <v>5304</v>
      </c>
      <c r="X1732" s="27">
        <v>20874625.199999999</v>
      </c>
      <c r="Y1732" s="27">
        <f t="shared" si="384"/>
        <v>44484180.399999999</v>
      </c>
      <c r="Z1732" s="4" t="str" cm="1">
        <f t="array" ref="Z1732">_xlfn.IFS(YEARFRAC(F1732,G1732)&lt;1,"&lt;1 Year",YEARFRAC(F1732,G1732)&lt;=5,"1-5 Years",YEARFRAC(F1732,G1732)&gt;5,"&gt;5 Years")</f>
        <v>1-5 Years</v>
      </c>
      <c r="AA1732" s="24">
        <f>L1732*(_xlfn.XLOOKUP(K1732,'FX rates'!$A$2:$A$38,'FX rates'!$B$2:$B$38))</f>
        <v>167074.85848405358</v>
      </c>
      <c r="AB1732" s="24">
        <f>V1732*(_xlfn.XLOOKUP(K1732,'FX rates'!$A$2:$A$38,'FX rates'!$B$2:$B$38))</f>
        <v>188964.49905656037</v>
      </c>
      <c r="AC1732" s="24">
        <f>X1732*(_xlfn.XLOOKUP(W1732,'FX rates'!$A$2:$A$38,'FX rates'!$B$2:$B$38))</f>
        <v>192136.08725666162</v>
      </c>
      <c r="AD1732" s="24">
        <f>Y1732*(_xlfn.XLOOKUP(W1732,'FX rates'!$A$2:$A$38,'FX rates'!$B$2:$B$38))</f>
        <v>409445.26117170602</v>
      </c>
      <c r="AE1732" s="30">
        <f t="shared" si="385"/>
        <v>0.15000000000000002</v>
      </c>
      <c r="AF1732" s="31">
        <f t="shared" si="386"/>
        <v>2722777.1999999993</v>
      </c>
      <c r="AG1732" s="23">
        <f t="shared" si="387"/>
        <v>21889.640572506789</v>
      </c>
      <c r="AH1732" s="35">
        <f t="shared" si="381"/>
        <v>9.2042891987666256E-3</v>
      </c>
      <c r="AI1732" s="23">
        <f>U1732*(_xlfn.XLOOKUP(K1732,'FX rates'!$A$2:$A$38,'FX rates'!$B$2:$B$38))</f>
        <v>0</v>
      </c>
      <c r="AJ1732" s="23">
        <f>Q1732*(_xlfn.XLOOKUP(K1732,'FX rates'!$A$2:$A$38,'FX rates'!$B$2:$B$38))</f>
        <v>0</v>
      </c>
      <c r="AK1732" s="23">
        <f>R1732*(_xlfn.XLOOKUP(K1732,'FX rates'!$A$2:$A$38,'FX rates'!$B$2:$B$38))</f>
        <v>0</v>
      </c>
      <c r="AM1732" s="4"/>
      <c r="AN1732" s="4"/>
      <c r="AO1732" s="4"/>
      <c r="AP1732" s="32">
        <f t="shared" si="382"/>
        <v>0.13101696312133068</v>
      </c>
      <c r="AQ1732" s="32">
        <f t="shared" si="383"/>
        <v>0</v>
      </c>
      <c r="AR1732" s="24">
        <f t="shared" si="388"/>
        <v>23609555.199999999</v>
      </c>
      <c r="AS1732" s="24" t="str">
        <f t="shared" si="389"/>
        <v>0</v>
      </c>
      <c r="AT1732" s="24">
        <f t="shared" si="390"/>
        <v>368500.73505453544</v>
      </c>
      <c r="AU1732" s="24">
        <f t="shared" si="391"/>
        <v>40944.526117170579</v>
      </c>
    </row>
    <row r="1733" spans="1:47" x14ac:dyDescent="0.25">
      <c r="A1733" s="28" t="s">
        <v>14761</v>
      </c>
      <c r="B1733" s="28" t="s">
        <v>5305</v>
      </c>
      <c r="C1733" s="28" t="s">
        <v>5306</v>
      </c>
      <c r="D1733" s="28" t="s">
        <v>5307</v>
      </c>
      <c r="E1733" s="28" t="s">
        <v>5308</v>
      </c>
      <c r="F1733" s="29">
        <v>43206</v>
      </c>
      <c r="G1733" s="29">
        <v>44896</v>
      </c>
      <c r="H1733" s="28" t="s">
        <v>5309</v>
      </c>
      <c r="I1733" s="28" t="s">
        <v>16051</v>
      </c>
      <c r="J1733" s="28" t="s">
        <v>16043</v>
      </c>
      <c r="K1733" s="28" t="s">
        <v>5310</v>
      </c>
      <c r="L1733" s="27">
        <v>229878.00000000006</v>
      </c>
      <c r="M1733" s="27">
        <v>169580.40000000002</v>
      </c>
      <c r="N1733" s="27">
        <v>0</v>
      </c>
      <c r="O1733" s="27">
        <v>0</v>
      </c>
      <c r="P1733" s="27">
        <f t="shared" si="378"/>
        <v>169580.40000000002</v>
      </c>
      <c r="Q1733" s="27">
        <v>0</v>
      </c>
      <c r="R1733" s="27">
        <v>0</v>
      </c>
      <c r="S1733" s="27">
        <v>0</v>
      </c>
      <c r="T1733" s="27">
        <f t="shared" si="379"/>
        <v>0</v>
      </c>
      <c r="U1733" s="27">
        <v>0</v>
      </c>
      <c r="V1733" s="27">
        <f t="shared" si="380"/>
        <v>399458.40000000008</v>
      </c>
      <c r="W1733" s="28" t="s">
        <v>5311</v>
      </c>
      <c r="X1733" s="27">
        <v>262060.9200000001</v>
      </c>
      <c r="Y1733" s="27">
        <f t="shared" si="384"/>
        <v>717443.49600000028</v>
      </c>
      <c r="Z1733" s="4" t="str" cm="1">
        <f t="array" ref="Z1733">_xlfn.IFS(YEARFRAC(F1733,G1733)&lt;1,"&lt;1 Year",YEARFRAC(F1733,G1733)&lt;=5,"1-5 Years",YEARFRAC(F1733,G1733)&gt;5,"&gt;5 Years")</f>
        <v>1-5 Years</v>
      </c>
      <c r="AA1733" s="24">
        <f>L1733*(_xlfn.XLOOKUP(K1733,'FX rates'!$A$2:$A$38,'FX rates'!$B$2:$B$38))</f>
        <v>173937.18870612697</v>
      </c>
      <c r="AB1733" s="24">
        <f>V1733*(_xlfn.XLOOKUP(K1733,'FX rates'!$A$2:$A$38,'FX rates'!$B$2:$B$38))</f>
        <v>302250.1983706468</v>
      </c>
      <c r="AC1733" s="24">
        <f>X1733*(_xlfn.XLOOKUP(W1733,'FX rates'!$A$2:$A$38,'FX rates'!$B$2:$B$38))</f>
        <v>198288.39512498476</v>
      </c>
      <c r="AD1733" s="24">
        <f>Y1733*(_xlfn.XLOOKUP(W1733,'FX rates'!$A$2:$A$38,'FX rates'!$B$2:$B$38))</f>
        <v>542853.62126752222</v>
      </c>
      <c r="AE1733" s="30">
        <f t="shared" si="385"/>
        <v>0.1400000000000001</v>
      </c>
      <c r="AF1733" s="31">
        <f t="shared" si="386"/>
        <v>32182.920000000042</v>
      </c>
      <c r="AG1733" s="23">
        <f t="shared" si="387"/>
        <v>128313.00966451984</v>
      </c>
      <c r="AH1733" s="35">
        <f t="shared" si="381"/>
        <v>0.75665000002665295</v>
      </c>
      <c r="AI1733" s="23">
        <f>U1733*(_xlfn.XLOOKUP(K1733,'FX rates'!$A$2:$A$38,'FX rates'!$B$2:$B$38))</f>
        <v>0</v>
      </c>
      <c r="AJ1733" s="23">
        <f>Q1733*(_xlfn.XLOOKUP(K1733,'FX rates'!$A$2:$A$38,'FX rates'!$B$2:$B$38))</f>
        <v>0</v>
      </c>
      <c r="AK1733" s="23">
        <f>R1733*(_xlfn.XLOOKUP(K1733,'FX rates'!$A$2:$A$38,'FX rates'!$B$2:$B$38))</f>
        <v>0</v>
      </c>
      <c r="AM1733" s="4"/>
      <c r="AN1733" s="4"/>
      <c r="AO1733" s="4"/>
      <c r="AP1733" s="32">
        <f t="shared" si="382"/>
        <v>0.73769738730979029</v>
      </c>
      <c r="AQ1733" s="32">
        <f t="shared" si="383"/>
        <v>0</v>
      </c>
      <c r="AR1733" s="24">
        <f t="shared" si="388"/>
        <v>455382.57600000012</v>
      </c>
      <c r="AS1733" s="24" t="str">
        <f t="shared" si="389"/>
        <v>0</v>
      </c>
      <c r="AT1733" s="24">
        <f t="shared" si="390"/>
        <v>488568.25914077001</v>
      </c>
      <c r="AU1733" s="24">
        <f t="shared" si="391"/>
        <v>54285.36212675221</v>
      </c>
    </row>
    <row r="1734" spans="1:47" x14ac:dyDescent="0.25">
      <c r="A1734" s="28" t="s">
        <v>14762</v>
      </c>
      <c r="B1734" s="28" t="s">
        <v>5690</v>
      </c>
      <c r="C1734" s="28" t="s">
        <v>5691</v>
      </c>
      <c r="D1734" s="28" t="s">
        <v>5692</v>
      </c>
      <c r="E1734" s="28" t="s">
        <v>5693</v>
      </c>
      <c r="F1734" s="29">
        <v>43157</v>
      </c>
      <c r="G1734" s="29">
        <v>44896</v>
      </c>
      <c r="H1734" s="28" t="s">
        <v>5694</v>
      </c>
      <c r="I1734" s="28" t="s">
        <v>16037</v>
      </c>
      <c r="J1734" s="28" t="s">
        <v>16040</v>
      </c>
      <c r="K1734" s="28" t="s">
        <v>5695</v>
      </c>
      <c r="L1734" s="27">
        <v>91476</v>
      </c>
      <c r="M1734" s="27">
        <v>14190</v>
      </c>
      <c r="N1734" s="27">
        <v>0</v>
      </c>
      <c r="O1734" s="27">
        <v>0</v>
      </c>
      <c r="P1734" s="27">
        <f t="shared" si="378"/>
        <v>14190</v>
      </c>
      <c r="Q1734" s="27">
        <v>0</v>
      </c>
      <c r="R1734" s="27">
        <v>0</v>
      </c>
      <c r="S1734" s="27">
        <v>0</v>
      </c>
      <c r="T1734" s="27">
        <f t="shared" si="379"/>
        <v>0</v>
      </c>
      <c r="U1734" s="27">
        <v>0</v>
      </c>
      <c r="V1734" s="27">
        <f t="shared" si="380"/>
        <v>105666</v>
      </c>
      <c r="W1734" s="28" t="s">
        <v>5696</v>
      </c>
      <c r="X1734" s="27">
        <v>104282.64000000001</v>
      </c>
      <c r="Y1734" s="27">
        <f t="shared" si="384"/>
        <v>224741.88000000003</v>
      </c>
      <c r="Z1734" s="4" t="str" cm="1">
        <f t="array" ref="Z1734">_xlfn.IFS(YEARFRAC(F1734,G1734)&lt;1,"&lt;1 Year",YEARFRAC(F1734,G1734)&lt;=5,"1-5 Years",YEARFRAC(F1734,G1734)&gt;5,"&gt;5 Years")</f>
        <v>1-5 Years</v>
      </c>
      <c r="AA1734" s="24">
        <f>L1734*(_xlfn.XLOOKUP(K1734,'FX rates'!$A$2:$A$38,'FX rates'!$B$2:$B$38))</f>
        <v>91476</v>
      </c>
      <c r="AB1734" s="24">
        <f>V1734*(_xlfn.XLOOKUP(K1734,'FX rates'!$A$2:$A$38,'FX rates'!$B$2:$B$38))</f>
        <v>105666</v>
      </c>
      <c r="AC1734" s="24">
        <f>X1734*(_xlfn.XLOOKUP(W1734,'FX rates'!$A$2:$A$38,'FX rates'!$B$2:$B$38))</f>
        <v>104282.64000000001</v>
      </c>
      <c r="AD1734" s="24">
        <f>Y1734*(_xlfn.XLOOKUP(W1734,'FX rates'!$A$2:$A$38,'FX rates'!$B$2:$B$38))</f>
        <v>224741.88000000003</v>
      </c>
      <c r="AE1734" s="30">
        <f t="shared" si="385"/>
        <v>0.14000000000000015</v>
      </c>
      <c r="AF1734" s="31">
        <f t="shared" si="386"/>
        <v>12806.640000000014</v>
      </c>
      <c r="AG1734" s="23">
        <f t="shared" si="387"/>
        <v>14190</v>
      </c>
      <c r="AH1734" s="35">
        <f t="shared" si="381"/>
        <v>1</v>
      </c>
      <c r="AI1734" s="23">
        <f>U1734*(_xlfn.XLOOKUP(K1734,'FX rates'!$A$2:$A$38,'FX rates'!$B$2:$B$38))</f>
        <v>0</v>
      </c>
      <c r="AJ1734" s="23">
        <f>Q1734*(_xlfn.XLOOKUP(K1734,'FX rates'!$A$2:$A$38,'FX rates'!$B$2:$B$38))</f>
        <v>0</v>
      </c>
      <c r="AK1734" s="23">
        <f>R1734*(_xlfn.XLOOKUP(K1734,'FX rates'!$A$2:$A$38,'FX rates'!$B$2:$B$38))</f>
        <v>0</v>
      </c>
      <c r="AM1734" s="4"/>
      <c r="AN1734" s="4"/>
      <c r="AO1734" s="4"/>
      <c r="AP1734" s="32">
        <f t="shared" si="382"/>
        <v>0.15512265512265513</v>
      </c>
      <c r="AQ1734" s="32">
        <f t="shared" si="383"/>
        <v>0</v>
      </c>
      <c r="AR1734" s="24">
        <f t="shared" si="388"/>
        <v>120459.24000000002</v>
      </c>
      <c r="AS1734" s="24" t="str">
        <f t="shared" si="389"/>
        <v>0</v>
      </c>
      <c r="AT1734" s="24">
        <f t="shared" si="390"/>
        <v>202267.69200000004</v>
      </c>
      <c r="AU1734" s="24">
        <f t="shared" si="391"/>
        <v>22474.187999999995</v>
      </c>
    </row>
    <row r="1735" spans="1:47" x14ac:dyDescent="0.25">
      <c r="A1735" s="28" t="s">
        <v>14763</v>
      </c>
      <c r="B1735" s="28" t="s">
        <v>3051</v>
      </c>
      <c r="C1735" s="28" t="s">
        <v>3052</v>
      </c>
      <c r="D1735" s="28" t="s">
        <v>3053</v>
      </c>
      <c r="E1735" s="28" t="s">
        <v>3054</v>
      </c>
      <c r="F1735" s="29">
        <v>43157</v>
      </c>
      <c r="G1735" s="29">
        <v>44896</v>
      </c>
      <c r="H1735" s="28" t="s">
        <v>3055</v>
      </c>
      <c r="I1735" s="28" t="s">
        <v>16050</v>
      </c>
      <c r="J1735" s="28" t="s">
        <v>16037</v>
      </c>
      <c r="K1735" s="28" t="s">
        <v>3056</v>
      </c>
      <c r="L1735" s="27">
        <v>91748.237900000022</v>
      </c>
      <c r="M1735" s="27">
        <v>6622.0000000000009</v>
      </c>
      <c r="N1735" s="27">
        <v>0</v>
      </c>
      <c r="O1735" s="27">
        <v>0</v>
      </c>
      <c r="P1735" s="27">
        <f t="shared" si="378"/>
        <v>6622.0000000000009</v>
      </c>
      <c r="Q1735" s="27">
        <v>0</v>
      </c>
      <c r="R1735" s="27">
        <v>0</v>
      </c>
      <c r="S1735" s="27">
        <v>0</v>
      </c>
      <c r="T1735" s="27">
        <f t="shared" si="379"/>
        <v>0</v>
      </c>
      <c r="U1735" s="27">
        <v>0</v>
      </c>
      <c r="V1735" s="27">
        <f t="shared" si="380"/>
        <v>98370.237900000022</v>
      </c>
      <c r="W1735" s="28" t="s">
        <v>3057</v>
      </c>
      <c r="X1735" s="27">
        <v>105510.47358500001</v>
      </c>
      <c r="Y1735" s="27">
        <f t="shared" si="384"/>
        <v>218636.24717000005</v>
      </c>
      <c r="Z1735" s="4" t="str" cm="1">
        <f t="array" ref="Z1735">_xlfn.IFS(YEARFRAC(F1735,G1735)&lt;1,"&lt;1 Year",YEARFRAC(F1735,G1735)&lt;=5,"1-5 Years",YEARFRAC(F1735,G1735)&gt;5,"&gt;5 Years")</f>
        <v>1-5 Years</v>
      </c>
      <c r="AA1735" s="24">
        <f>L1735*(_xlfn.XLOOKUP(K1735,'FX rates'!$A$2:$A$38,'FX rates'!$B$2:$B$38))</f>
        <v>107097.71809793367</v>
      </c>
      <c r="AB1735" s="24">
        <f>V1735*(_xlfn.XLOOKUP(K1735,'FX rates'!$A$2:$A$38,'FX rates'!$B$2:$B$38))</f>
        <v>114827.57869773617</v>
      </c>
      <c r="AC1735" s="24">
        <f>X1735*(_xlfn.XLOOKUP(W1735,'FX rates'!$A$2:$A$38,'FX rates'!$B$2:$B$38))</f>
        <v>123162.37581262371</v>
      </c>
      <c r="AD1735" s="24">
        <f>Y1735*(_xlfn.XLOOKUP(W1735,'FX rates'!$A$2:$A$38,'FX rates'!$B$2:$B$38))</f>
        <v>255214.09131502031</v>
      </c>
      <c r="AE1735" s="30">
        <f t="shared" si="385"/>
        <v>0.14999999999999988</v>
      </c>
      <c r="AF1735" s="31">
        <f t="shared" si="386"/>
        <v>13762.235684999992</v>
      </c>
      <c r="AG1735" s="23">
        <f t="shared" si="387"/>
        <v>7729.8605998025014</v>
      </c>
      <c r="AH1735" s="35">
        <f t="shared" si="381"/>
        <v>1.1672999999701754</v>
      </c>
      <c r="AI1735" s="23">
        <f>U1735*(_xlfn.XLOOKUP(K1735,'FX rates'!$A$2:$A$38,'FX rates'!$B$2:$B$38))</f>
        <v>0</v>
      </c>
      <c r="AJ1735" s="23">
        <f>Q1735*(_xlfn.XLOOKUP(K1735,'FX rates'!$A$2:$A$38,'FX rates'!$B$2:$B$38))</f>
        <v>0</v>
      </c>
      <c r="AK1735" s="23">
        <f>R1735*(_xlfn.XLOOKUP(K1735,'FX rates'!$A$2:$A$38,'FX rates'!$B$2:$B$38))</f>
        <v>0</v>
      </c>
      <c r="AM1735" s="4"/>
      <c r="AN1735" s="4"/>
      <c r="AO1735" s="4"/>
      <c r="AP1735" s="32">
        <f t="shared" si="382"/>
        <v>7.2175773089152698E-2</v>
      </c>
      <c r="AQ1735" s="32">
        <f t="shared" si="383"/>
        <v>0</v>
      </c>
      <c r="AR1735" s="24">
        <f t="shared" si="388"/>
        <v>113125.77358500003</v>
      </c>
      <c r="AS1735" s="24" t="str">
        <f t="shared" si="389"/>
        <v>0</v>
      </c>
      <c r="AT1735" s="24">
        <f t="shared" si="390"/>
        <v>229692.68218351828</v>
      </c>
      <c r="AU1735" s="24">
        <f t="shared" si="391"/>
        <v>25521.409131502034</v>
      </c>
    </row>
    <row r="1736" spans="1:47" x14ac:dyDescent="0.25">
      <c r="A1736" s="28" t="s">
        <v>14080</v>
      </c>
      <c r="B1736" s="28" t="s">
        <v>536</v>
      </c>
      <c r="C1736" s="28" t="s">
        <v>537</v>
      </c>
      <c r="D1736" s="28" t="s">
        <v>538</v>
      </c>
      <c r="E1736" s="28" t="s">
        <v>539</v>
      </c>
      <c r="F1736" s="29">
        <v>36843</v>
      </c>
      <c r="G1736" s="29">
        <v>44896</v>
      </c>
      <c r="H1736" s="28" t="s">
        <v>540</v>
      </c>
      <c r="I1736" s="28" t="s">
        <v>16039</v>
      </c>
      <c r="J1736" s="28" t="s">
        <v>16050</v>
      </c>
      <c r="K1736" s="28" t="s">
        <v>541</v>
      </c>
      <c r="L1736" s="27">
        <v>159103.99999999997</v>
      </c>
      <c r="M1736" s="27">
        <v>47564.000000000007</v>
      </c>
      <c r="N1736" s="27">
        <v>0</v>
      </c>
      <c r="O1736" s="27">
        <v>0</v>
      </c>
      <c r="P1736" s="27">
        <f t="shared" si="378"/>
        <v>47564.000000000007</v>
      </c>
      <c r="Q1736" s="27">
        <v>0</v>
      </c>
      <c r="R1736" s="27">
        <v>0</v>
      </c>
      <c r="S1736" s="27">
        <v>0</v>
      </c>
      <c r="T1736" s="27">
        <f t="shared" si="379"/>
        <v>0</v>
      </c>
      <c r="U1736" s="27">
        <v>0</v>
      </c>
      <c r="V1736" s="27">
        <f t="shared" si="380"/>
        <v>206667.99999999997</v>
      </c>
      <c r="W1736" s="28" t="s">
        <v>542</v>
      </c>
      <c r="X1736" s="27">
        <v>175014.39999999999</v>
      </c>
      <c r="Y1736" s="27">
        <f t="shared" si="384"/>
        <v>402349.19999999995</v>
      </c>
      <c r="Z1736" s="4" t="str" cm="1">
        <f t="array" ref="Z1736">_xlfn.IFS(YEARFRAC(F1736,G1736)&lt;1,"&lt;1 Year",YEARFRAC(F1736,G1736)&lt;=5,"1-5 Years",YEARFRAC(F1736,G1736)&gt;5,"&gt;5 Years")</f>
        <v>&gt;5 Years</v>
      </c>
      <c r="AA1736" s="24">
        <f>L1736*(_xlfn.XLOOKUP(K1736,'FX rates'!$A$2:$A$38,'FX rates'!$B$2:$B$38))</f>
        <v>159103.99999999997</v>
      </c>
      <c r="AB1736" s="24">
        <f>V1736*(_xlfn.XLOOKUP(K1736,'FX rates'!$A$2:$A$38,'FX rates'!$B$2:$B$38))</f>
        <v>206667.99999999997</v>
      </c>
      <c r="AC1736" s="24">
        <f>X1736*(_xlfn.XLOOKUP(W1736,'FX rates'!$A$2:$A$38,'FX rates'!$B$2:$B$38))</f>
        <v>175014.39999999999</v>
      </c>
      <c r="AD1736" s="24">
        <f>Y1736*(_xlfn.XLOOKUP(W1736,'FX rates'!$A$2:$A$38,'FX rates'!$B$2:$B$38))</f>
        <v>402349.19999999995</v>
      </c>
      <c r="AE1736" s="30">
        <f t="shared" si="385"/>
        <v>0.10000000000000016</v>
      </c>
      <c r="AF1736" s="31">
        <f t="shared" si="386"/>
        <v>15910.400000000023</v>
      </c>
      <c r="AG1736" s="23">
        <f t="shared" si="387"/>
        <v>47564</v>
      </c>
      <c r="AH1736" s="35">
        <f t="shared" si="381"/>
        <v>1</v>
      </c>
      <c r="AI1736" s="23">
        <f>U1736*(_xlfn.XLOOKUP(K1736,'FX rates'!$A$2:$A$38,'FX rates'!$B$2:$B$38))</f>
        <v>0</v>
      </c>
      <c r="AJ1736" s="23">
        <f>Q1736*(_xlfn.XLOOKUP(K1736,'FX rates'!$A$2:$A$38,'FX rates'!$B$2:$B$38))</f>
        <v>0</v>
      </c>
      <c r="AK1736" s="23">
        <f>R1736*(_xlfn.XLOOKUP(K1736,'FX rates'!$A$2:$A$38,'FX rates'!$B$2:$B$38))</f>
        <v>0</v>
      </c>
      <c r="AM1736" s="4"/>
      <c r="AN1736" s="4"/>
      <c r="AO1736" s="4"/>
      <c r="AP1736" s="32">
        <f t="shared" si="382"/>
        <v>0.29894911504424787</v>
      </c>
      <c r="AQ1736" s="32">
        <f t="shared" si="383"/>
        <v>0</v>
      </c>
      <c r="AR1736" s="24">
        <f t="shared" si="388"/>
        <v>227334.8</v>
      </c>
      <c r="AS1736" s="24" t="str">
        <f t="shared" si="389"/>
        <v>0</v>
      </c>
      <c r="AT1736" s="24">
        <f t="shared" si="390"/>
        <v>362114.27999999997</v>
      </c>
      <c r="AU1736" s="24">
        <f t="shared" si="391"/>
        <v>40234.919999999984</v>
      </c>
    </row>
    <row r="1737" spans="1:47" x14ac:dyDescent="0.25">
      <c r="A1737" s="28" t="s">
        <v>14764</v>
      </c>
      <c r="B1737" s="28" t="s">
        <v>5326</v>
      </c>
      <c r="C1737" s="28" t="s">
        <v>5327</v>
      </c>
      <c r="D1737" s="28" t="s">
        <v>5328</v>
      </c>
      <c r="E1737" s="28" t="s">
        <v>5329</v>
      </c>
      <c r="F1737" s="29">
        <v>43151</v>
      </c>
      <c r="G1737" s="29">
        <v>44896</v>
      </c>
      <c r="H1737" s="28" t="s">
        <v>5330</v>
      </c>
      <c r="I1737" s="28" t="s">
        <v>16044</v>
      </c>
      <c r="J1737" s="28" t="s">
        <v>16048</v>
      </c>
      <c r="K1737" s="28" t="s">
        <v>5331</v>
      </c>
      <c r="L1737" s="27">
        <v>4504500</v>
      </c>
      <c r="M1737" s="27">
        <v>1258400</v>
      </c>
      <c r="N1737" s="27">
        <v>0</v>
      </c>
      <c r="O1737" s="27">
        <v>0</v>
      </c>
      <c r="P1737" s="27">
        <f t="shared" si="378"/>
        <v>1258400</v>
      </c>
      <c r="Q1737" s="27">
        <v>0</v>
      </c>
      <c r="R1737" s="27">
        <v>0</v>
      </c>
      <c r="S1737" s="27">
        <v>0</v>
      </c>
      <c r="T1737" s="27">
        <f t="shared" si="379"/>
        <v>0</v>
      </c>
      <c r="U1737" s="27">
        <v>0</v>
      </c>
      <c r="V1737" s="27">
        <f t="shared" si="380"/>
        <v>5762900</v>
      </c>
      <c r="W1737" s="28" t="s">
        <v>5332</v>
      </c>
      <c r="X1737" s="27">
        <v>4594590</v>
      </c>
      <c r="Y1737" s="27">
        <f t="shared" si="384"/>
        <v>10472748</v>
      </c>
      <c r="Z1737" s="4" t="str" cm="1">
        <f t="array" ref="Z1737">_xlfn.IFS(YEARFRAC(F1737,G1737)&lt;1,"&lt;1 Year",YEARFRAC(F1737,G1737)&lt;=5,"1-5 Years",YEARFRAC(F1737,G1737)&gt;5,"&gt;5 Years")</f>
        <v>1-5 Years</v>
      </c>
      <c r="AA1737" s="24">
        <f>L1737*(_xlfn.XLOOKUP(K1737,'FX rates'!$A$2:$A$38,'FX rates'!$B$2:$B$38))</f>
        <v>66750.639054569707</v>
      </c>
      <c r="AB1737" s="24">
        <f>V1737*(_xlfn.XLOOKUP(K1737,'FX rates'!$A$2:$A$38,'FX rates'!$B$2:$B$38))</f>
        <v>85398.436631719334</v>
      </c>
      <c r="AC1737" s="24">
        <f>X1737*(_xlfn.XLOOKUP(W1737,'FX rates'!$A$2:$A$38,'FX rates'!$B$2:$B$38))</f>
        <v>68085.65183566109</v>
      </c>
      <c r="AD1737" s="24">
        <f>Y1737*(_xlfn.XLOOKUP(W1737,'FX rates'!$A$2:$A$38,'FX rates'!$B$2:$B$38))</f>
        <v>155192.05720001482</v>
      </c>
      <c r="AE1737" s="30">
        <f t="shared" si="385"/>
        <v>1.9999999999999844E-2</v>
      </c>
      <c r="AF1737" s="31">
        <f t="shared" si="386"/>
        <v>90090</v>
      </c>
      <c r="AG1737" s="23">
        <f t="shared" si="387"/>
        <v>18647.797577149628</v>
      </c>
      <c r="AH1737" s="35">
        <f t="shared" si="381"/>
        <v>1.4818656688771161E-2</v>
      </c>
      <c r="AI1737" s="23">
        <f>U1737*(_xlfn.XLOOKUP(K1737,'FX rates'!$A$2:$A$38,'FX rates'!$B$2:$B$38))</f>
        <v>0</v>
      </c>
      <c r="AJ1737" s="23">
        <f>Q1737*(_xlfn.XLOOKUP(K1737,'FX rates'!$A$2:$A$38,'FX rates'!$B$2:$B$38))</f>
        <v>0</v>
      </c>
      <c r="AK1737" s="23">
        <f>R1737*(_xlfn.XLOOKUP(K1737,'FX rates'!$A$2:$A$38,'FX rates'!$B$2:$B$38))</f>
        <v>0</v>
      </c>
      <c r="AM1737" s="4"/>
      <c r="AN1737" s="4"/>
      <c r="AO1737" s="4"/>
      <c r="AP1737" s="32">
        <f t="shared" si="382"/>
        <v>0.27936507936507937</v>
      </c>
      <c r="AQ1737" s="32">
        <f t="shared" si="383"/>
        <v>0</v>
      </c>
      <c r="AR1737" s="24">
        <f t="shared" si="388"/>
        <v>5878157.9999999991</v>
      </c>
      <c r="AS1737" s="24" t="str">
        <f t="shared" si="389"/>
        <v>0</v>
      </c>
      <c r="AT1737" s="24">
        <f t="shared" si="390"/>
        <v>139672.85148001334</v>
      </c>
      <c r="AU1737" s="24">
        <f t="shared" si="391"/>
        <v>15519.205720001482</v>
      </c>
    </row>
    <row r="1738" spans="1:47" x14ac:dyDescent="0.25">
      <c r="A1738" s="28" t="s">
        <v>14765</v>
      </c>
      <c r="B1738" s="28" t="s">
        <v>5333</v>
      </c>
      <c r="C1738" s="28" t="s">
        <v>5334</v>
      </c>
      <c r="D1738" s="28" t="s">
        <v>5335</v>
      </c>
      <c r="E1738" s="28" t="s">
        <v>5336</v>
      </c>
      <c r="F1738" s="29">
        <v>43171</v>
      </c>
      <c r="G1738" s="29">
        <v>44896</v>
      </c>
      <c r="H1738" s="28" t="s">
        <v>5337</v>
      </c>
      <c r="I1738" s="28" t="s">
        <v>16032</v>
      </c>
      <c r="J1738" s="28" t="s">
        <v>16036</v>
      </c>
      <c r="K1738" s="28" t="s">
        <v>5338</v>
      </c>
      <c r="L1738" s="27">
        <v>29061.450000000004</v>
      </c>
      <c r="M1738" s="27">
        <v>3308.8</v>
      </c>
      <c r="N1738" s="27">
        <v>0</v>
      </c>
      <c r="O1738" s="27">
        <v>0</v>
      </c>
      <c r="P1738" s="27">
        <f t="shared" si="378"/>
        <v>3308.8</v>
      </c>
      <c r="Q1738" s="27">
        <v>0</v>
      </c>
      <c r="R1738" s="27">
        <v>0</v>
      </c>
      <c r="S1738" s="27">
        <v>0</v>
      </c>
      <c r="T1738" s="27">
        <f t="shared" si="379"/>
        <v>0</v>
      </c>
      <c r="U1738" s="27">
        <v>0</v>
      </c>
      <c r="V1738" s="27">
        <f t="shared" si="380"/>
        <v>32370.250000000004</v>
      </c>
      <c r="W1738" s="28" t="s">
        <v>5339</v>
      </c>
      <c r="X1738" s="27">
        <v>30805.137000000006</v>
      </c>
      <c r="Y1738" s="27">
        <f t="shared" si="384"/>
        <v>65117.602000000014</v>
      </c>
      <c r="Z1738" s="4" t="str" cm="1">
        <f t="array" ref="Z1738">_xlfn.IFS(YEARFRAC(F1738,G1738)&lt;1,"&lt;1 Year",YEARFRAC(F1738,G1738)&lt;=5,"1-5 Years",YEARFRAC(F1738,G1738)&gt;5,"&gt;5 Years")</f>
        <v>1-5 Years</v>
      </c>
      <c r="AA1738" s="24">
        <f>L1738*(_xlfn.XLOOKUP(K1738,'FX rates'!$A$2:$A$38,'FX rates'!$B$2:$B$38))</f>
        <v>21989.346143274575</v>
      </c>
      <c r="AB1738" s="24">
        <f>V1738*(_xlfn.XLOOKUP(K1738,'FX rates'!$A$2:$A$38,'FX rates'!$B$2:$B$38))</f>
        <v>24492.949663362764</v>
      </c>
      <c r="AC1738" s="24">
        <f>X1738*(_xlfn.XLOOKUP(W1738,'FX rates'!$A$2:$A$38,'FX rates'!$B$2:$B$38))</f>
        <v>23308.706911871053</v>
      </c>
      <c r="AD1738" s="24">
        <f>Y1738*(_xlfn.XLOOKUP(W1738,'FX rates'!$A$2:$A$38,'FX rates'!$B$2:$B$38))</f>
        <v>49271.233555035586</v>
      </c>
      <c r="AE1738" s="30">
        <f t="shared" si="385"/>
        <v>6.0000000000000157E-2</v>
      </c>
      <c r="AF1738" s="31">
        <f t="shared" si="386"/>
        <v>1743.6870000000017</v>
      </c>
      <c r="AG1738" s="23">
        <f t="shared" si="387"/>
        <v>2503.6035200881888</v>
      </c>
      <c r="AH1738" s="35">
        <f t="shared" si="381"/>
        <v>0.75665000002665295</v>
      </c>
      <c r="AI1738" s="23">
        <f>U1738*(_xlfn.XLOOKUP(K1738,'FX rates'!$A$2:$A$38,'FX rates'!$B$2:$B$38))</f>
        <v>0</v>
      </c>
      <c r="AJ1738" s="23">
        <f>Q1738*(_xlfn.XLOOKUP(K1738,'FX rates'!$A$2:$A$38,'FX rates'!$B$2:$B$38))</f>
        <v>0</v>
      </c>
      <c r="AK1738" s="23">
        <f>R1738*(_xlfn.XLOOKUP(K1738,'FX rates'!$A$2:$A$38,'FX rates'!$B$2:$B$38))</f>
        <v>0</v>
      </c>
      <c r="AM1738" s="4"/>
      <c r="AN1738" s="4"/>
      <c r="AO1738" s="4"/>
      <c r="AP1738" s="32">
        <f t="shared" si="382"/>
        <v>0.11385529627737087</v>
      </c>
      <c r="AQ1738" s="32">
        <f t="shared" si="383"/>
        <v>0</v>
      </c>
      <c r="AR1738" s="24">
        <f t="shared" si="388"/>
        <v>34312.465000000004</v>
      </c>
      <c r="AS1738" s="24" t="str">
        <f t="shared" si="389"/>
        <v>0</v>
      </c>
      <c r="AT1738" s="24">
        <f t="shared" si="390"/>
        <v>44344.110199532028</v>
      </c>
      <c r="AU1738" s="24">
        <f t="shared" si="391"/>
        <v>4927.1233555035578</v>
      </c>
    </row>
    <row r="1739" spans="1:47" x14ac:dyDescent="0.25">
      <c r="A1739" s="28" t="s">
        <v>14766</v>
      </c>
      <c r="B1739" s="28" t="s">
        <v>5340</v>
      </c>
      <c r="C1739" s="28" t="s">
        <v>5341</v>
      </c>
      <c r="D1739" s="28" t="s">
        <v>5342</v>
      </c>
      <c r="E1739" s="28" t="s">
        <v>5343</v>
      </c>
      <c r="F1739" s="29">
        <v>43157</v>
      </c>
      <c r="G1739" s="29">
        <v>44896</v>
      </c>
      <c r="H1739" s="28" t="s">
        <v>5344</v>
      </c>
      <c r="I1739" s="28" t="s">
        <v>16055</v>
      </c>
      <c r="J1739" s="28" t="s">
        <v>16044</v>
      </c>
      <c r="K1739" s="28" t="s">
        <v>5345</v>
      </c>
      <c r="L1739" s="27">
        <v>215107.20000000004</v>
      </c>
      <c r="M1739" s="27">
        <v>184413.90000000002</v>
      </c>
      <c r="N1739" s="27">
        <v>0</v>
      </c>
      <c r="O1739" s="27">
        <v>0</v>
      </c>
      <c r="P1739" s="27">
        <f t="shared" si="378"/>
        <v>184413.90000000002</v>
      </c>
      <c r="Q1739" s="27">
        <v>0</v>
      </c>
      <c r="R1739" s="27">
        <v>0</v>
      </c>
      <c r="S1739" s="27">
        <v>0</v>
      </c>
      <c r="T1739" s="27">
        <f t="shared" si="379"/>
        <v>0</v>
      </c>
      <c r="U1739" s="27">
        <v>0</v>
      </c>
      <c r="V1739" s="27">
        <f t="shared" si="380"/>
        <v>399521.10000000009</v>
      </c>
      <c r="W1739" s="28" t="s">
        <v>5346</v>
      </c>
      <c r="X1739" s="27">
        <v>219409.34400000004</v>
      </c>
      <c r="Y1739" s="27">
        <f t="shared" si="384"/>
        <v>626920.86600000015</v>
      </c>
      <c r="Z1739" s="4" t="str" cm="1">
        <f t="array" ref="Z1739">_xlfn.IFS(YEARFRAC(F1739,G1739)&lt;1,"&lt;1 Year",YEARFRAC(F1739,G1739)&lt;=5,"1-5 Years",YEARFRAC(F1739,G1739)&gt;5,"&gt;5 Years")</f>
        <v>1-5 Years</v>
      </c>
      <c r="AA1739" s="24">
        <f>L1739*(_xlfn.XLOOKUP(K1739,'FX rates'!$A$2:$A$38,'FX rates'!$B$2:$B$38))</f>
        <v>215107.20000000004</v>
      </c>
      <c r="AB1739" s="24">
        <f>V1739*(_xlfn.XLOOKUP(K1739,'FX rates'!$A$2:$A$38,'FX rates'!$B$2:$B$38))</f>
        <v>399521.10000000009</v>
      </c>
      <c r="AC1739" s="24">
        <f>X1739*(_xlfn.XLOOKUP(W1739,'FX rates'!$A$2:$A$38,'FX rates'!$B$2:$B$38))</f>
        <v>219409.34400000004</v>
      </c>
      <c r="AD1739" s="24">
        <f>Y1739*(_xlfn.XLOOKUP(W1739,'FX rates'!$A$2:$A$38,'FX rates'!$B$2:$B$38))</f>
        <v>626920.86600000015</v>
      </c>
      <c r="AE1739" s="30">
        <f t="shared" si="385"/>
        <v>1.9999999999999997E-2</v>
      </c>
      <c r="AF1739" s="31">
        <f t="shared" si="386"/>
        <v>4302.1440000000002</v>
      </c>
      <c r="AG1739" s="23">
        <f t="shared" si="387"/>
        <v>184413.90000000005</v>
      </c>
      <c r="AH1739" s="35">
        <f t="shared" si="381"/>
        <v>1</v>
      </c>
      <c r="AI1739" s="23">
        <f>U1739*(_xlfn.XLOOKUP(K1739,'FX rates'!$A$2:$A$38,'FX rates'!$B$2:$B$38))</f>
        <v>0</v>
      </c>
      <c r="AJ1739" s="23">
        <f>Q1739*(_xlfn.XLOOKUP(K1739,'FX rates'!$A$2:$A$38,'FX rates'!$B$2:$B$38))</f>
        <v>0</v>
      </c>
      <c r="AK1739" s="23">
        <f>R1739*(_xlfn.XLOOKUP(K1739,'FX rates'!$A$2:$A$38,'FX rates'!$B$2:$B$38))</f>
        <v>0</v>
      </c>
      <c r="AM1739" s="4"/>
      <c r="AN1739" s="4"/>
      <c r="AO1739" s="4"/>
      <c r="AP1739" s="32">
        <f t="shared" si="382"/>
        <v>0.8573116102110947</v>
      </c>
      <c r="AQ1739" s="32">
        <f t="shared" si="383"/>
        <v>0</v>
      </c>
      <c r="AR1739" s="24">
        <f t="shared" si="388"/>
        <v>407511.52200000006</v>
      </c>
      <c r="AS1739" s="24" t="str">
        <f t="shared" si="389"/>
        <v>0</v>
      </c>
      <c r="AT1739" s="24">
        <f t="shared" si="390"/>
        <v>564228.77940000012</v>
      </c>
      <c r="AU1739" s="24">
        <f t="shared" si="391"/>
        <v>62692.086600000039</v>
      </c>
    </row>
    <row r="1740" spans="1:47" x14ac:dyDescent="0.25">
      <c r="A1740" s="28" t="s">
        <v>14767</v>
      </c>
      <c r="B1740" s="28" t="s">
        <v>5347</v>
      </c>
      <c r="C1740" s="28" t="s">
        <v>5348</v>
      </c>
      <c r="D1740" s="28" t="s">
        <v>5349</v>
      </c>
      <c r="E1740" s="28" t="s">
        <v>5350</v>
      </c>
      <c r="F1740" s="29">
        <v>43157</v>
      </c>
      <c r="G1740" s="29">
        <v>44896</v>
      </c>
      <c r="H1740" s="28" t="s">
        <v>5351</v>
      </c>
      <c r="I1740" s="28" t="s">
        <v>16054</v>
      </c>
      <c r="J1740" s="28" t="s">
        <v>16047</v>
      </c>
      <c r="K1740" s="28" t="s">
        <v>5352</v>
      </c>
      <c r="L1740" s="27">
        <v>308000.00000000006</v>
      </c>
      <c r="M1740" s="27">
        <v>331100.00000000006</v>
      </c>
      <c r="N1740" s="27">
        <v>0</v>
      </c>
      <c r="O1740" s="27">
        <v>0</v>
      </c>
      <c r="P1740" s="27">
        <f t="shared" si="378"/>
        <v>331100.00000000006</v>
      </c>
      <c r="Q1740" s="27">
        <v>0</v>
      </c>
      <c r="R1740" s="27">
        <v>0</v>
      </c>
      <c r="S1740" s="27">
        <v>0</v>
      </c>
      <c r="T1740" s="27">
        <f t="shared" si="379"/>
        <v>0</v>
      </c>
      <c r="U1740" s="27">
        <v>106000</v>
      </c>
      <c r="V1740" s="27">
        <f t="shared" si="380"/>
        <v>745100.00000000012</v>
      </c>
      <c r="W1740" s="28" t="s">
        <v>5353</v>
      </c>
      <c r="X1740" s="27">
        <v>320320.00000000006</v>
      </c>
      <c r="Y1740" s="27">
        <f t="shared" si="384"/>
        <v>984984.00000000023</v>
      </c>
      <c r="Z1740" s="4" t="str" cm="1">
        <f t="array" ref="Z1740">_xlfn.IFS(YEARFRAC(F1740,G1740)&lt;1,"&lt;1 Year",YEARFRAC(F1740,G1740)&lt;=5,"1-5 Years",YEARFRAC(F1740,G1740)&gt;5,"&gt;5 Years")</f>
        <v>1-5 Years</v>
      </c>
      <c r="AA1740" s="24">
        <f>L1740*(_xlfn.XLOOKUP(K1740,'FX rates'!$A$2:$A$38,'FX rates'!$B$2:$B$38))</f>
        <v>308000.00000000006</v>
      </c>
      <c r="AB1740" s="24">
        <f>V1740*(_xlfn.XLOOKUP(K1740,'FX rates'!$A$2:$A$38,'FX rates'!$B$2:$B$38))</f>
        <v>745100.00000000012</v>
      </c>
      <c r="AC1740" s="24">
        <f>X1740*(_xlfn.XLOOKUP(W1740,'FX rates'!$A$2:$A$38,'FX rates'!$B$2:$B$38))</f>
        <v>320320.00000000006</v>
      </c>
      <c r="AD1740" s="24">
        <f>Y1740*(_xlfn.XLOOKUP(W1740,'FX rates'!$A$2:$A$38,'FX rates'!$B$2:$B$38))</f>
        <v>984984.00000000023</v>
      </c>
      <c r="AE1740" s="30">
        <f t="shared" si="385"/>
        <v>3.9999999999999994E-2</v>
      </c>
      <c r="AF1740" s="31">
        <f t="shared" si="386"/>
        <v>12320</v>
      </c>
      <c r="AG1740" s="23">
        <f t="shared" si="387"/>
        <v>437100.00000000006</v>
      </c>
      <c r="AH1740" s="35">
        <f t="shared" si="381"/>
        <v>1</v>
      </c>
      <c r="AI1740" s="23">
        <f>U1740*(_xlfn.XLOOKUP(K1740,'FX rates'!$A$2:$A$38,'FX rates'!$B$2:$B$38))</f>
        <v>106000</v>
      </c>
      <c r="AJ1740" s="23">
        <f>Q1740*(_xlfn.XLOOKUP(K1740,'FX rates'!$A$2:$A$38,'FX rates'!$B$2:$B$38))</f>
        <v>0</v>
      </c>
      <c r="AK1740" s="23">
        <f>R1740*(_xlfn.XLOOKUP(K1740,'FX rates'!$A$2:$A$38,'FX rates'!$B$2:$B$38))</f>
        <v>0</v>
      </c>
      <c r="AM1740" s="4"/>
      <c r="AN1740" s="4"/>
      <c r="AO1740" s="4"/>
      <c r="AP1740" s="32">
        <f t="shared" si="382"/>
        <v>1.075</v>
      </c>
      <c r="AQ1740" s="32">
        <f t="shared" si="383"/>
        <v>0</v>
      </c>
      <c r="AR1740" s="24">
        <f t="shared" si="388"/>
        <v>664664.00000000023</v>
      </c>
      <c r="AS1740" s="24" t="str">
        <f t="shared" si="389"/>
        <v>0</v>
      </c>
      <c r="AT1740" s="24">
        <f t="shared" si="390"/>
        <v>886485.60000000021</v>
      </c>
      <c r="AU1740" s="24">
        <f t="shared" si="391"/>
        <v>98498.400000000023</v>
      </c>
    </row>
    <row r="1741" spans="1:47" x14ac:dyDescent="0.25">
      <c r="A1741" s="28" t="s">
        <v>14768</v>
      </c>
      <c r="B1741" s="28" t="s">
        <v>5354</v>
      </c>
      <c r="C1741" s="28" t="s">
        <v>5355</v>
      </c>
      <c r="D1741" s="28" t="s">
        <v>5356</v>
      </c>
      <c r="E1741" s="28" t="s">
        <v>5357</v>
      </c>
      <c r="F1741" s="29">
        <v>43164</v>
      </c>
      <c r="G1741" s="29">
        <v>44896</v>
      </c>
      <c r="H1741" s="28" t="s">
        <v>5358</v>
      </c>
      <c r="I1741" s="28" t="s">
        <v>16033</v>
      </c>
      <c r="J1741" s="28" t="s">
        <v>16042</v>
      </c>
      <c r="K1741" s="28" t="s">
        <v>5359</v>
      </c>
      <c r="L1741" s="27">
        <v>62348.000000000015</v>
      </c>
      <c r="M1741" s="27">
        <v>10032</v>
      </c>
      <c r="N1741" s="27">
        <v>0</v>
      </c>
      <c r="O1741" s="27">
        <v>0</v>
      </c>
      <c r="P1741" s="27">
        <f t="shared" si="378"/>
        <v>10032</v>
      </c>
      <c r="Q1741" s="27">
        <v>0</v>
      </c>
      <c r="R1741" s="27">
        <v>0</v>
      </c>
      <c r="S1741" s="27">
        <v>0</v>
      </c>
      <c r="T1741" s="27">
        <f t="shared" si="379"/>
        <v>0</v>
      </c>
      <c r="U1741" s="27">
        <v>0</v>
      </c>
      <c r="V1741" s="27">
        <f t="shared" si="380"/>
        <v>72380.000000000015</v>
      </c>
      <c r="W1741" s="28" t="s">
        <v>5360</v>
      </c>
      <c r="X1741" s="27">
        <v>66088.880000000019</v>
      </c>
      <c r="Y1741" s="27">
        <f t="shared" si="384"/>
        <v>142811.68000000005</v>
      </c>
      <c r="Z1741" s="4" t="str" cm="1">
        <f t="array" ref="Z1741">_xlfn.IFS(YEARFRAC(F1741,G1741)&lt;1,"&lt;1 Year",YEARFRAC(F1741,G1741)&lt;=5,"1-5 Years",YEARFRAC(F1741,G1741)&gt;5,"&gt;5 Years")</f>
        <v>1-5 Years</v>
      </c>
      <c r="AA1741" s="24">
        <f>L1741*(_xlfn.XLOOKUP(K1741,'FX rates'!$A$2:$A$38,'FX rates'!$B$2:$B$38))</f>
        <v>82963.366204716076</v>
      </c>
      <c r="AB1741" s="24">
        <f>V1741*(_xlfn.XLOOKUP(K1741,'FX rates'!$A$2:$A$38,'FX rates'!$B$2:$B$38))</f>
        <v>96312.447005474911</v>
      </c>
      <c r="AC1741" s="24">
        <f>X1741*(_xlfn.XLOOKUP(W1741,'FX rates'!$A$2:$A$38,'FX rates'!$B$2:$B$38))</f>
        <v>87941.168176999054</v>
      </c>
      <c r="AD1741" s="24">
        <f>Y1741*(_xlfn.XLOOKUP(W1741,'FX rates'!$A$2:$A$38,'FX rates'!$B$2:$B$38))</f>
        <v>190032.36200280249</v>
      </c>
      <c r="AE1741" s="30">
        <f t="shared" si="385"/>
        <v>6.0000000000000157E-2</v>
      </c>
      <c r="AF1741" s="31">
        <f t="shared" si="386"/>
        <v>3740.8800000000047</v>
      </c>
      <c r="AG1741" s="23">
        <f t="shared" si="387"/>
        <v>13349.080800758835</v>
      </c>
      <c r="AH1741" s="35">
        <f t="shared" si="381"/>
        <v>1.3306500000756409</v>
      </c>
      <c r="AI1741" s="23">
        <f>U1741*(_xlfn.XLOOKUP(K1741,'FX rates'!$A$2:$A$38,'FX rates'!$B$2:$B$38))</f>
        <v>0</v>
      </c>
      <c r="AJ1741" s="23">
        <f>Q1741*(_xlfn.XLOOKUP(K1741,'FX rates'!$A$2:$A$38,'FX rates'!$B$2:$B$38))</f>
        <v>0</v>
      </c>
      <c r="AK1741" s="23">
        <f>R1741*(_xlfn.XLOOKUP(K1741,'FX rates'!$A$2:$A$38,'FX rates'!$B$2:$B$38))</f>
        <v>0</v>
      </c>
      <c r="AM1741" s="4"/>
      <c r="AN1741" s="4"/>
      <c r="AO1741" s="4"/>
      <c r="AP1741" s="32">
        <f t="shared" si="382"/>
        <v>0.16090331686661957</v>
      </c>
      <c r="AQ1741" s="32">
        <f t="shared" si="383"/>
        <v>0</v>
      </c>
      <c r="AR1741" s="24">
        <f t="shared" si="388"/>
        <v>76722.800000000017</v>
      </c>
      <c r="AS1741" s="24" t="str">
        <f t="shared" si="389"/>
        <v>0</v>
      </c>
      <c r="AT1741" s="24">
        <f t="shared" si="390"/>
        <v>171029.12580252223</v>
      </c>
      <c r="AU1741" s="24">
        <f t="shared" si="391"/>
        <v>19003.236200280255</v>
      </c>
    </row>
    <row r="1742" spans="1:47" x14ac:dyDescent="0.25">
      <c r="A1742" s="28" t="s">
        <v>14769</v>
      </c>
      <c r="B1742" s="28" t="s">
        <v>5361</v>
      </c>
      <c r="C1742" s="28" t="s">
        <v>5362</v>
      </c>
      <c r="D1742" s="28" t="s">
        <v>5363</v>
      </c>
      <c r="E1742" s="28" t="s">
        <v>5364</v>
      </c>
      <c r="F1742" s="29">
        <v>43171</v>
      </c>
      <c r="G1742" s="29">
        <v>44896</v>
      </c>
      <c r="H1742" s="28" t="s">
        <v>5365</v>
      </c>
      <c r="I1742" s="28" t="s">
        <v>16054</v>
      </c>
      <c r="J1742" s="28" t="s">
        <v>16032</v>
      </c>
      <c r="K1742" s="28" t="s">
        <v>5366</v>
      </c>
      <c r="L1742" s="27">
        <v>110979.00000000003</v>
      </c>
      <c r="M1742" s="27">
        <v>13068.000000000002</v>
      </c>
      <c r="N1742" s="27">
        <v>5700.0000000000009</v>
      </c>
      <c r="O1742" s="27">
        <v>0</v>
      </c>
      <c r="P1742" s="27">
        <f t="shared" si="378"/>
        <v>18768.000000000004</v>
      </c>
      <c r="Q1742" s="27">
        <v>0</v>
      </c>
      <c r="R1742" s="27">
        <v>0</v>
      </c>
      <c r="S1742" s="27">
        <v>0</v>
      </c>
      <c r="T1742" s="27">
        <f t="shared" si="379"/>
        <v>0</v>
      </c>
      <c r="U1742" s="27">
        <v>0</v>
      </c>
      <c r="V1742" s="27">
        <f t="shared" si="380"/>
        <v>129747.00000000003</v>
      </c>
      <c r="W1742" s="28" t="s">
        <v>5367</v>
      </c>
      <c r="X1742" s="27">
        <v>126516.06000000004</v>
      </c>
      <c r="Y1742" s="27">
        <f t="shared" si="384"/>
        <v>267929.64000000007</v>
      </c>
      <c r="Z1742" s="4" t="str" cm="1">
        <f t="array" ref="Z1742">_xlfn.IFS(YEARFRAC(F1742,G1742)&lt;1,"&lt;1 Year",YEARFRAC(F1742,G1742)&lt;=5,"1-5 Years",YEARFRAC(F1742,G1742)&gt;5,"&gt;5 Years")</f>
        <v>1-5 Years</v>
      </c>
      <c r="AA1742" s="24">
        <f>L1742*(_xlfn.XLOOKUP(K1742,'FX rates'!$A$2:$A$38,'FX rates'!$B$2:$B$38))</f>
        <v>110979.00000000003</v>
      </c>
      <c r="AB1742" s="24">
        <f>V1742*(_xlfn.XLOOKUP(K1742,'FX rates'!$A$2:$A$38,'FX rates'!$B$2:$B$38))</f>
        <v>129747.00000000003</v>
      </c>
      <c r="AC1742" s="24">
        <f>X1742*(_xlfn.XLOOKUP(W1742,'FX rates'!$A$2:$A$38,'FX rates'!$B$2:$B$38))</f>
        <v>126516.06000000004</v>
      </c>
      <c r="AD1742" s="24">
        <f>Y1742*(_xlfn.XLOOKUP(W1742,'FX rates'!$A$2:$A$38,'FX rates'!$B$2:$B$38))</f>
        <v>267929.64000000007</v>
      </c>
      <c r="AE1742" s="30">
        <f t="shared" si="385"/>
        <v>0.14000000000000007</v>
      </c>
      <c r="AF1742" s="31">
        <f t="shared" si="386"/>
        <v>15537.060000000012</v>
      </c>
      <c r="AG1742" s="23">
        <f t="shared" si="387"/>
        <v>18768</v>
      </c>
      <c r="AH1742" s="35">
        <f t="shared" si="381"/>
        <v>1</v>
      </c>
      <c r="AI1742" s="23">
        <f>U1742*(_xlfn.XLOOKUP(K1742,'FX rates'!$A$2:$A$38,'FX rates'!$B$2:$B$38))</f>
        <v>0</v>
      </c>
      <c r="AJ1742" s="23">
        <f>Q1742*(_xlfn.XLOOKUP(K1742,'FX rates'!$A$2:$A$38,'FX rates'!$B$2:$B$38))</f>
        <v>0</v>
      </c>
      <c r="AK1742" s="23">
        <f>R1742*(_xlfn.XLOOKUP(K1742,'FX rates'!$A$2:$A$38,'FX rates'!$B$2:$B$38))</f>
        <v>0</v>
      </c>
      <c r="AM1742" s="4"/>
      <c r="AN1742" s="4"/>
      <c r="AO1742" s="4"/>
      <c r="AP1742" s="32">
        <f t="shared" si="382"/>
        <v>0.11775200713648527</v>
      </c>
      <c r="AQ1742" s="32">
        <f t="shared" si="383"/>
        <v>0</v>
      </c>
      <c r="AR1742" s="24">
        <f t="shared" si="388"/>
        <v>141413.58000000005</v>
      </c>
      <c r="AS1742" s="24" t="str">
        <f t="shared" si="389"/>
        <v>0</v>
      </c>
      <c r="AT1742" s="24">
        <f t="shared" si="390"/>
        <v>241136.67600000006</v>
      </c>
      <c r="AU1742" s="24">
        <f t="shared" si="391"/>
        <v>26792.964000000007</v>
      </c>
    </row>
    <row r="1743" spans="1:47" x14ac:dyDescent="0.25">
      <c r="A1743" s="28" t="s">
        <v>14770</v>
      </c>
      <c r="B1743" s="28" t="s">
        <v>5368</v>
      </c>
      <c r="C1743" s="28" t="s">
        <v>5369</v>
      </c>
      <c r="D1743" s="28" t="s">
        <v>5370</v>
      </c>
      <c r="E1743" s="28" t="s">
        <v>5371</v>
      </c>
      <c r="F1743" s="29">
        <v>43164</v>
      </c>
      <c r="G1743" s="29">
        <v>44896</v>
      </c>
      <c r="H1743" s="28" t="s">
        <v>5372</v>
      </c>
      <c r="I1743" s="28" t="s">
        <v>16054</v>
      </c>
      <c r="J1743" s="28" t="s">
        <v>16036</v>
      </c>
      <c r="K1743" s="28" t="s">
        <v>5373</v>
      </c>
      <c r="L1743" s="27">
        <v>105655</v>
      </c>
      <c r="M1743" s="27">
        <v>6853.0000000000009</v>
      </c>
      <c r="N1743" s="27">
        <v>0</v>
      </c>
      <c r="O1743" s="27">
        <v>0</v>
      </c>
      <c r="P1743" s="27">
        <f t="shared" si="378"/>
        <v>6853.0000000000009</v>
      </c>
      <c r="Q1743" s="27">
        <v>0</v>
      </c>
      <c r="R1743" s="27">
        <v>0</v>
      </c>
      <c r="S1743" s="27">
        <v>0</v>
      </c>
      <c r="T1743" s="27">
        <f t="shared" si="379"/>
        <v>0</v>
      </c>
      <c r="U1743" s="27">
        <v>0</v>
      </c>
      <c r="V1743" s="27">
        <f t="shared" si="380"/>
        <v>112508</v>
      </c>
      <c r="W1743" s="28" t="s">
        <v>5374</v>
      </c>
      <c r="X1743" s="27">
        <v>114107.40000000001</v>
      </c>
      <c r="Y1743" s="27">
        <f t="shared" si="384"/>
        <v>235616.04000000004</v>
      </c>
      <c r="Z1743" s="4" t="str" cm="1">
        <f t="array" ref="Z1743">_xlfn.IFS(YEARFRAC(F1743,G1743)&lt;1,"&lt;1 Year",YEARFRAC(F1743,G1743)&lt;=5,"1-5 Years",YEARFRAC(F1743,G1743)&gt;5,"&gt;5 Years")</f>
        <v>1-5 Years</v>
      </c>
      <c r="AA1743" s="24">
        <f>L1743*(_xlfn.XLOOKUP(K1743,'FX rates'!$A$2:$A$38,'FX rates'!$B$2:$B$38))</f>
        <v>123331.08149684888</v>
      </c>
      <c r="AB1743" s="24">
        <f>V1743*(_xlfn.XLOOKUP(K1743,'FX rates'!$A$2:$A$38,'FX rates'!$B$2:$B$38))</f>
        <v>131330.58839664448</v>
      </c>
      <c r="AC1743" s="24">
        <f>X1743*(_xlfn.XLOOKUP(W1743,'FX rates'!$A$2:$A$38,'FX rates'!$B$2:$B$38))</f>
        <v>133197.56801659681</v>
      </c>
      <c r="AD1743" s="24">
        <f>Y1743*(_xlfn.XLOOKUP(W1743,'FX rates'!$A$2:$A$38,'FX rates'!$B$2:$B$38))</f>
        <v>275034.6034849729</v>
      </c>
      <c r="AE1743" s="30">
        <f t="shared" si="385"/>
        <v>8.0000000000000099E-2</v>
      </c>
      <c r="AF1743" s="31">
        <f t="shared" si="386"/>
        <v>8452.4000000000087</v>
      </c>
      <c r="AG1743" s="23">
        <f t="shared" si="387"/>
        <v>7999.5068997955968</v>
      </c>
      <c r="AH1743" s="35">
        <f t="shared" si="381"/>
        <v>1.1672999999701754</v>
      </c>
      <c r="AI1743" s="23">
        <f>U1743*(_xlfn.XLOOKUP(K1743,'FX rates'!$A$2:$A$38,'FX rates'!$B$2:$B$38))</f>
        <v>0</v>
      </c>
      <c r="AJ1743" s="23">
        <f>Q1743*(_xlfn.XLOOKUP(K1743,'FX rates'!$A$2:$A$38,'FX rates'!$B$2:$B$38))</f>
        <v>0</v>
      </c>
      <c r="AK1743" s="23">
        <f>R1743*(_xlfn.XLOOKUP(K1743,'FX rates'!$A$2:$A$38,'FX rates'!$B$2:$B$38))</f>
        <v>0</v>
      </c>
      <c r="AM1743" s="4"/>
      <c r="AN1743" s="4"/>
      <c r="AO1743" s="4"/>
      <c r="AP1743" s="32">
        <f t="shared" si="382"/>
        <v>6.4862051015096317E-2</v>
      </c>
      <c r="AQ1743" s="32">
        <f t="shared" si="383"/>
        <v>0</v>
      </c>
      <c r="AR1743" s="24">
        <f t="shared" si="388"/>
        <v>121508.64000000001</v>
      </c>
      <c r="AS1743" s="24" t="str">
        <f t="shared" si="389"/>
        <v>0</v>
      </c>
      <c r="AT1743" s="24">
        <f t="shared" si="390"/>
        <v>247531.14313647561</v>
      </c>
      <c r="AU1743" s="24">
        <f t="shared" si="391"/>
        <v>27503.46034849729</v>
      </c>
    </row>
    <row r="1744" spans="1:47" x14ac:dyDescent="0.25">
      <c r="A1744" s="28" t="s">
        <v>14771</v>
      </c>
      <c r="B1744" s="28" t="s">
        <v>5375</v>
      </c>
      <c r="C1744" s="28" t="s">
        <v>5376</v>
      </c>
      <c r="D1744" s="28" t="s">
        <v>5377</v>
      </c>
      <c r="E1744" s="28" t="s">
        <v>5378</v>
      </c>
      <c r="F1744" s="29">
        <v>43171</v>
      </c>
      <c r="G1744" s="29">
        <v>44896</v>
      </c>
      <c r="H1744" s="28" t="s">
        <v>5379</v>
      </c>
      <c r="I1744" s="28" t="s">
        <v>16034</v>
      </c>
      <c r="J1744" s="4" t="s">
        <v>16041</v>
      </c>
      <c r="K1744" s="28" t="s">
        <v>5380</v>
      </c>
      <c r="L1744" s="27">
        <v>68266.000000000015</v>
      </c>
      <c r="M1744" s="27">
        <v>18139</v>
      </c>
      <c r="N1744" s="27">
        <v>0</v>
      </c>
      <c r="O1744" s="27">
        <v>0</v>
      </c>
      <c r="P1744" s="27">
        <f t="shared" si="378"/>
        <v>18139</v>
      </c>
      <c r="Q1744" s="27">
        <v>0</v>
      </c>
      <c r="R1744" s="27">
        <v>0</v>
      </c>
      <c r="S1744" s="27">
        <v>0</v>
      </c>
      <c r="T1744" s="27">
        <f t="shared" si="379"/>
        <v>0</v>
      </c>
      <c r="U1744" s="27">
        <v>0</v>
      </c>
      <c r="V1744" s="27">
        <f t="shared" si="380"/>
        <v>86405.000000000015</v>
      </c>
      <c r="W1744" s="28" t="s">
        <v>5381</v>
      </c>
      <c r="X1744" s="27">
        <v>73727.280000000013</v>
      </c>
      <c r="Y1744" s="27">
        <f t="shared" si="384"/>
        <v>167044.68000000005</v>
      </c>
      <c r="Z1744" s="4" t="str" cm="1">
        <f t="array" ref="Z1744">_xlfn.IFS(YEARFRAC(F1744,G1744)&lt;1,"&lt;1 Year",YEARFRAC(F1744,G1744)&lt;=5,"1-5 Years",YEARFRAC(F1744,G1744)&gt;5,"&gt;5 Years")</f>
        <v>1-5 Years</v>
      </c>
      <c r="AA1744" s="24">
        <f>L1744*(_xlfn.XLOOKUP(K1744,'FX rates'!$A$2:$A$38,'FX rates'!$B$2:$B$38))</f>
        <v>90838.152905163719</v>
      </c>
      <c r="AB1744" s="24">
        <f>V1744*(_xlfn.XLOOKUP(K1744,'FX rates'!$A$2:$A$38,'FX rates'!$B$2:$B$38))</f>
        <v>114974.81325653578</v>
      </c>
      <c r="AC1744" s="24">
        <f>X1744*(_xlfn.XLOOKUP(W1744,'FX rates'!$A$2:$A$38,'FX rates'!$B$2:$B$38))</f>
        <v>98105.205137576821</v>
      </c>
      <c r="AD1744" s="24">
        <f>Y1744*(_xlfn.XLOOKUP(W1744,'FX rates'!$A$2:$A$38,'FX rates'!$B$2:$B$38))</f>
        <v>222278.00345463547</v>
      </c>
      <c r="AE1744" s="30">
        <f t="shared" si="385"/>
        <v>8.0000000000000043E-2</v>
      </c>
      <c r="AF1744" s="31">
        <f t="shared" si="386"/>
        <v>5461.2799999999988</v>
      </c>
      <c r="AG1744" s="23">
        <f t="shared" si="387"/>
        <v>24136.660351372062</v>
      </c>
      <c r="AH1744" s="35">
        <f t="shared" si="381"/>
        <v>1.3306500000756409</v>
      </c>
      <c r="AI1744" s="23">
        <f>U1744*(_xlfn.XLOOKUP(K1744,'FX rates'!$A$2:$A$38,'FX rates'!$B$2:$B$38))</f>
        <v>0</v>
      </c>
      <c r="AJ1744" s="23">
        <f>Q1744*(_xlfn.XLOOKUP(K1744,'FX rates'!$A$2:$A$38,'FX rates'!$B$2:$B$38))</f>
        <v>0</v>
      </c>
      <c r="AK1744" s="23">
        <f>R1744*(_xlfn.XLOOKUP(K1744,'FX rates'!$A$2:$A$38,'FX rates'!$B$2:$B$38))</f>
        <v>0</v>
      </c>
      <c r="AM1744" s="4"/>
      <c r="AN1744" s="4"/>
      <c r="AO1744" s="4"/>
      <c r="AP1744" s="32">
        <f t="shared" si="382"/>
        <v>0.26571060264260388</v>
      </c>
      <c r="AQ1744" s="32">
        <f t="shared" si="383"/>
        <v>0</v>
      </c>
      <c r="AR1744" s="24">
        <f t="shared" si="388"/>
        <v>93317.400000000023</v>
      </c>
      <c r="AS1744" s="24" t="str">
        <f t="shared" si="389"/>
        <v>0</v>
      </c>
      <c r="AT1744" s="24">
        <f t="shared" si="390"/>
        <v>200050.20310917194</v>
      </c>
      <c r="AU1744" s="24">
        <f t="shared" si="391"/>
        <v>22227.800345463533</v>
      </c>
    </row>
    <row r="1745" spans="1:47" x14ac:dyDescent="0.25">
      <c r="A1745" s="28" t="s">
        <v>14772</v>
      </c>
      <c r="B1745" s="28" t="s">
        <v>5382</v>
      </c>
      <c r="C1745" s="28" t="s">
        <v>5383</v>
      </c>
      <c r="D1745" s="28" t="s">
        <v>5384</v>
      </c>
      <c r="E1745" s="28" t="s">
        <v>5385</v>
      </c>
      <c r="F1745" s="29">
        <v>43192</v>
      </c>
      <c r="G1745" s="29">
        <v>44896</v>
      </c>
      <c r="H1745" s="28" t="s">
        <v>5386</v>
      </c>
      <c r="I1745" s="28" t="s">
        <v>16043</v>
      </c>
      <c r="J1745" s="28" t="s">
        <v>16052</v>
      </c>
      <c r="K1745" s="28" t="s">
        <v>5387</v>
      </c>
      <c r="L1745" s="27">
        <v>212553</v>
      </c>
      <c r="M1745" s="27">
        <v>89199.000000000015</v>
      </c>
      <c r="N1745" s="27">
        <v>0</v>
      </c>
      <c r="O1745" s="27">
        <v>0</v>
      </c>
      <c r="P1745" s="27">
        <f t="shared" si="378"/>
        <v>89199.000000000015</v>
      </c>
      <c r="Q1745" s="27">
        <v>0</v>
      </c>
      <c r="R1745" s="27">
        <v>0</v>
      </c>
      <c r="S1745" s="27">
        <v>0</v>
      </c>
      <c r="T1745" s="27">
        <f t="shared" si="379"/>
        <v>0</v>
      </c>
      <c r="U1745" s="27">
        <v>0</v>
      </c>
      <c r="V1745" s="27">
        <f t="shared" si="380"/>
        <v>301752</v>
      </c>
      <c r="W1745" s="28" t="s">
        <v>5388</v>
      </c>
      <c r="X1745" s="27">
        <v>225306.18000000002</v>
      </c>
      <c r="Y1745" s="27">
        <f t="shared" si="384"/>
        <v>545163.30000000005</v>
      </c>
      <c r="Z1745" s="4" t="str" cm="1">
        <f t="array" ref="Z1745">_xlfn.IFS(YEARFRAC(F1745,G1745)&lt;1,"&lt;1 Year",YEARFRAC(F1745,G1745)&lt;=5,"1-5 Years",YEARFRAC(F1745,G1745)&gt;5,"&gt;5 Years")</f>
        <v>1-5 Years</v>
      </c>
      <c r="AA1745" s="24">
        <f>L1745*(_xlfn.XLOOKUP(K1745,'FX rates'!$A$2:$A$38,'FX rates'!$B$2:$B$38))</f>
        <v>212553</v>
      </c>
      <c r="AB1745" s="24">
        <f>V1745*(_xlfn.XLOOKUP(K1745,'FX rates'!$A$2:$A$38,'FX rates'!$B$2:$B$38))</f>
        <v>301752</v>
      </c>
      <c r="AC1745" s="24">
        <f>X1745*(_xlfn.XLOOKUP(W1745,'FX rates'!$A$2:$A$38,'FX rates'!$B$2:$B$38))</f>
        <v>225306.18000000002</v>
      </c>
      <c r="AD1745" s="24">
        <f>Y1745*(_xlfn.XLOOKUP(W1745,'FX rates'!$A$2:$A$38,'FX rates'!$B$2:$B$38))</f>
        <v>545163.30000000005</v>
      </c>
      <c r="AE1745" s="30">
        <f t="shared" si="385"/>
        <v>6.0000000000000102E-2</v>
      </c>
      <c r="AF1745" s="31">
        <f t="shared" si="386"/>
        <v>12753.180000000022</v>
      </c>
      <c r="AG1745" s="23">
        <f t="shared" si="387"/>
        <v>89199</v>
      </c>
      <c r="AH1745" s="35">
        <f t="shared" si="381"/>
        <v>1</v>
      </c>
      <c r="AI1745" s="23">
        <f>U1745*(_xlfn.XLOOKUP(K1745,'FX rates'!$A$2:$A$38,'FX rates'!$B$2:$B$38))</f>
        <v>0</v>
      </c>
      <c r="AJ1745" s="23">
        <f>Q1745*(_xlfn.XLOOKUP(K1745,'FX rates'!$A$2:$A$38,'FX rates'!$B$2:$B$38))</f>
        <v>0</v>
      </c>
      <c r="AK1745" s="23">
        <f>R1745*(_xlfn.XLOOKUP(K1745,'FX rates'!$A$2:$A$38,'FX rates'!$B$2:$B$38))</f>
        <v>0</v>
      </c>
      <c r="AM1745" s="4"/>
      <c r="AN1745" s="4"/>
      <c r="AO1745" s="4"/>
      <c r="AP1745" s="32">
        <f t="shared" si="382"/>
        <v>0.4196553330228226</v>
      </c>
      <c r="AQ1745" s="32">
        <f t="shared" si="383"/>
        <v>0</v>
      </c>
      <c r="AR1745" s="24">
        <f t="shared" si="388"/>
        <v>319857.12000000005</v>
      </c>
      <c r="AS1745" s="24" t="str">
        <f t="shared" si="389"/>
        <v>0</v>
      </c>
      <c r="AT1745" s="24">
        <f t="shared" si="390"/>
        <v>490646.97000000003</v>
      </c>
      <c r="AU1745" s="24">
        <f t="shared" si="391"/>
        <v>54516.330000000016</v>
      </c>
    </row>
    <row r="1746" spans="1:47" x14ac:dyDescent="0.25">
      <c r="A1746" s="28" t="s">
        <v>14773</v>
      </c>
      <c r="B1746" s="28" t="s">
        <v>5389</v>
      </c>
      <c r="C1746" s="28" t="s">
        <v>5390</v>
      </c>
      <c r="D1746" s="28" t="s">
        <v>5391</v>
      </c>
      <c r="E1746" s="28" t="s">
        <v>5392</v>
      </c>
      <c r="F1746" s="29">
        <v>43185</v>
      </c>
      <c r="G1746" s="29">
        <v>44896</v>
      </c>
      <c r="H1746" s="28" t="s">
        <v>5393</v>
      </c>
      <c r="I1746" s="28" t="s">
        <v>16046</v>
      </c>
      <c r="J1746" s="4" t="s">
        <v>16049</v>
      </c>
      <c r="K1746" s="28" t="s">
        <v>5394</v>
      </c>
      <c r="L1746" s="27">
        <v>200712.60000000003</v>
      </c>
      <c r="M1746" s="27">
        <v>35409</v>
      </c>
      <c r="N1746" s="27">
        <v>0</v>
      </c>
      <c r="O1746" s="27">
        <v>0</v>
      </c>
      <c r="P1746" s="27">
        <f t="shared" si="378"/>
        <v>35409</v>
      </c>
      <c r="Q1746" s="27">
        <v>0</v>
      </c>
      <c r="R1746" s="27">
        <v>0</v>
      </c>
      <c r="S1746" s="27">
        <v>0</v>
      </c>
      <c r="T1746" s="27">
        <f t="shared" si="379"/>
        <v>0</v>
      </c>
      <c r="U1746" s="27">
        <v>0</v>
      </c>
      <c r="V1746" s="27">
        <f t="shared" si="380"/>
        <v>236121.60000000003</v>
      </c>
      <c r="W1746" s="28" t="s">
        <v>5395</v>
      </c>
      <c r="X1746" s="27">
        <v>214762.48200000005</v>
      </c>
      <c r="Y1746" s="27">
        <f t="shared" si="384"/>
        <v>467412.59400000004</v>
      </c>
      <c r="Z1746" s="4" t="str" cm="1">
        <f t="array" ref="Z1746">_xlfn.IFS(YEARFRAC(F1746,G1746)&lt;1,"&lt;1 Year",YEARFRAC(F1746,G1746)&lt;=5,"1-5 Years",YEARFRAC(F1746,G1746)&gt;5,"&gt;5 Years")</f>
        <v>1-5 Years</v>
      </c>
      <c r="AA1746" s="24">
        <f>L1746*(_xlfn.XLOOKUP(K1746,'FX rates'!$A$2:$A$38,'FX rates'!$B$2:$B$38))</f>
        <v>200712.60000000003</v>
      </c>
      <c r="AB1746" s="24">
        <f>V1746*(_xlfn.XLOOKUP(K1746,'FX rates'!$A$2:$A$38,'FX rates'!$B$2:$B$38))</f>
        <v>236121.60000000003</v>
      </c>
      <c r="AC1746" s="24">
        <f>X1746*(_xlfn.XLOOKUP(W1746,'FX rates'!$A$2:$A$38,'FX rates'!$B$2:$B$38))</f>
        <v>214762.48200000005</v>
      </c>
      <c r="AD1746" s="24">
        <f>Y1746*(_xlfn.XLOOKUP(W1746,'FX rates'!$A$2:$A$38,'FX rates'!$B$2:$B$38))</f>
        <v>467412.59400000004</v>
      </c>
      <c r="AE1746" s="30">
        <f t="shared" si="385"/>
        <v>7.0000000000000048E-2</v>
      </c>
      <c r="AF1746" s="31">
        <f t="shared" si="386"/>
        <v>14049.882000000012</v>
      </c>
      <c r="AG1746" s="23">
        <f t="shared" si="387"/>
        <v>35409</v>
      </c>
      <c r="AH1746" s="35">
        <f t="shared" si="381"/>
        <v>1</v>
      </c>
      <c r="AI1746" s="23">
        <f>U1746*(_xlfn.XLOOKUP(K1746,'FX rates'!$A$2:$A$38,'FX rates'!$B$2:$B$38))</f>
        <v>0</v>
      </c>
      <c r="AJ1746" s="23">
        <f>Q1746*(_xlfn.XLOOKUP(K1746,'FX rates'!$A$2:$A$38,'FX rates'!$B$2:$B$38))</f>
        <v>0</v>
      </c>
      <c r="AK1746" s="23">
        <f>R1746*(_xlfn.XLOOKUP(K1746,'FX rates'!$A$2:$A$38,'FX rates'!$B$2:$B$38))</f>
        <v>0</v>
      </c>
      <c r="AM1746" s="4"/>
      <c r="AN1746" s="4"/>
      <c r="AO1746" s="4"/>
      <c r="AP1746" s="32">
        <f t="shared" si="382"/>
        <v>0.17641642826608789</v>
      </c>
      <c r="AQ1746" s="32">
        <f t="shared" si="383"/>
        <v>0</v>
      </c>
      <c r="AR1746" s="24">
        <f t="shared" si="388"/>
        <v>252650.11200000002</v>
      </c>
      <c r="AS1746" s="24" t="str">
        <f t="shared" si="389"/>
        <v>0</v>
      </c>
      <c r="AT1746" s="24">
        <f t="shared" si="390"/>
        <v>420671.33460000006</v>
      </c>
      <c r="AU1746" s="24">
        <f t="shared" si="391"/>
        <v>46741.259399999981</v>
      </c>
    </row>
    <row r="1747" spans="1:47" x14ac:dyDescent="0.25">
      <c r="A1747" s="28" t="s">
        <v>14081</v>
      </c>
      <c r="B1747" s="28" t="s">
        <v>543</v>
      </c>
      <c r="C1747" s="28" t="s">
        <v>544</v>
      </c>
      <c r="D1747" s="28" t="s">
        <v>545</v>
      </c>
      <c r="E1747" s="28" t="s">
        <v>546</v>
      </c>
      <c r="F1747" s="29">
        <v>36969</v>
      </c>
      <c r="G1747" s="29">
        <v>44896</v>
      </c>
      <c r="H1747" s="28" t="s">
        <v>547</v>
      </c>
      <c r="I1747" s="28" t="s">
        <v>16055</v>
      </c>
      <c r="J1747" s="28" t="s">
        <v>16054</v>
      </c>
      <c r="K1747" s="28" t="s">
        <v>548</v>
      </c>
      <c r="L1747" s="27">
        <v>338800.00000000006</v>
      </c>
      <c r="M1747" s="27">
        <v>160083</v>
      </c>
      <c r="N1747" s="27">
        <v>0</v>
      </c>
      <c r="O1747" s="27">
        <v>0</v>
      </c>
      <c r="P1747" s="27">
        <f t="shared" si="378"/>
        <v>160083</v>
      </c>
      <c r="Q1747" s="27">
        <v>0</v>
      </c>
      <c r="R1747" s="27">
        <v>0</v>
      </c>
      <c r="S1747" s="27">
        <v>0</v>
      </c>
      <c r="T1747" s="27">
        <f t="shared" si="379"/>
        <v>0</v>
      </c>
      <c r="U1747" s="27">
        <v>0</v>
      </c>
      <c r="V1747" s="27">
        <f t="shared" si="380"/>
        <v>498883.00000000006</v>
      </c>
      <c r="W1747" s="28" t="s">
        <v>549</v>
      </c>
      <c r="X1747" s="27">
        <v>355740.00000000006</v>
      </c>
      <c r="Y1747" s="27">
        <f t="shared" si="384"/>
        <v>879567.15000000014</v>
      </c>
      <c r="Z1747" s="4" t="str" cm="1">
        <f t="array" ref="Z1747">_xlfn.IFS(YEARFRAC(F1747,G1747)&lt;1,"&lt;1 Year",YEARFRAC(F1747,G1747)&lt;=5,"1-5 Years",YEARFRAC(F1747,G1747)&gt;5,"&gt;5 Years")</f>
        <v>&gt;5 Years</v>
      </c>
      <c r="AA1747" s="24">
        <f>L1747*(_xlfn.XLOOKUP(K1747,'FX rates'!$A$2:$A$38,'FX rates'!$B$2:$B$38))</f>
        <v>253317.88104228198</v>
      </c>
      <c r="AB1747" s="24">
        <f>V1747*(_xlfn.XLOOKUP(K1747,'FX rates'!$A$2:$A$38,'FX rates'!$B$2:$B$38))</f>
        <v>373010.57983476017</v>
      </c>
      <c r="AC1747" s="24">
        <f>X1747*(_xlfn.XLOOKUP(W1747,'FX rates'!$A$2:$A$38,'FX rates'!$B$2:$B$38))</f>
        <v>265983.77509439609</v>
      </c>
      <c r="AD1747" s="24">
        <f>Y1747*(_xlfn.XLOOKUP(W1747,'FX rates'!$A$2:$A$38,'FX rates'!$B$2:$B$38))</f>
        <v>657644.88392089424</v>
      </c>
      <c r="AE1747" s="30">
        <f t="shared" si="385"/>
        <v>5.0000000000000024E-2</v>
      </c>
      <c r="AF1747" s="31">
        <f t="shared" si="386"/>
        <v>16940</v>
      </c>
      <c r="AG1747" s="23">
        <f t="shared" si="387"/>
        <v>119692.69879247819</v>
      </c>
      <c r="AH1747" s="35">
        <f t="shared" si="381"/>
        <v>0.74769150248607419</v>
      </c>
      <c r="AI1747" s="23">
        <f>U1747*(_xlfn.XLOOKUP(K1747,'FX rates'!$A$2:$A$38,'FX rates'!$B$2:$B$38))</f>
        <v>0</v>
      </c>
      <c r="AJ1747" s="23">
        <f>Q1747*(_xlfn.XLOOKUP(K1747,'FX rates'!$A$2:$A$38,'FX rates'!$B$2:$B$38))</f>
        <v>0</v>
      </c>
      <c r="AK1747" s="23">
        <f>R1747*(_xlfn.XLOOKUP(K1747,'FX rates'!$A$2:$A$38,'FX rates'!$B$2:$B$38))</f>
        <v>0</v>
      </c>
      <c r="AM1747" s="4"/>
      <c r="AN1747" s="4"/>
      <c r="AO1747" s="4"/>
      <c r="AP1747" s="32">
        <f t="shared" si="382"/>
        <v>0.47249999999999992</v>
      </c>
      <c r="AQ1747" s="32">
        <f t="shared" si="383"/>
        <v>0</v>
      </c>
      <c r="AR1747" s="24">
        <f t="shared" si="388"/>
        <v>523827.15000000008</v>
      </c>
      <c r="AS1747" s="24" t="str">
        <f t="shared" si="389"/>
        <v>0</v>
      </c>
      <c r="AT1747" s="24">
        <f t="shared" si="390"/>
        <v>591880.39552880486</v>
      </c>
      <c r="AU1747" s="24">
        <f t="shared" si="391"/>
        <v>65764.488392089377</v>
      </c>
    </row>
    <row r="1748" spans="1:47" x14ac:dyDescent="0.25">
      <c r="A1748" s="28" t="s">
        <v>14774</v>
      </c>
      <c r="B1748" s="28" t="s">
        <v>5396</v>
      </c>
      <c r="C1748" s="28" t="s">
        <v>5397</v>
      </c>
      <c r="D1748" s="28" t="s">
        <v>5398</v>
      </c>
      <c r="E1748" s="28" t="s">
        <v>5399</v>
      </c>
      <c r="F1748" s="29">
        <v>43591</v>
      </c>
      <c r="G1748" s="29">
        <v>44896</v>
      </c>
      <c r="H1748" s="28" t="s">
        <v>5400</v>
      </c>
      <c r="I1748" s="28" t="s">
        <v>16050</v>
      </c>
      <c r="J1748" s="28" t="s">
        <v>16038</v>
      </c>
      <c r="K1748" s="28" t="s">
        <v>5401</v>
      </c>
      <c r="L1748" s="27">
        <v>80190</v>
      </c>
      <c r="M1748" s="27">
        <v>9460</v>
      </c>
      <c r="N1748" s="27">
        <v>0</v>
      </c>
      <c r="O1748" s="27">
        <v>0</v>
      </c>
      <c r="P1748" s="27">
        <f t="shared" si="378"/>
        <v>9460</v>
      </c>
      <c r="Q1748" s="27">
        <v>0</v>
      </c>
      <c r="R1748" s="27">
        <v>0</v>
      </c>
      <c r="S1748" s="27">
        <v>10674</v>
      </c>
      <c r="T1748" s="27">
        <f t="shared" si="379"/>
        <v>10674</v>
      </c>
      <c r="U1748" s="27">
        <v>0</v>
      </c>
      <c r="V1748" s="27">
        <f t="shared" si="380"/>
        <v>100324</v>
      </c>
      <c r="W1748" s="28" t="s">
        <v>5402</v>
      </c>
      <c r="X1748" s="27">
        <v>92218.5</v>
      </c>
      <c r="Y1748" s="27">
        <f t="shared" si="384"/>
        <v>195316</v>
      </c>
      <c r="Z1748" s="4" t="str" cm="1">
        <f t="array" ref="Z1748">_xlfn.IFS(YEARFRAC(F1748,G1748)&lt;1,"&lt;1 Year",YEARFRAC(F1748,G1748)&lt;=5,"1-5 Years",YEARFRAC(F1748,G1748)&gt;5,"&gt;5 Years")</f>
        <v>1-5 Years</v>
      </c>
      <c r="AA1748" s="24">
        <f>L1748*(_xlfn.XLOOKUP(K1748,'FX rates'!$A$2:$A$38,'FX rates'!$B$2:$B$38))</f>
        <v>80190</v>
      </c>
      <c r="AB1748" s="24">
        <f>V1748*(_xlfn.XLOOKUP(K1748,'FX rates'!$A$2:$A$38,'FX rates'!$B$2:$B$38))</f>
        <v>100324</v>
      </c>
      <c r="AC1748" s="24">
        <f>X1748*(_xlfn.XLOOKUP(W1748,'FX rates'!$A$2:$A$38,'FX rates'!$B$2:$B$38))</f>
        <v>92218.5</v>
      </c>
      <c r="AD1748" s="24">
        <f>Y1748*(_xlfn.XLOOKUP(W1748,'FX rates'!$A$2:$A$38,'FX rates'!$B$2:$B$38))</f>
        <v>195316</v>
      </c>
      <c r="AE1748" s="30">
        <f t="shared" si="385"/>
        <v>0.15</v>
      </c>
      <c r="AF1748" s="31">
        <f t="shared" si="386"/>
        <v>12028.5</v>
      </c>
      <c r="AG1748" s="23">
        <f t="shared" si="387"/>
        <v>20134</v>
      </c>
      <c r="AH1748" s="35">
        <f t="shared" si="381"/>
        <v>1</v>
      </c>
      <c r="AI1748" s="23">
        <f>U1748*(_xlfn.XLOOKUP(K1748,'FX rates'!$A$2:$A$38,'FX rates'!$B$2:$B$38))</f>
        <v>0</v>
      </c>
      <c r="AJ1748" s="23">
        <f>Q1748*(_xlfn.XLOOKUP(K1748,'FX rates'!$A$2:$A$38,'FX rates'!$B$2:$B$38))</f>
        <v>0</v>
      </c>
      <c r="AK1748" s="23">
        <f>R1748*(_xlfn.XLOOKUP(K1748,'FX rates'!$A$2:$A$38,'FX rates'!$B$2:$B$38))</f>
        <v>0</v>
      </c>
      <c r="AM1748" s="4"/>
      <c r="AN1748" s="4"/>
      <c r="AO1748" s="4"/>
      <c r="AP1748" s="32">
        <f t="shared" si="382"/>
        <v>0.11796982167352538</v>
      </c>
      <c r="AQ1748" s="32">
        <f t="shared" si="383"/>
        <v>0</v>
      </c>
      <c r="AR1748" s="24">
        <f t="shared" si="388"/>
        <v>103097.5</v>
      </c>
      <c r="AS1748" s="24" t="str">
        <f t="shared" si="389"/>
        <v>0</v>
      </c>
      <c r="AT1748" s="24">
        <f t="shared" si="390"/>
        <v>175784.4</v>
      </c>
      <c r="AU1748" s="24">
        <f t="shared" si="391"/>
        <v>19531.600000000006</v>
      </c>
    </row>
    <row r="1749" spans="1:47" x14ac:dyDescent="0.25">
      <c r="A1749" s="28" t="s">
        <v>14775</v>
      </c>
      <c r="B1749" s="28" t="s">
        <v>3266</v>
      </c>
      <c r="C1749" s="28" t="s">
        <v>3267</v>
      </c>
      <c r="D1749" s="28" t="s">
        <v>3268</v>
      </c>
      <c r="E1749" s="28" t="s">
        <v>3269</v>
      </c>
      <c r="F1749" s="29">
        <v>43185</v>
      </c>
      <c r="G1749" s="29">
        <v>44896</v>
      </c>
      <c r="H1749" s="28" t="s">
        <v>3270</v>
      </c>
      <c r="I1749" s="28" t="s">
        <v>16033</v>
      </c>
      <c r="J1749" s="28" t="s">
        <v>16035</v>
      </c>
      <c r="K1749" s="28" t="s">
        <v>3271</v>
      </c>
      <c r="L1749" s="27">
        <v>88033</v>
      </c>
      <c r="M1749" s="27">
        <v>14107.500000000002</v>
      </c>
      <c r="N1749" s="27">
        <v>0</v>
      </c>
      <c r="O1749" s="27">
        <v>0</v>
      </c>
      <c r="P1749" s="27">
        <f t="shared" si="378"/>
        <v>14107.500000000002</v>
      </c>
      <c r="Q1749" s="27">
        <v>0</v>
      </c>
      <c r="R1749" s="27">
        <v>0</v>
      </c>
      <c r="S1749" s="27">
        <v>0</v>
      </c>
      <c r="T1749" s="27">
        <f t="shared" si="379"/>
        <v>0</v>
      </c>
      <c r="U1749" s="27">
        <v>0</v>
      </c>
      <c r="V1749" s="27">
        <f t="shared" si="380"/>
        <v>102140.5</v>
      </c>
      <c r="W1749" s="28" t="s">
        <v>3272</v>
      </c>
      <c r="X1749" s="27">
        <v>94195.310000000012</v>
      </c>
      <c r="Y1749" s="27">
        <f t="shared" si="384"/>
        <v>203485.64500000002</v>
      </c>
      <c r="Z1749" s="4" t="str" cm="1">
        <f t="array" ref="Z1749">_xlfn.IFS(YEARFRAC(F1749,G1749)&lt;1,"&lt;1 Year",YEARFRAC(F1749,G1749)&lt;=5,"1-5 Years",YEARFRAC(F1749,G1749)&gt;5,"&gt;5 Years")</f>
        <v>1-5 Years</v>
      </c>
      <c r="AA1749" s="24">
        <f>L1749*(_xlfn.XLOOKUP(K1749,'FX rates'!$A$2:$A$38,'FX rates'!$B$2:$B$38))</f>
        <v>88033</v>
      </c>
      <c r="AB1749" s="24">
        <f>V1749*(_xlfn.XLOOKUP(K1749,'FX rates'!$A$2:$A$38,'FX rates'!$B$2:$B$38))</f>
        <v>102140.5</v>
      </c>
      <c r="AC1749" s="24">
        <f>X1749*(_xlfn.XLOOKUP(W1749,'FX rates'!$A$2:$A$38,'FX rates'!$B$2:$B$38))</f>
        <v>94195.310000000012</v>
      </c>
      <c r="AD1749" s="24">
        <f>Y1749*(_xlfn.XLOOKUP(W1749,'FX rates'!$A$2:$A$38,'FX rates'!$B$2:$B$38))</f>
        <v>203485.64500000002</v>
      </c>
      <c r="AE1749" s="30">
        <f t="shared" si="385"/>
        <v>7.0000000000000145E-2</v>
      </c>
      <c r="AF1749" s="31">
        <f t="shared" si="386"/>
        <v>6162.3100000000122</v>
      </c>
      <c r="AG1749" s="23">
        <f t="shared" si="387"/>
        <v>14107.5</v>
      </c>
      <c r="AH1749" s="35">
        <f t="shared" si="381"/>
        <v>1</v>
      </c>
      <c r="AI1749" s="23">
        <f>U1749*(_xlfn.XLOOKUP(K1749,'FX rates'!$A$2:$A$38,'FX rates'!$B$2:$B$38))</f>
        <v>0</v>
      </c>
      <c r="AJ1749" s="23">
        <f>Q1749*(_xlfn.XLOOKUP(K1749,'FX rates'!$A$2:$A$38,'FX rates'!$B$2:$B$38))</f>
        <v>0</v>
      </c>
      <c r="AK1749" s="23">
        <f>R1749*(_xlfn.XLOOKUP(K1749,'FX rates'!$A$2:$A$38,'FX rates'!$B$2:$B$38))</f>
        <v>0</v>
      </c>
      <c r="AM1749" s="4"/>
      <c r="AN1749" s="4"/>
      <c r="AO1749" s="4"/>
      <c r="AP1749" s="32">
        <f t="shared" si="382"/>
        <v>0.16025240534799454</v>
      </c>
      <c r="AQ1749" s="32">
        <f t="shared" si="383"/>
        <v>0</v>
      </c>
      <c r="AR1749" s="24">
        <f t="shared" si="388"/>
        <v>109290.33500000002</v>
      </c>
      <c r="AS1749" s="24" t="str">
        <f t="shared" si="389"/>
        <v>0</v>
      </c>
      <c r="AT1749" s="24">
        <f t="shared" si="390"/>
        <v>183137.08050000001</v>
      </c>
      <c r="AU1749" s="24">
        <f t="shared" si="391"/>
        <v>20348.564500000008</v>
      </c>
    </row>
    <row r="1750" spans="1:47" x14ac:dyDescent="0.25">
      <c r="A1750" s="28" t="s">
        <v>14776</v>
      </c>
      <c r="B1750" s="28" t="s">
        <v>5410</v>
      </c>
      <c r="C1750" s="28" t="s">
        <v>5411</v>
      </c>
      <c r="D1750" s="28" t="s">
        <v>5412</v>
      </c>
      <c r="E1750" s="28" t="s">
        <v>5413</v>
      </c>
      <c r="F1750" s="29">
        <v>43185</v>
      </c>
      <c r="G1750" s="29">
        <v>44896</v>
      </c>
      <c r="H1750" s="28" t="s">
        <v>5414</v>
      </c>
      <c r="I1750" s="28" t="s">
        <v>16045</v>
      </c>
      <c r="J1750" s="28" t="s">
        <v>16053</v>
      </c>
      <c r="K1750" s="28" t="s">
        <v>5415</v>
      </c>
      <c r="L1750" s="27">
        <v>99990.000000000015</v>
      </c>
      <c r="M1750" s="27">
        <v>52800.000000000007</v>
      </c>
      <c r="N1750" s="27">
        <v>0</v>
      </c>
      <c r="O1750" s="27">
        <v>0</v>
      </c>
      <c r="P1750" s="27">
        <f t="shared" si="378"/>
        <v>52800.000000000007</v>
      </c>
      <c r="Q1750" s="27">
        <v>0</v>
      </c>
      <c r="R1750" s="27">
        <v>0</v>
      </c>
      <c r="S1750" s="27">
        <v>0</v>
      </c>
      <c r="T1750" s="27">
        <f t="shared" si="379"/>
        <v>0</v>
      </c>
      <c r="U1750" s="27">
        <v>0</v>
      </c>
      <c r="V1750" s="27">
        <f t="shared" si="380"/>
        <v>152790.00000000003</v>
      </c>
      <c r="W1750" s="28" t="s">
        <v>5416</v>
      </c>
      <c r="X1750" s="27">
        <v>105989.40000000002</v>
      </c>
      <c r="Y1750" s="27">
        <f t="shared" si="384"/>
        <v>267946.80000000005</v>
      </c>
      <c r="Z1750" s="4" t="str" cm="1">
        <f t="array" ref="Z1750">_xlfn.IFS(YEARFRAC(F1750,G1750)&lt;1,"&lt;1 Year",YEARFRAC(F1750,G1750)&lt;=5,"1-5 Years",YEARFRAC(F1750,G1750)&gt;5,"&gt;5 Years")</f>
        <v>1-5 Years</v>
      </c>
      <c r="AA1750" s="24">
        <f>L1750*(_xlfn.XLOOKUP(K1750,'FX rates'!$A$2:$A$38,'FX rates'!$B$2:$B$38))</f>
        <v>133051.69350756335</v>
      </c>
      <c r="AB1750" s="24">
        <f>V1750*(_xlfn.XLOOKUP(K1750,'FX rates'!$A$2:$A$38,'FX rates'!$B$2:$B$38))</f>
        <v>203310.01351155722</v>
      </c>
      <c r="AC1750" s="24">
        <f>X1750*(_xlfn.XLOOKUP(W1750,'FX rates'!$A$2:$A$38,'FX rates'!$B$2:$B$38))</f>
        <v>141034.79511801718</v>
      </c>
      <c r="AD1750" s="24">
        <f>Y1750*(_xlfn.XLOOKUP(W1750,'FX rates'!$A$2:$A$38,'FX rates'!$B$2:$B$38))</f>
        <v>356543.40944026783</v>
      </c>
      <c r="AE1750" s="30">
        <f t="shared" si="385"/>
        <v>6.0000000000000206E-2</v>
      </c>
      <c r="AF1750" s="31">
        <f t="shared" si="386"/>
        <v>5999.4000000000087</v>
      </c>
      <c r="AG1750" s="23">
        <f t="shared" si="387"/>
        <v>70258.320003993867</v>
      </c>
      <c r="AH1750" s="35">
        <f t="shared" si="381"/>
        <v>1.3306500000756412</v>
      </c>
      <c r="AI1750" s="23">
        <f>U1750*(_xlfn.XLOOKUP(K1750,'FX rates'!$A$2:$A$38,'FX rates'!$B$2:$B$38))</f>
        <v>0</v>
      </c>
      <c r="AJ1750" s="23">
        <f>Q1750*(_xlfn.XLOOKUP(K1750,'FX rates'!$A$2:$A$38,'FX rates'!$B$2:$B$38))</f>
        <v>0</v>
      </c>
      <c r="AK1750" s="23">
        <f>R1750*(_xlfn.XLOOKUP(K1750,'FX rates'!$A$2:$A$38,'FX rates'!$B$2:$B$38))</f>
        <v>0</v>
      </c>
      <c r="AM1750" s="4"/>
      <c r="AN1750" s="4"/>
      <c r="AO1750" s="4"/>
      <c r="AP1750" s="32">
        <f t="shared" si="382"/>
        <v>0.528052805280528</v>
      </c>
      <c r="AQ1750" s="32">
        <f t="shared" si="383"/>
        <v>0</v>
      </c>
      <c r="AR1750" s="24">
        <f t="shared" si="388"/>
        <v>161957.40000000002</v>
      </c>
      <c r="AS1750" s="24" t="str">
        <f t="shared" si="389"/>
        <v>0</v>
      </c>
      <c r="AT1750" s="24">
        <f t="shared" si="390"/>
        <v>320889.06849624106</v>
      </c>
      <c r="AU1750" s="24">
        <f t="shared" si="391"/>
        <v>35654.340944026771</v>
      </c>
    </row>
    <row r="1751" spans="1:47" x14ac:dyDescent="0.25">
      <c r="A1751" s="28" t="s">
        <v>14777</v>
      </c>
      <c r="B1751" s="28" t="s">
        <v>5417</v>
      </c>
      <c r="C1751" s="28" t="s">
        <v>5418</v>
      </c>
      <c r="D1751" s="28" t="s">
        <v>5419</v>
      </c>
      <c r="E1751" s="28" t="s">
        <v>5420</v>
      </c>
      <c r="F1751" s="29">
        <v>43185</v>
      </c>
      <c r="G1751" s="29">
        <v>44896</v>
      </c>
      <c r="H1751" s="28" t="s">
        <v>5421</v>
      </c>
      <c r="I1751" s="28" t="s">
        <v>16038</v>
      </c>
      <c r="J1751" s="28" t="s">
        <v>16046</v>
      </c>
      <c r="K1751" s="28" t="s">
        <v>5422</v>
      </c>
      <c r="L1751" s="27">
        <v>17710000</v>
      </c>
      <c r="M1751" s="27">
        <v>4296600</v>
      </c>
      <c r="N1751" s="27">
        <v>0</v>
      </c>
      <c r="O1751" s="27">
        <v>0</v>
      </c>
      <c r="P1751" s="27">
        <f t="shared" si="378"/>
        <v>4296600</v>
      </c>
      <c r="Q1751" s="27">
        <v>0</v>
      </c>
      <c r="R1751" s="27">
        <v>0</v>
      </c>
      <c r="S1751" s="27">
        <v>0</v>
      </c>
      <c r="T1751" s="27">
        <f t="shared" si="379"/>
        <v>0</v>
      </c>
      <c r="U1751" s="27">
        <v>0</v>
      </c>
      <c r="V1751" s="27">
        <f t="shared" si="380"/>
        <v>22006600</v>
      </c>
      <c r="W1751" s="28" t="s">
        <v>5423</v>
      </c>
      <c r="X1751" s="27">
        <v>19658100</v>
      </c>
      <c r="Y1751" s="27">
        <f t="shared" si="384"/>
        <v>44085426</v>
      </c>
      <c r="Z1751" s="4" t="str" cm="1">
        <f t="array" ref="Z1751">_xlfn.IFS(YEARFRAC(F1751,G1751)&lt;1,"&lt;1 Year",YEARFRAC(F1751,G1751)&lt;=5,"1-5 Years",YEARFRAC(F1751,G1751)&gt;5,"&gt;5 Years")</f>
        <v>1-5 Years</v>
      </c>
      <c r="AA1751" s="24">
        <f>L1751*(_xlfn.XLOOKUP(K1751,'FX rates'!$A$2:$A$38,'FX rates'!$B$2:$B$38))</f>
        <v>163007.96171015693</v>
      </c>
      <c r="AB1751" s="24">
        <f>V1751*(_xlfn.XLOOKUP(K1751,'FX rates'!$A$2:$A$38,'FX rates'!$B$2:$B$38))</f>
        <v>202555.11068157761</v>
      </c>
      <c r="AC1751" s="24">
        <f>X1751*(_xlfn.XLOOKUP(W1751,'FX rates'!$A$2:$A$38,'FX rates'!$B$2:$B$38))</f>
        <v>180938.8374982742</v>
      </c>
      <c r="AD1751" s="24">
        <f>Y1751*(_xlfn.XLOOKUP(W1751,'FX rates'!$A$2:$A$38,'FX rates'!$B$2:$B$38))</f>
        <v>405775.01035482535</v>
      </c>
      <c r="AE1751" s="30">
        <f t="shared" si="385"/>
        <v>0.11000000000000001</v>
      </c>
      <c r="AF1751" s="31">
        <f t="shared" si="386"/>
        <v>1948100</v>
      </c>
      <c r="AG1751" s="23">
        <f t="shared" si="387"/>
        <v>39547.148971420684</v>
      </c>
      <c r="AH1751" s="35">
        <f t="shared" si="381"/>
        <v>9.2042891987666256E-3</v>
      </c>
      <c r="AI1751" s="23">
        <f>U1751*(_xlfn.XLOOKUP(K1751,'FX rates'!$A$2:$A$38,'FX rates'!$B$2:$B$38))</f>
        <v>0</v>
      </c>
      <c r="AJ1751" s="23">
        <f>Q1751*(_xlfn.XLOOKUP(K1751,'FX rates'!$A$2:$A$38,'FX rates'!$B$2:$B$38))</f>
        <v>0</v>
      </c>
      <c r="AK1751" s="23">
        <f>R1751*(_xlfn.XLOOKUP(K1751,'FX rates'!$A$2:$A$38,'FX rates'!$B$2:$B$38))</f>
        <v>0</v>
      </c>
      <c r="AM1751" s="4"/>
      <c r="AN1751" s="4"/>
      <c r="AO1751" s="4"/>
      <c r="AP1751" s="32">
        <f t="shared" si="382"/>
        <v>0.24260869565217391</v>
      </c>
      <c r="AQ1751" s="32">
        <f t="shared" si="383"/>
        <v>0</v>
      </c>
      <c r="AR1751" s="24">
        <f t="shared" si="388"/>
        <v>24427325.999999996</v>
      </c>
      <c r="AS1751" s="24" t="str">
        <f t="shared" si="389"/>
        <v>0</v>
      </c>
      <c r="AT1751" s="24">
        <f t="shared" si="390"/>
        <v>365197.50931934285</v>
      </c>
      <c r="AU1751" s="24">
        <f t="shared" si="391"/>
        <v>40577.501035482506</v>
      </c>
    </row>
    <row r="1752" spans="1:47" x14ac:dyDescent="0.25">
      <c r="A1752" s="28" t="s">
        <v>14778</v>
      </c>
      <c r="B1752" s="28" t="s">
        <v>5424</v>
      </c>
      <c r="C1752" s="28" t="s">
        <v>5425</v>
      </c>
      <c r="D1752" s="28" t="s">
        <v>5426</v>
      </c>
      <c r="E1752" s="28" t="s">
        <v>5427</v>
      </c>
      <c r="F1752" s="29">
        <v>43192</v>
      </c>
      <c r="G1752" s="29">
        <v>44896</v>
      </c>
      <c r="H1752" s="28" t="s">
        <v>5428</v>
      </c>
      <c r="I1752" s="28" t="s">
        <v>16054</v>
      </c>
      <c r="J1752" s="28" t="s">
        <v>16052</v>
      </c>
      <c r="K1752" s="28" t="s">
        <v>5429</v>
      </c>
      <c r="L1752" s="27">
        <v>109355.40000000002</v>
      </c>
      <c r="M1752" s="27">
        <v>47025.000000000007</v>
      </c>
      <c r="N1752" s="27">
        <v>0</v>
      </c>
      <c r="O1752" s="27">
        <v>0</v>
      </c>
      <c r="P1752" s="27">
        <f t="shared" si="378"/>
        <v>47025.000000000007</v>
      </c>
      <c r="Q1752" s="27">
        <v>0</v>
      </c>
      <c r="R1752" s="27">
        <v>0</v>
      </c>
      <c r="S1752" s="27">
        <v>0</v>
      </c>
      <c r="T1752" s="27">
        <f t="shared" si="379"/>
        <v>0</v>
      </c>
      <c r="U1752" s="27">
        <v>0</v>
      </c>
      <c r="V1752" s="27">
        <f t="shared" si="380"/>
        <v>156380.40000000002</v>
      </c>
      <c r="W1752" s="28" t="s">
        <v>5430</v>
      </c>
      <c r="X1752" s="27">
        <v>122478.04800000004</v>
      </c>
      <c r="Y1752" s="27">
        <f t="shared" si="384"/>
        <v>297624.09600000008</v>
      </c>
      <c r="Z1752" s="4" t="str" cm="1">
        <f t="array" ref="Z1752">_xlfn.IFS(YEARFRAC(F1752,G1752)&lt;1,"&lt;1 Year",YEARFRAC(F1752,G1752)&lt;=5,"1-5 Years",YEARFRAC(F1752,G1752)&gt;5,"&gt;5 Years")</f>
        <v>1-5 Years</v>
      </c>
      <c r="AA1752" s="24">
        <f>L1752*(_xlfn.XLOOKUP(K1752,'FX rates'!$A$2:$A$38,'FX rates'!$B$2:$B$38))</f>
        <v>145513.76301827177</v>
      </c>
      <c r="AB1752" s="24">
        <f>V1752*(_xlfn.XLOOKUP(K1752,'FX rates'!$A$2:$A$38,'FX rates'!$B$2:$B$38))</f>
        <v>208087.57927182878</v>
      </c>
      <c r="AC1752" s="24">
        <f>X1752*(_xlfn.XLOOKUP(W1752,'FX rates'!$A$2:$A$38,'FX rates'!$B$2:$B$38))</f>
        <v>162975.41458046439</v>
      </c>
      <c r="AD1752" s="24">
        <f>Y1752*(_xlfn.XLOOKUP(W1752,'FX rates'!$A$2:$A$38,'FX rates'!$B$2:$B$38))</f>
        <v>396033.50336491264</v>
      </c>
      <c r="AE1752" s="30">
        <f t="shared" si="385"/>
        <v>0.12000000000000008</v>
      </c>
      <c r="AF1752" s="31">
        <f t="shared" si="386"/>
        <v>13122.648000000016</v>
      </c>
      <c r="AG1752" s="23">
        <f t="shared" si="387"/>
        <v>62573.816253557015</v>
      </c>
      <c r="AH1752" s="35">
        <f t="shared" si="381"/>
        <v>1.3306500000756407</v>
      </c>
      <c r="AI1752" s="23">
        <f>U1752*(_xlfn.XLOOKUP(K1752,'FX rates'!$A$2:$A$38,'FX rates'!$B$2:$B$38))</f>
        <v>0</v>
      </c>
      <c r="AJ1752" s="23">
        <f>Q1752*(_xlfn.XLOOKUP(K1752,'FX rates'!$A$2:$A$38,'FX rates'!$B$2:$B$38))</f>
        <v>0</v>
      </c>
      <c r="AK1752" s="23">
        <f>R1752*(_xlfn.XLOOKUP(K1752,'FX rates'!$A$2:$A$38,'FX rates'!$B$2:$B$38))</f>
        <v>0</v>
      </c>
      <c r="AM1752" s="4"/>
      <c r="AN1752" s="4"/>
      <c r="AO1752" s="4"/>
      <c r="AP1752" s="32">
        <f t="shared" si="382"/>
        <v>0.4300199167119319</v>
      </c>
      <c r="AQ1752" s="32">
        <f t="shared" si="383"/>
        <v>0</v>
      </c>
      <c r="AR1752" s="24">
        <f t="shared" si="388"/>
        <v>175146.04800000004</v>
      </c>
      <c r="AS1752" s="24" t="str">
        <f t="shared" si="389"/>
        <v>0</v>
      </c>
      <c r="AT1752" s="24">
        <f t="shared" si="390"/>
        <v>356430.15302842139</v>
      </c>
      <c r="AU1752" s="24">
        <f t="shared" si="391"/>
        <v>39603.350336491247</v>
      </c>
    </row>
    <row r="1753" spans="1:47" x14ac:dyDescent="0.25">
      <c r="A1753" s="28" t="s">
        <v>14779</v>
      </c>
      <c r="B1753" s="28" t="s">
        <v>5431</v>
      </c>
      <c r="C1753" s="28" t="s">
        <v>5432</v>
      </c>
      <c r="D1753" s="28" t="s">
        <v>5433</v>
      </c>
      <c r="E1753" s="28" t="s">
        <v>5434</v>
      </c>
      <c r="F1753" s="29">
        <v>43206</v>
      </c>
      <c r="G1753" s="29">
        <v>44896</v>
      </c>
      <c r="H1753" s="28" t="s">
        <v>5435</v>
      </c>
      <c r="I1753" s="28" t="s">
        <v>16055</v>
      </c>
      <c r="J1753" s="28" t="s">
        <v>16052</v>
      </c>
      <c r="K1753" s="28" t="s">
        <v>5436</v>
      </c>
      <c r="L1753" s="27">
        <v>203940.00000000003</v>
      </c>
      <c r="M1753" s="27">
        <v>86592.000000000015</v>
      </c>
      <c r="N1753" s="27">
        <v>0</v>
      </c>
      <c r="O1753" s="27">
        <v>0</v>
      </c>
      <c r="P1753" s="27">
        <f t="shared" si="378"/>
        <v>86592.000000000015</v>
      </c>
      <c r="Q1753" s="27">
        <v>0</v>
      </c>
      <c r="R1753" s="27">
        <v>0</v>
      </c>
      <c r="S1753" s="27">
        <v>0</v>
      </c>
      <c r="T1753" s="27">
        <f t="shared" si="379"/>
        <v>0</v>
      </c>
      <c r="U1753" s="27">
        <v>0</v>
      </c>
      <c r="V1753" s="27">
        <f t="shared" si="380"/>
        <v>290532.00000000006</v>
      </c>
      <c r="W1753" s="28" t="s">
        <v>5437</v>
      </c>
      <c r="X1753" s="27">
        <v>208018.80000000005</v>
      </c>
      <c r="Y1753" s="27">
        <f t="shared" si="384"/>
        <v>504361.44000000012</v>
      </c>
      <c r="Z1753" s="4" t="str" cm="1">
        <f t="array" ref="Z1753">_xlfn.IFS(YEARFRAC(F1753,G1753)&lt;1,"&lt;1 Year",YEARFRAC(F1753,G1753)&lt;=5,"1-5 Years",YEARFRAC(F1753,G1753)&gt;5,"&gt;5 Years")</f>
        <v>1-5 Years</v>
      </c>
      <c r="AA1753" s="24">
        <f>L1753*(_xlfn.XLOOKUP(K1753,'FX rates'!$A$2:$A$38,'FX rates'!$B$2:$B$38))</f>
        <v>203940.00000000003</v>
      </c>
      <c r="AB1753" s="24">
        <f>V1753*(_xlfn.XLOOKUP(K1753,'FX rates'!$A$2:$A$38,'FX rates'!$B$2:$B$38))</f>
        <v>290532.00000000006</v>
      </c>
      <c r="AC1753" s="24">
        <f>X1753*(_xlfn.XLOOKUP(W1753,'FX rates'!$A$2:$A$38,'FX rates'!$B$2:$B$38))</f>
        <v>208018.80000000005</v>
      </c>
      <c r="AD1753" s="24">
        <f>Y1753*(_xlfn.XLOOKUP(W1753,'FX rates'!$A$2:$A$38,'FX rates'!$B$2:$B$38))</f>
        <v>504361.44000000012</v>
      </c>
      <c r="AE1753" s="30">
        <f t="shared" si="385"/>
        <v>2.0000000000000084E-2</v>
      </c>
      <c r="AF1753" s="31">
        <f t="shared" si="386"/>
        <v>4078.8000000000175</v>
      </c>
      <c r="AG1753" s="23">
        <f t="shared" si="387"/>
        <v>86592.000000000029</v>
      </c>
      <c r="AH1753" s="35">
        <f t="shared" si="381"/>
        <v>1</v>
      </c>
      <c r="AI1753" s="23">
        <f>U1753*(_xlfn.XLOOKUP(K1753,'FX rates'!$A$2:$A$38,'FX rates'!$B$2:$B$38))</f>
        <v>0</v>
      </c>
      <c r="AJ1753" s="23">
        <f>Q1753*(_xlfn.XLOOKUP(K1753,'FX rates'!$A$2:$A$38,'FX rates'!$B$2:$B$38))</f>
        <v>0</v>
      </c>
      <c r="AK1753" s="23">
        <f>R1753*(_xlfn.XLOOKUP(K1753,'FX rates'!$A$2:$A$38,'FX rates'!$B$2:$B$38))</f>
        <v>0</v>
      </c>
      <c r="AM1753" s="4"/>
      <c r="AN1753" s="4"/>
      <c r="AO1753" s="4"/>
      <c r="AP1753" s="32">
        <f t="shared" si="382"/>
        <v>0.42459546925566344</v>
      </c>
      <c r="AQ1753" s="32">
        <f t="shared" si="383"/>
        <v>0</v>
      </c>
      <c r="AR1753" s="24">
        <f t="shared" si="388"/>
        <v>296342.64000000007</v>
      </c>
      <c r="AS1753" s="24" t="str">
        <f t="shared" si="389"/>
        <v>0</v>
      </c>
      <c r="AT1753" s="24">
        <f t="shared" si="390"/>
        <v>453925.29600000009</v>
      </c>
      <c r="AU1753" s="24">
        <f t="shared" si="391"/>
        <v>50436.144000000029</v>
      </c>
    </row>
    <row r="1754" spans="1:47" x14ac:dyDescent="0.25">
      <c r="A1754" s="28" t="s">
        <v>14780</v>
      </c>
      <c r="B1754" s="28" t="s">
        <v>69</v>
      </c>
      <c r="C1754" s="28" t="s">
        <v>70</v>
      </c>
      <c r="D1754" s="28" t="s">
        <v>71</v>
      </c>
      <c r="E1754" s="28" t="s">
        <v>72</v>
      </c>
      <c r="F1754" s="29">
        <v>43248</v>
      </c>
      <c r="G1754" s="29">
        <v>44896</v>
      </c>
      <c r="H1754" s="28" t="s">
        <v>73</v>
      </c>
      <c r="I1754" s="28" t="s">
        <v>16041</v>
      </c>
      <c r="J1754" s="28" t="s">
        <v>16033</v>
      </c>
      <c r="K1754" s="28" t="s">
        <v>74</v>
      </c>
      <c r="L1754" s="27">
        <v>83547.199999999997</v>
      </c>
      <c r="M1754" s="27">
        <v>7227.0000000000009</v>
      </c>
      <c r="N1754" s="27">
        <v>0</v>
      </c>
      <c r="O1754" s="27">
        <v>0</v>
      </c>
      <c r="P1754" s="27">
        <f t="shared" si="378"/>
        <v>7227.0000000000009</v>
      </c>
      <c r="Q1754" s="27">
        <v>0</v>
      </c>
      <c r="R1754" s="27">
        <v>0</v>
      </c>
      <c r="S1754" s="27">
        <v>0</v>
      </c>
      <c r="T1754" s="27">
        <f t="shared" si="379"/>
        <v>0</v>
      </c>
      <c r="U1754" s="27">
        <v>0</v>
      </c>
      <c r="V1754" s="27">
        <f t="shared" si="380"/>
        <v>90774.2</v>
      </c>
      <c r="W1754" s="28" t="s">
        <v>75</v>
      </c>
      <c r="X1754" s="27">
        <v>91066.448000000004</v>
      </c>
      <c r="Y1754" s="27">
        <f t="shared" si="384"/>
        <v>190010.326</v>
      </c>
      <c r="Z1754" s="4" t="str" cm="1">
        <f t="array" ref="Z1754">_xlfn.IFS(YEARFRAC(F1754,G1754)&lt;1,"&lt;1 Year",YEARFRAC(F1754,G1754)&lt;=5,"1-5 Years",YEARFRAC(F1754,G1754)&gt;5,"&gt;5 Years")</f>
        <v>1-5 Years</v>
      </c>
      <c r="AA1754" s="24">
        <f>L1754*(_xlfn.XLOOKUP(K1754,'FX rates'!$A$2:$A$38,'FX rates'!$B$2:$B$38))</f>
        <v>83547.199999999997</v>
      </c>
      <c r="AB1754" s="24">
        <f>V1754*(_xlfn.XLOOKUP(K1754,'FX rates'!$A$2:$A$38,'FX rates'!$B$2:$B$38))</f>
        <v>90774.2</v>
      </c>
      <c r="AC1754" s="24">
        <f>X1754*(_xlfn.XLOOKUP(W1754,'FX rates'!$A$2:$A$38,'FX rates'!$B$2:$B$38))</f>
        <v>91066.448000000004</v>
      </c>
      <c r="AD1754" s="24">
        <f>Y1754*(_xlfn.XLOOKUP(W1754,'FX rates'!$A$2:$A$38,'FX rates'!$B$2:$B$38))</f>
        <v>190010.326</v>
      </c>
      <c r="AE1754" s="30">
        <f t="shared" si="385"/>
        <v>9.000000000000008E-2</v>
      </c>
      <c r="AF1754" s="31">
        <f t="shared" si="386"/>
        <v>7519.2480000000069</v>
      </c>
      <c r="AG1754" s="23">
        <f t="shared" si="387"/>
        <v>7227</v>
      </c>
      <c r="AH1754" s="35">
        <f t="shared" si="381"/>
        <v>1</v>
      </c>
      <c r="AI1754" s="23">
        <f>U1754*(_xlfn.XLOOKUP(K1754,'FX rates'!$A$2:$A$38,'FX rates'!$B$2:$B$38))</f>
        <v>0</v>
      </c>
      <c r="AJ1754" s="23">
        <f>Q1754*(_xlfn.XLOOKUP(K1754,'FX rates'!$A$2:$A$38,'FX rates'!$B$2:$B$38))</f>
        <v>0</v>
      </c>
      <c r="AK1754" s="23">
        <f>R1754*(_xlfn.XLOOKUP(K1754,'FX rates'!$A$2:$A$38,'FX rates'!$B$2:$B$38))</f>
        <v>0</v>
      </c>
      <c r="AM1754" s="4"/>
      <c r="AN1754" s="4"/>
      <c r="AO1754" s="4"/>
      <c r="AP1754" s="32">
        <f t="shared" si="382"/>
        <v>8.6502001263956199E-2</v>
      </c>
      <c r="AQ1754" s="32">
        <f t="shared" si="383"/>
        <v>0</v>
      </c>
      <c r="AR1754" s="24">
        <f t="shared" si="388"/>
        <v>98943.877999999997</v>
      </c>
      <c r="AS1754" s="24" t="str">
        <f t="shared" si="389"/>
        <v>0</v>
      </c>
      <c r="AT1754" s="24">
        <f t="shared" si="390"/>
        <v>171009.2934</v>
      </c>
      <c r="AU1754" s="24">
        <f t="shared" si="391"/>
        <v>19001.032600000006</v>
      </c>
    </row>
    <row r="1755" spans="1:47" x14ac:dyDescent="0.25">
      <c r="A1755" s="28" t="s">
        <v>14781</v>
      </c>
      <c r="B1755" s="28" t="s">
        <v>5445</v>
      </c>
      <c r="C1755" s="28" t="s">
        <v>5446</v>
      </c>
      <c r="D1755" s="28" t="s">
        <v>5447</v>
      </c>
      <c r="E1755" s="28" t="s">
        <v>5448</v>
      </c>
      <c r="F1755" s="29">
        <v>43206</v>
      </c>
      <c r="G1755" s="29">
        <v>44896</v>
      </c>
      <c r="H1755" s="28" t="s">
        <v>5449</v>
      </c>
      <c r="I1755" s="28" t="s">
        <v>16047</v>
      </c>
      <c r="J1755" s="28" t="s">
        <v>16053</v>
      </c>
      <c r="K1755" s="28" t="s">
        <v>5450</v>
      </c>
      <c r="L1755" s="27">
        <v>139216.00000000003</v>
      </c>
      <c r="M1755" s="27">
        <v>12058.2</v>
      </c>
      <c r="N1755" s="27">
        <v>0</v>
      </c>
      <c r="O1755" s="27">
        <v>0</v>
      </c>
      <c r="P1755" s="27">
        <f t="shared" si="378"/>
        <v>12058.2</v>
      </c>
      <c r="Q1755" s="27">
        <v>0</v>
      </c>
      <c r="R1755" s="27">
        <v>0</v>
      </c>
      <c r="S1755" s="27">
        <v>0</v>
      </c>
      <c r="T1755" s="27">
        <f t="shared" si="379"/>
        <v>0</v>
      </c>
      <c r="U1755" s="27">
        <v>0</v>
      </c>
      <c r="V1755" s="27">
        <f t="shared" si="380"/>
        <v>151274.20000000004</v>
      </c>
      <c r="W1755" s="28" t="s">
        <v>5451</v>
      </c>
      <c r="X1755" s="27">
        <v>151745.44000000003</v>
      </c>
      <c r="Y1755" s="27">
        <f t="shared" si="384"/>
        <v>316634.31800000009</v>
      </c>
      <c r="Z1755" s="4" t="str" cm="1">
        <f t="array" ref="Z1755">_xlfn.IFS(YEARFRAC(F1755,G1755)&lt;1,"&lt;1 Year",YEARFRAC(F1755,G1755)&lt;=5,"1-5 Years",YEARFRAC(F1755,G1755)&gt;5,"&gt;5 Years")</f>
        <v>1-5 Years</v>
      </c>
      <c r="AA1755" s="24">
        <f>L1755*(_xlfn.XLOOKUP(K1755,'FX rates'!$A$2:$A$38,'FX rates'!$B$2:$B$38))</f>
        <v>139216.00000000003</v>
      </c>
      <c r="AB1755" s="24">
        <f>V1755*(_xlfn.XLOOKUP(K1755,'FX rates'!$A$2:$A$38,'FX rates'!$B$2:$B$38))</f>
        <v>151274.20000000004</v>
      </c>
      <c r="AC1755" s="24">
        <f>X1755*(_xlfn.XLOOKUP(W1755,'FX rates'!$A$2:$A$38,'FX rates'!$B$2:$B$38))</f>
        <v>151745.44000000003</v>
      </c>
      <c r="AD1755" s="24">
        <f>Y1755*(_xlfn.XLOOKUP(W1755,'FX rates'!$A$2:$A$38,'FX rates'!$B$2:$B$38))</f>
        <v>316634.31800000009</v>
      </c>
      <c r="AE1755" s="30">
        <f t="shared" si="385"/>
        <v>0.09</v>
      </c>
      <c r="AF1755" s="31">
        <f t="shared" si="386"/>
        <v>12529.440000000002</v>
      </c>
      <c r="AG1755" s="23">
        <f t="shared" si="387"/>
        <v>12058.200000000012</v>
      </c>
      <c r="AH1755" s="35">
        <f t="shared" si="381"/>
        <v>1</v>
      </c>
      <c r="AI1755" s="23">
        <f>U1755*(_xlfn.XLOOKUP(K1755,'FX rates'!$A$2:$A$38,'FX rates'!$B$2:$B$38))</f>
        <v>0</v>
      </c>
      <c r="AJ1755" s="23">
        <f>Q1755*(_xlfn.XLOOKUP(K1755,'FX rates'!$A$2:$A$38,'FX rates'!$B$2:$B$38))</f>
        <v>0</v>
      </c>
      <c r="AK1755" s="23">
        <f>R1755*(_xlfn.XLOOKUP(K1755,'FX rates'!$A$2:$A$38,'FX rates'!$B$2:$B$38))</f>
        <v>0</v>
      </c>
      <c r="AM1755" s="4"/>
      <c r="AN1755" s="4"/>
      <c r="AO1755" s="4"/>
      <c r="AP1755" s="32">
        <f t="shared" si="382"/>
        <v>8.6615044247787598E-2</v>
      </c>
      <c r="AQ1755" s="32">
        <f t="shared" si="383"/>
        <v>0</v>
      </c>
      <c r="AR1755" s="24">
        <f t="shared" si="388"/>
        <v>164888.87800000003</v>
      </c>
      <c r="AS1755" s="24" t="str">
        <f t="shared" si="389"/>
        <v>0</v>
      </c>
      <c r="AT1755" s="24">
        <f t="shared" si="390"/>
        <v>284970.88620000007</v>
      </c>
      <c r="AU1755" s="24">
        <f t="shared" si="391"/>
        <v>31663.43180000002</v>
      </c>
    </row>
    <row r="1756" spans="1:47" x14ac:dyDescent="0.25">
      <c r="A1756" s="28" t="s">
        <v>14782</v>
      </c>
      <c r="B1756" s="28" t="s">
        <v>5452</v>
      </c>
      <c r="C1756" s="28" t="s">
        <v>5453</v>
      </c>
      <c r="D1756" s="28" t="s">
        <v>5454</v>
      </c>
      <c r="E1756" s="28" t="s">
        <v>5455</v>
      </c>
      <c r="F1756" s="29">
        <v>43199</v>
      </c>
      <c r="G1756" s="29">
        <v>44896</v>
      </c>
      <c r="H1756" s="28" t="s">
        <v>5456</v>
      </c>
      <c r="I1756" s="28" t="s">
        <v>16055</v>
      </c>
      <c r="J1756" s="28" t="s">
        <v>16055</v>
      </c>
      <c r="K1756" s="28" t="s">
        <v>5457</v>
      </c>
      <c r="L1756" s="27">
        <v>171309.6</v>
      </c>
      <c r="M1756" s="27">
        <v>288728</v>
      </c>
      <c r="N1756" s="27">
        <v>0</v>
      </c>
      <c r="O1756" s="27">
        <v>0</v>
      </c>
      <c r="P1756" s="27">
        <f t="shared" si="378"/>
        <v>288728</v>
      </c>
      <c r="Q1756" s="27">
        <v>0</v>
      </c>
      <c r="R1756" s="27">
        <v>0</v>
      </c>
      <c r="S1756" s="27">
        <v>0</v>
      </c>
      <c r="T1756" s="27">
        <f t="shared" si="379"/>
        <v>0</v>
      </c>
      <c r="U1756" s="27">
        <v>0</v>
      </c>
      <c r="V1756" s="27">
        <f t="shared" si="380"/>
        <v>460037.6</v>
      </c>
      <c r="W1756" s="28" t="s">
        <v>5458</v>
      </c>
      <c r="X1756" s="27">
        <v>186727.46400000001</v>
      </c>
      <c r="Y1756" s="27">
        <f t="shared" si="384"/>
        <v>688168.44799999997</v>
      </c>
      <c r="Z1756" s="4" t="str" cm="1">
        <f t="array" ref="Z1756">_xlfn.IFS(YEARFRAC(F1756,G1756)&lt;1,"&lt;1 Year",YEARFRAC(F1756,G1756)&lt;=5,"1-5 Years",YEARFRAC(F1756,G1756)&gt;5,"&gt;5 Years")</f>
        <v>1-5 Years</v>
      </c>
      <c r="AA1756" s="24">
        <f>L1756*(_xlfn.XLOOKUP(K1756,'FX rates'!$A$2:$A$38,'FX rates'!$B$2:$B$38))</f>
        <v>171309.6</v>
      </c>
      <c r="AB1756" s="24">
        <f>V1756*(_xlfn.XLOOKUP(K1756,'FX rates'!$A$2:$A$38,'FX rates'!$B$2:$B$38))</f>
        <v>460037.6</v>
      </c>
      <c r="AC1756" s="24">
        <f>X1756*(_xlfn.XLOOKUP(W1756,'FX rates'!$A$2:$A$38,'FX rates'!$B$2:$B$38))</f>
        <v>186727.46400000001</v>
      </c>
      <c r="AD1756" s="24">
        <f>Y1756*(_xlfn.XLOOKUP(W1756,'FX rates'!$A$2:$A$38,'FX rates'!$B$2:$B$38))</f>
        <v>688168.44799999997</v>
      </c>
      <c r="AE1756" s="30">
        <f t="shared" si="385"/>
        <v>9.0000000000000011E-2</v>
      </c>
      <c r="AF1756" s="31">
        <f t="shared" si="386"/>
        <v>15417.864000000001</v>
      </c>
      <c r="AG1756" s="23">
        <f t="shared" si="387"/>
        <v>288728</v>
      </c>
      <c r="AH1756" s="35">
        <f t="shared" si="381"/>
        <v>1</v>
      </c>
      <c r="AI1756" s="23">
        <f>U1756*(_xlfn.XLOOKUP(K1756,'FX rates'!$A$2:$A$38,'FX rates'!$B$2:$B$38))</f>
        <v>0</v>
      </c>
      <c r="AJ1756" s="23">
        <f>Q1756*(_xlfn.XLOOKUP(K1756,'FX rates'!$A$2:$A$38,'FX rates'!$B$2:$B$38))</f>
        <v>0</v>
      </c>
      <c r="AK1756" s="23">
        <f>R1756*(_xlfn.XLOOKUP(K1756,'FX rates'!$A$2:$A$38,'FX rates'!$B$2:$B$38))</f>
        <v>0</v>
      </c>
      <c r="AM1756" s="4"/>
      <c r="AN1756" s="4"/>
      <c r="AO1756" s="4"/>
      <c r="AP1756" s="32">
        <f t="shared" si="382"/>
        <v>1.6854163456105202</v>
      </c>
      <c r="AQ1756" s="32">
        <f t="shared" si="383"/>
        <v>0</v>
      </c>
      <c r="AR1756" s="24">
        <f t="shared" si="388"/>
        <v>501440.984</v>
      </c>
      <c r="AS1756" s="24" t="str">
        <f t="shared" si="389"/>
        <v>0</v>
      </c>
      <c r="AT1756" s="24">
        <f t="shared" si="390"/>
        <v>619351.60320000001</v>
      </c>
      <c r="AU1756" s="24">
        <f t="shared" si="391"/>
        <v>68816.844799999963</v>
      </c>
    </row>
    <row r="1757" spans="1:47" x14ac:dyDescent="0.25">
      <c r="A1757" s="28" t="s">
        <v>14783</v>
      </c>
      <c r="B1757" s="28" t="s">
        <v>5459</v>
      </c>
      <c r="C1757" s="28" t="s">
        <v>5460</v>
      </c>
      <c r="D1757" s="28" t="s">
        <v>5461</v>
      </c>
      <c r="E1757" s="28" t="s">
        <v>5462</v>
      </c>
      <c r="F1757" s="29">
        <v>43206</v>
      </c>
      <c r="G1757" s="29">
        <v>44896</v>
      </c>
      <c r="H1757" s="28" t="s">
        <v>5463</v>
      </c>
      <c r="I1757" s="28" t="s">
        <v>16056</v>
      </c>
      <c r="J1757" s="28" t="s">
        <v>16042</v>
      </c>
      <c r="K1757" s="28" t="s">
        <v>5464</v>
      </c>
      <c r="L1757" s="27">
        <v>273460</v>
      </c>
      <c r="M1757" s="27">
        <v>295240</v>
      </c>
      <c r="N1757" s="27">
        <v>0</v>
      </c>
      <c r="O1757" s="27">
        <v>0</v>
      </c>
      <c r="P1757" s="27">
        <f t="shared" si="378"/>
        <v>295240</v>
      </c>
      <c r="Q1757" s="27">
        <v>0</v>
      </c>
      <c r="R1757" s="27">
        <v>0</v>
      </c>
      <c r="S1757" s="27">
        <v>0</v>
      </c>
      <c r="T1757" s="27">
        <f t="shared" si="379"/>
        <v>0</v>
      </c>
      <c r="U1757" s="27">
        <v>0</v>
      </c>
      <c r="V1757" s="27">
        <f t="shared" si="380"/>
        <v>568700</v>
      </c>
      <c r="W1757" s="28" t="s">
        <v>5465</v>
      </c>
      <c r="X1757" s="27">
        <v>309009.8</v>
      </c>
      <c r="Y1757" s="27">
        <f t="shared" si="384"/>
        <v>951640.8</v>
      </c>
      <c r="Z1757" s="4" t="str" cm="1">
        <f t="array" ref="Z1757">_xlfn.IFS(YEARFRAC(F1757,G1757)&lt;1,"&lt;1 Year",YEARFRAC(F1757,G1757)&lt;=5,"1-5 Years",YEARFRAC(F1757,G1757)&gt;5,"&gt;5 Years")</f>
        <v>1-5 Years</v>
      </c>
      <c r="AA1757" s="24">
        <f>L1757*(_xlfn.XLOOKUP(K1757,'FX rates'!$A$2:$A$38,'FX rates'!$B$2:$B$38))</f>
        <v>273460</v>
      </c>
      <c r="AB1757" s="24">
        <f>V1757*(_xlfn.XLOOKUP(K1757,'FX rates'!$A$2:$A$38,'FX rates'!$B$2:$B$38))</f>
        <v>568700</v>
      </c>
      <c r="AC1757" s="24">
        <f>X1757*(_xlfn.XLOOKUP(W1757,'FX rates'!$A$2:$A$38,'FX rates'!$B$2:$B$38))</f>
        <v>309009.8</v>
      </c>
      <c r="AD1757" s="24">
        <f>Y1757*(_xlfn.XLOOKUP(W1757,'FX rates'!$A$2:$A$38,'FX rates'!$B$2:$B$38))</f>
        <v>951640.8</v>
      </c>
      <c r="AE1757" s="30">
        <f t="shared" si="385"/>
        <v>0.12999999999999995</v>
      </c>
      <c r="AF1757" s="31">
        <f t="shared" si="386"/>
        <v>35549.799999999988</v>
      </c>
      <c r="AG1757" s="23">
        <f t="shared" si="387"/>
        <v>295240</v>
      </c>
      <c r="AH1757" s="35">
        <f t="shared" si="381"/>
        <v>1</v>
      </c>
      <c r="AI1757" s="23">
        <f>U1757*(_xlfn.XLOOKUP(K1757,'FX rates'!$A$2:$A$38,'FX rates'!$B$2:$B$38))</f>
        <v>0</v>
      </c>
      <c r="AJ1757" s="23">
        <f>Q1757*(_xlfn.XLOOKUP(K1757,'FX rates'!$A$2:$A$38,'FX rates'!$B$2:$B$38))</f>
        <v>0</v>
      </c>
      <c r="AK1757" s="23">
        <f>R1757*(_xlfn.XLOOKUP(K1757,'FX rates'!$A$2:$A$38,'FX rates'!$B$2:$B$38))</f>
        <v>0</v>
      </c>
      <c r="AM1757" s="4"/>
      <c r="AN1757" s="4"/>
      <c r="AO1757" s="4"/>
      <c r="AP1757" s="32">
        <f t="shared" si="382"/>
        <v>1.0796460176991149</v>
      </c>
      <c r="AQ1757" s="32">
        <f t="shared" si="383"/>
        <v>0</v>
      </c>
      <c r="AR1757" s="24">
        <f t="shared" si="388"/>
        <v>642631</v>
      </c>
      <c r="AS1757" s="24" t="str">
        <f t="shared" si="389"/>
        <v>0</v>
      </c>
      <c r="AT1757" s="24">
        <f t="shared" si="390"/>
        <v>856476.72000000009</v>
      </c>
      <c r="AU1757" s="24">
        <f t="shared" si="391"/>
        <v>95164.079999999958</v>
      </c>
    </row>
    <row r="1758" spans="1:47" x14ac:dyDescent="0.25">
      <c r="A1758" s="28" t="s">
        <v>14082</v>
      </c>
      <c r="B1758" s="28" t="s">
        <v>740</v>
      </c>
      <c r="C1758" s="28" t="s">
        <v>741</v>
      </c>
      <c r="D1758" s="28" t="s">
        <v>742</v>
      </c>
      <c r="E1758" s="28" t="s">
        <v>743</v>
      </c>
      <c r="F1758" s="29">
        <v>36983</v>
      </c>
      <c r="G1758" s="29">
        <v>44896</v>
      </c>
      <c r="H1758" s="28" t="s">
        <v>744</v>
      </c>
      <c r="I1758" s="28" t="s">
        <v>16040</v>
      </c>
      <c r="J1758" s="28" t="s">
        <v>16051</v>
      </c>
      <c r="K1758" s="28" t="s">
        <v>745</v>
      </c>
      <c r="L1758" s="27">
        <v>11186999.999999998</v>
      </c>
      <c r="M1758" s="27">
        <v>1726780.0000000002</v>
      </c>
      <c r="N1758" s="27">
        <v>0</v>
      </c>
      <c r="O1758" s="27">
        <v>0</v>
      </c>
      <c r="P1758" s="27">
        <f t="shared" si="378"/>
        <v>1726780.0000000002</v>
      </c>
      <c r="Q1758" s="27">
        <v>0</v>
      </c>
      <c r="R1758" s="27">
        <v>0</v>
      </c>
      <c r="S1758" s="27">
        <v>0</v>
      </c>
      <c r="T1758" s="27">
        <f t="shared" si="379"/>
        <v>0</v>
      </c>
      <c r="U1758" s="27">
        <v>0</v>
      </c>
      <c r="V1758" s="27">
        <f t="shared" si="380"/>
        <v>12913779.999999998</v>
      </c>
      <c r="W1758" s="28" t="s">
        <v>746</v>
      </c>
      <c r="X1758" s="27">
        <v>11970089.999999998</v>
      </c>
      <c r="Y1758" s="27">
        <f t="shared" si="384"/>
        <v>25787834.599999994</v>
      </c>
      <c r="Z1758" s="4" t="str" cm="1">
        <f t="array" ref="Z1758">_xlfn.IFS(YEARFRAC(F1758,G1758)&lt;1,"&lt;1 Year",YEARFRAC(F1758,G1758)&lt;=5,"1-5 Years",YEARFRAC(F1758,G1758)&gt;5,"&gt;5 Years")</f>
        <v>&gt;5 Years</v>
      </c>
      <c r="AA1758" s="24">
        <f>L1758*(_xlfn.XLOOKUP(K1758,'FX rates'!$A$2:$A$38,'FX rates'!$B$2:$B$38))</f>
        <v>102968.38326660222</v>
      </c>
      <c r="AB1758" s="24">
        <f>V1758*(_xlfn.XLOOKUP(K1758,'FX rates'!$A$2:$A$38,'FX rates'!$B$2:$B$38))</f>
        <v>118862.16576924846</v>
      </c>
      <c r="AC1758" s="24">
        <f>X1758*(_xlfn.XLOOKUP(W1758,'FX rates'!$A$2:$A$38,'FX rates'!$B$2:$B$38))</f>
        <v>110176.17009526437</v>
      </c>
      <c r="AD1758" s="24">
        <f>Y1758*(_xlfn.XLOOKUP(W1758,'FX rates'!$A$2:$A$38,'FX rates'!$B$2:$B$38))</f>
        <v>237358.68746836021</v>
      </c>
      <c r="AE1758" s="30">
        <f t="shared" si="385"/>
        <v>6.9999999999999965E-2</v>
      </c>
      <c r="AF1758" s="31">
        <f t="shared" si="386"/>
        <v>783090</v>
      </c>
      <c r="AG1758" s="23">
        <f t="shared" si="387"/>
        <v>15893.782502646238</v>
      </c>
      <c r="AH1758" s="35">
        <f t="shared" si="381"/>
        <v>9.2042891987666256E-3</v>
      </c>
      <c r="AI1758" s="23">
        <f>U1758*(_xlfn.XLOOKUP(K1758,'FX rates'!$A$2:$A$38,'FX rates'!$B$2:$B$38))</f>
        <v>0</v>
      </c>
      <c r="AJ1758" s="23">
        <f>Q1758*(_xlfn.XLOOKUP(K1758,'FX rates'!$A$2:$A$38,'FX rates'!$B$2:$B$38))</f>
        <v>0</v>
      </c>
      <c r="AK1758" s="23">
        <f>R1758*(_xlfn.XLOOKUP(K1758,'FX rates'!$A$2:$A$38,'FX rates'!$B$2:$B$38))</f>
        <v>0</v>
      </c>
      <c r="AM1758" s="4"/>
      <c r="AN1758" s="4"/>
      <c r="AO1758" s="4"/>
      <c r="AP1758" s="32">
        <f t="shared" si="382"/>
        <v>0.15435594886922324</v>
      </c>
      <c r="AQ1758" s="32">
        <f t="shared" si="383"/>
        <v>0</v>
      </c>
      <c r="AR1758" s="24">
        <f t="shared" si="388"/>
        <v>13817744.599999998</v>
      </c>
      <c r="AS1758" s="24" t="str">
        <f t="shared" si="389"/>
        <v>0</v>
      </c>
      <c r="AT1758" s="24">
        <f t="shared" si="390"/>
        <v>213622.81872152418</v>
      </c>
      <c r="AU1758" s="24">
        <f t="shared" si="391"/>
        <v>23735.868746836029</v>
      </c>
    </row>
    <row r="1759" spans="1:47" x14ac:dyDescent="0.25">
      <c r="A1759" s="28" t="s">
        <v>14784</v>
      </c>
      <c r="B1759" s="28" t="s">
        <v>656</v>
      </c>
      <c r="C1759" s="28" t="s">
        <v>657</v>
      </c>
      <c r="D1759" s="28" t="s">
        <v>658</v>
      </c>
      <c r="E1759" s="28" t="s">
        <v>659</v>
      </c>
      <c r="F1759" s="29">
        <v>43213</v>
      </c>
      <c r="G1759" s="29">
        <v>44896</v>
      </c>
      <c r="H1759" s="28" t="s">
        <v>660</v>
      </c>
      <c r="I1759" s="28" t="s">
        <v>16035</v>
      </c>
      <c r="J1759" s="28" t="s">
        <v>16033</v>
      </c>
      <c r="K1759" s="28" t="s">
        <v>661</v>
      </c>
      <c r="L1759" s="27">
        <v>86625</v>
      </c>
      <c r="M1759" s="27">
        <v>9405</v>
      </c>
      <c r="N1759" s="27">
        <v>0</v>
      </c>
      <c r="O1759" s="27">
        <v>0</v>
      </c>
      <c r="P1759" s="27">
        <f t="shared" si="378"/>
        <v>9405</v>
      </c>
      <c r="Q1759" s="27">
        <v>0</v>
      </c>
      <c r="R1759" s="27">
        <v>0</v>
      </c>
      <c r="S1759" s="27">
        <v>0</v>
      </c>
      <c r="T1759" s="27">
        <f t="shared" si="379"/>
        <v>0</v>
      </c>
      <c r="U1759" s="27">
        <v>0</v>
      </c>
      <c r="V1759" s="27">
        <f t="shared" si="380"/>
        <v>96030</v>
      </c>
      <c r="W1759" s="28" t="s">
        <v>662</v>
      </c>
      <c r="X1759" s="27">
        <v>96153.750000000015</v>
      </c>
      <c r="Y1759" s="27">
        <f t="shared" si="384"/>
        <v>202747.05000000005</v>
      </c>
      <c r="Z1759" s="4" t="str" cm="1">
        <f t="array" ref="Z1759">_xlfn.IFS(YEARFRAC(F1759,G1759)&lt;1,"&lt;1 Year",YEARFRAC(F1759,G1759)&lt;=5,"1-5 Years",YEARFRAC(F1759,G1759)&gt;5,"&gt;5 Years")</f>
        <v>1-5 Years</v>
      </c>
      <c r="AA1759" s="24">
        <f>L1759*(_xlfn.XLOOKUP(K1759,'FX rates'!$A$2:$A$38,'FX rates'!$B$2:$B$38))</f>
        <v>86625</v>
      </c>
      <c r="AB1759" s="24">
        <f>V1759*(_xlfn.XLOOKUP(K1759,'FX rates'!$A$2:$A$38,'FX rates'!$B$2:$B$38))</f>
        <v>96030</v>
      </c>
      <c r="AC1759" s="24">
        <f>X1759*(_xlfn.XLOOKUP(W1759,'FX rates'!$A$2:$A$38,'FX rates'!$B$2:$B$38))</f>
        <v>96153.750000000015</v>
      </c>
      <c r="AD1759" s="24">
        <f>Y1759*(_xlfn.XLOOKUP(W1759,'FX rates'!$A$2:$A$38,'FX rates'!$B$2:$B$38))</f>
        <v>202747.05000000005</v>
      </c>
      <c r="AE1759" s="30">
        <f t="shared" si="385"/>
        <v>0.11000000000000017</v>
      </c>
      <c r="AF1759" s="31">
        <f t="shared" si="386"/>
        <v>9528.7500000000146</v>
      </c>
      <c r="AG1759" s="23">
        <f t="shared" si="387"/>
        <v>9405</v>
      </c>
      <c r="AH1759" s="35">
        <f t="shared" si="381"/>
        <v>1</v>
      </c>
      <c r="AI1759" s="23">
        <f>U1759*(_xlfn.XLOOKUP(K1759,'FX rates'!$A$2:$A$38,'FX rates'!$B$2:$B$38))</f>
        <v>0</v>
      </c>
      <c r="AJ1759" s="23">
        <f>Q1759*(_xlfn.XLOOKUP(K1759,'FX rates'!$A$2:$A$38,'FX rates'!$B$2:$B$38))</f>
        <v>0</v>
      </c>
      <c r="AK1759" s="23">
        <f>R1759*(_xlfn.XLOOKUP(K1759,'FX rates'!$A$2:$A$38,'FX rates'!$B$2:$B$38))</f>
        <v>0</v>
      </c>
      <c r="AM1759" s="4"/>
      <c r="AN1759" s="4"/>
      <c r="AO1759" s="4"/>
      <c r="AP1759" s="32">
        <f t="shared" si="382"/>
        <v>0.10857142857142857</v>
      </c>
      <c r="AQ1759" s="32">
        <f t="shared" si="383"/>
        <v>0</v>
      </c>
      <c r="AR1759" s="24">
        <f t="shared" si="388"/>
        <v>106593.30000000002</v>
      </c>
      <c r="AS1759" s="24" t="str">
        <f t="shared" si="389"/>
        <v>0</v>
      </c>
      <c r="AT1759" s="24">
        <f t="shared" si="390"/>
        <v>182472.34500000006</v>
      </c>
      <c r="AU1759" s="24">
        <f t="shared" si="391"/>
        <v>20274.704999999987</v>
      </c>
    </row>
    <row r="1760" spans="1:47" x14ac:dyDescent="0.25">
      <c r="A1760" s="28" t="s">
        <v>14785</v>
      </c>
      <c r="B1760" s="28" t="s">
        <v>3393</v>
      </c>
      <c r="C1760" s="28" t="s">
        <v>3394</v>
      </c>
      <c r="D1760" s="28" t="s">
        <v>3395</v>
      </c>
      <c r="E1760" s="28" t="s">
        <v>3396</v>
      </c>
      <c r="F1760" s="29">
        <v>43227</v>
      </c>
      <c r="G1760" s="29">
        <v>44896</v>
      </c>
      <c r="H1760" s="28" t="s">
        <v>3397</v>
      </c>
      <c r="I1760" s="28" t="s">
        <v>16044</v>
      </c>
      <c r="J1760" s="28" t="s">
        <v>16034</v>
      </c>
      <c r="K1760" s="28" t="s">
        <v>3398</v>
      </c>
      <c r="L1760" s="27">
        <v>88275</v>
      </c>
      <c r="M1760" s="27">
        <v>58608.000000000007</v>
      </c>
      <c r="N1760" s="27">
        <v>0</v>
      </c>
      <c r="O1760" s="27">
        <v>0</v>
      </c>
      <c r="P1760" s="27">
        <f t="shared" si="378"/>
        <v>58608.000000000007</v>
      </c>
      <c r="Q1760" s="27">
        <v>1954.7</v>
      </c>
      <c r="R1760" s="27">
        <v>0</v>
      </c>
      <c r="S1760" s="27">
        <v>0</v>
      </c>
      <c r="T1760" s="27">
        <f t="shared" si="379"/>
        <v>1954.7</v>
      </c>
      <c r="U1760" s="27">
        <v>0</v>
      </c>
      <c r="V1760" s="27">
        <f t="shared" si="380"/>
        <v>148837.70000000001</v>
      </c>
      <c r="W1760" s="28" t="s">
        <v>3399</v>
      </c>
      <c r="X1760" s="27">
        <v>97985.250000000015</v>
      </c>
      <c r="Y1760" s="27">
        <f t="shared" si="384"/>
        <v>261025.38000000006</v>
      </c>
      <c r="Z1760" s="4" t="str" cm="1">
        <f t="array" ref="Z1760">_xlfn.IFS(YEARFRAC(F1760,G1760)&lt;1,"&lt;1 Year",YEARFRAC(F1760,G1760)&lt;=5,"1-5 Years",YEARFRAC(F1760,G1760)&gt;5,"&gt;5 Years")</f>
        <v>1-5 Years</v>
      </c>
      <c r="AA1760" s="24">
        <f>L1760*(_xlfn.XLOOKUP(K1760,'FX rates'!$A$2:$A$38,'FX rates'!$B$2:$B$38))</f>
        <v>88275</v>
      </c>
      <c r="AB1760" s="24">
        <f>V1760*(_xlfn.XLOOKUP(K1760,'FX rates'!$A$2:$A$38,'FX rates'!$B$2:$B$38))</f>
        <v>148837.70000000001</v>
      </c>
      <c r="AC1760" s="24">
        <f>X1760*(_xlfn.XLOOKUP(W1760,'FX rates'!$A$2:$A$38,'FX rates'!$B$2:$B$38))</f>
        <v>97985.250000000015</v>
      </c>
      <c r="AD1760" s="24">
        <f>Y1760*(_xlfn.XLOOKUP(W1760,'FX rates'!$A$2:$A$38,'FX rates'!$B$2:$B$38))</f>
        <v>261025.38000000006</v>
      </c>
      <c r="AE1760" s="30">
        <f t="shared" si="385"/>
        <v>0.11000000000000017</v>
      </c>
      <c r="AF1760" s="31">
        <f t="shared" si="386"/>
        <v>9710.2500000000146</v>
      </c>
      <c r="AG1760" s="23">
        <f t="shared" si="387"/>
        <v>60562.700000000012</v>
      </c>
      <c r="AH1760" s="35">
        <f t="shared" si="381"/>
        <v>1</v>
      </c>
      <c r="AI1760" s="23">
        <f>U1760*(_xlfn.XLOOKUP(K1760,'FX rates'!$A$2:$A$38,'FX rates'!$B$2:$B$38))</f>
        <v>0</v>
      </c>
      <c r="AJ1760" s="23">
        <f>Q1760*(_xlfn.XLOOKUP(K1760,'FX rates'!$A$2:$A$38,'FX rates'!$B$2:$B$38))</f>
        <v>1954.7</v>
      </c>
      <c r="AK1760" s="23">
        <f>R1760*(_xlfn.XLOOKUP(K1760,'FX rates'!$A$2:$A$38,'FX rates'!$B$2:$B$38))</f>
        <v>0</v>
      </c>
      <c r="AM1760" s="4"/>
      <c r="AN1760" s="4"/>
      <c r="AO1760" s="4"/>
      <c r="AP1760" s="32">
        <f t="shared" si="382"/>
        <v>0.66392523364485989</v>
      </c>
      <c r="AQ1760" s="32">
        <f t="shared" si="383"/>
        <v>0</v>
      </c>
      <c r="AR1760" s="24">
        <f t="shared" si="388"/>
        <v>163040.13000000003</v>
      </c>
      <c r="AS1760" s="24" t="str">
        <f t="shared" si="389"/>
        <v>0</v>
      </c>
      <c r="AT1760" s="24">
        <f t="shared" si="390"/>
        <v>234922.84200000006</v>
      </c>
      <c r="AU1760" s="24">
        <f t="shared" si="391"/>
        <v>26102.538</v>
      </c>
    </row>
    <row r="1761" spans="1:47" x14ac:dyDescent="0.25">
      <c r="A1761" s="28" t="s">
        <v>14786</v>
      </c>
      <c r="B1761" s="28" t="s">
        <v>5480</v>
      </c>
      <c r="C1761" s="28" t="s">
        <v>5481</v>
      </c>
      <c r="D1761" s="28" t="s">
        <v>5482</v>
      </c>
      <c r="E1761" s="28" t="s">
        <v>5483</v>
      </c>
      <c r="F1761" s="29">
        <v>43227</v>
      </c>
      <c r="G1761" s="29">
        <v>44896</v>
      </c>
      <c r="H1761" s="28" t="s">
        <v>5484</v>
      </c>
      <c r="I1761" s="28" t="s">
        <v>16054</v>
      </c>
      <c r="J1761" s="28" t="s">
        <v>16034</v>
      </c>
      <c r="K1761" s="28" t="s">
        <v>5485</v>
      </c>
      <c r="L1761" s="27">
        <v>169884</v>
      </c>
      <c r="M1761" s="27">
        <v>18700</v>
      </c>
      <c r="N1761" s="27">
        <v>0</v>
      </c>
      <c r="O1761" s="27">
        <v>0</v>
      </c>
      <c r="P1761" s="27">
        <f t="shared" si="378"/>
        <v>18700</v>
      </c>
      <c r="Q1761" s="27">
        <v>0</v>
      </c>
      <c r="R1761" s="27">
        <v>0</v>
      </c>
      <c r="S1761" s="27">
        <v>0</v>
      </c>
      <c r="T1761" s="27">
        <f t="shared" si="379"/>
        <v>0</v>
      </c>
      <c r="U1761" s="27">
        <v>0</v>
      </c>
      <c r="V1761" s="27">
        <f t="shared" si="380"/>
        <v>188584</v>
      </c>
      <c r="W1761" s="28" t="s">
        <v>5486</v>
      </c>
      <c r="X1761" s="27">
        <v>191968.91999999998</v>
      </c>
      <c r="Y1761" s="27">
        <f t="shared" si="384"/>
        <v>405068.83999999997</v>
      </c>
      <c r="Z1761" s="4" t="str" cm="1">
        <f t="array" ref="Z1761">_xlfn.IFS(YEARFRAC(F1761,G1761)&lt;1,"&lt;1 Year",YEARFRAC(F1761,G1761)&lt;=5,"1-5 Years",YEARFRAC(F1761,G1761)&gt;5,"&gt;5 Years")</f>
        <v>1-5 Years</v>
      </c>
      <c r="AA1761" s="24">
        <f>L1761*(_xlfn.XLOOKUP(K1761,'FX rates'!$A$2:$A$38,'FX rates'!$B$2:$B$38))</f>
        <v>169884</v>
      </c>
      <c r="AB1761" s="24">
        <f>V1761*(_xlfn.XLOOKUP(K1761,'FX rates'!$A$2:$A$38,'FX rates'!$B$2:$B$38))</f>
        <v>188584</v>
      </c>
      <c r="AC1761" s="24">
        <f>X1761*(_xlfn.XLOOKUP(W1761,'FX rates'!$A$2:$A$38,'FX rates'!$B$2:$B$38))</f>
        <v>191968.91999999998</v>
      </c>
      <c r="AD1761" s="24">
        <f>Y1761*(_xlfn.XLOOKUP(W1761,'FX rates'!$A$2:$A$38,'FX rates'!$B$2:$B$38))</f>
        <v>405068.83999999997</v>
      </c>
      <c r="AE1761" s="30">
        <f t="shared" si="385"/>
        <v>0.12999999999999989</v>
      </c>
      <c r="AF1761" s="31">
        <f t="shared" si="386"/>
        <v>22084.919999999984</v>
      </c>
      <c r="AG1761" s="23">
        <f t="shared" si="387"/>
        <v>18700</v>
      </c>
      <c r="AH1761" s="35">
        <f t="shared" si="381"/>
        <v>1</v>
      </c>
      <c r="AI1761" s="23">
        <f>U1761*(_xlfn.XLOOKUP(K1761,'FX rates'!$A$2:$A$38,'FX rates'!$B$2:$B$38))</f>
        <v>0</v>
      </c>
      <c r="AJ1761" s="23">
        <f>Q1761*(_xlfn.XLOOKUP(K1761,'FX rates'!$A$2:$A$38,'FX rates'!$B$2:$B$38))</f>
        <v>0</v>
      </c>
      <c r="AK1761" s="23">
        <f>R1761*(_xlfn.XLOOKUP(K1761,'FX rates'!$A$2:$A$38,'FX rates'!$B$2:$B$38))</f>
        <v>0</v>
      </c>
      <c r="AM1761" s="4"/>
      <c r="AN1761" s="4"/>
      <c r="AO1761" s="4"/>
      <c r="AP1761" s="32">
        <f t="shared" si="382"/>
        <v>0.11007511007511007</v>
      </c>
      <c r="AQ1761" s="32">
        <f t="shared" si="383"/>
        <v>0</v>
      </c>
      <c r="AR1761" s="24">
        <f t="shared" si="388"/>
        <v>213099.91999999998</v>
      </c>
      <c r="AS1761" s="24" t="str">
        <f t="shared" si="389"/>
        <v>0</v>
      </c>
      <c r="AT1761" s="24">
        <f t="shared" si="390"/>
        <v>364561.95600000001</v>
      </c>
      <c r="AU1761" s="24">
        <f t="shared" si="391"/>
        <v>40506.883999999962</v>
      </c>
    </row>
    <row r="1762" spans="1:47" x14ac:dyDescent="0.25">
      <c r="A1762" s="28" t="s">
        <v>14787</v>
      </c>
      <c r="B1762" s="28" t="s">
        <v>5487</v>
      </c>
      <c r="C1762" s="28" t="s">
        <v>5488</v>
      </c>
      <c r="D1762" s="28" t="s">
        <v>5489</v>
      </c>
      <c r="E1762" s="28" t="s">
        <v>5490</v>
      </c>
      <c r="F1762" s="29">
        <v>43248</v>
      </c>
      <c r="G1762" s="29">
        <v>44896</v>
      </c>
      <c r="H1762" s="28" t="s">
        <v>5491</v>
      </c>
      <c r="I1762" s="28" t="s">
        <v>16056</v>
      </c>
      <c r="J1762" s="28" t="s">
        <v>16044</v>
      </c>
      <c r="K1762" s="28" t="s">
        <v>5492</v>
      </c>
      <c r="L1762" s="27">
        <v>359700</v>
      </c>
      <c r="M1762" s="27">
        <v>654500.00000000012</v>
      </c>
      <c r="N1762" s="27">
        <v>0</v>
      </c>
      <c r="O1762" s="27">
        <v>0</v>
      </c>
      <c r="P1762" s="27">
        <f t="shared" si="378"/>
        <v>654500.00000000012</v>
      </c>
      <c r="Q1762" s="27">
        <v>0</v>
      </c>
      <c r="R1762" s="27">
        <v>0</v>
      </c>
      <c r="S1762" s="27">
        <v>0</v>
      </c>
      <c r="T1762" s="27">
        <f t="shared" si="379"/>
        <v>0</v>
      </c>
      <c r="U1762" s="27">
        <v>2180000</v>
      </c>
      <c r="V1762" s="27">
        <f t="shared" si="380"/>
        <v>3194200</v>
      </c>
      <c r="W1762" s="28" t="s">
        <v>5493</v>
      </c>
      <c r="X1762" s="27">
        <v>406460.99999999994</v>
      </c>
      <c r="Y1762" s="27">
        <f t="shared" si="384"/>
        <v>1552507</v>
      </c>
      <c r="Z1762" s="4" t="str" cm="1">
        <f t="array" ref="Z1762">_xlfn.IFS(YEARFRAC(F1762,G1762)&lt;1,"&lt;1 Year",YEARFRAC(F1762,G1762)&lt;=5,"1-5 Years",YEARFRAC(F1762,G1762)&gt;5,"&gt;5 Years")</f>
        <v>1-5 Years</v>
      </c>
      <c r="AA1762" s="24">
        <f>L1762*(_xlfn.XLOOKUP(K1762,'FX rates'!$A$2:$A$38,'FX rates'!$B$2:$B$38))</f>
        <v>359700</v>
      </c>
      <c r="AB1762" s="24">
        <f>V1762*(_xlfn.XLOOKUP(K1762,'FX rates'!$A$2:$A$38,'FX rates'!$B$2:$B$38))</f>
        <v>3194200</v>
      </c>
      <c r="AC1762" s="24">
        <f>X1762*(_xlfn.XLOOKUP(W1762,'FX rates'!$A$2:$A$38,'FX rates'!$B$2:$B$38))</f>
        <v>406460.99999999994</v>
      </c>
      <c r="AD1762" s="24">
        <f>Y1762*(_xlfn.XLOOKUP(W1762,'FX rates'!$A$2:$A$38,'FX rates'!$B$2:$B$38))</f>
        <v>1552507</v>
      </c>
      <c r="AE1762" s="30">
        <f t="shared" si="385"/>
        <v>0.12999999999999984</v>
      </c>
      <c r="AF1762" s="31">
        <f t="shared" si="386"/>
        <v>46760.999999999942</v>
      </c>
      <c r="AG1762" s="23">
        <f t="shared" si="387"/>
        <v>2834500</v>
      </c>
      <c r="AH1762" s="35">
        <f t="shared" si="381"/>
        <v>1</v>
      </c>
      <c r="AI1762" s="23">
        <f>U1762*(_xlfn.XLOOKUP(K1762,'FX rates'!$A$2:$A$38,'FX rates'!$B$2:$B$38))</f>
        <v>2180000</v>
      </c>
      <c r="AJ1762" s="23">
        <f>Q1762*(_xlfn.XLOOKUP(K1762,'FX rates'!$A$2:$A$38,'FX rates'!$B$2:$B$38))</f>
        <v>0</v>
      </c>
      <c r="AK1762" s="23">
        <f>R1762*(_xlfn.XLOOKUP(K1762,'FX rates'!$A$2:$A$38,'FX rates'!$B$2:$B$38))</f>
        <v>0</v>
      </c>
      <c r="AM1762" s="4"/>
      <c r="AN1762" s="4"/>
      <c r="AO1762" s="4"/>
      <c r="AP1762" s="32">
        <f t="shared" si="382"/>
        <v>1.8195718654434254</v>
      </c>
      <c r="AQ1762" s="32">
        <f t="shared" si="383"/>
        <v>0</v>
      </c>
      <c r="AR1762" s="24">
        <f t="shared" si="388"/>
        <v>1146046</v>
      </c>
      <c r="AS1762" s="24" t="str">
        <f t="shared" si="389"/>
        <v>0</v>
      </c>
      <c r="AT1762" s="24">
        <f t="shared" si="390"/>
        <v>1397256.3</v>
      </c>
      <c r="AU1762" s="24">
        <f t="shared" si="391"/>
        <v>155250.69999999995</v>
      </c>
    </row>
    <row r="1763" spans="1:47" x14ac:dyDescent="0.25">
      <c r="A1763" s="28" t="s">
        <v>14788</v>
      </c>
      <c r="B1763" s="28" t="s">
        <v>5494</v>
      </c>
      <c r="C1763" s="28" t="s">
        <v>5495</v>
      </c>
      <c r="D1763" s="28" t="s">
        <v>5496</v>
      </c>
      <c r="E1763" s="28" t="s">
        <v>5497</v>
      </c>
      <c r="F1763" s="29">
        <v>43227</v>
      </c>
      <c r="G1763" s="29">
        <v>44896</v>
      </c>
      <c r="H1763" s="28" t="s">
        <v>5498</v>
      </c>
      <c r="I1763" s="28" t="s">
        <v>16042</v>
      </c>
      <c r="J1763" s="28" t="s">
        <v>16034</v>
      </c>
      <c r="K1763" s="28" t="s">
        <v>5499</v>
      </c>
      <c r="L1763" s="27">
        <v>161865</v>
      </c>
      <c r="M1763" s="27">
        <v>229405.00000000003</v>
      </c>
      <c r="N1763" s="27">
        <v>0</v>
      </c>
      <c r="O1763" s="27">
        <v>0</v>
      </c>
      <c r="P1763" s="27">
        <f t="shared" si="378"/>
        <v>229405.00000000003</v>
      </c>
      <c r="Q1763" s="27">
        <v>0</v>
      </c>
      <c r="R1763" s="27">
        <v>0</v>
      </c>
      <c r="S1763" s="27">
        <v>0</v>
      </c>
      <c r="T1763" s="27">
        <f t="shared" si="379"/>
        <v>0</v>
      </c>
      <c r="U1763" s="27">
        <v>0</v>
      </c>
      <c r="V1763" s="27">
        <f t="shared" si="380"/>
        <v>391270</v>
      </c>
      <c r="W1763" s="28" t="s">
        <v>5500</v>
      </c>
      <c r="X1763" s="27">
        <v>163483.65</v>
      </c>
      <c r="Y1763" s="27">
        <f t="shared" si="384"/>
        <v>558666.35</v>
      </c>
      <c r="Z1763" s="4" t="str" cm="1">
        <f t="array" ref="Z1763">_xlfn.IFS(YEARFRAC(F1763,G1763)&lt;1,"&lt;1 Year",YEARFRAC(F1763,G1763)&lt;=5,"1-5 Years",YEARFRAC(F1763,G1763)&gt;5,"&gt;5 Years")</f>
        <v>1-5 Years</v>
      </c>
      <c r="AA1763" s="24">
        <f>L1763*(_xlfn.XLOOKUP(K1763,'FX rates'!$A$2:$A$38,'FX rates'!$B$2:$B$38))</f>
        <v>161865</v>
      </c>
      <c r="AB1763" s="24">
        <f>V1763*(_xlfn.XLOOKUP(K1763,'FX rates'!$A$2:$A$38,'FX rates'!$B$2:$B$38))</f>
        <v>391270</v>
      </c>
      <c r="AC1763" s="24">
        <f>X1763*(_xlfn.XLOOKUP(W1763,'FX rates'!$A$2:$A$38,'FX rates'!$B$2:$B$38))</f>
        <v>163483.65</v>
      </c>
      <c r="AD1763" s="24">
        <f>Y1763*(_xlfn.XLOOKUP(W1763,'FX rates'!$A$2:$A$38,'FX rates'!$B$2:$B$38))</f>
        <v>558666.35</v>
      </c>
      <c r="AE1763" s="30">
        <f t="shared" si="385"/>
        <v>9.9999999999999638E-3</v>
      </c>
      <c r="AF1763" s="31">
        <f t="shared" si="386"/>
        <v>1618.6499999999942</v>
      </c>
      <c r="AG1763" s="23">
        <f t="shared" si="387"/>
        <v>229405</v>
      </c>
      <c r="AH1763" s="35">
        <f t="shared" si="381"/>
        <v>1</v>
      </c>
      <c r="AI1763" s="23">
        <f>U1763*(_xlfn.XLOOKUP(K1763,'FX rates'!$A$2:$A$38,'FX rates'!$B$2:$B$38))</f>
        <v>0</v>
      </c>
      <c r="AJ1763" s="23">
        <f>Q1763*(_xlfn.XLOOKUP(K1763,'FX rates'!$A$2:$A$38,'FX rates'!$B$2:$B$38))</f>
        <v>0</v>
      </c>
      <c r="AK1763" s="23">
        <f>R1763*(_xlfn.XLOOKUP(K1763,'FX rates'!$A$2:$A$38,'FX rates'!$B$2:$B$38))</f>
        <v>0</v>
      </c>
      <c r="AM1763" s="4"/>
      <c r="AN1763" s="4"/>
      <c r="AO1763" s="4"/>
      <c r="AP1763" s="32">
        <f t="shared" si="382"/>
        <v>1.417261297995243</v>
      </c>
      <c r="AQ1763" s="32">
        <f t="shared" si="383"/>
        <v>0</v>
      </c>
      <c r="AR1763" s="24">
        <f t="shared" si="388"/>
        <v>395182.7</v>
      </c>
      <c r="AS1763" s="24" t="str">
        <f t="shared" si="389"/>
        <v>0</v>
      </c>
      <c r="AT1763" s="24">
        <f t="shared" si="390"/>
        <v>502799.71499999997</v>
      </c>
      <c r="AU1763" s="24">
        <f t="shared" si="391"/>
        <v>55866.635000000009</v>
      </c>
    </row>
    <row r="1764" spans="1:47" x14ac:dyDescent="0.25">
      <c r="A1764" s="28" t="s">
        <v>14789</v>
      </c>
      <c r="B1764" s="28" t="s">
        <v>5501</v>
      </c>
      <c r="C1764" s="28" t="s">
        <v>5502</v>
      </c>
      <c r="D1764" s="28" t="s">
        <v>5503</v>
      </c>
      <c r="E1764" s="28" t="s">
        <v>5504</v>
      </c>
      <c r="F1764" s="29">
        <v>43220</v>
      </c>
      <c r="G1764" s="29">
        <v>44896</v>
      </c>
      <c r="H1764" s="28" t="s">
        <v>5505</v>
      </c>
      <c r="I1764" s="28" t="s">
        <v>16053</v>
      </c>
      <c r="J1764" s="28" t="s">
        <v>16035</v>
      </c>
      <c r="K1764" s="28" t="s">
        <v>5506</v>
      </c>
      <c r="L1764" s="27">
        <v>69300</v>
      </c>
      <c r="M1764" s="27">
        <v>16460.400000000001</v>
      </c>
      <c r="N1764" s="27">
        <v>0</v>
      </c>
      <c r="O1764" s="27">
        <v>0</v>
      </c>
      <c r="P1764" s="27">
        <f t="shared" si="378"/>
        <v>16460.400000000001</v>
      </c>
      <c r="Q1764" s="27">
        <v>0</v>
      </c>
      <c r="R1764" s="27">
        <v>0</v>
      </c>
      <c r="S1764" s="27">
        <v>0</v>
      </c>
      <c r="T1764" s="27">
        <f t="shared" si="379"/>
        <v>0</v>
      </c>
      <c r="U1764" s="27">
        <v>0</v>
      </c>
      <c r="V1764" s="27">
        <f t="shared" si="380"/>
        <v>85760.4</v>
      </c>
      <c r="W1764" s="28" t="s">
        <v>5507</v>
      </c>
      <c r="X1764" s="27">
        <v>71379</v>
      </c>
      <c r="Y1764" s="27">
        <f t="shared" si="384"/>
        <v>159712.212</v>
      </c>
      <c r="Z1764" s="4" t="str" cm="1">
        <f t="array" ref="Z1764">_xlfn.IFS(YEARFRAC(F1764,G1764)&lt;1,"&lt;1 Year",YEARFRAC(F1764,G1764)&lt;=5,"1-5 Years",YEARFRAC(F1764,G1764)&gt;5,"&gt;5 Years")</f>
        <v>1-5 Years</v>
      </c>
      <c r="AA1764" s="24">
        <f>L1764*(_xlfn.XLOOKUP(K1764,'FX rates'!$A$2:$A$38,'FX rates'!$B$2:$B$38))</f>
        <v>92214.045005241918</v>
      </c>
      <c r="AB1764" s="24">
        <f>V1764*(_xlfn.XLOOKUP(K1764,'FX rates'!$A$2:$A$38,'FX rates'!$B$2:$B$38))</f>
        <v>114117.07626648698</v>
      </c>
      <c r="AC1764" s="24">
        <f>X1764*(_xlfn.XLOOKUP(W1764,'FX rates'!$A$2:$A$38,'FX rates'!$B$2:$B$38))</f>
        <v>94980.46635539917</v>
      </c>
      <c r="AD1764" s="24">
        <f>Y1764*(_xlfn.XLOOKUP(W1764,'FX rates'!$A$2:$A$38,'FX rates'!$B$2:$B$38))</f>
        <v>212521.05490988077</v>
      </c>
      <c r="AE1764" s="30">
        <f t="shared" si="385"/>
        <v>2.999999999999994E-2</v>
      </c>
      <c r="AF1764" s="31">
        <f t="shared" si="386"/>
        <v>2079</v>
      </c>
      <c r="AG1764" s="23">
        <f t="shared" si="387"/>
        <v>21903.031261245065</v>
      </c>
      <c r="AH1764" s="35">
        <f t="shared" si="381"/>
        <v>1.3306500000756409</v>
      </c>
      <c r="AI1764" s="23">
        <f>U1764*(_xlfn.XLOOKUP(K1764,'FX rates'!$A$2:$A$38,'FX rates'!$B$2:$B$38))</f>
        <v>0</v>
      </c>
      <c r="AJ1764" s="23">
        <f>Q1764*(_xlfn.XLOOKUP(K1764,'FX rates'!$A$2:$A$38,'FX rates'!$B$2:$B$38))</f>
        <v>0</v>
      </c>
      <c r="AK1764" s="23">
        <f>R1764*(_xlfn.XLOOKUP(K1764,'FX rates'!$A$2:$A$38,'FX rates'!$B$2:$B$38))</f>
        <v>0</v>
      </c>
      <c r="AM1764" s="4"/>
      <c r="AN1764" s="4"/>
      <c r="AO1764" s="4"/>
      <c r="AP1764" s="32">
        <f t="shared" si="382"/>
        <v>0.23752380952380955</v>
      </c>
      <c r="AQ1764" s="32">
        <f t="shared" si="383"/>
        <v>0</v>
      </c>
      <c r="AR1764" s="24">
        <f t="shared" si="388"/>
        <v>88333.212</v>
      </c>
      <c r="AS1764" s="24" t="str">
        <f t="shared" si="389"/>
        <v>0</v>
      </c>
      <c r="AT1764" s="24">
        <f t="shared" si="390"/>
        <v>191268.94941889271</v>
      </c>
      <c r="AU1764" s="24">
        <f t="shared" si="391"/>
        <v>21252.105490988062</v>
      </c>
    </row>
    <row r="1765" spans="1:47" x14ac:dyDescent="0.25">
      <c r="A1765" s="28" t="s">
        <v>14790</v>
      </c>
      <c r="B1765" s="28" t="s">
        <v>3442</v>
      </c>
      <c r="C1765" s="28" t="s">
        <v>3443</v>
      </c>
      <c r="D1765" s="28" t="s">
        <v>3444</v>
      </c>
      <c r="E1765" s="28" t="s">
        <v>3445</v>
      </c>
      <c r="F1765" s="29">
        <v>43220</v>
      </c>
      <c r="G1765" s="29">
        <v>44896</v>
      </c>
      <c r="H1765" s="28" t="s">
        <v>3446</v>
      </c>
      <c r="I1765" s="28" t="s">
        <v>16037</v>
      </c>
      <c r="J1765" s="28" t="s">
        <v>16044</v>
      </c>
      <c r="K1765" s="28" t="s">
        <v>3447</v>
      </c>
      <c r="L1765" s="27">
        <v>83325</v>
      </c>
      <c r="M1765" s="27">
        <v>76076</v>
      </c>
      <c r="N1765" s="27">
        <v>0</v>
      </c>
      <c r="O1765" s="27">
        <v>0</v>
      </c>
      <c r="P1765" s="27">
        <f t="shared" si="378"/>
        <v>76076</v>
      </c>
      <c r="Q1765" s="27">
        <v>5617.62</v>
      </c>
      <c r="R1765" s="27">
        <v>0</v>
      </c>
      <c r="S1765" s="27">
        <v>0</v>
      </c>
      <c r="T1765" s="27">
        <f t="shared" si="379"/>
        <v>5617.62</v>
      </c>
      <c r="U1765" s="27">
        <v>0</v>
      </c>
      <c r="V1765" s="27">
        <f t="shared" si="380"/>
        <v>165018.62</v>
      </c>
      <c r="W1765" s="28" t="s">
        <v>3448</v>
      </c>
      <c r="X1765" s="27">
        <v>89991</v>
      </c>
      <c r="Y1765" s="27">
        <f t="shared" si="384"/>
        <v>262144.08</v>
      </c>
      <c r="Z1765" s="4" t="str" cm="1">
        <f t="array" ref="Z1765">_xlfn.IFS(YEARFRAC(F1765,G1765)&lt;1,"&lt;1 Year",YEARFRAC(F1765,G1765)&lt;=5,"1-5 Years",YEARFRAC(F1765,G1765)&gt;5,"&gt;5 Years")</f>
        <v>1-5 Years</v>
      </c>
      <c r="AA1765" s="24">
        <f>L1765*(_xlfn.XLOOKUP(K1765,'FX rates'!$A$2:$A$38,'FX rates'!$B$2:$B$38))</f>
        <v>83325</v>
      </c>
      <c r="AB1765" s="24">
        <f>V1765*(_xlfn.XLOOKUP(K1765,'FX rates'!$A$2:$A$38,'FX rates'!$B$2:$B$38))</f>
        <v>165018.62</v>
      </c>
      <c r="AC1765" s="24">
        <f>X1765*(_xlfn.XLOOKUP(W1765,'FX rates'!$A$2:$A$38,'FX rates'!$B$2:$B$38))</f>
        <v>89991</v>
      </c>
      <c r="AD1765" s="24">
        <f>Y1765*(_xlfn.XLOOKUP(W1765,'FX rates'!$A$2:$A$38,'FX rates'!$B$2:$B$38))</f>
        <v>262144.08</v>
      </c>
      <c r="AE1765" s="30">
        <f t="shared" si="385"/>
        <v>0.08</v>
      </c>
      <c r="AF1765" s="31">
        <f t="shared" si="386"/>
        <v>6666</v>
      </c>
      <c r="AG1765" s="23">
        <f t="shared" si="387"/>
        <v>81693.62</v>
      </c>
      <c r="AH1765" s="35">
        <f t="shared" si="381"/>
        <v>1</v>
      </c>
      <c r="AI1765" s="23">
        <f>U1765*(_xlfn.XLOOKUP(K1765,'FX rates'!$A$2:$A$38,'FX rates'!$B$2:$B$38))</f>
        <v>0</v>
      </c>
      <c r="AJ1765" s="23">
        <f>Q1765*(_xlfn.XLOOKUP(K1765,'FX rates'!$A$2:$A$38,'FX rates'!$B$2:$B$38))</f>
        <v>5617.62</v>
      </c>
      <c r="AK1765" s="23">
        <f>R1765*(_xlfn.XLOOKUP(K1765,'FX rates'!$A$2:$A$38,'FX rates'!$B$2:$B$38))</f>
        <v>0</v>
      </c>
      <c r="AM1765" s="4"/>
      <c r="AN1765" s="4"/>
      <c r="AO1765" s="4"/>
      <c r="AP1765" s="32">
        <f t="shared" si="382"/>
        <v>0.91300330033003296</v>
      </c>
      <c r="AQ1765" s="32">
        <f t="shared" si="383"/>
        <v>0</v>
      </c>
      <c r="AR1765" s="24">
        <f t="shared" si="388"/>
        <v>172153.08000000002</v>
      </c>
      <c r="AS1765" s="24" t="str">
        <f t="shared" si="389"/>
        <v>0</v>
      </c>
      <c r="AT1765" s="24">
        <f t="shared" si="390"/>
        <v>235929.67200000002</v>
      </c>
      <c r="AU1765" s="24">
        <f t="shared" si="391"/>
        <v>26214.407999999996</v>
      </c>
    </row>
    <row r="1766" spans="1:47" x14ac:dyDescent="0.25">
      <c r="A1766" s="28" t="s">
        <v>14791</v>
      </c>
      <c r="B1766" s="28" t="s">
        <v>5515</v>
      </c>
      <c r="C1766" s="28" t="s">
        <v>5516</v>
      </c>
      <c r="D1766" s="28" t="s">
        <v>5517</v>
      </c>
      <c r="E1766" s="28" t="s">
        <v>5518</v>
      </c>
      <c r="F1766" s="29">
        <v>43228</v>
      </c>
      <c r="G1766" s="29">
        <v>44896</v>
      </c>
      <c r="H1766" s="28" t="s">
        <v>5519</v>
      </c>
      <c r="I1766" s="28" t="s">
        <v>16043</v>
      </c>
      <c r="J1766" s="28" t="s">
        <v>16043</v>
      </c>
      <c r="K1766" s="28" t="s">
        <v>5520</v>
      </c>
      <c r="L1766" s="27">
        <v>248600</v>
      </c>
      <c r="M1766" s="27">
        <v>550275</v>
      </c>
      <c r="N1766" s="27">
        <v>0</v>
      </c>
      <c r="O1766" s="27">
        <v>0</v>
      </c>
      <c r="P1766" s="27">
        <f t="shared" si="378"/>
        <v>550275</v>
      </c>
      <c r="Q1766" s="27">
        <v>0</v>
      </c>
      <c r="R1766" s="27">
        <v>0</v>
      </c>
      <c r="S1766" s="27">
        <v>0</v>
      </c>
      <c r="T1766" s="27">
        <f t="shared" si="379"/>
        <v>0</v>
      </c>
      <c r="U1766" s="27">
        <v>0</v>
      </c>
      <c r="V1766" s="27">
        <f t="shared" si="380"/>
        <v>798875</v>
      </c>
      <c r="W1766" s="28" t="s">
        <v>5521</v>
      </c>
      <c r="X1766" s="27">
        <v>280918</v>
      </c>
      <c r="Y1766" s="27">
        <f t="shared" si="384"/>
        <v>1183646.75</v>
      </c>
      <c r="Z1766" s="4" t="str" cm="1">
        <f t="array" ref="Z1766">_xlfn.IFS(YEARFRAC(F1766,G1766)&lt;1,"&lt;1 Year",YEARFRAC(F1766,G1766)&lt;=5,"1-5 Years",YEARFRAC(F1766,G1766)&gt;5,"&gt;5 Years")</f>
        <v>1-5 Years</v>
      </c>
      <c r="AA1766" s="24">
        <f>L1766*(_xlfn.XLOOKUP(K1766,'FX rates'!$A$2:$A$38,'FX rates'!$B$2:$B$38))</f>
        <v>248600</v>
      </c>
      <c r="AB1766" s="24">
        <f>V1766*(_xlfn.XLOOKUP(K1766,'FX rates'!$A$2:$A$38,'FX rates'!$B$2:$B$38))</f>
        <v>798875</v>
      </c>
      <c r="AC1766" s="24">
        <f>X1766*(_xlfn.XLOOKUP(W1766,'FX rates'!$A$2:$A$38,'FX rates'!$B$2:$B$38))</f>
        <v>280918</v>
      </c>
      <c r="AD1766" s="24">
        <f>Y1766*(_xlfn.XLOOKUP(W1766,'FX rates'!$A$2:$A$38,'FX rates'!$B$2:$B$38))</f>
        <v>1183646.75</v>
      </c>
      <c r="AE1766" s="30">
        <f t="shared" si="385"/>
        <v>0.13</v>
      </c>
      <c r="AF1766" s="31">
        <f t="shared" si="386"/>
        <v>32318</v>
      </c>
      <c r="AG1766" s="23">
        <f t="shared" si="387"/>
        <v>550275</v>
      </c>
      <c r="AH1766" s="35">
        <f t="shared" si="381"/>
        <v>1</v>
      </c>
      <c r="AI1766" s="23">
        <f>U1766*(_xlfn.XLOOKUP(K1766,'FX rates'!$A$2:$A$38,'FX rates'!$B$2:$B$38))</f>
        <v>0</v>
      </c>
      <c r="AJ1766" s="23">
        <f>Q1766*(_xlfn.XLOOKUP(K1766,'FX rates'!$A$2:$A$38,'FX rates'!$B$2:$B$38))</f>
        <v>0</v>
      </c>
      <c r="AK1766" s="23">
        <f>R1766*(_xlfn.XLOOKUP(K1766,'FX rates'!$A$2:$A$38,'FX rates'!$B$2:$B$38))</f>
        <v>0</v>
      </c>
      <c r="AM1766" s="4"/>
      <c r="AN1766" s="4"/>
      <c r="AO1766" s="4"/>
      <c r="AP1766" s="32">
        <f t="shared" si="382"/>
        <v>2.2134955752212391</v>
      </c>
      <c r="AQ1766" s="32">
        <f t="shared" si="383"/>
        <v>0</v>
      </c>
      <c r="AR1766" s="24">
        <f t="shared" si="388"/>
        <v>902728.75</v>
      </c>
      <c r="AS1766" s="24" t="str">
        <f t="shared" si="389"/>
        <v>0</v>
      </c>
      <c r="AT1766" s="24">
        <f t="shared" si="390"/>
        <v>1065282.075</v>
      </c>
      <c r="AU1766" s="24">
        <f t="shared" si="391"/>
        <v>118364.67500000005</v>
      </c>
    </row>
    <row r="1767" spans="1:47" x14ac:dyDescent="0.25">
      <c r="A1767" s="28" t="s">
        <v>14792</v>
      </c>
      <c r="B1767" s="28" t="s">
        <v>5522</v>
      </c>
      <c r="C1767" s="28" t="s">
        <v>5523</v>
      </c>
      <c r="D1767" s="28" t="s">
        <v>5524</v>
      </c>
      <c r="E1767" s="28" t="s">
        <v>5525</v>
      </c>
      <c r="F1767" s="29">
        <v>43227</v>
      </c>
      <c r="G1767" s="29">
        <v>44896</v>
      </c>
      <c r="H1767" s="28" t="s">
        <v>5526</v>
      </c>
      <c r="I1767" s="28" t="s">
        <v>16046</v>
      </c>
      <c r="J1767" s="28" t="s">
        <v>16042</v>
      </c>
      <c r="K1767" s="28" t="s">
        <v>5527</v>
      </c>
      <c r="L1767" s="27">
        <v>247170.00000000006</v>
      </c>
      <c r="M1767" s="27">
        <v>1954260</v>
      </c>
      <c r="N1767" s="27">
        <v>112000.00000000001</v>
      </c>
      <c r="O1767" s="27">
        <v>0</v>
      </c>
      <c r="P1767" s="27">
        <f t="shared" si="378"/>
        <v>2066260</v>
      </c>
      <c r="Q1767" s="27">
        <v>0</v>
      </c>
      <c r="R1767" s="27">
        <v>0</v>
      </c>
      <c r="S1767" s="27">
        <v>0</v>
      </c>
      <c r="T1767" s="27">
        <f t="shared" si="379"/>
        <v>0</v>
      </c>
      <c r="U1767" s="27">
        <v>321000</v>
      </c>
      <c r="V1767" s="27">
        <f t="shared" si="380"/>
        <v>2634430</v>
      </c>
      <c r="W1767" s="28" t="s">
        <v>5528</v>
      </c>
      <c r="X1767" s="27">
        <v>257056.80000000008</v>
      </c>
      <c r="Y1767" s="27">
        <f t="shared" si="384"/>
        <v>2546544.0000000005</v>
      </c>
      <c r="Z1767" s="4" t="str" cm="1">
        <f t="array" ref="Z1767">_xlfn.IFS(YEARFRAC(F1767,G1767)&lt;1,"&lt;1 Year",YEARFRAC(F1767,G1767)&lt;=5,"1-5 Years",YEARFRAC(F1767,G1767)&gt;5,"&gt;5 Years")</f>
        <v>1-5 Years</v>
      </c>
      <c r="AA1767" s="24">
        <f>L1767*(_xlfn.XLOOKUP(K1767,'FX rates'!$A$2:$A$38,'FX rates'!$B$2:$B$38))</f>
        <v>247170.00000000006</v>
      </c>
      <c r="AB1767" s="24">
        <f>V1767*(_xlfn.XLOOKUP(K1767,'FX rates'!$A$2:$A$38,'FX rates'!$B$2:$B$38))</f>
        <v>2634430</v>
      </c>
      <c r="AC1767" s="24">
        <f>X1767*(_xlfn.XLOOKUP(W1767,'FX rates'!$A$2:$A$38,'FX rates'!$B$2:$B$38))</f>
        <v>257056.80000000008</v>
      </c>
      <c r="AD1767" s="24">
        <f>Y1767*(_xlfn.XLOOKUP(W1767,'FX rates'!$A$2:$A$38,'FX rates'!$B$2:$B$38))</f>
        <v>2546544.0000000005</v>
      </c>
      <c r="AE1767" s="30">
        <f t="shared" si="385"/>
        <v>4.0000000000000063E-2</v>
      </c>
      <c r="AF1767" s="31">
        <f t="shared" si="386"/>
        <v>9886.8000000000175</v>
      </c>
      <c r="AG1767" s="23">
        <f t="shared" si="387"/>
        <v>2387260</v>
      </c>
      <c r="AH1767" s="35">
        <f t="shared" si="381"/>
        <v>1</v>
      </c>
      <c r="AI1767" s="23">
        <f>U1767*(_xlfn.XLOOKUP(K1767,'FX rates'!$A$2:$A$38,'FX rates'!$B$2:$B$38))</f>
        <v>321000</v>
      </c>
      <c r="AJ1767" s="23">
        <f>Q1767*(_xlfn.XLOOKUP(K1767,'FX rates'!$A$2:$A$38,'FX rates'!$B$2:$B$38))</f>
        <v>0</v>
      </c>
      <c r="AK1767" s="23">
        <f>R1767*(_xlfn.XLOOKUP(K1767,'FX rates'!$A$2:$A$38,'FX rates'!$B$2:$B$38))</f>
        <v>0</v>
      </c>
      <c r="AM1767" s="4"/>
      <c r="AN1767" s="4"/>
      <c r="AO1767" s="4"/>
      <c r="AP1767" s="32">
        <f t="shared" si="382"/>
        <v>7.9065420560747643</v>
      </c>
      <c r="AQ1767" s="32">
        <f t="shared" si="383"/>
        <v>0</v>
      </c>
      <c r="AR1767" s="24">
        <f t="shared" si="388"/>
        <v>2289487.2000000002</v>
      </c>
      <c r="AS1767" s="24" t="str">
        <f t="shared" si="389"/>
        <v>0</v>
      </c>
      <c r="AT1767" s="24">
        <f t="shared" si="390"/>
        <v>2291889.6000000006</v>
      </c>
      <c r="AU1767" s="24">
        <f t="shared" si="391"/>
        <v>254654.39999999991</v>
      </c>
    </row>
    <row r="1768" spans="1:47" x14ac:dyDescent="0.25">
      <c r="A1768" s="28" t="s">
        <v>14793</v>
      </c>
      <c r="B1768" s="28" t="s">
        <v>5529</v>
      </c>
      <c r="C1768" s="28" t="s">
        <v>5530</v>
      </c>
      <c r="D1768" s="28" t="s">
        <v>5531</v>
      </c>
      <c r="E1768" s="28" t="s">
        <v>5532</v>
      </c>
      <c r="F1768" s="29">
        <v>43234</v>
      </c>
      <c r="G1768" s="29">
        <v>44896</v>
      </c>
      <c r="H1768" s="28" t="s">
        <v>5533</v>
      </c>
      <c r="I1768" s="28" t="s">
        <v>16051</v>
      </c>
      <c r="J1768" s="28" t="s">
        <v>16057</v>
      </c>
      <c r="K1768" s="28" t="s">
        <v>5534</v>
      </c>
      <c r="L1768" s="27">
        <v>201674.00000000003</v>
      </c>
      <c r="M1768" s="27">
        <v>87318</v>
      </c>
      <c r="N1768" s="27">
        <v>0</v>
      </c>
      <c r="O1768" s="27">
        <v>0</v>
      </c>
      <c r="P1768" s="27">
        <f t="shared" si="378"/>
        <v>87318</v>
      </c>
      <c r="Q1768" s="27">
        <v>0</v>
      </c>
      <c r="R1768" s="27">
        <v>0</v>
      </c>
      <c r="S1768" s="27">
        <v>0</v>
      </c>
      <c r="T1768" s="27">
        <f t="shared" si="379"/>
        <v>0</v>
      </c>
      <c r="U1768" s="27">
        <v>0</v>
      </c>
      <c r="V1768" s="27">
        <f t="shared" si="380"/>
        <v>288992</v>
      </c>
      <c r="W1768" s="28" t="s">
        <v>5535</v>
      </c>
      <c r="X1768" s="27">
        <v>203690.74000000002</v>
      </c>
      <c r="Y1768" s="27">
        <f t="shared" si="384"/>
        <v>495572.66000000003</v>
      </c>
      <c r="Z1768" s="4" t="str" cm="1">
        <f t="array" ref="Z1768">_xlfn.IFS(YEARFRAC(F1768,G1768)&lt;1,"&lt;1 Year",YEARFRAC(F1768,G1768)&lt;=5,"1-5 Years",YEARFRAC(F1768,G1768)&gt;5,"&gt;5 Years")</f>
        <v>1-5 Years</v>
      </c>
      <c r="AA1768" s="24">
        <f>L1768*(_xlfn.XLOOKUP(K1768,'FX rates'!$A$2:$A$38,'FX rates'!$B$2:$B$38))</f>
        <v>150789.93607237656</v>
      </c>
      <c r="AB1768" s="24">
        <f>V1768*(_xlfn.XLOOKUP(K1768,'FX rates'!$A$2:$A$38,'FX rates'!$B$2:$B$38))</f>
        <v>216076.86268645554</v>
      </c>
      <c r="AC1768" s="24">
        <f>X1768*(_xlfn.XLOOKUP(W1768,'FX rates'!$A$2:$A$38,'FX rates'!$B$2:$B$38))</f>
        <v>152297.83543310029</v>
      </c>
      <c r="AD1768" s="24">
        <f>Y1768*(_xlfn.XLOOKUP(W1768,'FX rates'!$A$2:$A$38,'FX rates'!$B$2:$B$38))</f>
        <v>370535.46674642042</v>
      </c>
      <c r="AE1768" s="30">
        <f t="shared" si="385"/>
        <v>9.999999999999799E-3</v>
      </c>
      <c r="AF1768" s="31">
        <f t="shared" si="386"/>
        <v>2016.7399999999907</v>
      </c>
      <c r="AG1768" s="23">
        <f t="shared" si="387"/>
        <v>65286.926614078984</v>
      </c>
      <c r="AH1768" s="35">
        <f t="shared" si="381"/>
        <v>0.74769150248607408</v>
      </c>
      <c r="AI1768" s="23">
        <f>U1768*(_xlfn.XLOOKUP(K1768,'FX rates'!$A$2:$A$38,'FX rates'!$B$2:$B$38))</f>
        <v>0</v>
      </c>
      <c r="AJ1768" s="23">
        <f>Q1768*(_xlfn.XLOOKUP(K1768,'FX rates'!$A$2:$A$38,'FX rates'!$B$2:$B$38))</f>
        <v>0</v>
      </c>
      <c r="AK1768" s="23">
        <f>R1768*(_xlfn.XLOOKUP(K1768,'FX rates'!$A$2:$A$38,'FX rates'!$B$2:$B$38))</f>
        <v>0</v>
      </c>
      <c r="AM1768" s="4"/>
      <c r="AN1768" s="4"/>
      <c r="AO1768" s="4"/>
      <c r="AP1768" s="32">
        <f t="shared" si="382"/>
        <v>0.43296607396094683</v>
      </c>
      <c r="AQ1768" s="32">
        <f t="shared" si="383"/>
        <v>0</v>
      </c>
      <c r="AR1768" s="24">
        <f t="shared" si="388"/>
        <v>291881.92000000004</v>
      </c>
      <c r="AS1768" s="24" t="str">
        <f t="shared" si="389"/>
        <v>0</v>
      </c>
      <c r="AT1768" s="24">
        <f t="shared" si="390"/>
        <v>333481.92007177841</v>
      </c>
      <c r="AU1768" s="24">
        <f t="shared" si="391"/>
        <v>37053.546674642013</v>
      </c>
    </row>
    <row r="1769" spans="1:47" x14ac:dyDescent="0.25">
      <c r="A1769" s="28" t="s">
        <v>14083</v>
      </c>
      <c r="B1769" s="28" t="s">
        <v>557</v>
      </c>
      <c r="C1769" s="28" t="s">
        <v>558</v>
      </c>
      <c r="D1769" s="28" t="s">
        <v>559</v>
      </c>
      <c r="E1769" s="28" t="s">
        <v>560</v>
      </c>
      <c r="F1769" s="29">
        <v>37193</v>
      </c>
      <c r="G1769" s="29">
        <v>44896</v>
      </c>
      <c r="H1769" s="28" t="s">
        <v>561</v>
      </c>
      <c r="I1769" s="28" t="s">
        <v>16039</v>
      </c>
      <c r="J1769" s="28" t="s">
        <v>16054</v>
      </c>
      <c r="K1769" s="28" t="s">
        <v>562</v>
      </c>
      <c r="L1769" s="27">
        <v>164780</v>
      </c>
      <c r="M1769" s="27">
        <v>36652</v>
      </c>
      <c r="N1769" s="27">
        <v>0</v>
      </c>
      <c r="O1769" s="27">
        <v>0</v>
      </c>
      <c r="P1769" s="27">
        <f t="shared" si="378"/>
        <v>36652</v>
      </c>
      <c r="Q1769" s="27">
        <v>0</v>
      </c>
      <c r="R1769" s="27">
        <v>0</v>
      </c>
      <c r="S1769" s="27">
        <v>0</v>
      </c>
      <c r="T1769" s="27">
        <f t="shared" si="379"/>
        <v>0</v>
      </c>
      <c r="U1769" s="27">
        <v>0</v>
      </c>
      <c r="V1769" s="27">
        <f t="shared" si="380"/>
        <v>201432</v>
      </c>
      <c r="W1769" s="28" t="s">
        <v>563</v>
      </c>
      <c r="X1769" s="27">
        <v>184553.60000000001</v>
      </c>
      <c r="Y1769" s="27">
        <f t="shared" si="384"/>
        <v>410157.44</v>
      </c>
      <c r="Z1769" s="4" t="str" cm="1">
        <f t="array" ref="Z1769">_xlfn.IFS(YEARFRAC(F1769,G1769)&lt;1,"&lt;1 Year",YEARFRAC(F1769,G1769)&lt;=5,"1-5 Years",YEARFRAC(F1769,G1769)&gt;5,"&gt;5 Years")</f>
        <v>&gt;5 Years</v>
      </c>
      <c r="AA1769" s="24">
        <f>L1769*(_xlfn.XLOOKUP(K1769,'FX rates'!$A$2:$A$38,'FX rates'!$B$2:$B$38))</f>
        <v>164780</v>
      </c>
      <c r="AB1769" s="24">
        <f>V1769*(_xlfn.XLOOKUP(K1769,'FX rates'!$A$2:$A$38,'FX rates'!$B$2:$B$38))</f>
        <v>201432</v>
      </c>
      <c r="AC1769" s="24">
        <f>X1769*(_xlfn.XLOOKUP(W1769,'FX rates'!$A$2:$A$38,'FX rates'!$B$2:$B$38))</f>
        <v>184553.60000000001</v>
      </c>
      <c r="AD1769" s="24">
        <f>Y1769*(_xlfn.XLOOKUP(W1769,'FX rates'!$A$2:$A$38,'FX rates'!$B$2:$B$38))</f>
        <v>410157.44</v>
      </c>
      <c r="AE1769" s="30">
        <f t="shared" si="385"/>
        <v>0.12000000000000004</v>
      </c>
      <c r="AF1769" s="31">
        <f t="shared" si="386"/>
        <v>19773.600000000006</v>
      </c>
      <c r="AG1769" s="23">
        <f t="shared" si="387"/>
        <v>36652</v>
      </c>
      <c r="AH1769" s="35">
        <f t="shared" si="381"/>
        <v>1</v>
      </c>
      <c r="AI1769" s="23">
        <f>U1769*(_xlfn.XLOOKUP(K1769,'FX rates'!$A$2:$A$38,'FX rates'!$B$2:$B$38))</f>
        <v>0</v>
      </c>
      <c r="AJ1769" s="23">
        <f>Q1769*(_xlfn.XLOOKUP(K1769,'FX rates'!$A$2:$A$38,'FX rates'!$B$2:$B$38))</f>
        <v>0</v>
      </c>
      <c r="AK1769" s="23">
        <f>R1769*(_xlfn.XLOOKUP(K1769,'FX rates'!$A$2:$A$38,'FX rates'!$B$2:$B$38))</f>
        <v>0</v>
      </c>
      <c r="AM1769" s="4"/>
      <c r="AN1769" s="4"/>
      <c r="AO1769" s="4"/>
      <c r="AP1769" s="32">
        <f t="shared" si="382"/>
        <v>0.22242990654205608</v>
      </c>
      <c r="AQ1769" s="32">
        <f t="shared" si="383"/>
        <v>0</v>
      </c>
      <c r="AR1769" s="24">
        <f t="shared" si="388"/>
        <v>225603.84</v>
      </c>
      <c r="AS1769" s="24" t="str">
        <f t="shared" si="389"/>
        <v>0</v>
      </c>
      <c r="AT1769" s="24">
        <f t="shared" si="390"/>
        <v>369141.696</v>
      </c>
      <c r="AU1769" s="24">
        <f t="shared" si="391"/>
        <v>41015.744000000006</v>
      </c>
    </row>
    <row r="1770" spans="1:47" x14ac:dyDescent="0.25">
      <c r="A1770" s="28" t="s">
        <v>14794</v>
      </c>
      <c r="B1770" s="28" t="s">
        <v>5536</v>
      </c>
      <c r="C1770" s="28" t="s">
        <v>5537</v>
      </c>
      <c r="D1770" s="28" t="s">
        <v>5538</v>
      </c>
      <c r="E1770" s="28" t="s">
        <v>5539</v>
      </c>
      <c r="F1770" s="29">
        <v>43262</v>
      </c>
      <c r="G1770" s="29">
        <v>44896</v>
      </c>
      <c r="H1770" s="28" t="s">
        <v>5540</v>
      </c>
      <c r="I1770" s="28" t="s">
        <v>16056</v>
      </c>
      <c r="J1770" s="28" t="s">
        <v>16035</v>
      </c>
      <c r="K1770" s="28" t="s">
        <v>5541</v>
      </c>
      <c r="L1770" s="27">
        <v>112959.00000000001</v>
      </c>
      <c r="M1770" s="27">
        <v>18565.8</v>
      </c>
      <c r="N1770" s="27">
        <v>0</v>
      </c>
      <c r="O1770" s="27">
        <v>0</v>
      </c>
      <c r="P1770" s="27">
        <f t="shared" si="378"/>
        <v>18565.8</v>
      </c>
      <c r="Q1770" s="27">
        <v>0</v>
      </c>
      <c r="R1770" s="27">
        <v>0</v>
      </c>
      <c r="S1770" s="27">
        <v>0</v>
      </c>
      <c r="T1770" s="27">
        <f t="shared" si="379"/>
        <v>0</v>
      </c>
      <c r="U1770" s="27">
        <v>0</v>
      </c>
      <c r="V1770" s="27">
        <f t="shared" si="380"/>
        <v>131524.80000000002</v>
      </c>
      <c r="W1770" s="28" t="s">
        <v>5542</v>
      </c>
      <c r="X1770" s="27">
        <v>127643.67</v>
      </c>
      <c r="Y1770" s="27">
        <f t="shared" si="384"/>
        <v>276266.69399999996</v>
      </c>
      <c r="Z1770" s="4" t="str" cm="1">
        <f t="array" ref="Z1770">_xlfn.IFS(YEARFRAC(F1770,G1770)&lt;1,"&lt;1 Year",YEARFRAC(F1770,G1770)&lt;=5,"1-5 Years",YEARFRAC(F1770,G1770)&gt;5,"&gt;5 Years")</f>
        <v>1-5 Years</v>
      </c>
      <c r="AA1770" s="24">
        <f>L1770*(_xlfn.XLOOKUP(K1770,'FX rates'!$A$2:$A$38,'FX rates'!$B$2:$B$38))</f>
        <v>112959.00000000001</v>
      </c>
      <c r="AB1770" s="24">
        <f>V1770*(_xlfn.XLOOKUP(K1770,'FX rates'!$A$2:$A$38,'FX rates'!$B$2:$B$38))</f>
        <v>131524.80000000002</v>
      </c>
      <c r="AC1770" s="24">
        <f>X1770*(_xlfn.XLOOKUP(W1770,'FX rates'!$A$2:$A$38,'FX rates'!$B$2:$B$38))</f>
        <v>127643.67</v>
      </c>
      <c r="AD1770" s="24">
        <f>Y1770*(_xlfn.XLOOKUP(W1770,'FX rates'!$A$2:$A$38,'FX rates'!$B$2:$B$38))</f>
        <v>276266.69399999996</v>
      </c>
      <c r="AE1770" s="30">
        <f t="shared" si="385"/>
        <v>0.12999999999999984</v>
      </c>
      <c r="AF1770" s="31">
        <f t="shared" si="386"/>
        <v>14684.669999999984</v>
      </c>
      <c r="AG1770" s="23">
        <f t="shared" si="387"/>
        <v>18565.800000000003</v>
      </c>
      <c r="AH1770" s="35">
        <f t="shared" si="381"/>
        <v>1</v>
      </c>
      <c r="AI1770" s="23">
        <f>U1770*(_xlfn.XLOOKUP(K1770,'FX rates'!$A$2:$A$38,'FX rates'!$B$2:$B$38))</f>
        <v>0</v>
      </c>
      <c r="AJ1770" s="23">
        <f>Q1770*(_xlfn.XLOOKUP(K1770,'FX rates'!$A$2:$A$38,'FX rates'!$B$2:$B$38))</f>
        <v>0</v>
      </c>
      <c r="AK1770" s="23">
        <f>R1770*(_xlfn.XLOOKUP(K1770,'FX rates'!$A$2:$A$38,'FX rates'!$B$2:$B$38))</f>
        <v>0</v>
      </c>
      <c r="AM1770" s="4"/>
      <c r="AN1770" s="4"/>
      <c r="AO1770" s="4"/>
      <c r="AP1770" s="32">
        <f t="shared" si="382"/>
        <v>0.16435874963482322</v>
      </c>
      <c r="AQ1770" s="32">
        <f t="shared" si="383"/>
        <v>0</v>
      </c>
      <c r="AR1770" s="24">
        <f t="shared" si="388"/>
        <v>148623.02399999998</v>
      </c>
      <c r="AS1770" s="24" t="str">
        <f t="shared" si="389"/>
        <v>0</v>
      </c>
      <c r="AT1770" s="24">
        <f t="shared" si="390"/>
        <v>248640.02459999998</v>
      </c>
      <c r="AU1770" s="24">
        <f t="shared" si="391"/>
        <v>27626.669399999984</v>
      </c>
    </row>
    <row r="1771" spans="1:47" x14ac:dyDescent="0.25">
      <c r="A1771" s="28" t="s">
        <v>14795</v>
      </c>
      <c r="B1771" s="28" t="s">
        <v>5543</v>
      </c>
      <c r="C1771" s="28" t="s">
        <v>5544</v>
      </c>
      <c r="D1771" s="28" t="s">
        <v>5545</v>
      </c>
      <c r="E1771" s="28" t="s">
        <v>5546</v>
      </c>
      <c r="F1771" s="29">
        <v>43262</v>
      </c>
      <c r="G1771" s="29">
        <v>44896</v>
      </c>
      <c r="H1771" s="28" t="s">
        <v>5547</v>
      </c>
      <c r="I1771" s="28" t="s">
        <v>16056</v>
      </c>
      <c r="J1771" s="28" t="s">
        <v>16049</v>
      </c>
      <c r="K1771" s="28" t="s">
        <v>5548</v>
      </c>
      <c r="L1771" s="27">
        <v>215600.00000000006</v>
      </c>
      <c r="M1771" s="4">
        <v>0</v>
      </c>
      <c r="N1771" s="27">
        <v>1853600.0000000002</v>
      </c>
      <c r="O1771" s="27">
        <v>0</v>
      </c>
      <c r="P1771" s="27">
        <f t="shared" si="378"/>
        <v>1853600.0000000002</v>
      </c>
      <c r="Q1771" s="27">
        <v>0</v>
      </c>
      <c r="R1771" s="27">
        <v>0</v>
      </c>
      <c r="S1771" s="27">
        <v>0</v>
      </c>
      <c r="T1771" s="27">
        <f t="shared" si="379"/>
        <v>0</v>
      </c>
      <c r="U1771" s="27">
        <v>0</v>
      </c>
      <c r="V1771" s="27">
        <f t="shared" si="380"/>
        <v>2069200.0000000002</v>
      </c>
      <c r="W1771" s="28" t="s">
        <v>5549</v>
      </c>
      <c r="X1771" s="27">
        <v>241472.00000000009</v>
      </c>
      <c r="Y1771" s="27">
        <f t="shared" si="384"/>
        <v>482944.00000000017</v>
      </c>
      <c r="Z1771" s="4" t="str" cm="1">
        <f t="array" ref="Z1771">_xlfn.IFS(YEARFRAC(F1771,G1771)&lt;1,"&lt;1 Year",YEARFRAC(F1771,G1771)&lt;=5,"1-5 Years",YEARFRAC(F1771,G1771)&gt;5,"&gt;5 Years")</f>
        <v>1-5 Years</v>
      </c>
      <c r="AA1771" s="24">
        <f>L1771*(_xlfn.XLOOKUP(K1771,'FX rates'!$A$2:$A$38,'FX rates'!$B$2:$B$38))</f>
        <v>215600.00000000006</v>
      </c>
      <c r="AB1771" s="24">
        <f>V1771*(_xlfn.XLOOKUP(K1771,'FX rates'!$A$2:$A$38,'FX rates'!$B$2:$B$38))</f>
        <v>2069200.0000000002</v>
      </c>
      <c r="AC1771" s="24">
        <f>X1771*(_xlfn.XLOOKUP(W1771,'FX rates'!$A$2:$A$38,'FX rates'!$B$2:$B$38))</f>
        <v>241472.00000000009</v>
      </c>
      <c r="AD1771" s="24">
        <f>Y1771*(_xlfn.XLOOKUP(W1771,'FX rates'!$A$2:$A$38,'FX rates'!$B$2:$B$38))</f>
        <v>482944.00000000017</v>
      </c>
      <c r="AE1771" s="30">
        <f t="shared" si="385"/>
        <v>0.12000000000000011</v>
      </c>
      <c r="AF1771" s="31">
        <f t="shared" si="386"/>
        <v>25872.000000000029</v>
      </c>
      <c r="AG1771" s="23">
        <f t="shared" si="387"/>
        <v>1853600.0000000002</v>
      </c>
      <c r="AH1771" s="35">
        <f t="shared" si="381"/>
        <v>1</v>
      </c>
      <c r="AI1771" s="23">
        <f>U1771*(_xlfn.XLOOKUP(K1771,'FX rates'!$A$2:$A$38,'FX rates'!$B$2:$B$38))</f>
        <v>0</v>
      </c>
      <c r="AJ1771" s="23">
        <f>Q1771*(_xlfn.XLOOKUP(K1771,'FX rates'!$A$2:$A$38,'FX rates'!$B$2:$B$38))</f>
        <v>0</v>
      </c>
      <c r="AK1771" s="23">
        <f>R1771*(_xlfn.XLOOKUP(K1771,'FX rates'!$A$2:$A$38,'FX rates'!$B$2:$B$38))</f>
        <v>0</v>
      </c>
      <c r="AM1771" s="4"/>
      <c r="AN1771" s="4"/>
      <c r="AO1771" s="4"/>
      <c r="AP1771" s="32">
        <f t="shared" si="382"/>
        <v>0</v>
      </c>
      <c r="AQ1771" s="32">
        <f t="shared" si="383"/>
        <v>0</v>
      </c>
      <c r="AR1771" s="24">
        <f t="shared" si="388"/>
        <v>241472.00000000009</v>
      </c>
      <c r="AS1771" s="24" t="str">
        <f t="shared" si="389"/>
        <v>0</v>
      </c>
      <c r="AT1771" s="24">
        <f t="shared" si="390"/>
        <v>434649.60000000015</v>
      </c>
      <c r="AU1771" s="24">
        <f t="shared" si="391"/>
        <v>48294.400000000023</v>
      </c>
    </row>
    <row r="1772" spans="1:47" x14ac:dyDescent="0.25">
      <c r="A1772" s="28" t="s">
        <v>14796</v>
      </c>
      <c r="B1772" s="28" t="s">
        <v>5550</v>
      </c>
      <c r="C1772" s="28" t="s">
        <v>5551</v>
      </c>
      <c r="D1772" s="28" t="s">
        <v>5552</v>
      </c>
      <c r="E1772" s="28" t="s">
        <v>5553</v>
      </c>
      <c r="F1772" s="29">
        <v>43228</v>
      </c>
      <c r="G1772" s="29">
        <v>44896</v>
      </c>
      <c r="H1772" s="28" t="s">
        <v>5554</v>
      </c>
      <c r="I1772" s="28" t="s">
        <v>16052</v>
      </c>
      <c r="J1772" s="28" t="s">
        <v>16055</v>
      </c>
      <c r="K1772" s="28" t="s">
        <v>5555</v>
      </c>
      <c r="L1772" s="27">
        <v>145024</v>
      </c>
      <c r="M1772" s="27">
        <v>53845.000000000007</v>
      </c>
      <c r="N1772" s="27">
        <v>0</v>
      </c>
      <c r="O1772" s="27">
        <v>0</v>
      </c>
      <c r="P1772" s="27">
        <f t="shared" si="378"/>
        <v>53845.000000000007</v>
      </c>
      <c r="Q1772" s="27">
        <v>0</v>
      </c>
      <c r="R1772" s="27">
        <v>0</v>
      </c>
      <c r="S1772" s="27">
        <v>0</v>
      </c>
      <c r="T1772" s="27">
        <f t="shared" si="379"/>
        <v>0</v>
      </c>
      <c r="U1772" s="27">
        <v>0</v>
      </c>
      <c r="V1772" s="27">
        <f t="shared" si="380"/>
        <v>198869</v>
      </c>
      <c r="W1772" s="28" t="s">
        <v>5556</v>
      </c>
      <c r="X1772" s="27">
        <v>163877.12</v>
      </c>
      <c r="Y1772" s="27">
        <f t="shared" si="384"/>
        <v>388599.08999999997</v>
      </c>
      <c r="Z1772" s="4" t="str" cm="1">
        <f t="array" ref="Z1772">_xlfn.IFS(YEARFRAC(F1772,G1772)&lt;1,"&lt;1 Year",YEARFRAC(F1772,G1772)&lt;=5,"1-5 Years",YEARFRAC(F1772,G1772)&gt;5,"&gt;5 Years")</f>
        <v>1-5 Years</v>
      </c>
      <c r="AA1772" s="24">
        <f>L1772*(_xlfn.XLOOKUP(K1772,'FX rates'!$A$2:$A$38,'FX rates'!$B$2:$B$38))</f>
        <v>109732.40960386532</v>
      </c>
      <c r="AB1772" s="24">
        <f>V1772*(_xlfn.XLOOKUP(K1772,'FX rates'!$A$2:$A$38,'FX rates'!$B$2:$B$38))</f>
        <v>150474.22885530043</v>
      </c>
      <c r="AC1772" s="24">
        <f>X1772*(_xlfn.XLOOKUP(W1772,'FX rates'!$A$2:$A$38,'FX rates'!$B$2:$B$38))</f>
        <v>123997.6228523678</v>
      </c>
      <c r="AD1772" s="24">
        <f>Y1772*(_xlfn.XLOOKUP(W1772,'FX rates'!$A$2:$A$38,'FX rates'!$B$2:$B$38))</f>
        <v>294033.50145885727</v>
      </c>
      <c r="AE1772" s="30">
        <f t="shared" si="385"/>
        <v>0.12999999999999987</v>
      </c>
      <c r="AF1772" s="31">
        <f t="shared" si="386"/>
        <v>18853.119999999995</v>
      </c>
      <c r="AG1772" s="23">
        <f t="shared" si="387"/>
        <v>40741.81925143511</v>
      </c>
      <c r="AH1772" s="35">
        <f t="shared" si="381"/>
        <v>0.75665000002665295</v>
      </c>
      <c r="AI1772" s="23">
        <f>U1772*(_xlfn.XLOOKUP(K1772,'FX rates'!$A$2:$A$38,'FX rates'!$B$2:$B$38))</f>
        <v>0</v>
      </c>
      <c r="AJ1772" s="23">
        <f>Q1772*(_xlfn.XLOOKUP(K1772,'FX rates'!$A$2:$A$38,'FX rates'!$B$2:$B$38))</f>
        <v>0</v>
      </c>
      <c r="AK1772" s="23">
        <f>R1772*(_xlfn.XLOOKUP(K1772,'FX rates'!$A$2:$A$38,'FX rates'!$B$2:$B$38))</f>
        <v>0</v>
      </c>
      <c r="AM1772" s="4"/>
      <c r="AN1772" s="4"/>
      <c r="AO1772" s="4"/>
      <c r="AP1772" s="32">
        <f t="shared" si="382"/>
        <v>0.3712833737864078</v>
      </c>
      <c r="AQ1772" s="32">
        <f t="shared" si="383"/>
        <v>0</v>
      </c>
      <c r="AR1772" s="24">
        <f t="shared" si="388"/>
        <v>224721.97</v>
      </c>
      <c r="AS1772" s="24" t="str">
        <f t="shared" si="389"/>
        <v>0</v>
      </c>
      <c r="AT1772" s="24">
        <f t="shared" si="390"/>
        <v>264630.15131297155</v>
      </c>
      <c r="AU1772" s="24">
        <f t="shared" si="391"/>
        <v>29403.350145885721</v>
      </c>
    </row>
    <row r="1773" spans="1:47" x14ac:dyDescent="0.25">
      <c r="A1773" s="28" t="s">
        <v>14797</v>
      </c>
      <c r="B1773" s="28" t="s">
        <v>5557</v>
      </c>
      <c r="C1773" s="28" t="s">
        <v>5558</v>
      </c>
      <c r="D1773" s="28" t="s">
        <v>5559</v>
      </c>
      <c r="E1773" s="28" t="s">
        <v>5560</v>
      </c>
      <c r="F1773" s="29">
        <v>43248</v>
      </c>
      <c r="G1773" s="29">
        <v>44896</v>
      </c>
      <c r="H1773" s="28" t="s">
        <v>5561</v>
      </c>
      <c r="I1773" s="28" t="s">
        <v>16049</v>
      </c>
      <c r="J1773" s="28" t="s">
        <v>16052</v>
      </c>
      <c r="K1773" s="28" t="s">
        <v>5562</v>
      </c>
      <c r="L1773" s="27">
        <v>209028.6</v>
      </c>
      <c r="M1773" s="27">
        <v>48950.000000000007</v>
      </c>
      <c r="N1773" s="27">
        <v>0</v>
      </c>
      <c r="O1773" s="27">
        <v>0</v>
      </c>
      <c r="P1773" s="27">
        <f t="shared" si="378"/>
        <v>48950.000000000007</v>
      </c>
      <c r="Q1773" s="27">
        <v>0</v>
      </c>
      <c r="R1773" s="27">
        <v>0</v>
      </c>
      <c r="S1773" s="27">
        <v>0</v>
      </c>
      <c r="T1773" s="27">
        <f t="shared" si="379"/>
        <v>0</v>
      </c>
      <c r="U1773" s="27">
        <v>0</v>
      </c>
      <c r="V1773" s="27">
        <f t="shared" si="380"/>
        <v>257978.6</v>
      </c>
      <c r="W1773" s="28" t="s">
        <v>5563</v>
      </c>
      <c r="X1773" s="27">
        <v>221570.31600000002</v>
      </c>
      <c r="Y1773" s="27">
        <f t="shared" si="384"/>
        <v>495027.63199999998</v>
      </c>
      <c r="Z1773" s="4" t="str" cm="1">
        <f t="array" ref="Z1773">_xlfn.IFS(YEARFRAC(F1773,G1773)&lt;1,"&lt;1 Year",YEARFRAC(F1773,G1773)&lt;=5,"1-5 Years",YEARFRAC(F1773,G1773)&gt;5,"&gt;5 Years")</f>
        <v>1-5 Years</v>
      </c>
      <c r="AA1773" s="24">
        <f>L1773*(_xlfn.XLOOKUP(K1773,'FX rates'!$A$2:$A$38,'FX rates'!$B$2:$B$38))</f>
        <v>209028.6</v>
      </c>
      <c r="AB1773" s="24">
        <f>V1773*(_xlfn.XLOOKUP(K1773,'FX rates'!$A$2:$A$38,'FX rates'!$B$2:$B$38))</f>
        <v>257978.6</v>
      </c>
      <c r="AC1773" s="24">
        <f>X1773*(_xlfn.XLOOKUP(W1773,'FX rates'!$A$2:$A$38,'FX rates'!$B$2:$B$38))</f>
        <v>221570.31600000002</v>
      </c>
      <c r="AD1773" s="24">
        <f>Y1773*(_xlfn.XLOOKUP(W1773,'FX rates'!$A$2:$A$38,'FX rates'!$B$2:$B$38))</f>
        <v>495027.63199999998</v>
      </c>
      <c r="AE1773" s="30">
        <f t="shared" si="385"/>
        <v>6.0000000000000067E-2</v>
      </c>
      <c r="AF1773" s="31">
        <f t="shared" si="386"/>
        <v>12541.716000000015</v>
      </c>
      <c r="AG1773" s="23">
        <f t="shared" si="387"/>
        <v>48950</v>
      </c>
      <c r="AH1773" s="35">
        <f t="shared" si="381"/>
        <v>1</v>
      </c>
      <c r="AI1773" s="23">
        <f>U1773*(_xlfn.XLOOKUP(K1773,'FX rates'!$A$2:$A$38,'FX rates'!$B$2:$B$38))</f>
        <v>0</v>
      </c>
      <c r="AJ1773" s="23">
        <f>Q1773*(_xlfn.XLOOKUP(K1773,'FX rates'!$A$2:$A$38,'FX rates'!$B$2:$B$38))</f>
        <v>0</v>
      </c>
      <c r="AK1773" s="23">
        <f>R1773*(_xlfn.XLOOKUP(K1773,'FX rates'!$A$2:$A$38,'FX rates'!$B$2:$B$38))</f>
        <v>0</v>
      </c>
      <c r="AM1773" s="4"/>
      <c r="AN1773" s="4"/>
      <c r="AO1773" s="4"/>
      <c r="AP1773" s="32">
        <f t="shared" si="382"/>
        <v>0.2341784808394641</v>
      </c>
      <c r="AQ1773" s="32">
        <f t="shared" si="383"/>
        <v>0</v>
      </c>
      <c r="AR1773" s="24">
        <f t="shared" si="388"/>
        <v>273457.31599999999</v>
      </c>
      <c r="AS1773" s="24" t="str">
        <f t="shared" si="389"/>
        <v>0</v>
      </c>
      <c r="AT1773" s="24">
        <f t="shared" si="390"/>
        <v>445524.8688</v>
      </c>
      <c r="AU1773" s="24">
        <f t="shared" si="391"/>
        <v>49502.763199999987</v>
      </c>
    </row>
    <row r="1774" spans="1:47" x14ac:dyDescent="0.25">
      <c r="A1774" s="28" t="s">
        <v>14798</v>
      </c>
      <c r="B1774" s="28" t="s">
        <v>4023</v>
      </c>
      <c r="C1774" s="28" t="s">
        <v>4024</v>
      </c>
      <c r="D1774" s="28" t="s">
        <v>4025</v>
      </c>
      <c r="E1774" s="28" t="s">
        <v>4026</v>
      </c>
      <c r="F1774" s="29">
        <v>43276</v>
      </c>
      <c r="G1774" s="29">
        <v>44896</v>
      </c>
      <c r="H1774" s="28" t="s">
        <v>4027</v>
      </c>
      <c r="I1774" s="28" t="s">
        <v>16036</v>
      </c>
      <c r="J1774" s="28" t="s">
        <v>16045</v>
      </c>
      <c r="K1774" s="28" t="s">
        <v>4028</v>
      </c>
      <c r="L1774" s="27">
        <v>90750.000000000015</v>
      </c>
      <c r="M1774" s="27">
        <v>65340</v>
      </c>
      <c r="N1774" s="27">
        <v>0</v>
      </c>
      <c r="O1774" s="27">
        <v>0</v>
      </c>
      <c r="P1774" s="27">
        <f t="shared" si="378"/>
        <v>65340</v>
      </c>
      <c r="Q1774" s="27">
        <v>3532.9</v>
      </c>
      <c r="R1774" s="27">
        <v>0</v>
      </c>
      <c r="S1774" s="27">
        <v>0</v>
      </c>
      <c r="T1774" s="27">
        <f t="shared" si="379"/>
        <v>3532.9</v>
      </c>
      <c r="U1774" s="27">
        <v>0</v>
      </c>
      <c r="V1774" s="27">
        <f t="shared" si="380"/>
        <v>159622.9</v>
      </c>
      <c r="W1774" s="28" t="s">
        <v>4029</v>
      </c>
      <c r="X1774" s="27">
        <v>96195.000000000015</v>
      </c>
      <c r="Y1774" s="27">
        <f t="shared" si="384"/>
        <v>261650.40000000002</v>
      </c>
      <c r="Z1774" s="4" t="str" cm="1">
        <f t="array" ref="Z1774">_xlfn.IFS(YEARFRAC(F1774,G1774)&lt;1,"&lt;1 Year",YEARFRAC(F1774,G1774)&lt;=5,"1-5 Years",YEARFRAC(F1774,G1774)&gt;5,"&gt;5 Years")</f>
        <v>1-5 Years</v>
      </c>
      <c r="AA1774" s="24">
        <f>L1774*(_xlfn.XLOOKUP(K1774,'FX rates'!$A$2:$A$38,'FX rates'!$B$2:$B$38))</f>
        <v>90750.000000000015</v>
      </c>
      <c r="AB1774" s="24">
        <f>V1774*(_xlfn.XLOOKUP(K1774,'FX rates'!$A$2:$A$38,'FX rates'!$B$2:$B$38))</f>
        <v>159622.9</v>
      </c>
      <c r="AC1774" s="24">
        <f>X1774*(_xlfn.XLOOKUP(W1774,'FX rates'!$A$2:$A$38,'FX rates'!$B$2:$B$38))</f>
        <v>96195.000000000015</v>
      </c>
      <c r="AD1774" s="24">
        <f>Y1774*(_xlfn.XLOOKUP(W1774,'FX rates'!$A$2:$A$38,'FX rates'!$B$2:$B$38))</f>
        <v>261650.40000000002</v>
      </c>
      <c r="AE1774" s="30">
        <f t="shared" si="385"/>
        <v>5.9999999999999991E-2</v>
      </c>
      <c r="AF1774" s="31">
        <f t="shared" si="386"/>
        <v>5445</v>
      </c>
      <c r="AG1774" s="23">
        <f t="shared" si="387"/>
        <v>68872.89999999998</v>
      </c>
      <c r="AH1774" s="35">
        <f t="shared" si="381"/>
        <v>1</v>
      </c>
      <c r="AI1774" s="23">
        <f>U1774*(_xlfn.XLOOKUP(K1774,'FX rates'!$A$2:$A$38,'FX rates'!$B$2:$B$38))</f>
        <v>0</v>
      </c>
      <c r="AJ1774" s="23">
        <f>Q1774*(_xlfn.XLOOKUP(K1774,'FX rates'!$A$2:$A$38,'FX rates'!$B$2:$B$38))</f>
        <v>3532.9</v>
      </c>
      <c r="AK1774" s="23">
        <f>R1774*(_xlfn.XLOOKUP(K1774,'FX rates'!$A$2:$A$38,'FX rates'!$B$2:$B$38))</f>
        <v>0</v>
      </c>
      <c r="AM1774" s="4"/>
      <c r="AN1774" s="4"/>
      <c r="AO1774" s="4"/>
      <c r="AP1774" s="32">
        <f t="shared" si="382"/>
        <v>0.71999999999999986</v>
      </c>
      <c r="AQ1774" s="32">
        <f t="shared" si="383"/>
        <v>0</v>
      </c>
      <c r="AR1774" s="24">
        <f t="shared" si="388"/>
        <v>165455.4</v>
      </c>
      <c r="AS1774" s="24" t="str">
        <f t="shared" si="389"/>
        <v>0</v>
      </c>
      <c r="AT1774" s="24">
        <f t="shared" si="390"/>
        <v>235485.36000000002</v>
      </c>
      <c r="AU1774" s="24">
        <f t="shared" si="391"/>
        <v>26165.040000000008</v>
      </c>
    </row>
    <row r="1775" spans="1:47" x14ac:dyDescent="0.25">
      <c r="A1775" s="28" t="s">
        <v>14799</v>
      </c>
      <c r="B1775" s="28" t="s">
        <v>5571</v>
      </c>
      <c r="C1775" s="28" t="s">
        <v>5572</v>
      </c>
      <c r="D1775" s="28" t="s">
        <v>5573</v>
      </c>
      <c r="E1775" s="28" t="s">
        <v>5574</v>
      </c>
      <c r="F1775" s="29">
        <v>43248</v>
      </c>
      <c r="G1775" s="29">
        <v>44896</v>
      </c>
      <c r="H1775" s="28" t="s">
        <v>5575</v>
      </c>
      <c r="I1775" s="28" t="s">
        <v>16035</v>
      </c>
      <c r="J1775" s="28" t="s">
        <v>16051</v>
      </c>
      <c r="K1775" s="28" t="s">
        <v>5576</v>
      </c>
      <c r="L1775" s="27">
        <v>166650</v>
      </c>
      <c r="M1775" s="27">
        <v>32054</v>
      </c>
      <c r="N1775" s="27">
        <v>0</v>
      </c>
      <c r="O1775" s="27">
        <v>0</v>
      </c>
      <c r="P1775" s="27">
        <f t="shared" si="378"/>
        <v>32054</v>
      </c>
      <c r="Q1775" s="27">
        <v>0</v>
      </c>
      <c r="R1775" s="27">
        <v>0</v>
      </c>
      <c r="S1775" s="27">
        <v>0</v>
      </c>
      <c r="T1775" s="27">
        <f t="shared" si="379"/>
        <v>0</v>
      </c>
      <c r="U1775" s="27">
        <v>0</v>
      </c>
      <c r="V1775" s="27">
        <f t="shared" si="380"/>
        <v>198704</v>
      </c>
      <c r="W1775" s="28" t="s">
        <v>5577</v>
      </c>
      <c r="X1775" s="27">
        <v>191647.49999999997</v>
      </c>
      <c r="Y1775" s="27">
        <f t="shared" si="384"/>
        <v>420157.1</v>
      </c>
      <c r="Z1775" s="4" t="str" cm="1">
        <f t="array" ref="Z1775">_xlfn.IFS(YEARFRAC(F1775,G1775)&lt;1,"&lt;1 Year",YEARFRAC(F1775,G1775)&lt;=5,"1-5 Years",YEARFRAC(F1775,G1775)&gt;5,"&gt;5 Years")</f>
        <v>1-5 Years</v>
      </c>
      <c r="AA1775" s="24">
        <f>L1775*(_xlfn.XLOOKUP(K1775,'FX rates'!$A$2:$A$38,'FX rates'!$B$2:$B$38))</f>
        <v>166650</v>
      </c>
      <c r="AB1775" s="24">
        <f>V1775*(_xlfn.XLOOKUP(K1775,'FX rates'!$A$2:$A$38,'FX rates'!$B$2:$B$38))</f>
        <v>198704</v>
      </c>
      <c r="AC1775" s="24">
        <f>X1775*(_xlfn.XLOOKUP(W1775,'FX rates'!$A$2:$A$38,'FX rates'!$B$2:$B$38))</f>
        <v>191647.49999999997</v>
      </c>
      <c r="AD1775" s="24">
        <f>Y1775*(_xlfn.XLOOKUP(W1775,'FX rates'!$A$2:$A$38,'FX rates'!$B$2:$B$38))</f>
        <v>420157.1</v>
      </c>
      <c r="AE1775" s="30">
        <f t="shared" si="385"/>
        <v>0.14999999999999983</v>
      </c>
      <c r="AF1775" s="31">
        <f t="shared" si="386"/>
        <v>24997.499999999971</v>
      </c>
      <c r="AG1775" s="23">
        <f t="shared" si="387"/>
        <v>32054</v>
      </c>
      <c r="AH1775" s="35">
        <f t="shared" si="381"/>
        <v>1</v>
      </c>
      <c r="AI1775" s="23">
        <f>U1775*(_xlfn.XLOOKUP(K1775,'FX rates'!$A$2:$A$38,'FX rates'!$B$2:$B$38))</f>
        <v>0</v>
      </c>
      <c r="AJ1775" s="23">
        <f>Q1775*(_xlfn.XLOOKUP(K1775,'FX rates'!$A$2:$A$38,'FX rates'!$B$2:$B$38))</f>
        <v>0</v>
      </c>
      <c r="AK1775" s="23">
        <f>R1775*(_xlfn.XLOOKUP(K1775,'FX rates'!$A$2:$A$38,'FX rates'!$B$2:$B$38))</f>
        <v>0</v>
      </c>
      <c r="AM1775" s="4"/>
      <c r="AN1775" s="4"/>
      <c r="AO1775" s="4"/>
      <c r="AP1775" s="32">
        <f t="shared" si="382"/>
        <v>0.19234323432343234</v>
      </c>
      <c r="AQ1775" s="32">
        <f t="shared" si="383"/>
        <v>0</v>
      </c>
      <c r="AR1775" s="24">
        <f t="shared" si="388"/>
        <v>228509.59999999998</v>
      </c>
      <c r="AS1775" s="24" t="str">
        <f t="shared" si="389"/>
        <v>0</v>
      </c>
      <c r="AT1775" s="24">
        <f t="shared" si="390"/>
        <v>378141.39</v>
      </c>
      <c r="AU1775" s="24">
        <f t="shared" si="391"/>
        <v>42015.709999999963</v>
      </c>
    </row>
    <row r="1776" spans="1:47" x14ac:dyDescent="0.25">
      <c r="A1776" s="28" t="s">
        <v>14800</v>
      </c>
      <c r="B1776" s="28" t="s">
        <v>5578</v>
      </c>
      <c r="C1776" s="28" t="s">
        <v>5579</v>
      </c>
      <c r="D1776" s="28" t="s">
        <v>5580</v>
      </c>
      <c r="E1776" s="28" t="s">
        <v>5581</v>
      </c>
      <c r="F1776" s="29">
        <v>43269</v>
      </c>
      <c r="G1776" s="29">
        <v>44896</v>
      </c>
      <c r="H1776" s="28" t="s">
        <v>5582</v>
      </c>
      <c r="I1776" s="28" t="s">
        <v>16051</v>
      </c>
      <c r="J1776" s="28" t="s">
        <v>16049</v>
      </c>
      <c r="K1776" s="28" t="s">
        <v>5583</v>
      </c>
      <c r="L1776" s="27">
        <v>28828.800000000007</v>
      </c>
      <c r="M1776" s="27">
        <v>1841.4</v>
      </c>
      <c r="N1776" s="27">
        <v>0</v>
      </c>
      <c r="O1776" s="27">
        <v>0</v>
      </c>
      <c r="P1776" s="27">
        <f t="shared" si="378"/>
        <v>1841.4</v>
      </c>
      <c r="Q1776" s="27">
        <v>0</v>
      </c>
      <c r="R1776" s="27">
        <v>0</v>
      </c>
      <c r="S1776" s="27">
        <v>0</v>
      </c>
      <c r="T1776" s="27">
        <f t="shared" si="379"/>
        <v>0</v>
      </c>
      <c r="U1776" s="27">
        <v>0</v>
      </c>
      <c r="V1776" s="27">
        <f t="shared" si="380"/>
        <v>30670.200000000008</v>
      </c>
      <c r="W1776" s="28" t="s">
        <v>5584</v>
      </c>
      <c r="X1776" s="27">
        <v>29981.952000000008</v>
      </c>
      <c r="Y1776" s="27">
        <f t="shared" si="384"/>
        <v>61878.960000000021</v>
      </c>
      <c r="Z1776" s="4" t="str" cm="1">
        <f t="array" ref="Z1776">_xlfn.IFS(YEARFRAC(F1776,G1776)&lt;1,"&lt;1 Year",YEARFRAC(F1776,G1776)&lt;=5,"1-5 Years",YEARFRAC(F1776,G1776)&gt;5,"&gt;5 Years")</f>
        <v>1-5 Years</v>
      </c>
      <c r="AA1776" s="24">
        <f>L1776*(_xlfn.XLOOKUP(K1776,'FX rates'!$A$2:$A$38,'FX rates'!$B$2:$B$38))</f>
        <v>38361.042722180646</v>
      </c>
      <c r="AB1776" s="24">
        <f>V1776*(_xlfn.XLOOKUP(K1776,'FX rates'!$A$2:$A$38,'FX rates'!$B$2:$B$38))</f>
        <v>40811.301632319934</v>
      </c>
      <c r="AC1776" s="24">
        <f>X1776*(_xlfn.XLOOKUP(W1776,'FX rates'!$A$2:$A$38,'FX rates'!$B$2:$B$38))</f>
        <v>39895.484431067875</v>
      </c>
      <c r="AD1776" s="24">
        <f>Y1776*(_xlfn.XLOOKUP(W1776,'FX rates'!$A$2:$A$38,'FX rates'!$B$2:$B$38))</f>
        <v>82339.238128680605</v>
      </c>
      <c r="AE1776" s="30">
        <f t="shared" si="385"/>
        <v>4.0000000000000077E-2</v>
      </c>
      <c r="AF1776" s="31">
        <f t="shared" si="386"/>
        <v>1153.1520000000019</v>
      </c>
      <c r="AG1776" s="23">
        <f t="shared" si="387"/>
        <v>2450.2589101392878</v>
      </c>
      <c r="AH1776" s="35">
        <f t="shared" si="381"/>
        <v>1.3306500000756409</v>
      </c>
      <c r="AI1776" s="23">
        <f>U1776*(_xlfn.XLOOKUP(K1776,'FX rates'!$A$2:$A$38,'FX rates'!$B$2:$B$38))</f>
        <v>0</v>
      </c>
      <c r="AJ1776" s="23">
        <f>Q1776*(_xlfn.XLOOKUP(K1776,'FX rates'!$A$2:$A$38,'FX rates'!$B$2:$B$38))</f>
        <v>0</v>
      </c>
      <c r="AK1776" s="23">
        <f>R1776*(_xlfn.XLOOKUP(K1776,'FX rates'!$A$2:$A$38,'FX rates'!$B$2:$B$38))</f>
        <v>0</v>
      </c>
      <c r="AM1776" s="4"/>
      <c r="AN1776" s="4"/>
      <c r="AO1776" s="4"/>
      <c r="AP1776" s="32">
        <f t="shared" si="382"/>
        <v>6.3873626373626369E-2</v>
      </c>
      <c r="AQ1776" s="32">
        <f t="shared" si="383"/>
        <v>0</v>
      </c>
      <c r="AR1776" s="24">
        <f t="shared" si="388"/>
        <v>31897.008000000009</v>
      </c>
      <c r="AS1776" s="24" t="str">
        <f t="shared" si="389"/>
        <v>0</v>
      </c>
      <c r="AT1776" s="24">
        <f t="shared" si="390"/>
        <v>74105.314315812546</v>
      </c>
      <c r="AU1776" s="24">
        <f t="shared" si="391"/>
        <v>8233.923812868059</v>
      </c>
    </row>
    <row r="1777" spans="1:47" x14ac:dyDescent="0.25">
      <c r="A1777" s="28" t="s">
        <v>14801</v>
      </c>
      <c r="B1777" s="28" t="s">
        <v>5585</v>
      </c>
      <c r="C1777" s="28" t="s">
        <v>5586</v>
      </c>
      <c r="D1777" s="28" t="s">
        <v>5587</v>
      </c>
      <c r="E1777" s="28" t="s">
        <v>5588</v>
      </c>
      <c r="F1777" s="29">
        <v>43234</v>
      </c>
      <c r="G1777" s="29">
        <v>44896</v>
      </c>
      <c r="H1777" s="28" t="s">
        <v>5589</v>
      </c>
      <c r="I1777" s="28" t="s">
        <v>16038</v>
      </c>
      <c r="J1777" s="28" t="s">
        <v>16055</v>
      </c>
      <c r="K1777" s="28" t="s">
        <v>5590</v>
      </c>
      <c r="L1777" s="27">
        <v>95469.000000000015</v>
      </c>
      <c r="M1777" s="27">
        <v>14850</v>
      </c>
      <c r="N1777" s="27">
        <v>0</v>
      </c>
      <c r="O1777" s="27">
        <v>0</v>
      </c>
      <c r="P1777" s="27">
        <f t="shared" si="378"/>
        <v>14850</v>
      </c>
      <c r="Q1777" s="27">
        <v>0</v>
      </c>
      <c r="R1777" s="27">
        <v>14319</v>
      </c>
      <c r="S1777" s="27">
        <v>0</v>
      </c>
      <c r="T1777" s="27">
        <f t="shared" si="379"/>
        <v>14319</v>
      </c>
      <c r="U1777" s="27">
        <v>0</v>
      </c>
      <c r="V1777" s="27">
        <f t="shared" si="380"/>
        <v>124638.00000000001</v>
      </c>
      <c r="W1777" s="28" t="s">
        <v>5591</v>
      </c>
      <c r="X1777" s="27">
        <v>108834.66000000003</v>
      </c>
      <c r="Y1777" s="27">
        <f t="shared" si="384"/>
        <v>234598.32000000007</v>
      </c>
      <c r="Z1777" s="4" t="str" cm="1">
        <f t="array" ref="Z1777">_xlfn.IFS(YEARFRAC(F1777,G1777)&lt;1,"&lt;1 Year",YEARFRAC(F1777,G1777)&lt;=5,"1-5 Years",YEARFRAC(F1777,G1777)&gt;5,"&gt;5 Years")</f>
        <v>1-5 Years</v>
      </c>
      <c r="AA1777" s="24">
        <f>L1777*(_xlfn.XLOOKUP(K1777,'FX rates'!$A$2:$A$38,'FX rates'!$B$2:$B$38))</f>
        <v>95469.000000000015</v>
      </c>
      <c r="AB1777" s="24">
        <f>V1777*(_xlfn.XLOOKUP(K1777,'FX rates'!$A$2:$A$38,'FX rates'!$B$2:$B$38))</f>
        <v>124638.00000000001</v>
      </c>
      <c r="AC1777" s="24">
        <f>X1777*(_xlfn.XLOOKUP(W1777,'FX rates'!$A$2:$A$38,'FX rates'!$B$2:$B$38))</f>
        <v>108834.66000000003</v>
      </c>
      <c r="AD1777" s="24">
        <f>Y1777*(_xlfn.XLOOKUP(W1777,'FX rates'!$A$2:$A$38,'FX rates'!$B$2:$B$38))</f>
        <v>234598.32000000007</v>
      </c>
      <c r="AE1777" s="30">
        <f t="shared" si="385"/>
        <v>0.14000000000000018</v>
      </c>
      <c r="AF1777" s="31">
        <f t="shared" si="386"/>
        <v>13365.660000000018</v>
      </c>
      <c r="AG1777" s="23">
        <f t="shared" si="387"/>
        <v>29169</v>
      </c>
      <c r="AH1777" s="35">
        <f t="shared" si="381"/>
        <v>1</v>
      </c>
      <c r="AI1777" s="23">
        <f>U1777*(_xlfn.XLOOKUP(K1777,'FX rates'!$A$2:$A$38,'FX rates'!$B$2:$B$38))</f>
        <v>0</v>
      </c>
      <c r="AJ1777" s="23">
        <f>Q1777*(_xlfn.XLOOKUP(K1777,'FX rates'!$A$2:$A$38,'FX rates'!$B$2:$B$38))</f>
        <v>0</v>
      </c>
      <c r="AK1777" s="23">
        <f>R1777*(_xlfn.XLOOKUP(K1777,'FX rates'!$A$2:$A$38,'FX rates'!$B$2:$B$38))</f>
        <v>14319</v>
      </c>
      <c r="AM1777" s="4"/>
      <c r="AN1777" s="4"/>
      <c r="AO1777" s="4"/>
      <c r="AP1777" s="32">
        <f t="shared" si="382"/>
        <v>0.15554787417905286</v>
      </c>
      <c r="AQ1777" s="32">
        <f t="shared" si="383"/>
        <v>0</v>
      </c>
      <c r="AR1777" s="24">
        <f t="shared" si="388"/>
        <v>125763.66000000003</v>
      </c>
      <c r="AS1777" s="24" t="str">
        <f t="shared" si="389"/>
        <v>0</v>
      </c>
      <c r="AT1777" s="24">
        <f t="shared" si="390"/>
        <v>211138.48800000007</v>
      </c>
      <c r="AU1777" s="24">
        <f t="shared" si="391"/>
        <v>23459.831999999995</v>
      </c>
    </row>
    <row r="1778" spans="1:47" x14ac:dyDescent="0.25">
      <c r="A1778" s="28" t="s">
        <v>14802</v>
      </c>
      <c r="B1778" s="28" t="s">
        <v>4612</v>
      </c>
      <c r="C1778" s="28" t="s">
        <v>4613</v>
      </c>
      <c r="D1778" s="28" t="s">
        <v>4614</v>
      </c>
      <c r="E1778" s="28" t="s">
        <v>4615</v>
      </c>
      <c r="F1778" s="29">
        <v>43249</v>
      </c>
      <c r="G1778" s="29">
        <v>44896</v>
      </c>
      <c r="H1778" s="28" t="s">
        <v>4616</v>
      </c>
      <c r="I1778" s="28" t="s">
        <v>16043</v>
      </c>
      <c r="J1778" s="28" t="s">
        <v>16051</v>
      </c>
      <c r="K1778" s="28" t="s">
        <v>4617</v>
      </c>
      <c r="L1778" s="27">
        <v>91575.000000000015</v>
      </c>
      <c r="M1778" s="27">
        <v>10279.500000000002</v>
      </c>
      <c r="N1778" s="27">
        <v>0</v>
      </c>
      <c r="O1778" s="27">
        <v>0</v>
      </c>
      <c r="P1778" s="27">
        <f t="shared" si="378"/>
        <v>10279.500000000002</v>
      </c>
      <c r="Q1778" s="27">
        <v>0</v>
      </c>
      <c r="R1778" s="27">
        <v>0</v>
      </c>
      <c r="S1778" s="27">
        <v>0</v>
      </c>
      <c r="T1778" s="27">
        <f t="shared" si="379"/>
        <v>0</v>
      </c>
      <c r="U1778" s="27">
        <v>0</v>
      </c>
      <c r="V1778" s="27">
        <f t="shared" si="380"/>
        <v>101854.50000000001</v>
      </c>
      <c r="W1778" s="28" t="s">
        <v>4618</v>
      </c>
      <c r="X1778" s="27">
        <v>104395.50000000003</v>
      </c>
      <c r="Y1778" s="27">
        <f t="shared" si="384"/>
        <v>220509.63000000006</v>
      </c>
      <c r="Z1778" s="4" t="str" cm="1">
        <f t="array" ref="Z1778">_xlfn.IFS(YEARFRAC(F1778,G1778)&lt;1,"&lt;1 Year",YEARFRAC(F1778,G1778)&lt;=5,"1-5 Years",YEARFRAC(F1778,G1778)&gt;5,"&gt;5 Years")</f>
        <v>1-5 Years</v>
      </c>
      <c r="AA1778" s="24">
        <f>L1778*(_xlfn.XLOOKUP(K1778,'FX rates'!$A$2:$A$38,'FX rates'!$B$2:$B$38))</f>
        <v>91575.000000000015</v>
      </c>
      <c r="AB1778" s="24">
        <f>V1778*(_xlfn.XLOOKUP(K1778,'FX rates'!$A$2:$A$38,'FX rates'!$B$2:$B$38))</f>
        <v>101854.50000000001</v>
      </c>
      <c r="AC1778" s="24">
        <f>X1778*(_xlfn.XLOOKUP(W1778,'FX rates'!$A$2:$A$38,'FX rates'!$B$2:$B$38))</f>
        <v>104395.50000000003</v>
      </c>
      <c r="AD1778" s="24">
        <f>Y1778*(_xlfn.XLOOKUP(W1778,'FX rates'!$A$2:$A$38,'FX rates'!$B$2:$B$38))</f>
        <v>220509.63000000006</v>
      </c>
      <c r="AE1778" s="30">
        <f t="shared" si="385"/>
        <v>0.14000000000000012</v>
      </c>
      <c r="AF1778" s="31">
        <f t="shared" si="386"/>
        <v>12820.500000000015</v>
      </c>
      <c r="AG1778" s="23">
        <f t="shared" si="387"/>
        <v>10279.5</v>
      </c>
      <c r="AH1778" s="35">
        <f t="shared" si="381"/>
        <v>1</v>
      </c>
      <c r="AI1778" s="23">
        <f>U1778*(_xlfn.XLOOKUP(K1778,'FX rates'!$A$2:$A$38,'FX rates'!$B$2:$B$38))</f>
        <v>0</v>
      </c>
      <c r="AJ1778" s="23">
        <f>Q1778*(_xlfn.XLOOKUP(K1778,'FX rates'!$A$2:$A$38,'FX rates'!$B$2:$B$38))</f>
        <v>0</v>
      </c>
      <c r="AK1778" s="23">
        <f>R1778*(_xlfn.XLOOKUP(K1778,'FX rates'!$A$2:$A$38,'FX rates'!$B$2:$B$38))</f>
        <v>0</v>
      </c>
      <c r="AM1778" s="4"/>
      <c r="AN1778" s="4"/>
      <c r="AO1778" s="4"/>
      <c r="AP1778" s="32">
        <f t="shared" si="382"/>
        <v>0.11225225225225226</v>
      </c>
      <c r="AQ1778" s="32">
        <f t="shared" si="383"/>
        <v>0</v>
      </c>
      <c r="AR1778" s="24">
        <f t="shared" si="388"/>
        <v>116114.13000000003</v>
      </c>
      <c r="AS1778" s="24" t="str">
        <f t="shared" si="389"/>
        <v>0</v>
      </c>
      <c r="AT1778" s="24">
        <f t="shared" si="390"/>
        <v>198458.66700000007</v>
      </c>
      <c r="AU1778" s="24">
        <f t="shared" si="391"/>
        <v>22050.962999999989</v>
      </c>
    </row>
    <row r="1779" spans="1:47" x14ac:dyDescent="0.25">
      <c r="A1779" s="28" t="s">
        <v>14803</v>
      </c>
      <c r="B1779" s="28" t="s">
        <v>5599</v>
      </c>
      <c r="C1779" s="28" t="s">
        <v>5600</v>
      </c>
      <c r="D1779" s="28" t="s">
        <v>5601</v>
      </c>
      <c r="E1779" s="28" t="s">
        <v>5602</v>
      </c>
      <c r="F1779" s="29">
        <v>43248</v>
      </c>
      <c r="G1779" s="29">
        <v>44896</v>
      </c>
      <c r="H1779" s="28" t="s">
        <v>5603</v>
      </c>
      <c r="I1779" s="28" t="s">
        <v>16032</v>
      </c>
      <c r="J1779" s="28" t="s">
        <v>16033</v>
      </c>
      <c r="K1779" s="28" t="s">
        <v>5604</v>
      </c>
      <c r="L1779" s="27">
        <v>121176.00000000001</v>
      </c>
      <c r="M1779" s="27">
        <v>10230</v>
      </c>
      <c r="N1779" s="27">
        <v>0</v>
      </c>
      <c r="O1779" s="27">
        <v>0</v>
      </c>
      <c r="P1779" s="27">
        <f t="shared" si="378"/>
        <v>10230</v>
      </c>
      <c r="Q1779" s="27">
        <v>0</v>
      </c>
      <c r="R1779" s="27">
        <v>0</v>
      </c>
      <c r="S1779" s="27">
        <v>0</v>
      </c>
      <c r="T1779" s="27">
        <f t="shared" si="379"/>
        <v>0</v>
      </c>
      <c r="U1779" s="27">
        <v>0</v>
      </c>
      <c r="V1779" s="27">
        <f t="shared" si="380"/>
        <v>131406</v>
      </c>
      <c r="W1779" s="28" t="s">
        <v>5605</v>
      </c>
      <c r="X1779" s="27">
        <v>123599.52000000002</v>
      </c>
      <c r="Y1779" s="27">
        <f t="shared" si="384"/>
        <v>257633.64000000004</v>
      </c>
      <c r="Z1779" s="4" t="str" cm="1">
        <f t="array" ref="Z1779">_xlfn.IFS(YEARFRAC(F1779,G1779)&lt;1,"&lt;1 Year",YEARFRAC(F1779,G1779)&lt;=5,"1-5 Years",YEARFRAC(F1779,G1779)&gt;5,"&gt;5 Years")</f>
        <v>1-5 Years</v>
      </c>
      <c r="AA1779" s="24">
        <f>L1779*(_xlfn.XLOOKUP(K1779,'FX rates'!$A$2:$A$38,'FX rates'!$B$2:$B$38))</f>
        <v>121176.00000000001</v>
      </c>
      <c r="AB1779" s="24">
        <f>V1779*(_xlfn.XLOOKUP(K1779,'FX rates'!$A$2:$A$38,'FX rates'!$B$2:$B$38))</f>
        <v>131406</v>
      </c>
      <c r="AC1779" s="24">
        <f>X1779*(_xlfn.XLOOKUP(W1779,'FX rates'!$A$2:$A$38,'FX rates'!$B$2:$B$38))</f>
        <v>123599.52000000002</v>
      </c>
      <c r="AD1779" s="24">
        <f>Y1779*(_xlfn.XLOOKUP(W1779,'FX rates'!$A$2:$A$38,'FX rates'!$B$2:$B$38))</f>
        <v>257633.64000000004</v>
      </c>
      <c r="AE1779" s="30">
        <f t="shared" si="385"/>
        <v>2.0000000000000032E-2</v>
      </c>
      <c r="AF1779" s="31">
        <f t="shared" si="386"/>
        <v>2423.5200000000041</v>
      </c>
      <c r="AG1779" s="23">
        <f t="shared" si="387"/>
        <v>10229.999999999985</v>
      </c>
      <c r="AH1779" s="35">
        <f t="shared" si="381"/>
        <v>1</v>
      </c>
      <c r="AI1779" s="23">
        <f>U1779*(_xlfn.XLOOKUP(K1779,'FX rates'!$A$2:$A$38,'FX rates'!$B$2:$B$38))</f>
        <v>0</v>
      </c>
      <c r="AJ1779" s="23">
        <f>Q1779*(_xlfn.XLOOKUP(K1779,'FX rates'!$A$2:$A$38,'FX rates'!$B$2:$B$38))</f>
        <v>0</v>
      </c>
      <c r="AK1779" s="23">
        <f>R1779*(_xlfn.XLOOKUP(K1779,'FX rates'!$A$2:$A$38,'FX rates'!$B$2:$B$38))</f>
        <v>0</v>
      </c>
      <c r="AM1779" s="4"/>
      <c r="AN1779" s="4"/>
      <c r="AO1779" s="4"/>
      <c r="AP1779" s="32">
        <f t="shared" si="382"/>
        <v>8.4422657952069713E-2</v>
      </c>
      <c r="AQ1779" s="32">
        <f t="shared" si="383"/>
        <v>0</v>
      </c>
      <c r="AR1779" s="24">
        <f t="shared" si="388"/>
        <v>134034.12000000002</v>
      </c>
      <c r="AS1779" s="24" t="str">
        <f t="shared" si="389"/>
        <v>0</v>
      </c>
      <c r="AT1779" s="24">
        <f t="shared" si="390"/>
        <v>231870.27600000004</v>
      </c>
      <c r="AU1779" s="24">
        <f t="shared" si="391"/>
        <v>25763.364000000001</v>
      </c>
    </row>
    <row r="1780" spans="1:47" x14ac:dyDescent="0.25">
      <c r="A1780" s="28" t="s">
        <v>14012</v>
      </c>
      <c r="B1780" s="28" t="s">
        <v>55</v>
      </c>
      <c r="C1780" s="28" t="s">
        <v>56</v>
      </c>
      <c r="D1780" s="28" t="s">
        <v>57</v>
      </c>
      <c r="E1780" s="28" t="s">
        <v>58</v>
      </c>
      <c r="F1780" s="29">
        <v>39295</v>
      </c>
      <c r="G1780" s="29">
        <v>44896</v>
      </c>
      <c r="H1780" s="28" t="s">
        <v>59</v>
      </c>
      <c r="I1780" s="28" t="s">
        <v>16036</v>
      </c>
      <c r="J1780" s="28" t="s">
        <v>16033</v>
      </c>
      <c r="K1780" s="28" t="s">
        <v>60</v>
      </c>
      <c r="L1780" s="27">
        <v>225720.00000000006</v>
      </c>
      <c r="M1780" s="27">
        <v>285120</v>
      </c>
      <c r="N1780" s="27">
        <v>0</v>
      </c>
      <c r="O1780" s="27">
        <v>0</v>
      </c>
      <c r="P1780" s="27">
        <f t="shared" si="378"/>
        <v>285120</v>
      </c>
      <c r="Q1780" s="27">
        <v>0</v>
      </c>
      <c r="R1780" s="27">
        <v>0</v>
      </c>
      <c r="S1780" s="27">
        <v>0</v>
      </c>
      <c r="T1780" s="27">
        <f t="shared" si="379"/>
        <v>0</v>
      </c>
      <c r="U1780" s="27">
        <v>0</v>
      </c>
      <c r="V1780" s="27">
        <f t="shared" si="380"/>
        <v>510840.00000000006</v>
      </c>
      <c r="W1780" s="28" t="s">
        <v>61</v>
      </c>
      <c r="X1780" s="27">
        <v>246034.80000000008</v>
      </c>
      <c r="Y1780" s="27">
        <f t="shared" si="384"/>
        <v>802850.40000000014</v>
      </c>
      <c r="Z1780" s="4" t="str" cm="1">
        <f t="array" ref="Z1780">_xlfn.IFS(YEARFRAC(F1780,G1780)&lt;1,"&lt;1 Year",YEARFRAC(F1780,G1780)&lt;=5,"1-5 Years",YEARFRAC(F1780,G1780)&gt;5,"&gt;5 Years")</f>
        <v>&gt;5 Years</v>
      </c>
      <c r="AA1780" s="24">
        <f>L1780*(_xlfn.XLOOKUP(K1780,'FX rates'!$A$2:$A$38,'FX rates'!$B$2:$B$38))</f>
        <v>225720.00000000006</v>
      </c>
      <c r="AB1780" s="24">
        <f>V1780*(_xlfn.XLOOKUP(K1780,'FX rates'!$A$2:$A$38,'FX rates'!$B$2:$B$38))</f>
        <v>510840.00000000006</v>
      </c>
      <c r="AC1780" s="24">
        <f>X1780*(_xlfn.XLOOKUP(W1780,'FX rates'!$A$2:$A$38,'FX rates'!$B$2:$B$38))</f>
        <v>246034.80000000008</v>
      </c>
      <c r="AD1780" s="24">
        <f>Y1780*(_xlfn.XLOOKUP(W1780,'FX rates'!$A$2:$A$38,'FX rates'!$B$2:$B$38))</f>
        <v>802850.40000000014</v>
      </c>
      <c r="AE1780" s="30">
        <f t="shared" si="385"/>
        <v>9.0000000000000052E-2</v>
      </c>
      <c r="AF1780" s="31">
        <f t="shared" si="386"/>
        <v>20314.800000000017</v>
      </c>
      <c r="AG1780" s="23">
        <f t="shared" si="387"/>
        <v>285120</v>
      </c>
      <c r="AH1780" s="35">
        <f t="shared" si="381"/>
        <v>1</v>
      </c>
      <c r="AI1780" s="23">
        <f>U1780*(_xlfn.XLOOKUP(K1780,'FX rates'!$A$2:$A$38,'FX rates'!$B$2:$B$38))</f>
        <v>0</v>
      </c>
      <c r="AJ1780" s="23">
        <f>Q1780*(_xlfn.XLOOKUP(K1780,'FX rates'!$A$2:$A$38,'FX rates'!$B$2:$B$38))</f>
        <v>0</v>
      </c>
      <c r="AK1780" s="23">
        <f>R1780*(_xlfn.XLOOKUP(K1780,'FX rates'!$A$2:$A$38,'FX rates'!$B$2:$B$38))</f>
        <v>0</v>
      </c>
      <c r="AM1780" s="4"/>
      <c r="AN1780" s="4"/>
      <c r="AO1780" s="4"/>
      <c r="AP1780" s="32">
        <f t="shared" si="382"/>
        <v>1.2631578947368418</v>
      </c>
      <c r="AQ1780" s="32">
        <f t="shared" si="383"/>
        <v>0</v>
      </c>
      <c r="AR1780" s="24">
        <f t="shared" si="388"/>
        <v>556815.60000000009</v>
      </c>
      <c r="AS1780" s="24" t="str">
        <f t="shared" si="389"/>
        <v>0</v>
      </c>
      <c r="AT1780" s="24">
        <f t="shared" si="390"/>
        <v>722565.3600000001</v>
      </c>
      <c r="AU1780" s="24">
        <f t="shared" si="391"/>
        <v>80285.040000000037</v>
      </c>
    </row>
    <row r="1781" spans="1:47" x14ac:dyDescent="0.25">
      <c r="A1781" s="28" t="s">
        <v>14084</v>
      </c>
      <c r="B1781" s="28" t="s">
        <v>8122</v>
      </c>
      <c r="C1781" s="28" t="s">
        <v>8123</v>
      </c>
      <c r="D1781" s="28" t="s">
        <v>8124</v>
      </c>
      <c r="E1781" s="28" t="s">
        <v>8125</v>
      </c>
      <c r="F1781" s="29">
        <v>37196</v>
      </c>
      <c r="G1781" s="29">
        <v>44896</v>
      </c>
      <c r="H1781" s="28" t="s">
        <v>8126</v>
      </c>
      <c r="I1781" s="28" t="s">
        <v>16051</v>
      </c>
      <c r="J1781" s="28" t="s">
        <v>16057</v>
      </c>
      <c r="K1781" s="28" t="s">
        <v>8127</v>
      </c>
      <c r="L1781" s="27">
        <v>10494000</v>
      </c>
      <c r="M1781" s="27">
        <v>3396250.0000000005</v>
      </c>
      <c r="N1781" s="27">
        <v>0</v>
      </c>
      <c r="O1781" s="27">
        <v>0</v>
      </c>
      <c r="P1781" s="27">
        <f t="shared" si="378"/>
        <v>3396250.0000000005</v>
      </c>
      <c r="Q1781" s="27">
        <v>0</v>
      </c>
      <c r="R1781" s="27">
        <v>0</v>
      </c>
      <c r="S1781" s="27">
        <v>0</v>
      </c>
      <c r="T1781" s="27">
        <f t="shared" si="379"/>
        <v>0</v>
      </c>
      <c r="U1781" s="27">
        <v>0</v>
      </c>
      <c r="V1781" s="27">
        <f t="shared" si="380"/>
        <v>13890250</v>
      </c>
      <c r="W1781" s="28" t="s">
        <v>8128</v>
      </c>
      <c r="X1781" s="27">
        <v>12068099.999999998</v>
      </c>
      <c r="Y1781" s="27">
        <f t="shared" si="384"/>
        <v>28041887.499999996</v>
      </c>
      <c r="Z1781" s="4" t="str" cm="1">
        <f t="array" ref="Z1781">_xlfn.IFS(YEARFRAC(F1781,G1781)&lt;1,"&lt;1 Year",YEARFRAC(F1781,G1781)&lt;=5,"1-5 Years",YEARFRAC(F1781,G1781)&gt;5,"&gt;5 Years")</f>
        <v>&gt;5 Years</v>
      </c>
      <c r="AA1781" s="24">
        <f>L1781*(_xlfn.XLOOKUP(K1781,'FX rates'!$A$2:$A$38,'FX rates'!$B$2:$B$38))</f>
        <v>96589.810851856964</v>
      </c>
      <c r="AB1781" s="24">
        <f>V1781*(_xlfn.XLOOKUP(K1781,'FX rates'!$A$2:$A$38,'FX rates'!$B$2:$B$38))</f>
        <v>127849.87804316812</v>
      </c>
      <c r="AC1781" s="24">
        <f>X1781*(_xlfn.XLOOKUP(W1781,'FX rates'!$A$2:$A$38,'FX rates'!$B$2:$B$38))</f>
        <v>111078.2824796355</v>
      </c>
      <c r="AD1781" s="24">
        <f>Y1781*(_xlfn.XLOOKUP(W1781,'FX rates'!$A$2:$A$38,'FX rates'!$B$2:$B$38))</f>
        <v>258105.64222927883</v>
      </c>
      <c r="AE1781" s="30">
        <f t="shared" si="385"/>
        <v>0.14999999999999988</v>
      </c>
      <c r="AF1781" s="31">
        <f t="shared" si="386"/>
        <v>1574099.9999999981</v>
      </c>
      <c r="AG1781" s="23">
        <f t="shared" si="387"/>
        <v>31260.067191311158</v>
      </c>
      <c r="AH1781" s="35">
        <f t="shared" si="381"/>
        <v>9.2042891987666256E-3</v>
      </c>
      <c r="AI1781" s="23">
        <f>U1781*(_xlfn.XLOOKUP(K1781,'FX rates'!$A$2:$A$38,'FX rates'!$B$2:$B$38))</f>
        <v>0</v>
      </c>
      <c r="AJ1781" s="23">
        <f>Q1781*(_xlfn.XLOOKUP(K1781,'FX rates'!$A$2:$A$38,'FX rates'!$B$2:$B$38))</f>
        <v>0</v>
      </c>
      <c r="AK1781" s="23">
        <f>R1781*(_xlfn.XLOOKUP(K1781,'FX rates'!$A$2:$A$38,'FX rates'!$B$2:$B$38))</f>
        <v>0</v>
      </c>
      <c r="AM1781" s="4"/>
      <c r="AN1781" s="4"/>
      <c r="AO1781" s="4"/>
      <c r="AP1781" s="32">
        <f t="shared" si="382"/>
        <v>0.32363731656184491</v>
      </c>
      <c r="AQ1781" s="32">
        <f t="shared" si="383"/>
        <v>0</v>
      </c>
      <c r="AR1781" s="24">
        <f t="shared" si="388"/>
        <v>15973787.499999998</v>
      </c>
      <c r="AS1781" s="24" t="str">
        <f t="shared" si="389"/>
        <v>0</v>
      </c>
      <c r="AT1781" s="24">
        <f t="shared" si="390"/>
        <v>232295.07800635096</v>
      </c>
      <c r="AU1781" s="24">
        <f t="shared" si="391"/>
        <v>25810.564222927875</v>
      </c>
    </row>
    <row r="1782" spans="1:47" x14ac:dyDescent="0.25">
      <c r="A1782" s="28" t="s">
        <v>14804</v>
      </c>
      <c r="B1782" s="28" t="s">
        <v>13173</v>
      </c>
      <c r="C1782" s="28" t="s">
        <v>13174</v>
      </c>
      <c r="D1782" s="28" t="s">
        <v>13175</v>
      </c>
      <c r="E1782" s="28" t="s">
        <v>13176</v>
      </c>
      <c r="F1782" s="29">
        <v>43258</v>
      </c>
      <c r="G1782" s="29">
        <v>44896</v>
      </c>
      <c r="H1782" s="28" t="s">
        <v>13177</v>
      </c>
      <c r="I1782" s="28" t="s">
        <v>16056</v>
      </c>
      <c r="J1782" s="28" t="s">
        <v>16053</v>
      </c>
      <c r="K1782" s="28" t="s">
        <v>13178</v>
      </c>
      <c r="L1782" s="27">
        <v>84150</v>
      </c>
      <c r="M1782" s="27">
        <v>13860.000000000002</v>
      </c>
      <c r="N1782" s="27">
        <v>0</v>
      </c>
      <c r="O1782" s="27">
        <v>0</v>
      </c>
      <c r="P1782" s="27">
        <f t="shared" si="378"/>
        <v>13860.000000000002</v>
      </c>
      <c r="Q1782" s="27">
        <v>0</v>
      </c>
      <c r="R1782" s="27">
        <v>0</v>
      </c>
      <c r="S1782" s="27">
        <v>0</v>
      </c>
      <c r="T1782" s="27">
        <f t="shared" si="379"/>
        <v>0</v>
      </c>
      <c r="U1782" s="27">
        <v>0</v>
      </c>
      <c r="V1782" s="27">
        <f t="shared" si="380"/>
        <v>98010</v>
      </c>
      <c r="W1782" s="28" t="s">
        <v>13179</v>
      </c>
      <c r="X1782" s="27">
        <v>91723.5</v>
      </c>
      <c r="Y1782" s="27">
        <f t="shared" si="384"/>
        <v>198554.40000000002</v>
      </c>
      <c r="Z1782" s="4" t="str" cm="1">
        <f t="array" ref="Z1782">_xlfn.IFS(YEARFRAC(F1782,G1782)&lt;1,"&lt;1 Year",YEARFRAC(F1782,G1782)&lt;=5,"1-5 Years",YEARFRAC(F1782,G1782)&gt;5,"&gt;5 Years")</f>
        <v>1-5 Years</v>
      </c>
      <c r="AA1782" s="24">
        <f>L1782*(_xlfn.XLOOKUP(K1782,'FX rates'!$A$2:$A$38,'FX rates'!$B$2:$B$38))</f>
        <v>84150</v>
      </c>
      <c r="AB1782" s="24">
        <f>V1782*(_xlfn.XLOOKUP(K1782,'FX rates'!$A$2:$A$38,'FX rates'!$B$2:$B$38))</f>
        <v>98010</v>
      </c>
      <c r="AC1782" s="24">
        <f>X1782*(_xlfn.XLOOKUP(W1782,'FX rates'!$A$2:$A$38,'FX rates'!$B$2:$B$38))</f>
        <v>91723.5</v>
      </c>
      <c r="AD1782" s="24">
        <f>Y1782*(_xlfn.XLOOKUP(W1782,'FX rates'!$A$2:$A$38,'FX rates'!$B$2:$B$38))</f>
        <v>198554.40000000002</v>
      </c>
      <c r="AE1782" s="30">
        <f t="shared" si="385"/>
        <v>0.09</v>
      </c>
      <c r="AF1782" s="31">
        <f t="shared" si="386"/>
        <v>7573.5</v>
      </c>
      <c r="AG1782" s="23">
        <f t="shared" si="387"/>
        <v>13860</v>
      </c>
      <c r="AH1782" s="35">
        <f t="shared" si="381"/>
        <v>1</v>
      </c>
      <c r="AI1782" s="23">
        <f>U1782*(_xlfn.XLOOKUP(K1782,'FX rates'!$A$2:$A$38,'FX rates'!$B$2:$B$38))</f>
        <v>0</v>
      </c>
      <c r="AJ1782" s="23">
        <f>Q1782*(_xlfn.XLOOKUP(K1782,'FX rates'!$A$2:$A$38,'FX rates'!$B$2:$B$38))</f>
        <v>0</v>
      </c>
      <c r="AK1782" s="23">
        <f>R1782*(_xlfn.XLOOKUP(K1782,'FX rates'!$A$2:$A$38,'FX rates'!$B$2:$B$38))</f>
        <v>0</v>
      </c>
      <c r="AM1782" s="4"/>
      <c r="AN1782" s="4"/>
      <c r="AO1782" s="4"/>
      <c r="AP1782" s="32">
        <f t="shared" si="382"/>
        <v>0.1647058823529412</v>
      </c>
      <c r="AQ1782" s="32">
        <f t="shared" si="383"/>
        <v>0</v>
      </c>
      <c r="AR1782" s="24">
        <f t="shared" si="388"/>
        <v>106830.90000000001</v>
      </c>
      <c r="AS1782" s="24" t="str">
        <f t="shared" si="389"/>
        <v>0</v>
      </c>
      <c r="AT1782" s="24">
        <f t="shared" si="390"/>
        <v>178698.96000000002</v>
      </c>
      <c r="AU1782" s="24">
        <f t="shared" si="391"/>
        <v>19855.440000000002</v>
      </c>
    </row>
    <row r="1783" spans="1:47" x14ac:dyDescent="0.25">
      <c r="A1783" s="28" t="s">
        <v>14805</v>
      </c>
      <c r="B1783" s="28" t="s">
        <v>11496</v>
      </c>
      <c r="C1783" s="28" t="s">
        <v>11497</v>
      </c>
      <c r="D1783" s="28" t="s">
        <v>11498</v>
      </c>
      <c r="E1783" s="28" t="s">
        <v>11499</v>
      </c>
      <c r="F1783" s="29">
        <v>43251</v>
      </c>
      <c r="G1783" s="29">
        <v>44896</v>
      </c>
      <c r="H1783" s="28" t="s">
        <v>11500</v>
      </c>
      <c r="I1783" s="28" t="s">
        <v>16053</v>
      </c>
      <c r="J1783" s="28" t="s">
        <v>16049</v>
      </c>
      <c r="K1783" s="28" t="s">
        <v>11501</v>
      </c>
      <c r="L1783" s="27">
        <v>91452.900000000009</v>
      </c>
      <c r="M1783" s="27">
        <v>12870.000000000002</v>
      </c>
      <c r="N1783" s="27">
        <v>0</v>
      </c>
      <c r="O1783" s="27">
        <v>0</v>
      </c>
      <c r="P1783" s="27">
        <f t="shared" si="378"/>
        <v>12870.000000000002</v>
      </c>
      <c r="Q1783" s="27">
        <v>0</v>
      </c>
      <c r="R1783" s="27">
        <v>187</v>
      </c>
      <c r="S1783" s="27">
        <v>0</v>
      </c>
      <c r="T1783" s="27">
        <f t="shared" si="379"/>
        <v>187</v>
      </c>
      <c r="U1783" s="27">
        <v>0</v>
      </c>
      <c r="V1783" s="27">
        <f t="shared" si="380"/>
        <v>104509.90000000001</v>
      </c>
      <c r="W1783" s="28" t="s">
        <v>11502</v>
      </c>
      <c r="X1783" s="27">
        <v>93281.958000000013</v>
      </c>
      <c r="Y1783" s="27">
        <f t="shared" si="384"/>
        <v>199691.31600000002</v>
      </c>
      <c r="Z1783" s="4" t="str" cm="1">
        <f t="array" ref="Z1783">_xlfn.IFS(YEARFRAC(F1783,G1783)&lt;1,"&lt;1 Year",YEARFRAC(F1783,G1783)&lt;=5,"1-5 Years",YEARFRAC(F1783,G1783)&gt;5,"&gt;5 Years")</f>
        <v>1-5 Years</v>
      </c>
      <c r="AA1783" s="24">
        <f>L1783*(_xlfn.XLOOKUP(K1783,'FX rates'!$A$2:$A$38,'FX rates'!$B$2:$B$38))</f>
        <v>70500.231267345065</v>
      </c>
      <c r="AB1783" s="24">
        <f>V1783*(_xlfn.XLOOKUP(K1783,'FX rates'!$A$2:$A$38,'FX rates'!$B$2:$B$38))</f>
        <v>80565.75701510947</v>
      </c>
      <c r="AC1783" s="24">
        <f>X1783*(_xlfn.XLOOKUP(W1783,'FX rates'!$A$2:$A$38,'FX rates'!$B$2:$B$38))</f>
        <v>71910.23589269197</v>
      </c>
      <c r="AD1783" s="24">
        <f>Y1783*(_xlfn.XLOOKUP(W1783,'FX rates'!$A$2:$A$38,'FX rates'!$B$2:$B$38))</f>
        <v>153940.26827012029</v>
      </c>
      <c r="AE1783" s="30">
        <f t="shared" si="385"/>
        <v>2.0000000000000046E-2</v>
      </c>
      <c r="AF1783" s="31">
        <f t="shared" si="386"/>
        <v>1829.0580000000045</v>
      </c>
      <c r="AG1783" s="23">
        <f t="shared" si="387"/>
        <v>10065.525747764405</v>
      </c>
      <c r="AH1783" s="35">
        <f t="shared" si="381"/>
        <v>0.77089115016959608</v>
      </c>
      <c r="AI1783" s="23">
        <f>U1783*(_xlfn.XLOOKUP(K1783,'FX rates'!$A$2:$A$38,'FX rates'!$B$2:$B$38))</f>
        <v>0</v>
      </c>
      <c r="AJ1783" s="23">
        <f>Q1783*(_xlfn.XLOOKUP(K1783,'FX rates'!$A$2:$A$38,'FX rates'!$B$2:$B$38))</f>
        <v>0</v>
      </c>
      <c r="AK1783" s="23">
        <f>R1783*(_xlfn.XLOOKUP(K1783,'FX rates'!$A$2:$A$38,'FX rates'!$B$2:$B$38))</f>
        <v>144.15664508171446</v>
      </c>
      <c r="AM1783" s="4"/>
      <c r="AN1783" s="4"/>
      <c r="AO1783" s="4"/>
      <c r="AP1783" s="32">
        <f t="shared" si="382"/>
        <v>0.14072817811135568</v>
      </c>
      <c r="AQ1783" s="32">
        <f t="shared" si="383"/>
        <v>0</v>
      </c>
      <c r="AR1783" s="24">
        <f t="shared" si="388"/>
        <v>106409.35800000001</v>
      </c>
      <c r="AS1783" s="24" t="str">
        <f t="shared" si="389"/>
        <v>0</v>
      </c>
      <c r="AT1783" s="24">
        <f t="shared" si="390"/>
        <v>138546.24144310827</v>
      </c>
      <c r="AU1783" s="24">
        <f t="shared" si="391"/>
        <v>15394.026827012014</v>
      </c>
    </row>
    <row r="1784" spans="1:47" x14ac:dyDescent="0.25">
      <c r="A1784" s="28" t="s">
        <v>14806</v>
      </c>
      <c r="B1784" s="28" t="s">
        <v>5620</v>
      </c>
      <c r="C1784" s="28" t="s">
        <v>5621</v>
      </c>
      <c r="D1784" s="28" t="s">
        <v>5622</v>
      </c>
      <c r="E1784" s="28" t="s">
        <v>5623</v>
      </c>
      <c r="F1784" s="29">
        <v>43251</v>
      </c>
      <c r="G1784" s="29">
        <v>44896</v>
      </c>
      <c r="H1784" s="28" t="s">
        <v>5624</v>
      </c>
      <c r="I1784" s="28" t="s">
        <v>16052</v>
      </c>
      <c r="J1784" s="28" t="s">
        <v>16053</v>
      </c>
      <c r="K1784" s="28" t="s">
        <v>5625</v>
      </c>
      <c r="L1784" s="27">
        <v>233200.00000000003</v>
      </c>
      <c r="M1784" s="27">
        <v>122375</v>
      </c>
      <c r="N1784" s="27">
        <v>189000</v>
      </c>
      <c r="O1784" s="27">
        <v>0</v>
      </c>
      <c r="P1784" s="27">
        <f t="shared" si="378"/>
        <v>311375</v>
      </c>
      <c r="Q1784" s="27">
        <v>0</v>
      </c>
      <c r="R1784" s="27">
        <v>0</v>
      </c>
      <c r="S1784" s="27">
        <v>0</v>
      </c>
      <c r="T1784" s="27">
        <f t="shared" si="379"/>
        <v>0</v>
      </c>
      <c r="U1784" s="27">
        <v>0</v>
      </c>
      <c r="V1784" s="27">
        <f t="shared" si="380"/>
        <v>544575</v>
      </c>
      <c r="W1784" s="28" t="s">
        <v>5626</v>
      </c>
      <c r="X1784" s="27">
        <v>261184.00000000006</v>
      </c>
      <c r="Y1784" s="27">
        <f t="shared" si="384"/>
        <v>659428.00000000023</v>
      </c>
      <c r="Z1784" s="4" t="str" cm="1">
        <f t="array" ref="Z1784">_xlfn.IFS(YEARFRAC(F1784,G1784)&lt;1,"&lt;1 Year",YEARFRAC(F1784,G1784)&lt;=5,"1-5 Years",YEARFRAC(F1784,G1784)&gt;5,"&gt;5 Years")</f>
        <v>1-5 Years</v>
      </c>
      <c r="AA1784" s="24">
        <f>L1784*(_xlfn.XLOOKUP(K1784,'FX rates'!$A$2:$A$38,'FX rates'!$B$2:$B$38))</f>
        <v>233200.00000000003</v>
      </c>
      <c r="AB1784" s="24">
        <f>V1784*(_xlfn.XLOOKUP(K1784,'FX rates'!$A$2:$A$38,'FX rates'!$B$2:$B$38))</f>
        <v>544575</v>
      </c>
      <c r="AC1784" s="24">
        <f>X1784*(_xlfn.XLOOKUP(W1784,'FX rates'!$A$2:$A$38,'FX rates'!$B$2:$B$38))</f>
        <v>261184.00000000006</v>
      </c>
      <c r="AD1784" s="24">
        <f>Y1784*(_xlfn.XLOOKUP(W1784,'FX rates'!$A$2:$A$38,'FX rates'!$B$2:$B$38))</f>
        <v>659428.00000000023</v>
      </c>
      <c r="AE1784" s="30">
        <f t="shared" si="385"/>
        <v>0.12000000000000011</v>
      </c>
      <c r="AF1784" s="31">
        <f t="shared" si="386"/>
        <v>27984.000000000029</v>
      </c>
      <c r="AG1784" s="23">
        <f t="shared" si="387"/>
        <v>311375</v>
      </c>
      <c r="AH1784" s="35">
        <f t="shared" si="381"/>
        <v>1</v>
      </c>
      <c r="AI1784" s="23">
        <f>U1784*(_xlfn.XLOOKUP(K1784,'FX rates'!$A$2:$A$38,'FX rates'!$B$2:$B$38))</f>
        <v>0</v>
      </c>
      <c r="AJ1784" s="23">
        <f>Q1784*(_xlfn.XLOOKUP(K1784,'FX rates'!$A$2:$A$38,'FX rates'!$B$2:$B$38))</f>
        <v>0</v>
      </c>
      <c r="AK1784" s="23">
        <f>R1784*(_xlfn.XLOOKUP(K1784,'FX rates'!$A$2:$A$38,'FX rates'!$B$2:$B$38))</f>
        <v>0</v>
      </c>
      <c r="AM1784" s="4"/>
      <c r="AN1784" s="4"/>
      <c r="AO1784" s="4"/>
      <c r="AP1784" s="32">
        <f t="shared" si="382"/>
        <v>0.52476415094339612</v>
      </c>
      <c r="AQ1784" s="32">
        <f t="shared" si="383"/>
        <v>0</v>
      </c>
      <c r="AR1784" s="24">
        <f t="shared" si="388"/>
        <v>398244.00000000012</v>
      </c>
      <c r="AS1784" s="24" t="str">
        <f t="shared" si="389"/>
        <v>0</v>
      </c>
      <c r="AT1784" s="24">
        <f t="shared" si="390"/>
        <v>593485.20000000019</v>
      </c>
      <c r="AU1784" s="24">
        <f t="shared" si="391"/>
        <v>65942.800000000047</v>
      </c>
    </row>
    <row r="1785" spans="1:47" x14ac:dyDescent="0.25">
      <c r="A1785" s="28" t="s">
        <v>14807</v>
      </c>
      <c r="B1785" s="28" t="s">
        <v>5627</v>
      </c>
      <c r="C1785" s="28" t="s">
        <v>5628</v>
      </c>
      <c r="D1785" s="28" t="s">
        <v>5629</v>
      </c>
      <c r="E1785" s="28" t="s">
        <v>5630</v>
      </c>
      <c r="F1785" s="29">
        <v>43251</v>
      </c>
      <c r="G1785" s="29">
        <v>44896</v>
      </c>
      <c r="H1785" s="28" t="s">
        <v>5631</v>
      </c>
      <c r="I1785" s="28" t="s">
        <v>16039</v>
      </c>
      <c r="J1785" s="4" t="s">
        <v>16054</v>
      </c>
      <c r="K1785" s="28" t="s">
        <v>5632</v>
      </c>
      <c r="L1785" s="27">
        <v>246840.00000000003</v>
      </c>
      <c r="M1785" s="27">
        <v>128700</v>
      </c>
      <c r="N1785" s="27">
        <v>0</v>
      </c>
      <c r="O1785" s="27">
        <v>0</v>
      </c>
      <c r="P1785" s="27">
        <f t="shared" si="378"/>
        <v>128700</v>
      </c>
      <c r="Q1785" s="27">
        <v>0</v>
      </c>
      <c r="R1785" s="27">
        <v>0</v>
      </c>
      <c r="S1785" s="27">
        <v>0</v>
      </c>
      <c r="T1785" s="27">
        <f t="shared" si="379"/>
        <v>0</v>
      </c>
      <c r="U1785" s="27">
        <v>0</v>
      </c>
      <c r="V1785" s="27">
        <f t="shared" si="380"/>
        <v>375540</v>
      </c>
      <c r="W1785" s="28" t="s">
        <v>5633</v>
      </c>
      <c r="X1785" s="27">
        <v>261650.40000000005</v>
      </c>
      <c r="Y1785" s="27">
        <f t="shared" si="384"/>
        <v>659722.80000000016</v>
      </c>
      <c r="Z1785" s="4" t="str" cm="1">
        <f t="array" ref="Z1785">_xlfn.IFS(YEARFRAC(F1785,G1785)&lt;1,"&lt;1 Year",YEARFRAC(F1785,G1785)&lt;=5,"1-5 Years",YEARFRAC(F1785,G1785)&gt;5,"&gt;5 Years")</f>
        <v>1-5 Years</v>
      </c>
      <c r="AA1785" s="24">
        <f>L1785*(_xlfn.XLOOKUP(K1785,'FX rates'!$A$2:$A$38,'FX rates'!$B$2:$B$38))</f>
        <v>246840.00000000003</v>
      </c>
      <c r="AB1785" s="24">
        <f>V1785*(_xlfn.XLOOKUP(K1785,'FX rates'!$A$2:$A$38,'FX rates'!$B$2:$B$38))</f>
        <v>375540</v>
      </c>
      <c r="AC1785" s="24">
        <f>X1785*(_xlfn.XLOOKUP(W1785,'FX rates'!$A$2:$A$38,'FX rates'!$B$2:$B$38))</f>
        <v>261650.40000000005</v>
      </c>
      <c r="AD1785" s="24">
        <f>Y1785*(_xlfn.XLOOKUP(W1785,'FX rates'!$A$2:$A$38,'FX rates'!$B$2:$B$38))</f>
        <v>659722.80000000016</v>
      </c>
      <c r="AE1785" s="30">
        <f t="shared" si="385"/>
        <v>6.0000000000000088E-2</v>
      </c>
      <c r="AF1785" s="31">
        <f t="shared" si="386"/>
        <v>14810.400000000023</v>
      </c>
      <c r="AG1785" s="23">
        <f t="shared" si="387"/>
        <v>128699.99999999997</v>
      </c>
      <c r="AH1785" s="35">
        <f t="shared" si="381"/>
        <v>1</v>
      </c>
      <c r="AI1785" s="23">
        <f>U1785*(_xlfn.XLOOKUP(K1785,'FX rates'!$A$2:$A$38,'FX rates'!$B$2:$B$38))</f>
        <v>0</v>
      </c>
      <c r="AJ1785" s="23">
        <f>Q1785*(_xlfn.XLOOKUP(K1785,'FX rates'!$A$2:$A$38,'FX rates'!$B$2:$B$38))</f>
        <v>0</v>
      </c>
      <c r="AK1785" s="23">
        <f>R1785*(_xlfn.XLOOKUP(K1785,'FX rates'!$A$2:$A$38,'FX rates'!$B$2:$B$38))</f>
        <v>0</v>
      </c>
      <c r="AM1785" s="4"/>
      <c r="AN1785" s="4"/>
      <c r="AO1785" s="4"/>
      <c r="AP1785" s="32">
        <f t="shared" si="382"/>
        <v>0.52139037433155078</v>
      </c>
      <c r="AQ1785" s="32">
        <f t="shared" si="383"/>
        <v>0</v>
      </c>
      <c r="AR1785" s="24">
        <f t="shared" si="388"/>
        <v>398072.40000000008</v>
      </c>
      <c r="AS1785" s="24" t="str">
        <f t="shared" si="389"/>
        <v>0</v>
      </c>
      <c r="AT1785" s="24">
        <f t="shared" si="390"/>
        <v>593750.52000000014</v>
      </c>
      <c r="AU1785" s="24">
        <f t="shared" si="391"/>
        <v>65972.280000000028</v>
      </c>
    </row>
    <row r="1786" spans="1:47" x14ac:dyDescent="0.25">
      <c r="A1786" s="28" t="s">
        <v>14808</v>
      </c>
      <c r="B1786" s="28" t="s">
        <v>5634</v>
      </c>
      <c r="C1786" s="28" t="s">
        <v>5635</v>
      </c>
      <c r="D1786" s="28" t="s">
        <v>5636</v>
      </c>
      <c r="E1786" s="28" t="s">
        <v>5637</v>
      </c>
      <c r="F1786" s="29">
        <v>43258</v>
      </c>
      <c r="G1786" s="29">
        <v>44896</v>
      </c>
      <c r="H1786" s="28" t="s">
        <v>5638</v>
      </c>
      <c r="I1786" s="28" t="s">
        <v>16033</v>
      </c>
      <c r="J1786" s="28" t="s">
        <v>16044</v>
      </c>
      <c r="K1786" s="28" t="s">
        <v>5639</v>
      </c>
      <c r="L1786" s="27">
        <v>266200.00000000006</v>
      </c>
      <c r="M1786" s="27">
        <v>429110.00000000006</v>
      </c>
      <c r="N1786" s="27">
        <v>0</v>
      </c>
      <c r="O1786" s="27">
        <v>0</v>
      </c>
      <c r="P1786" s="27">
        <f t="shared" si="378"/>
        <v>429110.00000000006</v>
      </c>
      <c r="Q1786" s="27">
        <v>0</v>
      </c>
      <c r="R1786" s="27">
        <v>0</v>
      </c>
      <c r="S1786" s="27">
        <v>0</v>
      </c>
      <c r="T1786" s="27">
        <f t="shared" si="379"/>
        <v>0</v>
      </c>
      <c r="U1786" s="27">
        <v>283550</v>
      </c>
      <c r="V1786" s="27">
        <f t="shared" si="380"/>
        <v>978860.00000000012</v>
      </c>
      <c r="W1786" s="28" t="s">
        <v>5640</v>
      </c>
      <c r="X1786" s="27">
        <v>274186.00000000006</v>
      </c>
      <c r="Y1786" s="27">
        <f t="shared" si="384"/>
        <v>990355.3</v>
      </c>
      <c r="Z1786" s="4" t="str" cm="1">
        <f t="array" ref="Z1786">_xlfn.IFS(YEARFRAC(F1786,G1786)&lt;1,"&lt;1 Year",YEARFRAC(F1786,G1786)&lt;=5,"1-5 Years",YEARFRAC(F1786,G1786)&gt;5,"&gt;5 Years")</f>
        <v>1-5 Years</v>
      </c>
      <c r="AA1786" s="24">
        <f>L1786*(_xlfn.XLOOKUP(K1786,'FX rates'!$A$2:$A$38,'FX rates'!$B$2:$B$38))</f>
        <v>266200.00000000006</v>
      </c>
      <c r="AB1786" s="24">
        <f>V1786*(_xlfn.XLOOKUP(K1786,'FX rates'!$A$2:$A$38,'FX rates'!$B$2:$B$38))</f>
        <v>978860.00000000012</v>
      </c>
      <c r="AC1786" s="24">
        <f>X1786*(_xlfn.XLOOKUP(W1786,'FX rates'!$A$2:$A$38,'FX rates'!$B$2:$B$38))</f>
        <v>274186.00000000006</v>
      </c>
      <c r="AD1786" s="24">
        <f>Y1786*(_xlfn.XLOOKUP(W1786,'FX rates'!$A$2:$A$38,'FX rates'!$B$2:$B$38))</f>
        <v>990355.3</v>
      </c>
      <c r="AE1786" s="30">
        <f t="shared" si="385"/>
        <v>2.9999999999999992E-2</v>
      </c>
      <c r="AF1786" s="31">
        <f t="shared" si="386"/>
        <v>7986</v>
      </c>
      <c r="AG1786" s="23">
        <f t="shared" si="387"/>
        <v>712660</v>
      </c>
      <c r="AH1786" s="35">
        <f t="shared" si="381"/>
        <v>1</v>
      </c>
      <c r="AI1786" s="23">
        <f>U1786*(_xlfn.XLOOKUP(K1786,'FX rates'!$A$2:$A$38,'FX rates'!$B$2:$B$38))</f>
        <v>283550</v>
      </c>
      <c r="AJ1786" s="23">
        <f>Q1786*(_xlfn.XLOOKUP(K1786,'FX rates'!$A$2:$A$38,'FX rates'!$B$2:$B$38))</f>
        <v>0</v>
      </c>
      <c r="AK1786" s="23">
        <f>R1786*(_xlfn.XLOOKUP(K1786,'FX rates'!$A$2:$A$38,'FX rates'!$B$2:$B$38))</f>
        <v>0</v>
      </c>
      <c r="AM1786" s="4"/>
      <c r="AN1786" s="4"/>
      <c r="AO1786" s="4"/>
      <c r="AP1786" s="32">
        <f t="shared" si="382"/>
        <v>1.6119834710743801</v>
      </c>
      <c r="AQ1786" s="32">
        <f t="shared" si="383"/>
        <v>0</v>
      </c>
      <c r="AR1786" s="24">
        <f t="shared" si="388"/>
        <v>716169.3</v>
      </c>
      <c r="AS1786" s="24" t="str">
        <f t="shared" si="389"/>
        <v>0</v>
      </c>
      <c r="AT1786" s="24">
        <f t="shared" si="390"/>
        <v>891319.77</v>
      </c>
      <c r="AU1786" s="24">
        <f t="shared" si="391"/>
        <v>99035.530000000028</v>
      </c>
    </row>
    <row r="1787" spans="1:47" x14ac:dyDescent="0.25">
      <c r="A1787" s="28" t="s">
        <v>14809</v>
      </c>
      <c r="B1787" s="28" t="s">
        <v>2841</v>
      </c>
      <c r="C1787" s="28" t="s">
        <v>2842</v>
      </c>
      <c r="D1787" s="28" t="s">
        <v>2843</v>
      </c>
      <c r="E1787" s="28" t="s">
        <v>2844</v>
      </c>
      <c r="F1787" s="29">
        <v>43251</v>
      </c>
      <c r="G1787" s="29">
        <v>44896</v>
      </c>
      <c r="H1787" s="28" t="s">
        <v>2845</v>
      </c>
      <c r="I1787" s="28" t="s">
        <v>16034</v>
      </c>
      <c r="J1787" s="28" t="s">
        <v>16045</v>
      </c>
      <c r="K1787" s="28" t="s">
        <v>2846</v>
      </c>
      <c r="L1787" s="27">
        <v>87187.650000000009</v>
      </c>
      <c r="M1787" s="27">
        <v>10004.500000000002</v>
      </c>
      <c r="N1787" s="27">
        <v>0</v>
      </c>
      <c r="O1787" s="27">
        <v>0</v>
      </c>
      <c r="P1787" s="27">
        <f t="shared" si="378"/>
        <v>10004.500000000002</v>
      </c>
      <c r="Q1787" s="27">
        <v>0</v>
      </c>
      <c r="R1787" s="27">
        <v>0</v>
      </c>
      <c r="S1787" s="27">
        <v>0</v>
      </c>
      <c r="T1787" s="27">
        <f t="shared" si="379"/>
        <v>0</v>
      </c>
      <c r="U1787" s="27">
        <v>0</v>
      </c>
      <c r="V1787" s="27">
        <f t="shared" si="380"/>
        <v>97192.150000000009</v>
      </c>
      <c r="W1787" s="28" t="s">
        <v>2847</v>
      </c>
      <c r="X1787" s="27">
        <v>92418.909000000014</v>
      </c>
      <c r="Y1787" s="27">
        <f t="shared" si="384"/>
        <v>195442.58800000002</v>
      </c>
      <c r="Z1787" s="4" t="str" cm="1">
        <f t="array" ref="Z1787">_xlfn.IFS(YEARFRAC(F1787,G1787)&lt;1,"&lt;1 Year",YEARFRAC(F1787,G1787)&lt;=5,"1-5 Years",YEARFRAC(F1787,G1787)&gt;5,"&gt;5 Years")</f>
        <v>1-5 Years</v>
      </c>
      <c r="AA1787" s="24">
        <f>L1787*(_xlfn.XLOOKUP(K1787,'FX rates'!$A$2:$A$38,'FX rates'!$B$2:$B$38))</f>
        <v>87187.650000000009</v>
      </c>
      <c r="AB1787" s="24">
        <f>V1787*(_xlfn.XLOOKUP(K1787,'FX rates'!$A$2:$A$38,'FX rates'!$B$2:$B$38))</f>
        <v>97192.150000000009</v>
      </c>
      <c r="AC1787" s="24">
        <f>X1787*(_xlfn.XLOOKUP(W1787,'FX rates'!$A$2:$A$38,'FX rates'!$B$2:$B$38))</f>
        <v>92418.909000000014</v>
      </c>
      <c r="AD1787" s="24">
        <f>Y1787*(_xlfn.XLOOKUP(W1787,'FX rates'!$A$2:$A$38,'FX rates'!$B$2:$B$38))</f>
        <v>195442.58800000002</v>
      </c>
      <c r="AE1787" s="30">
        <f t="shared" si="385"/>
        <v>6.0000000000000053E-2</v>
      </c>
      <c r="AF1787" s="31">
        <f t="shared" si="386"/>
        <v>5231.2590000000055</v>
      </c>
      <c r="AG1787" s="23">
        <f t="shared" si="387"/>
        <v>10004.5</v>
      </c>
      <c r="AH1787" s="35">
        <f t="shared" si="381"/>
        <v>1</v>
      </c>
      <c r="AI1787" s="23">
        <f>U1787*(_xlfn.XLOOKUP(K1787,'FX rates'!$A$2:$A$38,'FX rates'!$B$2:$B$38))</f>
        <v>0</v>
      </c>
      <c r="AJ1787" s="23">
        <f>Q1787*(_xlfn.XLOOKUP(K1787,'FX rates'!$A$2:$A$38,'FX rates'!$B$2:$B$38))</f>
        <v>0</v>
      </c>
      <c r="AK1787" s="23">
        <f>R1787*(_xlfn.XLOOKUP(K1787,'FX rates'!$A$2:$A$38,'FX rates'!$B$2:$B$38))</f>
        <v>0</v>
      </c>
      <c r="AM1787" s="4"/>
      <c r="AN1787" s="4"/>
      <c r="AO1787" s="4"/>
      <c r="AP1787" s="32">
        <f t="shared" si="382"/>
        <v>0.11474675599124418</v>
      </c>
      <c r="AQ1787" s="32">
        <f t="shared" si="383"/>
        <v>0</v>
      </c>
      <c r="AR1787" s="24">
        <f t="shared" si="388"/>
        <v>103023.679</v>
      </c>
      <c r="AS1787" s="24" t="str">
        <f t="shared" si="389"/>
        <v>0</v>
      </c>
      <c r="AT1787" s="24">
        <f t="shared" si="390"/>
        <v>175898.32920000001</v>
      </c>
      <c r="AU1787" s="24">
        <f t="shared" si="391"/>
        <v>19544.258800000011</v>
      </c>
    </row>
    <row r="1788" spans="1:47" x14ac:dyDescent="0.25">
      <c r="A1788" s="28" t="s">
        <v>14810</v>
      </c>
      <c r="B1788" s="28" t="s">
        <v>502</v>
      </c>
      <c r="C1788" s="28" t="s">
        <v>503</v>
      </c>
      <c r="D1788" s="28" t="s">
        <v>504</v>
      </c>
      <c r="E1788" s="28" t="s">
        <v>505</v>
      </c>
      <c r="F1788" s="29">
        <v>43251</v>
      </c>
      <c r="G1788" s="29">
        <v>44896</v>
      </c>
      <c r="H1788" s="28" t="s">
        <v>506</v>
      </c>
      <c r="I1788" s="28" t="s">
        <v>16056</v>
      </c>
      <c r="J1788" s="28" t="s">
        <v>16045</v>
      </c>
      <c r="K1788" s="28" t="s">
        <v>507</v>
      </c>
      <c r="L1788" s="27">
        <v>92789.95</v>
      </c>
      <c r="M1788" s="27">
        <v>10510.500000000002</v>
      </c>
      <c r="N1788" s="27">
        <v>0</v>
      </c>
      <c r="O1788" s="27">
        <v>0</v>
      </c>
      <c r="P1788" s="27">
        <f t="shared" si="378"/>
        <v>10510.500000000002</v>
      </c>
      <c r="Q1788" s="27">
        <v>0</v>
      </c>
      <c r="R1788" s="27">
        <v>0</v>
      </c>
      <c r="S1788" s="27">
        <v>0</v>
      </c>
      <c r="T1788" s="27">
        <f t="shared" si="379"/>
        <v>0</v>
      </c>
      <c r="U1788" s="27">
        <v>0</v>
      </c>
      <c r="V1788" s="27">
        <f t="shared" si="380"/>
        <v>103300.45</v>
      </c>
      <c r="W1788" s="28" t="s">
        <v>508</v>
      </c>
      <c r="X1788" s="27">
        <v>93717.849499999997</v>
      </c>
      <c r="Y1788" s="27">
        <f t="shared" si="384"/>
        <v>198051.304</v>
      </c>
      <c r="Z1788" s="4" t="str" cm="1">
        <f t="array" ref="Z1788">_xlfn.IFS(YEARFRAC(F1788,G1788)&lt;1,"&lt;1 Year",YEARFRAC(F1788,G1788)&lt;=5,"1-5 Years",YEARFRAC(F1788,G1788)&gt;5,"&gt;5 Years")</f>
        <v>1-5 Years</v>
      </c>
      <c r="AA1788" s="24">
        <f>L1788*(_xlfn.XLOOKUP(K1788,'FX rates'!$A$2:$A$38,'FX rates'!$B$2:$B$38))</f>
        <v>70209.515669973131</v>
      </c>
      <c r="AB1788" s="24">
        <f>V1788*(_xlfn.XLOOKUP(K1788,'FX rates'!$A$2:$A$38,'FX rates'!$B$2:$B$38))</f>
        <v>78162.285495253265</v>
      </c>
      <c r="AC1788" s="24">
        <f>X1788*(_xlfn.XLOOKUP(W1788,'FX rates'!$A$2:$A$38,'FX rates'!$B$2:$B$38))</f>
        <v>70911.610826672855</v>
      </c>
      <c r="AD1788" s="24">
        <f>Y1788*(_xlfn.XLOOKUP(W1788,'FX rates'!$A$2:$A$38,'FX rates'!$B$2:$B$38))</f>
        <v>149855.51917687865</v>
      </c>
      <c r="AE1788" s="30">
        <f t="shared" si="385"/>
        <v>9.9999999999999048E-3</v>
      </c>
      <c r="AF1788" s="31">
        <f t="shared" si="386"/>
        <v>927.89949999999953</v>
      </c>
      <c r="AG1788" s="23">
        <f t="shared" si="387"/>
        <v>7952.7698252801347</v>
      </c>
      <c r="AH1788" s="35">
        <f t="shared" si="381"/>
        <v>0.75665000002665295</v>
      </c>
      <c r="AI1788" s="23">
        <f>U1788*(_xlfn.XLOOKUP(K1788,'FX rates'!$A$2:$A$38,'FX rates'!$B$2:$B$38))</f>
        <v>0</v>
      </c>
      <c r="AJ1788" s="23">
        <f>Q1788*(_xlfn.XLOOKUP(K1788,'FX rates'!$A$2:$A$38,'FX rates'!$B$2:$B$38))</f>
        <v>0</v>
      </c>
      <c r="AK1788" s="23">
        <f>R1788*(_xlfn.XLOOKUP(K1788,'FX rates'!$A$2:$A$38,'FX rates'!$B$2:$B$38))</f>
        <v>0</v>
      </c>
      <c r="AM1788" s="4"/>
      <c r="AN1788" s="4"/>
      <c r="AO1788" s="4"/>
      <c r="AP1788" s="32">
        <f t="shared" si="382"/>
        <v>0.11327196533676333</v>
      </c>
      <c r="AQ1788" s="32">
        <f t="shared" si="383"/>
        <v>0</v>
      </c>
      <c r="AR1788" s="24">
        <f t="shared" si="388"/>
        <v>104333.45449999999</v>
      </c>
      <c r="AS1788" s="24" t="str">
        <f t="shared" si="389"/>
        <v>0</v>
      </c>
      <c r="AT1788" s="24">
        <f t="shared" si="390"/>
        <v>134869.96725919077</v>
      </c>
      <c r="AU1788" s="24">
        <f t="shared" si="391"/>
        <v>14985.551917687873</v>
      </c>
    </row>
    <row r="1789" spans="1:47" x14ac:dyDescent="0.25">
      <c r="A1789" s="28" t="s">
        <v>14811</v>
      </c>
      <c r="B1789" s="28" t="s">
        <v>5655</v>
      </c>
      <c r="C1789" s="28" t="s">
        <v>5656</v>
      </c>
      <c r="D1789" s="28" t="s">
        <v>5657</v>
      </c>
      <c r="E1789" s="28" t="s">
        <v>5658</v>
      </c>
      <c r="F1789" s="29">
        <v>43258</v>
      </c>
      <c r="G1789" s="29">
        <v>44896</v>
      </c>
      <c r="H1789" s="28" t="s">
        <v>5659</v>
      </c>
      <c r="I1789" s="28" t="s">
        <v>16046</v>
      </c>
      <c r="J1789" s="28" t="s">
        <v>16054</v>
      </c>
      <c r="K1789" s="28" t="s">
        <v>5660</v>
      </c>
      <c r="L1789" s="27">
        <v>71099.600000000006</v>
      </c>
      <c r="M1789" s="27">
        <v>5808.0000000000009</v>
      </c>
      <c r="N1789" s="27">
        <v>0</v>
      </c>
      <c r="O1789" s="27">
        <v>0</v>
      </c>
      <c r="P1789" s="27">
        <f t="shared" si="378"/>
        <v>5808.0000000000009</v>
      </c>
      <c r="Q1789" s="27">
        <v>0</v>
      </c>
      <c r="R1789" s="27">
        <v>0</v>
      </c>
      <c r="S1789" s="27">
        <v>0</v>
      </c>
      <c r="T1789" s="27">
        <f t="shared" si="379"/>
        <v>0</v>
      </c>
      <c r="U1789" s="27">
        <v>0</v>
      </c>
      <c r="V1789" s="27">
        <f t="shared" si="380"/>
        <v>76907.600000000006</v>
      </c>
      <c r="W1789" s="28" t="s">
        <v>5661</v>
      </c>
      <c r="X1789" s="27">
        <v>81053.544000000009</v>
      </c>
      <c r="Y1789" s="27">
        <f t="shared" si="384"/>
        <v>168728.20800000001</v>
      </c>
      <c r="Z1789" s="4" t="str" cm="1">
        <f t="array" ref="Z1789">_xlfn.IFS(YEARFRAC(F1789,G1789)&lt;1,"&lt;1 Year",YEARFRAC(F1789,G1789)&lt;=5,"1-5 Years",YEARFRAC(F1789,G1789)&gt;5,"&gt;5 Years")</f>
        <v>1-5 Years</v>
      </c>
      <c r="AA1789" s="24">
        <f>L1789*(_xlfn.XLOOKUP(K1789,'FX rates'!$A$2:$A$38,'FX rates'!$B$2:$B$38))</f>
        <v>94608.682745378042</v>
      </c>
      <c r="AB1789" s="24">
        <f>V1789*(_xlfn.XLOOKUP(K1789,'FX rates'!$A$2:$A$38,'FX rates'!$B$2:$B$38))</f>
        <v>102337.09794581737</v>
      </c>
      <c r="AC1789" s="24">
        <f>X1789*(_xlfn.XLOOKUP(W1789,'FX rates'!$A$2:$A$38,'FX rates'!$B$2:$B$38))</f>
        <v>107853.89832973098</v>
      </c>
      <c r="AD1789" s="24">
        <f>Y1789*(_xlfn.XLOOKUP(W1789,'FX rates'!$A$2:$A$38,'FX rates'!$B$2:$B$38))</f>
        <v>224518.18998796277</v>
      </c>
      <c r="AE1789" s="30">
        <f t="shared" si="385"/>
        <v>0.14000000000000007</v>
      </c>
      <c r="AF1789" s="31">
        <f t="shared" si="386"/>
        <v>9953.9440000000031</v>
      </c>
      <c r="AG1789" s="23">
        <f t="shared" si="387"/>
        <v>7728.4152004393254</v>
      </c>
      <c r="AH1789" s="35">
        <f t="shared" si="381"/>
        <v>1.3306500000756409</v>
      </c>
      <c r="AI1789" s="23">
        <f>U1789*(_xlfn.XLOOKUP(K1789,'FX rates'!$A$2:$A$38,'FX rates'!$B$2:$B$38))</f>
        <v>0</v>
      </c>
      <c r="AJ1789" s="23">
        <f>Q1789*(_xlfn.XLOOKUP(K1789,'FX rates'!$A$2:$A$38,'FX rates'!$B$2:$B$38))</f>
        <v>0</v>
      </c>
      <c r="AK1789" s="23">
        <f>R1789*(_xlfn.XLOOKUP(K1789,'FX rates'!$A$2:$A$38,'FX rates'!$B$2:$B$38))</f>
        <v>0</v>
      </c>
      <c r="AM1789" s="4"/>
      <c r="AN1789" s="4"/>
      <c r="AO1789" s="4"/>
      <c r="AP1789" s="32">
        <f t="shared" si="382"/>
        <v>8.168822328114364E-2</v>
      </c>
      <c r="AQ1789" s="32">
        <f t="shared" si="383"/>
        <v>0</v>
      </c>
      <c r="AR1789" s="24">
        <f t="shared" si="388"/>
        <v>87674.664000000004</v>
      </c>
      <c r="AS1789" s="24" t="str">
        <f t="shared" si="389"/>
        <v>0</v>
      </c>
      <c r="AT1789" s="24">
        <f t="shared" si="390"/>
        <v>202066.37098916649</v>
      </c>
      <c r="AU1789" s="24">
        <f t="shared" si="391"/>
        <v>22451.818998796283</v>
      </c>
    </row>
    <row r="1790" spans="1:47" x14ac:dyDescent="0.25">
      <c r="A1790" s="28" t="s">
        <v>14812</v>
      </c>
      <c r="B1790" s="28" t="s">
        <v>5662</v>
      </c>
      <c r="C1790" s="28" t="s">
        <v>5663</v>
      </c>
      <c r="D1790" s="28" t="s">
        <v>5664</v>
      </c>
      <c r="E1790" s="28" t="s">
        <v>5665</v>
      </c>
      <c r="F1790" s="29">
        <v>43269</v>
      </c>
      <c r="G1790" s="29">
        <v>44896</v>
      </c>
      <c r="H1790" s="28" t="s">
        <v>5666</v>
      </c>
      <c r="I1790" s="28" t="s">
        <v>16051</v>
      </c>
      <c r="J1790" s="28" t="s">
        <v>16043</v>
      </c>
      <c r="K1790" s="28" t="s">
        <v>5667</v>
      </c>
      <c r="L1790" s="27">
        <v>137280</v>
      </c>
      <c r="M1790" s="27">
        <v>180180.00000000003</v>
      </c>
      <c r="N1790" s="27">
        <v>0</v>
      </c>
      <c r="O1790" s="27">
        <v>0</v>
      </c>
      <c r="P1790" s="27">
        <f t="shared" si="378"/>
        <v>180180.00000000003</v>
      </c>
      <c r="Q1790" s="27">
        <v>0</v>
      </c>
      <c r="R1790" s="27">
        <v>0</v>
      </c>
      <c r="S1790" s="27">
        <v>0</v>
      </c>
      <c r="T1790" s="27">
        <f t="shared" si="379"/>
        <v>0</v>
      </c>
      <c r="U1790" s="27">
        <v>0</v>
      </c>
      <c r="V1790" s="27">
        <f t="shared" si="380"/>
        <v>317460</v>
      </c>
      <c r="W1790" s="28" t="s">
        <v>5668</v>
      </c>
      <c r="X1790" s="27">
        <v>148262.40000000002</v>
      </c>
      <c r="Y1790" s="27">
        <f t="shared" si="384"/>
        <v>491119.20000000007</v>
      </c>
      <c r="Z1790" s="4" t="str" cm="1">
        <f t="array" ref="Z1790">_xlfn.IFS(YEARFRAC(F1790,G1790)&lt;1,"&lt;1 Year",YEARFRAC(F1790,G1790)&lt;=5,"1-5 Years",YEARFRAC(F1790,G1790)&gt;5,"&gt;5 Years")</f>
        <v>1-5 Years</v>
      </c>
      <c r="AA1790" s="24">
        <f>L1790*(_xlfn.XLOOKUP(K1790,'FX rates'!$A$2:$A$38,'FX rates'!$B$2:$B$38))</f>
        <v>182671.632010384</v>
      </c>
      <c r="AB1790" s="24">
        <f>V1790*(_xlfn.XLOOKUP(K1790,'FX rates'!$A$2:$A$38,'FX rates'!$B$2:$B$38))</f>
        <v>422428.14902401296</v>
      </c>
      <c r="AC1790" s="24">
        <f>X1790*(_xlfn.XLOOKUP(W1790,'FX rates'!$A$2:$A$38,'FX rates'!$B$2:$B$38))</f>
        <v>197285.36257121473</v>
      </c>
      <c r="AD1790" s="24">
        <f>Y1790*(_xlfn.XLOOKUP(W1790,'FX rates'!$A$2:$A$38,'FX rates'!$B$2:$B$38))</f>
        <v>653507.76351714879</v>
      </c>
      <c r="AE1790" s="30">
        <f t="shared" si="385"/>
        <v>8.0000000000000085E-2</v>
      </c>
      <c r="AF1790" s="31">
        <f t="shared" si="386"/>
        <v>10982.400000000023</v>
      </c>
      <c r="AG1790" s="23">
        <f t="shared" si="387"/>
        <v>239756.51701362897</v>
      </c>
      <c r="AH1790" s="35">
        <f t="shared" si="381"/>
        <v>1.3306500000756409</v>
      </c>
      <c r="AI1790" s="23">
        <f>U1790*(_xlfn.XLOOKUP(K1790,'FX rates'!$A$2:$A$38,'FX rates'!$B$2:$B$38))</f>
        <v>0</v>
      </c>
      <c r="AJ1790" s="23">
        <f>Q1790*(_xlfn.XLOOKUP(K1790,'FX rates'!$A$2:$A$38,'FX rates'!$B$2:$B$38))</f>
        <v>0</v>
      </c>
      <c r="AK1790" s="23">
        <f>R1790*(_xlfn.XLOOKUP(K1790,'FX rates'!$A$2:$A$38,'FX rates'!$B$2:$B$38))</f>
        <v>0</v>
      </c>
      <c r="AM1790" s="4"/>
      <c r="AN1790" s="4"/>
      <c r="AO1790" s="4"/>
      <c r="AP1790" s="32">
        <f t="shared" si="382"/>
        <v>1.3125000000000002</v>
      </c>
      <c r="AQ1790" s="32">
        <f t="shared" si="383"/>
        <v>0</v>
      </c>
      <c r="AR1790" s="24">
        <f t="shared" si="388"/>
        <v>342856.80000000005</v>
      </c>
      <c r="AS1790" s="24" t="str">
        <f t="shared" si="389"/>
        <v>0</v>
      </c>
      <c r="AT1790" s="24">
        <f t="shared" si="390"/>
        <v>588156.98716543394</v>
      </c>
      <c r="AU1790" s="24">
        <f t="shared" si="391"/>
        <v>65350.776351714856</v>
      </c>
    </row>
    <row r="1791" spans="1:47" x14ac:dyDescent="0.25">
      <c r="A1791" s="28" t="s">
        <v>14813</v>
      </c>
      <c r="B1791" s="28" t="s">
        <v>5669</v>
      </c>
      <c r="C1791" s="28" t="s">
        <v>5670</v>
      </c>
      <c r="D1791" s="28" t="s">
        <v>5671</v>
      </c>
      <c r="E1791" s="28" t="s">
        <v>5672</v>
      </c>
      <c r="F1791" s="29">
        <v>43251</v>
      </c>
      <c r="G1791" s="29">
        <v>44896</v>
      </c>
      <c r="H1791" s="28" t="s">
        <v>5673</v>
      </c>
      <c r="I1791" s="28" t="s">
        <v>16056</v>
      </c>
      <c r="J1791" s="28" t="s">
        <v>16052</v>
      </c>
      <c r="K1791" s="28" t="s">
        <v>5674</v>
      </c>
      <c r="L1791" s="27">
        <v>203940.00000000003</v>
      </c>
      <c r="M1791" s="27">
        <v>381425.00000000006</v>
      </c>
      <c r="N1791" s="27">
        <v>0</v>
      </c>
      <c r="O1791" s="27">
        <v>0</v>
      </c>
      <c r="P1791" s="27">
        <f t="shared" si="378"/>
        <v>381425.00000000006</v>
      </c>
      <c r="Q1791" s="27">
        <v>0</v>
      </c>
      <c r="R1791" s="27">
        <v>0</v>
      </c>
      <c r="S1791" s="27">
        <v>0</v>
      </c>
      <c r="T1791" s="27">
        <f t="shared" si="379"/>
        <v>0</v>
      </c>
      <c r="U1791" s="27">
        <v>0</v>
      </c>
      <c r="V1791" s="27">
        <f t="shared" si="380"/>
        <v>585365.00000000012</v>
      </c>
      <c r="W1791" s="28" t="s">
        <v>5675</v>
      </c>
      <c r="X1791" s="27">
        <v>208018.80000000005</v>
      </c>
      <c r="Y1791" s="27">
        <f t="shared" si="384"/>
        <v>805091.10000000021</v>
      </c>
      <c r="Z1791" s="4" t="str" cm="1">
        <f t="array" ref="Z1791">_xlfn.IFS(YEARFRAC(F1791,G1791)&lt;1,"&lt;1 Year",YEARFRAC(F1791,G1791)&lt;=5,"1-5 Years",YEARFRAC(F1791,G1791)&gt;5,"&gt;5 Years")</f>
        <v>1-5 Years</v>
      </c>
      <c r="AA1791" s="24">
        <f>L1791*(_xlfn.XLOOKUP(K1791,'FX rates'!$A$2:$A$38,'FX rates'!$B$2:$B$38))</f>
        <v>203940.00000000003</v>
      </c>
      <c r="AB1791" s="24">
        <f>V1791*(_xlfn.XLOOKUP(K1791,'FX rates'!$A$2:$A$38,'FX rates'!$B$2:$B$38))</f>
        <v>585365.00000000012</v>
      </c>
      <c r="AC1791" s="24">
        <f>X1791*(_xlfn.XLOOKUP(W1791,'FX rates'!$A$2:$A$38,'FX rates'!$B$2:$B$38))</f>
        <v>208018.80000000005</v>
      </c>
      <c r="AD1791" s="24">
        <f>Y1791*(_xlfn.XLOOKUP(W1791,'FX rates'!$A$2:$A$38,'FX rates'!$B$2:$B$38))</f>
        <v>805091.10000000021</v>
      </c>
      <c r="AE1791" s="30">
        <f t="shared" si="385"/>
        <v>2.0000000000000084E-2</v>
      </c>
      <c r="AF1791" s="31">
        <f t="shared" si="386"/>
        <v>4078.8000000000175</v>
      </c>
      <c r="AG1791" s="23">
        <f t="shared" si="387"/>
        <v>381425.00000000012</v>
      </c>
      <c r="AH1791" s="35">
        <f t="shared" si="381"/>
        <v>1</v>
      </c>
      <c r="AI1791" s="23">
        <f>U1791*(_xlfn.XLOOKUP(K1791,'FX rates'!$A$2:$A$38,'FX rates'!$B$2:$B$38))</f>
        <v>0</v>
      </c>
      <c r="AJ1791" s="23">
        <f>Q1791*(_xlfn.XLOOKUP(K1791,'FX rates'!$A$2:$A$38,'FX rates'!$B$2:$B$38))</f>
        <v>0</v>
      </c>
      <c r="AK1791" s="23">
        <f>R1791*(_xlfn.XLOOKUP(K1791,'FX rates'!$A$2:$A$38,'FX rates'!$B$2:$B$38))</f>
        <v>0</v>
      </c>
      <c r="AM1791" s="4"/>
      <c r="AN1791" s="4"/>
      <c r="AO1791" s="4"/>
      <c r="AP1791" s="32">
        <f t="shared" si="382"/>
        <v>1.8702804746494066</v>
      </c>
      <c r="AQ1791" s="32">
        <f t="shared" si="383"/>
        <v>0</v>
      </c>
      <c r="AR1791" s="24">
        <f t="shared" si="388"/>
        <v>597072.30000000016</v>
      </c>
      <c r="AS1791" s="24" t="str">
        <f t="shared" si="389"/>
        <v>0</v>
      </c>
      <c r="AT1791" s="24">
        <f t="shared" si="390"/>
        <v>724581.99000000022</v>
      </c>
      <c r="AU1791" s="24">
        <f t="shared" si="391"/>
        <v>80509.109999999986</v>
      </c>
    </row>
    <row r="1792" spans="1:47" x14ac:dyDescent="0.25">
      <c r="A1792" s="28" t="s">
        <v>14085</v>
      </c>
      <c r="B1792" s="28" t="s">
        <v>571</v>
      </c>
      <c r="C1792" s="28" t="s">
        <v>572</v>
      </c>
      <c r="D1792" s="28" t="s">
        <v>573</v>
      </c>
      <c r="E1792" s="28" t="s">
        <v>574</v>
      </c>
      <c r="F1792" s="29">
        <v>37522</v>
      </c>
      <c r="G1792" s="29">
        <v>44896</v>
      </c>
      <c r="H1792" s="28" t="s">
        <v>575</v>
      </c>
      <c r="I1792" s="28" t="s">
        <v>16054</v>
      </c>
      <c r="J1792" s="28" t="s">
        <v>16041</v>
      </c>
      <c r="K1792" s="28" t="s">
        <v>576</v>
      </c>
      <c r="L1792" s="27">
        <v>106522.68000000002</v>
      </c>
      <c r="M1792" s="27">
        <v>17248</v>
      </c>
      <c r="N1792" s="27">
        <v>0</v>
      </c>
      <c r="O1792" s="27">
        <v>0</v>
      </c>
      <c r="P1792" s="27">
        <f t="shared" si="378"/>
        <v>17248</v>
      </c>
      <c r="Q1792" s="27">
        <v>0</v>
      </c>
      <c r="R1792" s="27">
        <v>0</v>
      </c>
      <c r="S1792" s="27">
        <v>0</v>
      </c>
      <c r="T1792" s="27">
        <f t="shared" si="379"/>
        <v>0</v>
      </c>
      <c r="U1792" s="27">
        <v>0</v>
      </c>
      <c r="V1792" s="27">
        <f t="shared" si="380"/>
        <v>123770.68000000002</v>
      </c>
      <c r="W1792" s="28" t="s">
        <v>577</v>
      </c>
      <c r="X1792" s="27">
        <v>120370.62840000002</v>
      </c>
      <c r="Y1792" s="27">
        <f t="shared" si="384"/>
        <v>260231.49680000002</v>
      </c>
      <c r="Z1792" s="4" t="str" cm="1">
        <f t="array" ref="Z1792">_xlfn.IFS(YEARFRAC(F1792,G1792)&lt;1,"&lt;1 Year",YEARFRAC(F1792,G1792)&lt;=5,"1-5 Years",YEARFRAC(F1792,G1792)&gt;5,"&gt;5 Years")</f>
        <v>&gt;5 Years</v>
      </c>
      <c r="AA1792" s="24">
        <f>L1792*(_xlfn.XLOOKUP(K1792,'FX rates'!$A$2:$A$38,'FX rates'!$B$2:$B$38))</f>
        <v>141744.4041500575</v>
      </c>
      <c r="AB1792" s="24">
        <f>V1792*(_xlfn.XLOOKUP(K1792,'FX rates'!$A$2:$A$38,'FX rates'!$B$2:$B$38))</f>
        <v>164695.45535136215</v>
      </c>
      <c r="AC1792" s="24">
        <f>X1792*(_xlfn.XLOOKUP(W1792,'FX rates'!$A$2:$A$38,'FX rates'!$B$2:$B$38))</f>
        <v>160171.17668956498</v>
      </c>
      <c r="AD1792" s="24">
        <f>Y1792*(_xlfn.XLOOKUP(W1792,'FX rates'!$A$2:$A$38,'FX rates'!$B$2:$B$38))</f>
        <v>346277.04123660416</v>
      </c>
      <c r="AE1792" s="30">
        <f t="shared" si="385"/>
        <v>0.13000000000000006</v>
      </c>
      <c r="AF1792" s="31">
        <f t="shared" si="386"/>
        <v>13847.948399999994</v>
      </c>
      <c r="AG1792" s="23">
        <f t="shared" si="387"/>
        <v>22951.051201304654</v>
      </c>
      <c r="AH1792" s="35">
        <f t="shared" si="381"/>
        <v>1.3306500000756409</v>
      </c>
      <c r="AI1792" s="23">
        <f>U1792*(_xlfn.XLOOKUP(K1792,'FX rates'!$A$2:$A$38,'FX rates'!$B$2:$B$38))</f>
        <v>0</v>
      </c>
      <c r="AJ1792" s="23">
        <f>Q1792*(_xlfn.XLOOKUP(K1792,'FX rates'!$A$2:$A$38,'FX rates'!$B$2:$B$38))</f>
        <v>0</v>
      </c>
      <c r="AK1792" s="23">
        <f>R1792*(_xlfn.XLOOKUP(K1792,'FX rates'!$A$2:$A$38,'FX rates'!$B$2:$B$38))</f>
        <v>0</v>
      </c>
      <c r="AM1792" s="4"/>
      <c r="AN1792" s="4"/>
      <c r="AO1792" s="4"/>
      <c r="AP1792" s="32">
        <f t="shared" si="382"/>
        <v>0.16191856982944849</v>
      </c>
      <c r="AQ1792" s="32">
        <f t="shared" si="383"/>
        <v>0</v>
      </c>
      <c r="AR1792" s="24">
        <f t="shared" si="388"/>
        <v>139860.86840000001</v>
      </c>
      <c r="AS1792" s="24" t="str">
        <f t="shared" si="389"/>
        <v>0</v>
      </c>
      <c r="AT1792" s="24">
        <f t="shared" si="390"/>
        <v>311649.33711294376</v>
      </c>
      <c r="AU1792" s="24">
        <f t="shared" si="391"/>
        <v>34627.704123660398</v>
      </c>
    </row>
    <row r="1793" spans="1:47" x14ac:dyDescent="0.25">
      <c r="A1793" s="28" t="s">
        <v>14814</v>
      </c>
      <c r="B1793" s="28" t="s">
        <v>5676</v>
      </c>
      <c r="C1793" s="28" t="s">
        <v>5677</v>
      </c>
      <c r="D1793" s="28" t="s">
        <v>5678</v>
      </c>
      <c r="E1793" s="28" t="s">
        <v>5679</v>
      </c>
      <c r="F1793" s="29">
        <v>43258</v>
      </c>
      <c r="G1793" s="29">
        <v>44896</v>
      </c>
      <c r="H1793" s="28" t="s">
        <v>5680</v>
      </c>
      <c r="I1793" s="28" t="s">
        <v>16050</v>
      </c>
      <c r="J1793" s="28" t="s">
        <v>16056</v>
      </c>
      <c r="K1793" s="28" t="s">
        <v>5681</v>
      </c>
      <c r="L1793" s="27">
        <v>156728</v>
      </c>
      <c r="M1793" s="27">
        <v>39710</v>
      </c>
      <c r="N1793" s="27">
        <v>0</v>
      </c>
      <c r="O1793" s="27">
        <v>0</v>
      </c>
      <c r="P1793" s="27">
        <f t="shared" si="378"/>
        <v>39710</v>
      </c>
      <c r="Q1793" s="27">
        <v>0</v>
      </c>
      <c r="R1793" s="27">
        <v>0</v>
      </c>
      <c r="S1793" s="27">
        <v>0</v>
      </c>
      <c r="T1793" s="27">
        <f t="shared" si="379"/>
        <v>0</v>
      </c>
      <c r="U1793" s="27">
        <v>0</v>
      </c>
      <c r="V1793" s="27">
        <f t="shared" si="380"/>
        <v>196438</v>
      </c>
      <c r="W1793" s="28" t="s">
        <v>5682</v>
      </c>
      <c r="X1793" s="27">
        <v>161429.84</v>
      </c>
      <c r="Y1793" s="27">
        <f t="shared" si="384"/>
        <v>363760.98</v>
      </c>
      <c r="Z1793" s="4" t="str" cm="1">
        <f t="array" ref="Z1793">_xlfn.IFS(YEARFRAC(F1793,G1793)&lt;1,"&lt;1 Year",YEARFRAC(F1793,G1793)&lt;=5,"1-5 Years",YEARFRAC(F1793,G1793)&gt;5,"&gt;5 Years")</f>
        <v>1-5 Years</v>
      </c>
      <c r="AA1793" s="24">
        <f>L1793*(_xlfn.XLOOKUP(K1793,'FX rates'!$A$2:$A$38,'FX rates'!$B$2:$B$38))</f>
        <v>156728</v>
      </c>
      <c r="AB1793" s="24">
        <f>V1793*(_xlfn.XLOOKUP(K1793,'FX rates'!$A$2:$A$38,'FX rates'!$B$2:$B$38))</f>
        <v>196438</v>
      </c>
      <c r="AC1793" s="24">
        <f>X1793*(_xlfn.XLOOKUP(W1793,'FX rates'!$A$2:$A$38,'FX rates'!$B$2:$B$38))</f>
        <v>161429.84</v>
      </c>
      <c r="AD1793" s="24">
        <f>Y1793*(_xlfn.XLOOKUP(W1793,'FX rates'!$A$2:$A$38,'FX rates'!$B$2:$B$38))</f>
        <v>363760.98</v>
      </c>
      <c r="AE1793" s="30">
        <f t="shared" si="385"/>
        <v>2.9999999999999978E-2</v>
      </c>
      <c r="AF1793" s="31">
        <f t="shared" si="386"/>
        <v>4701.8399999999965</v>
      </c>
      <c r="AG1793" s="23">
        <f t="shared" si="387"/>
        <v>39710</v>
      </c>
      <c r="AH1793" s="35">
        <f t="shared" si="381"/>
        <v>1</v>
      </c>
      <c r="AI1793" s="23">
        <f>U1793*(_xlfn.XLOOKUP(K1793,'FX rates'!$A$2:$A$38,'FX rates'!$B$2:$B$38))</f>
        <v>0</v>
      </c>
      <c r="AJ1793" s="23">
        <f>Q1793*(_xlfn.XLOOKUP(K1793,'FX rates'!$A$2:$A$38,'FX rates'!$B$2:$B$38))</f>
        <v>0</v>
      </c>
      <c r="AK1793" s="23">
        <f>R1793*(_xlfn.XLOOKUP(K1793,'FX rates'!$A$2:$A$38,'FX rates'!$B$2:$B$38))</f>
        <v>0</v>
      </c>
      <c r="AM1793" s="4"/>
      <c r="AN1793" s="4"/>
      <c r="AO1793" s="4"/>
      <c r="AP1793" s="32">
        <f t="shared" si="382"/>
        <v>0.25336889387984279</v>
      </c>
      <c r="AQ1793" s="32">
        <f t="shared" si="383"/>
        <v>0</v>
      </c>
      <c r="AR1793" s="24">
        <f t="shared" si="388"/>
        <v>202331.14</v>
      </c>
      <c r="AS1793" s="24" t="str">
        <f t="shared" si="389"/>
        <v>0</v>
      </c>
      <c r="AT1793" s="24">
        <f t="shared" si="390"/>
        <v>327384.88199999998</v>
      </c>
      <c r="AU1793" s="24">
        <f t="shared" si="391"/>
        <v>36376.097999999998</v>
      </c>
    </row>
    <row r="1794" spans="1:47" x14ac:dyDescent="0.25">
      <c r="A1794" s="28" t="s">
        <v>14815</v>
      </c>
      <c r="B1794" s="28" t="s">
        <v>5683</v>
      </c>
      <c r="C1794" s="28" t="s">
        <v>5684</v>
      </c>
      <c r="D1794" s="28" t="s">
        <v>5685</v>
      </c>
      <c r="E1794" s="28" t="s">
        <v>5686</v>
      </c>
      <c r="F1794" s="29">
        <v>43251</v>
      </c>
      <c r="G1794" s="29">
        <v>44896</v>
      </c>
      <c r="H1794" s="28" t="s">
        <v>5687</v>
      </c>
      <c r="I1794" s="28" t="s">
        <v>16043</v>
      </c>
      <c r="J1794" s="28" t="s">
        <v>16052</v>
      </c>
      <c r="K1794" s="28" t="s">
        <v>5688</v>
      </c>
      <c r="L1794" s="27">
        <v>166650</v>
      </c>
      <c r="M1794" s="27">
        <v>36366</v>
      </c>
      <c r="N1794" s="27">
        <v>0</v>
      </c>
      <c r="O1794" s="27">
        <v>0</v>
      </c>
      <c r="P1794" s="27">
        <f t="shared" ref="P1794:P1857" si="392">M1794+N1794+O1794</f>
        <v>36366</v>
      </c>
      <c r="Q1794" s="27">
        <v>0</v>
      </c>
      <c r="R1794" s="27">
        <v>0</v>
      </c>
      <c r="S1794" s="27">
        <v>0</v>
      </c>
      <c r="T1794" s="27">
        <f t="shared" ref="T1794:T1857" si="393">+Q1794+R1794+S1794</f>
        <v>0</v>
      </c>
      <c r="U1794" s="27">
        <v>0</v>
      </c>
      <c r="V1794" s="27">
        <f t="shared" ref="V1794:V1857" si="394">L1794+P1794+T1794+U1794</f>
        <v>203016</v>
      </c>
      <c r="W1794" s="28" t="s">
        <v>5689</v>
      </c>
      <c r="X1794" s="27">
        <v>181648.5</v>
      </c>
      <c r="Y1794" s="27">
        <f t="shared" si="384"/>
        <v>402935.94</v>
      </c>
      <c r="Z1794" s="4" t="str" cm="1">
        <f t="array" ref="Z1794">_xlfn.IFS(YEARFRAC(F1794,G1794)&lt;1,"&lt;1 Year",YEARFRAC(F1794,G1794)&lt;=5,"1-5 Years",YEARFRAC(F1794,G1794)&gt;5,"&gt;5 Years")</f>
        <v>1-5 Years</v>
      </c>
      <c r="AA1794" s="24">
        <f>L1794*(_xlfn.XLOOKUP(K1794,'FX rates'!$A$2:$A$38,'FX rates'!$B$2:$B$38))</f>
        <v>166650</v>
      </c>
      <c r="AB1794" s="24">
        <f>V1794*(_xlfn.XLOOKUP(K1794,'FX rates'!$A$2:$A$38,'FX rates'!$B$2:$B$38))</f>
        <v>203016</v>
      </c>
      <c r="AC1794" s="24">
        <f>X1794*(_xlfn.XLOOKUP(W1794,'FX rates'!$A$2:$A$38,'FX rates'!$B$2:$B$38))</f>
        <v>181648.5</v>
      </c>
      <c r="AD1794" s="24">
        <f>Y1794*(_xlfn.XLOOKUP(W1794,'FX rates'!$A$2:$A$38,'FX rates'!$B$2:$B$38))</f>
        <v>402935.94</v>
      </c>
      <c r="AE1794" s="30">
        <f t="shared" si="385"/>
        <v>0.09</v>
      </c>
      <c r="AF1794" s="31">
        <f t="shared" si="386"/>
        <v>14998.5</v>
      </c>
      <c r="AG1794" s="23">
        <f t="shared" si="387"/>
        <v>36366</v>
      </c>
      <c r="AH1794" s="35">
        <f t="shared" ref="AH1794:AH1857" si="395">AC1794/X1794</f>
        <v>1</v>
      </c>
      <c r="AI1794" s="23">
        <f>U1794*(_xlfn.XLOOKUP(K1794,'FX rates'!$A$2:$A$38,'FX rates'!$B$2:$B$38))</f>
        <v>0</v>
      </c>
      <c r="AJ1794" s="23">
        <f>Q1794*(_xlfn.XLOOKUP(K1794,'FX rates'!$A$2:$A$38,'FX rates'!$B$2:$B$38))</f>
        <v>0</v>
      </c>
      <c r="AK1794" s="23">
        <f>R1794*(_xlfn.XLOOKUP(K1794,'FX rates'!$A$2:$A$38,'FX rates'!$B$2:$B$38))</f>
        <v>0</v>
      </c>
      <c r="AM1794" s="4"/>
      <c r="AN1794" s="4"/>
      <c r="AO1794" s="4"/>
      <c r="AP1794" s="32">
        <f t="shared" ref="AP1794:AP1857" si="396">M1794/L1794</f>
        <v>0.21821782178217822</v>
      </c>
      <c r="AQ1794" s="32">
        <f t="shared" ref="AQ1794:AQ1857" si="397">O1794/L1794</f>
        <v>0</v>
      </c>
      <c r="AR1794" s="24">
        <f t="shared" si="388"/>
        <v>221287.44</v>
      </c>
      <c r="AS1794" s="24" t="str">
        <f t="shared" si="389"/>
        <v>0</v>
      </c>
      <c r="AT1794" s="24">
        <f t="shared" si="390"/>
        <v>362642.34600000002</v>
      </c>
      <c r="AU1794" s="24">
        <f t="shared" si="391"/>
        <v>40293.593999999983</v>
      </c>
    </row>
    <row r="1795" spans="1:47" x14ac:dyDescent="0.25">
      <c r="A1795" s="28" t="s">
        <v>14816</v>
      </c>
      <c r="B1795" s="28" t="s">
        <v>2736</v>
      </c>
      <c r="C1795" s="28" t="s">
        <v>2737</v>
      </c>
      <c r="D1795" s="28" t="s">
        <v>2738</v>
      </c>
      <c r="E1795" s="28" t="s">
        <v>2739</v>
      </c>
      <c r="F1795" s="29">
        <v>43251</v>
      </c>
      <c r="G1795" s="29">
        <v>44896</v>
      </c>
      <c r="H1795" s="28" t="s">
        <v>2740</v>
      </c>
      <c r="I1795" s="28" t="s">
        <v>16048</v>
      </c>
      <c r="J1795" s="28" t="s">
        <v>16035</v>
      </c>
      <c r="K1795" s="28" t="s">
        <v>2741</v>
      </c>
      <c r="L1795" s="27">
        <v>83173.86</v>
      </c>
      <c r="M1795" s="27">
        <v>7392.0000000000009</v>
      </c>
      <c r="N1795" s="27">
        <v>0</v>
      </c>
      <c r="O1795" s="27">
        <v>0</v>
      </c>
      <c r="P1795" s="27">
        <f t="shared" si="392"/>
        <v>7392.0000000000009</v>
      </c>
      <c r="Q1795" s="27">
        <v>0</v>
      </c>
      <c r="R1795" s="27">
        <v>0</v>
      </c>
      <c r="S1795" s="27">
        <v>0</v>
      </c>
      <c r="T1795" s="27">
        <f t="shared" si="393"/>
        <v>0</v>
      </c>
      <c r="U1795" s="27">
        <v>0</v>
      </c>
      <c r="V1795" s="27">
        <f t="shared" si="394"/>
        <v>90565.86</v>
      </c>
      <c r="W1795" s="28" t="s">
        <v>2742</v>
      </c>
      <c r="X1795" s="27">
        <v>93986.46179999999</v>
      </c>
      <c r="Y1795" s="27">
        <f t="shared" ref="Y1795:Y1858" si="398">X1795+AR1795+AS1795</f>
        <v>196325.8836</v>
      </c>
      <c r="Z1795" s="4" t="str" cm="1">
        <f t="array" ref="Z1795">_xlfn.IFS(YEARFRAC(F1795,G1795)&lt;1,"&lt;1 Year",YEARFRAC(F1795,G1795)&lt;=5,"1-5 Years",YEARFRAC(F1795,G1795)&gt;5,"&gt;5 Years")</f>
        <v>1-5 Years</v>
      </c>
      <c r="AA1795" s="24">
        <f>L1795*(_xlfn.XLOOKUP(K1795,'FX rates'!$A$2:$A$38,'FX rates'!$B$2:$B$38))</f>
        <v>83173.86</v>
      </c>
      <c r="AB1795" s="24">
        <f>V1795*(_xlfn.XLOOKUP(K1795,'FX rates'!$A$2:$A$38,'FX rates'!$B$2:$B$38))</f>
        <v>90565.86</v>
      </c>
      <c r="AC1795" s="24">
        <f>X1795*(_xlfn.XLOOKUP(W1795,'FX rates'!$A$2:$A$38,'FX rates'!$B$2:$B$38))</f>
        <v>93986.46179999999</v>
      </c>
      <c r="AD1795" s="24">
        <f>Y1795*(_xlfn.XLOOKUP(W1795,'FX rates'!$A$2:$A$38,'FX rates'!$B$2:$B$38))</f>
        <v>196325.8836</v>
      </c>
      <c r="AE1795" s="30">
        <f t="shared" ref="AE1795:AE1858" si="399">(AC1795-AA1795)/AA1795</f>
        <v>0.12999999999999987</v>
      </c>
      <c r="AF1795" s="31">
        <f t="shared" ref="AF1795:AF1858" si="400">X1795-L1795</f>
        <v>10812.601799999989</v>
      </c>
      <c r="AG1795" s="23">
        <f t="shared" ref="AG1795:AG1858" si="401">AB1795-AA1795</f>
        <v>7392</v>
      </c>
      <c r="AH1795" s="35">
        <f t="shared" si="395"/>
        <v>1</v>
      </c>
      <c r="AI1795" s="23">
        <f>U1795*(_xlfn.XLOOKUP(K1795,'FX rates'!$A$2:$A$38,'FX rates'!$B$2:$B$38))</f>
        <v>0</v>
      </c>
      <c r="AJ1795" s="23">
        <f>Q1795*(_xlfn.XLOOKUP(K1795,'FX rates'!$A$2:$A$38,'FX rates'!$B$2:$B$38))</f>
        <v>0</v>
      </c>
      <c r="AK1795" s="23">
        <f>R1795*(_xlfn.XLOOKUP(K1795,'FX rates'!$A$2:$A$38,'FX rates'!$B$2:$B$38))</f>
        <v>0</v>
      </c>
      <c r="AM1795" s="4"/>
      <c r="AN1795" s="4"/>
      <c r="AO1795" s="4"/>
      <c r="AP1795" s="32">
        <f t="shared" si="396"/>
        <v>8.8874076542798428E-2</v>
      </c>
      <c r="AQ1795" s="32">
        <f t="shared" si="397"/>
        <v>0</v>
      </c>
      <c r="AR1795" s="24">
        <f t="shared" ref="AR1795:AR1858" si="402">X1795*(1+AP1795)</f>
        <v>102339.4218</v>
      </c>
      <c r="AS1795" s="24" t="str">
        <f t="shared" ref="AS1795:AS1858" si="403">IF(AQ1795&gt;0,X1795*(1+AQ1795),"0")</f>
        <v>0</v>
      </c>
      <c r="AT1795" s="24">
        <f t="shared" ref="AT1795:AT1858" si="404">AD1795*(0.9)</f>
        <v>176693.29524000001</v>
      </c>
      <c r="AU1795" s="24">
        <f t="shared" ref="AU1795:AU1858" si="405">AD1795-AT1795</f>
        <v>19632.588359999994</v>
      </c>
    </row>
    <row r="1796" spans="1:47" x14ac:dyDescent="0.25">
      <c r="A1796" s="28" t="s">
        <v>14817</v>
      </c>
      <c r="B1796" s="28" t="s">
        <v>5697</v>
      </c>
      <c r="C1796" s="28" t="s">
        <v>5698</v>
      </c>
      <c r="D1796" s="28" t="s">
        <v>5699</v>
      </c>
      <c r="E1796" s="28" t="s">
        <v>5700</v>
      </c>
      <c r="F1796" s="29">
        <v>43258</v>
      </c>
      <c r="G1796" s="29">
        <v>44896</v>
      </c>
      <c r="H1796" s="28" t="s">
        <v>5701</v>
      </c>
      <c r="I1796" s="28" t="s">
        <v>16034</v>
      </c>
      <c r="J1796" s="28" t="s">
        <v>16038</v>
      </c>
      <c r="K1796" s="28" t="s">
        <v>5702</v>
      </c>
      <c r="L1796" s="27">
        <v>177100</v>
      </c>
      <c r="M1796" s="27">
        <v>169239.40000000002</v>
      </c>
      <c r="N1796" s="27">
        <v>0</v>
      </c>
      <c r="O1796" s="27">
        <v>0</v>
      </c>
      <c r="P1796" s="27">
        <f t="shared" si="392"/>
        <v>169239.40000000002</v>
      </c>
      <c r="Q1796" s="27">
        <v>0</v>
      </c>
      <c r="R1796" s="27">
        <v>0</v>
      </c>
      <c r="S1796" s="27">
        <v>0</v>
      </c>
      <c r="T1796" s="27">
        <f t="shared" si="393"/>
        <v>0</v>
      </c>
      <c r="U1796" s="27">
        <v>0</v>
      </c>
      <c r="V1796" s="27">
        <f t="shared" si="394"/>
        <v>346339.4</v>
      </c>
      <c r="W1796" s="28" t="s">
        <v>5703</v>
      </c>
      <c r="X1796" s="27">
        <v>182413</v>
      </c>
      <c r="Y1796" s="27">
        <f t="shared" si="398"/>
        <v>539142.58200000005</v>
      </c>
      <c r="Z1796" s="4" t="str" cm="1">
        <f t="array" ref="Z1796">_xlfn.IFS(YEARFRAC(F1796,G1796)&lt;1,"&lt;1 Year",YEARFRAC(F1796,G1796)&lt;=5,"1-5 Years",YEARFRAC(F1796,G1796)&gt;5,"&gt;5 Years")</f>
        <v>1-5 Years</v>
      </c>
      <c r="AA1796" s="24">
        <f>L1796*(_xlfn.XLOOKUP(K1796,'FX rates'!$A$2:$A$38,'FX rates'!$B$2:$B$38))</f>
        <v>177100</v>
      </c>
      <c r="AB1796" s="24">
        <f>V1796*(_xlfn.XLOOKUP(K1796,'FX rates'!$A$2:$A$38,'FX rates'!$B$2:$B$38))</f>
        <v>346339.4</v>
      </c>
      <c r="AC1796" s="24">
        <f>X1796*(_xlfn.XLOOKUP(W1796,'FX rates'!$A$2:$A$38,'FX rates'!$B$2:$B$38))</f>
        <v>182413</v>
      </c>
      <c r="AD1796" s="24">
        <f>Y1796*(_xlfn.XLOOKUP(W1796,'FX rates'!$A$2:$A$38,'FX rates'!$B$2:$B$38))</f>
        <v>539142.58200000005</v>
      </c>
      <c r="AE1796" s="30">
        <f t="shared" si="399"/>
        <v>0.03</v>
      </c>
      <c r="AF1796" s="31">
        <f t="shared" si="400"/>
        <v>5313</v>
      </c>
      <c r="AG1796" s="23">
        <f t="shared" si="401"/>
        <v>169239.40000000002</v>
      </c>
      <c r="AH1796" s="35">
        <f t="shared" si="395"/>
        <v>1</v>
      </c>
      <c r="AI1796" s="23">
        <f>U1796*(_xlfn.XLOOKUP(K1796,'FX rates'!$A$2:$A$38,'FX rates'!$B$2:$B$38))</f>
        <v>0</v>
      </c>
      <c r="AJ1796" s="23">
        <f>Q1796*(_xlfn.XLOOKUP(K1796,'FX rates'!$A$2:$A$38,'FX rates'!$B$2:$B$38))</f>
        <v>0</v>
      </c>
      <c r="AK1796" s="23">
        <f>R1796*(_xlfn.XLOOKUP(K1796,'FX rates'!$A$2:$A$38,'FX rates'!$B$2:$B$38))</f>
        <v>0</v>
      </c>
      <c r="AM1796" s="4"/>
      <c r="AN1796" s="4"/>
      <c r="AO1796" s="4"/>
      <c r="AP1796" s="32">
        <f t="shared" si="396"/>
        <v>0.95561490683229822</v>
      </c>
      <c r="AQ1796" s="32">
        <f t="shared" si="397"/>
        <v>0</v>
      </c>
      <c r="AR1796" s="24">
        <f t="shared" si="402"/>
        <v>356729.58200000005</v>
      </c>
      <c r="AS1796" s="24" t="str">
        <f t="shared" si="403"/>
        <v>0</v>
      </c>
      <c r="AT1796" s="24">
        <f t="shared" si="404"/>
        <v>485228.32380000007</v>
      </c>
      <c r="AU1796" s="24">
        <f t="shared" si="405"/>
        <v>53914.258199999982</v>
      </c>
    </row>
    <row r="1797" spans="1:47" x14ac:dyDescent="0.25">
      <c r="A1797" s="28" t="s">
        <v>14818</v>
      </c>
      <c r="B1797" s="28" t="s">
        <v>5704</v>
      </c>
      <c r="C1797" s="28" t="s">
        <v>5705</v>
      </c>
      <c r="D1797" s="28" t="s">
        <v>5706</v>
      </c>
      <c r="E1797" s="28" t="s">
        <v>5707</v>
      </c>
      <c r="F1797" s="29">
        <v>43251</v>
      </c>
      <c r="G1797" s="29">
        <v>44896</v>
      </c>
      <c r="H1797" s="28" t="s">
        <v>5708</v>
      </c>
      <c r="I1797" s="28" t="s">
        <v>16040</v>
      </c>
      <c r="J1797" s="28" t="s">
        <v>16054</v>
      </c>
      <c r="K1797" s="28" t="s">
        <v>5709</v>
      </c>
      <c r="L1797" s="27">
        <v>153010</v>
      </c>
      <c r="M1797" s="27">
        <v>145200</v>
      </c>
      <c r="N1797" s="27">
        <v>0</v>
      </c>
      <c r="O1797" s="27">
        <v>0</v>
      </c>
      <c r="P1797" s="27">
        <f t="shared" si="392"/>
        <v>145200</v>
      </c>
      <c r="Q1797" s="27">
        <v>0</v>
      </c>
      <c r="R1797" s="27">
        <v>0</v>
      </c>
      <c r="S1797" s="27">
        <v>0</v>
      </c>
      <c r="T1797" s="27">
        <f t="shared" si="393"/>
        <v>0</v>
      </c>
      <c r="U1797" s="27">
        <v>0</v>
      </c>
      <c r="V1797" s="27">
        <f t="shared" si="394"/>
        <v>298210</v>
      </c>
      <c r="W1797" s="28" t="s">
        <v>5710</v>
      </c>
      <c r="X1797" s="27">
        <v>154540.1</v>
      </c>
      <c r="Y1797" s="27">
        <f t="shared" si="398"/>
        <v>455732.20000000007</v>
      </c>
      <c r="Z1797" s="4" t="str" cm="1">
        <f t="array" ref="Z1797">_xlfn.IFS(YEARFRAC(F1797,G1797)&lt;1,"&lt;1 Year",YEARFRAC(F1797,G1797)&lt;=5,"1-5 Years",YEARFRAC(F1797,G1797)&gt;5,"&gt;5 Years")</f>
        <v>1-5 Years</v>
      </c>
      <c r="AA1797" s="24">
        <f>L1797*(_xlfn.XLOOKUP(K1797,'FX rates'!$A$2:$A$38,'FX rates'!$B$2:$B$38))</f>
        <v>153010</v>
      </c>
      <c r="AB1797" s="24">
        <f>V1797*(_xlfn.XLOOKUP(K1797,'FX rates'!$A$2:$A$38,'FX rates'!$B$2:$B$38))</f>
        <v>298210</v>
      </c>
      <c r="AC1797" s="24">
        <f>X1797*(_xlfn.XLOOKUP(W1797,'FX rates'!$A$2:$A$38,'FX rates'!$B$2:$B$38))</f>
        <v>154540.1</v>
      </c>
      <c r="AD1797" s="24">
        <f>Y1797*(_xlfn.XLOOKUP(W1797,'FX rates'!$A$2:$A$38,'FX rates'!$B$2:$B$38))</f>
        <v>455732.20000000007</v>
      </c>
      <c r="AE1797" s="30">
        <f t="shared" si="399"/>
        <v>1.0000000000000038E-2</v>
      </c>
      <c r="AF1797" s="31">
        <f t="shared" si="400"/>
        <v>1530.1000000000058</v>
      </c>
      <c r="AG1797" s="23">
        <f t="shared" si="401"/>
        <v>145200</v>
      </c>
      <c r="AH1797" s="35">
        <f t="shared" si="395"/>
        <v>1</v>
      </c>
      <c r="AI1797" s="23">
        <f>U1797*(_xlfn.XLOOKUP(K1797,'FX rates'!$A$2:$A$38,'FX rates'!$B$2:$B$38))</f>
        <v>0</v>
      </c>
      <c r="AJ1797" s="23">
        <f>Q1797*(_xlfn.XLOOKUP(K1797,'FX rates'!$A$2:$A$38,'FX rates'!$B$2:$B$38))</f>
        <v>0</v>
      </c>
      <c r="AK1797" s="23">
        <f>R1797*(_xlfn.XLOOKUP(K1797,'FX rates'!$A$2:$A$38,'FX rates'!$B$2:$B$38))</f>
        <v>0</v>
      </c>
      <c r="AM1797" s="4"/>
      <c r="AN1797" s="4"/>
      <c r="AO1797" s="4"/>
      <c r="AP1797" s="32">
        <f t="shared" si="396"/>
        <v>0.94895758447160317</v>
      </c>
      <c r="AQ1797" s="32">
        <f t="shared" si="397"/>
        <v>0</v>
      </c>
      <c r="AR1797" s="24">
        <f t="shared" si="402"/>
        <v>301192.10000000003</v>
      </c>
      <c r="AS1797" s="24" t="str">
        <f t="shared" si="403"/>
        <v>0</v>
      </c>
      <c r="AT1797" s="24">
        <f t="shared" si="404"/>
        <v>410158.9800000001</v>
      </c>
      <c r="AU1797" s="24">
        <f t="shared" si="405"/>
        <v>45573.219999999972</v>
      </c>
    </row>
    <row r="1798" spans="1:47" x14ac:dyDescent="0.25">
      <c r="A1798" s="28" t="s">
        <v>14819</v>
      </c>
      <c r="B1798" s="28" t="s">
        <v>5711</v>
      </c>
      <c r="C1798" s="28" t="s">
        <v>5712</v>
      </c>
      <c r="D1798" s="28" t="s">
        <v>5713</v>
      </c>
      <c r="E1798" s="28" t="s">
        <v>5714</v>
      </c>
      <c r="F1798" s="29">
        <v>43251</v>
      </c>
      <c r="G1798" s="29">
        <v>44896</v>
      </c>
      <c r="H1798" s="28" t="s">
        <v>5715</v>
      </c>
      <c r="I1798" s="28" t="s">
        <v>16050</v>
      </c>
      <c r="J1798" s="28" t="s">
        <v>16057</v>
      </c>
      <c r="K1798" s="28" t="s">
        <v>5716</v>
      </c>
      <c r="L1798" s="27">
        <v>221375.00000000003</v>
      </c>
      <c r="M1798" s="27">
        <v>170170.00000000003</v>
      </c>
      <c r="N1798" s="27">
        <v>0</v>
      </c>
      <c r="O1798" s="27">
        <v>0</v>
      </c>
      <c r="P1798" s="27">
        <f t="shared" si="392"/>
        <v>170170.00000000003</v>
      </c>
      <c r="Q1798" s="27">
        <v>0</v>
      </c>
      <c r="R1798" s="27">
        <v>0</v>
      </c>
      <c r="S1798" s="27">
        <v>0</v>
      </c>
      <c r="T1798" s="27">
        <f t="shared" si="393"/>
        <v>0</v>
      </c>
      <c r="U1798" s="27">
        <v>0</v>
      </c>
      <c r="V1798" s="27">
        <f t="shared" si="394"/>
        <v>391545.00000000006</v>
      </c>
      <c r="W1798" s="28" t="s">
        <v>5717</v>
      </c>
      <c r="X1798" s="27">
        <v>250153.75</v>
      </c>
      <c r="Y1798" s="27">
        <f t="shared" si="398"/>
        <v>692599.60000000009</v>
      </c>
      <c r="Z1798" s="4" t="str" cm="1">
        <f t="array" ref="Z1798">_xlfn.IFS(YEARFRAC(F1798,G1798)&lt;1,"&lt;1 Year",YEARFRAC(F1798,G1798)&lt;=5,"1-5 Years",YEARFRAC(F1798,G1798)&gt;5,"&gt;5 Years")</f>
        <v>1-5 Years</v>
      </c>
      <c r="AA1798" s="24">
        <f>L1798*(_xlfn.XLOOKUP(K1798,'FX rates'!$A$2:$A$38,'FX rates'!$B$2:$B$38))</f>
        <v>221375.00000000003</v>
      </c>
      <c r="AB1798" s="24">
        <f>V1798*(_xlfn.XLOOKUP(K1798,'FX rates'!$A$2:$A$38,'FX rates'!$B$2:$B$38))</f>
        <v>391545.00000000006</v>
      </c>
      <c r="AC1798" s="24">
        <f>X1798*(_xlfn.XLOOKUP(W1798,'FX rates'!$A$2:$A$38,'FX rates'!$B$2:$B$38))</f>
        <v>250153.75</v>
      </c>
      <c r="AD1798" s="24">
        <f>Y1798*(_xlfn.XLOOKUP(W1798,'FX rates'!$A$2:$A$38,'FX rates'!$B$2:$B$38))</f>
        <v>692599.60000000009</v>
      </c>
      <c r="AE1798" s="30">
        <f t="shared" si="399"/>
        <v>0.12999999999999984</v>
      </c>
      <c r="AF1798" s="31">
        <f t="shared" si="400"/>
        <v>28778.749999999971</v>
      </c>
      <c r="AG1798" s="23">
        <f t="shared" si="401"/>
        <v>170170.00000000003</v>
      </c>
      <c r="AH1798" s="35">
        <f t="shared" si="395"/>
        <v>1</v>
      </c>
      <c r="AI1798" s="23">
        <f>U1798*(_xlfn.XLOOKUP(K1798,'FX rates'!$A$2:$A$38,'FX rates'!$B$2:$B$38))</f>
        <v>0</v>
      </c>
      <c r="AJ1798" s="23">
        <f>Q1798*(_xlfn.XLOOKUP(K1798,'FX rates'!$A$2:$A$38,'FX rates'!$B$2:$B$38))</f>
        <v>0</v>
      </c>
      <c r="AK1798" s="23">
        <f>R1798*(_xlfn.XLOOKUP(K1798,'FX rates'!$A$2:$A$38,'FX rates'!$B$2:$B$38))</f>
        <v>0</v>
      </c>
      <c r="AM1798" s="4"/>
      <c r="AN1798" s="4"/>
      <c r="AO1798" s="4"/>
      <c r="AP1798" s="32">
        <f t="shared" si="396"/>
        <v>0.76869565217391311</v>
      </c>
      <c r="AQ1798" s="32">
        <f t="shared" si="397"/>
        <v>0</v>
      </c>
      <c r="AR1798" s="24">
        <f t="shared" si="402"/>
        <v>442445.85000000003</v>
      </c>
      <c r="AS1798" s="24" t="str">
        <f t="shared" si="403"/>
        <v>0</v>
      </c>
      <c r="AT1798" s="24">
        <f t="shared" si="404"/>
        <v>623339.64000000013</v>
      </c>
      <c r="AU1798" s="24">
        <f t="shared" si="405"/>
        <v>69259.959999999963</v>
      </c>
    </row>
    <row r="1799" spans="1:47" x14ac:dyDescent="0.25">
      <c r="A1799" s="28" t="s">
        <v>14820</v>
      </c>
      <c r="B1799" s="28" t="s">
        <v>5718</v>
      </c>
      <c r="C1799" s="28" t="s">
        <v>5719</v>
      </c>
      <c r="D1799" s="28" t="s">
        <v>5720</v>
      </c>
      <c r="E1799" s="28" t="s">
        <v>5721</v>
      </c>
      <c r="F1799" s="29">
        <v>43251</v>
      </c>
      <c r="G1799" s="29">
        <v>44896</v>
      </c>
      <c r="H1799" s="28" t="s">
        <v>5722</v>
      </c>
      <c r="I1799" s="28" t="s">
        <v>16033</v>
      </c>
      <c r="J1799" s="28" t="s">
        <v>16039</v>
      </c>
      <c r="K1799" s="28" t="s">
        <v>5723</v>
      </c>
      <c r="L1799" s="27">
        <v>333300</v>
      </c>
      <c r="M1799" s="27">
        <v>188760.00000000003</v>
      </c>
      <c r="N1799" s="27">
        <v>0</v>
      </c>
      <c r="O1799" s="27">
        <v>0</v>
      </c>
      <c r="P1799" s="27">
        <f t="shared" si="392"/>
        <v>188760.00000000003</v>
      </c>
      <c r="Q1799" s="27">
        <v>0</v>
      </c>
      <c r="R1799" s="27">
        <v>0</v>
      </c>
      <c r="S1799" s="27">
        <v>0</v>
      </c>
      <c r="T1799" s="27">
        <f t="shared" si="393"/>
        <v>0</v>
      </c>
      <c r="U1799" s="27">
        <v>0</v>
      </c>
      <c r="V1799" s="27">
        <f t="shared" si="394"/>
        <v>522060</v>
      </c>
      <c r="W1799" s="28" t="s">
        <v>5724</v>
      </c>
      <c r="X1799" s="27">
        <v>366630.00000000006</v>
      </c>
      <c r="Y1799" s="27">
        <f t="shared" si="398"/>
        <v>940896.00000000023</v>
      </c>
      <c r="Z1799" s="4" t="str" cm="1">
        <f t="array" ref="Z1799">_xlfn.IFS(YEARFRAC(F1799,G1799)&lt;1,"&lt;1 Year",YEARFRAC(F1799,G1799)&lt;=5,"1-5 Years",YEARFRAC(F1799,G1799)&gt;5,"&gt;5 Years")</f>
        <v>1-5 Years</v>
      </c>
      <c r="AA1799" s="24">
        <f>L1799*(_xlfn.XLOOKUP(K1799,'FX rates'!$A$2:$A$38,'FX rates'!$B$2:$B$38))</f>
        <v>333300</v>
      </c>
      <c r="AB1799" s="24">
        <f>V1799*(_xlfn.XLOOKUP(K1799,'FX rates'!$A$2:$A$38,'FX rates'!$B$2:$B$38))</f>
        <v>522060</v>
      </c>
      <c r="AC1799" s="24">
        <f>X1799*(_xlfn.XLOOKUP(W1799,'FX rates'!$A$2:$A$38,'FX rates'!$B$2:$B$38))</f>
        <v>366630.00000000006</v>
      </c>
      <c r="AD1799" s="24">
        <f>Y1799*(_xlfn.XLOOKUP(W1799,'FX rates'!$A$2:$A$38,'FX rates'!$B$2:$B$38))</f>
        <v>940896.00000000023</v>
      </c>
      <c r="AE1799" s="30">
        <f t="shared" si="399"/>
        <v>0.10000000000000017</v>
      </c>
      <c r="AF1799" s="31">
        <f t="shared" si="400"/>
        <v>33330.000000000058</v>
      </c>
      <c r="AG1799" s="23">
        <f t="shared" si="401"/>
        <v>188760</v>
      </c>
      <c r="AH1799" s="35">
        <f t="shared" si="395"/>
        <v>1</v>
      </c>
      <c r="AI1799" s="23">
        <f>U1799*(_xlfn.XLOOKUP(K1799,'FX rates'!$A$2:$A$38,'FX rates'!$B$2:$B$38))</f>
        <v>0</v>
      </c>
      <c r="AJ1799" s="23">
        <f>Q1799*(_xlfn.XLOOKUP(K1799,'FX rates'!$A$2:$A$38,'FX rates'!$B$2:$B$38))</f>
        <v>0</v>
      </c>
      <c r="AK1799" s="23">
        <f>R1799*(_xlfn.XLOOKUP(K1799,'FX rates'!$A$2:$A$38,'FX rates'!$B$2:$B$38))</f>
        <v>0</v>
      </c>
      <c r="AM1799" s="4"/>
      <c r="AN1799" s="4"/>
      <c r="AO1799" s="4"/>
      <c r="AP1799" s="32">
        <f t="shared" si="396"/>
        <v>0.5663366336633664</v>
      </c>
      <c r="AQ1799" s="32">
        <f t="shared" si="397"/>
        <v>0</v>
      </c>
      <c r="AR1799" s="24">
        <f t="shared" si="402"/>
        <v>574266.00000000012</v>
      </c>
      <c r="AS1799" s="24" t="str">
        <f t="shared" si="403"/>
        <v>0</v>
      </c>
      <c r="AT1799" s="24">
        <f t="shared" si="404"/>
        <v>846806.40000000026</v>
      </c>
      <c r="AU1799" s="24">
        <f t="shared" si="405"/>
        <v>94089.599999999977</v>
      </c>
    </row>
    <row r="1800" spans="1:47" x14ac:dyDescent="0.25">
      <c r="A1800" s="28" t="s">
        <v>14821</v>
      </c>
      <c r="B1800" s="28" t="s">
        <v>5725</v>
      </c>
      <c r="C1800" s="28" t="s">
        <v>5726</v>
      </c>
      <c r="D1800" s="28" t="s">
        <v>5727</v>
      </c>
      <c r="E1800" s="28" t="s">
        <v>5728</v>
      </c>
      <c r="F1800" s="29">
        <v>43251</v>
      </c>
      <c r="G1800" s="29">
        <v>44896</v>
      </c>
      <c r="H1800" s="28" t="s">
        <v>5729</v>
      </c>
      <c r="I1800" s="28" t="s">
        <v>16048</v>
      </c>
      <c r="J1800" s="28" t="s">
        <v>16034</v>
      </c>
      <c r="K1800" s="28" t="s">
        <v>5730</v>
      </c>
      <c r="L1800" s="27">
        <v>183315.00000000003</v>
      </c>
      <c r="M1800" s="27">
        <v>374880.00000000006</v>
      </c>
      <c r="N1800" s="27">
        <v>0</v>
      </c>
      <c r="O1800" s="27">
        <v>0</v>
      </c>
      <c r="P1800" s="27">
        <f t="shared" si="392"/>
        <v>374880.00000000006</v>
      </c>
      <c r="Q1800" s="27">
        <v>0</v>
      </c>
      <c r="R1800" s="27">
        <v>0</v>
      </c>
      <c r="S1800" s="27">
        <v>0</v>
      </c>
      <c r="T1800" s="27">
        <f t="shared" si="393"/>
        <v>0</v>
      </c>
      <c r="U1800" s="27">
        <v>0</v>
      </c>
      <c r="V1800" s="27">
        <f t="shared" si="394"/>
        <v>558195.00000000012</v>
      </c>
      <c r="W1800" s="28" t="s">
        <v>5731</v>
      </c>
      <c r="X1800" s="27">
        <v>186981.30000000005</v>
      </c>
      <c r="Y1800" s="27">
        <f t="shared" si="398"/>
        <v>756340.20000000019</v>
      </c>
      <c r="Z1800" s="4" t="str" cm="1">
        <f t="array" ref="Z1800">_xlfn.IFS(YEARFRAC(F1800,G1800)&lt;1,"&lt;1 Year",YEARFRAC(F1800,G1800)&lt;=5,"1-5 Years",YEARFRAC(F1800,G1800)&gt;5,"&gt;5 Years")</f>
        <v>1-5 Years</v>
      </c>
      <c r="AA1800" s="24">
        <f>L1800*(_xlfn.XLOOKUP(K1800,'FX rates'!$A$2:$A$38,'FX rates'!$B$2:$B$38))</f>
        <v>183315.00000000003</v>
      </c>
      <c r="AB1800" s="24">
        <f>V1800*(_xlfn.XLOOKUP(K1800,'FX rates'!$A$2:$A$38,'FX rates'!$B$2:$B$38))</f>
        <v>558195.00000000012</v>
      </c>
      <c r="AC1800" s="24">
        <f>X1800*(_xlfn.XLOOKUP(W1800,'FX rates'!$A$2:$A$38,'FX rates'!$B$2:$B$38))</f>
        <v>186981.30000000005</v>
      </c>
      <c r="AD1800" s="24">
        <f>Y1800*(_xlfn.XLOOKUP(W1800,'FX rates'!$A$2:$A$38,'FX rates'!$B$2:$B$38))</f>
        <v>756340.20000000019</v>
      </c>
      <c r="AE1800" s="30">
        <f t="shared" si="399"/>
        <v>2.0000000000000091E-2</v>
      </c>
      <c r="AF1800" s="31">
        <f t="shared" si="400"/>
        <v>3666.3000000000175</v>
      </c>
      <c r="AG1800" s="23">
        <f t="shared" si="401"/>
        <v>374880.00000000012</v>
      </c>
      <c r="AH1800" s="35">
        <f t="shared" si="395"/>
        <v>1</v>
      </c>
      <c r="AI1800" s="23">
        <f>U1800*(_xlfn.XLOOKUP(K1800,'FX rates'!$A$2:$A$38,'FX rates'!$B$2:$B$38))</f>
        <v>0</v>
      </c>
      <c r="AJ1800" s="23">
        <f>Q1800*(_xlfn.XLOOKUP(K1800,'FX rates'!$A$2:$A$38,'FX rates'!$B$2:$B$38))</f>
        <v>0</v>
      </c>
      <c r="AK1800" s="23">
        <f>R1800*(_xlfn.XLOOKUP(K1800,'FX rates'!$A$2:$A$38,'FX rates'!$B$2:$B$38))</f>
        <v>0</v>
      </c>
      <c r="AM1800" s="4"/>
      <c r="AN1800" s="4"/>
      <c r="AO1800" s="4"/>
      <c r="AP1800" s="32">
        <f t="shared" si="396"/>
        <v>2.045004500450045</v>
      </c>
      <c r="AQ1800" s="32">
        <f t="shared" si="397"/>
        <v>0</v>
      </c>
      <c r="AR1800" s="24">
        <f t="shared" si="402"/>
        <v>569358.90000000014</v>
      </c>
      <c r="AS1800" s="24" t="str">
        <f t="shared" si="403"/>
        <v>0</v>
      </c>
      <c r="AT1800" s="24">
        <f t="shared" si="404"/>
        <v>680706.18000000017</v>
      </c>
      <c r="AU1800" s="24">
        <f t="shared" si="405"/>
        <v>75634.020000000019</v>
      </c>
    </row>
    <row r="1801" spans="1:47" x14ac:dyDescent="0.25">
      <c r="A1801" s="28" t="s">
        <v>14822</v>
      </c>
      <c r="B1801" s="28" t="s">
        <v>5732</v>
      </c>
      <c r="C1801" s="28" t="s">
        <v>5733</v>
      </c>
      <c r="D1801" s="28" t="s">
        <v>5734</v>
      </c>
      <c r="E1801" s="28" t="s">
        <v>5735</v>
      </c>
      <c r="F1801" s="29">
        <v>43269</v>
      </c>
      <c r="G1801" s="29">
        <v>44896</v>
      </c>
      <c r="H1801" s="28" t="s">
        <v>5736</v>
      </c>
      <c r="I1801" s="28" t="s">
        <v>16041</v>
      </c>
      <c r="J1801" s="28" t="s">
        <v>16046</v>
      </c>
      <c r="K1801" s="28" t="s">
        <v>5737</v>
      </c>
      <c r="L1801" s="27">
        <v>233310.00000000003</v>
      </c>
      <c r="M1801" s="27">
        <v>560175</v>
      </c>
      <c r="N1801" s="27">
        <v>0</v>
      </c>
      <c r="O1801" s="27">
        <v>0</v>
      </c>
      <c r="P1801" s="27">
        <f t="shared" si="392"/>
        <v>560175</v>
      </c>
      <c r="Q1801" s="27">
        <v>0</v>
      </c>
      <c r="R1801" s="27">
        <v>0</v>
      </c>
      <c r="S1801" s="27">
        <v>0</v>
      </c>
      <c r="T1801" s="27">
        <f t="shared" si="393"/>
        <v>0</v>
      </c>
      <c r="U1801" s="27">
        <v>0</v>
      </c>
      <c r="V1801" s="27">
        <f t="shared" si="394"/>
        <v>793485</v>
      </c>
      <c r="W1801" s="28" t="s">
        <v>5738</v>
      </c>
      <c r="X1801" s="27">
        <v>242642.40000000005</v>
      </c>
      <c r="Y1801" s="27">
        <f t="shared" si="398"/>
        <v>1067866.8000000003</v>
      </c>
      <c r="Z1801" s="4" t="str" cm="1">
        <f t="array" ref="Z1801">_xlfn.IFS(YEARFRAC(F1801,G1801)&lt;1,"&lt;1 Year",YEARFRAC(F1801,G1801)&lt;=5,"1-5 Years",YEARFRAC(F1801,G1801)&gt;5,"&gt;5 Years")</f>
        <v>1-5 Years</v>
      </c>
      <c r="AA1801" s="24">
        <f>L1801*(_xlfn.XLOOKUP(K1801,'FX rates'!$A$2:$A$38,'FX rates'!$B$2:$B$38))</f>
        <v>233310.00000000003</v>
      </c>
      <c r="AB1801" s="24">
        <f>V1801*(_xlfn.XLOOKUP(K1801,'FX rates'!$A$2:$A$38,'FX rates'!$B$2:$B$38))</f>
        <v>793485</v>
      </c>
      <c r="AC1801" s="24">
        <f>X1801*(_xlfn.XLOOKUP(W1801,'FX rates'!$A$2:$A$38,'FX rates'!$B$2:$B$38))</f>
        <v>242642.40000000005</v>
      </c>
      <c r="AD1801" s="24">
        <f>Y1801*(_xlfn.XLOOKUP(W1801,'FX rates'!$A$2:$A$38,'FX rates'!$B$2:$B$38))</f>
        <v>1067866.8000000003</v>
      </c>
      <c r="AE1801" s="30">
        <f t="shared" si="399"/>
        <v>4.0000000000000098E-2</v>
      </c>
      <c r="AF1801" s="31">
        <f t="shared" si="400"/>
        <v>9332.4000000000233</v>
      </c>
      <c r="AG1801" s="23">
        <f t="shared" si="401"/>
        <v>560175</v>
      </c>
      <c r="AH1801" s="35">
        <f t="shared" si="395"/>
        <v>1</v>
      </c>
      <c r="AI1801" s="23">
        <f>U1801*(_xlfn.XLOOKUP(K1801,'FX rates'!$A$2:$A$38,'FX rates'!$B$2:$B$38))</f>
        <v>0</v>
      </c>
      <c r="AJ1801" s="23">
        <f>Q1801*(_xlfn.XLOOKUP(K1801,'FX rates'!$A$2:$A$38,'FX rates'!$B$2:$B$38))</f>
        <v>0</v>
      </c>
      <c r="AK1801" s="23">
        <f>R1801*(_xlfn.XLOOKUP(K1801,'FX rates'!$A$2:$A$38,'FX rates'!$B$2:$B$38))</f>
        <v>0</v>
      </c>
      <c r="AM1801" s="4"/>
      <c r="AN1801" s="4"/>
      <c r="AO1801" s="4"/>
      <c r="AP1801" s="32">
        <f t="shared" si="396"/>
        <v>2.4009900990099009</v>
      </c>
      <c r="AQ1801" s="32">
        <f t="shared" si="397"/>
        <v>0</v>
      </c>
      <c r="AR1801" s="24">
        <f t="shared" si="402"/>
        <v>825224.40000000014</v>
      </c>
      <c r="AS1801" s="24" t="str">
        <f t="shared" si="403"/>
        <v>0</v>
      </c>
      <c r="AT1801" s="24">
        <f t="shared" si="404"/>
        <v>961080.12000000023</v>
      </c>
      <c r="AU1801" s="24">
        <f t="shared" si="405"/>
        <v>106786.68000000005</v>
      </c>
    </row>
    <row r="1802" spans="1:47" x14ac:dyDescent="0.25">
      <c r="A1802" s="28" t="s">
        <v>14823</v>
      </c>
      <c r="B1802" s="28" t="s">
        <v>5739</v>
      </c>
      <c r="C1802" s="28" t="s">
        <v>5740</v>
      </c>
      <c r="D1802" s="28" t="s">
        <v>5741</v>
      </c>
      <c r="E1802" s="28" t="s">
        <v>5742</v>
      </c>
      <c r="F1802" s="29">
        <v>43251</v>
      </c>
      <c r="G1802" s="29">
        <v>44896</v>
      </c>
      <c r="H1802" s="28" t="s">
        <v>5743</v>
      </c>
      <c r="I1802" s="28" t="s">
        <v>16055</v>
      </c>
      <c r="J1802" s="28" t="s">
        <v>16042</v>
      </c>
      <c r="K1802" s="28" t="s">
        <v>5744</v>
      </c>
      <c r="L1802" s="27">
        <v>199980.00000000003</v>
      </c>
      <c r="M1802" s="27">
        <v>252450</v>
      </c>
      <c r="N1802" s="27">
        <v>0</v>
      </c>
      <c r="O1802" s="27">
        <v>0</v>
      </c>
      <c r="P1802" s="27">
        <f t="shared" si="392"/>
        <v>252450</v>
      </c>
      <c r="Q1802" s="27">
        <v>0</v>
      </c>
      <c r="R1802" s="27">
        <v>0</v>
      </c>
      <c r="S1802" s="27">
        <v>0</v>
      </c>
      <c r="T1802" s="27">
        <f t="shared" si="393"/>
        <v>0</v>
      </c>
      <c r="U1802" s="27">
        <v>0</v>
      </c>
      <c r="V1802" s="27">
        <f t="shared" si="394"/>
        <v>452430</v>
      </c>
      <c r="W1802" s="28" t="s">
        <v>5745</v>
      </c>
      <c r="X1802" s="27">
        <v>221977.80000000005</v>
      </c>
      <c r="Y1802" s="27">
        <f t="shared" si="398"/>
        <v>724175.10000000009</v>
      </c>
      <c r="Z1802" s="4" t="str" cm="1">
        <f t="array" ref="Z1802">_xlfn.IFS(YEARFRAC(F1802,G1802)&lt;1,"&lt;1 Year",YEARFRAC(F1802,G1802)&lt;=5,"1-5 Years",YEARFRAC(F1802,G1802)&gt;5,"&gt;5 Years")</f>
        <v>1-5 Years</v>
      </c>
      <c r="AA1802" s="24">
        <f>L1802*(_xlfn.XLOOKUP(K1802,'FX rates'!$A$2:$A$38,'FX rates'!$B$2:$B$38))</f>
        <v>199980.00000000003</v>
      </c>
      <c r="AB1802" s="24">
        <f>V1802*(_xlfn.XLOOKUP(K1802,'FX rates'!$A$2:$A$38,'FX rates'!$B$2:$B$38))</f>
        <v>452430</v>
      </c>
      <c r="AC1802" s="24">
        <f>X1802*(_xlfn.XLOOKUP(W1802,'FX rates'!$A$2:$A$38,'FX rates'!$B$2:$B$38))</f>
        <v>221977.80000000005</v>
      </c>
      <c r="AD1802" s="24">
        <f>Y1802*(_xlfn.XLOOKUP(W1802,'FX rates'!$A$2:$A$38,'FX rates'!$B$2:$B$38))</f>
        <v>724175.10000000009</v>
      </c>
      <c r="AE1802" s="30">
        <f t="shared" si="399"/>
        <v>0.11000000000000007</v>
      </c>
      <c r="AF1802" s="31">
        <f t="shared" si="400"/>
        <v>21997.800000000017</v>
      </c>
      <c r="AG1802" s="23">
        <f t="shared" si="401"/>
        <v>252449.99999999997</v>
      </c>
      <c r="AH1802" s="35">
        <f t="shared" si="395"/>
        <v>1</v>
      </c>
      <c r="AI1802" s="23">
        <f>U1802*(_xlfn.XLOOKUP(K1802,'FX rates'!$A$2:$A$38,'FX rates'!$B$2:$B$38))</f>
        <v>0</v>
      </c>
      <c r="AJ1802" s="23">
        <f>Q1802*(_xlfn.XLOOKUP(K1802,'FX rates'!$A$2:$A$38,'FX rates'!$B$2:$B$38))</f>
        <v>0</v>
      </c>
      <c r="AK1802" s="23">
        <f>R1802*(_xlfn.XLOOKUP(K1802,'FX rates'!$A$2:$A$38,'FX rates'!$B$2:$B$38))</f>
        <v>0</v>
      </c>
      <c r="AM1802" s="4"/>
      <c r="AN1802" s="4"/>
      <c r="AO1802" s="4"/>
      <c r="AP1802" s="32">
        <f t="shared" si="396"/>
        <v>1.2623762376237622</v>
      </c>
      <c r="AQ1802" s="32">
        <f t="shared" si="397"/>
        <v>0</v>
      </c>
      <c r="AR1802" s="24">
        <f t="shared" si="402"/>
        <v>502197.30000000005</v>
      </c>
      <c r="AS1802" s="24" t="str">
        <f t="shared" si="403"/>
        <v>0</v>
      </c>
      <c r="AT1802" s="24">
        <f t="shared" si="404"/>
        <v>651757.59000000008</v>
      </c>
      <c r="AU1802" s="24">
        <f t="shared" si="405"/>
        <v>72417.510000000009</v>
      </c>
    </row>
    <row r="1803" spans="1:47" x14ac:dyDescent="0.25">
      <c r="A1803" s="28" t="s">
        <v>14086</v>
      </c>
      <c r="B1803" s="28" t="s">
        <v>578</v>
      </c>
      <c r="C1803" s="28" t="s">
        <v>579</v>
      </c>
      <c r="D1803" s="28" t="s">
        <v>580</v>
      </c>
      <c r="E1803" s="28" t="s">
        <v>581</v>
      </c>
      <c r="F1803" s="29">
        <v>37536</v>
      </c>
      <c r="G1803" s="29">
        <v>44896</v>
      </c>
      <c r="H1803" s="28" t="s">
        <v>582</v>
      </c>
      <c r="I1803" s="28" t="s">
        <v>16041</v>
      </c>
      <c r="J1803" s="28" t="s">
        <v>16053</v>
      </c>
      <c r="K1803" s="28" t="s">
        <v>583</v>
      </c>
      <c r="L1803" s="27">
        <v>133320</v>
      </c>
      <c r="M1803" s="27">
        <v>26950.000000000004</v>
      </c>
      <c r="N1803" s="27">
        <v>0</v>
      </c>
      <c r="O1803" s="27">
        <v>0</v>
      </c>
      <c r="P1803" s="27">
        <f t="shared" si="392"/>
        <v>26950.000000000004</v>
      </c>
      <c r="Q1803" s="27">
        <v>0</v>
      </c>
      <c r="R1803" s="27">
        <v>0</v>
      </c>
      <c r="S1803" s="27">
        <v>0</v>
      </c>
      <c r="T1803" s="27">
        <f t="shared" si="393"/>
        <v>0</v>
      </c>
      <c r="U1803" s="27">
        <v>0</v>
      </c>
      <c r="V1803" s="27">
        <f t="shared" si="394"/>
        <v>160270</v>
      </c>
      <c r="W1803" s="28" t="s">
        <v>584</v>
      </c>
      <c r="X1803" s="27">
        <v>149318.40000000002</v>
      </c>
      <c r="Y1803" s="27">
        <f t="shared" si="398"/>
        <v>328820.80000000005</v>
      </c>
      <c r="Z1803" s="4" t="str" cm="1">
        <f t="array" ref="Z1803">_xlfn.IFS(YEARFRAC(F1803,G1803)&lt;1,"&lt;1 Year",YEARFRAC(F1803,G1803)&lt;=5,"1-5 Years",YEARFRAC(F1803,G1803)&gt;5,"&gt;5 Years")</f>
        <v>&gt;5 Years</v>
      </c>
      <c r="AA1803" s="24">
        <f>L1803*(_xlfn.XLOOKUP(K1803,'FX rates'!$A$2:$A$38,'FX rates'!$B$2:$B$38))</f>
        <v>133320</v>
      </c>
      <c r="AB1803" s="24">
        <f>V1803*(_xlfn.XLOOKUP(K1803,'FX rates'!$A$2:$A$38,'FX rates'!$B$2:$B$38))</f>
        <v>160270</v>
      </c>
      <c r="AC1803" s="24">
        <f>X1803*(_xlfn.XLOOKUP(W1803,'FX rates'!$A$2:$A$38,'FX rates'!$B$2:$B$38))</f>
        <v>149318.40000000002</v>
      </c>
      <c r="AD1803" s="24">
        <f>Y1803*(_xlfn.XLOOKUP(W1803,'FX rates'!$A$2:$A$38,'FX rates'!$B$2:$B$38))</f>
        <v>328820.80000000005</v>
      </c>
      <c r="AE1803" s="30">
        <f t="shared" si="399"/>
        <v>0.12000000000000018</v>
      </c>
      <c r="AF1803" s="31">
        <f t="shared" si="400"/>
        <v>15998.400000000023</v>
      </c>
      <c r="AG1803" s="23">
        <f t="shared" si="401"/>
        <v>26950</v>
      </c>
      <c r="AH1803" s="35">
        <f t="shared" si="395"/>
        <v>1</v>
      </c>
      <c r="AI1803" s="23">
        <f>U1803*(_xlfn.XLOOKUP(K1803,'FX rates'!$A$2:$A$38,'FX rates'!$B$2:$B$38))</f>
        <v>0</v>
      </c>
      <c r="AJ1803" s="23">
        <f>Q1803*(_xlfn.XLOOKUP(K1803,'FX rates'!$A$2:$A$38,'FX rates'!$B$2:$B$38))</f>
        <v>0</v>
      </c>
      <c r="AK1803" s="23">
        <f>R1803*(_xlfn.XLOOKUP(K1803,'FX rates'!$A$2:$A$38,'FX rates'!$B$2:$B$38))</f>
        <v>0</v>
      </c>
      <c r="AM1803" s="4"/>
      <c r="AN1803" s="4"/>
      <c r="AO1803" s="4"/>
      <c r="AP1803" s="32">
        <f t="shared" si="396"/>
        <v>0.20214521452145218</v>
      </c>
      <c r="AQ1803" s="32">
        <f t="shared" si="397"/>
        <v>0</v>
      </c>
      <c r="AR1803" s="24">
        <f t="shared" si="402"/>
        <v>179502.40000000002</v>
      </c>
      <c r="AS1803" s="24" t="str">
        <f t="shared" si="403"/>
        <v>0</v>
      </c>
      <c r="AT1803" s="24">
        <f t="shared" si="404"/>
        <v>295938.72000000003</v>
      </c>
      <c r="AU1803" s="24">
        <f t="shared" si="405"/>
        <v>32882.080000000016</v>
      </c>
    </row>
    <row r="1804" spans="1:47" x14ac:dyDescent="0.25">
      <c r="A1804" s="28" t="s">
        <v>14824</v>
      </c>
      <c r="B1804" s="28" t="s">
        <v>5746</v>
      </c>
      <c r="C1804" s="28" t="s">
        <v>5747</v>
      </c>
      <c r="D1804" s="28" t="s">
        <v>5748</v>
      </c>
      <c r="E1804" s="28" t="s">
        <v>5749</v>
      </c>
      <c r="F1804" s="29">
        <v>43251</v>
      </c>
      <c r="G1804" s="29">
        <v>44896</v>
      </c>
      <c r="H1804" s="28" t="s">
        <v>5750</v>
      </c>
      <c r="I1804" s="28" t="s">
        <v>16053</v>
      </c>
      <c r="J1804" s="28" t="s">
        <v>16043</v>
      </c>
      <c r="K1804" s="28" t="s">
        <v>5751</v>
      </c>
      <c r="L1804" s="27">
        <v>116127.00000000001</v>
      </c>
      <c r="M1804" s="27">
        <v>26488.000000000004</v>
      </c>
      <c r="N1804" s="27">
        <v>0</v>
      </c>
      <c r="O1804" s="27">
        <v>0</v>
      </c>
      <c r="P1804" s="27">
        <f t="shared" si="392"/>
        <v>26488.000000000004</v>
      </c>
      <c r="Q1804" s="27">
        <v>0</v>
      </c>
      <c r="R1804" s="27">
        <v>0</v>
      </c>
      <c r="S1804" s="27">
        <v>0</v>
      </c>
      <c r="T1804" s="27">
        <f t="shared" si="393"/>
        <v>0</v>
      </c>
      <c r="U1804" s="27">
        <v>0</v>
      </c>
      <c r="V1804" s="27">
        <f t="shared" si="394"/>
        <v>142615.00000000003</v>
      </c>
      <c r="W1804" s="28" t="s">
        <v>5752</v>
      </c>
      <c r="X1804" s="27">
        <v>126578.43000000002</v>
      </c>
      <c r="Y1804" s="27">
        <f t="shared" si="398"/>
        <v>282028.78000000003</v>
      </c>
      <c r="Z1804" s="4" t="str" cm="1">
        <f t="array" ref="Z1804">_xlfn.IFS(YEARFRAC(F1804,G1804)&lt;1,"&lt;1 Year",YEARFRAC(F1804,G1804)&lt;=5,"1-5 Years",YEARFRAC(F1804,G1804)&gt;5,"&gt;5 Years")</f>
        <v>1-5 Years</v>
      </c>
      <c r="AA1804" s="24">
        <f>L1804*(_xlfn.XLOOKUP(K1804,'FX rates'!$A$2:$A$38,'FX rates'!$B$2:$B$38))</f>
        <v>116127.00000000001</v>
      </c>
      <c r="AB1804" s="24">
        <f>V1804*(_xlfn.XLOOKUP(K1804,'FX rates'!$A$2:$A$38,'FX rates'!$B$2:$B$38))</f>
        <v>142615.00000000003</v>
      </c>
      <c r="AC1804" s="24">
        <f>X1804*(_xlfn.XLOOKUP(W1804,'FX rates'!$A$2:$A$38,'FX rates'!$B$2:$B$38))</f>
        <v>126578.43000000002</v>
      </c>
      <c r="AD1804" s="24">
        <f>Y1804*(_xlfn.XLOOKUP(W1804,'FX rates'!$A$2:$A$38,'FX rates'!$B$2:$B$38))</f>
        <v>282028.78000000003</v>
      </c>
      <c r="AE1804" s="30">
        <f t="shared" si="399"/>
        <v>9.0000000000000052E-2</v>
      </c>
      <c r="AF1804" s="31">
        <f t="shared" si="400"/>
        <v>10451.430000000008</v>
      </c>
      <c r="AG1804" s="23">
        <f t="shared" si="401"/>
        <v>26488.000000000015</v>
      </c>
      <c r="AH1804" s="35">
        <f t="shared" si="395"/>
        <v>1</v>
      </c>
      <c r="AI1804" s="23">
        <f>U1804*(_xlfn.XLOOKUP(K1804,'FX rates'!$A$2:$A$38,'FX rates'!$B$2:$B$38))</f>
        <v>0</v>
      </c>
      <c r="AJ1804" s="23">
        <f>Q1804*(_xlfn.XLOOKUP(K1804,'FX rates'!$A$2:$A$38,'FX rates'!$B$2:$B$38))</f>
        <v>0</v>
      </c>
      <c r="AK1804" s="23">
        <f>R1804*(_xlfn.XLOOKUP(K1804,'FX rates'!$A$2:$A$38,'FX rates'!$B$2:$B$38))</f>
        <v>0</v>
      </c>
      <c r="AM1804" s="4"/>
      <c r="AN1804" s="4"/>
      <c r="AO1804" s="4"/>
      <c r="AP1804" s="32">
        <f t="shared" si="396"/>
        <v>0.22809510277540967</v>
      </c>
      <c r="AQ1804" s="32">
        <f t="shared" si="397"/>
        <v>0</v>
      </c>
      <c r="AR1804" s="24">
        <f t="shared" si="402"/>
        <v>155450.35000000003</v>
      </c>
      <c r="AS1804" s="24" t="str">
        <f t="shared" si="403"/>
        <v>0</v>
      </c>
      <c r="AT1804" s="24">
        <f t="shared" si="404"/>
        <v>253825.90200000003</v>
      </c>
      <c r="AU1804" s="24">
        <f t="shared" si="405"/>
        <v>28202.877999999997</v>
      </c>
    </row>
    <row r="1805" spans="1:47" x14ac:dyDescent="0.25">
      <c r="A1805" s="28" t="s">
        <v>14825</v>
      </c>
      <c r="B1805" s="28" t="s">
        <v>248</v>
      </c>
      <c r="C1805" s="28" t="s">
        <v>249</v>
      </c>
      <c r="D1805" s="28" t="s">
        <v>250</v>
      </c>
      <c r="E1805" s="28" t="s">
        <v>251</v>
      </c>
      <c r="F1805" s="29">
        <v>43251</v>
      </c>
      <c r="G1805" s="29">
        <v>44896</v>
      </c>
      <c r="H1805" s="28" t="s">
        <v>252</v>
      </c>
      <c r="I1805" s="28" t="s">
        <v>16034</v>
      </c>
      <c r="J1805" s="28" t="s">
        <v>16042</v>
      </c>
      <c r="K1805" s="28" t="s">
        <v>253</v>
      </c>
      <c r="L1805" s="27">
        <v>84656</v>
      </c>
      <c r="M1805" s="27">
        <v>6402.0000000000009</v>
      </c>
      <c r="N1805" s="27">
        <v>0</v>
      </c>
      <c r="O1805" s="27">
        <v>0</v>
      </c>
      <c r="P1805" s="27">
        <f t="shared" si="392"/>
        <v>6402.0000000000009</v>
      </c>
      <c r="Q1805" s="27">
        <v>0</v>
      </c>
      <c r="R1805" s="27">
        <v>0</v>
      </c>
      <c r="S1805" s="27">
        <v>0</v>
      </c>
      <c r="T1805" s="27">
        <f t="shared" si="393"/>
        <v>0</v>
      </c>
      <c r="U1805" s="27">
        <v>0</v>
      </c>
      <c r="V1805" s="27">
        <f t="shared" si="394"/>
        <v>91058</v>
      </c>
      <c r="W1805" s="28" t="s">
        <v>254</v>
      </c>
      <c r="X1805" s="27">
        <v>97354.4</v>
      </c>
      <c r="Y1805" s="27">
        <f t="shared" si="398"/>
        <v>202071.09999999998</v>
      </c>
      <c r="Z1805" s="4" t="str" cm="1">
        <f t="array" ref="Z1805">_xlfn.IFS(YEARFRAC(F1805,G1805)&lt;1,"&lt;1 Year",YEARFRAC(F1805,G1805)&lt;=5,"1-5 Years",YEARFRAC(F1805,G1805)&gt;5,"&gt;5 Years")</f>
        <v>1-5 Years</v>
      </c>
      <c r="AA1805" s="24">
        <f>L1805*(_xlfn.XLOOKUP(K1805,'FX rates'!$A$2:$A$38,'FX rates'!$B$2:$B$38))</f>
        <v>84656</v>
      </c>
      <c r="AB1805" s="24">
        <f>V1805*(_xlfn.XLOOKUP(K1805,'FX rates'!$A$2:$A$38,'FX rates'!$B$2:$B$38))</f>
        <v>91058</v>
      </c>
      <c r="AC1805" s="24">
        <f>X1805*(_xlfn.XLOOKUP(W1805,'FX rates'!$A$2:$A$38,'FX rates'!$B$2:$B$38))</f>
        <v>97354.4</v>
      </c>
      <c r="AD1805" s="24">
        <f>Y1805*(_xlfn.XLOOKUP(W1805,'FX rates'!$A$2:$A$38,'FX rates'!$B$2:$B$38))</f>
        <v>202071.09999999998</v>
      </c>
      <c r="AE1805" s="30">
        <f t="shared" si="399"/>
        <v>0.14999999999999994</v>
      </c>
      <c r="AF1805" s="31">
        <f t="shared" si="400"/>
        <v>12698.399999999994</v>
      </c>
      <c r="AG1805" s="23">
        <f t="shared" si="401"/>
        <v>6402</v>
      </c>
      <c r="AH1805" s="35">
        <f t="shared" si="395"/>
        <v>1</v>
      </c>
      <c r="AI1805" s="23">
        <f>U1805*(_xlfn.XLOOKUP(K1805,'FX rates'!$A$2:$A$38,'FX rates'!$B$2:$B$38))</f>
        <v>0</v>
      </c>
      <c r="AJ1805" s="23">
        <f>Q1805*(_xlfn.XLOOKUP(K1805,'FX rates'!$A$2:$A$38,'FX rates'!$B$2:$B$38))</f>
        <v>0</v>
      </c>
      <c r="AK1805" s="23">
        <f>R1805*(_xlfn.XLOOKUP(K1805,'FX rates'!$A$2:$A$38,'FX rates'!$B$2:$B$38))</f>
        <v>0</v>
      </c>
      <c r="AM1805" s="4"/>
      <c r="AN1805" s="4"/>
      <c r="AO1805" s="4"/>
      <c r="AP1805" s="32">
        <f t="shared" si="396"/>
        <v>7.5623700623700635E-2</v>
      </c>
      <c r="AQ1805" s="32">
        <f t="shared" si="397"/>
        <v>0</v>
      </c>
      <c r="AR1805" s="24">
        <f t="shared" si="402"/>
        <v>104716.7</v>
      </c>
      <c r="AS1805" s="24" t="str">
        <f t="shared" si="403"/>
        <v>0</v>
      </c>
      <c r="AT1805" s="24">
        <f t="shared" si="404"/>
        <v>181863.99</v>
      </c>
      <c r="AU1805" s="24">
        <f t="shared" si="405"/>
        <v>20207.109999999986</v>
      </c>
    </row>
    <row r="1806" spans="1:47" x14ac:dyDescent="0.25">
      <c r="A1806" s="28" t="s">
        <v>14826</v>
      </c>
      <c r="B1806" s="28" t="s">
        <v>5760</v>
      </c>
      <c r="C1806" s="28" t="s">
        <v>5761</v>
      </c>
      <c r="D1806" s="28" t="s">
        <v>5762</v>
      </c>
      <c r="E1806" s="28" t="s">
        <v>5763</v>
      </c>
      <c r="F1806" s="29">
        <v>43251</v>
      </c>
      <c r="G1806" s="29">
        <v>44896</v>
      </c>
      <c r="H1806" s="28" t="s">
        <v>5764</v>
      </c>
      <c r="I1806" s="28" t="s">
        <v>16055</v>
      </c>
      <c r="J1806" s="28" t="s">
        <v>16055</v>
      </c>
      <c r="K1806" s="28" t="s">
        <v>5765</v>
      </c>
      <c r="L1806" s="27">
        <v>155172.6</v>
      </c>
      <c r="M1806" s="27">
        <v>35156</v>
      </c>
      <c r="N1806" s="27">
        <v>0</v>
      </c>
      <c r="O1806" s="27">
        <v>0</v>
      </c>
      <c r="P1806" s="27">
        <f t="shared" si="392"/>
        <v>35156</v>
      </c>
      <c r="Q1806" s="27">
        <v>0</v>
      </c>
      <c r="R1806" s="27">
        <v>0</v>
      </c>
      <c r="S1806" s="27">
        <v>0</v>
      </c>
      <c r="T1806" s="27">
        <f t="shared" si="393"/>
        <v>0</v>
      </c>
      <c r="U1806" s="27">
        <v>0</v>
      </c>
      <c r="V1806" s="27">
        <f t="shared" si="394"/>
        <v>190328.6</v>
      </c>
      <c r="W1806" s="28" t="s">
        <v>5766</v>
      </c>
      <c r="X1806" s="27">
        <v>167586.40800000002</v>
      </c>
      <c r="Y1806" s="27">
        <f t="shared" si="398"/>
        <v>373141.29600000009</v>
      </c>
      <c r="Z1806" s="4" t="str" cm="1">
        <f t="array" ref="Z1806">_xlfn.IFS(YEARFRAC(F1806,G1806)&lt;1,"&lt;1 Year",YEARFRAC(F1806,G1806)&lt;=5,"1-5 Years",YEARFRAC(F1806,G1806)&gt;5,"&gt;5 Years")</f>
        <v>1-5 Years</v>
      </c>
      <c r="AA1806" s="24">
        <f>L1806*(_xlfn.XLOOKUP(K1806,'FX rates'!$A$2:$A$38,'FX rates'!$B$2:$B$38))</f>
        <v>155172.6</v>
      </c>
      <c r="AB1806" s="24">
        <f>V1806*(_xlfn.XLOOKUP(K1806,'FX rates'!$A$2:$A$38,'FX rates'!$B$2:$B$38))</f>
        <v>190328.6</v>
      </c>
      <c r="AC1806" s="24">
        <f>X1806*(_xlfn.XLOOKUP(W1806,'FX rates'!$A$2:$A$38,'FX rates'!$B$2:$B$38))</f>
        <v>167586.40800000002</v>
      </c>
      <c r="AD1806" s="24">
        <f>Y1806*(_xlfn.XLOOKUP(W1806,'FX rates'!$A$2:$A$38,'FX rates'!$B$2:$B$38))</f>
        <v>373141.29600000009</v>
      </c>
      <c r="AE1806" s="30">
        <f t="shared" si="399"/>
        <v>8.0000000000000127E-2</v>
      </c>
      <c r="AF1806" s="31">
        <f t="shared" si="400"/>
        <v>12413.808000000019</v>
      </c>
      <c r="AG1806" s="23">
        <f t="shared" si="401"/>
        <v>35156</v>
      </c>
      <c r="AH1806" s="35">
        <f t="shared" si="395"/>
        <v>1</v>
      </c>
      <c r="AI1806" s="23">
        <f>U1806*(_xlfn.XLOOKUP(K1806,'FX rates'!$A$2:$A$38,'FX rates'!$B$2:$B$38))</f>
        <v>0</v>
      </c>
      <c r="AJ1806" s="23">
        <f>Q1806*(_xlfn.XLOOKUP(K1806,'FX rates'!$A$2:$A$38,'FX rates'!$B$2:$B$38))</f>
        <v>0</v>
      </c>
      <c r="AK1806" s="23">
        <f>R1806*(_xlfn.XLOOKUP(K1806,'FX rates'!$A$2:$A$38,'FX rates'!$B$2:$B$38))</f>
        <v>0</v>
      </c>
      <c r="AM1806" s="4"/>
      <c r="AN1806" s="4"/>
      <c r="AO1806" s="4"/>
      <c r="AP1806" s="32">
        <f t="shared" si="396"/>
        <v>0.22656061701614846</v>
      </c>
      <c r="AQ1806" s="32">
        <f t="shared" si="397"/>
        <v>0</v>
      </c>
      <c r="AR1806" s="24">
        <f t="shared" si="402"/>
        <v>205554.88800000004</v>
      </c>
      <c r="AS1806" s="24" t="str">
        <f t="shared" si="403"/>
        <v>0</v>
      </c>
      <c r="AT1806" s="24">
        <f t="shared" si="404"/>
        <v>335827.1664000001</v>
      </c>
      <c r="AU1806" s="24">
        <f t="shared" si="405"/>
        <v>37314.129599999986</v>
      </c>
    </row>
    <row r="1807" spans="1:47" x14ac:dyDescent="0.25">
      <c r="A1807" s="28" t="s">
        <v>14827</v>
      </c>
      <c r="B1807" s="28" t="s">
        <v>5767</v>
      </c>
      <c r="C1807" s="28" t="s">
        <v>5768</v>
      </c>
      <c r="D1807" s="28" t="s">
        <v>5769</v>
      </c>
      <c r="E1807" s="28" t="s">
        <v>5770</v>
      </c>
      <c r="F1807" s="29">
        <v>43251</v>
      </c>
      <c r="G1807" s="29">
        <v>44896</v>
      </c>
      <c r="H1807" s="28" t="s">
        <v>5771</v>
      </c>
      <c r="I1807" s="28" t="s">
        <v>16035</v>
      </c>
      <c r="J1807" s="28" t="s">
        <v>16049</v>
      </c>
      <c r="K1807" s="28" t="s">
        <v>5772</v>
      </c>
      <c r="L1807" s="27">
        <v>205562.49999999997</v>
      </c>
      <c r="M1807" s="27">
        <v>45936.000000000007</v>
      </c>
      <c r="N1807" s="27">
        <v>0</v>
      </c>
      <c r="O1807" s="27">
        <v>0</v>
      </c>
      <c r="P1807" s="27">
        <f t="shared" si="392"/>
        <v>45936.000000000007</v>
      </c>
      <c r="Q1807" s="27">
        <v>0</v>
      </c>
      <c r="R1807" s="27">
        <v>0</v>
      </c>
      <c r="S1807" s="27">
        <v>0</v>
      </c>
      <c r="T1807" s="27">
        <f t="shared" si="393"/>
        <v>0</v>
      </c>
      <c r="U1807" s="27">
        <v>0</v>
      </c>
      <c r="V1807" s="27">
        <f t="shared" si="394"/>
        <v>251498.49999999997</v>
      </c>
      <c r="W1807" s="28" t="s">
        <v>5773</v>
      </c>
      <c r="X1807" s="27">
        <v>228174.375</v>
      </c>
      <c r="Y1807" s="27">
        <f t="shared" si="398"/>
        <v>507337.71</v>
      </c>
      <c r="Z1807" s="4" t="str" cm="1">
        <f t="array" ref="Z1807">_xlfn.IFS(YEARFRAC(F1807,G1807)&lt;1,"&lt;1 Year",YEARFRAC(F1807,G1807)&lt;=5,"1-5 Years",YEARFRAC(F1807,G1807)&gt;5,"&gt;5 Years")</f>
        <v>1-5 Years</v>
      </c>
      <c r="AA1807" s="24">
        <f>L1807*(_xlfn.XLOOKUP(K1807,'FX rates'!$A$2:$A$38,'FX rates'!$B$2:$B$38))</f>
        <v>205562.49999999997</v>
      </c>
      <c r="AB1807" s="24">
        <f>V1807*(_xlfn.XLOOKUP(K1807,'FX rates'!$A$2:$A$38,'FX rates'!$B$2:$B$38))</f>
        <v>251498.49999999997</v>
      </c>
      <c r="AC1807" s="24">
        <f>X1807*(_xlfn.XLOOKUP(W1807,'FX rates'!$A$2:$A$38,'FX rates'!$B$2:$B$38))</f>
        <v>228174.375</v>
      </c>
      <c r="AD1807" s="24">
        <f>Y1807*(_xlfn.XLOOKUP(W1807,'FX rates'!$A$2:$A$38,'FX rates'!$B$2:$B$38))</f>
        <v>507337.71</v>
      </c>
      <c r="AE1807" s="30">
        <f t="shared" si="399"/>
        <v>0.11000000000000015</v>
      </c>
      <c r="AF1807" s="31">
        <f t="shared" si="400"/>
        <v>22611.875000000029</v>
      </c>
      <c r="AG1807" s="23">
        <f t="shared" si="401"/>
        <v>45936</v>
      </c>
      <c r="AH1807" s="35">
        <f t="shared" si="395"/>
        <v>1</v>
      </c>
      <c r="AI1807" s="23">
        <f>U1807*(_xlfn.XLOOKUP(K1807,'FX rates'!$A$2:$A$38,'FX rates'!$B$2:$B$38))</f>
        <v>0</v>
      </c>
      <c r="AJ1807" s="23">
        <f>Q1807*(_xlfn.XLOOKUP(K1807,'FX rates'!$A$2:$A$38,'FX rates'!$B$2:$B$38))</f>
        <v>0</v>
      </c>
      <c r="AK1807" s="23">
        <f>R1807*(_xlfn.XLOOKUP(K1807,'FX rates'!$A$2:$A$38,'FX rates'!$B$2:$B$38))</f>
        <v>0</v>
      </c>
      <c r="AM1807" s="4"/>
      <c r="AN1807" s="4"/>
      <c r="AO1807" s="4"/>
      <c r="AP1807" s="32">
        <f t="shared" si="396"/>
        <v>0.22346488294314387</v>
      </c>
      <c r="AQ1807" s="32">
        <f t="shared" si="397"/>
        <v>0</v>
      </c>
      <c r="AR1807" s="24">
        <f t="shared" si="402"/>
        <v>279163.33500000002</v>
      </c>
      <c r="AS1807" s="24" t="str">
        <f t="shared" si="403"/>
        <v>0</v>
      </c>
      <c r="AT1807" s="24">
        <f t="shared" si="404"/>
        <v>456603.93900000001</v>
      </c>
      <c r="AU1807" s="24">
        <f t="shared" si="405"/>
        <v>50733.771000000008</v>
      </c>
    </row>
    <row r="1808" spans="1:47" x14ac:dyDescent="0.25">
      <c r="A1808" s="28" t="s">
        <v>14828</v>
      </c>
      <c r="B1808" s="28" t="s">
        <v>5774</v>
      </c>
      <c r="C1808" s="28" t="s">
        <v>5775</v>
      </c>
      <c r="D1808" s="28" t="s">
        <v>5776</v>
      </c>
      <c r="E1808" s="28" t="s">
        <v>5777</v>
      </c>
      <c r="F1808" s="29">
        <v>43251</v>
      </c>
      <c r="G1808" s="29">
        <v>44896</v>
      </c>
      <c r="H1808" s="28" t="s">
        <v>5778</v>
      </c>
      <c r="I1808" s="28" t="s">
        <v>16050</v>
      </c>
      <c r="J1808" s="28" t="s">
        <v>16048</v>
      </c>
      <c r="K1808" s="28" t="s">
        <v>5779</v>
      </c>
      <c r="L1808" s="27">
        <v>86240.000000000015</v>
      </c>
      <c r="M1808" s="27">
        <v>11704.000000000002</v>
      </c>
      <c r="N1808" s="27">
        <v>0</v>
      </c>
      <c r="O1808" s="27">
        <v>0</v>
      </c>
      <c r="P1808" s="27">
        <f t="shared" si="392"/>
        <v>11704.000000000002</v>
      </c>
      <c r="Q1808" s="27">
        <v>0</v>
      </c>
      <c r="R1808" s="27">
        <v>0</v>
      </c>
      <c r="S1808" s="27">
        <v>0</v>
      </c>
      <c r="T1808" s="27">
        <f t="shared" si="393"/>
        <v>0</v>
      </c>
      <c r="U1808" s="27">
        <v>0</v>
      </c>
      <c r="V1808" s="27">
        <f t="shared" si="394"/>
        <v>97944.000000000015</v>
      </c>
      <c r="W1808" s="28" t="s">
        <v>5780</v>
      </c>
      <c r="X1808" s="27">
        <v>87102.400000000009</v>
      </c>
      <c r="Y1808" s="27">
        <f t="shared" si="398"/>
        <v>186025.84000000003</v>
      </c>
      <c r="Z1808" s="4" t="str" cm="1">
        <f t="array" ref="Z1808">_xlfn.IFS(YEARFRAC(F1808,G1808)&lt;1,"&lt;1 Year",YEARFRAC(F1808,G1808)&lt;=5,"1-5 Years",YEARFRAC(F1808,G1808)&gt;5,"&gt;5 Years")</f>
        <v>1-5 Years</v>
      </c>
      <c r="AA1808" s="24">
        <f>L1808*(_xlfn.XLOOKUP(K1808,'FX rates'!$A$2:$A$38,'FX rates'!$B$2:$B$38))</f>
        <v>114755.2560065233</v>
      </c>
      <c r="AB1808" s="24">
        <f>V1808*(_xlfn.XLOOKUP(K1808,'FX rates'!$A$2:$A$38,'FX rates'!$B$2:$B$38))</f>
        <v>130329.1836074086</v>
      </c>
      <c r="AC1808" s="24">
        <f>X1808*(_xlfn.XLOOKUP(W1808,'FX rates'!$A$2:$A$38,'FX rates'!$B$2:$B$38))</f>
        <v>115902.80856658852</v>
      </c>
      <c r="AD1808" s="24">
        <f>Y1808*(_xlfn.XLOOKUP(W1808,'FX rates'!$A$2:$A$38,'FX rates'!$B$2:$B$38))</f>
        <v>247535.28401007119</v>
      </c>
      <c r="AE1808" s="30">
        <f t="shared" si="399"/>
        <v>9.9999999999998701E-3</v>
      </c>
      <c r="AF1808" s="31">
        <f t="shared" si="400"/>
        <v>862.39999999999418</v>
      </c>
      <c r="AG1808" s="23">
        <f t="shared" si="401"/>
        <v>15573.927600885305</v>
      </c>
      <c r="AH1808" s="35">
        <f t="shared" si="395"/>
        <v>1.3306500000756409</v>
      </c>
      <c r="AI1808" s="23">
        <f>U1808*(_xlfn.XLOOKUP(K1808,'FX rates'!$A$2:$A$38,'FX rates'!$B$2:$B$38))</f>
        <v>0</v>
      </c>
      <c r="AJ1808" s="23">
        <f>Q1808*(_xlfn.XLOOKUP(K1808,'FX rates'!$A$2:$A$38,'FX rates'!$B$2:$B$38))</f>
        <v>0</v>
      </c>
      <c r="AK1808" s="23">
        <f>R1808*(_xlfn.XLOOKUP(K1808,'FX rates'!$A$2:$A$38,'FX rates'!$B$2:$B$38))</f>
        <v>0</v>
      </c>
      <c r="AM1808" s="4"/>
      <c r="AN1808" s="4"/>
      <c r="AO1808" s="4"/>
      <c r="AP1808" s="32">
        <f t="shared" si="396"/>
        <v>0.1357142857142857</v>
      </c>
      <c r="AQ1808" s="32">
        <f t="shared" si="397"/>
        <v>0</v>
      </c>
      <c r="AR1808" s="24">
        <f t="shared" si="402"/>
        <v>98923.44</v>
      </c>
      <c r="AS1808" s="24" t="str">
        <f t="shared" si="403"/>
        <v>0</v>
      </c>
      <c r="AT1808" s="24">
        <f t="shared" si="404"/>
        <v>222781.75560906407</v>
      </c>
      <c r="AU1808" s="24">
        <f t="shared" si="405"/>
        <v>24753.528401007119</v>
      </c>
    </row>
    <row r="1809" spans="1:47" x14ac:dyDescent="0.25">
      <c r="A1809" s="28" t="s">
        <v>14829</v>
      </c>
      <c r="B1809" s="28" t="s">
        <v>5781</v>
      </c>
      <c r="C1809" s="28" t="s">
        <v>5782</v>
      </c>
      <c r="D1809" s="28" t="s">
        <v>5783</v>
      </c>
      <c r="E1809" s="28" t="s">
        <v>5784</v>
      </c>
      <c r="F1809" s="29">
        <v>43251</v>
      </c>
      <c r="G1809" s="29">
        <v>44896</v>
      </c>
      <c r="H1809" s="28" t="s">
        <v>5785</v>
      </c>
      <c r="I1809" s="28" t="s">
        <v>16041</v>
      </c>
      <c r="J1809" s="28" t="s">
        <v>16054</v>
      </c>
      <c r="K1809" s="28" t="s">
        <v>5786</v>
      </c>
      <c r="L1809" s="27">
        <v>258720.00000000006</v>
      </c>
      <c r="M1809" s="27">
        <v>531300</v>
      </c>
      <c r="N1809" s="27">
        <v>0</v>
      </c>
      <c r="O1809" s="27">
        <v>0</v>
      </c>
      <c r="P1809" s="27">
        <f t="shared" si="392"/>
        <v>531300</v>
      </c>
      <c r="Q1809" s="27">
        <v>0</v>
      </c>
      <c r="R1809" s="27">
        <v>0</v>
      </c>
      <c r="S1809" s="27">
        <v>0</v>
      </c>
      <c r="T1809" s="27">
        <f t="shared" si="393"/>
        <v>0</v>
      </c>
      <c r="U1809" s="27">
        <v>0</v>
      </c>
      <c r="V1809" s="27">
        <f t="shared" si="394"/>
        <v>790020</v>
      </c>
      <c r="W1809" s="28" t="s">
        <v>5787</v>
      </c>
      <c r="X1809" s="27">
        <v>287179.20000000007</v>
      </c>
      <c r="Y1809" s="27">
        <f t="shared" si="398"/>
        <v>1164101.4000000001</v>
      </c>
      <c r="Z1809" s="4" t="str" cm="1">
        <f t="array" ref="Z1809">_xlfn.IFS(YEARFRAC(F1809,G1809)&lt;1,"&lt;1 Year",YEARFRAC(F1809,G1809)&lt;=5,"1-5 Years",YEARFRAC(F1809,G1809)&gt;5,"&gt;5 Years")</f>
        <v>1-5 Years</v>
      </c>
      <c r="AA1809" s="24">
        <f>L1809*(_xlfn.XLOOKUP(K1809,'FX rates'!$A$2:$A$38,'FX rates'!$B$2:$B$38))</f>
        <v>258720.00000000006</v>
      </c>
      <c r="AB1809" s="24">
        <f>V1809*(_xlfn.XLOOKUP(K1809,'FX rates'!$A$2:$A$38,'FX rates'!$B$2:$B$38))</f>
        <v>790020</v>
      </c>
      <c r="AC1809" s="24">
        <f>X1809*(_xlfn.XLOOKUP(W1809,'FX rates'!$A$2:$A$38,'FX rates'!$B$2:$B$38))</f>
        <v>287179.20000000007</v>
      </c>
      <c r="AD1809" s="24">
        <f>Y1809*(_xlfn.XLOOKUP(W1809,'FX rates'!$A$2:$A$38,'FX rates'!$B$2:$B$38))</f>
        <v>1164101.4000000001</v>
      </c>
      <c r="AE1809" s="30">
        <f t="shared" si="399"/>
        <v>0.11000000000000001</v>
      </c>
      <c r="AF1809" s="31">
        <f t="shared" si="400"/>
        <v>28459.200000000012</v>
      </c>
      <c r="AG1809" s="23">
        <f t="shared" si="401"/>
        <v>531300</v>
      </c>
      <c r="AH1809" s="35">
        <f t="shared" si="395"/>
        <v>1</v>
      </c>
      <c r="AI1809" s="23">
        <f>U1809*(_xlfn.XLOOKUP(K1809,'FX rates'!$A$2:$A$38,'FX rates'!$B$2:$B$38))</f>
        <v>0</v>
      </c>
      <c r="AJ1809" s="23">
        <f>Q1809*(_xlfn.XLOOKUP(K1809,'FX rates'!$A$2:$A$38,'FX rates'!$B$2:$B$38))</f>
        <v>0</v>
      </c>
      <c r="AK1809" s="23">
        <f>R1809*(_xlfn.XLOOKUP(K1809,'FX rates'!$A$2:$A$38,'FX rates'!$B$2:$B$38))</f>
        <v>0</v>
      </c>
      <c r="AM1809" s="4"/>
      <c r="AN1809" s="4"/>
      <c r="AO1809" s="4"/>
      <c r="AP1809" s="32">
        <f t="shared" si="396"/>
        <v>2.0535714285714279</v>
      </c>
      <c r="AQ1809" s="32">
        <f t="shared" si="397"/>
        <v>0</v>
      </c>
      <c r="AR1809" s="24">
        <f t="shared" si="402"/>
        <v>876922.20000000007</v>
      </c>
      <c r="AS1809" s="24" t="str">
        <f t="shared" si="403"/>
        <v>0</v>
      </c>
      <c r="AT1809" s="24">
        <f t="shared" si="404"/>
        <v>1047691.2600000001</v>
      </c>
      <c r="AU1809" s="24">
        <f t="shared" si="405"/>
        <v>116410.14000000001</v>
      </c>
    </row>
    <row r="1810" spans="1:47" x14ac:dyDescent="0.25">
      <c r="A1810" s="28" t="s">
        <v>14830</v>
      </c>
      <c r="B1810" s="28" t="s">
        <v>5788</v>
      </c>
      <c r="C1810" s="28" t="s">
        <v>5789</v>
      </c>
      <c r="D1810" s="28" t="s">
        <v>5790</v>
      </c>
      <c r="E1810" s="28" t="s">
        <v>5791</v>
      </c>
      <c r="F1810" s="29">
        <v>43251</v>
      </c>
      <c r="G1810" s="29">
        <v>44896</v>
      </c>
      <c r="H1810" s="28" t="s">
        <v>5792</v>
      </c>
      <c r="I1810" s="28" t="s">
        <v>16043</v>
      </c>
      <c r="J1810" s="28" t="s">
        <v>16034</v>
      </c>
      <c r="K1810" s="28" t="s">
        <v>5793</v>
      </c>
      <c r="L1810" s="27">
        <v>211247.85</v>
      </c>
      <c r="M1810" s="27">
        <v>121643.5</v>
      </c>
      <c r="N1810" s="27">
        <v>0</v>
      </c>
      <c r="O1810" s="27">
        <v>0</v>
      </c>
      <c r="P1810" s="27">
        <f t="shared" si="392"/>
        <v>121643.5</v>
      </c>
      <c r="Q1810" s="27">
        <v>0</v>
      </c>
      <c r="R1810" s="27">
        <v>0</v>
      </c>
      <c r="S1810" s="27">
        <v>0</v>
      </c>
      <c r="T1810" s="27">
        <f t="shared" si="393"/>
        <v>0</v>
      </c>
      <c r="U1810" s="27">
        <v>0</v>
      </c>
      <c r="V1810" s="27">
        <f t="shared" si="394"/>
        <v>332891.34999999998</v>
      </c>
      <c r="W1810" s="28" t="s">
        <v>5794</v>
      </c>
      <c r="X1810" s="27">
        <v>242935.0275</v>
      </c>
      <c r="Y1810" s="27">
        <f t="shared" si="398"/>
        <v>625760.08000000007</v>
      </c>
      <c r="Z1810" s="4" t="str" cm="1">
        <f t="array" ref="Z1810">_xlfn.IFS(YEARFRAC(F1810,G1810)&lt;1,"&lt;1 Year",YEARFRAC(F1810,G1810)&lt;=5,"1-5 Years",YEARFRAC(F1810,G1810)&gt;5,"&gt;5 Years")</f>
        <v>1-5 Years</v>
      </c>
      <c r="AA1810" s="24">
        <f>L1810*(_xlfn.XLOOKUP(K1810,'FX rates'!$A$2:$A$38,'FX rates'!$B$2:$B$38))</f>
        <v>211247.85</v>
      </c>
      <c r="AB1810" s="24">
        <f>V1810*(_xlfn.XLOOKUP(K1810,'FX rates'!$A$2:$A$38,'FX rates'!$B$2:$B$38))</f>
        <v>332891.34999999998</v>
      </c>
      <c r="AC1810" s="24">
        <f>X1810*(_xlfn.XLOOKUP(W1810,'FX rates'!$A$2:$A$38,'FX rates'!$B$2:$B$38))</f>
        <v>242935.0275</v>
      </c>
      <c r="AD1810" s="24">
        <f>Y1810*(_xlfn.XLOOKUP(W1810,'FX rates'!$A$2:$A$38,'FX rates'!$B$2:$B$38))</f>
        <v>625760.08000000007</v>
      </c>
      <c r="AE1810" s="30">
        <f t="shared" si="399"/>
        <v>0.14999999999999994</v>
      </c>
      <c r="AF1810" s="31">
        <f t="shared" si="400"/>
        <v>31687.177499999991</v>
      </c>
      <c r="AG1810" s="23">
        <f t="shared" si="401"/>
        <v>121643.49999999997</v>
      </c>
      <c r="AH1810" s="35">
        <f t="shared" si="395"/>
        <v>1</v>
      </c>
      <c r="AI1810" s="23">
        <f>U1810*(_xlfn.XLOOKUP(K1810,'FX rates'!$A$2:$A$38,'FX rates'!$B$2:$B$38))</f>
        <v>0</v>
      </c>
      <c r="AJ1810" s="23">
        <f>Q1810*(_xlfn.XLOOKUP(K1810,'FX rates'!$A$2:$A$38,'FX rates'!$B$2:$B$38))</f>
        <v>0</v>
      </c>
      <c r="AK1810" s="23">
        <f>R1810*(_xlfn.XLOOKUP(K1810,'FX rates'!$A$2:$A$38,'FX rates'!$B$2:$B$38))</f>
        <v>0</v>
      </c>
      <c r="AM1810" s="4"/>
      <c r="AN1810" s="4"/>
      <c r="AO1810" s="4"/>
      <c r="AP1810" s="32">
        <f t="shared" si="396"/>
        <v>0.57583307948459594</v>
      </c>
      <c r="AQ1810" s="32">
        <f t="shared" si="397"/>
        <v>0</v>
      </c>
      <c r="AR1810" s="24">
        <f t="shared" si="402"/>
        <v>382825.05250000005</v>
      </c>
      <c r="AS1810" s="24" t="str">
        <f t="shared" si="403"/>
        <v>0</v>
      </c>
      <c r="AT1810" s="24">
        <f t="shared" si="404"/>
        <v>563184.07200000004</v>
      </c>
      <c r="AU1810" s="24">
        <f t="shared" si="405"/>
        <v>62576.008000000031</v>
      </c>
    </row>
    <row r="1811" spans="1:47" x14ac:dyDescent="0.25">
      <c r="A1811" s="28" t="s">
        <v>14831</v>
      </c>
      <c r="B1811" s="28" t="s">
        <v>5795</v>
      </c>
      <c r="C1811" s="28" t="s">
        <v>5796</v>
      </c>
      <c r="D1811" s="28" t="s">
        <v>5797</v>
      </c>
      <c r="E1811" s="28" t="s">
        <v>5798</v>
      </c>
      <c r="F1811" s="29">
        <v>43249</v>
      </c>
      <c r="G1811" s="29">
        <v>44896</v>
      </c>
      <c r="H1811" s="28" t="s">
        <v>5799</v>
      </c>
      <c r="I1811" s="28" t="s">
        <v>16046</v>
      </c>
      <c r="J1811" s="28" t="s">
        <v>16039</v>
      </c>
      <c r="K1811" s="28" t="s">
        <v>5800</v>
      </c>
      <c r="L1811" s="27">
        <v>119185.00000000003</v>
      </c>
      <c r="M1811" s="27">
        <v>14663</v>
      </c>
      <c r="N1811" s="27">
        <v>0</v>
      </c>
      <c r="O1811" s="27">
        <v>0</v>
      </c>
      <c r="P1811" s="27">
        <f t="shared" si="392"/>
        <v>14663</v>
      </c>
      <c r="Q1811" s="27">
        <v>0</v>
      </c>
      <c r="R1811" s="27">
        <v>0</v>
      </c>
      <c r="S1811" s="27">
        <v>0</v>
      </c>
      <c r="T1811" s="27">
        <f t="shared" si="393"/>
        <v>0</v>
      </c>
      <c r="U1811" s="27">
        <v>0</v>
      </c>
      <c r="V1811" s="27">
        <f t="shared" si="394"/>
        <v>133848.00000000003</v>
      </c>
      <c r="W1811" s="28" t="s">
        <v>5801</v>
      </c>
      <c r="X1811" s="27">
        <v>121568.70000000003</v>
      </c>
      <c r="Y1811" s="27">
        <f t="shared" si="398"/>
        <v>258093.66000000003</v>
      </c>
      <c r="Z1811" s="4" t="str" cm="1">
        <f t="array" ref="Z1811">_xlfn.IFS(YEARFRAC(F1811,G1811)&lt;1,"&lt;1 Year",YEARFRAC(F1811,G1811)&lt;=5,"1-5 Years",YEARFRAC(F1811,G1811)&gt;5,"&gt;5 Years")</f>
        <v>1-5 Years</v>
      </c>
      <c r="AA1811" s="24">
        <f>L1811*(_xlfn.XLOOKUP(K1811,'FX rates'!$A$2:$A$38,'FX rates'!$B$2:$B$38))</f>
        <v>119185.00000000003</v>
      </c>
      <c r="AB1811" s="24">
        <f>V1811*(_xlfn.XLOOKUP(K1811,'FX rates'!$A$2:$A$38,'FX rates'!$B$2:$B$38))</f>
        <v>133848.00000000003</v>
      </c>
      <c r="AC1811" s="24">
        <f>X1811*(_xlfn.XLOOKUP(W1811,'FX rates'!$A$2:$A$38,'FX rates'!$B$2:$B$38))</f>
        <v>121568.70000000003</v>
      </c>
      <c r="AD1811" s="24">
        <f>Y1811*(_xlfn.XLOOKUP(W1811,'FX rates'!$A$2:$A$38,'FX rates'!$B$2:$B$38))</f>
        <v>258093.66000000003</v>
      </c>
      <c r="AE1811" s="30">
        <f t="shared" si="399"/>
        <v>1.9999999999999969E-2</v>
      </c>
      <c r="AF1811" s="31">
        <f t="shared" si="400"/>
        <v>2383.6999999999971</v>
      </c>
      <c r="AG1811" s="23">
        <f t="shared" si="401"/>
        <v>14663</v>
      </c>
      <c r="AH1811" s="35">
        <f t="shared" si="395"/>
        <v>1</v>
      </c>
      <c r="AI1811" s="23">
        <f>U1811*(_xlfn.XLOOKUP(K1811,'FX rates'!$A$2:$A$38,'FX rates'!$B$2:$B$38))</f>
        <v>0</v>
      </c>
      <c r="AJ1811" s="23">
        <f>Q1811*(_xlfn.XLOOKUP(K1811,'FX rates'!$A$2:$A$38,'FX rates'!$B$2:$B$38))</f>
        <v>0</v>
      </c>
      <c r="AK1811" s="23">
        <f>R1811*(_xlfn.XLOOKUP(K1811,'FX rates'!$A$2:$A$38,'FX rates'!$B$2:$B$38))</f>
        <v>0</v>
      </c>
      <c r="AM1811" s="4"/>
      <c r="AN1811" s="4"/>
      <c r="AO1811" s="4"/>
      <c r="AP1811" s="32">
        <f t="shared" si="396"/>
        <v>0.12302722658052605</v>
      </c>
      <c r="AQ1811" s="32">
        <f t="shared" si="397"/>
        <v>0</v>
      </c>
      <c r="AR1811" s="24">
        <f t="shared" si="402"/>
        <v>136524.96000000002</v>
      </c>
      <c r="AS1811" s="24" t="str">
        <f t="shared" si="403"/>
        <v>0</v>
      </c>
      <c r="AT1811" s="24">
        <f t="shared" si="404"/>
        <v>232284.29400000002</v>
      </c>
      <c r="AU1811" s="24">
        <f t="shared" si="405"/>
        <v>25809.366000000009</v>
      </c>
    </row>
    <row r="1812" spans="1:47" x14ac:dyDescent="0.25">
      <c r="A1812" s="28" t="s">
        <v>14832</v>
      </c>
      <c r="B1812" s="28" t="s">
        <v>5802</v>
      </c>
      <c r="C1812" s="28" t="s">
        <v>5803</v>
      </c>
      <c r="D1812" s="28" t="s">
        <v>5804</v>
      </c>
      <c r="E1812" s="28" t="s">
        <v>5805</v>
      </c>
      <c r="F1812" s="29">
        <v>43249</v>
      </c>
      <c r="G1812" s="29">
        <v>44896</v>
      </c>
      <c r="H1812" s="28" t="s">
        <v>5806</v>
      </c>
      <c r="I1812" s="28" t="s">
        <v>16053</v>
      </c>
      <c r="J1812" s="28" t="s">
        <v>16033</v>
      </c>
      <c r="K1812" s="28" t="s">
        <v>5807</v>
      </c>
      <c r="L1812" s="27">
        <v>131890.00000000003</v>
      </c>
      <c r="M1812" s="27">
        <v>35805</v>
      </c>
      <c r="N1812" s="27">
        <v>0</v>
      </c>
      <c r="O1812" s="27">
        <v>0</v>
      </c>
      <c r="P1812" s="27">
        <f t="shared" si="392"/>
        <v>35805</v>
      </c>
      <c r="Q1812" s="27">
        <v>0</v>
      </c>
      <c r="R1812" s="27">
        <v>0</v>
      </c>
      <c r="S1812" s="27">
        <v>0</v>
      </c>
      <c r="T1812" s="27">
        <f t="shared" si="393"/>
        <v>0</v>
      </c>
      <c r="U1812" s="27">
        <v>0</v>
      </c>
      <c r="V1812" s="27">
        <f t="shared" si="394"/>
        <v>167695.00000000003</v>
      </c>
      <c r="W1812" s="28" t="s">
        <v>5808</v>
      </c>
      <c r="X1812" s="27">
        <v>133208.90000000002</v>
      </c>
      <c r="Y1812" s="27">
        <f t="shared" si="398"/>
        <v>302580.85000000009</v>
      </c>
      <c r="Z1812" s="4" t="str" cm="1">
        <f t="array" ref="Z1812">_xlfn.IFS(YEARFRAC(F1812,G1812)&lt;1,"&lt;1 Year",YEARFRAC(F1812,G1812)&lt;=5,"1-5 Years",YEARFRAC(F1812,G1812)&gt;5,"&gt;5 Years")</f>
        <v>1-5 Years</v>
      </c>
      <c r="AA1812" s="24">
        <f>L1812*(_xlfn.XLOOKUP(K1812,'FX rates'!$A$2:$A$38,'FX rates'!$B$2:$B$38))</f>
        <v>131890.00000000003</v>
      </c>
      <c r="AB1812" s="24">
        <f>V1812*(_xlfn.XLOOKUP(K1812,'FX rates'!$A$2:$A$38,'FX rates'!$B$2:$B$38))</f>
        <v>167695.00000000003</v>
      </c>
      <c r="AC1812" s="24">
        <f>X1812*(_xlfn.XLOOKUP(W1812,'FX rates'!$A$2:$A$38,'FX rates'!$B$2:$B$38))</f>
        <v>133208.90000000002</v>
      </c>
      <c r="AD1812" s="24">
        <f>Y1812*(_xlfn.XLOOKUP(W1812,'FX rates'!$A$2:$A$38,'FX rates'!$B$2:$B$38))</f>
        <v>302580.85000000009</v>
      </c>
      <c r="AE1812" s="30">
        <f t="shared" si="399"/>
        <v>9.9999999999999534E-3</v>
      </c>
      <c r="AF1812" s="31">
        <f t="shared" si="400"/>
        <v>1318.8999999999942</v>
      </c>
      <c r="AG1812" s="23">
        <f t="shared" si="401"/>
        <v>35805</v>
      </c>
      <c r="AH1812" s="35">
        <f t="shared" si="395"/>
        <v>1</v>
      </c>
      <c r="AI1812" s="23">
        <f>U1812*(_xlfn.XLOOKUP(K1812,'FX rates'!$A$2:$A$38,'FX rates'!$B$2:$B$38))</f>
        <v>0</v>
      </c>
      <c r="AJ1812" s="23">
        <f>Q1812*(_xlfn.XLOOKUP(K1812,'FX rates'!$A$2:$A$38,'FX rates'!$B$2:$B$38))</f>
        <v>0</v>
      </c>
      <c r="AK1812" s="23">
        <f>R1812*(_xlfn.XLOOKUP(K1812,'FX rates'!$A$2:$A$38,'FX rates'!$B$2:$B$38))</f>
        <v>0</v>
      </c>
      <c r="AM1812" s="4"/>
      <c r="AN1812" s="4"/>
      <c r="AO1812" s="4"/>
      <c r="AP1812" s="32">
        <f t="shared" si="396"/>
        <v>0.27147623019182648</v>
      </c>
      <c r="AQ1812" s="32">
        <f t="shared" si="397"/>
        <v>0</v>
      </c>
      <c r="AR1812" s="24">
        <f t="shared" si="402"/>
        <v>169371.95000000004</v>
      </c>
      <c r="AS1812" s="24" t="str">
        <f t="shared" si="403"/>
        <v>0</v>
      </c>
      <c r="AT1812" s="24">
        <f t="shared" si="404"/>
        <v>272322.76500000007</v>
      </c>
      <c r="AU1812" s="24">
        <f t="shared" si="405"/>
        <v>30258.085000000021</v>
      </c>
    </row>
    <row r="1813" spans="1:47" x14ac:dyDescent="0.25">
      <c r="A1813" s="28" t="s">
        <v>14833</v>
      </c>
      <c r="B1813" s="28" t="s">
        <v>5809</v>
      </c>
      <c r="C1813" s="28" t="s">
        <v>5810</v>
      </c>
      <c r="D1813" s="28" t="s">
        <v>5811</v>
      </c>
      <c r="E1813" s="28" t="s">
        <v>5812</v>
      </c>
      <c r="F1813" s="29">
        <v>43248</v>
      </c>
      <c r="G1813" s="29">
        <v>44896</v>
      </c>
      <c r="H1813" s="28" t="s">
        <v>5813</v>
      </c>
      <c r="I1813" s="28" t="s">
        <v>16049</v>
      </c>
      <c r="J1813" s="28" t="s">
        <v>16036</v>
      </c>
      <c r="K1813" s="28" t="s">
        <v>5814</v>
      </c>
      <c r="L1813" s="27">
        <v>134640</v>
      </c>
      <c r="M1813" s="27">
        <v>43743.700000000012</v>
      </c>
      <c r="N1813" s="27">
        <v>0</v>
      </c>
      <c r="O1813" s="27">
        <v>0</v>
      </c>
      <c r="P1813" s="27">
        <f t="shared" si="392"/>
        <v>43743.700000000012</v>
      </c>
      <c r="Q1813" s="27">
        <v>0</v>
      </c>
      <c r="R1813" s="27">
        <v>0</v>
      </c>
      <c r="S1813" s="27">
        <v>0</v>
      </c>
      <c r="T1813" s="27">
        <f t="shared" si="393"/>
        <v>0</v>
      </c>
      <c r="U1813" s="27">
        <v>0</v>
      </c>
      <c r="V1813" s="27">
        <f t="shared" si="394"/>
        <v>178383.7</v>
      </c>
      <c r="W1813" s="28" t="s">
        <v>5815</v>
      </c>
      <c r="X1813" s="27">
        <v>153489.60000000001</v>
      </c>
      <c r="Y1813" s="27">
        <f t="shared" si="398"/>
        <v>356847.01800000004</v>
      </c>
      <c r="Z1813" s="4" t="str" cm="1">
        <f t="array" ref="Z1813">_xlfn.IFS(YEARFRAC(F1813,G1813)&lt;1,"&lt;1 Year",YEARFRAC(F1813,G1813)&lt;=5,"1-5 Years",YEARFRAC(F1813,G1813)&gt;5,"&gt;5 Years")</f>
        <v>1-5 Years</v>
      </c>
      <c r="AA1813" s="24">
        <f>L1813*(_xlfn.XLOOKUP(K1813,'FX rates'!$A$2:$A$38,'FX rates'!$B$2:$B$38))</f>
        <v>134640</v>
      </c>
      <c r="AB1813" s="24">
        <f>V1813*(_xlfn.XLOOKUP(K1813,'FX rates'!$A$2:$A$38,'FX rates'!$B$2:$B$38))</f>
        <v>178383.7</v>
      </c>
      <c r="AC1813" s="24">
        <f>X1813*(_xlfn.XLOOKUP(W1813,'FX rates'!$A$2:$A$38,'FX rates'!$B$2:$B$38))</f>
        <v>153489.60000000001</v>
      </c>
      <c r="AD1813" s="24">
        <f>Y1813*(_xlfn.XLOOKUP(W1813,'FX rates'!$A$2:$A$38,'FX rates'!$B$2:$B$38))</f>
        <v>356847.01800000004</v>
      </c>
      <c r="AE1813" s="30">
        <f t="shared" si="399"/>
        <v>0.14000000000000004</v>
      </c>
      <c r="AF1813" s="31">
        <f t="shared" si="400"/>
        <v>18849.600000000006</v>
      </c>
      <c r="AG1813" s="23">
        <f t="shared" si="401"/>
        <v>43743.700000000012</v>
      </c>
      <c r="AH1813" s="35">
        <f t="shared" si="395"/>
        <v>1</v>
      </c>
      <c r="AI1813" s="23">
        <f>U1813*(_xlfn.XLOOKUP(K1813,'FX rates'!$A$2:$A$38,'FX rates'!$B$2:$B$38))</f>
        <v>0</v>
      </c>
      <c r="AJ1813" s="23">
        <f>Q1813*(_xlfn.XLOOKUP(K1813,'FX rates'!$A$2:$A$38,'FX rates'!$B$2:$B$38))</f>
        <v>0</v>
      </c>
      <c r="AK1813" s="23">
        <f>R1813*(_xlfn.XLOOKUP(K1813,'FX rates'!$A$2:$A$38,'FX rates'!$B$2:$B$38))</f>
        <v>0</v>
      </c>
      <c r="AM1813" s="4"/>
      <c r="AN1813" s="4"/>
      <c r="AO1813" s="4"/>
      <c r="AP1813" s="32">
        <f t="shared" si="396"/>
        <v>0.32489379084967329</v>
      </c>
      <c r="AQ1813" s="32">
        <f t="shared" si="397"/>
        <v>0</v>
      </c>
      <c r="AR1813" s="24">
        <f t="shared" si="402"/>
        <v>203357.41800000001</v>
      </c>
      <c r="AS1813" s="24" t="str">
        <f t="shared" si="403"/>
        <v>0</v>
      </c>
      <c r="AT1813" s="24">
        <f t="shared" si="404"/>
        <v>321162.31620000006</v>
      </c>
      <c r="AU1813" s="24">
        <f t="shared" si="405"/>
        <v>35684.701799999981</v>
      </c>
    </row>
    <row r="1814" spans="1:47" x14ac:dyDescent="0.25">
      <c r="A1814" s="28" t="s">
        <v>14087</v>
      </c>
      <c r="B1814" s="28" t="s">
        <v>585</v>
      </c>
      <c r="C1814" s="28" t="s">
        <v>586</v>
      </c>
      <c r="D1814" s="28" t="s">
        <v>587</v>
      </c>
      <c r="E1814" s="28" t="s">
        <v>588</v>
      </c>
      <c r="F1814" s="29">
        <v>37438</v>
      </c>
      <c r="G1814" s="29">
        <v>44896</v>
      </c>
      <c r="H1814" s="28" t="s">
        <v>589</v>
      </c>
      <c r="I1814" s="28" t="s">
        <v>16033</v>
      </c>
      <c r="J1814" s="28" t="s">
        <v>16052</v>
      </c>
      <c r="K1814" s="28" t="s">
        <v>591</v>
      </c>
      <c r="L1814" s="27">
        <v>3164524.0000000005</v>
      </c>
      <c r="M1814" s="27">
        <v>531300</v>
      </c>
      <c r="N1814" s="27">
        <v>0</v>
      </c>
      <c r="O1814" s="27">
        <v>0</v>
      </c>
      <c r="P1814" s="27">
        <f t="shared" si="392"/>
        <v>531300</v>
      </c>
      <c r="Q1814" s="27">
        <v>0</v>
      </c>
      <c r="R1814" s="27">
        <v>0</v>
      </c>
      <c r="S1814" s="27">
        <v>700</v>
      </c>
      <c r="T1814" s="27">
        <f t="shared" si="393"/>
        <v>700</v>
      </c>
      <c r="U1814" s="27">
        <v>0</v>
      </c>
      <c r="V1814" s="27">
        <f t="shared" si="394"/>
        <v>3696524.0000000005</v>
      </c>
      <c r="W1814" s="28" t="s">
        <v>592</v>
      </c>
      <c r="X1814" s="27">
        <v>3322750.2000000007</v>
      </c>
      <c r="Y1814" s="27">
        <f t="shared" si="398"/>
        <v>7203365.4000000013</v>
      </c>
      <c r="Z1814" s="4" t="str" cm="1">
        <f t="array" ref="Z1814">_xlfn.IFS(YEARFRAC(F1814,G1814)&lt;1,"&lt;1 Year",YEARFRAC(F1814,G1814)&lt;=5,"1-5 Years",YEARFRAC(F1814,G1814)&gt;5,"&gt;5 Years")</f>
        <v>&gt;5 Years</v>
      </c>
      <c r="AA1814" s="24">
        <f>L1814*(_xlfn.XLOOKUP(K1814,'FX rates'!$A$2:$A$38,'FX rates'!$B$2:$B$38))</f>
        <v>46893.994739376882</v>
      </c>
      <c r="AB1814" s="24">
        <f>V1814*(_xlfn.XLOOKUP(K1814,'FX rates'!$A$2:$A$38,'FX rates'!$B$2:$B$38))</f>
        <v>54777.520097803143</v>
      </c>
      <c r="AC1814" s="24">
        <f>X1814*(_xlfn.XLOOKUP(W1814,'FX rates'!$A$2:$A$38,'FX rates'!$B$2:$B$38))</f>
        <v>49238.694476345729</v>
      </c>
      <c r="AD1814" s="24">
        <f>Y1814*(_xlfn.XLOOKUP(W1814,'FX rates'!$A$2:$A$38,'FX rates'!$B$2:$B$38))</f>
        <v>106744.19886637278</v>
      </c>
      <c r="AE1814" s="30">
        <f t="shared" si="399"/>
        <v>5.0000000000000065E-2</v>
      </c>
      <c r="AF1814" s="31">
        <f t="shared" si="400"/>
        <v>158226.20000000019</v>
      </c>
      <c r="AG1814" s="23">
        <f t="shared" si="401"/>
        <v>7883.5253584262609</v>
      </c>
      <c r="AH1814" s="35">
        <f t="shared" si="395"/>
        <v>1.4818656688771163E-2</v>
      </c>
      <c r="AI1814" s="23">
        <f>U1814*(_xlfn.XLOOKUP(K1814,'FX rates'!$A$2:$A$38,'FX rates'!$B$2:$B$38))</f>
        <v>0</v>
      </c>
      <c r="AJ1814" s="23">
        <f>Q1814*(_xlfn.XLOOKUP(K1814,'FX rates'!$A$2:$A$38,'FX rates'!$B$2:$B$38))</f>
        <v>0</v>
      </c>
      <c r="AK1814" s="23">
        <f>R1814*(_xlfn.XLOOKUP(K1814,'FX rates'!$A$2:$A$38,'FX rates'!$B$2:$B$38))</f>
        <v>0</v>
      </c>
      <c r="AM1814" s="4"/>
      <c r="AN1814" s="4"/>
      <c r="AO1814" s="4"/>
      <c r="AP1814" s="32">
        <f t="shared" si="396"/>
        <v>0.16789254876878795</v>
      </c>
      <c r="AQ1814" s="32">
        <f t="shared" si="397"/>
        <v>0</v>
      </c>
      <c r="AR1814" s="24">
        <f t="shared" si="402"/>
        <v>3880615.2000000007</v>
      </c>
      <c r="AS1814" s="24" t="str">
        <f t="shared" si="403"/>
        <v>0</v>
      </c>
      <c r="AT1814" s="24">
        <f t="shared" si="404"/>
        <v>96069.778979735507</v>
      </c>
      <c r="AU1814" s="24">
        <f t="shared" si="405"/>
        <v>10674.419886637275</v>
      </c>
    </row>
    <row r="1815" spans="1:47" x14ac:dyDescent="0.25">
      <c r="A1815" s="28" t="s">
        <v>14834</v>
      </c>
      <c r="B1815" s="28" t="s">
        <v>5816</v>
      </c>
      <c r="C1815" s="28" t="s">
        <v>5817</v>
      </c>
      <c r="D1815" s="28" t="s">
        <v>5818</v>
      </c>
      <c r="E1815" s="28" t="s">
        <v>5819</v>
      </c>
      <c r="F1815" s="29">
        <v>43248</v>
      </c>
      <c r="G1815" s="29">
        <v>44896</v>
      </c>
      <c r="H1815" s="28" t="s">
        <v>5820</v>
      </c>
      <c r="I1815" s="28" t="s">
        <v>16049</v>
      </c>
      <c r="J1815" s="28" t="s">
        <v>16050</v>
      </c>
      <c r="K1815" s="28" t="s">
        <v>5821</v>
      </c>
      <c r="L1815" s="27">
        <v>83019.199999999997</v>
      </c>
      <c r="M1815" s="27">
        <v>30689.999999999996</v>
      </c>
      <c r="N1815" s="27">
        <v>0</v>
      </c>
      <c r="O1815" s="27">
        <v>0</v>
      </c>
      <c r="P1815" s="27">
        <f t="shared" si="392"/>
        <v>30689.999999999996</v>
      </c>
      <c r="Q1815" s="27">
        <v>0</v>
      </c>
      <c r="R1815" s="27">
        <v>0</v>
      </c>
      <c r="S1815" s="27">
        <v>0</v>
      </c>
      <c r="T1815" s="27">
        <f t="shared" si="393"/>
        <v>0</v>
      </c>
      <c r="U1815" s="27">
        <v>0</v>
      </c>
      <c r="V1815" s="27">
        <f t="shared" si="394"/>
        <v>113709.2</v>
      </c>
      <c r="W1815" s="28" t="s">
        <v>5822</v>
      </c>
      <c r="X1815" s="27">
        <v>83849.391999999993</v>
      </c>
      <c r="Y1815" s="27">
        <f t="shared" si="398"/>
        <v>198695.68399999998</v>
      </c>
      <c r="Z1815" s="4" t="str" cm="1">
        <f t="array" ref="Z1815">_xlfn.IFS(YEARFRAC(F1815,G1815)&lt;1,"&lt;1 Year",YEARFRAC(F1815,G1815)&lt;=5,"1-5 Years",YEARFRAC(F1815,G1815)&gt;5,"&gt;5 Years")</f>
        <v>1-5 Years</v>
      </c>
      <c r="AA1815" s="24">
        <f>L1815*(_xlfn.XLOOKUP(K1815,'FX rates'!$A$2:$A$38,'FX rates'!$B$2:$B$38))</f>
        <v>110469.49848627964</v>
      </c>
      <c r="AB1815" s="24">
        <f>V1815*(_xlfn.XLOOKUP(K1815,'FX rates'!$A$2:$A$38,'FX rates'!$B$2:$B$38))</f>
        <v>151307.14698860107</v>
      </c>
      <c r="AC1815" s="24">
        <f>X1815*(_xlfn.XLOOKUP(W1815,'FX rates'!$A$2:$A$38,'FX rates'!$B$2:$B$38))</f>
        <v>111574.19347114244</v>
      </c>
      <c r="AD1815" s="24">
        <f>Y1815*(_xlfn.XLOOKUP(W1815,'FX rates'!$A$2:$A$38,'FX rates'!$B$2:$B$38))</f>
        <v>264394.41192962951</v>
      </c>
      <c r="AE1815" s="30">
        <f t="shared" si="399"/>
        <v>1.0000000000000024E-2</v>
      </c>
      <c r="AF1815" s="31">
        <f t="shared" si="400"/>
        <v>830.19199999999546</v>
      </c>
      <c r="AG1815" s="23">
        <f t="shared" si="401"/>
        <v>40837.648502321434</v>
      </c>
      <c r="AH1815" s="35">
        <f t="shared" si="395"/>
        <v>1.3306500000756409</v>
      </c>
      <c r="AI1815" s="23">
        <f>U1815*(_xlfn.XLOOKUP(K1815,'FX rates'!$A$2:$A$38,'FX rates'!$B$2:$B$38))</f>
        <v>0</v>
      </c>
      <c r="AJ1815" s="23">
        <f>Q1815*(_xlfn.XLOOKUP(K1815,'FX rates'!$A$2:$A$38,'FX rates'!$B$2:$B$38))</f>
        <v>0</v>
      </c>
      <c r="AK1815" s="23">
        <f>R1815*(_xlfn.XLOOKUP(K1815,'FX rates'!$A$2:$A$38,'FX rates'!$B$2:$B$38))</f>
        <v>0</v>
      </c>
      <c r="AM1815" s="4"/>
      <c r="AN1815" s="4"/>
      <c r="AO1815" s="4"/>
      <c r="AP1815" s="32">
        <f t="shared" si="396"/>
        <v>0.36967352130591474</v>
      </c>
      <c r="AQ1815" s="32">
        <f t="shared" si="397"/>
        <v>0</v>
      </c>
      <c r="AR1815" s="24">
        <f t="shared" si="402"/>
        <v>114846.29199999999</v>
      </c>
      <c r="AS1815" s="24" t="str">
        <f t="shared" si="403"/>
        <v>0</v>
      </c>
      <c r="AT1815" s="24">
        <f t="shared" si="404"/>
        <v>237954.97073666655</v>
      </c>
      <c r="AU1815" s="24">
        <f t="shared" si="405"/>
        <v>26439.441192962957</v>
      </c>
    </row>
    <row r="1816" spans="1:47" x14ac:dyDescent="0.25">
      <c r="A1816" s="28" t="s">
        <v>14835</v>
      </c>
      <c r="B1816" s="28" t="s">
        <v>5823</v>
      </c>
      <c r="C1816" s="28" t="s">
        <v>5824</v>
      </c>
      <c r="D1816" s="28" t="s">
        <v>5825</v>
      </c>
      <c r="E1816" s="28" t="s">
        <v>5826</v>
      </c>
      <c r="F1816" s="29">
        <v>43249</v>
      </c>
      <c r="G1816" s="29">
        <v>44896</v>
      </c>
      <c r="H1816" s="28" t="s">
        <v>5827</v>
      </c>
      <c r="I1816" s="28" t="s">
        <v>16048</v>
      </c>
      <c r="J1816" s="28" t="s">
        <v>16044</v>
      </c>
      <c r="K1816" s="28" t="s">
        <v>5828</v>
      </c>
      <c r="L1816" s="27">
        <v>254100.00000000006</v>
      </c>
      <c r="M1816" s="27">
        <v>2469060</v>
      </c>
      <c r="N1816" s="27">
        <v>121200</v>
      </c>
      <c r="O1816" s="27">
        <v>0</v>
      </c>
      <c r="P1816" s="27">
        <f t="shared" si="392"/>
        <v>2590260</v>
      </c>
      <c r="Q1816" s="27">
        <v>0</v>
      </c>
      <c r="R1816" s="27">
        <v>0</v>
      </c>
      <c r="S1816" s="27">
        <v>0</v>
      </c>
      <c r="T1816" s="27">
        <f t="shared" si="393"/>
        <v>0</v>
      </c>
      <c r="U1816" s="27">
        <v>454750</v>
      </c>
      <c r="V1816" s="27">
        <f t="shared" si="394"/>
        <v>3299110</v>
      </c>
      <c r="W1816" s="28" t="s">
        <v>5829</v>
      </c>
      <c r="X1816" s="27">
        <v>264264.00000000006</v>
      </c>
      <c r="Y1816" s="27">
        <f t="shared" si="398"/>
        <v>3096350.4</v>
      </c>
      <c r="Z1816" s="4" t="str" cm="1">
        <f t="array" ref="Z1816">_xlfn.IFS(YEARFRAC(F1816,G1816)&lt;1,"&lt;1 Year",YEARFRAC(F1816,G1816)&lt;=5,"1-5 Years",YEARFRAC(F1816,G1816)&gt;5,"&gt;5 Years")</f>
        <v>1-5 Years</v>
      </c>
      <c r="AA1816" s="24">
        <f>L1816*(_xlfn.XLOOKUP(K1816,'FX rates'!$A$2:$A$38,'FX rates'!$B$2:$B$38))</f>
        <v>254100.00000000006</v>
      </c>
      <c r="AB1816" s="24">
        <f>V1816*(_xlfn.XLOOKUP(K1816,'FX rates'!$A$2:$A$38,'FX rates'!$B$2:$B$38))</f>
        <v>3299110</v>
      </c>
      <c r="AC1816" s="24">
        <f>X1816*(_xlfn.XLOOKUP(W1816,'FX rates'!$A$2:$A$38,'FX rates'!$B$2:$B$38))</f>
        <v>264264.00000000006</v>
      </c>
      <c r="AD1816" s="24">
        <f>Y1816*(_xlfn.XLOOKUP(W1816,'FX rates'!$A$2:$A$38,'FX rates'!$B$2:$B$38))</f>
        <v>3096350.4</v>
      </c>
      <c r="AE1816" s="30">
        <f t="shared" si="399"/>
        <v>3.9999999999999994E-2</v>
      </c>
      <c r="AF1816" s="31">
        <f t="shared" si="400"/>
        <v>10164</v>
      </c>
      <c r="AG1816" s="23">
        <f t="shared" si="401"/>
        <v>3045010</v>
      </c>
      <c r="AH1816" s="35">
        <f t="shared" si="395"/>
        <v>1</v>
      </c>
      <c r="AI1816" s="23">
        <f>U1816*(_xlfn.XLOOKUP(K1816,'FX rates'!$A$2:$A$38,'FX rates'!$B$2:$B$38))</f>
        <v>454750</v>
      </c>
      <c r="AJ1816" s="23">
        <f>Q1816*(_xlfn.XLOOKUP(K1816,'FX rates'!$A$2:$A$38,'FX rates'!$B$2:$B$38))</f>
        <v>0</v>
      </c>
      <c r="AK1816" s="23">
        <f>R1816*(_xlfn.XLOOKUP(K1816,'FX rates'!$A$2:$A$38,'FX rates'!$B$2:$B$38))</f>
        <v>0</v>
      </c>
      <c r="AM1816" s="4"/>
      <c r="AN1816" s="4"/>
      <c r="AO1816" s="4"/>
      <c r="AP1816" s="32">
        <f t="shared" si="396"/>
        <v>9.716883116883114</v>
      </c>
      <c r="AQ1816" s="32">
        <f t="shared" si="397"/>
        <v>0</v>
      </c>
      <c r="AR1816" s="24">
        <f t="shared" si="402"/>
        <v>2832086.4</v>
      </c>
      <c r="AS1816" s="24" t="str">
        <f t="shared" si="403"/>
        <v>0</v>
      </c>
      <c r="AT1816" s="24">
        <f t="shared" si="404"/>
        <v>2786715.36</v>
      </c>
      <c r="AU1816" s="24">
        <f t="shared" si="405"/>
        <v>309635.04000000004</v>
      </c>
    </row>
    <row r="1817" spans="1:47" x14ac:dyDescent="0.25">
      <c r="A1817" s="28" t="s">
        <v>14836</v>
      </c>
      <c r="B1817" s="28" t="s">
        <v>5830</v>
      </c>
      <c r="C1817" s="28" t="s">
        <v>5831</v>
      </c>
      <c r="D1817" s="28" t="s">
        <v>5832</v>
      </c>
      <c r="E1817" s="28" t="s">
        <v>5833</v>
      </c>
      <c r="F1817" s="29">
        <v>43255</v>
      </c>
      <c r="G1817" s="29">
        <v>44896</v>
      </c>
      <c r="H1817" s="28" t="s">
        <v>5834</v>
      </c>
      <c r="I1817" s="28" t="s">
        <v>16041</v>
      </c>
      <c r="J1817" s="28" t="s">
        <v>16055</v>
      </c>
      <c r="K1817" s="28" t="s">
        <v>5835</v>
      </c>
      <c r="L1817" s="27">
        <v>278300</v>
      </c>
      <c r="M1817" s="27">
        <v>265980</v>
      </c>
      <c r="N1817" s="27">
        <v>0</v>
      </c>
      <c r="O1817" s="27">
        <v>0</v>
      </c>
      <c r="P1817" s="27">
        <f t="shared" si="392"/>
        <v>265980</v>
      </c>
      <c r="Q1817" s="27">
        <v>0</v>
      </c>
      <c r="R1817" s="27">
        <v>0</v>
      </c>
      <c r="S1817" s="27">
        <v>0</v>
      </c>
      <c r="T1817" s="27">
        <f t="shared" si="393"/>
        <v>0</v>
      </c>
      <c r="U1817" s="27">
        <v>0</v>
      </c>
      <c r="V1817" s="27">
        <f t="shared" si="394"/>
        <v>544280</v>
      </c>
      <c r="W1817" s="28" t="s">
        <v>5836</v>
      </c>
      <c r="X1817" s="27">
        <v>289432</v>
      </c>
      <c r="Y1817" s="27">
        <f t="shared" si="398"/>
        <v>855483.2</v>
      </c>
      <c r="Z1817" s="4" t="str" cm="1">
        <f t="array" ref="Z1817">_xlfn.IFS(YEARFRAC(F1817,G1817)&lt;1,"&lt;1 Year",YEARFRAC(F1817,G1817)&lt;=5,"1-5 Years",YEARFRAC(F1817,G1817)&gt;5,"&gt;5 Years")</f>
        <v>1-5 Years</v>
      </c>
      <c r="AA1817" s="24">
        <f>L1817*(_xlfn.XLOOKUP(K1817,'FX rates'!$A$2:$A$38,'FX rates'!$B$2:$B$38))</f>
        <v>278300</v>
      </c>
      <c r="AB1817" s="24">
        <f>V1817*(_xlfn.XLOOKUP(K1817,'FX rates'!$A$2:$A$38,'FX rates'!$B$2:$B$38))</f>
        <v>544280</v>
      </c>
      <c r="AC1817" s="24">
        <f>X1817*(_xlfn.XLOOKUP(W1817,'FX rates'!$A$2:$A$38,'FX rates'!$B$2:$B$38))</f>
        <v>289432</v>
      </c>
      <c r="AD1817" s="24">
        <f>Y1817*(_xlfn.XLOOKUP(W1817,'FX rates'!$A$2:$A$38,'FX rates'!$B$2:$B$38))</f>
        <v>855483.2</v>
      </c>
      <c r="AE1817" s="30">
        <f t="shared" si="399"/>
        <v>0.04</v>
      </c>
      <c r="AF1817" s="31">
        <f t="shared" si="400"/>
        <v>11132</v>
      </c>
      <c r="AG1817" s="23">
        <f t="shared" si="401"/>
        <v>265980</v>
      </c>
      <c r="AH1817" s="35">
        <f t="shared" si="395"/>
        <v>1</v>
      </c>
      <c r="AI1817" s="23">
        <f>U1817*(_xlfn.XLOOKUP(K1817,'FX rates'!$A$2:$A$38,'FX rates'!$B$2:$B$38))</f>
        <v>0</v>
      </c>
      <c r="AJ1817" s="23">
        <f>Q1817*(_xlfn.XLOOKUP(K1817,'FX rates'!$A$2:$A$38,'FX rates'!$B$2:$B$38))</f>
        <v>0</v>
      </c>
      <c r="AK1817" s="23">
        <f>R1817*(_xlfn.XLOOKUP(K1817,'FX rates'!$A$2:$A$38,'FX rates'!$B$2:$B$38))</f>
        <v>0</v>
      </c>
      <c r="AM1817" s="4"/>
      <c r="AN1817" s="4"/>
      <c r="AO1817" s="4"/>
      <c r="AP1817" s="32">
        <f t="shared" si="396"/>
        <v>0.95573122529644272</v>
      </c>
      <c r="AQ1817" s="32">
        <f t="shared" si="397"/>
        <v>0</v>
      </c>
      <c r="AR1817" s="24">
        <f t="shared" si="402"/>
        <v>566051.19999999995</v>
      </c>
      <c r="AS1817" s="24" t="str">
        <f t="shared" si="403"/>
        <v>0</v>
      </c>
      <c r="AT1817" s="24">
        <f t="shared" si="404"/>
        <v>769934.88</v>
      </c>
      <c r="AU1817" s="24">
        <f t="shared" si="405"/>
        <v>85548.319999999949</v>
      </c>
    </row>
    <row r="1818" spans="1:47" x14ac:dyDescent="0.25">
      <c r="A1818" s="28" t="s">
        <v>14837</v>
      </c>
      <c r="B1818" s="28" t="s">
        <v>11726</v>
      </c>
      <c r="C1818" s="28" t="s">
        <v>11727</v>
      </c>
      <c r="D1818" s="28" t="s">
        <v>11728</v>
      </c>
      <c r="E1818" s="28" t="s">
        <v>11729</v>
      </c>
      <c r="F1818" s="29">
        <v>43290</v>
      </c>
      <c r="G1818" s="29">
        <v>44896</v>
      </c>
      <c r="H1818" s="28" t="s">
        <v>11730</v>
      </c>
      <c r="I1818" s="28" t="s">
        <v>16044</v>
      </c>
      <c r="J1818" s="28" t="s">
        <v>16039</v>
      </c>
      <c r="K1818" s="28" t="s">
        <v>11731</v>
      </c>
      <c r="L1818" s="27">
        <v>93610</v>
      </c>
      <c r="M1818" s="27">
        <v>7161</v>
      </c>
      <c r="N1818" s="27">
        <v>0</v>
      </c>
      <c r="O1818" s="27">
        <v>0</v>
      </c>
      <c r="P1818" s="27">
        <f t="shared" si="392"/>
        <v>7161</v>
      </c>
      <c r="Q1818" s="27">
        <v>0</v>
      </c>
      <c r="R1818" s="27">
        <v>196</v>
      </c>
      <c r="S1818" s="27">
        <v>0</v>
      </c>
      <c r="T1818" s="27">
        <f t="shared" si="393"/>
        <v>196</v>
      </c>
      <c r="U1818" s="27">
        <v>0</v>
      </c>
      <c r="V1818" s="27">
        <f t="shared" si="394"/>
        <v>100967</v>
      </c>
      <c r="W1818" s="28" t="s">
        <v>11732</v>
      </c>
      <c r="X1818" s="27">
        <v>100162.70000000001</v>
      </c>
      <c r="Y1818" s="27">
        <f t="shared" si="398"/>
        <v>207987.67000000004</v>
      </c>
      <c r="Z1818" s="4" t="str" cm="1">
        <f t="array" ref="Z1818">_xlfn.IFS(YEARFRAC(F1818,G1818)&lt;1,"&lt;1 Year",YEARFRAC(F1818,G1818)&lt;=5,"1-5 Years",YEARFRAC(F1818,G1818)&gt;5,"&gt;5 Years")</f>
        <v>1-5 Years</v>
      </c>
      <c r="AA1818" s="24">
        <f>L1818*(_xlfn.XLOOKUP(K1818,'FX rates'!$A$2:$A$38,'FX rates'!$B$2:$B$38))</f>
        <v>93610</v>
      </c>
      <c r="AB1818" s="24">
        <f>V1818*(_xlfn.XLOOKUP(K1818,'FX rates'!$A$2:$A$38,'FX rates'!$B$2:$B$38))</f>
        <v>100967</v>
      </c>
      <c r="AC1818" s="24">
        <f>X1818*(_xlfn.XLOOKUP(W1818,'FX rates'!$A$2:$A$38,'FX rates'!$B$2:$B$38))</f>
        <v>100162.70000000001</v>
      </c>
      <c r="AD1818" s="24">
        <f>Y1818*(_xlfn.XLOOKUP(W1818,'FX rates'!$A$2:$A$38,'FX rates'!$B$2:$B$38))</f>
        <v>207987.67000000004</v>
      </c>
      <c r="AE1818" s="30">
        <f t="shared" si="399"/>
        <v>7.0000000000000118E-2</v>
      </c>
      <c r="AF1818" s="31">
        <f t="shared" si="400"/>
        <v>6552.7000000000116</v>
      </c>
      <c r="AG1818" s="23">
        <f t="shared" si="401"/>
        <v>7357</v>
      </c>
      <c r="AH1818" s="35">
        <f t="shared" si="395"/>
        <v>1</v>
      </c>
      <c r="AI1818" s="23">
        <f>U1818*(_xlfn.XLOOKUP(K1818,'FX rates'!$A$2:$A$38,'FX rates'!$B$2:$B$38))</f>
        <v>0</v>
      </c>
      <c r="AJ1818" s="23">
        <f>Q1818*(_xlfn.XLOOKUP(K1818,'FX rates'!$A$2:$A$38,'FX rates'!$B$2:$B$38))</f>
        <v>0</v>
      </c>
      <c r="AK1818" s="23">
        <f>R1818*(_xlfn.XLOOKUP(K1818,'FX rates'!$A$2:$A$38,'FX rates'!$B$2:$B$38))</f>
        <v>196</v>
      </c>
      <c r="AM1818" s="4"/>
      <c r="AN1818" s="4"/>
      <c r="AO1818" s="4"/>
      <c r="AP1818" s="32">
        <f t="shared" si="396"/>
        <v>7.6498237367802591E-2</v>
      </c>
      <c r="AQ1818" s="32">
        <f t="shared" si="397"/>
        <v>0</v>
      </c>
      <c r="AR1818" s="24">
        <f t="shared" si="402"/>
        <v>107824.97000000003</v>
      </c>
      <c r="AS1818" s="24" t="str">
        <f t="shared" si="403"/>
        <v>0</v>
      </c>
      <c r="AT1818" s="24">
        <f t="shared" si="404"/>
        <v>187188.90300000005</v>
      </c>
      <c r="AU1818" s="24">
        <f t="shared" si="405"/>
        <v>20798.766999999993</v>
      </c>
    </row>
    <row r="1819" spans="1:47" x14ac:dyDescent="0.25">
      <c r="A1819" s="28" t="s">
        <v>14838</v>
      </c>
      <c r="B1819" s="28" t="s">
        <v>5844</v>
      </c>
      <c r="C1819" s="28" t="s">
        <v>5845</v>
      </c>
      <c r="D1819" s="28" t="s">
        <v>5846</v>
      </c>
      <c r="E1819" s="28" t="s">
        <v>5847</v>
      </c>
      <c r="F1819" s="29">
        <v>43255</v>
      </c>
      <c r="G1819" s="29">
        <v>44896</v>
      </c>
      <c r="H1819" s="28" t="s">
        <v>5848</v>
      </c>
      <c r="I1819" s="28" t="s">
        <v>16040</v>
      </c>
      <c r="J1819" s="28" t="s">
        <v>16051</v>
      </c>
      <c r="K1819" s="28" t="s">
        <v>5849</v>
      </c>
      <c r="L1819" s="27">
        <v>168514.5</v>
      </c>
      <c r="M1819" s="27">
        <v>74596.5</v>
      </c>
      <c r="N1819" s="27">
        <v>0</v>
      </c>
      <c r="O1819" s="27">
        <v>0</v>
      </c>
      <c r="P1819" s="27">
        <f t="shared" si="392"/>
        <v>74596.5</v>
      </c>
      <c r="Q1819" s="27">
        <v>0</v>
      </c>
      <c r="R1819" s="27">
        <v>0</v>
      </c>
      <c r="S1819" s="27">
        <v>0</v>
      </c>
      <c r="T1819" s="27">
        <f t="shared" si="393"/>
        <v>0</v>
      </c>
      <c r="U1819" s="27">
        <v>0</v>
      </c>
      <c r="V1819" s="27">
        <f t="shared" si="394"/>
        <v>243111</v>
      </c>
      <c r="W1819" s="28" t="s">
        <v>5850</v>
      </c>
      <c r="X1819" s="27">
        <v>193791.67499999999</v>
      </c>
      <c r="Y1819" s="27">
        <f t="shared" si="398"/>
        <v>473369.32500000001</v>
      </c>
      <c r="Z1819" s="4" t="str" cm="1">
        <f t="array" ref="Z1819">_xlfn.IFS(YEARFRAC(F1819,G1819)&lt;1,"&lt;1 Year",YEARFRAC(F1819,G1819)&lt;=5,"1-5 Years",YEARFRAC(F1819,G1819)&gt;5,"&gt;5 Years")</f>
        <v>1-5 Years</v>
      </c>
      <c r="AA1819" s="24">
        <f>L1819*(_xlfn.XLOOKUP(K1819,'FX rates'!$A$2:$A$38,'FX rates'!$B$2:$B$38))</f>
        <v>168514.5</v>
      </c>
      <c r="AB1819" s="24">
        <f>V1819*(_xlfn.XLOOKUP(K1819,'FX rates'!$A$2:$A$38,'FX rates'!$B$2:$B$38))</f>
        <v>243111</v>
      </c>
      <c r="AC1819" s="24">
        <f>X1819*(_xlfn.XLOOKUP(W1819,'FX rates'!$A$2:$A$38,'FX rates'!$B$2:$B$38))</f>
        <v>193791.67499999999</v>
      </c>
      <c r="AD1819" s="24">
        <f>Y1819*(_xlfn.XLOOKUP(W1819,'FX rates'!$A$2:$A$38,'FX rates'!$B$2:$B$38))</f>
        <v>473369.32500000001</v>
      </c>
      <c r="AE1819" s="30">
        <f t="shared" si="399"/>
        <v>0.14999999999999994</v>
      </c>
      <c r="AF1819" s="31">
        <f t="shared" si="400"/>
        <v>25277.174999999988</v>
      </c>
      <c r="AG1819" s="23">
        <f t="shared" si="401"/>
        <v>74596.5</v>
      </c>
      <c r="AH1819" s="35">
        <f t="shared" si="395"/>
        <v>1</v>
      </c>
      <c r="AI1819" s="23">
        <f>U1819*(_xlfn.XLOOKUP(K1819,'FX rates'!$A$2:$A$38,'FX rates'!$B$2:$B$38))</f>
        <v>0</v>
      </c>
      <c r="AJ1819" s="23">
        <f>Q1819*(_xlfn.XLOOKUP(K1819,'FX rates'!$A$2:$A$38,'FX rates'!$B$2:$B$38))</f>
        <v>0</v>
      </c>
      <c r="AK1819" s="23">
        <f>R1819*(_xlfn.XLOOKUP(K1819,'FX rates'!$A$2:$A$38,'FX rates'!$B$2:$B$38))</f>
        <v>0</v>
      </c>
      <c r="AM1819" s="4"/>
      <c r="AN1819" s="4"/>
      <c r="AO1819" s="4"/>
      <c r="AP1819" s="32">
        <f t="shared" si="396"/>
        <v>0.44267110545383337</v>
      </c>
      <c r="AQ1819" s="32">
        <f t="shared" si="397"/>
        <v>0</v>
      </c>
      <c r="AR1819" s="24">
        <f t="shared" si="402"/>
        <v>279577.65000000002</v>
      </c>
      <c r="AS1819" s="24" t="str">
        <f t="shared" si="403"/>
        <v>0</v>
      </c>
      <c r="AT1819" s="24">
        <f t="shared" si="404"/>
        <v>426032.39250000002</v>
      </c>
      <c r="AU1819" s="24">
        <f t="shared" si="405"/>
        <v>47336.932499999995</v>
      </c>
    </row>
    <row r="1820" spans="1:47" x14ac:dyDescent="0.25">
      <c r="A1820" s="28" t="s">
        <v>14839</v>
      </c>
      <c r="B1820" s="28" t="s">
        <v>5851</v>
      </c>
      <c r="C1820" s="28" t="s">
        <v>5852</v>
      </c>
      <c r="D1820" s="28" t="s">
        <v>5853</v>
      </c>
      <c r="E1820" s="28" t="s">
        <v>5854</v>
      </c>
      <c r="F1820" s="29">
        <v>43255</v>
      </c>
      <c r="G1820" s="29">
        <v>44896</v>
      </c>
      <c r="H1820" s="28" t="s">
        <v>5855</v>
      </c>
      <c r="I1820" s="28" t="s">
        <v>16050</v>
      </c>
      <c r="J1820" s="28" t="s">
        <v>16050</v>
      </c>
      <c r="K1820" s="28" t="s">
        <v>5856</v>
      </c>
      <c r="L1820" s="27">
        <v>145079</v>
      </c>
      <c r="M1820" s="27">
        <v>65076</v>
      </c>
      <c r="N1820" s="27">
        <v>0</v>
      </c>
      <c r="O1820" s="27">
        <v>0</v>
      </c>
      <c r="P1820" s="27">
        <f t="shared" si="392"/>
        <v>65076</v>
      </c>
      <c r="Q1820" s="27">
        <v>0</v>
      </c>
      <c r="R1820" s="27">
        <v>0</v>
      </c>
      <c r="S1820" s="27">
        <v>0</v>
      </c>
      <c r="T1820" s="27">
        <f t="shared" si="393"/>
        <v>0</v>
      </c>
      <c r="U1820" s="27">
        <v>0</v>
      </c>
      <c r="V1820" s="27">
        <f t="shared" si="394"/>
        <v>210155</v>
      </c>
      <c r="W1820" s="28" t="s">
        <v>5857</v>
      </c>
      <c r="X1820" s="27">
        <v>153783.74000000002</v>
      </c>
      <c r="Y1820" s="27">
        <f t="shared" si="398"/>
        <v>376548.04000000004</v>
      </c>
      <c r="Z1820" s="4" t="str" cm="1">
        <f t="array" ref="Z1820">_xlfn.IFS(YEARFRAC(F1820,G1820)&lt;1,"&lt;1 Year",YEARFRAC(F1820,G1820)&lt;=5,"1-5 Years",YEARFRAC(F1820,G1820)&gt;5,"&gt;5 Years")</f>
        <v>1-5 Years</v>
      </c>
      <c r="AA1820" s="24">
        <f>L1820*(_xlfn.XLOOKUP(K1820,'FX rates'!$A$2:$A$38,'FX rates'!$B$2:$B$38))</f>
        <v>145079</v>
      </c>
      <c r="AB1820" s="24">
        <f>V1820*(_xlfn.XLOOKUP(K1820,'FX rates'!$A$2:$A$38,'FX rates'!$B$2:$B$38))</f>
        <v>210155</v>
      </c>
      <c r="AC1820" s="24">
        <f>X1820*(_xlfn.XLOOKUP(W1820,'FX rates'!$A$2:$A$38,'FX rates'!$B$2:$B$38))</f>
        <v>153783.74000000002</v>
      </c>
      <c r="AD1820" s="24">
        <f>Y1820*(_xlfn.XLOOKUP(W1820,'FX rates'!$A$2:$A$38,'FX rates'!$B$2:$B$38))</f>
        <v>376548.04000000004</v>
      </c>
      <c r="AE1820" s="30">
        <f t="shared" si="399"/>
        <v>6.0000000000000137E-2</v>
      </c>
      <c r="AF1820" s="31">
        <f t="shared" si="400"/>
        <v>8704.7400000000198</v>
      </c>
      <c r="AG1820" s="23">
        <f t="shared" si="401"/>
        <v>65076</v>
      </c>
      <c r="AH1820" s="35">
        <f t="shared" si="395"/>
        <v>1</v>
      </c>
      <c r="AI1820" s="23">
        <f>U1820*(_xlfn.XLOOKUP(K1820,'FX rates'!$A$2:$A$38,'FX rates'!$B$2:$B$38))</f>
        <v>0</v>
      </c>
      <c r="AJ1820" s="23">
        <f>Q1820*(_xlfn.XLOOKUP(K1820,'FX rates'!$A$2:$A$38,'FX rates'!$B$2:$B$38))</f>
        <v>0</v>
      </c>
      <c r="AK1820" s="23">
        <f>R1820*(_xlfn.XLOOKUP(K1820,'FX rates'!$A$2:$A$38,'FX rates'!$B$2:$B$38))</f>
        <v>0</v>
      </c>
      <c r="AM1820" s="4"/>
      <c r="AN1820" s="4"/>
      <c r="AO1820" s="4"/>
      <c r="AP1820" s="32">
        <f t="shared" si="396"/>
        <v>0.44855561452725756</v>
      </c>
      <c r="AQ1820" s="32">
        <f t="shared" si="397"/>
        <v>0</v>
      </c>
      <c r="AR1820" s="24">
        <f t="shared" si="402"/>
        <v>222764.30000000002</v>
      </c>
      <c r="AS1820" s="24" t="str">
        <f t="shared" si="403"/>
        <v>0</v>
      </c>
      <c r="AT1820" s="24">
        <f t="shared" si="404"/>
        <v>338893.23600000003</v>
      </c>
      <c r="AU1820" s="24">
        <f t="shared" si="405"/>
        <v>37654.804000000004</v>
      </c>
    </row>
    <row r="1821" spans="1:47" x14ac:dyDescent="0.25">
      <c r="A1821" s="28" t="s">
        <v>14840</v>
      </c>
      <c r="B1821" s="28" t="s">
        <v>5858</v>
      </c>
      <c r="C1821" s="28" t="s">
        <v>5859</v>
      </c>
      <c r="D1821" s="28" t="s">
        <v>5860</v>
      </c>
      <c r="E1821" s="28" t="s">
        <v>5861</v>
      </c>
      <c r="F1821" s="29">
        <v>43262</v>
      </c>
      <c r="G1821" s="29">
        <v>44896</v>
      </c>
      <c r="H1821" s="28" t="s">
        <v>5862</v>
      </c>
      <c r="I1821" s="28" t="s">
        <v>16053</v>
      </c>
      <c r="J1821" s="28" t="s">
        <v>16053</v>
      </c>
      <c r="K1821" s="28" t="s">
        <v>5863</v>
      </c>
      <c r="L1821" s="27">
        <v>204204.00000000003</v>
      </c>
      <c r="M1821" s="27">
        <v>84397.500000000015</v>
      </c>
      <c r="N1821" s="27">
        <v>0</v>
      </c>
      <c r="O1821" s="27">
        <v>0</v>
      </c>
      <c r="P1821" s="27">
        <f t="shared" si="392"/>
        <v>84397.500000000015</v>
      </c>
      <c r="Q1821" s="27">
        <v>0</v>
      </c>
      <c r="R1821" s="27">
        <v>0</v>
      </c>
      <c r="S1821" s="27">
        <v>0</v>
      </c>
      <c r="T1821" s="27">
        <f t="shared" si="393"/>
        <v>0</v>
      </c>
      <c r="U1821" s="27">
        <v>0</v>
      </c>
      <c r="V1821" s="27">
        <f t="shared" si="394"/>
        <v>288601.50000000006</v>
      </c>
      <c r="W1821" s="28" t="s">
        <v>5864</v>
      </c>
      <c r="X1821" s="27">
        <v>208288.08000000005</v>
      </c>
      <c r="Y1821" s="27">
        <f t="shared" si="398"/>
        <v>502661.6100000001</v>
      </c>
      <c r="Z1821" s="4" t="str" cm="1">
        <f t="array" ref="Z1821">_xlfn.IFS(YEARFRAC(F1821,G1821)&lt;1,"&lt;1 Year",YEARFRAC(F1821,G1821)&lt;=5,"1-5 Years",YEARFRAC(F1821,G1821)&gt;5,"&gt;5 Years")</f>
        <v>1-5 Years</v>
      </c>
      <c r="AA1821" s="24">
        <f>L1821*(_xlfn.XLOOKUP(K1821,'FX rates'!$A$2:$A$38,'FX rates'!$B$2:$B$38))</f>
        <v>204204.00000000003</v>
      </c>
      <c r="AB1821" s="24">
        <f>V1821*(_xlfn.XLOOKUP(K1821,'FX rates'!$A$2:$A$38,'FX rates'!$B$2:$B$38))</f>
        <v>288601.50000000006</v>
      </c>
      <c r="AC1821" s="24">
        <f>X1821*(_xlfn.XLOOKUP(W1821,'FX rates'!$A$2:$A$38,'FX rates'!$B$2:$B$38))</f>
        <v>208288.08000000005</v>
      </c>
      <c r="AD1821" s="24">
        <f>Y1821*(_xlfn.XLOOKUP(W1821,'FX rates'!$A$2:$A$38,'FX rates'!$B$2:$B$38))</f>
        <v>502661.6100000001</v>
      </c>
      <c r="AE1821" s="30">
        <f t="shared" si="399"/>
        <v>2.0000000000000077E-2</v>
      </c>
      <c r="AF1821" s="31">
        <f t="shared" si="400"/>
        <v>4084.0800000000163</v>
      </c>
      <c r="AG1821" s="23">
        <f t="shared" si="401"/>
        <v>84397.500000000029</v>
      </c>
      <c r="AH1821" s="35">
        <f t="shared" si="395"/>
        <v>1</v>
      </c>
      <c r="AI1821" s="23">
        <f>U1821*(_xlfn.XLOOKUP(K1821,'FX rates'!$A$2:$A$38,'FX rates'!$B$2:$B$38))</f>
        <v>0</v>
      </c>
      <c r="AJ1821" s="23">
        <f>Q1821*(_xlfn.XLOOKUP(K1821,'FX rates'!$A$2:$A$38,'FX rates'!$B$2:$B$38))</f>
        <v>0</v>
      </c>
      <c r="AK1821" s="23">
        <f>R1821*(_xlfn.XLOOKUP(K1821,'FX rates'!$A$2:$A$38,'FX rates'!$B$2:$B$38))</f>
        <v>0</v>
      </c>
      <c r="AM1821" s="4"/>
      <c r="AN1821" s="4"/>
      <c r="AO1821" s="4"/>
      <c r="AP1821" s="32">
        <f t="shared" si="396"/>
        <v>0.41329993535875892</v>
      </c>
      <c r="AQ1821" s="32">
        <f t="shared" si="397"/>
        <v>0</v>
      </c>
      <c r="AR1821" s="24">
        <f t="shared" si="402"/>
        <v>294373.53000000009</v>
      </c>
      <c r="AS1821" s="24" t="str">
        <f t="shared" si="403"/>
        <v>0</v>
      </c>
      <c r="AT1821" s="24">
        <f t="shared" si="404"/>
        <v>452395.44900000008</v>
      </c>
      <c r="AU1821" s="24">
        <f t="shared" si="405"/>
        <v>50266.161000000022</v>
      </c>
    </row>
    <row r="1822" spans="1:47" x14ac:dyDescent="0.25">
      <c r="A1822" s="28" t="s">
        <v>14841</v>
      </c>
      <c r="B1822" s="28" t="s">
        <v>5865</v>
      </c>
      <c r="C1822" s="28" t="s">
        <v>5866</v>
      </c>
      <c r="D1822" s="28" t="s">
        <v>5867</v>
      </c>
      <c r="E1822" s="28" t="s">
        <v>5868</v>
      </c>
      <c r="F1822" s="29">
        <v>43262</v>
      </c>
      <c r="G1822" s="29">
        <v>44896</v>
      </c>
      <c r="H1822" s="28" t="s">
        <v>5869</v>
      </c>
      <c r="I1822" s="28" t="s">
        <v>16037</v>
      </c>
      <c r="J1822" s="28" t="s">
        <v>16040</v>
      </c>
      <c r="K1822" s="28" t="s">
        <v>5870</v>
      </c>
      <c r="L1822" s="27">
        <v>111870</v>
      </c>
      <c r="M1822" s="27">
        <v>29022.400000000001</v>
      </c>
      <c r="N1822" s="27">
        <v>0</v>
      </c>
      <c r="O1822" s="27">
        <v>0</v>
      </c>
      <c r="P1822" s="27">
        <f t="shared" si="392"/>
        <v>29022.400000000001</v>
      </c>
      <c r="Q1822" s="27">
        <v>0</v>
      </c>
      <c r="R1822" s="27">
        <v>0</v>
      </c>
      <c r="S1822" s="27">
        <v>0</v>
      </c>
      <c r="T1822" s="27">
        <f t="shared" si="393"/>
        <v>0</v>
      </c>
      <c r="U1822" s="27">
        <v>0</v>
      </c>
      <c r="V1822" s="27">
        <f t="shared" si="394"/>
        <v>140892.4</v>
      </c>
      <c r="W1822" s="28" t="s">
        <v>5871</v>
      </c>
      <c r="X1822" s="27">
        <v>124175.70000000001</v>
      </c>
      <c r="Y1822" s="27">
        <f t="shared" si="398"/>
        <v>280566.26400000002</v>
      </c>
      <c r="Z1822" s="4" t="str" cm="1">
        <f t="array" ref="Z1822">_xlfn.IFS(YEARFRAC(F1822,G1822)&lt;1,"&lt;1 Year",YEARFRAC(F1822,G1822)&lt;=5,"1-5 Years",YEARFRAC(F1822,G1822)&gt;5,"&gt;5 Years")</f>
        <v>1-5 Years</v>
      </c>
      <c r="AA1822" s="24">
        <f>L1822*(_xlfn.XLOOKUP(K1822,'FX rates'!$A$2:$A$38,'FX rates'!$B$2:$B$38))</f>
        <v>111870</v>
      </c>
      <c r="AB1822" s="24">
        <f>V1822*(_xlfn.XLOOKUP(K1822,'FX rates'!$A$2:$A$38,'FX rates'!$B$2:$B$38))</f>
        <v>140892.4</v>
      </c>
      <c r="AC1822" s="24">
        <f>X1822*(_xlfn.XLOOKUP(W1822,'FX rates'!$A$2:$A$38,'FX rates'!$B$2:$B$38))</f>
        <v>124175.70000000001</v>
      </c>
      <c r="AD1822" s="24">
        <f>Y1822*(_xlfn.XLOOKUP(W1822,'FX rates'!$A$2:$A$38,'FX rates'!$B$2:$B$38))</f>
        <v>280566.26400000002</v>
      </c>
      <c r="AE1822" s="30">
        <f t="shared" si="399"/>
        <v>0.1100000000000001</v>
      </c>
      <c r="AF1822" s="31">
        <f t="shared" si="400"/>
        <v>12305.700000000012</v>
      </c>
      <c r="AG1822" s="23">
        <f t="shared" si="401"/>
        <v>29022.399999999994</v>
      </c>
      <c r="AH1822" s="35">
        <f t="shared" si="395"/>
        <v>1</v>
      </c>
      <c r="AI1822" s="23">
        <f>U1822*(_xlfn.XLOOKUP(K1822,'FX rates'!$A$2:$A$38,'FX rates'!$B$2:$B$38))</f>
        <v>0</v>
      </c>
      <c r="AJ1822" s="23">
        <f>Q1822*(_xlfn.XLOOKUP(K1822,'FX rates'!$A$2:$A$38,'FX rates'!$B$2:$B$38))</f>
        <v>0</v>
      </c>
      <c r="AK1822" s="23">
        <f>R1822*(_xlfn.XLOOKUP(K1822,'FX rates'!$A$2:$A$38,'FX rates'!$B$2:$B$38))</f>
        <v>0</v>
      </c>
      <c r="AM1822" s="4"/>
      <c r="AN1822" s="4"/>
      <c r="AO1822" s="4"/>
      <c r="AP1822" s="32">
        <f t="shared" si="396"/>
        <v>0.25942969518190756</v>
      </c>
      <c r="AQ1822" s="32">
        <f t="shared" si="397"/>
        <v>0</v>
      </c>
      <c r="AR1822" s="24">
        <f t="shared" si="402"/>
        <v>156390.56400000001</v>
      </c>
      <c r="AS1822" s="24" t="str">
        <f t="shared" si="403"/>
        <v>0</v>
      </c>
      <c r="AT1822" s="24">
        <f t="shared" si="404"/>
        <v>252509.63760000002</v>
      </c>
      <c r="AU1822" s="24">
        <f t="shared" si="405"/>
        <v>28056.626400000008</v>
      </c>
    </row>
    <row r="1823" spans="1:47" x14ac:dyDescent="0.25">
      <c r="A1823" s="28" t="s">
        <v>14842</v>
      </c>
      <c r="B1823" s="28" t="s">
        <v>5872</v>
      </c>
      <c r="C1823" s="28" t="s">
        <v>5873</v>
      </c>
      <c r="D1823" s="28" t="s">
        <v>5874</v>
      </c>
      <c r="E1823" s="28" t="s">
        <v>5875</v>
      </c>
      <c r="F1823" s="29">
        <v>43262</v>
      </c>
      <c r="G1823" s="29">
        <v>44896</v>
      </c>
      <c r="H1823" s="28" t="s">
        <v>5876</v>
      </c>
      <c r="I1823" s="28" t="s">
        <v>16033</v>
      </c>
      <c r="J1823" s="28" t="s">
        <v>16051</v>
      </c>
      <c r="K1823" s="28" t="s">
        <v>5877</v>
      </c>
      <c r="L1823" s="27">
        <v>1144000</v>
      </c>
      <c r="M1823" s="27">
        <v>434755.20000000007</v>
      </c>
      <c r="N1823" s="27">
        <v>0</v>
      </c>
      <c r="O1823" s="27">
        <v>0</v>
      </c>
      <c r="P1823" s="27">
        <f t="shared" si="392"/>
        <v>434755.20000000007</v>
      </c>
      <c r="Q1823" s="27">
        <v>0</v>
      </c>
      <c r="R1823" s="27">
        <v>0</v>
      </c>
      <c r="S1823" s="27">
        <v>0</v>
      </c>
      <c r="T1823" s="27">
        <f t="shared" si="393"/>
        <v>0</v>
      </c>
      <c r="U1823" s="27">
        <v>0</v>
      </c>
      <c r="V1823" s="27">
        <f t="shared" si="394"/>
        <v>1578755.2000000002</v>
      </c>
      <c r="W1823" s="28" t="s">
        <v>5878</v>
      </c>
      <c r="X1823" s="27">
        <v>1304160.0000000002</v>
      </c>
      <c r="Y1823" s="27">
        <f t="shared" si="398"/>
        <v>3103940.9280000008</v>
      </c>
      <c r="Z1823" s="4" t="str" cm="1">
        <f t="array" ref="Z1823">_xlfn.IFS(YEARFRAC(F1823,G1823)&lt;1,"&lt;1 Year",YEARFRAC(F1823,G1823)&lt;=5,"1-5 Years",YEARFRAC(F1823,G1823)&gt;5,"&gt;5 Years")</f>
        <v>1-5 Years</v>
      </c>
      <c r="AA1823" s="24">
        <f>L1823*(_xlfn.XLOOKUP(K1823,'FX rates'!$A$2:$A$38,'FX rates'!$B$2:$B$38))</f>
        <v>145841.16825914854</v>
      </c>
      <c r="AB1823" s="24">
        <f>V1823*(_xlfn.XLOOKUP(K1823,'FX rates'!$A$2:$A$38,'FX rates'!$B$2:$B$38))</f>
        <v>201265.29961818684</v>
      </c>
      <c r="AC1823" s="24">
        <f>X1823*(_xlfn.XLOOKUP(W1823,'FX rates'!$A$2:$A$38,'FX rates'!$B$2:$B$38))</f>
        <v>166258.93181542939</v>
      </c>
      <c r="AD1823" s="24">
        <f>Y1823*(_xlfn.XLOOKUP(W1823,'FX rates'!$A$2:$A$38,'FX rates'!$B$2:$B$38))</f>
        <v>395701.3733801624</v>
      </c>
      <c r="AE1823" s="30">
        <f t="shared" si="399"/>
        <v>0.14000000000000032</v>
      </c>
      <c r="AF1823" s="31">
        <f t="shared" si="400"/>
        <v>160160.00000000023</v>
      </c>
      <c r="AG1823" s="23">
        <f t="shared" si="401"/>
        <v>55424.131359038292</v>
      </c>
      <c r="AH1823" s="35">
        <f t="shared" si="395"/>
        <v>0.12748353868806692</v>
      </c>
      <c r="AI1823" s="23">
        <f>U1823*(_xlfn.XLOOKUP(K1823,'FX rates'!$A$2:$A$38,'FX rates'!$B$2:$B$38))</f>
        <v>0</v>
      </c>
      <c r="AJ1823" s="23">
        <f>Q1823*(_xlfn.XLOOKUP(K1823,'FX rates'!$A$2:$A$38,'FX rates'!$B$2:$B$38))</f>
        <v>0</v>
      </c>
      <c r="AK1823" s="23">
        <f>R1823*(_xlfn.XLOOKUP(K1823,'FX rates'!$A$2:$A$38,'FX rates'!$B$2:$B$38))</f>
        <v>0</v>
      </c>
      <c r="AM1823" s="4"/>
      <c r="AN1823" s="4"/>
      <c r="AO1823" s="4"/>
      <c r="AP1823" s="32">
        <f t="shared" si="396"/>
        <v>0.38003076923076928</v>
      </c>
      <c r="AQ1823" s="32">
        <f t="shared" si="397"/>
        <v>0</v>
      </c>
      <c r="AR1823" s="24">
        <f t="shared" si="402"/>
        <v>1799780.9280000005</v>
      </c>
      <c r="AS1823" s="24" t="str">
        <f t="shared" si="403"/>
        <v>0</v>
      </c>
      <c r="AT1823" s="24">
        <f t="shared" si="404"/>
        <v>356131.23604214616</v>
      </c>
      <c r="AU1823" s="24">
        <f t="shared" si="405"/>
        <v>39570.13733801624</v>
      </c>
    </row>
    <row r="1824" spans="1:47" x14ac:dyDescent="0.25">
      <c r="A1824" s="28" t="s">
        <v>14843</v>
      </c>
      <c r="B1824" s="28" t="s">
        <v>5879</v>
      </c>
      <c r="C1824" s="28" t="s">
        <v>5880</v>
      </c>
      <c r="D1824" s="28" t="s">
        <v>5881</v>
      </c>
      <c r="E1824" s="28" t="s">
        <v>5882</v>
      </c>
      <c r="F1824" s="29">
        <v>43283</v>
      </c>
      <c r="G1824" s="29">
        <v>44896</v>
      </c>
      <c r="H1824" s="28" t="s">
        <v>5883</v>
      </c>
      <c r="I1824" s="28" t="s">
        <v>16053</v>
      </c>
      <c r="J1824" s="28" t="s">
        <v>16038</v>
      </c>
      <c r="K1824" s="28" t="s">
        <v>5884</v>
      </c>
      <c r="L1824" s="27">
        <v>90377.1</v>
      </c>
      <c r="M1824" s="27">
        <v>11858.000000000002</v>
      </c>
      <c r="N1824" s="27">
        <v>0</v>
      </c>
      <c r="O1824" s="27">
        <v>0</v>
      </c>
      <c r="P1824" s="27">
        <f t="shared" si="392"/>
        <v>11858.000000000002</v>
      </c>
      <c r="Q1824" s="27">
        <v>0</v>
      </c>
      <c r="R1824" s="27">
        <v>0</v>
      </c>
      <c r="S1824" s="27">
        <v>0</v>
      </c>
      <c r="T1824" s="27">
        <f t="shared" si="393"/>
        <v>0</v>
      </c>
      <c r="U1824" s="27">
        <v>0</v>
      </c>
      <c r="V1824" s="27">
        <f t="shared" si="394"/>
        <v>102235.1</v>
      </c>
      <c r="W1824" s="28" t="s">
        <v>5885</v>
      </c>
      <c r="X1824" s="27">
        <v>92184.642000000007</v>
      </c>
      <c r="Y1824" s="27">
        <f t="shared" si="398"/>
        <v>196464.44400000002</v>
      </c>
      <c r="Z1824" s="4" t="str" cm="1">
        <f t="array" ref="Z1824">_xlfn.IFS(YEARFRAC(F1824,G1824)&lt;1,"&lt;1 Year",YEARFRAC(F1824,G1824)&lt;=5,"1-5 Years",YEARFRAC(F1824,G1824)&gt;5,"&gt;5 Years")</f>
        <v>1-5 Years</v>
      </c>
      <c r="AA1824" s="24">
        <f>L1824*(_xlfn.XLOOKUP(K1824,'FX rates'!$A$2:$A$38,'FX rates'!$B$2:$B$38))</f>
        <v>120260.28812183622</v>
      </c>
      <c r="AB1824" s="24">
        <f>V1824*(_xlfn.XLOOKUP(K1824,'FX rates'!$A$2:$A$38,'FX rates'!$B$2:$B$38))</f>
        <v>136039.13582273317</v>
      </c>
      <c r="AC1824" s="24">
        <f>X1824*(_xlfn.XLOOKUP(W1824,'FX rates'!$A$2:$A$38,'FX rates'!$B$2:$B$38))</f>
        <v>122665.49388427295</v>
      </c>
      <c r="AD1824" s="24">
        <f>Y1824*(_xlfn.XLOOKUP(W1824,'FX rates'!$A$2:$A$38,'FX rates'!$B$2:$B$38))</f>
        <v>261425.41242346077</v>
      </c>
      <c r="AE1824" s="30">
        <f t="shared" si="399"/>
        <v>2.0000000000000046E-2</v>
      </c>
      <c r="AF1824" s="31">
        <f t="shared" si="400"/>
        <v>1807.5420000000013</v>
      </c>
      <c r="AG1824" s="23">
        <f t="shared" si="401"/>
        <v>15778.847700896949</v>
      </c>
      <c r="AH1824" s="35">
        <f t="shared" si="395"/>
        <v>1.3306500000756409</v>
      </c>
      <c r="AI1824" s="23">
        <f>U1824*(_xlfn.XLOOKUP(K1824,'FX rates'!$A$2:$A$38,'FX rates'!$B$2:$B$38))</f>
        <v>0</v>
      </c>
      <c r="AJ1824" s="23">
        <f>Q1824*(_xlfn.XLOOKUP(K1824,'FX rates'!$A$2:$A$38,'FX rates'!$B$2:$B$38))</f>
        <v>0</v>
      </c>
      <c r="AK1824" s="23">
        <f>R1824*(_xlfn.XLOOKUP(K1824,'FX rates'!$A$2:$A$38,'FX rates'!$B$2:$B$38))</f>
        <v>0</v>
      </c>
      <c r="AM1824" s="4"/>
      <c r="AN1824" s="4"/>
      <c r="AO1824" s="4"/>
      <c r="AP1824" s="32">
        <f t="shared" si="396"/>
        <v>0.13120580323998005</v>
      </c>
      <c r="AQ1824" s="32">
        <f t="shared" si="397"/>
        <v>0</v>
      </c>
      <c r="AR1824" s="24">
        <f t="shared" si="402"/>
        <v>104279.80200000001</v>
      </c>
      <c r="AS1824" s="24" t="str">
        <f t="shared" si="403"/>
        <v>0</v>
      </c>
      <c r="AT1824" s="24">
        <f t="shared" si="404"/>
        <v>235282.87118111469</v>
      </c>
      <c r="AU1824" s="24">
        <f t="shared" si="405"/>
        <v>26142.54124234608</v>
      </c>
    </row>
    <row r="1825" spans="1:47" x14ac:dyDescent="0.25">
      <c r="A1825" s="28" t="s">
        <v>14088</v>
      </c>
      <c r="B1825" s="28" t="s">
        <v>9702</v>
      </c>
      <c r="C1825" s="28" t="s">
        <v>9703</v>
      </c>
      <c r="D1825" s="28" t="s">
        <v>9704</v>
      </c>
      <c r="E1825" s="28" t="s">
        <v>9705</v>
      </c>
      <c r="F1825" s="29">
        <v>38159</v>
      </c>
      <c r="G1825" s="29">
        <v>44896</v>
      </c>
      <c r="H1825" s="28" t="s">
        <v>9706</v>
      </c>
      <c r="I1825" s="28" t="s">
        <v>16046</v>
      </c>
      <c r="J1825" s="28" t="s">
        <v>16032</v>
      </c>
      <c r="K1825" s="28" t="s">
        <v>9707</v>
      </c>
      <c r="L1825" s="27">
        <v>10494000</v>
      </c>
      <c r="M1825" s="27">
        <v>2841300.0000000005</v>
      </c>
      <c r="N1825" s="27">
        <v>0</v>
      </c>
      <c r="O1825" s="27">
        <v>0</v>
      </c>
      <c r="P1825" s="27">
        <f t="shared" si="392"/>
        <v>2841300.0000000005</v>
      </c>
      <c r="Q1825" s="27">
        <v>0</v>
      </c>
      <c r="R1825" s="27">
        <v>0</v>
      </c>
      <c r="S1825" s="27">
        <v>0</v>
      </c>
      <c r="T1825" s="27">
        <f t="shared" si="393"/>
        <v>0</v>
      </c>
      <c r="U1825" s="27">
        <v>0</v>
      </c>
      <c r="V1825" s="27">
        <f t="shared" si="394"/>
        <v>13335300</v>
      </c>
      <c r="W1825" s="28" t="s">
        <v>9708</v>
      </c>
      <c r="X1825" s="27">
        <v>11123640</v>
      </c>
      <c r="Y1825" s="27">
        <f t="shared" si="398"/>
        <v>25259058</v>
      </c>
      <c r="Z1825" s="4" t="str" cm="1">
        <f t="array" ref="Z1825">_xlfn.IFS(YEARFRAC(F1825,G1825)&lt;1,"&lt;1 Year",YEARFRAC(F1825,G1825)&lt;=5,"1-5 Years",YEARFRAC(F1825,G1825)&gt;5,"&gt;5 Years")</f>
        <v>&gt;5 Years</v>
      </c>
      <c r="AA1825" s="24">
        <f>L1825*(_xlfn.XLOOKUP(K1825,'FX rates'!$A$2:$A$38,'FX rates'!$B$2:$B$38))</f>
        <v>96589.810851856964</v>
      </c>
      <c r="AB1825" s="24">
        <f>V1825*(_xlfn.XLOOKUP(K1825,'FX rates'!$A$2:$A$38,'FX rates'!$B$2:$B$38))</f>
        <v>122741.95775231258</v>
      </c>
      <c r="AC1825" s="24">
        <f>X1825*(_xlfn.XLOOKUP(W1825,'FX rates'!$A$2:$A$38,'FX rates'!$B$2:$B$38))</f>
        <v>102385.19950296839</v>
      </c>
      <c r="AD1825" s="24">
        <f>Y1825*(_xlfn.XLOOKUP(W1825,'FX rates'!$A$2:$A$38,'FX rates'!$B$2:$B$38))</f>
        <v>232491.67472041972</v>
      </c>
      <c r="AE1825" s="30">
        <f t="shared" si="399"/>
        <v>6.0000000000000074E-2</v>
      </c>
      <c r="AF1825" s="31">
        <f t="shared" si="400"/>
        <v>629640</v>
      </c>
      <c r="AG1825" s="23">
        <f t="shared" si="401"/>
        <v>26152.146900455613</v>
      </c>
      <c r="AH1825" s="35">
        <f t="shared" si="395"/>
        <v>9.2042891987666256E-3</v>
      </c>
      <c r="AI1825" s="23">
        <f>U1825*(_xlfn.XLOOKUP(K1825,'FX rates'!$A$2:$A$38,'FX rates'!$B$2:$B$38))</f>
        <v>0</v>
      </c>
      <c r="AJ1825" s="23">
        <f>Q1825*(_xlfn.XLOOKUP(K1825,'FX rates'!$A$2:$A$38,'FX rates'!$B$2:$B$38))</f>
        <v>0</v>
      </c>
      <c r="AK1825" s="23">
        <f>R1825*(_xlfn.XLOOKUP(K1825,'FX rates'!$A$2:$A$38,'FX rates'!$B$2:$B$38))</f>
        <v>0</v>
      </c>
      <c r="AM1825" s="4"/>
      <c r="AN1825" s="4"/>
      <c r="AO1825" s="4"/>
      <c r="AP1825" s="32">
        <f t="shared" si="396"/>
        <v>0.27075471698113213</v>
      </c>
      <c r="AQ1825" s="32">
        <f t="shared" si="397"/>
        <v>0</v>
      </c>
      <c r="AR1825" s="24">
        <f t="shared" si="402"/>
        <v>14135418.000000002</v>
      </c>
      <c r="AS1825" s="24" t="str">
        <f t="shared" si="403"/>
        <v>0</v>
      </c>
      <c r="AT1825" s="24">
        <f t="shared" si="404"/>
        <v>209242.50724837775</v>
      </c>
      <c r="AU1825" s="24">
        <f t="shared" si="405"/>
        <v>23249.167472041969</v>
      </c>
    </row>
    <row r="1826" spans="1:47" x14ac:dyDescent="0.25">
      <c r="A1826" s="28" t="s">
        <v>14844</v>
      </c>
      <c r="B1826" s="28" t="s">
        <v>5886</v>
      </c>
      <c r="C1826" s="28" t="s">
        <v>5887</v>
      </c>
      <c r="D1826" s="28" t="s">
        <v>5888</v>
      </c>
      <c r="E1826" s="28" t="s">
        <v>5889</v>
      </c>
      <c r="F1826" s="29">
        <v>43879</v>
      </c>
      <c r="G1826" s="29">
        <v>44896</v>
      </c>
      <c r="H1826" s="28" t="s">
        <v>5890</v>
      </c>
      <c r="I1826" s="28" t="s">
        <v>16035</v>
      </c>
      <c r="J1826" s="28" t="s">
        <v>16056</v>
      </c>
      <c r="K1826" s="28" t="s">
        <v>5891</v>
      </c>
      <c r="L1826" s="27">
        <v>125876.30000000002</v>
      </c>
      <c r="M1826" s="27">
        <v>70840</v>
      </c>
      <c r="N1826" s="27">
        <v>0</v>
      </c>
      <c r="O1826" s="27">
        <v>0</v>
      </c>
      <c r="P1826" s="27">
        <f t="shared" si="392"/>
        <v>70840</v>
      </c>
      <c r="Q1826" s="27">
        <v>0</v>
      </c>
      <c r="R1826" s="27">
        <v>0</v>
      </c>
      <c r="S1826" s="27">
        <v>0</v>
      </c>
      <c r="T1826" s="27">
        <f t="shared" si="393"/>
        <v>0</v>
      </c>
      <c r="U1826" s="27">
        <v>0</v>
      </c>
      <c r="V1826" s="27">
        <f t="shared" si="394"/>
        <v>196716.30000000002</v>
      </c>
      <c r="W1826" s="28" t="s">
        <v>5892</v>
      </c>
      <c r="X1826" s="27">
        <v>128393.82600000002</v>
      </c>
      <c r="Y1826" s="27">
        <f t="shared" si="398"/>
        <v>329044.45200000005</v>
      </c>
      <c r="Z1826" s="4" t="str" cm="1">
        <f t="array" ref="Z1826">_xlfn.IFS(YEARFRAC(F1826,G1826)&lt;1,"&lt;1 Year",YEARFRAC(F1826,G1826)&lt;=5,"1-5 Years",YEARFRAC(F1826,G1826)&gt;5,"&gt;5 Years")</f>
        <v>1-5 Years</v>
      </c>
      <c r="AA1826" s="24">
        <f>L1826*(_xlfn.XLOOKUP(K1826,'FX rates'!$A$2:$A$38,'FX rates'!$B$2:$B$38))</f>
        <v>125876.30000000002</v>
      </c>
      <c r="AB1826" s="24">
        <f>V1826*(_xlfn.XLOOKUP(K1826,'FX rates'!$A$2:$A$38,'FX rates'!$B$2:$B$38))</f>
        <v>196716.30000000002</v>
      </c>
      <c r="AC1826" s="24">
        <f>X1826*(_xlfn.XLOOKUP(W1826,'FX rates'!$A$2:$A$38,'FX rates'!$B$2:$B$38))</f>
        <v>128393.82600000002</v>
      </c>
      <c r="AD1826" s="24">
        <f>Y1826*(_xlfn.XLOOKUP(W1826,'FX rates'!$A$2:$A$38,'FX rates'!$B$2:$B$38))</f>
        <v>329044.45200000005</v>
      </c>
      <c r="AE1826" s="30">
        <f t="shared" si="399"/>
        <v>1.9999999999999983E-2</v>
      </c>
      <c r="AF1826" s="31">
        <f t="shared" si="400"/>
        <v>2517.525999999998</v>
      </c>
      <c r="AG1826" s="23">
        <f t="shared" si="401"/>
        <v>70840</v>
      </c>
      <c r="AH1826" s="35">
        <f t="shared" si="395"/>
        <v>1</v>
      </c>
      <c r="AI1826" s="23">
        <f>U1826*(_xlfn.XLOOKUP(K1826,'FX rates'!$A$2:$A$38,'FX rates'!$B$2:$B$38))</f>
        <v>0</v>
      </c>
      <c r="AJ1826" s="23">
        <f>Q1826*(_xlfn.XLOOKUP(K1826,'FX rates'!$A$2:$A$38,'FX rates'!$B$2:$B$38))</f>
        <v>0</v>
      </c>
      <c r="AK1826" s="23">
        <f>R1826*(_xlfn.XLOOKUP(K1826,'FX rates'!$A$2:$A$38,'FX rates'!$B$2:$B$38))</f>
        <v>0</v>
      </c>
      <c r="AM1826" s="4"/>
      <c r="AN1826" s="4"/>
      <c r="AO1826" s="4"/>
      <c r="AP1826" s="32">
        <f t="shared" si="396"/>
        <v>0.56277472407434914</v>
      </c>
      <c r="AQ1826" s="32">
        <f t="shared" si="397"/>
        <v>0</v>
      </c>
      <c r="AR1826" s="24">
        <f t="shared" si="402"/>
        <v>200650.62600000002</v>
      </c>
      <c r="AS1826" s="24" t="str">
        <f t="shared" si="403"/>
        <v>0</v>
      </c>
      <c r="AT1826" s="24">
        <f t="shared" si="404"/>
        <v>296140.00680000003</v>
      </c>
      <c r="AU1826" s="24">
        <f t="shared" si="405"/>
        <v>32904.445200000016</v>
      </c>
    </row>
    <row r="1827" spans="1:47" x14ac:dyDescent="0.25">
      <c r="A1827" s="28" t="s">
        <v>14845</v>
      </c>
      <c r="B1827" s="28" t="s">
        <v>5893</v>
      </c>
      <c r="C1827" s="28" t="s">
        <v>5894</v>
      </c>
      <c r="D1827" s="28" t="s">
        <v>5895</v>
      </c>
      <c r="E1827" s="28" t="s">
        <v>5896</v>
      </c>
      <c r="F1827" s="29">
        <v>43269</v>
      </c>
      <c r="G1827" s="29">
        <v>44896</v>
      </c>
      <c r="H1827" s="28" t="s">
        <v>5897</v>
      </c>
      <c r="I1827" s="28" t="s">
        <v>16042</v>
      </c>
      <c r="J1827" s="28" t="s">
        <v>16047</v>
      </c>
      <c r="K1827" s="28" t="s">
        <v>5898</v>
      </c>
      <c r="L1827" s="27">
        <v>155870</v>
      </c>
      <c r="M1827" s="27">
        <v>306900</v>
      </c>
      <c r="N1827" s="27">
        <v>0</v>
      </c>
      <c r="O1827" s="27">
        <v>0</v>
      </c>
      <c r="P1827" s="27">
        <f t="shared" si="392"/>
        <v>306900</v>
      </c>
      <c r="Q1827" s="27">
        <v>0</v>
      </c>
      <c r="R1827" s="27">
        <v>0</v>
      </c>
      <c r="S1827" s="27">
        <v>0</v>
      </c>
      <c r="T1827" s="27">
        <f t="shared" si="393"/>
        <v>0</v>
      </c>
      <c r="U1827" s="27">
        <v>0</v>
      </c>
      <c r="V1827" s="27">
        <f t="shared" si="394"/>
        <v>462770</v>
      </c>
      <c r="W1827" s="28" t="s">
        <v>5899</v>
      </c>
      <c r="X1827" s="27">
        <v>165222.20000000001</v>
      </c>
      <c r="Y1827" s="27">
        <f t="shared" si="398"/>
        <v>655758.4</v>
      </c>
      <c r="Z1827" s="4" t="str" cm="1">
        <f t="array" ref="Z1827">_xlfn.IFS(YEARFRAC(F1827,G1827)&lt;1,"&lt;1 Year",YEARFRAC(F1827,G1827)&lt;=5,"1-5 Years",YEARFRAC(F1827,G1827)&gt;5,"&gt;5 Years")</f>
        <v>1-5 Years</v>
      </c>
      <c r="AA1827" s="24">
        <f>L1827*(_xlfn.XLOOKUP(K1827,'FX rates'!$A$2:$A$38,'FX rates'!$B$2:$B$38))</f>
        <v>155870</v>
      </c>
      <c r="AB1827" s="24">
        <f>V1827*(_xlfn.XLOOKUP(K1827,'FX rates'!$A$2:$A$38,'FX rates'!$B$2:$B$38))</f>
        <v>462770</v>
      </c>
      <c r="AC1827" s="24">
        <f>X1827*(_xlfn.XLOOKUP(W1827,'FX rates'!$A$2:$A$38,'FX rates'!$B$2:$B$38))</f>
        <v>165222.20000000001</v>
      </c>
      <c r="AD1827" s="24">
        <f>Y1827*(_xlfn.XLOOKUP(W1827,'FX rates'!$A$2:$A$38,'FX rates'!$B$2:$B$38))</f>
        <v>655758.4</v>
      </c>
      <c r="AE1827" s="30">
        <f t="shared" si="399"/>
        <v>6.0000000000000074E-2</v>
      </c>
      <c r="AF1827" s="31">
        <f t="shared" si="400"/>
        <v>9352.2000000000116</v>
      </c>
      <c r="AG1827" s="23">
        <f t="shared" si="401"/>
        <v>306900</v>
      </c>
      <c r="AH1827" s="35">
        <f t="shared" si="395"/>
        <v>1</v>
      </c>
      <c r="AI1827" s="23">
        <f>U1827*(_xlfn.XLOOKUP(K1827,'FX rates'!$A$2:$A$38,'FX rates'!$B$2:$B$38))</f>
        <v>0</v>
      </c>
      <c r="AJ1827" s="23">
        <f>Q1827*(_xlfn.XLOOKUP(K1827,'FX rates'!$A$2:$A$38,'FX rates'!$B$2:$B$38))</f>
        <v>0</v>
      </c>
      <c r="AK1827" s="23">
        <f>R1827*(_xlfn.XLOOKUP(K1827,'FX rates'!$A$2:$A$38,'FX rates'!$B$2:$B$38))</f>
        <v>0</v>
      </c>
      <c r="AM1827" s="4"/>
      <c r="AN1827" s="4"/>
      <c r="AO1827" s="4"/>
      <c r="AP1827" s="32">
        <f t="shared" si="396"/>
        <v>1.9689484827099506</v>
      </c>
      <c r="AQ1827" s="32">
        <f t="shared" si="397"/>
        <v>0</v>
      </c>
      <c r="AR1827" s="24">
        <f t="shared" si="402"/>
        <v>490536.2</v>
      </c>
      <c r="AS1827" s="24" t="str">
        <f t="shared" si="403"/>
        <v>0</v>
      </c>
      <c r="AT1827" s="24">
        <f t="shared" si="404"/>
        <v>590182.56000000006</v>
      </c>
      <c r="AU1827" s="24">
        <f t="shared" si="405"/>
        <v>65575.839999999967</v>
      </c>
    </row>
    <row r="1828" spans="1:47" x14ac:dyDescent="0.25">
      <c r="A1828" s="28" t="s">
        <v>14846</v>
      </c>
      <c r="B1828" s="28" t="s">
        <v>5900</v>
      </c>
      <c r="C1828" s="28" t="s">
        <v>5901</v>
      </c>
      <c r="D1828" s="28" t="s">
        <v>5902</v>
      </c>
      <c r="E1828" s="28" t="s">
        <v>5903</v>
      </c>
      <c r="F1828" s="29">
        <v>43304</v>
      </c>
      <c r="G1828" s="29">
        <v>44896</v>
      </c>
      <c r="H1828" s="28" t="s">
        <v>5904</v>
      </c>
      <c r="I1828" s="28" t="s">
        <v>16033</v>
      </c>
      <c r="J1828" s="28" t="s">
        <v>16049</v>
      </c>
      <c r="K1828" s="28" t="s">
        <v>5905</v>
      </c>
      <c r="L1828" s="27">
        <v>166650</v>
      </c>
      <c r="M1828" s="27">
        <v>171902.50000000003</v>
      </c>
      <c r="N1828" s="27">
        <v>0</v>
      </c>
      <c r="O1828" s="27">
        <v>0</v>
      </c>
      <c r="P1828" s="27">
        <f t="shared" si="392"/>
        <v>171902.50000000003</v>
      </c>
      <c r="Q1828" s="27">
        <v>0</v>
      </c>
      <c r="R1828" s="27">
        <v>0</v>
      </c>
      <c r="S1828" s="27">
        <v>0</v>
      </c>
      <c r="T1828" s="27">
        <f t="shared" si="393"/>
        <v>0</v>
      </c>
      <c r="U1828" s="27">
        <v>0</v>
      </c>
      <c r="V1828" s="27">
        <f t="shared" si="394"/>
        <v>338552.5</v>
      </c>
      <c r="W1828" s="28" t="s">
        <v>5906</v>
      </c>
      <c r="X1828" s="27">
        <v>184981.50000000003</v>
      </c>
      <c r="Y1828" s="27">
        <f t="shared" si="398"/>
        <v>560774.77500000014</v>
      </c>
      <c r="Z1828" s="4" t="str" cm="1">
        <f t="array" ref="Z1828">_xlfn.IFS(YEARFRAC(F1828,G1828)&lt;1,"&lt;1 Year",YEARFRAC(F1828,G1828)&lt;=5,"1-5 Years",YEARFRAC(F1828,G1828)&gt;5,"&gt;5 Years")</f>
        <v>1-5 Years</v>
      </c>
      <c r="AA1828" s="24">
        <f>L1828*(_xlfn.XLOOKUP(K1828,'FX rates'!$A$2:$A$38,'FX rates'!$B$2:$B$38))</f>
        <v>166650</v>
      </c>
      <c r="AB1828" s="24">
        <f>V1828*(_xlfn.XLOOKUP(K1828,'FX rates'!$A$2:$A$38,'FX rates'!$B$2:$B$38))</f>
        <v>338552.5</v>
      </c>
      <c r="AC1828" s="24">
        <f>X1828*(_xlfn.XLOOKUP(W1828,'FX rates'!$A$2:$A$38,'FX rates'!$B$2:$B$38))</f>
        <v>184981.50000000003</v>
      </c>
      <c r="AD1828" s="24">
        <f>Y1828*(_xlfn.XLOOKUP(W1828,'FX rates'!$A$2:$A$38,'FX rates'!$B$2:$B$38))</f>
        <v>560774.77500000014</v>
      </c>
      <c r="AE1828" s="30">
        <f t="shared" si="399"/>
        <v>0.11000000000000018</v>
      </c>
      <c r="AF1828" s="31">
        <f t="shared" si="400"/>
        <v>18331.500000000029</v>
      </c>
      <c r="AG1828" s="23">
        <f t="shared" si="401"/>
        <v>171902.5</v>
      </c>
      <c r="AH1828" s="35">
        <f t="shared" si="395"/>
        <v>1</v>
      </c>
      <c r="AI1828" s="23">
        <f>U1828*(_xlfn.XLOOKUP(K1828,'FX rates'!$A$2:$A$38,'FX rates'!$B$2:$B$38))</f>
        <v>0</v>
      </c>
      <c r="AJ1828" s="23">
        <f>Q1828*(_xlfn.XLOOKUP(K1828,'FX rates'!$A$2:$A$38,'FX rates'!$B$2:$B$38))</f>
        <v>0</v>
      </c>
      <c r="AK1828" s="23">
        <f>R1828*(_xlfn.XLOOKUP(K1828,'FX rates'!$A$2:$A$38,'FX rates'!$B$2:$B$38))</f>
        <v>0</v>
      </c>
      <c r="AM1828" s="4"/>
      <c r="AN1828" s="4"/>
      <c r="AO1828" s="4"/>
      <c r="AP1828" s="32">
        <f t="shared" si="396"/>
        <v>1.0315181518151817</v>
      </c>
      <c r="AQ1828" s="32">
        <f t="shared" si="397"/>
        <v>0</v>
      </c>
      <c r="AR1828" s="24">
        <f t="shared" si="402"/>
        <v>375793.27500000014</v>
      </c>
      <c r="AS1828" s="24" t="str">
        <f t="shared" si="403"/>
        <v>0</v>
      </c>
      <c r="AT1828" s="24">
        <f t="shared" si="404"/>
        <v>504697.29750000016</v>
      </c>
      <c r="AU1828" s="24">
        <f t="shared" si="405"/>
        <v>56077.477499999979</v>
      </c>
    </row>
    <row r="1829" spans="1:47" x14ac:dyDescent="0.25">
      <c r="A1829" s="28" t="s">
        <v>14847</v>
      </c>
      <c r="B1829" s="28" t="s">
        <v>5907</v>
      </c>
      <c r="C1829" s="28" t="s">
        <v>5908</v>
      </c>
      <c r="D1829" s="28" t="s">
        <v>5909</v>
      </c>
      <c r="E1829" s="28" t="s">
        <v>5910</v>
      </c>
      <c r="F1829" s="29">
        <v>43269</v>
      </c>
      <c r="G1829" s="29">
        <v>44896</v>
      </c>
      <c r="H1829" s="28" t="s">
        <v>5911</v>
      </c>
      <c r="I1829" s="28" t="s">
        <v>16041</v>
      </c>
      <c r="J1829" s="28" t="s">
        <v>16052</v>
      </c>
      <c r="K1829" s="28" t="s">
        <v>5912</v>
      </c>
      <c r="L1829" s="27">
        <v>265650</v>
      </c>
      <c r="M1829" s="27">
        <v>2765950.0000000005</v>
      </c>
      <c r="N1829" s="27">
        <v>142500.00000000003</v>
      </c>
      <c r="O1829" s="27">
        <v>0</v>
      </c>
      <c r="P1829" s="27">
        <f t="shared" si="392"/>
        <v>2908450.0000000005</v>
      </c>
      <c r="Q1829" s="27">
        <v>0</v>
      </c>
      <c r="R1829" s="27">
        <v>0</v>
      </c>
      <c r="S1829" s="27">
        <v>0</v>
      </c>
      <c r="T1829" s="27">
        <f t="shared" si="393"/>
        <v>0</v>
      </c>
      <c r="U1829" s="27">
        <v>1344000.0000000002</v>
      </c>
      <c r="V1829" s="27">
        <f t="shared" si="394"/>
        <v>4518100.0000000009</v>
      </c>
      <c r="W1829" s="28" t="s">
        <v>5913</v>
      </c>
      <c r="X1829" s="27">
        <v>292215</v>
      </c>
      <c r="Y1829" s="27">
        <f t="shared" si="398"/>
        <v>3626975.0000000005</v>
      </c>
      <c r="Z1829" s="4" t="str" cm="1">
        <f t="array" ref="Z1829">_xlfn.IFS(YEARFRAC(F1829,G1829)&lt;1,"&lt;1 Year",YEARFRAC(F1829,G1829)&lt;=5,"1-5 Years",YEARFRAC(F1829,G1829)&gt;5,"&gt;5 Years")</f>
        <v>1-5 Years</v>
      </c>
      <c r="AA1829" s="24">
        <f>L1829*(_xlfn.XLOOKUP(K1829,'FX rates'!$A$2:$A$38,'FX rates'!$B$2:$B$38))</f>
        <v>265650</v>
      </c>
      <c r="AB1829" s="24">
        <f>V1829*(_xlfn.XLOOKUP(K1829,'FX rates'!$A$2:$A$38,'FX rates'!$B$2:$B$38))</f>
        <v>4518100.0000000009</v>
      </c>
      <c r="AC1829" s="24">
        <f>X1829*(_xlfn.XLOOKUP(W1829,'FX rates'!$A$2:$A$38,'FX rates'!$B$2:$B$38))</f>
        <v>292215</v>
      </c>
      <c r="AD1829" s="24">
        <f>Y1829*(_xlfn.XLOOKUP(W1829,'FX rates'!$A$2:$A$38,'FX rates'!$B$2:$B$38))</f>
        <v>3626975.0000000005</v>
      </c>
      <c r="AE1829" s="30">
        <f t="shared" si="399"/>
        <v>0.1</v>
      </c>
      <c r="AF1829" s="31">
        <f t="shared" si="400"/>
        <v>26565</v>
      </c>
      <c r="AG1829" s="23">
        <f t="shared" si="401"/>
        <v>4252450.0000000009</v>
      </c>
      <c r="AH1829" s="35">
        <f t="shared" si="395"/>
        <v>1</v>
      </c>
      <c r="AI1829" s="23">
        <f>U1829*(_xlfn.XLOOKUP(K1829,'FX rates'!$A$2:$A$38,'FX rates'!$B$2:$B$38))</f>
        <v>1344000.0000000002</v>
      </c>
      <c r="AJ1829" s="23">
        <f>Q1829*(_xlfn.XLOOKUP(K1829,'FX rates'!$A$2:$A$38,'FX rates'!$B$2:$B$38))</f>
        <v>0</v>
      </c>
      <c r="AK1829" s="23">
        <f>R1829*(_xlfn.XLOOKUP(K1829,'FX rates'!$A$2:$A$38,'FX rates'!$B$2:$B$38))</f>
        <v>0</v>
      </c>
      <c r="AM1829" s="4"/>
      <c r="AN1829" s="4"/>
      <c r="AO1829" s="4"/>
      <c r="AP1829" s="32">
        <f t="shared" si="396"/>
        <v>10.412008281573501</v>
      </c>
      <c r="AQ1829" s="32">
        <f t="shared" si="397"/>
        <v>0</v>
      </c>
      <c r="AR1829" s="24">
        <f t="shared" si="402"/>
        <v>3334760.0000000005</v>
      </c>
      <c r="AS1829" s="24" t="str">
        <f t="shared" si="403"/>
        <v>0</v>
      </c>
      <c r="AT1829" s="24">
        <f t="shared" si="404"/>
        <v>3264277.5000000005</v>
      </c>
      <c r="AU1829" s="24">
        <f t="shared" si="405"/>
        <v>362697.5</v>
      </c>
    </row>
    <row r="1830" spans="1:47" x14ac:dyDescent="0.25">
      <c r="A1830" s="28" t="s">
        <v>14848</v>
      </c>
      <c r="B1830" s="28" t="s">
        <v>5914</v>
      </c>
      <c r="C1830" s="28" t="s">
        <v>5915</v>
      </c>
      <c r="D1830" s="28" t="s">
        <v>5916</v>
      </c>
      <c r="E1830" s="28" t="s">
        <v>5917</v>
      </c>
      <c r="F1830" s="29">
        <v>43276</v>
      </c>
      <c r="G1830" s="29">
        <v>44896</v>
      </c>
      <c r="H1830" s="28" t="s">
        <v>5918</v>
      </c>
      <c r="I1830" s="28" t="s">
        <v>16036</v>
      </c>
      <c r="J1830" s="28" t="s">
        <v>16053</v>
      </c>
      <c r="K1830" s="28" t="s">
        <v>5919</v>
      </c>
      <c r="L1830" s="27">
        <v>265650</v>
      </c>
      <c r="M1830" s="27">
        <v>1516432.5000000002</v>
      </c>
      <c r="N1830" s="27">
        <v>13784.28</v>
      </c>
      <c r="O1830" s="27">
        <v>0</v>
      </c>
      <c r="P1830" s="27">
        <f t="shared" si="392"/>
        <v>1530216.7800000003</v>
      </c>
      <c r="Q1830" s="27">
        <v>0</v>
      </c>
      <c r="R1830" s="27">
        <v>0</v>
      </c>
      <c r="S1830" s="27">
        <v>0</v>
      </c>
      <c r="T1830" s="27">
        <f t="shared" si="393"/>
        <v>0</v>
      </c>
      <c r="U1830" s="27">
        <v>353500</v>
      </c>
      <c r="V1830" s="27">
        <f t="shared" si="394"/>
        <v>2149366.7800000003</v>
      </c>
      <c r="W1830" s="28" t="s">
        <v>5920</v>
      </c>
      <c r="X1830" s="27">
        <v>281589</v>
      </c>
      <c r="Y1830" s="27">
        <f t="shared" si="398"/>
        <v>2170596.4500000002</v>
      </c>
      <c r="Z1830" s="4" t="str" cm="1">
        <f t="array" ref="Z1830">_xlfn.IFS(YEARFRAC(F1830,G1830)&lt;1,"&lt;1 Year",YEARFRAC(F1830,G1830)&lt;=5,"1-5 Years",YEARFRAC(F1830,G1830)&gt;5,"&gt;5 Years")</f>
        <v>1-5 Years</v>
      </c>
      <c r="AA1830" s="24">
        <f>L1830*(_xlfn.XLOOKUP(K1830,'FX rates'!$A$2:$A$38,'FX rates'!$B$2:$B$38))</f>
        <v>265650</v>
      </c>
      <c r="AB1830" s="24">
        <f>V1830*(_xlfn.XLOOKUP(K1830,'FX rates'!$A$2:$A$38,'FX rates'!$B$2:$B$38))</f>
        <v>2149366.7800000003</v>
      </c>
      <c r="AC1830" s="24">
        <f>X1830*(_xlfn.XLOOKUP(W1830,'FX rates'!$A$2:$A$38,'FX rates'!$B$2:$B$38))</f>
        <v>281589</v>
      </c>
      <c r="AD1830" s="24">
        <f>Y1830*(_xlfn.XLOOKUP(W1830,'FX rates'!$A$2:$A$38,'FX rates'!$B$2:$B$38))</f>
        <v>2170596.4500000002</v>
      </c>
      <c r="AE1830" s="30">
        <f t="shared" si="399"/>
        <v>0.06</v>
      </c>
      <c r="AF1830" s="31">
        <f t="shared" si="400"/>
        <v>15939</v>
      </c>
      <c r="AG1830" s="23">
        <f t="shared" si="401"/>
        <v>1883716.7800000003</v>
      </c>
      <c r="AH1830" s="35">
        <f t="shared" si="395"/>
        <v>1</v>
      </c>
      <c r="AI1830" s="23">
        <f>U1830*(_xlfn.XLOOKUP(K1830,'FX rates'!$A$2:$A$38,'FX rates'!$B$2:$B$38))</f>
        <v>353500</v>
      </c>
      <c r="AJ1830" s="23">
        <f>Q1830*(_xlfn.XLOOKUP(K1830,'FX rates'!$A$2:$A$38,'FX rates'!$B$2:$B$38))</f>
        <v>0</v>
      </c>
      <c r="AK1830" s="23">
        <f>R1830*(_xlfn.XLOOKUP(K1830,'FX rates'!$A$2:$A$38,'FX rates'!$B$2:$B$38))</f>
        <v>0</v>
      </c>
      <c r="AM1830" s="4"/>
      <c r="AN1830" s="4"/>
      <c r="AO1830" s="4"/>
      <c r="AP1830" s="32">
        <f t="shared" si="396"/>
        <v>5.7083850931677027</v>
      </c>
      <c r="AQ1830" s="32">
        <f t="shared" si="397"/>
        <v>0</v>
      </c>
      <c r="AR1830" s="24">
        <f t="shared" si="402"/>
        <v>1889007.4500000002</v>
      </c>
      <c r="AS1830" s="24" t="str">
        <f t="shared" si="403"/>
        <v>0</v>
      </c>
      <c r="AT1830" s="24">
        <f t="shared" si="404"/>
        <v>1953536.8050000002</v>
      </c>
      <c r="AU1830" s="24">
        <f t="shared" si="405"/>
        <v>217059.64500000002</v>
      </c>
    </row>
    <row r="1831" spans="1:47" x14ac:dyDescent="0.25">
      <c r="A1831" s="28" t="s">
        <v>14849</v>
      </c>
      <c r="B1831" s="28" t="s">
        <v>5921</v>
      </c>
      <c r="C1831" s="28" t="s">
        <v>5922</v>
      </c>
      <c r="D1831" s="28" t="s">
        <v>5923</v>
      </c>
      <c r="E1831" s="28" t="s">
        <v>5924</v>
      </c>
      <c r="F1831" s="29">
        <v>43269</v>
      </c>
      <c r="G1831" s="29">
        <v>44896</v>
      </c>
      <c r="H1831" s="28" t="s">
        <v>5925</v>
      </c>
      <c r="I1831" s="28" t="s">
        <v>16055</v>
      </c>
      <c r="J1831" s="28" t="s">
        <v>16033</v>
      </c>
      <c r="K1831" s="28" t="s">
        <v>5926</v>
      </c>
      <c r="L1831" s="27">
        <v>254100.00000000006</v>
      </c>
      <c r="M1831" s="27">
        <v>608190</v>
      </c>
      <c r="N1831" s="27">
        <v>1638499.9999999998</v>
      </c>
      <c r="O1831" s="27">
        <v>0</v>
      </c>
      <c r="P1831" s="27">
        <f t="shared" si="392"/>
        <v>2246690</v>
      </c>
      <c r="Q1831" s="27">
        <v>0</v>
      </c>
      <c r="R1831" s="27">
        <v>0</v>
      </c>
      <c r="S1831" s="27">
        <v>0</v>
      </c>
      <c r="T1831" s="27">
        <f t="shared" si="393"/>
        <v>0</v>
      </c>
      <c r="U1831" s="27">
        <v>0</v>
      </c>
      <c r="V1831" s="27">
        <f t="shared" si="394"/>
        <v>2500790</v>
      </c>
      <c r="W1831" s="28" t="s">
        <v>5927</v>
      </c>
      <c r="X1831" s="27">
        <v>256641.00000000006</v>
      </c>
      <c r="Y1831" s="27">
        <f t="shared" si="398"/>
        <v>1127553.9000000001</v>
      </c>
      <c r="Z1831" s="4" t="str" cm="1">
        <f t="array" ref="Z1831">_xlfn.IFS(YEARFRAC(F1831,G1831)&lt;1,"&lt;1 Year",YEARFRAC(F1831,G1831)&lt;=5,"1-5 Years",YEARFRAC(F1831,G1831)&gt;5,"&gt;5 Years")</f>
        <v>1-5 Years</v>
      </c>
      <c r="AA1831" s="24">
        <f>L1831*(_xlfn.XLOOKUP(K1831,'FX rates'!$A$2:$A$38,'FX rates'!$B$2:$B$38))</f>
        <v>254100.00000000006</v>
      </c>
      <c r="AB1831" s="24">
        <f>V1831*(_xlfn.XLOOKUP(K1831,'FX rates'!$A$2:$A$38,'FX rates'!$B$2:$B$38))</f>
        <v>2500790</v>
      </c>
      <c r="AC1831" s="24">
        <f>X1831*(_xlfn.XLOOKUP(W1831,'FX rates'!$A$2:$A$38,'FX rates'!$B$2:$B$38))</f>
        <v>256641.00000000006</v>
      </c>
      <c r="AD1831" s="24">
        <f>Y1831*(_xlfn.XLOOKUP(W1831,'FX rates'!$A$2:$A$38,'FX rates'!$B$2:$B$38))</f>
        <v>1127553.9000000001</v>
      </c>
      <c r="AE1831" s="30">
        <f t="shared" si="399"/>
        <v>9.9999999999999985E-3</v>
      </c>
      <c r="AF1831" s="31">
        <f t="shared" si="400"/>
        <v>2541</v>
      </c>
      <c r="AG1831" s="23">
        <f t="shared" si="401"/>
        <v>2246690</v>
      </c>
      <c r="AH1831" s="35">
        <f t="shared" si="395"/>
        <v>1</v>
      </c>
      <c r="AI1831" s="23">
        <f>U1831*(_xlfn.XLOOKUP(K1831,'FX rates'!$A$2:$A$38,'FX rates'!$B$2:$B$38))</f>
        <v>0</v>
      </c>
      <c r="AJ1831" s="23">
        <f>Q1831*(_xlfn.XLOOKUP(K1831,'FX rates'!$A$2:$A$38,'FX rates'!$B$2:$B$38))</f>
        <v>0</v>
      </c>
      <c r="AK1831" s="23">
        <f>R1831*(_xlfn.XLOOKUP(K1831,'FX rates'!$A$2:$A$38,'FX rates'!$B$2:$B$38))</f>
        <v>0</v>
      </c>
      <c r="AM1831" s="4"/>
      <c r="AN1831" s="4"/>
      <c r="AO1831" s="4"/>
      <c r="AP1831" s="32">
        <f t="shared" si="396"/>
        <v>2.3935064935064929</v>
      </c>
      <c r="AQ1831" s="32">
        <f t="shared" si="397"/>
        <v>0</v>
      </c>
      <c r="AR1831" s="24">
        <f t="shared" si="402"/>
        <v>870912.9</v>
      </c>
      <c r="AS1831" s="24" t="str">
        <f t="shared" si="403"/>
        <v>0</v>
      </c>
      <c r="AT1831" s="24">
        <f t="shared" si="404"/>
        <v>1014798.5100000001</v>
      </c>
      <c r="AU1831" s="24">
        <f t="shared" si="405"/>
        <v>112755.39000000001</v>
      </c>
    </row>
    <row r="1832" spans="1:47" x14ac:dyDescent="0.25">
      <c r="A1832" s="28" t="s">
        <v>14850</v>
      </c>
      <c r="B1832" s="28" t="s">
        <v>5928</v>
      </c>
      <c r="C1832" s="28" t="s">
        <v>5929</v>
      </c>
      <c r="D1832" s="28" t="s">
        <v>5930</v>
      </c>
      <c r="E1832" s="28" t="s">
        <v>5931</v>
      </c>
      <c r="F1832" s="29">
        <v>43283</v>
      </c>
      <c r="G1832" s="29">
        <v>44896</v>
      </c>
      <c r="H1832" s="28" t="s">
        <v>5932</v>
      </c>
      <c r="I1832" s="28" t="s">
        <v>16049</v>
      </c>
      <c r="J1832" s="28" t="s">
        <v>16033</v>
      </c>
      <c r="K1832" s="28" t="s">
        <v>5933</v>
      </c>
      <c r="L1832" s="27">
        <v>156288</v>
      </c>
      <c r="M1832" s="27">
        <v>217107.00000000003</v>
      </c>
      <c r="N1832" s="27">
        <v>0</v>
      </c>
      <c r="O1832" s="27">
        <v>0</v>
      </c>
      <c r="P1832" s="27">
        <f t="shared" si="392"/>
        <v>217107.00000000003</v>
      </c>
      <c r="Q1832" s="27">
        <v>0</v>
      </c>
      <c r="R1832" s="27">
        <v>0</v>
      </c>
      <c r="S1832" s="27">
        <v>0</v>
      </c>
      <c r="T1832" s="27">
        <f t="shared" si="393"/>
        <v>0</v>
      </c>
      <c r="U1832" s="27">
        <v>0</v>
      </c>
      <c r="V1832" s="27">
        <f t="shared" si="394"/>
        <v>373395</v>
      </c>
      <c r="W1832" s="28" t="s">
        <v>5934</v>
      </c>
      <c r="X1832" s="27">
        <v>170353.92000000001</v>
      </c>
      <c r="Y1832" s="27">
        <f t="shared" si="398"/>
        <v>577354.47000000009</v>
      </c>
      <c r="Z1832" s="4" t="str" cm="1">
        <f t="array" ref="Z1832">_xlfn.IFS(YEARFRAC(F1832,G1832)&lt;1,"&lt;1 Year",YEARFRAC(F1832,G1832)&lt;=5,"1-5 Years",YEARFRAC(F1832,G1832)&gt;5,"&gt;5 Years")</f>
        <v>1-5 Years</v>
      </c>
      <c r="AA1832" s="24">
        <f>L1832*(_xlfn.XLOOKUP(K1832,'FX rates'!$A$2:$A$38,'FX rates'!$B$2:$B$38))</f>
        <v>207964.62721182176</v>
      </c>
      <c r="AB1832" s="24">
        <f>V1832*(_xlfn.XLOOKUP(K1832,'FX rates'!$A$2:$A$38,'FX rates'!$B$2:$B$38))</f>
        <v>496858.05677824398</v>
      </c>
      <c r="AC1832" s="24">
        <f>X1832*(_xlfn.XLOOKUP(W1832,'FX rates'!$A$2:$A$38,'FX rates'!$B$2:$B$38))</f>
        <v>226681.44366088574</v>
      </c>
      <c r="AD1832" s="24">
        <f>Y1832*(_xlfn.XLOOKUP(W1832,'FX rates'!$A$2:$A$38,'FX rates'!$B$2:$B$38))</f>
        <v>768256.7255491718</v>
      </c>
      <c r="AE1832" s="30">
        <f t="shared" si="399"/>
        <v>9.000000000000008E-2</v>
      </c>
      <c r="AF1832" s="31">
        <f t="shared" si="400"/>
        <v>14065.920000000013</v>
      </c>
      <c r="AG1832" s="23">
        <f t="shared" si="401"/>
        <v>288893.42956642224</v>
      </c>
      <c r="AH1832" s="35">
        <f t="shared" si="395"/>
        <v>1.3306500000756409</v>
      </c>
      <c r="AI1832" s="23">
        <f>U1832*(_xlfn.XLOOKUP(K1832,'FX rates'!$A$2:$A$38,'FX rates'!$B$2:$B$38))</f>
        <v>0</v>
      </c>
      <c r="AJ1832" s="23">
        <f>Q1832*(_xlfn.XLOOKUP(K1832,'FX rates'!$A$2:$A$38,'FX rates'!$B$2:$B$38))</f>
        <v>0</v>
      </c>
      <c r="AK1832" s="23">
        <f>R1832*(_xlfn.XLOOKUP(K1832,'FX rates'!$A$2:$A$38,'FX rates'!$B$2:$B$38))</f>
        <v>0</v>
      </c>
      <c r="AM1832" s="4"/>
      <c r="AN1832" s="4"/>
      <c r="AO1832" s="4"/>
      <c r="AP1832" s="32">
        <f t="shared" si="396"/>
        <v>1.3891469594594597</v>
      </c>
      <c r="AQ1832" s="32">
        <f t="shared" si="397"/>
        <v>0</v>
      </c>
      <c r="AR1832" s="24">
        <f t="shared" si="402"/>
        <v>407000.55000000005</v>
      </c>
      <c r="AS1832" s="24" t="str">
        <f t="shared" si="403"/>
        <v>0</v>
      </c>
      <c r="AT1832" s="24">
        <f t="shared" si="404"/>
        <v>691431.05299425463</v>
      </c>
      <c r="AU1832" s="24">
        <f t="shared" si="405"/>
        <v>76825.672554917168</v>
      </c>
    </row>
    <row r="1833" spans="1:47" x14ac:dyDescent="0.25">
      <c r="A1833" s="28" t="s">
        <v>14851</v>
      </c>
      <c r="B1833" s="28" t="s">
        <v>5935</v>
      </c>
      <c r="C1833" s="28" t="s">
        <v>5936</v>
      </c>
      <c r="D1833" s="28" t="s">
        <v>5937</v>
      </c>
      <c r="E1833" s="28" t="s">
        <v>5938</v>
      </c>
      <c r="F1833" s="29">
        <v>43276</v>
      </c>
      <c r="G1833" s="29">
        <v>44896</v>
      </c>
      <c r="H1833" s="28" t="s">
        <v>5939</v>
      </c>
      <c r="I1833" s="28" t="s">
        <v>16034</v>
      </c>
      <c r="J1833" s="28" t="s">
        <v>16033</v>
      </c>
      <c r="K1833" s="28" t="s">
        <v>5940</v>
      </c>
      <c r="L1833" s="27">
        <v>121000.00000000003</v>
      </c>
      <c r="M1833" s="27">
        <v>95700.000000000015</v>
      </c>
      <c r="N1833" s="27">
        <v>0</v>
      </c>
      <c r="O1833" s="27">
        <v>0</v>
      </c>
      <c r="P1833" s="27">
        <f t="shared" si="392"/>
        <v>95700.000000000015</v>
      </c>
      <c r="Q1833" s="27">
        <v>0</v>
      </c>
      <c r="R1833" s="27">
        <v>0</v>
      </c>
      <c r="S1833" s="27">
        <v>0</v>
      </c>
      <c r="T1833" s="27">
        <f t="shared" si="393"/>
        <v>0</v>
      </c>
      <c r="U1833" s="27">
        <v>0</v>
      </c>
      <c r="V1833" s="27">
        <f t="shared" si="394"/>
        <v>216700.00000000006</v>
      </c>
      <c r="W1833" s="28" t="s">
        <v>5941</v>
      </c>
      <c r="X1833" s="27">
        <v>127050.00000000003</v>
      </c>
      <c r="Y1833" s="27">
        <f t="shared" si="398"/>
        <v>354585.00000000006</v>
      </c>
      <c r="Z1833" s="4" t="str" cm="1">
        <f t="array" ref="Z1833">_xlfn.IFS(YEARFRAC(F1833,G1833)&lt;1,"&lt;1 Year",YEARFRAC(F1833,G1833)&lt;=5,"1-5 Years",YEARFRAC(F1833,G1833)&gt;5,"&gt;5 Years")</f>
        <v>1-5 Years</v>
      </c>
      <c r="AA1833" s="24">
        <f>L1833*(_xlfn.XLOOKUP(K1833,'FX rates'!$A$2:$A$38,'FX rates'!$B$2:$B$38))</f>
        <v>121000.00000000003</v>
      </c>
      <c r="AB1833" s="24">
        <f>V1833*(_xlfn.XLOOKUP(K1833,'FX rates'!$A$2:$A$38,'FX rates'!$B$2:$B$38))</f>
        <v>216700.00000000006</v>
      </c>
      <c r="AC1833" s="24">
        <f>X1833*(_xlfn.XLOOKUP(W1833,'FX rates'!$A$2:$A$38,'FX rates'!$B$2:$B$38))</f>
        <v>127050.00000000003</v>
      </c>
      <c r="AD1833" s="24">
        <f>Y1833*(_xlfn.XLOOKUP(W1833,'FX rates'!$A$2:$A$38,'FX rates'!$B$2:$B$38))</f>
        <v>354585.00000000006</v>
      </c>
      <c r="AE1833" s="30">
        <f t="shared" si="399"/>
        <v>4.9999999999999989E-2</v>
      </c>
      <c r="AF1833" s="31">
        <f t="shared" si="400"/>
        <v>6050</v>
      </c>
      <c r="AG1833" s="23">
        <f t="shared" si="401"/>
        <v>95700.000000000029</v>
      </c>
      <c r="AH1833" s="35">
        <f t="shared" si="395"/>
        <v>1</v>
      </c>
      <c r="AI1833" s="23">
        <f>U1833*(_xlfn.XLOOKUP(K1833,'FX rates'!$A$2:$A$38,'FX rates'!$B$2:$B$38))</f>
        <v>0</v>
      </c>
      <c r="AJ1833" s="23">
        <f>Q1833*(_xlfn.XLOOKUP(K1833,'FX rates'!$A$2:$A$38,'FX rates'!$B$2:$B$38))</f>
        <v>0</v>
      </c>
      <c r="AK1833" s="23">
        <f>R1833*(_xlfn.XLOOKUP(K1833,'FX rates'!$A$2:$A$38,'FX rates'!$B$2:$B$38))</f>
        <v>0</v>
      </c>
      <c r="AM1833" s="4"/>
      <c r="AN1833" s="4"/>
      <c r="AO1833" s="4"/>
      <c r="AP1833" s="32">
        <f t="shared" si="396"/>
        <v>0.79090909090909078</v>
      </c>
      <c r="AQ1833" s="32">
        <f t="shared" si="397"/>
        <v>0</v>
      </c>
      <c r="AR1833" s="24">
        <f t="shared" si="402"/>
        <v>227535.00000000003</v>
      </c>
      <c r="AS1833" s="24" t="str">
        <f t="shared" si="403"/>
        <v>0</v>
      </c>
      <c r="AT1833" s="24">
        <f t="shared" si="404"/>
        <v>319126.50000000006</v>
      </c>
      <c r="AU1833" s="24">
        <f t="shared" si="405"/>
        <v>35458.5</v>
      </c>
    </row>
    <row r="1834" spans="1:47" x14ac:dyDescent="0.25">
      <c r="A1834" s="28" t="s">
        <v>14852</v>
      </c>
      <c r="B1834" s="28" t="s">
        <v>5753</v>
      </c>
      <c r="C1834" s="28" t="s">
        <v>5754</v>
      </c>
      <c r="D1834" s="28" t="s">
        <v>5755</v>
      </c>
      <c r="E1834" s="28" t="s">
        <v>5756</v>
      </c>
      <c r="F1834" s="29">
        <v>43269</v>
      </c>
      <c r="G1834" s="29">
        <v>44896</v>
      </c>
      <c r="H1834" s="28" t="s">
        <v>5757</v>
      </c>
      <c r="I1834" s="28" t="s">
        <v>16034</v>
      </c>
      <c r="J1834" s="28" t="s">
        <v>16055</v>
      </c>
      <c r="K1834" s="28" t="s">
        <v>5758</v>
      </c>
      <c r="L1834" s="27">
        <v>91422.65</v>
      </c>
      <c r="M1834" s="27">
        <v>16538.5</v>
      </c>
      <c r="N1834" s="27">
        <v>0</v>
      </c>
      <c r="O1834" s="27">
        <v>0</v>
      </c>
      <c r="P1834" s="27">
        <f t="shared" si="392"/>
        <v>16538.5</v>
      </c>
      <c r="Q1834" s="27">
        <v>0</v>
      </c>
      <c r="R1834" s="27">
        <v>707</v>
      </c>
      <c r="S1834" s="27">
        <v>0</v>
      </c>
      <c r="T1834" s="27">
        <f t="shared" si="393"/>
        <v>707</v>
      </c>
      <c r="U1834" s="27">
        <v>0</v>
      </c>
      <c r="V1834" s="27">
        <f t="shared" si="394"/>
        <v>108668.15</v>
      </c>
      <c r="W1834" s="28" t="s">
        <v>5759</v>
      </c>
      <c r="X1834" s="27">
        <v>97822.235499999995</v>
      </c>
      <c r="Y1834" s="27">
        <f t="shared" si="398"/>
        <v>213340.666</v>
      </c>
      <c r="Z1834" s="4" t="str" cm="1">
        <f t="array" ref="Z1834">_xlfn.IFS(YEARFRAC(F1834,G1834)&lt;1,"&lt;1 Year",YEARFRAC(F1834,G1834)&lt;=5,"1-5 Years",YEARFRAC(F1834,G1834)&gt;5,"&gt;5 Years")</f>
        <v>1-5 Years</v>
      </c>
      <c r="AA1834" s="24">
        <f>L1834*(_xlfn.XLOOKUP(K1834,'FX rates'!$A$2:$A$38,'FX rates'!$B$2:$B$38))</f>
        <v>70476.911810052421</v>
      </c>
      <c r="AB1834" s="24">
        <f>V1834*(_xlfn.XLOOKUP(K1834,'FX rates'!$A$2:$A$38,'FX rates'!$B$2:$B$38))</f>
        <v>83771.315140302191</v>
      </c>
      <c r="AC1834" s="24">
        <f>X1834*(_xlfn.XLOOKUP(W1834,'FX rates'!$A$2:$A$38,'FX rates'!$B$2:$B$38))</f>
        <v>75410.295636756084</v>
      </c>
      <c r="AD1834" s="24">
        <f>Y1834*(_xlfn.XLOOKUP(W1834,'FX rates'!$A$2:$A$38,'FX rates'!$B$2:$B$38))</f>
        <v>164462.43139068765</v>
      </c>
      <c r="AE1834" s="30">
        <f t="shared" si="399"/>
        <v>6.999999999999991E-2</v>
      </c>
      <c r="AF1834" s="31">
        <f t="shared" si="400"/>
        <v>6399.585500000001</v>
      </c>
      <c r="AG1834" s="23">
        <f t="shared" si="401"/>
        <v>13294.40333024977</v>
      </c>
      <c r="AH1834" s="35">
        <f t="shared" si="395"/>
        <v>0.77089115016959597</v>
      </c>
      <c r="AI1834" s="23">
        <f>U1834*(_xlfn.XLOOKUP(K1834,'FX rates'!$A$2:$A$38,'FX rates'!$B$2:$B$38))</f>
        <v>0</v>
      </c>
      <c r="AJ1834" s="23">
        <f>Q1834*(_xlfn.XLOOKUP(K1834,'FX rates'!$A$2:$A$38,'FX rates'!$B$2:$B$38))</f>
        <v>0</v>
      </c>
      <c r="AK1834" s="23">
        <f>R1834*(_xlfn.XLOOKUP(K1834,'FX rates'!$A$2:$A$38,'FX rates'!$B$2:$B$38))</f>
        <v>545.0200431699044</v>
      </c>
      <c r="AM1834" s="4"/>
      <c r="AN1834" s="4"/>
      <c r="AO1834" s="4"/>
      <c r="AP1834" s="32">
        <f t="shared" si="396"/>
        <v>0.18090155995259383</v>
      </c>
      <c r="AQ1834" s="32">
        <f t="shared" si="397"/>
        <v>0</v>
      </c>
      <c r="AR1834" s="24">
        <f t="shared" si="402"/>
        <v>115518.4305</v>
      </c>
      <c r="AS1834" s="24" t="str">
        <f t="shared" si="403"/>
        <v>0</v>
      </c>
      <c r="AT1834" s="24">
        <f t="shared" si="404"/>
        <v>148016.18825161888</v>
      </c>
      <c r="AU1834" s="24">
        <f t="shared" si="405"/>
        <v>16446.243139068771</v>
      </c>
    </row>
    <row r="1835" spans="1:47" x14ac:dyDescent="0.25">
      <c r="A1835" s="28" t="s">
        <v>14853</v>
      </c>
      <c r="B1835" s="28" t="s">
        <v>5949</v>
      </c>
      <c r="C1835" s="28" t="s">
        <v>5950</v>
      </c>
      <c r="D1835" s="28" t="s">
        <v>5951</v>
      </c>
      <c r="E1835" s="28" t="s">
        <v>5952</v>
      </c>
      <c r="F1835" s="29">
        <v>43283</v>
      </c>
      <c r="G1835" s="29">
        <v>44896</v>
      </c>
      <c r="H1835" s="28" t="s">
        <v>5953</v>
      </c>
      <c r="I1835" s="28" t="s">
        <v>16034</v>
      </c>
      <c r="J1835" s="4" t="s">
        <v>16045</v>
      </c>
      <c r="K1835" s="28" t="s">
        <v>5954</v>
      </c>
      <c r="L1835" s="27">
        <v>173250</v>
      </c>
      <c r="M1835" s="27">
        <v>52052.000000000007</v>
      </c>
      <c r="N1835" s="27">
        <v>0</v>
      </c>
      <c r="O1835" s="27">
        <v>0</v>
      </c>
      <c r="P1835" s="27">
        <f t="shared" si="392"/>
        <v>52052.000000000007</v>
      </c>
      <c r="Q1835" s="27">
        <v>0</v>
      </c>
      <c r="R1835" s="27">
        <v>0</v>
      </c>
      <c r="S1835" s="27">
        <v>0</v>
      </c>
      <c r="T1835" s="27">
        <f t="shared" si="393"/>
        <v>0</v>
      </c>
      <c r="U1835" s="27">
        <v>0</v>
      </c>
      <c r="V1835" s="27">
        <f t="shared" si="394"/>
        <v>225302</v>
      </c>
      <c r="W1835" s="28" t="s">
        <v>5955</v>
      </c>
      <c r="X1835" s="27">
        <v>190575.00000000003</v>
      </c>
      <c r="Y1835" s="27">
        <f t="shared" si="398"/>
        <v>438407.20000000007</v>
      </c>
      <c r="Z1835" s="4" t="str" cm="1">
        <f t="array" ref="Z1835">_xlfn.IFS(YEARFRAC(F1835,G1835)&lt;1,"&lt;1 Year",YEARFRAC(F1835,G1835)&lt;=5,"1-5 Years",YEARFRAC(F1835,G1835)&gt;5,"&gt;5 Years")</f>
        <v>1-5 Years</v>
      </c>
      <c r="AA1835" s="24">
        <f>L1835*(_xlfn.XLOOKUP(K1835,'FX rates'!$A$2:$A$38,'FX rates'!$B$2:$B$38))</f>
        <v>129537.55280571236</v>
      </c>
      <c r="AB1835" s="24">
        <f>V1835*(_xlfn.XLOOKUP(K1835,'FX rates'!$A$2:$A$38,'FX rates'!$B$2:$B$38))</f>
        <v>168456.3908931175</v>
      </c>
      <c r="AC1835" s="24">
        <f>X1835*(_xlfn.XLOOKUP(W1835,'FX rates'!$A$2:$A$38,'FX rates'!$B$2:$B$38))</f>
        <v>142491.30808628362</v>
      </c>
      <c r="AD1835" s="24">
        <f>Y1835*(_xlfn.XLOOKUP(W1835,'FX rates'!$A$2:$A$38,'FX rates'!$B$2:$B$38))</f>
        <v>327793.33806871285</v>
      </c>
      <c r="AE1835" s="30">
        <f t="shared" si="399"/>
        <v>0.1000000000000002</v>
      </c>
      <c r="AF1835" s="31">
        <f t="shared" si="400"/>
        <v>17325.000000000029</v>
      </c>
      <c r="AG1835" s="23">
        <f t="shared" si="401"/>
        <v>38918.838087405136</v>
      </c>
      <c r="AH1835" s="35">
        <f t="shared" si="395"/>
        <v>0.7476915024860743</v>
      </c>
      <c r="AI1835" s="23">
        <f>U1835*(_xlfn.XLOOKUP(K1835,'FX rates'!$A$2:$A$38,'FX rates'!$B$2:$B$38))</f>
        <v>0</v>
      </c>
      <c r="AJ1835" s="23">
        <f>Q1835*(_xlfn.XLOOKUP(K1835,'FX rates'!$A$2:$A$38,'FX rates'!$B$2:$B$38))</f>
        <v>0</v>
      </c>
      <c r="AK1835" s="23">
        <f>R1835*(_xlfn.XLOOKUP(K1835,'FX rates'!$A$2:$A$38,'FX rates'!$B$2:$B$38))</f>
        <v>0</v>
      </c>
      <c r="AM1835" s="4"/>
      <c r="AN1835" s="4"/>
      <c r="AO1835" s="4"/>
      <c r="AP1835" s="32">
        <f t="shared" si="396"/>
        <v>0.30044444444444451</v>
      </c>
      <c r="AQ1835" s="32">
        <f t="shared" si="397"/>
        <v>0</v>
      </c>
      <c r="AR1835" s="24">
        <f t="shared" si="402"/>
        <v>247832.20000000004</v>
      </c>
      <c r="AS1835" s="24" t="str">
        <f t="shared" si="403"/>
        <v>0</v>
      </c>
      <c r="AT1835" s="24">
        <f t="shared" si="404"/>
        <v>295014.00426184159</v>
      </c>
      <c r="AU1835" s="24">
        <f t="shared" si="405"/>
        <v>32779.333806871262</v>
      </c>
    </row>
    <row r="1836" spans="1:47" x14ac:dyDescent="0.25">
      <c r="A1836" s="28" t="s">
        <v>14089</v>
      </c>
      <c r="B1836" s="28" t="s">
        <v>9975</v>
      </c>
      <c r="C1836" s="28" t="s">
        <v>9976</v>
      </c>
      <c r="D1836" s="28" t="s">
        <v>9977</v>
      </c>
      <c r="E1836" s="28" t="s">
        <v>9978</v>
      </c>
      <c r="F1836" s="29">
        <v>38271</v>
      </c>
      <c r="G1836" s="29">
        <v>44896</v>
      </c>
      <c r="H1836" s="28" t="s">
        <v>9979</v>
      </c>
      <c r="I1836" s="28" t="s">
        <v>16032</v>
      </c>
      <c r="J1836" s="28" t="s">
        <v>16055</v>
      </c>
      <c r="K1836" s="28" t="s">
        <v>9980</v>
      </c>
      <c r="L1836" s="27">
        <v>10197000</v>
      </c>
      <c r="M1836" s="27">
        <v>3832785</v>
      </c>
      <c r="N1836" s="27">
        <v>0</v>
      </c>
      <c r="O1836" s="27">
        <v>0</v>
      </c>
      <c r="P1836" s="27">
        <f t="shared" si="392"/>
        <v>3832785</v>
      </c>
      <c r="Q1836" s="27">
        <v>0</v>
      </c>
      <c r="R1836" s="27">
        <v>0</v>
      </c>
      <c r="S1836" s="27">
        <v>0</v>
      </c>
      <c r="T1836" s="27">
        <f t="shared" si="393"/>
        <v>0</v>
      </c>
      <c r="U1836" s="27">
        <v>0</v>
      </c>
      <c r="V1836" s="27">
        <f t="shared" si="394"/>
        <v>14029785</v>
      </c>
      <c r="W1836" s="28" t="s">
        <v>9981</v>
      </c>
      <c r="X1836" s="27">
        <v>11522609.999999998</v>
      </c>
      <c r="Y1836" s="27">
        <f t="shared" si="398"/>
        <v>27376267.049999997</v>
      </c>
      <c r="Z1836" s="4" t="str" cm="1">
        <f t="array" ref="Z1836">_xlfn.IFS(YEARFRAC(F1836,G1836)&lt;1,"&lt;1 Year",YEARFRAC(F1836,G1836)&lt;=5,"1-5 Years",YEARFRAC(F1836,G1836)&gt;5,"&gt;5 Years")</f>
        <v>&gt;5 Years</v>
      </c>
      <c r="AA1836" s="24">
        <f>L1836*(_xlfn.XLOOKUP(K1836,'FX rates'!$A$2:$A$38,'FX rates'!$B$2:$B$38))</f>
        <v>93856.136959823285</v>
      </c>
      <c r="AB1836" s="24">
        <f>V1836*(_xlfn.XLOOKUP(K1836,'FX rates'!$A$2:$A$38,'FX rates'!$B$2:$B$38))</f>
        <v>129134.19853651802</v>
      </c>
      <c r="AC1836" s="24">
        <f>X1836*(_xlfn.XLOOKUP(W1836,'FX rates'!$A$2:$A$38,'FX rates'!$B$2:$B$38))</f>
        <v>106057.43476460029</v>
      </c>
      <c r="AD1836" s="24">
        <f>Y1836*(_xlfn.XLOOKUP(W1836,'FX rates'!$A$2:$A$38,'FX rates'!$B$2:$B$38))</f>
        <v>251979.07911086566</v>
      </c>
      <c r="AE1836" s="30">
        <f t="shared" si="399"/>
        <v>0.12999999999999973</v>
      </c>
      <c r="AF1836" s="31">
        <f t="shared" si="400"/>
        <v>1325609.9999999981</v>
      </c>
      <c r="AG1836" s="23">
        <f t="shared" si="401"/>
        <v>35278.06157669473</v>
      </c>
      <c r="AH1836" s="35">
        <f t="shared" si="395"/>
        <v>9.2042891987666256E-3</v>
      </c>
      <c r="AI1836" s="23">
        <f>U1836*(_xlfn.XLOOKUP(K1836,'FX rates'!$A$2:$A$38,'FX rates'!$B$2:$B$38))</f>
        <v>0</v>
      </c>
      <c r="AJ1836" s="23">
        <f>Q1836*(_xlfn.XLOOKUP(K1836,'FX rates'!$A$2:$A$38,'FX rates'!$B$2:$B$38))</f>
        <v>0</v>
      </c>
      <c r="AK1836" s="23">
        <f>R1836*(_xlfn.XLOOKUP(K1836,'FX rates'!$A$2:$A$38,'FX rates'!$B$2:$B$38))</f>
        <v>0</v>
      </c>
      <c r="AM1836" s="4"/>
      <c r="AN1836" s="4"/>
      <c r="AO1836" s="4"/>
      <c r="AP1836" s="32">
        <f t="shared" si="396"/>
        <v>0.37587378640776697</v>
      </c>
      <c r="AQ1836" s="32">
        <f t="shared" si="397"/>
        <v>0</v>
      </c>
      <c r="AR1836" s="24">
        <f t="shared" si="402"/>
        <v>15853657.049999997</v>
      </c>
      <c r="AS1836" s="24" t="str">
        <f t="shared" si="403"/>
        <v>0</v>
      </c>
      <c r="AT1836" s="24">
        <f t="shared" si="404"/>
        <v>226781.17119977908</v>
      </c>
      <c r="AU1836" s="24">
        <f t="shared" si="405"/>
        <v>25197.907911086571</v>
      </c>
    </row>
    <row r="1837" spans="1:47" x14ac:dyDescent="0.25">
      <c r="A1837" s="28" t="s">
        <v>14854</v>
      </c>
      <c r="B1837" s="28" t="s">
        <v>5956</v>
      </c>
      <c r="C1837" s="28" t="s">
        <v>5957</v>
      </c>
      <c r="D1837" s="28" t="s">
        <v>5958</v>
      </c>
      <c r="E1837" s="28" t="s">
        <v>5959</v>
      </c>
      <c r="F1837" s="29">
        <v>43276</v>
      </c>
      <c r="G1837" s="29">
        <v>44896</v>
      </c>
      <c r="H1837" s="28" t="s">
        <v>5960</v>
      </c>
      <c r="I1837" s="28" t="s">
        <v>16057</v>
      </c>
      <c r="J1837" s="28" t="s">
        <v>16042</v>
      </c>
      <c r="K1837" s="28" t="s">
        <v>5961</v>
      </c>
      <c r="L1837" s="27">
        <v>273460</v>
      </c>
      <c r="M1837" s="27">
        <v>808500.00000000012</v>
      </c>
      <c r="N1837" s="27">
        <v>0</v>
      </c>
      <c r="O1837" s="27">
        <v>0</v>
      </c>
      <c r="P1837" s="27">
        <f t="shared" si="392"/>
        <v>808500.00000000012</v>
      </c>
      <c r="Q1837" s="27">
        <v>0</v>
      </c>
      <c r="R1837" s="27">
        <v>0</v>
      </c>
      <c r="S1837" s="27">
        <v>0</v>
      </c>
      <c r="T1837" s="27">
        <f t="shared" si="393"/>
        <v>0</v>
      </c>
      <c r="U1837" s="27">
        <v>114999.99999999999</v>
      </c>
      <c r="V1837" s="27">
        <f t="shared" si="394"/>
        <v>1196960</v>
      </c>
      <c r="W1837" s="28" t="s">
        <v>5962</v>
      </c>
      <c r="X1837" s="27">
        <v>314479</v>
      </c>
      <c r="Y1837" s="27">
        <f t="shared" si="398"/>
        <v>1558733.0000000002</v>
      </c>
      <c r="Z1837" s="4" t="str" cm="1">
        <f t="array" ref="Z1837">_xlfn.IFS(YEARFRAC(F1837,G1837)&lt;1,"&lt;1 Year",YEARFRAC(F1837,G1837)&lt;=5,"1-5 Years",YEARFRAC(F1837,G1837)&gt;5,"&gt;5 Years")</f>
        <v>1-5 Years</v>
      </c>
      <c r="AA1837" s="24">
        <f>L1837*(_xlfn.XLOOKUP(K1837,'FX rates'!$A$2:$A$38,'FX rates'!$B$2:$B$38))</f>
        <v>273460</v>
      </c>
      <c r="AB1837" s="24">
        <f>V1837*(_xlfn.XLOOKUP(K1837,'FX rates'!$A$2:$A$38,'FX rates'!$B$2:$B$38))</f>
        <v>1196960</v>
      </c>
      <c r="AC1837" s="24">
        <f>X1837*(_xlfn.XLOOKUP(W1837,'FX rates'!$A$2:$A$38,'FX rates'!$B$2:$B$38))</f>
        <v>314479</v>
      </c>
      <c r="AD1837" s="24">
        <f>Y1837*(_xlfn.XLOOKUP(W1837,'FX rates'!$A$2:$A$38,'FX rates'!$B$2:$B$38))</f>
        <v>1558733.0000000002</v>
      </c>
      <c r="AE1837" s="30">
        <f t="shared" si="399"/>
        <v>0.15</v>
      </c>
      <c r="AF1837" s="31">
        <f t="shared" si="400"/>
        <v>41019</v>
      </c>
      <c r="AG1837" s="23">
        <f t="shared" si="401"/>
        <v>923500</v>
      </c>
      <c r="AH1837" s="35">
        <f t="shared" si="395"/>
        <v>1</v>
      </c>
      <c r="AI1837" s="23">
        <f>U1837*(_xlfn.XLOOKUP(K1837,'FX rates'!$A$2:$A$38,'FX rates'!$B$2:$B$38))</f>
        <v>114999.99999999999</v>
      </c>
      <c r="AJ1837" s="23">
        <f>Q1837*(_xlfn.XLOOKUP(K1837,'FX rates'!$A$2:$A$38,'FX rates'!$B$2:$B$38))</f>
        <v>0</v>
      </c>
      <c r="AK1837" s="23">
        <f>R1837*(_xlfn.XLOOKUP(K1837,'FX rates'!$A$2:$A$38,'FX rates'!$B$2:$B$38))</f>
        <v>0</v>
      </c>
      <c r="AM1837" s="4"/>
      <c r="AN1837" s="4"/>
      <c r="AO1837" s="4"/>
      <c r="AP1837" s="32">
        <f t="shared" si="396"/>
        <v>2.9565567176186649</v>
      </c>
      <c r="AQ1837" s="32">
        <f t="shared" si="397"/>
        <v>0</v>
      </c>
      <c r="AR1837" s="24">
        <f t="shared" si="402"/>
        <v>1244254.0000000002</v>
      </c>
      <c r="AS1837" s="24" t="str">
        <f t="shared" si="403"/>
        <v>0</v>
      </c>
      <c r="AT1837" s="24">
        <f t="shared" si="404"/>
        <v>1402859.7000000002</v>
      </c>
      <c r="AU1837" s="24">
        <f t="shared" si="405"/>
        <v>155873.30000000005</v>
      </c>
    </row>
    <row r="1838" spans="1:47" x14ac:dyDescent="0.25">
      <c r="A1838" s="28" t="s">
        <v>14855</v>
      </c>
      <c r="B1838" s="28" t="s">
        <v>5963</v>
      </c>
      <c r="C1838" s="28" t="s">
        <v>5964</v>
      </c>
      <c r="D1838" s="28" t="s">
        <v>5965</v>
      </c>
      <c r="E1838" s="28" t="s">
        <v>5966</v>
      </c>
      <c r="F1838" s="29">
        <v>43276</v>
      </c>
      <c r="G1838" s="29">
        <v>44896</v>
      </c>
      <c r="H1838" s="28" t="s">
        <v>5967</v>
      </c>
      <c r="I1838" s="28" t="s">
        <v>16045</v>
      </c>
      <c r="J1838" s="28" t="s">
        <v>16036</v>
      </c>
      <c r="K1838" s="28" t="s">
        <v>5968</v>
      </c>
      <c r="L1838" s="27">
        <v>221375.00000000003</v>
      </c>
      <c r="M1838" s="27">
        <v>123552.00000000001</v>
      </c>
      <c r="N1838" s="27">
        <v>0</v>
      </c>
      <c r="O1838" s="27">
        <v>0</v>
      </c>
      <c r="P1838" s="27">
        <f t="shared" si="392"/>
        <v>123552.00000000001</v>
      </c>
      <c r="Q1838" s="27">
        <v>0</v>
      </c>
      <c r="R1838" s="27">
        <v>0</v>
      </c>
      <c r="S1838" s="27">
        <v>0</v>
      </c>
      <c r="T1838" s="27">
        <f t="shared" si="393"/>
        <v>0</v>
      </c>
      <c r="U1838" s="27">
        <v>0</v>
      </c>
      <c r="V1838" s="27">
        <f t="shared" si="394"/>
        <v>344927.00000000006</v>
      </c>
      <c r="W1838" s="28" t="s">
        <v>5969</v>
      </c>
      <c r="X1838" s="27">
        <v>245726.25000000006</v>
      </c>
      <c r="Y1838" s="27">
        <f t="shared" si="398"/>
        <v>628595.2200000002</v>
      </c>
      <c r="Z1838" s="4" t="str" cm="1">
        <f t="array" ref="Z1838">_xlfn.IFS(YEARFRAC(F1838,G1838)&lt;1,"&lt;1 Year",YEARFRAC(F1838,G1838)&lt;=5,"1-5 Years",YEARFRAC(F1838,G1838)&gt;5,"&gt;5 Years")</f>
        <v>1-5 Years</v>
      </c>
      <c r="AA1838" s="24">
        <f>L1838*(_xlfn.XLOOKUP(K1838,'FX rates'!$A$2:$A$38,'FX rates'!$B$2:$B$38))</f>
        <v>221375.00000000003</v>
      </c>
      <c r="AB1838" s="24">
        <f>V1838*(_xlfn.XLOOKUP(K1838,'FX rates'!$A$2:$A$38,'FX rates'!$B$2:$B$38))</f>
        <v>344927.00000000006</v>
      </c>
      <c r="AC1838" s="24">
        <f>X1838*(_xlfn.XLOOKUP(W1838,'FX rates'!$A$2:$A$38,'FX rates'!$B$2:$B$38))</f>
        <v>245726.25000000006</v>
      </c>
      <c r="AD1838" s="24">
        <f>Y1838*(_xlfn.XLOOKUP(W1838,'FX rates'!$A$2:$A$38,'FX rates'!$B$2:$B$38))</f>
        <v>628595.2200000002</v>
      </c>
      <c r="AE1838" s="30">
        <f t="shared" si="399"/>
        <v>0.11000000000000011</v>
      </c>
      <c r="AF1838" s="31">
        <f t="shared" si="400"/>
        <v>24351.250000000029</v>
      </c>
      <c r="AG1838" s="23">
        <f t="shared" si="401"/>
        <v>123552.00000000003</v>
      </c>
      <c r="AH1838" s="35">
        <f t="shared" si="395"/>
        <v>1</v>
      </c>
      <c r="AI1838" s="23">
        <f>U1838*(_xlfn.XLOOKUP(K1838,'FX rates'!$A$2:$A$38,'FX rates'!$B$2:$B$38))</f>
        <v>0</v>
      </c>
      <c r="AJ1838" s="23">
        <f>Q1838*(_xlfn.XLOOKUP(K1838,'FX rates'!$A$2:$A$38,'FX rates'!$B$2:$B$38))</f>
        <v>0</v>
      </c>
      <c r="AK1838" s="23">
        <f>R1838*(_xlfn.XLOOKUP(K1838,'FX rates'!$A$2:$A$38,'FX rates'!$B$2:$B$38))</f>
        <v>0</v>
      </c>
      <c r="AM1838" s="4"/>
      <c r="AN1838" s="4"/>
      <c r="AO1838" s="4"/>
      <c r="AP1838" s="32">
        <f t="shared" si="396"/>
        <v>0.55811180124223603</v>
      </c>
      <c r="AQ1838" s="32">
        <f t="shared" si="397"/>
        <v>0</v>
      </c>
      <c r="AR1838" s="24">
        <f t="shared" si="402"/>
        <v>382868.97000000009</v>
      </c>
      <c r="AS1838" s="24" t="str">
        <f t="shared" si="403"/>
        <v>0</v>
      </c>
      <c r="AT1838" s="24">
        <f t="shared" si="404"/>
        <v>565735.69800000021</v>
      </c>
      <c r="AU1838" s="24">
        <f t="shared" si="405"/>
        <v>62859.521999999997</v>
      </c>
    </row>
    <row r="1839" spans="1:47" x14ac:dyDescent="0.25">
      <c r="A1839" s="28" t="s">
        <v>14856</v>
      </c>
      <c r="B1839" s="28" t="s">
        <v>5970</v>
      </c>
      <c r="C1839" s="28" t="s">
        <v>5971</v>
      </c>
      <c r="D1839" s="28" t="s">
        <v>5972</v>
      </c>
      <c r="E1839" s="28" t="s">
        <v>5973</v>
      </c>
      <c r="F1839" s="29">
        <v>43276</v>
      </c>
      <c r="G1839" s="29">
        <v>44896</v>
      </c>
      <c r="H1839" s="28" t="s">
        <v>5974</v>
      </c>
      <c r="I1839" s="28" t="s">
        <v>16039</v>
      </c>
      <c r="J1839" s="28" t="s">
        <v>16055</v>
      </c>
      <c r="K1839" s="28" t="s">
        <v>5975</v>
      </c>
      <c r="L1839" s="27">
        <v>254100.00000000003</v>
      </c>
      <c r="M1839" s="4">
        <v>0</v>
      </c>
      <c r="N1839" s="27">
        <v>198000.00000000003</v>
      </c>
      <c r="O1839" s="27">
        <v>0</v>
      </c>
      <c r="P1839" s="27">
        <f t="shared" si="392"/>
        <v>198000.00000000003</v>
      </c>
      <c r="Q1839" s="27">
        <v>0</v>
      </c>
      <c r="R1839" s="27">
        <v>0</v>
      </c>
      <c r="S1839" s="27">
        <v>0</v>
      </c>
      <c r="T1839" s="27">
        <f t="shared" si="393"/>
        <v>0</v>
      </c>
      <c r="U1839" s="27">
        <v>0</v>
      </c>
      <c r="V1839" s="27">
        <f t="shared" si="394"/>
        <v>452100.00000000006</v>
      </c>
      <c r="W1839" s="28" t="s">
        <v>5976</v>
      </c>
      <c r="X1839" s="27">
        <v>259182.00000000003</v>
      </c>
      <c r="Y1839" s="27">
        <f t="shared" si="398"/>
        <v>518364.00000000006</v>
      </c>
      <c r="Z1839" s="4" t="str" cm="1">
        <f t="array" ref="Z1839">_xlfn.IFS(YEARFRAC(F1839,G1839)&lt;1,"&lt;1 Year",YEARFRAC(F1839,G1839)&lt;=5,"1-5 Years",YEARFRAC(F1839,G1839)&gt;5,"&gt;5 Years")</f>
        <v>1-5 Years</v>
      </c>
      <c r="AA1839" s="24">
        <f>L1839*(_xlfn.XLOOKUP(K1839,'FX rates'!$A$2:$A$38,'FX rates'!$B$2:$B$38))</f>
        <v>254100.00000000003</v>
      </c>
      <c r="AB1839" s="24">
        <f>V1839*(_xlfn.XLOOKUP(K1839,'FX rates'!$A$2:$A$38,'FX rates'!$B$2:$B$38))</f>
        <v>452100.00000000006</v>
      </c>
      <c r="AC1839" s="24">
        <f>X1839*(_xlfn.XLOOKUP(W1839,'FX rates'!$A$2:$A$38,'FX rates'!$B$2:$B$38))</f>
        <v>259182.00000000003</v>
      </c>
      <c r="AD1839" s="24">
        <f>Y1839*(_xlfn.XLOOKUP(W1839,'FX rates'!$A$2:$A$38,'FX rates'!$B$2:$B$38))</f>
        <v>518364.00000000006</v>
      </c>
      <c r="AE1839" s="30">
        <f t="shared" si="399"/>
        <v>1.9999999999999997E-2</v>
      </c>
      <c r="AF1839" s="31">
        <f t="shared" si="400"/>
        <v>5082</v>
      </c>
      <c r="AG1839" s="23">
        <f t="shared" si="401"/>
        <v>198000.00000000003</v>
      </c>
      <c r="AH1839" s="35">
        <f t="shared" si="395"/>
        <v>1</v>
      </c>
      <c r="AI1839" s="23">
        <f>U1839*(_xlfn.XLOOKUP(K1839,'FX rates'!$A$2:$A$38,'FX rates'!$B$2:$B$38))</f>
        <v>0</v>
      </c>
      <c r="AJ1839" s="23">
        <f>Q1839*(_xlfn.XLOOKUP(K1839,'FX rates'!$A$2:$A$38,'FX rates'!$B$2:$B$38))</f>
        <v>0</v>
      </c>
      <c r="AK1839" s="23">
        <f>R1839*(_xlfn.XLOOKUP(K1839,'FX rates'!$A$2:$A$38,'FX rates'!$B$2:$B$38))</f>
        <v>0</v>
      </c>
      <c r="AM1839" s="4"/>
      <c r="AN1839" s="4"/>
      <c r="AO1839" s="4"/>
      <c r="AP1839" s="32">
        <f t="shared" si="396"/>
        <v>0</v>
      </c>
      <c r="AQ1839" s="32">
        <f t="shared" si="397"/>
        <v>0</v>
      </c>
      <c r="AR1839" s="24">
        <f t="shared" si="402"/>
        <v>259182.00000000003</v>
      </c>
      <c r="AS1839" s="24" t="str">
        <f t="shared" si="403"/>
        <v>0</v>
      </c>
      <c r="AT1839" s="24">
        <f t="shared" si="404"/>
        <v>466527.60000000003</v>
      </c>
      <c r="AU1839" s="24">
        <f t="shared" si="405"/>
        <v>51836.400000000023</v>
      </c>
    </row>
    <row r="1840" spans="1:47" x14ac:dyDescent="0.25">
      <c r="A1840" s="28" t="s">
        <v>14857</v>
      </c>
      <c r="B1840" s="28" t="s">
        <v>5977</v>
      </c>
      <c r="C1840" s="28" t="s">
        <v>5978</v>
      </c>
      <c r="D1840" s="28" t="s">
        <v>5979</v>
      </c>
      <c r="E1840" s="28" t="s">
        <v>5980</v>
      </c>
      <c r="F1840" s="29">
        <v>43276</v>
      </c>
      <c r="G1840" s="29">
        <v>44896</v>
      </c>
      <c r="H1840" s="28" t="s">
        <v>5981</v>
      </c>
      <c r="I1840" s="28" t="s">
        <v>16041</v>
      </c>
      <c r="J1840" s="28" t="s">
        <v>16053</v>
      </c>
      <c r="K1840" s="28" t="s">
        <v>5982</v>
      </c>
      <c r="L1840" s="27">
        <v>57557.500000000007</v>
      </c>
      <c r="M1840" s="27">
        <v>7568</v>
      </c>
      <c r="N1840" s="27">
        <v>0</v>
      </c>
      <c r="O1840" s="27">
        <v>0</v>
      </c>
      <c r="P1840" s="27">
        <f t="shared" si="392"/>
        <v>7568</v>
      </c>
      <c r="Q1840" s="27">
        <v>0</v>
      </c>
      <c r="R1840" s="27">
        <v>0</v>
      </c>
      <c r="S1840" s="27">
        <v>0</v>
      </c>
      <c r="T1840" s="27">
        <f t="shared" si="393"/>
        <v>0</v>
      </c>
      <c r="U1840" s="27">
        <v>0</v>
      </c>
      <c r="V1840" s="27">
        <f t="shared" si="394"/>
        <v>65125.500000000007</v>
      </c>
      <c r="W1840" s="28" t="s">
        <v>5983</v>
      </c>
      <c r="X1840" s="27">
        <v>61010.950000000012</v>
      </c>
      <c r="Y1840" s="27">
        <f t="shared" si="398"/>
        <v>130043.98000000003</v>
      </c>
      <c r="Z1840" s="4" t="str" cm="1">
        <f t="array" ref="Z1840">_xlfn.IFS(YEARFRAC(F1840,G1840)&lt;1,"&lt;1 Year",YEARFRAC(F1840,G1840)&lt;=5,"1-5 Years",YEARFRAC(F1840,G1840)&gt;5,"&gt;5 Years")</f>
        <v>1-5 Years</v>
      </c>
      <c r="AA1840" s="24">
        <f>L1840*(_xlfn.XLOOKUP(K1840,'FX rates'!$A$2:$A$38,'FX rates'!$B$2:$B$38))</f>
        <v>76588.887379353706</v>
      </c>
      <c r="AB1840" s="24">
        <f>V1840*(_xlfn.XLOOKUP(K1840,'FX rates'!$A$2:$A$38,'FX rates'!$B$2:$B$38))</f>
        <v>86659.24657992617</v>
      </c>
      <c r="AC1840" s="24">
        <f>X1840*(_xlfn.XLOOKUP(W1840,'FX rates'!$A$2:$A$38,'FX rates'!$B$2:$B$38))</f>
        <v>81184.220622114939</v>
      </c>
      <c r="AD1840" s="24">
        <f>Y1840*(_xlfn.XLOOKUP(W1840,'FX rates'!$A$2:$A$38,'FX rates'!$B$2:$B$38))</f>
        <v>173043.02199683667</v>
      </c>
      <c r="AE1840" s="30">
        <f t="shared" si="399"/>
        <v>6.0000000000000143E-2</v>
      </c>
      <c r="AF1840" s="31">
        <f t="shared" si="400"/>
        <v>3453.4500000000044</v>
      </c>
      <c r="AG1840" s="23">
        <f t="shared" si="401"/>
        <v>10070.359200572464</v>
      </c>
      <c r="AH1840" s="35">
        <f t="shared" si="395"/>
        <v>1.3306500000756409</v>
      </c>
      <c r="AI1840" s="23">
        <f>U1840*(_xlfn.XLOOKUP(K1840,'FX rates'!$A$2:$A$38,'FX rates'!$B$2:$B$38))</f>
        <v>0</v>
      </c>
      <c r="AJ1840" s="23">
        <f>Q1840*(_xlfn.XLOOKUP(K1840,'FX rates'!$A$2:$A$38,'FX rates'!$B$2:$B$38))</f>
        <v>0</v>
      </c>
      <c r="AK1840" s="23">
        <f>R1840*(_xlfn.XLOOKUP(K1840,'FX rates'!$A$2:$A$38,'FX rates'!$B$2:$B$38))</f>
        <v>0</v>
      </c>
      <c r="AM1840" s="4"/>
      <c r="AN1840" s="4"/>
      <c r="AO1840" s="4"/>
      <c r="AP1840" s="32">
        <f t="shared" si="396"/>
        <v>0.13148590539894886</v>
      </c>
      <c r="AQ1840" s="32">
        <f t="shared" si="397"/>
        <v>0</v>
      </c>
      <c r="AR1840" s="24">
        <f t="shared" si="402"/>
        <v>69033.030000000013</v>
      </c>
      <c r="AS1840" s="24" t="str">
        <f t="shared" si="403"/>
        <v>0</v>
      </c>
      <c r="AT1840" s="24">
        <f t="shared" si="404"/>
        <v>155738.719797153</v>
      </c>
      <c r="AU1840" s="24">
        <f t="shared" si="405"/>
        <v>17304.302199683676</v>
      </c>
    </row>
    <row r="1841" spans="1:47" x14ac:dyDescent="0.25">
      <c r="A1841" s="28" t="s">
        <v>14858</v>
      </c>
      <c r="B1841" s="28" t="s">
        <v>5984</v>
      </c>
      <c r="C1841" s="28" t="s">
        <v>5985</v>
      </c>
      <c r="D1841" s="28" t="s">
        <v>5986</v>
      </c>
      <c r="E1841" s="28" t="s">
        <v>5987</v>
      </c>
      <c r="F1841" s="29">
        <v>43276</v>
      </c>
      <c r="G1841" s="29">
        <v>44896</v>
      </c>
      <c r="H1841" s="28" t="s">
        <v>5988</v>
      </c>
      <c r="I1841" s="28" t="s">
        <v>16051</v>
      </c>
      <c r="J1841" s="28" t="s">
        <v>16044</v>
      </c>
      <c r="K1841" s="28" t="s">
        <v>5989</v>
      </c>
      <c r="L1841" s="27">
        <v>254100.00000000006</v>
      </c>
      <c r="M1841" s="27">
        <v>3512488.5070000002</v>
      </c>
      <c r="N1841" s="27">
        <v>488340.36000000004</v>
      </c>
      <c r="O1841" s="27">
        <v>0</v>
      </c>
      <c r="P1841" s="27">
        <f t="shared" si="392"/>
        <v>4000828.8670000001</v>
      </c>
      <c r="Q1841" s="27">
        <v>0</v>
      </c>
      <c r="R1841" s="27">
        <v>0</v>
      </c>
      <c r="S1841" s="27">
        <v>0</v>
      </c>
      <c r="T1841" s="27">
        <f t="shared" si="393"/>
        <v>0</v>
      </c>
      <c r="U1841" s="27">
        <v>618000</v>
      </c>
      <c r="V1841" s="27">
        <f t="shared" si="394"/>
        <v>4872928.8670000006</v>
      </c>
      <c r="W1841" s="28" t="s">
        <v>5990</v>
      </c>
      <c r="X1841" s="27">
        <v>269346.00000000006</v>
      </c>
      <c r="Y1841" s="27">
        <f t="shared" si="398"/>
        <v>4261929.8174200002</v>
      </c>
      <c r="Z1841" s="4" t="str" cm="1">
        <f t="array" ref="Z1841">_xlfn.IFS(YEARFRAC(F1841,G1841)&lt;1,"&lt;1 Year",YEARFRAC(F1841,G1841)&lt;=5,"1-5 Years",YEARFRAC(F1841,G1841)&gt;5,"&gt;5 Years")</f>
        <v>1-5 Years</v>
      </c>
      <c r="AA1841" s="24">
        <f>L1841*(_xlfn.XLOOKUP(K1841,'FX rates'!$A$2:$A$38,'FX rates'!$B$2:$B$38))</f>
        <v>254100.00000000006</v>
      </c>
      <c r="AB1841" s="24">
        <f>V1841*(_xlfn.XLOOKUP(K1841,'FX rates'!$A$2:$A$38,'FX rates'!$B$2:$B$38))</f>
        <v>4872928.8670000006</v>
      </c>
      <c r="AC1841" s="24">
        <f>X1841*(_xlfn.XLOOKUP(W1841,'FX rates'!$A$2:$A$38,'FX rates'!$B$2:$B$38))</f>
        <v>269346.00000000006</v>
      </c>
      <c r="AD1841" s="24">
        <f>Y1841*(_xlfn.XLOOKUP(W1841,'FX rates'!$A$2:$A$38,'FX rates'!$B$2:$B$38))</f>
        <v>4261929.8174200002</v>
      </c>
      <c r="AE1841" s="30">
        <f t="shared" si="399"/>
        <v>5.9999999999999984E-2</v>
      </c>
      <c r="AF1841" s="31">
        <f t="shared" si="400"/>
        <v>15246</v>
      </c>
      <c r="AG1841" s="23">
        <f t="shared" si="401"/>
        <v>4618828.8670000006</v>
      </c>
      <c r="AH1841" s="35">
        <f t="shared" si="395"/>
        <v>1</v>
      </c>
      <c r="AI1841" s="23">
        <f>U1841*(_xlfn.XLOOKUP(K1841,'FX rates'!$A$2:$A$38,'FX rates'!$B$2:$B$38))</f>
        <v>618000</v>
      </c>
      <c r="AJ1841" s="23">
        <f>Q1841*(_xlfn.XLOOKUP(K1841,'FX rates'!$A$2:$A$38,'FX rates'!$B$2:$B$38))</f>
        <v>0</v>
      </c>
      <c r="AK1841" s="23">
        <f>R1841*(_xlfn.XLOOKUP(K1841,'FX rates'!$A$2:$A$38,'FX rates'!$B$2:$B$38))</f>
        <v>0</v>
      </c>
      <c r="AM1841" s="4"/>
      <c r="AN1841" s="4"/>
      <c r="AO1841" s="4"/>
      <c r="AP1841" s="32">
        <f t="shared" si="396"/>
        <v>13.823252683982682</v>
      </c>
      <c r="AQ1841" s="32">
        <f t="shared" si="397"/>
        <v>0</v>
      </c>
      <c r="AR1841" s="24">
        <f t="shared" si="402"/>
        <v>3992583.8174200002</v>
      </c>
      <c r="AS1841" s="24" t="str">
        <f t="shared" si="403"/>
        <v>0</v>
      </c>
      <c r="AT1841" s="24">
        <f t="shared" si="404"/>
        <v>3835736.8356780005</v>
      </c>
      <c r="AU1841" s="24">
        <f t="shared" si="405"/>
        <v>426192.98174199974</v>
      </c>
    </row>
    <row r="1842" spans="1:47" x14ac:dyDescent="0.25">
      <c r="A1842" s="28" t="s">
        <v>14859</v>
      </c>
      <c r="B1842" s="28" t="s">
        <v>5991</v>
      </c>
      <c r="C1842" s="28" t="s">
        <v>5992</v>
      </c>
      <c r="D1842" s="28" t="s">
        <v>5993</v>
      </c>
      <c r="E1842" s="28" t="s">
        <v>5994</v>
      </c>
      <c r="F1842" s="29">
        <v>43276</v>
      </c>
      <c r="G1842" s="29">
        <v>44896</v>
      </c>
      <c r="H1842" s="28" t="s">
        <v>5995</v>
      </c>
      <c r="I1842" s="28" t="s">
        <v>16050</v>
      </c>
      <c r="J1842" s="28" t="s">
        <v>16049</v>
      </c>
      <c r="K1842" s="28" t="s">
        <v>5996</v>
      </c>
      <c r="L1842" s="27">
        <v>256520.00000000006</v>
      </c>
      <c r="M1842" s="27">
        <v>237490</v>
      </c>
      <c r="N1842" s="27">
        <v>0</v>
      </c>
      <c r="O1842" s="27">
        <v>0</v>
      </c>
      <c r="P1842" s="27">
        <f t="shared" si="392"/>
        <v>237490</v>
      </c>
      <c r="Q1842" s="27">
        <v>0</v>
      </c>
      <c r="R1842" s="27">
        <v>0</v>
      </c>
      <c r="S1842" s="27">
        <v>0</v>
      </c>
      <c r="T1842" s="27">
        <f t="shared" si="393"/>
        <v>0</v>
      </c>
      <c r="U1842" s="27">
        <v>109000.00000000001</v>
      </c>
      <c r="V1842" s="27">
        <f t="shared" si="394"/>
        <v>603010.00000000012</v>
      </c>
      <c r="W1842" s="28" t="s">
        <v>5997</v>
      </c>
      <c r="X1842" s="27">
        <v>282172.00000000006</v>
      </c>
      <c r="Y1842" s="27">
        <f t="shared" si="398"/>
        <v>825583</v>
      </c>
      <c r="Z1842" s="4" t="str" cm="1">
        <f t="array" ref="Z1842">_xlfn.IFS(YEARFRAC(F1842,G1842)&lt;1,"&lt;1 Year",YEARFRAC(F1842,G1842)&lt;=5,"1-5 Years",YEARFRAC(F1842,G1842)&gt;5,"&gt;5 Years")</f>
        <v>1-5 Years</v>
      </c>
      <c r="AA1842" s="24">
        <f>L1842*(_xlfn.XLOOKUP(K1842,'FX rates'!$A$2:$A$38,'FX rates'!$B$2:$B$38))</f>
        <v>256520.00000000006</v>
      </c>
      <c r="AB1842" s="24">
        <f>V1842*(_xlfn.XLOOKUP(K1842,'FX rates'!$A$2:$A$38,'FX rates'!$B$2:$B$38))</f>
        <v>603010.00000000012</v>
      </c>
      <c r="AC1842" s="24">
        <f>X1842*(_xlfn.XLOOKUP(W1842,'FX rates'!$A$2:$A$38,'FX rates'!$B$2:$B$38))</f>
        <v>282172.00000000006</v>
      </c>
      <c r="AD1842" s="24">
        <f>Y1842*(_xlfn.XLOOKUP(W1842,'FX rates'!$A$2:$A$38,'FX rates'!$B$2:$B$38))</f>
        <v>825583</v>
      </c>
      <c r="AE1842" s="30">
        <f t="shared" si="399"/>
        <v>9.9999999999999978E-2</v>
      </c>
      <c r="AF1842" s="31">
        <f t="shared" si="400"/>
        <v>25652</v>
      </c>
      <c r="AG1842" s="23">
        <f t="shared" si="401"/>
        <v>346490.00000000006</v>
      </c>
      <c r="AH1842" s="35">
        <f t="shared" si="395"/>
        <v>1</v>
      </c>
      <c r="AI1842" s="23">
        <f>U1842*(_xlfn.XLOOKUP(K1842,'FX rates'!$A$2:$A$38,'FX rates'!$B$2:$B$38))</f>
        <v>109000.00000000001</v>
      </c>
      <c r="AJ1842" s="23">
        <f>Q1842*(_xlfn.XLOOKUP(K1842,'FX rates'!$A$2:$A$38,'FX rates'!$B$2:$B$38))</f>
        <v>0</v>
      </c>
      <c r="AK1842" s="23">
        <f>R1842*(_xlfn.XLOOKUP(K1842,'FX rates'!$A$2:$A$38,'FX rates'!$B$2:$B$38))</f>
        <v>0</v>
      </c>
      <c r="AM1842" s="4"/>
      <c r="AN1842" s="4"/>
      <c r="AO1842" s="4"/>
      <c r="AP1842" s="32">
        <f t="shared" si="396"/>
        <v>0.92581475128644919</v>
      </c>
      <c r="AQ1842" s="32">
        <f t="shared" si="397"/>
        <v>0</v>
      </c>
      <c r="AR1842" s="24">
        <f t="shared" si="402"/>
        <v>543411</v>
      </c>
      <c r="AS1842" s="24" t="str">
        <f t="shared" si="403"/>
        <v>0</v>
      </c>
      <c r="AT1842" s="24">
        <f t="shared" si="404"/>
        <v>743024.70000000007</v>
      </c>
      <c r="AU1842" s="24">
        <f t="shared" si="405"/>
        <v>82558.29999999993</v>
      </c>
    </row>
    <row r="1843" spans="1:47" x14ac:dyDescent="0.25">
      <c r="A1843" s="28" t="s">
        <v>14860</v>
      </c>
      <c r="B1843" s="28" t="s">
        <v>600</v>
      </c>
      <c r="C1843" s="28" t="s">
        <v>601</v>
      </c>
      <c r="D1843" s="28" t="s">
        <v>602</v>
      </c>
      <c r="E1843" s="28" t="s">
        <v>603</v>
      </c>
      <c r="F1843" s="29">
        <v>43276</v>
      </c>
      <c r="G1843" s="29">
        <v>44896</v>
      </c>
      <c r="H1843" s="28" t="s">
        <v>604</v>
      </c>
      <c r="I1843" s="28" t="s">
        <v>16057</v>
      </c>
      <c r="J1843" s="28" t="s">
        <v>16043</v>
      </c>
      <c r="K1843" s="28" t="s">
        <v>605</v>
      </c>
      <c r="L1843" s="27">
        <v>85701</v>
      </c>
      <c r="M1843" s="27">
        <v>10670</v>
      </c>
      <c r="N1843" s="27">
        <v>0</v>
      </c>
      <c r="O1843" s="27">
        <v>0</v>
      </c>
      <c r="P1843" s="27">
        <f t="shared" si="392"/>
        <v>10670</v>
      </c>
      <c r="Q1843" s="27">
        <v>0</v>
      </c>
      <c r="R1843" s="27">
        <v>0</v>
      </c>
      <c r="S1843" s="27">
        <v>0</v>
      </c>
      <c r="T1843" s="27">
        <f t="shared" si="393"/>
        <v>0</v>
      </c>
      <c r="U1843" s="27">
        <v>0</v>
      </c>
      <c r="V1843" s="27">
        <f t="shared" si="394"/>
        <v>96371</v>
      </c>
      <c r="W1843" s="28" t="s">
        <v>606</v>
      </c>
      <c r="X1843" s="27">
        <v>93414.090000000011</v>
      </c>
      <c r="Y1843" s="27">
        <f t="shared" si="398"/>
        <v>198458.48000000004</v>
      </c>
      <c r="Z1843" s="4" t="str" cm="1">
        <f t="array" ref="Z1843">_xlfn.IFS(YEARFRAC(F1843,G1843)&lt;1,"&lt;1 Year",YEARFRAC(F1843,G1843)&lt;=5,"1-5 Years",YEARFRAC(F1843,G1843)&gt;5,"&gt;5 Years")</f>
        <v>1-5 Years</v>
      </c>
      <c r="AA1843" s="24">
        <f>L1843*(_xlfn.XLOOKUP(K1843,'FX rates'!$A$2:$A$38,'FX rates'!$B$2:$B$38))</f>
        <v>85701</v>
      </c>
      <c r="AB1843" s="24">
        <f>V1843*(_xlfn.XLOOKUP(K1843,'FX rates'!$A$2:$A$38,'FX rates'!$B$2:$B$38))</f>
        <v>96371</v>
      </c>
      <c r="AC1843" s="24">
        <f>X1843*(_xlfn.XLOOKUP(W1843,'FX rates'!$A$2:$A$38,'FX rates'!$B$2:$B$38))</f>
        <v>93414.090000000011</v>
      </c>
      <c r="AD1843" s="24">
        <f>Y1843*(_xlfn.XLOOKUP(W1843,'FX rates'!$A$2:$A$38,'FX rates'!$B$2:$B$38))</f>
        <v>198458.48000000004</v>
      </c>
      <c r="AE1843" s="30">
        <f t="shared" si="399"/>
        <v>9.0000000000000135E-2</v>
      </c>
      <c r="AF1843" s="31">
        <f t="shared" si="400"/>
        <v>7713.0900000000111</v>
      </c>
      <c r="AG1843" s="23">
        <f t="shared" si="401"/>
        <v>10670</v>
      </c>
      <c r="AH1843" s="35">
        <f t="shared" si="395"/>
        <v>1</v>
      </c>
      <c r="AI1843" s="23">
        <f>U1843*(_xlfn.XLOOKUP(K1843,'FX rates'!$A$2:$A$38,'FX rates'!$B$2:$B$38))</f>
        <v>0</v>
      </c>
      <c r="AJ1843" s="23">
        <f>Q1843*(_xlfn.XLOOKUP(K1843,'FX rates'!$A$2:$A$38,'FX rates'!$B$2:$B$38))</f>
        <v>0</v>
      </c>
      <c r="AK1843" s="23">
        <f>R1843*(_xlfn.XLOOKUP(K1843,'FX rates'!$A$2:$A$38,'FX rates'!$B$2:$B$38))</f>
        <v>0</v>
      </c>
      <c r="AM1843" s="4"/>
      <c r="AN1843" s="4"/>
      <c r="AO1843" s="4"/>
      <c r="AP1843" s="32">
        <f t="shared" si="396"/>
        <v>0.12450263124117572</v>
      </c>
      <c r="AQ1843" s="32">
        <f t="shared" si="397"/>
        <v>0</v>
      </c>
      <c r="AR1843" s="24">
        <f t="shared" si="402"/>
        <v>105044.39000000001</v>
      </c>
      <c r="AS1843" s="24" t="str">
        <f t="shared" si="403"/>
        <v>0</v>
      </c>
      <c r="AT1843" s="24">
        <f t="shared" si="404"/>
        <v>178612.63200000004</v>
      </c>
      <c r="AU1843" s="24">
        <f t="shared" si="405"/>
        <v>19845.847999999998</v>
      </c>
    </row>
    <row r="1844" spans="1:47" x14ac:dyDescent="0.25">
      <c r="A1844" s="28" t="s">
        <v>14861</v>
      </c>
      <c r="B1844" s="28" t="s">
        <v>6005</v>
      </c>
      <c r="C1844" s="28" t="s">
        <v>6006</v>
      </c>
      <c r="D1844" s="28" t="s">
        <v>6007</v>
      </c>
      <c r="E1844" s="28" t="s">
        <v>6008</v>
      </c>
      <c r="F1844" s="29">
        <v>43276</v>
      </c>
      <c r="G1844" s="29">
        <v>44896</v>
      </c>
      <c r="H1844" s="28" t="s">
        <v>6009</v>
      </c>
      <c r="I1844" s="28" t="s">
        <v>16036</v>
      </c>
      <c r="J1844" s="28" t="s">
        <v>16035</v>
      </c>
      <c r="K1844" s="28" t="s">
        <v>6010</v>
      </c>
      <c r="L1844" s="27">
        <v>211860.00000000003</v>
      </c>
      <c r="M1844" s="4">
        <v>0</v>
      </c>
      <c r="N1844" s="27">
        <v>1260400</v>
      </c>
      <c r="O1844" s="27">
        <v>0</v>
      </c>
      <c r="P1844" s="27">
        <f t="shared" si="392"/>
        <v>1260400</v>
      </c>
      <c r="Q1844" s="27">
        <v>0</v>
      </c>
      <c r="R1844" s="27">
        <v>0</v>
      </c>
      <c r="S1844" s="27">
        <v>0</v>
      </c>
      <c r="T1844" s="27">
        <f t="shared" si="393"/>
        <v>0</v>
      </c>
      <c r="U1844" s="27">
        <v>0</v>
      </c>
      <c r="V1844" s="27">
        <f t="shared" si="394"/>
        <v>1472260</v>
      </c>
      <c r="W1844" s="28" t="s">
        <v>6011</v>
      </c>
      <c r="X1844" s="27">
        <v>218215.80000000005</v>
      </c>
      <c r="Y1844" s="27">
        <f t="shared" si="398"/>
        <v>436431.60000000009</v>
      </c>
      <c r="Z1844" s="4" t="str" cm="1">
        <f t="array" ref="Z1844">_xlfn.IFS(YEARFRAC(F1844,G1844)&lt;1,"&lt;1 Year",YEARFRAC(F1844,G1844)&lt;=5,"1-5 Years",YEARFRAC(F1844,G1844)&gt;5,"&gt;5 Years")</f>
        <v>1-5 Years</v>
      </c>
      <c r="AA1844" s="24">
        <f>L1844*(_xlfn.XLOOKUP(K1844,'FX rates'!$A$2:$A$38,'FX rates'!$B$2:$B$38))</f>
        <v>211860.00000000003</v>
      </c>
      <c r="AB1844" s="24">
        <f>V1844*(_xlfn.XLOOKUP(K1844,'FX rates'!$A$2:$A$38,'FX rates'!$B$2:$B$38))</f>
        <v>1472260</v>
      </c>
      <c r="AC1844" s="24">
        <f>X1844*(_xlfn.XLOOKUP(W1844,'FX rates'!$A$2:$A$38,'FX rates'!$B$2:$B$38))</f>
        <v>218215.80000000005</v>
      </c>
      <c r="AD1844" s="24">
        <f>Y1844*(_xlfn.XLOOKUP(W1844,'FX rates'!$A$2:$A$38,'FX rates'!$B$2:$B$38))</f>
        <v>436431.60000000009</v>
      </c>
      <c r="AE1844" s="30">
        <f t="shared" si="399"/>
        <v>3.0000000000000079E-2</v>
      </c>
      <c r="AF1844" s="31">
        <f t="shared" si="400"/>
        <v>6355.8000000000175</v>
      </c>
      <c r="AG1844" s="23">
        <f t="shared" si="401"/>
        <v>1260400</v>
      </c>
      <c r="AH1844" s="35">
        <f t="shared" si="395"/>
        <v>1</v>
      </c>
      <c r="AI1844" s="23">
        <f>U1844*(_xlfn.XLOOKUP(K1844,'FX rates'!$A$2:$A$38,'FX rates'!$B$2:$B$38))</f>
        <v>0</v>
      </c>
      <c r="AJ1844" s="23">
        <f>Q1844*(_xlfn.XLOOKUP(K1844,'FX rates'!$A$2:$A$38,'FX rates'!$B$2:$B$38))</f>
        <v>0</v>
      </c>
      <c r="AK1844" s="23">
        <f>R1844*(_xlfn.XLOOKUP(K1844,'FX rates'!$A$2:$A$38,'FX rates'!$B$2:$B$38))</f>
        <v>0</v>
      </c>
      <c r="AM1844" s="4"/>
      <c r="AN1844" s="4"/>
      <c r="AO1844" s="4"/>
      <c r="AP1844" s="32">
        <f t="shared" si="396"/>
        <v>0</v>
      </c>
      <c r="AQ1844" s="32">
        <f t="shared" si="397"/>
        <v>0</v>
      </c>
      <c r="AR1844" s="24">
        <f t="shared" si="402"/>
        <v>218215.80000000005</v>
      </c>
      <c r="AS1844" s="24" t="str">
        <f t="shared" si="403"/>
        <v>0</v>
      </c>
      <c r="AT1844" s="24">
        <f t="shared" si="404"/>
        <v>392788.44000000012</v>
      </c>
      <c r="AU1844" s="24">
        <f t="shared" si="405"/>
        <v>43643.159999999974</v>
      </c>
    </row>
    <row r="1845" spans="1:47" x14ac:dyDescent="0.25">
      <c r="A1845" s="28" t="s">
        <v>14862</v>
      </c>
      <c r="B1845" s="28" t="s">
        <v>6012</v>
      </c>
      <c r="C1845" s="28" t="s">
        <v>6013</v>
      </c>
      <c r="D1845" s="28" t="s">
        <v>6014</v>
      </c>
      <c r="E1845" s="28" t="s">
        <v>6015</v>
      </c>
      <c r="F1845" s="29">
        <v>43276</v>
      </c>
      <c r="G1845" s="29">
        <v>44896</v>
      </c>
      <c r="H1845" s="28" t="s">
        <v>6016</v>
      </c>
      <c r="I1845" s="28" t="s">
        <v>16051</v>
      </c>
      <c r="J1845" s="28" t="s">
        <v>16043</v>
      </c>
      <c r="K1845" s="28" t="s">
        <v>6017</v>
      </c>
      <c r="L1845" s="27">
        <v>233200.00000000003</v>
      </c>
      <c r="M1845" s="27">
        <v>473000</v>
      </c>
      <c r="N1845" s="27">
        <v>0</v>
      </c>
      <c r="O1845" s="27">
        <v>0</v>
      </c>
      <c r="P1845" s="27">
        <f t="shared" si="392"/>
        <v>473000</v>
      </c>
      <c r="Q1845" s="27">
        <v>0</v>
      </c>
      <c r="R1845" s="27">
        <v>0</v>
      </c>
      <c r="S1845" s="27">
        <v>0</v>
      </c>
      <c r="T1845" s="27">
        <f t="shared" si="393"/>
        <v>0</v>
      </c>
      <c r="U1845" s="27">
        <v>0</v>
      </c>
      <c r="V1845" s="27">
        <f t="shared" si="394"/>
        <v>706200</v>
      </c>
      <c r="W1845" s="28" t="s">
        <v>6018</v>
      </c>
      <c r="X1845" s="27">
        <v>268180</v>
      </c>
      <c r="Y1845" s="27">
        <f t="shared" si="398"/>
        <v>1080310</v>
      </c>
      <c r="Z1845" s="4" t="str" cm="1">
        <f t="array" ref="Z1845">_xlfn.IFS(YEARFRAC(F1845,G1845)&lt;1,"&lt;1 Year",YEARFRAC(F1845,G1845)&lt;=5,"1-5 Years",YEARFRAC(F1845,G1845)&gt;5,"&gt;5 Years")</f>
        <v>1-5 Years</v>
      </c>
      <c r="AA1845" s="24">
        <f>L1845*(_xlfn.XLOOKUP(K1845,'FX rates'!$A$2:$A$38,'FX rates'!$B$2:$B$38))</f>
        <v>233200.00000000003</v>
      </c>
      <c r="AB1845" s="24">
        <f>V1845*(_xlfn.XLOOKUP(K1845,'FX rates'!$A$2:$A$38,'FX rates'!$B$2:$B$38))</f>
        <v>706200</v>
      </c>
      <c r="AC1845" s="24">
        <f>X1845*(_xlfn.XLOOKUP(W1845,'FX rates'!$A$2:$A$38,'FX rates'!$B$2:$B$38))</f>
        <v>268180</v>
      </c>
      <c r="AD1845" s="24">
        <f>Y1845*(_xlfn.XLOOKUP(W1845,'FX rates'!$A$2:$A$38,'FX rates'!$B$2:$B$38))</f>
        <v>1080310</v>
      </c>
      <c r="AE1845" s="30">
        <f t="shared" si="399"/>
        <v>0.14999999999999986</v>
      </c>
      <c r="AF1845" s="31">
        <f t="shared" si="400"/>
        <v>34979.999999999971</v>
      </c>
      <c r="AG1845" s="23">
        <f t="shared" si="401"/>
        <v>473000</v>
      </c>
      <c r="AH1845" s="35">
        <f t="shared" si="395"/>
        <v>1</v>
      </c>
      <c r="AI1845" s="23">
        <f>U1845*(_xlfn.XLOOKUP(K1845,'FX rates'!$A$2:$A$38,'FX rates'!$B$2:$B$38))</f>
        <v>0</v>
      </c>
      <c r="AJ1845" s="23">
        <f>Q1845*(_xlfn.XLOOKUP(K1845,'FX rates'!$A$2:$A$38,'FX rates'!$B$2:$B$38))</f>
        <v>0</v>
      </c>
      <c r="AK1845" s="23">
        <f>R1845*(_xlfn.XLOOKUP(K1845,'FX rates'!$A$2:$A$38,'FX rates'!$B$2:$B$38))</f>
        <v>0</v>
      </c>
      <c r="AM1845" s="4"/>
      <c r="AN1845" s="4"/>
      <c r="AO1845" s="4"/>
      <c r="AP1845" s="32">
        <f t="shared" si="396"/>
        <v>2.0283018867924527</v>
      </c>
      <c r="AQ1845" s="32">
        <f t="shared" si="397"/>
        <v>0</v>
      </c>
      <c r="AR1845" s="24">
        <f t="shared" si="402"/>
        <v>812130</v>
      </c>
      <c r="AS1845" s="24" t="str">
        <f t="shared" si="403"/>
        <v>0</v>
      </c>
      <c r="AT1845" s="24">
        <f t="shared" si="404"/>
        <v>972279</v>
      </c>
      <c r="AU1845" s="24">
        <f t="shared" si="405"/>
        <v>108031</v>
      </c>
    </row>
    <row r="1846" spans="1:47" x14ac:dyDescent="0.25">
      <c r="A1846" s="28" t="s">
        <v>14863</v>
      </c>
      <c r="B1846" s="28" t="s">
        <v>6019</v>
      </c>
      <c r="C1846" s="28" t="s">
        <v>6020</v>
      </c>
      <c r="D1846" s="28" t="s">
        <v>6021</v>
      </c>
      <c r="E1846" s="28" t="s">
        <v>6022</v>
      </c>
      <c r="F1846" s="29">
        <v>43276</v>
      </c>
      <c r="G1846" s="29">
        <v>44896</v>
      </c>
      <c r="H1846" s="28" t="s">
        <v>6023</v>
      </c>
      <c r="I1846" s="28" t="s">
        <v>16048</v>
      </c>
      <c r="J1846" s="28" t="s">
        <v>16049</v>
      </c>
      <c r="K1846" s="28" t="s">
        <v>6024</v>
      </c>
      <c r="L1846" s="27">
        <v>175560.00000000003</v>
      </c>
      <c r="M1846" s="27">
        <v>276276</v>
      </c>
      <c r="N1846" s="27">
        <v>0</v>
      </c>
      <c r="O1846" s="27">
        <v>0</v>
      </c>
      <c r="P1846" s="27">
        <f t="shared" si="392"/>
        <v>276276</v>
      </c>
      <c r="Q1846" s="27">
        <v>234589.30000000002</v>
      </c>
      <c r="R1846" s="27">
        <v>0</v>
      </c>
      <c r="S1846" s="27">
        <v>0</v>
      </c>
      <c r="T1846" s="27">
        <f t="shared" si="393"/>
        <v>234589.30000000002</v>
      </c>
      <c r="U1846" s="27">
        <v>0</v>
      </c>
      <c r="V1846" s="27">
        <f t="shared" si="394"/>
        <v>686425.3</v>
      </c>
      <c r="W1846" s="28" t="s">
        <v>6025</v>
      </c>
      <c r="X1846" s="27">
        <v>191360.40000000005</v>
      </c>
      <c r="Y1846" s="27">
        <f t="shared" si="398"/>
        <v>683861.64000000013</v>
      </c>
      <c r="Z1846" s="4" t="str" cm="1">
        <f t="array" ref="Z1846">_xlfn.IFS(YEARFRAC(F1846,G1846)&lt;1,"&lt;1 Year",YEARFRAC(F1846,G1846)&lt;=5,"1-5 Years",YEARFRAC(F1846,G1846)&gt;5,"&gt;5 Years")</f>
        <v>1-5 Years</v>
      </c>
      <c r="AA1846" s="24">
        <f>L1846*(_xlfn.XLOOKUP(K1846,'FX rates'!$A$2:$A$38,'FX rates'!$B$2:$B$38))</f>
        <v>175560.00000000003</v>
      </c>
      <c r="AB1846" s="24">
        <f>V1846*(_xlfn.XLOOKUP(K1846,'FX rates'!$A$2:$A$38,'FX rates'!$B$2:$B$38))</f>
        <v>686425.3</v>
      </c>
      <c r="AC1846" s="24">
        <f>X1846*(_xlfn.XLOOKUP(W1846,'FX rates'!$A$2:$A$38,'FX rates'!$B$2:$B$38))</f>
        <v>191360.40000000005</v>
      </c>
      <c r="AD1846" s="24">
        <f>Y1846*(_xlfn.XLOOKUP(W1846,'FX rates'!$A$2:$A$38,'FX rates'!$B$2:$B$38))</f>
        <v>683861.64000000013</v>
      </c>
      <c r="AE1846" s="30">
        <f t="shared" si="399"/>
        <v>9.0000000000000122E-2</v>
      </c>
      <c r="AF1846" s="31">
        <f t="shared" si="400"/>
        <v>15800.400000000023</v>
      </c>
      <c r="AG1846" s="23">
        <f t="shared" si="401"/>
        <v>510865.30000000005</v>
      </c>
      <c r="AH1846" s="35">
        <f t="shared" si="395"/>
        <v>1</v>
      </c>
      <c r="AI1846" s="23">
        <f>U1846*(_xlfn.XLOOKUP(K1846,'FX rates'!$A$2:$A$38,'FX rates'!$B$2:$B$38))</f>
        <v>0</v>
      </c>
      <c r="AJ1846" s="23">
        <f>Q1846*(_xlfn.XLOOKUP(K1846,'FX rates'!$A$2:$A$38,'FX rates'!$B$2:$B$38))</f>
        <v>234589.30000000002</v>
      </c>
      <c r="AK1846" s="23">
        <f>R1846*(_xlfn.XLOOKUP(K1846,'FX rates'!$A$2:$A$38,'FX rates'!$B$2:$B$38))</f>
        <v>0</v>
      </c>
      <c r="AM1846" s="4"/>
      <c r="AN1846" s="4"/>
      <c r="AO1846" s="4"/>
      <c r="AP1846" s="32">
        <f t="shared" si="396"/>
        <v>1.5736842105263156</v>
      </c>
      <c r="AQ1846" s="32">
        <f t="shared" si="397"/>
        <v>0</v>
      </c>
      <c r="AR1846" s="24">
        <f t="shared" si="402"/>
        <v>492501.24000000011</v>
      </c>
      <c r="AS1846" s="24" t="str">
        <f t="shared" si="403"/>
        <v>0</v>
      </c>
      <c r="AT1846" s="24">
        <f t="shared" si="404"/>
        <v>615475.47600000014</v>
      </c>
      <c r="AU1846" s="24">
        <f t="shared" si="405"/>
        <v>68386.16399999999</v>
      </c>
    </row>
    <row r="1847" spans="1:47" x14ac:dyDescent="0.25">
      <c r="A1847" s="28" t="s">
        <v>14090</v>
      </c>
      <c r="B1847" s="28" t="s">
        <v>607</v>
      </c>
      <c r="C1847" s="28" t="s">
        <v>608</v>
      </c>
      <c r="D1847" s="28" t="s">
        <v>609</v>
      </c>
      <c r="E1847" s="28" t="s">
        <v>610</v>
      </c>
      <c r="F1847" s="29">
        <v>37768</v>
      </c>
      <c r="G1847" s="29">
        <v>44896</v>
      </c>
      <c r="H1847" s="28" t="s">
        <v>611</v>
      </c>
      <c r="I1847" s="28" t="s">
        <v>16033</v>
      </c>
      <c r="J1847" s="28" t="s">
        <v>16032</v>
      </c>
      <c r="K1847" s="28" t="s">
        <v>612</v>
      </c>
      <c r="L1847" s="27">
        <v>166663.75</v>
      </c>
      <c r="M1847" s="27">
        <v>51744.000000000007</v>
      </c>
      <c r="N1847" s="27">
        <v>0</v>
      </c>
      <c r="O1847" s="27">
        <v>0</v>
      </c>
      <c r="P1847" s="27">
        <f t="shared" si="392"/>
        <v>51744.000000000007</v>
      </c>
      <c r="Q1847" s="27">
        <v>0</v>
      </c>
      <c r="R1847" s="27">
        <v>0</v>
      </c>
      <c r="S1847" s="27">
        <v>0</v>
      </c>
      <c r="T1847" s="27">
        <f t="shared" si="393"/>
        <v>0</v>
      </c>
      <c r="U1847" s="27">
        <v>0</v>
      </c>
      <c r="V1847" s="27">
        <f t="shared" si="394"/>
        <v>218407.75</v>
      </c>
      <c r="W1847" s="28" t="s">
        <v>613</v>
      </c>
      <c r="X1847" s="27">
        <v>188330.03749999998</v>
      </c>
      <c r="Y1847" s="27">
        <f t="shared" si="398"/>
        <v>435130.79499999993</v>
      </c>
      <c r="Z1847" s="4" t="str" cm="1">
        <f t="array" ref="Z1847">_xlfn.IFS(YEARFRAC(F1847,G1847)&lt;1,"&lt;1 Year",YEARFRAC(F1847,G1847)&lt;=5,"1-5 Years",YEARFRAC(F1847,G1847)&gt;5,"&gt;5 Years")</f>
        <v>&gt;5 Years</v>
      </c>
      <c r="AA1847" s="24">
        <f>L1847*(_xlfn.XLOOKUP(K1847,'FX rates'!$A$2:$A$38,'FX rates'!$B$2:$B$38))</f>
        <v>166663.75</v>
      </c>
      <c r="AB1847" s="24">
        <f>V1847*(_xlfn.XLOOKUP(K1847,'FX rates'!$A$2:$A$38,'FX rates'!$B$2:$B$38))</f>
        <v>218407.75</v>
      </c>
      <c r="AC1847" s="24">
        <f>X1847*(_xlfn.XLOOKUP(W1847,'FX rates'!$A$2:$A$38,'FX rates'!$B$2:$B$38))</f>
        <v>188330.03749999998</v>
      </c>
      <c r="AD1847" s="24">
        <f>Y1847*(_xlfn.XLOOKUP(W1847,'FX rates'!$A$2:$A$38,'FX rates'!$B$2:$B$38))</f>
        <v>435130.79499999993</v>
      </c>
      <c r="AE1847" s="30">
        <f t="shared" si="399"/>
        <v>0.12999999999999987</v>
      </c>
      <c r="AF1847" s="31">
        <f t="shared" si="400"/>
        <v>21666.287499999977</v>
      </c>
      <c r="AG1847" s="23">
        <f t="shared" si="401"/>
        <v>51744</v>
      </c>
      <c r="AH1847" s="35">
        <f t="shared" si="395"/>
        <v>1</v>
      </c>
      <c r="AI1847" s="23">
        <f>U1847*(_xlfn.XLOOKUP(K1847,'FX rates'!$A$2:$A$38,'FX rates'!$B$2:$B$38))</f>
        <v>0</v>
      </c>
      <c r="AJ1847" s="23">
        <f>Q1847*(_xlfn.XLOOKUP(K1847,'FX rates'!$A$2:$A$38,'FX rates'!$B$2:$B$38))</f>
        <v>0</v>
      </c>
      <c r="AK1847" s="23">
        <f>R1847*(_xlfn.XLOOKUP(K1847,'FX rates'!$A$2:$A$38,'FX rates'!$B$2:$B$38))</f>
        <v>0</v>
      </c>
      <c r="AM1847" s="4"/>
      <c r="AN1847" s="4"/>
      <c r="AO1847" s="4"/>
      <c r="AP1847" s="32">
        <f t="shared" si="396"/>
        <v>0.3104694332150813</v>
      </c>
      <c r="AQ1847" s="32">
        <f t="shared" si="397"/>
        <v>0</v>
      </c>
      <c r="AR1847" s="24">
        <f t="shared" si="402"/>
        <v>246800.75749999998</v>
      </c>
      <c r="AS1847" s="24" t="str">
        <f t="shared" si="403"/>
        <v>0</v>
      </c>
      <c r="AT1847" s="24">
        <f t="shared" si="404"/>
        <v>391617.71549999993</v>
      </c>
      <c r="AU1847" s="24">
        <f t="shared" si="405"/>
        <v>43513.079499999993</v>
      </c>
    </row>
    <row r="1848" spans="1:47" x14ac:dyDescent="0.25">
      <c r="A1848" s="28" t="s">
        <v>14864</v>
      </c>
      <c r="B1848" s="28" t="s">
        <v>6026</v>
      </c>
      <c r="C1848" s="28" t="s">
        <v>6027</v>
      </c>
      <c r="D1848" s="28" t="s">
        <v>6028</v>
      </c>
      <c r="E1848" s="28" t="s">
        <v>6029</v>
      </c>
      <c r="F1848" s="29">
        <v>43276</v>
      </c>
      <c r="G1848" s="29">
        <v>44896</v>
      </c>
      <c r="H1848" s="28" t="s">
        <v>6030</v>
      </c>
      <c r="I1848" s="28" t="s">
        <v>16048</v>
      </c>
      <c r="J1848" s="28" t="s">
        <v>16035</v>
      </c>
      <c r="K1848" s="28" t="s">
        <v>6031</v>
      </c>
      <c r="L1848" s="27">
        <v>442750.00000000006</v>
      </c>
      <c r="M1848" s="27">
        <v>1726324.6000000003</v>
      </c>
      <c r="N1848" s="27">
        <v>688398</v>
      </c>
      <c r="O1848" s="27">
        <v>0</v>
      </c>
      <c r="P1848" s="27">
        <f t="shared" si="392"/>
        <v>2414722.6000000006</v>
      </c>
      <c r="Q1848" s="27">
        <v>0</v>
      </c>
      <c r="R1848" s="27">
        <v>0</v>
      </c>
      <c r="S1848" s="27">
        <v>0</v>
      </c>
      <c r="T1848" s="27">
        <f t="shared" si="393"/>
        <v>0</v>
      </c>
      <c r="U1848" s="27">
        <v>1341381</v>
      </c>
      <c r="V1848" s="27">
        <f t="shared" si="394"/>
        <v>4198853.6000000006</v>
      </c>
      <c r="W1848" s="28" t="s">
        <v>6032</v>
      </c>
      <c r="X1848" s="27">
        <v>464887.50000000006</v>
      </c>
      <c r="Y1848" s="27">
        <f t="shared" si="398"/>
        <v>2742415.83</v>
      </c>
      <c r="Z1848" s="4" t="str" cm="1">
        <f t="array" ref="Z1848">_xlfn.IFS(YEARFRAC(F1848,G1848)&lt;1,"&lt;1 Year",YEARFRAC(F1848,G1848)&lt;=5,"1-5 Years",YEARFRAC(F1848,G1848)&gt;5,"&gt;5 Years")</f>
        <v>1-5 Years</v>
      </c>
      <c r="AA1848" s="24">
        <f>L1848*(_xlfn.XLOOKUP(K1848,'FX rates'!$A$2:$A$38,'FX rates'!$B$2:$B$38))</f>
        <v>331040.41272570938</v>
      </c>
      <c r="AB1848" s="24">
        <f>V1848*(_xlfn.XLOOKUP(K1848,'FX rates'!$A$2:$A$38,'FX rates'!$B$2:$B$38))</f>
        <v>3139447.156903062</v>
      </c>
      <c r="AC1848" s="24">
        <f>X1848*(_xlfn.XLOOKUP(W1848,'FX rates'!$A$2:$A$38,'FX rates'!$B$2:$B$38))</f>
        <v>347592.43336199486</v>
      </c>
      <c r="AD1848" s="24">
        <f>Y1848*(_xlfn.XLOOKUP(W1848,'FX rates'!$A$2:$A$38,'FX rates'!$B$2:$B$38))</f>
        <v>2050481.0123742942</v>
      </c>
      <c r="AE1848" s="30">
        <f t="shared" si="399"/>
        <v>5.0000000000000037E-2</v>
      </c>
      <c r="AF1848" s="31">
        <f t="shared" si="400"/>
        <v>22137.5</v>
      </c>
      <c r="AG1848" s="23">
        <f t="shared" si="401"/>
        <v>2808406.7441773526</v>
      </c>
      <c r="AH1848" s="35">
        <f t="shared" si="395"/>
        <v>0.74769150248607419</v>
      </c>
      <c r="AI1848" s="23">
        <f>U1848*(_xlfn.XLOOKUP(K1848,'FX rates'!$A$2:$A$38,'FX rates'!$B$2:$B$38))</f>
        <v>1002939.1752962727</v>
      </c>
      <c r="AJ1848" s="23">
        <f>Q1848*(_xlfn.XLOOKUP(K1848,'FX rates'!$A$2:$A$38,'FX rates'!$B$2:$B$38))</f>
        <v>0</v>
      </c>
      <c r="AK1848" s="23">
        <f>R1848*(_xlfn.XLOOKUP(K1848,'FX rates'!$A$2:$A$38,'FX rates'!$B$2:$B$38))</f>
        <v>0</v>
      </c>
      <c r="AM1848" s="4"/>
      <c r="AN1848" s="4"/>
      <c r="AO1848" s="4"/>
      <c r="AP1848" s="32">
        <f t="shared" si="396"/>
        <v>3.8990956521739131</v>
      </c>
      <c r="AQ1848" s="32">
        <f t="shared" si="397"/>
        <v>0</v>
      </c>
      <c r="AR1848" s="24">
        <f t="shared" si="402"/>
        <v>2277528.33</v>
      </c>
      <c r="AS1848" s="24" t="str">
        <f t="shared" si="403"/>
        <v>0</v>
      </c>
      <c r="AT1848" s="24">
        <f t="shared" si="404"/>
        <v>1845432.9111368649</v>
      </c>
      <c r="AU1848" s="24">
        <f t="shared" si="405"/>
        <v>205048.10123742931</v>
      </c>
    </row>
    <row r="1849" spans="1:47" x14ac:dyDescent="0.25">
      <c r="A1849" s="28" t="s">
        <v>14865</v>
      </c>
      <c r="B1849" s="28" t="s">
        <v>6033</v>
      </c>
      <c r="C1849" s="28" t="s">
        <v>6034</v>
      </c>
      <c r="D1849" s="28" t="s">
        <v>6035</v>
      </c>
      <c r="E1849" s="28" t="s">
        <v>6036</v>
      </c>
      <c r="F1849" s="29">
        <v>43311</v>
      </c>
      <c r="G1849" s="29">
        <v>44896</v>
      </c>
      <c r="H1849" s="28" t="s">
        <v>6037</v>
      </c>
      <c r="I1849" s="28" t="s">
        <v>16035</v>
      </c>
      <c r="J1849" s="28" t="s">
        <v>16032</v>
      </c>
      <c r="K1849" s="28" t="s">
        <v>6038</v>
      </c>
      <c r="L1849" s="27">
        <v>397980.00000000012</v>
      </c>
      <c r="M1849" s="27">
        <v>1098108</v>
      </c>
      <c r="N1849" s="27">
        <v>485686.05000000005</v>
      </c>
      <c r="O1849" s="27">
        <v>0</v>
      </c>
      <c r="P1849" s="27">
        <f t="shared" si="392"/>
        <v>1583794.05</v>
      </c>
      <c r="Q1849" s="27">
        <v>0</v>
      </c>
      <c r="R1849" s="27">
        <v>0</v>
      </c>
      <c r="S1849" s="27">
        <v>0</v>
      </c>
      <c r="T1849" s="27">
        <f t="shared" si="393"/>
        <v>0</v>
      </c>
      <c r="U1849" s="27">
        <v>0</v>
      </c>
      <c r="V1849" s="27">
        <f t="shared" si="394"/>
        <v>1981774.0500000003</v>
      </c>
      <c r="W1849" s="28" t="s">
        <v>6039</v>
      </c>
      <c r="X1849" s="27">
        <v>425838.60000000015</v>
      </c>
      <c r="Y1849" s="27">
        <f t="shared" si="398"/>
        <v>2026652.7600000005</v>
      </c>
      <c r="Z1849" s="4" t="str" cm="1">
        <f t="array" ref="Z1849">_xlfn.IFS(YEARFRAC(F1849,G1849)&lt;1,"&lt;1 Year",YEARFRAC(F1849,G1849)&lt;=5,"1-5 Years",YEARFRAC(F1849,G1849)&gt;5,"&gt;5 Years")</f>
        <v>1-5 Years</v>
      </c>
      <c r="AA1849" s="24">
        <f>L1849*(_xlfn.XLOOKUP(K1849,'FX rates'!$A$2:$A$38,'FX rates'!$B$2:$B$38))</f>
        <v>297566.26415940787</v>
      </c>
      <c r="AB1849" s="24">
        <f>V1849*(_xlfn.XLOOKUP(K1849,'FX rates'!$A$2:$A$38,'FX rates'!$B$2:$B$38))</f>
        <v>1481755.6170324124</v>
      </c>
      <c r="AC1849" s="24">
        <f>X1849*(_xlfn.XLOOKUP(W1849,'FX rates'!$A$2:$A$38,'FX rates'!$B$2:$B$38))</f>
        <v>318395.90265056648</v>
      </c>
      <c r="AD1849" s="24">
        <f>Y1849*(_xlfn.XLOOKUP(W1849,'FX rates'!$A$2:$A$38,'FX rates'!$B$2:$B$38))</f>
        <v>1515311.0471419494</v>
      </c>
      <c r="AE1849" s="30">
        <f t="shared" si="399"/>
        <v>7.0000000000000187E-2</v>
      </c>
      <c r="AF1849" s="31">
        <f t="shared" si="400"/>
        <v>27858.600000000035</v>
      </c>
      <c r="AG1849" s="23">
        <f t="shared" si="401"/>
        <v>1184189.3528730045</v>
      </c>
      <c r="AH1849" s="35">
        <f t="shared" si="395"/>
        <v>0.74769150248607419</v>
      </c>
      <c r="AI1849" s="23">
        <f>U1849*(_xlfn.XLOOKUP(K1849,'FX rates'!$A$2:$A$38,'FX rates'!$B$2:$B$38))</f>
        <v>0</v>
      </c>
      <c r="AJ1849" s="23">
        <f>Q1849*(_xlfn.XLOOKUP(K1849,'FX rates'!$A$2:$A$38,'FX rates'!$B$2:$B$38))</f>
        <v>0</v>
      </c>
      <c r="AK1849" s="23">
        <f>R1849*(_xlfn.XLOOKUP(K1849,'FX rates'!$A$2:$A$38,'FX rates'!$B$2:$B$38))</f>
        <v>0</v>
      </c>
      <c r="AM1849" s="4"/>
      <c r="AN1849" s="4"/>
      <c r="AO1849" s="4"/>
      <c r="AP1849" s="32">
        <f t="shared" si="396"/>
        <v>2.7592039800995019</v>
      </c>
      <c r="AQ1849" s="32">
        <f t="shared" si="397"/>
        <v>0</v>
      </c>
      <c r="AR1849" s="24">
        <f t="shared" si="402"/>
        <v>1600814.1600000004</v>
      </c>
      <c r="AS1849" s="24" t="str">
        <f t="shared" si="403"/>
        <v>0</v>
      </c>
      <c r="AT1849" s="24">
        <f t="shared" si="404"/>
        <v>1363779.9424277544</v>
      </c>
      <c r="AU1849" s="24">
        <f t="shared" si="405"/>
        <v>151531.10471419501</v>
      </c>
    </row>
    <row r="1850" spans="1:47" x14ac:dyDescent="0.25">
      <c r="A1850" s="28" t="s">
        <v>14866</v>
      </c>
      <c r="B1850" s="28" t="s">
        <v>6040</v>
      </c>
      <c r="C1850" s="28" t="s">
        <v>6041</v>
      </c>
      <c r="D1850" s="28" t="s">
        <v>6042</v>
      </c>
      <c r="E1850" s="28" t="s">
        <v>6043</v>
      </c>
      <c r="F1850" s="29">
        <v>43276</v>
      </c>
      <c r="G1850" s="29">
        <v>44896</v>
      </c>
      <c r="H1850" s="28" t="s">
        <v>6044</v>
      </c>
      <c r="I1850" s="28" t="s">
        <v>16034</v>
      </c>
      <c r="J1850" s="28" t="s">
        <v>16053</v>
      </c>
      <c r="K1850" s="28" t="s">
        <v>6045</v>
      </c>
      <c r="L1850" s="27">
        <v>185130.00000000003</v>
      </c>
      <c r="M1850" s="27">
        <v>70070</v>
      </c>
      <c r="N1850" s="27">
        <v>0</v>
      </c>
      <c r="O1850" s="27">
        <v>0</v>
      </c>
      <c r="P1850" s="27">
        <f t="shared" si="392"/>
        <v>70070</v>
      </c>
      <c r="Q1850" s="27">
        <v>0</v>
      </c>
      <c r="R1850" s="27">
        <v>0</v>
      </c>
      <c r="S1850" s="27">
        <v>0</v>
      </c>
      <c r="T1850" s="27">
        <f t="shared" si="393"/>
        <v>0</v>
      </c>
      <c r="U1850" s="27">
        <v>0</v>
      </c>
      <c r="V1850" s="27">
        <f t="shared" si="394"/>
        <v>255200.00000000003</v>
      </c>
      <c r="W1850" s="28" t="s">
        <v>6046</v>
      </c>
      <c r="X1850" s="27">
        <v>188832.60000000003</v>
      </c>
      <c r="Y1850" s="27">
        <f t="shared" si="398"/>
        <v>449136.60000000009</v>
      </c>
      <c r="Z1850" s="4" t="str" cm="1">
        <f t="array" ref="Z1850">_xlfn.IFS(YEARFRAC(F1850,G1850)&lt;1,"&lt;1 Year",YEARFRAC(F1850,G1850)&lt;=5,"1-5 Years",YEARFRAC(F1850,G1850)&gt;5,"&gt;5 Years")</f>
        <v>1-5 Years</v>
      </c>
      <c r="AA1850" s="24">
        <f>L1850*(_xlfn.XLOOKUP(K1850,'FX rates'!$A$2:$A$38,'FX rates'!$B$2:$B$38))</f>
        <v>185130.00000000003</v>
      </c>
      <c r="AB1850" s="24">
        <f>V1850*(_xlfn.XLOOKUP(K1850,'FX rates'!$A$2:$A$38,'FX rates'!$B$2:$B$38))</f>
        <v>255200.00000000003</v>
      </c>
      <c r="AC1850" s="24">
        <f>X1850*(_xlfn.XLOOKUP(W1850,'FX rates'!$A$2:$A$38,'FX rates'!$B$2:$B$38))</f>
        <v>188832.60000000003</v>
      </c>
      <c r="AD1850" s="24">
        <f>Y1850*(_xlfn.XLOOKUP(W1850,'FX rates'!$A$2:$A$38,'FX rates'!$B$2:$B$38))</f>
        <v>449136.60000000009</v>
      </c>
      <c r="AE1850" s="30">
        <f t="shared" si="399"/>
        <v>2.0000000000000028E-2</v>
      </c>
      <c r="AF1850" s="31">
        <f t="shared" si="400"/>
        <v>3702.6000000000058</v>
      </c>
      <c r="AG1850" s="23">
        <f t="shared" si="401"/>
        <v>70070</v>
      </c>
      <c r="AH1850" s="35">
        <f t="shared" si="395"/>
        <v>1</v>
      </c>
      <c r="AI1850" s="23">
        <f>U1850*(_xlfn.XLOOKUP(K1850,'FX rates'!$A$2:$A$38,'FX rates'!$B$2:$B$38))</f>
        <v>0</v>
      </c>
      <c r="AJ1850" s="23">
        <f>Q1850*(_xlfn.XLOOKUP(K1850,'FX rates'!$A$2:$A$38,'FX rates'!$B$2:$B$38))</f>
        <v>0</v>
      </c>
      <c r="AK1850" s="23">
        <f>R1850*(_xlfn.XLOOKUP(K1850,'FX rates'!$A$2:$A$38,'FX rates'!$B$2:$B$38))</f>
        <v>0</v>
      </c>
      <c r="AM1850" s="4"/>
      <c r="AN1850" s="4"/>
      <c r="AO1850" s="4"/>
      <c r="AP1850" s="32">
        <f t="shared" si="396"/>
        <v>0.37849079025549609</v>
      </c>
      <c r="AQ1850" s="32">
        <f t="shared" si="397"/>
        <v>0</v>
      </c>
      <c r="AR1850" s="24">
        <f t="shared" si="402"/>
        <v>260304.00000000006</v>
      </c>
      <c r="AS1850" s="24" t="str">
        <f t="shared" si="403"/>
        <v>0</v>
      </c>
      <c r="AT1850" s="24">
        <f t="shared" si="404"/>
        <v>404222.94000000012</v>
      </c>
      <c r="AU1850" s="24">
        <f t="shared" si="405"/>
        <v>44913.659999999974</v>
      </c>
    </row>
    <row r="1851" spans="1:47" x14ac:dyDescent="0.25">
      <c r="A1851" s="28" t="s">
        <v>14867</v>
      </c>
      <c r="B1851" s="28" t="s">
        <v>6744</v>
      </c>
      <c r="C1851" s="28" t="s">
        <v>6745</v>
      </c>
      <c r="D1851" s="28" t="s">
        <v>6746</v>
      </c>
      <c r="E1851" s="28" t="s">
        <v>6747</v>
      </c>
      <c r="F1851" s="29">
        <v>43276</v>
      </c>
      <c r="G1851" s="29">
        <v>44896</v>
      </c>
      <c r="H1851" s="28" t="s">
        <v>6748</v>
      </c>
      <c r="I1851" s="28" t="s">
        <v>16050</v>
      </c>
      <c r="J1851" s="28" t="s">
        <v>16053</v>
      </c>
      <c r="K1851" s="28" t="s">
        <v>6749</v>
      </c>
      <c r="L1851" s="27">
        <v>85234.6</v>
      </c>
      <c r="M1851" s="27">
        <v>10972.500000000002</v>
      </c>
      <c r="N1851" s="27">
        <v>0</v>
      </c>
      <c r="O1851" s="27">
        <v>0</v>
      </c>
      <c r="P1851" s="27">
        <f t="shared" si="392"/>
        <v>10972.500000000002</v>
      </c>
      <c r="Q1851" s="27">
        <v>0</v>
      </c>
      <c r="R1851" s="27">
        <v>862</v>
      </c>
      <c r="S1851" s="27">
        <v>0</v>
      </c>
      <c r="T1851" s="27">
        <f t="shared" si="393"/>
        <v>862</v>
      </c>
      <c r="U1851" s="27">
        <v>0</v>
      </c>
      <c r="V1851" s="27">
        <f t="shared" si="394"/>
        <v>97069.1</v>
      </c>
      <c r="W1851" s="28" t="s">
        <v>6750</v>
      </c>
      <c r="X1851" s="27">
        <v>98019.79</v>
      </c>
      <c r="Y1851" s="27">
        <f t="shared" si="398"/>
        <v>208657.95500000002</v>
      </c>
      <c r="Z1851" s="4" t="str" cm="1">
        <f t="array" ref="Z1851">_xlfn.IFS(YEARFRAC(F1851,G1851)&lt;1,"&lt;1 Year",YEARFRAC(F1851,G1851)&lt;=5,"1-5 Years",YEARFRAC(F1851,G1851)&gt;5,"&gt;5 Years")</f>
        <v>1-5 Years</v>
      </c>
      <c r="AA1851" s="24">
        <f>L1851*(_xlfn.XLOOKUP(K1851,'FX rates'!$A$2:$A$38,'FX rates'!$B$2:$B$38))</f>
        <v>85234.6</v>
      </c>
      <c r="AB1851" s="24">
        <f>V1851*(_xlfn.XLOOKUP(K1851,'FX rates'!$A$2:$A$38,'FX rates'!$B$2:$B$38))</f>
        <v>97069.1</v>
      </c>
      <c r="AC1851" s="24">
        <f>X1851*(_xlfn.XLOOKUP(W1851,'FX rates'!$A$2:$A$38,'FX rates'!$B$2:$B$38))</f>
        <v>98019.79</v>
      </c>
      <c r="AD1851" s="24">
        <f>Y1851*(_xlfn.XLOOKUP(W1851,'FX rates'!$A$2:$A$38,'FX rates'!$B$2:$B$38))</f>
        <v>208657.95500000002</v>
      </c>
      <c r="AE1851" s="30">
        <f t="shared" si="399"/>
        <v>0.14999999999999986</v>
      </c>
      <c r="AF1851" s="31">
        <f t="shared" si="400"/>
        <v>12785.189999999988</v>
      </c>
      <c r="AG1851" s="23">
        <f t="shared" si="401"/>
        <v>11834.5</v>
      </c>
      <c r="AH1851" s="35">
        <f t="shared" si="395"/>
        <v>1</v>
      </c>
      <c r="AI1851" s="23">
        <f>U1851*(_xlfn.XLOOKUP(K1851,'FX rates'!$A$2:$A$38,'FX rates'!$B$2:$B$38))</f>
        <v>0</v>
      </c>
      <c r="AJ1851" s="23">
        <f>Q1851*(_xlfn.XLOOKUP(K1851,'FX rates'!$A$2:$A$38,'FX rates'!$B$2:$B$38))</f>
        <v>0</v>
      </c>
      <c r="AK1851" s="23">
        <f>R1851*(_xlfn.XLOOKUP(K1851,'FX rates'!$A$2:$A$38,'FX rates'!$B$2:$B$38))</f>
        <v>862</v>
      </c>
      <c r="AM1851" s="4"/>
      <c r="AN1851" s="4"/>
      <c r="AO1851" s="4"/>
      <c r="AP1851" s="32">
        <f t="shared" si="396"/>
        <v>0.12873293240069175</v>
      </c>
      <c r="AQ1851" s="32">
        <f t="shared" si="397"/>
        <v>0</v>
      </c>
      <c r="AR1851" s="24">
        <f t="shared" si="402"/>
        <v>110638.16500000001</v>
      </c>
      <c r="AS1851" s="24" t="str">
        <f t="shared" si="403"/>
        <v>0</v>
      </c>
      <c r="AT1851" s="24">
        <f t="shared" si="404"/>
        <v>187792.15950000001</v>
      </c>
      <c r="AU1851" s="24">
        <f t="shared" si="405"/>
        <v>20865.795500000007</v>
      </c>
    </row>
    <row r="1852" spans="1:47" x14ac:dyDescent="0.25">
      <c r="A1852" s="28" t="s">
        <v>14868</v>
      </c>
      <c r="B1852" s="28" t="s">
        <v>6054</v>
      </c>
      <c r="C1852" s="28" t="s">
        <v>6055</v>
      </c>
      <c r="D1852" s="28" t="s">
        <v>6056</v>
      </c>
      <c r="E1852" s="28" t="s">
        <v>6057</v>
      </c>
      <c r="F1852" s="29">
        <v>43318</v>
      </c>
      <c r="G1852" s="29">
        <v>44896</v>
      </c>
      <c r="H1852" s="28" t="s">
        <v>6058</v>
      </c>
      <c r="I1852" s="28" t="s">
        <v>16055</v>
      </c>
      <c r="J1852" s="28" t="s">
        <v>16054</v>
      </c>
      <c r="K1852" s="28" t="s">
        <v>6059</v>
      </c>
      <c r="L1852" s="27">
        <v>183150.00000000003</v>
      </c>
      <c r="M1852" s="27">
        <v>813412.60000000009</v>
      </c>
      <c r="N1852" s="27">
        <v>0</v>
      </c>
      <c r="O1852" s="27">
        <v>0</v>
      </c>
      <c r="P1852" s="27">
        <f t="shared" si="392"/>
        <v>813412.60000000009</v>
      </c>
      <c r="Q1852" s="27">
        <v>0</v>
      </c>
      <c r="R1852" s="27">
        <v>0</v>
      </c>
      <c r="S1852" s="27">
        <v>0</v>
      </c>
      <c r="T1852" s="27">
        <f t="shared" si="393"/>
        <v>0</v>
      </c>
      <c r="U1852" s="27">
        <v>0</v>
      </c>
      <c r="V1852" s="27">
        <f t="shared" si="394"/>
        <v>996562.60000000009</v>
      </c>
      <c r="W1852" s="28" t="s">
        <v>6060</v>
      </c>
      <c r="X1852" s="27">
        <v>188644.50000000003</v>
      </c>
      <c r="Y1852" s="27">
        <f t="shared" si="398"/>
        <v>1215103.9780000001</v>
      </c>
      <c r="Z1852" s="4" t="str" cm="1">
        <f t="array" ref="Z1852">_xlfn.IFS(YEARFRAC(F1852,G1852)&lt;1,"&lt;1 Year",YEARFRAC(F1852,G1852)&lt;=5,"1-5 Years",YEARFRAC(F1852,G1852)&gt;5,"&gt;5 Years")</f>
        <v>1-5 Years</v>
      </c>
      <c r="AA1852" s="24">
        <f>L1852*(_xlfn.XLOOKUP(K1852,'FX rates'!$A$2:$A$38,'FX rates'!$B$2:$B$38))</f>
        <v>243708.54751385367</v>
      </c>
      <c r="AB1852" s="24">
        <f>V1852*(_xlfn.XLOOKUP(K1852,'FX rates'!$A$2:$A$38,'FX rates'!$B$2:$B$38))</f>
        <v>1326076.023765381</v>
      </c>
      <c r="AC1852" s="24">
        <f>X1852*(_xlfn.XLOOKUP(W1852,'FX rates'!$A$2:$A$38,'FX rates'!$B$2:$B$38))</f>
        <v>251019.80393926927</v>
      </c>
      <c r="AD1852" s="24">
        <f>Y1852*(_xlfn.XLOOKUP(W1852,'FX rates'!$A$2:$A$38,'FX rates'!$B$2:$B$38))</f>
        <v>1616878.1084176118</v>
      </c>
      <c r="AE1852" s="30">
        <f t="shared" si="399"/>
        <v>2.9999999999999968E-2</v>
      </c>
      <c r="AF1852" s="31">
        <f t="shared" si="400"/>
        <v>5494.5</v>
      </c>
      <c r="AG1852" s="23">
        <f t="shared" si="401"/>
        <v>1082367.4762515272</v>
      </c>
      <c r="AH1852" s="35">
        <f t="shared" si="395"/>
        <v>1.3306500000756409</v>
      </c>
      <c r="AI1852" s="23">
        <f>U1852*(_xlfn.XLOOKUP(K1852,'FX rates'!$A$2:$A$38,'FX rates'!$B$2:$B$38))</f>
        <v>0</v>
      </c>
      <c r="AJ1852" s="23">
        <f>Q1852*(_xlfn.XLOOKUP(K1852,'FX rates'!$A$2:$A$38,'FX rates'!$B$2:$B$38))</f>
        <v>0</v>
      </c>
      <c r="AK1852" s="23">
        <f>R1852*(_xlfn.XLOOKUP(K1852,'FX rates'!$A$2:$A$38,'FX rates'!$B$2:$B$38))</f>
        <v>0</v>
      </c>
      <c r="AM1852" s="4"/>
      <c r="AN1852" s="4"/>
      <c r="AO1852" s="4"/>
      <c r="AP1852" s="32">
        <f t="shared" si="396"/>
        <v>4.4412372372372371</v>
      </c>
      <c r="AQ1852" s="32">
        <f t="shared" si="397"/>
        <v>0</v>
      </c>
      <c r="AR1852" s="24">
        <f t="shared" si="402"/>
        <v>1026459.4780000001</v>
      </c>
      <c r="AS1852" s="24" t="str">
        <f t="shared" si="403"/>
        <v>0</v>
      </c>
      <c r="AT1852" s="24">
        <f t="shared" si="404"/>
        <v>1455190.2975758507</v>
      </c>
      <c r="AU1852" s="24">
        <f t="shared" si="405"/>
        <v>161687.81084176106</v>
      </c>
    </row>
    <row r="1853" spans="1:47" x14ac:dyDescent="0.25">
      <c r="A1853" s="28" t="s">
        <v>14869</v>
      </c>
      <c r="B1853" s="28" t="s">
        <v>6061</v>
      </c>
      <c r="C1853" s="28" t="s">
        <v>6062</v>
      </c>
      <c r="D1853" s="28" t="s">
        <v>6063</v>
      </c>
      <c r="E1853" s="28" t="s">
        <v>6064</v>
      </c>
      <c r="F1853" s="29">
        <v>43297</v>
      </c>
      <c r="G1853" s="29">
        <v>44896</v>
      </c>
      <c r="H1853" s="28" t="s">
        <v>6065</v>
      </c>
      <c r="I1853" s="28" t="s">
        <v>16054</v>
      </c>
      <c r="J1853" s="28" t="s">
        <v>16051</v>
      </c>
      <c r="K1853" s="28" t="s">
        <v>6066</v>
      </c>
      <c r="L1853" s="27">
        <v>234520.00000000003</v>
      </c>
      <c r="M1853" s="27">
        <v>888250.00000000012</v>
      </c>
      <c r="N1853" s="27">
        <v>288750</v>
      </c>
      <c r="O1853" s="27">
        <v>0</v>
      </c>
      <c r="P1853" s="27">
        <f t="shared" si="392"/>
        <v>1177000</v>
      </c>
      <c r="Q1853" s="27">
        <v>0</v>
      </c>
      <c r="R1853" s="27">
        <v>0</v>
      </c>
      <c r="S1853" s="27">
        <v>0</v>
      </c>
      <c r="T1853" s="27">
        <f t="shared" si="393"/>
        <v>0</v>
      </c>
      <c r="U1853" s="27">
        <v>0</v>
      </c>
      <c r="V1853" s="27">
        <f t="shared" si="394"/>
        <v>1411520</v>
      </c>
      <c r="W1853" s="28" t="s">
        <v>6067</v>
      </c>
      <c r="X1853" s="27">
        <v>250936.40000000005</v>
      </c>
      <c r="Y1853" s="27">
        <f t="shared" si="398"/>
        <v>1452300.3000000005</v>
      </c>
      <c r="Z1853" s="4" t="str" cm="1">
        <f t="array" ref="Z1853">_xlfn.IFS(YEARFRAC(F1853,G1853)&lt;1,"&lt;1 Year",YEARFRAC(F1853,G1853)&lt;=5,"1-5 Years",YEARFRAC(F1853,G1853)&gt;5,"&gt;5 Years")</f>
        <v>1-5 Years</v>
      </c>
      <c r="AA1853" s="24">
        <f>L1853*(_xlfn.XLOOKUP(K1853,'FX rates'!$A$2:$A$38,'FX rates'!$B$2:$B$38))</f>
        <v>234520.00000000003</v>
      </c>
      <c r="AB1853" s="24">
        <f>V1853*(_xlfn.XLOOKUP(K1853,'FX rates'!$A$2:$A$38,'FX rates'!$B$2:$B$38))</f>
        <v>1411520</v>
      </c>
      <c r="AC1853" s="24">
        <f>X1853*(_xlfn.XLOOKUP(W1853,'FX rates'!$A$2:$A$38,'FX rates'!$B$2:$B$38))</f>
        <v>250936.40000000005</v>
      </c>
      <c r="AD1853" s="24">
        <f>Y1853*(_xlfn.XLOOKUP(W1853,'FX rates'!$A$2:$A$38,'FX rates'!$B$2:$B$38))</f>
        <v>1452300.3000000005</v>
      </c>
      <c r="AE1853" s="30">
        <f t="shared" si="399"/>
        <v>7.000000000000009E-2</v>
      </c>
      <c r="AF1853" s="31">
        <f t="shared" si="400"/>
        <v>16416.400000000023</v>
      </c>
      <c r="AG1853" s="23">
        <f t="shared" si="401"/>
        <v>1177000</v>
      </c>
      <c r="AH1853" s="35">
        <f t="shared" si="395"/>
        <v>1</v>
      </c>
      <c r="AI1853" s="23">
        <f>U1853*(_xlfn.XLOOKUP(K1853,'FX rates'!$A$2:$A$38,'FX rates'!$B$2:$B$38))</f>
        <v>0</v>
      </c>
      <c r="AJ1853" s="23">
        <f>Q1853*(_xlfn.XLOOKUP(K1853,'FX rates'!$A$2:$A$38,'FX rates'!$B$2:$B$38))</f>
        <v>0</v>
      </c>
      <c r="AK1853" s="23">
        <f>R1853*(_xlfn.XLOOKUP(K1853,'FX rates'!$A$2:$A$38,'FX rates'!$B$2:$B$38))</f>
        <v>0</v>
      </c>
      <c r="AM1853" s="4"/>
      <c r="AN1853" s="4"/>
      <c r="AO1853" s="4"/>
      <c r="AP1853" s="32">
        <f t="shared" si="396"/>
        <v>3.7875234521575987</v>
      </c>
      <c r="AQ1853" s="32">
        <f t="shared" si="397"/>
        <v>0</v>
      </c>
      <c r="AR1853" s="24">
        <f t="shared" si="402"/>
        <v>1201363.9000000004</v>
      </c>
      <c r="AS1853" s="24" t="str">
        <f t="shared" si="403"/>
        <v>0</v>
      </c>
      <c r="AT1853" s="24">
        <f t="shared" si="404"/>
        <v>1307070.2700000005</v>
      </c>
      <c r="AU1853" s="24">
        <f t="shared" si="405"/>
        <v>145230.03000000003</v>
      </c>
    </row>
    <row r="1854" spans="1:47" x14ac:dyDescent="0.25">
      <c r="A1854" s="28" t="s">
        <v>14870</v>
      </c>
      <c r="B1854" s="28" t="s">
        <v>6068</v>
      </c>
      <c r="C1854" s="28" t="s">
        <v>6069</v>
      </c>
      <c r="D1854" s="28" t="s">
        <v>6070</v>
      </c>
      <c r="E1854" s="28" t="s">
        <v>6071</v>
      </c>
      <c r="F1854" s="29">
        <v>43297</v>
      </c>
      <c r="G1854" s="29">
        <v>44896</v>
      </c>
      <c r="H1854" s="28" t="s">
        <v>6072</v>
      </c>
      <c r="I1854" s="28" t="s">
        <v>16056</v>
      </c>
      <c r="J1854" s="28" t="s">
        <v>16052</v>
      </c>
      <c r="K1854" s="28" t="s">
        <v>6073</v>
      </c>
      <c r="L1854" s="27">
        <v>262350.00000000006</v>
      </c>
      <c r="M1854" s="27">
        <v>313500</v>
      </c>
      <c r="N1854" s="27">
        <v>25250</v>
      </c>
      <c r="O1854" s="27">
        <v>0</v>
      </c>
      <c r="P1854" s="27">
        <f t="shared" si="392"/>
        <v>338750</v>
      </c>
      <c r="Q1854" s="27">
        <v>0</v>
      </c>
      <c r="R1854" s="27">
        <v>0</v>
      </c>
      <c r="S1854" s="27">
        <v>0</v>
      </c>
      <c r="T1854" s="27">
        <f t="shared" si="393"/>
        <v>0</v>
      </c>
      <c r="U1854" s="27">
        <v>0</v>
      </c>
      <c r="V1854" s="27">
        <f t="shared" si="394"/>
        <v>601100</v>
      </c>
      <c r="W1854" s="28" t="s">
        <v>6074</v>
      </c>
      <c r="X1854" s="27">
        <v>270220.50000000006</v>
      </c>
      <c r="Y1854" s="27">
        <f t="shared" si="398"/>
        <v>863346</v>
      </c>
      <c r="Z1854" s="4" t="str" cm="1">
        <f t="array" ref="Z1854">_xlfn.IFS(YEARFRAC(F1854,G1854)&lt;1,"&lt;1 Year",YEARFRAC(F1854,G1854)&lt;=5,"1-5 Years",YEARFRAC(F1854,G1854)&gt;5,"&gt;5 Years")</f>
        <v>1-5 Years</v>
      </c>
      <c r="AA1854" s="24">
        <f>L1854*(_xlfn.XLOOKUP(K1854,'FX rates'!$A$2:$A$38,'FX rates'!$B$2:$B$38))</f>
        <v>262350.00000000006</v>
      </c>
      <c r="AB1854" s="24">
        <f>V1854*(_xlfn.XLOOKUP(K1854,'FX rates'!$A$2:$A$38,'FX rates'!$B$2:$B$38))</f>
        <v>601100</v>
      </c>
      <c r="AC1854" s="24">
        <f>X1854*(_xlfn.XLOOKUP(W1854,'FX rates'!$A$2:$A$38,'FX rates'!$B$2:$B$38))</f>
        <v>270220.50000000006</v>
      </c>
      <c r="AD1854" s="24">
        <f>Y1854*(_xlfn.XLOOKUP(W1854,'FX rates'!$A$2:$A$38,'FX rates'!$B$2:$B$38))</f>
        <v>863346</v>
      </c>
      <c r="AE1854" s="30">
        <f t="shared" si="399"/>
        <v>2.9999999999999992E-2</v>
      </c>
      <c r="AF1854" s="31">
        <f t="shared" si="400"/>
        <v>7870.5</v>
      </c>
      <c r="AG1854" s="23">
        <f t="shared" si="401"/>
        <v>338749.99999999994</v>
      </c>
      <c r="AH1854" s="35">
        <f t="shared" si="395"/>
        <v>1</v>
      </c>
      <c r="AI1854" s="23">
        <f>U1854*(_xlfn.XLOOKUP(K1854,'FX rates'!$A$2:$A$38,'FX rates'!$B$2:$B$38))</f>
        <v>0</v>
      </c>
      <c r="AJ1854" s="23">
        <f>Q1854*(_xlfn.XLOOKUP(K1854,'FX rates'!$A$2:$A$38,'FX rates'!$B$2:$B$38))</f>
        <v>0</v>
      </c>
      <c r="AK1854" s="23">
        <f>R1854*(_xlfn.XLOOKUP(K1854,'FX rates'!$A$2:$A$38,'FX rates'!$B$2:$B$38))</f>
        <v>0</v>
      </c>
      <c r="AM1854" s="4"/>
      <c r="AN1854" s="4"/>
      <c r="AO1854" s="4"/>
      <c r="AP1854" s="32">
        <f t="shared" si="396"/>
        <v>1.1949685534591192</v>
      </c>
      <c r="AQ1854" s="32">
        <f t="shared" si="397"/>
        <v>0</v>
      </c>
      <c r="AR1854" s="24">
        <f t="shared" si="402"/>
        <v>593125.5</v>
      </c>
      <c r="AS1854" s="24" t="str">
        <f t="shared" si="403"/>
        <v>0</v>
      </c>
      <c r="AT1854" s="24">
        <f t="shared" si="404"/>
        <v>777011.4</v>
      </c>
      <c r="AU1854" s="24">
        <f t="shared" si="405"/>
        <v>86334.599999999977</v>
      </c>
    </row>
    <row r="1855" spans="1:47" x14ac:dyDescent="0.25">
      <c r="A1855" s="28" t="s">
        <v>14871</v>
      </c>
      <c r="B1855" s="28" t="s">
        <v>6075</v>
      </c>
      <c r="C1855" s="28" t="s">
        <v>6076</v>
      </c>
      <c r="D1855" s="28" t="s">
        <v>6077</v>
      </c>
      <c r="E1855" s="28" t="s">
        <v>6078</v>
      </c>
      <c r="F1855" s="29">
        <v>43283</v>
      </c>
      <c r="G1855" s="29">
        <v>44896</v>
      </c>
      <c r="H1855" s="28" t="s">
        <v>6079</v>
      </c>
      <c r="I1855" s="28" t="s">
        <v>16032</v>
      </c>
      <c r="J1855" s="28" t="s">
        <v>16035</v>
      </c>
      <c r="K1855" s="28" t="s">
        <v>6080</v>
      </c>
      <c r="L1855" s="27">
        <v>353100</v>
      </c>
      <c r="M1855" s="27">
        <v>20020000</v>
      </c>
      <c r="N1855" s="27">
        <v>0</v>
      </c>
      <c r="O1855" s="27">
        <v>0</v>
      </c>
      <c r="P1855" s="27">
        <f t="shared" si="392"/>
        <v>20020000</v>
      </c>
      <c r="Q1855" s="27">
        <v>0</v>
      </c>
      <c r="R1855" s="27">
        <v>0</v>
      </c>
      <c r="S1855" s="27">
        <v>0</v>
      </c>
      <c r="T1855" s="27">
        <f t="shared" si="393"/>
        <v>0</v>
      </c>
      <c r="U1855" s="27">
        <v>3030000</v>
      </c>
      <c r="V1855" s="27">
        <f t="shared" si="394"/>
        <v>23403100</v>
      </c>
      <c r="W1855" s="28" t="s">
        <v>6081</v>
      </c>
      <c r="X1855" s="27">
        <v>374286</v>
      </c>
      <c r="Y1855" s="27">
        <f t="shared" si="398"/>
        <v>21969772</v>
      </c>
      <c r="Z1855" s="4" t="str" cm="1">
        <f t="array" ref="Z1855">_xlfn.IFS(YEARFRAC(F1855,G1855)&lt;1,"&lt;1 Year",YEARFRAC(F1855,G1855)&lt;=5,"1-5 Years",YEARFRAC(F1855,G1855)&gt;5,"&gt;5 Years")</f>
        <v>1-5 Years</v>
      </c>
      <c r="AA1855" s="24">
        <f>L1855*(_xlfn.XLOOKUP(K1855,'FX rates'!$A$2:$A$38,'FX rates'!$B$2:$B$38))</f>
        <v>353100</v>
      </c>
      <c r="AB1855" s="24">
        <f>V1855*(_xlfn.XLOOKUP(K1855,'FX rates'!$A$2:$A$38,'FX rates'!$B$2:$B$38))</f>
        <v>23403100</v>
      </c>
      <c r="AC1855" s="24">
        <f>X1855*(_xlfn.XLOOKUP(W1855,'FX rates'!$A$2:$A$38,'FX rates'!$B$2:$B$38))</f>
        <v>374286</v>
      </c>
      <c r="AD1855" s="24">
        <f>Y1855*(_xlfn.XLOOKUP(W1855,'FX rates'!$A$2:$A$38,'FX rates'!$B$2:$B$38))</f>
        <v>21969772</v>
      </c>
      <c r="AE1855" s="30">
        <f t="shared" si="399"/>
        <v>0.06</v>
      </c>
      <c r="AF1855" s="31">
        <f t="shared" si="400"/>
        <v>21186</v>
      </c>
      <c r="AG1855" s="23">
        <f t="shared" si="401"/>
        <v>23050000</v>
      </c>
      <c r="AH1855" s="35">
        <f t="shared" si="395"/>
        <v>1</v>
      </c>
      <c r="AI1855" s="23">
        <f>U1855*(_xlfn.XLOOKUP(K1855,'FX rates'!$A$2:$A$38,'FX rates'!$B$2:$B$38))</f>
        <v>3030000</v>
      </c>
      <c r="AJ1855" s="23">
        <f>Q1855*(_xlfn.XLOOKUP(K1855,'FX rates'!$A$2:$A$38,'FX rates'!$B$2:$B$38))</f>
        <v>0</v>
      </c>
      <c r="AK1855" s="23">
        <f>R1855*(_xlfn.XLOOKUP(K1855,'FX rates'!$A$2:$A$38,'FX rates'!$B$2:$B$38))</f>
        <v>0</v>
      </c>
      <c r="AM1855" s="4"/>
      <c r="AN1855" s="4"/>
      <c r="AO1855" s="4"/>
      <c r="AP1855" s="32">
        <f t="shared" si="396"/>
        <v>56.697819314641741</v>
      </c>
      <c r="AQ1855" s="32">
        <f t="shared" si="397"/>
        <v>0</v>
      </c>
      <c r="AR1855" s="24">
        <f t="shared" si="402"/>
        <v>21595486</v>
      </c>
      <c r="AS1855" s="24" t="str">
        <f t="shared" si="403"/>
        <v>0</v>
      </c>
      <c r="AT1855" s="24">
        <f t="shared" si="404"/>
        <v>19772794.800000001</v>
      </c>
      <c r="AU1855" s="24">
        <f t="shared" si="405"/>
        <v>2196977.1999999993</v>
      </c>
    </row>
    <row r="1856" spans="1:47" x14ac:dyDescent="0.25">
      <c r="A1856" s="28" t="s">
        <v>14872</v>
      </c>
      <c r="B1856" s="28" t="s">
        <v>6082</v>
      </c>
      <c r="C1856" s="28" t="s">
        <v>6083</v>
      </c>
      <c r="D1856" s="28" t="s">
        <v>6084</v>
      </c>
      <c r="E1856" s="28" t="s">
        <v>6085</v>
      </c>
      <c r="F1856" s="29">
        <v>43283</v>
      </c>
      <c r="G1856" s="29">
        <v>44896</v>
      </c>
      <c r="H1856" s="28" t="s">
        <v>6086</v>
      </c>
      <c r="I1856" s="28" t="s">
        <v>16035</v>
      </c>
      <c r="J1856" s="28" t="s">
        <v>16038</v>
      </c>
      <c r="K1856" s="28" t="s">
        <v>6087</v>
      </c>
      <c r="L1856" s="27">
        <v>244860.00000000003</v>
      </c>
      <c r="M1856" s="27">
        <v>4806494</v>
      </c>
      <c r="N1856" s="27">
        <v>1406180.1600000001</v>
      </c>
      <c r="O1856" s="27">
        <v>0</v>
      </c>
      <c r="P1856" s="27">
        <f t="shared" si="392"/>
        <v>6212674.1600000001</v>
      </c>
      <c r="Q1856" s="27">
        <v>0</v>
      </c>
      <c r="R1856" s="27">
        <v>0</v>
      </c>
      <c r="S1856" s="27">
        <v>0</v>
      </c>
      <c r="T1856" s="27">
        <f t="shared" si="393"/>
        <v>0</v>
      </c>
      <c r="U1856" s="27">
        <v>1120000</v>
      </c>
      <c r="V1856" s="27">
        <f t="shared" si="394"/>
        <v>7577534.1600000001</v>
      </c>
      <c r="W1856" s="28" t="s">
        <v>6088</v>
      </c>
      <c r="X1856" s="27">
        <v>252205.80000000005</v>
      </c>
      <c r="Y1856" s="27">
        <f t="shared" si="398"/>
        <v>5455100.4199999999</v>
      </c>
      <c r="Z1856" s="4" t="str" cm="1">
        <f t="array" ref="Z1856">_xlfn.IFS(YEARFRAC(F1856,G1856)&lt;1,"&lt;1 Year",YEARFRAC(F1856,G1856)&lt;=5,"1-5 Years",YEARFRAC(F1856,G1856)&gt;5,"&gt;5 Years")</f>
        <v>1-5 Years</v>
      </c>
      <c r="AA1856" s="24">
        <f>L1856*(_xlfn.XLOOKUP(K1856,'FX rates'!$A$2:$A$38,'FX rates'!$B$2:$B$38))</f>
        <v>244860.00000000003</v>
      </c>
      <c r="AB1856" s="24">
        <f>V1856*(_xlfn.XLOOKUP(K1856,'FX rates'!$A$2:$A$38,'FX rates'!$B$2:$B$38))</f>
        <v>7577534.1600000001</v>
      </c>
      <c r="AC1856" s="24">
        <f>X1856*(_xlfn.XLOOKUP(W1856,'FX rates'!$A$2:$A$38,'FX rates'!$B$2:$B$38))</f>
        <v>252205.80000000005</v>
      </c>
      <c r="AD1856" s="24">
        <f>Y1856*(_xlfn.XLOOKUP(W1856,'FX rates'!$A$2:$A$38,'FX rates'!$B$2:$B$38))</f>
        <v>5455100.4199999999</v>
      </c>
      <c r="AE1856" s="30">
        <f t="shared" si="399"/>
        <v>3.0000000000000068E-2</v>
      </c>
      <c r="AF1856" s="31">
        <f t="shared" si="400"/>
        <v>7345.8000000000175</v>
      </c>
      <c r="AG1856" s="23">
        <f t="shared" si="401"/>
        <v>7332674.1600000001</v>
      </c>
      <c r="AH1856" s="35">
        <f t="shared" si="395"/>
        <v>1</v>
      </c>
      <c r="AI1856" s="23">
        <f>U1856*(_xlfn.XLOOKUP(K1856,'FX rates'!$A$2:$A$38,'FX rates'!$B$2:$B$38))</f>
        <v>1120000</v>
      </c>
      <c r="AJ1856" s="23">
        <f>Q1856*(_xlfn.XLOOKUP(K1856,'FX rates'!$A$2:$A$38,'FX rates'!$B$2:$B$38))</f>
        <v>0</v>
      </c>
      <c r="AK1856" s="23">
        <f>R1856*(_xlfn.XLOOKUP(K1856,'FX rates'!$A$2:$A$38,'FX rates'!$B$2:$B$38))</f>
        <v>0</v>
      </c>
      <c r="AM1856" s="4"/>
      <c r="AN1856" s="4"/>
      <c r="AO1856" s="4"/>
      <c r="AP1856" s="32">
        <f t="shared" si="396"/>
        <v>19.62955974842767</v>
      </c>
      <c r="AQ1856" s="32">
        <f t="shared" si="397"/>
        <v>0</v>
      </c>
      <c r="AR1856" s="24">
        <f t="shared" si="402"/>
        <v>5202894.62</v>
      </c>
      <c r="AS1856" s="24" t="str">
        <f t="shared" si="403"/>
        <v>0</v>
      </c>
      <c r="AT1856" s="24">
        <f t="shared" si="404"/>
        <v>4909590.3780000005</v>
      </c>
      <c r="AU1856" s="24">
        <f t="shared" si="405"/>
        <v>545510.04199999943</v>
      </c>
    </row>
    <row r="1857" spans="1:47" x14ac:dyDescent="0.25">
      <c r="A1857" s="28" t="s">
        <v>14873</v>
      </c>
      <c r="B1857" s="28" t="s">
        <v>6089</v>
      </c>
      <c r="C1857" s="28" t="s">
        <v>6090</v>
      </c>
      <c r="D1857" s="28" t="s">
        <v>6091</v>
      </c>
      <c r="E1857" s="28" t="s">
        <v>6092</v>
      </c>
      <c r="F1857" s="29">
        <v>43283</v>
      </c>
      <c r="G1857" s="29">
        <v>44896</v>
      </c>
      <c r="H1857" s="28" t="s">
        <v>6093</v>
      </c>
      <c r="I1857" s="28" t="s">
        <v>16050</v>
      </c>
      <c r="J1857" s="28" t="s">
        <v>16047</v>
      </c>
      <c r="K1857" s="28" t="s">
        <v>6094</v>
      </c>
      <c r="L1857" s="27">
        <v>271040.00000000006</v>
      </c>
      <c r="M1857" s="27">
        <v>1483680.0000000002</v>
      </c>
      <c r="N1857" s="27">
        <v>0</v>
      </c>
      <c r="O1857" s="27">
        <v>0</v>
      </c>
      <c r="P1857" s="27">
        <f t="shared" si="392"/>
        <v>1483680.0000000002</v>
      </c>
      <c r="Q1857" s="27">
        <v>0</v>
      </c>
      <c r="R1857" s="27">
        <v>0</v>
      </c>
      <c r="S1857" s="27">
        <v>0</v>
      </c>
      <c r="T1857" s="27">
        <f t="shared" si="393"/>
        <v>0</v>
      </c>
      <c r="U1857" s="27">
        <v>247500.00000000003</v>
      </c>
      <c r="V1857" s="27">
        <f t="shared" si="394"/>
        <v>2002220.0000000002</v>
      </c>
      <c r="W1857" s="28" t="s">
        <v>6095</v>
      </c>
      <c r="X1857" s="27">
        <v>284592.00000000006</v>
      </c>
      <c r="Y1857" s="27">
        <f t="shared" si="398"/>
        <v>2127048.0000000005</v>
      </c>
      <c r="Z1857" s="4" t="str" cm="1">
        <f t="array" ref="Z1857">_xlfn.IFS(YEARFRAC(F1857,G1857)&lt;1,"&lt;1 Year",YEARFRAC(F1857,G1857)&lt;=5,"1-5 Years",YEARFRAC(F1857,G1857)&gt;5,"&gt;5 Years")</f>
        <v>1-5 Years</v>
      </c>
      <c r="AA1857" s="24">
        <f>L1857*(_xlfn.XLOOKUP(K1857,'FX rates'!$A$2:$A$38,'FX rates'!$B$2:$B$38))</f>
        <v>271040.00000000006</v>
      </c>
      <c r="AB1857" s="24">
        <f>V1857*(_xlfn.XLOOKUP(K1857,'FX rates'!$A$2:$A$38,'FX rates'!$B$2:$B$38))</f>
        <v>2002220.0000000002</v>
      </c>
      <c r="AC1857" s="24">
        <f>X1857*(_xlfn.XLOOKUP(W1857,'FX rates'!$A$2:$A$38,'FX rates'!$B$2:$B$38))</f>
        <v>284592.00000000006</v>
      </c>
      <c r="AD1857" s="24">
        <f>Y1857*(_xlfn.XLOOKUP(W1857,'FX rates'!$A$2:$A$38,'FX rates'!$B$2:$B$38))</f>
        <v>2127048.0000000005</v>
      </c>
      <c r="AE1857" s="30">
        <f t="shared" si="399"/>
        <v>4.9999999999999989E-2</v>
      </c>
      <c r="AF1857" s="31">
        <f t="shared" si="400"/>
        <v>13552</v>
      </c>
      <c r="AG1857" s="23">
        <f t="shared" si="401"/>
        <v>1731180.0000000002</v>
      </c>
      <c r="AH1857" s="35">
        <f t="shared" si="395"/>
        <v>1</v>
      </c>
      <c r="AI1857" s="23">
        <f>U1857*(_xlfn.XLOOKUP(K1857,'FX rates'!$A$2:$A$38,'FX rates'!$B$2:$B$38))</f>
        <v>247500.00000000003</v>
      </c>
      <c r="AJ1857" s="23">
        <f>Q1857*(_xlfn.XLOOKUP(K1857,'FX rates'!$A$2:$A$38,'FX rates'!$B$2:$B$38))</f>
        <v>0</v>
      </c>
      <c r="AK1857" s="23">
        <f>R1857*(_xlfn.XLOOKUP(K1857,'FX rates'!$A$2:$A$38,'FX rates'!$B$2:$B$38))</f>
        <v>0</v>
      </c>
      <c r="AM1857" s="4"/>
      <c r="AN1857" s="4"/>
      <c r="AO1857" s="4"/>
      <c r="AP1857" s="32">
        <f t="shared" si="396"/>
        <v>5.4740259740259738</v>
      </c>
      <c r="AQ1857" s="32">
        <f t="shared" si="397"/>
        <v>0</v>
      </c>
      <c r="AR1857" s="24">
        <f t="shared" si="402"/>
        <v>1842456.0000000002</v>
      </c>
      <c r="AS1857" s="24" t="str">
        <f t="shared" si="403"/>
        <v>0</v>
      </c>
      <c r="AT1857" s="24">
        <f t="shared" si="404"/>
        <v>1914343.2000000004</v>
      </c>
      <c r="AU1857" s="24">
        <f t="shared" si="405"/>
        <v>212704.80000000005</v>
      </c>
    </row>
    <row r="1858" spans="1:47" x14ac:dyDescent="0.25">
      <c r="A1858" s="28" t="s">
        <v>14091</v>
      </c>
      <c r="B1858" s="28" t="s">
        <v>614</v>
      </c>
      <c r="C1858" s="28" t="s">
        <v>615</v>
      </c>
      <c r="D1858" s="28" t="s">
        <v>616</v>
      </c>
      <c r="E1858" s="28" t="s">
        <v>617</v>
      </c>
      <c r="F1858" s="29">
        <v>38453</v>
      </c>
      <c r="G1858" s="29">
        <v>44896</v>
      </c>
      <c r="H1858" s="28" t="s">
        <v>618</v>
      </c>
      <c r="I1858" s="28" t="s">
        <v>16032</v>
      </c>
      <c r="J1858" s="28" t="s">
        <v>16056</v>
      </c>
      <c r="K1858" s="28" t="s">
        <v>619</v>
      </c>
      <c r="L1858" s="27">
        <v>129615.20000000001</v>
      </c>
      <c r="M1858" s="27">
        <v>120661.20000000001</v>
      </c>
      <c r="N1858" s="27">
        <v>0</v>
      </c>
      <c r="O1858" s="27">
        <v>0</v>
      </c>
      <c r="P1858" s="27">
        <f t="shared" ref="P1858:P1921" si="406">M1858+N1858+O1858</f>
        <v>120661.20000000001</v>
      </c>
      <c r="Q1858" s="27">
        <v>0</v>
      </c>
      <c r="R1858" s="27">
        <v>0</v>
      </c>
      <c r="S1858" s="27">
        <v>0</v>
      </c>
      <c r="T1858" s="27">
        <f t="shared" ref="T1858:T1921" si="407">+Q1858+R1858+S1858</f>
        <v>0</v>
      </c>
      <c r="U1858" s="27">
        <v>0</v>
      </c>
      <c r="V1858" s="27">
        <f t="shared" ref="V1858:V1921" si="408">L1858+P1858+T1858+U1858</f>
        <v>250276.40000000002</v>
      </c>
      <c r="W1858" s="28" t="s">
        <v>620</v>
      </c>
      <c r="X1858" s="27">
        <v>133503.65600000002</v>
      </c>
      <c r="Y1858" s="27">
        <f t="shared" si="398"/>
        <v>391288.34800000006</v>
      </c>
      <c r="Z1858" s="4" t="str" cm="1">
        <f t="array" ref="Z1858">_xlfn.IFS(YEARFRAC(F1858,G1858)&lt;1,"&lt;1 Year",YEARFRAC(F1858,G1858)&lt;=5,"1-5 Years",YEARFRAC(F1858,G1858)&gt;5,"&gt;5 Years")</f>
        <v>&gt;5 Years</v>
      </c>
      <c r="AA1858" s="24">
        <f>L1858*(_xlfn.XLOOKUP(K1858,'FX rates'!$A$2:$A$38,'FX rates'!$B$2:$B$38))</f>
        <v>172472.46588980424</v>
      </c>
      <c r="AB1858" s="24">
        <f>V1858*(_xlfn.XLOOKUP(K1858,'FX rates'!$A$2:$A$38,'FX rates'!$B$2:$B$38))</f>
        <v>333030.29167893116</v>
      </c>
      <c r="AC1858" s="24">
        <f>X1858*(_xlfn.XLOOKUP(W1858,'FX rates'!$A$2:$A$38,'FX rates'!$B$2:$B$38))</f>
        <v>177646.63986649836</v>
      </c>
      <c r="AD1858" s="24">
        <f>Y1858*(_xlfn.XLOOKUP(W1858,'FX rates'!$A$2:$A$38,'FX rates'!$B$2:$B$38))</f>
        <v>520667.8402957975</v>
      </c>
      <c r="AE1858" s="30">
        <f t="shared" si="399"/>
        <v>2.9999999999999943E-2</v>
      </c>
      <c r="AF1858" s="31">
        <f t="shared" si="400"/>
        <v>3888.4560000000056</v>
      </c>
      <c r="AG1858" s="23">
        <f t="shared" si="401"/>
        <v>160557.82578912692</v>
      </c>
      <c r="AH1858" s="35">
        <f t="shared" ref="AH1858:AH1921" si="409">AC1858/X1858</f>
        <v>1.3306500000756409</v>
      </c>
      <c r="AI1858" s="23">
        <f>U1858*(_xlfn.XLOOKUP(K1858,'FX rates'!$A$2:$A$38,'FX rates'!$B$2:$B$38))</f>
        <v>0</v>
      </c>
      <c r="AJ1858" s="23">
        <f>Q1858*(_xlfn.XLOOKUP(K1858,'FX rates'!$A$2:$A$38,'FX rates'!$B$2:$B$38))</f>
        <v>0</v>
      </c>
      <c r="AK1858" s="23">
        <f>R1858*(_xlfn.XLOOKUP(K1858,'FX rates'!$A$2:$A$38,'FX rates'!$B$2:$B$38))</f>
        <v>0</v>
      </c>
      <c r="AM1858" s="4"/>
      <c r="AN1858" s="4"/>
      <c r="AO1858" s="4"/>
      <c r="AP1858" s="32">
        <f t="shared" ref="AP1858:AP1921" si="410">M1858/L1858</f>
        <v>0.93091859596713966</v>
      </c>
      <c r="AQ1858" s="32">
        <f t="shared" ref="AQ1858:AQ1921" si="411">O1858/L1858</f>
        <v>0</v>
      </c>
      <c r="AR1858" s="24">
        <f t="shared" si="402"/>
        <v>257784.69200000004</v>
      </c>
      <c r="AS1858" s="24" t="str">
        <f t="shared" si="403"/>
        <v>0</v>
      </c>
      <c r="AT1858" s="24">
        <f t="shared" si="404"/>
        <v>468601.05626621778</v>
      </c>
      <c r="AU1858" s="24">
        <f t="shared" si="405"/>
        <v>52066.784029579721</v>
      </c>
    </row>
    <row r="1859" spans="1:47" x14ac:dyDescent="0.25">
      <c r="A1859" s="28" t="s">
        <v>14874</v>
      </c>
      <c r="B1859" s="28" t="s">
        <v>6096</v>
      </c>
      <c r="C1859" s="28" t="s">
        <v>6097</v>
      </c>
      <c r="D1859" s="28" t="s">
        <v>6098</v>
      </c>
      <c r="E1859" s="28" t="s">
        <v>6099</v>
      </c>
      <c r="F1859" s="29">
        <v>43283</v>
      </c>
      <c r="G1859" s="29">
        <v>44896</v>
      </c>
      <c r="H1859" s="28" t="s">
        <v>6100</v>
      </c>
      <c r="I1859" s="28" t="s">
        <v>16050</v>
      </c>
      <c r="J1859" s="28" t="s">
        <v>16049</v>
      </c>
      <c r="K1859" s="28" t="s">
        <v>6101</v>
      </c>
      <c r="L1859" s="27">
        <v>234520.00000000003</v>
      </c>
      <c r="M1859" s="27">
        <v>971520.00000000012</v>
      </c>
      <c r="N1859" s="27">
        <v>27500.000000000004</v>
      </c>
      <c r="O1859" s="27">
        <v>0</v>
      </c>
      <c r="P1859" s="27">
        <f t="shared" si="406"/>
        <v>999020.00000000012</v>
      </c>
      <c r="Q1859" s="27">
        <v>0</v>
      </c>
      <c r="R1859" s="27">
        <v>0</v>
      </c>
      <c r="S1859" s="27">
        <v>0</v>
      </c>
      <c r="T1859" s="27">
        <f t="shared" si="407"/>
        <v>0</v>
      </c>
      <c r="U1859" s="27">
        <v>0</v>
      </c>
      <c r="V1859" s="27">
        <f t="shared" si="408"/>
        <v>1233540.0000000002</v>
      </c>
      <c r="W1859" s="28" t="s">
        <v>6102</v>
      </c>
      <c r="X1859" s="27">
        <v>253281.60000000003</v>
      </c>
      <c r="Y1859" s="27">
        <f t="shared" ref="Y1859:Y1922" si="412">X1859+AR1859+AS1859</f>
        <v>1555804.8000000003</v>
      </c>
      <c r="Z1859" s="4" t="str" cm="1">
        <f t="array" ref="Z1859">_xlfn.IFS(YEARFRAC(F1859,G1859)&lt;1,"&lt;1 Year",YEARFRAC(F1859,G1859)&lt;=5,"1-5 Years",YEARFRAC(F1859,G1859)&gt;5,"&gt;5 Years")</f>
        <v>1-5 Years</v>
      </c>
      <c r="AA1859" s="24">
        <f>L1859*(_xlfn.XLOOKUP(K1859,'FX rates'!$A$2:$A$38,'FX rates'!$B$2:$B$38))</f>
        <v>234520.00000000003</v>
      </c>
      <c r="AB1859" s="24">
        <f>V1859*(_xlfn.XLOOKUP(K1859,'FX rates'!$A$2:$A$38,'FX rates'!$B$2:$B$38))</f>
        <v>1233540.0000000002</v>
      </c>
      <c r="AC1859" s="24">
        <f>X1859*(_xlfn.XLOOKUP(W1859,'FX rates'!$A$2:$A$38,'FX rates'!$B$2:$B$38))</f>
        <v>253281.60000000003</v>
      </c>
      <c r="AD1859" s="24">
        <f>Y1859*(_xlfn.XLOOKUP(W1859,'FX rates'!$A$2:$A$38,'FX rates'!$B$2:$B$38))</f>
        <v>1555804.8000000003</v>
      </c>
      <c r="AE1859" s="30">
        <f t="shared" ref="AE1859:AE1922" si="413">(AC1859-AA1859)/AA1859</f>
        <v>8.0000000000000016E-2</v>
      </c>
      <c r="AF1859" s="31">
        <f t="shared" ref="AF1859:AF1922" si="414">X1859-L1859</f>
        <v>18761.600000000006</v>
      </c>
      <c r="AG1859" s="23">
        <f t="shared" ref="AG1859:AG1922" si="415">AB1859-AA1859</f>
        <v>999020.00000000023</v>
      </c>
      <c r="AH1859" s="35">
        <f t="shared" si="409"/>
        <v>1</v>
      </c>
      <c r="AI1859" s="23">
        <f>U1859*(_xlfn.XLOOKUP(K1859,'FX rates'!$A$2:$A$38,'FX rates'!$B$2:$B$38))</f>
        <v>0</v>
      </c>
      <c r="AJ1859" s="23">
        <f>Q1859*(_xlfn.XLOOKUP(K1859,'FX rates'!$A$2:$A$38,'FX rates'!$B$2:$B$38))</f>
        <v>0</v>
      </c>
      <c r="AK1859" s="23">
        <f>R1859*(_xlfn.XLOOKUP(K1859,'FX rates'!$A$2:$A$38,'FX rates'!$B$2:$B$38))</f>
        <v>0</v>
      </c>
      <c r="AM1859" s="4"/>
      <c r="AN1859" s="4"/>
      <c r="AO1859" s="4"/>
      <c r="AP1859" s="32">
        <f t="shared" si="410"/>
        <v>4.1425891181988739</v>
      </c>
      <c r="AQ1859" s="32">
        <f t="shared" si="411"/>
        <v>0</v>
      </c>
      <c r="AR1859" s="24">
        <f t="shared" ref="AR1859:AR1922" si="416">X1859*(1+AP1859)</f>
        <v>1302523.2000000002</v>
      </c>
      <c r="AS1859" s="24" t="str">
        <f t="shared" ref="AS1859:AS1922" si="417">IF(AQ1859&gt;0,X1859*(1+AQ1859),"0")</f>
        <v>0</v>
      </c>
      <c r="AT1859" s="24">
        <f t="shared" ref="AT1859:AT1922" si="418">AD1859*(0.9)</f>
        <v>1400224.3200000003</v>
      </c>
      <c r="AU1859" s="24">
        <f t="shared" ref="AU1859:AU1922" si="419">AD1859-AT1859</f>
        <v>155580.47999999998</v>
      </c>
    </row>
    <row r="1860" spans="1:47" x14ac:dyDescent="0.25">
      <c r="A1860" s="28" t="s">
        <v>14875</v>
      </c>
      <c r="B1860" s="28" t="s">
        <v>6103</v>
      </c>
      <c r="C1860" s="28" t="s">
        <v>6104</v>
      </c>
      <c r="D1860" s="28" t="s">
        <v>6105</v>
      </c>
      <c r="E1860" s="28" t="s">
        <v>6106</v>
      </c>
      <c r="F1860" s="29">
        <v>43304</v>
      </c>
      <c r="G1860" s="29">
        <v>44896</v>
      </c>
      <c r="H1860" s="28" t="s">
        <v>6107</v>
      </c>
      <c r="I1860" s="28" t="s">
        <v>16032</v>
      </c>
      <c r="J1860" s="28" t="s">
        <v>16057</v>
      </c>
      <c r="K1860" s="28" t="s">
        <v>6108</v>
      </c>
      <c r="L1860" s="27">
        <v>209440.00000000006</v>
      </c>
      <c r="M1860" s="27">
        <v>780780.00000000012</v>
      </c>
      <c r="N1860" s="27">
        <v>0</v>
      </c>
      <c r="O1860" s="27">
        <v>0</v>
      </c>
      <c r="P1860" s="27">
        <f t="shared" si="406"/>
        <v>780780.00000000012</v>
      </c>
      <c r="Q1860" s="27">
        <v>0</v>
      </c>
      <c r="R1860" s="27">
        <v>0</v>
      </c>
      <c r="S1860" s="27">
        <v>0</v>
      </c>
      <c r="T1860" s="27">
        <f t="shared" si="407"/>
        <v>0</v>
      </c>
      <c r="U1860" s="27">
        <v>0</v>
      </c>
      <c r="V1860" s="27">
        <f t="shared" si="408"/>
        <v>990220.00000000023</v>
      </c>
      <c r="W1860" s="28" t="s">
        <v>6109</v>
      </c>
      <c r="X1860" s="27">
        <v>217817.60000000006</v>
      </c>
      <c r="Y1860" s="27">
        <f t="shared" si="412"/>
        <v>1247646.4000000004</v>
      </c>
      <c r="Z1860" s="4" t="str" cm="1">
        <f t="array" ref="Z1860">_xlfn.IFS(YEARFRAC(F1860,G1860)&lt;1,"&lt;1 Year",YEARFRAC(F1860,G1860)&lt;=5,"1-5 Years",YEARFRAC(F1860,G1860)&gt;5,"&gt;5 Years")</f>
        <v>1-5 Years</v>
      </c>
      <c r="AA1860" s="24">
        <f>L1860*(_xlfn.XLOOKUP(K1860,'FX rates'!$A$2:$A$38,'FX rates'!$B$2:$B$38))</f>
        <v>209440.00000000006</v>
      </c>
      <c r="AB1860" s="24">
        <f>V1860*(_xlfn.XLOOKUP(K1860,'FX rates'!$A$2:$A$38,'FX rates'!$B$2:$B$38))</f>
        <v>990220.00000000023</v>
      </c>
      <c r="AC1860" s="24">
        <f>X1860*(_xlfn.XLOOKUP(W1860,'FX rates'!$A$2:$A$38,'FX rates'!$B$2:$B$38))</f>
        <v>217817.60000000006</v>
      </c>
      <c r="AD1860" s="24">
        <f>Y1860*(_xlfn.XLOOKUP(W1860,'FX rates'!$A$2:$A$38,'FX rates'!$B$2:$B$38))</f>
        <v>1247646.4000000004</v>
      </c>
      <c r="AE1860" s="30">
        <f t="shared" si="413"/>
        <v>4.0000000000000015E-2</v>
      </c>
      <c r="AF1860" s="31">
        <f t="shared" si="414"/>
        <v>8377.6000000000058</v>
      </c>
      <c r="AG1860" s="23">
        <f t="shared" si="415"/>
        <v>780780.00000000023</v>
      </c>
      <c r="AH1860" s="35">
        <f t="shared" si="409"/>
        <v>1</v>
      </c>
      <c r="AI1860" s="23">
        <f>U1860*(_xlfn.XLOOKUP(K1860,'FX rates'!$A$2:$A$38,'FX rates'!$B$2:$B$38))</f>
        <v>0</v>
      </c>
      <c r="AJ1860" s="23">
        <f>Q1860*(_xlfn.XLOOKUP(K1860,'FX rates'!$A$2:$A$38,'FX rates'!$B$2:$B$38))</f>
        <v>0</v>
      </c>
      <c r="AK1860" s="23">
        <f>R1860*(_xlfn.XLOOKUP(K1860,'FX rates'!$A$2:$A$38,'FX rates'!$B$2:$B$38))</f>
        <v>0</v>
      </c>
      <c r="AM1860" s="4"/>
      <c r="AN1860" s="4"/>
      <c r="AO1860" s="4"/>
      <c r="AP1860" s="32">
        <f t="shared" si="410"/>
        <v>3.7279411764705879</v>
      </c>
      <c r="AQ1860" s="32">
        <f t="shared" si="411"/>
        <v>0</v>
      </c>
      <c r="AR1860" s="24">
        <f t="shared" si="416"/>
        <v>1029828.8000000003</v>
      </c>
      <c r="AS1860" s="24" t="str">
        <f t="shared" si="417"/>
        <v>0</v>
      </c>
      <c r="AT1860" s="24">
        <f t="shared" si="418"/>
        <v>1122881.7600000005</v>
      </c>
      <c r="AU1860" s="24">
        <f t="shared" si="419"/>
        <v>124764.6399999999</v>
      </c>
    </row>
    <row r="1861" spans="1:47" x14ac:dyDescent="0.25">
      <c r="A1861" s="28" t="s">
        <v>14876</v>
      </c>
      <c r="B1861" s="28" t="s">
        <v>6110</v>
      </c>
      <c r="C1861" s="28" t="s">
        <v>6111</v>
      </c>
      <c r="D1861" s="28" t="s">
        <v>6112</v>
      </c>
      <c r="E1861" s="28" t="s">
        <v>6113</v>
      </c>
      <c r="F1861" s="29">
        <v>43306</v>
      </c>
      <c r="G1861" s="29">
        <v>44896</v>
      </c>
      <c r="H1861" s="28" t="s">
        <v>6114</v>
      </c>
      <c r="I1861" s="28" t="s">
        <v>16052</v>
      </c>
      <c r="J1861" s="28" t="s">
        <v>16047</v>
      </c>
      <c r="K1861" s="28" t="s">
        <v>6115</v>
      </c>
      <c r="L1861" s="27">
        <v>248600</v>
      </c>
      <c r="M1861" s="27">
        <v>760320.00000000012</v>
      </c>
      <c r="N1861" s="27">
        <v>67600</v>
      </c>
      <c r="O1861" s="27">
        <v>0</v>
      </c>
      <c r="P1861" s="27">
        <f t="shared" si="406"/>
        <v>827920.00000000012</v>
      </c>
      <c r="Q1861" s="27">
        <v>0</v>
      </c>
      <c r="R1861" s="27">
        <v>0</v>
      </c>
      <c r="S1861" s="27">
        <v>0</v>
      </c>
      <c r="T1861" s="27">
        <f t="shared" si="407"/>
        <v>0</v>
      </c>
      <c r="U1861" s="27">
        <v>0</v>
      </c>
      <c r="V1861" s="27">
        <f t="shared" si="408"/>
        <v>1076520</v>
      </c>
      <c r="W1861" s="28" t="s">
        <v>6116</v>
      </c>
      <c r="X1861" s="27">
        <v>280918</v>
      </c>
      <c r="Y1861" s="27">
        <f t="shared" si="412"/>
        <v>1420997.6000000003</v>
      </c>
      <c r="Z1861" s="4" t="str" cm="1">
        <f t="array" ref="Z1861">_xlfn.IFS(YEARFRAC(F1861,G1861)&lt;1,"&lt;1 Year",YEARFRAC(F1861,G1861)&lt;=5,"1-5 Years",YEARFRAC(F1861,G1861)&gt;5,"&gt;5 Years")</f>
        <v>1-5 Years</v>
      </c>
      <c r="AA1861" s="24">
        <f>L1861*(_xlfn.XLOOKUP(K1861,'FX rates'!$A$2:$A$38,'FX rates'!$B$2:$B$38))</f>
        <v>248600</v>
      </c>
      <c r="AB1861" s="24">
        <f>V1861*(_xlfn.XLOOKUP(K1861,'FX rates'!$A$2:$A$38,'FX rates'!$B$2:$B$38))</f>
        <v>1076520</v>
      </c>
      <c r="AC1861" s="24">
        <f>X1861*(_xlfn.XLOOKUP(W1861,'FX rates'!$A$2:$A$38,'FX rates'!$B$2:$B$38))</f>
        <v>280918</v>
      </c>
      <c r="AD1861" s="24">
        <f>Y1861*(_xlfn.XLOOKUP(W1861,'FX rates'!$A$2:$A$38,'FX rates'!$B$2:$B$38))</f>
        <v>1420997.6000000003</v>
      </c>
      <c r="AE1861" s="30">
        <f t="shared" si="413"/>
        <v>0.13</v>
      </c>
      <c r="AF1861" s="31">
        <f t="shared" si="414"/>
        <v>32318</v>
      </c>
      <c r="AG1861" s="23">
        <f t="shared" si="415"/>
        <v>827920</v>
      </c>
      <c r="AH1861" s="35">
        <f t="shared" si="409"/>
        <v>1</v>
      </c>
      <c r="AI1861" s="23">
        <f>U1861*(_xlfn.XLOOKUP(K1861,'FX rates'!$A$2:$A$38,'FX rates'!$B$2:$B$38))</f>
        <v>0</v>
      </c>
      <c r="AJ1861" s="23">
        <f>Q1861*(_xlfn.XLOOKUP(K1861,'FX rates'!$A$2:$A$38,'FX rates'!$B$2:$B$38))</f>
        <v>0</v>
      </c>
      <c r="AK1861" s="23">
        <f>R1861*(_xlfn.XLOOKUP(K1861,'FX rates'!$A$2:$A$38,'FX rates'!$B$2:$B$38))</f>
        <v>0</v>
      </c>
      <c r="AM1861" s="4"/>
      <c r="AN1861" s="4"/>
      <c r="AO1861" s="4"/>
      <c r="AP1861" s="32">
        <f t="shared" si="410"/>
        <v>3.0584070796460181</v>
      </c>
      <c r="AQ1861" s="32">
        <f t="shared" si="411"/>
        <v>0</v>
      </c>
      <c r="AR1861" s="24">
        <f t="shared" si="416"/>
        <v>1140079.6000000003</v>
      </c>
      <c r="AS1861" s="24" t="str">
        <f t="shared" si="417"/>
        <v>0</v>
      </c>
      <c r="AT1861" s="24">
        <f t="shared" si="418"/>
        <v>1278897.8400000003</v>
      </c>
      <c r="AU1861" s="24">
        <f t="shared" si="419"/>
        <v>142099.76</v>
      </c>
    </row>
    <row r="1862" spans="1:47" x14ac:dyDescent="0.25">
      <c r="A1862" s="28" t="s">
        <v>14877</v>
      </c>
      <c r="B1862" s="28" t="s">
        <v>6117</v>
      </c>
      <c r="C1862" s="28" t="s">
        <v>6118</v>
      </c>
      <c r="D1862" s="28" t="s">
        <v>6119</v>
      </c>
      <c r="E1862" s="28" t="s">
        <v>6120</v>
      </c>
      <c r="F1862" s="29">
        <v>43290</v>
      </c>
      <c r="G1862" s="29">
        <v>44896</v>
      </c>
      <c r="H1862" s="28" t="s">
        <v>6121</v>
      </c>
      <c r="I1862" s="28" t="s">
        <v>16052</v>
      </c>
      <c r="J1862" s="28" t="s">
        <v>16044</v>
      </c>
      <c r="K1862" s="28" t="s">
        <v>6122</v>
      </c>
      <c r="L1862" s="27">
        <v>213840.00000000006</v>
      </c>
      <c r="M1862" s="27">
        <v>520520</v>
      </c>
      <c r="N1862" s="27">
        <v>0</v>
      </c>
      <c r="O1862" s="27">
        <v>0</v>
      </c>
      <c r="P1862" s="27">
        <f t="shared" si="406"/>
        <v>520520</v>
      </c>
      <c r="Q1862" s="27">
        <v>0</v>
      </c>
      <c r="R1862" s="27">
        <v>0</v>
      </c>
      <c r="S1862" s="27">
        <v>0</v>
      </c>
      <c r="T1862" s="27">
        <f t="shared" si="407"/>
        <v>0</v>
      </c>
      <c r="U1862" s="27">
        <v>0</v>
      </c>
      <c r="V1862" s="27">
        <f t="shared" si="408"/>
        <v>734360</v>
      </c>
      <c r="W1862" s="28" t="s">
        <v>6123</v>
      </c>
      <c r="X1862" s="27">
        <v>220255.20000000007</v>
      </c>
      <c r="Y1862" s="27">
        <f t="shared" si="412"/>
        <v>976646.00000000023</v>
      </c>
      <c r="Z1862" s="4" t="str" cm="1">
        <f t="array" ref="Z1862">_xlfn.IFS(YEARFRAC(F1862,G1862)&lt;1,"&lt;1 Year",YEARFRAC(F1862,G1862)&lt;=5,"1-5 Years",YEARFRAC(F1862,G1862)&gt;5,"&gt;5 Years")</f>
        <v>1-5 Years</v>
      </c>
      <c r="AA1862" s="24">
        <f>L1862*(_xlfn.XLOOKUP(K1862,'FX rates'!$A$2:$A$38,'FX rates'!$B$2:$B$38))</f>
        <v>213840.00000000006</v>
      </c>
      <c r="AB1862" s="24">
        <f>V1862*(_xlfn.XLOOKUP(K1862,'FX rates'!$A$2:$A$38,'FX rates'!$B$2:$B$38))</f>
        <v>734360</v>
      </c>
      <c r="AC1862" s="24">
        <f>X1862*(_xlfn.XLOOKUP(W1862,'FX rates'!$A$2:$A$38,'FX rates'!$B$2:$B$38))</f>
        <v>220255.20000000007</v>
      </c>
      <c r="AD1862" s="24">
        <f>Y1862*(_xlfn.XLOOKUP(W1862,'FX rates'!$A$2:$A$38,'FX rates'!$B$2:$B$38))</f>
        <v>976646.00000000023</v>
      </c>
      <c r="AE1862" s="30">
        <f t="shared" si="413"/>
        <v>3.0000000000000047E-2</v>
      </c>
      <c r="AF1862" s="31">
        <f t="shared" si="414"/>
        <v>6415.2000000000116</v>
      </c>
      <c r="AG1862" s="23">
        <f t="shared" si="415"/>
        <v>520519.99999999994</v>
      </c>
      <c r="AH1862" s="35">
        <f t="shared" si="409"/>
        <v>1</v>
      </c>
      <c r="AI1862" s="23">
        <f>U1862*(_xlfn.XLOOKUP(K1862,'FX rates'!$A$2:$A$38,'FX rates'!$B$2:$B$38))</f>
        <v>0</v>
      </c>
      <c r="AJ1862" s="23">
        <f>Q1862*(_xlfn.XLOOKUP(K1862,'FX rates'!$A$2:$A$38,'FX rates'!$B$2:$B$38))</f>
        <v>0</v>
      </c>
      <c r="AK1862" s="23">
        <f>R1862*(_xlfn.XLOOKUP(K1862,'FX rates'!$A$2:$A$38,'FX rates'!$B$2:$B$38))</f>
        <v>0</v>
      </c>
      <c r="AM1862" s="4"/>
      <c r="AN1862" s="4"/>
      <c r="AO1862" s="4"/>
      <c r="AP1862" s="32">
        <f t="shared" si="410"/>
        <v>2.4341563786008225</v>
      </c>
      <c r="AQ1862" s="32">
        <f t="shared" si="411"/>
        <v>0</v>
      </c>
      <c r="AR1862" s="24">
        <f t="shared" si="416"/>
        <v>756390.80000000016</v>
      </c>
      <c r="AS1862" s="24" t="str">
        <f t="shared" si="417"/>
        <v>0</v>
      </c>
      <c r="AT1862" s="24">
        <f t="shared" si="418"/>
        <v>878981.40000000026</v>
      </c>
      <c r="AU1862" s="24">
        <f t="shared" si="419"/>
        <v>97664.599999999977</v>
      </c>
    </row>
    <row r="1863" spans="1:47" x14ac:dyDescent="0.25">
      <c r="A1863" s="28" t="s">
        <v>14878</v>
      </c>
      <c r="B1863" s="28" t="s">
        <v>6124</v>
      </c>
      <c r="C1863" s="28" t="s">
        <v>6125</v>
      </c>
      <c r="D1863" s="28" t="s">
        <v>6126</v>
      </c>
      <c r="E1863" s="28" t="s">
        <v>6127</v>
      </c>
      <c r="F1863" s="29">
        <v>43304</v>
      </c>
      <c r="G1863" s="29">
        <v>44896</v>
      </c>
      <c r="H1863" s="28" t="s">
        <v>6128</v>
      </c>
      <c r="I1863" s="28" t="s">
        <v>16051</v>
      </c>
      <c r="J1863" s="28" t="s">
        <v>16035</v>
      </c>
      <c r="K1863" s="28" t="s">
        <v>6129</v>
      </c>
      <c r="L1863" s="27">
        <v>233310.00000000003</v>
      </c>
      <c r="M1863" s="27">
        <v>2719200</v>
      </c>
      <c r="N1863" s="27">
        <v>330750</v>
      </c>
      <c r="O1863" s="27">
        <v>0</v>
      </c>
      <c r="P1863" s="27">
        <f t="shared" si="406"/>
        <v>3049950</v>
      </c>
      <c r="Q1863" s="27">
        <v>0</v>
      </c>
      <c r="R1863" s="27">
        <v>0</v>
      </c>
      <c r="S1863" s="27">
        <v>0</v>
      </c>
      <c r="T1863" s="27">
        <f t="shared" si="407"/>
        <v>0</v>
      </c>
      <c r="U1863" s="27">
        <v>444000.00000000006</v>
      </c>
      <c r="V1863" s="27">
        <f t="shared" si="408"/>
        <v>3727260</v>
      </c>
      <c r="W1863" s="28" t="s">
        <v>6130</v>
      </c>
      <c r="X1863" s="27">
        <v>237976.20000000004</v>
      </c>
      <c r="Y1863" s="27">
        <f t="shared" si="412"/>
        <v>3249536.4000000004</v>
      </c>
      <c r="Z1863" s="4" t="str" cm="1">
        <f t="array" ref="Z1863">_xlfn.IFS(YEARFRAC(F1863,G1863)&lt;1,"&lt;1 Year",YEARFRAC(F1863,G1863)&lt;=5,"1-5 Years",YEARFRAC(F1863,G1863)&gt;5,"&gt;5 Years")</f>
        <v>1-5 Years</v>
      </c>
      <c r="AA1863" s="24">
        <f>L1863*(_xlfn.XLOOKUP(K1863,'FX rates'!$A$2:$A$38,'FX rates'!$B$2:$B$38))</f>
        <v>233310.00000000003</v>
      </c>
      <c r="AB1863" s="24">
        <f>V1863*(_xlfn.XLOOKUP(K1863,'FX rates'!$A$2:$A$38,'FX rates'!$B$2:$B$38))</f>
        <v>3727260</v>
      </c>
      <c r="AC1863" s="24">
        <f>X1863*(_xlfn.XLOOKUP(W1863,'FX rates'!$A$2:$A$38,'FX rates'!$B$2:$B$38))</f>
        <v>237976.20000000004</v>
      </c>
      <c r="AD1863" s="24">
        <f>Y1863*(_xlfn.XLOOKUP(W1863,'FX rates'!$A$2:$A$38,'FX rates'!$B$2:$B$38))</f>
        <v>3249536.4000000004</v>
      </c>
      <c r="AE1863" s="30">
        <f t="shared" si="413"/>
        <v>2.0000000000000049E-2</v>
      </c>
      <c r="AF1863" s="31">
        <f t="shared" si="414"/>
        <v>4666.2000000000116</v>
      </c>
      <c r="AG1863" s="23">
        <f t="shared" si="415"/>
        <v>3493950</v>
      </c>
      <c r="AH1863" s="35">
        <f t="shared" si="409"/>
        <v>1</v>
      </c>
      <c r="AI1863" s="23">
        <f>U1863*(_xlfn.XLOOKUP(K1863,'FX rates'!$A$2:$A$38,'FX rates'!$B$2:$B$38))</f>
        <v>444000.00000000006</v>
      </c>
      <c r="AJ1863" s="23">
        <f>Q1863*(_xlfn.XLOOKUP(K1863,'FX rates'!$A$2:$A$38,'FX rates'!$B$2:$B$38))</f>
        <v>0</v>
      </c>
      <c r="AK1863" s="23">
        <f>R1863*(_xlfn.XLOOKUP(K1863,'FX rates'!$A$2:$A$38,'FX rates'!$B$2:$B$38))</f>
        <v>0</v>
      </c>
      <c r="AM1863" s="4"/>
      <c r="AN1863" s="4"/>
      <c r="AO1863" s="4"/>
      <c r="AP1863" s="32">
        <f t="shared" si="410"/>
        <v>11.654879773691654</v>
      </c>
      <c r="AQ1863" s="32">
        <f t="shared" si="411"/>
        <v>0</v>
      </c>
      <c r="AR1863" s="24">
        <f t="shared" si="416"/>
        <v>3011560.2</v>
      </c>
      <c r="AS1863" s="24" t="str">
        <f t="shared" si="417"/>
        <v>0</v>
      </c>
      <c r="AT1863" s="24">
        <f t="shared" si="418"/>
        <v>2924582.7600000002</v>
      </c>
      <c r="AU1863" s="24">
        <f t="shared" si="419"/>
        <v>324953.64000000013</v>
      </c>
    </row>
    <row r="1864" spans="1:47" x14ac:dyDescent="0.25">
      <c r="A1864" s="28" t="s">
        <v>14879</v>
      </c>
      <c r="B1864" s="28" t="s">
        <v>6131</v>
      </c>
      <c r="C1864" s="28" t="s">
        <v>6132</v>
      </c>
      <c r="D1864" s="28" t="s">
        <v>6133</v>
      </c>
      <c r="E1864" s="28" t="s">
        <v>6134</v>
      </c>
      <c r="F1864" s="29">
        <v>43304</v>
      </c>
      <c r="G1864" s="29">
        <v>44896</v>
      </c>
      <c r="H1864" s="28" t="s">
        <v>6135</v>
      </c>
      <c r="I1864" s="28" t="s">
        <v>16033</v>
      </c>
      <c r="J1864" s="28" t="s">
        <v>16046</v>
      </c>
      <c r="K1864" s="28" t="s">
        <v>6136</v>
      </c>
      <c r="L1864" s="27">
        <v>244420.00000000003</v>
      </c>
      <c r="M1864" s="27">
        <v>718080.00000000012</v>
      </c>
      <c r="N1864" s="27">
        <v>0</v>
      </c>
      <c r="O1864" s="27">
        <v>0</v>
      </c>
      <c r="P1864" s="27">
        <f t="shared" si="406"/>
        <v>718080.00000000012</v>
      </c>
      <c r="Q1864" s="27">
        <v>0</v>
      </c>
      <c r="R1864" s="27">
        <v>0</v>
      </c>
      <c r="S1864" s="27">
        <v>0</v>
      </c>
      <c r="T1864" s="27">
        <f t="shared" si="407"/>
        <v>0</v>
      </c>
      <c r="U1864" s="27">
        <v>330000</v>
      </c>
      <c r="V1864" s="27">
        <f t="shared" si="408"/>
        <v>1292500</v>
      </c>
      <c r="W1864" s="28" t="s">
        <v>6137</v>
      </c>
      <c r="X1864" s="27">
        <v>268862.00000000006</v>
      </c>
      <c r="Y1864" s="27">
        <f t="shared" si="412"/>
        <v>1327612.0000000002</v>
      </c>
      <c r="Z1864" s="4" t="str" cm="1">
        <f t="array" ref="Z1864">_xlfn.IFS(YEARFRAC(F1864,G1864)&lt;1,"&lt;1 Year",YEARFRAC(F1864,G1864)&lt;=5,"1-5 Years",YEARFRAC(F1864,G1864)&gt;5,"&gt;5 Years")</f>
        <v>1-5 Years</v>
      </c>
      <c r="AA1864" s="24">
        <f>L1864*(_xlfn.XLOOKUP(K1864,'FX rates'!$A$2:$A$38,'FX rates'!$B$2:$B$38))</f>
        <v>244420.00000000003</v>
      </c>
      <c r="AB1864" s="24">
        <f>V1864*(_xlfn.XLOOKUP(K1864,'FX rates'!$A$2:$A$38,'FX rates'!$B$2:$B$38))</f>
        <v>1292500</v>
      </c>
      <c r="AC1864" s="24">
        <f>X1864*(_xlfn.XLOOKUP(W1864,'FX rates'!$A$2:$A$38,'FX rates'!$B$2:$B$38))</f>
        <v>268862.00000000006</v>
      </c>
      <c r="AD1864" s="24">
        <f>Y1864*(_xlfn.XLOOKUP(W1864,'FX rates'!$A$2:$A$38,'FX rates'!$B$2:$B$38))</f>
        <v>1327612.0000000002</v>
      </c>
      <c r="AE1864" s="30">
        <f t="shared" si="413"/>
        <v>0.1000000000000001</v>
      </c>
      <c r="AF1864" s="31">
        <f t="shared" si="414"/>
        <v>24442.000000000029</v>
      </c>
      <c r="AG1864" s="23">
        <f t="shared" si="415"/>
        <v>1048080</v>
      </c>
      <c r="AH1864" s="35">
        <f t="shared" si="409"/>
        <v>1</v>
      </c>
      <c r="AI1864" s="23">
        <f>U1864*(_xlfn.XLOOKUP(K1864,'FX rates'!$A$2:$A$38,'FX rates'!$B$2:$B$38))</f>
        <v>330000</v>
      </c>
      <c r="AJ1864" s="23">
        <f>Q1864*(_xlfn.XLOOKUP(K1864,'FX rates'!$A$2:$A$38,'FX rates'!$B$2:$B$38))</f>
        <v>0</v>
      </c>
      <c r="AK1864" s="23">
        <f>R1864*(_xlfn.XLOOKUP(K1864,'FX rates'!$A$2:$A$38,'FX rates'!$B$2:$B$38))</f>
        <v>0</v>
      </c>
      <c r="AM1864" s="4"/>
      <c r="AN1864" s="4"/>
      <c r="AO1864" s="4"/>
      <c r="AP1864" s="32">
        <f t="shared" si="410"/>
        <v>2.9378937893789381</v>
      </c>
      <c r="AQ1864" s="32">
        <f t="shared" si="411"/>
        <v>0</v>
      </c>
      <c r="AR1864" s="24">
        <f t="shared" si="416"/>
        <v>1058750.0000000002</v>
      </c>
      <c r="AS1864" s="24" t="str">
        <f t="shared" si="417"/>
        <v>0</v>
      </c>
      <c r="AT1864" s="24">
        <f t="shared" si="418"/>
        <v>1194850.8000000003</v>
      </c>
      <c r="AU1864" s="24">
        <f t="shared" si="419"/>
        <v>132761.19999999995</v>
      </c>
    </row>
    <row r="1865" spans="1:47" x14ac:dyDescent="0.25">
      <c r="A1865" s="28" t="s">
        <v>14880</v>
      </c>
      <c r="B1865" s="28" t="s">
        <v>593</v>
      </c>
      <c r="C1865" s="28" t="s">
        <v>594</v>
      </c>
      <c r="D1865" s="28" t="s">
        <v>595</v>
      </c>
      <c r="E1865" s="28" t="s">
        <v>596</v>
      </c>
      <c r="F1865" s="29">
        <v>43304</v>
      </c>
      <c r="G1865" s="29">
        <v>44896</v>
      </c>
      <c r="H1865" s="28" t="s">
        <v>597</v>
      </c>
      <c r="I1865" s="28" t="s">
        <v>16037</v>
      </c>
      <c r="J1865" s="28" t="s">
        <v>16042</v>
      </c>
      <c r="K1865" s="28" t="s">
        <v>598</v>
      </c>
      <c r="L1865" s="27">
        <v>89936.000000000015</v>
      </c>
      <c r="M1865" s="27">
        <v>5480.2000000000007</v>
      </c>
      <c r="N1865" s="27">
        <v>0</v>
      </c>
      <c r="O1865" s="27">
        <v>0</v>
      </c>
      <c r="P1865" s="27">
        <f t="shared" si="406"/>
        <v>5480.2000000000007</v>
      </c>
      <c r="Q1865" s="27">
        <v>0</v>
      </c>
      <c r="R1865" s="27">
        <v>0</v>
      </c>
      <c r="S1865" s="27">
        <v>0</v>
      </c>
      <c r="T1865" s="27">
        <f t="shared" si="407"/>
        <v>0</v>
      </c>
      <c r="U1865" s="27">
        <v>0</v>
      </c>
      <c r="V1865" s="27">
        <f t="shared" si="408"/>
        <v>95416.200000000012</v>
      </c>
      <c r="W1865" s="28" t="s">
        <v>599</v>
      </c>
      <c r="X1865" s="27">
        <v>102527.04000000002</v>
      </c>
      <c r="Y1865" s="27">
        <f t="shared" si="412"/>
        <v>211301.50800000003</v>
      </c>
      <c r="Z1865" s="4" t="str" cm="1">
        <f t="array" ref="Z1865">_xlfn.IFS(YEARFRAC(F1865,G1865)&lt;1,"&lt;1 Year",YEARFRAC(F1865,G1865)&lt;=5,"1-5 Years",YEARFRAC(F1865,G1865)&gt;5,"&gt;5 Years")</f>
        <v>1-5 Years</v>
      </c>
      <c r="AA1865" s="24">
        <f>L1865*(_xlfn.XLOOKUP(K1865,'FX rates'!$A$2:$A$38,'FX rates'!$B$2:$B$38))</f>
        <v>89936.000000000015</v>
      </c>
      <c r="AB1865" s="24">
        <f>V1865*(_xlfn.XLOOKUP(K1865,'FX rates'!$A$2:$A$38,'FX rates'!$B$2:$B$38))</f>
        <v>95416.200000000012</v>
      </c>
      <c r="AC1865" s="24">
        <f>X1865*(_xlfn.XLOOKUP(W1865,'FX rates'!$A$2:$A$38,'FX rates'!$B$2:$B$38))</f>
        <v>102527.04000000002</v>
      </c>
      <c r="AD1865" s="24">
        <f>Y1865*(_xlfn.XLOOKUP(W1865,'FX rates'!$A$2:$A$38,'FX rates'!$B$2:$B$38))</f>
        <v>211301.50800000003</v>
      </c>
      <c r="AE1865" s="30">
        <f t="shared" si="413"/>
        <v>0.14000000000000007</v>
      </c>
      <c r="AF1865" s="31">
        <f t="shared" si="414"/>
        <v>12591.040000000008</v>
      </c>
      <c r="AG1865" s="23">
        <f t="shared" si="415"/>
        <v>5480.1999999999971</v>
      </c>
      <c r="AH1865" s="35">
        <f t="shared" si="409"/>
        <v>1</v>
      </c>
      <c r="AI1865" s="23">
        <f>U1865*(_xlfn.XLOOKUP(K1865,'FX rates'!$A$2:$A$38,'FX rates'!$B$2:$B$38))</f>
        <v>0</v>
      </c>
      <c r="AJ1865" s="23">
        <f>Q1865*(_xlfn.XLOOKUP(K1865,'FX rates'!$A$2:$A$38,'FX rates'!$B$2:$B$38))</f>
        <v>0</v>
      </c>
      <c r="AK1865" s="23">
        <f>R1865*(_xlfn.XLOOKUP(K1865,'FX rates'!$A$2:$A$38,'FX rates'!$B$2:$B$38))</f>
        <v>0</v>
      </c>
      <c r="AM1865" s="4"/>
      <c r="AN1865" s="4"/>
      <c r="AO1865" s="4"/>
      <c r="AP1865" s="32">
        <f t="shared" si="410"/>
        <v>6.093444227005871E-2</v>
      </c>
      <c r="AQ1865" s="32">
        <f t="shared" si="411"/>
        <v>0</v>
      </c>
      <c r="AR1865" s="24">
        <f t="shared" si="416"/>
        <v>108774.46800000001</v>
      </c>
      <c r="AS1865" s="24" t="str">
        <f t="shared" si="417"/>
        <v>0</v>
      </c>
      <c r="AT1865" s="24">
        <f t="shared" si="418"/>
        <v>190171.35720000003</v>
      </c>
      <c r="AU1865" s="24">
        <f t="shared" si="419"/>
        <v>21130.150800000003</v>
      </c>
    </row>
    <row r="1866" spans="1:47" x14ac:dyDescent="0.25">
      <c r="A1866" s="28" t="s">
        <v>14881</v>
      </c>
      <c r="B1866" s="28" t="s">
        <v>6145</v>
      </c>
      <c r="C1866" s="28" t="s">
        <v>6146</v>
      </c>
      <c r="D1866" s="28" t="s">
        <v>6147</v>
      </c>
      <c r="E1866" s="28" t="s">
        <v>6148</v>
      </c>
      <c r="F1866" s="29">
        <v>43304</v>
      </c>
      <c r="G1866" s="29">
        <v>44896</v>
      </c>
      <c r="H1866" s="28" t="s">
        <v>6149</v>
      </c>
      <c r="I1866" s="28" t="s">
        <v>16045</v>
      </c>
      <c r="J1866" s="28" t="s">
        <v>16052</v>
      </c>
      <c r="K1866" s="28" t="s">
        <v>6150</v>
      </c>
      <c r="L1866" s="27">
        <v>213180.00000000006</v>
      </c>
      <c r="M1866" s="27">
        <v>120736.00000000001</v>
      </c>
      <c r="N1866" s="27">
        <v>0</v>
      </c>
      <c r="O1866" s="27">
        <v>0</v>
      </c>
      <c r="P1866" s="27">
        <f t="shared" si="406"/>
        <v>120736.00000000001</v>
      </c>
      <c r="Q1866" s="27">
        <v>0</v>
      </c>
      <c r="R1866" s="27">
        <v>0</v>
      </c>
      <c r="S1866" s="27">
        <v>0</v>
      </c>
      <c r="T1866" s="27">
        <f t="shared" si="407"/>
        <v>0</v>
      </c>
      <c r="U1866" s="27">
        <v>0</v>
      </c>
      <c r="V1866" s="27">
        <f t="shared" si="408"/>
        <v>333916.00000000006</v>
      </c>
      <c r="W1866" s="28" t="s">
        <v>6151</v>
      </c>
      <c r="X1866" s="27">
        <v>217443.60000000006</v>
      </c>
      <c r="Y1866" s="27">
        <f t="shared" si="412"/>
        <v>558037.92000000016</v>
      </c>
      <c r="Z1866" s="4" t="str" cm="1">
        <f t="array" ref="Z1866">_xlfn.IFS(YEARFRAC(F1866,G1866)&lt;1,"&lt;1 Year",YEARFRAC(F1866,G1866)&lt;=5,"1-5 Years",YEARFRAC(F1866,G1866)&gt;5,"&gt;5 Years")</f>
        <v>1-5 Years</v>
      </c>
      <c r="AA1866" s="24">
        <f>L1866*(_xlfn.XLOOKUP(K1866,'FX rates'!$A$2:$A$38,'FX rates'!$B$2:$B$38))</f>
        <v>213180.00000000006</v>
      </c>
      <c r="AB1866" s="24">
        <f>V1866*(_xlfn.XLOOKUP(K1866,'FX rates'!$A$2:$A$38,'FX rates'!$B$2:$B$38))</f>
        <v>333916.00000000006</v>
      </c>
      <c r="AC1866" s="24">
        <f>X1866*(_xlfn.XLOOKUP(W1866,'FX rates'!$A$2:$A$38,'FX rates'!$B$2:$B$38))</f>
        <v>217443.60000000006</v>
      </c>
      <c r="AD1866" s="24">
        <f>Y1866*(_xlfn.XLOOKUP(W1866,'FX rates'!$A$2:$A$38,'FX rates'!$B$2:$B$38))</f>
        <v>558037.92000000016</v>
      </c>
      <c r="AE1866" s="30">
        <f t="shared" si="413"/>
        <v>2.0000000000000021E-2</v>
      </c>
      <c r="AF1866" s="31">
        <f t="shared" si="414"/>
        <v>4263.6000000000058</v>
      </c>
      <c r="AG1866" s="23">
        <f t="shared" si="415"/>
        <v>120736</v>
      </c>
      <c r="AH1866" s="35">
        <f t="shared" si="409"/>
        <v>1</v>
      </c>
      <c r="AI1866" s="23">
        <f>U1866*(_xlfn.XLOOKUP(K1866,'FX rates'!$A$2:$A$38,'FX rates'!$B$2:$B$38))</f>
        <v>0</v>
      </c>
      <c r="AJ1866" s="23">
        <f>Q1866*(_xlfn.XLOOKUP(K1866,'FX rates'!$A$2:$A$38,'FX rates'!$B$2:$B$38))</f>
        <v>0</v>
      </c>
      <c r="AK1866" s="23">
        <f>R1866*(_xlfn.XLOOKUP(K1866,'FX rates'!$A$2:$A$38,'FX rates'!$B$2:$B$38))</f>
        <v>0</v>
      </c>
      <c r="AM1866" s="4"/>
      <c r="AN1866" s="4"/>
      <c r="AO1866" s="4"/>
      <c r="AP1866" s="32">
        <f t="shared" si="410"/>
        <v>0.56635706914344675</v>
      </c>
      <c r="AQ1866" s="32">
        <f t="shared" si="411"/>
        <v>0</v>
      </c>
      <c r="AR1866" s="24">
        <f t="shared" si="416"/>
        <v>340594.32000000007</v>
      </c>
      <c r="AS1866" s="24" t="str">
        <f t="shared" si="417"/>
        <v>0</v>
      </c>
      <c r="AT1866" s="24">
        <f t="shared" si="418"/>
        <v>502234.12800000014</v>
      </c>
      <c r="AU1866" s="24">
        <f t="shared" si="419"/>
        <v>55803.792000000016</v>
      </c>
    </row>
    <row r="1867" spans="1:47" x14ac:dyDescent="0.25">
      <c r="A1867" s="28" t="s">
        <v>14882</v>
      </c>
      <c r="B1867" s="28" t="s">
        <v>6152</v>
      </c>
      <c r="C1867" s="28" t="s">
        <v>6153</v>
      </c>
      <c r="D1867" s="28" t="s">
        <v>6154</v>
      </c>
      <c r="E1867" s="28" t="s">
        <v>6155</v>
      </c>
      <c r="F1867" s="29">
        <v>43353</v>
      </c>
      <c r="G1867" s="29">
        <v>44896</v>
      </c>
      <c r="H1867" s="28" t="s">
        <v>6156</v>
      </c>
      <c r="I1867" s="28" t="s">
        <v>16037</v>
      </c>
      <c r="J1867" s="28" t="s">
        <v>16035</v>
      </c>
      <c r="K1867" s="28" t="s">
        <v>6157</v>
      </c>
      <c r="L1867" s="27">
        <v>154440</v>
      </c>
      <c r="M1867" s="27">
        <v>49637.500000000007</v>
      </c>
      <c r="N1867" s="27">
        <v>0</v>
      </c>
      <c r="O1867" s="27">
        <v>0</v>
      </c>
      <c r="P1867" s="27">
        <f t="shared" si="406"/>
        <v>49637.500000000007</v>
      </c>
      <c r="Q1867" s="27">
        <v>0</v>
      </c>
      <c r="R1867" s="27">
        <v>0</v>
      </c>
      <c r="S1867" s="27">
        <v>0</v>
      </c>
      <c r="T1867" s="27">
        <f t="shared" si="407"/>
        <v>0</v>
      </c>
      <c r="U1867" s="27">
        <v>0</v>
      </c>
      <c r="V1867" s="27">
        <f t="shared" si="408"/>
        <v>204077.5</v>
      </c>
      <c r="W1867" s="28" t="s">
        <v>6158</v>
      </c>
      <c r="X1867" s="27">
        <v>174517.19999999998</v>
      </c>
      <c r="Y1867" s="27">
        <f t="shared" si="412"/>
        <v>405124.77500000002</v>
      </c>
      <c r="Z1867" s="4" t="str" cm="1">
        <f t="array" ref="Z1867">_xlfn.IFS(YEARFRAC(F1867,G1867)&lt;1,"&lt;1 Year",YEARFRAC(F1867,G1867)&lt;=5,"1-5 Years",YEARFRAC(F1867,G1867)&gt;5,"&gt;5 Years")</f>
        <v>1-5 Years</v>
      </c>
      <c r="AA1867" s="24">
        <f>L1867*(_xlfn.XLOOKUP(K1867,'FX rates'!$A$2:$A$38,'FX rates'!$B$2:$B$38))</f>
        <v>154440</v>
      </c>
      <c r="AB1867" s="24">
        <f>V1867*(_xlfn.XLOOKUP(K1867,'FX rates'!$A$2:$A$38,'FX rates'!$B$2:$B$38))</f>
        <v>204077.5</v>
      </c>
      <c r="AC1867" s="24">
        <f>X1867*(_xlfn.XLOOKUP(W1867,'FX rates'!$A$2:$A$38,'FX rates'!$B$2:$B$38))</f>
        <v>174517.19999999998</v>
      </c>
      <c r="AD1867" s="24">
        <f>Y1867*(_xlfn.XLOOKUP(W1867,'FX rates'!$A$2:$A$38,'FX rates'!$B$2:$B$38))</f>
        <v>405124.77500000002</v>
      </c>
      <c r="AE1867" s="30">
        <f t="shared" si="413"/>
        <v>0.12999999999999989</v>
      </c>
      <c r="AF1867" s="31">
        <f t="shared" si="414"/>
        <v>20077.199999999983</v>
      </c>
      <c r="AG1867" s="23">
        <f t="shared" si="415"/>
        <v>49637.5</v>
      </c>
      <c r="AH1867" s="35">
        <f t="shared" si="409"/>
        <v>1</v>
      </c>
      <c r="AI1867" s="23">
        <f>U1867*(_xlfn.XLOOKUP(K1867,'FX rates'!$A$2:$A$38,'FX rates'!$B$2:$B$38))</f>
        <v>0</v>
      </c>
      <c r="AJ1867" s="23">
        <f>Q1867*(_xlfn.XLOOKUP(K1867,'FX rates'!$A$2:$A$38,'FX rates'!$B$2:$B$38))</f>
        <v>0</v>
      </c>
      <c r="AK1867" s="23">
        <f>R1867*(_xlfn.XLOOKUP(K1867,'FX rates'!$A$2:$A$38,'FX rates'!$B$2:$B$38))</f>
        <v>0</v>
      </c>
      <c r="AM1867" s="4"/>
      <c r="AN1867" s="4"/>
      <c r="AO1867" s="4"/>
      <c r="AP1867" s="32">
        <f t="shared" si="410"/>
        <v>0.32140313390313396</v>
      </c>
      <c r="AQ1867" s="32">
        <f t="shared" si="411"/>
        <v>0</v>
      </c>
      <c r="AR1867" s="24">
        <f t="shared" si="416"/>
        <v>230607.57500000001</v>
      </c>
      <c r="AS1867" s="24" t="str">
        <f t="shared" si="417"/>
        <v>0</v>
      </c>
      <c r="AT1867" s="24">
        <f t="shared" si="418"/>
        <v>364612.29750000004</v>
      </c>
      <c r="AU1867" s="24">
        <f t="shared" si="419"/>
        <v>40512.477499999979</v>
      </c>
    </row>
    <row r="1868" spans="1:47" x14ac:dyDescent="0.25">
      <c r="A1868" s="28" t="s">
        <v>14883</v>
      </c>
      <c r="B1868" s="28" t="s">
        <v>6159</v>
      </c>
      <c r="C1868" s="28" t="s">
        <v>6160</v>
      </c>
      <c r="D1868" s="28" t="s">
        <v>6161</v>
      </c>
      <c r="E1868" s="28" t="s">
        <v>6162</v>
      </c>
      <c r="F1868" s="29">
        <v>43304</v>
      </c>
      <c r="G1868" s="29">
        <v>44896</v>
      </c>
      <c r="H1868" s="28" t="s">
        <v>6163</v>
      </c>
      <c r="I1868" s="28" t="s">
        <v>16049</v>
      </c>
      <c r="J1868" s="28" t="s">
        <v>16041</v>
      </c>
      <c r="K1868" s="28" t="s">
        <v>6164</v>
      </c>
      <c r="L1868" s="27">
        <v>215050.00000000003</v>
      </c>
      <c r="M1868" s="27">
        <v>316635</v>
      </c>
      <c r="N1868" s="27">
        <v>39574.980000000003</v>
      </c>
      <c r="O1868" s="27">
        <v>0</v>
      </c>
      <c r="P1868" s="27">
        <f t="shared" si="406"/>
        <v>356209.98</v>
      </c>
      <c r="Q1868" s="27">
        <v>0</v>
      </c>
      <c r="R1868" s="27">
        <v>0</v>
      </c>
      <c r="S1868" s="27">
        <v>0</v>
      </c>
      <c r="T1868" s="27">
        <f t="shared" si="407"/>
        <v>0</v>
      </c>
      <c r="U1868" s="27">
        <v>0</v>
      </c>
      <c r="V1868" s="27">
        <f t="shared" si="408"/>
        <v>571259.98</v>
      </c>
      <c r="W1868" s="28" t="s">
        <v>6165</v>
      </c>
      <c r="X1868" s="27">
        <v>223652.00000000003</v>
      </c>
      <c r="Y1868" s="27">
        <f t="shared" si="412"/>
        <v>776604.39999999991</v>
      </c>
      <c r="Z1868" s="4" t="str" cm="1">
        <f t="array" ref="Z1868">_xlfn.IFS(YEARFRAC(F1868,G1868)&lt;1,"&lt;1 Year",YEARFRAC(F1868,G1868)&lt;=5,"1-5 Years",YEARFRAC(F1868,G1868)&gt;5,"&gt;5 Years")</f>
        <v>1-5 Years</v>
      </c>
      <c r="AA1868" s="24">
        <f>L1868*(_xlfn.XLOOKUP(K1868,'FX rates'!$A$2:$A$38,'FX rates'!$B$2:$B$38))</f>
        <v>215050.00000000003</v>
      </c>
      <c r="AB1868" s="24">
        <f>V1868*(_xlfn.XLOOKUP(K1868,'FX rates'!$A$2:$A$38,'FX rates'!$B$2:$B$38))</f>
        <v>571259.98</v>
      </c>
      <c r="AC1868" s="24">
        <f>X1868*(_xlfn.XLOOKUP(W1868,'FX rates'!$A$2:$A$38,'FX rates'!$B$2:$B$38))</f>
        <v>223652.00000000003</v>
      </c>
      <c r="AD1868" s="24">
        <f>Y1868*(_xlfn.XLOOKUP(W1868,'FX rates'!$A$2:$A$38,'FX rates'!$B$2:$B$38))</f>
        <v>776604.39999999991</v>
      </c>
      <c r="AE1868" s="30">
        <f t="shared" si="413"/>
        <v>3.9999999999999994E-2</v>
      </c>
      <c r="AF1868" s="31">
        <f t="shared" si="414"/>
        <v>8602</v>
      </c>
      <c r="AG1868" s="23">
        <f t="shared" si="415"/>
        <v>356209.98</v>
      </c>
      <c r="AH1868" s="35">
        <f t="shared" si="409"/>
        <v>1</v>
      </c>
      <c r="AI1868" s="23">
        <f>U1868*(_xlfn.XLOOKUP(K1868,'FX rates'!$A$2:$A$38,'FX rates'!$B$2:$B$38))</f>
        <v>0</v>
      </c>
      <c r="AJ1868" s="23">
        <f>Q1868*(_xlfn.XLOOKUP(K1868,'FX rates'!$A$2:$A$38,'FX rates'!$B$2:$B$38))</f>
        <v>0</v>
      </c>
      <c r="AK1868" s="23">
        <f>R1868*(_xlfn.XLOOKUP(K1868,'FX rates'!$A$2:$A$38,'FX rates'!$B$2:$B$38))</f>
        <v>0</v>
      </c>
      <c r="AM1868" s="4"/>
      <c r="AN1868" s="4"/>
      <c r="AO1868" s="4"/>
      <c r="AP1868" s="32">
        <f t="shared" si="410"/>
        <v>1.4723785166240406</v>
      </c>
      <c r="AQ1868" s="32">
        <f t="shared" si="411"/>
        <v>0</v>
      </c>
      <c r="AR1868" s="24">
        <f t="shared" si="416"/>
        <v>552952.39999999991</v>
      </c>
      <c r="AS1868" s="24" t="str">
        <f t="shared" si="417"/>
        <v>0</v>
      </c>
      <c r="AT1868" s="24">
        <f t="shared" si="418"/>
        <v>698943.96</v>
      </c>
      <c r="AU1868" s="24">
        <f t="shared" si="419"/>
        <v>77660.439999999944</v>
      </c>
    </row>
    <row r="1869" spans="1:47" x14ac:dyDescent="0.25">
      <c r="A1869" s="28" t="s">
        <v>14092</v>
      </c>
      <c r="B1869" s="28" t="s">
        <v>621</v>
      </c>
      <c r="C1869" s="28" t="s">
        <v>622</v>
      </c>
      <c r="D1869" s="28" t="s">
        <v>623</v>
      </c>
      <c r="E1869" s="28" t="s">
        <v>624</v>
      </c>
      <c r="F1869" s="29">
        <v>37781</v>
      </c>
      <c r="G1869" s="29">
        <v>44896</v>
      </c>
      <c r="H1869" s="28" t="s">
        <v>625</v>
      </c>
      <c r="I1869" s="28" t="s">
        <v>16032</v>
      </c>
      <c r="J1869" s="28" t="s">
        <v>16057</v>
      </c>
      <c r="K1869" s="28" t="s">
        <v>626</v>
      </c>
      <c r="L1869" s="27">
        <v>122197.68000000002</v>
      </c>
      <c r="M1869" s="27">
        <v>20680</v>
      </c>
      <c r="N1869" s="27">
        <v>0</v>
      </c>
      <c r="O1869" s="27">
        <v>0</v>
      </c>
      <c r="P1869" s="27">
        <f t="shared" si="406"/>
        <v>20680</v>
      </c>
      <c r="Q1869" s="27">
        <v>0</v>
      </c>
      <c r="R1869" s="27">
        <v>0</v>
      </c>
      <c r="S1869" s="27">
        <v>0</v>
      </c>
      <c r="T1869" s="27">
        <f t="shared" si="407"/>
        <v>0</v>
      </c>
      <c r="U1869" s="27">
        <v>0</v>
      </c>
      <c r="V1869" s="27">
        <f t="shared" si="408"/>
        <v>142877.68000000002</v>
      </c>
      <c r="W1869" s="28" t="s">
        <v>627</v>
      </c>
      <c r="X1869" s="27">
        <v>130751.51760000004</v>
      </c>
      <c r="Y1869" s="27">
        <f t="shared" si="412"/>
        <v>283630.63520000008</v>
      </c>
      <c r="Z1869" s="4" t="str" cm="1">
        <f t="array" ref="Z1869">_xlfn.IFS(YEARFRAC(F1869,G1869)&lt;1,"&lt;1 Year",YEARFRAC(F1869,G1869)&lt;=5,"1-5 Years",YEARFRAC(F1869,G1869)&gt;5,"&gt;5 Years")</f>
        <v>&gt;5 Years</v>
      </c>
      <c r="AA1869" s="24">
        <f>L1869*(_xlfn.XLOOKUP(K1869,'FX rates'!$A$2:$A$38,'FX rates'!$B$2:$B$38))</f>
        <v>122197.68000000002</v>
      </c>
      <c r="AB1869" s="24">
        <f>V1869*(_xlfn.XLOOKUP(K1869,'FX rates'!$A$2:$A$38,'FX rates'!$B$2:$B$38))</f>
        <v>142877.68000000002</v>
      </c>
      <c r="AC1869" s="24">
        <f>X1869*(_xlfn.XLOOKUP(W1869,'FX rates'!$A$2:$A$38,'FX rates'!$B$2:$B$38))</f>
        <v>130751.51760000004</v>
      </c>
      <c r="AD1869" s="24">
        <f>Y1869*(_xlfn.XLOOKUP(W1869,'FX rates'!$A$2:$A$38,'FX rates'!$B$2:$B$38))</f>
        <v>283630.63520000008</v>
      </c>
      <c r="AE1869" s="30">
        <f t="shared" si="413"/>
        <v>7.0000000000000104E-2</v>
      </c>
      <c r="AF1869" s="31">
        <f t="shared" si="414"/>
        <v>8553.8376000000135</v>
      </c>
      <c r="AG1869" s="23">
        <f t="shared" si="415"/>
        <v>20680</v>
      </c>
      <c r="AH1869" s="35">
        <f t="shared" si="409"/>
        <v>1</v>
      </c>
      <c r="AI1869" s="23">
        <f>U1869*(_xlfn.XLOOKUP(K1869,'FX rates'!$A$2:$A$38,'FX rates'!$B$2:$B$38))</f>
        <v>0</v>
      </c>
      <c r="AJ1869" s="23">
        <f>Q1869*(_xlfn.XLOOKUP(K1869,'FX rates'!$A$2:$A$38,'FX rates'!$B$2:$B$38))</f>
        <v>0</v>
      </c>
      <c r="AK1869" s="23">
        <f>R1869*(_xlfn.XLOOKUP(K1869,'FX rates'!$A$2:$A$38,'FX rates'!$B$2:$B$38))</f>
        <v>0</v>
      </c>
      <c r="AM1869" s="4"/>
      <c r="AN1869" s="4"/>
      <c r="AO1869" s="4"/>
      <c r="AP1869" s="32">
        <f t="shared" si="410"/>
        <v>0.16923398218362243</v>
      </c>
      <c r="AQ1869" s="32">
        <f t="shared" si="411"/>
        <v>0</v>
      </c>
      <c r="AR1869" s="24">
        <f t="shared" si="416"/>
        <v>152879.11760000003</v>
      </c>
      <c r="AS1869" s="24" t="str">
        <f t="shared" si="417"/>
        <v>0</v>
      </c>
      <c r="AT1869" s="24">
        <f t="shared" si="418"/>
        <v>255267.57168000008</v>
      </c>
      <c r="AU1869" s="24">
        <f t="shared" si="419"/>
        <v>28363.063519999996</v>
      </c>
    </row>
    <row r="1870" spans="1:47" x14ac:dyDescent="0.25">
      <c r="A1870" s="28" t="s">
        <v>14884</v>
      </c>
      <c r="B1870" s="28" t="s">
        <v>6166</v>
      </c>
      <c r="C1870" s="28" t="s">
        <v>6167</v>
      </c>
      <c r="D1870" s="28" t="s">
        <v>6168</v>
      </c>
      <c r="E1870" s="28" t="s">
        <v>6169</v>
      </c>
      <c r="F1870" s="29">
        <v>43416</v>
      </c>
      <c r="G1870" s="29">
        <v>44896</v>
      </c>
      <c r="H1870" s="28" t="s">
        <v>6170</v>
      </c>
      <c r="I1870" s="28" t="s">
        <v>16052</v>
      </c>
      <c r="J1870" s="4" t="s">
        <v>16048</v>
      </c>
      <c r="K1870" s="28" t="s">
        <v>6171</v>
      </c>
      <c r="L1870" s="27">
        <v>186560</v>
      </c>
      <c r="M1870" s="27">
        <v>261360</v>
      </c>
      <c r="N1870" s="27">
        <v>0</v>
      </c>
      <c r="O1870" s="27">
        <v>0</v>
      </c>
      <c r="P1870" s="27">
        <f t="shared" si="406"/>
        <v>261360</v>
      </c>
      <c r="Q1870" s="27">
        <v>0</v>
      </c>
      <c r="R1870" s="27">
        <v>0</v>
      </c>
      <c r="S1870" s="27">
        <v>0</v>
      </c>
      <c r="T1870" s="27">
        <f t="shared" si="407"/>
        <v>0</v>
      </c>
      <c r="U1870" s="27">
        <v>0</v>
      </c>
      <c r="V1870" s="27">
        <f t="shared" si="408"/>
        <v>447920</v>
      </c>
      <c r="W1870" s="28" t="s">
        <v>6172</v>
      </c>
      <c r="X1870" s="27">
        <v>194022.39999999999</v>
      </c>
      <c r="Y1870" s="27">
        <f t="shared" si="412"/>
        <v>659859.19999999995</v>
      </c>
      <c r="Z1870" s="4" t="str" cm="1">
        <f t="array" ref="Z1870">_xlfn.IFS(YEARFRAC(F1870,G1870)&lt;1,"&lt;1 Year",YEARFRAC(F1870,G1870)&lt;=5,"1-5 Years",YEARFRAC(F1870,G1870)&gt;5,"&gt;5 Years")</f>
        <v>1-5 Years</v>
      </c>
      <c r="AA1870" s="24">
        <f>L1870*(_xlfn.XLOOKUP(K1870,'FX rates'!$A$2:$A$38,'FX rates'!$B$2:$B$38))</f>
        <v>186560</v>
      </c>
      <c r="AB1870" s="24">
        <f>V1870*(_xlfn.XLOOKUP(K1870,'FX rates'!$A$2:$A$38,'FX rates'!$B$2:$B$38))</f>
        <v>447920</v>
      </c>
      <c r="AC1870" s="24">
        <f>X1870*(_xlfn.XLOOKUP(W1870,'FX rates'!$A$2:$A$38,'FX rates'!$B$2:$B$38))</f>
        <v>194022.39999999999</v>
      </c>
      <c r="AD1870" s="24">
        <f>Y1870*(_xlfn.XLOOKUP(W1870,'FX rates'!$A$2:$A$38,'FX rates'!$B$2:$B$38))</f>
        <v>659859.19999999995</v>
      </c>
      <c r="AE1870" s="30">
        <f t="shared" si="413"/>
        <v>3.9999999999999966E-2</v>
      </c>
      <c r="AF1870" s="31">
        <f t="shared" si="414"/>
        <v>7462.3999999999942</v>
      </c>
      <c r="AG1870" s="23">
        <f t="shared" si="415"/>
        <v>261360</v>
      </c>
      <c r="AH1870" s="35">
        <f t="shared" si="409"/>
        <v>1</v>
      </c>
      <c r="AI1870" s="23">
        <f>U1870*(_xlfn.XLOOKUP(K1870,'FX rates'!$A$2:$A$38,'FX rates'!$B$2:$B$38))</f>
        <v>0</v>
      </c>
      <c r="AJ1870" s="23">
        <f>Q1870*(_xlfn.XLOOKUP(K1870,'FX rates'!$A$2:$A$38,'FX rates'!$B$2:$B$38))</f>
        <v>0</v>
      </c>
      <c r="AK1870" s="23">
        <f>R1870*(_xlfn.XLOOKUP(K1870,'FX rates'!$A$2:$A$38,'FX rates'!$B$2:$B$38))</f>
        <v>0</v>
      </c>
      <c r="AM1870" s="4"/>
      <c r="AN1870" s="4"/>
      <c r="AO1870" s="4"/>
      <c r="AP1870" s="32">
        <f t="shared" si="410"/>
        <v>1.4009433962264151</v>
      </c>
      <c r="AQ1870" s="32">
        <f t="shared" si="411"/>
        <v>0</v>
      </c>
      <c r="AR1870" s="24">
        <f t="shared" si="416"/>
        <v>465836.79999999999</v>
      </c>
      <c r="AS1870" s="24" t="str">
        <f t="shared" si="417"/>
        <v>0</v>
      </c>
      <c r="AT1870" s="24">
        <f t="shared" si="418"/>
        <v>593873.28</v>
      </c>
      <c r="AU1870" s="24">
        <f t="shared" si="419"/>
        <v>65985.919999999925</v>
      </c>
    </row>
    <row r="1871" spans="1:47" x14ac:dyDescent="0.25">
      <c r="A1871" s="28" t="s">
        <v>14885</v>
      </c>
      <c r="B1871" s="28" t="s">
        <v>6173</v>
      </c>
      <c r="C1871" s="28" t="s">
        <v>6174</v>
      </c>
      <c r="D1871" s="28" t="s">
        <v>6175</v>
      </c>
      <c r="E1871" s="28" t="s">
        <v>6176</v>
      </c>
      <c r="F1871" s="29">
        <v>43304</v>
      </c>
      <c r="G1871" s="29">
        <v>44896</v>
      </c>
      <c r="H1871" s="28" t="s">
        <v>6177</v>
      </c>
      <c r="I1871" s="28" t="s">
        <v>16033</v>
      </c>
      <c r="J1871" s="28" t="s">
        <v>16046</v>
      </c>
      <c r="K1871" s="28" t="s">
        <v>6178</v>
      </c>
      <c r="L1871" s="27">
        <v>164450</v>
      </c>
      <c r="M1871" s="27">
        <v>27456.000000000004</v>
      </c>
      <c r="N1871" s="27">
        <v>0</v>
      </c>
      <c r="O1871" s="27">
        <v>0</v>
      </c>
      <c r="P1871" s="27">
        <f t="shared" si="406"/>
        <v>27456.000000000004</v>
      </c>
      <c r="Q1871" s="27">
        <v>0</v>
      </c>
      <c r="R1871" s="27">
        <v>0</v>
      </c>
      <c r="S1871" s="27">
        <v>0</v>
      </c>
      <c r="T1871" s="27">
        <f t="shared" si="407"/>
        <v>0</v>
      </c>
      <c r="U1871" s="27">
        <v>0</v>
      </c>
      <c r="V1871" s="27">
        <f t="shared" si="408"/>
        <v>191906</v>
      </c>
      <c r="W1871" s="28" t="s">
        <v>6179</v>
      </c>
      <c r="X1871" s="27">
        <v>182539.50000000003</v>
      </c>
      <c r="Y1871" s="27">
        <f t="shared" si="412"/>
        <v>395555.16000000003</v>
      </c>
      <c r="Z1871" s="4" t="str" cm="1">
        <f t="array" ref="Z1871">_xlfn.IFS(YEARFRAC(F1871,G1871)&lt;1,"&lt;1 Year",YEARFRAC(F1871,G1871)&lt;=5,"1-5 Years",YEARFRAC(F1871,G1871)&gt;5,"&gt;5 Years")</f>
        <v>1-5 Years</v>
      </c>
      <c r="AA1871" s="24">
        <f>L1871*(_xlfn.XLOOKUP(K1871,'FX rates'!$A$2:$A$38,'FX rates'!$B$2:$B$38))</f>
        <v>164450</v>
      </c>
      <c r="AB1871" s="24">
        <f>V1871*(_xlfn.XLOOKUP(K1871,'FX rates'!$A$2:$A$38,'FX rates'!$B$2:$B$38))</f>
        <v>191906</v>
      </c>
      <c r="AC1871" s="24">
        <f>X1871*(_xlfn.XLOOKUP(W1871,'FX rates'!$A$2:$A$38,'FX rates'!$B$2:$B$38))</f>
        <v>182539.50000000003</v>
      </c>
      <c r="AD1871" s="24">
        <f>Y1871*(_xlfn.XLOOKUP(W1871,'FX rates'!$A$2:$A$38,'FX rates'!$B$2:$B$38))</f>
        <v>395555.16000000003</v>
      </c>
      <c r="AE1871" s="30">
        <f t="shared" si="413"/>
        <v>0.11000000000000018</v>
      </c>
      <c r="AF1871" s="31">
        <f t="shared" si="414"/>
        <v>18089.500000000029</v>
      </c>
      <c r="AG1871" s="23">
        <f t="shared" si="415"/>
        <v>27456</v>
      </c>
      <c r="AH1871" s="35">
        <f t="shared" si="409"/>
        <v>1</v>
      </c>
      <c r="AI1871" s="23">
        <f>U1871*(_xlfn.XLOOKUP(K1871,'FX rates'!$A$2:$A$38,'FX rates'!$B$2:$B$38))</f>
        <v>0</v>
      </c>
      <c r="AJ1871" s="23">
        <f>Q1871*(_xlfn.XLOOKUP(K1871,'FX rates'!$A$2:$A$38,'FX rates'!$B$2:$B$38))</f>
        <v>0</v>
      </c>
      <c r="AK1871" s="23">
        <f>R1871*(_xlfn.XLOOKUP(K1871,'FX rates'!$A$2:$A$38,'FX rates'!$B$2:$B$38))</f>
        <v>0</v>
      </c>
      <c r="AM1871" s="4"/>
      <c r="AN1871" s="4"/>
      <c r="AO1871" s="4"/>
      <c r="AP1871" s="32">
        <f t="shared" si="410"/>
        <v>0.16695652173913045</v>
      </c>
      <c r="AQ1871" s="32">
        <f t="shared" si="411"/>
        <v>0</v>
      </c>
      <c r="AR1871" s="24">
        <f t="shared" si="416"/>
        <v>213015.66000000003</v>
      </c>
      <c r="AS1871" s="24" t="str">
        <f t="shared" si="417"/>
        <v>0</v>
      </c>
      <c r="AT1871" s="24">
        <f t="shared" si="418"/>
        <v>355999.64400000003</v>
      </c>
      <c r="AU1871" s="24">
        <f t="shared" si="419"/>
        <v>39555.516000000003</v>
      </c>
    </row>
    <row r="1872" spans="1:47" x14ac:dyDescent="0.25">
      <c r="A1872" s="28" t="s">
        <v>14886</v>
      </c>
      <c r="B1872" s="28" t="s">
        <v>6180</v>
      </c>
      <c r="C1872" s="28" t="s">
        <v>6181</v>
      </c>
      <c r="D1872" s="28" t="s">
        <v>6182</v>
      </c>
      <c r="E1872" s="28" t="s">
        <v>6183</v>
      </c>
      <c r="F1872" s="29">
        <v>43304</v>
      </c>
      <c r="G1872" s="29">
        <v>44896</v>
      </c>
      <c r="H1872" s="28" t="s">
        <v>6184</v>
      </c>
      <c r="I1872" s="28" t="s">
        <v>16039</v>
      </c>
      <c r="J1872" s="28" t="s">
        <v>16045</v>
      </c>
      <c r="K1872" s="28" t="s">
        <v>6185</v>
      </c>
      <c r="L1872" s="27">
        <v>146520</v>
      </c>
      <c r="M1872" s="27">
        <v>56100</v>
      </c>
      <c r="N1872" s="27">
        <v>0</v>
      </c>
      <c r="O1872" s="27">
        <v>0</v>
      </c>
      <c r="P1872" s="27">
        <f t="shared" si="406"/>
        <v>56100</v>
      </c>
      <c r="Q1872" s="27">
        <v>0</v>
      </c>
      <c r="R1872" s="27">
        <v>0</v>
      </c>
      <c r="S1872" s="27">
        <v>0</v>
      </c>
      <c r="T1872" s="27">
        <f t="shared" si="407"/>
        <v>0</v>
      </c>
      <c r="U1872" s="27">
        <v>0</v>
      </c>
      <c r="V1872" s="27">
        <f t="shared" si="408"/>
        <v>202620</v>
      </c>
      <c r="W1872" s="28" t="s">
        <v>6186</v>
      </c>
      <c r="X1872" s="27">
        <v>150915.6</v>
      </c>
      <c r="Y1872" s="27">
        <f t="shared" si="412"/>
        <v>359614.19999999995</v>
      </c>
      <c r="Z1872" s="4" t="str" cm="1">
        <f t="array" ref="Z1872">_xlfn.IFS(YEARFRAC(F1872,G1872)&lt;1,"&lt;1 Year",YEARFRAC(F1872,G1872)&lt;=5,"1-5 Years",YEARFRAC(F1872,G1872)&gt;5,"&gt;5 Years")</f>
        <v>1-5 Years</v>
      </c>
      <c r="AA1872" s="24">
        <f>L1872*(_xlfn.XLOOKUP(K1872,'FX rates'!$A$2:$A$38,'FX rates'!$B$2:$B$38))</f>
        <v>146520</v>
      </c>
      <c r="AB1872" s="24">
        <f>V1872*(_xlfn.XLOOKUP(K1872,'FX rates'!$A$2:$A$38,'FX rates'!$B$2:$B$38))</f>
        <v>202620</v>
      </c>
      <c r="AC1872" s="24">
        <f>X1872*(_xlfn.XLOOKUP(W1872,'FX rates'!$A$2:$A$38,'FX rates'!$B$2:$B$38))</f>
        <v>150915.6</v>
      </c>
      <c r="AD1872" s="24">
        <f>Y1872*(_xlfn.XLOOKUP(W1872,'FX rates'!$A$2:$A$38,'FX rates'!$B$2:$B$38))</f>
        <v>359614.19999999995</v>
      </c>
      <c r="AE1872" s="30">
        <f t="shared" si="413"/>
        <v>3.0000000000000041E-2</v>
      </c>
      <c r="AF1872" s="31">
        <f t="shared" si="414"/>
        <v>4395.6000000000058</v>
      </c>
      <c r="AG1872" s="23">
        <f t="shared" si="415"/>
        <v>56100</v>
      </c>
      <c r="AH1872" s="35">
        <f t="shared" si="409"/>
        <v>1</v>
      </c>
      <c r="AI1872" s="23">
        <f>U1872*(_xlfn.XLOOKUP(K1872,'FX rates'!$A$2:$A$38,'FX rates'!$B$2:$B$38))</f>
        <v>0</v>
      </c>
      <c r="AJ1872" s="23">
        <f>Q1872*(_xlfn.XLOOKUP(K1872,'FX rates'!$A$2:$A$38,'FX rates'!$B$2:$B$38))</f>
        <v>0</v>
      </c>
      <c r="AK1872" s="23">
        <f>R1872*(_xlfn.XLOOKUP(K1872,'FX rates'!$A$2:$A$38,'FX rates'!$B$2:$B$38))</f>
        <v>0</v>
      </c>
      <c r="AM1872" s="4"/>
      <c r="AN1872" s="4"/>
      <c r="AO1872" s="4"/>
      <c r="AP1872" s="32">
        <f t="shared" si="410"/>
        <v>0.38288288288288286</v>
      </c>
      <c r="AQ1872" s="32">
        <f t="shared" si="411"/>
        <v>0</v>
      </c>
      <c r="AR1872" s="24">
        <f t="shared" si="416"/>
        <v>208698.59999999998</v>
      </c>
      <c r="AS1872" s="24" t="str">
        <f t="shared" si="417"/>
        <v>0</v>
      </c>
      <c r="AT1872" s="24">
        <f t="shared" si="418"/>
        <v>323652.77999999997</v>
      </c>
      <c r="AU1872" s="24">
        <f t="shared" si="419"/>
        <v>35961.419999999984</v>
      </c>
    </row>
    <row r="1873" spans="1:47" x14ac:dyDescent="0.25">
      <c r="A1873" s="28" t="s">
        <v>14887</v>
      </c>
      <c r="B1873" s="28" t="s">
        <v>6187</v>
      </c>
      <c r="C1873" s="28" t="s">
        <v>6188</v>
      </c>
      <c r="D1873" s="28" t="s">
        <v>6189</v>
      </c>
      <c r="E1873" s="28" t="s">
        <v>6190</v>
      </c>
      <c r="F1873" s="29">
        <v>43304</v>
      </c>
      <c r="G1873" s="29">
        <v>44896</v>
      </c>
      <c r="H1873" s="28" t="s">
        <v>6191</v>
      </c>
      <c r="I1873" s="28" t="s">
        <v>16053</v>
      </c>
      <c r="J1873" s="28" t="s">
        <v>16052</v>
      </c>
      <c r="K1873" s="28" t="s">
        <v>6192</v>
      </c>
      <c r="L1873" s="27">
        <v>185845</v>
      </c>
      <c r="M1873" s="27">
        <v>80080</v>
      </c>
      <c r="N1873" s="27">
        <v>0</v>
      </c>
      <c r="O1873" s="27">
        <v>0</v>
      </c>
      <c r="P1873" s="27">
        <f t="shared" si="406"/>
        <v>80080</v>
      </c>
      <c r="Q1873" s="27">
        <v>0</v>
      </c>
      <c r="R1873" s="27">
        <v>0</v>
      </c>
      <c r="S1873" s="27">
        <v>0</v>
      </c>
      <c r="T1873" s="27">
        <f t="shared" si="407"/>
        <v>0</v>
      </c>
      <c r="U1873" s="27">
        <v>0</v>
      </c>
      <c r="V1873" s="27">
        <f t="shared" si="408"/>
        <v>265925</v>
      </c>
      <c r="W1873" s="28" t="s">
        <v>6193</v>
      </c>
      <c r="X1873" s="27">
        <v>193278.80000000002</v>
      </c>
      <c r="Y1873" s="27">
        <f t="shared" si="412"/>
        <v>469840.80000000005</v>
      </c>
      <c r="Z1873" s="4" t="str" cm="1">
        <f t="array" ref="Z1873">_xlfn.IFS(YEARFRAC(F1873,G1873)&lt;1,"&lt;1 Year",YEARFRAC(F1873,G1873)&lt;=5,"1-5 Years",YEARFRAC(F1873,G1873)&gt;5,"&gt;5 Years")</f>
        <v>1-5 Years</v>
      </c>
      <c r="AA1873" s="24">
        <f>L1873*(_xlfn.XLOOKUP(K1873,'FX rates'!$A$2:$A$38,'FX rates'!$B$2:$B$38))</f>
        <v>185845</v>
      </c>
      <c r="AB1873" s="24">
        <f>V1873*(_xlfn.XLOOKUP(K1873,'FX rates'!$A$2:$A$38,'FX rates'!$B$2:$B$38))</f>
        <v>265925</v>
      </c>
      <c r="AC1873" s="24">
        <f>X1873*(_xlfn.XLOOKUP(W1873,'FX rates'!$A$2:$A$38,'FX rates'!$B$2:$B$38))</f>
        <v>193278.80000000002</v>
      </c>
      <c r="AD1873" s="24">
        <f>Y1873*(_xlfn.XLOOKUP(W1873,'FX rates'!$A$2:$A$38,'FX rates'!$B$2:$B$38))</f>
        <v>469840.80000000005</v>
      </c>
      <c r="AE1873" s="30">
        <f t="shared" si="413"/>
        <v>4.0000000000000091E-2</v>
      </c>
      <c r="AF1873" s="31">
        <f t="shared" si="414"/>
        <v>7433.8000000000175</v>
      </c>
      <c r="AG1873" s="23">
        <f t="shared" si="415"/>
        <v>80080</v>
      </c>
      <c r="AH1873" s="35">
        <f t="shared" si="409"/>
        <v>1</v>
      </c>
      <c r="AI1873" s="23">
        <f>U1873*(_xlfn.XLOOKUP(K1873,'FX rates'!$A$2:$A$38,'FX rates'!$B$2:$B$38))</f>
        <v>0</v>
      </c>
      <c r="AJ1873" s="23">
        <f>Q1873*(_xlfn.XLOOKUP(K1873,'FX rates'!$A$2:$A$38,'FX rates'!$B$2:$B$38))</f>
        <v>0</v>
      </c>
      <c r="AK1873" s="23">
        <f>R1873*(_xlfn.XLOOKUP(K1873,'FX rates'!$A$2:$A$38,'FX rates'!$B$2:$B$38))</f>
        <v>0</v>
      </c>
      <c r="AM1873" s="4"/>
      <c r="AN1873" s="4"/>
      <c r="AO1873" s="4"/>
      <c r="AP1873" s="32">
        <f t="shared" si="410"/>
        <v>0.43089671500443916</v>
      </c>
      <c r="AQ1873" s="32">
        <f t="shared" si="411"/>
        <v>0</v>
      </c>
      <c r="AR1873" s="24">
        <f t="shared" si="416"/>
        <v>276562</v>
      </c>
      <c r="AS1873" s="24" t="str">
        <f t="shared" si="417"/>
        <v>0</v>
      </c>
      <c r="AT1873" s="24">
        <f t="shared" si="418"/>
        <v>422856.72000000003</v>
      </c>
      <c r="AU1873" s="24">
        <f t="shared" si="419"/>
        <v>46984.080000000016</v>
      </c>
    </row>
    <row r="1874" spans="1:47" x14ac:dyDescent="0.25">
      <c r="A1874" s="28" t="s">
        <v>14888</v>
      </c>
      <c r="B1874" s="28" t="s">
        <v>6194</v>
      </c>
      <c r="C1874" s="28" t="s">
        <v>6195</v>
      </c>
      <c r="D1874" s="28" t="s">
        <v>6196</v>
      </c>
      <c r="E1874" s="28" t="s">
        <v>6197</v>
      </c>
      <c r="F1874" s="29">
        <v>43304</v>
      </c>
      <c r="G1874" s="29">
        <v>44896</v>
      </c>
      <c r="H1874" s="28" t="s">
        <v>6198</v>
      </c>
      <c r="I1874" s="28" t="s">
        <v>16044</v>
      </c>
      <c r="J1874" s="28" t="s">
        <v>16044</v>
      </c>
      <c r="K1874" s="28" t="s">
        <v>6199</v>
      </c>
      <c r="L1874" s="27">
        <v>147207.5</v>
      </c>
      <c r="M1874" s="27">
        <v>42097.000000000007</v>
      </c>
      <c r="N1874" s="27">
        <v>0</v>
      </c>
      <c r="O1874" s="27">
        <v>0</v>
      </c>
      <c r="P1874" s="27">
        <f t="shared" si="406"/>
        <v>42097.000000000007</v>
      </c>
      <c r="Q1874" s="27">
        <v>0</v>
      </c>
      <c r="R1874" s="27">
        <v>0</v>
      </c>
      <c r="S1874" s="27">
        <v>0</v>
      </c>
      <c r="T1874" s="27">
        <f t="shared" si="407"/>
        <v>0</v>
      </c>
      <c r="U1874" s="27">
        <v>0</v>
      </c>
      <c r="V1874" s="27">
        <f t="shared" si="408"/>
        <v>189304.5</v>
      </c>
      <c r="W1874" s="28" t="s">
        <v>6200</v>
      </c>
      <c r="X1874" s="27">
        <v>150151.65</v>
      </c>
      <c r="Y1874" s="27">
        <f t="shared" si="412"/>
        <v>343242.23999999999</v>
      </c>
      <c r="Z1874" s="4" t="str" cm="1">
        <f t="array" ref="Z1874">_xlfn.IFS(YEARFRAC(F1874,G1874)&lt;1,"&lt;1 Year",YEARFRAC(F1874,G1874)&lt;=5,"1-5 Years",YEARFRAC(F1874,G1874)&gt;5,"&gt;5 Years")</f>
        <v>1-5 Years</v>
      </c>
      <c r="AA1874" s="24">
        <f>L1874*(_xlfn.XLOOKUP(K1874,'FX rates'!$A$2:$A$38,'FX rates'!$B$2:$B$38))</f>
        <v>147207.5</v>
      </c>
      <c r="AB1874" s="24">
        <f>V1874*(_xlfn.XLOOKUP(K1874,'FX rates'!$A$2:$A$38,'FX rates'!$B$2:$B$38))</f>
        <v>189304.5</v>
      </c>
      <c r="AC1874" s="24">
        <f>X1874*(_xlfn.XLOOKUP(W1874,'FX rates'!$A$2:$A$38,'FX rates'!$B$2:$B$38))</f>
        <v>150151.65</v>
      </c>
      <c r="AD1874" s="24">
        <f>Y1874*(_xlfn.XLOOKUP(W1874,'FX rates'!$A$2:$A$38,'FX rates'!$B$2:$B$38))</f>
        <v>343242.23999999999</v>
      </c>
      <c r="AE1874" s="30">
        <f t="shared" si="413"/>
        <v>1.9999999999999959E-2</v>
      </c>
      <c r="AF1874" s="31">
        <f t="shared" si="414"/>
        <v>2944.1499999999942</v>
      </c>
      <c r="AG1874" s="23">
        <f t="shared" si="415"/>
        <v>42097</v>
      </c>
      <c r="AH1874" s="35">
        <f t="shared" si="409"/>
        <v>1</v>
      </c>
      <c r="AI1874" s="23">
        <f>U1874*(_xlfn.XLOOKUP(K1874,'FX rates'!$A$2:$A$38,'FX rates'!$B$2:$B$38))</f>
        <v>0</v>
      </c>
      <c r="AJ1874" s="23">
        <f>Q1874*(_xlfn.XLOOKUP(K1874,'FX rates'!$A$2:$A$38,'FX rates'!$B$2:$B$38))</f>
        <v>0</v>
      </c>
      <c r="AK1874" s="23">
        <f>R1874*(_xlfn.XLOOKUP(K1874,'FX rates'!$A$2:$A$38,'FX rates'!$B$2:$B$38))</f>
        <v>0</v>
      </c>
      <c r="AM1874" s="4"/>
      <c r="AN1874" s="4"/>
      <c r="AO1874" s="4"/>
      <c r="AP1874" s="32">
        <f t="shared" si="410"/>
        <v>0.28597048384083695</v>
      </c>
      <c r="AQ1874" s="32">
        <f t="shared" si="411"/>
        <v>0</v>
      </c>
      <c r="AR1874" s="24">
        <f t="shared" si="416"/>
        <v>193090.59</v>
      </c>
      <c r="AS1874" s="24" t="str">
        <f t="shared" si="417"/>
        <v>0</v>
      </c>
      <c r="AT1874" s="24">
        <f t="shared" si="418"/>
        <v>308918.016</v>
      </c>
      <c r="AU1874" s="24">
        <f t="shared" si="419"/>
        <v>34324.223999999987</v>
      </c>
    </row>
    <row r="1875" spans="1:47" x14ac:dyDescent="0.25">
      <c r="A1875" s="28" t="s">
        <v>14889</v>
      </c>
      <c r="B1875" s="28" t="s">
        <v>6201</v>
      </c>
      <c r="C1875" s="28" t="s">
        <v>6202</v>
      </c>
      <c r="D1875" s="28" t="s">
        <v>6203</v>
      </c>
      <c r="E1875" s="28" t="s">
        <v>6204</v>
      </c>
      <c r="F1875" s="29">
        <v>43304</v>
      </c>
      <c r="G1875" s="29">
        <v>44896</v>
      </c>
      <c r="H1875" s="28" t="s">
        <v>6205</v>
      </c>
      <c r="I1875" s="28" t="s">
        <v>16051</v>
      </c>
      <c r="J1875" s="28" t="s">
        <v>16048</v>
      </c>
      <c r="K1875" s="28" t="s">
        <v>6206</v>
      </c>
      <c r="L1875" s="27">
        <v>253000</v>
      </c>
      <c r="M1875" s="27">
        <v>626240</v>
      </c>
      <c r="N1875" s="27">
        <v>1000</v>
      </c>
      <c r="O1875" s="27">
        <v>500</v>
      </c>
      <c r="P1875" s="27">
        <f t="shared" si="406"/>
        <v>627740</v>
      </c>
      <c r="Q1875" s="27">
        <v>0</v>
      </c>
      <c r="R1875" s="27">
        <v>0</v>
      </c>
      <c r="S1875" s="27">
        <v>0</v>
      </c>
      <c r="T1875" s="27">
        <f t="shared" si="407"/>
        <v>0</v>
      </c>
      <c r="U1875" s="27">
        <v>367330</v>
      </c>
      <c r="V1875" s="27">
        <f t="shared" si="408"/>
        <v>1248070</v>
      </c>
      <c r="W1875" s="28" t="s">
        <v>13</v>
      </c>
      <c r="X1875" s="27">
        <v>270710</v>
      </c>
      <c r="Y1875" s="27">
        <f t="shared" si="412"/>
        <v>1482741.8</v>
      </c>
      <c r="Z1875" s="4" t="str" cm="1">
        <f t="array" ref="Z1875">_xlfn.IFS(YEARFRAC(F1875,G1875)&lt;1,"&lt;1 Year",YEARFRAC(F1875,G1875)&lt;=5,"1-5 Years",YEARFRAC(F1875,G1875)&gt;5,"&gt;5 Years")</f>
        <v>1-5 Years</v>
      </c>
      <c r="AA1875" s="24">
        <f>L1875*(_xlfn.XLOOKUP(K1875,'FX rates'!$A$2:$A$38,'FX rates'!$B$2:$B$38))</f>
        <v>336654.45001913718</v>
      </c>
      <c r="AB1875" s="24">
        <f>V1875*(_xlfn.XLOOKUP(K1875,'FX rates'!$A$2:$A$38,'FX rates'!$B$2:$B$38))</f>
        <v>1660744.3455944052</v>
      </c>
      <c r="AC1875" s="24">
        <f>X1875*(_xlfn.XLOOKUP(W1875,'FX rates'!$A$2:$A$38,'FX rates'!$B$2:$B$38))</f>
        <v>360220.26152047678</v>
      </c>
      <c r="AD1875" s="24">
        <f>Y1875*(_xlfn.XLOOKUP(W1875,'FX rates'!$A$2:$A$38,'FX rates'!$B$2:$B$38))</f>
        <v>1973010.376282156</v>
      </c>
      <c r="AE1875" s="30">
        <f t="shared" si="413"/>
        <v>6.9999999999999993E-2</v>
      </c>
      <c r="AF1875" s="31">
        <f t="shared" si="414"/>
        <v>17710</v>
      </c>
      <c r="AG1875" s="23">
        <f t="shared" si="415"/>
        <v>1324089.895575268</v>
      </c>
      <c r="AH1875" s="35">
        <f t="shared" si="409"/>
        <v>1.3306500000756409</v>
      </c>
      <c r="AI1875" s="23">
        <f>U1875*(_xlfn.XLOOKUP(K1875,'FX rates'!$A$2:$A$38,'FX rates'!$B$2:$B$38))</f>
        <v>488787.66452778521</v>
      </c>
      <c r="AJ1875" s="23">
        <f>Q1875*(_xlfn.XLOOKUP(K1875,'FX rates'!$A$2:$A$38,'FX rates'!$B$2:$B$38))</f>
        <v>0</v>
      </c>
      <c r="AK1875" s="23">
        <f>R1875*(_xlfn.XLOOKUP(K1875,'FX rates'!$A$2:$A$38,'FX rates'!$B$2:$B$38))</f>
        <v>0</v>
      </c>
      <c r="AM1875" s="4"/>
      <c r="AN1875" s="4"/>
      <c r="AO1875" s="4"/>
      <c r="AP1875" s="32">
        <f t="shared" si="410"/>
        <v>2.4752569169960474</v>
      </c>
      <c r="AQ1875" s="32">
        <f t="shared" si="411"/>
        <v>1.976284584980237E-3</v>
      </c>
      <c r="AR1875" s="24">
        <f t="shared" si="416"/>
        <v>940786.8</v>
      </c>
      <c r="AS1875" s="24">
        <f t="shared" si="417"/>
        <v>271245</v>
      </c>
      <c r="AT1875" s="24">
        <f t="shared" si="418"/>
        <v>1775709.3386539405</v>
      </c>
      <c r="AU1875" s="24">
        <f t="shared" si="419"/>
        <v>197301.0376282155</v>
      </c>
    </row>
    <row r="1876" spans="1:47" x14ac:dyDescent="0.25">
      <c r="A1876" s="28" t="s">
        <v>14890</v>
      </c>
      <c r="B1876" s="28" t="s">
        <v>6207</v>
      </c>
      <c r="C1876" s="28" t="s">
        <v>6208</v>
      </c>
      <c r="D1876" s="28" t="s">
        <v>6209</v>
      </c>
      <c r="E1876" s="28" t="s">
        <v>6210</v>
      </c>
      <c r="F1876" s="29">
        <v>43304</v>
      </c>
      <c r="G1876" s="29">
        <v>44896</v>
      </c>
      <c r="H1876" s="28" t="s">
        <v>6211</v>
      </c>
      <c r="I1876" s="28" t="s">
        <v>16043</v>
      </c>
      <c r="J1876" s="28" t="s">
        <v>16043</v>
      </c>
      <c r="K1876" s="28" t="s">
        <v>6212</v>
      </c>
      <c r="L1876" s="27">
        <v>163350</v>
      </c>
      <c r="M1876" s="27">
        <v>39600</v>
      </c>
      <c r="N1876" s="27">
        <v>0</v>
      </c>
      <c r="O1876" s="27">
        <v>0</v>
      </c>
      <c r="P1876" s="27">
        <f t="shared" si="406"/>
        <v>39600</v>
      </c>
      <c r="Q1876" s="27">
        <v>0</v>
      </c>
      <c r="R1876" s="27">
        <v>0</v>
      </c>
      <c r="S1876" s="27">
        <v>0</v>
      </c>
      <c r="T1876" s="27">
        <f t="shared" si="407"/>
        <v>0</v>
      </c>
      <c r="U1876" s="27">
        <v>0</v>
      </c>
      <c r="V1876" s="27">
        <f t="shared" si="408"/>
        <v>202950</v>
      </c>
      <c r="W1876" s="28" t="s">
        <v>6213</v>
      </c>
      <c r="X1876" s="27">
        <v>169884</v>
      </c>
      <c r="Y1876" s="27">
        <f t="shared" si="412"/>
        <v>380952</v>
      </c>
      <c r="Z1876" s="4" t="str" cm="1">
        <f t="array" ref="Z1876">_xlfn.IFS(YEARFRAC(F1876,G1876)&lt;1,"&lt;1 Year",YEARFRAC(F1876,G1876)&lt;=5,"1-5 Years",YEARFRAC(F1876,G1876)&gt;5,"&gt;5 Years")</f>
        <v>1-5 Years</v>
      </c>
      <c r="AA1876" s="24">
        <f>L1876*(_xlfn.XLOOKUP(K1876,'FX rates'!$A$2:$A$38,'FX rates'!$B$2:$B$38))</f>
        <v>163350</v>
      </c>
      <c r="AB1876" s="24">
        <f>V1876*(_xlfn.XLOOKUP(K1876,'FX rates'!$A$2:$A$38,'FX rates'!$B$2:$B$38))</f>
        <v>202950</v>
      </c>
      <c r="AC1876" s="24">
        <f>X1876*(_xlfn.XLOOKUP(W1876,'FX rates'!$A$2:$A$38,'FX rates'!$B$2:$B$38))</f>
        <v>169884</v>
      </c>
      <c r="AD1876" s="24">
        <f>Y1876*(_xlfn.XLOOKUP(W1876,'FX rates'!$A$2:$A$38,'FX rates'!$B$2:$B$38))</f>
        <v>380952</v>
      </c>
      <c r="AE1876" s="30">
        <f t="shared" si="413"/>
        <v>0.04</v>
      </c>
      <c r="AF1876" s="31">
        <f t="shared" si="414"/>
        <v>6534</v>
      </c>
      <c r="AG1876" s="23">
        <f t="shared" si="415"/>
        <v>39600</v>
      </c>
      <c r="AH1876" s="35">
        <f t="shared" si="409"/>
        <v>1</v>
      </c>
      <c r="AI1876" s="23">
        <f>U1876*(_xlfn.XLOOKUP(K1876,'FX rates'!$A$2:$A$38,'FX rates'!$B$2:$B$38))</f>
        <v>0</v>
      </c>
      <c r="AJ1876" s="23">
        <f>Q1876*(_xlfn.XLOOKUP(K1876,'FX rates'!$A$2:$A$38,'FX rates'!$B$2:$B$38))</f>
        <v>0</v>
      </c>
      <c r="AK1876" s="23">
        <f>R1876*(_xlfn.XLOOKUP(K1876,'FX rates'!$A$2:$A$38,'FX rates'!$B$2:$B$38))</f>
        <v>0</v>
      </c>
      <c r="AM1876" s="4"/>
      <c r="AN1876" s="4"/>
      <c r="AO1876" s="4"/>
      <c r="AP1876" s="32">
        <f t="shared" si="410"/>
        <v>0.24242424242424243</v>
      </c>
      <c r="AQ1876" s="32">
        <f t="shared" si="411"/>
        <v>0</v>
      </c>
      <c r="AR1876" s="24">
        <f t="shared" si="416"/>
        <v>211068</v>
      </c>
      <c r="AS1876" s="24" t="str">
        <f t="shared" si="417"/>
        <v>0</v>
      </c>
      <c r="AT1876" s="24">
        <f t="shared" si="418"/>
        <v>342856.8</v>
      </c>
      <c r="AU1876" s="24">
        <f t="shared" si="419"/>
        <v>38095.200000000012</v>
      </c>
    </row>
    <row r="1877" spans="1:47" x14ac:dyDescent="0.25">
      <c r="A1877" s="28" t="s">
        <v>14891</v>
      </c>
      <c r="B1877" s="28" t="s">
        <v>6214</v>
      </c>
      <c r="C1877" s="28" t="s">
        <v>6215</v>
      </c>
      <c r="D1877" s="28" t="s">
        <v>6216</v>
      </c>
      <c r="E1877" s="28" t="s">
        <v>6217</v>
      </c>
      <c r="F1877" s="29">
        <v>43304</v>
      </c>
      <c r="G1877" s="29">
        <v>44896</v>
      </c>
      <c r="H1877" s="28" t="s">
        <v>6218</v>
      </c>
      <c r="I1877" s="28" t="s">
        <v>16039</v>
      </c>
      <c r="J1877" s="28" t="s">
        <v>16046</v>
      </c>
      <c r="K1877" s="28" t="s">
        <v>6219</v>
      </c>
      <c r="L1877" s="27">
        <v>163240</v>
      </c>
      <c r="M1877" s="27">
        <v>22727.100000000002</v>
      </c>
      <c r="N1877" s="27">
        <v>0</v>
      </c>
      <c r="O1877" s="27">
        <v>0</v>
      </c>
      <c r="P1877" s="27">
        <f t="shared" si="406"/>
        <v>22727.100000000002</v>
      </c>
      <c r="Q1877" s="27">
        <v>0</v>
      </c>
      <c r="R1877" s="27">
        <v>0</v>
      </c>
      <c r="S1877" s="27">
        <v>0</v>
      </c>
      <c r="T1877" s="27">
        <f t="shared" si="407"/>
        <v>0</v>
      </c>
      <c r="U1877" s="27">
        <v>0</v>
      </c>
      <c r="V1877" s="27">
        <f t="shared" si="408"/>
        <v>185967.1</v>
      </c>
      <c r="W1877" s="28" t="s">
        <v>6220</v>
      </c>
      <c r="X1877" s="27">
        <v>179564</v>
      </c>
      <c r="Y1877" s="27">
        <f t="shared" si="412"/>
        <v>384127.81</v>
      </c>
      <c r="Z1877" s="4" t="str" cm="1">
        <f t="array" ref="Z1877">_xlfn.IFS(YEARFRAC(F1877,G1877)&lt;1,"&lt;1 Year",YEARFRAC(F1877,G1877)&lt;=5,"1-5 Years",YEARFRAC(F1877,G1877)&gt;5,"&gt;5 Years")</f>
        <v>1-5 Years</v>
      </c>
      <c r="AA1877" s="24">
        <f>L1877*(_xlfn.XLOOKUP(K1877,'FX rates'!$A$2:$A$38,'FX rates'!$B$2:$B$38))</f>
        <v>163240</v>
      </c>
      <c r="AB1877" s="24">
        <f>V1877*(_xlfn.XLOOKUP(K1877,'FX rates'!$A$2:$A$38,'FX rates'!$B$2:$B$38))</f>
        <v>185967.1</v>
      </c>
      <c r="AC1877" s="24">
        <f>X1877*(_xlfn.XLOOKUP(W1877,'FX rates'!$A$2:$A$38,'FX rates'!$B$2:$B$38))</f>
        <v>179564</v>
      </c>
      <c r="AD1877" s="24">
        <f>Y1877*(_xlfn.XLOOKUP(W1877,'FX rates'!$A$2:$A$38,'FX rates'!$B$2:$B$38))</f>
        <v>384127.81</v>
      </c>
      <c r="AE1877" s="30">
        <f t="shared" si="413"/>
        <v>0.1</v>
      </c>
      <c r="AF1877" s="31">
        <f t="shared" si="414"/>
        <v>16324</v>
      </c>
      <c r="AG1877" s="23">
        <f t="shared" si="415"/>
        <v>22727.100000000006</v>
      </c>
      <c r="AH1877" s="35">
        <f t="shared" si="409"/>
        <v>1</v>
      </c>
      <c r="AI1877" s="23">
        <f>U1877*(_xlfn.XLOOKUP(K1877,'FX rates'!$A$2:$A$38,'FX rates'!$B$2:$B$38))</f>
        <v>0</v>
      </c>
      <c r="AJ1877" s="23">
        <f>Q1877*(_xlfn.XLOOKUP(K1877,'FX rates'!$A$2:$A$38,'FX rates'!$B$2:$B$38))</f>
        <v>0</v>
      </c>
      <c r="AK1877" s="23">
        <f>R1877*(_xlfn.XLOOKUP(K1877,'FX rates'!$A$2:$A$38,'FX rates'!$B$2:$B$38))</f>
        <v>0</v>
      </c>
      <c r="AM1877" s="4"/>
      <c r="AN1877" s="4"/>
      <c r="AO1877" s="4"/>
      <c r="AP1877" s="32">
        <f t="shared" si="410"/>
        <v>0.13922506738544477</v>
      </c>
      <c r="AQ1877" s="32">
        <f t="shared" si="411"/>
        <v>0</v>
      </c>
      <c r="AR1877" s="24">
        <f t="shared" si="416"/>
        <v>204563.81</v>
      </c>
      <c r="AS1877" s="24" t="str">
        <f t="shared" si="417"/>
        <v>0</v>
      </c>
      <c r="AT1877" s="24">
        <f t="shared" si="418"/>
        <v>345715.02899999998</v>
      </c>
      <c r="AU1877" s="24">
        <f t="shared" si="419"/>
        <v>38412.781000000017</v>
      </c>
    </row>
    <row r="1878" spans="1:47" x14ac:dyDescent="0.25">
      <c r="A1878" s="28" t="s">
        <v>14892</v>
      </c>
      <c r="B1878" s="28" t="s">
        <v>6221</v>
      </c>
      <c r="C1878" s="28" t="s">
        <v>6222</v>
      </c>
      <c r="D1878" s="28" t="s">
        <v>6223</v>
      </c>
      <c r="E1878" s="28" t="s">
        <v>6224</v>
      </c>
      <c r="F1878" s="29">
        <v>43304</v>
      </c>
      <c r="G1878" s="29">
        <v>44896</v>
      </c>
      <c r="H1878" s="28" t="s">
        <v>6225</v>
      </c>
      <c r="I1878" s="28" t="s">
        <v>16037</v>
      </c>
      <c r="J1878" s="4" t="s">
        <v>16056</v>
      </c>
      <c r="K1878" s="28" t="s">
        <v>6226</v>
      </c>
      <c r="L1878" s="27">
        <v>258940.00000000006</v>
      </c>
      <c r="M1878" s="27">
        <v>985710</v>
      </c>
      <c r="N1878" s="27">
        <v>0</v>
      </c>
      <c r="O1878" s="27">
        <v>0</v>
      </c>
      <c r="P1878" s="27">
        <f t="shared" si="406"/>
        <v>985710</v>
      </c>
      <c r="Q1878" s="27">
        <v>0</v>
      </c>
      <c r="R1878" s="27">
        <v>0</v>
      </c>
      <c r="S1878" s="27">
        <v>0</v>
      </c>
      <c r="T1878" s="27">
        <f t="shared" si="407"/>
        <v>0</v>
      </c>
      <c r="U1878" s="27">
        <v>172500</v>
      </c>
      <c r="V1878" s="27">
        <f t="shared" si="408"/>
        <v>1417150</v>
      </c>
      <c r="W1878" s="28" t="s">
        <v>6227</v>
      </c>
      <c r="X1878" s="27">
        <v>261529.40000000005</v>
      </c>
      <c r="Y1878" s="27">
        <f t="shared" si="412"/>
        <v>1518625.9000000001</v>
      </c>
      <c r="Z1878" s="4" t="str" cm="1">
        <f t="array" ref="Z1878">_xlfn.IFS(YEARFRAC(F1878,G1878)&lt;1,"&lt;1 Year",YEARFRAC(F1878,G1878)&lt;=5,"1-5 Years",YEARFRAC(F1878,G1878)&gt;5,"&gt;5 Years")</f>
        <v>1-5 Years</v>
      </c>
      <c r="AA1878" s="24">
        <f>L1878*(_xlfn.XLOOKUP(K1878,'FX rates'!$A$2:$A$38,'FX rates'!$B$2:$B$38))</f>
        <v>258940.00000000006</v>
      </c>
      <c r="AB1878" s="24">
        <f>V1878*(_xlfn.XLOOKUP(K1878,'FX rates'!$A$2:$A$38,'FX rates'!$B$2:$B$38))</f>
        <v>1417150</v>
      </c>
      <c r="AC1878" s="24">
        <f>X1878*(_xlfn.XLOOKUP(W1878,'FX rates'!$A$2:$A$38,'FX rates'!$B$2:$B$38))</f>
        <v>261529.40000000005</v>
      </c>
      <c r="AD1878" s="24">
        <f>Y1878*(_xlfn.XLOOKUP(W1878,'FX rates'!$A$2:$A$38,'FX rates'!$B$2:$B$38))</f>
        <v>1518625.9000000001</v>
      </c>
      <c r="AE1878" s="30">
        <f t="shared" si="413"/>
        <v>9.9999999999999759E-3</v>
      </c>
      <c r="AF1878" s="31">
        <f t="shared" si="414"/>
        <v>2589.3999999999942</v>
      </c>
      <c r="AG1878" s="23">
        <f t="shared" si="415"/>
        <v>1158210</v>
      </c>
      <c r="AH1878" s="35">
        <f t="shared" si="409"/>
        <v>1</v>
      </c>
      <c r="AI1878" s="23">
        <f>U1878*(_xlfn.XLOOKUP(K1878,'FX rates'!$A$2:$A$38,'FX rates'!$B$2:$B$38))</f>
        <v>172500</v>
      </c>
      <c r="AJ1878" s="23">
        <f>Q1878*(_xlfn.XLOOKUP(K1878,'FX rates'!$A$2:$A$38,'FX rates'!$B$2:$B$38))</f>
        <v>0</v>
      </c>
      <c r="AK1878" s="23">
        <f>R1878*(_xlfn.XLOOKUP(K1878,'FX rates'!$A$2:$A$38,'FX rates'!$B$2:$B$38))</f>
        <v>0</v>
      </c>
      <c r="AM1878" s="4"/>
      <c r="AN1878" s="4"/>
      <c r="AO1878" s="4"/>
      <c r="AP1878" s="32">
        <f t="shared" si="410"/>
        <v>3.8067119796091751</v>
      </c>
      <c r="AQ1878" s="32">
        <f t="shared" si="411"/>
        <v>0</v>
      </c>
      <c r="AR1878" s="24">
        <f t="shared" si="416"/>
        <v>1257096.5</v>
      </c>
      <c r="AS1878" s="24" t="str">
        <f t="shared" si="417"/>
        <v>0</v>
      </c>
      <c r="AT1878" s="24">
        <f t="shared" si="418"/>
        <v>1366763.31</v>
      </c>
      <c r="AU1878" s="24">
        <f t="shared" si="419"/>
        <v>151862.59000000008</v>
      </c>
    </row>
    <row r="1879" spans="1:47" x14ac:dyDescent="0.25">
      <c r="A1879" s="28" t="s">
        <v>14893</v>
      </c>
      <c r="B1879" s="28" t="s">
        <v>6228</v>
      </c>
      <c r="C1879" s="28" t="s">
        <v>6229</v>
      </c>
      <c r="D1879" s="28" t="s">
        <v>6230</v>
      </c>
      <c r="E1879" s="28" t="s">
        <v>6231</v>
      </c>
      <c r="F1879" s="29">
        <v>43304</v>
      </c>
      <c r="G1879" s="29">
        <v>44896</v>
      </c>
      <c r="H1879" s="28" t="s">
        <v>6232</v>
      </c>
      <c r="I1879" s="28" t="s">
        <v>16035</v>
      </c>
      <c r="J1879" s="28" t="s">
        <v>16044</v>
      </c>
      <c r="K1879" s="28" t="s">
        <v>6233</v>
      </c>
      <c r="L1879" s="27">
        <v>144342</v>
      </c>
      <c r="M1879" s="27">
        <v>99110.000000000015</v>
      </c>
      <c r="N1879" s="27">
        <v>0</v>
      </c>
      <c r="O1879" s="27">
        <v>0</v>
      </c>
      <c r="P1879" s="27">
        <f t="shared" si="406"/>
        <v>99110.000000000015</v>
      </c>
      <c r="Q1879" s="27">
        <v>0</v>
      </c>
      <c r="R1879" s="27">
        <v>0</v>
      </c>
      <c r="S1879" s="27">
        <v>0</v>
      </c>
      <c r="T1879" s="27">
        <f t="shared" si="407"/>
        <v>0</v>
      </c>
      <c r="U1879" s="27">
        <v>0</v>
      </c>
      <c r="V1879" s="27">
        <f t="shared" si="408"/>
        <v>243452</v>
      </c>
      <c r="W1879" s="28" t="s">
        <v>6234</v>
      </c>
      <c r="X1879" s="27">
        <v>161663.04000000001</v>
      </c>
      <c r="Y1879" s="27">
        <f t="shared" si="412"/>
        <v>434329.28</v>
      </c>
      <c r="Z1879" s="4" t="str" cm="1">
        <f t="array" ref="Z1879">_xlfn.IFS(YEARFRAC(F1879,G1879)&lt;1,"&lt;1 Year",YEARFRAC(F1879,G1879)&lt;=5,"1-5 Years",YEARFRAC(F1879,G1879)&gt;5,"&gt;5 Years")</f>
        <v>1-5 Years</v>
      </c>
      <c r="AA1879" s="24">
        <f>L1879*(_xlfn.XLOOKUP(K1879,'FX rates'!$A$2:$A$38,'FX rates'!$B$2:$B$38))</f>
        <v>144342</v>
      </c>
      <c r="AB1879" s="24">
        <f>V1879*(_xlfn.XLOOKUP(K1879,'FX rates'!$A$2:$A$38,'FX rates'!$B$2:$B$38))</f>
        <v>243452</v>
      </c>
      <c r="AC1879" s="24">
        <f>X1879*(_xlfn.XLOOKUP(W1879,'FX rates'!$A$2:$A$38,'FX rates'!$B$2:$B$38))</f>
        <v>161663.04000000001</v>
      </c>
      <c r="AD1879" s="24">
        <f>Y1879*(_xlfn.XLOOKUP(W1879,'FX rates'!$A$2:$A$38,'FX rates'!$B$2:$B$38))</f>
        <v>434329.28</v>
      </c>
      <c r="AE1879" s="30">
        <f t="shared" si="413"/>
        <v>0.12000000000000005</v>
      </c>
      <c r="AF1879" s="31">
        <f t="shared" si="414"/>
        <v>17321.040000000008</v>
      </c>
      <c r="AG1879" s="23">
        <f t="shared" si="415"/>
        <v>99110</v>
      </c>
      <c r="AH1879" s="35">
        <f t="shared" si="409"/>
        <v>1</v>
      </c>
      <c r="AI1879" s="23">
        <f>U1879*(_xlfn.XLOOKUP(K1879,'FX rates'!$A$2:$A$38,'FX rates'!$B$2:$B$38))</f>
        <v>0</v>
      </c>
      <c r="AJ1879" s="23">
        <f>Q1879*(_xlfn.XLOOKUP(K1879,'FX rates'!$A$2:$A$38,'FX rates'!$B$2:$B$38))</f>
        <v>0</v>
      </c>
      <c r="AK1879" s="23">
        <f>R1879*(_xlfn.XLOOKUP(K1879,'FX rates'!$A$2:$A$38,'FX rates'!$B$2:$B$38))</f>
        <v>0</v>
      </c>
      <c r="AM1879" s="4"/>
      <c r="AN1879" s="4"/>
      <c r="AO1879" s="4"/>
      <c r="AP1879" s="32">
        <f t="shared" si="410"/>
        <v>0.68663313519280611</v>
      </c>
      <c r="AQ1879" s="32">
        <f t="shared" si="411"/>
        <v>0</v>
      </c>
      <c r="AR1879" s="24">
        <f t="shared" si="416"/>
        <v>272666.24000000005</v>
      </c>
      <c r="AS1879" s="24" t="str">
        <f t="shared" si="417"/>
        <v>0</v>
      </c>
      <c r="AT1879" s="24">
        <f t="shared" si="418"/>
        <v>390896.35200000001</v>
      </c>
      <c r="AU1879" s="24">
        <f t="shared" si="419"/>
        <v>43432.928000000014</v>
      </c>
    </row>
    <row r="1880" spans="1:47" x14ac:dyDescent="0.25">
      <c r="A1880" s="28" t="s">
        <v>14093</v>
      </c>
      <c r="B1880" s="28" t="s">
        <v>12410</v>
      </c>
      <c r="C1880" s="28" t="s">
        <v>12411</v>
      </c>
      <c r="D1880" s="28" t="s">
        <v>12412</v>
      </c>
      <c r="E1880" s="28" t="s">
        <v>12413</v>
      </c>
      <c r="F1880" s="29">
        <v>38474</v>
      </c>
      <c r="G1880" s="29">
        <v>44896</v>
      </c>
      <c r="H1880" s="28" t="s">
        <v>12414</v>
      </c>
      <c r="I1880" s="28" t="s">
        <v>16051</v>
      </c>
      <c r="J1880" s="28" t="s">
        <v>16040</v>
      </c>
      <c r="K1880" s="28" t="s">
        <v>12415</v>
      </c>
      <c r="L1880" s="27">
        <v>11286000.000000002</v>
      </c>
      <c r="M1880" s="27">
        <v>1329900</v>
      </c>
      <c r="N1880" s="27">
        <v>0</v>
      </c>
      <c r="O1880" s="27">
        <v>0</v>
      </c>
      <c r="P1880" s="27">
        <f t="shared" si="406"/>
        <v>1329900</v>
      </c>
      <c r="Q1880" s="27">
        <v>0</v>
      </c>
      <c r="R1880" s="27">
        <v>0</v>
      </c>
      <c r="S1880" s="27">
        <v>0</v>
      </c>
      <c r="T1880" s="27">
        <f t="shared" si="407"/>
        <v>0</v>
      </c>
      <c r="U1880" s="27">
        <v>0</v>
      </c>
      <c r="V1880" s="27">
        <f t="shared" si="408"/>
        <v>12615900.000000002</v>
      </c>
      <c r="W1880" s="28" t="s">
        <v>12416</v>
      </c>
      <c r="X1880" s="27">
        <v>12866040.000000004</v>
      </c>
      <c r="Y1880" s="27">
        <f t="shared" si="412"/>
        <v>27248166.000000007</v>
      </c>
      <c r="Z1880" s="4" t="str" cm="1">
        <f t="array" ref="Z1880">_xlfn.IFS(YEARFRAC(F1880,G1880)&lt;1,"&lt;1 Year",YEARFRAC(F1880,G1880)&lt;=5,"1-5 Years",YEARFRAC(F1880,G1880)&gt;5,"&gt;5 Years")</f>
        <v>&gt;5 Years</v>
      </c>
      <c r="AA1880" s="24">
        <f>L1880*(_xlfn.XLOOKUP(K1880,'FX rates'!$A$2:$A$38,'FX rates'!$B$2:$B$38))</f>
        <v>103879.60789728015</v>
      </c>
      <c r="AB1880" s="24">
        <f>V1880*(_xlfn.XLOOKUP(K1880,'FX rates'!$A$2:$A$38,'FX rates'!$B$2:$B$38))</f>
        <v>116120.3921027199</v>
      </c>
      <c r="AC1880" s="24">
        <f>X1880*(_xlfn.XLOOKUP(W1880,'FX rates'!$A$2:$A$38,'FX rates'!$B$2:$B$38))</f>
        <v>118422.75300289939</v>
      </c>
      <c r="AD1880" s="24">
        <f>Y1880*(_xlfn.XLOOKUP(W1880,'FX rates'!$A$2:$A$38,'FX rates'!$B$2:$B$38))</f>
        <v>250800.00000000009</v>
      </c>
      <c r="AE1880" s="30">
        <f t="shared" si="413"/>
        <v>0.14000000000000024</v>
      </c>
      <c r="AF1880" s="31">
        <f t="shared" si="414"/>
        <v>1580040.0000000019</v>
      </c>
      <c r="AG1880" s="23">
        <f t="shared" si="415"/>
        <v>12240.784205439748</v>
      </c>
      <c r="AH1880" s="35">
        <f t="shared" si="409"/>
        <v>9.2042891987666256E-3</v>
      </c>
      <c r="AI1880" s="23">
        <f>U1880*(_xlfn.XLOOKUP(K1880,'FX rates'!$A$2:$A$38,'FX rates'!$B$2:$B$38))</f>
        <v>0</v>
      </c>
      <c r="AJ1880" s="23">
        <f>Q1880*(_xlfn.XLOOKUP(K1880,'FX rates'!$A$2:$A$38,'FX rates'!$B$2:$B$38))</f>
        <v>0</v>
      </c>
      <c r="AK1880" s="23">
        <f>R1880*(_xlfn.XLOOKUP(K1880,'FX rates'!$A$2:$A$38,'FX rates'!$B$2:$B$38))</f>
        <v>0</v>
      </c>
      <c r="AM1880" s="4"/>
      <c r="AN1880" s="4"/>
      <c r="AO1880" s="4"/>
      <c r="AP1880" s="32">
        <f t="shared" si="410"/>
        <v>0.1178362573099415</v>
      </c>
      <c r="AQ1880" s="32">
        <f t="shared" si="411"/>
        <v>0</v>
      </c>
      <c r="AR1880" s="24">
        <f t="shared" si="416"/>
        <v>14382126.000000002</v>
      </c>
      <c r="AS1880" s="24" t="str">
        <f t="shared" si="417"/>
        <v>0</v>
      </c>
      <c r="AT1880" s="24">
        <f t="shared" si="418"/>
        <v>225720.00000000009</v>
      </c>
      <c r="AU1880" s="24">
        <f t="shared" si="419"/>
        <v>25080</v>
      </c>
    </row>
    <row r="1881" spans="1:47" x14ac:dyDescent="0.25">
      <c r="A1881" s="28" t="s">
        <v>14894</v>
      </c>
      <c r="B1881" s="28" t="s">
        <v>6235</v>
      </c>
      <c r="C1881" s="28" t="s">
        <v>6236</v>
      </c>
      <c r="D1881" s="28" t="s">
        <v>6237</v>
      </c>
      <c r="E1881" s="28" t="s">
        <v>6238</v>
      </c>
      <c r="F1881" s="29">
        <v>43304</v>
      </c>
      <c r="G1881" s="29">
        <v>44896</v>
      </c>
      <c r="H1881" s="28" t="s">
        <v>6239</v>
      </c>
      <c r="I1881" s="28" t="s">
        <v>16046</v>
      </c>
      <c r="J1881" s="28" t="s">
        <v>16057</v>
      </c>
      <c r="K1881" s="28" t="s">
        <v>6240</v>
      </c>
      <c r="L1881" s="27">
        <v>142758</v>
      </c>
      <c r="M1881" s="27">
        <v>112112.00000000001</v>
      </c>
      <c r="N1881" s="27">
        <v>0</v>
      </c>
      <c r="O1881" s="27">
        <v>0</v>
      </c>
      <c r="P1881" s="27">
        <f t="shared" si="406"/>
        <v>112112.00000000001</v>
      </c>
      <c r="Q1881" s="27">
        <v>0</v>
      </c>
      <c r="R1881" s="27">
        <v>0</v>
      </c>
      <c r="S1881" s="27">
        <v>0</v>
      </c>
      <c r="T1881" s="27">
        <f t="shared" si="407"/>
        <v>0</v>
      </c>
      <c r="U1881" s="27">
        <v>0</v>
      </c>
      <c r="V1881" s="27">
        <f t="shared" si="408"/>
        <v>254870</v>
      </c>
      <c r="W1881" s="28" t="s">
        <v>6241</v>
      </c>
      <c r="X1881" s="27">
        <v>144185.57999999999</v>
      </c>
      <c r="Y1881" s="27">
        <f t="shared" si="412"/>
        <v>401604.27999999997</v>
      </c>
      <c r="Z1881" s="4" t="str" cm="1">
        <f t="array" ref="Z1881">_xlfn.IFS(YEARFRAC(F1881,G1881)&lt;1,"&lt;1 Year",YEARFRAC(F1881,G1881)&lt;=5,"1-5 Years",YEARFRAC(F1881,G1881)&gt;5,"&gt;5 Years")</f>
        <v>1-5 Years</v>
      </c>
      <c r="AA1881" s="24">
        <f>L1881*(_xlfn.XLOOKUP(K1881,'FX rates'!$A$2:$A$38,'FX rates'!$B$2:$B$38))</f>
        <v>142758</v>
      </c>
      <c r="AB1881" s="24">
        <f>V1881*(_xlfn.XLOOKUP(K1881,'FX rates'!$A$2:$A$38,'FX rates'!$B$2:$B$38))</f>
        <v>254870</v>
      </c>
      <c r="AC1881" s="24">
        <f>X1881*(_xlfn.XLOOKUP(W1881,'FX rates'!$A$2:$A$38,'FX rates'!$B$2:$B$38))</f>
        <v>144185.57999999999</v>
      </c>
      <c r="AD1881" s="24">
        <f>Y1881*(_xlfn.XLOOKUP(W1881,'FX rates'!$A$2:$A$38,'FX rates'!$B$2:$B$38))</f>
        <v>401604.27999999997</v>
      </c>
      <c r="AE1881" s="30">
        <f t="shared" si="413"/>
        <v>9.99999999999991E-3</v>
      </c>
      <c r="AF1881" s="31">
        <f t="shared" si="414"/>
        <v>1427.5799999999872</v>
      </c>
      <c r="AG1881" s="23">
        <f t="shared" si="415"/>
        <v>112112</v>
      </c>
      <c r="AH1881" s="35">
        <f t="shared" si="409"/>
        <v>1</v>
      </c>
      <c r="AI1881" s="23">
        <f>U1881*(_xlfn.XLOOKUP(K1881,'FX rates'!$A$2:$A$38,'FX rates'!$B$2:$B$38))</f>
        <v>0</v>
      </c>
      <c r="AJ1881" s="23">
        <f>Q1881*(_xlfn.XLOOKUP(K1881,'FX rates'!$A$2:$A$38,'FX rates'!$B$2:$B$38))</f>
        <v>0</v>
      </c>
      <c r="AK1881" s="23">
        <f>R1881*(_xlfn.XLOOKUP(K1881,'FX rates'!$A$2:$A$38,'FX rates'!$B$2:$B$38))</f>
        <v>0</v>
      </c>
      <c r="AM1881" s="4"/>
      <c r="AN1881" s="4"/>
      <c r="AO1881" s="4"/>
      <c r="AP1881" s="32">
        <f t="shared" si="410"/>
        <v>0.78532901833872715</v>
      </c>
      <c r="AQ1881" s="32">
        <f t="shared" si="411"/>
        <v>0</v>
      </c>
      <c r="AR1881" s="24">
        <f t="shared" si="416"/>
        <v>257418.69999999998</v>
      </c>
      <c r="AS1881" s="24" t="str">
        <f t="shared" si="417"/>
        <v>0</v>
      </c>
      <c r="AT1881" s="24">
        <f t="shared" si="418"/>
        <v>361443.85199999996</v>
      </c>
      <c r="AU1881" s="24">
        <f t="shared" si="419"/>
        <v>40160.428000000014</v>
      </c>
    </row>
    <row r="1882" spans="1:47" x14ac:dyDescent="0.25">
      <c r="A1882" s="28" t="s">
        <v>14895</v>
      </c>
      <c r="B1882" s="28" t="s">
        <v>6242</v>
      </c>
      <c r="C1882" s="28" t="s">
        <v>6243</v>
      </c>
      <c r="D1882" s="28" t="s">
        <v>6244</v>
      </c>
      <c r="E1882" s="28" t="s">
        <v>6245</v>
      </c>
      <c r="F1882" s="29">
        <v>43292</v>
      </c>
      <c r="G1882" s="29">
        <v>44896</v>
      </c>
      <c r="H1882" s="28" t="s">
        <v>6246</v>
      </c>
      <c r="I1882" s="28" t="s">
        <v>16042</v>
      </c>
      <c r="J1882" s="28" t="s">
        <v>16040</v>
      </c>
      <c r="K1882" s="28" t="s">
        <v>6247</v>
      </c>
      <c r="L1882" s="27">
        <v>37075.5</v>
      </c>
      <c r="M1882" s="27">
        <v>4268</v>
      </c>
      <c r="N1882" s="27">
        <v>0</v>
      </c>
      <c r="O1882" s="27">
        <v>0</v>
      </c>
      <c r="P1882" s="27">
        <f t="shared" si="406"/>
        <v>4268</v>
      </c>
      <c r="Q1882" s="27">
        <v>0</v>
      </c>
      <c r="R1882" s="27">
        <v>0</v>
      </c>
      <c r="S1882" s="27">
        <v>0</v>
      </c>
      <c r="T1882" s="27">
        <f t="shared" si="407"/>
        <v>0</v>
      </c>
      <c r="U1882" s="27">
        <v>0</v>
      </c>
      <c r="V1882" s="27">
        <f t="shared" si="408"/>
        <v>41343.5</v>
      </c>
      <c r="W1882" s="28" t="s">
        <v>6248</v>
      </c>
      <c r="X1882" s="27">
        <v>40783.050000000003</v>
      </c>
      <c r="Y1882" s="27">
        <f t="shared" si="412"/>
        <v>86260.900000000009</v>
      </c>
      <c r="Z1882" s="4" t="str" cm="1">
        <f t="array" ref="Z1882">_xlfn.IFS(YEARFRAC(F1882,G1882)&lt;1,"&lt;1 Year",YEARFRAC(F1882,G1882)&lt;=5,"1-5 Years",YEARFRAC(F1882,G1882)&gt;5,"&gt;5 Years")</f>
        <v>1-5 Years</v>
      </c>
      <c r="AA1882" s="24">
        <f>L1882*(_xlfn.XLOOKUP(K1882,'FX rates'!$A$2:$A$38,'FX rates'!$B$2:$B$38))</f>
        <v>49334.514077804422</v>
      </c>
      <c r="AB1882" s="24">
        <f>V1882*(_xlfn.XLOOKUP(K1882,'FX rates'!$A$2:$A$38,'FX rates'!$B$2:$B$38))</f>
        <v>55013.728278127259</v>
      </c>
      <c r="AC1882" s="24">
        <f>X1882*(_xlfn.XLOOKUP(W1882,'FX rates'!$A$2:$A$38,'FX rates'!$B$2:$B$38))</f>
        <v>54267.965485584871</v>
      </c>
      <c r="AD1882" s="24">
        <f>Y1882*(_xlfn.XLOOKUP(W1882,'FX rates'!$A$2:$A$38,'FX rates'!$B$2:$B$38))</f>
        <v>114783.06659152487</v>
      </c>
      <c r="AE1882" s="30">
        <f t="shared" si="413"/>
        <v>0.10000000000000013</v>
      </c>
      <c r="AF1882" s="31">
        <f t="shared" si="414"/>
        <v>3707.5500000000029</v>
      </c>
      <c r="AG1882" s="23">
        <f t="shared" si="415"/>
        <v>5679.2142003228364</v>
      </c>
      <c r="AH1882" s="35">
        <f t="shared" si="409"/>
        <v>1.3306500000756409</v>
      </c>
      <c r="AI1882" s="23">
        <f>U1882*(_xlfn.XLOOKUP(K1882,'FX rates'!$A$2:$A$38,'FX rates'!$B$2:$B$38))</f>
        <v>0</v>
      </c>
      <c r="AJ1882" s="23">
        <f>Q1882*(_xlfn.XLOOKUP(K1882,'FX rates'!$A$2:$A$38,'FX rates'!$B$2:$B$38))</f>
        <v>0</v>
      </c>
      <c r="AK1882" s="23">
        <f>R1882*(_xlfn.XLOOKUP(K1882,'FX rates'!$A$2:$A$38,'FX rates'!$B$2:$B$38))</f>
        <v>0</v>
      </c>
      <c r="AM1882" s="4"/>
      <c r="AN1882" s="4"/>
      <c r="AO1882" s="4"/>
      <c r="AP1882" s="32">
        <f t="shared" si="410"/>
        <v>0.1151164515650497</v>
      </c>
      <c r="AQ1882" s="32">
        <f t="shared" si="411"/>
        <v>0</v>
      </c>
      <c r="AR1882" s="24">
        <f t="shared" si="416"/>
        <v>45477.850000000006</v>
      </c>
      <c r="AS1882" s="24" t="str">
        <f t="shared" si="417"/>
        <v>0</v>
      </c>
      <c r="AT1882" s="24">
        <f t="shared" si="418"/>
        <v>103304.75993237238</v>
      </c>
      <c r="AU1882" s="24">
        <f t="shared" si="419"/>
        <v>11478.306659152484</v>
      </c>
    </row>
    <row r="1883" spans="1:47" x14ac:dyDescent="0.25">
      <c r="A1883" s="28" t="s">
        <v>14896</v>
      </c>
      <c r="B1883" s="28" t="s">
        <v>5508</v>
      </c>
      <c r="C1883" s="28" t="s">
        <v>5509</v>
      </c>
      <c r="D1883" s="28" t="s">
        <v>5510</v>
      </c>
      <c r="E1883" s="28" t="s">
        <v>5511</v>
      </c>
      <c r="F1883" s="29">
        <v>43339</v>
      </c>
      <c r="G1883" s="29">
        <v>44896</v>
      </c>
      <c r="H1883" s="28" t="s">
        <v>5512</v>
      </c>
      <c r="I1883" s="28" t="s">
        <v>16055</v>
      </c>
      <c r="J1883" s="28" t="s">
        <v>16045</v>
      </c>
      <c r="K1883" s="28" t="s">
        <v>5513</v>
      </c>
      <c r="L1883" s="27">
        <v>89133.000000000015</v>
      </c>
      <c r="M1883" s="27">
        <v>4111.8</v>
      </c>
      <c r="N1883" s="27">
        <v>0</v>
      </c>
      <c r="O1883" s="27">
        <v>0</v>
      </c>
      <c r="P1883" s="27">
        <f t="shared" si="406"/>
        <v>4111.8</v>
      </c>
      <c r="Q1883" s="27">
        <v>0</v>
      </c>
      <c r="R1883" s="27">
        <v>0</v>
      </c>
      <c r="S1883" s="27">
        <v>0</v>
      </c>
      <c r="T1883" s="27">
        <f t="shared" si="407"/>
        <v>0</v>
      </c>
      <c r="U1883" s="27">
        <v>0</v>
      </c>
      <c r="V1883" s="27">
        <f t="shared" si="408"/>
        <v>93244.800000000017</v>
      </c>
      <c r="W1883" s="28" t="s">
        <v>5514</v>
      </c>
      <c r="X1883" s="27">
        <v>92698.320000000022</v>
      </c>
      <c r="Y1883" s="27">
        <f t="shared" si="412"/>
        <v>189672.91200000004</v>
      </c>
      <c r="Z1883" s="4" t="str" cm="1">
        <f t="array" ref="Z1883">_xlfn.IFS(YEARFRAC(F1883,G1883)&lt;1,"&lt;1 Year",YEARFRAC(F1883,G1883)&lt;=5,"1-5 Years",YEARFRAC(F1883,G1883)&gt;5,"&gt;5 Years")</f>
        <v>1-5 Years</v>
      </c>
      <c r="AA1883" s="24">
        <f>L1883*(_xlfn.XLOOKUP(K1883,'FX rates'!$A$2:$A$38,'FX rates'!$B$2:$B$38))</f>
        <v>89133.000000000015</v>
      </c>
      <c r="AB1883" s="24">
        <f>V1883*(_xlfn.XLOOKUP(K1883,'FX rates'!$A$2:$A$38,'FX rates'!$B$2:$B$38))</f>
        <v>93244.800000000017</v>
      </c>
      <c r="AC1883" s="24">
        <f>X1883*(_xlfn.XLOOKUP(W1883,'FX rates'!$A$2:$A$38,'FX rates'!$B$2:$B$38))</f>
        <v>92698.320000000022</v>
      </c>
      <c r="AD1883" s="24">
        <f>Y1883*(_xlfn.XLOOKUP(W1883,'FX rates'!$A$2:$A$38,'FX rates'!$B$2:$B$38))</f>
        <v>189672.91200000004</v>
      </c>
      <c r="AE1883" s="30">
        <f t="shared" si="413"/>
        <v>4.000000000000007E-2</v>
      </c>
      <c r="AF1883" s="31">
        <f t="shared" si="414"/>
        <v>3565.320000000007</v>
      </c>
      <c r="AG1883" s="23">
        <f t="shared" si="415"/>
        <v>4111.8000000000029</v>
      </c>
      <c r="AH1883" s="35">
        <f t="shared" si="409"/>
        <v>1</v>
      </c>
      <c r="AI1883" s="23">
        <f>U1883*(_xlfn.XLOOKUP(K1883,'FX rates'!$A$2:$A$38,'FX rates'!$B$2:$B$38))</f>
        <v>0</v>
      </c>
      <c r="AJ1883" s="23">
        <f>Q1883*(_xlfn.XLOOKUP(K1883,'FX rates'!$A$2:$A$38,'FX rates'!$B$2:$B$38))</f>
        <v>0</v>
      </c>
      <c r="AK1883" s="23">
        <f>R1883*(_xlfn.XLOOKUP(K1883,'FX rates'!$A$2:$A$38,'FX rates'!$B$2:$B$38))</f>
        <v>0</v>
      </c>
      <c r="AM1883" s="4"/>
      <c r="AN1883" s="4"/>
      <c r="AO1883" s="4"/>
      <c r="AP1883" s="32">
        <f t="shared" si="410"/>
        <v>4.6131062569418728E-2</v>
      </c>
      <c r="AQ1883" s="32">
        <f t="shared" si="411"/>
        <v>0</v>
      </c>
      <c r="AR1883" s="24">
        <f t="shared" si="416"/>
        <v>96974.592000000019</v>
      </c>
      <c r="AS1883" s="24" t="str">
        <f t="shared" si="417"/>
        <v>0</v>
      </c>
      <c r="AT1883" s="24">
        <f t="shared" si="418"/>
        <v>170705.62080000003</v>
      </c>
      <c r="AU1883" s="24">
        <f t="shared" si="419"/>
        <v>18967.291200000007</v>
      </c>
    </row>
    <row r="1884" spans="1:47" x14ac:dyDescent="0.25">
      <c r="A1884" s="28" t="s">
        <v>14897</v>
      </c>
      <c r="B1884" s="28" t="s">
        <v>6256</v>
      </c>
      <c r="C1884" s="28" t="s">
        <v>6257</v>
      </c>
      <c r="D1884" s="28" t="s">
        <v>6258</v>
      </c>
      <c r="E1884" s="28" t="s">
        <v>6259</v>
      </c>
      <c r="F1884" s="29">
        <v>43297</v>
      </c>
      <c r="G1884" s="29">
        <v>44896</v>
      </c>
      <c r="H1884" s="28" t="s">
        <v>6260</v>
      </c>
      <c r="I1884" s="28" t="s">
        <v>16039</v>
      </c>
      <c r="J1884" s="28" t="s">
        <v>16057</v>
      </c>
      <c r="K1884" s="28" t="s">
        <v>6261</v>
      </c>
      <c r="L1884" s="27">
        <v>94160</v>
      </c>
      <c r="M1884" s="27">
        <v>63360</v>
      </c>
      <c r="N1884" s="27">
        <v>0</v>
      </c>
      <c r="O1884" s="27">
        <v>0</v>
      </c>
      <c r="P1884" s="27">
        <f t="shared" si="406"/>
        <v>63360</v>
      </c>
      <c r="Q1884" s="27">
        <v>0</v>
      </c>
      <c r="R1884" s="27">
        <v>0</v>
      </c>
      <c r="S1884" s="27">
        <v>0</v>
      </c>
      <c r="T1884" s="27">
        <f t="shared" si="407"/>
        <v>0</v>
      </c>
      <c r="U1884" s="27">
        <v>0</v>
      </c>
      <c r="V1884" s="27">
        <f t="shared" si="408"/>
        <v>157520</v>
      </c>
      <c r="W1884" s="28" t="s">
        <v>6262</v>
      </c>
      <c r="X1884" s="27">
        <v>96984.8</v>
      </c>
      <c r="Y1884" s="27">
        <f t="shared" si="412"/>
        <v>259230.40000000002</v>
      </c>
      <c r="Z1884" s="4" t="str" cm="1">
        <f t="array" ref="Z1884">_xlfn.IFS(YEARFRAC(F1884,G1884)&lt;1,"&lt;1 Year",YEARFRAC(F1884,G1884)&lt;=5,"1-5 Years",YEARFRAC(F1884,G1884)&gt;5,"&gt;5 Years")</f>
        <v>1-5 Years</v>
      </c>
      <c r="AA1884" s="24">
        <f>L1884*(_xlfn.XLOOKUP(K1884,'FX rates'!$A$2:$A$38,'FX rates'!$B$2:$B$38))</f>
        <v>125294.00400712235</v>
      </c>
      <c r="AB1884" s="24">
        <f>V1884*(_xlfn.XLOOKUP(K1884,'FX rates'!$A$2:$A$38,'FX rates'!$B$2:$B$38))</f>
        <v>209603.98801191497</v>
      </c>
      <c r="AC1884" s="24">
        <f>X1884*(_xlfn.XLOOKUP(W1884,'FX rates'!$A$2:$A$38,'FX rates'!$B$2:$B$38))</f>
        <v>129052.82412733602</v>
      </c>
      <c r="AD1884" s="24">
        <f>Y1884*(_xlfn.XLOOKUP(W1884,'FX rates'!$A$2:$A$38,'FX rates'!$B$2:$B$38))</f>
        <v>344944.93177960848</v>
      </c>
      <c r="AE1884" s="30">
        <f t="shared" si="413"/>
        <v>2.9999999999999995E-2</v>
      </c>
      <c r="AF1884" s="31">
        <f t="shared" si="414"/>
        <v>2824.8000000000029</v>
      </c>
      <c r="AG1884" s="23">
        <f t="shared" si="415"/>
        <v>84309.984004792626</v>
      </c>
      <c r="AH1884" s="35">
        <f t="shared" si="409"/>
        <v>1.3306500000756409</v>
      </c>
      <c r="AI1884" s="23">
        <f>U1884*(_xlfn.XLOOKUP(K1884,'FX rates'!$A$2:$A$38,'FX rates'!$B$2:$B$38))</f>
        <v>0</v>
      </c>
      <c r="AJ1884" s="23">
        <f>Q1884*(_xlfn.XLOOKUP(K1884,'FX rates'!$A$2:$A$38,'FX rates'!$B$2:$B$38))</f>
        <v>0</v>
      </c>
      <c r="AK1884" s="23">
        <f>R1884*(_xlfn.XLOOKUP(K1884,'FX rates'!$A$2:$A$38,'FX rates'!$B$2:$B$38))</f>
        <v>0</v>
      </c>
      <c r="AM1884" s="4"/>
      <c r="AN1884" s="4"/>
      <c r="AO1884" s="4"/>
      <c r="AP1884" s="32">
        <f t="shared" si="410"/>
        <v>0.67289719626168221</v>
      </c>
      <c r="AQ1884" s="32">
        <f t="shared" si="411"/>
        <v>0</v>
      </c>
      <c r="AR1884" s="24">
        <f t="shared" si="416"/>
        <v>162245.6</v>
      </c>
      <c r="AS1884" s="24" t="str">
        <f t="shared" si="417"/>
        <v>0</v>
      </c>
      <c r="AT1884" s="24">
        <f t="shared" si="418"/>
        <v>310450.43860164762</v>
      </c>
      <c r="AU1884" s="24">
        <f t="shared" si="419"/>
        <v>34494.49317796086</v>
      </c>
    </row>
    <row r="1885" spans="1:47" x14ac:dyDescent="0.25">
      <c r="A1885" s="28" t="s">
        <v>14898</v>
      </c>
      <c r="B1885" s="28" t="s">
        <v>6263</v>
      </c>
      <c r="C1885" s="28" t="s">
        <v>6264</v>
      </c>
      <c r="D1885" s="28" t="s">
        <v>6265</v>
      </c>
      <c r="E1885" s="28" t="s">
        <v>6266</v>
      </c>
      <c r="F1885" s="29">
        <v>43297</v>
      </c>
      <c r="G1885" s="29">
        <v>44896</v>
      </c>
      <c r="H1885" s="28" t="s">
        <v>6267</v>
      </c>
      <c r="I1885" s="28" t="s">
        <v>16047</v>
      </c>
      <c r="J1885" s="28" t="s">
        <v>16057</v>
      </c>
      <c r="K1885" s="28" t="s">
        <v>6268</v>
      </c>
      <c r="L1885" s="27">
        <v>61439.400000000009</v>
      </c>
      <c r="M1885" s="27">
        <v>11484.000000000002</v>
      </c>
      <c r="N1885" s="27">
        <v>0</v>
      </c>
      <c r="O1885" s="27">
        <v>0</v>
      </c>
      <c r="P1885" s="27">
        <f t="shared" si="406"/>
        <v>11484.000000000002</v>
      </c>
      <c r="Q1885" s="27">
        <v>0</v>
      </c>
      <c r="R1885" s="27">
        <v>0</v>
      </c>
      <c r="S1885" s="27">
        <v>0</v>
      </c>
      <c r="T1885" s="27">
        <f t="shared" si="407"/>
        <v>0</v>
      </c>
      <c r="U1885" s="27">
        <v>0</v>
      </c>
      <c r="V1885" s="27">
        <f t="shared" si="408"/>
        <v>72923.400000000009</v>
      </c>
      <c r="W1885" s="28" t="s">
        <v>6269</v>
      </c>
      <c r="X1885" s="27">
        <v>63896.97600000001</v>
      </c>
      <c r="Y1885" s="27">
        <f t="shared" si="412"/>
        <v>139737.31200000003</v>
      </c>
      <c r="Z1885" s="4" t="str" cm="1">
        <f t="array" ref="Z1885">_xlfn.IFS(YEARFRAC(F1885,G1885)&lt;1,"&lt;1 Year",YEARFRAC(F1885,G1885)&lt;=5,"1-5 Years",YEARFRAC(F1885,G1885)&gt;5,"&gt;5 Years")</f>
        <v>1-5 Years</v>
      </c>
      <c r="AA1885" s="24">
        <f>L1885*(_xlfn.XLOOKUP(K1885,'FX rates'!$A$2:$A$38,'FX rates'!$B$2:$B$38))</f>
        <v>81754.337614647346</v>
      </c>
      <c r="AB1885" s="24">
        <f>V1885*(_xlfn.XLOOKUP(K1885,'FX rates'!$A$2:$A$38,'FX rates'!$B$2:$B$38))</f>
        <v>97035.522215516001</v>
      </c>
      <c r="AC1885" s="24">
        <f>X1885*(_xlfn.XLOOKUP(W1885,'FX rates'!$A$2:$A$38,'FX rates'!$B$2:$B$38))</f>
        <v>85024.511119233241</v>
      </c>
      <c r="AD1885" s="24">
        <f>Y1885*(_xlfn.XLOOKUP(W1885,'FX rates'!$A$2:$A$38,'FX rates'!$B$2:$B$38))</f>
        <v>185941.45422336992</v>
      </c>
      <c r="AE1885" s="30">
        <f t="shared" si="413"/>
        <v>4.0000000000000015E-2</v>
      </c>
      <c r="AF1885" s="31">
        <f t="shared" si="414"/>
        <v>2457.5760000000009</v>
      </c>
      <c r="AG1885" s="23">
        <f t="shared" si="415"/>
        <v>15281.184600868655</v>
      </c>
      <c r="AH1885" s="35">
        <f t="shared" si="409"/>
        <v>1.3306500000756409</v>
      </c>
      <c r="AI1885" s="23">
        <f>U1885*(_xlfn.XLOOKUP(K1885,'FX rates'!$A$2:$A$38,'FX rates'!$B$2:$B$38))</f>
        <v>0</v>
      </c>
      <c r="AJ1885" s="23">
        <f>Q1885*(_xlfn.XLOOKUP(K1885,'FX rates'!$A$2:$A$38,'FX rates'!$B$2:$B$38))</f>
        <v>0</v>
      </c>
      <c r="AK1885" s="23">
        <f>R1885*(_xlfn.XLOOKUP(K1885,'FX rates'!$A$2:$A$38,'FX rates'!$B$2:$B$38))</f>
        <v>0</v>
      </c>
      <c r="AM1885" s="4"/>
      <c r="AN1885" s="4"/>
      <c r="AO1885" s="4"/>
      <c r="AP1885" s="32">
        <f t="shared" si="410"/>
        <v>0.18691588785046728</v>
      </c>
      <c r="AQ1885" s="32">
        <f t="shared" si="411"/>
        <v>0</v>
      </c>
      <c r="AR1885" s="24">
        <f t="shared" si="416"/>
        <v>75840.33600000001</v>
      </c>
      <c r="AS1885" s="24" t="str">
        <f t="shared" si="417"/>
        <v>0</v>
      </c>
      <c r="AT1885" s="24">
        <f t="shared" si="418"/>
        <v>167347.30880103292</v>
      </c>
      <c r="AU1885" s="24">
        <f t="shared" si="419"/>
        <v>18594.145422336995</v>
      </c>
    </row>
    <row r="1886" spans="1:47" x14ac:dyDescent="0.25">
      <c r="A1886" s="28" t="s">
        <v>14899</v>
      </c>
      <c r="B1886" s="28" t="s">
        <v>6270</v>
      </c>
      <c r="C1886" s="28" t="s">
        <v>6271</v>
      </c>
      <c r="D1886" s="28" t="s">
        <v>6272</v>
      </c>
      <c r="E1886" s="28" t="s">
        <v>6273</v>
      </c>
      <c r="F1886" s="29">
        <v>43297</v>
      </c>
      <c r="G1886" s="29">
        <v>44896</v>
      </c>
      <c r="H1886" s="28" t="s">
        <v>6274</v>
      </c>
      <c r="I1886" s="28" t="s">
        <v>16038</v>
      </c>
      <c r="J1886" s="28" t="s">
        <v>16048</v>
      </c>
      <c r="K1886" s="28" t="s">
        <v>6275</v>
      </c>
      <c r="L1886" s="27">
        <v>237930.00000000003</v>
      </c>
      <c r="M1886" s="27">
        <v>593340</v>
      </c>
      <c r="N1886" s="27">
        <v>0</v>
      </c>
      <c r="O1886" s="27">
        <v>0</v>
      </c>
      <c r="P1886" s="27">
        <f t="shared" si="406"/>
        <v>593340</v>
      </c>
      <c r="Q1886" s="27">
        <v>0</v>
      </c>
      <c r="R1886" s="27">
        <v>0</v>
      </c>
      <c r="S1886" s="27">
        <v>0</v>
      </c>
      <c r="T1886" s="27">
        <f t="shared" si="407"/>
        <v>0</v>
      </c>
      <c r="U1886" s="27">
        <v>0</v>
      </c>
      <c r="V1886" s="27">
        <f t="shared" si="408"/>
        <v>831270</v>
      </c>
      <c r="W1886" s="28" t="s">
        <v>6276</v>
      </c>
      <c r="X1886" s="27">
        <v>249826.50000000003</v>
      </c>
      <c r="Y1886" s="27">
        <f t="shared" si="412"/>
        <v>1122660</v>
      </c>
      <c r="Z1886" s="4" t="str" cm="1">
        <f t="array" ref="Z1886">_xlfn.IFS(YEARFRAC(F1886,G1886)&lt;1,"&lt;1 Year",YEARFRAC(F1886,G1886)&lt;=5,"1-5 Years",YEARFRAC(F1886,G1886)&gt;5,"&gt;5 Years")</f>
        <v>1-5 Years</v>
      </c>
      <c r="AA1886" s="24">
        <f>L1886*(_xlfn.XLOOKUP(K1886,'FX rates'!$A$2:$A$38,'FX rates'!$B$2:$B$38))</f>
        <v>237930.00000000003</v>
      </c>
      <c r="AB1886" s="24">
        <f>V1886*(_xlfn.XLOOKUP(K1886,'FX rates'!$A$2:$A$38,'FX rates'!$B$2:$B$38))</f>
        <v>831270</v>
      </c>
      <c r="AC1886" s="24">
        <f>X1886*(_xlfn.XLOOKUP(W1886,'FX rates'!$A$2:$A$38,'FX rates'!$B$2:$B$38))</f>
        <v>249826.50000000003</v>
      </c>
      <c r="AD1886" s="24">
        <f>Y1886*(_xlfn.XLOOKUP(W1886,'FX rates'!$A$2:$A$38,'FX rates'!$B$2:$B$38))</f>
        <v>1122660</v>
      </c>
      <c r="AE1886" s="30">
        <f t="shared" si="413"/>
        <v>4.9999999999999996E-2</v>
      </c>
      <c r="AF1886" s="31">
        <f t="shared" si="414"/>
        <v>11896.5</v>
      </c>
      <c r="AG1886" s="23">
        <f t="shared" si="415"/>
        <v>593340</v>
      </c>
      <c r="AH1886" s="35">
        <f t="shared" si="409"/>
        <v>1</v>
      </c>
      <c r="AI1886" s="23">
        <f>U1886*(_xlfn.XLOOKUP(K1886,'FX rates'!$A$2:$A$38,'FX rates'!$B$2:$B$38))</f>
        <v>0</v>
      </c>
      <c r="AJ1886" s="23">
        <f>Q1886*(_xlfn.XLOOKUP(K1886,'FX rates'!$A$2:$A$38,'FX rates'!$B$2:$B$38))</f>
        <v>0</v>
      </c>
      <c r="AK1886" s="23">
        <f>R1886*(_xlfn.XLOOKUP(K1886,'FX rates'!$A$2:$A$38,'FX rates'!$B$2:$B$38))</f>
        <v>0</v>
      </c>
      <c r="AM1886" s="4"/>
      <c r="AN1886" s="4"/>
      <c r="AO1886" s="4"/>
      <c r="AP1886" s="32">
        <f t="shared" si="410"/>
        <v>2.4937586685159499</v>
      </c>
      <c r="AQ1886" s="32">
        <f t="shared" si="411"/>
        <v>0</v>
      </c>
      <c r="AR1886" s="24">
        <f t="shared" si="416"/>
        <v>872833.5</v>
      </c>
      <c r="AS1886" s="24" t="str">
        <f t="shared" si="417"/>
        <v>0</v>
      </c>
      <c r="AT1886" s="24">
        <f t="shared" si="418"/>
        <v>1010394</v>
      </c>
      <c r="AU1886" s="24">
        <f t="shared" si="419"/>
        <v>112266</v>
      </c>
    </row>
    <row r="1887" spans="1:47" x14ac:dyDescent="0.25">
      <c r="A1887" s="28" t="s">
        <v>14900</v>
      </c>
      <c r="B1887" s="28" t="s">
        <v>6277</v>
      </c>
      <c r="C1887" s="28" t="s">
        <v>6278</v>
      </c>
      <c r="D1887" s="28" t="s">
        <v>6279</v>
      </c>
      <c r="E1887" s="28" t="s">
        <v>6280</v>
      </c>
      <c r="F1887" s="29">
        <v>43297</v>
      </c>
      <c r="G1887" s="29">
        <v>44896</v>
      </c>
      <c r="H1887" s="28" t="s">
        <v>6281</v>
      </c>
      <c r="I1887" s="28" t="s">
        <v>16037</v>
      </c>
      <c r="J1887" s="28" t="s">
        <v>16032</v>
      </c>
      <c r="K1887" s="28" t="s">
        <v>6282</v>
      </c>
      <c r="L1887" s="27">
        <v>188644.50000000003</v>
      </c>
      <c r="M1887" s="27">
        <v>57024.000000000007</v>
      </c>
      <c r="N1887" s="27">
        <v>0</v>
      </c>
      <c r="O1887" s="27">
        <v>0</v>
      </c>
      <c r="P1887" s="27">
        <f t="shared" si="406"/>
        <v>57024.000000000007</v>
      </c>
      <c r="Q1887" s="27">
        <v>0</v>
      </c>
      <c r="R1887" s="27">
        <v>0</v>
      </c>
      <c r="S1887" s="27">
        <v>0</v>
      </c>
      <c r="T1887" s="27">
        <f t="shared" si="407"/>
        <v>0</v>
      </c>
      <c r="U1887" s="27">
        <v>0</v>
      </c>
      <c r="V1887" s="27">
        <f t="shared" si="408"/>
        <v>245668.50000000003</v>
      </c>
      <c r="W1887" s="28" t="s">
        <v>6283</v>
      </c>
      <c r="X1887" s="27">
        <v>201849.61500000005</v>
      </c>
      <c r="Y1887" s="27">
        <f t="shared" si="412"/>
        <v>464714.91000000009</v>
      </c>
      <c r="Z1887" s="4" t="str" cm="1">
        <f t="array" ref="Z1887">_xlfn.IFS(YEARFRAC(F1887,G1887)&lt;1,"&lt;1 Year",YEARFRAC(F1887,G1887)&lt;=5,"1-5 Years",YEARFRAC(F1887,G1887)&gt;5,"&gt;5 Years")</f>
        <v>1-5 Years</v>
      </c>
      <c r="AA1887" s="24">
        <f>L1887*(_xlfn.XLOOKUP(K1887,'FX rates'!$A$2:$A$38,'FX rates'!$B$2:$B$38))</f>
        <v>188644.50000000003</v>
      </c>
      <c r="AB1887" s="24">
        <f>V1887*(_xlfn.XLOOKUP(K1887,'FX rates'!$A$2:$A$38,'FX rates'!$B$2:$B$38))</f>
        <v>245668.50000000003</v>
      </c>
      <c r="AC1887" s="24">
        <f>X1887*(_xlfn.XLOOKUP(W1887,'FX rates'!$A$2:$A$38,'FX rates'!$B$2:$B$38))</f>
        <v>201849.61500000005</v>
      </c>
      <c r="AD1887" s="24">
        <f>Y1887*(_xlfn.XLOOKUP(W1887,'FX rates'!$A$2:$A$38,'FX rates'!$B$2:$B$38))</f>
        <v>464714.91000000009</v>
      </c>
      <c r="AE1887" s="30">
        <f t="shared" si="413"/>
        <v>7.000000000000009E-2</v>
      </c>
      <c r="AF1887" s="31">
        <f t="shared" si="414"/>
        <v>13205.11500000002</v>
      </c>
      <c r="AG1887" s="23">
        <f t="shared" si="415"/>
        <v>57024</v>
      </c>
      <c r="AH1887" s="35">
        <f t="shared" si="409"/>
        <v>1</v>
      </c>
      <c r="AI1887" s="23">
        <f>U1887*(_xlfn.XLOOKUP(K1887,'FX rates'!$A$2:$A$38,'FX rates'!$B$2:$B$38))</f>
        <v>0</v>
      </c>
      <c r="AJ1887" s="23">
        <f>Q1887*(_xlfn.XLOOKUP(K1887,'FX rates'!$A$2:$A$38,'FX rates'!$B$2:$B$38))</f>
        <v>0</v>
      </c>
      <c r="AK1887" s="23">
        <f>R1887*(_xlfn.XLOOKUP(K1887,'FX rates'!$A$2:$A$38,'FX rates'!$B$2:$B$38))</f>
        <v>0</v>
      </c>
      <c r="AM1887" s="4"/>
      <c r="AN1887" s="4"/>
      <c r="AO1887" s="4"/>
      <c r="AP1887" s="32">
        <f t="shared" si="410"/>
        <v>0.30228286538966148</v>
      </c>
      <c r="AQ1887" s="32">
        <f t="shared" si="411"/>
        <v>0</v>
      </c>
      <c r="AR1887" s="24">
        <f t="shared" si="416"/>
        <v>262865.29500000004</v>
      </c>
      <c r="AS1887" s="24" t="str">
        <f t="shared" si="417"/>
        <v>0</v>
      </c>
      <c r="AT1887" s="24">
        <f t="shared" si="418"/>
        <v>418243.41900000011</v>
      </c>
      <c r="AU1887" s="24">
        <f t="shared" si="419"/>
        <v>46471.49099999998</v>
      </c>
    </row>
    <row r="1888" spans="1:47" x14ac:dyDescent="0.25">
      <c r="A1888" s="28" t="s">
        <v>14901</v>
      </c>
      <c r="B1888" s="28" t="s">
        <v>6284</v>
      </c>
      <c r="C1888" s="28" t="s">
        <v>6285</v>
      </c>
      <c r="D1888" s="28" t="s">
        <v>6286</v>
      </c>
      <c r="E1888" s="28" t="s">
        <v>6287</v>
      </c>
      <c r="F1888" s="29">
        <v>43297</v>
      </c>
      <c r="G1888" s="29">
        <v>44896</v>
      </c>
      <c r="H1888" s="28" t="s">
        <v>6288</v>
      </c>
      <c r="I1888" s="28" t="s">
        <v>16044</v>
      </c>
      <c r="J1888" s="28" t="s">
        <v>16038</v>
      </c>
      <c r="K1888" s="28" t="s">
        <v>6289</v>
      </c>
      <c r="L1888" s="27">
        <v>96800.000000000015</v>
      </c>
      <c r="M1888" s="27">
        <v>75757</v>
      </c>
      <c r="N1888" s="27">
        <v>0</v>
      </c>
      <c r="O1888" s="27">
        <v>0</v>
      </c>
      <c r="P1888" s="27">
        <f t="shared" si="406"/>
        <v>75757</v>
      </c>
      <c r="Q1888" s="27">
        <v>0</v>
      </c>
      <c r="R1888" s="27">
        <v>0</v>
      </c>
      <c r="S1888" s="27">
        <v>0</v>
      </c>
      <c r="T1888" s="27">
        <f t="shared" si="407"/>
        <v>0</v>
      </c>
      <c r="U1888" s="27">
        <v>0</v>
      </c>
      <c r="V1888" s="27">
        <f t="shared" si="408"/>
        <v>172557</v>
      </c>
      <c r="W1888" s="28" t="s">
        <v>6290</v>
      </c>
      <c r="X1888" s="27">
        <v>97768.000000000015</v>
      </c>
      <c r="Y1888" s="27">
        <f t="shared" si="412"/>
        <v>272050.57</v>
      </c>
      <c r="Z1888" s="4" t="str" cm="1">
        <f t="array" ref="Z1888">_xlfn.IFS(YEARFRAC(F1888,G1888)&lt;1,"&lt;1 Year",YEARFRAC(F1888,G1888)&lt;=5,"1-5 Years",YEARFRAC(F1888,G1888)&gt;5,"&gt;5 Years")</f>
        <v>1-5 Years</v>
      </c>
      <c r="AA1888" s="24">
        <f>L1888*(_xlfn.XLOOKUP(K1888,'FX rates'!$A$2:$A$38,'FX rates'!$B$2:$B$38))</f>
        <v>128806.92000732206</v>
      </c>
      <c r="AB1888" s="24">
        <f>V1888*(_xlfn.XLOOKUP(K1888,'FX rates'!$A$2:$A$38,'FX rates'!$B$2:$B$38))</f>
        <v>229612.97206305238</v>
      </c>
      <c r="AC1888" s="24">
        <f>X1888*(_xlfn.XLOOKUP(W1888,'FX rates'!$A$2:$A$38,'FX rates'!$B$2:$B$38))</f>
        <v>130094.98920739528</v>
      </c>
      <c r="AD1888" s="24">
        <f>Y1888*(_xlfn.XLOOKUP(W1888,'FX rates'!$A$2:$A$38,'FX rates'!$B$2:$B$38))</f>
        <v>362004.09099107818</v>
      </c>
      <c r="AE1888" s="30">
        <f t="shared" si="413"/>
        <v>1.0000000000000021E-2</v>
      </c>
      <c r="AF1888" s="31">
        <f t="shared" si="414"/>
        <v>968</v>
      </c>
      <c r="AG1888" s="23">
        <f t="shared" si="415"/>
        <v>100806.05205573032</v>
      </c>
      <c r="AH1888" s="35">
        <f t="shared" si="409"/>
        <v>1.3306500000756409</v>
      </c>
      <c r="AI1888" s="23">
        <f>U1888*(_xlfn.XLOOKUP(K1888,'FX rates'!$A$2:$A$38,'FX rates'!$B$2:$B$38))</f>
        <v>0</v>
      </c>
      <c r="AJ1888" s="23">
        <f>Q1888*(_xlfn.XLOOKUP(K1888,'FX rates'!$A$2:$A$38,'FX rates'!$B$2:$B$38))</f>
        <v>0</v>
      </c>
      <c r="AK1888" s="23">
        <f>R1888*(_xlfn.XLOOKUP(K1888,'FX rates'!$A$2:$A$38,'FX rates'!$B$2:$B$38))</f>
        <v>0</v>
      </c>
      <c r="AM1888" s="4"/>
      <c r="AN1888" s="4"/>
      <c r="AO1888" s="4"/>
      <c r="AP1888" s="32">
        <f t="shared" si="410"/>
        <v>0.78261363636363623</v>
      </c>
      <c r="AQ1888" s="32">
        <f t="shared" si="411"/>
        <v>0</v>
      </c>
      <c r="AR1888" s="24">
        <f t="shared" si="416"/>
        <v>174282.57</v>
      </c>
      <c r="AS1888" s="24" t="str">
        <f t="shared" si="417"/>
        <v>0</v>
      </c>
      <c r="AT1888" s="24">
        <f t="shared" si="418"/>
        <v>325803.68189197039</v>
      </c>
      <c r="AU1888" s="24">
        <f t="shared" si="419"/>
        <v>36200.409099107783</v>
      </c>
    </row>
    <row r="1889" spans="1:47" x14ac:dyDescent="0.25">
      <c r="A1889" s="28" t="s">
        <v>14902</v>
      </c>
      <c r="B1889" s="28" t="s">
        <v>6291</v>
      </c>
      <c r="C1889" s="28" t="s">
        <v>6292</v>
      </c>
      <c r="D1889" s="28" t="s">
        <v>6293</v>
      </c>
      <c r="E1889" s="28" t="s">
        <v>6294</v>
      </c>
      <c r="F1889" s="29">
        <v>43311</v>
      </c>
      <c r="G1889" s="29">
        <v>44896</v>
      </c>
      <c r="H1889" s="28" t="s">
        <v>6295</v>
      </c>
      <c r="I1889" s="28" t="s">
        <v>16056</v>
      </c>
      <c r="J1889" s="28" t="s">
        <v>16049</v>
      </c>
      <c r="K1889" s="28" t="s">
        <v>6296</v>
      </c>
      <c r="L1889" s="27">
        <v>582120</v>
      </c>
      <c r="M1889" s="27">
        <v>160688.00000000003</v>
      </c>
      <c r="N1889" s="27">
        <v>0</v>
      </c>
      <c r="O1889" s="27">
        <v>0</v>
      </c>
      <c r="P1889" s="27">
        <f t="shared" si="406"/>
        <v>160688.00000000003</v>
      </c>
      <c r="Q1889" s="27">
        <v>0</v>
      </c>
      <c r="R1889" s="27">
        <v>0</v>
      </c>
      <c r="S1889" s="27">
        <v>29859</v>
      </c>
      <c r="T1889" s="27">
        <f t="shared" si="407"/>
        <v>29859</v>
      </c>
      <c r="U1889" s="27">
        <v>0</v>
      </c>
      <c r="V1889" s="27">
        <f t="shared" si="408"/>
        <v>772667</v>
      </c>
      <c r="W1889" s="28" t="s">
        <v>6297</v>
      </c>
      <c r="X1889" s="27">
        <v>657795.6</v>
      </c>
      <c r="Y1889" s="27">
        <f t="shared" si="412"/>
        <v>1497168.6400000001</v>
      </c>
      <c r="Z1889" s="4" t="str" cm="1">
        <f t="array" ref="Z1889">_xlfn.IFS(YEARFRAC(F1889,G1889)&lt;1,"&lt;1 Year",YEARFRAC(F1889,G1889)&lt;=5,"1-5 Years",YEARFRAC(F1889,G1889)&gt;5,"&gt;5 Years")</f>
        <v>1-5 Years</v>
      </c>
      <c r="AA1889" s="24">
        <f>L1889*(_xlfn.XLOOKUP(K1889,'FX rates'!$A$2:$A$38,'FX rates'!$B$2:$B$38))</f>
        <v>74210.717541097518</v>
      </c>
      <c r="AB1889" s="24">
        <f>V1889*(_xlfn.XLOOKUP(K1889,'FX rates'!$A$2:$A$38,'FX rates'!$B$2:$B$38))</f>
        <v>98502.323387492594</v>
      </c>
      <c r="AC1889" s="24">
        <f>X1889*(_xlfn.XLOOKUP(W1889,'FX rates'!$A$2:$A$38,'FX rates'!$B$2:$B$38))</f>
        <v>83858.11082144019</v>
      </c>
      <c r="AD1889" s="24">
        <f>Y1889*(_xlfn.XLOOKUP(W1889,'FX rates'!$A$2:$A$38,'FX rates'!$B$2:$B$38))</f>
        <v>190864.35624000055</v>
      </c>
      <c r="AE1889" s="30">
        <f t="shared" si="413"/>
        <v>0.12999999999999992</v>
      </c>
      <c r="AF1889" s="31">
        <f t="shared" si="414"/>
        <v>75675.599999999977</v>
      </c>
      <c r="AG1889" s="23">
        <f t="shared" si="415"/>
        <v>24291.605846395076</v>
      </c>
      <c r="AH1889" s="35">
        <f t="shared" si="409"/>
        <v>0.12748353868806692</v>
      </c>
      <c r="AI1889" s="23">
        <f>U1889*(_xlfn.XLOOKUP(K1889,'FX rates'!$A$2:$A$38,'FX rates'!$B$2:$B$38))</f>
        <v>0</v>
      </c>
      <c r="AJ1889" s="23">
        <f>Q1889*(_xlfn.XLOOKUP(K1889,'FX rates'!$A$2:$A$38,'FX rates'!$B$2:$B$38))</f>
        <v>0</v>
      </c>
      <c r="AK1889" s="23">
        <f>R1889*(_xlfn.XLOOKUP(K1889,'FX rates'!$A$2:$A$38,'FX rates'!$B$2:$B$38))</f>
        <v>0</v>
      </c>
      <c r="AM1889" s="4"/>
      <c r="AN1889" s="4"/>
      <c r="AO1889" s="4"/>
      <c r="AP1889" s="32">
        <f t="shared" si="410"/>
        <v>0.27603930461073323</v>
      </c>
      <c r="AQ1889" s="32">
        <f t="shared" si="411"/>
        <v>0</v>
      </c>
      <c r="AR1889" s="24">
        <f t="shared" si="416"/>
        <v>839373.04</v>
      </c>
      <c r="AS1889" s="24" t="str">
        <f t="shared" si="417"/>
        <v>0</v>
      </c>
      <c r="AT1889" s="24">
        <f t="shared" si="418"/>
        <v>171777.92061600048</v>
      </c>
      <c r="AU1889" s="24">
        <f t="shared" si="419"/>
        <v>19086.435624000063</v>
      </c>
    </row>
    <row r="1890" spans="1:47" x14ac:dyDescent="0.25">
      <c r="A1890" s="28" t="s">
        <v>14903</v>
      </c>
      <c r="B1890" s="28" t="s">
        <v>6298</v>
      </c>
      <c r="C1890" s="28" t="s">
        <v>6299</v>
      </c>
      <c r="D1890" s="28" t="s">
        <v>6300</v>
      </c>
      <c r="E1890" s="28" t="s">
        <v>6301</v>
      </c>
      <c r="F1890" s="29">
        <v>43304</v>
      </c>
      <c r="G1890" s="29">
        <v>44896</v>
      </c>
      <c r="H1890" s="28" t="s">
        <v>6302</v>
      </c>
      <c r="I1890" s="28" t="s">
        <v>16040</v>
      </c>
      <c r="J1890" s="28" t="s">
        <v>16040</v>
      </c>
      <c r="K1890" s="28" t="s">
        <v>6303</v>
      </c>
      <c r="L1890" s="27">
        <v>99970.200000000026</v>
      </c>
      <c r="M1890" s="27">
        <v>82684.800000000003</v>
      </c>
      <c r="N1890" s="27">
        <v>0</v>
      </c>
      <c r="O1890" s="27">
        <v>0</v>
      </c>
      <c r="P1890" s="27">
        <f t="shared" si="406"/>
        <v>82684.800000000003</v>
      </c>
      <c r="Q1890" s="27">
        <v>0</v>
      </c>
      <c r="R1890" s="27">
        <v>0</v>
      </c>
      <c r="S1890" s="27">
        <v>0</v>
      </c>
      <c r="T1890" s="27">
        <f t="shared" si="407"/>
        <v>0</v>
      </c>
      <c r="U1890" s="27">
        <v>0</v>
      </c>
      <c r="V1890" s="27">
        <f t="shared" si="408"/>
        <v>182655.00000000003</v>
      </c>
      <c r="W1890" s="28" t="s">
        <v>6304</v>
      </c>
      <c r="X1890" s="27">
        <v>110966.92200000004</v>
      </c>
      <c r="Y1890" s="27">
        <f t="shared" si="412"/>
        <v>313713.97200000007</v>
      </c>
      <c r="Z1890" s="4" t="str" cm="1">
        <f t="array" ref="Z1890">_xlfn.IFS(YEARFRAC(F1890,G1890)&lt;1,"&lt;1 Year",YEARFRAC(F1890,G1890)&lt;=5,"1-5 Years",YEARFRAC(F1890,G1890)&gt;5,"&gt;5 Years")</f>
        <v>1-5 Years</v>
      </c>
      <c r="AA1890" s="24">
        <f>L1890*(_xlfn.XLOOKUP(K1890,'FX rates'!$A$2:$A$38,'FX rates'!$B$2:$B$38))</f>
        <v>133025.34663756189</v>
      </c>
      <c r="AB1890" s="24">
        <f>V1890*(_xlfn.XLOOKUP(K1890,'FX rates'!$A$2:$A$38,'FX rates'!$B$2:$B$38))</f>
        <v>243049.87576381624</v>
      </c>
      <c r="AC1890" s="24">
        <f>X1890*(_xlfn.XLOOKUP(W1890,'FX rates'!$A$2:$A$38,'FX rates'!$B$2:$B$38))</f>
        <v>147658.1347676937</v>
      </c>
      <c r="AD1890" s="24">
        <f>Y1890*(_xlfn.XLOOKUP(W1890,'FX rates'!$A$2:$A$38,'FX rates'!$B$2:$B$38))</f>
        <v>417443.49686552968</v>
      </c>
      <c r="AE1890" s="30">
        <f t="shared" si="413"/>
        <v>0.11000000000000003</v>
      </c>
      <c r="AF1890" s="31">
        <f t="shared" si="414"/>
        <v>10996.722000000009</v>
      </c>
      <c r="AG1890" s="23">
        <f t="shared" si="415"/>
        <v>110024.52912625435</v>
      </c>
      <c r="AH1890" s="35">
        <f t="shared" si="409"/>
        <v>1.3306500000756409</v>
      </c>
      <c r="AI1890" s="23">
        <f>U1890*(_xlfn.XLOOKUP(K1890,'FX rates'!$A$2:$A$38,'FX rates'!$B$2:$B$38))</f>
        <v>0</v>
      </c>
      <c r="AJ1890" s="23">
        <f>Q1890*(_xlfn.XLOOKUP(K1890,'FX rates'!$A$2:$A$38,'FX rates'!$B$2:$B$38))</f>
        <v>0</v>
      </c>
      <c r="AK1890" s="23">
        <f>R1890*(_xlfn.XLOOKUP(K1890,'FX rates'!$A$2:$A$38,'FX rates'!$B$2:$B$38))</f>
        <v>0</v>
      </c>
      <c r="AM1890" s="4"/>
      <c r="AN1890" s="4"/>
      <c r="AO1890" s="4"/>
      <c r="AP1890" s="32">
        <f t="shared" si="410"/>
        <v>0.82709447415329751</v>
      </c>
      <c r="AQ1890" s="32">
        <f t="shared" si="411"/>
        <v>0</v>
      </c>
      <c r="AR1890" s="24">
        <f t="shared" si="416"/>
        <v>202747.05000000005</v>
      </c>
      <c r="AS1890" s="24" t="str">
        <f t="shared" si="417"/>
        <v>0</v>
      </c>
      <c r="AT1890" s="24">
        <f t="shared" si="418"/>
        <v>375699.14717897674</v>
      </c>
      <c r="AU1890" s="24">
        <f t="shared" si="419"/>
        <v>41744.349686552945</v>
      </c>
    </row>
    <row r="1891" spans="1:47" x14ac:dyDescent="0.25">
      <c r="A1891" s="28" t="s">
        <v>14013</v>
      </c>
      <c r="B1891" s="28" t="s">
        <v>62</v>
      </c>
      <c r="C1891" s="28" t="s">
        <v>63</v>
      </c>
      <c r="D1891" s="28" t="s">
        <v>64</v>
      </c>
      <c r="E1891" s="28" t="s">
        <v>65</v>
      </c>
      <c r="F1891" s="29">
        <v>39307</v>
      </c>
      <c r="G1891" s="29">
        <v>44896</v>
      </c>
      <c r="H1891" s="28" t="s">
        <v>66</v>
      </c>
      <c r="I1891" s="28" t="s">
        <v>16032</v>
      </c>
      <c r="J1891" s="28" t="s">
        <v>16043</v>
      </c>
      <c r="K1891" s="28" t="s">
        <v>67</v>
      </c>
      <c r="L1891" s="27">
        <v>211299.00000000006</v>
      </c>
      <c r="M1891" s="27">
        <v>95095.000000000015</v>
      </c>
      <c r="N1891" s="27">
        <v>0</v>
      </c>
      <c r="O1891" s="27">
        <v>0</v>
      </c>
      <c r="P1891" s="27">
        <f t="shared" si="406"/>
        <v>95095.000000000015</v>
      </c>
      <c r="Q1891" s="27">
        <v>0</v>
      </c>
      <c r="R1891" s="27">
        <v>0</v>
      </c>
      <c r="S1891" s="27">
        <v>0</v>
      </c>
      <c r="T1891" s="27">
        <f t="shared" si="407"/>
        <v>0</v>
      </c>
      <c r="U1891" s="27">
        <v>0</v>
      </c>
      <c r="V1891" s="27">
        <f t="shared" si="408"/>
        <v>306394.00000000006</v>
      </c>
      <c r="W1891" s="28" t="s">
        <v>68</v>
      </c>
      <c r="X1891" s="27">
        <v>238767.87000000005</v>
      </c>
      <c r="Y1891" s="27">
        <f t="shared" si="412"/>
        <v>584993.09000000008</v>
      </c>
      <c r="Z1891" s="4" t="str" cm="1">
        <f t="array" ref="Z1891">_xlfn.IFS(YEARFRAC(F1891,G1891)&lt;1,"&lt;1 Year",YEARFRAC(F1891,G1891)&lt;=5,"1-5 Years",YEARFRAC(F1891,G1891)&gt;5,"&gt;5 Years")</f>
        <v>&gt;5 Years</v>
      </c>
      <c r="AA1891" s="24">
        <f>L1891*(_xlfn.XLOOKUP(K1891,'FX rates'!$A$2:$A$38,'FX rates'!$B$2:$B$38))</f>
        <v>211299.00000000006</v>
      </c>
      <c r="AB1891" s="24">
        <f>V1891*(_xlfn.XLOOKUP(K1891,'FX rates'!$A$2:$A$38,'FX rates'!$B$2:$B$38))</f>
        <v>306394.00000000006</v>
      </c>
      <c r="AC1891" s="24">
        <f>X1891*(_xlfn.XLOOKUP(W1891,'FX rates'!$A$2:$A$38,'FX rates'!$B$2:$B$38))</f>
        <v>238767.87000000005</v>
      </c>
      <c r="AD1891" s="24">
        <f>Y1891*(_xlfn.XLOOKUP(W1891,'FX rates'!$A$2:$A$38,'FX rates'!$B$2:$B$38))</f>
        <v>584993.09000000008</v>
      </c>
      <c r="AE1891" s="30">
        <f t="shared" si="413"/>
        <v>0.12999999999999995</v>
      </c>
      <c r="AF1891" s="31">
        <f t="shared" si="414"/>
        <v>27468.869999999995</v>
      </c>
      <c r="AG1891" s="23">
        <f t="shared" si="415"/>
        <v>95095</v>
      </c>
      <c r="AH1891" s="35">
        <f t="shared" si="409"/>
        <v>1</v>
      </c>
      <c r="AI1891" s="23">
        <f>U1891*(_xlfn.XLOOKUP(K1891,'FX rates'!$A$2:$A$38,'FX rates'!$B$2:$B$38))</f>
        <v>0</v>
      </c>
      <c r="AJ1891" s="23">
        <f>Q1891*(_xlfn.XLOOKUP(K1891,'FX rates'!$A$2:$A$38,'FX rates'!$B$2:$B$38))</f>
        <v>0</v>
      </c>
      <c r="AK1891" s="23">
        <f>R1891*(_xlfn.XLOOKUP(K1891,'FX rates'!$A$2:$A$38,'FX rates'!$B$2:$B$38))</f>
        <v>0</v>
      </c>
      <c r="AM1891" s="4"/>
      <c r="AN1891" s="4"/>
      <c r="AO1891" s="4"/>
      <c r="AP1891" s="32">
        <f t="shared" si="410"/>
        <v>0.45004945598417401</v>
      </c>
      <c r="AQ1891" s="32">
        <f t="shared" si="411"/>
        <v>0</v>
      </c>
      <c r="AR1891" s="24">
        <f t="shared" si="416"/>
        <v>346225.22000000003</v>
      </c>
      <c r="AS1891" s="24" t="str">
        <f t="shared" si="417"/>
        <v>0</v>
      </c>
      <c r="AT1891" s="24">
        <f t="shared" si="418"/>
        <v>526493.78100000008</v>
      </c>
      <c r="AU1891" s="24">
        <f t="shared" si="419"/>
        <v>58499.309000000008</v>
      </c>
    </row>
    <row r="1892" spans="1:47" x14ac:dyDescent="0.25">
      <c r="A1892" s="28" t="s">
        <v>14094</v>
      </c>
      <c r="B1892" s="28" t="s">
        <v>635</v>
      </c>
      <c r="C1892" s="28" t="s">
        <v>636</v>
      </c>
      <c r="D1892" s="28" t="s">
        <v>637</v>
      </c>
      <c r="E1892" s="28" t="s">
        <v>638</v>
      </c>
      <c r="F1892" s="29">
        <v>38516</v>
      </c>
      <c r="G1892" s="29">
        <v>44896</v>
      </c>
      <c r="H1892" s="28" t="s">
        <v>639</v>
      </c>
      <c r="I1892" s="28" t="s">
        <v>16047</v>
      </c>
      <c r="J1892" s="28" t="s">
        <v>16056</v>
      </c>
      <c r="K1892" s="28" t="s">
        <v>640</v>
      </c>
      <c r="L1892" s="27">
        <v>157410</v>
      </c>
      <c r="M1892" s="27">
        <v>21235.5</v>
      </c>
      <c r="N1892" s="27">
        <v>0</v>
      </c>
      <c r="O1892" s="27">
        <v>0</v>
      </c>
      <c r="P1892" s="27">
        <f t="shared" si="406"/>
        <v>21235.5</v>
      </c>
      <c r="Q1892" s="27">
        <v>0</v>
      </c>
      <c r="R1892" s="27">
        <v>0</v>
      </c>
      <c r="S1892" s="27">
        <v>0</v>
      </c>
      <c r="T1892" s="27">
        <f t="shared" si="407"/>
        <v>0</v>
      </c>
      <c r="U1892" s="27">
        <v>0</v>
      </c>
      <c r="V1892" s="27">
        <f t="shared" si="408"/>
        <v>178645.5</v>
      </c>
      <c r="W1892" s="28" t="s">
        <v>641</v>
      </c>
      <c r="X1892" s="27">
        <v>158984.1</v>
      </c>
      <c r="Y1892" s="27">
        <f t="shared" si="412"/>
        <v>339416.05499999999</v>
      </c>
      <c r="Z1892" s="4" t="str" cm="1">
        <f t="array" ref="Z1892">_xlfn.IFS(YEARFRAC(F1892,G1892)&lt;1,"&lt;1 Year",YEARFRAC(F1892,G1892)&lt;=5,"1-5 Years",YEARFRAC(F1892,G1892)&gt;5,"&gt;5 Years")</f>
        <v>&gt;5 Years</v>
      </c>
      <c r="AA1892" s="24">
        <f>L1892*(_xlfn.XLOOKUP(K1892,'FX rates'!$A$2:$A$38,'FX rates'!$B$2:$B$38))</f>
        <v>157410</v>
      </c>
      <c r="AB1892" s="24">
        <f>V1892*(_xlfn.XLOOKUP(K1892,'FX rates'!$A$2:$A$38,'FX rates'!$B$2:$B$38))</f>
        <v>178645.5</v>
      </c>
      <c r="AC1892" s="24">
        <f>X1892*(_xlfn.XLOOKUP(W1892,'FX rates'!$A$2:$A$38,'FX rates'!$B$2:$B$38))</f>
        <v>158984.1</v>
      </c>
      <c r="AD1892" s="24">
        <f>Y1892*(_xlfn.XLOOKUP(W1892,'FX rates'!$A$2:$A$38,'FX rates'!$B$2:$B$38))</f>
        <v>339416.05499999999</v>
      </c>
      <c r="AE1892" s="30">
        <f t="shared" si="413"/>
        <v>1.0000000000000037E-2</v>
      </c>
      <c r="AF1892" s="31">
        <f t="shared" si="414"/>
        <v>1574.1000000000058</v>
      </c>
      <c r="AG1892" s="23">
        <f t="shared" si="415"/>
        <v>21235.5</v>
      </c>
      <c r="AH1892" s="35">
        <f t="shared" si="409"/>
        <v>1</v>
      </c>
      <c r="AI1892" s="23">
        <f>U1892*(_xlfn.XLOOKUP(K1892,'FX rates'!$A$2:$A$38,'FX rates'!$B$2:$B$38))</f>
        <v>0</v>
      </c>
      <c r="AJ1892" s="23">
        <f>Q1892*(_xlfn.XLOOKUP(K1892,'FX rates'!$A$2:$A$38,'FX rates'!$B$2:$B$38))</f>
        <v>0</v>
      </c>
      <c r="AK1892" s="23">
        <f>R1892*(_xlfn.XLOOKUP(K1892,'FX rates'!$A$2:$A$38,'FX rates'!$B$2:$B$38))</f>
        <v>0</v>
      </c>
      <c r="AM1892" s="4"/>
      <c r="AN1892" s="4"/>
      <c r="AO1892" s="4"/>
      <c r="AP1892" s="32">
        <f t="shared" si="410"/>
        <v>0.13490566037735849</v>
      </c>
      <c r="AQ1892" s="32">
        <f t="shared" si="411"/>
        <v>0</v>
      </c>
      <c r="AR1892" s="24">
        <f t="shared" si="416"/>
        <v>180431.95499999999</v>
      </c>
      <c r="AS1892" s="24" t="str">
        <f t="shared" si="417"/>
        <v>0</v>
      </c>
      <c r="AT1892" s="24">
        <f t="shared" si="418"/>
        <v>305474.44949999999</v>
      </c>
      <c r="AU1892" s="24">
        <f t="shared" si="419"/>
        <v>33941.605500000005</v>
      </c>
    </row>
    <row r="1893" spans="1:47" x14ac:dyDescent="0.25">
      <c r="A1893" s="28" t="s">
        <v>14904</v>
      </c>
      <c r="B1893" s="28" t="s">
        <v>6305</v>
      </c>
      <c r="C1893" s="28" t="s">
        <v>6306</v>
      </c>
      <c r="D1893" s="28" t="s">
        <v>6307</v>
      </c>
      <c r="E1893" s="28" t="s">
        <v>6308</v>
      </c>
      <c r="F1893" s="29">
        <v>43318</v>
      </c>
      <c r="G1893" s="29">
        <v>44896</v>
      </c>
      <c r="H1893" s="28" t="s">
        <v>6309</v>
      </c>
      <c r="I1893" s="28" t="s">
        <v>16057</v>
      </c>
      <c r="J1893" s="28" t="s">
        <v>16044</v>
      </c>
      <c r="K1893" s="28" t="s">
        <v>6310</v>
      </c>
      <c r="L1893" s="27">
        <v>135960</v>
      </c>
      <c r="M1893" s="27">
        <v>172738.50000000003</v>
      </c>
      <c r="N1893" s="27">
        <v>0</v>
      </c>
      <c r="O1893" s="27">
        <v>0</v>
      </c>
      <c r="P1893" s="27">
        <f t="shared" si="406"/>
        <v>172738.50000000003</v>
      </c>
      <c r="Q1893" s="27">
        <v>298843.51</v>
      </c>
      <c r="R1893" s="27">
        <v>0</v>
      </c>
      <c r="S1893" s="27">
        <v>0</v>
      </c>
      <c r="T1893" s="27">
        <f t="shared" si="407"/>
        <v>298843.51</v>
      </c>
      <c r="U1893" s="27">
        <v>0</v>
      </c>
      <c r="V1893" s="27">
        <f t="shared" si="408"/>
        <v>607542.01</v>
      </c>
      <c r="W1893" s="28" t="s">
        <v>6311</v>
      </c>
      <c r="X1893" s="27">
        <v>141398.39999999999</v>
      </c>
      <c r="Y1893" s="27">
        <f t="shared" si="412"/>
        <v>462444.84000000008</v>
      </c>
      <c r="Z1893" s="4" t="str" cm="1">
        <f t="array" ref="Z1893">_xlfn.IFS(YEARFRAC(F1893,G1893)&lt;1,"&lt;1 Year",YEARFRAC(F1893,G1893)&lt;=5,"1-5 Years",YEARFRAC(F1893,G1893)&gt;5,"&gt;5 Years")</f>
        <v>1-5 Years</v>
      </c>
      <c r="AA1893" s="24">
        <f>L1893*(_xlfn.XLOOKUP(K1893,'FX rates'!$A$2:$A$38,'FX rates'!$B$2:$B$38))</f>
        <v>135960</v>
      </c>
      <c r="AB1893" s="24">
        <f>V1893*(_xlfn.XLOOKUP(K1893,'FX rates'!$A$2:$A$38,'FX rates'!$B$2:$B$38))</f>
        <v>607542.01</v>
      </c>
      <c r="AC1893" s="24">
        <f>X1893*(_xlfn.XLOOKUP(W1893,'FX rates'!$A$2:$A$38,'FX rates'!$B$2:$B$38))</f>
        <v>141398.39999999999</v>
      </c>
      <c r="AD1893" s="24">
        <f>Y1893*(_xlfn.XLOOKUP(W1893,'FX rates'!$A$2:$A$38,'FX rates'!$B$2:$B$38))</f>
        <v>462444.84000000008</v>
      </c>
      <c r="AE1893" s="30">
        <f t="shared" si="413"/>
        <v>3.9999999999999959E-2</v>
      </c>
      <c r="AF1893" s="31">
        <f t="shared" si="414"/>
        <v>5438.3999999999942</v>
      </c>
      <c r="AG1893" s="23">
        <f t="shared" si="415"/>
        <v>471582.01</v>
      </c>
      <c r="AH1893" s="35">
        <f t="shared" si="409"/>
        <v>1</v>
      </c>
      <c r="AI1893" s="23">
        <f>U1893*(_xlfn.XLOOKUP(K1893,'FX rates'!$A$2:$A$38,'FX rates'!$B$2:$B$38))</f>
        <v>0</v>
      </c>
      <c r="AJ1893" s="23">
        <f>Q1893*(_xlfn.XLOOKUP(K1893,'FX rates'!$A$2:$A$38,'FX rates'!$B$2:$B$38))</f>
        <v>298843.51</v>
      </c>
      <c r="AK1893" s="23">
        <f>R1893*(_xlfn.XLOOKUP(K1893,'FX rates'!$A$2:$A$38,'FX rates'!$B$2:$B$38))</f>
        <v>0</v>
      </c>
      <c r="AM1893" s="4"/>
      <c r="AN1893" s="4"/>
      <c r="AO1893" s="4"/>
      <c r="AP1893" s="32">
        <f t="shared" si="410"/>
        <v>1.2705097087378643</v>
      </c>
      <c r="AQ1893" s="32">
        <f t="shared" si="411"/>
        <v>0</v>
      </c>
      <c r="AR1893" s="24">
        <f t="shared" si="416"/>
        <v>321046.44000000006</v>
      </c>
      <c r="AS1893" s="24" t="str">
        <f t="shared" si="417"/>
        <v>0</v>
      </c>
      <c r="AT1893" s="24">
        <f t="shared" si="418"/>
        <v>416200.35600000009</v>
      </c>
      <c r="AU1893" s="24">
        <f t="shared" si="419"/>
        <v>46244.483999999997</v>
      </c>
    </row>
    <row r="1894" spans="1:47" x14ac:dyDescent="0.25">
      <c r="A1894" s="28" t="s">
        <v>14905</v>
      </c>
      <c r="B1894" s="28" t="s">
        <v>6312</v>
      </c>
      <c r="C1894" s="28" t="s">
        <v>6313</v>
      </c>
      <c r="D1894" s="28" t="s">
        <v>6314</v>
      </c>
      <c r="E1894" s="28" t="s">
        <v>6315</v>
      </c>
      <c r="F1894" s="29">
        <v>43318</v>
      </c>
      <c r="G1894" s="29">
        <v>44896</v>
      </c>
      <c r="H1894" s="28" t="s">
        <v>6316</v>
      </c>
      <c r="I1894" s="28" t="s">
        <v>16036</v>
      </c>
      <c r="J1894" s="28" t="s">
        <v>16044</v>
      </c>
      <c r="K1894" s="28" t="s">
        <v>6317</v>
      </c>
      <c r="L1894" s="27">
        <v>141240</v>
      </c>
      <c r="M1894" s="27">
        <v>372111.30000000005</v>
      </c>
      <c r="N1894" s="27">
        <v>0</v>
      </c>
      <c r="O1894" s="27">
        <v>0</v>
      </c>
      <c r="P1894" s="27">
        <f t="shared" si="406"/>
        <v>372111.30000000005</v>
      </c>
      <c r="Q1894" s="27">
        <v>374511.37999999995</v>
      </c>
      <c r="R1894" s="27">
        <v>0</v>
      </c>
      <c r="S1894" s="27">
        <v>0</v>
      </c>
      <c r="T1894" s="27">
        <f t="shared" si="407"/>
        <v>374511.37999999995</v>
      </c>
      <c r="U1894" s="27">
        <v>0</v>
      </c>
      <c r="V1894" s="27">
        <f t="shared" si="408"/>
        <v>887862.67999999993</v>
      </c>
      <c r="W1894" s="28" t="s">
        <v>6318</v>
      </c>
      <c r="X1894" s="27">
        <v>149714.4</v>
      </c>
      <c r="Y1894" s="27">
        <f t="shared" si="412"/>
        <v>693866.77800000005</v>
      </c>
      <c r="Z1894" s="4" t="str" cm="1">
        <f t="array" ref="Z1894">_xlfn.IFS(YEARFRAC(F1894,G1894)&lt;1,"&lt;1 Year",YEARFRAC(F1894,G1894)&lt;=5,"1-5 Years",YEARFRAC(F1894,G1894)&gt;5,"&gt;5 Years")</f>
        <v>1-5 Years</v>
      </c>
      <c r="AA1894" s="24">
        <f>L1894*(_xlfn.XLOOKUP(K1894,'FX rates'!$A$2:$A$38,'FX rates'!$B$2:$B$38))</f>
        <v>141240</v>
      </c>
      <c r="AB1894" s="24">
        <f>V1894*(_xlfn.XLOOKUP(K1894,'FX rates'!$A$2:$A$38,'FX rates'!$B$2:$B$38))</f>
        <v>887862.67999999993</v>
      </c>
      <c r="AC1894" s="24">
        <f>X1894*(_xlfn.XLOOKUP(W1894,'FX rates'!$A$2:$A$38,'FX rates'!$B$2:$B$38))</f>
        <v>149714.4</v>
      </c>
      <c r="AD1894" s="24">
        <f>Y1894*(_xlfn.XLOOKUP(W1894,'FX rates'!$A$2:$A$38,'FX rates'!$B$2:$B$38))</f>
        <v>693866.77800000005</v>
      </c>
      <c r="AE1894" s="30">
        <f t="shared" si="413"/>
        <v>5.9999999999999956E-2</v>
      </c>
      <c r="AF1894" s="31">
        <f t="shared" si="414"/>
        <v>8474.3999999999942</v>
      </c>
      <c r="AG1894" s="23">
        <f t="shared" si="415"/>
        <v>746622.67999999993</v>
      </c>
      <c r="AH1894" s="35">
        <f t="shared" si="409"/>
        <v>1</v>
      </c>
      <c r="AI1894" s="23">
        <f>U1894*(_xlfn.XLOOKUP(K1894,'FX rates'!$A$2:$A$38,'FX rates'!$B$2:$B$38))</f>
        <v>0</v>
      </c>
      <c r="AJ1894" s="23">
        <f>Q1894*(_xlfn.XLOOKUP(K1894,'FX rates'!$A$2:$A$38,'FX rates'!$B$2:$B$38))</f>
        <v>374511.37999999995</v>
      </c>
      <c r="AK1894" s="23">
        <f>R1894*(_xlfn.XLOOKUP(K1894,'FX rates'!$A$2:$A$38,'FX rates'!$B$2:$B$38))</f>
        <v>0</v>
      </c>
      <c r="AM1894" s="4"/>
      <c r="AN1894" s="4"/>
      <c r="AO1894" s="4"/>
      <c r="AP1894" s="32">
        <f t="shared" si="410"/>
        <v>2.6346028037383182</v>
      </c>
      <c r="AQ1894" s="32">
        <f t="shared" si="411"/>
        <v>0</v>
      </c>
      <c r="AR1894" s="24">
        <f t="shared" si="416"/>
        <v>544152.37800000003</v>
      </c>
      <c r="AS1894" s="24" t="str">
        <f t="shared" si="417"/>
        <v>0</v>
      </c>
      <c r="AT1894" s="24">
        <f t="shared" si="418"/>
        <v>624480.1002000001</v>
      </c>
      <c r="AU1894" s="24">
        <f t="shared" si="419"/>
        <v>69386.677799999947</v>
      </c>
    </row>
    <row r="1895" spans="1:47" x14ac:dyDescent="0.25">
      <c r="A1895" s="28" t="s">
        <v>14906</v>
      </c>
      <c r="B1895" s="28" t="s">
        <v>6319</v>
      </c>
      <c r="C1895" s="28" t="s">
        <v>6320</v>
      </c>
      <c r="D1895" s="28" t="s">
        <v>6321</v>
      </c>
      <c r="E1895" s="28" t="s">
        <v>6322</v>
      </c>
      <c r="F1895" s="29">
        <v>43313</v>
      </c>
      <c r="G1895" s="29">
        <v>44896</v>
      </c>
      <c r="H1895" s="28" t="s">
        <v>6323</v>
      </c>
      <c r="I1895" s="28" t="s">
        <v>16041</v>
      </c>
      <c r="J1895" s="28" t="s">
        <v>16037</v>
      </c>
      <c r="K1895" s="28" t="s">
        <v>6324</v>
      </c>
      <c r="L1895" s="27">
        <v>213675.00000000006</v>
      </c>
      <c r="M1895" s="27">
        <v>701800.00000000012</v>
      </c>
      <c r="N1895" s="27">
        <v>0</v>
      </c>
      <c r="O1895" s="27">
        <v>0</v>
      </c>
      <c r="P1895" s="27">
        <f t="shared" si="406"/>
        <v>701800.00000000012</v>
      </c>
      <c r="Q1895" s="27">
        <v>0</v>
      </c>
      <c r="R1895" s="27">
        <v>0</v>
      </c>
      <c r="S1895" s="27">
        <v>0</v>
      </c>
      <c r="T1895" s="27">
        <f t="shared" si="407"/>
        <v>0</v>
      </c>
      <c r="U1895" s="27">
        <v>0</v>
      </c>
      <c r="V1895" s="27">
        <f t="shared" si="408"/>
        <v>915475.00000000023</v>
      </c>
      <c r="W1895" s="28" t="s">
        <v>6325</v>
      </c>
      <c r="X1895" s="27">
        <v>245726.25000000006</v>
      </c>
      <c r="Y1895" s="27">
        <f t="shared" si="412"/>
        <v>1298522.5000000002</v>
      </c>
      <c r="Z1895" s="4" t="str" cm="1">
        <f t="array" ref="Z1895">_xlfn.IFS(YEARFRAC(F1895,G1895)&lt;1,"&lt;1 Year",YEARFRAC(F1895,G1895)&lt;=5,"1-5 Years",YEARFRAC(F1895,G1895)&gt;5,"&gt;5 Years")</f>
        <v>1-5 Years</v>
      </c>
      <c r="AA1895" s="24">
        <f>L1895*(_xlfn.XLOOKUP(K1895,'FX rates'!$A$2:$A$38,'FX rates'!$B$2:$B$38))</f>
        <v>213675.00000000006</v>
      </c>
      <c r="AB1895" s="24">
        <f>V1895*(_xlfn.XLOOKUP(K1895,'FX rates'!$A$2:$A$38,'FX rates'!$B$2:$B$38))</f>
        <v>915475.00000000023</v>
      </c>
      <c r="AC1895" s="24">
        <f>X1895*(_xlfn.XLOOKUP(W1895,'FX rates'!$A$2:$A$38,'FX rates'!$B$2:$B$38))</f>
        <v>245726.25000000006</v>
      </c>
      <c r="AD1895" s="24">
        <f>Y1895*(_xlfn.XLOOKUP(W1895,'FX rates'!$A$2:$A$38,'FX rates'!$B$2:$B$38))</f>
        <v>1298522.5000000002</v>
      </c>
      <c r="AE1895" s="30">
        <f t="shared" si="413"/>
        <v>0.14999999999999997</v>
      </c>
      <c r="AF1895" s="31">
        <f t="shared" si="414"/>
        <v>32051.25</v>
      </c>
      <c r="AG1895" s="23">
        <f t="shared" si="415"/>
        <v>701800.00000000023</v>
      </c>
      <c r="AH1895" s="35">
        <f t="shared" si="409"/>
        <v>1</v>
      </c>
      <c r="AI1895" s="23">
        <f>U1895*(_xlfn.XLOOKUP(K1895,'FX rates'!$A$2:$A$38,'FX rates'!$B$2:$B$38))</f>
        <v>0</v>
      </c>
      <c r="AJ1895" s="23">
        <f>Q1895*(_xlfn.XLOOKUP(K1895,'FX rates'!$A$2:$A$38,'FX rates'!$B$2:$B$38))</f>
        <v>0</v>
      </c>
      <c r="AK1895" s="23">
        <f>R1895*(_xlfn.XLOOKUP(K1895,'FX rates'!$A$2:$A$38,'FX rates'!$B$2:$B$38))</f>
        <v>0</v>
      </c>
      <c r="AM1895" s="4"/>
      <c r="AN1895" s="4"/>
      <c r="AO1895" s="4"/>
      <c r="AP1895" s="32">
        <f t="shared" si="410"/>
        <v>3.2844272844272839</v>
      </c>
      <c r="AQ1895" s="32">
        <f t="shared" si="411"/>
        <v>0</v>
      </c>
      <c r="AR1895" s="24">
        <f t="shared" si="416"/>
        <v>1052796.2500000002</v>
      </c>
      <c r="AS1895" s="24" t="str">
        <f t="shared" si="417"/>
        <v>0</v>
      </c>
      <c r="AT1895" s="24">
        <f t="shared" si="418"/>
        <v>1168670.2500000002</v>
      </c>
      <c r="AU1895" s="24">
        <f t="shared" si="419"/>
        <v>129852.25</v>
      </c>
    </row>
    <row r="1896" spans="1:47" x14ac:dyDescent="0.25">
      <c r="A1896" s="28" t="s">
        <v>14907</v>
      </c>
      <c r="B1896" s="28" t="s">
        <v>6326</v>
      </c>
      <c r="C1896" s="28" t="s">
        <v>6327</v>
      </c>
      <c r="D1896" s="28" t="s">
        <v>6328</v>
      </c>
      <c r="E1896" s="28" t="s">
        <v>6329</v>
      </c>
      <c r="F1896" s="29">
        <v>43313</v>
      </c>
      <c r="G1896" s="29">
        <v>44896</v>
      </c>
      <c r="H1896" s="28" t="s">
        <v>6330</v>
      </c>
      <c r="I1896" s="28" t="s">
        <v>16053</v>
      </c>
      <c r="J1896" s="28" t="s">
        <v>16052</v>
      </c>
      <c r="K1896" s="28" t="s">
        <v>6331</v>
      </c>
      <c r="L1896" s="27">
        <v>82935.600000000006</v>
      </c>
      <c r="M1896" s="27">
        <v>21945.000000000004</v>
      </c>
      <c r="N1896" s="27">
        <v>0</v>
      </c>
      <c r="O1896" s="27">
        <v>0</v>
      </c>
      <c r="P1896" s="27">
        <f t="shared" si="406"/>
        <v>21945.000000000004</v>
      </c>
      <c r="Q1896" s="27">
        <v>0</v>
      </c>
      <c r="R1896" s="27">
        <v>816</v>
      </c>
      <c r="S1896" s="27">
        <v>0</v>
      </c>
      <c r="T1896" s="27">
        <f t="shared" si="407"/>
        <v>816</v>
      </c>
      <c r="U1896" s="27">
        <v>0</v>
      </c>
      <c r="V1896" s="27">
        <f t="shared" si="408"/>
        <v>105696.6</v>
      </c>
      <c r="W1896" s="28" t="s">
        <v>6332</v>
      </c>
      <c r="X1896" s="27">
        <v>85423.668000000005</v>
      </c>
      <c r="Y1896" s="27">
        <f t="shared" si="412"/>
        <v>193450.68600000002</v>
      </c>
      <c r="Z1896" s="4" t="str" cm="1">
        <f t="array" ref="Z1896">_xlfn.IFS(YEARFRAC(F1896,G1896)&lt;1,"&lt;1 Year",YEARFRAC(F1896,G1896)&lt;=5,"1-5 Years",YEARFRAC(F1896,G1896)&gt;5,"&gt;5 Years")</f>
        <v>1-5 Years</v>
      </c>
      <c r="AA1896" s="24">
        <f>L1896*(_xlfn.XLOOKUP(K1896,'FX rates'!$A$2:$A$38,'FX rates'!$B$2:$B$38))</f>
        <v>82935.600000000006</v>
      </c>
      <c r="AB1896" s="24">
        <f>V1896*(_xlfn.XLOOKUP(K1896,'FX rates'!$A$2:$A$38,'FX rates'!$B$2:$B$38))</f>
        <v>105696.6</v>
      </c>
      <c r="AC1896" s="24">
        <f>X1896*(_xlfn.XLOOKUP(W1896,'FX rates'!$A$2:$A$38,'FX rates'!$B$2:$B$38))</f>
        <v>85423.668000000005</v>
      </c>
      <c r="AD1896" s="24">
        <f>Y1896*(_xlfn.XLOOKUP(W1896,'FX rates'!$A$2:$A$38,'FX rates'!$B$2:$B$38))</f>
        <v>193450.68600000002</v>
      </c>
      <c r="AE1896" s="30">
        <f t="shared" si="413"/>
        <v>2.9999999999999988E-2</v>
      </c>
      <c r="AF1896" s="31">
        <f t="shared" si="414"/>
        <v>2488.0679999999993</v>
      </c>
      <c r="AG1896" s="23">
        <f t="shared" si="415"/>
        <v>22761</v>
      </c>
      <c r="AH1896" s="35">
        <f t="shared" si="409"/>
        <v>1</v>
      </c>
      <c r="AI1896" s="23">
        <f>U1896*(_xlfn.XLOOKUP(K1896,'FX rates'!$A$2:$A$38,'FX rates'!$B$2:$B$38))</f>
        <v>0</v>
      </c>
      <c r="AJ1896" s="23">
        <f>Q1896*(_xlfn.XLOOKUP(K1896,'FX rates'!$A$2:$A$38,'FX rates'!$B$2:$B$38))</f>
        <v>0</v>
      </c>
      <c r="AK1896" s="23">
        <f>R1896*(_xlfn.XLOOKUP(K1896,'FX rates'!$A$2:$A$38,'FX rates'!$B$2:$B$38))</f>
        <v>816</v>
      </c>
      <c r="AM1896" s="4"/>
      <c r="AN1896" s="4"/>
      <c r="AO1896" s="4"/>
      <c r="AP1896" s="32">
        <f t="shared" si="410"/>
        <v>0.26460289670539555</v>
      </c>
      <c r="AQ1896" s="32">
        <f t="shared" si="411"/>
        <v>0</v>
      </c>
      <c r="AR1896" s="24">
        <f t="shared" si="416"/>
        <v>108027.01800000001</v>
      </c>
      <c r="AS1896" s="24" t="str">
        <f t="shared" si="417"/>
        <v>0</v>
      </c>
      <c r="AT1896" s="24">
        <f t="shared" si="418"/>
        <v>174105.61740000002</v>
      </c>
      <c r="AU1896" s="24">
        <f t="shared" si="419"/>
        <v>19345.068599999999</v>
      </c>
    </row>
    <row r="1897" spans="1:47" x14ac:dyDescent="0.25">
      <c r="A1897" s="28" t="s">
        <v>14908</v>
      </c>
      <c r="B1897" s="28" t="s">
        <v>6333</v>
      </c>
      <c r="C1897" s="28" t="s">
        <v>6334</v>
      </c>
      <c r="D1897" s="28" t="s">
        <v>6335</v>
      </c>
      <c r="E1897" s="28" t="s">
        <v>6336</v>
      </c>
      <c r="F1897" s="29">
        <v>43313</v>
      </c>
      <c r="G1897" s="29">
        <v>44896</v>
      </c>
      <c r="H1897" s="28" t="s">
        <v>6337</v>
      </c>
      <c r="I1897" s="28" t="s">
        <v>16043</v>
      </c>
      <c r="J1897" s="28" t="s">
        <v>16044</v>
      </c>
      <c r="K1897" s="28" t="s">
        <v>6338</v>
      </c>
      <c r="L1897" s="27">
        <v>127050.00000000003</v>
      </c>
      <c r="M1897" s="27">
        <v>274560</v>
      </c>
      <c r="N1897" s="27">
        <v>0</v>
      </c>
      <c r="O1897" s="27">
        <v>0</v>
      </c>
      <c r="P1897" s="27">
        <f t="shared" si="406"/>
        <v>274560</v>
      </c>
      <c r="Q1897" s="27">
        <v>0</v>
      </c>
      <c r="R1897" s="27">
        <v>0</v>
      </c>
      <c r="S1897" s="27">
        <v>0</v>
      </c>
      <c r="T1897" s="27">
        <f t="shared" si="407"/>
        <v>0</v>
      </c>
      <c r="U1897" s="27">
        <v>0</v>
      </c>
      <c r="V1897" s="27">
        <f t="shared" si="408"/>
        <v>401610</v>
      </c>
      <c r="W1897" s="28" t="s">
        <v>6339</v>
      </c>
      <c r="X1897" s="27">
        <v>138484.50000000003</v>
      </c>
      <c r="Y1897" s="27">
        <f t="shared" si="412"/>
        <v>576239.4</v>
      </c>
      <c r="Z1897" s="4" t="str" cm="1">
        <f t="array" ref="Z1897">_xlfn.IFS(YEARFRAC(F1897,G1897)&lt;1,"&lt;1 Year",YEARFRAC(F1897,G1897)&lt;=5,"1-5 Years",YEARFRAC(F1897,G1897)&gt;5,"&gt;5 Years")</f>
        <v>1-5 Years</v>
      </c>
      <c r="AA1897" s="24">
        <f>L1897*(_xlfn.XLOOKUP(K1897,'FX rates'!$A$2:$A$38,'FX rates'!$B$2:$B$38))</f>
        <v>169059.08250961022</v>
      </c>
      <c r="AB1897" s="24">
        <f>V1897*(_xlfn.XLOOKUP(K1897,'FX rates'!$A$2:$A$38,'FX rates'!$B$2:$B$38))</f>
        <v>534402.34653037821</v>
      </c>
      <c r="AC1897" s="24">
        <f>X1897*(_xlfn.XLOOKUP(W1897,'FX rates'!$A$2:$A$38,'FX rates'!$B$2:$B$38))</f>
        <v>184274.39993547514</v>
      </c>
      <c r="AD1897" s="24">
        <f>Y1897*(_xlfn.XLOOKUP(W1897,'FX rates'!$A$2:$A$38,'FX rates'!$B$2:$B$38))</f>
        <v>766772.95765358733</v>
      </c>
      <c r="AE1897" s="30">
        <f t="shared" si="413"/>
        <v>9.0000000000000024E-2</v>
      </c>
      <c r="AF1897" s="31">
        <f t="shared" si="414"/>
        <v>11434.5</v>
      </c>
      <c r="AG1897" s="23">
        <f t="shared" si="415"/>
        <v>365343.26402076799</v>
      </c>
      <c r="AH1897" s="35">
        <f t="shared" si="409"/>
        <v>1.3306500000756409</v>
      </c>
      <c r="AI1897" s="23">
        <f>U1897*(_xlfn.XLOOKUP(K1897,'FX rates'!$A$2:$A$38,'FX rates'!$B$2:$B$38))</f>
        <v>0</v>
      </c>
      <c r="AJ1897" s="23">
        <f>Q1897*(_xlfn.XLOOKUP(K1897,'FX rates'!$A$2:$A$38,'FX rates'!$B$2:$B$38))</f>
        <v>0</v>
      </c>
      <c r="AK1897" s="23">
        <f>R1897*(_xlfn.XLOOKUP(K1897,'FX rates'!$A$2:$A$38,'FX rates'!$B$2:$B$38))</f>
        <v>0</v>
      </c>
      <c r="AM1897" s="4"/>
      <c r="AN1897" s="4"/>
      <c r="AO1897" s="4"/>
      <c r="AP1897" s="32">
        <f t="shared" si="410"/>
        <v>2.1610389610389604</v>
      </c>
      <c r="AQ1897" s="32">
        <f t="shared" si="411"/>
        <v>0</v>
      </c>
      <c r="AR1897" s="24">
        <f t="shared" si="416"/>
        <v>437754.9</v>
      </c>
      <c r="AS1897" s="24" t="str">
        <f t="shared" si="417"/>
        <v>0</v>
      </c>
      <c r="AT1897" s="24">
        <f t="shared" si="418"/>
        <v>690095.66188822861</v>
      </c>
      <c r="AU1897" s="24">
        <f t="shared" si="419"/>
        <v>76677.295765358722</v>
      </c>
    </row>
    <row r="1898" spans="1:47" x14ac:dyDescent="0.25">
      <c r="A1898" s="28" t="s">
        <v>14909</v>
      </c>
      <c r="B1898" s="28" t="s">
        <v>6340</v>
      </c>
      <c r="C1898" s="28" t="s">
        <v>6341</v>
      </c>
      <c r="D1898" s="28" t="s">
        <v>6342</v>
      </c>
      <c r="E1898" s="28" t="s">
        <v>6343</v>
      </c>
      <c r="F1898" s="29">
        <v>43347</v>
      </c>
      <c r="G1898" s="29">
        <v>44896</v>
      </c>
      <c r="H1898" s="28" t="s">
        <v>6344</v>
      </c>
      <c r="I1898" s="28" t="s">
        <v>16037</v>
      </c>
      <c r="J1898" s="28" t="s">
        <v>16032</v>
      </c>
      <c r="K1898" s="28" t="s">
        <v>6345</v>
      </c>
      <c r="L1898" s="27">
        <v>108680.00000000001</v>
      </c>
      <c r="M1898" s="27">
        <v>62524.000000000007</v>
      </c>
      <c r="N1898" s="27">
        <v>0</v>
      </c>
      <c r="O1898" s="27">
        <v>0</v>
      </c>
      <c r="P1898" s="27">
        <f t="shared" si="406"/>
        <v>62524.000000000007</v>
      </c>
      <c r="Q1898" s="27">
        <v>0</v>
      </c>
      <c r="R1898" s="27">
        <v>0</v>
      </c>
      <c r="S1898" s="27">
        <v>0</v>
      </c>
      <c r="T1898" s="27">
        <f t="shared" si="407"/>
        <v>0</v>
      </c>
      <c r="U1898" s="27">
        <v>0</v>
      </c>
      <c r="V1898" s="27">
        <f t="shared" si="408"/>
        <v>171204.00000000003</v>
      </c>
      <c r="W1898" s="28" t="s">
        <v>6346</v>
      </c>
      <c r="X1898" s="27">
        <v>117374.40000000002</v>
      </c>
      <c r="Y1898" s="27">
        <f t="shared" si="412"/>
        <v>302274.72000000009</v>
      </c>
      <c r="Z1898" s="4" t="str" cm="1">
        <f t="array" ref="Z1898">_xlfn.IFS(YEARFRAC(F1898,G1898)&lt;1,"&lt;1 Year",YEARFRAC(F1898,G1898)&lt;=5,"1-5 Years",YEARFRAC(F1898,G1898)&gt;5,"&gt;5 Years")</f>
        <v>1-5 Years</v>
      </c>
      <c r="AA1898" s="24">
        <f>L1898*(_xlfn.XLOOKUP(K1898,'FX rates'!$A$2:$A$38,'FX rates'!$B$2:$B$38))</f>
        <v>144615.04200822068</v>
      </c>
      <c r="AB1898" s="24">
        <f>V1898*(_xlfn.XLOOKUP(K1898,'FX rates'!$A$2:$A$38,'FX rates'!$B$2:$B$38))</f>
        <v>227812.60261295008</v>
      </c>
      <c r="AC1898" s="24">
        <f>X1898*(_xlfn.XLOOKUP(W1898,'FX rates'!$A$2:$A$38,'FX rates'!$B$2:$B$38))</f>
        <v>156184.24536887833</v>
      </c>
      <c r="AD1898" s="24">
        <f>Y1898*(_xlfn.XLOOKUP(W1898,'FX rates'!$A$2:$A$38,'FX rates'!$B$2:$B$38))</f>
        <v>402221.85619086446</v>
      </c>
      <c r="AE1898" s="30">
        <f t="shared" si="413"/>
        <v>7.9999999999999932E-2</v>
      </c>
      <c r="AF1898" s="31">
        <f t="shared" si="414"/>
        <v>8694.4000000000087</v>
      </c>
      <c r="AG1898" s="23">
        <f t="shared" si="415"/>
        <v>83197.560604729399</v>
      </c>
      <c r="AH1898" s="35">
        <f t="shared" si="409"/>
        <v>1.3306500000756409</v>
      </c>
      <c r="AI1898" s="23">
        <f>U1898*(_xlfn.XLOOKUP(K1898,'FX rates'!$A$2:$A$38,'FX rates'!$B$2:$B$38))</f>
        <v>0</v>
      </c>
      <c r="AJ1898" s="23">
        <f>Q1898*(_xlfn.XLOOKUP(K1898,'FX rates'!$A$2:$A$38,'FX rates'!$B$2:$B$38))</f>
        <v>0</v>
      </c>
      <c r="AK1898" s="23">
        <f>R1898*(_xlfn.XLOOKUP(K1898,'FX rates'!$A$2:$A$38,'FX rates'!$B$2:$B$38))</f>
        <v>0</v>
      </c>
      <c r="AM1898" s="4"/>
      <c r="AN1898" s="4"/>
      <c r="AO1898" s="4"/>
      <c r="AP1898" s="32">
        <f t="shared" si="410"/>
        <v>0.57530364372469633</v>
      </c>
      <c r="AQ1898" s="32">
        <f t="shared" si="411"/>
        <v>0</v>
      </c>
      <c r="AR1898" s="24">
        <f t="shared" si="416"/>
        <v>184900.32000000004</v>
      </c>
      <c r="AS1898" s="24" t="str">
        <f t="shared" si="417"/>
        <v>0</v>
      </c>
      <c r="AT1898" s="24">
        <f t="shared" si="418"/>
        <v>361999.67057177803</v>
      </c>
      <c r="AU1898" s="24">
        <f t="shared" si="419"/>
        <v>40222.185619086435</v>
      </c>
    </row>
    <row r="1899" spans="1:47" x14ac:dyDescent="0.25">
      <c r="A1899" s="28" t="s">
        <v>14910</v>
      </c>
      <c r="B1899" s="28" t="s">
        <v>6347</v>
      </c>
      <c r="C1899" s="28" t="s">
        <v>6348</v>
      </c>
      <c r="D1899" s="28" t="s">
        <v>6349</v>
      </c>
      <c r="E1899" s="28" t="s">
        <v>6350</v>
      </c>
      <c r="F1899" s="29">
        <v>43332</v>
      </c>
      <c r="G1899" s="29">
        <v>44896</v>
      </c>
      <c r="H1899" s="28" t="s">
        <v>6351</v>
      </c>
      <c r="I1899" s="28" t="s">
        <v>16046</v>
      </c>
      <c r="J1899" s="28" t="s">
        <v>16056</v>
      </c>
      <c r="K1899" s="28" t="s">
        <v>6352</v>
      </c>
      <c r="L1899" s="27">
        <v>151800</v>
      </c>
      <c r="M1899" s="27">
        <v>267876.40000000002</v>
      </c>
      <c r="N1899" s="27">
        <v>0</v>
      </c>
      <c r="O1899" s="27">
        <v>0</v>
      </c>
      <c r="P1899" s="27">
        <f t="shared" si="406"/>
        <v>267876.40000000002</v>
      </c>
      <c r="Q1899" s="27">
        <v>339975.36000000004</v>
      </c>
      <c r="R1899" s="27">
        <v>0</v>
      </c>
      <c r="S1899" s="27">
        <v>0</v>
      </c>
      <c r="T1899" s="27">
        <f t="shared" si="407"/>
        <v>339975.36000000004</v>
      </c>
      <c r="U1899" s="27">
        <v>0</v>
      </c>
      <c r="V1899" s="27">
        <f t="shared" si="408"/>
        <v>759651.76</v>
      </c>
      <c r="W1899" s="28" t="s">
        <v>6353</v>
      </c>
      <c r="X1899" s="27">
        <v>156354</v>
      </c>
      <c r="Y1899" s="27">
        <f t="shared" si="412"/>
        <v>588620.69200000004</v>
      </c>
      <c r="Z1899" s="4" t="str" cm="1">
        <f t="array" ref="Z1899">_xlfn.IFS(YEARFRAC(F1899,G1899)&lt;1,"&lt;1 Year",YEARFRAC(F1899,G1899)&lt;=5,"1-5 Years",YEARFRAC(F1899,G1899)&gt;5,"&gt;5 Years")</f>
        <v>1-5 Years</v>
      </c>
      <c r="AA1899" s="24">
        <f>L1899*(_xlfn.XLOOKUP(K1899,'FX rates'!$A$2:$A$38,'FX rates'!$B$2:$B$38))</f>
        <v>151800</v>
      </c>
      <c r="AB1899" s="24">
        <f>V1899*(_xlfn.XLOOKUP(K1899,'FX rates'!$A$2:$A$38,'FX rates'!$B$2:$B$38))</f>
        <v>759651.76</v>
      </c>
      <c r="AC1899" s="24">
        <f>X1899*(_xlfn.XLOOKUP(W1899,'FX rates'!$A$2:$A$38,'FX rates'!$B$2:$B$38))</f>
        <v>156354</v>
      </c>
      <c r="AD1899" s="24">
        <f>Y1899*(_xlfn.XLOOKUP(W1899,'FX rates'!$A$2:$A$38,'FX rates'!$B$2:$B$38))</f>
        <v>588620.69200000004</v>
      </c>
      <c r="AE1899" s="30">
        <f t="shared" si="413"/>
        <v>0.03</v>
      </c>
      <c r="AF1899" s="31">
        <f t="shared" si="414"/>
        <v>4554</v>
      </c>
      <c r="AG1899" s="23">
        <f t="shared" si="415"/>
        <v>607851.76</v>
      </c>
      <c r="AH1899" s="35">
        <f t="shared" si="409"/>
        <v>1</v>
      </c>
      <c r="AI1899" s="23">
        <f>U1899*(_xlfn.XLOOKUP(K1899,'FX rates'!$A$2:$A$38,'FX rates'!$B$2:$B$38))</f>
        <v>0</v>
      </c>
      <c r="AJ1899" s="23">
        <f>Q1899*(_xlfn.XLOOKUP(K1899,'FX rates'!$A$2:$A$38,'FX rates'!$B$2:$B$38))</f>
        <v>339975.36000000004</v>
      </c>
      <c r="AK1899" s="23">
        <f>R1899*(_xlfn.XLOOKUP(K1899,'FX rates'!$A$2:$A$38,'FX rates'!$B$2:$B$38))</f>
        <v>0</v>
      </c>
      <c r="AM1899" s="4"/>
      <c r="AN1899" s="4"/>
      <c r="AO1899" s="4"/>
      <c r="AP1899" s="32">
        <f t="shared" si="410"/>
        <v>1.7646666666666668</v>
      </c>
      <c r="AQ1899" s="32">
        <f t="shared" si="411"/>
        <v>0</v>
      </c>
      <c r="AR1899" s="24">
        <f t="shared" si="416"/>
        <v>432266.69200000004</v>
      </c>
      <c r="AS1899" s="24" t="str">
        <f t="shared" si="417"/>
        <v>0</v>
      </c>
      <c r="AT1899" s="24">
        <f t="shared" si="418"/>
        <v>529758.62280000001</v>
      </c>
      <c r="AU1899" s="24">
        <f t="shared" si="419"/>
        <v>58862.069200000027</v>
      </c>
    </row>
    <row r="1900" spans="1:47" x14ac:dyDescent="0.25">
      <c r="A1900" s="28" t="s">
        <v>14911</v>
      </c>
      <c r="B1900" s="28" t="s">
        <v>6354</v>
      </c>
      <c r="C1900" s="28" t="s">
        <v>6355</v>
      </c>
      <c r="D1900" s="28" t="s">
        <v>6356</v>
      </c>
      <c r="E1900" s="28" t="s">
        <v>6357</v>
      </c>
      <c r="F1900" s="29">
        <v>43353</v>
      </c>
      <c r="G1900" s="29">
        <v>44896</v>
      </c>
      <c r="H1900" s="28" t="s">
        <v>6358</v>
      </c>
      <c r="I1900" s="28" t="s">
        <v>16053</v>
      </c>
      <c r="J1900" s="28" t="s">
        <v>16047</v>
      </c>
      <c r="K1900" s="28" t="s">
        <v>6359</v>
      </c>
      <c r="L1900" s="27">
        <v>155540</v>
      </c>
      <c r="M1900" s="27">
        <v>262262</v>
      </c>
      <c r="N1900" s="27">
        <v>0</v>
      </c>
      <c r="O1900" s="27">
        <v>0</v>
      </c>
      <c r="P1900" s="27">
        <f t="shared" si="406"/>
        <v>262262</v>
      </c>
      <c r="Q1900" s="27">
        <v>241722.81999999998</v>
      </c>
      <c r="R1900" s="27">
        <v>0</v>
      </c>
      <c r="S1900" s="27">
        <v>0</v>
      </c>
      <c r="T1900" s="27">
        <f t="shared" si="407"/>
        <v>241722.81999999998</v>
      </c>
      <c r="U1900" s="27">
        <v>0</v>
      </c>
      <c r="V1900" s="27">
        <f t="shared" si="408"/>
        <v>659524.81999999995</v>
      </c>
      <c r="W1900" s="28" t="s">
        <v>6360</v>
      </c>
      <c r="X1900" s="27">
        <v>175760.19999999998</v>
      </c>
      <c r="Y1900" s="27">
        <f t="shared" si="412"/>
        <v>647876.46</v>
      </c>
      <c r="Z1900" s="4" t="str" cm="1">
        <f t="array" ref="Z1900">_xlfn.IFS(YEARFRAC(F1900,G1900)&lt;1,"&lt;1 Year",YEARFRAC(F1900,G1900)&lt;=5,"1-5 Years",YEARFRAC(F1900,G1900)&gt;5,"&gt;5 Years")</f>
        <v>1-5 Years</v>
      </c>
      <c r="AA1900" s="24">
        <f>L1900*(_xlfn.XLOOKUP(K1900,'FX rates'!$A$2:$A$38,'FX rates'!$B$2:$B$38))</f>
        <v>155540</v>
      </c>
      <c r="AB1900" s="24">
        <f>V1900*(_xlfn.XLOOKUP(K1900,'FX rates'!$A$2:$A$38,'FX rates'!$B$2:$B$38))</f>
        <v>659524.81999999995</v>
      </c>
      <c r="AC1900" s="24">
        <f>X1900*(_xlfn.XLOOKUP(W1900,'FX rates'!$A$2:$A$38,'FX rates'!$B$2:$B$38))</f>
        <v>175760.19999999998</v>
      </c>
      <c r="AD1900" s="24">
        <f>Y1900*(_xlfn.XLOOKUP(W1900,'FX rates'!$A$2:$A$38,'FX rates'!$B$2:$B$38))</f>
        <v>647876.46</v>
      </c>
      <c r="AE1900" s="30">
        <f t="shared" si="413"/>
        <v>0.12999999999999989</v>
      </c>
      <c r="AF1900" s="31">
        <f t="shared" si="414"/>
        <v>20220.199999999983</v>
      </c>
      <c r="AG1900" s="23">
        <f t="shared" si="415"/>
        <v>503984.81999999995</v>
      </c>
      <c r="AH1900" s="35">
        <f t="shared" si="409"/>
        <v>1</v>
      </c>
      <c r="AI1900" s="23">
        <f>U1900*(_xlfn.XLOOKUP(K1900,'FX rates'!$A$2:$A$38,'FX rates'!$B$2:$B$38))</f>
        <v>0</v>
      </c>
      <c r="AJ1900" s="23">
        <f>Q1900*(_xlfn.XLOOKUP(K1900,'FX rates'!$A$2:$A$38,'FX rates'!$B$2:$B$38))</f>
        <v>241722.81999999998</v>
      </c>
      <c r="AK1900" s="23">
        <f>R1900*(_xlfn.XLOOKUP(K1900,'FX rates'!$A$2:$A$38,'FX rates'!$B$2:$B$38))</f>
        <v>0</v>
      </c>
      <c r="AM1900" s="4"/>
      <c r="AN1900" s="4"/>
      <c r="AO1900" s="4"/>
      <c r="AP1900" s="32">
        <f t="shared" si="410"/>
        <v>1.6861386138613861</v>
      </c>
      <c r="AQ1900" s="32">
        <f t="shared" si="411"/>
        <v>0</v>
      </c>
      <c r="AR1900" s="24">
        <f t="shared" si="416"/>
        <v>472116.26</v>
      </c>
      <c r="AS1900" s="24" t="str">
        <f t="shared" si="417"/>
        <v>0</v>
      </c>
      <c r="AT1900" s="24">
        <f t="shared" si="418"/>
        <v>583088.81400000001</v>
      </c>
      <c r="AU1900" s="24">
        <f t="shared" si="419"/>
        <v>64787.64599999995</v>
      </c>
    </row>
    <row r="1901" spans="1:47" x14ac:dyDescent="0.25">
      <c r="A1901" s="28" t="s">
        <v>14912</v>
      </c>
      <c r="B1901" s="28" t="s">
        <v>3224</v>
      </c>
      <c r="C1901" s="28" t="s">
        <v>3225</v>
      </c>
      <c r="D1901" s="28" t="s">
        <v>3226</v>
      </c>
      <c r="E1901" s="28" t="s">
        <v>3227</v>
      </c>
      <c r="F1901" s="29">
        <v>43332</v>
      </c>
      <c r="G1901" s="29">
        <v>44896</v>
      </c>
      <c r="H1901" s="28" t="s">
        <v>3228</v>
      </c>
      <c r="I1901" s="28" t="s">
        <v>16046</v>
      </c>
      <c r="J1901" s="28" t="s">
        <v>16040</v>
      </c>
      <c r="K1901" s="28" t="s">
        <v>3229</v>
      </c>
      <c r="L1901" s="27">
        <v>87120</v>
      </c>
      <c r="M1901" s="27">
        <v>5874.0000000000009</v>
      </c>
      <c r="N1901" s="27">
        <v>0</v>
      </c>
      <c r="O1901" s="27">
        <v>0</v>
      </c>
      <c r="P1901" s="27">
        <f t="shared" si="406"/>
        <v>5874.0000000000009</v>
      </c>
      <c r="Q1901" s="27">
        <v>0</v>
      </c>
      <c r="R1901" s="27">
        <v>0</v>
      </c>
      <c r="S1901" s="27">
        <v>0</v>
      </c>
      <c r="T1901" s="27">
        <f t="shared" si="407"/>
        <v>0</v>
      </c>
      <c r="U1901" s="27">
        <v>0</v>
      </c>
      <c r="V1901" s="27">
        <f t="shared" si="408"/>
        <v>92994</v>
      </c>
      <c r="W1901" s="28" t="s">
        <v>3230</v>
      </c>
      <c r="X1901" s="27">
        <v>98445.599999999991</v>
      </c>
      <c r="Y1901" s="27">
        <f t="shared" si="412"/>
        <v>203528.81999999998</v>
      </c>
      <c r="Z1901" s="4" t="str" cm="1">
        <f t="array" ref="Z1901">_xlfn.IFS(YEARFRAC(F1901,G1901)&lt;1,"&lt;1 Year",YEARFRAC(F1901,G1901)&lt;=5,"1-5 Years",YEARFRAC(F1901,G1901)&gt;5,"&gt;5 Years")</f>
        <v>1-5 Years</v>
      </c>
      <c r="AA1901" s="24">
        <f>L1901*(_xlfn.XLOOKUP(K1901,'FX rates'!$A$2:$A$38,'FX rates'!$B$2:$B$38))</f>
        <v>87120</v>
      </c>
      <c r="AB1901" s="24">
        <f>V1901*(_xlfn.XLOOKUP(K1901,'FX rates'!$A$2:$A$38,'FX rates'!$B$2:$B$38))</f>
        <v>92994</v>
      </c>
      <c r="AC1901" s="24">
        <f>X1901*(_xlfn.XLOOKUP(W1901,'FX rates'!$A$2:$A$38,'FX rates'!$B$2:$B$38))</f>
        <v>98445.599999999991</v>
      </c>
      <c r="AD1901" s="24">
        <f>Y1901*(_xlfn.XLOOKUP(W1901,'FX rates'!$A$2:$A$38,'FX rates'!$B$2:$B$38))</f>
        <v>203528.81999999998</v>
      </c>
      <c r="AE1901" s="30">
        <f t="shared" si="413"/>
        <v>0.12999999999999989</v>
      </c>
      <c r="AF1901" s="31">
        <f t="shared" si="414"/>
        <v>11325.599999999991</v>
      </c>
      <c r="AG1901" s="23">
        <f t="shared" si="415"/>
        <v>5874</v>
      </c>
      <c r="AH1901" s="35">
        <f t="shared" si="409"/>
        <v>1</v>
      </c>
      <c r="AI1901" s="23">
        <f>U1901*(_xlfn.XLOOKUP(K1901,'FX rates'!$A$2:$A$38,'FX rates'!$B$2:$B$38))</f>
        <v>0</v>
      </c>
      <c r="AJ1901" s="23">
        <f>Q1901*(_xlfn.XLOOKUP(K1901,'FX rates'!$A$2:$A$38,'FX rates'!$B$2:$B$38))</f>
        <v>0</v>
      </c>
      <c r="AK1901" s="23">
        <f>R1901*(_xlfn.XLOOKUP(K1901,'FX rates'!$A$2:$A$38,'FX rates'!$B$2:$B$38))</f>
        <v>0</v>
      </c>
      <c r="AM1901" s="4"/>
      <c r="AN1901" s="4"/>
      <c r="AO1901" s="4"/>
      <c r="AP1901" s="32">
        <f t="shared" si="410"/>
        <v>6.7424242424242428E-2</v>
      </c>
      <c r="AQ1901" s="32">
        <f t="shared" si="411"/>
        <v>0</v>
      </c>
      <c r="AR1901" s="24">
        <f t="shared" si="416"/>
        <v>105083.21999999999</v>
      </c>
      <c r="AS1901" s="24" t="str">
        <f t="shared" si="417"/>
        <v>0</v>
      </c>
      <c r="AT1901" s="24">
        <f t="shared" si="418"/>
        <v>183175.93799999999</v>
      </c>
      <c r="AU1901" s="24">
        <f t="shared" si="419"/>
        <v>20352.881999999983</v>
      </c>
    </row>
    <row r="1902" spans="1:47" x14ac:dyDescent="0.25">
      <c r="A1902" s="28" t="s">
        <v>14913</v>
      </c>
      <c r="B1902" s="28" t="s">
        <v>6368</v>
      </c>
      <c r="C1902" s="28" t="s">
        <v>6369</v>
      </c>
      <c r="D1902" s="28" t="s">
        <v>6370</v>
      </c>
      <c r="E1902" s="28" t="s">
        <v>6371</v>
      </c>
      <c r="F1902" s="29">
        <v>43365</v>
      </c>
      <c r="G1902" s="29">
        <v>44896</v>
      </c>
      <c r="H1902" s="28" t="s">
        <v>6372</v>
      </c>
      <c r="I1902" s="28" t="s">
        <v>16050</v>
      </c>
      <c r="J1902" s="28" t="s">
        <v>16036</v>
      </c>
      <c r="K1902" s="28" t="s">
        <v>6373</v>
      </c>
      <c r="L1902" s="27">
        <v>140415.00000000003</v>
      </c>
      <c r="M1902" s="27">
        <v>69248.3</v>
      </c>
      <c r="N1902" s="27">
        <v>0</v>
      </c>
      <c r="O1902" s="27">
        <v>0</v>
      </c>
      <c r="P1902" s="27">
        <f t="shared" si="406"/>
        <v>69248.3</v>
      </c>
      <c r="Q1902" s="27">
        <v>0</v>
      </c>
      <c r="R1902" s="27">
        <v>0</v>
      </c>
      <c r="S1902" s="27">
        <v>0</v>
      </c>
      <c r="T1902" s="27">
        <f t="shared" si="407"/>
        <v>0</v>
      </c>
      <c r="U1902" s="27">
        <v>0</v>
      </c>
      <c r="V1902" s="27">
        <f t="shared" si="408"/>
        <v>209663.30000000005</v>
      </c>
      <c r="W1902" s="28" t="s">
        <v>6374</v>
      </c>
      <c r="X1902" s="27">
        <v>151648.20000000004</v>
      </c>
      <c r="Y1902" s="27">
        <f t="shared" si="412"/>
        <v>378084.56400000013</v>
      </c>
      <c r="Z1902" s="4" t="str" cm="1">
        <f t="array" ref="Z1902">_xlfn.IFS(YEARFRAC(F1902,G1902)&lt;1,"&lt;1 Year",YEARFRAC(F1902,G1902)&lt;=5,"1-5 Years",YEARFRAC(F1902,G1902)&gt;5,"&gt;5 Years")</f>
        <v>1-5 Years</v>
      </c>
      <c r="AA1902" s="24">
        <f>L1902*(_xlfn.XLOOKUP(K1902,'FX rates'!$A$2:$A$38,'FX rates'!$B$2:$B$38))</f>
        <v>140415.00000000003</v>
      </c>
      <c r="AB1902" s="24">
        <f>V1902*(_xlfn.XLOOKUP(K1902,'FX rates'!$A$2:$A$38,'FX rates'!$B$2:$B$38))</f>
        <v>209663.30000000005</v>
      </c>
      <c r="AC1902" s="24">
        <f>X1902*(_xlfn.XLOOKUP(W1902,'FX rates'!$A$2:$A$38,'FX rates'!$B$2:$B$38))</f>
        <v>151648.20000000004</v>
      </c>
      <c r="AD1902" s="24">
        <f>Y1902*(_xlfn.XLOOKUP(W1902,'FX rates'!$A$2:$A$38,'FX rates'!$B$2:$B$38))</f>
        <v>378084.56400000013</v>
      </c>
      <c r="AE1902" s="30">
        <f t="shared" si="413"/>
        <v>8.0000000000000071E-2</v>
      </c>
      <c r="AF1902" s="31">
        <f t="shared" si="414"/>
        <v>11233.200000000012</v>
      </c>
      <c r="AG1902" s="23">
        <f t="shared" si="415"/>
        <v>69248.300000000017</v>
      </c>
      <c r="AH1902" s="35">
        <f t="shared" si="409"/>
        <v>1</v>
      </c>
      <c r="AI1902" s="23">
        <f>U1902*(_xlfn.XLOOKUP(K1902,'FX rates'!$A$2:$A$38,'FX rates'!$B$2:$B$38))</f>
        <v>0</v>
      </c>
      <c r="AJ1902" s="23">
        <f>Q1902*(_xlfn.XLOOKUP(K1902,'FX rates'!$A$2:$A$38,'FX rates'!$B$2:$B$38))</f>
        <v>0</v>
      </c>
      <c r="AK1902" s="23">
        <f>R1902*(_xlfn.XLOOKUP(K1902,'FX rates'!$A$2:$A$38,'FX rates'!$B$2:$B$38))</f>
        <v>0</v>
      </c>
      <c r="AM1902" s="4"/>
      <c r="AN1902" s="4"/>
      <c r="AO1902" s="4"/>
      <c r="AP1902" s="32">
        <f t="shared" si="410"/>
        <v>0.49316882099490789</v>
      </c>
      <c r="AQ1902" s="32">
        <f t="shared" si="411"/>
        <v>0</v>
      </c>
      <c r="AR1902" s="24">
        <f t="shared" si="416"/>
        <v>226436.36400000006</v>
      </c>
      <c r="AS1902" s="24" t="str">
        <f t="shared" si="417"/>
        <v>0</v>
      </c>
      <c r="AT1902" s="24">
        <f t="shared" si="418"/>
        <v>340276.1076000001</v>
      </c>
      <c r="AU1902" s="24">
        <f t="shared" si="419"/>
        <v>37808.456400000025</v>
      </c>
    </row>
    <row r="1903" spans="1:47" x14ac:dyDescent="0.25">
      <c r="A1903" s="28" t="s">
        <v>14095</v>
      </c>
      <c r="B1903" s="28" t="s">
        <v>13236</v>
      </c>
      <c r="C1903" s="28" t="s">
        <v>13237</v>
      </c>
      <c r="D1903" s="28" t="s">
        <v>13238</v>
      </c>
      <c r="E1903" s="28" t="s">
        <v>13239</v>
      </c>
      <c r="F1903" s="29">
        <v>38523</v>
      </c>
      <c r="G1903" s="29">
        <v>44896</v>
      </c>
      <c r="H1903" s="28" t="s">
        <v>13240</v>
      </c>
      <c r="I1903" s="28" t="s">
        <v>16054</v>
      </c>
      <c r="J1903" s="28" t="s">
        <v>16047</v>
      </c>
      <c r="K1903" s="28" t="s">
        <v>13241</v>
      </c>
      <c r="L1903" s="27">
        <v>10494000</v>
      </c>
      <c r="M1903" s="27">
        <v>1416800.0000000002</v>
      </c>
      <c r="N1903" s="27">
        <v>0</v>
      </c>
      <c r="O1903" s="27">
        <v>0</v>
      </c>
      <c r="P1903" s="27">
        <f t="shared" si="406"/>
        <v>1416800.0000000002</v>
      </c>
      <c r="Q1903" s="27">
        <v>0</v>
      </c>
      <c r="R1903" s="27">
        <v>0</v>
      </c>
      <c r="S1903" s="27">
        <v>0</v>
      </c>
      <c r="T1903" s="27">
        <f t="shared" si="407"/>
        <v>0</v>
      </c>
      <c r="U1903" s="27">
        <v>0</v>
      </c>
      <c r="V1903" s="27">
        <f t="shared" si="408"/>
        <v>11910800</v>
      </c>
      <c r="W1903" s="28" t="s">
        <v>13242</v>
      </c>
      <c r="X1903" s="27">
        <v>11963160.000000002</v>
      </c>
      <c r="Y1903" s="27">
        <f t="shared" si="412"/>
        <v>25541472.000000004</v>
      </c>
      <c r="Z1903" s="4" t="str" cm="1">
        <f t="array" ref="Z1903">_xlfn.IFS(YEARFRAC(F1903,G1903)&lt;1,"&lt;1 Year",YEARFRAC(F1903,G1903)&lt;=5,"1-5 Years",YEARFRAC(F1903,G1903)&gt;5,"&gt;5 Years")</f>
        <v>&gt;5 Years</v>
      </c>
      <c r="AA1903" s="24">
        <f>L1903*(_xlfn.XLOOKUP(K1903,'FX rates'!$A$2:$A$38,'FX rates'!$B$2:$B$38))</f>
        <v>96589.810851856964</v>
      </c>
      <c r="AB1903" s="24">
        <f>V1903*(_xlfn.XLOOKUP(K1903,'FX rates'!$A$2:$A$38,'FX rates'!$B$2:$B$38))</f>
        <v>109630.44778866952</v>
      </c>
      <c r="AC1903" s="24">
        <f>X1903*(_xlfn.XLOOKUP(W1903,'FX rates'!$A$2:$A$38,'FX rates'!$B$2:$B$38))</f>
        <v>110112.38437111696</v>
      </c>
      <c r="AD1903" s="24">
        <f>Y1903*(_xlfn.XLOOKUP(W1903,'FX rates'!$A$2:$A$38,'FX rates'!$B$2:$B$38))</f>
        <v>235091.09485020023</v>
      </c>
      <c r="AE1903" s="30">
        <f t="shared" si="413"/>
        <v>0.14000000000000024</v>
      </c>
      <c r="AF1903" s="31">
        <f t="shared" si="414"/>
        <v>1469160.0000000019</v>
      </c>
      <c r="AG1903" s="23">
        <f t="shared" si="415"/>
        <v>13040.63693681256</v>
      </c>
      <c r="AH1903" s="35">
        <f t="shared" si="409"/>
        <v>9.2042891987666256E-3</v>
      </c>
      <c r="AI1903" s="23">
        <f>U1903*(_xlfn.XLOOKUP(K1903,'FX rates'!$A$2:$A$38,'FX rates'!$B$2:$B$38))</f>
        <v>0</v>
      </c>
      <c r="AJ1903" s="23">
        <f>Q1903*(_xlfn.XLOOKUP(K1903,'FX rates'!$A$2:$A$38,'FX rates'!$B$2:$B$38))</f>
        <v>0</v>
      </c>
      <c r="AK1903" s="23">
        <f>R1903*(_xlfn.XLOOKUP(K1903,'FX rates'!$A$2:$A$38,'FX rates'!$B$2:$B$38))</f>
        <v>0</v>
      </c>
      <c r="AM1903" s="4"/>
      <c r="AN1903" s="4"/>
      <c r="AO1903" s="4"/>
      <c r="AP1903" s="32">
        <f t="shared" si="410"/>
        <v>0.13501048218029352</v>
      </c>
      <c r="AQ1903" s="32">
        <f t="shared" si="411"/>
        <v>0</v>
      </c>
      <c r="AR1903" s="24">
        <f t="shared" si="416"/>
        <v>13578312.000000002</v>
      </c>
      <c r="AS1903" s="24" t="str">
        <f t="shared" si="417"/>
        <v>0</v>
      </c>
      <c r="AT1903" s="24">
        <f t="shared" si="418"/>
        <v>211581.98536518021</v>
      </c>
      <c r="AU1903" s="24">
        <f t="shared" si="419"/>
        <v>23509.109485020017</v>
      </c>
    </row>
    <row r="1904" spans="1:47" x14ac:dyDescent="0.25">
      <c r="A1904" s="28" t="s">
        <v>14914</v>
      </c>
      <c r="B1904" s="28" t="s">
        <v>6375</v>
      </c>
      <c r="C1904" s="28" t="s">
        <v>6376</v>
      </c>
      <c r="D1904" s="28" t="s">
        <v>6377</v>
      </c>
      <c r="E1904" s="28" t="s">
        <v>6378</v>
      </c>
      <c r="F1904" s="29">
        <v>43365</v>
      </c>
      <c r="G1904" s="29">
        <v>44896</v>
      </c>
      <c r="H1904" s="28" t="s">
        <v>6379</v>
      </c>
      <c r="I1904" s="28" t="s">
        <v>16047</v>
      </c>
      <c r="J1904" s="28" t="s">
        <v>16036</v>
      </c>
      <c r="K1904" s="28" t="s">
        <v>6380</v>
      </c>
      <c r="L1904" s="27">
        <v>188100.00000000003</v>
      </c>
      <c r="M1904" s="27">
        <v>175780.00000000003</v>
      </c>
      <c r="N1904" s="27">
        <v>0</v>
      </c>
      <c r="O1904" s="27">
        <v>0</v>
      </c>
      <c r="P1904" s="27">
        <f t="shared" si="406"/>
        <v>175780.00000000003</v>
      </c>
      <c r="Q1904" s="27">
        <v>0</v>
      </c>
      <c r="R1904" s="27">
        <v>0</v>
      </c>
      <c r="S1904" s="27">
        <v>0</v>
      </c>
      <c r="T1904" s="27">
        <f t="shared" si="407"/>
        <v>0</v>
      </c>
      <c r="U1904" s="27">
        <v>0</v>
      </c>
      <c r="V1904" s="27">
        <f t="shared" si="408"/>
        <v>363880.00000000006</v>
      </c>
      <c r="W1904" s="28" t="s">
        <v>6381</v>
      </c>
      <c r="X1904" s="27">
        <v>195624.00000000003</v>
      </c>
      <c r="Y1904" s="27">
        <f t="shared" si="412"/>
        <v>574059.20000000007</v>
      </c>
      <c r="Z1904" s="4" t="str" cm="1">
        <f t="array" ref="Z1904">_xlfn.IFS(YEARFRAC(F1904,G1904)&lt;1,"&lt;1 Year",YEARFRAC(F1904,G1904)&lt;=5,"1-5 Years",YEARFRAC(F1904,G1904)&gt;5,"&gt;5 Years")</f>
        <v>1-5 Years</v>
      </c>
      <c r="AA1904" s="24">
        <f>L1904*(_xlfn.XLOOKUP(K1904,'FX rates'!$A$2:$A$38,'FX rates'!$B$2:$B$38))</f>
        <v>188100.00000000003</v>
      </c>
      <c r="AB1904" s="24">
        <f>V1904*(_xlfn.XLOOKUP(K1904,'FX rates'!$A$2:$A$38,'FX rates'!$B$2:$B$38))</f>
        <v>363880.00000000006</v>
      </c>
      <c r="AC1904" s="24">
        <f>X1904*(_xlfn.XLOOKUP(W1904,'FX rates'!$A$2:$A$38,'FX rates'!$B$2:$B$38))</f>
        <v>195624.00000000003</v>
      </c>
      <c r="AD1904" s="24">
        <f>Y1904*(_xlfn.XLOOKUP(W1904,'FX rates'!$A$2:$A$38,'FX rates'!$B$2:$B$38))</f>
        <v>574059.20000000007</v>
      </c>
      <c r="AE1904" s="30">
        <f t="shared" si="413"/>
        <v>3.9999999999999994E-2</v>
      </c>
      <c r="AF1904" s="31">
        <f t="shared" si="414"/>
        <v>7524</v>
      </c>
      <c r="AG1904" s="23">
        <f t="shared" si="415"/>
        <v>175780.00000000003</v>
      </c>
      <c r="AH1904" s="35">
        <f t="shared" si="409"/>
        <v>1</v>
      </c>
      <c r="AI1904" s="23">
        <f>U1904*(_xlfn.XLOOKUP(K1904,'FX rates'!$A$2:$A$38,'FX rates'!$B$2:$B$38))</f>
        <v>0</v>
      </c>
      <c r="AJ1904" s="23">
        <f>Q1904*(_xlfn.XLOOKUP(K1904,'FX rates'!$A$2:$A$38,'FX rates'!$B$2:$B$38))</f>
        <v>0</v>
      </c>
      <c r="AK1904" s="23">
        <f>R1904*(_xlfn.XLOOKUP(K1904,'FX rates'!$A$2:$A$38,'FX rates'!$B$2:$B$38))</f>
        <v>0</v>
      </c>
      <c r="AM1904" s="4"/>
      <c r="AN1904" s="4"/>
      <c r="AO1904" s="4"/>
      <c r="AP1904" s="32">
        <f t="shared" si="410"/>
        <v>0.93450292397660817</v>
      </c>
      <c r="AQ1904" s="32">
        <f t="shared" si="411"/>
        <v>0</v>
      </c>
      <c r="AR1904" s="24">
        <f t="shared" si="416"/>
        <v>378435.20000000007</v>
      </c>
      <c r="AS1904" s="24" t="str">
        <f t="shared" si="417"/>
        <v>0</v>
      </c>
      <c r="AT1904" s="24">
        <f t="shared" si="418"/>
        <v>516653.28000000009</v>
      </c>
      <c r="AU1904" s="24">
        <f t="shared" si="419"/>
        <v>57405.919999999984</v>
      </c>
    </row>
    <row r="1905" spans="1:47" x14ac:dyDescent="0.25">
      <c r="A1905" s="28" t="s">
        <v>14915</v>
      </c>
      <c r="B1905" s="28" t="s">
        <v>6382</v>
      </c>
      <c r="C1905" s="28" t="s">
        <v>6383</v>
      </c>
      <c r="D1905" s="28" t="s">
        <v>6384</v>
      </c>
      <c r="E1905" s="28" t="s">
        <v>6385</v>
      </c>
      <c r="F1905" s="29">
        <v>43365</v>
      </c>
      <c r="G1905" s="29">
        <v>44896</v>
      </c>
      <c r="H1905" s="28" t="s">
        <v>6386</v>
      </c>
      <c r="I1905" s="28" t="s">
        <v>16033</v>
      </c>
      <c r="J1905" s="28" t="s">
        <v>16057</v>
      </c>
      <c r="K1905" s="28" t="s">
        <v>6387</v>
      </c>
      <c r="L1905" s="27">
        <v>109296.00000000003</v>
      </c>
      <c r="M1905" s="27">
        <v>31020</v>
      </c>
      <c r="N1905" s="27">
        <v>0</v>
      </c>
      <c r="O1905" s="27">
        <v>0</v>
      </c>
      <c r="P1905" s="27">
        <f t="shared" si="406"/>
        <v>31020</v>
      </c>
      <c r="Q1905" s="27">
        <v>0</v>
      </c>
      <c r="R1905" s="27">
        <v>0</v>
      </c>
      <c r="S1905" s="27">
        <v>0</v>
      </c>
      <c r="T1905" s="27">
        <f t="shared" si="407"/>
        <v>0</v>
      </c>
      <c r="U1905" s="27">
        <v>0</v>
      </c>
      <c r="V1905" s="27">
        <f t="shared" si="408"/>
        <v>140316.00000000003</v>
      </c>
      <c r="W1905" s="28" t="s">
        <v>6388</v>
      </c>
      <c r="X1905" s="27">
        <v>121318.56000000004</v>
      </c>
      <c r="Y1905" s="27">
        <f t="shared" si="412"/>
        <v>277069.32000000007</v>
      </c>
      <c r="Z1905" s="4" t="str" cm="1">
        <f t="array" ref="Z1905">_xlfn.IFS(YEARFRAC(F1905,G1905)&lt;1,"&lt;1 Year",YEARFRAC(F1905,G1905)&lt;=5,"1-5 Years",YEARFRAC(F1905,G1905)&gt;5,"&gt;5 Years")</f>
        <v>1-5 Years</v>
      </c>
      <c r="AA1905" s="24">
        <f>L1905*(_xlfn.XLOOKUP(K1905,'FX rates'!$A$2:$A$38,'FX rates'!$B$2:$B$38))</f>
        <v>109296.00000000003</v>
      </c>
      <c r="AB1905" s="24">
        <f>V1905*(_xlfn.XLOOKUP(K1905,'FX rates'!$A$2:$A$38,'FX rates'!$B$2:$B$38))</f>
        <v>140316.00000000003</v>
      </c>
      <c r="AC1905" s="24">
        <f>X1905*(_xlfn.XLOOKUP(W1905,'FX rates'!$A$2:$A$38,'FX rates'!$B$2:$B$38))</f>
        <v>121318.56000000004</v>
      </c>
      <c r="AD1905" s="24">
        <f>Y1905*(_xlfn.XLOOKUP(W1905,'FX rates'!$A$2:$A$38,'FX rates'!$B$2:$B$38))</f>
        <v>277069.32000000007</v>
      </c>
      <c r="AE1905" s="30">
        <f t="shared" si="413"/>
        <v>0.11000000000000008</v>
      </c>
      <c r="AF1905" s="31">
        <f t="shared" si="414"/>
        <v>12022.560000000012</v>
      </c>
      <c r="AG1905" s="23">
        <f t="shared" si="415"/>
        <v>31020</v>
      </c>
      <c r="AH1905" s="35">
        <f t="shared" si="409"/>
        <v>1</v>
      </c>
      <c r="AI1905" s="23">
        <f>U1905*(_xlfn.XLOOKUP(K1905,'FX rates'!$A$2:$A$38,'FX rates'!$B$2:$B$38))</f>
        <v>0</v>
      </c>
      <c r="AJ1905" s="23">
        <f>Q1905*(_xlfn.XLOOKUP(K1905,'FX rates'!$A$2:$A$38,'FX rates'!$B$2:$B$38))</f>
        <v>0</v>
      </c>
      <c r="AK1905" s="23">
        <f>R1905*(_xlfn.XLOOKUP(K1905,'FX rates'!$A$2:$A$38,'FX rates'!$B$2:$B$38))</f>
        <v>0</v>
      </c>
      <c r="AM1905" s="4"/>
      <c r="AN1905" s="4"/>
      <c r="AO1905" s="4"/>
      <c r="AP1905" s="32">
        <f t="shared" si="410"/>
        <v>0.28381642512077287</v>
      </c>
      <c r="AQ1905" s="32">
        <f t="shared" si="411"/>
        <v>0</v>
      </c>
      <c r="AR1905" s="24">
        <f t="shared" si="416"/>
        <v>155750.76000000004</v>
      </c>
      <c r="AS1905" s="24" t="str">
        <f t="shared" si="417"/>
        <v>0</v>
      </c>
      <c r="AT1905" s="24">
        <f t="shared" si="418"/>
        <v>249362.38800000006</v>
      </c>
      <c r="AU1905" s="24">
        <f t="shared" si="419"/>
        <v>27706.932000000001</v>
      </c>
    </row>
    <row r="1906" spans="1:47" x14ac:dyDescent="0.25">
      <c r="A1906" s="28" t="s">
        <v>14916</v>
      </c>
      <c r="B1906" s="28" t="s">
        <v>6389</v>
      </c>
      <c r="C1906" s="28" t="s">
        <v>6390</v>
      </c>
      <c r="D1906" s="28" t="s">
        <v>6391</v>
      </c>
      <c r="E1906" s="28" t="s">
        <v>6392</v>
      </c>
      <c r="F1906" s="29">
        <v>43365</v>
      </c>
      <c r="G1906" s="29">
        <v>44896</v>
      </c>
      <c r="H1906" s="28" t="s">
        <v>6393</v>
      </c>
      <c r="I1906" s="28" t="s">
        <v>16055</v>
      </c>
      <c r="J1906" s="28" t="s">
        <v>16054</v>
      </c>
      <c r="K1906" s="28" t="s">
        <v>6394</v>
      </c>
      <c r="L1906" s="27">
        <v>75790</v>
      </c>
      <c r="M1906" s="27">
        <v>24216.500000000004</v>
      </c>
      <c r="N1906" s="27">
        <v>0</v>
      </c>
      <c r="O1906" s="27">
        <v>0</v>
      </c>
      <c r="P1906" s="27">
        <f t="shared" si="406"/>
        <v>24216.500000000004</v>
      </c>
      <c r="Q1906" s="27">
        <v>0</v>
      </c>
      <c r="R1906" s="27">
        <v>0</v>
      </c>
      <c r="S1906" s="27">
        <v>0</v>
      </c>
      <c r="T1906" s="27">
        <f t="shared" si="407"/>
        <v>0</v>
      </c>
      <c r="U1906" s="27">
        <v>0</v>
      </c>
      <c r="V1906" s="27">
        <f t="shared" si="408"/>
        <v>100006.5</v>
      </c>
      <c r="W1906" s="28" t="s">
        <v>6395</v>
      </c>
      <c r="X1906" s="27">
        <v>86400.6</v>
      </c>
      <c r="Y1906" s="27">
        <f t="shared" si="412"/>
        <v>200408.01</v>
      </c>
      <c r="Z1906" s="4" t="str" cm="1">
        <f t="array" ref="Z1906">_xlfn.IFS(YEARFRAC(F1906,G1906)&lt;1,"&lt;1 Year",YEARFRAC(F1906,G1906)&lt;=5,"1-5 Years",YEARFRAC(F1906,G1906)&gt;5,"&gt;5 Years")</f>
        <v>1-5 Years</v>
      </c>
      <c r="AA1906" s="24">
        <f>L1906*(_xlfn.XLOOKUP(K1906,'FX rates'!$A$2:$A$38,'FX rates'!$B$2:$B$38))</f>
        <v>100849.96350573283</v>
      </c>
      <c r="AB1906" s="24">
        <f>V1906*(_xlfn.XLOOKUP(K1906,'FX rates'!$A$2:$A$38,'FX rates'!$B$2:$B$38))</f>
        <v>133073.64923256458</v>
      </c>
      <c r="AC1906" s="24">
        <f>X1906*(_xlfn.XLOOKUP(W1906,'FX rates'!$A$2:$A$38,'FX rates'!$B$2:$B$38))</f>
        <v>114968.95839653542</v>
      </c>
      <c r="AD1906" s="24">
        <f>Y1906*(_xlfn.XLOOKUP(W1906,'FX rates'!$A$2:$A$38,'FX rates'!$B$2:$B$38))</f>
        <v>266672.91852165904</v>
      </c>
      <c r="AE1906" s="30">
        <f t="shared" si="413"/>
        <v>0.14000000000000001</v>
      </c>
      <c r="AF1906" s="31">
        <f t="shared" si="414"/>
        <v>10610.600000000006</v>
      </c>
      <c r="AG1906" s="23">
        <f t="shared" si="415"/>
        <v>32223.685726831754</v>
      </c>
      <c r="AH1906" s="35">
        <f t="shared" si="409"/>
        <v>1.3306500000756409</v>
      </c>
      <c r="AI1906" s="23">
        <f>U1906*(_xlfn.XLOOKUP(K1906,'FX rates'!$A$2:$A$38,'FX rates'!$B$2:$B$38))</f>
        <v>0</v>
      </c>
      <c r="AJ1906" s="23">
        <f>Q1906*(_xlfn.XLOOKUP(K1906,'FX rates'!$A$2:$A$38,'FX rates'!$B$2:$B$38))</f>
        <v>0</v>
      </c>
      <c r="AK1906" s="23">
        <f>R1906*(_xlfn.XLOOKUP(K1906,'FX rates'!$A$2:$A$38,'FX rates'!$B$2:$B$38))</f>
        <v>0</v>
      </c>
      <c r="AM1906" s="4"/>
      <c r="AN1906" s="4"/>
      <c r="AO1906" s="4"/>
      <c r="AP1906" s="32">
        <f t="shared" si="410"/>
        <v>0.31952104499274314</v>
      </c>
      <c r="AQ1906" s="32">
        <f t="shared" si="411"/>
        <v>0</v>
      </c>
      <c r="AR1906" s="24">
        <f t="shared" si="416"/>
        <v>114007.41000000002</v>
      </c>
      <c r="AS1906" s="24" t="str">
        <f t="shared" si="417"/>
        <v>0</v>
      </c>
      <c r="AT1906" s="24">
        <f t="shared" si="418"/>
        <v>240005.62666949315</v>
      </c>
      <c r="AU1906" s="24">
        <f t="shared" si="419"/>
        <v>26667.291852165887</v>
      </c>
    </row>
    <row r="1907" spans="1:47" x14ac:dyDescent="0.25">
      <c r="A1907" s="28" t="s">
        <v>14917</v>
      </c>
      <c r="B1907" s="28" t="s">
        <v>6396</v>
      </c>
      <c r="C1907" s="28" t="s">
        <v>6397</v>
      </c>
      <c r="D1907" s="28" t="s">
        <v>6398</v>
      </c>
      <c r="E1907" s="28" t="s">
        <v>6399</v>
      </c>
      <c r="F1907" s="29">
        <v>43365</v>
      </c>
      <c r="G1907" s="29">
        <v>44896</v>
      </c>
      <c r="H1907" s="28" t="s">
        <v>6400</v>
      </c>
      <c r="I1907" s="28" t="s">
        <v>16055</v>
      </c>
      <c r="J1907" s="28" t="s">
        <v>16049</v>
      </c>
      <c r="K1907" s="28" t="s">
        <v>6401</v>
      </c>
      <c r="L1907" s="27">
        <v>169400</v>
      </c>
      <c r="M1907" s="27">
        <v>69355</v>
      </c>
      <c r="N1907" s="27">
        <v>0</v>
      </c>
      <c r="O1907" s="27">
        <v>0</v>
      </c>
      <c r="P1907" s="27">
        <f t="shared" si="406"/>
        <v>69355</v>
      </c>
      <c r="Q1907" s="27">
        <v>0</v>
      </c>
      <c r="R1907" s="27">
        <v>0</v>
      </c>
      <c r="S1907" s="27">
        <v>0</v>
      </c>
      <c r="T1907" s="27">
        <f t="shared" si="407"/>
        <v>0</v>
      </c>
      <c r="U1907" s="27">
        <v>0</v>
      </c>
      <c r="V1907" s="27">
        <f t="shared" si="408"/>
        <v>238755</v>
      </c>
      <c r="W1907" s="28" t="s">
        <v>6402</v>
      </c>
      <c r="X1907" s="27">
        <v>189728.00000000003</v>
      </c>
      <c r="Y1907" s="27">
        <f t="shared" si="412"/>
        <v>457133.60000000009</v>
      </c>
      <c r="Z1907" s="4" t="str" cm="1">
        <f t="array" ref="Z1907">_xlfn.IFS(YEARFRAC(F1907,G1907)&lt;1,"&lt;1 Year",YEARFRAC(F1907,G1907)&lt;=5,"1-5 Years",YEARFRAC(F1907,G1907)&gt;5,"&gt;5 Years")</f>
        <v>1-5 Years</v>
      </c>
      <c r="AA1907" s="24">
        <f>L1907*(_xlfn.XLOOKUP(K1907,'FX rates'!$A$2:$A$38,'FX rates'!$B$2:$B$38))</f>
        <v>169400</v>
      </c>
      <c r="AB1907" s="24">
        <f>V1907*(_xlfn.XLOOKUP(K1907,'FX rates'!$A$2:$A$38,'FX rates'!$B$2:$B$38))</f>
        <v>238755</v>
      </c>
      <c r="AC1907" s="24">
        <f>X1907*(_xlfn.XLOOKUP(W1907,'FX rates'!$A$2:$A$38,'FX rates'!$B$2:$B$38))</f>
        <v>189728.00000000003</v>
      </c>
      <c r="AD1907" s="24">
        <f>Y1907*(_xlfn.XLOOKUP(W1907,'FX rates'!$A$2:$A$38,'FX rates'!$B$2:$B$38))</f>
        <v>457133.60000000009</v>
      </c>
      <c r="AE1907" s="30">
        <f t="shared" si="413"/>
        <v>0.12000000000000018</v>
      </c>
      <c r="AF1907" s="31">
        <f t="shared" si="414"/>
        <v>20328.000000000029</v>
      </c>
      <c r="AG1907" s="23">
        <f t="shared" si="415"/>
        <v>69355</v>
      </c>
      <c r="AH1907" s="35">
        <f t="shared" si="409"/>
        <v>1</v>
      </c>
      <c r="AI1907" s="23">
        <f>U1907*(_xlfn.XLOOKUP(K1907,'FX rates'!$A$2:$A$38,'FX rates'!$B$2:$B$38))</f>
        <v>0</v>
      </c>
      <c r="AJ1907" s="23">
        <f>Q1907*(_xlfn.XLOOKUP(K1907,'FX rates'!$A$2:$A$38,'FX rates'!$B$2:$B$38))</f>
        <v>0</v>
      </c>
      <c r="AK1907" s="23">
        <f>R1907*(_xlfn.XLOOKUP(K1907,'FX rates'!$A$2:$A$38,'FX rates'!$B$2:$B$38))</f>
        <v>0</v>
      </c>
      <c r="AM1907" s="4"/>
      <c r="AN1907" s="4"/>
      <c r="AO1907" s="4"/>
      <c r="AP1907" s="32">
        <f t="shared" si="410"/>
        <v>0.4094155844155844</v>
      </c>
      <c r="AQ1907" s="32">
        <f t="shared" si="411"/>
        <v>0</v>
      </c>
      <c r="AR1907" s="24">
        <f t="shared" si="416"/>
        <v>267405.60000000003</v>
      </c>
      <c r="AS1907" s="24" t="str">
        <f t="shared" si="417"/>
        <v>0</v>
      </c>
      <c r="AT1907" s="24">
        <f t="shared" si="418"/>
        <v>411420.24000000011</v>
      </c>
      <c r="AU1907" s="24">
        <f t="shared" si="419"/>
        <v>45713.359999999986</v>
      </c>
    </row>
    <row r="1908" spans="1:47" x14ac:dyDescent="0.25">
      <c r="A1908" s="28" t="s">
        <v>14918</v>
      </c>
      <c r="B1908" s="28" t="s">
        <v>6403</v>
      </c>
      <c r="C1908" s="28" t="s">
        <v>6404</v>
      </c>
      <c r="D1908" s="28" t="s">
        <v>6405</v>
      </c>
      <c r="E1908" s="28" t="s">
        <v>6406</v>
      </c>
      <c r="F1908" s="29">
        <v>43365</v>
      </c>
      <c r="G1908" s="29">
        <v>44896</v>
      </c>
      <c r="H1908" s="28" t="s">
        <v>6407</v>
      </c>
      <c r="I1908" s="28" t="s">
        <v>16036</v>
      </c>
      <c r="J1908" s="28" t="s">
        <v>16040</v>
      </c>
      <c r="K1908" s="28" t="s">
        <v>6408</v>
      </c>
      <c r="L1908" s="27">
        <v>94304.10000000002</v>
      </c>
      <c r="M1908" s="27">
        <v>4224</v>
      </c>
      <c r="N1908" s="27">
        <v>0</v>
      </c>
      <c r="O1908" s="27">
        <v>0</v>
      </c>
      <c r="P1908" s="27">
        <f t="shared" si="406"/>
        <v>4224</v>
      </c>
      <c r="Q1908" s="27">
        <v>0</v>
      </c>
      <c r="R1908" s="27">
        <v>21134</v>
      </c>
      <c r="S1908" s="27">
        <v>0</v>
      </c>
      <c r="T1908" s="27">
        <f t="shared" si="407"/>
        <v>21134</v>
      </c>
      <c r="U1908" s="27">
        <v>0</v>
      </c>
      <c r="V1908" s="27">
        <f t="shared" si="408"/>
        <v>119662.10000000002</v>
      </c>
      <c r="W1908" s="28" t="s">
        <v>6409</v>
      </c>
      <c r="X1908" s="27">
        <v>99019.305000000022</v>
      </c>
      <c r="Y1908" s="27">
        <f t="shared" si="412"/>
        <v>202473.81000000006</v>
      </c>
      <c r="Z1908" s="4" t="str" cm="1">
        <f t="array" ref="Z1908">_xlfn.IFS(YEARFRAC(F1908,G1908)&lt;1,"&lt;1 Year",YEARFRAC(F1908,G1908)&lt;=5,"1-5 Years",YEARFRAC(F1908,G1908)&gt;5,"&gt;5 Years")</f>
        <v>1-5 Years</v>
      </c>
      <c r="AA1908" s="24">
        <f>L1908*(_xlfn.XLOOKUP(K1908,'FX rates'!$A$2:$A$38,'FX rates'!$B$2:$B$38))</f>
        <v>94304.10000000002</v>
      </c>
      <c r="AB1908" s="24">
        <f>V1908*(_xlfn.XLOOKUP(K1908,'FX rates'!$A$2:$A$38,'FX rates'!$B$2:$B$38))</f>
        <v>119662.10000000002</v>
      </c>
      <c r="AC1908" s="24">
        <f>X1908*(_xlfn.XLOOKUP(W1908,'FX rates'!$A$2:$A$38,'FX rates'!$B$2:$B$38))</f>
        <v>99019.305000000022</v>
      </c>
      <c r="AD1908" s="24">
        <f>Y1908*(_xlfn.XLOOKUP(W1908,'FX rates'!$A$2:$A$38,'FX rates'!$B$2:$B$38))</f>
        <v>202473.81000000006</v>
      </c>
      <c r="AE1908" s="30">
        <f t="shared" si="413"/>
        <v>5.000000000000001E-2</v>
      </c>
      <c r="AF1908" s="31">
        <f t="shared" si="414"/>
        <v>4715.2050000000017</v>
      </c>
      <c r="AG1908" s="23">
        <f t="shared" si="415"/>
        <v>25358</v>
      </c>
      <c r="AH1908" s="35">
        <f t="shared" si="409"/>
        <v>1</v>
      </c>
      <c r="AI1908" s="23">
        <f>U1908*(_xlfn.XLOOKUP(K1908,'FX rates'!$A$2:$A$38,'FX rates'!$B$2:$B$38))</f>
        <v>0</v>
      </c>
      <c r="AJ1908" s="23">
        <f>Q1908*(_xlfn.XLOOKUP(K1908,'FX rates'!$A$2:$A$38,'FX rates'!$B$2:$B$38))</f>
        <v>0</v>
      </c>
      <c r="AK1908" s="23">
        <f>R1908*(_xlfn.XLOOKUP(K1908,'FX rates'!$A$2:$A$38,'FX rates'!$B$2:$B$38))</f>
        <v>21134</v>
      </c>
      <c r="AM1908" s="4"/>
      <c r="AN1908" s="4"/>
      <c r="AO1908" s="4"/>
      <c r="AP1908" s="32">
        <f t="shared" si="410"/>
        <v>4.4791265703187866E-2</v>
      </c>
      <c r="AQ1908" s="32">
        <f t="shared" si="411"/>
        <v>0</v>
      </c>
      <c r="AR1908" s="24">
        <f t="shared" si="416"/>
        <v>103454.50500000003</v>
      </c>
      <c r="AS1908" s="24" t="str">
        <f t="shared" si="417"/>
        <v>0</v>
      </c>
      <c r="AT1908" s="24">
        <f t="shared" si="418"/>
        <v>182226.42900000006</v>
      </c>
      <c r="AU1908" s="24">
        <f t="shared" si="419"/>
        <v>20247.380999999994</v>
      </c>
    </row>
    <row r="1909" spans="1:47" x14ac:dyDescent="0.25">
      <c r="A1909" s="28" t="s">
        <v>14919</v>
      </c>
      <c r="B1909" s="28" t="s">
        <v>6410</v>
      </c>
      <c r="C1909" s="28" t="s">
        <v>6411</v>
      </c>
      <c r="D1909" s="28" t="s">
        <v>6412</v>
      </c>
      <c r="E1909" s="28" t="s">
        <v>6413</v>
      </c>
      <c r="F1909" s="29">
        <v>43365</v>
      </c>
      <c r="G1909" s="29">
        <v>44896</v>
      </c>
      <c r="H1909" s="28" t="s">
        <v>6414</v>
      </c>
      <c r="I1909" s="28" t="s">
        <v>16042</v>
      </c>
      <c r="J1909" s="28" t="s">
        <v>16041</v>
      </c>
      <c r="K1909" s="34" t="s">
        <v>20</v>
      </c>
      <c r="L1909" s="4">
        <v>85000</v>
      </c>
      <c r="M1909" s="4">
        <v>50000</v>
      </c>
      <c r="N1909" s="27">
        <v>1000</v>
      </c>
      <c r="O1909" s="27">
        <v>500</v>
      </c>
      <c r="P1909" s="27">
        <f t="shared" si="406"/>
        <v>51500</v>
      </c>
      <c r="Q1909" s="27">
        <v>3000</v>
      </c>
      <c r="R1909" s="27">
        <v>0</v>
      </c>
      <c r="S1909" s="27">
        <v>500</v>
      </c>
      <c r="T1909" s="27">
        <f t="shared" si="407"/>
        <v>3500</v>
      </c>
      <c r="U1909" s="27">
        <v>15000</v>
      </c>
      <c r="V1909" s="27">
        <f t="shared" si="408"/>
        <v>155000</v>
      </c>
      <c r="W1909" s="34" t="s">
        <v>20</v>
      </c>
      <c r="X1909" s="27">
        <v>93500.000000000015</v>
      </c>
      <c r="Y1909" s="27">
        <f t="shared" si="412"/>
        <v>336050.00000000006</v>
      </c>
      <c r="Z1909" s="4" t="str" cm="1">
        <f t="array" ref="Z1909">_xlfn.IFS(YEARFRAC(F1909,G1909)&lt;1,"&lt;1 Year",YEARFRAC(F1909,G1909)&lt;=5,"1-5 Years",YEARFRAC(F1909,G1909)&gt;5,"&gt;5 Years")</f>
        <v>1-5 Years</v>
      </c>
      <c r="AA1909" s="24">
        <f>L1909*(_xlfn.XLOOKUP(K1909,'FX rates'!$A$2:$A$38,'FX rates'!$B$2:$B$38))</f>
        <v>85000</v>
      </c>
      <c r="AB1909" s="24">
        <f>V1909*(_xlfn.XLOOKUP(K1909,'FX rates'!$A$2:$A$38,'FX rates'!$B$2:$B$38))</f>
        <v>155000</v>
      </c>
      <c r="AC1909" s="24">
        <f>X1909*(_xlfn.XLOOKUP(W1909,'FX rates'!$A$2:$A$38,'FX rates'!$B$2:$B$38))</f>
        <v>93500.000000000015</v>
      </c>
      <c r="AD1909" s="24">
        <f>Y1909*(_xlfn.XLOOKUP(W1909,'FX rates'!$A$2:$A$38,'FX rates'!$B$2:$B$38))</f>
        <v>336050.00000000006</v>
      </c>
      <c r="AE1909" s="30">
        <f t="shared" si="413"/>
        <v>0.10000000000000017</v>
      </c>
      <c r="AF1909" s="31">
        <f t="shared" si="414"/>
        <v>8500.0000000000146</v>
      </c>
      <c r="AG1909" s="23">
        <f t="shared" si="415"/>
        <v>70000</v>
      </c>
      <c r="AH1909" s="35">
        <f t="shared" si="409"/>
        <v>1</v>
      </c>
      <c r="AI1909" s="23">
        <f>U1909*(_xlfn.XLOOKUP(K1909,'FX rates'!$A$2:$A$38,'FX rates'!$B$2:$B$38))</f>
        <v>15000</v>
      </c>
      <c r="AJ1909" s="23">
        <f>Q1909*(_xlfn.XLOOKUP(K1909,'FX rates'!$A$2:$A$38,'FX rates'!$B$2:$B$38))</f>
        <v>3000</v>
      </c>
      <c r="AK1909" s="23">
        <f>R1909*(_xlfn.XLOOKUP(K1909,'FX rates'!$A$2:$A$38,'FX rates'!$B$2:$B$38))</f>
        <v>0</v>
      </c>
      <c r="AM1909" s="4"/>
      <c r="AN1909" s="4"/>
      <c r="AO1909" s="4"/>
      <c r="AP1909" s="32">
        <f t="shared" si="410"/>
        <v>0.58823529411764708</v>
      </c>
      <c r="AQ1909" s="32">
        <f t="shared" si="411"/>
        <v>5.8823529411764705E-3</v>
      </c>
      <c r="AR1909" s="24">
        <f t="shared" si="416"/>
        <v>148500.00000000003</v>
      </c>
      <c r="AS1909" s="24">
        <f t="shared" si="417"/>
        <v>94050.000000000015</v>
      </c>
      <c r="AT1909" s="24">
        <f t="shared" si="418"/>
        <v>302445.00000000006</v>
      </c>
      <c r="AU1909" s="24">
        <f t="shared" si="419"/>
        <v>33605</v>
      </c>
    </row>
    <row r="1910" spans="1:47" x14ac:dyDescent="0.25">
      <c r="A1910" s="28" t="s">
        <v>14920</v>
      </c>
      <c r="B1910" s="28" t="s">
        <v>6415</v>
      </c>
      <c r="C1910" s="28" t="s">
        <v>6416</v>
      </c>
      <c r="D1910" s="28" t="s">
        <v>6417</v>
      </c>
      <c r="E1910" s="28" t="s">
        <v>6418</v>
      </c>
      <c r="F1910" s="29">
        <v>43365</v>
      </c>
      <c r="G1910" s="29">
        <v>44896</v>
      </c>
      <c r="H1910" s="28" t="s">
        <v>6419</v>
      </c>
      <c r="I1910" s="28" t="s">
        <v>16035</v>
      </c>
      <c r="J1910" s="28" t="s">
        <v>16039</v>
      </c>
      <c r="K1910" s="28" t="s">
        <v>6420</v>
      </c>
      <c r="L1910" s="27">
        <v>241230.00000000003</v>
      </c>
      <c r="M1910" s="27">
        <v>149380</v>
      </c>
      <c r="N1910" s="27">
        <v>0</v>
      </c>
      <c r="O1910" s="27">
        <v>0</v>
      </c>
      <c r="P1910" s="27">
        <f t="shared" si="406"/>
        <v>149380</v>
      </c>
      <c r="Q1910" s="27">
        <v>0</v>
      </c>
      <c r="R1910" s="27">
        <v>0</v>
      </c>
      <c r="S1910" s="27">
        <v>0</v>
      </c>
      <c r="T1910" s="27">
        <f t="shared" si="407"/>
        <v>0</v>
      </c>
      <c r="U1910" s="27">
        <v>0</v>
      </c>
      <c r="V1910" s="27">
        <f t="shared" si="408"/>
        <v>390610</v>
      </c>
      <c r="W1910" s="28" t="s">
        <v>6421</v>
      </c>
      <c r="X1910" s="27">
        <v>260528.40000000005</v>
      </c>
      <c r="Y1910" s="27">
        <f t="shared" si="412"/>
        <v>682387.20000000007</v>
      </c>
      <c r="Z1910" s="4" t="str" cm="1">
        <f t="array" ref="Z1910">_xlfn.IFS(YEARFRAC(F1910,G1910)&lt;1,"&lt;1 Year",YEARFRAC(F1910,G1910)&lt;=5,"1-5 Years",YEARFRAC(F1910,G1910)&gt;5,"&gt;5 Years")</f>
        <v>1-5 Years</v>
      </c>
      <c r="AA1910" s="24">
        <f>L1910*(_xlfn.XLOOKUP(K1910,'FX rates'!$A$2:$A$38,'FX rates'!$B$2:$B$38))</f>
        <v>180365.6211447157</v>
      </c>
      <c r="AB1910" s="24">
        <f>V1910*(_xlfn.XLOOKUP(K1910,'FX rates'!$A$2:$A$38,'FX rates'!$B$2:$B$38))</f>
        <v>292055.77778608544</v>
      </c>
      <c r="AC1910" s="24">
        <f>X1910*(_xlfn.XLOOKUP(W1910,'FX rates'!$A$2:$A$38,'FX rates'!$B$2:$B$38))</f>
        <v>194794.87083629298</v>
      </c>
      <c r="AD1910" s="24">
        <f>Y1910*(_xlfn.XLOOKUP(W1910,'FX rates'!$A$2:$A$38,'FX rates'!$B$2:$B$38))</f>
        <v>510215.11084526527</v>
      </c>
      <c r="AE1910" s="30">
        <f t="shared" si="413"/>
        <v>8.0000000000000127E-2</v>
      </c>
      <c r="AF1910" s="31">
        <f t="shared" si="414"/>
        <v>19298.400000000023</v>
      </c>
      <c r="AG1910" s="23">
        <f t="shared" si="415"/>
        <v>111690.15664136974</v>
      </c>
      <c r="AH1910" s="35">
        <f t="shared" si="409"/>
        <v>0.74769150248607419</v>
      </c>
      <c r="AI1910" s="23">
        <f>U1910*(_xlfn.XLOOKUP(K1910,'FX rates'!$A$2:$A$38,'FX rates'!$B$2:$B$38))</f>
        <v>0</v>
      </c>
      <c r="AJ1910" s="23">
        <f>Q1910*(_xlfn.XLOOKUP(K1910,'FX rates'!$A$2:$A$38,'FX rates'!$B$2:$B$38))</f>
        <v>0</v>
      </c>
      <c r="AK1910" s="23">
        <f>R1910*(_xlfn.XLOOKUP(K1910,'FX rates'!$A$2:$A$38,'FX rates'!$B$2:$B$38))</f>
        <v>0</v>
      </c>
      <c r="AM1910" s="4"/>
      <c r="AN1910" s="4"/>
      <c r="AO1910" s="4"/>
      <c r="AP1910" s="32">
        <f t="shared" si="410"/>
        <v>0.61924304605563152</v>
      </c>
      <c r="AQ1910" s="32">
        <f t="shared" si="411"/>
        <v>0</v>
      </c>
      <c r="AR1910" s="24">
        <f t="shared" si="416"/>
        <v>421858.80000000005</v>
      </c>
      <c r="AS1910" s="24" t="str">
        <f t="shared" si="417"/>
        <v>0</v>
      </c>
      <c r="AT1910" s="24">
        <f t="shared" si="418"/>
        <v>459193.59976073873</v>
      </c>
      <c r="AU1910" s="24">
        <f t="shared" si="419"/>
        <v>51021.511084526544</v>
      </c>
    </row>
    <row r="1911" spans="1:47" x14ac:dyDescent="0.25">
      <c r="A1911" s="28" t="s">
        <v>14921</v>
      </c>
      <c r="B1911" s="28" t="s">
        <v>6422</v>
      </c>
      <c r="C1911" s="28" t="s">
        <v>6423</v>
      </c>
      <c r="D1911" s="28" t="s">
        <v>6424</v>
      </c>
      <c r="E1911" s="28" t="s">
        <v>6425</v>
      </c>
      <c r="F1911" s="29">
        <v>43367</v>
      </c>
      <c r="G1911" s="29">
        <v>44896</v>
      </c>
      <c r="H1911" s="28" t="s">
        <v>6426</v>
      </c>
      <c r="I1911" s="28" t="s">
        <v>16049</v>
      </c>
      <c r="J1911" s="28" t="s">
        <v>16045</v>
      </c>
      <c r="K1911" s="28" t="s">
        <v>6427</v>
      </c>
      <c r="L1911" s="27">
        <v>1479698</v>
      </c>
      <c r="M1911" s="27">
        <v>352352.00000000006</v>
      </c>
      <c r="N1911" s="27">
        <v>0</v>
      </c>
      <c r="O1911" s="27">
        <v>0</v>
      </c>
      <c r="P1911" s="27">
        <f t="shared" si="406"/>
        <v>352352.00000000006</v>
      </c>
      <c r="Q1911" s="27">
        <v>0</v>
      </c>
      <c r="R1911" s="27">
        <v>0</v>
      </c>
      <c r="S1911" s="27">
        <v>2100</v>
      </c>
      <c r="T1911" s="27">
        <f t="shared" si="407"/>
        <v>2100</v>
      </c>
      <c r="U1911" s="27">
        <v>0</v>
      </c>
      <c r="V1911" s="27">
        <f t="shared" si="408"/>
        <v>1834150</v>
      </c>
      <c r="W1911" s="28" t="s">
        <v>6428</v>
      </c>
      <c r="X1911" s="27">
        <v>1509291.96</v>
      </c>
      <c r="Y1911" s="27">
        <f t="shared" si="412"/>
        <v>3377982.96</v>
      </c>
      <c r="Z1911" s="4" t="str" cm="1">
        <f t="array" ref="Z1911">_xlfn.IFS(YEARFRAC(F1911,G1911)&lt;1,"&lt;1 Year",YEARFRAC(F1911,G1911)&lt;=5,"1-5 Years",YEARFRAC(F1911,G1911)&gt;5,"&gt;5 Years")</f>
        <v>1-5 Years</v>
      </c>
      <c r="AA1911" s="24">
        <f>L1911*(_xlfn.XLOOKUP(K1911,'FX rates'!$A$2:$A$38,'FX rates'!$B$2:$B$38))</f>
        <v>21927.136665061313</v>
      </c>
      <c r="AB1911" s="24">
        <f>V1911*(_xlfn.XLOOKUP(K1911,'FX rates'!$A$2:$A$38,'FX rates'!$B$2:$B$38))</f>
        <v>27179.639165709628</v>
      </c>
      <c r="AC1911" s="24">
        <f>X1911*(_xlfn.XLOOKUP(W1911,'FX rates'!$A$2:$A$38,'FX rates'!$B$2:$B$38))</f>
        <v>22365.679398362539</v>
      </c>
      <c r="AD1911" s="24">
        <f>Y1911*(_xlfn.XLOOKUP(W1911,'FX rates'!$A$2:$A$38,'FX rates'!$B$2:$B$38))</f>
        <v>50057.169784759011</v>
      </c>
      <c r="AE1911" s="30">
        <f t="shared" si="413"/>
        <v>2.0000000000000021E-2</v>
      </c>
      <c r="AF1911" s="31">
        <f t="shared" si="414"/>
        <v>29593.959999999963</v>
      </c>
      <c r="AG1911" s="23">
        <f t="shared" si="415"/>
        <v>5252.5025006483156</v>
      </c>
      <c r="AH1911" s="35">
        <f t="shared" si="409"/>
        <v>1.4818656688771165E-2</v>
      </c>
      <c r="AI1911" s="23">
        <f>U1911*(_xlfn.XLOOKUP(K1911,'FX rates'!$A$2:$A$38,'FX rates'!$B$2:$B$38))</f>
        <v>0</v>
      </c>
      <c r="AJ1911" s="23">
        <f>Q1911*(_xlfn.XLOOKUP(K1911,'FX rates'!$A$2:$A$38,'FX rates'!$B$2:$B$38))</f>
        <v>0</v>
      </c>
      <c r="AK1911" s="23">
        <f>R1911*(_xlfn.XLOOKUP(K1911,'FX rates'!$A$2:$A$38,'FX rates'!$B$2:$B$38))</f>
        <v>0</v>
      </c>
      <c r="AM1911" s="4"/>
      <c r="AN1911" s="4"/>
      <c r="AO1911" s="4"/>
      <c r="AP1911" s="32">
        <f t="shared" si="410"/>
        <v>0.23812426589750074</v>
      </c>
      <c r="AQ1911" s="32">
        <f t="shared" si="411"/>
        <v>0</v>
      </c>
      <c r="AR1911" s="24">
        <f t="shared" si="416"/>
        <v>1868691</v>
      </c>
      <c r="AS1911" s="24" t="str">
        <f t="shared" si="417"/>
        <v>0</v>
      </c>
      <c r="AT1911" s="24">
        <f t="shared" si="418"/>
        <v>45051.452806283109</v>
      </c>
      <c r="AU1911" s="24">
        <f t="shared" si="419"/>
        <v>5005.7169784759026</v>
      </c>
    </row>
    <row r="1912" spans="1:47" x14ac:dyDescent="0.25">
      <c r="A1912" s="28" t="s">
        <v>14922</v>
      </c>
      <c r="B1912" s="28" t="s">
        <v>6429</v>
      </c>
      <c r="C1912" s="28" t="s">
        <v>6430</v>
      </c>
      <c r="D1912" s="28" t="s">
        <v>6431</v>
      </c>
      <c r="E1912" s="28" t="s">
        <v>6432</v>
      </c>
      <c r="F1912" s="29">
        <v>43360</v>
      </c>
      <c r="G1912" s="29">
        <v>44896</v>
      </c>
      <c r="H1912" s="28" t="s">
        <v>6433</v>
      </c>
      <c r="I1912" s="28" t="s">
        <v>16038</v>
      </c>
      <c r="J1912" s="28" t="s">
        <v>16034</v>
      </c>
      <c r="K1912" s="28" t="s">
        <v>6434</v>
      </c>
      <c r="L1912" s="27">
        <v>222200.00000000003</v>
      </c>
      <c r="M1912" s="27">
        <v>293260</v>
      </c>
      <c r="N1912" s="27">
        <v>0</v>
      </c>
      <c r="O1912" s="27">
        <v>0</v>
      </c>
      <c r="P1912" s="27">
        <f t="shared" si="406"/>
        <v>293260</v>
      </c>
      <c r="Q1912" s="27">
        <v>0</v>
      </c>
      <c r="R1912" s="27">
        <v>0</v>
      </c>
      <c r="S1912" s="27">
        <v>0</v>
      </c>
      <c r="T1912" s="27">
        <f t="shared" si="407"/>
        <v>0</v>
      </c>
      <c r="U1912" s="27">
        <v>0</v>
      </c>
      <c r="V1912" s="27">
        <f t="shared" si="408"/>
        <v>515460</v>
      </c>
      <c r="W1912" s="28" t="s">
        <v>6435</v>
      </c>
      <c r="X1912" s="27">
        <v>253308.00000000006</v>
      </c>
      <c r="Y1912" s="27">
        <f t="shared" si="412"/>
        <v>840932.40000000014</v>
      </c>
      <c r="Z1912" s="4" t="str" cm="1">
        <f t="array" ref="Z1912">_xlfn.IFS(YEARFRAC(F1912,G1912)&lt;1,"&lt;1 Year",YEARFRAC(F1912,G1912)&lt;=5,"1-5 Years",YEARFRAC(F1912,G1912)&gt;5,"&gt;5 Years")</f>
        <v>1-5 Years</v>
      </c>
      <c r="AA1912" s="24">
        <f>L1912*(_xlfn.XLOOKUP(K1912,'FX rates'!$A$2:$A$38,'FX rates'!$B$2:$B$38))</f>
        <v>222200.00000000003</v>
      </c>
      <c r="AB1912" s="24">
        <f>V1912*(_xlfn.XLOOKUP(K1912,'FX rates'!$A$2:$A$38,'FX rates'!$B$2:$B$38))</f>
        <v>515460</v>
      </c>
      <c r="AC1912" s="24">
        <f>X1912*(_xlfn.XLOOKUP(W1912,'FX rates'!$A$2:$A$38,'FX rates'!$B$2:$B$38))</f>
        <v>253308.00000000006</v>
      </c>
      <c r="AD1912" s="24">
        <f>Y1912*(_xlfn.XLOOKUP(W1912,'FX rates'!$A$2:$A$38,'FX rates'!$B$2:$B$38))</f>
        <v>840932.40000000014</v>
      </c>
      <c r="AE1912" s="30">
        <f t="shared" si="413"/>
        <v>0.14000000000000012</v>
      </c>
      <c r="AF1912" s="31">
        <f t="shared" si="414"/>
        <v>31108.000000000029</v>
      </c>
      <c r="AG1912" s="23">
        <f t="shared" si="415"/>
        <v>293260</v>
      </c>
      <c r="AH1912" s="35">
        <f t="shared" si="409"/>
        <v>1</v>
      </c>
      <c r="AI1912" s="23">
        <f>U1912*(_xlfn.XLOOKUP(K1912,'FX rates'!$A$2:$A$38,'FX rates'!$B$2:$B$38))</f>
        <v>0</v>
      </c>
      <c r="AJ1912" s="23">
        <f>Q1912*(_xlfn.XLOOKUP(K1912,'FX rates'!$A$2:$A$38,'FX rates'!$B$2:$B$38))</f>
        <v>0</v>
      </c>
      <c r="AK1912" s="23">
        <f>R1912*(_xlfn.XLOOKUP(K1912,'FX rates'!$A$2:$A$38,'FX rates'!$B$2:$B$38))</f>
        <v>0</v>
      </c>
      <c r="AM1912" s="4"/>
      <c r="AN1912" s="4"/>
      <c r="AO1912" s="4"/>
      <c r="AP1912" s="32">
        <f t="shared" si="410"/>
        <v>1.3198019801980196</v>
      </c>
      <c r="AQ1912" s="32">
        <f t="shared" si="411"/>
        <v>0</v>
      </c>
      <c r="AR1912" s="24">
        <f t="shared" si="416"/>
        <v>587624.40000000014</v>
      </c>
      <c r="AS1912" s="24" t="str">
        <f t="shared" si="417"/>
        <v>0</v>
      </c>
      <c r="AT1912" s="24">
        <f t="shared" si="418"/>
        <v>756839.16000000015</v>
      </c>
      <c r="AU1912" s="24">
        <f t="shared" si="419"/>
        <v>84093.239999999991</v>
      </c>
    </row>
    <row r="1913" spans="1:47" x14ac:dyDescent="0.25">
      <c r="A1913" s="28" t="s">
        <v>14923</v>
      </c>
      <c r="B1913" s="28" t="s">
        <v>6436</v>
      </c>
      <c r="C1913" s="28" t="s">
        <v>6437</v>
      </c>
      <c r="D1913" s="28" t="s">
        <v>6438</v>
      </c>
      <c r="E1913" s="28" t="s">
        <v>6439</v>
      </c>
      <c r="F1913" s="29">
        <v>43353</v>
      </c>
      <c r="G1913" s="29">
        <v>44896</v>
      </c>
      <c r="H1913" s="28" t="s">
        <v>6440</v>
      </c>
      <c r="I1913" s="28" t="s">
        <v>16053</v>
      </c>
      <c r="J1913" s="28" t="s">
        <v>16050</v>
      </c>
      <c r="K1913" s="28" t="s">
        <v>6441</v>
      </c>
      <c r="L1913" s="27">
        <v>251800780</v>
      </c>
      <c r="M1913" s="27">
        <v>72935500</v>
      </c>
      <c r="N1913" s="27">
        <v>0</v>
      </c>
      <c r="O1913" s="27">
        <v>0</v>
      </c>
      <c r="P1913" s="27">
        <f t="shared" si="406"/>
        <v>72935500</v>
      </c>
      <c r="Q1913" s="27">
        <v>0</v>
      </c>
      <c r="R1913" s="27">
        <v>0</v>
      </c>
      <c r="S1913" s="27">
        <v>0</v>
      </c>
      <c r="T1913" s="27">
        <f t="shared" si="407"/>
        <v>0</v>
      </c>
      <c r="U1913" s="27">
        <v>0</v>
      </c>
      <c r="V1913" s="27">
        <f t="shared" si="408"/>
        <v>324736280</v>
      </c>
      <c r="W1913" s="28" t="s">
        <v>6442</v>
      </c>
      <c r="X1913" s="27">
        <v>264390819</v>
      </c>
      <c r="Y1913" s="27">
        <f t="shared" si="412"/>
        <v>605363913</v>
      </c>
      <c r="Z1913" s="4" t="str" cm="1">
        <f t="array" ref="Z1913">_xlfn.IFS(YEARFRAC(F1913,G1913)&lt;1,"&lt;1 Year",YEARFRAC(F1913,G1913)&lt;=5,"1-5 Years",YEARFRAC(F1913,G1913)&gt;5,"&gt;5 Years")</f>
        <v>1-5 Years</v>
      </c>
      <c r="AA1913" s="24">
        <f>L1913*(_xlfn.XLOOKUP(K1913,'FX rates'!$A$2:$A$38,'FX rates'!$B$2:$B$38))</f>
        <v>233592.26309198013</v>
      </c>
      <c r="AB1913" s="24">
        <f>V1913*(_xlfn.XLOOKUP(K1913,'FX rates'!$A$2:$A$38,'FX rates'!$B$2:$B$38))</f>
        <v>301253.56463657867</v>
      </c>
      <c r="AC1913" s="24">
        <f>X1913*(_xlfn.XLOOKUP(W1913,'FX rates'!$A$2:$A$38,'FX rates'!$B$2:$B$38))</f>
        <v>245271.87624657914</v>
      </c>
      <c r="AD1913" s="24">
        <f>Y1913*(_xlfn.XLOOKUP(W1913,'FX rates'!$A$2:$A$38,'FX rates'!$B$2:$B$38))</f>
        <v>561588.11911498674</v>
      </c>
      <c r="AE1913" s="30">
        <f t="shared" si="413"/>
        <v>0.05</v>
      </c>
      <c r="AF1913" s="31">
        <f t="shared" si="414"/>
        <v>12590039</v>
      </c>
      <c r="AG1913" s="23">
        <f t="shared" si="415"/>
        <v>67661.301544598537</v>
      </c>
      <c r="AH1913" s="35">
        <f t="shared" si="409"/>
        <v>9.2768681293195411E-4</v>
      </c>
      <c r="AI1913" s="23">
        <f>U1913*(_xlfn.XLOOKUP(K1913,'FX rates'!$A$2:$A$38,'FX rates'!$B$2:$B$38))</f>
        <v>0</v>
      </c>
      <c r="AJ1913" s="23">
        <f>Q1913*(_xlfn.XLOOKUP(K1913,'FX rates'!$A$2:$A$38,'FX rates'!$B$2:$B$38))</f>
        <v>0</v>
      </c>
      <c r="AK1913" s="23">
        <f>R1913*(_xlfn.XLOOKUP(K1913,'FX rates'!$A$2:$A$38,'FX rates'!$B$2:$B$38))</f>
        <v>0</v>
      </c>
      <c r="AM1913" s="4"/>
      <c r="AN1913" s="4"/>
      <c r="AO1913" s="4"/>
      <c r="AP1913" s="32">
        <f t="shared" si="410"/>
        <v>0.28965557612649173</v>
      </c>
      <c r="AQ1913" s="32">
        <f t="shared" si="411"/>
        <v>0</v>
      </c>
      <c r="AR1913" s="24">
        <f t="shared" si="416"/>
        <v>340973093.99999994</v>
      </c>
      <c r="AS1913" s="24" t="str">
        <f t="shared" si="417"/>
        <v>0</v>
      </c>
      <c r="AT1913" s="24">
        <f t="shared" si="418"/>
        <v>505429.30720348808</v>
      </c>
      <c r="AU1913" s="24">
        <f t="shared" si="419"/>
        <v>56158.811911498662</v>
      </c>
    </row>
    <row r="1914" spans="1:47" x14ac:dyDescent="0.25">
      <c r="A1914" s="28" t="s">
        <v>14096</v>
      </c>
      <c r="B1914" s="28" t="s">
        <v>649</v>
      </c>
      <c r="C1914" s="28" t="s">
        <v>650</v>
      </c>
      <c r="D1914" s="28" t="s">
        <v>651</v>
      </c>
      <c r="E1914" s="28" t="s">
        <v>652</v>
      </c>
      <c r="F1914" s="29">
        <v>38530</v>
      </c>
      <c r="G1914" s="29">
        <v>44896</v>
      </c>
      <c r="H1914" s="28" t="s">
        <v>653</v>
      </c>
      <c r="I1914" s="28" t="s">
        <v>16044</v>
      </c>
      <c r="J1914" s="28" t="s">
        <v>16042</v>
      </c>
      <c r="K1914" s="28" t="s">
        <v>654</v>
      </c>
      <c r="L1914" s="27">
        <v>263340.00000000006</v>
      </c>
      <c r="M1914" s="27">
        <v>1189100</v>
      </c>
      <c r="N1914" s="27">
        <v>21000</v>
      </c>
      <c r="O1914" s="27">
        <v>0</v>
      </c>
      <c r="P1914" s="27">
        <f t="shared" si="406"/>
        <v>1210100</v>
      </c>
      <c r="Q1914" s="27">
        <v>0</v>
      </c>
      <c r="R1914" s="27">
        <v>0</v>
      </c>
      <c r="S1914" s="27">
        <v>0</v>
      </c>
      <c r="T1914" s="27">
        <f t="shared" si="407"/>
        <v>0</v>
      </c>
      <c r="U1914" s="27">
        <v>270000</v>
      </c>
      <c r="V1914" s="27">
        <f t="shared" si="408"/>
        <v>1743440</v>
      </c>
      <c r="W1914" s="28" t="s">
        <v>655</v>
      </c>
      <c r="X1914" s="27">
        <v>281773.8000000001</v>
      </c>
      <c r="Y1914" s="27">
        <f t="shared" si="412"/>
        <v>1835884.6000000003</v>
      </c>
      <c r="Z1914" s="4" t="str" cm="1">
        <f t="array" ref="Z1914">_xlfn.IFS(YEARFRAC(F1914,G1914)&lt;1,"&lt;1 Year",YEARFRAC(F1914,G1914)&lt;=5,"1-5 Years",YEARFRAC(F1914,G1914)&gt;5,"&gt;5 Years")</f>
        <v>&gt;5 Years</v>
      </c>
      <c r="AA1914" s="24">
        <f>L1914*(_xlfn.XLOOKUP(K1914,'FX rates'!$A$2:$A$38,'FX rates'!$B$2:$B$38))</f>
        <v>263340.00000000006</v>
      </c>
      <c r="AB1914" s="24">
        <f>V1914*(_xlfn.XLOOKUP(K1914,'FX rates'!$A$2:$A$38,'FX rates'!$B$2:$B$38))</f>
        <v>1743440</v>
      </c>
      <c r="AC1914" s="24">
        <f>X1914*(_xlfn.XLOOKUP(W1914,'FX rates'!$A$2:$A$38,'FX rates'!$B$2:$B$38))</f>
        <v>281773.8000000001</v>
      </c>
      <c r="AD1914" s="24">
        <f>Y1914*(_xlfn.XLOOKUP(W1914,'FX rates'!$A$2:$A$38,'FX rates'!$B$2:$B$38))</f>
        <v>1835884.6000000003</v>
      </c>
      <c r="AE1914" s="30">
        <f t="shared" si="413"/>
        <v>7.0000000000000159E-2</v>
      </c>
      <c r="AF1914" s="31">
        <f t="shared" si="414"/>
        <v>18433.800000000047</v>
      </c>
      <c r="AG1914" s="23">
        <f t="shared" si="415"/>
        <v>1480100</v>
      </c>
      <c r="AH1914" s="35">
        <f t="shared" si="409"/>
        <v>1</v>
      </c>
      <c r="AI1914" s="23">
        <f>U1914*(_xlfn.XLOOKUP(K1914,'FX rates'!$A$2:$A$38,'FX rates'!$B$2:$B$38))</f>
        <v>270000</v>
      </c>
      <c r="AJ1914" s="23">
        <f>Q1914*(_xlfn.XLOOKUP(K1914,'FX rates'!$A$2:$A$38,'FX rates'!$B$2:$B$38))</f>
        <v>0</v>
      </c>
      <c r="AK1914" s="23">
        <f>R1914*(_xlfn.XLOOKUP(K1914,'FX rates'!$A$2:$A$38,'FX rates'!$B$2:$B$38))</f>
        <v>0</v>
      </c>
      <c r="AM1914" s="4"/>
      <c r="AN1914" s="4"/>
      <c r="AO1914" s="4"/>
      <c r="AP1914" s="32">
        <f t="shared" si="410"/>
        <v>4.5154553049289881</v>
      </c>
      <c r="AQ1914" s="32">
        <f t="shared" si="411"/>
        <v>0</v>
      </c>
      <c r="AR1914" s="24">
        <f t="shared" si="416"/>
        <v>1554110.8000000003</v>
      </c>
      <c r="AS1914" s="24" t="str">
        <f t="shared" si="417"/>
        <v>0</v>
      </c>
      <c r="AT1914" s="24">
        <f t="shared" si="418"/>
        <v>1652296.1400000004</v>
      </c>
      <c r="AU1914" s="24">
        <f t="shared" si="419"/>
        <v>183588.45999999996</v>
      </c>
    </row>
    <row r="1915" spans="1:47" x14ac:dyDescent="0.25">
      <c r="A1915" s="28" t="s">
        <v>14924</v>
      </c>
      <c r="B1915" s="28" t="s">
        <v>6443</v>
      </c>
      <c r="C1915" s="28" t="s">
        <v>6444</v>
      </c>
      <c r="D1915" s="28" t="s">
        <v>6445</v>
      </c>
      <c r="E1915" s="28" t="s">
        <v>6446</v>
      </c>
      <c r="F1915" s="29">
        <v>43360</v>
      </c>
      <c r="G1915" s="29">
        <v>44896</v>
      </c>
      <c r="H1915" s="28" t="s">
        <v>6447</v>
      </c>
      <c r="I1915" s="28" t="s">
        <v>16039</v>
      </c>
      <c r="J1915" s="28" t="s">
        <v>16041</v>
      </c>
      <c r="K1915" s="28" t="s">
        <v>6448</v>
      </c>
      <c r="L1915" s="27">
        <v>159885</v>
      </c>
      <c r="M1915" s="27">
        <v>450450.00000000006</v>
      </c>
      <c r="N1915" s="27">
        <v>0</v>
      </c>
      <c r="O1915" s="27">
        <v>0</v>
      </c>
      <c r="P1915" s="27">
        <f t="shared" si="406"/>
        <v>450450.00000000006</v>
      </c>
      <c r="Q1915" s="27">
        <v>0</v>
      </c>
      <c r="R1915" s="27">
        <v>0</v>
      </c>
      <c r="S1915" s="27">
        <v>0</v>
      </c>
      <c r="T1915" s="27">
        <f t="shared" si="407"/>
        <v>0</v>
      </c>
      <c r="U1915" s="27">
        <v>0</v>
      </c>
      <c r="V1915" s="27">
        <f t="shared" si="408"/>
        <v>610335</v>
      </c>
      <c r="W1915" s="28" t="s">
        <v>6449</v>
      </c>
      <c r="X1915" s="27">
        <v>163082.70000000001</v>
      </c>
      <c r="Y1915" s="27">
        <f t="shared" si="412"/>
        <v>785624.40000000014</v>
      </c>
      <c r="Z1915" s="4" t="str" cm="1">
        <f t="array" ref="Z1915">_xlfn.IFS(YEARFRAC(F1915,G1915)&lt;1,"&lt;1 Year",YEARFRAC(F1915,G1915)&lt;=5,"1-5 Years",YEARFRAC(F1915,G1915)&gt;5,"&gt;5 Years")</f>
        <v>1-5 Years</v>
      </c>
      <c r="AA1915" s="24">
        <f>L1915*(_xlfn.XLOOKUP(K1915,'FX rates'!$A$2:$A$38,'FX rates'!$B$2:$B$38))</f>
        <v>123253.93154486587</v>
      </c>
      <c r="AB1915" s="24">
        <f>V1915*(_xlfn.XLOOKUP(K1915,'FX rates'!$A$2:$A$38,'FX rates'!$B$2:$B$38))</f>
        <v>470501.8501387604</v>
      </c>
      <c r="AC1915" s="24">
        <f>X1915*(_xlfn.XLOOKUP(W1915,'FX rates'!$A$2:$A$38,'FX rates'!$B$2:$B$38))</f>
        <v>125719.01017576319</v>
      </c>
      <c r="AD1915" s="24">
        <f>Y1915*(_xlfn.XLOOKUP(W1915,'FX rates'!$A$2:$A$38,'FX rates'!$B$2:$B$38))</f>
        <v>605630.89731729892</v>
      </c>
      <c r="AE1915" s="30">
        <f t="shared" si="413"/>
        <v>2.0000000000000007E-2</v>
      </c>
      <c r="AF1915" s="31">
        <f t="shared" si="414"/>
        <v>3197.7000000000116</v>
      </c>
      <c r="AG1915" s="23">
        <f t="shared" si="415"/>
        <v>347247.91859389452</v>
      </c>
      <c r="AH1915" s="35">
        <f t="shared" si="409"/>
        <v>0.77089115016959608</v>
      </c>
      <c r="AI1915" s="23">
        <f>U1915*(_xlfn.XLOOKUP(K1915,'FX rates'!$A$2:$A$38,'FX rates'!$B$2:$B$38))</f>
        <v>0</v>
      </c>
      <c r="AJ1915" s="23">
        <f>Q1915*(_xlfn.XLOOKUP(K1915,'FX rates'!$A$2:$A$38,'FX rates'!$B$2:$B$38))</f>
        <v>0</v>
      </c>
      <c r="AK1915" s="23">
        <f>R1915*(_xlfn.XLOOKUP(K1915,'FX rates'!$A$2:$A$38,'FX rates'!$B$2:$B$38))</f>
        <v>0</v>
      </c>
      <c r="AM1915" s="4"/>
      <c r="AN1915" s="4"/>
      <c r="AO1915" s="4"/>
      <c r="AP1915" s="32">
        <f t="shared" si="410"/>
        <v>2.8173374613003102</v>
      </c>
      <c r="AQ1915" s="32">
        <f t="shared" si="411"/>
        <v>0</v>
      </c>
      <c r="AR1915" s="24">
        <f t="shared" si="416"/>
        <v>622541.70000000019</v>
      </c>
      <c r="AS1915" s="24" t="str">
        <f t="shared" si="417"/>
        <v>0</v>
      </c>
      <c r="AT1915" s="24">
        <f t="shared" si="418"/>
        <v>545067.8075855691</v>
      </c>
      <c r="AU1915" s="24">
        <f t="shared" si="419"/>
        <v>60563.089731729822</v>
      </c>
    </row>
    <row r="1916" spans="1:47" x14ac:dyDescent="0.25">
      <c r="A1916" s="28" t="s">
        <v>14925</v>
      </c>
      <c r="B1916" s="28" t="s">
        <v>6450</v>
      </c>
      <c r="C1916" s="28" t="s">
        <v>6451</v>
      </c>
      <c r="D1916" s="28" t="s">
        <v>6452</v>
      </c>
      <c r="E1916" s="28" t="s">
        <v>6453</v>
      </c>
      <c r="F1916" s="29">
        <v>43365</v>
      </c>
      <c r="G1916" s="29">
        <v>44896</v>
      </c>
      <c r="H1916" s="28" t="s">
        <v>6454</v>
      </c>
      <c r="I1916" s="28" t="s">
        <v>16033</v>
      </c>
      <c r="J1916" s="28" t="s">
        <v>16055</v>
      </c>
      <c r="K1916" s="28" t="s">
        <v>6455</v>
      </c>
      <c r="L1916" s="27">
        <v>202125.00000000003</v>
      </c>
      <c r="M1916" s="27">
        <v>712800.00000000012</v>
      </c>
      <c r="N1916" s="27">
        <v>0</v>
      </c>
      <c r="O1916" s="27">
        <v>0</v>
      </c>
      <c r="P1916" s="27">
        <f t="shared" si="406"/>
        <v>712800.00000000012</v>
      </c>
      <c r="Q1916" s="27">
        <v>0</v>
      </c>
      <c r="R1916" s="27">
        <v>0</v>
      </c>
      <c r="S1916" s="27">
        <v>0</v>
      </c>
      <c r="T1916" s="27">
        <f t="shared" si="407"/>
        <v>0</v>
      </c>
      <c r="U1916" s="27">
        <v>0</v>
      </c>
      <c r="V1916" s="27">
        <f t="shared" si="408"/>
        <v>914925.00000000012</v>
      </c>
      <c r="W1916" s="28" t="s">
        <v>6456</v>
      </c>
      <c r="X1916" s="27">
        <v>224358.75000000006</v>
      </c>
      <c r="Y1916" s="27">
        <f t="shared" si="412"/>
        <v>1239925.5000000002</v>
      </c>
      <c r="Z1916" s="4" t="str" cm="1">
        <f t="array" ref="Z1916">_xlfn.IFS(YEARFRAC(F1916,G1916)&lt;1,"&lt;1 Year",YEARFRAC(F1916,G1916)&lt;=5,"1-5 Years",YEARFRAC(F1916,G1916)&gt;5,"&gt;5 Years")</f>
        <v>1-5 Years</v>
      </c>
      <c r="AA1916" s="24">
        <f>L1916*(_xlfn.XLOOKUP(K1916,'FX rates'!$A$2:$A$38,'FX rates'!$B$2:$B$38))</f>
        <v>202125.00000000003</v>
      </c>
      <c r="AB1916" s="24">
        <f>V1916*(_xlfn.XLOOKUP(K1916,'FX rates'!$A$2:$A$38,'FX rates'!$B$2:$B$38))</f>
        <v>914925.00000000012</v>
      </c>
      <c r="AC1916" s="24">
        <f>X1916*(_xlfn.XLOOKUP(W1916,'FX rates'!$A$2:$A$38,'FX rates'!$B$2:$B$38))</f>
        <v>224358.75000000006</v>
      </c>
      <c r="AD1916" s="24">
        <f>Y1916*(_xlfn.XLOOKUP(W1916,'FX rates'!$A$2:$A$38,'FX rates'!$B$2:$B$38))</f>
        <v>1239925.5000000002</v>
      </c>
      <c r="AE1916" s="30">
        <f t="shared" si="413"/>
        <v>0.11000000000000013</v>
      </c>
      <c r="AF1916" s="31">
        <f t="shared" si="414"/>
        <v>22233.750000000029</v>
      </c>
      <c r="AG1916" s="23">
        <f t="shared" si="415"/>
        <v>712800.00000000012</v>
      </c>
      <c r="AH1916" s="35">
        <f t="shared" si="409"/>
        <v>1</v>
      </c>
      <c r="AI1916" s="23">
        <f>U1916*(_xlfn.XLOOKUP(K1916,'FX rates'!$A$2:$A$38,'FX rates'!$B$2:$B$38))</f>
        <v>0</v>
      </c>
      <c r="AJ1916" s="23">
        <f>Q1916*(_xlfn.XLOOKUP(K1916,'FX rates'!$A$2:$A$38,'FX rates'!$B$2:$B$38))</f>
        <v>0</v>
      </c>
      <c r="AK1916" s="23">
        <f>R1916*(_xlfn.XLOOKUP(K1916,'FX rates'!$A$2:$A$38,'FX rates'!$B$2:$B$38))</f>
        <v>0</v>
      </c>
      <c r="AM1916" s="4"/>
      <c r="AN1916" s="4"/>
      <c r="AO1916" s="4"/>
      <c r="AP1916" s="32">
        <f t="shared" si="410"/>
        <v>3.5265306122448981</v>
      </c>
      <c r="AQ1916" s="32">
        <f t="shared" si="411"/>
        <v>0</v>
      </c>
      <c r="AR1916" s="24">
        <f t="shared" si="416"/>
        <v>1015566.7500000002</v>
      </c>
      <c r="AS1916" s="24" t="str">
        <f t="shared" si="417"/>
        <v>0</v>
      </c>
      <c r="AT1916" s="24">
        <f t="shared" si="418"/>
        <v>1115932.9500000002</v>
      </c>
      <c r="AU1916" s="24">
        <f t="shared" si="419"/>
        <v>123992.55000000005</v>
      </c>
    </row>
    <row r="1917" spans="1:47" x14ac:dyDescent="0.25">
      <c r="A1917" s="28" t="s">
        <v>14926</v>
      </c>
      <c r="B1917" s="28" t="s">
        <v>6457</v>
      </c>
      <c r="C1917" s="28" t="s">
        <v>6458</v>
      </c>
      <c r="D1917" s="28" t="s">
        <v>6459</v>
      </c>
      <c r="E1917" s="28" t="s">
        <v>6460</v>
      </c>
      <c r="F1917" s="29">
        <v>43365</v>
      </c>
      <c r="G1917" s="29">
        <v>44896</v>
      </c>
      <c r="H1917" s="28" t="s">
        <v>6461</v>
      </c>
      <c r="I1917" s="28" t="s">
        <v>16047</v>
      </c>
      <c r="J1917" s="28" t="s">
        <v>16043</v>
      </c>
      <c r="K1917" s="28" t="s">
        <v>6462</v>
      </c>
      <c r="L1917" s="27">
        <v>145200</v>
      </c>
      <c r="M1917" s="4">
        <v>0</v>
      </c>
      <c r="N1917" s="27">
        <v>290749</v>
      </c>
      <c r="O1917" s="27">
        <v>0</v>
      </c>
      <c r="P1917" s="27">
        <f t="shared" si="406"/>
        <v>290749</v>
      </c>
      <c r="Q1917" s="27">
        <v>0</v>
      </c>
      <c r="R1917" s="27">
        <v>0</v>
      </c>
      <c r="S1917" s="27">
        <v>0</v>
      </c>
      <c r="T1917" s="27">
        <f t="shared" si="407"/>
        <v>0</v>
      </c>
      <c r="U1917" s="27">
        <v>0</v>
      </c>
      <c r="V1917" s="27">
        <f t="shared" si="408"/>
        <v>435949</v>
      </c>
      <c r="W1917" s="28" t="s">
        <v>6463</v>
      </c>
      <c r="X1917" s="27">
        <v>159720</v>
      </c>
      <c r="Y1917" s="27">
        <f t="shared" si="412"/>
        <v>319440</v>
      </c>
      <c r="Z1917" s="4" t="str" cm="1">
        <f t="array" ref="Z1917">_xlfn.IFS(YEARFRAC(F1917,G1917)&lt;1,"&lt;1 Year",YEARFRAC(F1917,G1917)&lt;=5,"1-5 Years",YEARFRAC(F1917,G1917)&gt;5,"&gt;5 Years")</f>
        <v>1-5 Years</v>
      </c>
      <c r="AA1917" s="24">
        <f>L1917*(_xlfn.XLOOKUP(K1917,'FX rates'!$A$2:$A$38,'FX rates'!$B$2:$B$38))</f>
        <v>145200</v>
      </c>
      <c r="AB1917" s="24">
        <f>V1917*(_xlfn.XLOOKUP(K1917,'FX rates'!$A$2:$A$38,'FX rates'!$B$2:$B$38))</f>
        <v>435949</v>
      </c>
      <c r="AC1917" s="24">
        <f>X1917*(_xlfn.XLOOKUP(W1917,'FX rates'!$A$2:$A$38,'FX rates'!$B$2:$B$38))</f>
        <v>159720</v>
      </c>
      <c r="AD1917" s="24">
        <f>Y1917*(_xlfn.XLOOKUP(W1917,'FX rates'!$A$2:$A$38,'FX rates'!$B$2:$B$38))</f>
        <v>319440</v>
      </c>
      <c r="AE1917" s="30">
        <f t="shared" si="413"/>
        <v>0.1</v>
      </c>
      <c r="AF1917" s="31">
        <f t="shared" si="414"/>
        <v>14520</v>
      </c>
      <c r="AG1917" s="23">
        <f t="shared" si="415"/>
        <v>290749</v>
      </c>
      <c r="AH1917" s="35">
        <f t="shared" si="409"/>
        <v>1</v>
      </c>
      <c r="AI1917" s="23">
        <f>U1917*(_xlfn.XLOOKUP(K1917,'FX rates'!$A$2:$A$38,'FX rates'!$B$2:$B$38))</f>
        <v>0</v>
      </c>
      <c r="AJ1917" s="23">
        <f>Q1917*(_xlfn.XLOOKUP(K1917,'FX rates'!$A$2:$A$38,'FX rates'!$B$2:$B$38))</f>
        <v>0</v>
      </c>
      <c r="AK1917" s="23">
        <f>R1917*(_xlfn.XLOOKUP(K1917,'FX rates'!$A$2:$A$38,'FX rates'!$B$2:$B$38))</f>
        <v>0</v>
      </c>
      <c r="AM1917" s="4"/>
      <c r="AN1917" s="4"/>
      <c r="AO1917" s="4"/>
      <c r="AP1917" s="32">
        <f t="shared" si="410"/>
        <v>0</v>
      </c>
      <c r="AQ1917" s="32">
        <f t="shared" si="411"/>
        <v>0</v>
      </c>
      <c r="AR1917" s="24">
        <f t="shared" si="416"/>
        <v>159720</v>
      </c>
      <c r="AS1917" s="24" t="str">
        <f t="shared" si="417"/>
        <v>0</v>
      </c>
      <c r="AT1917" s="24">
        <f t="shared" si="418"/>
        <v>287496</v>
      </c>
      <c r="AU1917" s="24">
        <f t="shared" si="419"/>
        <v>31944</v>
      </c>
    </row>
    <row r="1918" spans="1:47" x14ac:dyDescent="0.25">
      <c r="A1918" s="28" t="s">
        <v>14927</v>
      </c>
      <c r="B1918" s="28" t="s">
        <v>4661</v>
      </c>
      <c r="C1918" s="28" t="s">
        <v>4662</v>
      </c>
      <c r="D1918" s="28" t="s">
        <v>4663</v>
      </c>
      <c r="E1918" s="28" t="s">
        <v>4664</v>
      </c>
      <c r="F1918" s="29">
        <v>43365</v>
      </c>
      <c r="G1918" s="29">
        <v>44896</v>
      </c>
      <c r="H1918" s="28" t="s">
        <v>4665</v>
      </c>
      <c r="I1918" s="28" t="s">
        <v>16040</v>
      </c>
      <c r="J1918" s="28" t="s">
        <v>16045</v>
      </c>
      <c r="K1918" s="28" t="s">
        <v>4666</v>
      </c>
      <c r="L1918" s="27">
        <v>90288.000000000015</v>
      </c>
      <c r="M1918" s="27">
        <v>17424</v>
      </c>
      <c r="N1918" s="27">
        <v>0</v>
      </c>
      <c r="O1918" s="27">
        <v>0</v>
      </c>
      <c r="P1918" s="27">
        <f t="shared" si="406"/>
        <v>17424</v>
      </c>
      <c r="Q1918" s="27">
        <v>0</v>
      </c>
      <c r="R1918" s="27">
        <v>0</v>
      </c>
      <c r="S1918" s="27">
        <v>0</v>
      </c>
      <c r="T1918" s="27">
        <f t="shared" si="407"/>
        <v>0</v>
      </c>
      <c r="U1918" s="27">
        <v>0</v>
      </c>
      <c r="V1918" s="27">
        <f t="shared" si="408"/>
        <v>107712.00000000001</v>
      </c>
      <c r="W1918" s="28" t="s">
        <v>4667</v>
      </c>
      <c r="X1918" s="27">
        <v>98413.920000000027</v>
      </c>
      <c r="Y1918" s="27">
        <f t="shared" si="412"/>
        <v>215820.00000000006</v>
      </c>
      <c r="Z1918" s="4" t="str" cm="1">
        <f t="array" ref="Z1918">_xlfn.IFS(YEARFRAC(F1918,G1918)&lt;1,"&lt;1 Year",YEARFRAC(F1918,G1918)&lt;=5,"1-5 Years",YEARFRAC(F1918,G1918)&gt;5,"&gt;5 Years")</f>
        <v>1-5 Years</v>
      </c>
      <c r="AA1918" s="24">
        <f>L1918*(_xlfn.XLOOKUP(K1918,'FX rates'!$A$2:$A$38,'FX rates'!$B$2:$B$38))</f>
        <v>90288.000000000015</v>
      </c>
      <c r="AB1918" s="24">
        <f>V1918*(_xlfn.XLOOKUP(K1918,'FX rates'!$A$2:$A$38,'FX rates'!$B$2:$B$38))</f>
        <v>107712.00000000001</v>
      </c>
      <c r="AC1918" s="24">
        <f>X1918*(_xlfn.XLOOKUP(W1918,'FX rates'!$A$2:$A$38,'FX rates'!$B$2:$B$38))</f>
        <v>98413.920000000027</v>
      </c>
      <c r="AD1918" s="24">
        <f>Y1918*(_xlfn.XLOOKUP(W1918,'FX rates'!$A$2:$A$38,'FX rates'!$B$2:$B$38))</f>
        <v>215820.00000000006</v>
      </c>
      <c r="AE1918" s="30">
        <f t="shared" si="413"/>
        <v>9.0000000000000122E-2</v>
      </c>
      <c r="AF1918" s="31">
        <f t="shared" si="414"/>
        <v>8125.9200000000128</v>
      </c>
      <c r="AG1918" s="23">
        <f t="shared" si="415"/>
        <v>17424</v>
      </c>
      <c r="AH1918" s="35">
        <f t="shared" si="409"/>
        <v>1</v>
      </c>
      <c r="AI1918" s="23">
        <f>U1918*(_xlfn.XLOOKUP(K1918,'FX rates'!$A$2:$A$38,'FX rates'!$B$2:$B$38))</f>
        <v>0</v>
      </c>
      <c r="AJ1918" s="23">
        <f>Q1918*(_xlfn.XLOOKUP(K1918,'FX rates'!$A$2:$A$38,'FX rates'!$B$2:$B$38))</f>
        <v>0</v>
      </c>
      <c r="AK1918" s="23">
        <f>R1918*(_xlfn.XLOOKUP(K1918,'FX rates'!$A$2:$A$38,'FX rates'!$B$2:$B$38))</f>
        <v>0</v>
      </c>
      <c r="AM1918" s="4"/>
      <c r="AN1918" s="4"/>
      <c r="AO1918" s="4"/>
      <c r="AP1918" s="32">
        <f t="shared" si="410"/>
        <v>0.19298245614035084</v>
      </c>
      <c r="AQ1918" s="32">
        <f t="shared" si="411"/>
        <v>0</v>
      </c>
      <c r="AR1918" s="24">
        <f t="shared" si="416"/>
        <v>117406.08000000003</v>
      </c>
      <c r="AS1918" s="24" t="str">
        <f t="shared" si="417"/>
        <v>0</v>
      </c>
      <c r="AT1918" s="24">
        <f t="shared" si="418"/>
        <v>194238.00000000006</v>
      </c>
      <c r="AU1918" s="24">
        <f t="shared" si="419"/>
        <v>21582</v>
      </c>
    </row>
    <row r="1919" spans="1:47" x14ac:dyDescent="0.25">
      <c r="A1919" s="28" t="s">
        <v>14928</v>
      </c>
      <c r="B1919" s="28" t="s">
        <v>13453</v>
      </c>
      <c r="C1919" s="28" t="s">
        <v>13454</v>
      </c>
      <c r="D1919" s="28" t="s">
        <v>13455</v>
      </c>
      <c r="E1919" s="28" t="s">
        <v>13456</v>
      </c>
      <c r="F1919" s="29">
        <v>43365</v>
      </c>
      <c r="G1919" s="29">
        <v>44896</v>
      </c>
      <c r="H1919" s="28" t="s">
        <v>13457</v>
      </c>
      <c r="I1919" s="28" t="s">
        <v>16032</v>
      </c>
      <c r="J1919" s="28" t="s">
        <v>16041</v>
      </c>
      <c r="K1919" s="28" t="s">
        <v>13458</v>
      </c>
      <c r="L1919" s="27">
        <v>88211.200000000012</v>
      </c>
      <c r="M1919" s="27">
        <v>8002.5</v>
      </c>
      <c r="N1919" s="27">
        <v>0</v>
      </c>
      <c r="O1919" s="27">
        <v>0</v>
      </c>
      <c r="P1919" s="27">
        <f t="shared" si="406"/>
        <v>8002.5</v>
      </c>
      <c r="Q1919" s="27">
        <v>0</v>
      </c>
      <c r="R1919" s="27">
        <v>0</v>
      </c>
      <c r="S1919" s="27">
        <v>0</v>
      </c>
      <c r="T1919" s="27">
        <f t="shared" si="407"/>
        <v>0</v>
      </c>
      <c r="U1919" s="27">
        <v>0</v>
      </c>
      <c r="V1919" s="27">
        <f t="shared" si="408"/>
        <v>96213.700000000012</v>
      </c>
      <c r="W1919" s="28" t="s">
        <v>13459</v>
      </c>
      <c r="X1919" s="27">
        <v>97914.432000000015</v>
      </c>
      <c r="Y1919" s="27">
        <f t="shared" si="412"/>
        <v>204711.63900000002</v>
      </c>
      <c r="Z1919" s="4" t="str" cm="1">
        <f t="array" ref="Z1919">_xlfn.IFS(YEARFRAC(F1919,G1919)&lt;1,"&lt;1 Year",YEARFRAC(F1919,G1919)&lt;=5,"1-5 Years",YEARFRAC(F1919,G1919)&gt;5,"&gt;5 Years")</f>
        <v>1-5 Years</v>
      </c>
      <c r="AA1919" s="24">
        <f>L1919*(_xlfn.XLOOKUP(K1919,'FX rates'!$A$2:$A$38,'FX rates'!$B$2:$B$38))</f>
        <v>117378.23328667239</v>
      </c>
      <c r="AB1919" s="24">
        <f>V1919*(_xlfn.XLOOKUP(K1919,'FX rates'!$A$2:$A$38,'FX rates'!$B$2:$B$38))</f>
        <v>128026.7599122777</v>
      </c>
      <c r="AC1919" s="24">
        <f>X1919*(_xlfn.XLOOKUP(W1919,'FX rates'!$A$2:$A$38,'FX rates'!$B$2:$B$38))</f>
        <v>130289.83894820636</v>
      </c>
      <c r="AD1919" s="24">
        <f>Y1919*(_xlfn.XLOOKUP(W1919,'FX rates'!$A$2:$A$38,'FX rates'!$B$2:$B$38))</f>
        <v>272399.54245083459</v>
      </c>
      <c r="AE1919" s="30">
        <f t="shared" si="413"/>
        <v>0.11000000000000013</v>
      </c>
      <c r="AF1919" s="31">
        <f t="shared" si="414"/>
        <v>9703.2320000000036</v>
      </c>
      <c r="AG1919" s="23">
        <f t="shared" si="415"/>
        <v>10648.526625605315</v>
      </c>
      <c r="AH1919" s="35">
        <f t="shared" si="409"/>
        <v>1.3306500000756409</v>
      </c>
      <c r="AI1919" s="23">
        <f>U1919*(_xlfn.XLOOKUP(K1919,'FX rates'!$A$2:$A$38,'FX rates'!$B$2:$B$38))</f>
        <v>0</v>
      </c>
      <c r="AJ1919" s="23">
        <f>Q1919*(_xlfn.XLOOKUP(K1919,'FX rates'!$A$2:$A$38,'FX rates'!$B$2:$B$38))</f>
        <v>0</v>
      </c>
      <c r="AK1919" s="23">
        <f>R1919*(_xlfn.XLOOKUP(K1919,'FX rates'!$A$2:$A$38,'FX rates'!$B$2:$B$38))</f>
        <v>0</v>
      </c>
      <c r="AM1919" s="4"/>
      <c r="AN1919" s="4"/>
      <c r="AO1919" s="4"/>
      <c r="AP1919" s="32">
        <f t="shared" si="410"/>
        <v>9.0719772545889851E-2</v>
      </c>
      <c r="AQ1919" s="32">
        <f t="shared" si="411"/>
        <v>0</v>
      </c>
      <c r="AR1919" s="24">
        <f t="shared" si="416"/>
        <v>106797.20700000002</v>
      </c>
      <c r="AS1919" s="24" t="str">
        <f t="shared" si="417"/>
        <v>0</v>
      </c>
      <c r="AT1919" s="24">
        <f t="shared" si="418"/>
        <v>245159.58820575115</v>
      </c>
      <c r="AU1919" s="24">
        <f t="shared" si="419"/>
        <v>27239.954245083441</v>
      </c>
    </row>
    <row r="1920" spans="1:47" x14ac:dyDescent="0.25">
      <c r="A1920" s="28" t="s">
        <v>14929</v>
      </c>
      <c r="B1920" s="28" t="s">
        <v>2372</v>
      </c>
      <c r="C1920" s="28" t="s">
        <v>2373</v>
      </c>
      <c r="D1920" s="28" t="s">
        <v>2374</v>
      </c>
      <c r="E1920" s="28" t="s">
        <v>2375</v>
      </c>
      <c r="F1920" s="29">
        <v>43367</v>
      </c>
      <c r="G1920" s="29">
        <v>44896</v>
      </c>
      <c r="H1920" s="28" t="s">
        <v>2376</v>
      </c>
      <c r="I1920" s="28" t="s">
        <v>16041</v>
      </c>
      <c r="J1920" s="28" t="s">
        <v>16038</v>
      </c>
      <c r="K1920" s="28" t="s">
        <v>2377</v>
      </c>
      <c r="L1920" s="27">
        <v>89034.000000000015</v>
      </c>
      <c r="M1920" s="27">
        <v>7425</v>
      </c>
      <c r="N1920" s="27">
        <v>0</v>
      </c>
      <c r="O1920" s="27">
        <v>0</v>
      </c>
      <c r="P1920" s="27">
        <f t="shared" si="406"/>
        <v>7425</v>
      </c>
      <c r="Q1920" s="27">
        <v>0</v>
      </c>
      <c r="R1920" s="27">
        <v>0</v>
      </c>
      <c r="S1920" s="27">
        <v>0</v>
      </c>
      <c r="T1920" s="27">
        <f t="shared" si="407"/>
        <v>0</v>
      </c>
      <c r="U1920" s="27">
        <v>0</v>
      </c>
      <c r="V1920" s="27">
        <f t="shared" si="408"/>
        <v>96459.000000000015</v>
      </c>
      <c r="W1920" s="28" t="s">
        <v>2378</v>
      </c>
      <c r="X1920" s="27">
        <v>91705.020000000019</v>
      </c>
      <c r="Y1920" s="27">
        <f t="shared" si="412"/>
        <v>191057.79000000004</v>
      </c>
      <c r="Z1920" s="4" t="str" cm="1">
        <f t="array" ref="Z1920">_xlfn.IFS(YEARFRAC(F1920,G1920)&lt;1,"&lt;1 Year",YEARFRAC(F1920,G1920)&lt;=5,"1-5 Years",YEARFRAC(F1920,G1920)&gt;5,"&gt;5 Years")</f>
        <v>1-5 Years</v>
      </c>
      <c r="AA1920" s="24">
        <f>L1920*(_xlfn.XLOOKUP(K1920,'FX rates'!$A$2:$A$38,'FX rates'!$B$2:$B$38))</f>
        <v>89034.000000000015</v>
      </c>
      <c r="AB1920" s="24">
        <f>V1920*(_xlfn.XLOOKUP(K1920,'FX rates'!$A$2:$A$38,'FX rates'!$B$2:$B$38))</f>
        <v>96459.000000000015</v>
      </c>
      <c r="AC1920" s="24">
        <f>X1920*(_xlfn.XLOOKUP(W1920,'FX rates'!$A$2:$A$38,'FX rates'!$B$2:$B$38))</f>
        <v>91705.020000000019</v>
      </c>
      <c r="AD1920" s="24">
        <f>Y1920*(_xlfn.XLOOKUP(W1920,'FX rates'!$A$2:$A$38,'FX rates'!$B$2:$B$38))</f>
        <v>191057.79000000004</v>
      </c>
      <c r="AE1920" s="30">
        <f t="shared" si="413"/>
        <v>3.0000000000000041E-2</v>
      </c>
      <c r="AF1920" s="31">
        <f t="shared" si="414"/>
        <v>2671.0200000000041</v>
      </c>
      <c r="AG1920" s="23">
        <f t="shared" si="415"/>
        <v>7425</v>
      </c>
      <c r="AH1920" s="35">
        <f t="shared" si="409"/>
        <v>1</v>
      </c>
      <c r="AI1920" s="23">
        <f>U1920*(_xlfn.XLOOKUP(K1920,'FX rates'!$A$2:$A$38,'FX rates'!$B$2:$B$38))</f>
        <v>0</v>
      </c>
      <c r="AJ1920" s="23">
        <f>Q1920*(_xlfn.XLOOKUP(K1920,'FX rates'!$A$2:$A$38,'FX rates'!$B$2:$B$38))</f>
        <v>0</v>
      </c>
      <c r="AK1920" s="23">
        <f>R1920*(_xlfn.XLOOKUP(K1920,'FX rates'!$A$2:$A$38,'FX rates'!$B$2:$B$38))</f>
        <v>0</v>
      </c>
      <c r="AM1920" s="4"/>
      <c r="AN1920" s="4"/>
      <c r="AO1920" s="4"/>
      <c r="AP1920" s="32">
        <f t="shared" si="410"/>
        <v>8.3395107487027414E-2</v>
      </c>
      <c r="AQ1920" s="32">
        <f t="shared" si="411"/>
        <v>0</v>
      </c>
      <c r="AR1920" s="24">
        <f t="shared" si="416"/>
        <v>99352.770000000019</v>
      </c>
      <c r="AS1920" s="24" t="str">
        <f t="shared" si="417"/>
        <v>0</v>
      </c>
      <c r="AT1920" s="24">
        <f t="shared" si="418"/>
        <v>171952.01100000003</v>
      </c>
      <c r="AU1920" s="24">
        <f t="shared" si="419"/>
        <v>19105.77900000001</v>
      </c>
    </row>
    <row r="1921" spans="1:47" x14ac:dyDescent="0.25">
      <c r="A1921" s="28" t="s">
        <v>14930</v>
      </c>
      <c r="B1921" s="28" t="s">
        <v>6485</v>
      </c>
      <c r="C1921" s="28" t="s">
        <v>6486</v>
      </c>
      <c r="D1921" s="28" t="s">
        <v>6487</v>
      </c>
      <c r="E1921" s="28" t="s">
        <v>6488</v>
      </c>
      <c r="F1921" s="29">
        <v>43371</v>
      </c>
      <c r="G1921" s="29">
        <v>44896</v>
      </c>
      <c r="H1921" s="28" t="s">
        <v>6489</v>
      </c>
      <c r="I1921" s="28" t="s">
        <v>16049</v>
      </c>
      <c r="J1921" s="28" t="s">
        <v>16033</v>
      </c>
      <c r="K1921" s="28" t="s">
        <v>6490</v>
      </c>
      <c r="L1921" s="27">
        <v>123464</v>
      </c>
      <c r="M1921" s="27">
        <v>11880.000000000002</v>
      </c>
      <c r="N1921" s="27">
        <v>0</v>
      </c>
      <c r="O1921" s="27">
        <v>0</v>
      </c>
      <c r="P1921" s="27">
        <f t="shared" si="406"/>
        <v>11880.000000000002</v>
      </c>
      <c r="Q1921" s="27">
        <v>0</v>
      </c>
      <c r="R1921" s="27">
        <v>0</v>
      </c>
      <c r="S1921" s="27">
        <v>0</v>
      </c>
      <c r="T1921" s="27">
        <f t="shared" si="407"/>
        <v>0</v>
      </c>
      <c r="U1921" s="27">
        <v>0</v>
      </c>
      <c r="V1921" s="27">
        <f t="shared" si="408"/>
        <v>135344</v>
      </c>
      <c r="W1921" s="28" t="s">
        <v>6491</v>
      </c>
      <c r="X1921" s="27">
        <v>125933.28</v>
      </c>
      <c r="Y1921" s="27">
        <f t="shared" si="412"/>
        <v>263984.16000000003</v>
      </c>
      <c r="Z1921" s="4" t="str" cm="1">
        <f t="array" ref="Z1921">_xlfn.IFS(YEARFRAC(F1921,G1921)&lt;1,"&lt;1 Year",YEARFRAC(F1921,G1921)&lt;=5,"1-5 Years",YEARFRAC(F1921,G1921)&gt;5,"&gt;5 Years")</f>
        <v>1-5 Years</v>
      </c>
      <c r="AA1921" s="24">
        <f>L1921*(_xlfn.XLOOKUP(K1921,'FX rates'!$A$2:$A$38,'FX rates'!$B$2:$B$38))</f>
        <v>123464</v>
      </c>
      <c r="AB1921" s="24">
        <f>V1921*(_xlfn.XLOOKUP(K1921,'FX rates'!$A$2:$A$38,'FX rates'!$B$2:$B$38))</f>
        <v>135344</v>
      </c>
      <c r="AC1921" s="24">
        <f>X1921*(_xlfn.XLOOKUP(W1921,'FX rates'!$A$2:$A$38,'FX rates'!$B$2:$B$38))</f>
        <v>125933.28</v>
      </c>
      <c r="AD1921" s="24">
        <f>Y1921*(_xlfn.XLOOKUP(W1921,'FX rates'!$A$2:$A$38,'FX rates'!$B$2:$B$38))</f>
        <v>263984.16000000003</v>
      </c>
      <c r="AE1921" s="30">
        <f t="shared" si="413"/>
        <v>1.999999999999999E-2</v>
      </c>
      <c r="AF1921" s="31">
        <f t="shared" si="414"/>
        <v>2469.2799999999988</v>
      </c>
      <c r="AG1921" s="23">
        <f t="shared" si="415"/>
        <v>11880</v>
      </c>
      <c r="AH1921" s="35">
        <f t="shared" si="409"/>
        <v>1</v>
      </c>
      <c r="AI1921" s="23">
        <f>U1921*(_xlfn.XLOOKUP(K1921,'FX rates'!$A$2:$A$38,'FX rates'!$B$2:$B$38))</f>
        <v>0</v>
      </c>
      <c r="AJ1921" s="23">
        <f>Q1921*(_xlfn.XLOOKUP(K1921,'FX rates'!$A$2:$A$38,'FX rates'!$B$2:$B$38))</f>
        <v>0</v>
      </c>
      <c r="AK1921" s="23">
        <f>R1921*(_xlfn.XLOOKUP(K1921,'FX rates'!$A$2:$A$38,'FX rates'!$B$2:$B$38))</f>
        <v>0</v>
      </c>
      <c r="AM1921" s="4"/>
      <c r="AN1921" s="4"/>
      <c r="AO1921" s="4"/>
      <c r="AP1921" s="32">
        <f t="shared" si="410"/>
        <v>9.6222380612972211E-2</v>
      </c>
      <c r="AQ1921" s="32">
        <f t="shared" si="411"/>
        <v>0</v>
      </c>
      <c r="AR1921" s="24">
        <f t="shared" si="416"/>
        <v>138050.88</v>
      </c>
      <c r="AS1921" s="24" t="str">
        <f t="shared" si="417"/>
        <v>0</v>
      </c>
      <c r="AT1921" s="24">
        <f t="shared" si="418"/>
        <v>237585.74400000004</v>
      </c>
      <c r="AU1921" s="24">
        <f t="shared" si="419"/>
        <v>26398.415999999997</v>
      </c>
    </row>
    <row r="1922" spans="1:47" x14ac:dyDescent="0.25">
      <c r="A1922" s="28" t="s">
        <v>14931</v>
      </c>
      <c r="B1922" s="28" t="s">
        <v>6492</v>
      </c>
      <c r="C1922" s="28" t="s">
        <v>6493</v>
      </c>
      <c r="D1922" s="28" t="s">
        <v>6494</v>
      </c>
      <c r="E1922" s="28" t="s">
        <v>6495</v>
      </c>
      <c r="F1922" s="29">
        <v>43395</v>
      </c>
      <c r="G1922" s="29">
        <v>44896</v>
      </c>
      <c r="H1922" s="28" t="s">
        <v>6496</v>
      </c>
      <c r="I1922" s="28" t="s">
        <v>16051</v>
      </c>
      <c r="J1922" s="4" t="s">
        <v>16044</v>
      </c>
      <c r="K1922" s="28" t="s">
        <v>6497</v>
      </c>
      <c r="L1922" s="27">
        <v>368225</v>
      </c>
      <c r="M1922" s="27">
        <v>2438095</v>
      </c>
      <c r="N1922" s="27">
        <v>0</v>
      </c>
      <c r="O1922" s="27">
        <v>0</v>
      </c>
      <c r="P1922" s="27">
        <f t="shared" ref="P1922:P1985" si="420">M1922+N1922+O1922</f>
        <v>2438095</v>
      </c>
      <c r="Q1922" s="27">
        <v>0</v>
      </c>
      <c r="R1922" s="27">
        <v>0</v>
      </c>
      <c r="S1922" s="27">
        <v>0</v>
      </c>
      <c r="T1922" s="27">
        <f t="shared" ref="T1922:T1985" si="421">+Q1922+R1922+S1922</f>
        <v>0</v>
      </c>
      <c r="U1922" s="27">
        <v>800800.00000000012</v>
      </c>
      <c r="V1922" s="27">
        <f t="shared" ref="V1922:V1985" si="422">L1922+P1922+T1922+U1922</f>
        <v>3607120</v>
      </c>
      <c r="W1922" s="28" t="s">
        <v>6498</v>
      </c>
      <c r="X1922" s="27">
        <v>375589.5</v>
      </c>
      <c r="Y1922" s="27">
        <f t="shared" si="412"/>
        <v>3238035.9</v>
      </c>
      <c r="Z1922" s="4" t="str" cm="1">
        <f t="array" ref="Z1922">_xlfn.IFS(YEARFRAC(F1922,G1922)&lt;1,"&lt;1 Year",YEARFRAC(F1922,G1922)&lt;=5,"1-5 Years",YEARFRAC(F1922,G1922)&gt;5,"&gt;5 Years")</f>
        <v>1-5 Years</v>
      </c>
      <c r="AA1922" s="24">
        <f>L1922*(_xlfn.XLOOKUP(K1922,'FX rates'!$A$2:$A$38,'FX rates'!$B$2:$B$38))</f>
        <v>368225</v>
      </c>
      <c r="AB1922" s="24">
        <f>V1922*(_xlfn.XLOOKUP(K1922,'FX rates'!$A$2:$A$38,'FX rates'!$B$2:$B$38))</f>
        <v>3607120</v>
      </c>
      <c r="AC1922" s="24">
        <f>X1922*(_xlfn.XLOOKUP(W1922,'FX rates'!$A$2:$A$38,'FX rates'!$B$2:$B$38))</f>
        <v>375589.5</v>
      </c>
      <c r="AD1922" s="24">
        <f>Y1922*(_xlfn.XLOOKUP(W1922,'FX rates'!$A$2:$A$38,'FX rates'!$B$2:$B$38))</f>
        <v>3238035.9</v>
      </c>
      <c r="AE1922" s="30">
        <f t="shared" si="413"/>
        <v>0.02</v>
      </c>
      <c r="AF1922" s="31">
        <f t="shared" si="414"/>
        <v>7364.5</v>
      </c>
      <c r="AG1922" s="23">
        <f t="shared" si="415"/>
        <v>3238895</v>
      </c>
      <c r="AH1922" s="35">
        <f t="shared" ref="AH1922:AH1985" si="423">AC1922/X1922</f>
        <v>1</v>
      </c>
      <c r="AI1922" s="23">
        <f>U1922*(_xlfn.XLOOKUP(K1922,'FX rates'!$A$2:$A$38,'FX rates'!$B$2:$B$38))</f>
        <v>800800.00000000012</v>
      </c>
      <c r="AJ1922" s="23">
        <f>Q1922*(_xlfn.XLOOKUP(K1922,'FX rates'!$A$2:$A$38,'FX rates'!$B$2:$B$38))</f>
        <v>0</v>
      </c>
      <c r="AK1922" s="23">
        <f>R1922*(_xlfn.XLOOKUP(K1922,'FX rates'!$A$2:$A$38,'FX rates'!$B$2:$B$38))</f>
        <v>0</v>
      </c>
      <c r="AM1922" s="4"/>
      <c r="AN1922" s="4"/>
      <c r="AO1922" s="4"/>
      <c r="AP1922" s="32">
        <f t="shared" ref="AP1922:AP1985" si="424">M1922/L1922</f>
        <v>6.6212098581030618</v>
      </c>
      <c r="AQ1922" s="32">
        <f t="shared" ref="AQ1922:AQ1985" si="425">O1922/L1922</f>
        <v>0</v>
      </c>
      <c r="AR1922" s="24">
        <f t="shared" si="416"/>
        <v>2862446.4</v>
      </c>
      <c r="AS1922" s="24" t="str">
        <f t="shared" si="417"/>
        <v>0</v>
      </c>
      <c r="AT1922" s="24">
        <f t="shared" si="418"/>
        <v>2914232.31</v>
      </c>
      <c r="AU1922" s="24">
        <f t="shared" si="419"/>
        <v>323803.58999999985</v>
      </c>
    </row>
    <row r="1923" spans="1:47" x14ac:dyDescent="0.25">
      <c r="A1923" s="28" t="s">
        <v>14932</v>
      </c>
      <c r="B1923" s="28" t="s">
        <v>6499</v>
      </c>
      <c r="C1923" s="28" t="s">
        <v>6500</v>
      </c>
      <c r="D1923" s="28" t="s">
        <v>6501</v>
      </c>
      <c r="E1923" s="28" t="s">
        <v>6502</v>
      </c>
      <c r="F1923" s="29">
        <v>43381</v>
      </c>
      <c r="G1923" s="29">
        <v>44896</v>
      </c>
      <c r="H1923" s="28" t="s">
        <v>6503</v>
      </c>
      <c r="I1923" s="28" t="s">
        <v>16057</v>
      </c>
      <c r="J1923" s="28" t="s">
        <v>16036</v>
      </c>
      <c r="K1923" s="28" t="s">
        <v>6504</v>
      </c>
      <c r="L1923" s="27">
        <v>168226.30000000002</v>
      </c>
      <c r="M1923" s="27">
        <v>29700</v>
      </c>
      <c r="N1923" s="27">
        <v>0</v>
      </c>
      <c r="O1923" s="27">
        <v>0</v>
      </c>
      <c r="P1923" s="27">
        <f t="shared" si="420"/>
        <v>29700</v>
      </c>
      <c r="Q1923" s="27">
        <v>0</v>
      </c>
      <c r="R1923" s="27">
        <v>0</v>
      </c>
      <c r="S1923" s="27">
        <v>0</v>
      </c>
      <c r="T1923" s="27">
        <f t="shared" si="421"/>
        <v>0</v>
      </c>
      <c r="U1923" s="27">
        <v>0</v>
      </c>
      <c r="V1923" s="27">
        <f t="shared" si="422"/>
        <v>197926.30000000002</v>
      </c>
      <c r="W1923" s="28" t="s">
        <v>6505</v>
      </c>
      <c r="X1923" s="27">
        <v>180002.14100000003</v>
      </c>
      <c r="Y1923" s="27">
        <f t="shared" ref="Y1923:Y1986" si="426">X1923+AR1923+AS1923</f>
        <v>391783.28200000012</v>
      </c>
      <c r="Z1923" s="4" t="str" cm="1">
        <f t="array" ref="Z1923">_xlfn.IFS(YEARFRAC(F1923,G1923)&lt;1,"&lt;1 Year",YEARFRAC(F1923,G1923)&lt;=5,"1-5 Years",YEARFRAC(F1923,G1923)&gt;5,"&gt;5 Years")</f>
        <v>1-5 Years</v>
      </c>
      <c r="AA1923" s="24">
        <f>L1923*(_xlfn.XLOOKUP(K1923,'FX rates'!$A$2:$A$38,'FX rates'!$B$2:$B$38))</f>
        <v>168226.30000000002</v>
      </c>
      <c r="AB1923" s="24">
        <f>V1923*(_xlfn.XLOOKUP(K1923,'FX rates'!$A$2:$A$38,'FX rates'!$B$2:$B$38))</f>
        <v>197926.30000000002</v>
      </c>
      <c r="AC1923" s="24">
        <f>X1923*(_xlfn.XLOOKUP(W1923,'FX rates'!$A$2:$A$38,'FX rates'!$B$2:$B$38))</f>
        <v>180002.14100000003</v>
      </c>
      <c r="AD1923" s="24">
        <f>Y1923*(_xlfn.XLOOKUP(W1923,'FX rates'!$A$2:$A$38,'FX rates'!$B$2:$B$38))</f>
        <v>391783.28200000012</v>
      </c>
      <c r="AE1923" s="30">
        <f t="shared" ref="AE1923:AE1986" si="427">(AC1923-AA1923)/AA1923</f>
        <v>7.0000000000000076E-2</v>
      </c>
      <c r="AF1923" s="31">
        <f t="shared" ref="AF1923:AF1986" si="428">X1923-L1923</f>
        <v>11775.841000000015</v>
      </c>
      <c r="AG1923" s="23">
        <f t="shared" ref="AG1923:AG1986" si="429">AB1923-AA1923</f>
        <v>29700</v>
      </c>
      <c r="AH1923" s="35">
        <f t="shared" si="423"/>
        <v>1</v>
      </c>
      <c r="AI1923" s="23">
        <f>U1923*(_xlfn.XLOOKUP(K1923,'FX rates'!$A$2:$A$38,'FX rates'!$B$2:$B$38))</f>
        <v>0</v>
      </c>
      <c r="AJ1923" s="23">
        <f>Q1923*(_xlfn.XLOOKUP(K1923,'FX rates'!$A$2:$A$38,'FX rates'!$B$2:$B$38))</f>
        <v>0</v>
      </c>
      <c r="AK1923" s="23">
        <f>R1923*(_xlfn.XLOOKUP(K1923,'FX rates'!$A$2:$A$38,'FX rates'!$B$2:$B$38))</f>
        <v>0</v>
      </c>
      <c r="AM1923" s="4"/>
      <c r="AN1923" s="4"/>
      <c r="AO1923" s="4"/>
      <c r="AP1923" s="32">
        <f t="shared" si="424"/>
        <v>0.17654790006081092</v>
      </c>
      <c r="AQ1923" s="32">
        <f t="shared" si="425"/>
        <v>0</v>
      </c>
      <c r="AR1923" s="24">
        <f t="shared" ref="AR1923:AR1986" si="430">X1923*(1+AP1923)</f>
        <v>211781.14100000006</v>
      </c>
      <c r="AS1923" s="24" t="str">
        <f t="shared" ref="AS1923:AS1986" si="431">IF(AQ1923&gt;0,X1923*(1+AQ1923),"0")</f>
        <v>0</v>
      </c>
      <c r="AT1923" s="24">
        <f t="shared" ref="AT1923:AT1986" si="432">AD1923*(0.9)</f>
        <v>352604.95380000013</v>
      </c>
      <c r="AU1923" s="24">
        <f t="shared" ref="AU1923:AU1986" si="433">AD1923-AT1923</f>
        <v>39178.328199999989</v>
      </c>
    </row>
    <row r="1924" spans="1:47" x14ac:dyDescent="0.25">
      <c r="A1924" s="28" t="s">
        <v>14933</v>
      </c>
      <c r="B1924" s="28" t="s">
        <v>6506</v>
      </c>
      <c r="C1924" s="28" t="s">
        <v>6507</v>
      </c>
      <c r="D1924" s="28" t="s">
        <v>6508</v>
      </c>
      <c r="E1924" s="28" t="s">
        <v>6509</v>
      </c>
      <c r="F1924" s="29">
        <v>43381</v>
      </c>
      <c r="G1924" s="29">
        <v>44896</v>
      </c>
      <c r="H1924" s="28" t="s">
        <v>6510</v>
      </c>
      <c r="I1924" s="28" t="s">
        <v>16036</v>
      </c>
      <c r="J1924" s="28" t="s">
        <v>16055</v>
      </c>
      <c r="K1924" s="28" t="s">
        <v>6511</v>
      </c>
      <c r="L1924" s="27">
        <v>111815.00000000003</v>
      </c>
      <c r="M1924" s="4">
        <v>0</v>
      </c>
      <c r="N1924" s="27">
        <v>0</v>
      </c>
      <c r="O1924" s="27">
        <v>0</v>
      </c>
      <c r="P1924" s="27">
        <f t="shared" si="420"/>
        <v>0</v>
      </c>
      <c r="Q1924" s="27">
        <v>0</v>
      </c>
      <c r="R1924" s="27">
        <v>0</v>
      </c>
      <c r="S1924" s="27">
        <v>0</v>
      </c>
      <c r="T1924" s="27">
        <f t="shared" si="421"/>
        <v>0</v>
      </c>
      <c r="U1924" s="27">
        <v>0</v>
      </c>
      <c r="V1924" s="27">
        <f t="shared" si="422"/>
        <v>111815.00000000003</v>
      </c>
      <c r="W1924" s="28" t="s">
        <v>6512</v>
      </c>
      <c r="X1924" s="27">
        <v>114051.30000000003</v>
      </c>
      <c r="Y1924" s="27">
        <f t="shared" si="426"/>
        <v>228102.60000000006</v>
      </c>
      <c r="Z1924" s="4" t="str" cm="1">
        <f t="array" ref="Z1924">_xlfn.IFS(YEARFRAC(F1924,G1924)&lt;1,"&lt;1 Year",YEARFRAC(F1924,G1924)&lt;=5,"1-5 Years",YEARFRAC(F1924,G1924)&gt;5,"&gt;5 Years")</f>
        <v>1-5 Years</v>
      </c>
      <c r="AA1924" s="24">
        <f>L1924*(_xlfn.XLOOKUP(K1924,'FX rates'!$A$2:$A$38,'FX rates'!$B$2:$B$38))</f>
        <v>111815.00000000003</v>
      </c>
      <c r="AB1924" s="24">
        <f>V1924*(_xlfn.XLOOKUP(K1924,'FX rates'!$A$2:$A$38,'FX rates'!$B$2:$B$38))</f>
        <v>111815.00000000003</v>
      </c>
      <c r="AC1924" s="24">
        <f>X1924*(_xlfn.XLOOKUP(W1924,'FX rates'!$A$2:$A$38,'FX rates'!$B$2:$B$38))</f>
        <v>114051.30000000003</v>
      </c>
      <c r="AD1924" s="24">
        <f>Y1924*(_xlfn.XLOOKUP(W1924,'FX rates'!$A$2:$A$38,'FX rates'!$B$2:$B$38))</f>
        <v>228102.60000000006</v>
      </c>
      <c r="AE1924" s="30">
        <f t="shared" si="427"/>
        <v>2.0000000000000021E-2</v>
      </c>
      <c r="AF1924" s="31">
        <f t="shared" si="428"/>
        <v>2236.3000000000029</v>
      </c>
      <c r="AG1924" s="23">
        <f t="shared" si="429"/>
        <v>0</v>
      </c>
      <c r="AH1924" s="35">
        <f t="shared" si="423"/>
        <v>1</v>
      </c>
      <c r="AI1924" s="23">
        <f>U1924*(_xlfn.XLOOKUP(K1924,'FX rates'!$A$2:$A$38,'FX rates'!$B$2:$B$38))</f>
        <v>0</v>
      </c>
      <c r="AJ1924" s="23">
        <f>Q1924*(_xlfn.XLOOKUP(K1924,'FX rates'!$A$2:$A$38,'FX rates'!$B$2:$B$38))</f>
        <v>0</v>
      </c>
      <c r="AK1924" s="23">
        <f>R1924*(_xlfn.XLOOKUP(K1924,'FX rates'!$A$2:$A$38,'FX rates'!$B$2:$B$38))</f>
        <v>0</v>
      </c>
      <c r="AM1924" s="4"/>
      <c r="AN1924" s="4"/>
      <c r="AO1924" s="4"/>
      <c r="AP1924" s="32">
        <f t="shared" si="424"/>
        <v>0</v>
      </c>
      <c r="AQ1924" s="32">
        <f t="shared" si="425"/>
        <v>0</v>
      </c>
      <c r="AR1924" s="24">
        <f t="shared" si="430"/>
        <v>114051.30000000003</v>
      </c>
      <c r="AS1924" s="24" t="str">
        <f t="shared" si="431"/>
        <v>0</v>
      </c>
      <c r="AT1924" s="24">
        <f t="shared" si="432"/>
        <v>205292.34000000005</v>
      </c>
      <c r="AU1924" s="24">
        <f t="shared" si="433"/>
        <v>22810.260000000009</v>
      </c>
    </row>
    <row r="1925" spans="1:47" x14ac:dyDescent="0.25">
      <c r="A1925" s="28" t="s">
        <v>14097</v>
      </c>
      <c r="B1925" s="28" t="s">
        <v>12382</v>
      </c>
      <c r="C1925" s="28" t="s">
        <v>12383</v>
      </c>
      <c r="D1925" s="28" t="s">
        <v>12384</v>
      </c>
      <c r="E1925" s="28" t="s">
        <v>12385</v>
      </c>
      <c r="F1925" s="29">
        <v>38572</v>
      </c>
      <c r="G1925" s="29">
        <v>44896</v>
      </c>
      <c r="H1925" s="28" t="s">
        <v>12386</v>
      </c>
      <c r="I1925" s="28" t="s">
        <v>16055</v>
      </c>
      <c r="J1925" s="28" t="s">
        <v>16050</v>
      </c>
      <c r="K1925" s="28" t="s">
        <v>12387</v>
      </c>
      <c r="L1925" s="27">
        <v>9761400</v>
      </c>
      <c r="M1925" s="27">
        <v>945120.00000000012</v>
      </c>
      <c r="N1925" s="27">
        <v>0</v>
      </c>
      <c r="O1925" s="27">
        <v>0</v>
      </c>
      <c r="P1925" s="27">
        <f t="shared" si="420"/>
        <v>945120.00000000012</v>
      </c>
      <c r="Q1925" s="27">
        <v>0</v>
      </c>
      <c r="R1925" s="27">
        <v>0</v>
      </c>
      <c r="S1925" s="27">
        <v>0</v>
      </c>
      <c r="T1925" s="27">
        <f t="shared" si="421"/>
        <v>0</v>
      </c>
      <c r="U1925" s="27">
        <v>0</v>
      </c>
      <c r="V1925" s="27">
        <f t="shared" si="422"/>
        <v>10706520</v>
      </c>
      <c r="W1925" s="28" t="s">
        <v>12388</v>
      </c>
      <c r="X1925" s="27">
        <v>10151856</v>
      </c>
      <c r="Y1925" s="27">
        <f t="shared" si="426"/>
        <v>21286636.800000001</v>
      </c>
      <c r="Z1925" s="4" t="str" cm="1">
        <f t="array" ref="Z1925">_xlfn.IFS(YEARFRAC(F1925,G1925)&lt;1,"&lt;1 Year",YEARFRAC(F1925,G1925)&lt;=5,"1-5 Years",YEARFRAC(F1925,G1925)&gt;5,"&gt;5 Years")</f>
        <v>&gt;5 Years</v>
      </c>
      <c r="AA1925" s="24">
        <f>L1925*(_xlfn.XLOOKUP(K1925,'FX rates'!$A$2:$A$38,'FX rates'!$B$2:$B$38))</f>
        <v>89846.748584840534</v>
      </c>
      <c r="AB1925" s="24">
        <f>V1925*(_xlfn.XLOOKUP(K1925,'FX rates'!$A$2:$A$38,'FX rates'!$B$2:$B$38))</f>
        <v>98545.906392378849</v>
      </c>
      <c r="AC1925" s="24">
        <f>X1925*(_xlfn.XLOOKUP(W1925,'FX rates'!$A$2:$A$38,'FX rates'!$B$2:$B$38))</f>
        <v>93440.618528234161</v>
      </c>
      <c r="AD1925" s="24">
        <f>Y1925*(_xlfn.XLOOKUP(W1925,'FX rates'!$A$2:$A$38,'FX rates'!$B$2:$B$38))</f>
        <v>195928.36117630819</v>
      </c>
      <c r="AE1925" s="30">
        <f t="shared" si="427"/>
        <v>4.0000000000000063E-2</v>
      </c>
      <c r="AF1925" s="31">
        <f t="shared" si="428"/>
        <v>390456</v>
      </c>
      <c r="AG1925" s="23">
        <f t="shared" si="429"/>
        <v>8699.157807538315</v>
      </c>
      <c r="AH1925" s="35">
        <f t="shared" si="423"/>
        <v>9.2042891987666256E-3</v>
      </c>
      <c r="AI1925" s="23">
        <f>U1925*(_xlfn.XLOOKUP(K1925,'FX rates'!$A$2:$A$38,'FX rates'!$B$2:$B$38))</f>
        <v>0</v>
      </c>
      <c r="AJ1925" s="23">
        <f>Q1925*(_xlfn.XLOOKUP(K1925,'FX rates'!$A$2:$A$38,'FX rates'!$B$2:$B$38))</f>
        <v>0</v>
      </c>
      <c r="AK1925" s="23">
        <f>R1925*(_xlfn.XLOOKUP(K1925,'FX rates'!$A$2:$A$38,'FX rates'!$B$2:$B$38))</f>
        <v>0</v>
      </c>
      <c r="AM1925" s="4"/>
      <c r="AN1925" s="4"/>
      <c r="AO1925" s="4"/>
      <c r="AP1925" s="32">
        <f t="shared" si="424"/>
        <v>9.682217714672077E-2</v>
      </c>
      <c r="AQ1925" s="32">
        <f t="shared" si="425"/>
        <v>0</v>
      </c>
      <c r="AR1925" s="24">
        <f t="shared" si="430"/>
        <v>11134780.800000001</v>
      </c>
      <c r="AS1925" s="24" t="str">
        <f t="shared" si="431"/>
        <v>0</v>
      </c>
      <c r="AT1925" s="24">
        <f t="shared" si="432"/>
        <v>176335.52505867736</v>
      </c>
      <c r="AU1925" s="24">
        <f t="shared" si="433"/>
        <v>19592.836117630824</v>
      </c>
    </row>
    <row r="1926" spans="1:47" x14ac:dyDescent="0.25">
      <c r="A1926" s="28" t="s">
        <v>14934</v>
      </c>
      <c r="B1926" s="28" t="s">
        <v>6513</v>
      </c>
      <c r="C1926" s="28" t="s">
        <v>6514</v>
      </c>
      <c r="D1926" s="28" t="s">
        <v>6515</v>
      </c>
      <c r="E1926" s="28" t="s">
        <v>6516</v>
      </c>
      <c r="F1926" s="29">
        <v>43388</v>
      </c>
      <c r="G1926" s="29">
        <v>44896</v>
      </c>
      <c r="H1926" s="28" t="s">
        <v>6517</v>
      </c>
      <c r="I1926" s="28" t="s">
        <v>16046</v>
      </c>
      <c r="J1926" s="28" t="s">
        <v>16052</v>
      </c>
      <c r="K1926" s="28" t="s">
        <v>6518</v>
      </c>
      <c r="L1926" s="27">
        <v>184905.60000000003</v>
      </c>
      <c r="M1926" s="27">
        <v>118910</v>
      </c>
      <c r="N1926" s="27">
        <v>0</v>
      </c>
      <c r="O1926" s="27">
        <v>0</v>
      </c>
      <c r="P1926" s="27">
        <f t="shared" si="420"/>
        <v>118910</v>
      </c>
      <c r="Q1926" s="27">
        <v>0</v>
      </c>
      <c r="R1926" s="27">
        <v>0</v>
      </c>
      <c r="S1926" s="27">
        <v>0</v>
      </c>
      <c r="T1926" s="27">
        <f t="shared" si="421"/>
        <v>0</v>
      </c>
      <c r="U1926" s="27">
        <v>0</v>
      </c>
      <c r="V1926" s="27">
        <f t="shared" si="422"/>
        <v>303815.60000000003</v>
      </c>
      <c r="W1926" s="28" t="s">
        <v>6519</v>
      </c>
      <c r="X1926" s="27">
        <v>192301.82400000005</v>
      </c>
      <c r="Y1926" s="27">
        <f t="shared" si="426"/>
        <v>508270.04800000018</v>
      </c>
      <c r="Z1926" s="4" t="str" cm="1">
        <f t="array" ref="Z1926">_xlfn.IFS(YEARFRAC(F1926,G1926)&lt;1,"&lt;1 Year",YEARFRAC(F1926,G1926)&lt;=5,"1-5 Years",YEARFRAC(F1926,G1926)&gt;5,"&gt;5 Years")</f>
        <v>1-5 Years</v>
      </c>
      <c r="AA1926" s="24">
        <f>L1926*(_xlfn.XLOOKUP(K1926,'FX rates'!$A$2:$A$38,'FX rates'!$B$2:$B$38))</f>
        <v>184905.60000000003</v>
      </c>
      <c r="AB1926" s="24">
        <f>V1926*(_xlfn.XLOOKUP(K1926,'FX rates'!$A$2:$A$38,'FX rates'!$B$2:$B$38))</f>
        <v>303815.60000000003</v>
      </c>
      <c r="AC1926" s="24">
        <f>X1926*(_xlfn.XLOOKUP(W1926,'FX rates'!$A$2:$A$38,'FX rates'!$B$2:$B$38))</f>
        <v>192301.82400000005</v>
      </c>
      <c r="AD1926" s="24">
        <f>Y1926*(_xlfn.XLOOKUP(W1926,'FX rates'!$A$2:$A$38,'FX rates'!$B$2:$B$38))</f>
        <v>508270.04800000018</v>
      </c>
      <c r="AE1926" s="30">
        <f t="shared" si="427"/>
        <v>4.0000000000000084E-2</v>
      </c>
      <c r="AF1926" s="31">
        <f t="shared" si="428"/>
        <v>7396.2240000000165</v>
      </c>
      <c r="AG1926" s="23">
        <f t="shared" si="429"/>
        <v>118910</v>
      </c>
      <c r="AH1926" s="35">
        <f t="shared" si="423"/>
        <v>1</v>
      </c>
      <c r="AI1926" s="23">
        <f>U1926*(_xlfn.XLOOKUP(K1926,'FX rates'!$A$2:$A$38,'FX rates'!$B$2:$B$38))</f>
        <v>0</v>
      </c>
      <c r="AJ1926" s="23">
        <f>Q1926*(_xlfn.XLOOKUP(K1926,'FX rates'!$A$2:$A$38,'FX rates'!$B$2:$B$38))</f>
        <v>0</v>
      </c>
      <c r="AK1926" s="23">
        <f>R1926*(_xlfn.XLOOKUP(K1926,'FX rates'!$A$2:$A$38,'FX rates'!$B$2:$B$38))</f>
        <v>0</v>
      </c>
      <c r="AM1926" s="4"/>
      <c r="AN1926" s="4"/>
      <c r="AO1926" s="4"/>
      <c r="AP1926" s="32">
        <f t="shared" si="424"/>
        <v>0.64308490386445827</v>
      </c>
      <c r="AQ1926" s="32">
        <f t="shared" si="425"/>
        <v>0</v>
      </c>
      <c r="AR1926" s="24">
        <f t="shared" si="430"/>
        <v>315968.2240000001</v>
      </c>
      <c r="AS1926" s="24" t="str">
        <f t="shared" si="431"/>
        <v>0</v>
      </c>
      <c r="AT1926" s="24">
        <f t="shared" si="432"/>
        <v>457443.04320000019</v>
      </c>
      <c r="AU1926" s="24">
        <f t="shared" si="433"/>
        <v>50827.004799999995</v>
      </c>
    </row>
    <row r="1927" spans="1:47" x14ac:dyDescent="0.25">
      <c r="A1927" s="28" t="s">
        <v>14935</v>
      </c>
      <c r="B1927" s="28" t="s">
        <v>6520</v>
      </c>
      <c r="C1927" s="28" t="s">
        <v>6521</v>
      </c>
      <c r="D1927" s="28" t="s">
        <v>6522</v>
      </c>
      <c r="E1927" s="28" t="s">
        <v>6523</v>
      </c>
      <c r="F1927" s="29">
        <v>43388</v>
      </c>
      <c r="G1927" s="29">
        <v>44896</v>
      </c>
      <c r="H1927" s="28" t="s">
        <v>6524</v>
      </c>
      <c r="I1927" s="28" t="s">
        <v>16038</v>
      </c>
      <c r="J1927" s="28" t="s">
        <v>16032</v>
      </c>
      <c r="K1927" s="28" t="s">
        <v>6525</v>
      </c>
      <c r="L1927" s="27">
        <v>33330000.000000004</v>
      </c>
      <c r="M1927" s="27">
        <v>73865000</v>
      </c>
      <c r="N1927" s="27">
        <v>0</v>
      </c>
      <c r="O1927" s="27">
        <v>0</v>
      </c>
      <c r="P1927" s="27">
        <f t="shared" si="420"/>
        <v>73865000</v>
      </c>
      <c r="Q1927" s="27">
        <v>0</v>
      </c>
      <c r="R1927" s="27">
        <v>0</v>
      </c>
      <c r="S1927" s="27">
        <v>0</v>
      </c>
      <c r="T1927" s="27">
        <f t="shared" si="421"/>
        <v>0</v>
      </c>
      <c r="U1927" s="27">
        <v>89600000.000000015</v>
      </c>
      <c r="V1927" s="27">
        <f t="shared" si="422"/>
        <v>196795000</v>
      </c>
      <c r="W1927" s="28" t="s">
        <v>6526</v>
      </c>
      <c r="X1927" s="27">
        <v>35329800.000000007</v>
      </c>
      <c r="Y1927" s="27">
        <f t="shared" si="426"/>
        <v>148956500.00000003</v>
      </c>
      <c r="Z1927" s="4" t="str" cm="1">
        <f t="array" ref="Z1927">_xlfn.IFS(YEARFRAC(F1927,G1927)&lt;1,"&lt;1 Year",YEARFRAC(F1927,G1927)&lt;=5,"1-5 Years",YEARFRAC(F1927,G1927)&gt;5,"&gt;5 Years")</f>
        <v>1-5 Years</v>
      </c>
      <c r="AA1927" s="24">
        <f>L1927*(_xlfn.XLOOKUP(K1927,'FX rates'!$A$2:$A$38,'FX rates'!$B$2:$B$38))</f>
        <v>306778.95899489167</v>
      </c>
      <c r="AB1927" s="24">
        <f>V1927*(_xlfn.XLOOKUP(K1927,'FX rates'!$A$2:$A$38,'FX rates'!$B$2:$B$38))</f>
        <v>1811358.0928712781</v>
      </c>
      <c r="AC1927" s="24">
        <f>X1927*(_xlfn.XLOOKUP(W1927,'FX rates'!$A$2:$A$38,'FX rates'!$B$2:$B$38))</f>
        <v>325185.69653458521</v>
      </c>
      <c r="AD1927" s="24">
        <f>Y1927*(_xlfn.XLOOKUP(W1927,'FX rates'!$A$2:$A$38,'FX rates'!$B$2:$B$38))</f>
        <v>1371038.7040360812</v>
      </c>
      <c r="AE1927" s="30">
        <f t="shared" si="427"/>
        <v>6.0000000000000123E-2</v>
      </c>
      <c r="AF1927" s="31">
        <f t="shared" si="428"/>
        <v>1999800.0000000037</v>
      </c>
      <c r="AG1927" s="23">
        <f t="shared" si="429"/>
        <v>1504579.1338763863</v>
      </c>
      <c r="AH1927" s="35">
        <f t="shared" si="423"/>
        <v>9.2042891987666256E-3</v>
      </c>
      <c r="AI1927" s="23">
        <f>U1927*(_xlfn.XLOOKUP(K1927,'FX rates'!$A$2:$A$38,'FX rates'!$B$2:$B$38))</f>
        <v>824704.31220948976</v>
      </c>
      <c r="AJ1927" s="23">
        <f>Q1927*(_xlfn.XLOOKUP(K1927,'FX rates'!$A$2:$A$38,'FX rates'!$B$2:$B$38))</f>
        <v>0</v>
      </c>
      <c r="AK1927" s="23">
        <f>R1927*(_xlfn.XLOOKUP(K1927,'FX rates'!$A$2:$A$38,'FX rates'!$B$2:$B$38))</f>
        <v>0</v>
      </c>
      <c r="AM1927" s="4"/>
      <c r="AN1927" s="4"/>
      <c r="AO1927" s="4"/>
      <c r="AP1927" s="32">
        <f t="shared" si="424"/>
        <v>2.2161716171617161</v>
      </c>
      <c r="AQ1927" s="32">
        <f t="shared" si="425"/>
        <v>0</v>
      </c>
      <c r="AR1927" s="24">
        <f t="shared" si="430"/>
        <v>113626700.00000001</v>
      </c>
      <c r="AS1927" s="24" t="str">
        <f t="shared" si="431"/>
        <v>0</v>
      </c>
      <c r="AT1927" s="24">
        <f t="shared" si="432"/>
        <v>1233934.8336324731</v>
      </c>
      <c r="AU1927" s="24">
        <f t="shared" si="433"/>
        <v>137103.87040360807</v>
      </c>
    </row>
    <row r="1928" spans="1:47" x14ac:dyDescent="0.25">
      <c r="A1928" s="28" t="s">
        <v>14936</v>
      </c>
      <c r="B1928" s="28" t="s">
        <v>6527</v>
      </c>
      <c r="C1928" s="28" t="s">
        <v>6528</v>
      </c>
      <c r="D1928" s="28" t="s">
        <v>6529</v>
      </c>
      <c r="E1928" s="28" t="s">
        <v>6530</v>
      </c>
      <c r="F1928" s="29">
        <v>43388</v>
      </c>
      <c r="G1928" s="29">
        <v>44896</v>
      </c>
      <c r="H1928" s="28" t="s">
        <v>6531</v>
      </c>
      <c r="I1928" s="28" t="s">
        <v>16051</v>
      </c>
      <c r="J1928" s="28" t="s">
        <v>16035</v>
      </c>
      <c r="K1928" s="28" t="s">
        <v>6532</v>
      </c>
      <c r="L1928" s="27">
        <v>137280</v>
      </c>
      <c r="M1928" s="27">
        <v>19129</v>
      </c>
      <c r="N1928" s="27">
        <v>0</v>
      </c>
      <c r="O1928" s="27">
        <v>0</v>
      </c>
      <c r="P1928" s="27">
        <f t="shared" si="420"/>
        <v>19129</v>
      </c>
      <c r="Q1928" s="27">
        <v>0</v>
      </c>
      <c r="R1928" s="27">
        <v>0</v>
      </c>
      <c r="S1928" s="27">
        <v>0</v>
      </c>
      <c r="T1928" s="27">
        <f t="shared" si="421"/>
        <v>0</v>
      </c>
      <c r="U1928" s="27">
        <v>0</v>
      </c>
      <c r="V1928" s="27">
        <f t="shared" si="422"/>
        <v>156409</v>
      </c>
      <c r="W1928" s="28" t="s">
        <v>6533</v>
      </c>
      <c r="X1928" s="27">
        <v>148262.40000000002</v>
      </c>
      <c r="Y1928" s="27">
        <f t="shared" si="426"/>
        <v>317184.12000000005</v>
      </c>
      <c r="Z1928" s="4" t="str" cm="1">
        <f t="array" ref="Z1928">_xlfn.IFS(YEARFRAC(F1928,G1928)&lt;1,"&lt;1 Year",YEARFRAC(F1928,G1928)&lt;=5,"1-5 Years",YEARFRAC(F1928,G1928)&gt;5,"&gt;5 Years")</f>
        <v>1-5 Years</v>
      </c>
      <c r="AA1928" s="24">
        <f>L1928*(_xlfn.XLOOKUP(K1928,'FX rates'!$A$2:$A$38,'FX rates'!$B$2:$B$38))</f>
        <v>137280</v>
      </c>
      <c r="AB1928" s="24">
        <f>V1928*(_xlfn.XLOOKUP(K1928,'FX rates'!$A$2:$A$38,'FX rates'!$B$2:$B$38))</f>
        <v>156409</v>
      </c>
      <c r="AC1928" s="24">
        <f>X1928*(_xlfn.XLOOKUP(W1928,'FX rates'!$A$2:$A$38,'FX rates'!$B$2:$B$38))</f>
        <v>148262.40000000002</v>
      </c>
      <c r="AD1928" s="24">
        <f>Y1928*(_xlfn.XLOOKUP(W1928,'FX rates'!$A$2:$A$38,'FX rates'!$B$2:$B$38))</f>
        <v>317184.12000000005</v>
      </c>
      <c r="AE1928" s="30">
        <f t="shared" si="427"/>
        <v>8.0000000000000168E-2</v>
      </c>
      <c r="AF1928" s="31">
        <f t="shared" si="428"/>
        <v>10982.400000000023</v>
      </c>
      <c r="AG1928" s="23">
        <f t="shared" si="429"/>
        <v>19129</v>
      </c>
      <c r="AH1928" s="35">
        <f t="shared" si="423"/>
        <v>1</v>
      </c>
      <c r="AI1928" s="23">
        <f>U1928*(_xlfn.XLOOKUP(K1928,'FX rates'!$A$2:$A$38,'FX rates'!$B$2:$B$38))</f>
        <v>0</v>
      </c>
      <c r="AJ1928" s="23">
        <f>Q1928*(_xlfn.XLOOKUP(K1928,'FX rates'!$A$2:$A$38,'FX rates'!$B$2:$B$38))</f>
        <v>0</v>
      </c>
      <c r="AK1928" s="23">
        <f>R1928*(_xlfn.XLOOKUP(K1928,'FX rates'!$A$2:$A$38,'FX rates'!$B$2:$B$38))</f>
        <v>0</v>
      </c>
      <c r="AM1928" s="4"/>
      <c r="AN1928" s="4"/>
      <c r="AO1928" s="4"/>
      <c r="AP1928" s="32">
        <f t="shared" si="424"/>
        <v>0.13934294871794872</v>
      </c>
      <c r="AQ1928" s="32">
        <f t="shared" si="425"/>
        <v>0</v>
      </c>
      <c r="AR1928" s="24">
        <f t="shared" si="430"/>
        <v>168921.72000000003</v>
      </c>
      <c r="AS1928" s="24" t="str">
        <f t="shared" si="431"/>
        <v>0</v>
      </c>
      <c r="AT1928" s="24">
        <f t="shared" si="432"/>
        <v>285465.70800000004</v>
      </c>
      <c r="AU1928" s="24">
        <f t="shared" si="433"/>
        <v>31718.412000000011</v>
      </c>
    </row>
    <row r="1929" spans="1:47" x14ac:dyDescent="0.25">
      <c r="A1929" s="28" t="s">
        <v>14937</v>
      </c>
      <c r="B1929" s="28" t="s">
        <v>6534</v>
      </c>
      <c r="C1929" s="28" t="s">
        <v>6535</v>
      </c>
      <c r="D1929" s="28" t="s">
        <v>6536</v>
      </c>
      <c r="E1929" s="28" t="s">
        <v>6537</v>
      </c>
      <c r="F1929" s="29">
        <v>43416</v>
      </c>
      <c r="G1929" s="29">
        <v>44896</v>
      </c>
      <c r="H1929" s="28" t="s">
        <v>6538</v>
      </c>
      <c r="I1929" s="28" t="s">
        <v>16032</v>
      </c>
      <c r="J1929" s="28" t="s">
        <v>16037</v>
      </c>
      <c r="K1929" s="28" t="s">
        <v>6539</v>
      </c>
      <c r="L1929" s="27">
        <v>214500.00000000003</v>
      </c>
      <c r="M1929" s="27">
        <v>88825.000000000015</v>
      </c>
      <c r="N1929" s="27">
        <v>0</v>
      </c>
      <c r="O1929" s="27">
        <v>0</v>
      </c>
      <c r="P1929" s="27">
        <f t="shared" si="420"/>
        <v>88825.000000000015</v>
      </c>
      <c r="Q1929" s="27">
        <v>0</v>
      </c>
      <c r="R1929" s="27">
        <v>0</v>
      </c>
      <c r="S1929" s="27">
        <v>0</v>
      </c>
      <c r="T1929" s="27">
        <f t="shared" si="421"/>
        <v>0</v>
      </c>
      <c r="U1929" s="27">
        <v>0</v>
      </c>
      <c r="V1929" s="27">
        <f t="shared" si="422"/>
        <v>303325.00000000006</v>
      </c>
      <c r="W1929" s="28" t="s">
        <v>6540</v>
      </c>
      <c r="X1929" s="27">
        <v>227370.00000000003</v>
      </c>
      <c r="Y1929" s="27">
        <f t="shared" si="426"/>
        <v>548894.50000000012</v>
      </c>
      <c r="Z1929" s="4" t="str" cm="1">
        <f t="array" ref="Z1929">_xlfn.IFS(YEARFRAC(F1929,G1929)&lt;1,"&lt;1 Year",YEARFRAC(F1929,G1929)&lt;=5,"1-5 Years",YEARFRAC(F1929,G1929)&gt;5,"&gt;5 Years")</f>
        <v>1-5 Years</v>
      </c>
      <c r="AA1929" s="24">
        <f>L1929*(_xlfn.XLOOKUP(K1929,'FX rates'!$A$2:$A$38,'FX rates'!$B$2:$B$38))</f>
        <v>214500.00000000003</v>
      </c>
      <c r="AB1929" s="24">
        <f>V1929*(_xlfn.XLOOKUP(K1929,'FX rates'!$A$2:$A$38,'FX rates'!$B$2:$B$38))</f>
        <v>303325.00000000006</v>
      </c>
      <c r="AC1929" s="24">
        <f>X1929*(_xlfn.XLOOKUP(W1929,'FX rates'!$A$2:$A$38,'FX rates'!$B$2:$B$38))</f>
        <v>227370.00000000003</v>
      </c>
      <c r="AD1929" s="24">
        <f>Y1929*(_xlfn.XLOOKUP(W1929,'FX rates'!$A$2:$A$38,'FX rates'!$B$2:$B$38))</f>
        <v>548894.50000000012</v>
      </c>
      <c r="AE1929" s="30">
        <f t="shared" si="427"/>
        <v>5.9999999999999991E-2</v>
      </c>
      <c r="AF1929" s="31">
        <f t="shared" si="428"/>
        <v>12870</v>
      </c>
      <c r="AG1929" s="23">
        <f t="shared" si="429"/>
        <v>88825.000000000029</v>
      </c>
      <c r="AH1929" s="35">
        <f t="shared" si="423"/>
        <v>1</v>
      </c>
      <c r="AI1929" s="23">
        <f>U1929*(_xlfn.XLOOKUP(K1929,'FX rates'!$A$2:$A$38,'FX rates'!$B$2:$B$38))</f>
        <v>0</v>
      </c>
      <c r="AJ1929" s="23">
        <f>Q1929*(_xlfn.XLOOKUP(K1929,'FX rates'!$A$2:$A$38,'FX rates'!$B$2:$B$38))</f>
        <v>0</v>
      </c>
      <c r="AK1929" s="23">
        <f>R1929*(_xlfn.XLOOKUP(K1929,'FX rates'!$A$2:$A$38,'FX rates'!$B$2:$B$38))</f>
        <v>0</v>
      </c>
      <c r="AM1929" s="4"/>
      <c r="AN1929" s="4"/>
      <c r="AO1929" s="4"/>
      <c r="AP1929" s="32">
        <f t="shared" si="424"/>
        <v>0.41410256410256413</v>
      </c>
      <c r="AQ1929" s="32">
        <f t="shared" si="425"/>
        <v>0</v>
      </c>
      <c r="AR1929" s="24">
        <f t="shared" si="430"/>
        <v>321524.50000000006</v>
      </c>
      <c r="AS1929" s="24" t="str">
        <f t="shared" si="431"/>
        <v>0</v>
      </c>
      <c r="AT1929" s="24">
        <f t="shared" si="432"/>
        <v>494005.0500000001</v>
      </c>
      <c r="AU1929" s="24">
        <f t="shared" si="433"/>
        <v>54889.450000000012</v>
      </c>
    </row>
    <row r="1930" spans="1:47" x14ac:dyDescent="0.25">
      <c r="A1930" s="28" t="s">
        <v>14938</v>
      </c>
      <c r="B1930" s="28" t="s">
        <v>6541</v>
      </c>
      <c r="C1930" s="28" t="s">
        <v>6542</v>
      </c>
      <c r="D1930" s="28" t="s">
        <v>6543</v>
      </c>
      <c r="E1930" s="28" t="s">
        <v>6544</v>
      </c>
      <c r="F1930" s="29">
        <v>43409</v>
      </c>
      <c r="G1930" s="29">
        <v>44896</v>
      </c>
      <c r="H1930" s="28" t="s">
        <v>6545</v>
      </c>
      <c r="I1930" s="28" t="s">
        <v>16057</v>
      </c>
      <c r="J1930" s="4" t="s">
        <v>16053</v>
      </c>
      <c r="K1930" s="28" t="s">
        <v>6546</v>
      </c>
      <c r="L1930" s="27">
        <v>108978.43000000002</v>
      </c>
      <c r="M1930" s="27">
        <v>25872.000000000004</v>
      </c>
      <c r="N1930" s="27">
        <v>0</v>
      </c>
      <c r="O1930" s="27">
        <v>0</v>
      </c>
      <c r="P1930" s="27">
        <f t="shared" si="420"/>
        <v>25872.000000000004</v>
      </c>
      <c r="Q1930" s="27">
        <v>0</v>
      </c>
      <c r="R1930" s="27">
        <v>32</v>
      </c>
      <c r="S1930" s="27">
        <v>0</v>
      </c>
      <c r="T1930" s="27">
        <f t="shared" si="421"/>
        <v>32</v>
      </c>
      <c r="U1930" s="27">
        <v>0</v>
      </c>
      <c r="V1930" s="27">
        <f t="shared" si="422"/>
        <v>134882.43000000002</v>
      </c>
      <c r="W1930" s="28" t="s">
        <v>6547</v>
      </c>
      <c r="X1930" s="27">
        <v>112247.78290000002</v>
      </c>
      <c r="Y1930" s="27">
        <f t="shared" si="426"/>
        <v>251143.72580000004</v>
      </c>
      <c r="Z1930" s="4" t="str" cm="1">
        <f t="array" ref="Z1930">_xlfn.IFS(YEARFRAC(F1930,G1930)&lt;1,"&lt;1 Year",YEARFRAC(F1930,G1930)&lt;=5,"1-5 Years",YEARFRAC(F1930,G1930)&gt;5,"&gt;5 Years")</f>
        <v>1-5 Years</v>
      </c>
      <c r="AA1930" s="24">
        <f>L1930*(_xlfn.XLOOKUP(K1930,'FX rates'!$A$2:$A$38,'FX rates'!$B$2:$B$38))</f>
        <v>108978.43000000002</v>
      </c>
      <c r="AB1930" s="24">
        <f>V1930*(_xlfn.XLOOKUP(K1930,'FX rates'!$A$2:$A$38,'FX rates'!$B$2:$B$38))</f>
        <v>134882.43000000002</v>
      </c>
      <c r="AC1930" s="24">
        <f>X1930*(_xlfn.XLOOKUP(W1930,'FX rates'!$A$2:$A$38,'FX rates'!$B$2:$B$38))</f>
        <v>112247.78290000002</v>
      </c>
      <c r="AD1930" s="24">
        <f>Y1930*(_xlfn.XLOOKUP(W1930,'FX rates'!$A$2:$A$38,'FX rates'!$B$2:$B$38))</f>
        <v>251143.72580000004</v>
      </c>
      <c r="AE1930" s="30">
        <f t="shared" si="427"/>
        <v>2.9999999999999975E-2</v>
      </c>
      <c r="AF1930" s="31">
        <f t="shared" si="428"/>
        <v>3269.352899999998</v>
      </c>
      <c r="AG1930" s="23">
        <f t="shared" si="429"/>
        <v>25904</v>
      </c>
      <c r="AH1930" s="35">
        <f t="shared" si="423"/>
        <v>1</v>
      </c>
      <c r="AI1930" s="23">
        <f>U1930*(_xlfn.XLOOKUP(K1930,'FX rates'!$A$2:$A$38,'FX rates'!$B$2:$B$38))</f>
        <v>0</v>
      </c>
      <c r="AJ1930" s="23">
        <f>Q1930*(_xlfn.XLOOKUP(K1930,'FX rates'!$A$2:$A$38,'FX rates'!$B$2:$B$38))</f>
        <v>0</v>
      </c>
      <c r="AK1930" s="23">
        <f>R1930*(_xlfn.XLOOKUP(K1930,'FX rates'!$A$2:$A$38,'FX rates'!$B$2:$B$38))</f>
        <v>32</v>
      </c>
      <c r="AM1930" s="4"/>
      <c r="AN1930" s="4"/>
      <c r="AO1930" s="4"/>
      <c r="AP1930" s="32">
        <f t="shared" si="424"/>
        <v>0.23740477817491037</v>
      </c>
      <c r="AQ1930" s="32">
        <f t="shared" si="425"/>
        <v>0</v>
      </c>
      <c r="AR1930" s="24">
        <f t="shared" si="430"/>
        <v>138895.94290000002</v>
      </c>
      <c r="AS1930" s="24" t="str">
        <f t="shared" si="431"/>
        <v>0</v>
      </c>
      <c r="AT1930" s="24">
        <f t="shared" si="432"/>
        <v>226029.35322000005</v>
      </c>
      <c r="AU1930" s="24">
        <f t="shared" si="433"/>
        <v>25114.372579999996</v>
      </c>
    </row>
    <row r="1931" spans="1:47" x14ac:dyDescent="0.25">
      <c r="A1931" s="28" t="s">
        <v>14939</v>
      </c>
      <c r="B1931" s="28" t="s">
        <v>6548</v>
      </c>
      <c r="C1931" s="28" t="s">
        <v>6549</v>
      </c>
      <c r="D1931" s="28" t="s">
        <v>6550</v>
      </c>
      <c r="E1931" s="28" t="s">
        <v>6551</v>
      </c>
      <c r="F1931" s="29">
        <v>43416</v>
      </c>
      <c r="G1931" s="29">
        <v>44896</v>
      </c>
      <c r="H1931" s="28" t="s">
        <v>6552</v>
      </c>
      <c r="I1931" s="28" t="s">
        <v>16053</v>
      </c>
      <c r="J1931" s="28" t="s">
        <v>16047</v>
      </c>
      <c r="K1931" s="28" t="s">
        <v>6553</v>
      </c>
      <c r="L1931" s="27">
        <v>193834.08000000002</v>
      </c>
      <c r="M1931" s="27">
        <v>96624.000000000015</v>
      </c>
      <c r="N1931" s="27">
        <v>0</v>
      </c>
      <c r="O1931" s="27">
        <v>0</v>
      </c>
      <c r="P1931" s="27">
        <f t="shared" si="420"/>
        <v>96624.000000000015</v>
      </c>
      <c r="Q1931" s="27">
        <v>0</v>
      </c>
      <c r="R1931" s="27">
        <v>0</v>
      </c>
      <c r="S1931" s="27">
        <v>0</v>
      </c>
      <c r="T1931" s="27">
        <f t="shared" si="421"/>
        <v>0</v>
      </c>
      <c r="U1931" s="27">
        <v>0</v>
      </c>
      <c r="V1931" s="27">
        <f t="shared" si="422"/>
        <v>290458.08</v>
      </c>
      <c r="W1931" s="28" t="s">
        <v>6554</v>
      </c>
      <c r="X1931" s="27">
        <v>219032.5104</v>
      </c>
      <c r="Y1931" s="27">
        <f t="shared" si="426"/>
        <v>547250.14080000005</v>
      </c>
      <c r="Z1931" s="4" t="str" cm="1">
        <f t="array" ref="Z1931">_xlfn.IFS(YEARFRAC(F1931,G1931)&lt;1,"&lt;1 Year",YEARFRAC(F1931,G1931)&lt;=5,"1-5 Years",YEARFRAC(F1931,G1931)&gt;5,"&gt;5 Years")</f>
        <v>1-5 Years</v>
      </c>
      <c r="AA1931" s="24">
        <f>L1931*(_xlfn.XLOOKUP(K1931,'FX rates'!$A$2:$A$38,'FX rates'!$B$2:$B$38))</f>
        <v>193834.08000000002</v>
      </c>
      <c r="AB1931" s="24">
        <f>V1931*(_xlfn.XLOOKUP(K1931,'FX rates'!$A$2:$A$38,'FX rates'!$B$2:$B$38))</f>
        <v>290458.08</v>
      </c>
      <c r="AC1931" s="24">
        <f>X1931*(_xlfn.XLOOKUP(W1931,'FX rates'!$A$2:$A$38,'FX rates'!$B$2:$B$38))</f>
        <v>219032.5104</v>
      </c>
      <c r="AD1931" s="24">
        <f>Y1931*(_xlfn.XLOOKUP(W1931,'FX rates'!$A$2:$A$38,'FX rates'!$B$2:$B$38))</f>
        <v>547250.14080000005</v>
      </c>
      <c r="AE1931" s="30">
        <f t="shared" si="427"/>
        <v>0.12999999999999989</v>
      </c>
      <c r="AF1931" s="31">
        <f t="shared" si="428"/>
        <v>25198.430399999983</v>
      </c>
      <c r="AG1931" s="23">
        <f t="shared" si="429"/>
        <v>96624</v>
      </c>
      <c r="AH1931" s="35">
        <f t="shared" si="423"/>
        <v>1</v>
      </c>
      <c r="AI1931" s="23">
        <f>U1931*(_xlfn.XLOOKUP(K1931,'FX rates'!$A$2:$A$38,'FX rates'!$B$2:$B$38))</f>
        <v>0</v>
      </c>
      <c r="AJ1931" s="23">
        <f>Q1931*(_xlfn.XLOOKUP(K1931,'FX rates'!$A$2:$A$38,'FX rates'!$B$2:$B$38))</f>
        <v>0</v>
      </c>
      <c r="AK1931" s="23">
        <f>R1931*(_xlfn.XLOOKUP(K1931,'FX rates'!$A$2:$A$38,'FX rates'!$B$2:$B$38))</f>
        <v>0</v>
      </c>
      <c r="AM1931" s="4"/>
      <c r="AN1931" s="4"/>
      <c r="AO1931" s="4"/>
      <c r="AP1931" s="32">
        <f t="shared" si="424"/>
        <v>0.49848819155021656</v>
      </c>
      <c r="AQ1931" s="32">
        <f t="shared" si="425"/>
        <v>0</v>
      </c>
      <c r="AR1931" s="24">
        <f t="shared" si="430"/>
        <v>328217.63040000002</v>
      </c>
      <c r="AS1931" s="24" t="str">
        <f t="shared" si="431"/>
        <v>0</v>
      </c>
      <c r="AT1931" s="24">
        <f t="shared" si="432"/>
        <v>492525.12672000006</v>
      </c>
      <c r="AU1931" s="24">
        <f t="shared" si="433"/>
        <v>54725.014079999994</v>
      </c>
    </row>
    <row r="1932" spans="1:47" x14ac:dyDescent="0.25">
      <c r="A1932" s="28" t="s">
        <v>14940</v>
      </c>
      <c r="B1932" s="28" t="s">
        <v>6555</v>
      </c>
      <c r="C1932" s="28" t="s">
        <v>6556</v>
      </c>
      <c r="D1932" s="28" t="s">
        <v>6557</v>
      </c>
      <c r="E1932" s="28" t="s">
        <v>6558</v>
      </c>
      <c r="F1932" s="29">
        <v>43416</v>
      </c>
      <c r="G1932" s="29">
        <v>44896</v>
      </c>
      <c r="H1932" s="28" t="s">
        <v>6559</v>
      </c>
      <c r="I1932" s="28" t="s">
        <v>16038</v>
      </c>
      <c r="J1932" s="28" t="s">
        <v>16052</v>
      </c>
      <c r="K1932" s="28" t="s">
        <v>6560</v>
      </c>
      <c r="L1932" s="27">
        <v>251680.00000000003</v>
      </c>
      <c r="M1932" s="27">
        <v>177045.00000000003</v>
      </c>
      <c r="N1932" s="27">
        <v>0</v>
      </c>
      <c r="O1932" s="27">
        <v>0</v>
      </c>
      <c r="P1932" s="27">
        <f t="shared" si="420"/>
        <v>177045.00000000003</v>
      </c>
      <c r="Q1932" s="27">
        <v>0</v>
      </c>
      <c r="R1932" s="27">
        <v>0</v>
      </c>
      <c r="S1932" s="27">
        <v>0</v>
      </c>
      <c r="T1932" s="27">
        <f t="shared" si="421"/>
        <v>0</v>
      </c>
      <c r="U1932" s="27">
        <v>0</v>
      </c>
      <c r="V1932" s="27">
        <f t="shared" si="422"/>
        <v>428725.00000000006</v>
      </c>
      <c r="W1932" s="28" t="s">
        <v>6561</v>
      </c>
      <c r="X1932" s="27">
        <v>261747.20000000004</v>
      </c>
      <c r="Y1932" s="27">
        <f t="shared" si="426"/>
        <v>707621.20000000007</v>
      </c>
      <c r="Z1932" s="4" t="str" cm="1">
        <f t="array" ref="Z1932">_xlfn.IFS(YEARFRAC(F1932,G1932)&lt;1,"&lt;1 Year",YEARFRAC(F1932,G1932)&lt;=5,"1-5 Years",YEARFRAC(F1932,G1932)&gt;5,"&gt;5 Years")</f>
        <v>1-5 Years</v>
      </c>
      <c r="AA1932" s="24">
        <f>L1932*(_xlfn.XLOOKUP(K1932,'FX rates'!$A$2:$A$38,'FX rates'!$B$2:$B$38))</f>
        <v>251680.00000000003</v>
      </c>
      <c r="AB1932" s="24">
        <f>V1932*(_xlfn.XLOOKUP(K1932,'FX rates'!$A$2:$A$38,'FX rates'!$B$2:$B$38))</f>
        <v>428725.00000000006</v>
      </c>
      <c r="AC1932" s="24">
        <f>X1932*(_xlfn.XLOOKUP(W1932,'FX rates'!$A$2:$A$38,'FX rates'!$B$2:$B$38))</f>
        <v>261747.20000000004</v>
      </c>
      <c r="AD1932" s="24">
        <f>Y1932*(_xlfn.XLOOKUP(W1932,'FX rates'!$A$2:$A$38,'FX rates'!$B$2:$B$38))</f>
        <v>707621.20000000007</v>
      </c>
      <c r="AE1932" s="30">
        <f t="shared" si="427"/>
        <v>4.0000000000000042E-2</v>
      </c>
      <c r="AF1932" s="31">
        <f t="shared" si="428"/>
        <v>10067.200000000012</v>
      </c>
      <c r="AG1932" s="23">
        <f t="shared" si="429"/>
        <v>177045.00000000003</v>
      </c>
      <c r="AH1932" s="35">
        <f t="shared" si="423"/>
        <v>1</v>
      </c>
      <c r="AI1932" s="23">
        <f>U1932*(_xlfn.XLOOKUP(K1932,'FX rates'!$A$2:$A$38,'FX rates'!$B$2:$B$38))</f>
        <v>0</v>
      </c>
      <c r="AJ1932" s="23">
        <f>Q1932*(_xlfn.XLOOKUP(K1932,'FX rates'!$A$2:$A$38,'FX rates'!$B$2:$B$38))</f>
        <v>0</v>
      </c>
      <c r="AK1932" s="23">
        <f>R1932*(_xlfn.XLOOKUP(K1932,'FX rates'!$A$2:$A$38,'FX rates'!$B$2:$B$38))</f>
        <v>0</v>
      </c>
      <c r="AM1932" s="4"/>
      <c r="AN1932" s="4"/>
      <c r="AO1932" s="4"/>
      <c r="AP1932" s="32">
        <f t="shared" si="424"/>
        <v>0.70345279720279719</v>
      </c>
      <c r="AQ1932" s="32">
        <f t="shared" si="425"/>
        <v>0</v>
      </c>
      <c r="AR1932" s="24">
        <f t="shared" si="430"/>
        <v>445874.00000000006</v>
      </c>
      <c r="AS1932" s="24" t="str">
        <f t="shared" si="431"/>
        <v>0</v>
      </c>
      <c r="AT1932" s="24">
        <f t="shared" si="432"/>
        <v>636859.08000000007</v>
      </c>
      <c r="AU1932" s="24">
        <f t="shared" si="433"/>
        <v>70762.12</v>
      </c>
    </row>
    <row r="1933" spans="1:47" x14ac:dyDescent="0.25">
      <c r="A1933" s="28" t="s">
        <v>14941</v>
      </c>
      <c r="B1933" s="28" t="s">
        <v>6562</v>
      </c>
      <c r="C1933" s="28" t="s">
        <v>6563</v>
      </c>
      <c r="D1933" s="28" t="s">
        <v>6564</v>
      </c>
      <c r="E1933" s="28" t="s">
        <v>6565</v>
      </c>
      <c r="F1933" s="29">
        <v>43416</v>
      </c>
      <c r="G1933" s="29">
        <v>44896</v>
      </c>
      <c r="H1933" s="28" t="s">
        <v>6566</v>
      </c>
      <c r="I1933" s="28" t="s">
        <v>16049</v>
      </c>
      <c r="J1933" s="28" t="s">
        <v>16042</v>
      </c>
      <c r="K1933" s="28" t="s">
        <v>6567</v>
      </c>
      <c r="L1933" s="27">
        <v>189255.00000000003</v>
      </c>
      <c r="M1933" s="27">
        <v>85173.000000000015</v>
      </c>
      <c r="N1933" s="27">
        <v>4360</v>
      </c>
      <c r="O1933" s="27">
        <v>0</v>
      </c>
      <c r="P1933" s="27">
        <f t="shared" si="420"/>
        <v>89533.000000000015</v>
      </c>
      <c r="Q1933" s="27">
        <v>0</v>
      </c>
      <c r="R1933" s="27">
        <v>0</v>
      </c>
      <c r="S1933" s="27">
        <v>0</v>
      </c>
      <c r="T1933" s="27">
        <f t="shared" si="421"/>
        <v>0</v>
      </c>
      <c r="U1933" s="27">
        <v>0</v>
      </c>
      <c r="V1933" s="27">
        <f t="shared" si="422"/>
        <v>278788.00000000006</v>
      </c>
      <c r="W1933" s="28" t="s">
        <v>6568</v>
      </c>
      <c r="X1933" s="27">
        <v>206287.95000000004</v>
      </c>
      <c r="Y1933" s="27">
        <f t="shared" si="426"/>
        <v>505414.47000000009</v>
      </c>
      <c r="Z1933" s="4" t="str" cm="1">
        <f t="array" ref="Z1933">_xlfn.IFS(YEARFRAC(F1933,G1933)&lt;1,"&lt;1 Year",YEARFRAC(F1933,G1933)&lt;=5,"1-5 Years",YEARFRAC(F1933,G1933)&gt;5,"&gt;5 Years")</f>
        <v>1-5 Years</v>
      </c>
      <c r="AA1933" s="24">
        <f>L1933*(_xlfn.XLOOKUP(K1933,'FX rates'!$A$2:$A$38,'FX rates'!$B$2:$B$38))</f>
        <v>189255.00000000003</v>
      </c>
      <c r="AB1933" s="24">
        <f>V1933*(_xlfn.XLOOKUP(K1933,'FX rates'!$A$2:$A$38,'FX rates'!$B$2:$B$38))</f>
        <v>278788.00000000006</v>
      </c>
      <c r="AC1933" s="24">
        <f>X1933*(_xlfn.XLOOKUP(W1933,'FX rates'!$A$2:$A$38,'FX rates'!$B$2:$B$38))</f>
        <v>206287.95000000004</v>
      </c>
      <c r="AD1933" s="24">
        <f>Y1933*(_xlfn.XLOOKUP(W1933,'FX rates'!$A$2:$A$38,'FX rates'!$B$2:$B$38))</f>
        <v>505414.47000000009</v>
      </c>
      <c r="AE1933" s="30">
        <f t="shared" si="427"/>
        <v>9.0000000000000052E-2</v>
      </c>
      <c r="AF1933" s="31">
        <f t="shared" si="428"/>
        <v>17032.950000000012</v>
      </c>
      <c r="AG1933" s="23">
        <f t="shared" si="429"/>
        <v>89533.000000000029</v>
      </c>
      <c r="AH1933" s="35">
        <f t="shared" si="423"/>
        <v>1</v>
      </c>
      <c r="AI1933" s="23">
        <f>U1933*(_xlfn.XLOOKUP(K1933,'FX rates'!$A$2:$A$38,'FX rates'!$B$2:$B$38))</f>
        <v>0</v>
      </c>
      <c r="AJ1933" s="23">
        <f>Q1933*(_xlfn.XLOOKUP(K1933,'FX rates'!$A$2:$A$38,'FX rates'!$B$2:$B$38))</f>
        <v>0</v>
      </c>
      <c r="AK1933" s="23">
        <f>R1933*(_xlfn.XLOOKUP(K1933,'FX rates'!$A$2:$A$38,'FX rates'!$B$2:$B$38))</f>
        <v>0</v>
      </c>
      <c r="AM1933" s="4"/>
      <c r="AN1933" s="4"/>
      <c r="AO1933" s="4"/>
      <c r="AP1933" s="32">
        <f t="shared" si="424"/>
        <v>0.45004359197907584</v>
      </c>
      <c r="AQ1933" s="32">
        <f t="shared" si="425"/>
        <v>0</v>
      </c>
      <c r="AR1933" s="24">
        <f t="shared" si="430"/>
        <v>299126.52000000008</v>
      </c>
      <c r="AS1933" s="24" t="str">
        <f t="shared" si="431"/>
        <v>0</v>
      </c>
      <c r="AT1933" s="24">
        <f t="shared" si="432"/>
        <v>454873.0230000001</v>
      </c>
      <c r="AU1933" s="24">
        <f t="shared" si="433"/>
        <v>50541.446999999986</v>
      </c>
    </row>
    <row r="1934" spans="1:47" x14ac:dyDescent="0.25">
      <c r="A1934" s="28" t="s">
        <v>14942</v>
      </c>
      <c r="B1934" s="28" t="s">
        <v>6569</v>
      </c>
      <c r="C1934" s="28" t="s">
        <v>6570</v>
      </c>
      <c r="D1934" s="28" t="s">
        <v>6571</v>
      </c>
      <c r="E1934" s="28" t="s">
        <v>6572</v>
      </c>
      <c r="F1934" s="29">
        <v>43423</v>
      </c>
      <c r="G1934" s="29">
        <v>44896</v>
      </c>
      <c r="H1934" s="28" t="s">
        <v>6573</v>
      </c>
      <c r="I1934" s="28" t="s">
        <v>16037</v>
      </c>
      <c r="J1934" s="28" t="s">
        <v>16052</v>
      </c>
      <c r="K1934" s="28" t="s">
        <v>6574</v>
      </c>
      <c r="L1934" s="27">
        <v>73341.400000000009</v>
      </c>
      <c r="M1934" s="27">
        <v>8624</v>
      </c>
      <c r="N1934" s="27">
        <v>0</v>
      </c>
      <c r="O1934" s="27">
        <v>0</v>
      </c>
      <c r="P1934" s="27">
        <f t="shared" si="420"/>
        <v>8624</v>
      </c>
      <c r="Q1934" s="27">
        <v>0</v>
      </c>
      <c r="R1934" s="27">
        <v>295</v>
      </c>
      <c r="S1934" s="27">
        <v>0</v>
      </c>
      <c r="T1934" s="27">
        <f t="shared" si="421"/>
        <v>295</v>
      </c>
      <c r="U1934" s="27">
        <v>0</v>
      </c>
      <c r="V1934" s="27">
        <f t="shared" si="422"/>
        <v>82260.400000000009</v>
      </c>
      <c r="W1934" s="28" t="s">
        <v>6575</v>
      </c>
      <c r="X1934" s="27">
        <v>80675.540000000023</v>
      </c>
      <c r="Y1934" s="27">
        <f t="shared" si="426"/>
        <v>170837.48000000004</v>
      </c>
      <c r="Z1934" s="4" t="str" cm="1">
        <f t="array" ref="Z1934">_xlfn.IFS(YEARFRAC(F1934,G1934)&lt;1,"&lt;1 Year",YEARFRAC(F1934,G1934)&lt;=5,"1-5 Years",YEARFRAC(F1934,G1934)&gt;5,"&gt;5 Years")</f>
        <v>1-5 Years</v>
      </c>
      <c r="AA1934" s="24">
        <f>L1934*(_xlfn.XLOOKUP(K1934,'FX rates'!$A$2:$A$38,'FX rates'!$B$2:$B$38))</f>
        <v>73341.400000000009</v>
      </c>
      <c r="AB1934" s="24">
        <f>V1934*(_xlfn.XLOOKUP(K1934,'FX rates'!$A$2:$A$38,'FX rates'!$B$2:$B$38))</f>
        <v>82260.400000000009</v>
      </c>
      <c r="AC1934" s="24">
        <f>X1934*(_xlfn.XLOOKUP(W1934,'FX rates'!$A$2:$A$38,'FX rates'!$B$2:$B$38))</f>
        <v>80675.540000000023</v>
      </c>
      <c r="AD1934" s="24">
        <f>Y1934*(_xlfn.XLOOKUP(W1934,'FX rates'!$A$2:$A$38,'FX rates'!$B$2:$B$38))</f>
        <v>170837.48000000004</v>
      </c>
      <c r="AE1934" s="30">
        <f t="shared" si="427"/>
        <v>0.10000000000000017</v>
      </c>
      <c r="AF1934" s="31">
        <f t="shared" si="428"/>
        <v>7334.140000000014</v>
      </c>
      <c r="AG1934" s="23">
        <f t="shared" si="429"/>
        <v>8919</v>
      </c>
      <c r="AH1934" s="35">
        <f t="shared" si="423"/>
        <v>1</v>
      </c>
      <c r="AI1934" s="23">
        <f>U1934*(_xlfn.XLOOKUP(K1934,'FX rates'!$A$2:$A$38,'FX rates'!$B$2:$B$38))</f>
        <v>0</v>
      </c>
      <c r="AJ1934" s="23">
        <f>Q1934*(_xlfn.XLOOKUP(K1934,'FX rates'!$A$2:$A$38,'FX rates'!$B$2:$B$38))</f>
        <v>0</v>
      </c>
      <c r="AK1934" s="23">
        <f>R1934*(_xlfn.XLOOKUP(K1934,'FX rates'!$A$2:$A$38,'FX rates'!$B$2:$B$38))</f>
        <v>295</v>
      </c>
      <c r="AM1934" s="4"/>
      <c r="AN1934" s="4"/>
      <c r="AO1934" s="4"/>
      <c r="AP1934" s="32">
        <f t="shared" si="424"/>
        <v>0.11758706542280348</v>
      </c>
      <c r="AQ1934" s="32">
        <f t="shared" si="425"/>
        <v>0</v>
      </c>
      <c r="AR1934" s="24">
        <f t="shared" si="430"/>
        <v>90161.940000000031</v>
      </c>
      <c r="AS1934" s="24" t="str">
        <f t="shared" si="431"/>
        <v>0</v>
      </c>
      <c r="AT1934" s="24">
        <f t="shared" si="432"/>
        <v>153753.73200000005</v>
      </c>
      <c r="AU1934" s="24">
        <f t="shared" si="433"/>
        <v>17083.747999999992</v>
      </c>
    </row>
    <row r="1935" spans="1:47" x14ac:dyDescent="0.25">
      <c r="A1935" s="28" t="s">
        <v>14943</v>
      </c>
      <c r="B1935" s="28" t="s">
        <v>6576</v>
      </c>
      <c r="C1935" s="28" t="s">
        <v>6577</v>
      </c>
      <c r="D1935" s="28" t="s">
        <v>6578</v>
      </c>
      <c r="E1935" s="28" t="s">
        <v>6579</v>
      </c>
      <c r="F1935" s="29">
        <v>43444</v>
      </c>
      <c r="G1935" s="29">
        <v>44896</v>
      </c>
      <c r="H1935" s="28" t="s">
        <v>6580</v>
      </c>
      <c r="I1935" s="28" t="s">
        <v>16042</v>
      </c>
      <c r="J1935" s="28" t="s">
        <v>16049</v>
      </c>
      <c r="K1935" s="28" t="s">
        <v>6581</v>
      </c>
      <c r="L1935" s="27">
        <v>198275.00000000003</v>
      </c>
      <c r="M1935" s="27">
        <v>70070</v>
      </c>
      <c r="N1935" s="27">
        <v>0</v>
      </c>
      <c r="O1935" s="27">
        <v>0</v>
      </c>
      <c r="P1935" s="27">
        <f t="shared" si="420"/>
        <v>70070</v>
      </c>
      <c r="Q1935" s="27">
        <v>0</v>
      </c>
      <c r="R1935" s="27">
        <v>0</v>
      </c>
      <c r="S1935" s="27">
        <v>0</v>
      </c>
      <c r="T1935" s="27">
        <f t="shared" si="421"/>
        <v>0</v>
      </c>
      <c r="U1935" s="27">
        <v>0</v>
      </c>
      <c r="V1935" s="27">
        <f t="shared" si="422"/>
        <v>268345</v>
      </c>
      <c r="W1935" s="28" t="s">
        <v>6582</v>
      </c>
      <c r="X1935" s="27">
        <v>214137.00000000006</v>
      </c>
      <c r="Y1935" s="27">
        <f t="shared" si="426"/>
        <v>503949.60000000015</v>
      </c>
      <c r="Z1935" s="4" t="str" cm="1">
        <f t="array" ref="Z1935">_xlfn.IFS(YEARFRAC(F1935,G1935)&lt;1,"&lt;1 Year",YEARFRAC(F1935,G1935)&lt;=5,"1-5 Years",YEARFRAC(F1935,G1935)&gt;5,"&gt;5 Years")</f>
        <v>1-5 Years</v>
      </c>
      <c r="AA1935" s="24">
        <f>L1935*(_xlfn.XLOOKUP(K1935,'FX rates'!$A$2:$A$38,'FX rates'!$B$2:$B$38))</f>
        <v>198275.00000000003</v>
      </c>
      <c r="AB1935" s="24">
        <f>V1935*(_xlfn.XLOOKUP(K1935,'FX rates'!$A$2:$A$38,'FX rates'!$B$2:$B$38))</f>
        <v>268345</v>
      </c>
      <c r="AC1935" s="24">
        <f>X1935*(_xlfn.XLOOKUP(W1935,'FX rates'!$A$2:$A$38,'FX rates'!$B$2:$B$38))</f>
        <v>214137.00000000006</v>
      </c>
      <c r="AD1935" s="24">
        <f>Y1935*(_xlfn.XLOOKUP(W1935,'FX rates'!$A$2:$A$38,'FX rates'!$B$2:$B$38))</f>
        <v>503949.60000000015</v>
      </c>
      <c r="AE1935" s="30">
        <f t="shared" si="427"/>
        <v>8.000000000000014E-2</v>
      </c>
      <c r="AF1935" s="31">
        <f t="shared" si="428"/>
        <v>15862.000000000029</v>
      </c>
      <c r="AG1935" s="23">
        <f t="shared" si="429"/>
        <v>70069.999999999971</v>
      </c>
      <c r="AH1935" s="35">
        <f t="shared" si="423"/>
        <v>1</v>
      </c>
      <c r="AI1935" s="23">
        <f>U1935*(_xlfn.XLOOKUP(K1935,'FX rates'!$A$2:$A$38,'FX rates'!$B$2:$B$38))</f>
        <v>0</v>
      </c>
      <c r="AJ1935" s="23">
        <f>Q1935*(_xlfn.XLOOKUP(K1935,'FX rates'!$A$2:$A$38,'FX rates'!$B$2:$B$38))</f>
        <v>0</v>
      </c>
      <c r="AK1935" s="23">
        <f>R1935*(_xlfn.XLOOKUP(K1935,'FX rates'!$A$2:$A$38,'FX rates'!$B$2:$B$38))</f>
        <v>0</v>
      </c>
      <c r="AM1935" s="4"/>
      <c r="AN1935" s="4"/>
      <c r="AO1935" s="4"/>
      <c r="AP1935" s="32">
        <f t="shared" si="424"/>
        <v>0.35339805825242715</v>
      </c>
      <c r="AQ1935" s="32">
        <f t="shared" si="425"/>
        <v>0</v>
      </c>
      <c r="AR1935" s="24">
        <f t="shared" si="430"/>
        <v>289812.60000000009</v>
      </c>
      <c r="AS1935" s="24" t="str">
        <f t="shared" si="431"/>
        <v>0</v>
      </c>
      <c r="AT1935" s="24">
        <f t="shared" si="432"/>
        <v>453554.64000000013</v>
      </c>
      <c r="AU1935" s="24">
        <f t="shared" si="433"/>
        <v>50394.960000000021</v>
      </c>
    </row>
    <row r="1936" spans="1:47" x14ac:dyDescent="0.25">
      <c r="A1936" s="28" t="s">
        <v>14098</v>
      </c>
      <c r="B1936" s="28" t="s">
        <v>663</v>
      </c>
      <c r="C1936" s="28" t="s">
        <v>664</v>
      </c>
      <c r="D1936" s="28" t="s">
        <v>665</v>
      </c>
      <c r="E1936" s="28" t="s">
        <v>666</v>
      </c>
      <c r="F1936" s="29">
        <v>37823</v>
      </c>
      <c r="G1936" s="29">
        <v>44896</v>
      </c>
      <c r="H1936" s="28" t="s">
        <v>667</v>
      </c>
      <c r="I1936" s="28" t="s">
        <v>16046</v>
      </c>
      <c r="J1936" s="28" t="s">
        <v>16052</v>
      </c>
      <c r="K1936" s="28" t="s">
        <v>668</v>
      </c>
      <c r="L1936" s="27">
        <v>154000.00000000003</v>
      </c>
      <c r="M1936" s="27">
        <v>35420</v>
      </c>
      <c r="N1936" s="27">
        <v>0</v>
      </c>
      <c r="O1936" s="27">
        <v>0</v>
      </c>
      <c r="P1936" s="27">
        <f t="shared" si="420"/>
        <v>35420</v>
      </c>
      <c r="Q1936" s="27">
        <v>0</v>
      </c>
      <c r="R1936" s="27">
        <v>0</v>
      </c>
      <c r="S1936" s="27">
        <v>0</v>
      </c>
      <c r="T1936" s="27">
        <f t="shared" si="421"/>
        <v>0</v>
      </c>
      <c r="U1936" s="27">
        <v>0</v>
      </c>
      <c r="V1936" s="27">
        <f t="shared" si="422"/>
        <v>189420.00000000003</v>
      </c>
      <c r="W1936" s="28" t="s">
        <v>669</v>
      </c>
      <c r="X1936" s="27">
        <v>175560.00000000006</v>
      </c>
      <c r="Y1936" s="27">
        <f t="shared" si="426"/>
        <v>391498.80000000016</v>
      </c>
      <c r="Z1936" s="4" t="str" cm="1">
        <f t="array" ref="Z1936">_xlfn.IFS(YEARFRAC(F1936,G1936)&lt;1,"&lt;1 Year",YEARFRAC(F1936,G1936)&lt;=5,"1-5 Years",YEARFRAC(F1936,G1936)&gt;5,"&gt;5 Years")</f>
        <v>&gt;5 Years</v>
      </c>
      <c r="AA1936" s="24">
        <f>L1936*(_xlfn.XLOOKUP(K1936,'FX rates'!$A$2:$A$38,'FX rates'!$B$2:$B$38))</f>
        <v>179764.19999540705</v>
      </c>
      <c r="AB1936" s="24">
        <f>V1936*(_xlfn.XLOOKUP(K1936,'FX rates'!$A$2:$A$38,'FX rates'!$B$2:$B$38))</f>
        <v>221109.96599435067</v>
      </c>
      <c r="AC1936" s="24">
        <f>X1936*(_xlfn.XLOOKUP(W1936,'FX rates'!$A$2:$A$38,'FX rates'!$B$2:$B$38))</f>
        <v>204931.18799476407</v>
      </c>
      <c r="AD1936" s="24">
        <f>Y1936*(_xlfn.XLOOKUP(W1936,'FX rates'!$A$2:$A$38,'FX rates'!$B$2:$B$38))</f>
        <v>456996.54922832391</v>
      </c>
      <c r="AE1936" s="30">
        <f t="shared" si="427"/>
        <v>0.14000000000000018</v>
      </c>
      <c r="AF1936" s="31">
        <f t="shared" si="428"/>
        <v>21560.000000000029</v>
      </c>
      <c r="AG1936" s="23">
        <f t="shared" si="429"/>
        <v>41345.765998943622</v>
      </c>
      <c r="AH1936" s="35">
        <f t="shared" si="423"/>
        <v>1.1672999999701754</v>
      </c>
      <c r="AI1936" s="23">
        <f>U1936*(_xlfn.XLOOKUP(K1936,'FX rates'!$A$2:$A$38,'FX rates'!$B$2:$B$38))</f>
        <v>0</v>
      </c>
      <c r="AJ1936" s="23">
        <f>Q1936*(_xlfn.XLOOKUP(K1936,'FX rates'!$A$2:$A$38,'FX rates'!$B$2:$B$38))</f>
        <v>0</v>
      </c>
      <c r="AK1936" s="23">
        <f>R1936*(_xlfn.XLOOKUP(K1936,'FX rates'!$A$2:$A$38,'FX rates'!$B$2:$B$38))</f>
        <v>0</v>
      </c>
      <c r="AM1936" s="4"/>
      <c r="AN1936" s="4"/>
      <c r="AO1936" s="4"/>
      <c r="AP1936" s="32">
        <f t="shared" si="424"/>
        <v>0.22999999999999995</v>
      </c>
      <c r="AQ1936" s="32">
        <f t="shared" si="425"/>
        <v>0</v>
      </c>
      <c r="AR1936" s="24">
        <f t="shared" si="430"/>
        <v>215938.80000000008</v>
      </c>
      <c r="AS1936" s="24" t="str">
        <f t="shared" si="431"/>
        <v>0</v>
      </c>
      <c r="AT1936" s="24">
        <f t="shared" si="432"/>
        <v>411296.89430549153</v>
      </c>
      <c r="AU1936" s="24">
        <f t="shared" si="433"/>
        <v>45699.654922832386</v>
      </c>
    </row>
    <row r="1937" spans="1:47" x14ac:dyDescent="0.25">
      <c r="A1937" s="28" t="s">
        <v>14944</v>
      </c>
      <c r="B1937" s="28" t="s">
        <v>6583</v>
      </c>
      <c r="C1937" s="28" t="s">
        <v>6584</v>
      </c>
      <c r="D1937" s="28" t="s">
        <v>6585</v>
      </c>
      <c r="E1937" s="28" t="s">
        <v>6586</v>
      </c>
      <c r="F1937" s="29">
        <v>43423</v>
      </c>
      <c r="G1937" s="29">
        <v>44896</v>
      </c>
      <c r="H1937" s="28" t="s">
        <v>6587</v>
      </c>
      <c r="I1937" s="28" t="s">
        <v>16047</v>
      </c>
      <c r="J1937" s="28" t="s">
        <v>16057</v>
      </c>
      <c r="K1937" s="28" t="s">
        <v>6588</v>
      </c>
      <c r="L1937" s="27">
        <v>186560</v>
      </c>
      <c r="M1937" s="27">
        <v>132440</v>
      </c>
      <c r="N1937" s="27">
        <v>0</v>
      </c>
      <c r="O1937" s="27">
        <v>0</v>
      </c>
      <c r="P1937" s="27">
        <f t="shared" si="420"/>
        <v>132440</v>
      </c>
      <c r="Q1937" s="27">
        <v>0</v>
      </c>
      <c r="R1937" s="27">
        <v>0</v>
      </c>
      <c r="S1937" s="27">
        <v>0</v>
      </c>
      <c r="T1937" s="27">
        <f t="shared" si="421"/>
        <v>0</v>
      </c>
      <c r="U1937" s="27">
        <v>0</v>
      </c>
      <c r="V1937" s="27">
        <f t="shared" si="422"/>
        <v>319000</v>
      </c>
      <c r="W1937" s="28" t="s">
        <v>6589</v>
      </c>
      <c r="X1937" s="27">
        <v>214543.99999999997</v>
      </c>
      <c r="Y1937" s="27">
        <f t="shared" si="426"/>
        <v>581393.99999999988</v>
      </c>
      <c r="Z1937" s="4" t="str" cm="1">
        <f t="array" ref="Z1937">_xlfn.IFS(YEARFRAC(F1937,G1937)&lt;1,"&lt;1 Year",YEARFRAC(F1937,G1937)&lt;=5,"1-5 Years",YEARFRAC(F1937,G1937)&gt;5,"&gt;5 Years")</f>
        <v>1-5 Years</v>
      </c>
      <c r="AA1937" s="24">
        <f>L1937*(_xlfn.XLOOKUP(K1937,'FX rates'!$A$2:$A$38,'FX rates'!$B$2:$B$38))</f>
        <v>248246.06401411159</v>
      </c>
      <c r="AB1937" s="24">
        <f>V1937*(_xlfn.XLOOKUP(K1937,'FX rates'!$A$2:$A$38,'FX rates'!$B$2:$B$38))</f>
        <v>424477.35002412944</v>
      </c>
      <c r="AC1937" s="24">
        <f>X1937*(_xlfn.XLOOKUP(W1937,'FX rates'!$A$2:$A$38,'FX rates'!$B$2:$B$38))</f>
        <v>285482.97361622826</v>
      </c>
      <c r="AD1937" s="24">
        <f>Y1937*(_xlfn.XLOOKUP(W1937,'FX rates'!$A$2:$A$38,'FX rates'!$B$2:$B$38))</f>
        <v>773631.92614397698</v>
      </c>
      <c r="AE1937" s="30">
        <f t="shared" si="427"/>
        <v>0.14999999999999974</v>
      </c>
      <c r="AF1937" s="31">
        <f t="shared" si="428"/>
        <v>27983.999999999971</v>
      </c>
      <c r="AG1937" s="23">
        <f t="shared" si="429"/>
        <v>176231.28601001785</v>
      </c>
      <c r="AH1937" s="35">
        <f t="shared" si="423"/>
        <v>1.3306500000756409</v>
      </c>
      <c r="AI1937" s="23">
        <f>U1937*(_xlfn.XLOOKUP(K1937,'FX rates'!$A$2:$A$38,'FX rates'!$B$2:$B$38))</f>
        <v>0</v>
      </c>
      <c r="AJ1937" s="23">
        <f>Q1937*(_xlfn.XLOOKUP(K1937,'FX rates'!$A$2:$A$38,'FX rates'!$B$2:$B$38))</f>
        <v>0</v>
      </c>
      <c r="AK1937" s="23">
        <f>R1937*(_xlfn.XLOOKUP(K1937,'FX rates'!$A$2:$A$38,'FX rates'!$B$2:$B$38))</f>
        <v>0</v>
      </c>
      <c r="AM1937" s="4"/>
      <c r="AN1937" s="4"/>
      <c r="AO1937" s="4"/>
      <c r="AP1937" s="32">
        <f t="shared" si="424"/>
        <v>0.70990566037735847</v>
      </c>
      <c r="AQ1937" s="32">
        <f t="shared" si="425"/>
        <v>0</v>
      </c>
      <c r="AR1937" s="24">
        <f t="shared" si="430"/>
        <v>366849.99999999994</v>
      </c>
      <c r="AS1937" s="24" t="str">
        <f t="shared" si="431"/>
        <v>0</v>
      </c>
      <c r="AT1937" s="24">
        <f t="shared" si="432"/>
        <v>696268.73352957924</v>
      </c>
      <c r="AU1937" s="24">
        <f t="shared" si="433"/>
        <v>77363.192614397733</v>
      </c>
    </row>
    <row r="1938" spans="1:47" x14ac:dyDescent="0.25">
      <c r="A1938" s="28" t="s">
        <v>14945</v>
      </c>
      <c r="B1938" s="28" t="s">
        <v>6590</v>
      </c>
      <c r="C1938" s="28" t="s">
        <v>6591</v>
      </c>
      <c r="D1938" s="28" t="s">
        <v>6592</v>
      </c>
      <c r="E1938" s="28" t="s">
        <v>6593</v>
      </c>
      <c r="F1938" s="29">
        <v>43479</v>
      </c>
      <c r="G1938" s="29">
        <v>44896</v>
      </c>
      <c r="H1938" s="28" t="s">
        <v>6594</v>
      </c>
      <c r="I1938" s="28" t="s">
        <v>16043</v>
      </c>
      <c r="J1938" s="28" t="s">
        <v>16035</v>
      </c>
      <c r="K1938" s="28" t="s">
        <v>6595</v>
      </c>
      <c r="L1938" s="27">
        <v>136620.00000000003</v>
      </c>
      <c r="M1938" s="27">
        <v>70950</v>
      </c>
      <c r="N1938" s="27">
        <v>0</v>
      </c>
      <c r="O1938" s="27">
        <v>0</v>
      </c>
      <c r="P1938" s="27">
        <f t="shared" si="420"/>
        <v>70950</v>
      </c>
      <c r="Q1938" s="27">
        <v>0</v>
      </c>
      <c r="R1938" s="27">
        <v>0</v>
      </c>
      <c r="S1938" s="27">
        <v>0</v>
      </c>
      <c r="T1938" s="27">
        <f t="shared" si="421"/>
        <v>0</v>
      </c>
      <c r="U1938" s="27">
        <v>0</v>
      </c>
      <c r="V1938" s="27">
        <f t="shared" si="422"/>
        <v>207570.00000000003</v>
      </c>
      <c r="W1938" s="28" t="s">
        <v>6596</v>
      </c>
      <c r="X1938" s="27">
        <v>148915.80000000005</v>
      </c>
      <c r="Y1938" s="27">
        <f t="shared" si="426"/>
        <v>375167.10000000009</v>
      </c>
      <c r="Z1938" s="4" t="str" cm="1">
        <f t="array" ref="Z1938">_xlfn.IFS(YEARFRAC(F1938,G1938)&lt;1,"&lt;1 Year",YEARFRAC(F1938,G1938)&lt;=5,"1-5 Years",YEARFRAC(F1938,G1938)&gt;5,"&gt;5 Years")</f>
        <v>1-5 Years</v>
      </c>
      <c r="AA1938" s="24">
        <f>L1938*(_xlfn.XLOOKUP(K1938,'FX rates'!$A$2:$A$38,'FX rates'!$B$2:$B$38))</f>
        <v>181793.40301033409</v>
      </c>
      <c r="AB1938" s="24">
        <f>V1938*(_xlfn.XLOOKUP(K1938,'FX rates'!$A$2:$A$38,'FX rates'!$B$2:$B$38))</f>
        <v>276203.0205157008</v>
      </c>
      <c r="AC1938" s="24">
        <f>X1938*(_xlfn.XLOOKUP(W1938,'FX rates'!$A$2:$A$38,'FX rates'!$B$2:$B$38))</f>
        <v>198154.8092812642</v>
      </c>
      <c r="AD1938" s="24">
        <f>Y1938*(_xlfn.XLOOKUP(W1938,'FX rates'!$A$2:$A$38,'FX rates'!$B$2:$B$38))</f>
        <v>499216.10164337809</v>
      </c>
      <c r="AE1938" s="30">
        <f t="shared" si="427"/>
        <v>9.0000000000000219E-2</v>
      </c>
      <c r="AF1938" s="31">
        <f t="shared" si="428"/>
        <v>12295.800000000017</v>
      </c>
      <c r="AG1938" s="23">
        <f t="shared" si="429"/>
        <v>94409.61750536671</v>
      </c>
      <c r="AH1938" s="35">
        <f t="shared" si="423"/>
        <v>1.3306500000756409</v>
      </c>
      <c r="AI1938" s="23">
        <f>U1938*(_xlfn.XLOOKUP(K1938,'FX rates'!$A$2:$A$38,'FX rates'!$B$2:$B$38))</f>
        <v>0</v>
      </c>
      <c r="AJ1938" s="23">
        <f>Q1938*(_xlfn.XLOOKUP(K1938,'FX rates'!$A$2:$A$38,'FX rates'!$B$2:$B$38))</f>
        <v>0</v>
      </c>
      <c r="AK1938" s="23">
        <f>R1938*(_xlfn.XLOOKUP(K1938,'FX rates'!$A$2:$A$38,'FX rates'!$B$2:$B$38))</f>
        <v>0</v>
      </c>
      <c r="AM1938" s="4"/>
      <c r="AN1938" s="4"/>
      <c r="AO1938" s="4"/>
      <c r="AP1938" s="32">
        <f t="shared" si="424"/>
        <v>0.5193236714975844</v>
      </c>
      <c r="AQ1938" s="32">
        <f t="shared" si="425"/>
        <v>0</v>
      </c>
      <c r="AR1938" s="24">
        <f t="shared" si="430"/>
        <v>226251.30000000005</v>
      </c>
      <c r="AS1938" s="24" t="str">
        <f t="shared" si="431"/>
        <v>0</v>
      </c>
      <c r="AT1938" s="24">
        <f t="shared" si="432"/>
        <v>449294.4914790403</v>
      </c>
      <c r="AU1938" s="24">
        <f t="shared" si="433"/>
        <v>49921.610164337792</v>
      </c>
    </row>
    <row r="1939" spans="1:47" x14ac:dyDescent="0.25">
      <c r="A1939" s="28" t="s">
        <v>14946</v>
      </c>
      <c r="B1939" s="28" t="s">
        <v>6597</v>
      </c>
      <c r="C1939" s="28" t="s">
        <v>6598</v>
      </c>
      <c r="D1939" s="28" t="s">
        <v>6599</v>
      </c>
      <c r="E1939" s="28" t="s">
        <v>6600</v>
      </c>
      <c r="F1939" s="29">
        <v>43479</v>
      </c>
      <c r="G1939" s="29">
        <v>44896</v>
      </c>
      <c r="H1939" s="28" t="s">
        <v>6601</v>
      </c>
      <c r="I1939" s="28" t="s">
        <v>16051</v>
      </c>
      <c r="J1939" s="28" t="s">
        <v>16057</v>
      </c>
      <c r="K1939" s="28" t="s">
        <v>6602</v>
      </c>
      <c r="L1939" s="27">
        <v>372899.99999999994</v>
      </c>
      <c r="M1939" s="27">
        <v>1733978.4000000001</v>
      </c>
      <c r="N1939" s="27">
        <v>0</v>
      </c>
      <c r="O1939" s="27">
        <v>0</v>
      </c>
      <c r="P1939" s="27">
        <f t="shared" si="420"/>
        <v>1733978.4000000001</v>
      </c>
      <c r="Q1939" s="27">
        <v>0</v>
      </c>
      <c r="R1939" s="27">
        <v>0</v>
      </c>
      <c r="S1939" s="27">
        <v>0</v>
      </c>
      <c r="T1939" s="27">
        <f t="shared" si="421"/>
        <v>0</v>
      </c>
      <c r="U1939" s="27">
        <v>1150000</v>
      </c>
      <c r="V1939" s="27">
        <f t="shared" si="422"/>
        <v>3256878.4</v>
      </c>
      <c r="W1939" s="28" t="s">
        <v>6603</v>
      </c>
      <c r="X1939" s="27">
        <v>406460.99999999994</v>
      </c>
      <c r="Y1939" s="27">
        <f t="shared" si="426"/>
        <v>2702958.4559999998</v>
      </c>
      <c r="Z1939" s="4" t="str" cm="1">
        <f t="array" ref="Z1939">_xlfn.IFS(YEARFRAC(F1939,G1939)&lt;1,"&lt;1 Year",YEARFRAC(F1939,G1939)&lt;=5,"1-5 Years",YEARFRAC(F1939,G1939)&gt;5,"&gt;5 Years")</f>
        <v>1-5 Years</v>
      </c>
      <c r="AA1939" s="24">
        <f>L1939*(_xlfn.XLOOKUP(K1939,'FX rates'!$A$2:$A$38,'FX rates'!$B$2:$B$38))</f>
        <v>372899.99999999994</v>
      </c>
      <c r="AB1939" s="24">
        <f>V1939*(_xlfn.XLOOKUP(K1939,'FX rates'!$A$2:$A$38,'FX rates'!$B$2:$B$38))</f>
        <v>3256878.4</v>
      </c>
      <c r="AC1939" s="24">
        <f>X1939*(_xlfn.XLOOKUP(W1939,'FX rates'!$A$2:$A$38,'FX rates'!$B$2:$B$38))</f>
        <v>406460.99999999994</v>
      </c>
      <c r="AD1939" s="24">
        <f>Y1939*(_xlfn.XLOOKUP(W1939,'FX rates'!$A$2:$A$38,'FX rates'!$B$2:$B$38))</f>
        <v>2702958.4559999998</v>
      </c>
      <c r="AE1939" s="30">
        <f t="shared" si="427"/>
        <v>9.0000000000000011E-2</v>
      </c>
      <c r="AF1939" s="31">
        <f t="shared" si="428"/>
        <v>33561</v>
      </c>
      <c r="AG1939" s="23">
        <f t="shared" si="429"/>
        <v>2883978.4</v>
      </c>
      <c r="AH1939" s="35">
        <f t="shared" si="423"/>
        <v>1</v>
      </c>
      <c r="AI1939" s="23">
        <f>U1939*(_xlfn.XLOOKUP(K1939,'FX rates'!$A$2:$A$38,'FX rates'!$B$2:$B$38))</f>
        <v>1150000</v>
      </c>
      <c r="AJ1939" s="23">
        <f>Q1939*(_xlfn.XLOOKUP(K1939,'FX rates'!$A$2:$A$38,'FX rates'!$B$2:$B$38))</f>
        <v>0</v>
      </c>
      <c r="AK1939" s="23">
        <f>R1939*(_xlfn.XLOOKUP(K1939,'FX rates'!$A$2:$A$38,'FX rates'!$B$2:$B$38))</f>
        <v>0</v>
      </c>
      <c r="AM1939" s="4"/>
      <c r="AN1939" s="4"/>
      <c r="AO1939" s="4"/>
      <c r="AP1939" s="32">
        <f t="shared" si="424"/>
        <v>4.6499823008849566</v>
      </c>
      <c r="AQ1939" s="32">
        <f t="shared" si="425"/>
        <v>0</v>
      </c>
      <c r="AR1939" s="24">
        <f t="shared" si="430"/>
        <v>2296497.4559999998</v>
      </c>
      <c r="AS1939" s="24" t="str">
        <f t="shared" si="431"/>
        <v>0</v>
      </c>
      <c r="AT1939" s="24">
        <f t="shared" si="432"/>
        <v>2432662.6103999997</v>
      </c>
      <c r="AU1939" s="24">
        <f t="shared" si="433"/>
        <v>270295.84560000012</v>
      </c>
    </row>
    <row r="1940" spans="1:47" x14ac:dyDescent="0.25">
      <c r="A1940" s="28" t="s">
        <v>14947</v>
      </c>
      <c r="B1940" s="28" t="s">
        <v>6604</v>
      </c>
      <c r="C1940" s="28" t="s">
        <v>6605</v>
      </c>
      <c r="D1940" s="28" t="s">
        <v>6606</v>
      </c>
      <c r="E1940" s="28" t="s">
        <v>6607</v>
      </c>
      <c r="F1940" s="29">
        <v>43479</v>
      </c>
      <c r="G1940" s="29">
        <v>44896</v>
      </c>
      <c r="H1940" s="28" t="s">
        <v>6608</v>
      </c>
      <c r="I1940" s="28" t="s">
        <v>16037</v>
      </c>
      <c r="J1940" s="28" t="s">
        <v>16033</v>
      </c>
      <c r="K1940" s="28" t="s">
        <v>6609</v>
      </c>
      <c r="L1940" s="27">
        <v>275880.00000000006</v>
      </c>
      <c r="M1940" s="27">
        <v>934560.00000000012</v>
      </c>
      <c r="N1940" s="27">
        <v>0</v>
      </c>
      <c r="O1940" s="27">
        <v>0</v>
      </c>
      <c r="P1940" s="27">
        <f t="shared" si="420"/>
        <v>934560.00000000012</v>
      </c>
      <c r="Q1940" s="27">
        <v>0</v>
      </c>
      <c r="R1940" s="27">
        <v>0</v>
      </c>
      <c r="S1940" s="27">
        <v>0</v>
      </c>
      <c r="T1940" s="27">
        <f t="shared" si="421"/>
        <v>0</v>
      </c>
      <c r="U1940" s="27">
        <v>550450</v>
      </c>
      <c r="V1940" s="27">
        <f t="shared" si="422"/>
        <v>1760890.0000000002</v>
      </c>
      <c r="W1940" s="28" t="s">
        <v>6610</v>
      </c>
      <c r="X1940" s="27">
        <v>297950.40000000008</v>
      </c>
      <c r="Y1940" s="27">
        <f t="shared" si="426"/>
        <v>1605225.6000000006</v>
      </c>
      <c r="Z1940" s="4" t="str" cm="1">
        <f t="array" ref="Z1940">_xlfn.IFS(YEARFRAC(F1940,G1940)&lt;1,"&lt;1 Year",YEARFRAC(F1940,G1940)&lt;=5,"1-5 Years",YEARFRAC(F1940,G1940)&gt;5,"&gt;5 Years")</f>
        <v>1-5 Years</v>
      </c>
      <c r="AA1940" s="24">
        <f>L1940*(_xlfn.XLOOKUP(K1940,'FX rates'!$A$2:$A$38,'FX rates'!$B$2:$B$38))</f>
        <v>275880.00000000006</v>
      </c>
      <c r="AB1940" s="24">
        <f>V1940*(_xlfn.XLOOKUP(K1940,'FX rates'!$A$2:$A$38,'FX rates'!$B$2:$B$38))</f>
        <v>1760890.0000000002</v>
      </c>
      <c r="AC1940" s="24">
        <f>X1940*(_xlfn.XLOOKUP(W1940,'FX rates'!$A$2:$A$38,'FX rates'!$B$2:$B$38))</f>
        <v>297950.40000000008</v>
      </c>
      <c r="AD1940" s="24">
        <f>Y1940*(_xlfn.XLOOKUP(W1940,'FX rates'!$A$2:$A$38,'FX rates'!$B$2:$B$38))</f>
        <v>1605225.6000000006</v>
      </c>
      <c r="AE1940" s="30">
        <f t="shared" si="427"/>
        <v>8.0000000000000071E-2</v>
      </c>
      <c r="AF1940" s="31">
        <f t="shared" si="428"/>
        <v>22070.400000000023</v>
      </c>
      <c r="AG1940" s="23">
        <f t="shared" si="429"/>
        <v>1485010.0000000002</v>
      </c>
      <c r="AH1940" s="35">
        <f t="shared" si="423"/>
        <v>1</v>
      </c>
      <c r="AI1940" s="23">
        <f>U1940*(_xlfn.XLOOKUP(K1940,'FX rates'!$A$2:$A$38,'FX rates'!$B$2:$B$38))</f>
        <v>550450</v>
      </c>
      <c r="AJ1940" s="23">
        <f>Q1940*(_xlfn.XLOOKUP(K1940,'FX rates'!$A$2:$A$38,'FX rates'!$B$2:$B$38))</f>
        <v>0</v>
      </c>
      <c r="AK1940" s="23">
        <f>R1940*(_xlfn.XLOOKUP(K1940,'FX rates'!$A$2:$A$38,'FX rates'!$B$2:$B$38))</f>
        <v>0</v>
      </c>
      <c r="AM1940" s="4"/>
      <c r="AN1940" s="4"/>
      <c r="AO1940" s="4"/>
      <c r="AP1940" s="32">
        <f t="shared" si="424"/>
        <v>3.3875598086124401</v>
      </c>
      <c r="AQ1940" s="32">
        <f t="shared" si="425"/>
        <v>0</v>
      </c>
      <c r="AR1940" s="24">
        <f t="shared" si="430"/>
        <v>1307275.2000000004</v>
      </c>
      <c r="AS1940" s="24" t="str">
        <f t="shared" si="431"/>
        <v>0</v>
      </c>
      <c r="AT1940" s="24">
        <f t="shared" si="432"/>
        <v>1444703.0400000005</v>
      </c>
      <c r="AU1940" s="24">
        <f t="shared" si="433"/>
        <v>160522.56000000006</v>
      </c>
    </row>
    <row r="1941" spans="1:47" x14ac:dyDescent="0.25">
      <c r="A1941" s="28" t="s">
        <v>14948</v>
      </c>
      <c r="B1941" s="28" t="s">
        <v>6611</v>
      </c>
      <c r="C1941" s="28" t="s">
        <v>6612</v>
      </c>
      <c r="D1941" s="28" t="s">
        <v>6613</v>
      </c>
      <c r="E1941" s="28" t="s">
        <v>6614</v>
      </c>
      <c r="F1941" s="29">
        <v>43479</v>
      </c>
      <c r="G1941" s="29">
        <v>44896</v>
      </c>
      <c r="H1941" s="28" t="s">
        <v>6615</v>
      </c>
      <c r="I1941" s="28" t="s">
        <v>16050</v>
      </c>
      <c r="J1941" s="28" t="s">
        <v>16046</v>
      </c>
      <c r="K1941" s="28" t="s">
        <v>6616</v>
      </c>
      <c r="L1941" s="27">
        <v>50820.000000000015</v>
      </c>
      <c r="M1941" s="27">
        <v>1900.8000000000002</v>
      </c>
      <c r="N1941" s="27">
        <v>0</v>
      </c>
      <c r="O1941" s="27">
        <v>0</v>
      </c>
      <c r="P1941" s="27">
        <f t="shared" si="420"/>
        <v>1900.8000000000002</v>
      </c>
      <c r="Q1941" s="27">
        <v>0</v>
      </c>
      <c r="R1941" s="27">
        <v>0</v>
      </c>
      <c r="S1941" s="27">
        <v>0</v>
      </c>
      <c r="T1941" s="27">
        <f t="shared" si="421"/>
        <v>0</v>
      </c>
      <c r="U1941" s="27">
        <v>0</v>
      </c>
      <c r="V1941" s="27">
        <f t="shared" si="422"/>
        <v>52720.800000000017</v>
      </c>
      <c r="W1941" s="28" t="s">
        <v>6617</v>
      </c>
      <c r="X1941" s="27">
        <v>54885.60000000002</v>
      </c>
      <c r="Y1941" s="27">
        <f t="shared" si="426"/>
        <v>111824.06400000004</v>
      </c>
      <c r="Z1941" s="4" t="str" cm="1">
        <f t="array" ref="Z1941">_xlfn.IFS(YEARFRAC(F1941,G1941)&lt;1,"&lt;1 Year",YEARFRAC(F1941,G1941)&lt;=5,"1-5 Years",YEARFRAC(F1941,G1941)&gt;5,"&gt;5 Years")</f>
        <v>1-5 Years</v>
      </c>
      <c r="AA1941" s="24">
        <f>L1941*(_xlfn.XLOOKUP(K1941,'FX rates'!$A$2:$A$38,'FX rates'!$B$2:$B$38))</f>
        <v>67623.633003844094</v>
      </c>
      <c r="AB1941" s="24">
        <f>V1941*(_xlfn.XLOOKUP(K1941,'FX rates'!$A$2:$A$38,'FX rates'!$B$2:$B$38))</f>
        <v>70152.932523987867</v>
      </c>
      <c r="AC1941" s="24">
        <f>X1941*(_xlfn.XLOOKUP(W1941,'FX rates'!$A$2:$A$38,'FX rates'!$B$2:$B$38))</f>
        <v>73033.523644151632</v>
      </c>
      <c r="AD1941" s="24">
        <f>Y1941*(_xlfn.XLOOKUP(W1941,'FX rates'!$A$2:$A$38,'FX rates'!$B$2:$B$38))</f>
        <v>148798.69077005854</v>
      </c>
      <c r="AE1941" s="30">
        <f t="shared" si="427"/>
        <v>8.0000000000000154E-2</v>
      </c>
      <c r="AF1941" s="31">
        <f t="shared" si="428"/>
        <v>4065.6000000000058</v>
      </c>
      <c r="AG1941" s="23">
        <f t="shared" si="429"/>
        <v>2529.2995201437734</v>
      </c>
      <c r="AH1941" s="35">
        <f t="shared" si="423"/>
        <v>1.3306500000756412</v>
      </c>
      <c r="AI1941" s="23">
        <f>U1941*(_xlfn.XLOOKUP(K1941,'FX rates'!$A$2:$A$38,'FX rates'!$B$2:$B$38))</f>
        <v>0</v>
      </c>
      <c r="AJ1941" s="23">
        <f>Q1941*(_xlfn.XLOOKUP(K1941,'FX rates'!$A$2:$A$38,'FX rates'!$B$2:$B$38))</f>
        <v>0</v>
      </c>
      <c r="AK1941" s="23">
        <f>R1941*(_xlfn.XLOOKUP(K1941,'FX rates'!$A$2:$A$38,'FX rates'!$B$2:$B$38))</f>
        <v>0</v>
      </c>
      <c r="AM1941" s="4"/>
      <c r="AN1941" s="4"/>
      <c r="AO1941" s="4"/>
      <c r="AP1941" s="32">
        <f t="shared" si="424"/>
        <v>3.7402597402597396E-2</v>
      </c>
      <c r="AQ1941" s="32">
        <f t="shared" si="425"/>
        <v>0</v>
      </c>
      <c r="AR1941" s="24">
        <f t="shared" si="430"/>
        <v>56938.464000000014</v>
      </c>
      <c r="AS1941" s="24" t="str">
        <f t="shared" si="431"/>
        <v>0</v>
      </c>
      <c r="AT1941" s="24">
        <f t="shared" si="432"/>
        <v>133918.82169305268</v>
      </c>
      <c r="AU1941" s="24">
        <f t="shared" si="433"/>
        <v>14879.86907700586</v>
      </c>
    </row>
    <row r="1942" spans="1:47" x14ac:dyDescent="0.25">
      <c r="A1942" s="28" t="s">
        <v>14949</v>
      </c>
      <c r="B1942" s="28" t="s">
        <v>6618</v>
      </c>
      <c r="C1942" s="28" t="s">
        <v>6619</v>
      </c>
      <c r="D1942" s="28" t="s">
        <v>6620</v>
      </c>
      <c r="E1942" s="28" t="s">
        <v>6621</v>
      </c>
      <c r="F1942" s="29">
        <v>43479</v>
      </c>
      <c r="G1942" s="29">
        <v>44896</v>
      </c>
      <c r="H1942" s="28" t="s">
        <v>6622</v>
      </c>
      <c r="I1942" s="28" t="s">
        <v>16032</v>
      </c>
      <c r="J1942" s="28" t="s">
        <v>16043</v>
      </c>
      <c r="K1942" s="28" t="s">
        <v>6623</v>
      </c>
      <c r="L1942" s="27">
        <v>243595.00000000003</v>
      </c>
      <c r="M1942" s="27">
        <v>339020.00000000006</v>
      </c>
      <c r="N1942" s="27">
        <v>0</v>
      </c>
      <c r="O1942" s="27">
        <v>0</v>
      </c>
      <c r="P1942" s="27">
        <f t="shared" si="420"/>
        <v>339020.00000000006</v>
      </c>
      <c r="Q1942" s="27">
        <v>0</v>
      </c>
      <c r="R1942" s="27">
        <v>0</v>
      </c>
      <c r="S1942" s="27">
        <v>0</v>
      </c>
      <c r="T1942" s="27">
        <f t="shared" si="421"/>
        <v>0</v>
      </c>
      <c r="U1942" s="27">
        <v>0</v>
      </c>
      <c r="V1942" s="27">
        <f t="shared" si="422"/>
        <v>582615.00000000012</v>
      </c>
      <c r="W1942" s="28" t="s">
        <v>6624</v>
      </c>
      <c r="X1942" s="27">
        <v>246030.95000000004</v>
      </c>
      <c r="Y1942" s="27">
        <f t="shared" si="426"/>
        <v>834472.10000000021</v>
      </c>
      <c r="Z1942" s="4" t="str" cm="1">
        <f t="array" ref="Z1942">_xlfn.IFS(YEARFRAC(F1942,G1942)&lt;1,"&lt;1 Year",YEARFRAC(F1942,G1942)&lt;=5,"1-5 Years",YEARFRAC(F1942,G1942)&gt;5,"&gt;5 Years")</f>
        <v>1-5 Years</v>
      </c>
      <c r="AA1942" s="24">
        <f>L1942*(_xlfn.XLOOKUP(K1942,'FX rates'!$A$2:$A$38,'FX rates'!$B$2:$B$38))</f>
        <v>243595.00000000003</v>
      </c>
      <c r="AB1942" s="24">
        <f>V1942*(_xlfn.XLOOKUP(K1942,'FX rates'!$A$2:$A$38,'FX rates'!$B$2:$B$38))</f>
        <v>582615.00000000012</v>
      </c>
      <c r="AC1942" s="24">
        <f>X1942*(_xlfn.XLOOKUP(W1942,'FX rates'!$A$2:$A$38,'FX rates'!$B$2:$B$38))</f>
        <v>246030.95000000004</v>
      </c>
      <c r="AD1942" s="24">
        <f>Y1942*(_xlfn.XLOOKUP(W1942,'FX rates'!$A$2:$A$38,'FX rates'!$B$2:$B$38))</f>
        <v>834472.10000000021</v>
      </c>
      <c r="AE1942" s="30">
        <f t="shared" si="427"/>
        <v>1.0000000000000047E-2</v>
      </c>
      <c r="AF1942" s="31">
        <f t="shared" si="428"/>
        <v>2435.9500000000116</v>
      </c>
      <c r="AG1942" s="23">
        <f t="shared" si="429"/>
        <v>339020.00000000012</v>
      </c>
      <c r="AH1942" s="35">
        <f t="shared" si="423"/>
        <v>1</v>
      </c>
      <c r="AI1942" s="23">
        <f>U1942*(_xlfn.XLOOKUP(K1942,'FX rates'!$A$2:$A$38,'FX rates'!$B$2:$B$38))</f>
        <v>0</v>
      </c>
      <c r="AJ1942" s="23">
        <f>Q1942*(_xlfn.XLOOKUP(K1942,'FX rates'!$A$2:$A$38,'FX rates'!$B$2:$B$38))</f>
        <v>0</v>
      </c>
      <c r="AK1942" s="23">
        <f>R1942*(_xlfn.XLOOKUP(K1942,'FX rates'!$A$2:$A$38,'FX rates'!$B$2:$B$38))</f>
        <v>0</v>
      </c>
      <c r="AM1942" s="4"/>
      <c r="AN1942" s="4"/>
      <c r="AO1942" s="4"/>
      <c r="AP1942" s="32">
        <f t="shared" si="424"/>
        <v>1.3917362835854596</v>
      </c>
      <c r="AQ1942" s="32">
        <f t="shared" si="425"/>
        <v>0</v>
      </c>
      <c r="AR1942" s="24">
        <f t="shared" si="430"/>
        <v>588441.15000000014</v>
      </c>
      <c r="AS1942" s="24" t="str">
        <f t="shared" si="431"/>
        <v>0</v>
      </c>
      <c r="AT1942" s="24">
        <f t="shared" si="432"/>
        <v>751024.89000000025</v>
      </c>
      <c r="AU1942" s="24">
        <f t="shared" si="433"/>
        <v>83447.209999999963</v>
      </c>
    </row>
    <row r="1943" spans="1:47" x14ac:dyDescent="0.25">
      <c r="A1943" s="28" t="s">
        <v>14950</v>
      </c>
      <c r="B1943" s="28" t="s">
        <v>6625</v>
      </c>
      <c r="C1943" s="28" t="s">
        <v>6626</v>
      </c>
      <c r="D1943" s="28" t="s">
        <v>6627</v>
      </c>
      <c r="E1943" s="28" t="s">
        <v>6628</v>
      </c>
      <c r="F1943" s="29">
        <v>43479</v>
      </c>
      <c r="G1943" s="29">
        <v>44896</v>
      </c>
      <c r="H1943" s="28" t="s">
        <v>6629</v>
      </c>
      <c r="I1943" s="28" t="s">
        <v>16044</v>
      </c>
      <c r="J1943" s="28" t="s">
        <v>16050</v>
      </c>
      <c r="K1943" s="28" t="s">
        <v>6630</v>
      </c>
      <c r="L1943" s="27">
        <v>251680.00000000003</v>
      </c>
      <c r="M1943" s="27">
        <v>182160.00000000003</v>
      </c>
      <c r="N1943" s="27">
        <v>0</v>
      </c>
      <c r="O1943" s="27">
        <v>0</v>
      </c>
      <c r="P1943" s="27">
        <f t="shared" si="420"/>
        <v>182160.00000000003</v>
      </c>
      <c r="Q1943" s="27">
        <v>0</v>
      </c>
      <c r="R1943" s="27">
        <v>0</v>
      </c>
      <c r="S1943" s="27">
        <v>0</v>
      </c>
      <c r="T1943" s="27">
        <f t="shared" si="421"/>
        <v>0</v>
      </c>
      <c r="U1943" s="27">
        <v>0</v>
      </c>
      <c r="V1943" s="27">
        <f t="shared" si="422"/>
        <v>433840.00000000006</v>
      </c>
      <c r="W1943" s="28" t="s">
        <v>6631</v>
      </c>
      <c r="X1943" s="27">
        <v>279364.80000000005</v>
      </c>
      <c r="Y1943" s="27">
        <f t="shared" si="426"/>
        <v>760927.20000000019</v>
      </c>
      <c r="Z1943" s="4" t="str" cm="1">
        <f t="array" ref="Z1943">_xlfn.IFS(YEARFRAC(F1943,G1943)&lt;1,"&lt;1 Year",YEARFRAC(F1943,G1943)&lt;=5,"1-5 Years",YEARFRAC(F1943,G1943)&gt;5,"&gt;5 Years")</f>
        <v>1-5 Years</v>
      </c>
      <c r="AA1943" s="24">
        <f>L1943*(_xlfn.XLOOKUP(K1943,'FX rates'!$A$2:$A$38,'FX rates'!$B$2:$B$38))</f>
        <v>251680.00000000003</v>
      </c>
      <c r="AB1943" s="24">
        <f>V1943*(_xlfn.XLOOKUP(K1943,'FX rates'!$A$2:$A$38,'FX rates'!$B$2:$B$38))</f>
        <v>433840.00000000006</v>
      </c>
      <c r="AC1943" s="24">
        <f>X1943*(_xlfn.XLOOKUP(W1943,'FX rates'!$A$2:$A$38,'FX rates'!$B$2:$B$38))</f>
        <v>279364.80000000005</v>
      </c>
      <c r="AD1943" s="24">
        <f>Y1943*(_xlfn.XLOOKUP(W1943,'FX rates'!$A$2:$A$38,'FX rates'!$B$2:$B$38))</f>
        <v>760927.20000000019</v>
      </c>
      <c r="AE1943" s="30">
        <f t="shared" si="427"/>
        <v>0.11000000000000006</v>
      </c>
      <c r="AF1943" s="31">
        <f t="shared" si="428"/>
        <v>27684.800000000017</v>
      </c>
      <c r="AG1943" s="23">
        <f t="shared" si="429"/>
        <v>182160.00000000003</v>
      </c>
      <c r="AH1943" s="35">
        <f t="shared" si="423"/>
        <v>1</v>
      </c>
      <c r="AI1943" s="23">
        <f>U1943*(_xlfn.XLOOKUP(K1943,'FX rates'!$A$2:$A$38,'FX rates'!$B$2:$B$38))</f>
        <v>0</v>
      </c>
      <c r="AJ1943" s="23">
        <f>Q1943*(_xlfn.XLOOKUP(K1943,'FX rates'!$A$2:$A$38,'FX rates'!$B$2:$B$38))</f>
        <v>0</v>
      </c>
      <c r="AK1943" s="23">
        <f>R1943*(_xlfn.XLOOKUP(K1943,'FX rates'!$A$2:$A$38,'FX rates'!$B$2:$B$38))</f>
        <v>0</v>
      </c>
      <c r="AM1943" s="4"/>
      <c r="AN1943" s="4"/>
      <c r="AO1943" s="4"/>
      <c r="AP1943" s="32">
        <f t="shared" si="424"/>
        <v>0.72377622377622386</v>
      </c>
      <c r="AQ1943" s="32">
        <f t="shared" si="425"/>
        <v>0</v>
      </c>
      <c r="AR1943" s="24">
        <f t="shared" si="430"/>
        <v>481562.40000000008</v>
      </c>
      <c r="AS1943" s="24" t="str">
        <f t="shared" si="431"/>
        <v>0</v>
      </c>
      <c r="AT1943" s="24">
        <f t="shared" si="432"/>
        <v>684834.48000000021</v>
      </c>
      <c r="AU1943" s="24">
        <f t="shared" si="433"/>
        <v>76092.719999999972</v>
      </c>
    </row>
    <row r="1944" spans="1:47" x14ac:dyDescent="0.25">
      <c r="A1944" s="28" t="s">
        <v>14951</v>
      </c>
      <c r="B1944" s="28" t="s">
        <v>6632</v>
      </c>
      <c r="C1944" s="28" t="s">
        <v>6633</v>
      </c>
      <c r="D1944" s="28" t="s">
        <v>6634</v>
      </c>
      <c r="E1944" s="28" t="s">
        <v>6635</v>
      </c>
      <c r="F1944" s="29">
        <v>43479</v>
      </c>
      <c r="G1944" s="29">
        <v>44896</v>
      </c>
      <c r="H1944" s="28" t="s">
        <v>6636</v>
      </c>
      <c r="I1944" s="28" t="s">
        <v>16042</v>
      </c>
      <c r="J1944" s="4" t="s">
        <v>16041</v>
      </c>
      <c r="K1944" s="28" t="s">
        <v>6637</v>
      </c>
      <c r="L1944" s="27">
        <v>116303.00000000003</v>
      </c>
      <c r="M1944" s="27">
        <v>36234</v>
      </c>
      <c r="N1944" s="27">
        <v>0</v>
      </c>
      <c r="O1944" s="27">
        <v>0</v>
      </c>
      <c r="P1944" s="27">
        <f t="shared" si="420"/>
        <v>36234</v>
      </c>
      <c r="Q1944" s="27">
        <v>0</v>
      </c>
      <c r="R1944" s="27">
        <v>0</v>
      </c>
      <c r="S1944" s="27">
        <v>0</v>
      </c>
      <c r="T1944" s="27">
        <f t="shared" si="421"/>
        <v>0</v>
      </c>
      <c r="U1944" s="27">
        <v>0</v>
      </c>
      <c r="V1944" s="27">
        <f t="shared" si="422"/>
        <v>152537.00000000003</v>
      </c>
      <c r="W1944" s="28" t="s">
        <v>6638</v>
      </c>
      <c r="X1944" s="27">
        <v>126770.27000000005</v>
      </c>
      <c r="Y1944" s="27">
        <f t="shared" si="426"/>
        <v>293035.60000000009</v>
      </c>
      <c r="Z1944" s="4" t="str" cm="1">
        <f t="array" ref="Z1944">_xlfn.IFS(YEARFRAC(F1944,G1944)&lt;1,"&lt;1 Year",YEARFRAC(F1944,G1944)&lt;=5,"1-5 Years",YEARFRAC(F1944,G1944)&gt;5,"&gt;5 Years")</f>
        <v>1-5 Years</v>
      </c>
      <c r="AA1944" s="24">
        <f>L1944*(_xlfn.XLOOKUP(K1944,'FX rates'!$A$2:$A$38,'FX rates'!$B$2:$B$38))</f>
        <v>116303.00000000003</v>
      </c>
      <c r="AB1944" s="24">
        <f>V1944*(_xlfn.XLOOKUP(K1944,'FX rates'!$A$2:$A$38,'FX rates'!$B$2:$B$38))</f>
        <v>152537.00000000003</v>
      </c>
      <c r="AC1944" s="24">
        <f>X1944*(_xlfn.XLOOKUP(W1944,'FX rates'!$A$2:$A$38,'FX rates'!$B$2:$B$38))</f>
        <v>126770.27000000005</v>
      </c>
      <c r="AD1944" s="24">
        <f>Y1944*(_xlfn.XLOOKUP(W1944,'FX rates'!$A$2:$A$38,'FX rates'!$B$2:$B$38))</f>
        <v>293035.60000000009</v>
      </c>
      <c r="AE1944" s="30">
        <f t="shared" si="427"/>
        <v>9.0000000000000135E-2</v>
      </c>
      <c r="AF1944" s="31">
        <f t="shared" si="428"/>
        <v>10467.270000000019</v>
      </c>
      <c r="AG1944" s="23">
        <f t="shared" si="429"/>
        <v>36234</v>
      </c>
      <c r="AH1944" s="35">
        <f t="shared" si="423"/>
        <v>1</v>
      </c>
      <c r="AI1944" s="23">
        <f>U1944*(_xlfn.XLOOKUP(K1944,'FX rates'!$A$2:$A$38,'FX rates'!$B$2:$B$38))</f>
        <v>0</v>
      </c>
      <c r="AJ1944" s="23">
        <f>Q1944*(_xlfn.XLOOKUP(K1944,'FX rates'!$A$2:$A$38,'FX rates'!$B$2:$B$38))</f>
        <v>0</v>
      </c>
      <c r="AK1944" s="23">
        <f>R1944*(_xlfn.XLOOKUP(K1944,'FX rates'!$A$2:$A$38,'FX rates'!$B$2:$B$38))</f>
        <v>0</v>
      </c>
      <c r="AM1944" s="4"/>
      <c r="AN1944" s="4"/>
      <c r="AO1944" s="4"/>
      <c r="AP1944" s="32">
        <f t="shared" si="424"/>
        <v>0.31154828336328377</v>
      </c>
      <c r="AQ1944" s="32">
        <f t="shared" si="425"/>
        <v>0</v>
      </c>
      <c r="AR1944" s="24">
        <f t="shared" si="430"/>
        <v>166265.33000000005</v>
      </c>
      <c r="AS1944" s="24" t="str">
        <f t="shared" si="431"/>
        <v>0</v>
      </c>
      <c r="AT1944" s="24">
        <f t="shared" si="432"/>
        <v>263732.0400000001</v>
      </c>
      <c r="AU1944" s="24">
        <f t="shared" si="433"/>
        <v>29303.559999999998</v>
      </c>
    </row>
    <row r="1945" spans="1:47" x14ac:dyDescent="0.25">
      <c r="A1945" s="28" t="s">
        <v>14952</v>
      </c>
      <c r="B1945" s="28" t="s">
        <v>6639</v>
      </c>
      <c r="C1945" s="28" t="s">
        <v>6640</v>
      </c>
      <c r="D1945" s="28" t="s">
        <v>6641</v>
      </c>
      <c r="E1945" s="28" t="s">
        <v>6642</v>
      </c>
      <c r="F1945" s="29">
        <v>43479</v>
      </c>
      <c r="G1945" s="29">
        <v>44896</v>
      </c>
      <c r="H1945" s="28" t="s">
        <v>6643</v>
      </c>
      <c r="I1945" s="28" t="s">
        <v>16040</v>
      </c>
      <c r="J1945" s="4" t="s">
        <v>16039</v>
      </c>
      <c r="K1945" s="28" t="s">
        <v>6644</v>
      </c>
      <c r="L1945" s="27">
        <v>226600.00000000003</v>
      </c>
      <c r="M1945" s="27">
        <v>238854</v>
      </c>
      <c r="N1945" s="27">
        <v>0</v>
      </c>
      <c r="O1945" s="27">
        <v>0</v>
      </c>
      <c r="P1945" s="27">
        <f t="shared" si="420"/>
        <v>238854</v>
      </c>
      <c r="Q1945" s="27">
        <v>0</v>
      </c>
      <c r="R1945" s="27">
        <v>0</v>
      </c>
      <c r="S1945" s="27">
        <v>0</v>
      </c>
      <c r="T1945" s="27">
        <f t="shared" si="421"/>
        <v>0</v>
      </c>
      <c r="U1945" s="27">
        <v>0</v>
      </c>
      <c r="V1945" s="27">
        <f t="shared" si="422"/>
        <v>465454</v>
      </c>
      <c r="W1945" s="28" t="s">
        <v>6645</v>
      </c>
      <c r="X1945" s="27">
        <v>246994.00000000006</v>
      </c>
      <c r="Y1945" s="27">
        <f t="shared" si="426"/>
        <v>754338.8600000001</v>
      </c>
      <c r="Z1945" s="4" t="str" cm="1">
        <f t="array" ref="Z1945">_xlfn.IFS(YEARFRAC(F1945,G1945)&lt;1,"&lt;1 Year",YEARFRAC(F1945,G1945)&lt;=5,"1-5 Years",YEARFRAC(F1945,G1945)&gt;5,"&gt;5 Years")</f>
        <v>1-5 Years</v>
      </c>
      <c r="AA1945" s="24">
        <f>L1945*(_xlfn.XLOOKUP(K1945,'FX rates'!$A$2:$A$38,'FX rates'!$B$2:$B$38))</f>
        <v>226600.00000000003</v>
      </c>
      <c r="AB1945" s="24">
        <f>V1945*(_xlfn.XLOOKUP(K1945,'FX rates'!$A$2:$A$38,'FX rates'!$B$2:$B$38))</f>
        <v>465454</v>
      </c>
      <c r="AC1945" s="24">
        <f>X1945*(_xlfn.XLOOKUP(W1945,'FX rates'!$A$2:$A$38,'FX rates'!$B$2:$B$38))</f>
        <v>246994.00000000006</v>
      </c>
      <c r="AD1945" s="24">
        <f>Y1945*(_xlfn.XLOOKUP(W1945,'FX rates'!$A$2:$A$38,'FX rates'!$B$2:$B$38))</f>
        <v>754338.8600000001</v>
      </c>
      <c r="AE1945" s="30">
        <f t="shared" si="427"/>
        <v>9.0000000000000122E-2</v>
      </c>
      <c r="AF1945" s="31">
        <f t="shared" si="428"/>
        <v>20394.000000000029</v>
      </c>
      <c r="AG1945" s="23">
        <f t="shared" si="429"/>
        <v>238853.99999999997</v>
      </c>
      <c r="AH1945" s="35">
        <f t="shared" si="423"/>
        <v>1</v>
      </c>
      <c r="AI1945" s="23">
        <f>U1945*(_xlfn.XLOOKUP(K1945,'FX rates'!$A$2:$A$38,'FX rates'!$B$2:$B$38))</f>
        <v>0</v>
      </c>
      <c r="AJ1945" s="23">
        <f>Q1945*(_xlfn.XLOOKUP(K1945,'FX rates'!$A$2:$A$38,'FX rates'!$B$2:$B$38))</f>
        <v>0</v>
      </c>
      <c r="AK1945" s="23">
        <f>R1945*(_xlfn.XLOOKUP(K1945,'FX rates'!$A$2:$A$38,'FX rates'!$B$2:$B$38))</f>
        <v>0</v>
      </c>
      <c r="AM1945" s="4"/>
      <c r="AN1945" s="4"/>
      <c r="AO1945" s="4"/>
      <c r="AP1945" s="32">
        <f t="shared" si="424"/>
        <v>1.0540776699029124</v>
      </c>
      <c r="AQ1945" s="32">
        <f t="shared" si="425"/>
        <v>0</v>
      </c>
      <c r="AR1945" s="24">
        <f t="shared" si="430"/>
        <v>507344.86</v>
      </c>
      <c r="AS1945" s="24" t="str">
        <f t="shared" si="431"/>
        <v>0</v>
      </c>
      <c r="AT1945" s="24">
        <f t="shared" si="432"/>
        <v>678904.97400000016</v>
      </c>
      <c r="AU1945" s="24">
        <f t="shared" si="433"/>
        <v>75433.88599999994</v>
      </c>
    </row>
    <row r="1946" spans="1:47" x14ac:dyDescent="0.25">
      <c r="A1946" s="28" t="s">
        <v>14953</v>
      </c>
      <c r="B1946" s="28" t="s">
        <v>6646</v>
      </c>
      <c r="C1946" s="28" t="s">
        <v>6647</v>
      </c>
      <c r="D1946" s="28" t="s">
        <v>6648</v>
      </c>
      <c r="E1946" s="28" t="s">
        <v>6649</v>
      </c>
      <c r="F1946" s="29">
        <v>43479</v>
      </c>
      <c r="G1946" s="29">
        <v>44896</v>
      </c>
      <c r="H1946" s="28" t="s">
        <v>6650</v>
      </c>
      <c r="I1946" s="28" t="s">
        <v>16046</v>
      </c>
      <c r="J1946" s="28" t="s">
        <v>16033</v>
      </c>
      <c r="K1946" s="28" t="s">
        <v>6651</v>
      </c>
      <c r="L1946" s="27">
        <v>112734.60000000003</v>
      </c>
      <c r="M1946" s="27">
        <v>33957</v>
      </c>
      <c r="N1946" s="27">
        <v>0</v>
      </c>
      <c r="O1946" s="27">
        <v>0</v>
      </c>
      <c r="P1946" s="27">
        <f t="shared" si="420"/>
        <v>33957</v>
      </c>
      <c r="Q1946" s="27">
        <v>0</v>
      </c>
      <c r="R1946" s="27">
        <v>0</v>
      </c>
      <c r="S1946" s="27">
        <v>0</v>
      </c>
      <c r="T1946" s="27">
        <f t="shared" si="421"/>
        <v>0</v>
      </c>
      <c r="U1946" s="27">
        <v>0</v>
      </c>
      <c r="V1946" s="27">
        <f t="shared" si="422"/>
        <v>146691.60000000003</v>
      </c>
      <c r="W1946" s="28" t="s">
        <v>6652</v>
      </c>
      <c r="X1946" s="27">
        <v>120626.02200000004</v>
      </c>
      <c r="Y1946" s="27">
        <f t="shared" si="426"/>
        <v>277586.0340000001</v>
      </c>
      <c r="Z1946" s="4" t="str" cm="1">
        <f t="array" ref="Z1946">_xlfn.IFS(YEARFRAC(F1946,G1946)&lt;1,"&lt;1 Year",YEARFRAC(F1946,G1946)&lt;=5,"1-5 Years",YEARFRAC(F1946,G1946)&gt;5,"&gt;5 Years")</f>
        <v>1-5 Years</v>
      </c>
      <c r="AA1946" s="24">
        <f>L1946*(_xlfn.XLOOKUP(K1946,'FX rates'!$A$2:$A$38,'FX rates'!$B$2:$B$38))</f>
        <v>150010.29549852741</v>
      </c>
      <c r="AB1946" s="24">
        <f>V1946*(_xlfn.XLOOKUP(K1946,'FX rates'!$A$2:$A$38,'FX rates'!$B$2:$B$38))</f>
        <v>195195.17755109593</v>
      </c>
      <c r="AC1946" s="24">
        <f>X1946*(_xlfn.XLOOKUP(W1946,'FX rates'!$A$2:$A$38,'FX rates'!$B$2:$B$38))</f>
        <v>160511.01618342433</v>
      </c>
      <c r="AD1946" s="24">
        <f>Y1946*(_xlfn.XLOOKUP(W1946,'FX rates'!$A$2:$A$38,'FX rates'!$B$2:$B$38))</f>
        <v>369369.85616309702</v>
      </c>
      <c r="AE1946" s="30">
        <f t="shared" si="427"/>
        <v>7.0000000000000021E-2</v>
      </c>
      <c r="AF1946" s="31">
        <f t="shared" si="428"/>
        <v>7891.4220000000059</v>
      </c>
      <c r="AG1946" s="23">
        <f t="shared" si="429"/>
        <v>45184.882052568515</v>
      </c>
      <c r="AH1946" s="35">
        <f t="shared" si="423"/>
        <v>1.3306500000756412</v>
      </c>
      <c r="AI1946" s="23">
        <f>U1946*(_xlfn.XLOOKUP(K1946,'FX rates'!$A$2:$A$38,'FX rates'!$B$2:$B$38))</f>
        <v>0</v>
      </c>
      <c r="AJ1946" s="23">
        <f>Q1946*(_xlfn.XLOOKUP(K1946,'FX rates'!$A$2:$A$38,'FX rates'!$B$2:$B$38))</f>
        <v>0</v>
      </c>
      <c r="AK1946" s="23">
        <f>R1946*(_xlfn.XLOOKUP(K1946,'FX rates'!$A$2:$A$38,'FX rates'!$B$2:$B$38))</f>
        <v>0</v>
      </c>
      <c r="AM1946" s="4"/>
      <c r="AN1946" s="4"/>
      <c r="AO1946" s="4"/>
      <c r="AP1946" s="32">
        <f t="shared" si="424"/>
        <v>0.30121187284116846</v>
      </c>
      <c r="AQ1946" s="32">
        <f t="shared" si="425"/>
        <v>0</v>
      </c>
      <c r="AR1946" s="24">
        <f t="shared" si="430"/>
        <v>156960.01200000005</v>
      </c>
      <c r="AS1946" s="24" t="str">
        <f t="shared" si="431"/>
        <v>0</v>
      </c>
      <c r="AT1946" s="24">
        <f t="shared" si="432"/>
        <v>332432.87054678734</v>
      </c>
      <c r="AU1946" s="24">
        <f t="shared" si="433"/>
        <v>36936.985616309685</v>
      </c>
    </row>
    <row r="1947" spans="1:47" x14ac:dyDescent="0.25">
      <c r="A1947" s="28" t="s">
        <v>14099</v>
      </c>
      <c r="B1947" s="28" t="s">
        <v>1489</v>
      </c>
      <c r="C1947" s="28" t="s">
        <v>1490</v>
      </c>
      <c r="D1947" s="28" t="s">
        <v>1491</v>
      </c>
      <c r="E1947" s="28" t="s">
        <v>1492</v>
      </c>
      <c r="F1947" s="29">
        <v>38586</v>
      </c>
      <c r="G1947" s="29">
        <v>44896</v>
      </c>
      <c r="H1947" s="28" t="s">
        <v>1493</v>
      </c>
      <c r="I1947" s="28" t="s">
        <v>16045</v>
      </c>
      <c r="J1947" s="28" t="s">
        <v>16039</v>
      </c>
      <c r="K1947" s="28" t="s">
        <v>1494</v>
      </c>
      <c r="L1947" s="27">
        <v>9773192</v>
      </c>
      <c r="M1947" s="27">
        <v>2459600</v>
      </c>
      <c r="N1947" s="27">
        <v>0</v>
      </c>
      <c r="O1947" s="27">
        <v>0</v>
      </c>
      <c r="P1947" s="27">
        <f t="shared" si="420"/>
        <v>2459600</v>
      </c>
      <c r="Q1947" s="27">
        <v>0</v>
      </c>
      <c r="R1947" s="27">
        <v>0</v>
      </c>
      <c r="S1947" s="27">
        <v>0</v>
      </c>
      <c r="T1947" s="27">
        <f t="shared" si="421"/>
        <v>0</v>
      </c>
      <c r="U1947" s="27">
        <v>0</v>
      </c>
      <c r="V1947" s="27">
        <f t="shared" si="422"/>
        <v>12232792</v>
      </c>
      <c r="W1947" s="28" t="s">
        <v>1495</v>
      </c>
      <c r="X1947" s="27">
        <v>10848243.120000001</v>
      </c>
      <c r="Y1947" s="27">
        <f t="shared" si="426"/>
        <v>24426642.240000002</v>
      </c>
      <c r="Z1947" s="4" t="str" cm="1">
        <f t="array" ref="Z1947">_xlfn.IFS(YEARFRAC(F1947,G1947)&lt;1,"&lt;1 Year",YEARFRAC(F1947,G1947)&lt;=5,"1-5 Years",YEARFRAC(F1947,G1947)&gt;5,"&gt;5 Years")</f>
        <v>&gt;5 Years</v>
      </c>
      <c r="AA1947" s="24">
        <f>L1947*(_xlfn.XLOOKUP(K1947,'FX rates'!$A$2:$A$38,'FX rates'!$B$2:$B$38))</f>
        <v>89955.285563072393</v>
      </c>
      <c r="AB1947" s="24">
        <f>V1947*(_xlfn.XLOOKUP(K1947,'FX rates'!$A$2:$A$38,'FX rates'!$B$2:$B$38))</f>
        <v>112594.15527635878</v>
      </c>
      <c r="AC1947" s="24">
        <f>X1947*(_xlfn.XLOOKUP(W1947,'FX rates'!$A$2:$A$38,'FX rates'!$B$2:$B$38))</f>
        <v>99850.366975010373</v>
      </c>
      <c r="AD1947" s="24">
        <f>Y1947*(_xlfn.XLOOKUP(W1947,'FX rates'!$A$2:$A$38,'FX rates'!$B$2:$B$38))</f>
        <v>224829.87933176864</v>
      </c>
      <c r="AE1947" s="30">
        <f t="shared" si="427"/>
        <v>0.11000000000000018</v>
      </c>
      <c r="AF1947" s="31">
        <f t="shared" si="428"/>
        <v>1075051.120000001</v>
      </c>
      <c r="AG1947" s="23">
        <f t="shared" si="429"/>
        <v>22638.869713286389</v>
      </c>
      <c r="AH1947" s="35">
        <f t="shared" si="423"/>
        <v>9.2042891987666256E-3</v>
      </c>
      <c r="AI1947" s="23">
        <f>U1947*(_xlfn.XLOOKUP(K1947,'FX rates'!$A$2:$A$38,'FX rates'!$B$2:$B$38))</f>
        <v>0</v>
      </c>
      <c r="AJ1947" s="23">
        <f>Q1947*(_xlfn.XLOOKUP(K1947,'FX rates'!$A$2:$A$38,'FX rates'!$B$2:$B$38))</f>
        <v>0</v>
      </c>
      <c r="AK1947" s="23">
        <f>R1947*(_xlfn.XLOOKUP(K1947,'FX rates'!$A$2:$A$38,'FX rates'!$B$2:$B$38))</f>
        <v>0</v>
      </c>
      <c r="AM1947" s="4"/>
      <c r="AN1947" s="4"/>
      <c r="AO1947" s="4"/>
      <c r="AP1947" s="32">
        <f t="shared" si="424"/>
        <v>0.25166803230715207</v>
      </c>
      <c r="AQ1947" s="32">
        <f t="shared" si="425"/>
        <v>0</v>
      </c>
      <c r="AR1947" s="24">
        <f t="shared" si="430"/>
        <v>13578399.120000001</v>
      </c>
      <c r="AS1947" s="24" t="str">
        <f t="shared" si="431"/>
        <v>0</v>
      </c>
      <c r="AT1947" s="24">
        <f t="shared" si="432"/>
        <v>202346.89139859178</v>
      </c>
      <c r="AU1947" s="24">
        <f t="shared" si="433"/>
        <v>22482.987933176861</v>
      </c>
    </row>
    <row r="1948" spans="1:47" x14ac:dyDescent="0.25">
      <c r="A1948" s="28" t="s">
        <v>14954</v>
      </c>
      <c r="B1948" s="28" t="s">
        <v>6653</v>
      </c>
      <c r="C1948" s="28" t="s">
        <v>6654</v>
      </c>
      <c r="D1948" s="28" t="s">
        <v>6655</v>
      </c>
      <c r="E1948" s="28" t="s">
        <v>6656</v>
      </c>
      <c r="F1948" s="29">
        <v>43479</v>
      </c>
      <c r="G1948" s="29">
        <v>44896</v>
      </c>
      <c r="H1948" s="28" t="s">
        <v>6657</v>
      </c>
      <c r="I1948" s="28" t="s">
        <v>16033</v>
      </c>
      <c r="J1948" s="28" t="s">
        <v>16034</v>
      </c>
      <c r="K1948" s="28" t="s">
        <v>6658</v>
      </c>
      <c r="L1948" s="27">
        <v>278300</v>
      </c>
      <c r="M1948" s="27">
        <v>232760.00000000003</v>
      </c>
      <c r="N1948" s="27">
        <v>0</v>
      </c>
      <c r="O1948" s="27">
        <v>0</v>
      </c>
      <c r="P1948" s="27">
        <f t="shared" si="420"/>
        <v>232760.00000000003</v>
      </c>
      <c r="Q1948" s="27">
        <v>0</v>
      </c>
      <c r="R1948" s="27">
        <v>0</v>
      </c>
      <c r="S1948" s="27">
        <v>0</v>
      </c>
      <c r="T1948" s="27">
        <f t="shared" si="421"/>
        <v>0</v>
      </c>
      <c r="U1948" s="27">
        <v>103000</v>
      </c>
      <c r="V1948" s="27">
        <f t="shared" si="422"/>
        <v>614060</v>
      </c>
      <c r="W1948" s="28" t="s">
        <v>6659</v>
      </c>
      <c r="X1948" s="27">
        <v>314478.99999999994</v>
      </c>
      <c r="Y1948" s="27">
        <f t="shared" si="426"/>
        <v>891976.79999999981</v>
      </c>
      <c r="Z1948" s="4" t="str" cm="1">
        <f t="array" ref="Z1948">_xlfn.IFS(YEARFRAC(F1948,G1948)&lt;1,"&lt;1 Year",YEARFRAC(F1948,G1948)&lt;=5,"1-5 Years",YEARFRAC(F1948,G1948)&gt;5,"&gt;5 Years")</f>
        <v>1-5 Years</v>
      </c>
      <c r="AA1948" s="24">
        <f>L1948*(_xlfn.XLOOKUP(K1948,'FX rates'!$A$2:$A$38,'FX rates'!$B$2:$B$38))</f>
        <v>278300</v>
      </c>
      <c r="AB1948" s="24">
        <f>V1948*(_xlfn.XLOOKUP(K1948,'FX rates'!$A$2:$A$38,'FX rates'!$B$2:$B$38))</f>
        <v>614060</v>
      </c>
      <c r="AC1948" s="24">
        <f>X1948*(_xlfn.XLOOKUP(W1948,'FX rates'!$A$2:$A$38,'FX rates'!$B$2:$B$38))</f>
        <v>314478.99999999994</v>
      </c>
      <c r="AD1948" s="24">
        <f>Y1948*(_xlfn.XLOOKUP(W1948,'FX rates'!$A$2:$A$38,'FX rates'!$B$2:$B$38))</f>
        <v>891976.79999999981</v>
      </c>
      <c r="AE1948" s="30">
        <f t="shared" si="427"/>
        <v>0.12999999999999978</v>
      </c>
      <c r="AF1948" s="31">
        <f t="shared" si="428"/>
        <v>36178.999999999942</v>
      </c>
      <c r="AG1948" s="23">
        <f t="shared" si="429"/>
        <v>335760</v>
      </c>
      <c r="AH1948" s="35">
        <f t="shared" si="423"/>
        <v>1</v>
      </c>
      <c r="AI1948" s="23">
        <f>U1948*(_xlfn.XLOOKUP(K1948,'FX rates'!$A$2:$A$38,'FX rates'!$B$2:$B$38))</f>
        <v>103000</v>
      </c>
      <c r="AJ1948" s="23">
        <f>Q1948*(_xlfn.XLOOKUP(K1948,'FX rates'!$A$2:$A$38,'FX rates'!$B$2:$B$38))</f>
        <v>0</v>
      </c>
      <c r="AK1948" s="23">
        <f>R1948*(_xlfn.XLOOKUP(K1948,'FX rates'!$A$2:$A$38,'FX rates'!$B$2:$B$38))</f>
        <v>0</v>
      </c>
      <c r="AM1948" s="4"/>
      <c r="AN1948" s="4"/>
      <c r="AO1948" s="4"/>
      <c r="AP1948" s="32">
        <f t="shared" si="424"/>
        <v>0.83636363636363642</v>
      </c>
      <c r="AQ1948" s="32">
        <f t="shared" si="425"/>
        <v>0</v>
      </c>
      <c r="AR1948" s="24">
        <f t="shared" si="430"/>
        <v>577497.79999999993</v>
      </c>
      <c r="AS1948" s="24" t="str">
        <f t="shared" si="431"/>
        <v>0</v>
      </c>
      <c r="AT1948" s="24">
        <f t="shared" si="432"/>
        <v>802779.11999999988</v>
      </c>
      <c r="AU1948" s="24">
        <f t="shared" si="433"/>
        <v>89197.679999999935</v>
      </c>
    </row>
    <row r="1949" spans="1:47" x14ac:dyDescent="0.25">
      <c r="A1949" s="28" t="s">
        <v>14955</v>
      </c>
      <c r="B1949" s="28" t="s">
        <v>6660</v>
      </c>
      <c r="C1949" s="28" t="s">
        <v>6661</v>
      </c>
      <c r="D1949" s="28" t="s">
        <v>6662</v>
      </c>
      <c r="E1949" s="28" t="s">
        <v>6663</v>
      </c>
      <c r="F1949" s="29">
        <v>43479</v>
      </c>
      <c r="G1949" s="29">
        <v>44896</v>
      </c>
      <c r="H1949" s="28" t="s">
        <v>6664</v>
      </c>
      <c r="I1949" s="28" t="s">
        <v>16044</v>
      </c>
      <c r="J1949" s="28" t="s">
        <v>16057</v>
      </c>
      <c r="K1949" s="28" t="s">
        <v>6665</v>
      </c>
      <c r="L1949" s="27">
        <v>275880.00000000006</v>
      </c>
      <c r="M1949" s="27">
        <v>888250.00000000012</v>
      </c>
      <c r="N1949" s="27">
        <v>0</v>
      </c>
      <c r="O1949" s="27">
        <v>0</v>
      </c>
      <c r="P1949" s="27">
        <f t="shared" si="420"/>
        <v>888250.00000000012</v>
      </c>
      <c r="Q1949" s="27">
        <v>0</v>
      </c>
      <c r="R1949" s="27">
        <v>0</v>
      </c>
      <c r="S1949" s="27">
        <v>0</v>
      </c>
      <c r="T1949" s="27">
        <f t="shared" si="421"/>
        <v>0</v>
      </c>
      <c r="U1949" s="27">
        <v>285000.00000000006</v>
      </c>
      <c r="V1949" s="27">
        <f t="shared" si="422"/>
        <v>1449130.0000000002</v>
      </c>
      <c r="W1949" s="28" t="s">
        <v>6666</v>
      </c>
      <c r="X1949" s="27">
        <v>295191.60000000009</v>
      </c>
      <c r="Y1949" s="27">
        <f t="shared" si="426"/>
        <v>1540810.7000000002</v>
      </c>
      <c r="Z1949" s="4" t="str" cm="1">
        <f t="array" ref="Z1949">_xlfn.IFS(YEARFRAC(F1949,G1949)&lt;1,"&lt;1 Year",YEARFRAC(F1949,G1949)&lt;=5,"1-5 Years",YEARFRAC(F1949,G1949)&gt;5,"&gt;5 Years")</f>
        <v>1-5 Years</v>
      </c>
      <c r="AA1949" s="24">
        <f>L1949*(_xlfn.XLOOKUP(K1949,'FX rates'!$A$2:$A$38,'FX rates'!$B$2:$B$38))</f>
        <v>275880.00000000006</v>
      </c>
      <c r="AB1949" s="24">
        <f>V1949*(_xlfn.XLOOKUP(K1949,'FX rates'!$A$2:$A$38,'FX rates'!$B$2:$B$38))</f>
        <v>1449130.0000000002</v>
      </c>
      <c r="AC1949" s="24">
        <f>X1949*(_xlfn.XLOOKUP(W1949,'FX rates'!$A$2:$A$38,'FX rates'!$B$2:$B$38))</f>
        <v>295191.60000000009</v>
      </c>
      <c r="AD1949" s="24">
        <f>Y1949*(_xlfn.XLOOKUP(W1949,'FX rates'!$A$2:$A$38,'FX rates'!$B$2:$B$38))</f>
        <v>1540810.7000000002</v>
      </c>
      <c r="AE1949" s="30">
        <f t="shared" si="427"/>
        <v>7.0000000000000118E-2</v>
      </c>
      <c r="AF1949" s="31">
        <f t="shared" si="428"/>
        <v>19311.600000000035</v>
      </c>
      <c r="AG1949" s="23">
        <f t="shared" si="429"/>
        <v>1173250.0000000002</v>
      </c>
      <c r="AH1949" s="35">
        <f t="shared" si="423"/>
        <v>1</v>
      </c>
      <c r="AI1949" s="23">
        <f>U1949*(_xlfn.XLOOKUP(K1949,'FX rates'!$A$2:$A$38,'FX rates'!$B$2:$B$38))</f>
        <v>285000.00000000006</v>
      </c>
      <c r="AJ1949" s="23">
        <f>Q1949*(_xlfn.XLOOKUP(K1949,'FX rates'!$A$2:$A$38,'FX rates'!$B$2:$B$38))</f>
        <v>0</v>
      </c>
      <c r="AK1949" s="23">
        <f>R1949*(_xlfn.XLOOKUP(K1949,'FX rates'!$A$2:$A$38,'FX rates'!$B$2:$B$38))</f>
        <v>0</v>
      </c>
      <c r="AM1949" s="4"/>
      <c r="AN1949" s="4"/>
      <c r="AO1949" s="4"/>
      <c r="AP1949" s="32">
        <f t="shared" si="424"/>
        <v>3.2196969696969693</v>
      </c>
      <c r="AQ1949" s="32">
        <f t="shared" si="425"/>
        <v>0</v>
      </c>
      <c r="AR1949" s="24">
        <f t="shared" si="430"/>
        <v>1245619.1000000001</v>
      </c>
      <c r="AS1949" s="24" t="str">
        <f t="shared" si="431"/>
        <v>0</v>
      </c>
      <c r="AT1949" s="24">
        <f t="shared" si="432"/>
        <v>1386729.6300000001</v>
      </c>
      <c r="AU1949" s="24">
        <f t="shared" si="433"/>
        <v>154081.07000000007</v>
      </c>
    </row>
    <row r="1950" spans="1:47" x14ac:dyDescent="0.25">
      <c r="A1950" s="28" t="s">
        <v>14956</v>
      </c>
      <c r="B1950" s="28" t="s">
        <v>6667</v>
      </c>
      <c r="C1950" s="28" t="s">
        <v>6668</v>
      </c>
      <c r="D1950" s="28" t="s">
        <v>6669</v>
      </c>
      <c r="E1950" s="28" t="s">
        <v>6670</v>
      </c>
      <c r="F1950" s="29">
        <v>43479</v>
      </c>
      <c r="G1950" s="29">
        <v>44896</v>
      </c>
      <c r="H1950" s="28" t="s">
        <v>6671</v>
      </c>
      <c r="I1950" s="28" t="s">
        <v>16046</v>
      </c>
      <c r="J1950" s="28" t="s">
        <v>16038</v>
      </c>
      <c r="K1950" s="28" t="s">
        <v>6672</v>
      </c>
      <c r="L1950" s="27">
        <v>104753.00000000001</v>
      </c>
      <c r="M1950" s="27">
        <v>45881.000000000007</v>
      </c>
      <c r="N1950" s="27">
        <v>0</v>
      </c>
      <c r="O1950" s="27">
        <v>0</v>
      </c>
      <c r="P1950" s="27">
        <f t="shared" si="420"/>
        <v>45881.000000000007</v>
      </c>
      <c r="Q1950" s="27">
        <v>0</v>
      </c>
      <c r="R1950" s="27">
        <v>9676</v>
      </c>
      <c r="S1950" s="27">
        <v>0</v>
      </c>
      <c r="T1950" s="27">
        <f t="shared" si="421"/>
        <v>9676</v>
      </c>
      <c r="U1950" s="27">
        <v>0</v>
      </c>
      <c r="V1950" s="27">
        <f t="shared" si="422"/>
        <v>160310.00000000003</v>
      </c>
      <c r="W1950" s="28" t="s">
        <v>6673</v>
      </c>
      <c r="X1950" s="27">
        <v>105800.53000000001</v>
      </c>
      <c r="Y1950" s="27">
        <f t="shared" si="426"/>
        <v>257940.87000000005</v>
      </c>
      <c r="Z1950" s="4" t="str" cm="1">
        <f t="array" ref="Z1950">_xlfn.IFS(YEARFRAC(F1950,G1950)&lt;1,"&lt;1 Year",YEARFRAC(F1950,G1950)&lt;=5,"1-5 Years",YEARFRAC(F1950,G1950)&gt;5,"&gt;5 Years")</f>
        <v>1-5 Years</v>
      </c>
      <c r="AA1950" s="24">
        <f>L1950*(_xlfn.XLOOKUP(K1950,'FX rates'!$A$2:$A$38,'FX rates'!$B$2:$B$38))</f>
        <v>104753.00000000001</v>
      </c>
      <c r="AB1950" s="24">
        <f>V1950*(_xlfn.XLOOKUP(K1950,'FX rates'!$A$2:$A$38,'FX rates'!$B$2:$B$38))</f>
        <v>160310.00000000003</v>
      </c>
      <c r="AC1950" s="24">
        <f>X1950*(_xlfn.XLOOKUP(W1950,'FX rates'!$A$2:$A$38,'FX rates'!$B$2:$B$38))</f>
        <v>105800.53000000001</v>
      </c>
      <c r="AD1950" s="24">
        <f>Y1950*(_xlfn.XLOOKUP(W1950,'FX rates'!$A$2:$A$38,'FX rates'!$B$2:$B$38))</f>
        <v>257940.87000000005</v>
      </c>
      <c r="AE1950" s="30">
        <f t="shared" si="427"/>
        <v>9.9999999999999881E-3</v>
      </c>
      <c r="AF1950" s="31">
        <f t="shared" si="428"/>
        <v>1047.5299999999988</v>
      </c>
      <c r="AG1950" s="23">
        <f t="shared" si="429"/>
        <v>55557.000000000015</v>
      </c>
      <c r="AH1950" s="35">
        <f t="shared" si="423"/>
        <v>1</v>
      </c>
      <c r="AI1950" s="23">
        <f>U1950*(_xlfn.XLOOKUP(K1950,'FX rates'!$A$2:$A$38,'FX rates'!$B$2:$B$38))</f>
        <v>0</v>
      </c>
      <c r="AJ1950" s="23">
        <f>Q1950*(_xlfn.XLOOKUP(K1950,'FX rates'!$A$2:$A$38,'FX rates'!$B$2:$B$38))</f>
        <v>0</v>
      </c>
      <c r="AK1950" s="23">
        <f>R1950*(_xlfn.XLOOKUP(K1950,'FX rates'!$A$2:$A$38,'FX rates'!$B$2:$B$38))</f>
        <v>9676</v>
      </c>
      <c r="AM1950" s="4"/>
      <c r="AN1950" s="4"/>
      <c r="AO1950" s="4"/>
      <c r="AP1950" s="32">
        <f t="shared" si="424"/>
        <v>0.43799222933949389</v>
      </c>
      <c r="AQ1950" s="32">
        <f t="shared" si="425"/>
        <v>0</v>
      </c>
      <c r="AR1950" s="24">
        <f t="shared" si="430"/>
        <v>152140.34000000003</v>
      </c>
      <c r="AS1950" s="24" t="str">
        <f t="shared" si="431"/>
        <v>0</v>
      </c>
      <c r="AT1950" s="24">
        <f t="shared" si="432"/>
        <v>232146.78300000005</v>
      </c>
      <c r="AU1950" s="24">
        <f t="shared" si="433"/>
        <v>25794.087</v>
      </c>
    </row>
    <row r="1951" spans="1:47" x14ac:dyDescent="0.25">
      <c r="A1951" s="28" t="s">
        <v>14957</v>
      </c>
      <c r="B1951" s="28" t="s">
        <v>6674</v>
      </c>
      <c r="C1951" s="28" t="s">
        <v>6675</v>
      </c>
      <c r="D1951" s="28" t="s">
        <v>6676</v>
      </c>
      <c r="E1951" s="28" t="s">
        <v>6677</v>
      </c>
      <c r="F1951" s="29">
        <v>43479</v>
      </c>
      <c r="G1951" s="29">
        <v>44896</v>
      </c>
      <c r="H1951" s="28" t="s">
        <v>6678</v>
      </c>
      <c r="I1951" s="28" t="s">
        <v>16033</v>
      </c>
      <c r="J1951" s="28" t="s">
        <v>16051</v>
      </c>
      <c r="K1951" s="28" t="s">
        <v>6679</v>
      </c>
      <c r="L1951" s="27">
        <v>250800.00000000006</v>
      </c>
      <c r="M1951" s="27">
        <v>155954.70000000001</v>
      </c>
      <c r="N1951" s="27">
        <v>0</v>
      </c>
      <c r="O1951" s="27">
        <v>0</v>
      </c>
      <c r="P1951" s="27">
        <f t="shared" si="420"/>
        <v>155954.70000000001</v>
      </c>
      <c r="Q1951" s="27">
        <v>0</v>
      </c>
      <c r="R1951" s="27">
        <v>0</v>
      </c>
      <c r="S1951" s="27">
        <v>0</v>
      </c>
      <c r="T1951" s="27">
        <f t="shared" si="421"/>
        <v>0</v>
      </c>
      <c r="U1951" s="27">
        <v>0</v>
      </c>
      <c r="V1951" s="27">
        <f t="shared" si="422"/>
        <v>406754.70000000007</v>
      </c>
      <c r="W1951" s="28" t="s">
        <v>6680</v>
      </c>
      <c r="X1951" s="27">
        <v>285912.00000000012</v>
      </c>
      <c r="Y1951" s="27">
        <f t="shared" si="426"/>
        <v>749612.35800000024</v>
      </c>
      <c r="Z1951" s="4" t="str" cm="1">
        <f t="array" ref="Z1951">_xlfn.IFS(YEARFRAC(F1951,G1951)&lt;1,"&lt;1 Year",YEARFRAC(F1951,G1951)&lt;=5,"1-5 Years",YEARFRAC(F1951,G1951)&gt;5,"&gt;5 Years")</f>
        <v>1-5 Years</v>
      </c>
      <c r="AA1951" s="24">
        <f>L1951*(_xlfn.XLOOKUP(K1951,'FX rates'!$A$2:$A$38,'FX rates'!$B$2:$B$38))</f>
        <v>292758.83999252005</v>
      </c>
      <c r="AB1951" s="24">
        <f>V1951*(_xlfn.XLOOKUP(K1951,'FX rates'!$A$2:$A$38,'FX rates'!$B$2:$B$38))</f>
        <v>474804.7612978688</v>
      </c>
      <c r="AC1951" s="24">
        <f>X1951*(_xlfn.XLOOKUP(W1951,'FX rates'!$A$2:$A$38,'FX rates'!$B$2:$B$38))</f>
        <v>333745.07759147295</v>
      </c>
      <c r="AD1951" s="24">
        <f>Y1951*(_xlfn.XLOOKUP(W1951,'FX rates'!$A$2:$A$38,'FX rates'!$B$2:$B$38))</f>
        <v>875022.50547104341</v>
      </c>
      <c r="AE1951" s="30">
        <f t="shared" si="427"/>
        <v>0.14000000000000029</v>
      </c>
      <c r="AF1951" s="31">
        <f t="shared" si="428"/>
        <v>35112.000000000058</v>
      </c>
      <c r="AG1951" s="23">
        <f t="shared" si="429"/>
        <v>182045.92130534875</v>
      </c>
      <c r="AH1951" s="35">
        <f t="shared" si="423"/>
        <v>1.1672999999701754</v>
      </c>
      <c r="AI1951" s="23">
        <f>U1951*(_xlfn.XLOOKUP(K1951,'FX rates'!$A$2:$A$38,'FX rates'!$B$2:$B$38))</f>
        <v>0</v>
      </c>
      <c r="AJ1951" s="23">
        <f>Q1951*(_xlfn.XLOOKUP(K1951,'FX rates'!$A$2:$A$38,'FX rates'!$B$2:$B$38))</f>
        <v>0</v>
      </c>
      <c r="AK1951" s="23">
        <f>R1951*(_xlfn.XLOOKUP(K1951,'FX rates'!$A$2:$A$38,'FX rates'!$B$2:$B$38))</f>
        <v>0</v>
      </c>
      <c r="AM1951" s="4"/>
      <c r="AN1951" s="4"/>
      <c r="AO1951" s="4"/>
      <c r="AP1951" s="32">
        <f t="shared" si="424"/>
        <v>0.62182894736842098</v>
      </c>
      <c r="AQ1951" s="32">
        <f t="shared" si="425"/>
        <v>0</v>
      </c>
      <c r="AR1951" s="24">
        <f t="shared" si="430"/>
        <v>463700.35800000012</v>
      </c>
      <c r="AS1951" s="24" t="str">
        <f t="shared" si="431"/>
        <v>0</v>
      </c>
      <c r="AT1951" s="24">
        <f t="shared" si="432"/>
        <v>787520.25492393912</v>
      </c>
      <c r="AU1951" s="24">
        <f t="shared" si="433"/>
        <v>87502.250547104282</v>
      </c>
    </row>
    <row r="1952" spans="1:47" x14ac:dyDescent="0.25">
      <c r="A1952" s="28" t="s">
        <v>14958</v>
      </c>
      <c r="B1952" s="28" t="s">
        <v>6681</v>
      </c>
      <c r="C1952" s="28" t="s">
        <v>6682</v>
      </c>
      <c r="D1952" s="28" t="s">
        <v>6683</v>
      </c>
      <c r="E1952" s="28" t="s">
        <v>6684</v>
      </c>
      <c r="F1952" s="29">
        <v>43479</v>
      </c>
      <c r="G1952" s="29">
        <v>44896</v>
      </c>
      <c r="H1952" s="28" t="s">
        <v>6685</v>
      </c>
      <c r="I1952" s="28" t="s">
        <v>16040</v>
      </c>
      <c r="J1952" s="28" t="s">
        <v>16040</v>
      </c>
      <c r="K1952" s="28" t="s">
        <v>6686</v>
      </c>
      <c r="L1952" s="27">
        <v>97301.380000000019</v>
      </c>
      <c r="M1952" s="27">
        <v>18447</v>
      </c>
      <c r="N1952" s="27">
        <v>0</v>
      </c>
      <c r="O1952" s="27">
        <v>0</v>
      </c>
      <c r="P1952" s="27">
        <f t="shared" si="420"/>
        <v>18447</v>
      </c>
      <c r="Q1952" s="27">
        <v>0</v>
      </c>
      <c r="R1952" s="27">
        <v>0</v>
      </c>
      <c r="S1952" s="27">
        <v>0</v>
      </c>
      <c r="T1952" s="27">
        <f t="shared" si="421"/>
        <v>0</v>
      </c>
      <c r="U1952" s="27">
        <v>0</v>
      </c>
      <c r="V1952" s="27">
        <f t="shared" si="422"/>
        <v>115748.38000000002</v>
      </c>
      <c r="W1952" s="28" t="s">
        <v>6687</v>
      </c>
      <c r="X1952" s="27">
        <v>99247.40760000002</v>
      </c>
      <c r="Y1952" s="27">
        <f t="shared" si="426"/>
        <v>217310.75520000004</v>
      </c>
      <c r="Z1952" s="4" t="str" cm="1">
        <f t="array" ref="Z1952">_xlfn.IFS(YEARFRAC(F1952,G1952)&lt;1,"&lt;1 Year",YEARFRAC(F1952,G1952)&lt;=5,"1-5 Years",YEARFRAC(F1952,G1952)&gt;5,"&gt;5 Years")</f>
        <v>1-5 Years</v>
      </c>
      <c r="AA1952" s="24">
        <f>L1952*(_xlfn.XLOOKUP(K1952,'FX rates'!$A$2:$A$38,'FX rates'!$B$2:$B$38))</f>
        <v>97301.380000000019</v>
      </c>
      <c r="AB1952" s="24">
        <f>V1952*(_xlfn.XLOOKUP(K1952,'FX rates'!$A$2:$A$38,'FX rates'!$B$2:$B$38))</f>
        <v>115748.38000000002</v>
      </c>
      <c r="AC1952" s="24">
        <f>X1952*(_xlfn.XLOOKUP(W1952,'FX rates'!$A$2:$A$38,'FX rates'!$B$2:$B$38))</f>
        <v>99247.40760000002</v>
      </c>
      <c r="AD1952" s="24">
        <f>Y1952*(_xlfn.XLOOKUP(W1952,'FX rates'!$A$2:$A$38,'FX rates'!$B$2:$B$38))</f>
        <v>217310.75520000004</v>
      </c>
      <c r="AE1952" s="30">
        <f t="shared" si="427"/>
        <v>2.0000000000000007E-2</v>
      </c>
      <c r="AF1952" s="31">
        <f t="shared" si="428"/>
        <v>1946.0276000000013</v>
      </c>
      <c r="AG1952" s="23">
        <f t="shared" si="429"/>
        <v>18447</v>
      </c>
      <c r="AH1952" s="35">
        <f t="shared" si="423"/>
        <v>1</v>
      </c>
      <c r="AI1952" s="23">
        <f>U1952*(_xlfn.XLOOKUP(K1952,'FX rates'!$A$2:$A$38,'FX rates'!$B$2:$B$38))</f>
        <v>0</v>
      </c>
      <c r="AJ1952" s="23">
        <f>Q1952*(_xlfn.XLOOKUP(K1952,'FX rates'!$A$2:$A$38,'FX rates'!$B$2:$B$38))</f>
        <v>0</v>
      </c>
      <c r="AK1952" s="23">
        <f>R1952*(_xlfn.XLOOKUP(K1952,'FX rates'!$A$2:$A$38,'FX rates'!$B$2:$B$38))</f>
        <v>0</v>
      </c>
      <c r="AM1952" s="4"/>
      <c r="AN1952" s="4"/>
      <c r="AO1952" s="4"/>
      <c r="AP1952" s="32">
        <f t="shared" si="424"/>
        <v>0.18958621141858417</v>
      </c>
      <c r="AQ1952" s="32">
        <f t="shared" si="425"/>
        <v>0</v>
      </c>
      <c r="AR1952" s="24">
        <f t="shared" si="430"/>
        <v>118063.34760000002</v>
      </c>
      <c r="AS1952" s="24" t="str">
        <f t="shared" si="431"/>
        <v>0</v>
      </c>
      <c r="AT1952" s="24">
        <f t="shared" si="432"/>
        <v>195579.67968000003</v>
      </c>
      <c r="AU1952" s="24">
        <f t="shared" si="433"/>
        <v>21731.075520000013</v>
      </c>
    </row>
    <row r="1953" spans="1:47" x14ac:dyDescent="0.25">
      <c r="A1953" s="28" t="s">
        <v>14959</v>
      </c>
      <c r="B1953" s="28" t="s">
        <v>6688</v>
      </c>
      <c r="C1953" s="28" t="s">
        <v>6689</v>
      </c>
      <c r="D1953" s="28" t="s">
        <v>6690</v>
      </c>
      <c r="E1953" s="28" t="s">
        <v>6691</v>
      </c>
      <c r="F1953" s="29">
        <v>43479</v>
      </c>
      <c r="G1953" s="29">
        <v>44896</v>
      </c>
      <c r="H1953" s="28" t="s">
        <v>6692</v>
      </c>
      <c r="I1953" s="28" t="s">
        <v>16040</v>
      </c>
      <c r="J1953" s="28" t="s">
        <v>16040</v>
      </c>
      <c r="K1953" s="28" t="s">
        <v>6693</v>
      </c>
      <c r="L1953" s="27">
        <v>237930.00000000003</v>
      </c>
      <c r="M1953" s="27">
        <v>527725</v>
      </c>
      <c r="N1953" s="27">
        <v>0</v>
      </c>
      <c r="O1953" s="27">
        <v>0</v>
      </c>
      <c r="P1953" s="27">
        <f t="shared" si="420"/>
        <v>527725</v>
      </c>
      <c r="Q1953" s="27">
        <v>0</v>
      </c>
      <c r="R1953" s="27">
        <v>0</v>
      </c>
      <c r="S1953" s="27">
        <v>0</v>
      </c>
      <c r="T1953" s="27">
        <f t="shared" si="421"/>
        <v>0</v>
      </c>
      <c r="U1953" s="27">
        <v>0</v>
      </c>
      <c r="V1953" s="27">
        <f t="shared" si="422"/>
        <v>765655</v>
      </c>
      <c r="W1953" s="28" t="s">
        <v>6694</v>
      </c>
      <c r="X1953" s="27">
        <v>264102.30000000005</v>
      </c>
      <c r="Y1953" s="27">
        <f t="shared" si="426"/>
        <v>1113979.3500000001</v>
      </c>
      <c r="Z1953" s="4" t="str" cm="1">
        <f t="array" ref="Z1953">_xlfn.IFS(YEARFRAC(F1953,G1953)&lt;1,"&lt;1 Year",YEARFRAC(F1953,G1953)&lt;=5,"1-5 Years",YEARFRAC(F1953,G1953)&gt;5,"&gt;5 Years")</f>
        <v>1-5 Years</v>
      </c>
      <c r="AA1953" s="24">
        <f>L1953*(_xlfn.XLOOKUP(K1953,'FX rates'!$A$2:$A$38,'FX rates'!$B$2:$B$38))</f>
        <v>237930.00000000003</v>
      </c>
      <c r="AB1953" s="24">
        <f>V1953*(_xlfn.XLOOKUP(K1953,'FX rates'!$A$2:$A$38,'FX rates'!$B$2:$B$38))</f>
        <v>765655</v>
      </c>
      <c r="AC1953" s="24">
        <f>X1953*(_xlfn.XLOOKUP(W1953,'FX rates'!$A$2:$A$38,'FX rates'!$B$2:$B$38))</f>
        <v>264102.30000000005</v>
      </c>
      <c r="AD1953" s="24">
        <f>Y1953*(_xlfn.XLOOKUP(W1953,'FX rates'!$A$2:$A$38,'FX rates'!$B$2:$B$38))</f>
        <v>1113979.3500000001</v>
      </c>
      <c r="AE1953" s="30">
        <f t="shared" si="427"/>
        <v>0.11000000000000006</v>
      </c>
      <c r="AF1953" s="31">
        <f t="shared" si="428"/>
        <v>26172.300000000017</v>
      </c>
      <c r="AG1953" s="23">
        <f t="shared" si="429"/>
        <v>527725</v>
      </c>
      <c r="AH1953" s="35">
        <f t="shared" si="423"/>
        <v>1</v>
      </c>
      <c r="AI1953" s="23">
        <f>U1953*(_xlfn.XLOOKUP(K1953,'FX rates'!$A$2:$A$38,'FX rates'!$B$2:$B$38))</f>
        <v>0</v>
      </c>
      <c r="AJ1953" s="23">
        <f>Q1953*(_xlfn.XLOOKUP(K1953,'FX rates'!$A$2:$A$38,'FX rates'!$B$2:$B$38))</f>
        <v>0</v>
      </c>
      <c r="AK1953" s="23">
        <f>R1953*(_xlfn.XLOOKUP(K1953,'FX rates'!$A$2:$A$38,'FX rates'!$B$2:$B$38))</f>
        <v>0</v>
      </c>
      <c r="AM1953" s="4"/>
      <c r="AN1953" s="4"/>
      <c r="AO1953" s="4"/>
      <c r="AP1953" s="32">
        <f t="shared" si="424"/>
        <v>2.217984281091077</v>
      </c>
      <c r="AQ1953" s="32">
        <f t="shared" si="425"/>
        <v>0</v>
      </c>
      <c r="AR1953" s="24">
        <f t="shared" si="430"/>
        <v>849877.05</v>
      </c>
      <c r="AS1953" s="24" t="str">
        <f t="shared" si="431"/>
        <v>0</v>
      </c>
      <c r="AT1953" s="24">
        <f t="shared" si="432"/>
        <v>1002581.4150000002</v>
      </c>
      <c r="AU1953" s="24">
        <f t="shared" si="433"/>
        <v>111397.93499999994</v>
      </c>
    </row>
    <row r="1954" spans="1:47" x14ac:dyDescent="0.25">
      <c r="A1954" s="28" t="s">
        <v>14960</v>
      </c>
      <c r="B1954" s="28" t="s">
        <v>6695</v>
      </c>
      <c r="C1954" s="28" t="s">
        <v>6696</v>
      </c>
      <c r="D1954" s="28" t="s">
        <v>6697</v>
      </c>
      <c r="E1954" s="28" t="s">
        <v>6698</v>
      </c>
      <c r="F1954" s="29">
        <v>43479</v>
      </c>
      <c r="G1954" s="29">
        <v>44896</v>
      </c>
      <c r="H1954" s="28" t="s">
        <v>6699</v>
      </c>
      <c r="I1954" s="28" t="s">
        <v>16048</v>
      </c>
      <c r="J1954" s="28" t="s">
        <v>16037</v>
      </c>
      <c r="K1954" s="28" t="s">
        <v>6700</v>
      </c>
      <c r="L1954" s="27">
        <v>180883.45</v>
      </c>
      <c r="M1954" s="27">
        <v>68992</v>
      </c>
      <c r="N1954" s="27">
        <v>0</v>
      </c>
      <c r="O1954" s="27">
        <v>0</v>
      </c>
      <c r="P1954" s="27">
        <f t="shared" si="420"/>
        <v>68992</v>
      </c>
      <c r="Q1954" s="27">
        <v>0</v>
      </c>
      <c r="R1954" s="27">
        <v>0</v>
      </c>
      <c r="S1954" s="27">
        <v>0</v>
      </c>
      <c r="T1954" s="27">
        <f t="shared" si="421"/>
        <v>0</v>
      </c>
      <c r="U1954" s="27">
        <v>0</v>
      </c>
      <c r="V1954" s="27">
        <f t="shared" si="422"/>
        <v>249875.45</v>
      </c>
      <c r="W1954" s="28" t="s">
        <v>6701</v>
      </c>
      <c r="X1954" s="27">
        <v>182692.28450000001</v>
      </c>
      <c r="Y1954" s="27">
        <f t="shared" si="426"/>
        <v>435066.489</v>
      </c>
      <c r="Z1954" s="4" t="str" cm="1">
        <f t="array" ref="Z1954">_xlfn.IFS(YEARFRAC(F1954,G1954)&lt;1,"&lt;1 Year",YEARFRAC(F1954,G1954)&lt;=5,"1-5 Years",YEARFRAC(F1954,G1954)&gt;5,"&gt;5 Years")</f>
        <v>1-5 Years</v>
      </c>
      <c r="AA1954" s="24">
        <f>L1954*(_xlfn.XLOOKUP(K1954,'FX rates'!$A$2:$A$38,'FX rates'!$B$2:$B$38))</f>
        <v>180883.45</v>
      </c>
      <c r="AB1954" s="24">
        <f>V1954*(_xlfn.XLOOKUP(K1954,'FX rates'!$A$2:$A$38,'FX rates'!$B$2:$B$38))</f>
        <v>249875.45</v>
      </c>
      <c r="AC1954" s="24">
        <f>X1954*(_xlfn.XLOOKUP(W1954,'FX rates'!$A$2:$A$38,'FX rates'!$B$2:$B$38))</f>
        <v>182692.28450000001</v>
      </c>
      <c r="AD1954" s="24">
        <f>Y1954*(_xlfn.XLOOKUP(W1954,'FX rates'!$A$2:$A$38,'FX rates'!$B$2:$B$38))</f>
        <v>435066.489</v>
      </c>
      <c r="AE1954" s="30">
        <f t="shared" si="427"/>
        <v>9.9999999999999846E-3</v>
      </c>
      <c r="AF1954" s="31">
        <f t="shared" si="428"/>
        <v>1808.8344999999972</v>
      </c>
      <c r="AG1954" s="23">
        <f t="shared" si="429"/>
        <v>68992</v>
      </c>
      <c r="AH1954" s="35">
        <f t="shared" si="423"/>
        <v>1</v>
      </c>
      <c r="AI1954" s="23">
        <f>U1954*(_xlfn.XLOOKUP(K1954,'FX rates'!$A$2:$A$38,'FX rates'!$B$2:$B$38))</f>
        <v>0</v>
      </c>
      <c r="AJ1954" s="23">
        <f>Q1954*(_xlfn.XLOOKUP(K1954,'FX rates'!$A$2:$A$38,'FX rates'!$B$2:$B$38))</f>
        <v>0</v>
      </c>
      <c r="AK1954" s="23">
        <f>R1954*(_xlfn.XLOOKUP(K1954,'FX rates'!$A$2:$A$38,'FX rates'!$B$2:$B$38))</f>
        <v>0</v>
      </c>
      <c r="AM1954" s="4"/>
      <c r="AN1954" s="4"/>
      <c r="AO1954" s="4"/>
      <c r="AP1954" s="32">
        <f t="shared" si="424"/>
        <v>0.38141687368302624</v>
      </c>
      <c r="AQ1954" s="32">
        <f t="shared" si="425"/>
        <v>0</v>
      </c>
      <c r="AR1954" s="24">
        <f t="shared" si="430"/>
        <v>252374.20449999999</v>
      </c>
      <c r="AS1954" s="24" t="str">
        <f t="shared" si="431"/>
        <v>0</v>
      </c>
      <c r="AT1954" s="24">
        <f t="shared" si="432"/>
        <v>391559.84010000003</v>
      </c>
      <c r="AU1954" s="24">
        <f t="shared" si="433"/>
        <v>43506.648899999971</v>
      </c>
    </row>
    <row r="1955" spans="1:47" x14ac:dyDescent="0.25">
      <c r="A1955" s="28" t="s">
        <v>14961</v>
      </c>
      <c r="B1955" s="28" t="s">
        <v>6702</v>
      </c>
      <c r="C1955" s="28" t="s">
        <v>6703</v>
      </c>
      <c r="D1955" s="28" t="s">
        <v>6704</v>
      </c>
      <c r="E1955" s="28" t="s">
        <v>6705</v>
      </c>
      <c r="F1955" s="29">
        <v>43479</v>
      </c>
      <c r="G1955" s="29">
        <v>44896</v>
      </c>
      <c r="H1955" s="28" t="s">
        <v>6706</v>
      </c>
      <c r="I1955" s="28" t="s">
        <v>16036</v>
      </c>
      <c r="J1955" s="28" t="s">
        <v>16045</v>
      </c>
      <c r="K1955" s="28" t="s">
        <v>6707</v>
      </c>
      <c r="L1955" s="27">
        <v>258940.00000000006</v>
      </c>
      <c r="M1955" s="27">
        <v>272250</v>
      </c>
      <c r="N1955" s="27">
        <v>0</v>
      </c>
      <c r="O1955" s="27">
        <v>0</v>
      </c>
      <c r="P1955" s="27">
        <f t="shared" si="420"/>
        <v>272250</v>
      </c>
      <c r="Q1955" s="27">
        <v>0</v>
      </c>
      <c r="R1955" s="27">
        <v>0</v>
      </c>
      <c r="S1955" s="27">
        <v>0</v>
      </c>
      <c r="T1955" s="27">
        <f t="shared" si="421"/>
        <v>0</v>
      </c>
      <c r="U1955" s="27">
        <v>0</v>
      </c>
      <c r="V1955" s="27">
        <f t="shared" si="422"/>
        <v>531190</v>
      </c>
      <c r="W1955" s="28" t="s">
        <v>6708</v>
      </c>
      <c r="X1955" s="27">
        <v>290012.8000000001</v>
      </c>
      <c r="Y1955" s="27">
        <f t="shared" si="426"/>
        <v>884945.60000000033</v>
      </c>
      <c r="Z1955" s="4" t="str" cm="1">
        <f t="array" ref="Z1955">_xlfn.IFS(YEARFRAC(F1955,G1955)&lt;1,"&lt;1 Year",YEARFRAC(F1955,G1955)&lt;=5,"1-5 Years",YEARFRAC(F1955,G1955)&gt;5,"&gt;5 Years")</f>
        <v>1-5 Years</v>
      </c>
      <c r="AA1955" s="24">
        <f>L1955*(_xlfn.XLOOKUP(K1955,'FX rates'!$A$2:$A$38,'FX rates'!$B$2:$B$38))</f>
        <v>258940.00000000006</v>
      </c>
      <c r="AB1955" s="24">
        <f>V1955*(_xlfn.XLOOKUP(K1955,'FX rates'!$A$2:$A$38,'FX rates'!$B$2:$B$38))</f>
        <v>531190</v>
      </c>
      <c r="AC1955" s="24">
        <f>X1955*(_xlfn.XLOOKUP(W1955,'FX rates'!$A$2:$A$38,'FX rates'!$B$2:$B$38))</f>
        <v>290012.8000000001</v>
      </c>
      <c r="AD1955" s="24">
        <f>Y1955*(_xlfn.XLOOKUP(W1955,'FX rates'!$A$2:$A$38,'FX rates'!$B$2:$B$38))</f>
        <v>884945.60000000033</v>
      </c>
      <c r="AE1955" s="30">
        <f t="shared" si="427"/>
        <v>0.12000000000000015</v>
      </c>
      <c r="AF1955" s="31">
        <f t="shared" si="428"/>
        <v>31072.800000000047</v>
      </c>
      <c r="AG1955" s="23">
        <f t="shared" si="429"/>
        <v>272249.99999999994</v>
      </c>
      <c r="AH1955" s="35">
        <f t="shared" si="423"/>
        <v>1</v>
      </c>
      <c r="AI1955" s="23">
        <f>U1955*(_xlfn.XLOOKUP(K1955,'FX rates'!$A$2:$A$38,'FX rates'!$B$2:$B$38))</f>
        <v>0</v>
      </c>
      <c r="AJ1955" s="23">
        <f>Q1955*(_xlfn.XLOOKUP(K1955,'FX rates'!$A$2:$A$38,'FX rates'!$B$2:$B$38))</f>
        <v>0</v>
      </c>
      <c r="AK1955" s="23">
        <f>R1955*(_xlfn.XLOOKUP(K1955,'FX rates'!$A$2:$A$38,'FX rates'!$B$2:$B$38))</f>
        <v>0</v>
      </c>
      <c r="AM1955" s="4"/>
      <c r="AN1955" s="4"/>
      <c r="AO1955" s="4"/>
      <c r="AP1955" s="32">
        <f t="shared" si="424"/>
        <v>1.0514018691588782</v>
      </c>
      <c r="AQ1955" s="32">
        <f t="shared" si="425"/>
        <v>0</v>
      </c>
      <c r="AR1955" s="24">
        <f t="shared" si="430"/>
        <v>594932.80000000016</v>
      </c>
      <c r="AS1955" s="24" t="str">
        <f t="shared" si="431"/>
        <v>0</v>
      </c>
      <c r="AT1955" s="24">
        <f t="shared" si="432"/>
        <v>796451.04000000027</v>
      </c>
      <c r="AU1955" s="24">
        <f t="shared" si="433"/>
        <v>88494.560000000056</v>
      </c>
    </row>
    <row r="1956" spans="1:47" x14ac:dyDescent="0.25">
      <c r="A1956" s="28" t="s">
        <v>14962</v>
      </c>
      <c r="B1956" s="28" t="s">
        <v>6709</v>
      </c>
      <c r="C1956" s="28" t="s">
        <v>6710</v>
      </c>
      <c r="D1956" s="28" t="s">
        <v>6711</v>
      </c>
      <c r="E1956" s="28" t="s">
        <v>6712</v>
      </c>
      <c r="F1956" s="29">
        <v>43479</v>
      </c>
      <c r="G1956" s="29">
        <v>44896</v>
      </c>
      <c r="H1956" s="28" t="s">
        <v>6713</v>
      </c>
      <c r="I1956" s="28" t="s">
        <v>16038</v>
      </c>
      <c r="J1956" s="28" t="s">
        <v>16044</v>
      </c>
      <c r="K1956" s="28" t="s">
        <v>6714</v>
      </c>
      <c r="L1956" s="27">
        <v>154069.30000000002</v>
      </c>
      <c r="M1956" s="27">
        <v>30855</v>
      </c>
      <c r="N1956" s="27">
        <v>0</v>
      </c>
      <c r="O1956" s="27">
        <v>0</v>
      </c>
      <c r="P1956" s="27">
        <f t="shared" si="420"/>
        <v>30855</v>
      </c>
      <c r="Q1956" s="27">
        <v>0</v>
      </c>
      <c r="R1956" s="27">
        <v>0</v>
      </c>
      <c r="S1956" s="27">
        <v>0</v>
      </c>
      <c r="T1956" s="27">
        <f t="shared" si="421"/>
        <v>0</v>
      </c>
      <c r="U1956" s="27">
        <v>0</v>
      </c>
      <c r="V1956" s="27">
        <f t="shared" si="422"/>
        <v>184924.30000000002</v>
      </c>
      <c r="W1956" s="28" t="s">
        <v>6715</v>
      </c>
      <c r="X1956" s="27">
        <v>171016.92300000004</v>
      </c>
      <c r="Y1956" s="27">
        <f t="shared" si="426"/>
        <v>376282.89600000007</v>
      </c>
      <c r="Z1956" s="4" t="str" cm="1">
        <f t="array" ref="Z1956">_xlfn.IFS(YEARFRAC(F1956,G1956)&lt;1,"&lt;1 Year",YEARFRAC(F1956,G1956)&lt;=5,"1-5 Years",YEARFRAC(F1956,G1956)&gt;5,"&gt;5 Years")</f>
        <v>1-5 Years</v>
      </c>
      <c r="AA1956" s="24">
        <f>L1956*(_xlfn.XLOOKUP(K1956,'FX rates'!$A$2:$A$38,'FX rates'!$B$2:$B$38))</f>
        <v>154069.30000000002</v>
      </c>
      <c r="AB1956" s="24">
        <f>V1956*(_xlfn.XLOOKUP(K1956,'FX rates'!$A$2:$A$38,'FX rates'!$B$2:$B$38))</f>
        <v>184924.30000000002</v>
      </c>
      <c r="AC1956" s="24">
        <f>X1956*(_xlfn.XLOOKUP(W1956,'FX rates'!$A$2:$A$38,'FX rates'!$B$2:$B$38))</f>
        <v>171016.92300000004</v>
      </c>
      <c r="AD1956" s="24">
        <f>Y1956*(_xlfn.XLOOKUP(W1956,'FX rates'!$A$2:$A$38,'FX rates'!$B$2:$B$38))</f>
        <v>376282.89600000007</v>
      </c>
      <c r="AE1956" s="30">
        <f t="shared" si="427"/>
        <v>0.11000000000000013</v>
      </c>
      <c r="AF1956" s="31">
        <f t="shared" si="428"/>
        <v>16947.623000000021</v>
      </c>
      <c r="AG1956" s="23">
        <f t="shared" si="429"/>
        <v>30855</v>
      </c>
      <c r="AH1956" s="35">
        <f t="shared" si="423"/>
        <v>1</v>
      </c>
      <c r="AI1956" s="23">
        <f>U1956*(_xlfn.XLOOKUP(K1956,'FX rates'!$A$2:$A$38,'FX rates'!$B$2:$B$38))</f>
        <v>0</v>
      </c>
      <c r="AJ1956" s="23">
        <f>Q1956*(_xlfn.XLOOKUP(K1956,'FX rates'!$A$2:$A$38,'FX rates'!$B$2:$B$38))</f>
        <v>0</v>
      </c>
      <c r="AK1956" s="23">
        <f>R1956*(_xlfn.XLOOKUP(K1956,'FX rates'!$A$2:$A$38,'FX rates'!$B$2:$B$38))</f>
        <v>0</v>
      </c>
      <c r="AM1956" s="4"/>
      <c r="AN1956" s="4"/>
      <c r="AO1956" s="4"/>
      <c r="AP1956" s="32">
        <f t="shared" si="424"/>
        <v>0.20026702269692923</v>
      </c>
      <c r="AQ1956" s="32">
        <f t="shared" si="425"/>
        <v>0</v>
      </c>
      <c r="AR1956" s="24">
        <f t="shared" si="430"/>
        <v>205265.97300000003</v>
      </c>
      <c r="AS1956" s="24" t="str">
        <f t="shared" si="431"/>
        <v>0</v>
      </c>
      <c r="AT1956" s="24">
        <f t="shared" si="432"/>
        <v>338654.60640000005</v>
      </c>
      <c r="AU1956" s="24">
        <f t="shared" si="433"/>
        <v>37628.289600000018</v>
      </c>
    </row>
    <row r="1957" spans="1:47" x14ac:dyDescent="0.25">
      <c r="A1957" s="28" t="s">
        <v>14963</v>
      </c>
      <c r="B1957" s="28" t="s">
        <v>6716</v>
      </c>
      <c r="C1957" s="28" t="s">
        <v>6717</v>
      </c>
      <c r="D1957" s="28" t="s">
        <v>6718</v>
      </c>
      <c r="E1957" s="28" t="s">
        <v>6719</v>
      </c>
      <c r="F1957" s="29">
        <v>43479</v>
      </c>
      <c r="G1957" s="29">
        <v>44896</v>
      </c>
      <c r="H1957" s="28" t="s">
        <v>6720</v>
      </c>
      <c r="I1957" s="28" t="s">
        <v>16036</v>
      </c>
      <c r="J1957" s="28" t="s">
        <v>16047</v>
      </c>
      <c r="K1957" s="28" t="s">
        <v>6721</v>
      </c>
      <c r="L1957" s="27">
        <v>297000</v>
      </c>
      <c r="M1957" s="27">
        <v>189200.00000000003</v>
      </c>
      <c r="N1957" s="27">
        <v>0</v>
      </c>
      <c r="O1957" s="27">
        <v>0</v>
      </c>
      <c r="P1957" s="27">
        <f t="shared" si="420"/>
        <v>189200.00000000003</v>
      </c>
      <c r="Q1957" s="27">
        <v>0</v>
      </c>
      <c r="R1957" s="27">
        <v>0</v>
      </c>
      <c r="S1957" s="27">
        <v>0</v>
      </c>
      <c r="T1957" s="27">
        <f t="shared" si="421"/>
        <v>0</v>
      </c>
      <c r="U1957" s="27">
        <v>102000</v>
      </c>
      <c r="V1957" s="27">
        <f t="shared" si="422"/>
        <v>588200</v>
      </c>
      <c r="W1957" s="28" t="s">
        <v>6722</v>
      </c>
      <c r="X1957" s="27">
        <v>317790</v>
      </c>
      <c r="Y1957" s="27">
        <f t="shared" si="426"/>
        <v>838024</v>
      </c>
      <c r="Z1957" s="4" t="str" cm="1">
        <f t="array" ref="Z1957">_xlfn.IFS(YEARFRAC(F1957,G1957)&lt;1,"&lt;1 Year",YEARFRAC(F1957,G1957)&lt;=5,"1-5 Years",YEARFRAC(F1957,G1957)&gt;5,"&gt;5 Years")</f>
        <v>1-5 Years</v>
      </c>
      <c r="AA1957" s="24">
        <f>L1957*(_xlfn.XLOOKUP(K1957,'FX rates'!$A$2:$A$38,'FX rates'!$B$2:$B$38))</f>
        <v>297000</v>
      </c>
      <c r="AB1957" s="24">
        <f>V1957*(_xlfn.XLOOKUP(K1957,'FX rates'!$A$2:$A$38,'FX rates'!$B$2:$B$38))</f>
        <v>588200</v>
      </c>
      <c r="AC1957" s="24">
        <f>X1957*(_xlfn.XLOOKUP(W1957,'FX rates'!$A$2:$A$38,'FX rates'!$B$2:$B$38))</f>
        <v>317790</v>
      </c>
      <c r="AD1957" s="24">
        <f>Y1957*(_xlfn.XLOOKUP(W1957,'FX rates'!$A$2:$A$38,'FX rates'!$B$2:$B$38))</f>
        <v>838024</v>
      </c>
      <c r="AE1957" s="30">
        <f t="shared" si="427"/>
        <v>7.0000000000000007E-2</v>
      </c>
      <c r="AF1957" s="31">
        <f t="shared" si="428"/>
        <v>20790</v>
      </c>
      <c r="AG1957" s="23">
        <f t="shared" si="429"/>
        <v>291200</v>
      </c>
      <c r="AH1957" s="35">
        <f t="shared" si="423"/>
        <v>1</v>
      </c>
      <c r="AI1957" s="23">
        <f>U1957*(_xlfn.XLOOKUP(K1957,'FX rates'!$A$2:$A$38,'FX rates'!$B$2:$B$38))</f>
        <v>102000</v>
      </c>
      <c r="AJ1957" s="23">
        <f>Q1957*(_xlfn.XLOOKUP(K1957,'FX rates'!$A$2:$A$38,'FX rates'!$B$2:$B$38))</f>
        <v>0</v>
      </c>
      <c r="AK1957" s="23">
        <f>R1957*(_xlfn.XLOOKUP(K1957,'FX rates'!$A$2:$A$38,'FX rates'!$B$2:$B$38))</f>
        <v>0</v>
      </c>
      <c r="AM1957" s="4"/>
      <c r="AN1957" s="4"/>
      <c r="AO1957" s="4"/>
      <c r="AP1957" s="32">
        <f t="shared" si="424"/>
        <v>0.63703703703703718</v>
      </c>
      <c r="AQ1957" s="32">
        <f t="shared" si="425"/>
        <v>0</v>
      </c>
      <c r="AR1957" s="24">
        <f t="shared" si="430"/>
        <v>520234.00000000006</v>
      </c>
      <c r="AS1957" s="24" t="str">
        <f t="shared" si="431"/>
        <v>0</v>
      </c>
      <c r="AT1957" s="24">
        <f t="shared" si="432"/>
        <v>754221.6</v>
      </c>
      <c r="AU1957" s="24">
        <f t="shared" si="433"/>
        <v>83802.400000000023</v>
      </c>
    </row>
    <row r="1958" spans="1:47" x14ac:dyDescent="0.25">
      <c r="A1958" s="28" t="s">
        <v>14100</v>
      </c>
      <c r="B1958" s="28" t="s">
        <v>677</v>
      </c>
      <c r="C1958" s="28" t="s">
        <v>678</v>
      </c>
      <c r="D1958" s="28" t="s">
        <v>679</v>
      </c>
      <c r="E1958" s="28" t="s">
        <v>680</v>
      </c>
      <c r="F1958" s="29">
        <v>38601</v>
      </c>
      <c r="G1958" s="29">
        <v>44896</v>
      </c>
      <c r="H1958" s="28" t="s">
        <v>681</v>
      </c>
      <c r="I1958" s="28" t="s">
        <v>16041</v>
      </c>
      <c r="J1958" s="28" t="s">
        <v>16035</v>
      </c>
      <c r="K1958" s="28" t="s">
        <v>682</v>
      </c>
      <c r="L1958" s="27">
        <v>204050.00000000003</v>
      </c>
      <c r="M1958" s="27">
        <v>58250.500000000007</v>
      </c>
      <c r="N1958" s="27">
        <v>0</v>
      </c>
      <c r="O1958" s="27">
        <v>0</v>
      </c>
      <c r="P1958" s="27">
        <f t="shared" si="420"/>
        <v>58250.500000000007</v>
      </c>
      <c r="Q1958" s="27">
        <v>0</v>
      </c>
      <c r="R1958" s="27">
        <v>0</v>
      </c>
      <c r="S1958" s="27">
        <v>0</v>
      </c>
      <c r="T1958" s="27">
        <f t="shared" si="421"/>
        <v>0</v>
      </c>
      <c r="U1958" s="27">
        <v>0</v>
      </c>
      <c r="V1958" s="27">
        <f t="shared" si="422"/>
        <v>262300.50000000006</v>
      </c>
      <c r="W1958" s="28" t="s">
        <v>683</v>
      </c>
      <c r="X1958" s="27">
        <v>212212.00000000003</v>
      </c>
      <c r="Y1958" s="27">
        <f t="shared" si="426"/>
        <v>485004.52</v>
      </c>
      <c r="Z1958" s="4" t="str" cm="1">
        <f t="array" ref="Z1958">_xlfn.IFS(YEARFRAC(F1958,G1958)&lt;1,"&lt;1 Year",YEARFRAC(F1958,G1958)&lt;=5,"1-5 Years",YEARFRAC(F1958,G1958)&gt;5,"&gt;5 Years")</f>
        <v>&gt;5 Years</v>
      </c>
      <c r="AA1958" s="24">
        <f>L1958*(_xlfn.XLOOKUP(K1958,'FX rates'!$A$2:$A$38,'FX rates'!$B$2:$B$38))</f>
        <v>204050.00000000003</v>
      </c>
      <c r="AB1958" s="24">
        <f>V1958*(_xlfn.XLOOKUP(K1958,'FX rates'!$A$2:$A$38,'FX rates'!$B$2:$B$38))</f>
        <v>262300.50000000006</v>
      </c>
      <c r="AC1958" s="24">
        <f>X1958*(_xlfn.XLOOKUP(W1958,'FX rates'!$A$2:$A$38,'FX rates'!$B$2:$B$38))</f>
        <v>212212.00000000003</v>
      </c>
      <c r="AD1958" s="24">
        <f>Y1958*(_xlfn.XLOOKUP(W1958,'FX rates'!$A$2:$A$38,'FX rates'!$B$2:$B$38))</f>
        <v>485004.52</v>
      </c>
      <c r="AE1958" s="30">
        <f t="shared" si="427"/>
        <v>3.9999999999999994E-2</v>
      </c>
      <c r="AF1958" s="31">
        <f t="shared" si="428"/>
        <v>8162</v>
      </c>
      <c r="AG1958" s="23">
        <f t="shared" si="429"/>
        <v>58250.500000000029</v>
      </c>
      <c r="AH1958" s="35">
        <f t="shared" si="423"/>
        <v>1</v>
      </c>
      <c r="AI1958" s="23">
        <f>U1958*(_xlfn.XLOOKUP(K1958,'FX rates'!$A$2:$A$38,'FX rates'!$B$2:$B$38))</f>
        <v>0</v>
      </c>
      <c r="AJ1958" s="23">
        <f>Q1958*(_xlfn.XLOOKUP(K1958,'FX rates'!$A$2:$A$38,'FX rates'!$B$2:$B$38))</f>
        <v>0</v>
      </c>
      <c r="AK1958" s="23">
        <f>R1958*(_xlfn.XLOOKUP(K1958,'FX rates'!$A$2:$A$38,'FX rates'!$B$2:$B$38))</f>
        <v>0</v>
      </c>
      <c r="AM1958" s="4"/>
      <c r="AN1958" s="4"/>
      <c r="AO1958" s="4"/>
      <c r="AP1958" s="32">
        <f t="shared" si="424"/>
        <v>0.28547169811320755</v>
      </c>
      <c r="AQ1958" s="32">
        <f t="shared" si="425"/>
        <v>0</v>
      </c>
      <c r="AR1958" s="24">
        <f t="shared" si="430"/>
        <v>272792.52</v>
      </c>
      <c r="AS1958" s="24" t="str">
        <f t="shared" si="431"/>
        <v>0</v>
      </c>
      <c r="AT1958" s="24">
        <f t="shared" si="432"/>
        <v>436504.06800000003</v>
      </c>
      <c r="AU1958" s="24">
        <f t="shared" si="433"/>
        <v>48500.45199999999</v>
      </c>
    </row>
    <row r="1959" spans="1:47" x14ac:dyDescent="0.25">
      <c r="A1959" s="28" t="s">
        <v>14964</v>
      </c>
      <c r="B1959" s="28" t="s">
        <v>6723</v>
      </c>
      <c r="C1959" s="28" t="s">
        <v>6724</v>
      </c>
      <c r="D1959" s="28" t="s">
        <v>6725</v>
      </c>
      <c r="E1959" s="28" t="s">
        <v>6726</v>
      </c>
      <c r="F1959" s="29">
        <v>43479</v>
      </c>
      <c r="G1959" s="29">
        <v>44896</v>
      </c>
      <c r="H1959" s="28" t="s">
        <v>6727</v>
      </c>
      <c r="I1959" s="28" t="s">
        <v>16038</v>
      </c>
      <c r="J1959" s="28" t="s">
        <v>16045</v>
      </c>
      <c r="K1959" s="28" t="s">
        <v>6728</v>
      </c>
      <c r="L1959" s="27">
        <v>198879.99999999997</v>
      </c>
      <c r="M1959" s="27">
        <v>158449.5</v>
      </c>
      <c r="N1959" s="27">
        <v>0</v>
      </c>
      <c r="O1959" s="27">
        <v>0</v>
      </c>
      <c r="P1959" s="27">
        <f t="shared" si="420"/>
        <v>158449.5</v>
      </c>
      <c r="Q1959" s="27">
        <v>0</v>
      </c>
      <c r="R1959" s="27">
        <v>0</v>
      </c>
      <c r="S1959" s="27">
        <v>0</v>
      </c>
      <c r="T1959" s="27">
        <f t="shared" si="421"/>
        <v>0</v>
      </c>
      <c r="U1959" s="27">
        <v>0</v>
      </c>
      <c r="V1959" s="27">
        <f t="shared" si="422"/>
        <v>357329.5</v>
      </c>
      <c r="W1959" s="28" t="s">
        <v>6729</v>
      </c>
      <c r="X1959" s="27">
        <v>216779.19999999998</v>
      </c>
      <c r="Y1959" s="27">
        <f t="shared" si="426"/>
        <v>606268.35499999998</v>
      </c>
      <c r="Z1959" s="4" t="str" cm="1">
        <f t="array" ref="Z1959">_xlfn.IFS(YEARFRAC(F1959,G1959)&lt;1,"&lt;1 Year",YEARFRAC(F1959,G1959)&lt;=5,"1-5 Years",YEARFRAC(F1959,G1959)&gt;5,"&gt;5 Years")</f>
        <v>1-5 Years</v>
      </c>
      <c r="AA1959" s="24">
        <f>L1959*(_xlfn.XLOOKUP(K1959,'FX rates'!$A$2:$A$38,'FX rates'!$B$2:$B$38))</f>
        <v>264639.67201504344</v>
      </c>
      <c r="AB1959" s="24">
        <f>V1959*(_xlfn.XLOOKUP(K1959,'FX rates'!$A$2:$A$38,'FX rates'!$B$2:$B$38))</f>
        <v>475480.49920202873</v>
      </c>
      <c r="AC1959" s="24">
        <f>X1959*(_xlfn.XLOOKUP(W1959,'FX rates'!$A$2:$A$38,'FX rates'!$B$2:$B$38))</f>
        <v>288457.24249639735</v>
      </c>
      <c r="AD1959" s="24">
        <f>Y1959*(_xlfn.XLOOKUP(W1959,'FX rates'!$A$2:$A$38,'FX rates'!$B$2:$B$38))</f>
        <v>806730.98662660865</v>
      </c>
      <c r="AE1959" s="30">
        <f t="shared" si="427"/>
        <v>8.9999999999999983E-2</v>
      </c>
      <c r="AF1959" s="31">
        <f t="shared" si="428"/>
        <v>17899.200000000012</v>
      </c>
      <c r="AG1959" s="23">
        <f t="shared" si="429"/>
        <v>210840.82718698529</v>
      </c>
      <c r="AH1959" s="35">
        <f t="shared" si="423"/>
        <v>1.3306500000756409</v>
      </c>
      <c r="AI1959" s="23">
        <f>U1959*(_xlfn.XLOOKUP(K1959,'FX rates'!$A$2:$A$38,'FX rates'!$B$2:$B$38))</f>
        <v>0</v>
      </c>
      <c r="AJ1959" s="23">
        <f>Q1959*(_xlfn.XLOOKUP(K1959,'FX rates'!$A$2:$A$38,'FX rates'!$B$2:$B$38))</f>
        <v>0</v>
      </c>
      <c r="AK1959" s="23">
        <f>R1959*(_xlfn.XLOOKUP(K1959,'FX rates'!$A$2:$A$38,'FX rates'!$B$2:$B$38))</f>
        <v>0</v>
      </c>
      <c r="AM1959" s="4"/>
      <c r="AN1959" s="4"/>
      <c r="AO1959" s="4"/>
      <c r="AP1959" s="32">
        <f t="shared" si="424"/>
        <v>0.79670907079646025</v>
      </c>
      <c r="AQ1959" s="32">
        <f t="shared" si="425"/>
        <v>0</v>
      </c>
      <c r="AR1959" s="24">
        <f t="shared" si="430"/>
        <v>389489.15499999997</v>
      </c>
      <c r="AS1959" s="24" t="str">
        <f t="shared" si="431"/>
        <v>0</v>
      </c>
      <c r="AT1959" s="24">
        <f t="shared" si="432"/>
        <v>726057.88796394784</v>
      </c>
      <c r="AU1959" s="24">
        <f t="shared" si="433"/>
        <v>80673.098662660806</v>
      </c>
    </row>
    <row r="1960" spans="1:47" x14ac:dyDescent="0.25">
      <c r="A1960" s="28" t="s">
        <v>14965</v>
      </c>
      <c r="B1960" s="28" t="s">
        <v>6730</v>
      </c>
      <c r="C1960" s="28" t="s">
        <v>6731</v>
      </c>
      <c r="D1960" s="28" t="s">
        <v>6732</v>
      </c>
      <c r="E1960" s="28" t="s">
        <v>6733</v>
      </c>
      <c r="F1960" s="29">
        <v>43479</v>
      </c>
      <c r="G1960" s="29">
        <v>44896</v>
      </c>
      <c r="H1960" s="28" t="s">
        <v>6734</v>
      </c>
      <c r="I1960" s="28" t="s">
        <v>16055</v>
      </c>
      <c r="J1960" s="28" t="s">
        <v>16036</v>
      </c>
      <c r="K1960" s="28" t="s">
        <v>6735</v>
      </c>
      <c r="L1960" s="27">
        <v>138594.5</v>
      </c>
      <c r="M1960" s="27">
        <v>18139</v>
      </c>
      <c r="N1960" s="27">
        <v>0</v>
      </c>
      <c r="O1960" s="27">
        <v>0</v>
      </c>
      <c r="P1960" s="27">
        <f t="shared" si="420"/>
        <v>18139</v>
      </c>
      <c r="Q1960" s="27">
        <v>0</v>
      </c>
      <c r="R1960" s="27">
        <v>0</v>
      </c>
      <c r="S1960" s="27">
        <v>0</v>
      </c>
      <c r="T1960" s="27">
        <f t="shared" si="421"/>
        <v>0</v>
      </c>
      <c r="U1960" s="27">
        <v>0</v>
      </c>
      <c r="V1960" s="27">
        <f t="shared" si="422"/>
        <v>156733.5</v>
      </c>
      <c r="W1960" s="28" t="s">
        <v>6736</v>
      </c>
      <c r="X1960" s="27">
        <v>152453.95000000001</v>
      </c>
      <c r="Y1960" s="27">
        <f t="shared" si="426"/>
        <v>324860.80000000005</v>
      </c>
      <c r="Z1960" s="4" t="str" cm="1">
        <f t="array" ref="Z1960">_xlfn.IFS(YEARFRAC(F1960,G1960)&lt;1,"&lt;1 Year",YEARFRAC(F1960,G1960)&lt;=5,"1-5 Years",YEARFRAC(F1960,G1960)&gt;5,"&gt;5 Years")</f>
        <v>1-5 Years</v>
      </c>
      <c r="AA1960" s="24">
        <f>L1960*(_xlfn.XLOOKUP(K1960,'FX rates'!$A$2:$A$38,'FX rates'!$B$2:$B$38))</f>
        <v>138594.5</v>
      </c>
      <c r="AB1960" s="24">
        <f>V1960*(_xlfn.XLOOKUP(K1960,'FX rates'!$A$2:$A$38,'FX rates'!$B$2:$B$38))</f>
        <v>156733.5</v>
      </c>
      <c r="AC1960" s="24">
        <f>X1960*(_xlfn.XLOOKUP(W1960,'FX rates'!$A$2:$A$38,'FX rates'!$B$2:$B$38))</f>
        <v>152453.95000000001</v>
      </c>
      <c r="AD1960" s="24">
        <f>Y1960*(_xlfn.XLOOKUP(W1960,'FX rates'!$A$2:$A$38,'FX rates'!$B$2:$B$38))</f>
        <v>324860.80000000005</v>
      </c>
      <c r="AE1960" s="30">
        <f t="shared" si="427"/>
        <v>0.10000000000000009</v>
      </c>
      <c r="AF1960" s="31">
        <f t="shared" si="428"/>
        <v>13859.450000000012</v>
      </c>
      <c r="AG1960" s="23">
        <f t="shared" si="429"/>
        <v>18139</v>
      </c>
      <c r="AH1960" s="35">
        <f t="shared" si="423"/>
        <v>1</v>
      </c>
      <c r="AI1960" s="23">
        <f>U1960*(_xlfn.XLOOKUP(K1960,'FX rates'!$A$2:$A$38,'FX rates'!$B$2:$B$38))</f>
        <v>0</v>
      </c>
      <c r="AJ1960" s="23">
        <f>Q1960*(_xlfn.XLOOKUP(K1960,'FX rates'!$A$2:$A$38,'FX rates'!$B$2:$B$38))</f>
        <v>0</v>
      </c>
      <c r="AK1960" s="23">
        <f>R1960*(_xlfn.XLOOKUP(K1960,'FX rates'!$A$2:$A$38,'FX rates'!$B$2:$B$38))</f>
        <v>0</v>
      </c>
      <c r="AM1960" s="4"/>
      <c r="AN1960" s="4"/>
      <c r="AO1960" s="4"/>
      <c r="AP1960" s="32">
        <f t="shared" si="424"/>
        <v>0.13087820945275605</v>
      </c>
      <c r="AQ1960" s="32">
        <f t="shared" si="425"/>
        <v>0</v>
      </c>
      <c r="AR1960" s="24">
        <f t="shared" si="430"/>
        <v>172406.85</v>
      </c>
      <c r="AS1960" s="24" t="str">
        <f t="shared" si="431"/>
        <v>0</v>
      </c>
      <c r="AT1960" s="24">
        <f t="shared" si="432"/>
        <v>292374.72000000003</v>
      </c>
      <c r="AU1960" s="24">
        <f t="shared" si="433"/>
        <v>32486.080000000016</v>
      </c>
    </row>
    <row r="1961" spans="1:47" x14ac:dyDescent="0.25">
      <c r="A1961" s="28" t="s">
        <v>14966</v>
      </c>
      <c r="B1961" s="28" t="s">
        <v>6737</v>
      </c>
      <c r="C1961" s="28" t="s">
        <v>6738</v>
      </c>
      <c r="D1961" s="28" t="s">
        <v>6739</v>
      </c>
      <c r="E1961" s="28" t="s">
        <v>6740</v>
      </c>
      <c r="F1961" s="29">
        <v>43479</v>
      </c>
      <c r="G1961" s="29">
        <v>44896</v>
      </c>
      <c r="H1961" s="28" t="s">
        <v>6741</v>
      </c>
      <c r="I1961" s="28" t="s">
        <v>16052</v>
      </c>
      <c r="J1961" s="28" t="s">
        <v>16047</v>
      </c>
      <c r="K1961" s="28" t="s">
        <v>6742</v>
      </c>
      <c r="L1961" s="27">
        <v>229878.00000000006</v>
      </c>
      <c r="M1961" s="27">
        <v>80454</v>
      </c>
      <c r="N1961" s="27">
        <v>0</v>
      </c>
      <c r="O1961" s="27">
        <v>0</v>
      </c>
      <c r="P1961" s="27">
        <f t="shared" si="420"/>
        <v>80454</v>
      </c>
      <c r="Q1961" s="27">
        <v>0</v>
      </c>
      <c r="R1961" s="27">
        <v>0</v>
      </c>
      <c r="S1961" s="27">
        <v>0</v>
      </c>
      <c r="T1961" s="27">
        <f t="shared" si="421"/>
        <v>0</v>
      </c>
      <c r="U1961" s="27">
        <v>0</v>
      </c>
      <c r="V1961" s="27">
        <f t="shared" si="422"/>
        <v>310332.00000000006</v>
      </c>
      <c r="W1961" s="28" t="s">
        <v>6743</v>
      </c>
      <c r="X1961" s="27">
        <v>245969.46000000008</v>
      </c>
      <c r="Y1961" s="27">
        <f t="shared" si="426"/>
        <v>578024.70000000019</v>
      </c>
      <c r="Z1961" s="4" t="str" cm="1">
        <f t="array" ref="Z1961">_xlfn.IFS(YEARFRAC(F1961,G1961)&lt;1,"&lt;1 Year",YEARFRAC(F1961,G1961)&lt;=5,"1-5 Years",YEARFRAC(F1961,G1961)&gt;5,"&gt;5 Years")</f>
        <v>1-5 Years</v>
      </c>
      <c r="AA1961" s="24">
        <f>L1961*(_xlfn.XLOOKUP(K1961,'FX rates'!$A$2:$A$38,'FX rates'!$B$2:$B$38))</f>
        <v>229878.00000000006</v>
      </c>
      <c r="AB1961" s="24">
        <f>V1961*(_xlfn.XLOOKUP(K1961,'FX rates'!$A$2:$A$38,'FX rates'!$B$2:$B$38))</f>
        <v>310332.00000000006</v>
      </c>
      <c r="AC1961" s="24">
        <f>X1961*(_xlfn.XLOOKUP(W1961,'FX rates'!$A$2:$A$38,'FX rates'!$B$2:$B$38))</f>
        <v>245969.46000000008</v>
      </c>
      <c r="AD1961" s="24">
        <f>Y1961*(_xlfn.XLOOKUP(W1961,'FX rates'!$A$2:$A$38,'FX rates'!$B$2:$B$38))</f>
        <v>578024.70000000019</v>
      </c>
      <c r="AE1961" s="30">
        <f t="shared" si="427"/>
        <v>7.0000000000000076E-2</v>
      </c>
      <c r="AF1961" s="31">
        <f t="shared" si="428"/>
        <v>16091.460000000021</v>
      </c>
      <c r="AG1961" s="23">
        <f t="shared" si="429"/>
        <v>80454</v>
      </c>
      <c r="AH1961" s="35">
        <f t="shared" si="423"/>
        <v>1</v>
      </c>
      <c r="AI1961" s="23">
        <f>U1961*(_xlfn.XLOOKUP(K1961,'FX rates'!$A$2:$A$38,'FX rates'!$B$2:$B$38))</f>
        <v>0</v>
      </c>
      <c r="AJ1961" s="23">
        <f>Q1961*(_xlfn.XLOOKUP(K1961,'FX rates'!$A$2:$A$38,'FX rates'!$B$2:$B$38))</f>
        <v>0</v>
      </c>
      <c r="AK1961" s="23">
        <f>R1961*(_xlfn.XLOOKUP(K1961,'FX rates'!$A$2:$A$38,'FX rates'!$B$2:$B$38))</f>
        <v>0</v>
      </c>
      <c r="AM1961" s="4"/>
      <c r="AN1961" s="4"/>
      <c r="AO1961" s="4"/>
      <c r="AP1961" s="32">
        <f t="shared" si="424"/>
        <v>0.34998564455928788</v>
      </c>
      <c r="AQ1961" s="32">
        <f t="shared" si="425"/>
        <v>0</v>
      </c>
      <c r="AR1961" s="24">
        <f t="shared" si="430"/>
        <v>332055.24000000011</v>
      </c>
      <c r="AS1961" s="24" t="str">
        <f t="shared" si="431"/>
        <v>0</v>
      </c>
      <c r="AT1961" s="24">
        <f t="shared" si="432"/>
        <v>520222.23000000016</v>
      </c>
      <c r="AU1961" s="24">
        <f t="shared" si="433"/>
        <v>57802.47000000003</v>
      </c>
    </row>
    <row r="1962" spans="1:47" x14ac:dyDescent="0.25">
      <c r="A1962" s="28" t="s">
        <v>14967</v>
      </c>
      <c r="B1962" s="28" t="s">
        <v>12236</v>
      </c>
      <c r="C1962" s="28" t="s">
        <v>12237</v>
      </c>
      <c r="D1962" s="28" t="s">
        <v>12238</v>
      </c>
      <c r="E1962" s="28" t="s">
        <v>12239</v>
      </c>
      <c r="F1962" s="29">
        <v>43479</v>
      </c>
      <c r="G1962" s="29">
        <v>44896</v>
      </c>
      <c r="H1962" s="28" t="s">
        <v>12240</v>
      </c>
      <c r="I1962" s="28" t="s">
        <v>16056</v>
      </c>
      <c r="J1962" s="28" t="s">
        <v>16038</v>
      </c>
      <c r="K1962" s="28" t="s">
        <v>12241</v>
      </c>
      <c r="L1962" s="27">
        <v>89815</v>
      </c>
      <c r="M1962" s="27">
        <v>6402.0000000000009</v>
      </c>
      <c r="N1962" s="27">
        <v>0</v>
      </c>
      <c r="O1962" s="27">
        <v>0</v>
      </c>
      <c r="P1962" s="27">
        <f t="shared" si="420"/>
        <v>6402.0000000000009</v>
      </c>
      <c r="Q1962" s="27">
        <v>0</v>
      </c>
      <c r="R1962" s="27">
        <v>0</v>
      </c>
      <c r="S1962" s="27">
        <v>0</v>
      </c>
      <c r="T1962" s="27">
        <f t="shared" si="421"/>
        <v>0</v>
      </c>
      <c r="U1962" s="27">
        <v>0</v>
      </c>
      <c r="V1962" s="27">
        <f t="shared" si="422"/>
        <v>96217</v>
      </c>
      <c r="W1962" s="28" t="s">
        <v>12242</v>
      </c>
      <c r="X1962" s="27">
        <v>92509.45</v>
      </c>
      <c r="Y1962" s="27">
        <f t="shared" si="426"/>
        <v>191612.96</v>
      </c>
      <c r="Z1962" s="4" t="str" cm="1">
        <f t="array" ref="Z1962">_xlfn.IFS(YEARFRAC(F1962,G1962)&lt;1,"&lt;1 Year",YEARFRAC(F1962,G1962)&lt;=5,"1-5 Years",YEARFRAC(F1962,G1962)&gt;5,"&gt;5 Years")</f>
        <v>1-5 Years</v>
      </c>
      <c r="AA1962" s="24">
        <f>L1962*(_xlfn.XLOOKUP(K1962,'FX rates'!$A$2:$A$38,'FX rates'!$B$2:$B$38))</f>
        <v>119512.3297567937</v>
      </c>
      <c r="AB1962" s="24">
        <f>V1962*(_xlfn.XLOOKUP(K1962,'FX rates'!$A$2:$A$38,'FX rates'!$B$2:$B$38))</f>
        <v>128031.15105727794</v>
      </c>
      <c r="AC1962" s="24">
        <f>X1962*(_xlfn.XLOOKUP(W1962,'FX rates'!$A$2:$A$38,'FX rates'!$B$2:$B$38))</f>
        <v>123097.6996494975</v>
      </c>
      <c r="AD1962" s="24">
        <f>Y1962*(_xlfn.XLOOKUP(W1962,'FX rates'!$A$2:$A$38,'FX rates'!$B$2:$B$38))</f>
        <v>254969.78523849379</v>
      </c>
      <c r="AE1962" s="30">
        <f t="shared" si="427"/>
        <v>2.9999999999999957E-2</v>
      </c>
      <c r="AF1962" s="31">
        <f t="shared" si="428"/>
        <v>2694.4499999999971</v>
      </c>
      <c r="AG1962" s="23">
        <f t="shared" si="429"/>
        <v>8518.8213004842401</v>
      </c>
      <c r="AH1962" s="35">
        <f t="shared" si="423"/>
        <v>1.3306500000756409</v>
      </c>
      <c r="AI1962" s="23">
        <f>U1962*(_xlfn.XLOOKUP(K1962,'FX rates'!$A$2:$A$38,'FX rates'!$B$2:$B$38))</f>
        <v>0</v>
      </c>
      <c r="AJ1962" s="23">
        <f>Q1962*(_xlfn.XLOOKUP(K1962,'FX rates'!$A$2:$A$38,'FX rates'!$B$2:$B$38))</f>
        <v>0</v>
      </c>
      <c r="AK1962" s="23">
        <f>R1962*(_xlfn.XLOOKUP(K1962,'FX rates'!$A$2:$A$38,'FX rates'!$B$2:$B$38))</f>
        <v>0</v>
      </c>
      <c r="AM1962" s="4"/>
      <c r="AN1962" s="4"/>
      <c r="AO1962" s="4"/>
      <c r="AP1962" s="32">
        <f t="shared" si="424"/>
        <v>7.1279853031230869E-2</v>
      </c>
      <c r="AQ1962" s="32">
        <f t="shared" si="425"/>
        <v>0</v>
      </c>
      <c r="AR1962" s="24">
        <f t="shared" si="430"/>
        <v>99103.51</v>
      </c>
      <c r="AS1962" s="24" t="str">
        <f t="shared" si="431"/>
        <v>0</v>
      </c>
      <c r="AT1962" s="24">
        <f t="shared" si="432"/>
        <v>229472.80671464442</v>
      </c>
      <c r="AU1962" s="24">
        <f t="shared" si="433"/>
        <v>25496.978523849364</v>
      </c>
    </row>
    <row r="1963" spans="1:47" x14ac:dyDescent="0.25">
      <c r="A1963" s="28" t="s">
        <v>14968</v>
      </c>
      <c r="B1963" s="28" t="s">
        <v>6751</v>
      </c>
      <c r="C1963" s="28" t="s">
        <v>6752</v>
      </c>
      <c r="D1963" s="28" t="s">
        <v>6753</v>
      </c>
      <c r="E1963" s="28" t="s">
        <v>6754</v>
      </c>
      <c r="F1963" s="29">
        <v>43461</v>
      </c>
      <c r="G1963" s="29">
        <v>44896</v>
      </c>
      <c r="H1963" s="28" t="s">
        <v>6755</v>
      </c>
      <c r="I1963" s="28" t="s">
        <v>16041</v>
      </c>
      <c r="J1963" s="28" t="s">
        <v>16032</v>
      </c>
      <c r="K1963" s="28" t="s">
        <v>6756</v>
      </c>
      <c r="L1963" s="27">
        <v>372899.99999999994</v>
      </c>
      <c r="M1963" s="27">
        <v>1986875</v>
      </c>
      <c r="N1963" s="27">
        <v>0</v>
      </c>
      <c r="O1963" s="27">
        <v>0</v>
      </c>
      <c r="P1963" s="27">
        <f t="shared" si="420"/>
        <v>1986875</v>
      </c>
      <c r="Q1963" s="27">
        <v>0</v>
      </c>
      <c r="R1963" s="27">
        <v>0</v>
      </c>
      <c r="S1963" s="27">
        <v>0</v>
      </c>
      <c r="T1963" s="27">
        <f t="shared" si="421"/>
        <v>0</v>
      </c>
      <c r="U1963" s="27">
        <v>980000.00000000012</v>
      </c>
      <c r="V1963" s="27">
        <f t="shared" si="422"/>
        <v>3339775</v>
      </c>
      <c r="W1963" s="28" t="s">
        <v>6757</v>
      </c>
      <c r="X1963" s="27">
        <v>387815.99999999994</v>
      </c>
      <c r="Y1963" s="27">
        <f t="shared" si="426"/>
        <v>2841982</v>
      </c>
      <c r="Z1963" s="4" t="str" cm="1">
        <f t="array" ref="Z1963">_xlfn.IFS(YEARFRAC(F1963,G1963)&lt;1,"&lt;1 Year",YEARFRAC(F1963,G1963)&lt;=5,"1-5 Years",YEARFRAC(F1963,G1963)&gt;5,"&gt;5 Years")</f>
        <v>1-5 Years</v>
      </c>
      <c r="AA1963" s="24">
        <f>L1963*(_xlfn.XLOOKUP(K1963,'FX rates'!$A$2:$A$38,'FX rates'!$B$2:$B$38))</f>
        <v>372899.99999999994</v>
      </c>
      <c r="AB1963" s="24">
        <f>V1963*(_xlfn.XLOOKUP(K1963,'FX rates'!$A$2:$A$38,'FX rates'!$B$2:$B$38))</f>
        <v>3339775</v>
      </c>
      <c r="AC1963" s="24">
        <f>X1963*(_xlfn.XLOOKUP(W1963,'FX rates'!$A$2:$A$38,'FX rates'!$B$2:$B$38))</f>
        <v>387815.99999999994</v>
      </c>
      <c r="AD1963" s="24">
        <f>Y1963*(_xlfn.XLOOKUP(W1963,'FX rates'!$A$2:$A$38,'FX rates'!$B$2:$B$38))</f>
        <v>2841982</v>
      </c>
      <c r="AE1963" s="30">
        <f t="shared" si="427"/>
        <v>4.0000000000000008E-2</v>
      </c>
      <c r="AF1963" s="31">
        <f t="shared" si="428"/>
        <v>14916</v>
      </c>
      <c r="AG1963" s="23">
        <f t="shared" si="429"/>
        <v>2966875</v>
      </c>
      <c r="AH1963" s="35">
        <f t="shared" si="423"/>
        <v>1</v>
      </c>
      <c r="AI1963" s="23">
        <f>U1963*(_xlfn.XLOOKUP(K1963,'FX rates'!$A$2:$A$38,'FX rates'!$B$2:$B$38))</f>
        <v>980000.00000000012</v>
      </c>
      <c r="AJ1963" s="23">
        <f>Q1963*(_xlfn.XLOOKUP(K1963,'FX rates'!$A$2:$A$38,'FX rates'!$B$2:$B$38))</f>
        <v>0</v>
      </c>
      <c r="AK1963" s="23">
        <f>R1963*(_xlfn.XLOOKUP(K1963,'FX rates'!$A$2:$A$38,'FX rates'!$B$2:$B$38))</f>
        <v>0</v>
      </c>
      <c r="AM1963" s="4"/>
      <c r="AN1963" s="4"/>
      <c r="AO1963" s="4"/>
      <c r="AP1963" s="32">
        <f t="shared" si="424"/>
        <v>5.3281710914454283</v>
      </c>
      <c r="AQ1963" s="32">
        <f t="shared" si="425"/>
        <v>0</v>
      </c>
      <c r="AR1963" s="24">
        <f t="shared" si="430"/>
        <v>2454166</v>
      </c>
      <c r="AS1963" s="24" t="str">
        <f t="shared" si="431"/>
        <v>0</v>
      </c>
      <c r="AT1963" s="24">
        <f t="shared" si="432"/>
        <v>2557783.8000000003</v>
      </c>
      <c r="AU1963" s="24">
        <f t="shared" si="433"/>
        <v>284198.19999999972</v>
      </c>
    </row>
    <row r="1964" spans="1:47" x14ac:dyDescent="0.25">
      <c r="A1964" s="28" t="s">
        <v>14969</v>
      </c>
      <c r="B1964" s="28" t="s">
        <v>6758</v>
      </c>
      <c r="C1964" s="28" t="s">
        <v>6759</v>
      </c>
      <c r="D1964" s="28" t="s">
        <v>6760</v>
      </c>
      <c r="E1964" s="28" t="s">
        <v>6761</v>
      </c>
      <c r="F1964" s="29">
        <v>43472</v>
      </c>
      <c r="G1964" s="29">
        <v>44896</v>
      </c>
      <c r="H1964" s="28" t="s">
        <v>6762</v>
      </c>
      <c r="I1964" s="28" t="s">
        <v>16039</v>
      </c>
      <c r="J1964" s="28" t="s">
        <v>16051</v>
      </c>
      <c r="K1964" s="28" t="s">
        <v>6763</v>
      </c>
      <c r="L1964" s="27">
        <v>165462</v>
      </c>
      <c r="M1964" s="27">
        <v>9801</v>
      </c>
      <c r="N1964" s="27">
        <v>0</v>
      </c>
      <c r="O1964" s="27">
        <v>0</v>
      </c>
      <c r="P1964" s="27">
        <f t="shared" si="420"/>
        <v>9801</v>
      </c>
      <c r="Q1964" s="27">
        <v>0</v>
      </c>
      <c r="R1964" s="27">
        <v>0</v>
      </c>
      <c r="S1964" s="27">
        <v>0</v>
      </c>
      <c r="T1964" s="27">
        <f t="shared" si="421"/>
        <v>0</v>
      </c>
      <c r="U1964" s="27">
        <v>0</v>
      </c>
      <c r="V1964" s="27">
        <f t="shared" si="422"/>
        <v>175263</v>
      </c>
      <c r="W1964" s="28" t="s">
        <v>6764</v>
      </c>
      <c r="X1964" s="27">
        <v>172080.48</v>
      </c>
      <c r="Y1964" s="27">
        <f t="shared" si="426"/>
        <v>354354</v>
      </c>
      <c r="Z1964" s="4" t="str" cm="1">
        <f t="array" ref="Z1964">_xlfn.IFS(YEARFRAC(F1964,G1964)&lt;1,"&lt;1 Year",YEARFRAC(F1964,G1964)&lt;=5,"1-5 Years",YEARFRAC(F1964,G1964)&gt;5,"&gt;5 Years")</f>
        <v>1-5 Years</v>
      </c>
      <c r="AA1964" s="24">
        <f>L1964*(_xlfn.XLOOKUP(K1964,'FX rates'!$A$2:$A$38,'FX rates'!$B$2:$B$38))</f>
        <v>165462</v>
      </c>
      <c r="AB1964" s="24">
        <f>V1964*(_xlfn.XLOOKUP(K1964,'FX rates'!$A$2:$A$38,'FX rates'!$B$2:$B$38))</f>
        <v>175263</v>
      </c>
      <c r="AC1964" s="24">
        <f>X1964*(_xlfn.XLOOKUP(W1964,'FX rates'!$A$2:$A$38,'FX rates'!$B$2:$B$38))</f>
        <v>172080.48</v>
      </c>
      <c r="AD1964" s="24">
        <f>Y1964*(_xlfn.XLOOKUP(W1964,'FX rates'!$A$2:$A$38,'FX rates'!$B$2:$B$38))</f>
        <v>354354</v>
      </c>
      <c r="AE1964" s="30">
        <f t="shared" si="427"/>
        <v>4.0000000000000063E-2</v>
      </c>
      <c r="AF1964" s="31">
        <f t="shared" si="428"/>
        <v>6618.4800000000105</v>
      </c>
      <c r="AG1964" s="23">
        <f t="shared" si="429"/>
        <v>9801</v>
      </c>
      <c r="AH1964" s="35">
        <f t="shared" si="423"/>
        <v>1</v>
      </c>
      <c r="AI1964" s="23">
        <f>U1964*(_xlfn.XLOOKUP(K1964,'FX rates'!$A$2:$A$38,'FX rates'!$B$2:$B$38))</f>
        <v>0</v>
      </c>
      <c r="AJ1964" s="23">
        <f>Q1964*(_xlfn.XLOOKUP(K1964,'FX rates'!$A$2:$A$38,'FX rates'!$B$2:$B$38))</f>
        <v>0</v>
      </c>
      <c r="AK1964" s="23">
        <f>R1964*(_xlfn.XLOOKUP(K1964,'FX rates'!$A$2:$A$38,'FX rates'!$B$2:$B$38))</f>
        <v>0</v>
      </c>
      <c r="AM1964" s="4"/>
      <c r="AN1964" s="4"/>
      <c r="AO1964" s="4"/>
      <c r="AP1964" s="32">
        <f t="shared" si="424"/>
        <v>5.9234144395692065E-2</v>
      </c>
      <c r="AQ1964" s="32">
        <f t="shared" si="425"/>
        <v>0</v>
      </c>
      <c r="AR1964" s="24">
        <f t="shared" si="430"/>
        <v>182273.52000000002</v>
      </c>
      <c r="AS1964" s="24" t="str">
        <f t="shared" si="431"/>
        <v>0</v>
      </c>
      <c r="AT1964" s="24">
        <f t="shared" si="432"/>
        <v>318918.60000000003</v>
      </c>
      <c r="AU1964" s="24">
        <f t="shared" si="433"/>
        <v>35435.399999999965</v>
      </c>
    </row>
    <row r="1965" spans="1:47" x14ac:dyDescent="0.25">
      <c r="A1965" s="28" t="s">
        <v>14970</v>
      </c>
      <c r="B1965" s="28" t="s">
        <v>6765</v>
      </c>
      <c r="C1965" s="28" t="s">
        <v>6766</v>
      </c>
      <c r="D1965" s="28" t="s">
        <v>6767</v>
      </c>
      <c r="E1965" s="28" t="s">
        <v>6768</v>
      </c>
      <c r="F1965" s="29">
        <v>43472</v>
      </c>
      <c r="G1965" s="29">
        <v>44896</v>
      </c>
      <c r="H1965" s="28" t="s">
        <v>6769</v>
      </c>
      <c r="I1965" s="28" t="s">
        <v>16043</v>
      </c>
      <c r="J1965" s="28" t="s">
        <v>16053</v>
      </c>
      <c r="K1965" s="28" t="s">
        <v>6770</v>
      </c>
      <c r="L1965" s="27">
        <v>129470.00000000003</v>
      </c>
      <c r="M1965" s="27">
        <v>90508.000000000015</v>
      </c>
      <c r="N1965" s="27">
        <v>0</v>
      </c>
      <c r="O1965" s="27">
        <v>0</v>
      </c>
      <c r="P1965" s="27">
        <f t="shared" si="420"/>
        <v>90508.000000000015</v>
      </c>
      <c r="Q1965" s="27">
        <v>0</v>
      </c>
      <c r="R1965" s="27">
        <v>0</v>
      </c>
      <c r="S1965" s="27">
        <v>0</v>
      </c>
      <c r="T1965" s="27">
        <f t="shared" si="421"/>
        <v>0</v>
      </c>
      <c r="U1965" s="27">
        <v>76960</v>
      </c>
      <c r="V1965" s="27">
        <f t="shared" si="422"/>
        <v>296938.00000000006</v>
      </c>
      <c r="W1965" s="28" t="s">
        <v>6771</v>
      </c>
      <c r="X1965" s="27">
        <v>147595.80000000005</v>
      </c>
      <c r="Y1965" s="27">
        <f t="shared" si="426"/>
        <v>398370.72000000009</v>
      </c>
      <c r="Z1965" s="4" t="str" cm="1">
        <f t="array" ref="Z1965">_xlfn.IFS(YEARFRAC(F1965,G1965)&lt;1,"&lt;1 Year",YEARFRAC(F1965,G1965)&lt;=5,"1-5 Years",YEARFRAC(F1965,G1965)&gt;5,"&gt;5 Years")</f>
        <v>1-5 Years</v>
      </c>
      <c r="AA1965" s="24">
        <f>L1965*(_xlfn.XLOOKUP(K1965,'FX rates'!$A$2:$A$38,'FX rates'!$B$2:$B$38))</f>
        <v>172279.25550979326</v>
      </c>
      <c r="AB1965" s="24">
        <f>V1965*(_xlfn.XLOOKUP(K1965,'FX rates'!$A$2:$A$38,'FX rates'!$B$2:$B$38))</f>
        <v>395120.54972246074</v>
      </c>
      <c r="AC1965" s="24">
        <f>X1965*(_xlfn.XLOOKUP(W1965,'FX rates'!$A$2:$A$38,'FX rates'!$B$2:$B$38))</f>
        <v>196398.35128116436</v>
      </c>
      <c r="AD1965" s="24">
        <f>Y1965*(_xlfn.XLOOKUP(W1965,'FX rates'!$A$2:$A$38,'FX rates'!$B$2:$B$38))</f>
        <v>530091.99859813321</v>
      </c>
      <c r="AE1965" s="30">
        <f t="shared" si="427"/>
        <v>0.14000000000000024</v>
      </c>
      <c r="AF1965" s="31">
        <f t="shared" si="428"/>
        <v>18125.800000000017</v>
      </c>
      <c r="AG1965" s="23">
        <f t="shared" si="429"/>
        <v>222841.29421266748</v>
      </c>
      <c r="AH1965" s="35">
        <f t="shared" si="423"/>
        <v>1.3306500000756409</v>
      </c>
      <c r="AI1965" s="23">
        <f>U1965*(_xlfn.XLOOKUP(K1965,'FX rates'!$A$2:$A$38,'FX rates'!$B$2:$B$38))</f>
        <v>102406.82400582133</v>
      </c>
      <c r="AJ1965" s="23">
        <f>Q1965*(_xlfn.XLOOKUP(K1965,'FX rates'!$A$2:$A$38,'FX rates'!$B$2:$B$38))</f>
        <v>0</v>
      </c>
      <c r="AK1965" s="23">
        <f>R1965*(_xlfn.XLOOKUP(K1965,'FX rates'!$A$2:$A$38,'FX rates'!$B$2:$B$38))</f>
        <v>0</v>
      </c>
      <c r="AM1965" s="4"/>
      <c r="AN1965" s="4"/>
      <c r="AO1965" s="4"/>
      <c r="AP1965" s="32">
        <f t="shared" si="424"/>
        <v>0.69906542056074761</v>
      </c>
      <c r="AQ1965" s="32">
        <f t="shared" si="425"/>
        <v>0</v>
      </c>
      <c r="AR1965" s="24">
        <f t="shared" si="430"/>
        <v>250774.92000000007</v>
      </c>
      <c r="AS1965" s="24" t="str">
        <f t="shared" si="431"/>
        <v>0</v>
      </c>
      <c r="AT1965" s="24">
        <f t="shared" si="432"/>
        <v>477082.79873831989</v>
      </c>
      <c r="AU1965" s="24">
        <f t="shared" si="433"/>
        <v>53009.199859813321</v>
      </c>
    </row>
    <row r="1966" spans="1:47" x14ac:dyDescent="0.25">
      <c r="A1966" s="28" t="s">
        <v>14971</v>
      </c>
      <c r="B1966" s="28" t="s">
        <v>6772</v>
      </c>
      <c r="C1966" s="28" t="s">
        <v>6773</v>
      </c>
      <c r="D1966" s="28" t="s">
        <v>6774</v>
      </c>
      <c r="E1966" s="28" t="s">
        <v>6775</v>
      </c>
      <c r="F1966" s="29">
        <v>43472</v>
      </c>
      <c r="G1966" s="29">
        <v>44896</v>
      </c>
      <c r="H1966" s="28" t="s">
        <v>6776</v>
      </c>
      <c r="I1966" s="28" t="s">
        <v>16046</v>
      </c>
      <c r="J1966" s="28" t="s">
        <v>16042</v>
      </c>
      <c r="K1966" s="28" t="s">
        <v>6777</v>
      </c>
      <c r="L1966" s="27">
        <v>66090.31</v>
      </c>
      <c r="M1966" s="27">
        <v>7407.4000000000015</v>
      </c>
      <c r="N1966" s="27">
        <v>0</v>
      </c>
      <c r="O1966" s="27">
        <v>0</v>
      </c>
      <c r="P1966" s="27">
        <f t="shared" si="420"/>
        <v>7407.4000000000015</v>
      </c>
      <c r="Q1966" s="27">
        <v>0</v>
      </c>
      <c r="R1966" s="27">
        <v>0</v>
      </c>
      <c r="S1966" s="27">
        <v>0</v>
      </c>
      <c r="T1966" s="27">
        <f t="shared" si="421"/>
        <v>0</v>
      </c>
      <c r="U1966" s="27">
        <v>0</v>
      </c>
      <c r="V1966" s="27">
        <f t="shared" si="422"/>
        <v>73497.709999999992</v>
      </c>
      <c r="W1966" s="28" t="s">
        <v>6778</v>
      </c>
      <c r="X1966" s="27">
        <v>76003.856499999994</v>
      </c>
      <c r="Y1966" s="27">
        <f t="shared" si="426"/>
        <v>160526.223</v>
      </c>
      <c r="Z1966" s="4" t="str" cm="1">
        <f t="array" ref="Z1966">_xlfn.IFS(YEARFRAC(F1966,G1966)&lt;1,"&lt;1 Year",YEARFRAC(F1966,G1966)&lt;=5,"1-5 Years",YEARFRAC(F1966,G1966)&gt;5,"&gt;5 Years")</f>
        <v>1-5 Years</v>
      </c>
      <c r="AA1966" s="24">
        <f>L1966*(_xlfn.XLOOKUP(K1966,'FX rates'!$A$2:$A$38,'FX rates'!$B$2:$B$38))</f>
        <v>87943.071006499129</v>
      </c>
      <c r="AB1966" s="24">
        <f>V1966*(_xlfn.XLOOKUP(K1966,'FX rates'!$A$2:$A$38,'FX rates'!$B$2:$B$38))</f>
        <v>97799.727817059422</v>
      </c>
      <c r="AC1966" s="24">
        <f>X1966*(_xlfn.XLOOKUP(W1966,'FX rates'!$A$2:$A$38,'FX rates'!$B$2:$B$38))</f>
        <v>101134.531657474</v>
      </c>
      <c r="AD1966" s="24">
        <f>Y1966*(_xlfn.XLOOKUP(W1966,'FX rates'!$A$2:$A$38,'FX rates'!$B$2:$B$38))</f>
        <v>213604.21864709235</v>
      </c>
      <c r="AE1966" s="30">
        <f t="shared" si="427"/>
        <v>0.15</v>
      </c>
      <c r="AF1966" s="31">
        <f t="shared" si="428"/>
        <v>9913.5464999999967</v>
      </c>
      <c r="AG1966" s="23">
        <f t="shared" si="429"/>
        <v>9856.6568105602928</v>
      </c>
      <c r="AH1966" s="35">
        <f t="shared" si="423"/>
        <v>1.3306500000756409</v>
      </c>
      <c r="AI1966" s="23">
        <f>U1966*(_xlfn.XLOOKUP(K1966,'FX rates'!$A$2:$A$38,'FX rates'!$B$2:$B$38))</f>
        <v>0</v>
      </c>
      <c r="AJ1966" s="23">
        <f>Q1966*(_xlfn.XLOOKUP(K1966,'FX rates'!$A$2:$A$38,'FX rates'!$B$2:$B$38))</f>
        <v>0</v>
      </c>
      <c r="AK1966" s="23">
        <f>R1966*(_xlfn.XLOOKUP(K1966,'FX rates'!$A$2:$A$38,'FX rates'!$B$2:$B$38))</f>
        <v>0</v>
      </c>
      <c r="AM1966" s="4"/>
      <c r="AN1966" s="4"/>
      <c r="AO1966" s="4"/>
      <c r="AP1966" s="32">
        <f t="shared" si="424"/>
        <v>0.11207997057359849</v>
      </c>
      <c r="AQ1966" s="32">
        <f t="shared" si="425"/>
        <v>0</v>
      </c>
      <c r="AR1966" s="24">
        <f t="shared" si="430"/>
        <v>84522.366499999989</v>
      </c>
      <c r="AS1966" s="24" t="str">
        <f t="shared" si="431"/>
        <v>0</v>
      </c>
      <c r="AT1966" s="24">
        <f t="shared" si="432"/>
        <v>192243.79678238311</v>
      </c>
      <c r="AU1966" s="24">
        <f t="shared" si="433"/>
        <v>21360.421864709235</v>
      </c>
    </row>
    <row r="1967" spans="1:47" x14ac:dyDescent="0.25">
      <c r="A1967" s="28" t="s">
        <v>14972</v>
      </c>
      <c r="B1967" s="28" t="s">
        <v>6779</v>
      </c>
      <c r="C1967" s="28" t="s">
        <v>6780</v>
      </c>
      <c r="D1967" s="28" t="s">
        <v>6781</v>
      </c>
      <c r="E1967" s="28" t="s">
        <v>6782</v>
      </c>
      <c r="F1967" s="29">
        <v>43479</v>
      </c>
      <c r="G1967" s="29">
        <v>44896</v>
      </c>
      <c r="H1967" s="28" t="s">
        <v>6783</v>
      </c>
      <c r="I1967" s="28" t="s">
        <v>16042</v>
      </c>
      <c r="J1967" s="28" t="s">
        <v>16046</v>
      </c>
      <c r="K1967" s="28" t="s">
        <v>6784</v>
      </c>
      <c r="L1967" s="27">
        <v>240240.00000000003</v>
      </c>
      <c r="M1967" s="27">
        <v>764720.00000000012</v>
      </c>
      <c r="N1967" s="27">
        <v>11200.000000000002</v>
      </c>
      <c r="O1967" s="27">
        <v>0</v>
      </c>
      <c r="P1967" s="27">
        <f t="shared" si="420"/>
        <v>775920.00000000012</v>
      </c>
      <c r="Q1967" s="27">
        <v>0</v>
      </c>
      <c r="R1967" s="27">
        <v>0</v>
      </c>
      <c r="S1967" s="27">
        <v>0</v>
      </c>
      <c r="T1967" s="27">
        <f t="shared" si="421"/>
        <v>0</v>
      </c>
      <c r="U1967" s="27">
        <v>0</v>
      </c>
      <c r="V1967" s="27">
        <f t="shared" si="422"/>
        <v>1016160.0000000001</v>
      </c>
      <c r="W1967" s="28" t="s">
        <v>6785</v>
      </c>
      <c r="X1967" s="27">
        <v>264264.00000000006</v>
      </c>
      <c r="Y1967" s="27">
        <f t="shared" si="426"/>
        <v>1369720.0000000002</v>
      </c>
      <c r="Z1967" s="4" t="str" cm="1">
        <f t="array" ref="Z1967">_xlfn.IFS(YEARFRAC(F1967,G1967)&lt;1,"&lt;1 Year",YEARFRAC(F1967,G1967)&lt;=5,"1-5 Years",YEARFRAC(F1967,G1967)&gt;5,"&gt;5 Years")</f>
        <v>1-5 Years</v>
      </c>
      <c r="AA1967" s="24">
        <f>L1967*(_xlfn.XLOOKUP(K1967,'FX rates'!$A$2:$A$38,'FX rates'!$B$2:$B$38))</f>
        <v>240240.00000000003</v>
      </c>
      <c r="AB1967" s="24">
        <f>V1967*(_xlfn.XLOOKUP(K1967,'FX rates'!$A$2:$A$38,'FX rates'!$B$2:$B$38))</f>
        <v>1016160.0000000001</v>
      </c>
      <c r="AC1967" s="24">
        <f>X1967*(_xlfn.XLOOKUP(W1967,'FX rates'!$A$2:$A$38,'FX rates'!$B$2:$B$38))</f>
        <v>264264.00000000006</v>
      </c>
      <c r="AD1967" s="24">
        <f>Y1967*(_xlfn.XLOOKUP(W1967,'FX rates'!$A$2:$A$38,'FX rates'!$B$2:$B$38))</f>
        <v>1369720.0000000002</v>
      </c>
      <c r="AE1967" s="30">
        <f t="shared" si="427"/>
        <v>0.1000000000000001</v>
      </c>
      <c r="AF1967" s="31">
        <f t="shared" si="428"/>
        <v>24024.000000000029</v>
      </c>
      <c r="AG1967" s="23">
        <f t="shared" si="429"/>
        <v>775920.00000000012</v>
      </c>
      <c r="AH1967" s="35">
        <f t="shared" si="423"/>
        <v>1</v>
      </c>
      <c r="AI1967" s="23">
        <f>U1967*(_xlfn.XLOOKUP(K1967,'FX rates'!$A$2:$A$38,'FX rates'!$B$2:$B$38))</f>
        <v>0</v>
      </c>
      <c r="AJ1967" s="23">
        <f>Q1967*(_xlfn.XLOOKUP(K1967,'FX rates'!$A$2:$A$38,'FX rates'!$B$2:$B$38))</f>
        <v>0</v>
      </c>
      <c r="AK1967" s="23">
        <f>R1967*(_xlfn.XLOOKUP(K1967,'FX rates'!$A$2:$A$38,'FX rates'!$B$2:$B$38))</f>
        <v>0</v>
      </c>
      <c r="AM1967" s="4"/>
      <c r="AN1967" s="4"/>
      <c r="AO1967" s="4"/>
      <c r="AP1967" s="32">
        <f t="shared" si="424"/>
        <v>3.1831501831501834</v>
      </c>
      <c r="AQ1967" s="32">
        <f t="shared" si="425"/>
        <v>0</v>
      </c>
      <c r="AR1967" s="24">
        <f t="shared" si="430"/>
        <v>1105456.0000000002</v>
      </c>
      <c r="AS1967" s="24" t="str">
        <f t="shared" si="431"/>
        <v>0</v>
      </c>
      <c r="AT1967" s="24">
        <f t="shared" si="432"/>
        <v>1232748.0000000002</v>
      </c>
      <c r="AU1967" s="24">
        <f t="shared" si="433"/>
        <v>136972</v>
      </c>
    </row>
    <row r="1968" spans="1:47" x14ac:dyDescent="0.25">
      <c r="A1968" s="28" t="s">
        <v>14973</v>
      </c>
      <c r="B1968" s="28" t="s">
        <v>6786</v>
      </c>
      <c r="C1968" s="28" t="s">
        <v>6787</v>
      </c>
      <c r="D1968" s="28" t="s">
        <v>6788</v>
      </c>
      <c r="E1968" s="28" t="s">
        <v>6789</v>
      </c>
      <c r="F1968" s="29">
        <v>43486</v>
      </c>
      <c r="G1968" s="29">
        <v>44896</v>
      </c>
      <c r="H1968" s="28" t="s">
        <v>6790</v>
      </c>
      <c r="I1968" s="28" t="s">
        <v>16056</v>
      </c>
      <c r="J1968" s="28" t="s">
        <v>16035</v>
      </c>
      <c r="K1968" s="28" t="s">
        <v>6791</v>
      </c>
      <c r="L1968" s="27">
        <v>199096.92000000004</v>
      </c>
      <c r="M1968" s="27">
        <v>110682.00000000001</v>
      </c>
      <c r="N1968" s="27">
        <v>0</v>
      </c>
      <c r="O1968" s="27">
        <v>0</v>
      </c>
      <c r="P1968" s="27">
        <f t="shared" si="420"/>
        <v>110682.00000000001</v>
      </c>
      <c r="Q1968" s="27">
        <v>0</v>
      </c>
      <c r="R1968" s="27">
        <v>0</v>
      </c>
      <c r="S1968" s="27">
        <v>0</v>
      </c>
      <c r="T1968" s="27">
        <f t="shared" si="421"/>
        <v>0</v>
      </c>
      <c r="U1968" s="27">
        <v>0</v>
      </c>
      <c r="V1968" s="27">
        <f t="shared" si="422"/>
        <v>309778.92000000004</v>
      </c>
      <c r="W1968" s="28" t="s">
        <v>6792</v>
      </c>
      <c r="X1968" s="27">
        <v>217015.64280000006</v>
      </c>
      <c r="Y1968" s="27">
        <f t="shared" si="426"/>
        <v>554674.66560000018</v>
      </c>
      <c r="Z1968" s="4" t="str" cm="1">
        <f t="array" ref="Z1968">_xlfn.IFS(YEARFRAC(F1968,G1968)&lt;1,"&lt;1 Year",YEARFRAC(F1968,G1968)&lt;=5,"1-5 Years",YEARFRAC(F1968,G1968)&gt;5,"&gt;5 Years")</f>
        <v>1-5 Years</v>
      </c>
      <c r="AA1968" s="24">
        <f>L1968*(_xlfn.XLOOKUP(K1968,'FX rates'!$A$2:$A$38,'FX rates'!$B$2:$B$38))</f>
        <v>199096.92000000004</v>
      </c>
      <c r="AB1968" s="24">
        <f>V1968*(_xlfn.XLOOKUP(K1968,'FX rates'!$A$2:$A$38,'FX rates'!$B$2:$B$38))</f>
        <v>309778.92000000004</v>
      </c>
      <c r="AC1968" s="24">
        <f>X1968*(_xlfn.XLOOKUP(W1968,'FX rates'!$A$2:$A$38,'FX rates'!$B$2:$B$38))</f>
        <v>217015.64280000006</v>
      </c>
      <c r="AD1968" s="24">
        <f>Y1968*(_xlfn.XLOOKUP(W1968,'FX rates'!$A$2:$A$38,'FX rates'!$B$2:$B$38))</f>
        <v>554674.66560000018</v>
      </c>
      <c r="AE1968" s="30">
        <f t="shared" si="427"/>
        <v>9.0000000000000066E-2</v>
      </c>
      <c r="AF1968" s="31">
        <f t="shared" si="428"/>
        <v>17918.722800000018</v>
      </c>
      <c r="AG1968" s="23">
        <f t="shared" si="429"/>
        <v>110682</v>
      </c>
      <c r="AH1968" s="35">
        <f t="shared" si="423"/>
        <v>1</v>
      </c>
      <c r="AI1968" s="23">
        <f>U1968*(_xlfn.XLOOKUP(K1968,'FX rates'!$A$2:$A$38,'FX rates'!$B$2:$B$38))</f>
        <v>0</v>
      </c>
      <c r="AJ1968" s="23">
        <f>Q1968*(_xlfn.XLOOKUP(K1968,'FX rates'!$A$2:$A$38,'FX rates'!$B$2:$B$38))</f>
        <v>0</v>
      </c>
      <c r="AK1968" s="23">
        <f>R1968*(_xlfn.XLOOKUP(K1968,'FX rates'!$A$2:$A$38,'FX rates'!$B$2:$B$38))</f>
        <v>0</v>
      </c>
      <c r="AM1968" s="4"/>
      <c r="AN1968" s="4"/>
      <c r="AO1968" s="4"/>
      <c r="AP1968" s="32">
        <f t="shared" si="424"/>
        <v>0.5559202020804741</v>
      </c>
      <c r="AQ1968" s="32">
        <f t="shared" si="425"/>
        <v>0</v>
      </c>
      <c r="AR1968" s="24">
        <f t="shared" si="430"/>
        <v>337659.02280000009</v>
      </c>
      <c r="AS1968" s="24" t="str">
        <f t="shared" si="431"/>
        <v>0</v>
      </c>
      <c r="AT1968" s="24">
        <f t="shared" si="432"/>
        <v>499207.19904000015</v>
      </c>
      <c r="AU1968" s="24">
        <f t="shared" si="433"/>
        <v>55467.46656000003</v>
      </c>
    </row>
    <row r="1969" spans="1:47" x14ac:dyDescent="0.25">
      <c r="A1969" s="28" t="s">
        <v>14101</v>
      </c>
      <c r="B1969" s="28" t="s">
        <v>684</v>
      </c>
      <c r="C1969" s="28" t="s">
        <v>685</v>
      </c>
      <c r="D1969" s="28" t="s">
        <v>686</v>
      </c>
      <c r="E1969" s="28" t="s">
        <v>687</v>
      </c>
      <c r="F1969" s="29">
        <v>38614</v>
      </c>
      <c r="G1969" s="29">
        <v>44896</v>
      </c>
      <c r="H1969" s="28" t="s">
        <v>688</v>
      </c>
      <c r="I1969" s="28" t="s">
        <v>16040</v>
      </c>
      <c r="J1969" s="28" t="s">
        <v>16050</v>
      </c>
      <c r="K1969" s="28" t="s">
        <v>689</v>
      </c>
      <c r="L1969" s="27">
        <v>252450.00000000003</v>
      </c>
      <c r="M1969" s="27">
        <v>446215.00000000006</v>
      </c>
      <c r="N1969" s="27">
        <v>0</v>
      </c>
      <c r="O1969" s="27">
        <v>0</v>
      </c>
      <c r="P1969" s="27">
        <f t="shared" si="420"/>
        <v>446215.00000000006</v>
      </c>
      <c r="Q1969" s="27">
        <v>0</v>
      </c>
      <c r="R1969" s="27">
        <v>0</v>
      </c>
      <c r="S1969" s="27">
        <v>0</v>
      </c>
      <c r="T1969" s="27">
        <f t="shared" si="421"/>
        <v>0</v>
      </c>
      <c r="U1969" s="27">
        <v>114999.99999999999</v>
      </c>
      <c r="V1969" s="27">
        <f t="shared" si="422"/>
        <v>813665.00000000012</v>
      </c>
      <c r="W1969" s="28" t="s">
        <v>690</v>
      </c>
      <c r="X1969" s="27">
        <v>277695.00000000006</v>
      </c>
      <c r="Y1969" s="27">
        <f t="shared" si="426"/>
        <v>1046226.5000000002</v>
      </c>
      <c r="Z1969" s="4" t="str" cm="1">
        <f t="array" ref="Z1969">_xlfn.IFS(YEARFRAC(F1969,G1969)&lt;1,"&lt;1 Year",YEARFRAC(F1969,G1969)&lt;=5,"1-5 Years",YEARFRAC(F1969,G1969)&gt;5,"&gt;5 Years")</f>
        <v>&gt;5 Years</v>
      </c>
      <c r="AA1969" s="24">
        <f>L1969*(_xlfn.XLOOKUP(K1969,'FX rates'!$A$2:$A$38,'FX rates'!$B$2:$B$38))</f>
        <v>252450.00000000003</v>
      </c>
      <c r="AB1969" s="24">
        <f>V1969*(_xlfn.XLOOKUP(K1969,'FX rates'!$A$2:$A$38,'FX rates'!$B$2:$B$38))</f>
        <v>813665.00000000012</v>
      </c>
      <c r="AC1969" s="24">
        <f>X1969*(_xlfn.XLOOKUP(W1969,'FX rates'!$A$2:$A$38,'FX rates'!$B$2:$B$38))</f>
        <v>277695.00000000006</v>
      </c>
      <c r="AD1969" s="24">
        <f>Y1969*(_xlfn.XLOOKUP(W1969,'FX rates'!$A$2:$A$38,'FX rates'!$B$2:$B$38))</f>
        <v>1046226.5000000002</v>
      </c>
      <c r="AE1969" s="30">
        <f t="shared" si="427"/>
        <v>0.1000000000000001</v>
      </c>
      <c r="AF1969" s="31">
        <f t="shared" si="428"/>
        <v>25245.000000000029</v>
      </c>
      <c r="AG1969" s="23">
        <f t="shared" si="429"/>
        <v>561215.00000000012</v>
      </c>
      <c r="AH1969" s="35">
        <f t="shared" si="423"/>
        <v>1</v>
      </c>
      <c r="AI1969" s="23">
        <f>U1969*(_xlfn.XLOOKUP(K1969,'FX rates'!$A$2:$A$38,'FX rates'!$B$2:$B$38))</f>
        <v>114999.99999999999</v>
      </c>
      <c r="AJ1969" s="23">
        <f>Q1969*(_xlfn.XLOOKUP(K1969,'FX rates'!$A$2:$A$38,'FX rates'!$B$2:$B$38))</f>
        <v>0</v>
      </c>
      <c r="AK1969" s="23">
        <f>R1969*(_xlfn.XLOOKUP(K1969,'FX rates'!$A$2:$A$38,'FX rates'!$B$2:$B$38))</f>
        <v>0</v>
      </c>
      <c r="AM1969" s="4"/>
      <c r="AN1969" s="4"/>
      <c r="AO1969" s="4"/>
      <c r="AP1969" s="32">
        <f t="shared" si="424"/>
        <v>1.7675381263616559</v>
      </c>
      <c r="AQ1969" s="32">
        <f t="shared" si="425"/>
        <v>0</v>
      </c>
      <c r="AR1969" s="24">
        <f t="shared" si="430"/>
        <v>768531.50000000023</v>
      </c>
      <c r="AS1969" s="24" t="str">
        <f t="shared" si="431"/>
        <v>0</v>
      </c>
      <c r="AT1969" s="24">
        <f t="shared" si="432"/>
        <v>941603.85000000021</v>
      </c>
      <c r="AU1969" s="24">
        <f t="shared" si="433"/>
        <v>104622.65000000002</v>
      </c>
    </row>
    <row r="1970" spans="1:47" x14ac:dyDescent="0.25">
      <c r="A1970" s="28" t="s">
        <v>14974</v>
      </c>
      <c r="B1970" s="28" t="s">
        <v>6793</v>
      </c>
      <c r="C1970" s="28" t="s">
        <v>6794</v>
      </c>
      <c r="D1970" s="28" t="s">
        <v>6795</v>
      </c>
      <c r="E1970" s="28" t="s">
        <v>6796</v>
      </c>
      <c r="F1970" s="29">
        <v>43486</v>
      </c>
      <c r="G1970" s="29">
        <v>44896</v>
      </c>
      <c r="H1970" s="28" t="s">
        <v>6797</v>
      </c>
      <c r="I1970" s="28" t="s">
        <v>16046</v>
      </c>
      <c r="J1970" s="28" t="s">
        <v>16051</v>
      </c>
      <c r="K1970" s="28" t="s">
        <v>6798</v>
      </c>
      <c r="L1970" s="27">
        <v>268620.00000000006</v>
      </c>
      <c r="M1970" s="27">
        <v>544390</v>
      </c>
      <c r="N1970" s="27">
        <v>0</v>
      </c>
      <c r="O1970" s="27">
        <v>0</v>
      </c>
      <c r="P1970" s="27">
        <f t="shared" si="420"/>
        <v>544390</v>
      </c>
      <c r="Q1970" s="27">
        <v>0</v>
      </c>
      <c r="R1970" s="27">
        <v>0</v>
      </c>
      <c r="S1970" s="27">
        <v>0</v>
      </c>
      <c r="T1970" s="27">
        <f t="shared" si="421"/>
        <v>0</v>
      </c>
      <c r="U1970" s="27">
        <v>0</v>
      </c>
      <c r="V1970" s="27">
        <f t="shared" si="422"/>
        <v>813010</v>
      </c>
      <c r="W1970" s="28" t="s">
        <v>6799</v>
      </c>
      <c r="X1970" s="27">
        <v>282051.00000000006</v>
      </c>
      <c r="Y1970" s="27">
        <f t="shared" si="426"/>
        <v>1135711.5000000002</v>
      </c>
      <c r="Z1970" s="4" t="str" cm="1">
        <f t="array" ref="Z1970">_xlfn.IFS(YEARFRAC(F1970,G1970)&lt;1,"&lt;1 Year",YEARFRAC(F1970,G1970)&lt;=5,"1-5 Years",YEARFRAC(F1970,G1970)&gt;5,"&gt;5 Years")</f>
        <v>1-5 Years</v>
      </c>
      <c r="AA1970" s="24">
        <f>L1970*(_xlfn.XLOOKUP(K1970,'FX rates'!$A$2:$A$38,'FX rates'!$B$2:$B$38))</f>
        <v>268620.00000000006</v>
      </c>
      <c r="AB1970" s="24">
        <f>V1970*(_xlfn.XLOOKUP(K1970,'FX rates'!$A$2:$A$38,'FX rates'!$B$2:$B$38))</f>
        <v>813010</v>
      </c>
      <c r="AC1970" s="24">
        <f>X1970*(_xlfn.XLOOKUP(W1970,'FX rates'!$A$2:$A$38,'FX rates'!$B$2:$B$38))</f>
        <v>282051.00000000006</v>
      </c>
      <c r="AD1970" s="24">
        <f>Y1970*(_xlfn.XLOOKUP(W1970,'FX rates'!$A$2:$A$38,'FX rates'!$B$2:$B$38))</f>
        <v>1135711.5000000002</v>
      </c>
      <c r="AE1970" s="30">
        <f t="shared" si="427"/>
        <v>4.9999999999999989E-2</v>
      </c>
      <c r="AF1970" s="31">
        <f t="shared" si="428"/>
        <v>13431</v>
      </c>
      <c r="AG1970" s="23">
        <f t="shared" si="429"/>
        <v>544390</v>
      </c>
      <c r="AH1970" s="35">
        <f t="shared" si="423"/>
        <v>1</v>
      </c>
      <c r="AI1970" s="23">
        <f>U1970*(_xlfn.XLOOKUP(K1970,'FX rates'!$A$2:$A$38,'FX rates'!$B$2:$B$38))</f>
        <v>0</v>
      </c>
      <c r="AJ1970" s="23">
        <f>Q1970*(_xlfn.XLOOKUP(K1970,'FX rates'!$A$2:$A$38,'FX rates'!$B$2:$B$38))</f>
        <v>0</v>
      </c>
      <c r="AK1970" s="23">
        <f>R1970*(_xlfn.XLOOKUP(K1970,'FX rates'!$A$2:$A$38,'FX rates'!$B$2:$B$38))</f>
        <v>0</v>
      </c>
      <c r="AM1970" s="4"/>
      <c r="AN1970" s="4"/>
      <c r="AO1970" s="4"/>
      <c r="AP1970" s="32">
        <f t="shared" si="424"/>
        <v>2.0266175266175264</v>
      </c>
      <c r="AQ1970" s="32">
        <f t="shared" si="425"/>
        <v>0</v>
      </c>
      <c r="AR1970" s="24">
        <f t="shared" si="430"/>
        <v>853660.50000000012</v>
      </c>
      <c r="AS1970" s="24" t="str">
        <f t="shared" si="431"/>
        <v>0</v>
      </c>
      <c r="AT1970" s="24">
        <f t="shared" si="432"/>
        <v>1022140.3500000002</v>
      </c>
      <c r="AU1970" s="24">
        <f t="shared" si="433"/>
        <v>113571.15000000002</v>
      </c>
    </row>
    <row r="1971" spans="1:47" x14ac:dyDescent="0.25">
      <c r="A1971" s="28" t="s">
        <v>14975</v>
      </c>
      <c r="B1971" s="28" t="s">
        <v>6800</v>
      </c>
      <c r="C1971" s="28" t="s">
        <v>6801</v>
      </c>
      <c r="D1971" s="28" t="s">
        <v>6802</v>
      </c>
      <c r="E1971" s="28" t="s">
        <v>6803</v>
      </c>
      <c r="F1971" s="29">
        <v>43542</v>
      </c>
      <c r="G1971" s="29">
        <v>44896</v>
      </c>
      <c r="H1971" s="28" t="s">
        <v>6804</v>
      </c>
      <c r="I1971" s="28" t="s">
        <v>16035</v>
      </c>
      <c r="J1971" s="28" t="s">
        <v>16051</v>
      </c>
      <c r="K1971" s="28" t="s">
        <v>6805</v>
      </c>
      <c r="L1971" s="27">
        <v>254100.00000000006</v>
      </c>
      <c r="M1971" s="27">
        <v>1470150.0000000002</v>
      </c>
      <c r="N1971" s="27">
        <v>1493500</v>
      </c>
      <c r="O1971" s="27">
        <v>0</v>
      </c>
      <c r="P1971" s="27">
        <f t="shared" si="420"/>
        <v>2963650</v>
      </c>
      <c r="Q1971" s="27">
        <v>0</v>
      </c>
      <c r="R1971" s="27">
        <v>0</v>
      </c>
      <c r="S1971" s="27">
        <v>0</v>
      </c>
      <c r="T1971" s="27">
        <f t="shared" si="421"/>
        <v>0</v>
      </c>
      <c r="U1971" s="27">
        <v>270000</v>
      </c>
      <c r="V1971" s="27">
        <f t="shared" si="422"/>
        <v>3487750</v>
      </c>
      <c r="W1971" s="28" t="s">
        <v>6806</v>
      </c>
      <c r="X1971" s="27">
        <v>287133.00000000006</v>
      </c>
      <c r="Y1971" s="27">
        <f t="shared" si="426"/>
        <v>2235535.5000000005</v>
      </c>
      <c r="Z1971" s="4" t="str" cm="1">
        <f t="array" ref="Z1971">_xlfn.IFS(YEARFRAC(F1971,G1971)&lt;1,"&lt;1 Year",YEARFRAC(F1971,G1971)&lt;=5,"1-5 Years",YEARFRAC(F1971,G1971)&gt;5,"&gt;5 Years")</f>
        <v>1-5 Years</v>
      </c>
      <c r="AA1971" s="24">
        <f>L1971*(_xlfn.XLOOKUP(K1971,'FX rates'!$A$2:$A$38,'FX rates'!$B$2:$B$38))</f>
        <v>254100.00000000006</v>
      </c>
      <c r="AB1971" s="24">
        <f>V1971*(_xlfn.XLOOKUP(K1971,'FX rates'!$A$2:$A$38,'FX rates'!$B$2:$B$38))</f>
        <v>3487750</v>
      </c>
      <c r="AC1971" s="24">
        <f>X1971*(_xlfn.XLOOKUP(W1971,'FX rates'!$A$2:$A$38,'FX rates'!$B$2:$B$38))</f>
        <v>287133.00000000006</v>
      </c>
      <c r="AD1971" s="24">
        <f>Y1971*(_xlfn.XLOOKUP(W1971,'FX rates'!$A$2:$A$38,'FX rates'!$B$2:$B$38))</f>
        <v>2235535.5000000005</v>
      </c>
      <c r="AE1971" s="30">
        <f t="shared" si="427"/>
        <v>0.12999999999999998</v>
      </c>
      <c r="AF1971" s="31">
        <f t="shared" si="428"/>
        <v>33033</v>
      </c>
      <c r="AG1971" s="23">
        <f t="shared" si="429"/>
        <v>3233650</v>
      </c>
      <c r="AH1971" s="35">
        <f t="shared" si="423"/>
        <v>1</v>
      </c>
      <c r="AI1971" s="23">
        <f>U1971*(_xlfn.XLOOKUP(K1971,'FX rates'!$A$2:$A$38,'FX rates'!$B$2:$B$38))</f>
        <v>270000</v>
      </c>
      <c r="AJ1971" s="23">
        <f>Q1971*(_xlfn.XLOOKUP(K1971,'FX rates'!$A$2:$A$38,'FX rates'!$B$2:$B$38))</f>
        <v>0</v>
      </c>
      <c r="AK1971" s="23">
        <f>R1971*(_xlfn.XLOOKUP(K1971,'FX rates'!$A$2:$A$38,'FX rates'!$B$2:$B$38))</f>
        <v>0</v>
      </c>
      <c r="AM1971" s="4"/>
      <c r="AN1971" s="4"/>
      <c r="AO1971" s="4"/>
      <c r="AP1971" s="32">
        <f t="shared" si="424"/>
        <v>5.7857142857142856</v>
      </c>
      <c r="AQ1971" s="32">
        <f t="shared" si="425"/>
        <v>0</v>
      </c>
      <c r="AR1971" s="24">
        <f t="shared" si="430"/>
        <v>1948402.5000000005</v>
      </c>
      <c r="AS1971" s="24" t="str">
        <f t="shared" si="431"/>
        <v>0</v>
      </c>
      <c r="AT1971" s="24">
        <f t="shared" si="432"/>
        <v>2011981.9500000004</v>
      </c>
      <c r="AU1971" s="24">
        <f t="shared" si="433"/>
        <v>223553.55000000005</v>
      </c>
    </row>
    <row r="1972" spans="1:47" x14ac:dyDescent="0.25">
      <c r="A1972" s="28" t="s">
        <v>14976</v>
      </c>
      <c r="B1972" s="28" t="s">
        <v>6807</v>
      </c>
      <c r="C1972" s="28" t="s">
        <v>6808</v>
      </c>
      <c r="D1972" s="28" t="s">
        <v>6809</v>
      </c>
      <c r="E1972" s="28" t="s">
        <v>6810</v>
      </c>
      <c r="F1972" s="29">
        <v>44466</v>
      </c>
      <c r="G1972" s="29">
        <v>44896</v>
      </c>
      <c r="H1972" s="28" t="s">
        <v>6811</v>
      </c>
      <c r="I1972" s="28" t="s">
        <v>16048</v>
      </c>
      <c r="J1972" s="28" t="s">
        <v>16053</v>
      </c>
      <c r="K1972" s="28" t="s">
        <v>6812</v>
      </c>
      <c r="L1972" s="27">
        <v>305250</v>
      </c>
      <c r="M1972" s="27">
        <v>61017</v>
      </c>
      <c r="N1972" s="27">
        <v>0</v>
      </c>
      <c r="O1972" s="27">
        <v>0</v>
      </c>
      <c r="P1972" s="27">
        <f t="shared" si="420"/>
        <v>61017</v>
      </c>
      <c r="Q1972" s="27">
        <v>0</v>
      </c>
      <c r="R1972" s="27">
        <v>0</v>
      </c>
      <c r="S1972" s="27">
        <v>0</v>
      </c>
      <c r="T1972" s="27">
        <f t="shared" si="421"/>
        <v>0</v>
      </c>
      <c r="U1972" s="27">
        <v>0</v>
      </c>
      <c r="V1972" s="27">
        <f t="shared" si="422"/>
        <v>366267</v>
      </c>
      <c r="W1972" s="28" t="s">
        <v>6813</v>
      </c>
      <c r="X1972" s="27">
        <v>329670</v>
      </c>
      <c r="Y1972" s="27">
        <f t="shared" si="426"/>
        <v>725238.36</v>
      </c>
      <c r="Z1972" s="4" t="str" cm="1">
        <f t="array" ref="Z1972">_xlfn.IFS(YEARFRAC(F1972,G1972)&lt;1,"&lt;1 Year",YEARFRAC(F1972,G1972)&lt;=5,"1-5 Years",YEARFRAC(F1972,G1972)&gt;5,"&gt;5 Years")</f>
        <v>1-5 Years</v>
      </c>
      <c r="AA1972" s="24">
        <f>L1972*(_xlfn.XLOOKUP(K1972,'FX rates'!$A$2:$A$38,'FX rates'!$B$2:$B$38))</f>
        <v>305250</v>
      </c>
      <c r="AB1972" s="24">
        <f>V1972*(_xlfn.XLOOKUP(K1972,'FX rates'!$A$2:$A$38,'FX rates'!$B$2:$B$38))</f>
        <v>366267</v>
      </c>
      <c r="AC1972" s="24">
        <f>X1972*(_xlfn.XLOOKUP(W1972,'FX rates'!$A$2:$A$38,'FX rates'!$B$2:$B$38))</f>
        <v>329670</v>
      </c>
      <c r="AD1972" s="24">
        <f>Y1972*(_xlfn.XLOOKUP(W1972,'FX rates'!$A$2:$A$38,'FX rates'!$B$2:$B$38))</f>
        <v>725238.36</v>
      </c>
      <c r="AE1972" s="30">
        <f t="shared" si="427"/>
        <v>0.08</v>
      </c>
      <c r="AF1972" s="31">
        <f t="shared" si="428"/>
        <v>24420</v>
      </c>
      <c r="AG1972" s="23">
        <f t="shared" si="429"/>
        <v>61017</v>
      </c>
      <c r="AH1972" s="35">
        <f t="shared" si="423"/>
        <v>1</v>
      </c>
      <c r="AI1972" s="23">
        <f>U1972*(_xlfn.XLOOKUP(K1972,'FX rates'!$A$2:$A$38,'FX rates'!$B$2:$B$38))</f>
        <v>0</v>
      </c>
      <c r="AJ1972" s="23">
        <f>Q1972*(_xlfn.XLOOKUP(K1972,'FX rates'!$A$2:$A$38,'FX rates'!$B$2:$B$38))</f>
        <v>0</v>
      </c>
      <c r="AK1972" s="23">
        <f>R1972*(_xlfn.XLOOKUP(K1972,'FX rates'!$A$2:$A$38,'FX rates'!$B$2:$B$38))</f>
        <v>0</v>
      </c>
      <c r="AM1972" s="4"/>
      <c r="AN1972" s="4"/>
      <c r="AO1972" s="4"/>
      <c r="AP1972" s="32">
        <f t="shared" si="424"/>
        <v>0.19989189189189188</v>
      </c>
      <c r="AQ1972" s="32">
        <f t="shared" si="425"/>
        <v>0</v>
      </c>
      <c r="AR1972" s="24">
        <f t="shared" si="430"/>
        <v>395568.36</v>
      </c>
      <c r="AS1972" s="24" t="str">
        <f t="shared" si="431"/>
        <v>0</v>
      </c>
      <c r="AT1972" s="24">
        <f t="shared" si="432"/>
        <v>652714.52399999998</v>
      </c>
      <c r="AU1972" s="24">
        <f t="shared" si="433"/>
        <v>72523.83600000001</v>
      </c>
    </row>
    <row r="1973" spans="1:47" x14ac:dyDescent="0.25">
      <c r="A1973" s="28" t="s">
        <v>14977</v>
      </c>
      <c r="B1973" s="28" t="s">
        <v>6814</v>
      </c>
      <c r="C1973" s="28" t="s">
        <v>6815</v>
      </c>
      <c r="D1973" s="28" t="s">
        <v>6816</v>
      </c>
      <c r="E1973" s="28" t="s">
        <v>6817</v>
      </c>
      <c r="F1973" s="29">
        <v>43864</v>
      </c>
      <c r="G1973" s="29">
        <v>44896</v>
      </c>
      <c r="H1973" s="28" t="s">
        <v>6818</v>
      </c>
      <c r="I1973" s="28" t="s">
        <v>16038</v>
      </c>
      <c r="J1973" s="28" t="s">
        <v>16041</v>
      </c>
      <c r="K1973" s="28" t="s">
        <v>6819</v>
      </c>
      <c r="L1973" s="27">
        <v>200640.00000000003</v>
      </c>
      <c r="M1973" s="27">
        <v>343200</v>
      </c>
      <c r="N1973" s="27">
        <v>0</v>
      </c>
      <c r="O1973" s="27">
        <v>0</v>
      </c>
      <c r="P1973" s="27">
        <f t="shared" si="420"/>
        <v>343200</v>
      </c>
      <c r="Q1973" s="27">
        <v>0</v>
      </c>
      <c r="R1973" s="27">
        <v>0</v>
      </c>
      <c r="S1973" s="27">
        <v>0</v>
      </c>
      <c r="T1973" s="27">
        <f t="shared" si="421"/>
        <v>0</v>
      </c>
      <c r="U1973" s="27">
        <v>0</v>
      </c>
      <c r="V1973" s="27">
        <f t="shared" si="422"/>
        <v>543840</v>
      </c>
      <c r="W1973" s="28" t="s">
        <v>6820</v>
      </c>
      <c r="X1973" s="27">
        <v>204652.80000000005</v>
      </c>
      <c r="Y1973" s="27">
        <f t="shared" si="426"/>
        <v>759369.60000000009</v>
      </c>
      <c r="Z1973" s="4" t="str" cm="1">
        <f t="array" ref="Z1973">_xlfn.IFS(YEARFRAC(F1973,G1973)&lt;1,"&lt;1 Year",YEARFRAC(F1973,G1973)&lt;=5,"1-5 Years",YEARFRAC(F1973,G1973)&gt;5,"&gt;5 Years")</f>
        <v>1-5 Years</v>
      </c>
      <c r="AA1973" s="24">
        <f>L1973*(_xlfn.XLOOKUP(K1973,'FX rates'!$A$2:$A$38,'FX rates'!$B$2:$B$38))</f>
        <v>266981.61601517664</v>
      </c>
      <c r="AB1973" s="24">
        <f>V1973*(_xlfn.XLOOKUP(K1973,'FX rates'!$A$2:$A$38,'FX rates'!$B$2:$B$38))</f>
        <v>723660.69604113651</v>
      </c>
      <c r="AC1973" s="24">
        <f>X1973*(_xlfn.XLOOKUP(W1973,'FX rates'!$A$2:$A$38,'FX rates'!$B$2:$B$38))</f>
        <v>272321.24833548017</v>
      </c>
      <c r="AD1973" s="24">
        <f>Y1973*(_xlfn.XLOOKUP(W1973,'FX rates'!$A$2:$A$38,'FX rates'!$B$2:$B$38))</f>
        <v>1010455.1582974396</v>
      </c>
      <c r="AE1973" s="30">
        <f t="shared" si="427"/>
        <v>1.9999999999999983E-2</v>
      </c>
      <c r="AF1973" s="31">
        <f t="shared" si="428"/>
        <v>4012.8000000000175</v>
      </c>
      <c r="AG1973" s="23">
        <f t="shared" si="429"/>
        <v>456679.08002595988</v>
      </c>
      <c r="AH1973" s="35">
        <f t="shared" si="423"/>
        <v>1.3306500000756407</v>
      </c>
      <c r="AI1973" s="23">
        <f>U1973*(_xlfn.XLOOKUP(K1973,'FX rates'!$A$2:$A$38,'FX rates'!$B$2:$B$38))</f>
        <v>0</v>
      </c>
      <c r="AJ1973" s="23">
        <f>Q1973*(_xlfn.XLOOKUP(K1973,'FX rates'!$A$2:$A$38,'FX rates'!$B$2:$B$38))</f>
        <v>0</v>
      </c>
      <c r="AK1973" s="23">
        <f>R1973*(_xlfn.XLOOKUP(K1973,'FX rates'!$A$2:$A$38,'FX rates'!$B$2:$B$38))</f>
        <v>0</v>
      </c>
      <c r="AM1973" s="4"/>
      <c r="AN1973" s="4"/>
      <c r="AO1973" s="4"/>
      <c r="AP1973" s="32">
        <f t="shared" si="424"/>
        <v>1.7105263157894735</v>
      </c>
      <c r="AQ1973" s="32">
        <f t="shared" si="425"/>
        <v>0</v>
      </c>
      <c r="AR1973" s="24">
        <f t="shared" si="430"/>
        <v>554716.80000000005</v>
      </c>
      <c r="AS1973" s="24" t="str">
        <f t="shared" si="431"/>
        <v>0</v>
      </c>
      <c r="AT1973" s="24">
        <f t="shared" si="432"/>
        <v>909409.64246769564</v>
      </c>
      <c r="AU1973" s="24">
        <f t="shared" si="433"/>
        <v>101045.51582974393</v>
      </c>
    </row>
    <row r="1974" spans="1:47" x14ac:dyDescent="0.25">
      <c r="A1974" s="28" t="s">
        <v>14978</v>
      </c>
      <c r="B1974" s="28" t="s">
        <v>6821</v>
      </c>
      <c r="C1974" s="28" t="s">
        <v>6822</v>
      </c>
      <c r="D1974" s="28" t="s">
        <v>6823</v>
      </c>
      <c r="E1974" s="28" t="s">
        <v>6824</v>
      </c>
      <c r="F1974" s="29">
        <v>43535</v>
      </c>
      <c r="G1974" s="29">
        <v>44896</v>
      </c>
      <c r="H1974" s="28" t="s">
        <v>6825</v>
      </c>
      <c r="I1974" s="28" t="s">
        <v>16038</v>
      </c>
      <c r="J1974" s="28" t="s">
        <v>16039</v>
      </c>
      <c r="K1974" s="28" t="s">
        <v>6826</v>
      </c>
      <c r="L1974" s="27">
        <v>346500</v>
      </c>
      <c r="M1974" s="27">
        <v>2048200.0000000002</v>
      </c>
      <c r="N1974" s="27">
        <v>0</v>
      </c>
      <c r="O1974" s="27">
        <v>0</v>
      </c>
      <c r="P1974" s="27">
        <f t="shared" si="420"/>
        <v>2048200.0000000002</v>
      </c>
      <c r="Q1974" s="27">
        <v>0</v>
      </c>
      <c r="R1974" s="27">
        <v>0</v>
      </c>
      <c r="S1974" s="27">
        <v>0</v>
      </c>
      <c r="T1974" s="27">
        <f t="shared" si="421"/>
        <v>0</v>
      </c>
      <c r="U1974" s="27">
        <v>1026000.0000000001</v>
      </c>
      <c r="V1974" s="27">
        <f t="shared" si="422"/>
        <v>3420700</v>
      </c>
      <c r="W1974" s="28" t="s">
        <v>6827</v>
      </c>
      <c r="X1974" s="27">
        <v>370755</v>
      </c>
      <c r="Y1974" s="27">
        <f t="shared" si="426"/>
        <v>2933084</v>
      </c>
      <c r="Z1974" s="4" t="str" cm="1">
        <f t="array" ref="Z1974">_xlfn.IFS(YEARFRAC(F1974,G1974)&lt;1,"&lt;1 Year",YEARFRAC(F1974,G1974)&lt;=5,"1-5 Years",YEARFRAC(F1974,G1974)&gt;5,"&gt;5 Years")</f>
        <v>1-5 Years</v>
      </c>
      <c r="AA1974" s="24">
        <f>L1974*(_xlfn.XLOOKUP(K1974,'FX rates'!$A$2:$A$38,'FX rates'!$B$2:$B$38))</f>
        <v>346500</v>
      </c>
      <c r="AB1974" s="24">
        <f>V1974*(_xlfn.XLOOKUP(K1974,'FX rates'!$A$2:$A$38,'FX rates'!$B$2:$B$38))</f>
        <v>3420700</v>
      </c>
      <c r="AC1974" s="24">
        <f>X1974*(_xlfn.XLOOKUP(W1974,'FX rates'!$A$2:$A$38,'FX rates'!$B$2:$B$38))</f>
        <v>370755</v>
      </c>
      <c r="AD1974" s="24">
        <f>Y1974*(_xlfn.XLOOKUP(W1974,'FX rates'!$A$2:$A$38,'FX rates'!$B$2:$B$38))</f>
        <v>2933084</v>
      </c>
      <c r="AE1974" s="30">
        <f t="shared" si="427"/>
        <v>7.0000000000000007E-2</v>
      </c>
      <c r="AF1974" s="31">
        <f t="shared" si="428"/>
        <v>24255</v>
      </c>
      <c r="AG1974" s="23">
        <f t="shared" si="429"/>
        <v>3074200</v>
      </c>
      <c r="AH1974" s="35">
        <f t="shared" si="423"/>
        <v>1</v>
      </c>
      <c r="AI1974" s="23">
        <f>U1974*(_xlfn.XLOOKUP(K1974,'FX rates'!$A$2:$A$38,'FX rates'!$B$2:$B$38))</f>
        <v>1026000.0000000001</v>
      </c>
      <c r="AJ1974" s="23">
        <f>Q1974*(_xlfn.XLOOKUP(K1974,'FX rates'!$A$2:$A$38,'FX rates'!$B$2:$B$38))</f>
        <v>0</v>
      </c>
      <c r="AK1974" s="23">
        <f>R1974*(_xlfn.XLOOKUP(K1974,'FX rates'!$A$2:$A$38,'FX rates'!$B$2:$B$38))</f>
        <v>0</v>
      </c>
      <c r="AM1974" s="4"/>
      <c r="AN1974" s="4"/>
      <c r="AO1974" s="4"/>
      <c r="AP1974" s="32">
        <f t="shared" si="424"/>
        <v>5.9111111111111114</v>
      </c>
      <c r="AQ1974" s="32">
        <f t="shared" si="425"/>
        <v>0</v>
      </c>
      <c r="AR1974" s="24">
        <f t="shared" si="430"/>
        <v>2562329</v>
      </c>
      <c r="AS1974" s="24" t="str">
        <f t="shared" si="431"/>
        <v>0</v>
      </c>
      <c r="AT1974" s="24">
        <f t="shared" si="432"/>
        <v>2639775.6</v>
      </c>
      <c r="AU1974" s="24">
        <f t="shared" si="433"/>
        <v>293308.39999999991</v>
      </c>
    </row>
    <row r="1975" spans="1:47" x14ac:dyDescent="0.25">
      <c r="A1975" s="28" t="s">
        <v>14979</v>
      </c>
      <c r="B1975" s="28" t="s">
        <v>6828</v>
      </c>
      <c r="C1975" s="28" t="s">
        <v>6829</v>
      </c>
      <c r="D1975" s="28" t="s">
        <v>6830</v>
      </c>
      <c r="E1975" s="28" t="s">
        <v>6831</v>
      </c>
      <c r="F1975" s="29">
        <v>43535</v>
      </c>
      <c r="G1975" s="29">
        <v>44896</v>
      </c>
      <c r="H1975" s="28" t="s">
        <v>6832</v>
      </c>
      <c r="I1975" s="28" t="s">
        <v>16047</v>
      </c>
      <c r="J1975" s="28" t="s">
        <v>16056</v>
      </c>
      <c r="K1975" s="28" t="s">
        <v>6833</v>
      </c>
      <c r="L1975" s="27">
        <v>177760</v>
      </c>
      <c r="M1975" s="27">
        <v>25025.000000000004</v>
      </c>
      <c r="N1975" s="27">
        <v>0</v>
      </c>
      <c r="O1975" s="27">
        <v>0</v>
      </c>
      <c r="P1975" s="27">
        <f t="shared" si="420"/>
        <v>25025.000000000004</v>
      </c>
      <c r="Q1975" s="27">
        <v>0</v>
      </c>
      <c r="R1975" s="27">
        <v>0</v>
      </c>
      <c r="S1975" s="27">
        <v>0</v>
      </c>
      <c r="T1975" s="27">
        <f t="shared" si="421"/>
        <v>0</v>
      </c>
      <c r="U1975" s="27">
        <v>0</v>
      </c>
      <c r="V1975" s="27">
        <f t="shared" si="422"/>
        <v>202785</v>
      </c>
      <c r="W1975" s="28" t="s">
        <v>6834</v>
      </c>
      <c r="X1975" s="27">
        <v>188425.60000000001</v>
      </c>
      <c r="Y1975" s="27">
        <f t="shared" si="426"/>
        <v>403377.7</v>
      </c>
      <c r="Z1975" s="4" t="str" cm="1">
        <f t="array" ref="Z1975">_xlfn.IFS(YEARFRAC(F1975,G1975)&lt;1,"&lt;1 Year",YEARFRAC(F1975,G1975)&lt;=5,"1-5 Years",YEARFRAC(F1975,G1975)&gt;5,"&gt;5 Years")</f>
        <v>1-5 Years</v>
      </c>
      <c r="AA1975" s="24">
        <f>L1975*(_xlfn.XLOOKUP(K1975,'FX rates'!$A$2:$A$38,'FX rates'!$B$2:$B$38))</f>
        <v>177760</v>
      </c>
      <c r="AB1975" s="24">
        <f>V1975*(_xlfn.XLOOKUP(K1975,'FX rates'!$A$2:$A$38,'FX rates'!$B$2:$B$38))</f>
        <v>202785</v>
      </c>
      <c r="AC1975" s="24">
        <f>X1975*(_xlfn.XLOOKUP(W1975,'FX rates'!$A$2:$A$38,'FX rates'!$B$2:$B$38))</f>
        <v>188425.60000000001</v>
      </c>
      <c r="AD1975" s="24">
        <f>Y1975*(_xlfn.XLOOKUP(W1975,'FX rates'!$A$2:$A$38,'FX rates'!$B$2:$B$38))</f>
        <v>403377.7</v>
      </c>
      <c r="AE1975" s="30">
        <f t="shared" si="427"/>
        <v>6.0000000000000032E-2</v>
      </c>
      <c r="AF1975" s="31">
        <f t="shared" si="428"/>
        <v>10665.600000000006</v>
      </c>
      <c r="AG1975" s="23">
        <f t="shared" si="429"/>
        <v>25025</v>
      </c>
      <c r="AH1975" s="35">
        <f t="shared" si="423"/>
        <v>1</v>
      </c>
      <c r="AI1975" s="23">
        <f>U1975*(_xlfn.XLOOKUP(K1975,'FX rates'!$A$2:$A$38,'FX rates'!$B$2:$B$38))</f>
        <v>0</v>
      </c>
      <c r="AJ1975" s="23">
        <f>Q1975*(_xlfn.XLOOKUP(K1975,'FX rates'!$A$2:$A$38,'FX rates'!$B$2:$B$38))</f>
        <v>0</v>
      </c>
      <c r="AK1975" s="23">
        <f>R1975*(_xlfn.XLOOKUP(K1975,'FX rates'!$A$2:$A$38,'FX rates'!$B$2:$B$38))</f>
        <v>0</v>
      </c>
      <c r="AM1975" s="4"/>
      <c r="AN1975" s="4"/>
      <c r="AO1975" s="4"/>
      <c r="AP1975" s="32">
        <f t="shared" si="424"/>
        <v>0.14077970297029704</v>
      </c>
      <c r="AQ1975" s="32">
        <f t="shared" si="425"/>
        <v>0</v>
      </c>
      <c r="AR1975" s="24">
        <f t="shared" si="430"/>
        <v>214952.1</v>
      </c>
      <c r="AS1975" s="24" t="str">
        <f t="shared" si="431"/>
        <v>0</v>
      </c>
      <c r="AT1975" s="24">
        <f t="shared" si="432"/>
        <v>363039.93</v>
      </c>
      <c r="AU1975" s="24">
        <f t="shared" si="433"/>
        <v>40337.770000000019</v>
      </c>
    </row>
    <row r="1976" spans="1:47" x14ac:dyDescent="0.25">
      <c r="A1976" s="28" t="s">
        <v>14980</v>
      </c>
      <c r="B1976" s="28" t="s">
        <v>5641</v>
      </c>
      <c r="C1976" s="28" t="s">
        <v>5642</v>
      </c>
      <c r="D1976" s="28" t="s">
        <v>5643</v>
      </c>
      <c r="E1976" s="28" t="s">
        <v>5644</v>
      </c>
      <c r="F1976" s="29">
        <v>43535</v>
      </c>
      <c r="G1976" s="29">
        <v>44896</v>
      </c>
      <c r="H1976" s="28" t="s">
        <v>5645</v>
      </c>
      <c r="I1976" s="28" t="s">
        <v>16035</v>
      </c>
      <c r="J1976" s="28" t="s">
        <v>16050</v>
      </c>
      <c r="K1976" s="28" t="s">
        <v>5646</v>
      </c>
      <c r="L1976" s="27">
        <v>87134.299999999988</v>
      </c>
      <c r="M1976" s="27">
        <v>9680</v>
      </c>
      <c r="N1976" s="27">
        <v>0</v>
      </c>
      <c r="O1976" s="27">
        <v>0</v>
      </c>
      <c r="P1976" s="27">
        <f t="shared" si="420"/>
        <v>9680</v>
      </c>
      <c r="Q1976" s="27">
        <v>0</v>
      </c>
      <c r="R1976" s="27">
        <v>0</v>
      </c>
      <c r="S1976" s="27">
        <v>0</v>
      </c>
      <c r="T1976" s="27">
        <f t="shared" si="421"/>
        <v>0</v>
      </c>
      <c r="U1976" s="27">
        <v>0</v>
      </c>
      <c r="V1976" s="27">
        <f t="shared" si="422"/>
        <v>96814.299999999988</v>
      </c>
      <c r="W1976" s="28" t="s">
        <v>5647</v>
      </c>
      <c r="X1976" s="27">
        <v>97590.415999999997</v>
      </c>
      <c r="Y1976" s="27">
        <f t="shared" si="426"/>
        <v>206022.432</v>
      </c>
      <c r="Z1976" s="4" t="str" cm="1">
        <f t="array" ref="Z1976">_xlfn.IFS(YEARFRAC(F1976,G1976)&lt;1,"&lt;1 Year",YEARFRAC(F1976,G1976)&lt;=5,"1-5 Years",YEARFRAC(F1976,G1976)&gt;5,"&gt;5 Years")</f>
        <v>1-5 Years</v>
      </c>
      <c r="AA1976" s="24">
        <f>L1976*(_xlfn.XLOOKUP(K1976,'FX rates'!$A$2:$A$38,'FX rates'!$B$2:$B$38))</f>
        <v>87134.299999999988</v>
      </c>
      <c r="AB1976" s="24">
        <f>V1976*(_xlfn.XLOOKUP(K1976,'FX rates'!$A$2:$A$38,'FX rates'!$B$2:$B$38))</f>
        <v>96814.299999999988</v>
      </c>
      <c r="AC1976" s="24">
        <f>X1976*(_xlfn.XLOOKUP(W1976,'FX rates'!$A$2:$A$38,'FX rates'!$B$2:$B$38))</f>
        <v>97590.415999999997</v>
      </c>
      <c r="AD1976" s="24">
        <f>Y1976*(_xlfn.XLOOKUP(W1976,'FX rates'!$A$2:$A$38,'FX rates'!$B$2:$B$38))</f>
        <v>206022.432</v>
      </c>
      <c r="AE1976" s="30">
        <f t="shared" si="427"/>
        <v>0.12000000000000012</v>
      </c>
      <c r="AF1976" s="31">
        <f t="shared" si="428"/>
        <v>10456.116000000009</v>
      </c>
      <c r="AG1976" s="23">
        <f t="shared" si="429"/>
        <v>9680</v>
      </c>
      <c r="AH1976" s="35">
        <f t="shared" si="423"/>
        <v>1</v>
      </c>
      <c r="AI1976" s="23">
        <f>U1976*(_xlfn.XLOOKUP(K1976,'FX rates'!$A$2:$A$38,'FX rates'!$B$2:$B$38))</f>
        <v>0</v>
      </c>
      <c r="AJ1976" s="23">
        <f>Q1976*(_xlfn.XLOOKUP(K1976,'FX rates'!$A$2:$A$38,'FX rates'!$B$2:$B$38))</f>
        <v>0</v>
      </c>
      <c r="AK1976" s="23">
        <f>R1976*(_xlfn.XLOOKUP(K1976,'FX rates'!$A$2:$A$38,'FX rates'!$B$2:$B$38))</f>
        <v>0</v>
      </c>
      <c r="AM1976" s="4"/>
      <c r="AN1976" s="4"/>
      <c r="AO1976" s="4"/>
      <c r="AP1976" s="32">
        <f t="shared" si="424"/>
        <v>0.11109287616931565</v>
      </c>
      <c r="AQ1976" s="32">
        <f t="shared" si="425"/>
        <v>0</v>
      </c>
      <c r="AR1976" s="24">
        <f t="shared" si="430"/>
        <v>108432.016</v>
      </c>
      <c r="AS1976" s="24" t="str">
        <f t="shared" si="431"/>
        <v>0</v>
      </c>
      <c r="AT1976" s="24">
        <f t="shared" si="432"/>
        <v>185420.1888</v>
      </c>
      <c r="AU1976" s="24">
        <f t="shared" si="433"/>
        <v>20602.243199999997</v>
      </c>
    </row>
    <row r="1977" spans="1:47" x14ac:dyDescent="0.25">
      <c r="A1977" s="28" t="s">
        <v>14981</v>
      </c>
      <c r="B1977" s="28" t="s">
        <v>3736</v>
      </c>
      <c r="C1977" s="28" t="s">
        <v>3737</v>
      </c>
      <c r="D1977" s="28" t="s">
        <v>3738</v>
      </c>
      <c r="E1977" s="28" t="s">
        <v>3739</v>
      </c>
      <c r="F1977" s="29">
        <v>43556</v>
      </c>
      <c r="G1977" s="29">
        <v>44896</v>
      </c>
      <c r="H1977" s="28" t="s">
        <v>3740</v>
      </c>
      <c r="I1977" s="28" t="s">
        <v>16048</v>
      </c>
      <c r="J1977" s="28" t="s">
        <v>16054</v>
      </c>
      <c r="K1977" s="28" t="s">
        <v>3741</v>
      </c>
      <c r="L1977" s="27">
        <v>81620</v>
      </c>
      <c r="M1977" s="27">
        <v>10763.500000000002</v>
      </c>
      <c r="N1977" s="27">
        <v>0</v>
      </c>
      <c r="O1977" s="27">
        <v>0</v>
      </c>
      <c r="P1977" s="27">
        <f t="shared" si="420"/>
        <v>10763.500000000002</v>
      </c>
      <c r="Q1977" s="27">
        <v>0</v>
      </c>
      <c r="R1977" s="27">
        <v>0</v>
      </c>
      <c r="S1977" s="27">
        <v>0</v>
      </c>
      <c r="T1977" s="27">
        <f t="shared" si="421"/>
        <v>0</v>
      </c>
      <c r="U1977" s="27">
        <v>0</v>
      </c>
      <c r="V1977" s="27">
        <f t="shared" si="422"/>
        <v>92383.5</v>
      </c>
      <c r="W1977" s="28" t="s">
        <v>3742</v>
      </c>
      <c r="X1977" s="27">
        <v>84884.800000000003</v>
      </c>
      <c r="Y1977" s="27">
        <f t="shared" si="426"/>
        <v>180963.64</v>
      </c>
      <c r="Z1977" s="4" t="str" cm="1">
        <f t="array" ref="Z1977">_xlfn.IFS(YEARFRAC(F1977,G1977)&lt;1,"&lt;1 Year",YEARFRAC(F1977,G1977)&lt;=5,"1-5 Years",YEARFRAC(F1977,G1977)&gt;5,"&gt;5 Years")</f>
        <v>1-5 Years</v>
      </c>
      <c r="AA1977" s="24">
        <f>L1977*(_xlfn.XLOOKUP(K1977,'FX rates'!$A$2:$A$38,'FX rates'!$B$2:$B$38))</f>
        <v>81620</v>
      </c>
      <c r="AB1977" s="24">
        <f>V1977*(_xlfn.XLOOKUP(K1977,'FX rates'!$A$2:$A$38,'FX rates'!$B$2:$B$38))</f>
        <v>92383.5</v>
      </c>
      <c r="AC1977" s="24">
        <f>X1977*(_xlfn.XLOOKUP(W1977,'FX rates'!$A$2:$A$38,'FX rates'!$B$2:$B$38))</f>
        <v>84884.800000000003</v>
      </c>
      <c r="AD1977" s="24">
        <f>Y1977*(_xlfn.XLOOKUP(W1977,'FX rates'!$A$2:$A$38,'FX rates'!$B$2:$B$38))</f>
        <v>180963.64</v>
      </c>
      <c r="AE1977" s="30">
        <f t="shared" si="427"/>
        <v>4.0000000000000036E-2</v>
      </c>
      <c r="AF1977" s="31">
        <f t="shared" si="428"/>
        <v>3264.8000000000029</v>
      </c>
      <c r="AG1977" s="23">
        <f t="shared" si="429"/>
        <v>10763.5</v>
      </c>
      <c r="AH1977" s="35">
        <f t="shared" si="423"/>
        <v>1</v>
      </c>
      <c r="AI1977" s="23">
        <f>U1977*(_xlfn.XLOOKUP(K1977,'FX rates'!$A$2:$A$38,'FX rates'!$B$2:$B$38))</f>
        <v>0</v>
      </c>
      <c r="AJ1977" s="23">
        <f>Q1977*(_xlfn.XLOOKUP(K1977,'FX rates'!$A$2:$A$38,'FX rates'!$B$2:$B$38))</f>
        <v>0</v>
      </c>
      <c r="AK1977" s="23">
        <f>R1977*(_xlfn.XLOOKUP(K1977,'FX rates'!$A$2:$A$38,'FX rates'!$B$2:$B$38))</f>
        <v>0</v>
      </c>
      <c r="AM1977" s="4"/>
      <c r="AN1977" s="4"/>
      <c r="AO1977" s="4"/>
      <c r="AP1977" s="32">
        <f t="shared" si="424"/>
        <v>0.13187331536388142</v>
      </c>
      <c r="AQ1977" s="32">
        <f t="shared" si="425"/>
        <v>0</v>
      </c>
      <c r="AR1977" s="24">
        <f t="shared" si="430"/>
        <v>96078.84</v>
      </c>
      <c r="AS1977" s="24" t="str">
        <f t="shared" si="431"/>
        <v>0</v>
      </c>
      <c r="AT1977" s="24">
        <f t="shared" si="432"/>
        <v>162867.27600000001</v>
      </c>
      <c r="AU1977" s="24">
        <f t="shared" si="433"/>
        <v>18096.364000000001</v>
      </c>
    </row>
    <row r="1978" spans="1:47" x14ac:dyDescent="0.25">
      <c r="A1978" s="28" t="s">
        <v>14982</v>
      </c>
      <c r="B1978" s="28" t="s">
        <v>6849</v>
      </c>
      <c r="C1978" s="28" t="s">
        <v>6850</v>
      </c>
      <c r="D1978" s="28" t="s">
        <v>6851</v>
      </c>
      <c r="E1978" s="28" t="s">
        <v>6852</v>
      </c>
      <c r="F1978" s="29">
        <v>44013</v>
      </c>
      <c r="G1978" s="29">
        <v>44896</v>
      </c>
      <c r="H1978" s="28" t="s">
        <v>6853</v>
      </c>
      <c r="I1978" s="28" t="s">
        <v>16056</v>
      </c>
      <c r="J1978" s="28" t="s">
        <v>16044</v>
      </c>
      <c r="K1978" s="28" t="s">
        <v>6854</v>
      </c>
      <c r="L1978" s="27">
        <v>181280</v>
      </c>
      <c r="M1978" s="27">
        <v>207207.00000000003</v>
      </c>
      <c r="N1978" s="27">
        <v>0</v>
      </c>
      <c r="O1978" s="27">
        <v>0</v>
      </c>
      <c r="P1978" s="27">
        <f t="shared" si="420"/>
        <v>207207.00000000003</v>
      </c>
      <c r="Q1978" s="27">
        <v>0</v>
      </c>
      <c r="R1978" s="27">
        <v>0</v>
      </c>
      <c r="S1978" s="27">
        <v>0</v>
      </c>
      <c r="T1978" s="27">
        <f t="shared" si="421"/>
        <v>0</v>
      </c>
      <c r="U1978" s="27">
        <v>92000</v>
      </c>
      <c r="V1978" s="27">
        <f t="shared" si="422"/>
        <v>480487</v>
      </c>
      <c r="W1978" s="28" t="s">
        <v>6855</v>
      </c>
      <c r="X1978" s="27">
        <v>203033.60000000001</v>
      </c>
      <c r="Y1978" s="27">
        <f t="shared" si="426"/>
        <v>638139.04</v>
      </c>
      <c r="Z1978" s="4" t="str" cm="1">
        <f t="array" ref="Z1978">_xlfn.IFS(YEARFRAC(F1978,G1978)&lt;1,"&lt;1 Year",YEARFRAC(F1978,G1978)&lt;=5,"1-5 Years",YEARFRAC(F1978,G1978)&gt;5,"&gt;5 Years")</f>
        <v>1-5 Years</v>
      </c>
      <c r="AA1978" s="24">
        <f>L1978*(_xlfn.XLOOKUP(K1978,'FX rates'!$A$2:$A$38,'FX rates'!$B$2:$B$38))</f>
        <v>241220.2320137122</v>
      </c>
      <c r="AB1978" s="24">
        <f>V1978*(_xlfn.XLOOKUP(K1978,'FX rates'!$A$2:$A$38,'FX rates'!$B$2:$B$38))</f>
        <v>639360.02658634447</v>
      </c>
      <c r="AC1978" s="24">
        <f>X1978*(_xlfn.XLOOKUP(W1978,'FX rates'!$A$2:$A$38,'FX rates'!$B$2:$B$38))</f>
        <v>270166.65985535766</v>
      </c>
      <c r="AD1978" s="24">
        <f>Y1978*(_xlfn.XLOOKUP(W1978,'FX rates'!$A$2:$A$38,'FX rates'!$B$2:$B$38))</f>
        <v>849139.71362426947</v>
      </c>
      <c r="AE1978" s="30">
        <f t="shared" si="427"/>
        <v>0.12</v>
      </c>
      <c r="AF1978" s="31">
        <f t="shared" si="428"/>
        <v>21753.600000000006</v>
      </c>
      <c r="AG1978" s="23">
        <f t="shared" si="429"/>
        <v>398139.79457263229</v>
      </c>
      <c r="AH1978" s="35">
        <f t="shared" si="423"/>
        <v>1.3306500000756409</v>
      </c>
      <c r="AI1978" s="23">
        <f>U1978*(_xlfn.XLOOKUP(K1978,'FX rates'!$A$2:$A$38,'FX rates'!$B$2:$B$38))</f>
        <v>122419.80000695896</v>
      </c>
      <c r="AJ1978" s="23">
        <f>Q1978*(_xlfn.XLOOKUP(K1978,'FX rates'!$A$2:$A$38,'FX rates'!$B$2:$B$38))</f>
        <v>0</v>
      </c>
      <c r="AK1978" s="23">
        <f>R1978*(_xlfn.XLOOKUP(K1978,'FX rates'!$A$2:$A$38,'FX rates'!$B$2:$B$38))</f>
        <v>0</v>
      </c>
      <c r="AM1978" s="4"/>
      <c r="AN1978" s="4"/>
      <c r="AO1978" s="4"/>
      <c r="AP1978" s="32">
        <f t="shared" si="424"/>
        <v>1.1430218446601943</v>
      </c>
      <c r="AQ1978" s="32">
        <f t="shared" si="425"/>
        <v>0</v>
      </c>
      <c r="AR1978" s="24">
        <f t="shared" si="430"/>
        <v>435105.44000000006</v>
      </c>
      <c r="AS1978" s="24" t="str">
        <f t="shared" si="431"/>
        <v>0</v>
      </c>
      <c r="AT1978" s="24">
        <f t="shared" si="432"/>
        <v>764225.74226184259</v>
      </c>
      <c r="AU1978" s="24">
        <f t="shared" si="433"/>
        <v>84913.971362426877</v>
      </c>
    </row>
    <row r="1979" spans="1:47" x14ac:dyDescent="0.25">
      <c r="A1979" s="28" t="s">
        <v>14983</v>
      </c>
      <c r="B1979" s="28" t="s">
        <v>6856</v>
      </c>
      <c r="C1979" s="28" t="s">
        <v>6857</v>
      </c>
      <c r="D1979" s="28" t="s">
        <v>6858</v>
      </c>
      <c r="E1979" s="28" t="s">
        <v>6859</v>
      </c>
      <c r="F1979" s="29">
        <v>44013</v>
      </c>
      <c r="G1979" s="29">
        <v>44896</v>
      </c>
      <c r="H1979" s="28" t="s">
        <v>6860</v>
      </c>
      <c r="I1979" s="28" t="s">
        <v>16051</v>
      </c>
      <c r="J1979" s="28" t="s">
        <v>16034</v>
      </c>
      <c r="K1979" s="28" t="s">
        <v>6861</v>
      </c>
      <c r="L1979" s="27">
        <v>376200.00000000006</v>
      </c>
      <c r="M1979" s="27">
        <v>1040325</v>
      </c>
      <c r="N1979" s="27">
        <v>0</v>
      </c>
      <c r="O1979" s="27">
        <v>0</v>
      </c>
      <c r="P1979" s="27">
        <f t="shared" si="420"/>
        <v>1040325</v>
      </c>
      <c r="Q1979" s="27">
        <v>0</v>
      </c>
      <c r="R1979" s="27">
        <v>0</v>
      </c>
      <c r="S1979" s="27">
        <v>0</v>
      </c>
      <c r="T1979" s="27">
        <f t="shared" si="421"/>
        <v>0</v>
      </c>
      <c r="U1979" s="27">
        <v>360500</v>
      </c>
      <c r="V1979" s="27">
        <f t="shared" si="422"/>
        <v>1777025</v>
      </c>
      <c r="W1979" s="28" t="s">
        <v>6862</v>
      </c>
      <c r="X1979" s="27">
        <v>417582.00000000012</v>
      </c>
      <c r="Y1979" s="27">
        <f t="shared" si="426"/>
        <v>1989924.7500000005</v>
      </c>
      <c r="Z1979" s="4" t="str" cm="1">
        <f t="array" ref="Z1979">_xlfn.IFS(YEARFRAC(F1979,G1979)&lt;1,"&lt;1 Year",YEARFRAC(F1979,G1979)&lt;=5,"1-5 Years",YEARFRAC(F1979,G1979)&gt;5,"&gt;5 Years")</f>
        <v>1-5 Years</v>
      </c>
      <c r="AA1979" s="24">
        <f>L1979*(_xlfn.XLOOKUP(K1979,'FX rates'!$A$2:$A$38,'FX rates'!$B$2:$B$38))</f>
        <v>376200.00000000006</v>
      </c>
      <c r="AB1979" s="24">
        <f>V1979*(_xlfn.XLOOKUP(K1979,'FX rates'!$A$2:$A$38,'FX rates'!$B$2:$B$38))</f>
        <v>1777025</v>
      </c>
      <c r="AC1979" s="24">
        <f>X1979*(_xlfn.XLOOKUP(W1979,'FX rates'!$A$2:$A$38,'FX rates'!$B$2:$B$38))</f>
        <v>417582.00000000012</v>
      </c>
      <c r="AD1979" s="24">
        <f>Y1979*(_xlfn.XLOOKUP(W1979,'FX rates'!$A$2:$A$38,'FX rates'!$B$2:$B$38))</f>
        <v>1989924.7500000005</v>
      </c>
      <c r="AE1979" s="30">
        <f t="shared" si="427"/>
        <v>0.11000000000000014</v>
      </c>
      <c r="AF1979" s="31">
        <f t="shared" si="428"/>
        <v>41382.000000000058</v>
      </c>
      <c r="AG1979" s="23">
        <f t="shared" si="429"/>
        <v>1400825</v>
      </c>
      <c r="AH1979" s="35">
        <f t="shared" si="423"/>
        <v>1</v>
      </c>
      <c r="AI1979" s="23">
        <f>U1979*(_xlfn.XLOOKUP(K1979,'FX rates'!$A$2:$A$38,'FX rates'!$B$2:$B$38))</f>
        <v>360500</v>
      </c>
      <c r="AJ1979" s="23">
        <f>Q1979*(_xlfn.XLOOKUP(K1979,'FX rates'!$A$2:$A$38,'FX rates'!$B$2:$B$38))</f>
        <v>0</v>
      </c>
      <c r="AK1979" s="23">
        <f>R1979*(_xlfn.XLOOKUP(K1979,'FX rates'!$A$2:$A$38,'FX rates'!$B$2:$B$38))</f>
        <v>0</v>
      </c>
      <c r="AM1979" s="4"/>
      <c r="AN1979" s="4"/>
      <c r="AO1979" s="4"/>
      <c r="AP1979" s="32">
        <f t="shared" si="424"/>
        <v>2.765350877192982</v>
      </c>
      <c r="AQ1979" s="32">
        <f t="shared" si="425"/>
        <v>0</v>
      </c>
      <c r="AR1979" s="24">
        <f t="shared" si="430"/>
        <v>1572342.7500000002</v>
      </c>
      <c r="AS1979" s="24" t="str">
        <f t="shared" si="431"/>
        <v>0</v>
      </c>
      <c r="AT1979" s="24">
        <f t="shared" si="432"/>
        <v>1790932.2750000004</v>
      </c>
      <c r="AU1979" s="24">
        <f t="shared" si="433"/>
        <v>198992.47500000009</v>
      </c>
    </row>
    <row r="1980" spans="1:47" x14ac:dyDescent="0.25">
      <c r="A1980" s="28" t="s">
        <v>14102</v>
      </c>
      <c r="B1980" s="28" t="s">
        <v>691</v>
      </c>
      <c r="C1980" s="28" t="s">
        <v>692</v>
      </c>
      <c r="D1980" s="28" t="s">
        <v>693</v>
      </c>
      <c r="E1980" s="28" t="s">
        <v>694</v>
      </c>
      <c r="F1980" s="29">
        <v>38670</v>
      </c>
      <c r="G1980" s="29">
        <v>44896</v>
      </c>
      <c r="H1980" s="28" t="s">
        <v>695</v>
      </c>
      <c r="I1980" s="28" t="s">
        <v>16041</v>
      </c>
      <c r="J1980" s="28" t="s">
        <v>16037</v>
      </c>
      <c r="K1980" s="28" t="s">
        <v>696</v>
      </c>
      <c r="L1980" s="27">
        <v>189557.49999999997</v>
      </c>
      <c r="M1980" s="27">
        <v>13156.000000000002</v>
      </c>
      <c r="N1980" s="27">
        <v>0</v>
      </c>
      <c r="O1980" s="27">
        <v>0</v>
      </c>
      <c r="P1980" s="27">
        <f t="shared" si="420"/>
        <v>13156.000000000002</v>
      </c>
      <c r="Q1980" s="27">
        <v>0</v>
      </c>
      <c r="R1980" s="27">
        <v>0</v>
      </c>
      <c r="S1980" s="27">
        <v>0</v>
      </c>
      <c r="T1980" s="27">
        <f t="shared" si="421"/>
        <v>0</v>
      </c>
      <c r="U1980" s="27">
        <v>0</v>
      </c>
      <c r="V1980" s="27">
        <f t="shared" si="422"/>
        <v>202713.49999999997</v>
      </c>
      <c r="W1980" s="28" t="s">
        <v>697</v>
      </c>
      <c r="X1980" s="27">
        <v>195244.22499999998</v>
      </c>
      <c r="Y1980" s="27">
        <f t="shared" si="426"/>
        <v>404039.12999999995</v>
      </c>
      <c r="Z1980" s="4" t="str" cm="1">
        <f t="array" ref="Z1980">_xlfn.IFS(YEARFRAC(F1980,G1980)&lt;1,"&lt;1 Year",YEARFRAC(F1980,G1980)&lt;=5,"1-5 Years",YEARFRAC(F1980,G1980)&gt;5,"&gt;5 Years")</f>
        <v>&gt;5 Years</v>
      </c>
      <c r="AA1980" s="24">
        <f>L1980*(_xlfn.XLOOKUP(K1980,'FX rates'!$A$2:$A$38,'FX rates'!$B$2:$B$38))</f>
        <v>189557.49999999997</v>
      </c>
      <c r="AB1980" s="24">
        <f>V1980*(_xlfn.XLOOKUP(K1980,'FX rates'!$A$2:$A$38,'FX rates'!$B$2:$B$38))</f>
        <v>202713.49999999997</v>
      </c>
      <c r="AC1980" s="24">
        <f>X1980*(_xlfn.XLOOKUP(W1980,'FX rates'!$A$2:$A$38,'FX rates'!$B$2:$B$38))</f>
        <v>195244.22499999998</v>
      </c>
      <c r="AD1980" s="24">
        <f>Y1980*(_xlfn.XLOOKUP(W1980,'FX rates'!$A$2:$A$38,'FX rates'!$B$2:$B$38))</f>
        <v>404039.12999999995</v>
      </c>
      <c r="AE1980" s="30">
        <f t="shared" si="427"/>
        <v>3.0000000000000034E-2</v>
      </c>
      <c r="AF1980" s="31">
        <f t="shared" si="428"/>
        <v>5686.7250000000058</v>
      </c>
      <c r="AG1980" s="23">
        <f t="shared" si="429"/>
        <v>13156</v>
      </c>
      <c r="AH1980" s="35">
        <f t="shared" si="423"/>
        <v>1</v>
      </c>
      <c r="AI1980" s="23">
        <f>U1980*(_xlfn.XLOOKUP(K1980,'FX rates'!$A$2:$A$38,'FX rates'!$B$2:$B$38))</f>
        <v>0</v>
      </c>
      <c r="AJ1980" s="23">
        <f>Q1980*(_xlfn.XLOOKUP(K1980,'FX rates'!$A$2:$A$38,'FX rates'!$B$2:$B$38))</f>
        <v>0</v>
      </c>
      <c r="AK1980" s="23">
        <f>R1980*(_xlfn.XLOOKUP(K1980,'FX rates'!$A$2:$A$38,'FX rates'!$B$2:$B$38))</f>
        <v>0</v>
      </c>
      <c r="AM1980" s="4"/>
      <c r="AN1980" s="4"/>
      <c r="AO1980" s="4"/>
      <c r="AP1980" s="32">
        <f t="shared" si="424"/>
        <v>6.9403742927607745E-2</v>
      </c>
      <c r="AQ1980" s="32">
        <f t="shared" si="425"/>
        <v>0</v>
      </c>
      <c r="AR1980" s="24">
        <f t="shared" si="430"/>
        <v>208794.90499999997</v>
      </c>
      <c r="AS1980" s="24" t="str">
        <f t="shared" si="431"/>
        <v>0</v>
      </c>
      <c r="AT1980" s="24">
        <f t="shared" si="432"/>
        <v>363635.21699999995</v>
      </c>
      <c r="AU1980" s="24">
        <f t="shared" si="433"/>
        <v>40403.913</v>
      </c>
    </row>
    <row r="1981" spans="1:47" x14ac:dyDescent="0.25">
      <c r="A1981" s="28" t="s">
        <v>14984</v>
      </c>
      <c r="B1981" s="28" t="s">
        <v>6863</v>
      </c>
      <c r="C1981" s="28" t="s">
        <v>6864</v>
      </c>
      <c r="D1981" s="28" t="s">
        <v>6865</v>
      </c>
      <c r="E1981" s="28" t="s">
        <v>6866</v>
      </c>
      <c r="F1981" s="29">
        <v>43556</v>
      </c>
      <c r="G1981" s="29">
        <v>44896</v>
      </c>
      <c r="H1981" s="28" t="s">
        <v>6867</v>
      </c>
      <c r="I1981" s="28" t="s">
        <v>16053</v>
      </c>
      <c r="J1981" s="28" t="s">
        <v>16043</v>
      </c>
      <c r="K1981" s="28" t="s">
        <v>6868</v>
      </c>
      <c r="L1981" s="27">
        <v>170775</v>
      </c>
      <c r="M1981" s="27">
        <v>21560</v>
      </c>
      <c r="N1981" s="27">
        <v>0</v>
      </c>
      <c r="O1981" s="27">
        <v>0</v>
      </c>
      <c r="P1981" s="27">
        <f t="shared" si="420"/>
        <v>21560</v>
      </c>
      <c r="Q1981" s="27">
        <v>0</v>
      </c>
      <c r="R1981" s="27">
        <v>0</v>
      </c>
      <c r="S1981" s="27">
        <v>0</v>
      </c>
      <c r="T1981" s="27">
        <f t="shared" si="421"/>
        <v>0</v>
      </c>
      <c r="U1981" s="27">
        <v>0</v>
      </c>
      <c r="V1981" s="27">
        <f t="shared" si="422"/>
        <v>192335</v>
      </c>
      <c r="W1981" s="28" t="s">
        <v>6869</v>
      </c>
      <c r="X1981" s="27">
        <v>196391.24999999997</v>
      </c>
      <c r="Y1981" s="27">
        <f t="shared" si="426"/>
        <v>417576.49999999994</v>
      </c>
      <c r="Z1981" s="4" t="str" cm="1">
        <f t="array" ref="Z1981">_xlfn.IFS(YEARFRAC(F1981,G1981)&lt;1,"&lt;1 Year",YEARFRAC(F1981,G1981)&lt;=5,"1-5 Years",YEARFRAC(F1981,G1981)&gt;5,"&gt;5 Years")</f>
        <v>1-5 Years</v>
      </c>
      <c r="AA1981" s="24">
        <f>L1981*(_xlfn.XLOOKUP(K1981,'FX rates'!$A$2:$A$38,'FX rates'!$B$2:$B$38))</f>
        <v>170775</v>
      </c>
      <c r="AB1981" s="24">
        <f>V1981*(_xlfn.XLOOKUP(K1981,'FX rates'!$A$2:$A$38,'FX rates'!$B$2:$B$38))</f>
        <v>192335</v>
      </c>
      <c r="AC1981" s="24">
        <f>X1981*(_xlfn.XLOOKUP(W1981,'FX rates'!$A$2:$A$38,'FX rates'!$B$2:$B$38))</f>
        <v>196391.24999999997</v>
      </c>
      <c r="AD1981" s="24">
        <f>Y1981*(_xlfn.XLOOKUP(W1981,'FX rates'!$A$2:$A$38,'FX rates'!$B$2:$B$38))</f>
        <v>417576.49999999994</v>
      </c>
      <c r="AE1981" s="30">
        <f t="shared" si="427"/>
        <v>0.14999999999999983</v>
      </c>
      <c r="AF1981" s="31">
        <f t="shared" si="428"/>
        <v>25616.249999999971</v>
      </c>
      <c r="AG1981" s="23">
        <f t="shared" si="429"/>
        <v>21560</v>
      </c>
      <c r="AH1981" s="35">
        <f t="shared" si="423"/>
        <v>1</v>
      </c>
      <c r="AI1981" s="23">
        <f>U1981*(_xlfn.XLOOKUP(K1981,'FX rates'!$A$2:$A$38,'FX rates'!$B$2:$B$38))</f>
        <v>0</v>
      </c>
      <c r="AJ1981" s="23">
        <f>Q1981*(_xlfn.XLOOKUP(K1981,'FX rates'!$A$2:$A$38,'FX rates'!$B$2:$B$38))</f>
        <v>0</v>
      </c>
      <c r="AK1981" s="23">
        <f>R1981*(_xlfn.XLOOKUP(K1981,'FX rates'!$A$2:$A$38,'FX rates'!$B$2:$B$38))</f>
        <v>0</v>
      </c>
      <c r="AM1981" s="4"/>
      <c r="AN1981" s="4"/>
      <c r="AO1981" s="4"/>
      <c r="AP1981" s="32">
        <f t="shared" si="424"/>
        <v>0.12624798711755233</v>
      </c>
      <c r="AQ1981" s="32">
        <f t="shared" si="425"/>
        <v>0</v>
      </c>
      <c r="AR1981" s="24">
        <f t="shared" si="430"/>
        <v>221185.24999999997</v>
      </c>
      <c r="AS1981" s="24" t="str">
        <f t="shared" si="431"/>
        <v>0</v>
      </c>
      <c r="AT1981" s="24">
        <f t="shared" si="432"/>
        <v>375818.85</v>
      </c>
      <c r="AU1981" s="24">
        <f t="shared" si="433"/>
        <v>41757.649999999965</v>
      </c>
    </row>
    <row r="1982" spans="1:47" x14ac:dyDescent="0.25">
      <c r="A1982" s="28" t="s">
        <v>14985</v>
      </c>
      <c r="B1982" s="28" t="s">
        <v>6870</v>
      </c>
      <c r="C1982" s="28" t="s">
        <v>6871</v>
      </c>
      <c r="D1982" s="28" t="s">
        <v>6872</v>
      </c>
      <c r="E1982" s="28" t="s">
        <v>6873</v>
      </c>
      <c r="F1982" s="29">
        <v>43563</v>
      </c>
      <c r="G1982" s="29">
        <v>44896</v>
      </c>
      <c r="H1982" s="28" t="s">
        <v>6874</v>
      </c>
      <c r="I1982" s="28" t="s">
        <v>16050</v>
      </c>
      <c r="J1982" s="28" t="s">
        <v>16047</v>
      </c>
      <c r="K1982" s="28" t="s">
        <v>6875</v>
      </c>
      <c r="L1982" s="27">
        <v>168300</v>
      </c>
      <c r="M1982" s="27">
        <v>58905</v>
      </c>
      <c r="N1982" s="27">
        <v>0</v>
      </c>
      <c r="O1982" s="27">
        <v>0</v>
      </c>
      <c r="P1982" s="27">
        <f t="shared" si="420"/>
        <v>58905</v>
      </c>
      <c r="Q1982" s="27">
        <v>0</v>
      </c>
      <c r="R1982" s="27">
        <v>0</v>
      </c>
      <c r="S1982" s="27">
        <v>0</v>
      </c>
      <c r="T1982" s="27">
        <f t="shared" si="421"/>
        <v>0</v>
      </c>
      <c r="U1982" s="27">
        <v>0</v>
      </c>
      <c r="V1982" s="27">
        <f t="shared" si="422"/>
        <v>227205</v>
      </c>
      <c r="W1982" s="28" t="s">
        <v>6876</v>
      </c>
      <c r="X1982" s="27">
        <v>176715</v>
      </c>
      <c r="Y1982" s="27">
        <f t="shared" si="426"/>
        <v>415280.25</v>
      </c>
      <c r="Z1982" s="4" t="str" cm="1">
        <f t="array" ref="Z1982">_xlfn.IFS(YEARFRAC(F1982,G1982)&lt;1,"&lt;1 Year",YEARFRAC(F1982,G1982)&lt;=5,"1-5 Years",YEARFRAC(F1982,G1982)&gt;5,"&gt;5 Years")</f>
        <v>1-5 Years</v>
      </c>
      <c r="AA1982" s="24">
        <f>L1982*(_xlfn.XLOOKUP(K1982,'FX rates'!$A$2:$A$38,'FX rates'!$B$2:$B$38))</f>
        <v>168300</v>
      </c>
      <c r="AB1982" s="24">
        <f>V1982*(_xlfn.XLOOKUP(K1982,'FX rates'!$A$2:$A$38,'FX rates'!$B$2:$B$38))</f>
        <v>227205</v>
      </c>
      <c r="AC1982" s="24">
        <f>X1982*(_xlfn.XLOOKUP(W1982,'FX rates'!$A$2:$A$38,'FX rates'!$B$2:$B$38))</f>
        <v>176715</v>
      </c>
      <c r="AD1982" s="24">
        <f>Y1982*(_xlfn.XLOOKUP(W1982,'FX rates'!$A$2:$A$38,'FX rates'!$B$2:$B$38))</f>
        <v>415280.25</v>
      </c>
      <c r="AE1982" s="30">
        <f t="shared" si="427"/>
        <v>0.05</v>
      </c>
      <c r="AF1982" s="31">
        <f t="shared" si="428"/>
        <v>8415</v>
      </c>
      <c r="AG1982" s="23">
        <f t="shared" si="429"/>
        <v>58905</v>
      </c>
      <c r="AH1982" s="35">
        <f t="shared" si="423"/>
        <v>1</v>
      </c>
      <c r="AI1982" s="23">
        <f>U1982*(_xlfn.XLOOKUP(K1982,'FX rates'!$A$2:$A$38,'FX rates'!$B$2:$B$38))</f>
        <v>0</v>
      </c>
      <c r="AJ1982" s="23">
        <f>Q1982*(_xlfn.XLOOKUP(K1982,'FX rates'!$A$2:$A$38,'FX rates'!$B$2:$B$38))</f>
        <v>0</v>
      </c>
      <c r="AK1982" s="23">
        <f>R1982*(_xlfn.XLOOKUP(K1982,'FX rates'!$A$2:$A$38,'FX rates'!$B$2:$B$38))</f>
        <v>0</v>
      </c>
      <c r="AM1982" s="4"/>
      <c r="AN1982" s="4"/>
      <c r="AO1982" s="4"/>
      <c r="AP1982" s="32">
        <f t="shared" si="424"/>
        <v>0.35</v>
      </c>
      <c r="AQ1982" s="32">
        <f t="shared" si="425"/>
        <v>0</v>
      </c>
      <c r="AR1982" s="24">
        <f t="shared" si="430"/>
        <v>238565.25000000003</v>
      </c>
      <c r="AS1982" s="24" t="str">
        <f t="shared" si="431"/>
        <v>0</v>
      </c>
      <c r="AT1982" s="24">
        <f t="shared" si="432"/>
        <v>373752.22500000003</v>
      </c>
      <c r="AU1982" s="24">
        <f t="shared" si="433"/>
        <v>41528.024999999965</v>
      </c>
    </row>
    <row r="1983" spans="1:47" x14ac:dyDescent="0.25">
      <c r="A1983" s="28" t="s">
        <v>14986</v>
      </c>
      <c r="B1983" s="28" t="s">
        <v>6877</v>
      </c>
      <c r="C1983" s="28" t="s">
        <v>6878</v>
      </c>
      <c r="D1983" s="28" t="s">
        <v>6879</v>
      </c>
      <c r="E1983" s="28" t="s">
        <v>6880</v>
      </c>
      <c r="F1983" s="29">
        <v>43563</v>
      </c>
      <c r="G1983" s="29">
        <v>44896</v>
      </c>
      <c r="H1983" s="28" t="s">
        <v>6881</v>
      </c>
      <c r="I1983" s="28" t="s">
        <v>16038</v>
      </c>
      <c r="J1983" s="4" t="s">
        <v>16035</v>
      </c>
      <c r="K1983" s="28" t="s">
        <v>6882</v>
      </c>
      <c r="L1983" s="27">
        <v>176612.7</v>
      </c>
      <c r="M1983" s="27">
        <v>37878.5</v>
      </c>
      <c r="N1983" s="27">
        <v>0</v>
      </c>
      <c r="O1983" s="27">
        <v>0</v>
      </c>
      <c r="P1983" s="27">
        <f t="shared" si="420"/>
        <v>37878.5</v>
      </c>
      <c r="Q1983" s="27">
        <v>0</v>
      </c>
      <c r="R1983" s="27">
        <v>0</v>
      </c>
      <c r="S1983" s="27">
        <v>0</v>
      </c>
      <c r="T1983" s="27">
        <f t="shared" si="421"/>
        <v>0</v>
      </c>
      <c r="U1983" s="27">
        <v>0</v>
      </c>
      <c r="V1983" s="27">
        <f t="shared" si="422"/>
        <v>214491.2</v>
      </c>
      <c r="W1983" s="28" t="s">
        <v>6883</v>
      </c>
      <c r="X1983" s="27">
        <v>196040.09700000004</v>
      </c>
      <c r="Y1983" s="27">
        <f t="shared" si="426"/>
        <v>434125.32900000009</v>
      </c>
      <c r="Z1983" s="4" t="str" cm="1">
        <f t="array" ref="Z1983">_xlfn.IFS(YEARFRAC(F1983,G1983)&lt;1,"&lt;1 Year",YEARFRAC(F1983,G1983)&lt;=5,"1-5 Years",YEARFRAC(F1983,G1983)&gt;5,"&gt;5 Years")</f>
        <v>1-5 Years</v>
      </c>
      <c r="AA1983" s="24">
        <f>L1983*(_xlfn.XLOOKUP(K1983,'FX rates'!$A$2:$A$38,'FX rates'!$B$2:$B$38))</f>
        <v>176612.7</v>
      </c>
      <c r="AB1983" s="24">
        <f>V1983*(_xlfn.XLOOKUP(K1983,'FX rates'!$A$2:$A$38,'FX rates'!$B$2:$B$38))</f>
        <v>214491.2</v>
      </c>
      <c r="AC1983" s="24">
        <f>X1983*(_xlfn.XLOOKUP(W1983,'FX rates'!$A$2:$A$38,'FX rates'!$B$2:$B$38))</f>
        <v>196040.09700000004</v>
      </c>
      <c r="AD1983" s="24">
        <f>Y1983*(_xlfn.XLOOKUP(W1983,'FX rates'!$A$2:$A$38,'FX rates'!$B$2:$B$38))</f>
        <v>434125.32900000009</v>
      </c>
      <c r="AE1983" s="30">
        <f t="shared" si="427"/>
        <v>0.11000000000000014</v>
      </c>
      <c r="AF1983" s="31">
        <f t="shared" si="428"/>
        <v>19427.397000000026</v>
      </c>
      <c r="AG1983" s="23">
        <f t="shared" si="429"/>
        <v>37878.5</v>
      </c>
      <c r="AH1983" s="35">
        <f t="shared" si="423"/>
        <v>1</v>
      </c>
      <c r="AI1983" s="23">
        <f>U1983*(_xlfn.XLOOKUP(K1983,'FX rates'!$A$2:$A$38,'FX rates'!$B$2:$B$38))</f>
        <v>0</v>
      </c>
      <c r="AJ1983" s="23">
        <f>Q1983*(_xlfn.XLOOKUP(K1983,'FX rates'!$A$2:$A$38,'FX rates'!$B$2:$B$38))</f>
        <v>0</v>
      </c>
      <c r="AK1983" s="23">
        <f>R1983*(_xlfn.XLOOKUP(K1983,'FX rates'!$A$2:$A$38,'FX rates'!$B$2:$B$38))</f>
        <v>0</v>
      </c>
      <c r="AM1983" s="4"/>
      <c r="AN1983" s="4"/>
      <c r="AO1983" s="4"/>
      <c r="AP1983" s="32">
        <f t="shared" si="424"/>
        <v>0.21447211893595419</v>
      </c>
      <c r="AQ1983" s="32">
        <f t="shared" si="425"/>
        <v>0</v>
      </c>
      <c r="AR1983" s="24">
        <f t="shared" si="430"/>
        <v>238085.23200000005</v>
      </c>
      <c r="AS1983" s="24" t="str">
        <f t="shared" si="431"/>
        <v>0</v>
      </c>
      <c r="AT1983" s="24">
        <f t="shared" si="432"/>
        <v>390712.79610000009</v>
      </c>
      <c r="AU1983" s="24">
        <f t="shared" si="433"/>
        <v>43412.532899999991</v>
      </c>
    </row>
    <row r="1984" spans="1:47" x14ac:dyDescent="0.25">
      <c r="A1984" s="28" t="s">
        <v>14987</v>
      </c>
      <c r="B1984" s="28" t="s">
        <v>6884</v>
      </c>
      <c r="C1984" s="28" t="s">
        <v>6885</v>
      </c>
      <c r="D1984" s="28" t="s">
        <v>6886</v>
      </c>
      <c r="E1984" s="28" t="s">
        <v>6887</v>
      </c>
      <c r="F1984" s="29">
        <v>43563</v>
      </c>
      <c r="G1984" s="29">
        <v>44896</v>
      </c>
      <c r="H1984" s="28" t="s">
        <v>6888</v>
      </c>
      <c r="I1984" s="28" t="s">
        <v>16056</v>
      </c>
      <c r="J1984" s="28" t="s">
        <v>16050</v>
      </c>
      <c r="K1984" s="28" t="s">
        <v>6889</v>
      </c>
      <c r="L1984" s="27">
        <v>166650</v>
      </c>
      <c r="M1984" s="27">
        <v>129030</v>
      </c>
      <c r="N1984" s="27">
        <v>0</v>
      </c>
      <c r="O1984" s="27">
        <v>0</v>
      </c>
      <c r="P1984" s="27">
        <f t="shared" si="420"/>
        <v>129030</v>
      </c>
      <c r="Q1984" s="27">
        <v>0</v>
      </c>
      <c r="R1984" s="27">
        <v>0</v>
      </c>
      <c r="S1984" s="27">
        <v>0</v>
      </c>
      <c r="T1984" s="27">
        <f t="shared" si="421"/>
        <v>0</v>
      </c>
      <c r="U1984" s="27">
        <v>0</v>
      </c>
      <c r="V1984" s="27">
        <f t="shared" si="422"/>
        <v>295680</v>
      </c>
      <c r="W1984" s="28" t="s">
        <v>6890</v>
      </c>
      <c r="X1984" s="27">
        <v>171649.5</v>
      </c>
      <c r="Y1984" s="27">
        <f t="shared" si="426"/>
        <v>476199.9</v>
      </c>
      <c r="Z1984" s="4" t="str" cm="1">
        <f t="array" ref="Z1984">_xlfn.IFS(YEARFRAC(F1984,G1984)&lt;1,"&lt;1 Year",YEARFRAC(F1984,G1984)&lt;=5,"1-5 Years",YEARFRAC(F1984,G1984)&gt;5,"&gt;5 Years")</f>
        <v>1-5 Years</v>
      </c>
      <c r="AA1984" s="24">
        <f>L1984*(_xlfn.XLOOKUP(K1984,'FX rates'!$A$2:$A$38,'FX rates'!$B$2:$B$38))</f>
        <v>166650</v>
      </c>
      <c r="AB1984" s="24">
        <f>V1984*(_xlfn.XLOOKUP(K1984,'FX rates'!$A$2:$A$38,'FX rates'!$B$2:$B$38))</f>
        <v>295680</v>
      </c>
      <c r="AC1984" s="24">
        <f>X1984*(_xlfn.XLOOKUP(W1984,'FX rates'!$A$2:$A$38,'FX rates'!$B$2:$B$38))</f>
        <v>171649.5</v>
      </c>
      <c r="AD1984" s="24">
        <f>Y1984*(_xlfn.XLOOKUP(W1984,'FX rates'!$A$2:$A$38,'FX rates'!$B$2:$B$38))</f>
        <v>476199.9</v>
      </c>
      <c r="AE1984" s="30">
        <f t="shared" si="427"/>
        <v>0.03</v>
      </c>
      <c r="AF1984" s="31">
        <f t="shared" si="428"/>
        <v>4999.5</v>
      </c>
      <c r="AG1984" s="23">
        <f t="shared" si="429"/>
        <v>129030</v>
      </c>
      <c r="AH1984" s="35">
        <f t="shared" si="423"/>
        <v>1</v>
      </c>
      <c r="AI1984" s="23">
        <f>U1984*(_xlfn.XLOOKUP(K1984,'FX rates'!$A$2:$A$38,'FX rates'!$B$2:$B$38))</f>
        <v>0</v>
      </c>
      <c r="AJ1984" s="23">
        <f>Q1984*(_xlfn.XLOOKUP(K1984,'FX rates'!$A$2:$A$38,'FX rates'!$B$2:$B$38))</f>
        <v>0</v>
      </c>
      <c r="AK1984" s="23">
        <f>R1984*(_xlfn.XLOOKUP(K1984,'FX rates'!$A$2:$A$38,'FX rates'!$B$2:$B$38))</f>
        <v>0</v>
      </c>
      <c r="AM1984" s="4"/>
      <c r="AN1984" s="4"/>
      <c r="AO1984" s="4"/>
      <c r="AP1984" s="32">
        <f t="shared" si="424"/>
        <v>0.77425742574257428</v>
      </c>
      <c r="AQ1984" s="32">
        <f t="shared" si="425"/>
        <v>0</v>
      </c>
      <c r="AR1984" s="24">
        <f t="shared" si="430"/>
        <v>304550.40000000002</v>
      </c>
      <c r="AS1984" s="24" t="str">
        <f t="shared" si="431"/>
        <v>0</v>
      </c>
      <c r="AT1984" s="24">
        <f t="shared" si="432"/>
        <v>428579.91000000003</v>
      </c>
      <c r="AU1984" s="24">
        <f t="shared" si="433"/>
        <v>47619.989999999991</v>
      </c>
    </row>
    <row r="1985" spans="1:47" x14ac:dyDescent="0.25">
      <c r="A1985" s="28" t="s">
        <v>14988</v>
      </c>
      <c r="B1985" s="28" t="s">
        <v>6891</v>
      </c>
      <c r="C1985" s="28" t="s">
        <v>6892</v>
      </c>
      <c r="D1985" s="28" t="s">
        <v>6893</v>
      </c>
      <c r="E1985" s="28" t="s">
        <v>6894</v>
      </c>
      <c r="F1985" s="29">
        <v>43570</v>
      </c>
      <c r="G1985" s="29">
        <v>44896</v>
      </c>
      <c r="H1985" s="28" t="s">
        <v>6895</v>
      </c>
      <c r="I1985" s="28" t="s">
        <v>16053</v>
      </c>
      <c r="J1985" s="28" t="s">
        <v>16042</v>
      </c>
      <c r="K1985" s="28" t="s">
        <v>6896</v>
      </c>
      <c r="L1985" s="27">
        <v>152625</v>
      </c>
      <c r="M1985" s="27">
        <v>39072</v>
      </c>
      <c r="N1985" s="27">
        <v>0</v>
      </c>
      <c r="O1985" s="27">
        <v>0</v>
      </c>
      <c r="P1985" s="27">
        <f t="shared" si="420"/>
        <v>39072</v>
      </c>
      <c r="Q1985" s="27">
        <v>0</v>
      </c>
      <c r="R1985" s="27">
        <v>0</v>
      </c>
      <c r="S1985" s="27">
        <v>0</v>
      </c>
      <c r="T1985" s="27">
        <f t="shared" si="421"/>
        <v>0</v>
      </c>
      <c r="U1985" s="27">
        <v>0</v>
      </c>
      <c r="V1985" s="27">
        <f t="shared" si="422"/>
        <v>191697</v>
      </c>
      <c r="W1985" s="28" t="s">
        <v>6897</v>
      </c>
      <c r="X1985" s="27">
        <v>163308.75</v>
      </c>
      <c r="Y1985" s="27">
        <f t="shared" si="426"/>
        <v>368424.54000000004</v>
      </c>
      <c r="Z1985" s="4" t="str" cm="1">
        <f t="array" ref="Z1985">_xlfn.IFS(YEARFRAC(F1985,G1985)&lt;1,"&lt;1 Year",YEARFRAC(F1985,G1985)&lt;=5,"1-5 Years",YEARFRAC(F1985,G1985)&gt;5,"&gt;5 Years")</f>
        <v>1-5 Years</v>
      </c>
      <c r="AA1985" s="24">
        <f>L1985*(_xlfn.XLOOKUP(K1985,'FX rates'!$A$2:$A$38,'FX rates'!$B$2:$B$38))</f>
        <v>152625</v>
      </c>
      <c r="AB1985" s="24">
        <f>V1985*(_xlfn.XLOOKUP(K1985,'FX rates'!$A$2:$A$38,'FX rates'!$B$2:$B$38))</f>
        <v>191697</v>
      </c>
      <c r="AC1985" s="24">
        <f>X1985*(_xlfn.XLOOKUP(W1985,'FX rates'!$A$2:$A$38,'FX rates'!$B$2:$B$38))</f>
        <v>163308.75</v>
      </c>
      <c r="AD1985" s="24">
        <f>Y1985*(_xlfn.XLOOKUP(W1985,'FX rates'!$A$2:$A$38,'FX rates'!$B$2:$B$38))</f>
        <v>368424.54000000004</v>
      </c>
      <c r="AE1985" s="30">
        <f t="shared" si="427"/>
        <v>7.0000000000000007E-2</v>
      </c>
      <c r="AF1985" s="31">
        <f t="shared" si="428"/>
        <v>10683.75</v>
      </c>
      <c r="AG1985" s="23">
        <f t="shared" si="429"/>
        <v>39072</v>
      </c>
      <c r="AH1985" s="35">
        <f t="shared" si="423"/>
        <v>1</v>
      </c>
      <c r="AI1985" s="23">
        <f>U1985*(_xlfn.XLOOKUP(K1985,'FX rates'!$A$2:$A$38,'FX rates'!$B$2:$B$38))</f>
        <v>0</v>
      </c>
      <c r="AJ1985" s="23">
        <f>Q1985*(_xlfn.XLOOKUP(K1985,'FX rates'!$A$2:$A$38,'FX rates'!$B$2:$B$38))</f>
        <v>0</v>
      </c>
      <c r="AK1985" s="23">
        <f>R1985*(_xlfn.XLOOKUP(K1985,'FX rates'!$A$2:$A$38,'FX rates'!$B$2:$B$38))</f>
        <v>0</v>
      </c>
      <c r="AM1985" s="4"/>
      <c r="AN1985" s="4"/>
      <c r="AO1985" s="4"/>
      <c r="AP1985" s="32">
        <f t="shared" si="424"/>
        <v>0.25600000000000001</v>
      </c>
      <c r="AQ1985" s="32">
        <f t="shared" si="425"/>
        <v>0</v>
      </c>
      <c r="AR1985" s="24">
        <f t="shared" si="430"/>
        <v>205115.79</v>
      </c>
      <c r="AS1985" s="24" t="str">
        <f t="shared" si="431"/>
        <v>0</v>
      </c>
      <c r="AT1985" s="24">
        <f t="shared" si="432"/>
        <v>331582.08600000007</v>
      </c>
      <c r="AU1985" s="24">
        <f t="shared" si="433"/>
        <v>36842.453999999969</v>
      </c>
    </row>
    <row r="1986" spans="1:47" x14ac:dyDescent="0.25">
      <c r="A1986" s="28" t="s">
        <v>14989</v>
      </c>
      <c r="B1986" s="28" t="s">
        <v>6898</v>
      </c>
      <c r="C1986" s="28" t="s">
        <v>6899</v>
      </c>
      <c r="D1986" s="28" t="s">
        <v>6900</v>
      </c>
      <c r="E1986" s="28" t="s">
        <v>6901</v>
      </c>
      <c r="F1986" s="29">
        <v>43577</v>
      </c>
      <c r="G1986" s="29">
        <v>44896</v>
      </c>
      <c r="H1986" s="28" t="s">
        <v>6902</v>
      </c>
      <c r="I1986" s="28" t="s">
        <v>16044</v>
      </c>
      <c r="J1986" s="4" t="s">
        <v>16051</v>
      </c>
      <c r="K1986" s="28" t="s">
        <v>6903</v>
      </c>
      <c r="L1986" s="27">
        <v>265650.00000000006</v>
      </c>
      <c r="M1986" s="27">
        <v>204600</v>
      </c>
      <c r="N1986" s="27">
        <v>0</v>
      </c>
      <c r="O1986" s="27">
        <v>0</v>
      </c>
      <c r="P1986" s="27">
        <f t="shared" ref="P1986:P2001" si="434">M1986+N1986+O1986</f>
        <v>204600</v>
      </c>
      <c r="Q1986" s="27">
        <v>0</v>
      </c>
      <c r="R1986" s="27">
        <v>0</v>
      </c>
      <c r="S1986" s="27">
        <v>0</v>
      </c>
      <c r="T1986" s="27">
        <f t="shared" ref="T1986:T2001" si="435">+Q1986+R1986+S1986</f>
        <v>0</v>
      </c>
      <c r="U1986" s="27">
        <v>0</v>
      </c>
      <c r="V1986" s="27">
        <f t="shared" ref="V1986:V2001" si="436">L1986+P1986+T1986+U1986</f>
        <v>470250.00000000006</v>
      </c>
      <c r="W1986" s="28" t="s">
        <v>6904</v>
      </c>
      <c r="X1986" s="27">
        <v>281589.00000000006</v>
      </c>
      <c r="Y1986" s="27">
        <f t="shared" si="426"/>
        <v>780054</v>
      </c>
      <c r="Z1986" s="4" t="str" cm="1">
        <f t="array" ref="Z1986">_xlfn.IFS(YEARFRAC(F1986,G1986)&lt;1,"&lt;1 Year",YEARFRAC(F1986,G1986)&lt;=5,"1-5 Years",YEARFRAC(F1986,G1986)&gt;5,"&gt;5 Years")</f>
        <v>1-5 Years</v>
      </c>
      <c r="AA1986" s="24">
        <f>L1986*(_xlfn.XLOOKUP(K1986,'FX rates'!$A$2:$A$38,'FX rates'!$B$2:$B$38))</f>
        <v>265650.00000000006</v>
      </c>
      <c r="AB1986" s="24">
        <f>V1986*(_xlfn.XLOOKUP(K1986,'FX rates'!$A$2:$A$38,'FX rates'!$B$2:$B$38))</f>
        <v>470250.00000000006</v>
      </c>
      <c r="AC1986" s="24">
        <f>X1986*(_xlfn.XLOOKUP(W1986,'FX rates'!$A$2:$A$38,'FX rates'!$B$2:$B$38))</f>
        <v>281589.00000000006</v>
      </c>
      <c r="AD1986" s="24">
        <f>Y1986*(_xlfn.XLOOKUP(W1986,'FX rates'!$A$2:$A$38,'FX rates'!$B$2:$B$38))</f>
        <v>780054</v>
      </c>
      <c r="AE1986" s="30">
        <f t="shared" si="427"/>
        <v>5.9999999999999984E-2</v>
      </c>
      <c r="AF1986" s="31">
        <f t="shared" si="428"/>
        <v>15939</v>
      </c>
      <c r="AG1986" s="23">
        <f t="shared" si="429"/>
        <v>204600</v>
      </c>
      <c r="AH1986" s="35">
        <f t="shared" ref="AH1986:AH2001" si="437">AC1986/X1986</f>
        <v>1</v>
      </c>
      <c r="AI1986" s="23">
        <f>U1986*(_xlfn.XLOOKUP(K1986,'FX rates'!$A$2:$A$38,'FX rates'!$B$2:$B$38))</f>
        <v>0</v>
      </c>
      <c r="AJ1986" s="23">
        <f>Q1986*(_xlfn.XLOOKUP(K1986,'FX rates'!$A$2:$A$38,'FX rates'!$B$2:$B$38))</f>
        <v>0</v>
      </c>
      <c r="AK1986" s="23">
        <f>R1986*(_xlfn.XLOOKUP(K1986,'FX rates'!$A$2:$A$38,'FX rates'!$B$2:$B$38))</f>
        <v>0</v>
      </c>
      <c r="AM1986" s="4"/>
      <c r="AN1986" s="4"/>
      <c r="AO1986" s="4"/>
      <c r="AP1986" s="32">
        <f t="shared" ref="AP1986:AP2001" si="438">M1986/L1986</f>
        <v>0.7701863354037265</v>
      </c>
      <c r="AQ1986" s="32">
        <f t="shared" ref="AQ1986:AQ2001" si="439">O1986/L1986</f>
        <v>0</v>
      </c>
      <c r="AR1986" s="24">
        <f t="shared" si="430"/>
        <v>498465</v>
      </c>
      <c r="AS1986" s="24" t="str">
        <f t="shared" si="431"/>
        <v>0</v>
      </c>
      <c r="AT1986" s="24">
        <f t="shared" si="432"/>
        <v>702048.6</v>
      </c>
      <c r="AU1986" s="24">
        <f t="shared" si="433"/>
        <v>78005.400000000023</v>
      </c>
    </row>
    <row r="1987" spans="1:47" x14ac:dyDescent="0.25">
      <c r="A1987" s="28" t="s">
        <v>14990</v>
      </c>
      <c r="B1987" s="28" t="s">
        <v>6905</v>
      </c>
      <c r="C1987" s="28" t="s">
        <v>6906</v>
      </c>
      <c r="D1987" s="28" t="s">
        <v>6907</v>
      </c>
      <c r="E1987" s="28" t="s">
        <v>6908</v>
      </c>
      <c r="F1987" s="29">
        <v>43675</v>
      </c>
      <c r="G1987" s="29">
        <v>44896</v>
      </c>
      <c r="H1987" s="28" t="s">
        <v>6909</v>
      </c>
      <c r="I1987" s="28" t="s">
        <v>16049</v>
      </c>
      <c r="J1987" s="28" t="s">
        <v>16044</v>
      </c>
      <c r="K1987" s="28" t="s">
        <v>6910</v>
      </c>
      <c r="L1987" s="27">
        <v>194370.00000000003</v>
      </c>
      <c r="M1987" s="27">
        <v>188100.00000000003</v>
      </c>
      <c r="N1987" s="27">
        <v>0</v>
      </c>
      <c r="O1987" s="27">
        <v>0</v>
      </c>
      <c r="P1987" s="27">
        <f t="shared" si="434"/>
        <v>188100.00000000003</v>
      </c>
      <c r="Q1987" s="27">
        <v>0</v>
      </c>
      <c r="R1987" s="27">
        <v>0</v>
      </c>
      <c r="S1987" s="27">
        <v>0</v>
      </c>
      <c r="T1987" s="27">
        <f t="shared" si="435"/>
        <v>0</v>
      </c>
      <c r="U1987" s="27">
        <v>0</v>
      </c>
      <c r="V1987" s="27">
        <f t="shared" si="436"/>
        <v>382470.00000000006</v>
      </c>
      <c r="W1987" s="28" t="s">
        <v>6911</v>
      </c>
      <c r="X1987" s="27">
        <v>206032.20000000004</v>
      </c>
      <c r="Y1987" s="27">
        <f t="shared" ref="Y1987:Y2001" si="440">X1987+AR1987+AS1987</f>
        <v>611450.40000000014</v>
      </c>
      <c r="Z1987" s="4" t="str" cm="1">
        <f t="array" ref="Z1987">_xlfn.IFS(YEARFRAC(F1987,G1987)&lt;1,"&lt;1 Year",YEARFRAC(F1987,G1987)&lt;=5,"1-5 Years",YEARFRAC(F1987,G1987)&gt;5,"&gt;5 Years")</f>
        <v>1-5 Years</v>
      </c>
      <c r="AA1987" s="24">
        <f>L1987*(_xlfn.XLOOKUP(K1987,'FX rates'!$A$2:$A$38,'FX rates'!$B$2:$B$38))</f>
        <v>194370.00000000003</v>
      </c>
      <c r="AB1987" s="24">
        <f>V1987*(_xlfn.XLOOKUP(K1987,'FX rates'!$A$2:$A$38,'FX rates'!$B$2:$B$38))</f>
        <v>382470.00000000006</v>
      </c>
      <c r="AC1987" s="24">
        <f>X1987*(_xlfn.XLOOKUP(W1987,'FX rates'!$A$2:$A$38,'FX rates'!$B$2:$B$38))</f>
        <v>206032.20000000004</v>
      </c>
      <c r="AD1987" s="24">
        <f>Y1987*(_xlfn.XLOOKUP(W1987,'FX rates'!$A$2:$A$38,'FX rates'!$B$2:$B$38))</f>
        <v>611450.40000000014</v>
      </c>
      <c r="AE1987" s="30">
        <f t="shared" ref="AE1987:AE2001" si="441">(AC1987-AA1987)/AA1987</f>
        <v>6.0000000000000053E-2</v>
      </c>
      <c r="AF1987" s="31">
        <f t="shared" ref="AF1987:AF2001" si="442">X1987-L1987</f>
        <v>11662.200000000012</v>
      </c>
      <c r="AG1987" s="23">
        <f t="shared" ref="AG1987:AG2001" si="443">AB1987-AA1987</f>
        <v>188100.00000000003</v>
      </c>
      <c r="AH1987" s="35">
        <f t="shared" si="437"/>
        <v>1</v>
      </c>
      <c r="AI1987" s="23">
        <f>U1987*(_xlfn.XLOOKUP(K1987,'FX rates'!$A$2:$A$38,'FX rates'!$B$2:$B$38))</f>
        <v>0</v>
      </c>
      <c r="AJ1987" s="23">
        <f>Q1987*(_xlfn.XLOOKUP(K1987,'FX rates'!$A$2:$A$38,'FX rates'!$B$2:$B$38))</f>
        <v>0</v>
      </c>
      <c r="AK1987" s="23">
        <f>R1987*(_xlfn.XLOOKUP(K1987,'FX rates'!$A$2:$A$38,'FX rates'!$B$2:$B$38))</f>
        <v>0</v>
      </c>
      <c r="AM1987" s="4"/>
      <c r="AN1987" s="4"/>
      <c r="AO1987" s="4"/>
      <c r="AP1987" s="32">
        <f t="shared" si="438"/>
        <v>0.967741935483871</v>
      </c>
      <c r="AQ1987" s="32">
        <f t="shared" si="439"/>
        <v>0</v>
      </c>
      <c r="AR1987" s="24">
        <f t="shared" ref="AR1987:AR2001" si="444">X1987*(1+AP1987)</f>
        <v>405418.20000000007</v>
      </c>
      <c r="AS1987" s="24" t="str">
        <f t="shared" ref="AS1987:AS2001" si="445">IF(AQ1987&gt;0,X1987*(1+AQ1987),"0")</f>
        <v>0</v>
      </c>
      <c r="AT1987" s="24">
        <f t="shared" ref="AT1987:AT2001" si="446">AD1987*(0.9)</f>
        <v>550305.3600000001</v>
      </c>
      <c r="AU1987" s="24">
        <f t="shared" ref="AU1987:AU2001" si="447">AD1987-AT1987</f>
        <v>61145.040000000037</v>
      </c>
    </row>
    <row r="1988" spans="1:47" x14ac:dyDescent="0.25">
      <c r="A1988" s="28" t="s">
        <v>14991</v>
      </c>
      <c r="B1988" s="28" t="s">
        <v>4136</v>
      </c>
      <c r="C1988" s="28" t="s">
        <v>4137</v>
      </c>
      <c r="D1988" s="28" t="s">
        <v>4138</v>
      </c>
      <c r="E1988" s="28" t="s">
        <v>4139</v>
      </c>
      <c r="F1988" s="29">
        <v>43615</v>
      </c>
      <c r="G1988" s="29">
        <v>44896</v>
      </c>
      <c r="H1988" s="28" t="s">
        <v>4140</v>
      </c>
      <c r="I1988" s="28" t="s">
        <v>16036</v>
      </c>
      <c r="J1988" s="28" t="s">
        <v>16051</v>
      </c>
      <c r="K1988" s="28" t="s">
        <v>4141</v>
      </c>
      <c r="L1988" s="27">
        <v>80850</v>
      </c>
      <c r="M1988" s="27">
        <v>12728.100000000002</v>
      </c>
      <c r="N1988" s="27">
        <v>0</v>
      </c>
      <c r="O1988" s="27">
        <v>0</v>
      </c>
      <c r="P1988" s="27">
        <f t="shared" si="434"/>
        <v>12728.100000000002</v>
      </c>
      <c r="Q1988" s="27">
        <v>0</v>
      </c>
      <c r="R1988" s="27">
        <v>0</v>
      </c>
      <c r="S1988" s="27">
        <v>0</v>
      </c>
      <c r="T1988" s="27">
        <f t="shared" si="435"/>
        <v>0</v>
      </c>
      <c r="U1988" s="27">
        <v>0</v>
      </c>
      <c r="V1988" s="27">
        <f t="shared" si="436"/>
        <v>93578.1</v>
      </c>
      <c r="W1988" s="28" t="s">
        <v>4142</v>
      </c>
      <c r="X1988" s="27">
        <v>90552.000000000015</v>
      </c>
      <c r="Y1988" s="27">
        <f t="shared" si="440"/>
        <v>195359.47200000004</v>
      </c>
      <c r="Z1988" s="4" t="str" cm="1">
        <f t="array" ref="Z1988">_xlfn.IFS(YEARFRAC(F1988,G1988)&lt;1,"&lt;1 Year",YEARFRAC(F1988,G1988)&lt;=5,"1-5 Years",YEARFRAC(F1988,G1988)&gt;5,"&gt;5 Years")</f>
        <v>1-5 Years</v>
      </c>
      <c r="AA1988" s="24">
        <f>L1988*(_xlfn.XLOOKUP(K1988,'FX rates'!$A$2:$A$38,'FX rates'!$B$2:$B$38))</f>
        <v>80850</v>
      </c>
      <c r="AB1988" s="24">
        <f>V1988*(_xlfn.XLOOKUP(K1988,'FX rates'!$A$2:$A$38,'FX rates'!$B$2:$B$38))</f>
        <v>93578.1</v>
      </c>
      <c r="AC1988" s="24">
        <f>X1988*(_xlfn.XLOOKUP(W1988,'FX rates'!$A$2:$A$38,'FX rates'!$B$2:$B$38))</f>
        <v>90552.000000000015</v>
      </c>
      <c r="AD1988" s="24">
        <f>Y1988*(_xlfn.XLOOKUP(W1988,'FX rates'!$A$2:$A$38,'FX rates'!$B$2:$B$38))</f>
        <v>195359.47200000004</v>
      </c>
      <c r="AE1988" s="30">
        <f t="shared" si="441"/>
        <v>0.12000000000000018</v>
      </c>
      <c r="AF1988" s="31">
        <f t="shared" si="442"/>
        <v>9702.0000000000146</v>
      </c>
      <c r="AG1988" s="23">
        <f t="shared" si="443"/>
        <v>12728.100000000006</v>
      </c>
      <c r="AH1988" s="35">
        <f t="shared" si="437"/>
        <v>1</v>
      </c>
      <c r="AI1988" s="23">
        <f>U1988*(_xlfn.XLOOKUP(K1988,'FX rates'!$A$2:$A$38,'FX rates'!$B$2:$B$38))</f>
        <v>0</v>
      </c>
      <c r="AJ1988" s="23">
        <f>Q1988*(_xlfn.XLOOKUP(K1988,'FX rates'!$A$2:$A$38,'FX rates'!$B$2:$B$38))</f>
        <v>0</v>
      </c>
      <c r="AK1988" s="23">
        <f>R1988*(_xlfn.XLOOKUP(K1988,'FX rates'!$A$2:$A$38,'FX rates'!$B$2:$B$38))</f>
        <v>0</v>
      </c>
      <c r="AM1988" s="4"/>
      <c r="AN1988" s="4"/>
      <c r="AO1988" s="4"/>
      <c r="AP1988" s="32">
        <f t="shared" si="438"/>
        <v>0.15742857142857145</v>
      </c>
      <c r="AQ1988" s="32">
        <f t="shared" si="439"/>
        <v>0</v>
      </c>
      <c r="AR1988" s="24">
        <f t="shared" si="444"/>
        <v>104807.47200000002</v>
      </c>
      <c r="AS1988" s="24" t="str">
        <f t="shared" si="445"/>
        <v>0</v>
      </c>
      <c r="AT1988" s="24">
        <f t="shared" si="446"/>
        <v>175823.52480000004</v>
      </c>
      <c r="AU1988" s="24">
        <f t="shared" si="447"/>
        <v>19535.947199999995</v>
      </c>
    </row>
    <row r="1989" spans="1:47" x14ac:dyDescent="0.25">
      <c r="A1989" s="28" t="s">
        <v>14992</v>
      </c>
      <c r="B1989" s="28" t="s">
        <v>6919</v>
      </c>
      <c r="C1989" s="28" t="s">
        <v>6920</v>
      </c>
      <c r="D1989" s="28" t="s">
        <v>6921</v>
      </c>
      <c r="E1989" s="28" t="s">
        <v>6922</v>
      </c>
      <c r="F1989" s="29">
        <v>43615</v>
      </c>
      <c r="G1989" s="29">
        <v>44896</v>
      </c>
      <c r="H1989" s="28" t="s">
        <v>6923</v>
      </c>
      <c r="I1989" s="28" t="s">
        <v>16054</v>
      </c>
      <c r="J1989" s="28" t="s">
        <v>16057</v>
      </c>
      <c r="K1989" s="28" t="s">
        <v>6924</v>
      </c>
      <c r="L1989" s="27">
        <v>161828.70000000001</v>
      </c>
      <c r="M1989" s="4">
        <v>0</v>
      </c>
      <c r="N1989" s="27">
        <v>234920.38</v>
      </c>
      <c r="O1989" s="27">
        <v>0</v>
      </c>
      <c r="P1989" s="27">
        <f t="shared" si="434"/>
        <v>234920.38</v>
      </c>
      <c r="Q1989" s="27">
        <v>0</v>
      </c>
      <c r="R1989" s="27">
        <v>0</v>
      </c>
      <c r="S1989" s="27">
        <v>0</v>
      </c>
      <c r="T1989" s="27">
        <f t="shared" si="435"/>
        <v>0</v>
      </c>
      <c r="U1989" s="27">
        <v>0</v>
      </c>
      <c r="V1989" s="27">
        <f t="shared" si="436"/>
        <v>396749.08</v>
      </c>
      <c r="W1989" s="28" t="s">
        <v>6925</v>
      </c>
      <c r="X1989" s="27">
        <v>182866.43099999998</v>
      </c>
      <c r="Y1989" s="27">
        <f t="shared" si="440"/>
        <v>365732.86199999996</v>
      </c>
      <c r="Z1989" s="4" t="str" cm="1">
        <f t="array" ref="Z1989">_xlfn.IFS(YEARFRAC(F1989,G1989)&lt;1,"&lt;1 Year",YEARFRAC(F1989,G1989)&lt;=5,"1-5 Years",YEARFRAC(F1989,G1989)&gt;5,"&gt;5 Years")</f>
        <v>1-5 Years</v>
      </c>
      <c r="AA1989" s="24">
        <f>L1989*(_xlfn.XLOOKUP(K1989,'FX rates'!$A$2:$A$38,'FX rates'!$B$2:$B$38))</f>
        <v>215337.3596672409</v>
      </c>
      <c r="AB1989" s="24">
        <f>V1989*(_xlfn.XLOOKUP(K1989,'FX rates'!$A$2:$A$38,'FX rates'!$B$2:$B$38))</f>
        <v>527934.1633320105</v>
      </c>
      <c r="AC1989" s="24">
        <f>X1989*(_xlfn.XLOOKUP(W1989,'FX rates'!$A$2:$A$38,'FX rates'!$B$2:$B$38))</f>
        <v>243331.21642398217</v>
      </c>
      <c r="AD1989" s="24">
        <f>Y1989*(_xlfn.XLOOKUP(W1989,'FX rates'!$A$2:$A$38,'FX rates'!$B$2:$B$38))</f>
        <v>486662.43284796434</v>
      </c>
      <c r="AE1989" s="30">
        <f t="shared" si="441"/>
        <v>0.12999999999999978</v>
      </c>
      <c r="AF1989" s="31">
        <f t="shared" si="442"/>
        <v>21037.730999999971</v>
      </c>
      <c r="AG1989" s="23">
        <f t="shared" si="443"/>
        <v>312596.80366476963</v>
      </c>
      <c r="AH1989" s="35">
        <f t="shared" si="437"/>
        <v>1.3306500000756409</v>
      </c>
      <c r="AI1989" s="23">
        <f>U1989*(_xlfn.XLOOKUP(K1989,'FX rates'!$A$2:$A$38,'FX rates'!$B$2:$B$38))</f>
        <v>0</v>
      </c>
      <c r="AJ1989" s="23">
        <f>Q1989*(_xlfn.XLOOKUP(K1989,'FX rates'!$A$2:$A$38,'FX rates'!$B$2:$B$38))</f>
        <v>0</v>
      </c>
      <c r="AK1989" s="23">
        <f>R1989*(_xlfn.XLOOKUP(K1989,'FX rates'!$A$2:$A$38,'FX rates'!$B$2:$B$38))</f>
        <v>0</v>
      </c>
      <c r="AM1989" s="4"/>
      <c r="AN1989" s="4"/>
      <c r="AO1989" s="4"/>
      <c r="AP1989" s="32">
        <f t="shared" si="438"/>
        <v>0</v>
      </c>
      <c r="AQ1989" s="32">
        <f t="shared" si="439"/>
        <v>0</v>
      </c>
      <c r="AR1989" s="24">
        <f t="shared" si="444"/>
        <v>182866.43099999998</v>
      </c>
      <c r="AS1989" s="24" t="str">
        <f t="shared" si="445"/>
        <v>0</v>
      </c>
      <c r="AT1989" s="24">
        <f t="shared" si="446"/>
        <v>437996.18956316792</v>
      </c>
      <c r="AU1989" s="24">
        <f t="shared" si="447"/>
        <v>48666.243284796423</v>
      </c>
    </row>
    <row r="1990" spans="1:47" x14ac:dyDescent="0.25">
      <c r="A1990" s="28" t="s">
        <v>14993</v>
      </c>
      <c r="B1990" s="28" t="s">
        <v>6926</v>
      </c>
      <c r="C1990" s="28" t="s">
        <v>6927</v>
      </c>
      <c r="D1990" s="28" t="s">
        <v>6928</v>
      </c>
      <c r="E1990" s="28" t="s">
        <v>6929</v>
      </c>
      <c r="F1990" s="29">
        <v>43622</v>
      </c>
      <c r="G1990" s="29">
        <v>44896</v>
      </c>
      <c r="H1990" s="28" t="s">
        <v>6930</v>
      </c>
      <c r="I1990" s="28" t="s">
        <v>16042</v>
      </c>
      <c r="J1990" s="28" t="s">
        <v>16039</v>
      </c>
      <c r="K1990" s="28" t="s">
        <v>6931</v>
      </c>
      <c r="L1990" s="27">
        <v>299750</v>
      </c>
      <c r="M1990" s="27">
        <v>396000.00000000006</v>
      </c>
      <c r="N1990" s="27">
        <v>0</v>
      </c>
      <c r="O1990" s="27">
        <v>0</v>
      </c>
      <c r="P1990" s="27">
        <f t="shared" si="434"/>
        <v>396000.00000000006</v>
      </c>
      <c r="Q1990" s="27">
        <v>0</v>
      </c>
      <c r="R1990" s="27">
        <v>0</v>
      </c>
      <c r="S1990" s="27">
        <v>0</v>
      </c>
      <c r="T1990" s="27">
        <f t="shared" si="435"/>
        <v>0</v>
      </c>
      <c r="U1990" s="27">
        <v>110000.00000000001</v>
      </c>
      <c r="V1990" s="27">
        <f t="shared" si="436"/>
        <v>805750</v>
      </c>
      <c r="W1990" s="28" t="s">
        <v>6932</v>
      </c>
      <c r="X1990" s="27">
        <v>332722.50000000006</v>
      </c>
      <c r="Y1990" s="27">
        <f t="shared" si="440"/>
        <v>1105005.0000000002</v>
      </c>
      <c r="Z1990" s="4" t="str" cm="1">
        <f t="array" ref="Z1990">_xlfn.IFS(YEARFRAC(F1990,G1990)&lt;1,"&lt;1 Year",YEARFRAC(F1990,G1990)&lt;=5,"1-5 Years",YEARFRAC(F1990,G1990)&gt;5,"&gt;5 Years")</f>
        <v>1-5 Years</v>
      </c>
      <c r="AA1990" s="24">
        <f>L1990*(_xlfn.XLOOKUP(K1990,'FX rates'!$A$2:$A$38,'FX rates'!$B$2:$B$38))</f>
        <v>299750</v>
      </c>
      <c r="AB1990" s="24">
        <f>V1990*(_xlfn.XLOOKUP(K1990,'FX rates'!$A$2:$A$38,'FX rates'!$B$2:$B$38))</f>
        <v>805750</v>
      </c>
      <c r="AC1990" s="24">
        <f>X1990*(_xlfn.XLOOKUP(W1990,'FX rates'!$A$2:$A$38,'FX rates'!$B$2:$B$38))</f>
        <v>332722.50000000006</v>
      </c>
      <c r="AD1990" s="24">
        <f>Y1990*(_xlfn.XLOOKUP(W1990,'FX rates'!$A$2:$A$38,'FX rates'!$B$2:$B$38))</f>
        <v>1105005.0000000002</v>
      </c>
      <c r="AE1990" s="30">
        <f t="shared" si="441"/>
        <v>0.11000000000000019</v>
      </c>
      <c r="AF1990" s="31">
        <f t="shared" si="442"/>
        <v>32972.500000000058</v>
      </c>
      <c r="AG1990" s="23">
        <f t="shared" si="443"/>
        <v>506000</v>
      </c>
      <c r="AH1990" s="35">
        <f t="shared" si="437"/>
        <v>1</v>
      </c>
      <c r="AI1990" s="23">
        <f>U1990*(_xlfn.XLOOKUP(K1990,'FX rates'!$A$2:$A$38,'FX rates'!$B$2:$B$38))</f>
        <v>110000.00000000001</v>
      </c>
      <c r="AJ1990" s="23">
        <f>Q1990*(_xlfn.XLOOKUP(K1990,'FX rates'!$A$2:$A$38,'FX rates'!$B$2:$B$38))</f>
        <v>0</v>
      </c>
      <c r="AK1990" s="23">
        <f>R1990*(_xlfn.XLOOKUP(K1990,'FX rates'!$A$2:$A$38,'FX rates'!$B$2:$B$38))</f>
        <v>0</v>
      </c>
      <c r="AM1990" s="4"/>
      <c r="AN1990" s="4"/>
      <c r="AO1990" s="4"/>
      <c r="AP1990" s="32">
        <f t="shared" si="438"/>
        <v>1.321100917431193</v>
      </c>
      <c r="AQ1990" s="32">
        <f t="shared" si="439"/>
        <v>0</v>
      </c>
      <c r="AR1990" s="24">
        <f t="shared" si="444"/>
        <v>772282.50000000012</v>
      </c>
      <c r="AS1990" s="24" t="str">
        <f t="shared" si="445"/>
        <v>0</v>
      </c>
      <c r="AT1990" s="24">
        <f t="shared" si="446"/>
        <v>994504.50000000023</v>
      </c>
      <c r="AU1990" s="24">
        <f t="shared" si="447"/>
        <v>110500.5</v>
      </c>
    </row>
    <row r="1991" spans="1:47" x14ac:dyDescent="0.25">
      <c r="A1991" s="28" t="s">
        <v>14103</v>
      </c>
      <c r="B1991" s="28" t="s">
        <v>698</v>
      </c>
      <c r="C1991" s="28" t="s">
        <v>699</v>
      </c>
      <c r="D1991" s="28" t="s">
        <v>700</v>
      </c>
      <c r="E1991" s="28" t="s">
        <v>701</v>
      </c>
      <c r="F1991" s="29">
        <v>38733</v>
      </c>
      <c r="G1991" s="29">
        <v>44896</v>
      </c>
      <c r="H1991" s="28" t="s">
        <v>702</v>
      </c>
      <c r="I1991" s="28" t="s">
        <v>16050</v>
      </c>
      <c r="J1991" s="28" t="s">
        <v>16039</v>
      </c>
      <c r="K1991" s="28" t="s">
        <v>703</v>
      </c>
      <c r="L1991" s="27">
        <v>244860.00000000003</v>
      </c>
      <c r="M1991" s="27">
        <v>2445039.2999999998</v>
      </c>
      <c r="N1991" s="27">
        <v>0</v>
      </c>
      <c r="O1991" s="27">
        <v>0</v>
      </c>
      <c r="P1991" s="27">
        <f t="shared" si="434"/>
        <v>2445039.2999999998</v>
      </c>
      <c r="Q1991" s="27">
        <v>0</v>
      </c>
      <c r="R1991" s="27">
        <v>0</v>
      </c>
      <c r="S1991" s="27">
        <v>0</v>
      </c>
      <c r="T1991" s="27">
        <f t="shared" si="435"/>
        <v>0</v>
      </c>
      <c r="U1991" s="27">
        <v>456000.00000000006</v>
      </c>
      <c r="V1991" s="27">
        <f t="shared" si="436"/>
        <v>3145899.3</v>
      </c>
      <c r="W1991" s="28" t="s">
        <v>704</v>
      </c>
      <c r="X1991" s="27">
        <v>279140.40000000008</v>
      </c>
      <c r="Y1991" s="27">
        <f t="shared" si="440"/>
        <v>3345625.602</v>
      </c>
      <c r="Z1991" s="4" t="str" cm="1">
        <f t="array" ref="Z1991">_xlfn.IFS(YEARFRAC(F1991,G1991)&lt;1,"&lt;1 Year",YEARFRAC(F1991,G1991)&lt;=5,"1-5 Years",YEARFRAC(F1991,G1991)&gt;5,"&gt;5 Years")</f>
        <v>&gt;5 Years</v>
      </c>
      <c r="AA1991" s="24">
        <f>L1991*(_xlfn.XLOOKUP(K1991,'FX rates'!$A$2:$A$38,'FX rates'!$B$2:$B$38))</f>
        <v>244860.00000000003</v>
      </c>
      <c r="AB1991" s="24">
        <f>V1991*(_xlfn.XLOOKUP(K1991,'FX rates'!$A$2:$A$38,'FX rates'!$B$2:$B$38))</f>
        <v>3145899.3</v>
      </c>
      <c r="AC1991" s="24">
        <f>X1991*(_xlfn.XLOOKUP(W1991,'FX rates'!$A$2:$A$38,'FX rates'!$B$2:$B$38))</f>
        <v>279140.40000000008</v>
      </c>
      <c r="AD1991" s="24">
        <f>Y1991*(_xlfn.XLOOKUP(W1991,'FX rates'!$A$2:$A$38,'FX rates'!$B$2:$B$38))</f>
        <v>3345625.602</v>
      </c>
      <c r="AE1991" s="30">
        <f t="shared" si="441"/>
        <v>0.14000000000000021</v>
      </c>
      <c r="AF1991" s="31">
        <f t="shared" si="442"/>
        <v>34280.400000000052</v>
      </c>
      <c r="AG1991" s="23">
        <f t="shared" si="443"/>
        <v>2901039.3</v>
      </c>
      <c r="AH1991" s="35">
        <f t="shared" si="437"/>
        <v>1</v>
      </c>
      <c r="AI1991" s="23">
        <f>U1991*(_xlfn.XLOOKUP(K1991,'FX rates'!$A$2:$A$38,'FX rates'!$B$2:$B$38))</f>
        <v>456000.00000000006</v>
      </c>
      <c r="AJ1991" s="23">
        <f>Q1991*(_xlfn.XLOOKUP(K1991,'FX rates'!$A$2:$A$38,'FX rates'!$B$2:$B$38))</f>
        <v>0</v>
      </c>
      <c r="AK1991" s="23">
        <f>R1991*(_xlfn.XLOOKUP(K1991,'FX rates'!$A$2:$A$38,'FX rates'!$B$2:$B$38))</f>
        <v>0</v>
      </c>
      <c r="AM1991" s="4"/>
      <c r="AN1991" s="4"/>
      <c r="AO1991" s="4"/>
      <c r="AP1991" s="32">
        <f t="shared" si="438"/>
        <v>9.9854582210242562</v>
      </c>
      <c r="AQ1991" s="32">
        <f t="shared" si="439"/>
        <v>0</v>
      </c>
      <c r="AR1991" s="24">
        <f t="shared" si="444"/>
        <v>3066485.202</v>
      </c>
      <c r="AS1991" s="24" t="str">
        <f t="shared" si="445"/>
        <v>0</v>
      </c>
      <c r="AT1991" s="24">
        <f t="shared" si="446"/>
        <v>3011063.0418000002</v>
      </c>
      <c r="AU1991" s="24">
        <f t="shared" si="447"/>
        <v>334562.56019999972</v>
      </c>
    </row>
    <row r="1992" spans="1:47" x14ac:dyDescent="0.25">
      <c r="A1992" s="28" t="s">
        <v>14994</v>
      </c>
      <c r="B1992" s="28" t="s">
        <v>6933</v>
      </c>
      <c r="C1992" s="28" t="s">
        <v>6934</v>
      </c>
      <c r="D1992" s="28" t="s">
        <v>6935</v>
      </c>
      <c r="E1992" s="28" t="s">
        <v>6936</v>
      </c>
      <c r="F1992" s="29">
        <v>43622</v>
      </c>
      <c r="G1992" s="29">
        <v>44896</v>
      </c>
      <c r="H1992" s="28" t="s">
        <v>6937</v>
      </c>
      <c r="I1992" s="28" t="s">
        <v>16054</v>
      </c>
      <c r="J1992" s="28" t="s">
        <v>16050</v>
      </c>
      <c r="K1992" s="28" t="s">
        <v>6938</v>
      </c>
      <c r="L1992" s="27">
        <v>183040</v>
      </c>
      <c r="M1992" s="27">
        <v>121440.00000000001</v>
      </c>
      <c r="N1992" s="27">
        <v>0</v>
      </c>
      <c r="O1992" s="27">
        <v>0</v>
      </c>
      <c r="P1992" s="27">
        <f t="shared" si="434"/>
        <v>121440.00000000001</v>
      </c>
      <c r="Q1992" s="27">
        <v>0</v>
      </c>
      <c r="R1992" s="27">
        <v>0</v>
      </c>
      <c r="S1992" s="27">
        <v>0</v>
      </c>
      <c r="T1992" s="27">
        <f t="shared" si="435"/>
        <v>0</v>
      </c>
      <c r="U1992" s="27">
        <v>0</v>
      </c>
      <c r="V1992" s="27">
        <f t="shared" si="436"/>
        <v>304480</v>
      </c>
      <c r="W1992" s="28" t="s">
        <v>6939</v>
      </c>
      <c r="X1992" s="27">
        <v>197683.20000000001</v>
      </c>
      <c r="Y1992" s="27">
        <f t="shared" si="440"/>
        <v>526521.60000000009</v>
      </c>
      <c r="Z1992" s="4" t="str" cm="1">
        <f t="array" ref="Z1992">_xlfn.IFS(YEARFRAC(F1992,G1992)&lt;1,"&lt;1 Year",YEARFRAC(F1992,G1992)&lt;=5,"1-5 Years",YEARFRAC(F1992,G1992)&gt;5,"&gt;5 Years")</f>
        <v>1-5 Years</v>
      </c>
      <c r="AA1992" s="24">
        <f>L1992*(_xlfn.XLOOKUP(K1992,'FX rates'!$A$2:$A$38,'FX rates'!$B$2:$B$38))</f>
        <v>243562.17601384531</v>
      </c>
      <c r="AB1992" s="24">
        <f>V1992*(_xlfn.XLOOKUP(K1992,'FX rates'!$A$2:$A$38,'FX rates'!$B$2:$B$38))</f>
        <v>405156.31202303118</v>
      </c>
      <c r="AC1992" s="24">
        <f>X1992*(_xlfn.XLOOKUP(W1992,'FX rates'!$A$2:$A$38,'FX rates'!$B$2:$B$38))</f>
        <v>263047.15009495296</v>
      </c>
      <c r="AD1992" s="24">
        <f>Y1992*(_xlfn.XLOOKUP(W1992,'FX rates'!$A$2:$A$38,'FX rates'!$B$2:$B$38))</f>
        <v>700615.96707982675</v>
      </c>
      <c r="AE1992" s="30">
        <f t="shared" si="441"/>
        <v>8.0000000000000099E-2</v>
      </c>
      <c r="AF1992" s="31">
        <f t="shared" si="442"/>
        <v>14643.200000000012</v>
      </c>
      <c r="AG1992" s="23">
        <f t="shared" si="443"/>
        <v>161594.13600918587</v>
      </c>
      <c r="AH1992" s="35">
        <f t="shared" si="437"/>
        <v>1.3306500000756409</v>
      </c>
      <c r="AI1992" s="23">
        <f>U1992*(_xlfn.XLOOKUP(K1992,'FX rates'!$A$2:$A$38,'FX rates'!$B$2:$B$38))</f>
        <v>0</v>
      </c>
      <c r="AJ1992" s="23">
        <f>Q1992*(_xlfn.XLOOKUP(K1992,'FX rates'!$A$2:$A$38,'FX rates'!$B$2:$B$38))</f>
        <v>0</v>
      </c>
      <c r="AK1992" s="23">
        <f>R1992*(_xlfn.XLOOKUP(K1992,'FX rates'!$A$2:$A$38,'FX rates'!$B$2:$B$38))</f>
        <v>0</v>
      </c>
      <c r="AM1992" s="4"/>
      <c r="AN1992" s="4"/>
      <c r="AO1992" s="4"/>
      <c r="AP1992" s="32">
        <f t="shared" si="438"/>
        <v>0.66346153846153855</v>
      </c>
      <c r="AQ1992" s="32">
        <f t="shared" si="439"/>
        <v>0</v>
      </c>
      <c r="AR1992" s="24">
        <f t="shared" si="444"/>
        <v>328838.40000000002</v>
      </c>
      <c r="AS1992" s="24" t="str">
        <f t="shared" si="445"/>
        <v>0</v>
      </c>
      <c r="AT1992" s="24">
        <f t="shared" si="446"/>
        <v>630554.37037184404</v>
      </c>
      <c r="AU1992" s="24">
        <f t="shared" si="447"/>
        <v>70061.59670798271</v>
      </c>
    </row>
    <row r="1993" spans="1:47" x14ac:dyDescent="0.25">
      <c r="A1993" s="28" t="s">
        <v>14995</v>
      </c>
      <c r="B1993" s="28" t="s">
        <v>6940</v>
      </c>
      <c r="C1993" s="28" t="s">
        <v>6941</v>
      </c>
      <c r="D1993" s="28" t="s">
        <v>6942</v>
      </c>
      <c r="E1993" s="28" t="s">
        <v>6943</v>
      </c>
      <c r="F1993" s="29">
        <v>43615</v>
      </c>
      <c r="G1993" s="29">
        <v>44896</v>
      </c>
      <c r="H1993" s="28" t="s">
        <v>6944</v>
      </c>
      <c r="I1993" s="28" t="s">
        <v>16037</v>
      </c>
      <c r="J1993" s="28" t="s">
        <v>16053</v>
      </c>
      <c r="K1993" s="28" t="s">
        <v>6945</v>
      </c>
      <c r="L1993" s="27">
        <v>222200.00000000003</v>
      </c>
      <c r="M1993" s="27">
        <v>1215500</v>
      </c>
      <c r="N1993" s="27">
        <v>0</v>
      </c>
      <c r="O1993" s="27">
        <v>0</v>
      </c>
      <c r="P1993" s="27">
        <f t="shared" si="434"/>
        <v>1215500</v>
      </c>
      <c r="Q1993" s="27">
        <v>0</v>
      </c>
      <c r="R1993" s="27">
        <v>0</v>
      </c>
      <c r="S1993" s="27">
        <v>0</v>
      </c>
      <c r="T1993" s="27">
        <f t="shared" si="435"/>
        <v>0</v>
      </c>
      <c r="U1993" s="27">
        <v>451999.99999999994</v>
      </c>
      <c r="V1993" s="27">
        <f t="shared" si="436"/>
        <v>1889700</v>
      </c>
      <c r="W1993" s="28" t="s">
        <v>6946</v>
      </c>
      <c r="X1993" s="27">
        <v>231088.00000000003</v>
      </c>
      <c r="Y1993" s="27">
        <f t="shared" si="440"/>
        <v>1726296</v>
      </c>
      <c r="Z1993" s="4" t="str" cm="1">
        <f t="array" ref="Z1993">_xlfn.IFS(YEARFRAC(F1993,G1993)&lt;1,"&lt;1 Year",YEARFRAC(F1993,G1993)&lt;=5,"1-5 Years",YEARFRAC(F1993,G1993)&gt;5,"&gt;5 Years")</f>
        <v>1-5 Years</v>
      </c>
      <c r="AA1993" s="24">
        <f>L1993*(_xlfn.XLOOKUP(K1993,'FX rates'!$A$2:$A$38,'FX rates'!$B$2:$B$38))</f>
        <v>222200.00000000003</v>
      </c>
      <c r="AB1993" s="24">
        <f>V1993*(_xlfn.XLOOKUP(K1993,'FX rates'!$A$2:$A$38,'FX rates'!$B$2:$B$38))</f>
        <v>1889700</v>
      </c>
      <c r="AC1993" s="24">
        <f>X1993*(_xlfn.XLOOKUP(W1993,'FX rates'!$A$2:$A$38,'FX rates'!$B$2:$B$38))</f>
        <v>231088.00000000003</v>
      </c>
      <c r="AD1993" s="24">
        <f>Y1993*(_xlfn.XLOOKUP(W1993,'FX rates'!$A$2:$A$38,'FX rates'!$B$2:$B$38))</f>
        <v>1726296</v>
      </c>
      <c r="AE1993" s="30">
        <f t="shared" si="441"/>
        <v>3.9999999999999994E-2</v>
      </c>
      <c r="AF1993" s="31">
        <f t="shared" si="442"/>
        <v>8888</v>
      </c>
      <c r="AG1993" s="23">
        <f t="shared" si="443"/>
        <v>1667500</v>
      </c>
      <c r="AH1993" s="35">
        <f t="shared" si="437"/>
        <v>1</v>
      </c>
      <c r="AI1993" s="23">
        <f>U1993*(_xlfn.XLOOKUP(K1993,'FX rates'!$A$2:$A$38,'FX rates'!$B$2:$B$38))</f>
        <v>451999.99999999994</v>
      </c>
      <c r="AJ1993" s="23">
        <f>Q1993*(_xlfn.XLOOKUP(K1993,'FX rates'!$A$2:$A$38,'FX rates'!$B$2:$B$38))</f>
        <v>0</v>
      </c>
      <c r="AK1993" s="23">
        <f>R1993*(_xlfn.XLOOKUP(K1993,'FX rates'!$A$2:$A$38,'FX rates'!$B$2:$B$38))</f>
        <v>0</v>
      </c>
      <c r="AM1993" s="4"/>
      <c r="AN1993" s="4"/>
      <c r="AO1993" s="4"/>
      <c r="AP1993" s="32">
        <f t="shared" si="438"/>
        <v>5.4702970297029694</v>
      </c>
      <c r="AQ1993" s="32">
        <f t="shared" si="439"/>
        <v>0</v>
      </c>
      <c r="AR1993" s="24">
        <f t="shared" si="444"/>
        <v>1495208</v>
      </c>
      <c r="AS1993" s="24" t="str">
        <f t="shared" si="445"/>
        <v>0</v>
      </c>
      <c r="AT1993" s="24">
        <f t="shared" si="446"/>
        <v>1553666.4000000001</v>
      </c>
      <c r="AU1993" s="24">
        <f t="shared" si="447"/>
        <v>172629.59999999986</v>
      </c>
    </row>
    <row r="1994" spans="1:47" x14ac:dyDescent="0.25">
      <c r="A1994" s="28" t="s">
        <v>14996</v>
      </c>
      <c r="B1994" s="28" t="s">
        <v>6947</v>
      </c>
      <c r="C1994" s="28" t="s">
        <v>6948</v>
      </c>
      <c r="D1994" s="28" t="s">
        <v>6949</v>
      </c>
      <c r="E1994" s="28" t="s">
        <v>6950</v>
      </c>
      <c r="F1994" s="29">
        <v>43615</v>
      </c>
      <c r="G1994" s="29">
        <v>44896</v>
      </c>
      <c r="H1994" s="28" t="s">
        <v>6951</v>
      </c>
      <c r="I1994" s="28" t="s">
        <v>16035</v>
      </c>
      <c r="J1994" s="28" t="s">
        <v>16043</v>
      </c>
      <c r="K1994" s="28" t="s">
        <v>6952</v>
      </c>
      <c r="L1994" s="27">
        <v>251680.00000000003</v>
      </c>
      <c r="M1994" s="27">
        <v>208120.00000000003</v>
      </c>
      <c r="N1994" s="27">
        <v>0</v>
      </c>
      <c r="O1994" s="27">
        <v>0</v>
      </c>
      <c r="P1994" s="27">
        <f t="shared" si="434"/>
        <v>208120.00000000003</v>
      </c>
      <c r="Q1994" s="27">
        <v>0</v>
      </c>
      <c r="R1994" s="27">
        <v>0</v>
      </c>
      <c r="S1994" s="27">
        <v>0</v>
      </c>
      <c r="T1994" s="27">
        <f t="shared" si="435"/>
        <v>0</v>
      </c>
      <c r="U1994" s="27">
        <v>0</v>
      </c>
      <c r="V1994" s="27">
        <f t="shared" si="436"/>
        <v>459800.00000000006</v>
      </c>
      <c r="W1994" s="28" t="s">
        <v>6953</v>
      </c>
      <c r="X1994" s="27">
        <v>281881.60000000003</v>
      </c>
      <c r="Y1994" s="27">
        <f t="shared" si="440"/>
        <v>796857.60000000009</v>
      </c>
      <c r="Z1994" s="4" t="str" cm="1">
        <f t="array" ref="Z1994">_xlfn.IFS(YEARFRAC(F1994,G1994)&lt;1,"&lt;1 Year",YEARFRAC(F1994,G1994)&lt;=5,"1-5 Years",YEARFRAC(F1994,G1994)&gt;5,"&gt;5 Years")</f>
        <v>1-5 Years</v>
      </c>
      <c r="AA1994" s="24">
        <f>L1994*(_xlfn.XLOOKUP(K1994,'FX rates'!$A$2:$A$38,'FX rates'!$B$2:$B$38))</f>
        <v>251680.00000000003</v>
      </c>
      <c r="AB1994" s="24">
        <f>V1994*(_xlfn.XLOOKUP(K1994,'FX rates'!$A$2:$A$38,'FX rates'!$B$2:$B$38))</f>
        <v>459800.00000000006</v>
      </c>
      <c r="AC1994" s="24">
        <f>X1994*(_xlfn.XLOOKUP(W1994,'FX rates'!$A$2:$A$38,'FX rates'!$B$2:$B$38))</f>
        <v>281881.60000000003</v>
      </c>
      <c r="AD1994" s="24">
        <f>Y1994*(_xlfn.XLOOKUP(W1994,'FX rates'!$A$2:$A$38,'FX rates'!$B$2:$B$38))</f>
        <v>796857.60000000009</v>
      </c>
      <c r="AE1994" s="30">
        <f t="shared" si="441"/>
        <v>0.12000000000000001</v>
      </c>
      <c r="AF1994" s="31">
        <f t="shared" si="442"/>
        <v>30201.600000000006</v>
      </c>
      <c r="AG1994" s="23">
        <f t="shared" si="443"/>
        <v>208120.00000000003</v>
      </c>
      <c r="AH1994" s="35">
        <f t="shared" si="437"/>
        <v>1</v>
      </c>
      <c r="AI1994" s="23">
        <f>U1994*(_xlfn.XLOOKUP(K1994,'FX rates'!$A$2:$A$38,'FX rates'!$B$2:$B$38))</f>
        <v>0</v>
      </c>
      <c r="AJ1994" s="23">
        <f>Q1994*(_xlfn.XLOOKUP(K1994,'FX rates'!$A$2:$A$38,'FX rates'!$B$2:$B$38))</f>
        <v>0</v>
      </c>
      <c r="AK1994" s="23">
        <f>R1994*(_xlfn.XLOOKUP(K1994,'FX rates'!$A$2:$A$38,'FX rates'!$B$2:$B$38))</f>
        <v>0</v>
      </c>
      <c r="AM1994" s="4"/>
      <c r="AN1994" s="4"/>
      <c r="AO1994" s="4"/>
      <c r="AP1994" s="32">
        <f t="shared" si="438"/>
        <v>0.82692307692307698</v>
      </c>
      <c r="AQ1994" s="32">
        <f t="shared" si="439"/>
        <v>0</v>
      </c>
      <c r="AR1994" s="24">
        <f t="shared" si="444"/>
        <v>514976.00000000012</v>
      </c>
      <c r="AS1994" s="24" t="str">
        <f t="shared" si="445"/>
        <v>0</v>
      </c>
      <c r="AT1994" s="24">
        <f t="shared" si="446"/>
        <v>717171.84000000008</v>
      </c>
      <c r="AU1994" s="24">
        <f t="shared" si="447"/>
        <v>79685.760000000009</v>
      </c>
    </row>
    <row r="1995" spans="1:47" x14ac:dyDescent="0.25">
      <c r="A1995" s="28" t="s">
        <v>14997</v>
      </c>
      <c r="B1995" s="28" t="s">
        <v>6954</v>
      </c>
      <c r="C1995" s="28" t="s">
        <v>6955</v>
      </c>
      <c r="D1995" s="28" t="s">
        <v>6956</v>
      </c>
      <c r="E1995" s="28" t="s">
        <v>6957</v>
      </c>
      <c r="F1995" s="29">
        <v>43615</v>
      </c>
      <c r="G1995" s="29">
        <v>44896</v>
      </c>
      <c r="H1995" s="28" t="s">
        <v>6958</v>
      </c>
      <c r="I1995" s="28" t="s">
        <v>16040</v>
      </c>
      <c r="J1995" s="4" t="s">
        <v>16056</v>
      </c>
      <c r="K1995" s="28" t="s">
        <v>6959</v>
      </c>
      <c r="L1995" s="27">
        <v>113489.64000000003</v>
      </c>
      <c r="M1995" s="27">
        <v>15180</v>
      </c>
      <c r="N1995" s="27">
        <v>0</v>
      </c>
      <c r="O1995" s="27">
        <v>0</v>
      </c>
      <c r="P1995" s="27">
        <f t="shared" si="434"/>
        <v>15180</v>
      </c>
      <c r="Q1995" s="27">
        <v>0</v>
      </c>
      <c r="R1995" s="27">
        <v>3382</v>
      </c>
      <c r="S1995" s="27">
        <v>0</v>
      </c>
      <c r="T1995" s="27">
        <f t="shared" si="435"/>
        <v>3382</v>
      </c>
      <c r="U1995" s="27">
        <v>0</v>
      </c>
      <c r="V1995" s="27">
        <f t="shared" si="436"/>
        <v>132051.64000000001</v>
      </c>
      <c r="W1995" s="28" t="s">
        <v>6960</v>
      </c>
      <c r="X1995" s="27">
        <v>123703.70760000004</v>
      </c>
      <c r="Y1995" s="27">
        <f t="shared" si="440"/>
        <v>263953.61520000006</v>
      </c>
      <c r="Z1995" s="4" t="str" cm="1">
        <f t="array" ref="Z1995">_xlfn.IFS(YEARFRAC(F1995,G1995)&lt;1,"&lt;1 Year",YEARFRAC(F1995,G1995)&lt;=5,"1-5 Years",YEARFRAC(F1995,G1995)&gt;5,"&gt;5 Years")</f>
        <v>1-5 Years</v>
      </c>
      <c r="AA1995" s="24">
        <f>L1995*(_xlfn.XLOOKUP(K1995,'FX rates'!$A$2:$A$38,'FX rates'!$B$2:$B$38))</f>
        <v>113489.64000000003</v>
      </c>
      <c r="AB1995" s="24">
        <f>V1995*(_xlfn.XLOOKUP(K1995,'FX rates'!$A$2:$A$38,'FX rates'!$B$2:$B$38))</f>
        <v>132051.64000000001</v>
      </c>
      <c r="AC1995" s="24">
        <f>X1995*(_xlfn.XLOOKUP(W1995,'FX rates'!$A$2:$A$38,'FX rates'!$B$2:$B$38))</f>
        <v>123703.70760000004</v>
      </c>
      <c r="AD1995" s="24">
        <f>Y1995*(_xlfn.XLOOKUP(W1995,'FX rates'!$A$2:$A$38,'FX rates'!$B$2:$B$38))</f>
        <v>263953.61520000006</v>
      </c>
      <c r="AE1995" s="30">
        <f t="shared" si="441"/>
        <v>9.0000000000000066E-2</v>
      </c>
      <c r="AF1995" s="31">
        <f t="shared" si="442"/>
        <v>10214.067600000009</v>
      </c>
      <c r="AG1995" s="23">
        <f t="shared" si="443"/>
        <v>18561.999999999985</v>
      </c>
      <c r="AH1995" s="35">
        <f t="shared" si="437"/>
        <v>1</v>
      </c>
      <c r="AI1995" s="23">
        <f>U1995*(_xlfn.XLOOKUP(K1995,'FX rates'!$A$2:$A$38,'FX rates'!$B$2:$B$38))</f>
        <v>0</v>
      </c>
      <c r="AJ1995" s="23">
        <f>Q1995*(_xlfn.XLOOKUP(K1995,'FX rates'!$A$2:$A$38,'FX rates'!$B$2:$B$38))</f>
        <v>0</v>
      </c>
      <c r="AK1995" s="23">
        <f>R1995*(_xlfn.XLOOKUP(K1995,'FX rates'!$A$2:$A$38,'FX rates'!$B$2:$B$38))</f>
        <v>3382</v>
      </c>
      <c r="AM1995" s="4"/>
      <c r="AN1995" s="4"/>
      <c r="AO1995" s="4"/>
      <c r="AP1995" s="32">
        <f t="shared" si="438"/>
        <v>0.13375670237389065</v>
      </c>
      <c r="AQ1995" s="32">
        <f t="shared" si="439"/>
        <v>0</v>
      </c>
      <c r="AR1995" s="24">
        <f t="shared" si="444"/>
        <v>140249.90760000004</v>
      </c>
      <c r="AS1995" s="24" t="str">
        <f t="shared" si="445"/>
        <v>0</v>
      </c>
      <c r="AT1995" s="24">
        <f t="shared" si="446"/>
        <v>237558.25368000005</v>
      </c>
      <c r="AU1995" s="24">
        <f t="shared" si="447"/>
        <v>26395.361520000006</v>
      </c>
    </row>
    <row r="1996" spans="1:47" x14ac:dyDescent="0.25">
      <c r="A1996" s="28" t="s">
        <v>14998</v>
      </c>
      <c r="B1996" s="28" t="s">
        <v>6961</v>
      </c>
      <c r="C1996" s="28" t="s">
        <v>6962</v>
      </c>
      <c r="D1996" s="28" t="s">
        <v>6963</v>
      </c>
      <c r="E1996" s="28" t="s">
        <v>6964</v>
      </c>
      <c r="F1996" s="29">
        <v>43615</v>
      </c>
      <c r="G1996" s="29">
        <v>44896</v>
      </c>
      <c r="H1996" s="28" t="s">
        <v>6965</v>
      </c>
      <c r="I1996" s="28" t="s">
        <v>16040</v>
      </c>
      <c r="J1996" s="28" t="s">
        <v>16057</v>
      </c>
      <c r="K1996" s="28" t="s">
        <v>6966</v>
      </c>
      <c r="L1996" s="27">
        <v>228800.00000000003</v>
      </c>
      <c r="M1996" s="27">
        <v>213400.00000000003</v>
      </c>
      <c r="N1996" s="27">
        <v>0</v>
      </c>
      <c r="O1996" s="27">
        <v>0</v>
      </c>
      <c r="P1996" s="27">
        <f t="shared" si="434"/>
        <v>213400.00000000003</v>
      </c>
      <c r="Q1996" s="27">
        <v>0</v>
      </c>
      <c r="R1996" s="27">
        <v>0</v>
      </c>
      <c r="S1996" s="27">
        <v>0</v>
      </c>
      <c r="T1996" s="27">
        <f t="shared" si="435"/>
        <v>0</v>
      </c>
      <c r="U1996" s="27">
        <v>0</v>
      </c>
      <c r="V1996" s="27">
        <f t="shared" si="436"/>
        <v>442200.00000000006</v>
      </c>
      <c r="W1996" s="28" t="s">
        <v>6967</v>
      </c>
      <c r="X1996" s="27">
        <v>247104.00000000006</v>
      </c>
      <c r="Y1996" s="27">
        <f t="shared" si="440"/>
        <v>724680.00000000023</v>
      </c>
      <c r="Z1996" s="4" t="str" cm="1">
        <f t="array" ref="Z1996">_xlfn.IFS(YEARFRAC(F1996,G1996)&lt;1,"&lt;1 Year",YEARFRAC(F1996,G1996)&lt;=5,"1-5 Years",YEARFRAC(F1996,G1996)&gt;5,"&gt;5 Years")</f>
        <v>1-5 Years</v>
      </c>
      <c r="AA1996" s="24">
        <f>L1996*(_xlfn.XLOOKUP(K1996,'FX rates'!$A$2:$A$38,'FX rates'!$B$2:$B$38))</f>
        <v>228800.00000000003</v>
      </c>
      <c r="AB1996" s="24">
        <f>V1996*(_xlfn.XLOOKUP(K1996,'FX rates'!$A$2:$A$38,'FX rates'!$B$2:$B$38))</f>
        <v>442200.00000000006</v>
      </c>
      <c r="AC1996" s="24">
        <f>X1996*(_xlfn.XLOOKUP(W1996,'FX rates'!$A$2:$A$38,'FX rates'!$B$2:$B$38))</f>
        <v>247104.00000000006</v>
      </c>
      <c r="AD1996" s="24">
        <f>Y1996*(_xlfn.XLOOKUP(W1996,'FX rates'!$A$2:$A$38,'FX rates'!$B$2:$B$38))</f>
        <v>724680.00000000023</v>
      </c>
      <c r="AE1996" s="30">
        <f t="shared" si="441"/>
        <v>8.0000000000000113E-2</v>
      </c>
      <c r="AF1996" s="31">
        <f t="shared" si="442"/>
        <v>18304.000000000029</v>
      </c>
      <c r="AG1996" s="23">
        <f t="shared" si="443"/>
        <v>213400.00000000003</v>
      </c>
      <c r="AH1996" s="35">
        <f t="shared" si="437"/>
        <v>1</v>
      </c>
      <c r="AI1996" s="23">
        <f>U1996*(_xlfn.XLOOKUP(K1996,'FX rates'!$A$2:$A$38,'FX rates'!$B$2:$B$38))</f>
        <v>0</v>
      </c>
      <c r="AJ1996" s="23">
        <f>Q1996*(_xlfn.XLOOKUP(K1996,'FX rates'!$A$2:$A$38,'FX rates'!$B$2:$B$38))</f>
        <v>0</v>
      </c>
      <c r="AK1996" s="23">
        <f>R1996*(_xlfn.XLOOKUP(K1996,'FX rates'!$A$2:$A$38,'FX rates'!$B$2:$B$38))</f>
        <v>0</v>
      </c>
      <c r="AM1996" s="4"/>
      <c r="AN1996" s="4"/>
      <c r="AO1996" s="4"/>
      <c r="AP1996" s="32">
        <f t="shared" si="438"/>
        <v>0.93269230769230771</v>
      </c>
      <c r="AQ1996" s="32">
        <f t="shared" si="439"/>
        <v>0</v>
      </c>
      <c r="AR1996" s="24">
        <f t="shared" si="444"/>
        <v>477576.00000000012</v>
      </c>
      <c r="AS1996" s="24" t="str">
        <f t="shared" si="445"/>
        <v>0</v>
      </c>
      <c r="AT1996" s="24">
        <f t="shared" si="446"/>
        <v>652212.00000000023</v>
      </c>
      <c r="AU1996" s="24">
        <f t="shared" si="447"/>
        <v>72468</v>
      </c>
    </row>
    <row r="1997" spans="1:47" x14ac:dyDescent="0.25">
      <c r="A1997" s="28" t="s">
        <v>14999</v>
      </c>
      <c r="B1997" s="28" t="s">
        <v>6968</v>
      </c>
      <c r="C1997" s="28" t="s">
        <v>6969</v>
      </c>
      <c r="D1997" s="28" t="s">
        <v>6970</v>
      </c>
      <c r="E1997" s="28" t="s">
        <v>6971</v>
      </c>
      <c r="F1997" s="29">
        <v>43615</v>
      </c>
      <c r="G1997" s="29">
        <v>44896</v>
      </c>
      <c r="H1997" s="28" t="s">
        <v>6972</v>
      </c>
      <c r="I1997" s="28" t="s">
        <v>16034</v>
      </c>
      <c r="J1997" s="4" t="s">
        <v>16053</v>
      </c>
      <c r="K1997" s="28" t="s">
        <v>6973</v>
      </c>
      <c r="L1997" s="27">
        <v>179850</v>
      </c>
      <c r="M1997" s="27">
        <v>106260.00000000001</v>
      </c>
      <c r="N1997" s="27">
        <v>0</v>
      </c>
      <c r="O1997" s="27">
        <v>0</v>
      </c>
      <c r="P1997" s="27">
        <f t="shared" si="434"/>
        <v>106260.00000000001</v>
      </c>
      <c r="Q1997" s="27">
        <v>0</v>
      </c>
      <c r="R1997" s="27">
        <v>0</v>
      </c>
      <c r="S1997" s="27">
        <v>0</v>
      </c>
      <c r="T1997" s="27">
        <f t="shared" si="435"/>
        <v>0</v>
      </c>
      <c r="U1997" s="27">
        <v>0</v>
      </c>
      <c r="V1997" s="27">
        <f t="shared" si="436"/>
        <v>286110</v>
      </c>
      <c r="W1997" s="28" t="s">
        <v>6974</v>
      </c>
      <c r="X1997" s="27">
        <v>197835.00000000003</v>
      </c>
      <c r="Y1997" s="27">
        <f t="shared" si="440"/>
        <v>512556.00000000012</v>
      </c>
      <c r="Z1997" s="4" t="str" cm="1">
        <f t="array" ref="Z1997">_xlfn.IFS(YEARFRAC(F1997,G1997)&lt;1,"&lt;1 Year",YEARFRAC(F1997,G1997)&lt;=5,"1-5 Years",YEARFRAC(F1997,G1997)&gt;5,"&gt;5 Years")</f>
        <v>1-5 Years</v>
      </c>
      <c r="AA1997" s="24">
        <f>L1997*(_xlfn.XLOOKUP(K1997,'FX rates'!$A$2:$A$38,'FX rates'!$B$2:$B$38))</f>
        <v>179850</v>
      </c>
      <c r="AB1997" s="24">
        <f>V1997*(_xlfn.XLOOKUP(K1997,'FX rates'!$A$2:$A$38,'FX rates'!$B$2:$B$38))</f>
        <v>286110</v>
      </c>
      <c r="AC1997" s="24">
        <f>X1997*(_xlfn.XLOOKUP(W1997,'FX rates'!$A$2:$A$38,'FX rates'!$B$2:$B$38))</f>
        <v>197835.00000000003</v>
      </c>
      <c r="AD1997" s="24">
        <f>Y1997*(_xlfn.XLOOKUP(W1997,'FX rates'!$A$2:$A$38,'FX rates'!$B$2:$B$38))</f>
        <v>512556.00000000012</v>
      </c>
      <c r="AE1997" s="30">
        <f t="shared" si="441"/>
        <v>0.10000000000000016</v>
      </c>
      <c r="AF1997" s="31">
        <f t="shared" si="442"/>
        <v>17985.000000000029</v>
      </c>
      <c r="AG1997" s="23">
        <f t="shared" si="443"/>
        <v>106260</v>
      </c>
      <c r="AH1997" s="35">
        <f t="shared" si="437"/>
        <v>1</v>
      </c>
      <c r="AI1997" s="23">
        <f>U1997*(_xlfn.XLOOKUP(K1997,'FX rates'!$A$2:$A$38,'FX rates'!$B$2:$B$38))</f>
        <v>0</v>
      </c>
      <c r="AJ1997" s="23">
        <f>Q1997*(_xlfn.XLOOKUP(K1997,'FX rates'!$A$2:$A$38,'FX rates'!$B$2:$B$38))</f>
        <v>0</v>
      </c>
      <c r="AK1997" s="23">
        <f>R1997*(_xlfn.XLOOKUP(K1997,'FX rates'!$A$2:$A$38,'FX rates'!$B$2:$B$38))</f>
        <v>0</v>
      </c>
      <c r="AM1997" s="4"/>
      <c r="AN1997" s="4"/>
      <c r="AO1997" s="4"/>
      <c r="AP1997" s="32">
        <f t="shared" si="438"/>
        <v>0.59082568807339453</v>
      </c>
      <c r="AQ1997" s="32">
        <f t="shared" si="439"/>
        <v>0</v>
      </c>
      <c r="AR1997" s="24">
        <f t="shared" si="444"/>
        <v>314721.00000000006</v>
      </c>
      <c r="AS1997" s="24" t="str">
        <f t="shared" si="445"/>
        <v>0</v>
      </c>
      <c r="AT1997" s="24">
        <f t="shared" si="446"/>
        <v>461300.40000000014</v>
      </c>
      <c r="AU1997" s="24">
        <f t="shared" si="447"/>
        <v>51255.599999999977</v>
      </c>
    </row>
    <row r="1998" spans="1:47" x14ac:dyDescent="0.25">
      <c r="A1998" s="28" t="s">
        <v>15000</v>
      </c>
      <c r="B1998" s="28" t="s">
        <v>6975</v>
      </c>
      <c r="C1998" s="28" t="s">
        <v>6976</v>
      </c>
      <c r="D1998" s="28" t="s">
        <v>6977</v>
      </c>
      <c r="E1998" s="28" t="s">
        <v>6978</v>
      </c>
      <c r="F1998" s="29">
        <v>43633</v>
      </c>
      <c r="G1998" s="29">
        <v>44896</v>
      </c>
      <c r="H1998" s="28" t="s">
        <v>6979</v>
      </c>
      <c r="I1998" s="28" t="s">
        <v>16046</v>
      </c>
      <c r="J1998" s="28" t="s">
        <v>16047</v>
      </c>
      <c r="K1998" s="28" t="s">
        <v>6980</v>
      </c>
      <c r="L1998" s="27">
        <v>67771</v>
      </c>
      <c r="M1998" s="27">
        <v>8642.6999999999989</v>
      </c>
      <c r="N1998" s="27">
        <v>0</v>
      </c>
      <c r="O1998" s="27">
        <v>0</v>
      </c>
      <c r="P1998" s="27">
        <f t="shared" si="434"/>
        <v>8642.6999999999989</v>
      </c>
      <c r="Q1998" s="27">
        <v>0</v>
      </c>
      <c r="R1998" s="27">
        <v>0</v>
      </c>
      <c r="S1998" s="27">
        <v>0</v>
      </c>
      <c r="T1998" s="27">
        <f t="shared" si="435"/>
        <v>0</v>
      </c>
      <c r="U1998" s="27">
        <v>0</v>
      </c>
      <c r="V1998" s="27">
        <f t="shared" si="436"/>
        <v>76413.7</v>
      </c>
      <c r="W1998" s="28" t="s">
        <v>6981</v>
      </c>
      <c r="X1998" s="27">
        <v>69804.13</v>
      </c>
      <c r="Y1998" s="27">
        <f t="shared" si="440"/>
        <v>148510.24100000001</v>
      </c>
      <c r="Z1998" s="4" t="str" cm="1">
        <f t="array" ref="Z1998">_xlfn.IFS(YEARFRAC(F1998,G1998)&lt;1,"&lt;1 Year",YEARFRAC(F1998,G1998)&lt;=5,"1-5 Years",YEARFRAC(F1998,G1998)&gt;5,"&gt;5 Years")</f>
        <v>1-5 Years</v>
      </c>
      <c r="AA1998" s="24">
        <f>L1998*(_xlfn.XLOOKUP(K1998,'FX rates'!$A$2:$A$38,'FX rates'!$B$2:$B$38))</f>
        <v>90179.481155126268</v>
      </c>
      <c r="AB1998" s="24">
        <f>V1998*(_xlfn.XLOOKUP(K1998,'FX rates'!$A$2:$A$38,'FX rates'!$B$2:$B$38))</f>
        <v>101679.88991078</v>
      </c>
      <c r="AC1998" s="24">
        <f>X1998*(_xlfn.XLOOKUP(W1998,'FX rates'!$A$2:$A$38,'FX rates'!$B$2:$B$38))</f>
        <v>92884.865589780049</v>
      </c>
      <c r="AD1998" s="24">
        <f>Y1998*(_xlfn.XLOOKUP(W1998,'FX rates'!$A$2:$A$38,'FX rates'!$B$2:$B$38))</f>
        <v>197615.15219788346</v>
      </c>
      <c r="AE1998" s="30">
        <f t="shared" si="441"/>
        <v>2.9999999999999919E-2</v>
      </c>
      <c r="AF1998" s="31">
        <f t="shared" si="442"/>
        <v>2033.1300000000047</v>
      </c>
      <c r="AG1998" s="23">
        <f t="shared" si="443"/>
        <v>11500.408755653727</v>
      </c>
      <c r="AH1998" s="35">
        <f t="shared" si="437"/>
        <v>1.3306500000756409</v>
      </c>
      <c r="AI1998" s="23">
        <f>U1998*(_xlfn.XLOOKUP(K1998,'FX rates'!$A$2:$A$38,'FX rates'!$B$2:$B$38))</f>
        <v>0</v>
      </c>
      <c r="AJ1998" s="23">
        <f>Q1998*(_xlfn.XLOOKUP(K1998,'FX rates'!$A$2:$A$38,'FX rates'!$B$2:$B$38))</f>
        <v>0</v>
      </c>
      <c r="AK1998" s="23">
        <f>R1998*(_xlfn.XLOOKUP(K1998,'FX rates'!$A$2:$A$38,'FX rates'!$B$2:$B$38))</f>
        <v>0</v>
      </c>
      <c r="AM1998" s="4"/>
      <c r="AN1998" s="4"/>
      <c r="AO1998" s="4"/>
      <c r="AP1998" s="32">
        <f t="shared" si="438"/>
        <v>0.12752799870150949</v>
      </c>
      <c r="AQ1998" s="32">
        <f t="shared" si="439"/>
        <v>0</v>
      </c>
      <c r="AR1998" s="24">
        <f t="shared" si="444"/>
        <v>78706.111000000004</v>
      </c>
      <c r="AS1998" s="24" t="str">
        <f t="shared" si="445"/>
        <v>0</v>
      </c>
      <c r="AT1998" s="24">
        <f t="shared" si="446"/>
        <v>177853.63697809514</v>
      </c>
      <c r="AU1998" s="24">
        <f t="shared" si="447"/>
        <v>19761.515219788329</v>
      </c>
    </row>
    <row r="1999" spans="1:47" x14ac:dyDescent="0.25">
      <c r="A1999" s="28" t="s">
        <v>15001</v>
      </c>
      <c r="B1999" s="28" t="s">
        <v>6982</v>
      </c>
      <c r="C1999" s="28" t="s">
        <v>6983</v>
      </c>
      <c r="D1999" s="28" t="s">
        <v>6984</v>
      </c>
      <c r="E1999" s="28" t="s">
        <v>6985</v>
      </c>
      <c r="F1999" s="29">
        <v>43622</v>
      </c>
      <c r="G1999" s="29">
        <v>44896</v>
      </c>
      <c r="H1999" s="28" t="s">
        <v>6986</v>
      </c>
      <c r="I1999" s="28" t="s">
        <v>16033</v>
      </c>
      <c r="J1999" s="28" t="s">
        <v>16056</v>
      </c>
      <c r="K1999" s="28" t="s">
        <v>6987</v>
      </c>
      <c r="L1999" s="27">
        <v>129030.00000000001</v>
      </c>
      <c r="M1999" s="27">
        <v>91091.000000000015</v>
      </c>
      <c r="N1999" s="27">
        <v>0</v>
      </c>
      <c r="O1999" s="27">
        <v>0</v>
      </c>
      <c r="P1999" s="27">
        <f t="shared" si="434"/>
        <v>91091.000000000015</v>
      </c>
      <c r="Q1999" s="27">
        <v>0</v>
      </c>
      <c r="R1999" s="27">
        <v>0</v>
      </c>
      <c r="S1999" s="27">
        <v>0</v>
      </c>
      <c r="T1999" s="27">
        <f t="shared" si="435"/>
        <v>0</v>
      </c>
      <c r="U1999" s="27">
        <v>0</v>
      </c>
      <c r="V1999" s="27">
        <f t="shared" si="436"/>
        <v>220121.00000000003</v>
      </c>
      <c r="W1999" s="28" t="s">
        <v>6988</v>
      </c>
      <c r="X1999" s="27">
        <v>132900.90000000002</v>
      </c>
      <c r="Y1999" s="27">
        <f t="shared" si="440"/>
        <v>359625.53</v>
      </c>
      <c r="Z1999" s="4" t="str" cm="1">
        <f t="array" ref="Z1999">_xlfn.IFS(YEARFRAC(F1999,G1999)&lt;1,"&lt;1 Year",YEARFRAC(F1999,G1999)&lt;=5,"1-5 Years",YEARFRAC(F1999,G1999)&gt;5,"&gt;5 Years")</f>
        <v>1-5 Years</v>
      </c>
      <c r="AA1999" s="24">
        <f>L1999*(_xlfn.XLOOKUP(K1999,'FX rates'!$A$2:$A$38,'FX rates'!$B$2:$B$38))</f>
        <v>171693.76950975996</v>
      </c>
      <c r="AB1999" s="24">
        <f>V1999*(_xlfn.XLOOKUP(K1999,'FX rates'!$A$2:$A$38,'FX rates'!$B$2:$B$38))</f>
        <v>292904.00866665022</v>
      </c>
      <c r="AC1999" s="24">
        <f>X1999*(_xlfn.XLOOKUP(W1999,'FX rates'!$A$2:$A$38,'FX rates'!$B$2:$B$38))</f>
        <v>176844.58259505278</v>
      </c>
      <c r="AD1999" s="24">
        <f>Y1999*(_xlfn.XLOOKUP(W1999,'FX rates'!$A$2:$A$38,'FX rates'!$B$2:$B$38))</f>
        <v>478535.71152170247</v>
      </c>
      <c r="AE1999" s="30">
        <f t="shared" si="441"/>
        <v>3.0000000000000096E-2</v>
      </c>
      <c r="AF1999" s="31">
        <f t="shared" si="442"/>
        <v>3870.9000000000087</v>
      </c>
      <c r="AG1999" s="23">
        <f t="shared" si="443"/>
        <v>121210.23915689025</v>
      </c>
      <c r="AH1999" s="35">
        <f t="shared" si="437"/>
        <v>1.3306500000756409</v>
      </c>
      <c r="AI1999" s="23">
        <f>U1999*(_xlfn.XLOOKUP(K1999,'FX rates'!$A$2:$A$38,'FX rates'!$B$2:$B$38))</f>
        <v>0</v>
      </c>
      <c r="AJ1999" s="23">
        <f>Q1999*(_xlfn.XLOOKUP(K1999,'FX rates'!$A$2:$A$38,'FX rates'!$B$2:$B$38))</f>
        <v>0</v>
      </c>
      <c r="AK1999" s="23">
        <f>R1999*(_xlfn.XLOOKUP(K1999,'FX rates'!$A$2:$A$38,'FX rates'!$B$2:$B$38))</f>
        <v>0</v>
      </c>
      <c r="AM1999" s="4"/>
      <c r="AN1999" s="4"/>
      <c r="AO1999" s="4"/>
      <c r="AP1999" s="32">
        <f t="shared" si="438"/>
        <v>0.7059676044330776</v>
      </c>
      <c r="AQ1999" s="32">
        <f t="shared" si="439"/>
        <v>0</v>
      </c>
      <c r="AR1999" s="24">
        <f t="shared" si="444"/>
        <v>226724.63000000003</v>
      </c>
      <c r="AS1999" s="24" t="str">
        <f t="shared" si="445"/>
        <v>0</v>
      </c>
      <c r="AT1999" s="24">
        <f t="shared" si="446"/>
        <v>430682.14036953222</v>
      </c>
      <c r="AU1999" s="24">
        <f t="shared" si="447"/>
        <v>47853.571152170247</v>
      </c>
    </row>
    <row r="2000" spans="1:47" x14ac:dyDescent="0.25">
      <c r="A2000" s="28" t="s">
        <v>15002</v>
      </c>
      <c r="B2000" s="28" t="s">
        <v>6989</v>
      </c>
      <c r="C2000" s="28" t="s">
        <v>6990</v>
      </c>
      <c r="D2000" s="28" t="s">
        <v>6991</v>
      </c>
      <c r="E2000" s="28" t="s">
        <v>6992</v>
      </c>
      <c r="F2000" s="29">
        <v>43615</v>
      </c>
      <c r="G2000" s="29">
        <v>44896</v>
      </c>
      <c r="H2000" s="28" t="s">
        <v>6993</v>
      </c>
      <c r="I2000" s="28" t="s">
        <v>16053</v>
      </c>
      <c r="J2000" s="28" t="s">
        <v>16052</v>
      </c>
      <c r="K2000" s="28" t="s">
        <v>6994</v>
      </c>
      <c r="L2000" s="27">
        <v>93040.200000000012</v>
      </c>
      <c r="M2000" s="27">
        <v>39347</v>
      </c>
      <c r="N2000" s="27">
        <v>0</v>
      </c>
      <c r="O2000" s="27">
        <v>0</v>
      </c>
      <c r="P2000" s="27">
        <f t="shared" si="434"/>
        <v>39347</v>
      </c>
      <c r="Q2000" s="27">
        <v>0</v>
      </c>
      <c r="R2000" s="27">
        <v>0</v>
      </c>
      <c r="S2000" s="27">
        <v>0</v>
      </c>
      <c r="T2000" s="27">
        <f t="shared" si="435"/>
        <v>0</v>
      </c>
      <c r="U2000" s="27">
        <v>0</v>
      </c>
      <c r="V2000" s="27">
        <f t="shared" si="436"/>
        <v>132387.20000000001</v>
      </c>
      <c r="W2000" s="28" t="s">
        <v>6995</v>
      </c>
      <c r="X2000" s="27">
        <v>96761.808000000019</v>
      </c>
      <c r="Y2000" s="27">
        <f t="shared" si="440"/>
        <v>234444.49600000004</v>
      </c>
      <c r="Z2000" s="4" t="str" cm="1">
        <f t="array" ref="Z2000">_xlfn.IFS(YEARFRAC(F2000,G2000)&lt;1,"&lt;1 Year",YEARFRAC(F2000,G2000)&lt;=5,"1-5 Years",YEARFRAC(F2000,G2000)&gt;5,"&gt;5 Years")</f>
        <v>1-5 Years</v>
      </c>
      <c r="AA2000" s="24">
        <f>L2000*(_xlfn.XLOOKUP(K2000,'FX rates'!$A$2:$A$38,'FX rates'!$B$2:$B$38))</f>
        <v>123803.94213703767</v>
      </c>
      <c r="AB2000" s="24">
        <f>V2000*(_xlfn.XLOOKUP(K2000,'FX rates'!$A$2:$A$38,'FX rates'!$B$2:$B$38))</f>
        <v>176161.0276900139</v>
      </c>
      <c r="AC2000" s="24">
        <f>X2000*(_xlfn.XLOOKUP(W2000,'FX rates'!$A$2:$A$38,'FX rates'!$B$2:$B$38))</f>
        <v>128756.09982251917</v>
      </c>
      <c r="AD2000" s="24">
        <f>Y2000*(_xlfn.XLOOKUP(W2000,'FX rates'!$A$2:$A$38,'FX rates'!$B$2:$B$38))</f>
        <v>311963.56862013368</v>
      </c>
      <c r="AE2000" s="30">
        <f t="shared" si="441"/>
        <v>0.04</v>
      </c>
      <c r="AF2000" s="31">
        <f t="shared" si="442"/>
        <v>3721.6080000000075</v>
      </c>
      <c r="AG2000" s="23">
        <f t="shared" si="443"/>
        <v>52357.085552976234</v>
      </c>
      <c r="AH2000" s="35">
        <f t="shared" si="437"/>
        <v>1.3306500000756409</v>
      </c>
      <c r="AI2000" s="23">
        <f>U2000*(_xlfn.XLOOKUP(K2000,'FX rates'!$A$2:$A$38,'FX rates'!$B$2:$B$38))</f>
        <v>0</v>
      </c>
      <c r="AJ2000" s="23">
        <f>Q2000*(_xlfn.XLOOKUP(K2000,'FX rates'!$A$2:$A$38,'FX rates'!$B$2:$B$38))</f>
        <v>0</v>
      </c>
      <c r="AK2000" s="23">
        <f>R2000*(_xlfn.XLOOKUP(K2000,'FX rates'!$A$2:$A$38,'FX rates'!$B$2:$B$38))</f>
        <v>0</v>
      </c>
      <c r="AM2000" s="4"/>
      <c r="AN2000" s="4"/>
      <c r="AO2000" s="4"/>
      <c r="AP2000" s="32">
        <f t="shared" si="438"/>
        <v>0.42290321817880866</v>
      </c>
      <c r="AQ2000" s="32">
        <f t="shared" si="439"/>
        <v>0</v>
      </c>
      <c r="AR2000" s="24">
        <f t="shared" si="444"/>
        <v>137682.68800000002</v>
      </c>
      <c r="AS2000" s="24" t="str">
        <f t="shared" si="445"/>
        <v>0</v>
      </c>
      <c r="AT2000" s="24">
        <f t="shared" si="446"/>
        <v>280767.21175812033</v>
      </c>
      <c r="AU2000" s="24">
        <f t="shared" si="447"/>
        <v>31196.356862013345</v>
      </c>
    </row>
    <row r="2001" spans="1:47" x14ac:dyDescent="0.25">
      <c r="A2001" s="28" t="s">
        <v>15003</v>
      </c>
      <c r="B2001" s="28" t="s">
        <v>6996</v>
      </c>
      <c r="C2001" s="28" t="s">
        <v>6997</v>
      </c>
      <c r="D2001" s="28" t="s">
        <v>6998</v>
      </c>
      <c r="E2001" s="28" t="s">
        <v>6999</v>
      </c>
      <c r="F2001" s="29">
        <v>43622</v>
      </c>
      <c r="G2001" s="29">
        <v>44896</v>
      </c>
      <c r="H2001" s="28" t="s">
        <v>7000</v>
      </c>
      <c r="I2001" s="28" t="s">
        <v>16055</v>
      </c>
      <c r="J2001" s="28" t="s">
        <v>16039</v>
      </c>
      <c r="K2001" s="28" t="s">
        <v>7001</v>
      </c>
      <c r="L2001" s="27">
        <v>127050.00000000001</v>
      </c>
      <c r="M2001" s="27">
        <v>40837.5</v>
      </c>
      <c r="N2001" s="27">
        <v>0</v>
      </c>
      <c r="O2001" s="27">
        <v>0</v>
      </c>
      <c r="P2001" s="27">
        <f t="shared" si="434"/>
        <v>40837.5</v>
      </c>
      <c r="Q2001" s="27">
        <v>0</v>
      </c>
      <c r="R2001" s="27">
        <v>0</v>
      </c>
      <c r="S2001" s="27">
        <v>0</v>
      </c>
      <c r="T2001" s="27">
        <f t="shared" si="435"/>
        <v>0</v>
      </c>
      <c r="U2001" s="27">
        <v>0</v>
      </c>
      <c r="V2001" s="27">
        <f t="shared" si="436"/>
        <v>167887.5</v>
      </c>
      <c r="W2001" s="28" t="s">
        <v>7002</v>
      </c>
      <c r="X2001" s="27">
        <v>129591.00000000001</v>
      </c>
      <c r="Y2001" s="27">
        <f t="shared" si="440"/>
        <v>300836.25000000006</v>
      </c>
      <c r="Z2001" s="4" t="str" cm="1">
        <f t="array" ref="Z2001">_xlfn.IFS(YEARFRAC(F2001,G2001)&lt;1,"&lt;1 Year",YEARFRAC(F2001,G2001)&lt;=5,"1-5 Years",YEARFRAC(F2001,G2001)&gt;5,"&gt;5 Years")</f>
        <v>1-5 Years</v>
      </c>
      <c r="AA2001" s="24">
        <f>L2001*(_xlfn.XLOOKUP(K2001,'FX rates'!$A$2:$A$38,'FX rates'!$B$2:$B$38))</f>
        <v>169059.08250961019</v>
      </c>
      <c r="AB2001" s="24">
        <f>V2001*(_xlfn.XLOOKUP(K2001,'FX rates'!$A$2:$A$38,'FX rates'!$B$2:$B$38))</f>
        <v>223399.50188769918</v>
      </c>
      <c r="AC2001" s="24">
        <f>X2001*(_xlfn.XLOOKUP(W2001,'FX rates'!$A$2:$A$38,'FX rates'!$B$2:$B$38))</f>
        <v>172440.26415980241</v>
      </c>
      <c r="AD2001" s="24">
        <f>Y2001*(_xlfn.XLOOKUP(W2001,'FX rates'!$A$2:$A$38,'FX rates'!$B$2:$B$38))</f>
        <v>400307.75608525559</v>
      </c>
      <c r="AE2001" s="30">
        <f t="shared" si="441"/>
        <v>2.0000000000000066E-2</v>
      </c>
      <c r="AF2001" s="31">
        <f t="shared" si="442"/>
        <v>2541</v>
      </c>
      <c r="AG2001" s="23">
        <f t="shared" si="443"/>
        <v>54340.419378088991</v>
      </c>
      <c r="AH2001" s="35">
        <f t="shared" si="437"/>
        <v>1.3306500000756409</v>
      </c>
      <c r="AI2001" s="23">
        <f>U2001*(_xlfn.XLOOKUP(K2001,'FX rates'!$A$2:$A$38,'FX rates'!$B$2:$B$38))</f>
        <v>0</v>
      </c>
      <c r="AJ2001" s="23">
        <f>Q2001*(_xlfn.XLOOKUP(K2001,'FX rates'!$A$2:$A$38,'FX rates'!$B$2:$B$38))</f>
        <v>0</v>
      </c>
      <c r="AK2001" s="23">
        <f>R2001*(_xlfn.XLOOKUP(K2001,'FX rates'!$A$2:$A$38,'FX rates'!$B$2:$B$38))</f>
        <v>0</v>
      </c>
      <c r="AM2001" s="4"/>
      <c r="AN2001" s="4"/>
      <c r="AO2001" s="4"/>
      <c r="AP2001" s="32">
        <f t="shared" si="438"/>
        <v>0.3214285714285714</v>
      </c>
      <c r="AQ2001" s="32">
        <f t="shared" si="439"/>
        <v>0</v>
      </c>
      <c r="AR2001" s="24">
        <f t="shared" si="444"/>
        <v>171245.25000000003</v>
      </c>
      <c r="AS2001" s="24" t="str">
        <f t="shared" si="445"/>
        <v>0</v>
      </c>
      <c r="AT2001" s="24">
        <f t="shared" si="446"/>
        <v>360276.98047673004</v>
      </c>
      <c r="AU2001" s="24">
        <f t="shared" si="447"/>
        <v>40030.775608525553</v>
      </c>
    </row>
    <row r="2003" spans="1:47" x14ac:dyDescent="0.25">
      <c r="AT2003" s="25" t="s">
        <v>16124</v>
      </c>
      <c r="AU2003" s="26">
        <f>SUM(AU2:AU2001)</f>
        <v>117799051.89955528</v>
      </c>
    </row>
  </sheetData>
  <sortState xmlns:xlrd2="http://schemas.microsoft.com/office/spreadsheetml/2017/richdata2" ref="A2:AE2001">
    <sortCondition ref="A2:A2001"/>
  </sortState>
  <phoneticPr fontId="7" type="noConversion"/>
  <pageMargins left="0.75" right="0.75" top="1" bottom="1" header="0.5" footer="0.5"/>
  <pageSetup scale="32" fitToWidth="2" fitToHeight="0" orientation="portrait" r:id="rId1"/>
  <headerFooter>
    <oddHeader>&amp;C&amp;"Arial,Bold"&amp;24&amp;A&amp;R&amp;"Arial,Bold"&amp;24&amp;P</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8"/>
  <sheetViews>
    <sheetView workbookViewId="0">
      <selection sqref="A1:B38"/>
    </sheetView>
  </sheetViews>
  <sheetFormatPr defaultColWidth="9.109375" defaultRowHeight="13.2" x14ac:dyDescent="0.25"/>
  <cols>
    <col min="1" max="1" width="11.5546875" style="1" customWidth="1"/>
    <col min="2" max="2" width="11.44140625" style="1" customWidth="1"/>
    <col min="3" max="16384" width="9.109375" style="1"/>
  </cols>
  <sheetData>
    <row r="1" spans="1:2" ht="16.2" thickBot="1" x14ac:dyDescent="0.3">
      <c r="A1" s="7" t="s">
        <v>16016</v>
      </c>
      <c r="B1" s="7" t="s">
        <v>16017</v>
      </c>
    </row>
    <row r="2" spans="1:2" x14ac:dyDescent="0.25">
      <c r="A2" s="2" t="s">
        <v>202</v>
      </c>
      <c r="B2" s="3">
        <v>0.75665000002665295</v>
      </c>
    </row>
    <row r="3" spans="1:2" x14ac:dyDescent="0.25">
      <c r="A3" s="2" t="s">
        <v>1458</v>
      </c>
      <c r="B3" s="3">
        <v>0.27224589249009706</v>
      </c>
    </row>
    <row r="4" spans="1:2" x14ac:dyDescent="0.25">
      <c r="A4" s="2" t="s">
        <v>16014</v>
      </c>
      <c r="B4" s="3">
        <v>2.6476039184537994</v>
      </c>
    </row>
    <row r="5" spans="1:2" x14ac:dyDescent="0.25">
      <c r="A5" s="2" t="s">
        <v>20</v>
      </c>
      <c r="B5" s="3">
        <v>1</v>
      </c>
    </row>
    <row r="6" spans="1:2" x14ac:dyDescent="0.25">
      <c r="A6" s="2" t="s">
        <v>14002</v>
      </c>
      <c r="B6" s="3">
        <v>0.26852485868879311</v>
      </c>
    </row>
    <row r="7" spans="1:2" x14ac:dyDescent="0.25">
      <c r="A7" s="2" t="s">
        <v>4056</v>
      </c>
      <c r="B7" s="3">
        <v>0.77089115016959608</v>
      </c>
    </row>
    <row r="8" spans="1:2" x14ac:dyDescent="0.25">
      <c r="A8" s="2" t="s">
        <v>210</v>
      </c>
      <c r="B8" s="3">
        <v>1.5831176335557614E-3</v>
      </c>
    </row>
    <row r="9" spans="1:2" x14ac:dyDescent="0.25">
      <c r="A9" s="2" t="s">
        <v>14000</v>
      </c>
      <c r="B9" s="3">
        <v>0.15622558975160131</v>
      </c>
    </row>
    <row r="10" spans="1:2" x14ac:dyDescent="0.25">
      <c r="A10" s="2" t="s">
        <v>11382</v>
      </c>
      <c r="B10" s="3">
        <v>3.462597883313914E-4</v>
      </c>
    </row>
    <row r="11" spans="1:2" x14ac:dyDescent="0.25">
      <c r="A11" s="2" t="s">
        <v>10127</v>
      </c>
      <c r="B11" s="3">
        <v>0.15682461519160049</v>
      </c>
    </row>
    <row r="12" spans="1:2" x14ac:dyDescent="0.25">
      <c r="A12" s="2" t="s">
        <v>429</v>
      </c>
      <c r="B12" s="3">
        <v>1.1672999999701754</v>
      </c>
    </row>
    <row r="13" spans="1:2" x14ac:dyDescent="0.25">
      <c r="A13" s="2" t="s">
        <v>16015</v>
      </c>
      <c r="B13" s="3">
        <v>0.59681895497000981</v>
      </c>
    </row>
    <row r="14" spans="1:2" x14ac:dyDescent="0.25">
      <c r="A14" s="2" t="s">
        <v>13</v>
      </c>
      <c r="B14" s="3">
        <v>1.3306500000756409</v>
      </c>
    </row>
    <row r="15" spans="1:2" x14ac:dyDescent="0.25">
      <c r="A15" s="2" t="s">
        <v>160</v>
      </c>
      <c r="B15" s="3">
        <v>0.12748353868806692</v>
      </c>
    </row>
    <row r="16" spans="1:2" x14ac:dyDescent="0.25">
      <c r="A16" s="2" t="s">
        <v>14003</v>
      </c>
      <c r="B16" s="3">
        <v>3.6514067683571278E-3</v>
      </c>
    </row>
    <row r="17" spans="1:2" x14ac:dyDescent="0.25">
      <c r="A17" s="2" t="s">
        <v>16004</v>
      </c>
      <c r="B17" s="3">
        <v>9.54426151276545E-3</v>
      </c>
    </row>
    <row r="18" spans="1:2" x14ac:dyDescent="0.25">
      <c r="A18" s="2" t="s">
        <v>590</v>
      </c>
      <c r="B18" s="3">
        <v>1.4818656688771163E-2</v>
      </c>
    </row>
    <row r="19" spans="1:2" x14ac:dyDescent="0.25">
      <c r="A19" s="2" t="s">
        <v>16005</v>
      </c>
      <c r="B19" s="3">
        <v>7.1968333933069455E-5</v>
      </c>
    </row>
    <row r="20" spans="1:2" x14ac:dyDescent="0.25">
      <c r="A20" s="2" t="s">
        <v>10366</v>
      </c>
      <c r="B20" s="3">
        <v>0.28035549076228661</v>
      </c>
    </row>
    <row r="21" spans="1:2" x14ac:dyDescent="0.25">
      <c r="A21" s="2" t="s">
        <v>110</v>
      </c>
      <c r="B21" s="3">
        <v>9.2042891987666256E-3</v>
      </c>
    </row>
    <row r="22" spans="1:2" x14ac:dyDescent="0.25">
      <c r="A22" s="2" t="s">
        <v>14001</v>
      </c>
      <c r="B22" s="3">
        <v>0.25125628140703515</v>
      </c>
    </row>
    <row r="23" spans="1:2" x14ac:dyDescent="0.25">
      <c r="A23" s="2" t="s">
        <v>16006</v>
      </c>
      <c r="B23" s="3">
        <v>2.7192386131883071</v>
      </c>
    </row>
    <row r="24" spans="1:2" x14ac:dyDescent="0.25">
      <c r="A24" s="2" t="s">
        <v>11925</v>
      </c>
      <c r="B24" s="3">
        <v>4.9969019208090985E-2</v>
      </c>
    </row>
    <row r="25" spans="1:2" x14ac:dyDescent="0.25">
      <c r="A25" s="2" t="s">
        <v>16007</v>
      </c>
      <c r="B25" s="3">
        <v>0.70164999999263622</v>
      </c>
    </row>
    <row r="26" spans="1:2" x14ac:dyDescent="0.25">
      <c r="A26" s="2" t="s">
        <v>16008</v>
      </c>
      <c r="B26" s="3">
        <v>0.12221129110118482</v>
      </c>
    </row>
    <row r="27" spans="1:2" x14ac:dyDescent="0.25">
      <c r="A27" s="2" t="s">
        <v>16009</v>
      </c>
      <c r="B27" s="3">
        <v>8.6516416490028981E-3</v>
      </c>
    </row>
    <row r="28" spans="1:2" x14ac:dyDescent="0.25">
      <c r="A28" s="2" t="s">
        <v>14004</v>
      </c>
      <c r="B28" s="3">
        <v>0.30535283520107481</v>
      </c>
    </row>
    <row r="29" spans="1:2" x14ac:dyDescent="0.25">
      <c r="A29" s="2" t="s">
        <v>16010</v>
      </c>
      <c r="B29" s="3">
        <v>1.9034747932350507E-2</v>
      </c>
    </row>
    <row r="30" spans="1:2" x14ac:dyDescent="0.25">
      <c r="A30" s="2" t="s">
        <v>16011</v>
      </c>
      <c r="B30" s="3">
        <v>0.27028853300898709</v>
      </c>
    </row>
    <row r="31" spans="1:2" x14ac:dyDescent="0.25">
      <c r="A31" s="2" t="s">
        <v>88</v>
      </c>
      <c r="B31" s="3">
        <v>0.74769150248607419</v>
      </c>
    </row>
    <row r="32" spans="1:2" x14ac:dyDescent="0.25">
      <c r="A32" s="2" t="s">
        <v>11066</v>
      </c>
      <c r="B32" s="3">
        <v>7.8957757599684181E-2</v>
      </c>
    </row>
    <row r="33" spans="1:2" x14ac:dyDescent="0.25">
      <c r="A33" s="2" t="s">
        <v>2026</v>
      </c>
      <c r="B33" s="3">
        <v>9.2768681293195411E-4</v>
      </c>
    </row>
    <row r="34" spans="1:2" x14ac:dyDescent="0.25">
      <c r="A34" s="2" t="s">
        <v>13999</v>
      </c>
      <c r="B34" s="3">
        <v>0.11322848375737402</v>
      </c>
    </row>
    <row r="35" spans="1:2" x14ac:dyDescent="0.25">
      <c r="A35" s="2" t="s">
        <v>3278</v>
      </c>
      <c r="B35" s="3">
        <v>1.0171905197843556</v>
      </c>
    </row>
    <row r="36" spans="1:2" x14ac:dyDescent="0.25">
      <c r="A36" s="2" t="s">
        <v>344</v>
      </c>
      <c r="B36" s="3">
        <v>3.3376166079802413E-2</v>
      </c>
    </row>
    <row r="37" spans="1:2" x14ac:dyDescent="0.25">
      <c r="A37" s="2" t="s">
        <v>16012</v>
      </c>
      <c r="B37" s="3">
        <v>3.119151590767311E-2</v>
      </c>
    </row>
    <row r="38" spans="1:2" x14ac:dyDescent="0.25">
      <c r="A38" s="2" t="s">
        <v>16013</v>
      </c>
      <c r="B38" s="3">
        <v>3.2025620496397116E-2</v>
      </c>
    </row>
  </sheetData>
  <pageMargins left="0.7" right="0.7" top="0.75" bottom="0.75" header="0.3" footer="0.3"/>
  <pageSetup scale="94" orientation="portrait" r:id="rId1"/>
  <headerFooter>
    <oddHeader>&amp;C&amp;"Arial,Bold"&amp;20&amp;A&amp;R&amp;"Arial,Bold"&amp;20&amp;P</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A7E3-B2B7-4040-8DE6-60985E5A39D5}">
  <dimension ref="A3:T535"/>
  <sheetViews>
    <sheetView zoomScale="70" zoomScaleNormal="70" workbookViewId="0">
      <selection activeCell="D3" sqref="D3:E59"/>
    </sheetView>
  </sheetViews>
  <sheetFormatPr defaultRowHeight="13.2" x14ac:dyDescent="0.25"/>
  <cols>
    <col min="1" max="1" width="39.21875" bestFit="1" customWidth="1"/>
    <col min="2" max="2" width="38.109375" bestFit="1" customWidth="1"/>
    <col min="4" max="4" width="33.109375" bestFit="1" customWidth="1"/>
    <col min="5" max="5" width="39.33203125" bestFit="1" customWidth="1"/>
    <col min="6" max="6" width="27.109375" bestFit="1" customWidth="1"/>
    <col min="7" max="7" width="34.109375" bestFit="1" customWidth="1"/>
    <col min="8" max="8" width="20.77734375" bestFit="1" customWidth="1"/>
    <col min="9" max="9" width="31.5546875" bestFit="1" customWidth="1"/>
    <col min="10" max="10" width="40" bestFit="1" customWidth="1"/>
    <col min="11" max="11" width="39.33203125" bestFit="1" customWidth="1"/>
    <col min="12" max="12" width="26.109375" bestFit="1" customWidth="1"/>
    <col min="13" max="13" width="29" customWidth="1"/>
    <col min="14" max="14" width="13.5546875" bestFit="1" customWidth="1"/>
    <col min="15" max="16" width="22.21875" bestFit="1" customWidth="1"/>
    <col min="17" max="17" width="24.21875" bestFit="1" customWidth="1"/>
    <col min="18" max="18" width="17.88671875" bestFit="1" customWidth="1"/>
    <col min="19" max="19" width="17.21875" bestFit="1" customWidth="1"/>
    <col min="20" max="20" width="14.109375" bestFit="1" customWidth="1"/>
    <col min="21" max="23" width="10.109375" bestFit="1" customWidth="1"/>
    <col min="24" max="24" width="8.5546875" bestFit="1" customWidth="1"/>
    <col min="25" max="25" width="10.109375" bestFit="1" customWidth="1"/>
    <col min="26" max="26" width="8.5546875" bestFit="1" customWidth="1"/>
    <col min="27" max="30" width="10.109375" bestFit="1" customWidth="1"/>
    <col min="31" max="31" width="11.33203125" bestFit="1" customWidth="1"/>
    <col min="32" max="39" width="14.109375" bestFit="1" customWidth="1"/>
    <col min="40" max="40" width="13.109375" bestFit="1" customWidth="1"/>
    <col min="41" max="50" width="14.109375" bestFit="1" customWidth="1"/>
    <col min="51" max="51" width="13.109375" bestFit="1" customWidth="1"/>
    <col min="52" max="61" width="14.109375" bestFit="1" customWidth="1"/>
    <col min="62" max="62" width="13.109375" bestFit="1" customWidth="1"/>
    <col min="63" max="72" width="14.109375" bestFit="1" customWidth="1"/>
    <col min="73" max="73" width="13.109375" bestFit="1" customWidth="1"/>
    <col min="74" max="83" width="14.109375" bestFit="1" customWidth="1"/>
    <col min="84" max="84" width="13.109375" bestFit="1" customWidth="1"/>
    <col min="85" max="94" width="14.109375" bestFit="1" customWidth="1"/>
    <col min="95" max="95" width="13.109375" bestFit="1" customWidth="1"/>
    <col min="96" max="105" width="14.109375" bestFit="1" customWidth="1"/>
    <col min="106" max="106" width="13.109375" bestFit="1" customWidth="1"/>
    <col min="107" max="116" width="14.109375" bestFit="1" customWidth="1"/>
    <col min="117" max="117" width="12" bestFit="1" customWidth="1"/>
    <col min="118" max="118" width="13.109375" bestFit="1" customWidth="1"/>
    <col min="119" max="128" width="14.109375" bestFit="1" customWidth="1"/>
    <col min="129" max="129" width="13.109375" bestFit="1" customWidth="1"/>
    <col min="130" max="139" width="14.109375" bestFit="1" customWidth="1"/>
    <col min="140" max="140" width="13.109375" bestFit="1" customWidth="1"/>
    <col min="141" max="150" width="14.109375" bestFit="1" customWidth="1"/>
    <col min="151" max="151" width="13.109375" bestFit="1" customWidth="1"/>
    <col min="152" max="161" width="14.109375" bestFit="1" customWidth="1"/>
    <col min="162" max="162" width="13.109375" bestFit="1" customWidth="1"/>
    <col min="163" max="172" width="14.109375" bestFit="1" customWidth="1"/>
    <col min="173" max="173" width="13.109375" bestFit="1" customWidth="1"/>
    <col min="174" max="183" width="14.109375" bestFit="1" customWidth="1"/>
    <col min="184" max="184" width="13.109375" bestFit="1" customWidth="1"/>
    <col min="185" max="194" width="14.109375" bestFit="1" customWidth="1"/>
    <col min="195" max="195" width="13.109375" bestFit="1" customWidth="1"/>
    <col min="196" max="205" width="14.109375" bestFit="1" customWidth="1"/>
    <col min="206" max="206" width="13.109375" bestFit="1" customWidth="1"/>
    <col min="207" max="216" width="14.109375" bestFit="1" customWidth="1"/>
    <col min="217" max="217" width="13.109375" bestFit="1" customWidth="1"/>
    <col min="218" max="227" width="14.109375" bestFit="1" customWidth="1"/>
    <col min="228" max="228" width="12" bestFit="1" customWidth="1"/>
    <col min="229" max="229" width="13.109375" bestFit="1" customWidth="1"/>
    <col min="230" max="239" width="14.109375" bestFit="1" customWidth="1"/>
    <col min="240" max="240" width="13.109375" bestFit="1" customWidth="1"/>
    <col min="241" max="250" width="14.109375" bestFit="1" customWidth="1"/>
    <col min="251" max="251" width="13.109375" bestFit="1" customWidth="1"/>
    <col min="252" max="261" width="14.109375" bestFit="1" customWidth="1"/>
    <col min="262" max="262" width="13.109375" bestFit="1" customWidth="1"/>
    <col min="263" max="272" width="14.109375" bestFit="1" customWidth="1"/>
    <col min="273" max="273" width="13.109375" bestFit="1" customWidth="1"/>
    <col min="274" max="283" width="14.109375" bestFit="1" customWidth="1"/>
    <col min="284" max="284" width="13.109375" bestFit="1" customWidth="1"/>
    <col min="285" max="294" width="14.109375" bestFit="1" customWidth="1"/>
    <col min="295" max="295" width="13.109375" bestFit="1" customWidth="1"/>
    <col min="296" max="305" width="14.109375" bestFit="1" customWidth="1"/>
    <col min="306" max="306" width="13.109375" bestFit="1" customWidth="1"/>
    <col min="307" max="316" width="14.109375" bestFit="1" customWidth="1"/>
    <col min="317" max="317" width="13.109375" bestFit="1" customWidth="1"/>
    <col min="318" max="327" width="14.109375" bestFit="1" customWidth="1"/>
    <col min="328" max="328" width="13.109375" bestFit="1" customWidth="1"/>
    <col min="329" max="338" width="14.109375" bestFit="1" customWidth="1"/>
    <col min="339" max="339" width="12" bestFit="1" customWidth="1"/>
    <col min="340" max="340" width="13.109375" bestFit="1" customWidth="1"/>
    <col min="341" max="350" width="14.109375" bestFit="1" customWidth="1"/>
    <col min="351" max="351" width="13.109375" bestFit="1" customWidth="1"/>
    <col min="352" max="361" width="14.109375" bestFit="1" customWidth="1"/>
    <col min="362" max="362" width="13.109375" bestFit="1" customWidth="1"/>
    <col min="363" max="372" width="14.109375" bestFit="1" customWidth="1"/>
    <col min="373" max="373" width="13.109375" bestFit="1" customWidth="1"/>
    <col min="374" max="383" width="14.109375" bestFit="1" customWidth="1"/>
    <col min="384" max="384" width="13.109375" bestFit="1" customWidth="1"/>
    <col min="385" max="394" width="14.109375" bestFit="1" customWidth="1"/>
    <col min="395" max="395" width="13.109375" bestFit="1" customWidth="1"/>
    <col min="396" max="405" width="14.109375" bestFit="1" customWidth="1"/>
    <col min="406" max="406" width="13.109375" bestFit="1" customWidth="1"/>
    <col min="407" max="416" width="14.109375" bestFit="1" customWidth="1"/>
    <col min="417" max="417" width="13.109375" bestFit="1" customWidth="1"/>
    <col min="418" max="427" width="14.109375" bestFit="1" customWidth="1"/>
    <col min="428" max="428" width="13.109375" bestFit="1" customWidth="1"/>
    <col min="429" max="438" width="14.109375" bestFit="1" customWidth="1"/>
    <col min="439" max="439" width="13.109375" bestFit="1" customWidth="1"/>
    <col min="440" max="449" width="14.109375" bestFit="1" customWidth="1"/>
    <col min="450" max="450" width="12" bestFit="1" customWidth="1"/>
    <col min="451" max="451" width="13.109375" bestFit="1" customWidth="1"/>
    <col min="452" max="461" width="14.109375" bestFit="1" customWidth="1"/>
    <col min="462" max="462" width="13.109375" bestFit="1" customWidth="1"/>
    <col min="463" max="472" width="14.109375" bestFit="1" customWidth="1"/>
    <col min="473" max="473" width="13.109375" bestFit="1" customWidth="1"/>
    <col min="474" max="483" width="14.109375" bestFit="1" customWidth="1"/>
    <col min="484" max="484" width="13.109375" bestFit="1" customWidth="1"/>
    <col min="485" max="494" width="14.109375" bestFit="1" customWidth="1"/>
    <col min="495" max="495" width="13.109375" bestFit="1" customWidth="1"/>
    <col min="496" max="505" width="14.109375" bestFit="1" customWidth="1"/>
    <col min="506" max="506" width="13.109375" bestFit="1" customWidth="1"/>
    <col min="507" max="516" width="14.109375" bestFit="1" customWidth="1"/>
    <col min="517" max="517" width="13.109375" bestFit="1" customWidth="1"/>
    <col min="518" max="527" width="14.109375" bestFit="1" customWidth="1"/>
    <col min="528" max="528" width="13.109375" bestFit="1" customWidth="1"/>
    <col min="529" max="538" width="14.109375" bestFit="1" customWidth="1"/>
    <col min="539" max="539" width="13.109375" bestFit="1" customWidth="1"/>
    <col min="540" max="549" width="14.109375" bestFit="1" customWidth="1"/>
    <col min="550" max="550" width="13.109375" bestFit="1" customWidth="1"/>
    <col min="551" max="560" width="14.109375" bestFit="1" customWidth="1"/>
    <col min="561" max="561" width="12" bestFit="1" customWidth="1"/>
    <col min="562" max="562" width="13.109375" bestFit="1" customWidth="1"/>
    <col min="563" max="572" width="14.109375" bestFit="1" customWidth="1"/>
    <col min="573" max="573" width="13.109375" bestFit="1" customWidth="1"/>
    <col min="574" max="583" width="14.109375" bestFit="1" customWidth="1"/>
    <col min="584" max="584" width="13.109375" bestFit="1" customWidth="1"/>
    <col min="585" max="594" width="14.109375" bestFit="1" customWidth="1"/>
    <col min="595" max="595" width="13.109375" bestFit="1" customWidth="1"/>
    <col min="596" max="605" width="14.109375" bestFit="1" customWidth="1"/>
    <col min="606" max="606" width="13.109375" bestFit="1" customWidth="1"/>
    <col min="607" max="616" width="14.109375" bestFit="1" customWidth="1"/>
    <col min="617" max="617" width="13.109375" bestFit="1" customWidth="1"/>
    <col min="618" max="627" width="14.109375" bestFit="1" customWidth="1"/>
    <col min="628" max="628" width="13.109375" bestFit="1" customWidth="1"/>
    <col min="629" max="638" width="14.109375" bestFit="1" customWidth="1"/>
    <col min="639" max="639" width="13.109375" bestFit="1" customWidth="1"/>
    <col min="640" max="649" width="14.109375" bestFit="1" customWidth="1"/>
    <col min="650" max="650" width="13.109375" bestFit="1" customWidth="1"/>
    <col min="651" max="660" width="14.109375" bestFit="1" customWidth="1"/>
    <col min="661" max="661" width="13.109375" bestFit="1" customWidth="1"/>
    <col min="662" max="671" width="14.109375" bestFit="1" customWidth="1"/>
    <col min="672" max="672" width="12" bestFit="1" customWidth="1"/>
    <col min="673" max="673" width="13.109375" bestFit="1" customWidth="1"/>
    <col min="674" max="683" width="14.109375" bestFit="1" customWidth="1"/>
    <col min="684" max="684" width="13.109375" bestFit="1" customWidth="1"/>
    <col min="685" max="694" width="14.109375" bestFit="1" customWidth="1"/>
    <col min="695" max="695" width="13.109375" bestFit="1" customWidth="1"/>
    <col min="696" max="705" width="14.109375" bestFit="1" customWidth="1"/>
    <col min="706" max="706" width="13.109375" bestFit="1" customWidth="1"/>
    <col min="707" max="716" width="14.109375" bestFit="1" customWidth="1"/>
    <col min="717" max="717" width="13.109375" bestFit="1" customWidth="1"/>
    <col min="718" max="727" width="14.109375" bestFit="1" customWidth="1"/>
    <col min="728" max="728" width="13.109375" bestFit="1" customWidth="1"/>
    <col min="729" max="738" width="14.109375" bestFit="1" customWidth="1"/>
    <col min="739" max="739" width="13.109375" bestFit="1" customWidth="1"/>
    <col min="740" max="749" width="14.109375" bestFit="1" customWidth="1"/>
    <col min="750" max="750" width="13.109375" bestFit="1" customWidth="1"/>
    <col min="751" max="760" width="14.109375" bestFit="1" customWidth="1"/>
    <col min="761" max="761" width="13.109375" bestFit="1" customWidth="1"/>
    <col min="762" max="771" width="14.109375" bestFit="1" customWidth="1"/>
    <col min="772" max="772" width="13.109375" bestFit="1" customWidth="1"/>
    <col min="773" max="782" width="14.109375" bestFit="1" customWidth="1"/>
    <col min="783" max="783" width="12" bestFit="1" customWidth="1"/>
    <col min="784" max="784" width="13.109375" bestFit="1" customWidth="1"/>
    <col min="785" max="794" width="14.109375" bestFit="1" customWidth="1"/>
    <col min="795" max="795" width="13.109375" bestFit="1" customWidth="1"/>
    <col min="796" max="805" width="14.109375" bestFit="1" customWidth="1"/>
    <col min="806" max="806" width="13.109375" bestFit="1" customWidth="1"/>
    <col min="807" max="816" width="14.109375" bestFit="1" customWidth="1"/>
    <col min="817" max="817" width="13.109375" bestFit="1" customWidth="1"/>
    <col min="818" max="827" width="14.109375" bestFit="1" customWidth="1"/>
    <col min="828" max="828" width="13.109375" bestFit="1" customWidth="1"/>
    <col min="829" max="838" width="14.109375" bestFit="1" customWidth="1"/>
    <col min="839" max="839" width="13.109375" bestFit="1" customWidth="1"/>
    <col min="840" max="849" width="14.109375" bestFit="1" customWidth="1"/>
    <col min="850" max="850" width="13.109375" bestFit="1" customWidth="1"/>
    <col min="851" max="860" width="14.109375" bestFit="1" customWidth="1"/>
    <col min="861" max="861" width="13.109375" bestFit="1" customWidth="1"/>
    <col min="862" max="871" width="14.109375" bestFit="1" customWidth="1"/>
    <col min="872" max="872" width="13.109375" bestFit="1" customWidth="1"/>
    <col min="873" max="882" width="14.109375" bestFit="1" customWidth="1"/>
    <col min="883" max="883" width="13.109375" bestFit="1" customWidth="1"/>
    <col min="884" max="893" width="14.109375" bestFit="1" customWidth="1"/>
    <col min="894" max="894" width="12" bestFit="1" customWidth="1"/>
    <col min="895" max="895" width="13.109375" bestFit="1" customWidth="1"/>
    <col min="896" max="905" width="14.109375" bestFit="1" customWidth="1"/>
    <col min="906" max="906" width="13.109375" bestFit="1" customWidth="1"/>
    <col min="907" max="916" width="14.109375" bestFit="1" customWidth="1"/>
    <col min="917" max="917" width="13.109375" bestFit="1" customWidth="1"/>
    <col min="918" max="927" width="14.109375" bestFit="1" customWidth="1"/>
    <col min="928" max="928" width="13.109375" bestFit="1" customWidth="1"/>
    <col min="929" max="938" width="14.109375" bestFit="1" customWidth="1"/>
    <col min="939" max="939" width="13.109375" bestFit="1" customWidth="1"/>
    <col min="940" max="949" width="14.109375" bestFit="1" customWidth="1"/>
    <col min="950" max="950" width="13.109375" bestFit="1" customWidth="1"/>
    <col min="951" max="960" width="14.109375" bestFit="1" customWidth="1"/>
    <col min="961" max="961" width="13.109375" bestFit="1" customWidth="1"/>
    <col min="962" max="971" width="14.109375" bestFit="1" customWidth="1"/>
    <col min="972" max="972" width="13.109375" bestFit="1" customWidth="1"/>
    <col min="973" max="982" width="14.109375" bestFit="1" customWidth="1"/>
    <col min="983" max="983" width="13.109375" bestFit="1" customWidth="1"/>
    <col min="984" max="993" width="14.109375" bestFit="1" customWidth="1"/>
    <col min="994" max="994" width="13.109375" bestFit="1" customWidth="1"/>
    <col min="995" max="1004" width="14.109375" bestFit="1" customWidth="1"/>
    <col min="1005" max="1005" width="12" bestFit="1" customWidth="1"/>
    <col min="1006" max="1006" width="13.109375" bestFit="1" customWidth="1"/>
    <col min="1007" max="1016" width="14.109375" bestFit="1" customWidth="1"/>
    <col min="1017" max="1017" width="13.109375" bestFit="1" customWidth="1"/>
    <col min="1018" max="1027" width="14.109375" bestFit="1" customWidth="1"/>
    <col min="1028" max="1028" width="13.109375" bestFit="1" customWidth="1"/>
    <col min="1029" max="1038" width="14.109375" bestFit="1" customWidth="1"/>
    <col min="1039" max="1039" width="13.109375" bestFit="1" customWidth="1"/>
    <col min="1040" max="1049" width="14.109375" bestFit="1" customWidth="1"/>
    <col min="1050" max="1050" width="13.109375" bestFit="1" customWidth="1"/>
    <col min="1051" max="1060" width="14.109375" bestFit="1" customWidth="1"/>
    <col min="1061" max="1061" width="13.109375" bestFit="1" customWidth="1"/>
    <col min="1062" max="1071" width="14.109375" bestFit="1" customWidth="1"/>
    <col min="1072" max="1072" width="13.109375" bestFit="1" customWidth="1"/>
    <col min="1073" max="1082" width="14.109375" bestFit="1" customWidth="1"/>
    <col min="1083" max="1083" width="13.109375" bestFit="1" customWidth="1"/>
    <col min="1084" max="1093" width="14.109375" bestFit="1" customWidth="1"/>
    <col min="1094" max="1094" width="13.109375" bestFit="1" customWidth="1"/>
    <col min="1095" max="1104" width="14.109375" bestFit="1" customWidth="1"/>
    <col min="1105" max="1105" width="13.109375" bestFit="1" customWidth="1"/>
    <col min="1106" max="1115" width="14.109375" bestFit="1" customWidth="1"/>
    <col min="1116" max="1116" width="11" bestFit="1" customWidth="1"/>
    <col min="1117" max="1117" width="12" bestFit="1" customWidth="1"/>
    <col min="1118" max="1118" width="13.109375" bestFit="1" customWidth="1"/>
    <col min="1119" max="1119" width="14.109375" bestFit="1" customWidth="1"/>
    <col min="1120" max="1128" width="13.109375" bestFit="1" customWidth="1"/>
    <col min="1129" max="1129" width="12" bestFit="1" customWidth="1"/>
    <col min="1130" max="1139" width="13.109375" bestFit="1" customWidth="1"/>
    <col min="1140" max="1140" width="12" bestFit="1" customWidth="1"/>
    <col min="1141" max="1150" width="13.109375" bestFit="1" customWidth="1"/>
    <col min="1151" max="1151" width="12" bestFit="1" customWidth="1"/>
    <col min="1152" max="1161" width="13.109375" bestFit="1" customWidth="1"/>
    <col min="1162" max="1162" width="12" bestFit="1" customWidth="1"/>
    <col min="1163" max="1172" width="13.109375" bestFit="1" customWidth="1"/>
    <col min="1173" max="1173" width="12" bestFit="1" customWidth="1"/>
    <col min="1174" max="1183" width="13.109375" bestFit="1" customWidth="1"/>
    <col min="1184" max="1184" width="12" bestFit="1" customWidth="1"/>
    <col min="1185" max="1194" width="13.109375" bestFit="1" customWidth="1"/>
    <col min="1195" max="1195" width="12" bestFit="1" customWidth="1"/>
    <col min="1196" max="1205" width="13.109375" bestFit="1" customWidth="1"/>
    <col min="1206" max="1206" width="12" bestFit="1" customWidth="1"/>
    <col min="1207" max="1216" width="13.109375" bestFit="1" customWidth="1"/>
    <col min="1217" max="1217" width="12" bestFit="1" customWidth="1"/>
    <col min="1218" max="1227" width="13.109375" bestFit="1" customWidth="1"/>
    <col min="1228" max="1228" width="11" bestFit="1" customWidth="1"/>
    <col min="1229" max="1229" width="12" bestFit="1" customWidth="1"/>
    <col min="1230" max="1239" width="13.109375" bestFit="1" customWidth="1"/>
    <col min="1240" max="1240" width="12" bestFit="1" customWidth="1"/>
    <col min="1241" max="1250" width="13.109375" bestFit="1" customWidth="1"/>
    <col min="1251" max="1251" width="12" bestFit="1" customWidth="1"/>
    <col min="1252" max="1261" width="13.109375" bestFit="1" customWidth="1"/>
    <col min="1262" max="1262" width="12" bestFit="1" customWidth="1"/>
    <col min="1263" max="1272" width="13.109375" bestFit="1" customWidth="1"/>
    <col min="1273" max="1273" width="12" bestFit="1" customWidth="1"/>
    <col min="1274" max="1283" width="13.109375" bestFit="1" customWidth="1"/>
    <col min="1284" max="1284" width="12" bestFit="1" customWidth="1"/>
    <col min="1285" max="1294" width="13.109375" bestFit="1" customWidth="1"/>
    <col min="1295" max="1295" width="12" bestFit="1" customWidth="1"/>
    <col min="1296" max="1305" width="13.109375" bestFit="1" customWidth="1"/>
    <col min="1306" max="1306" width="12" bestFit="1" customWidth="1"/>
    <col min="1307" max="1316" width="13.109375" bestFit="1" customWidth="1"/>
    <col min="1317" max="1317" width="12" bestFit="1" customWidth="1"/>
    <col min="1318" max="1327" width="13.109375" bestFit="1" customWidth="1"/>
    <col min="1328" max="1328" width="12" bestFit="1" customWidth="1"/>
    <col min="1329" max="1338" width="13.109375" bestFit="1" customWidth="1"/>
    <col min="1339" max="1339" width="11" bestFit="1" customWidth="1"/>
    <col min="1340" max="1340" width="12" bestFit="1" customWidth="1"/>
    <col min="1341" max="1350" width="13.109375" bestFit="1" customWidth="1"/>
    <col min="1351" max="1351" width="12" bestFit="1" customWidth="1"/>
    <col min="1352" max="1361" width="13.109375" bestFit="1" customWidth="1"/>
    <col min="1362" max="1362" width="12" bestFit="1" customWidth="1"/>
    <col min="1363" max="1372" width="13.109375" bestFit="1" customWidth="1"/>
    <col min="1373" max="1373" width="12" bestFit="1" customWidth="1"/>
    <col min="1374" max="1383" width="13.109375" bestFit="1" customWidth="1"/>
    <col min="1384" max="1384" width="12" bestFit="1" customWidth="1"/>
    <col min="1385" max="1394" width="13.109375" bestFit="1" customWidth="1"/>
    <col min="1395" max="1395" width="12" bestFit="1" customWidth="1"/>
    <col min="1396" max="1405" width="13.109375" bestFit="1" customWidth="1"/>
    <col min="1406" max="1406" width="12" bestFit="1" customWidth="1"/>
    <col min="1407" max="1416" width="13.109375" bestFit="1" customWidth="1"/>
    <col min="1417" max="1417" width="12" bestFit="1" customWidth="1"/>
    <col min="1418" max="1427" width="13.109375" bestFit="1" customWidth="1"/>
    <col min="1428" max="1428" width="12" bestFit="1" customWidth="1"/>
    <col min="1429" max="1438" width="13.109375" bestFit="1" customWidth="1"/>
    <col min="1439" max="1439" width="12" bestFit="1" customWidth="1"/>
    <col min="1440" max="1449" width="13.109375" bestFit="1" customWidth="1"/>
    <col min="1450" max="1450" width="11" bestFit="1" customWidth="1"/>
    <col min="1451" max="1451" width="12" bestFit="1" customWidth="1"/>
    <col min="1452" max="1461" width="13.109375" bestFit="1" customWidth="1"/>
    <col min="1462" max="1462" width="12" bestFit="1" customWidth="1"/>
    <col min="1463" max="1472" width="13.109375" bestFit="1" customWidth="1"/>
    <col min="1473" max="1473" width="12" bestFit="1" customWidth="1"/>
    <col min="1474" max="1483" width="13.109375" bestFit="1" customWidth="1"/>
    <col min="1484" max="1484" width="12" bestFit="1" customWidth="1"/>
    <col min="1485" max="1494" width="13.109375" bestFit="1" customWidth="1"/>
    <col min="1495" max="1495" width="12" bestFit="1" customWidth="1"/>
    <col min="1496" max="1505" width="13.109375" bestFit="1" customWidth="1"/>
    <col min="1506" max="1506" width="12" bestFit="1" customWidth="1"/>
    <col min="1507" max="1516" width="13.109375" bestFit="1" customWidth="1"/>
    <col min="1517" max="1517" width="12" bestFit="1" customWidth="1"/>
    <col min="1518" max="1527" width="13.109375" bestFit="1" customWidth="1"/>
    <col min="1528" max="1528" width="12" bestFit="1" customWidth="1"/>
    <col min="1529" max="1538" width="13.109375" bestFit="1" customWidth="1"/>
    <col min="1539" max="1539" width="12" bestFit="1" customWidth="1"/>
    <col min="1540" max="1549" width="13.109375" bestFit="1" customWidth="1"/>
    <col min="1550" max="1550" width="12" bestFit="1" customWidth="1"/>
    <col min="1551" max="1560" width="13.109375" bestFit="1" customWidth="1"/>
    <col min="1561" max="1561" width="11" bestFit="1" customWidth="1"/>
    <col min="1562" max="1562" width="12" bestFit="1" customWidth="1"/>
    <col min="1563" max="1572" width="13.109375" bestFit="1" customWidth="1"/>
    <col min="1573" max="1573" width="12" bestFit="1" customWidth="1"/>
    <col min="1574" max="1583" width="13.109375" bestFit="1" customWidth="1"/>
    <col min="1584" max="1584" width="12" bestFit="1" customWidth="1"/>
    <col min="1585" max="1594" width="13.109375" bestFit="1" customWidth="1"/>
    <col min="1595" max="1595" width="12" bestFit="1" customWidth="1"/>
    <col min="1596" max="1605" width="13.109375" bestFit="1" customWidth="1"/>
    <col min="1606" max="1606" width="12" bestFit="1" customWidth="1"/>
    <col min="1607" max="1616" width="13.109375" bestFit="1" customWidth="1"/>
    <col min="1617" max="1617" width="12" bestFit="1" customWidth="1"/>
    <col min="1618" max="1627" width="13.109375" bestFit="1" customWidth="1"/>
    <col min="1628" max="1628" width="12" bestFit="1" customWidth="1"/>
    <col min="1629" max="1638" width="13.109375" bestFit="1" customWidth="1"/>
    <col min="1639" max="1639" width="12" bestFit="1" customWidth="1"/>
    <col min="1640" max="1649" width="13.109375" bestFit="1" customWidth="1"/>
    <col min="1650" max="1650" width="12" bestFit="1" customWidth="1"/>
    <col min="1651" max="1660" width="13.109375" bestFit="1" customWidth="1"/>
    <col min="1661" max="1661" width="12" bestFit="1" customWidth="1"/>
    <col min="1662" max="1671" width="13.109375" bestFit="1" customWidth="1"/>
    <col min="1672" max="1672" width="11" bestFit="1" customWidth="1"/>
    <col min="1673" max="1673" width="12" bestFit="1" customWidth="1"/>
    <col min="1674" max="1683" width="13.109375" bestFit="1" customWidth="1"/>
    <col min="1684" max="1684" width="12" bestFit="1" customWidth="1"/>
    <col min="1685" max="1694" width="13.109375" bestFit="1" customWidth="1"/>
    <col min="1695" max="1695" width="12" bestFit="1" customWidth="1"/>
    <col min="1696" max="1705" width="13.109375" bestFit="1" customWidth="1"/>
    <col min="1706" max="1706" width="12" bestFit="1" customWidth="1"/>
    <col min="1707" max="1716" width="13.109375" bestFit="1" customWidth="1"/>
    <col min="1717" max="1717" width="12" bestFit="1" customWidth="1"/>
    <col min="1718" max="1727" width="13.109375" bestFit="1" customWidth="1"/>
    <col min="1728" max="1728" width="12" bestFit="1" customWidth="1"/>
    <col min="1729" max="1738" width="13.109375" bestFit="1" customWidth="1"/>
    <col min="1739" max="1739" width="12" bestFit="1" customWidth="1"/>
    <col min="1740" max="1749" width="13.109375" bestFit="1" customWidth="1"/>
    <col min="1750" max="1750" width="12" bestFit="1" customWidth="1"/>
    <col min="1751" max="1760" width="13.109375" bestFit="1" customWidth="1"/>
    <col min="1761" max="1761" width="12" bestFit="1" customWidth="1"/>
    <col min="1762" max="1771" width="13.109375" bestFit="1" customWidth="1"/>
    <col min="1772" max="1772" width="12" bestFit="1" customWidth="1"/>
    <col min="1773" max="1782" width="13.109375" bestFit="1" customWidth="1"/>
    <col min="1783" max="1783" width="11" bestFit="1" customWidth="1"/>
    <col min="1784" max="1784" width="12" bestFit="1" customWidth="1"/>
    <col min="1785" max="1794" width="13.109375" bestFit="1" customWidth="1"/>
    <col min="1795" max="1795" width="12" bestFit="1" customWidth="1"/>
    <col min="1796" max="1805" width="13.109375" bestFit="1" customWidth="1"/>
    <col min="1806" max="1806" width="12" bestFit="1" customWidth="1"/>
    <col min="1807" max="1816" width="13.109375" bestFit="1" customWidth="1"/>
    <col min="1817" max="1817" width="12" bestFit="1" customWidth="1"/>
    <col min="1818" max="1827" width="13.109375" bestFit="1" customWidth="1"/>
    <col min="1828" max="1828" width="12" bestFit="1" customWidth="1"/>
    <col min="1829" max="1838" width="13.109375" bestFit="1" customWidth="1"/>
    <col min="1839" max="1839" width="12" bestFit="1" customWidth="1"/>
    <col min="1840" max="1849" width="13.109375" bestFit="1" customWidth="1"/>
    <col min="1850" max="1850" width="12" bestFit="1" customWidth="1"/>
    <col min="1851" max="1860" width="13.109375" bestFit="1" customWidth="1"/>
    <col min="1861" max="1861" width="12" bestFit="1" customWidth="1"/>
    <col min="1862" max="1871" width="13.109375" bestFit="1" customWidth="1"/>
    <col min="1872" max="1872" width="12" bestFit="1" customWidth="1"/>
    <col min="1873" max="1882" width="13.109375" bestFit="1" customWidth="1"/>
    <col min="1883" max="1883" width="12" bestFit="1" customWidth="1"/>
    <col min="1884" max="1893" width="13.109375" bestFit="1" customWidth="1"/>
    <col min="1894" max="1894" width="11" bestFit="1" customWidth="1"/>
    <col min="1895" max="1895" width="12" bestFit="1" customWidth="1"/>
    <col min="1896" max="1905" width="13.109375" bestFit="1" customWidth="1"/>
    <col min="1906" max="1906" width="12" bestFit="1" customWidth="1"/>
    <col min="1907" max="1916" width="13.109375" bestFit="1" customWidth="1"/>
    <col min="1917" max="1917" width="12" bestFit="1" customWidth="1"/>
    <col min="1918" max="1927" width="13.109375" bestFit="1" customWidth="1"/>
    <col min="1928" max="1928" width="12" bestFit="1" customWidth="1"/>
    <col min="1929" max="1938" width="13.109375" bestFit="1" customWidth="1"/>
    <col min="1939" max="1939" width="12" bestFit="1" customWidth="1"/>
    <col min="1940" max="1949" width="13.109375" bestFit="1" customWidth="1"/>
    <col min="1950" max="1950" width="12" bestFit="1" customWidth="1"/>
    <col min="1951" max="1960" width="13.109375" bestFit="1" customWidth="1"/>
    <col min="1961" max="1961" width="12" bestFit="1" customWidth="1"/>
    <col min="1962" max="1971" width="13.109375" bestFit="1" customWidth="1"/>
    <col min="1972" max="1972" width="12" bestFit="1" customWidth="1"/>
    <col min="1973" max="1982" width="13.109375" bestFit="1" customWidth="1"/>
    <col min="1983" max="1983" width="12" bestFit="1" customWidth="1"/>
    <col min="1984" max="1993" width="13.109375" bestFit="1" customWidth="1"/>
    <col min="1994" max="1994" width="12" bestFit="1" customWidth="1"/>
    <col min="1995" max="2004" width="13.109375" bestFit="1" customWidth="1"/>
    <col min="2005" max="2005" width="12.6640625" bestFit="1" customWidth="1"/>
  </cols>
  <sheetData>
    <row r="3" spans="1:5" x14ac:dyDescent="0.25">
      <c r="A3" s="19" t="s">
        <v>16072</v>
      </c>
      <c r="B3" t="s">
        <v>16125</v>
      </c>
      <c r="D3" s="19" t="s">
        <v>16072</v>
      </c>
      <c r="E3" t="s">
        <v>16125</v>
      </c>
    </row>
    <row r="4" spans="1:5" x14ac:dyDescent="0.25">
      <c r="A4" s="5" t="s">
        <v>347</v>
      </c>
      <c r="B4" s="18"/>
      <c r="D4" s="5" t="s">
        <v>347</v>
      </c>
      <c r="E4" s="18">
        <v>104556.14221370163</v>
      </c>
    </row>
    <row r="5" spans="1:5" x14ac:dyDescent="0.25">
      <c r="A5" s="20" t="s">
        <v>199</v>
      </c>
      <c r="B5" s="18"/>
      <c r="D5" s="5" t="s">
        <v>550</v>
      </c>
      <c r="E5" s="18">
        <v>91665.650660858111</v>
      </c>
    </row>
    <row r="6" spans="1:5" x14ac:dyDescent="0.25">
      <c r="A6" s="21" t="s">
        <v>86</v>
      </c>
      <c r="B6" s="18"/>
      <c r="D6" s="5" t="s">
        <v>34</v>
      </c>
      <c r="E6" s="18">
        <v>118628.41958232687</v>
      </c>
    </row>
    <row r="7" spans="1:5" x14ac:dyDescent="0.25">
      <c r="A7" s="22" t="s">
        <v>12</v>
      </c>
      <c r="B7" s="18">
        <v>24492.949663362764</v>
      </c>
      <c r="D7" s="5" t="s">
        <v>8</v>
      </c>
      <c r="E7" s="18">
        <v>388124.61908270762</v>
      </c>
    </row>
    <row r="8" spans="1:5" x14ac:dyDescent="0.25">
      <c r="A8" s="21" t="s">
        <v>16111</v>
      </c>
      <c r="B8" s="18">
        <v>24492.949663362764</v>
      </c>
      <c r="D8" s="5" t="s">
        <v>10242</v>
      </c>
      <c r="E8" s="18">
        <v>215759.86306398167</v>
      </c>
    </row>
    <row r="9" spans="1:5" x14ac:dyDescent="0.25">
      <c r="A9" s="20" t="s">
        <v>16084</v>
      </c>
      <c r="B9" s="18">
        <v>24492.949663362764</v>
      </c>
      <c r="D9" s="5" t="s">
        <v>354</v>
      </c>
      <c r="E9" s="18">
        <v>165257.66617109912</v>
      </c>
    </row>
    <row r="10" spans="1:5" x14ac:dyDescent="0.25">
      <c r="A10" s="20" t="s">
        <v>156</v>
      </c>
      <c r="B10" s="18">
        <v>114326.60007776496</v>
      </c>
      <c r="D10" s="5" t="s">
        <v>3484</v>
      </c>
      <c r="E10" s="18">
        <v>193105.77499999999</v>
      </c>
    </row>
    <row r="11" spans="1:5" x14ac:dyDescent="0.25">
      <c r="A11" s="20" t="s">
        <v>924</v>
      </c>
      <c r="B11" s="18"/>
      <c r="D11" s="5" t="s">
        <v>15</v>
      </c>
      <c r="E11" s="18">
        <v>1547275.2113674432</v>
      </c>
    </row>
    <row r="12" spans="1:5" x14ac:dyDescent="0.25">
      <c r="A12" s="21" t="s">
        <v>11</v>
      </c>
      <c r="B12" s="18"/>
      <c r="D12" s="5" t="s">
        <v>169</v>
      </c>
      <c r="E12" s="18">
        <v>88770.682665834975</v>
      </c>
    </row>
    <row r="13" spans="1:5" x14ac:dyDescent="0.25">
      <c r="A13" s="22" t="s">
        <v>26</v>
      </c>
      <c r="B13" s="18">
        <v>33674.113047099629</v>
      </c>
      <c r="D13" s="5" t="s">
        <v>22</v>
      </c>
      <c r="E13" s="18">
        <v>203115.98219882068</v>
      </c>
    </row>
    <row r="14" spans="1:5" x14ac:dyDescent="0.25">
      <c r="A14" s="21" t="s">
        <v>16112</v>
      </c>
      <c r="B14" s="18">
        <v>33674.113047099629</v>
      </c>
      <c r="D14" s="5" t="s">
        <v>16073</v>
      </c>
      <c r="E14" s="18">
        <v>515825.96574421815</v>
      </c>
    </row>
    <row r="15" spans="1:5" x14ac:dyDescent="0.25">
      <c r="A15" s="20" t="s">
        <v>16086</v>
      </c>
      <c r="B15" s="18">
        <v>33674.113047099629</v>
      </c>
    </row>
    <row r="16" spans="1:5" x14ac:dyDescent="0.25">
      <c r="A16" s="20" t="s">
        <v>107</v>
      </c>
      <c r="B16" s="18"/>
      <c r="D16" s="19" t="s">
        <v>16072</v>
      </c>
      <c r="E16" t="s">
        <v>16125</v>
      </c>
    </row>
    <row r="17" spans="1:10" x14ac:dyDescent="0.25">
      <c r="A17" s="21" t="s">
        <v>86</v>
      </c>
      <c r="B17" s="18"/>
      <c r="D17" s="5" t="s">
        <v>17</v>
      </c>
      <c r="E17" s="18">
        <v>559927.57809702505</v>
      </c>
    </row>
    <row r="18" spans="1:10" x14ac:dyDescent="0.25">
      <c r="A18" s="22" t="s">
        <v>12</v>
      </c>
      <c r="B18" s="18">
        <v>97855.400616687402</v>
      </c>
      <c r="D18" s="5" t="s">
        <v>6676</v>
      </c>
      <c r="E18" s="18">
        <v>537961.70289125515</v>
      </c>
      <c r="I18" s="5" t="s">
        <v>17</v>
      </c>
      <c r="J18" s="18">
        <v>559927.57809702505</v>
      </c>
    </row>
    <row r="19" spans="1:10" x14ac:dyDescent="0.25">
      <c r="A19" s="21" t="s">
        <v>16111</v>
      </c>
      <c r="B19" s="18">
        <v>97855.400616687402</v>
      </c>
      <c r="D19" s="5" t="s">
        <v>10</v>
      </c>
      <c r="E19" s="18">
        <v>535862.98789217055</v>
      </c>
      <c r="I19" s="5" t="s">
        <v>6676</v>
      </c>
      <c r="J19" s="18">
        <v>537961.70289125515</v>
      </c>
    </row>
    <row r="20" spans="1:10" x14ac:dyDescent="0.25">
      <c r="A20" s="20" t="s">
        <v>16087</v>
      </c>
      <c r="B20" s="18">
        <v>97855.400616687402</v>
      </c>
      <c r="D20" s="5" t="s">
        <v>84</v>
      </c>
      <c r="E20" s="18">
        <v>410464.13888978568</v>
      </c>
      <c r="I20" s="5" t="s">
        <v>10</v>
      </c>
      <c r="J20" s="18">
        <v>535862.98789217055</v>
      </c>
    </row>
    <row r="21" spans="1:10" x14ac:dyDescent="0.25">
      <c r="A21" s="20" t="s">
        <v>84</v>
      </c>
      <c r="B21" s="18"/>
      <c r="D21" s="5" t="s">
        <v>3275</v>
      </c>
      <c r="E21" s="18">
        <v>400189.73169138446</v>
      </c>
      <c r="I21" s="5" t="s">
        <v>84</v>
      </c>
      <c r="J21" s="18">
        <v>410464.13888978568</v>
      </c>
    </row>
    <row r="22" spans="1:10" x14ac:dyDescent="0.25">
      <c r="A22" s="21" t="s">
        <v>86</v>
      </c>
      <c r="B22" s="18"/>
      <c r="D22" s="5" t="s">
        <v>1455</v>
      </c>
      <c r="E22" s="18">
        <v>396465.2954548549</v>
      </c>
      <c r="I22" s="5" t="s">
        <v>3275</v>
      </c>
      <c r="J22" s="18">
        <v>400189.73169138446</v>
      </c>
    </row>
    <row r="23" spans="1:10" x14ac:dyDescent="0.25">
      <c r="A23" s="22" t="s">
        <v>26</v>
      </c>
      <c r="B23" s="18">
        <v>89944.296983064793</v>
      </c>
      <c r="D23" s="5" t="s">
        <v>13063</v>
      </c>
      <c r="E23" s="18">
        <v>393153.84902234888</v>
      </c>
      <c r="I23" s="5" t="s">
        <v>1455</v>
      </c>
      <c r="J23" s="18">
        <v>396465.2954548549</v>
      </c>
    </row>
    <row r="24" spans="1:10" x14ac:dyDescent="0.25">
      <c r="A24" s="21" t="s">
        <v>16111</v>
      </c>
      <c r="B24" s="18">
        <v>89944.296983064793</v>
      </c>
      <c r="D24" s="5" t="s">
        <v>469</v>
      </c>
      <c r="E24" s="18">
        <v>382101.64739023731</v>
      </c>
      <c r="I24" s="5" t="s">
        <v>13063</v>
      </c>
      <c r="J24" s="18">
        <v>393153.84902234888</v>
      </c>
    </row>
    <row r="25" spans="1:10" x14ac:dyDescent="0.25">
      <c r="A25" s="20" t="s">
        <v>16088</v>
      </c>
      <c r="B25" s="18">
        <v>89944.296983064793</v>
      </c>
      <c r="D25" s="5" t="s">
        <v>10363</v>
      </c>
      <c r="E25" s="18">
        <v>366797.18105640018</v>
      </c>
      <c r="I25" s="5" t="s">
        <v>469</v>
      </c>
      <c r="J25" s="18">
        <v>382101.64739023731</v>
      </c>
    </row>
    <row r="26" spans="1:10" x14ac:dyDescent="0.25">
      <c r="A26" s="20" t="s">
        <v>10</v>
      </c>
      <c r="B26" s="18"/>
      <c r="D26" s="5" t="s">
        <v>156</v>
      </c>
      <c r="E26" s="18">
        <v>356580.00553845166</v>
      </c>
      <c r="I26" s="5" t="s">
        <v>10363</v>
      </c>
      <c r="J26" s="18">
        <v>366797.18105640018</v>
      </c>
    </row>
    <row r="27" spans="1:10" x14ac:dyDescent="0.25">
      <c r="A27" s="21" t="s">
        <v>11</v>
      </c>
      <c r="B27" s="18"/>
      <c r="D27" s="5" t="s">
        <v>11379</v>
      </c>
      <c r="E27" s="18">
        <v>351619.69317920157</v>
      </c>
      <c r="I27" s="5" t="s">
        <v>156</v>
      </c>
      <c r="J27" s="18">
        <v>356580.00553845166</v>
      </c>
    </row>
    <row r="28" spans="1:10" x14ac:dyDescent="0.25">
      <c r="A28" s="22" t="s">
        <v>12</v>
      </c>
      <c r="B28" s="18">
        <v>83926.091479770796</v>
      </c>
      <c r="D28" s="5" t="s">
        <v>207</v>
      </c>
      <c r="E28" s="18">
        <v>329818.0554566108</v>
      </c>
      <c r="I28" s="5" t="s">
        <v>11379</v>
      </c>
      <c r="J28" s="18">
        <v>351619.69317920157</v>
      </c>
    </row>
    <row r="29" spans="1:10" x14ac:dyDescent="0.25">
      <c r="A29" s="22" t="s">
        <v>52</v>
      </c>
      <c r="B29" s="18">
        <v>88499.136335030751</v>
      </c>
      <c r="D29" s="5" t="s">
        <v>4053</v>
      </c>
      <c r="E29" s="18">
        <v>293910.89959785173</v>
      </c>
      <c r="I29" s="5" t="s">
        <v>207</v>
      </c>
      <c r="J29" s="18">
        <v>329818.0554566108</v>
      </c>
    </row>
    <row r="30" spans="1:10" x14ac:dyDescent="0.25">
      <c r="A30" s="22" t="s">
        <v>1444</v>
      </c>
      <c r="B30" s="18">
        <v>96707.650055497375</v>
      </c>
      <c r="D30" s="5" t="s">
        <v>924</v>
      </c>
      <c r="E30" s="18">
        <v>276058.53137993673</v>
      </c>
      <c r="I30" s="5" t="s">
        <v>4053</v>
      </c>
      <c r="J30" s="18">
        <v>293910.89959785173</v>
      </c>
    </row>
    <row r="31" spans="1:10" x14ac:dyDescent="0.25">
      <c r="A31" s="22" t="s">
        <v>32</v>
      </c>
      <c r="B31" s="18">
        <v>82404.593003434304</v>
      </c>
      <c r="D31" s="5" t="s">
        <v>3039</v>
      </c>
      <c r="E31" s="18">
        <v>271732.51040115225</v>
      </c>
      <c r="I31" s="5" t="s">
        <v>924</v>
      </c>
      <c r="J31" s="18">
        <v>276058.53137993673</v>
      </c>
    </row>
    <row r="32" spans="1:10" x14ac:dyDescent="0.25">
      <c r="A32" s="22" t="s">
        <v>66</v>
      </c>
      <c r="B32" s="18">
        <v>96312.447005474911</v>
      </c>
      <c r="D32" s="5" t="s">
        <v>3787</v>
      </c>
      <c r="E32" s="18">
        <v>270444.53864309017</v>
      </c>
      <c r="I32" s="5" t="s">
        <v>3039</v>
      </c>
      <c r="J32" s="18">
        <v>271732.51040115225</v>
      </c>
    </row>
    <row r="33" spans="1:10" x14ac:dyDescent="0.25">
      <c r="A33" s="22" t="s">
        <v>26</v>
      </c>
      <c r="B33" s="18">
        <v>55013.728278127259</v>
      </c>
      <c r="D33" s="5" t="s">
        <v>199</v>
      </c>
      <c r="E33" s="18">
        <v>261418.10308405242</v>
      </c>
      <c r="I33" s="5" t="s">
        <v>3787</v>
      </c>
      <c r="J33" s="18">
        <v>270444.53864309017</v>
      </c>
    </row>
    <row r="34" spans="1:10" x14ac:dyDescent="0.25">
      <c r="A34" s="21" t="s">
        <v>16112</v>
      </c>
      <c r="B34" s="18">
        <v>84553.104848556453</v>
      </c>
      <c r="D34" s="5" t="s">
        <v>107</v>
      </c>
      <c r="E34" s="18">
        <v>254492.65968175011</v>
      </c>
      <c r="I34" s="5" t="s">
        <v>199</v>
      </c>
      <c r="J34" s="18">
        <v>261418.10308405242</v>
      </c>
    </row>
    <row r="35" spans="1:10" x14ac:dyDescent="0.25">
      <c r="A35" s="20" t="s">
        <v>16089</v>
      </c>
      <c r="B35" s="18">
        <v>84553.104848556453</v>
      </c>
      <c r="D35" s="5" t="s">
        <v>2234</v>
      </c>
      <c r="E35" s="18">
        <v>252645.74279354489</v>
      </c>
      <c r="I35" s="5" t="s">
        <v>107</v>
      </c>
      <c r="J35" s="18">
        <v>254492.65968175011</v>
      </c>
    </row>
    <row r="36" spans="1:10" x14ac:dyDescent="0.25">
      <c r="A36" s="20" t="s">
        <v>17</v>
      </c>
      <c r="B36" s="18"/>
      <c r="D36" s="5" t="s">
        <v>2023</v>
      </c>
      <c r="E36" s="18">
        <v>234625.26253536806</v>
      </c>
      <c r="I36" s="5" t="s">
        <v>2234</v>
      </c>
      <c r="J36" s="18">
        <v>252645.74279354489</v>
      </c>
    </row>
    <row r="37" spans="1:10" x14ac:dyDescent="0.25">
      <c r="A37" s="21" t="s">
        <v>18</v>
      </c>
      <c r="B37" s="18"/>
      <c r="D37" s="5" t="s">
        <v>426</v>
      </c>
      <c r="E37" s="18">
        <v>212772.75920456366</v>
      </c>
      <c r="I37" s="5" t="s">
        <v>2023</v>
      </c>
      <c r="J37" s="18">
        <v>234625.26253536806</v>
      </c>
    </row>
    <row r="38" spans="1:10" x14ac:dyDescent="0.25">
      <c r="A38" s="22" t="s">
        <v>12</v>
      </c>
      <c r="B38" s="18">
        <v>114970.52250000001</v>
      </c>
      <c r="D38" s="5" t="s">
        <v>665</v>
      </c>
      <c r="E38" s="18">
        <v>202407.84215089097</v>
      </c>
      <c r="I38" s="5" t="s">
        <v>426</v>
      </c>
      <c r="J38" s="18">
        <v>212772.75920456366</v>
      </c>
    </row>
    <row r="39" spans="1:10" x14ac:dyDescent="0.25">
      <c r="A39" s="22" t="s">
        <v>52</v>
      </c>
      <c r="B39" s="18">
        <v>104109.74666666669</v>
      </c>
      <c r="D39" s="5" t="s">
        <v>11063</v>
      </c>
      <c r="E39" s="18">
        <v>187256.21792341099</v>
      </c>
      <c r="I39" s="5" t="s">
        <v>665</v>
      </c>
      <c r="J39" s="18">
        <v>202407.84215089097</v>
      </c>
    </row>
    <row r="40" spans="1:10" x14ac:dyDescent="0.25">
      <c r="A40" s="22" t="s">
        <v>1444</v>
      </c>
      <c r="B40" s="18">
        <v>155750</v>
      </c>
      <c r="D40" s="5" t="s">
        <v>341</v>
      </c>
      <c r="E40" s="18">
        <v>167733.03517291637</v>
      </c>
      <c r="I40" s="5" t="s">
        <v>11063</v>
      </c>
      <c r="J40" s="18">
        <v>187256.21792341099</v>
      </c>
    </row>
    <row r="41" spans="1:10" x14ac:dyDescent="0.25">
      <c r="A41" s="22" t="s">
        <v>32</v>
      </c>
      <c r="B41" s="18">
        <v>119623.383975</v>
      </c>
      <c r="D41" s="5" t="s">
        <v>11922</v>
      </c>
      <c r="E41" s="18">
        <v>154706.5319501909</v>
      </c>
      <c r="I41" s="5" t="s">
        <v>341</v>
      </c>
      <c r="J41" s="18">
        <v>167733.03517291637</v>
      </c>
    </row>
    <row r="42" spans="1:10" x14ac:dyDescent="0.25">
      <c r="A42" s="22" t="s">
        <v>66</v>
      </c>
      <c r="B42" s="18">
        <v>103777.55</v>
      </c>
      <c r="D42" s="5" t="s">
        <v>11288</v>
      </c>
      <c r="E42" s="18">
        <v>128556.75874885326</v>
      </c>
      <c r="I42" s="5" t="s">
        <v>11922</v>
      </c>
      <c r="J42" s="18">
        <v>154706.5319501909</v>
      </c>
    </row>
    <row r="43" spans="1:10" x14ac:dyDescent="0.25">
      <c r="A43" s="22" t="s">
        <v>26</v>
      </c>
      <c r="B43" s="18">
        <v>115709.15000000001</v>
      </c>
      <c r="D43" s="5" t="s">
        <v>587</v>
      </c>
      <c r="E43" s="18">
        <v>56318.143798597994</v>
      </c>
      <c r="I43" s="5" t="s">
        <v>11288</v>
      </c>
      <c r="J43" s="18">
        <v>128556.75874885326</v>
      </c>
    </row>
    <row r="44" spans="1:10" x14ac:dyDescent="0.25">
      <c r="A44" s="21" t="s">
        <v>16113</v>
      </c>
      <c r="B44" s="18">
        <v>115820.34466470586</v>
      </c>
      <c r="D44" s="5" t="s">
        <v>16073</v>
      </c>
      <c r="E44" s="18">
        <v>515825.9657442178</v>
      </c>
      <c r="I44" s="5" t="s">
        <v>587</v>
      </c>
      <c r="J44" s="18">
        <v>56318.143798597994</v>
      </c>
    </row>
    <row r="45" spans="1:10" x14ac:dyDescent="0.25">
      <c r="A45" s="20" t="s">
        <v>16090</v>
      </c>
      <c r="B45" s="18">
        <v>115820.34466470586</v>
      </c>
    </row>
    <row r="46" spans="1:10" x14ac:dyDescent="0.25">
      <c r="A46" s="5" t="s">
        <v>16074</v>
      </c>
      <c r="B46" s="18">
        <v>104556.14221370166</v>
      </c>
      <c r="D46" s="19" t="s">
        <v>16072</v>
      </c>
      <c r="E46" t="s">
        <v>16125</v>
      </c>
      <c r="I46" s="19" t="s">
        <v>16018</v>
      </c>
      <c r="J46" t="s">
        <v>8</v>
      </c>
    </row>
    <row r="47" spans="1:10" x14ac:dyDescent="0.25">
      <c r="A47" s="5" t="s">
        <v>550</v>
      </c>
      <c r="B47" s="18"/>
      <c r="D47" s="5" t="s">
        <v>18</v>
      </c>
      <c r="E47" s="18">
        <v>554140.57003241277</v>
      </c>
    </row>
    <row r="48" spans="1:10" x14ac:dyDescent="0.25">
      <c r="A48" s="20" t="s">
        <v>665</v>
      </c>
      <c r="B48" s="18"/>
      <c r="D48" s="5" t="s">
        <v>86</v>
      </c>
      <c r="E48" s="18">
        <v>284091.04064629105</v>
      </c>
      <c r="I48" s="19" t="s">
        <v>16072</v>
      </c>
      <c r="J48" t="s">
        <v>16125</v>
      </c>
    </row>
    <row r="49" spans="1:11" x14ac:dyDescent="0.25">
      <c r="A49" s="21" t="s">
        <v>11</v>
      </c>
      <c r="B49" s="18"/>
      <c r="D49" s="5" t="s">
        <v>11</v>
      </c>
      <c r="E49" s="18">
        <v>510843.65142860205</v>
      </c>
      <c r="I49" s="5" t="s">
        <v>12</v>
      </c>
      <c r="J49" s="18">
        <v>309250.46116195852</v>
      </c>
    </row>
    <row r="50" spans="1:11" x14ac:dyDescent="0.25">
      <c r="A50" s="22" t="s">
        <v>12</v>
      </c>
      <c r="B50" s="18">
        <v>81828.663837909291</v>
      </c>
      <c r="D50" s="5" t="s">
        <v>16073</v>
      </c>
      <c r="E50" s="18">
        <v>515825.96574421821</v>
      </c>
      <c r="I50" s="5" t="s">
        <v>52</v>
      </c>
      <c r="J50" s="18">
        <v>287155.20052035979</v>
      </c>
    </row>
    <row r="51" spans="1:11" x14ac:dyDescent="0.25">
      <c r="A51" s="22" t="s">
        <v>1444</v>
      </c>
      <c r="B51" s="18">
        <v>102072.68081739204</v>
      </c>
      <c r="I51" s="5" t="s">
        <v>1444</v>
      </c>
      <c r="J51" s="18">
        <v>350337.18999812409</v>
      </c>
    </row>
    <row r="52" spans="1:11" x14ac:dyDescent="0.25">
      <c r="A52" s="21" t="s">
        <v>16112</v>
      </c>
      <c r="B52" s="18">
        <v>91950.672327650667</v>
      </c>
      <c r="D52" s="19" t="s">
        <v>16072</v>
      </c>
      <c r="E52" t="s">
        <v>16125</v>
      </c>
      <c r="I52" s="5" t="s">
        <v>32</v>
      </c>
      <c r="J52" s="18">
        <v>598080.65868404997</v>
      </c>
    </row>
    <row r="53" spans="1:11" x14ac:dyDescent="0.25">
      <c r="A53" s="20" t="s">
        <v>16091</v>
      </c>
      <c r="B53" s="18">
        <v>91950.672327650667</v>
      </c>
      <c r="D53" s="5" t="s">
        <v>12</v>
      </c>
      <c r="E53" s="18">
        <v>419256.65198960237</v>
      </c>
      <c r="I53" s="5" t="s">
        <v>66</v>
      </c>
      <c r="J53" s="18">
        <v>266638.11667632504</v>
      </c>
    </row>
    <row r="54" spans="1:11" x14ac:dyDescent="0.25">
      <c r="A54" s="20" t="s">
        <v>107</v>
      </c>
      <c r="B54" s="18"/>
      <c r="D54" s="5" t="s">
        <v>52</v>
      </c>
      <c r="E54" s="18">
        <v>399306.41366324417</v>
      </c>
      <c r="I54" s="5" t="s">
        <v>26</v>
      </c>
      <c r="J54" s="18">
        <v>431715.25584095449</v>
      </c>
    </row>
    <row r="55" spans="1:11" x14ac:dyDescent="0.25">
      <c r="A55" s="21" t="s">
        <v>86</v>
      </c>
      <c r="B55" s="18"/>
      <c r="D55" s="5" t="s">
        <v>1444</v>
      </c>
      <c r="E55" s="18">
        <v>426067.18325071473</v>
      </c>
      <c r="I55" s="5" t="s">
        <v>16073</v>
      </c>
      <c r="J55" s="18">
        <v>388124.61908270785</v>
      </c>
    </row>
    <row r="56" spans="1:11" x14ac:dyDescent="0.25">
      <c r="A56" s="22" t="s">
        <v>12</v>
      </c>
      <c r="B56" s="18">
        <v>93121.082424409789</v>
      </c>
      <c r="D56" s="5" t="s">
        <v>32</v>
      </c>
      <c r="E56" s="18">
        <v>1022745.6892109134</v>
      </c>
    </row>
    <row r="57" spans="1:11" x14ac:dyDescent="0.25">
      <c r="A57" s="22" t="s">
        <v>66</v>
      </c>
      <c r="B57" s="18">
        <v>96569.561415619697</v>
      </c>
      <c r="D57" s="5" t="s">
        <v>66</v>
      </c>
      <c r="E57" s="18">
        <v>230313.07399815469</v>
      </c>
    </row>
    <row r="58" spans="1:11" x14ac:dyDescent="0.25">
      <c r="A58" s="21" t="s">
        <v>16111</v>
      </c>
      <c r="B58" s="18">
        <v>94845.321920014743</v>
      </c>
      <c r="D58" s="5" t="s">
        <v>26</v>
      </c>
      <c r="E58" s="18">
        <v>430061.9829979855</v>
      </c>
    </row>
    <row r="59" spans="1:11" x14ac:dyDescent="0.25">
      <c r="A59" s="20" t="s">
        <v>16087</v>
      </c>
      <c r="B59" s="18">
        <v>94845.321920014743</v>
      </c>
      <c r="D59" s="5" t="s">
        <v>16073</v>
      </c>
      <c r="E59" s="18">
        <v>515825.96574421827</v>
      </c>
      <c r="I59" s="19" t="s">
        <v>16072</v>
      </c>
      <c r="J59" t="s">
        <v>16127</v>
      </c>
      <c r="K59" t="s">
        <v>16125</v>
      </c>
    </row>
    <row r="60" spans="1:11" x14ac:dyDescent="0.25">
      <c r="A60" s="20" t="s">
        <v>10</v>
      </c>
      <c r="B60" s="18"/>
      <c r="I60" s="5" t="s">
        <v>347</v>
      </c>
      <c r="J60" s="23">
        <v>23905.311719678823</v>
      </c>
      <c r="K60" s="18">
        <v>104556.14221370163</v>
      </c>
    </row>
    <row r="61" spans="1:11" x14ac:dyDescent="0.25">
      <c r="A61" s="21" t="s">
        <v>11</v>
      </c>
      <c r="B61" s="18"/>
      <c r="I61" s="5" t="s">
        <v>550</v>
      </c>
      <c r="J61" s="23">
        <v>13389.044644042142</v>
      </c>
      <c r="K61" s="18">
        <v>91665.650660858111</v>
      </c>
    </row>
    <row r="62" spans="1:11" x14ac:dyDescent="0.25">
      <c r="A62" s="22" t="s">
        <v>52</v>
      </c>
      <c r="B62" s="18">
        <v>38024.388272161508</v>
      </c>
      <c r="I62" s="5" t="s">
        <v>34</v>
      </c>
      <c r="J62" s="23">
        <v>22036.215437268271</v>
      </c>
      <c r="K62" s="18">
        <v>118628.41958232687</v>
      </c>
    </row>
    <row r="63" spans="1:11" x14ac:dyDescent="0.25">
      <c r="A63" s="22" t="s">
        <v>32</v>
      </c>
      <c r="B63" s="18">
        <v>99312.777331220452</v>
      </c>
      <c r="I63" s="5" t="s">
        <v>8</v>
      </c>
      <c r="J63" s="23">
        <v>199074.48535877693</v>
      </c>
      <c r="K63" s="18">
        <v>388124.61908270762</v>
      </c>
    </row>
    <row r="64" spans="1:11" x14ac:dyDescent="0.25">
      <c r="A64" s="22" t="s">
        <v>66</v>
      </c>
      <c r="B64" s="18">
        <v>83322.464284736488</v>
      </c>
      <c r="I64" s="5" t="s">
        <v>10242</v>
      </c>
      <c r="J64" s="23">
        <v>44356.048775201911</v>
      </c>
      <c r="K64" s="18">
        <v>215759.86306398167</v>
      </c>
    </row>
    <row r="65" spans="1:20" x14ac:dyDescent="0.25">
      <c r="A65" s="21" t="s">
        <v>16112</v>
      </c>
      <c r="B65" s="18">
        <v>74948.817722996202</v>
      </c>
      <c r="I65" s="5" t="s">
        <v>354</v>
      </c>
      <c r="J65" s="23">
        <v>54919.059553821186</v>
      </c>
      <c r="K65" s="18">
        <v>165257.66617109912</v>
      </c>
    </row>
    <row r="66" spans="1:20" x14ac:dyDescent="0.25">
      <c r="A66" s="20" t="s">
        <v>16089</v>
      </c>
      <c r="B66" s="18">
        <v>74948.817722996202</v>
      </c>
      <c r="I66" s="5" t="s">
        <v>3484</v>
      </c>
      <c r="J66" s="23">
        <v>51227.65</v>
      </c>
      <c r="K66" s="18">
        <v>193105.77499999999</v>
      </c>
    </row>
    <row r="67" spans="1:20" x14ac:dyDescent="0.25">
      <c r="A67" s="20" t="s">
        <v>17</v>
      </c>
      <c r="B67" s="18"/>
      <c r="I67" s="5" t="s">
        <v>15</v>
      </c>
      <c r="J67" s="23">
        <v>1283521.9683018208</v>
      </c>
      <c r="K67" s="18">
        <v>1547275.2113674432</v>
      </c>
    </row>
    <row r="68" spans="1:20" x14ac:dyDescent="0.25">
      <c r="A68" s="21" t="s">
        <v>18</v>
      </c>
      <c r="B68" s="18"/>
      <c r="I68" s="5" t="s">
        <v>169</v>
      </c>
      <c r="J68" s="23">
        <v>23008.930690060293</v>
      </c>
      <c r="K68" s="18">
        <v>88770.682665834975</v>
      </c>
    </row>
    <row r="69" spans="1:20" x14ac:dyDescent="0.25">
      <c r="A69" s="22" t="s">
        <v>12</v>
      </c>
      <c r="B69" s="18">
        <v>100967</v>
      </c>
      <c r="I69" s="5" t="s">
        <v>22</v>
      </c>
      <c r="J69" s="23">
        <v>61489.643735493359</v>
      </c>
      <c r="K69" s="18">
        <v>203115.98219882068</v>
      </c>
    </row>
    <row r="70" spans="1:20" x14ac:dyDescent="0.25">
      <c r="A70" s="22" t="s">
        <v>52</v>
      </c>
      <c r="B70" s="18">
        <v>117104.07500000001</v>
      </c>
      <c r="I70" s="5" t="s">
        <v>16073</v>
      </c>
      <c r="J70" s="23">
        <v>341759.9695702804</v>
      </c>
      <c r="K70" s="18">
        <v>515825.96574421815</v>
      </c>
    </row>
    <row r="71" spans="1:20" x14ac:dyDescent="0.25">
      <c r="A71" s="22" t="s">
        <v>32</v>
      </c>
      <c r="B71" s="18">
        <v>92796</v>
      </c>
    </row>
    <row r="72" spans="1:20" ht="17.399999999999999" x14ac:dyDescent="0.3">
      <c r="A72" s="22" t="s">
        <v>66</v>
      </c>
      <c r="B72" s="18">
        <v>103860.625</v>
      </c>
      <c r="L72" s="41" t="s">
        <v>16130</v>
      </c>
      <c r="M72" s="41"/>
      <c r="P72" s="19" t="s">
        <v>16072</v>
      </c>
      <c r="Q72" t="s">
        <v>16134</v>
      </c>
      <c r="R72" t="s">
        <v>16135</v>
      </c>
      <c r="S72" t="s">
        <v>16136</v>
      </c>
      <c r="T72" t="s">
        <v>16137</v>
      </c>
    </row>
    <row r="73" spans="1:20" ht="15.6" x14ac:dyDescent="0.3">
      <c r="A73" s="21" t="s">
        <v>16113</v>
      </c>
      <c r="B73" s="18">
        <v>105426.70625</v>
      </c>
      <c r="I73" s="19" t="s">
        <v>16072</v>
      </c>
      <c r="J73" t="s">
        <v>16129</v>
      </c>
      <c r="L73" s="36" t="s">
        <v>2</v>
      </c>
      <c r="M73" s="36" t="s">
        <v>16128</v>
      </c>
      <c r="P73" s="5" t="s">
        <v>347</v>
      </c>
      <c r="Q73" s="18">
        <v>104556.14221370163</v>
      </c>
      <c r="R73" s="23">
        <v>0</v>
      </c>
      <c r="S73" s="23">
        <v>0</v>
      </c>
      <c r="T73" s="23">
        <v>3177.4018179381992</v>
      </c>
    </row>
    <row r="74" spans="1:20" ht="15" x14ac:dyDescent="0.25">
      <c r="A74" s="20" t="s">
        <v>16090</v>
      </c>
      <c r="B74" s="18">
        <v>105426.70625</v>
      </c>
      <c r="I74" s="5" t="s">
        <v>199</v>
      </c>
      <c r="J74" s="35">
        <v>0.7630539473943726</v>
      </c>
      <c r="L74" s="37" t="s">
        <v>199</v>
      </c>
      <c r="M74" s="38">
        <v>0.7630539473943726</v>
      </c>
      <c r="P74" s="5" t="s">
        <v>550</v>
      </c>
      <c r="Q74" s="18">
        <v>91665.650660858111</v>
      </c>
      <c r="R74" s="23">
        <v>0</v>
      </c>
      <c r="S74" s="23">
        <v>0</v>
      </c>
      <c r="T74" s="23">
        <v>10.315789473684211</v>
      </c>
    </row>
    <row r="75" spans="1:20" ht="15" x14ac:dyDescent="0.25">
      <c r="A75" s="5" t="s">
        <v>16075</v>
      </c>
      <c r="B75" s="18">
        <v>91665.650660858111</v>
      </c>
      <c r="I75" s="5" t="s">
        <v>2234</v>
      </c>
      <c r="J75" s="35">
        <v>1.1672999999701754</v>
      </c>
      <c r="L75" s="37" t="s">
        <v>2234</v>
      </c>
      <c r="M75" s="38">
        <v>1.1672999999701801</v>
      </c>
      <c r="P75" s="5" t="s">
        <v>34</v>
      </c>
      <c r="Q75" s="18">
        <v>118628.41958232687</v>
      </c>
      <c r="R75" s="23">
        <v>168.07572115930103</v>
      </c>
      <c r="S75" s="23">
        <v>260.53312500109098</v>
      </c>
      <c r="T75" s="23">
        <v>752.21238792428653</v>
      </c>
    </row>
    <row r="76" spans="1:20" ht="15" x14ac:dyDescent="0.25">
      <c r="A76" s="5" t="s">
        <v>34</v>
      </c>
      <c r="B76" s="18"/>
      <c r="I76" s="5" t="s">
        <v>3039</v>
      </c>
      <c r="J76" s="35">
        <v>1.1672999999701754</v>
      </c>
      <c r="L76" s="37" t="s">
        <v>3039</v>
      </c>
      <c r="M76" s="38">
        <v>1.1672999999701754</v>
      </c>
      <c r="P76" s="5" t="s">
        <v>8</v>
      </c>
      <c r="Q76" s="18">
        <v>388124.61908270762</v>
      </c>
      <c r="R76" s="23">
        <v>79.942503642313284</v>
      </c>
      <c r="S76" s="23">
        <v>4697.59711790459</v>
      </c>
      <c r="T76" s="23">
        <v>0</v>
      </c>
    </row>
    <row r="77" spans="1:20" ht="15" x14ac:dyDescent="0.25">
      <c r="A77" s="20" t="s">
        <v>199</v>
      </c>
      <c r="B77" s="18"/>
      <c r="I77" s="5" t="s">
        <v>4053</v>
      </c>
      <c r="J77" s="35">
        <v>0.77089115016959642</v>
      </c>
      <c r="L77" s="37" t="s">
        <v>4053</v>
      </c>
      <c r="M77" s="38">
        <v>0.77089115016959642</v>
      </c>
      <c r="P77" s="5" t="s">
        <v>10242</v>
      </c>
      <c r="Q77" s="18">
        <v>215759.86306398167</v>
      </c>
      <c r="R77" s="23">
        <v>0</v>
      </c>
      <c r="S77" s="23">
        <v>0</v>
      </c>
      <c r="T77" s="23">
        <v>0</v>
      </c>
    </row>
    <row r="78" spans="1:20" ht="15" x14ac:dyDescent="0.25">
      <c r="A78" s="21" t="s">
        <v>86</v>
      </c>
      <c r="B78" s="18"/>
      <c r="I78" s="5" t="s">
        <v>207</v>
      </c>
      <c r="J78" s="35">
        <v>1.5831176335557614E-3</v>
      </c>
      <c r="L78" s="37" t="s">
        <v>207</v>
      </c>
      <c r="M78" s="38">
        <v>1.5831176335557614E-3</v>
      </c>
      <c r="P78" s="5" t="s">
        <v>354</v>
      </c>
      <c r="Q78" s="18">
        <v>165257.66617109912</v>
      </c>
      <c r="R78" s="23">
        <v>0</v>
      </c>
      <c r="S78" s="23">
        <v>0</v>
      </c>
      <c r="T78" s="23">
        <v>3136.9642857142858</v>
      </c>
    </row>
    <row r="79" spans="1:20" ht="15" x14ac:dyDescent="0.25">
      <c r="A79" s="22" t="s">
        <v>66</v>
      </c>
      <c r="B79" s="18">
        <v>108576.11599007458</v>
      </c>
      <c r="I79" s="5" t="s">
        <v>11379</v>
      </c>
      <c r="J79" s="35">
        <v>3.462597883313914E-4</v>
      </c>
      <c r="L79" s="37" t="s">
        <v>11379</v>
      </c>
      <c r="M79" s="38">
        <v>3.462597883313914E-4</v>
      </c>
      <c r="P79" s="5" t="s">
        <v>3484</v>
      </c>
      <c r="Q79" s="18">
        <v>193105.77499999999</v>
      </c>
      <c r="R79" s="23">
        <v>3750</v>
      </c>
      <c r="S79" s="23">
        <v>750</v>
      </c>
      <c r="T79" s="23">
        <v>0</v>
      </c>
    </row>
    <row r="80" spans="1:20" ht="15" x14ac:dyDescent="0.25">
      <c r="A80" s="21" t="s">
        <v>16111</v>
      </c>
      <c r="B80" s="18">
        <v>108576.11599007458</v>
      </c>
      <c r="I80" s="5" t="s">
        <v>11288</v>
      </c>
      <c r="J80" s="35">
        <v>0.15682461519160049</v>
      </c>
      <c r="L80" s="37" t="s">
        <v>11288</v>
      </c>
      <c r="M80" s="38">
        <v>0.15682461519160049</v>
      </c>
      <c r="P80" s="5" t="s">
        <v>15</v>
      </c>
      <c r="Q80" s="18">
        <v>1547275.2113674432</v>
      </c>
      <c r="R80" s="23">
        <v>174741.49299300837</v>
      </c>
      <c r="S80" s="23">
        <v>7.6726342710997439</v>
      </c>
      <c r="T80" s="23">
        <v>0</v>
      </c>
    </row>
    <row r="81" spans="1:20" ht="15" x14ac:dyDescent="0.25">
      <c r="A81" s="20" t="s">
        <v>16084</v>
      </c>
      <c r="B81" s="18">
        <v>108576.11599007458</v>
      </c>
      <c r="I81" s="5" t="s">
        <v>469</v>
      </c>
      <c r="J81" s="35">
        <v>1.1672999999701754</v>
      </c>
      <c r="L81" s="37" t="s">
        <v>469</v>
      </c>
      <c r="M81" s="38">
        <v>1.1672999999701754</v>
      </c>
      <c r="P81" s="5" t="s">
        <v>169</v>
      </c>
      <c r="Q81" s="18">
        <v>88770.682665834975</v>
      </c>
      <c r="R81" s="23">
        <v>0</v>
      </c>
      <c r="S81" s="23">
        <v>0</v>
      </c>
      <c r="T81" s="23">
        <v>7714.600754561834</v>
      </c>
    </row>
    <row r="82" spans="1:20" ht="15" x14ac:dyDescent="0.25">
      <c r="A82" s="20" t="s">
        <v>3039</v>
      </c>
      <c r="B82" s="18"/>
      <c r="I82" s="5" t="s">
        <v>665</v>
      </c>
      <c r="J82" s="35">
        <v>1.1672999999701756</v>
      </c>
      <c r="L82" s="37" t="s">
        <v>665</v>
      </c>
      <c r="M82" s="38">
        <v>1.1672999999701756</v>
      </c>
      <c r="P82" s="5" t="s">
        <v>22</v>
      </c>
      <c r="Q82" s="18">
        <v>203115.98219882068</v>
      </c>
      <c r="R82" s="23">
        <v>25.125628140703519</v>
      </c>
      <c r="S82" s="23">
        <v>4438.9009547738697</v>
      </c>
      <c r="T82" s="23">
        <v>8.857621440536013</v>
      </c>
    </row>
    <row r="83" spans="1:20" ht="15" x14ac:dyDescent="0.25">
      <c r="A83" s="21" t="s">
        <v>11</v>
      </c>
      <c r="B83" s="18"/>
      <c r="I83" s="5" t="s">
        <v>156</v>
      </c>
      <c r="J83" s="35">
        <v>0.14687279338388778</v>
      </c>
      <c r="L83" s="37" t="s">
        <v>156</v>
      </c>
      <c r="M83" s="38">
        <v>0.14687279338388778</v>
      </c>
      <c r="P83" s="5" t="s">
        <v>16073</v>
      </c>
      <c r="Q83" s="18">
        <v>515825.96574421815</v>
      </c>
      <c r="R83" s="23">
        <v>34221.902005134834</v>
      </c>
      <c r="S83" s="23">
        <v>2968.7319900003404</v>
      </c>
      <c r="T83" s="23">
        <v>251.52104066957816</v>
      </c>
    </row>
    <row r="84" spans="1:20" ht="15" x14ac:dyDescent="0.25">
      <c r="A84" s="22" t="s">
        <v>26</v>
      </c>
      <c r="B84" s="18">
        <v>114827.57869773617</v>
      </c>
      <c r="I84" s="5" t="s">
        <v>13063</v>
      </c>
      <c r="J84" s="35">
        <v>1.3306500000756409</v>
      </c>
      <c r="L84" s="37" t="s">
        <v>13063</v>
      </c>
      <c r="M84" s="38">
        <v>1.3306500000756409</v>
      </c>
    </row>
    <row r="85" spans="1:20" ht="15" x14ac:dyDescent="0.25">
      <c r="A85" s="21" t="s">
        <v>16112</v>
      </c>
      <c r="B85" s="18">
        <v>114827.57869773617</v>
      </c>
      <c r="I85" s="5" t="s">
        <v>587</v>
      </c>
      <c r="J85" s="35">
        <v>1.4818656688771161E-2</v>
      </c>
      <c r="L85" s="37" t="s">
        <v>587</v>
      </c>
      <c r="M85" s="38">
        <v>1.4818656688771161E-2</v>
      </c>
    </row>
    <row r="86" spans="1:20" ht="15" x14ac:dyDescent="0.25">
      <c r="A86" s="20" t="s">
        <v>16092</v>
      </c>
      <c r="B86" s="18">
        <v>114827.57869773617</v>
      </c>
      <c r="I86" s="5" t="s">
        <v>6676</v>
      </c>
      <c r="J86" s="35">
        <v>1.1672999999701754</v>
      </c>
      <c r="L86" s="37" t="s">
        <v>6676</v>
      </c>
      <c r="M86" s="38">
        <v>1.1672999999701754</v>
      </c>
    </row>
    <row r="87" spans="1:20" ht="15" x14ac:dyDescent="0.25">
      <c r="A87" s="20" t="s">
        <v>4053</v>
      </c>
      <c r="B87" s="18"/>
      <c r="I87" s="5" t="s">
        <v>10363</v>
      </c>
      <c r="J87" s="35">
        <v>0.80550274541896383</v>
      </c>
      <c r="L87" s="37" t="s">
        <v>10363</v>
      </c>
      <c r="M87" s="38">
        <v>0.80550274541896383</v>
      </c>
    </row>
    <row r="88" spans="1:20" ht="15" x14ac:dyDescent="0.25">
      <c r="A88" s="21" t="s">
        <v>18</v>
      </c>
      <c r="B88" s="18"/>
      <c r="I88" s="5" t="s">
        <v>924</v>
      </c>
      <c r="J88" s="35">
        <v>1.1672999999701754</v>
      </c>
      <c r="L88" s="37" t="s">
        <v>924</v>
      </c>
      <c r="M88" s="38">
        <v>1.1672999999701754</v>
      </c>
    </row>
    <row r="89" spans="1:20" ht="15" x14ac:dyDescent="0.25">
      <c r="A89" s="22" t="s">
        <v>66</v>
      </c>
      <c r="B89" s="18">
        <v>74571.538698735749</v>
      </c>
      <c r="I89" s="5" t="s">
        <v>107</v>
      </c>
      <c r="J89" s="35">
        <v>2.953422321225703E-2</v>
      </c>
      <c r="L89" s="37" t="s">
        <v>107</v>
      </c>
      <c r="M89" s="38">
        <v>2.953422321225703E-2</v>
      </c>
    </row>
    <row r="90" spans="1:20" ht="15" x14ac:dyDescent="0.25">
      <c r="A90" s="21" t="s">
        <v>16113</v>
      </c>
      <c r="B90" s="18">
        <v>74571.538698735749</v>
      </c>
      <c r="I90" s="5" t="s">
        <v>2023</v>
      </c>
      <c r="J90" s="35">
        <v>9.2768681293195411E-4</v>
      </c>
      <c r="L90" s="37" t="s">
        <v>2023</v>
      </c>
      <c r="M90" s="38">
        <v>9.2768681293195411E-4</v>
      </c>
    </row>
    <row r="91" spans="1:20" ht="15" x14ac:dyDescent="0.25">
      <c r="A91" s="20" t="s">
        <v>16093</v>
      </c>
      <c r="B91" s="18">
        <v>74571.538698735749</v>
      </c>
      <c r="I91" s="5" t="s">
        <v>11922</v>
      </c>
      <c r="J91" s="35">
        <v>4.9969019208090985E-2</v>
      </c>
      <c r="L91" s="37" t="s">
        <v>11922</v>
      </c>
      <c r="M91" s="38">
        <v>4.9969019208090985E-2</v>
      </c>
    </row>
    <row r="92" spans="1:20" ht="15" x14ac:dyDescent="0.25">
      <c r="A92" s="20" t="s">
        <v>665</v>
      </c>
      <c r="B92" s="18"/>
      <c r="I92" s="5" t="s">
        <v>3787</v>
      </c>
      <c r="J92" s="35">
        <v>1.1672999999701756</v>
      </c>
      <c r="L92" s="37" t="s">
        <v>3787</v>
      </c>
      <c r="M92" s="38">
        <v>1.1672999999701756</v>
      </c>
    </row>
    <row r="93" spans="1:20" ht="15" x14ac:dyDescent="0.25">
      <c r="A93" s="21" t="s">
        <v>11</v>
      </c>
      <c r="B93" s="18"/>
      <c r="I93" s="5" t="s">
        <v>84</v>
      </c>
      <c r="J93" s="35">
        <v>0.72531310208342814</v>
      </c>
      <c r="L93" s="37" t="s">
        <v>84</v>
      </c>
      <c r="M93" s="38">
        <v>0.72531310208342814</v>
      </c>
    </row>
    <row r="94" spans="1:20" ht="15" x14ac:dyDescent="0.25">
      <c r="A94" s="22" t="s">
        <v>1444</v>
      </c>
      <c r="B94" s="18">
        <v>106542.38924727784</v>
      </c>
      <c r="I94" s="5" t="s">
        <v>11063</v>
      </c>
      <c r="J94" s="35">
        <v>7.8957757599684181E-2</v>
      </c>
      <c r="L94" s="37" t="s">
        <v>11063</v>
      </c>
      <c r="M94" s="38">
        <v>7.8957757599684181E-2</v>
      </c>
    </row>
    <row r="95" spans="1:20" ht="15" x14ac:dyDescent="0.25">
      <c r="A95" s="22" t="s">
        <v>66</v>
      </c>
      <c r="B95" s="18">
        <v>118666.20050696809</v>
      </c>
      <c r="I95" s="5" t="s">
        <v>426</v>
      </c>
      <c r="J95" s="35">
        <v>1.1672999999701754</v>
      </c>
      <c r="L95" s="37" t="s">
        <v>426</v>
      </c>
      <c r="M95" s="38">
        <v>1.1672999999701754</v>
      </c>
    </row>
    <row r="96" spans="1:20" ht="15" x14ac:dyDescent="0.25">
      <c r="A96" s="21" t="s">
        <v>16112</v>
      </c>
      <c r="B96" s="18">
        <v>114624.93008707133</v>
      </c>
      <c r="I96" s="5" t="s">
        <v>3275</v>
      </c>
      <c r="J96" s="35">
        <v>1.0137524158274844</v>
      </c>
      <c r="L96" s="37" t="s">
        <v>3275</v>
      </c>
      <c r="M96" s="38">
        <v>1.0137524158274844</v>
      </c>
    </row>
    <row r="97" spans="1:13" ht="15" x14ac:dyDescent="0.25">
      <c r="A97" s="20" t="s">
        <v>16091</v>
      </c>
      <c r="B97" s="18">
        <v>114624.93008707133</v>
      </c>
      <c r="I97" s="5" t="s">
        <v>341</v>
      </c>
      <c r="J97" s="35">
        <v>3.3376166079802413E-2</v>
      </c>
      <c r="L97" s="37" t="s">
        <v>341</v>
      </c>
      <c r="M97" s="38">
        <v>3.3376166079802413E-2</v>
      </c>
    </row>
    <row r="98" spans="1:13" ht="15" x14ac:dyDescent="0.25">
      <c r="A98" s="20" t="s">
        <v>587</v>
      </c>
      <c r="B98" s="18"/>
      <c r="I98" s="5" t="s">
        <v>1455</v>
      </c>
      <c r="J98" s="35">
        <v>0.27224589249009706</v>
      </c>
      <c r="L98" s="37" t="s">
        <v>1455</v>
      </c>
      <c r="M98" s="38">
        <v>0.27224589249009706</v>
      </c>
    </row>
    <row r="99" spans="1:13" ht="15" x14ac:dyDescent="0.25">
      <c r="A99" s="21" t="s">
        <v>86</v>
      </c>
      <c r="B99" s="18"/>
      <c r="I99" s="5" t="s">
        <v>10</v>
      </c>
      <c r="J99" s="35">
        <v>1.3276234554525228</v>
      </c>
      <c r="L99" s="37" t="s">
        <v>10</v>
      </c>
      <c r="M99" s="38">
        <v>1.3276234554525228</v>
      </c>
    </row>
    <row r="100" spans="1:13" ht="15" x14ac:dyDescent="0.25">
      <c r="A100" s="22" t="s">
        <v>66</v>
      </c>
      <c r="B100" s="18">
        <v>29094.350387137416</v>
      </c>
      <c r="I100" s="5" t="s">
        <v>17</v>
      </c>
      <c r="J100" s="35">
        <v>1.0000009010846413</v>
      </c>
      <c r="L100" s="37" t="s">
        <v>17</v>
      </c>
      <c r="M100" s="38">
        <v>1.0000009010846413</v>
      </c>
    </row>
    <row r="101" spans="1:13" x14ac:dyDescent="0.25">
      <c r="A101" s="21" t="s">
        <v>16111</v>
      </c>
      <c r="B101" s="18">
        <v>29094.350387137416</v>
      </c>
      <c r="I101" s="5" t="s">
        <v>16073</v>
      </c>
      <c r="J101" s="35">
        <v>0.99671110920949701</v>
      </c>
    </row>
    <row r="102" spans="1:13" x14ac:dyDescent="0.25">
      <c r="A102" s="20" t="s">
        <v>16094</v>
      </c>
      <c r="B102" s="18">
        <v>29094.350387137416</v>
      </c>
    </row>
    <row r="103" spans="1:13" x14ac:dyDescent="0.25">
      <c r="A103" s="20" t="s">
        <v>107</v>
      </c>
      <c r="B103" s="18"/>
    </row>
    <row r="104" spans="1:13" x14ac:dyDescent="0.25">
      <c r="A104" s="21" t="s">
        <v>86</v>
      </c>
      <c r="B104" s="18"/>
    </row>
    <row r="105" spans="1:13" x14ac:dyDescent="0.25">
      <c r="A105" s="22" t="s">
        <v>12</v>
      </c>
      <c r="B105" s="18">
        <v>124767.81260067191</v>
      </c>
    </row>
    <row r="106" spans="1:13" x14ac:dyDescent="0.25">
      <c r="A106" s="22" t="s">
        <v>52</v>
      </c>
      <c r="B106" s="18">
        <v>127849.87804316812</v>
      </c>
    </row>
    <row r="107" spans="1:13" x14ac:dyDescent="0.25">
      <c r="A107" s="22" t="s">
        <v>32</v>
      </c>
      <c r="B107" s="18">
        <v>129134.19853651802</v>
      </c>
    </row>
    <row r="108" spans="1:13" x14ac:dyDescent="0.25">
      <c r="A108" s="22" t="s">
        <v>66</v>
      </c>
      <c r="B108" s="18">
        <v>130842.46592574942</v>
      </c>
    </row>
    <row r="109" spans="1:13" x14ac:dyDescent="0.25">
      <c r="A109" s="21" t="s">
        <v>16111</v>
      </c>
      <c r="B109" s="18">
        <v>129392.49249714325</v>
      </c>
    </row>
    <row r="110" spans="1:13" x14ac:dyDescent="0.25">
      <c r="A110" s="20" t="s">
        <v>16087</v>
      </c>
      <c r="B110" s="18">
        <v>129392.49249714325</v>
      </c>
    </row>
    <row r="111" spans="1:13" x14ac:dyDescent="0.25">
      <c r="A111" s="20" t="s">
        <v>84</v>
      </c>
      <c r="B111" s="18"/>
    </row>
    <row r="112" spans="1:13" x14ac:dyDescent="0.25">
      <c r="A112" s="21" t="s">
        <v>86</v>
      </c>
      <c r="B112" s="18"/>
    </row>
    <row r="113" spans="1:2" x14ac:dyDescent="0.25">
      <c r="A113" s="22" t="s">
        <v>66</v>
      </c>
      <c r="B113" s="18">
        <v>104573.6192007178</v>
      </c>
    </row>
    <row r="114" spans="1:2" x14ac:dyDescent="0.25">
      <c r="A114" s="21" t="s">
        <v>16111</v>
      </c>
      <c r="B114" s="18">
        <v>104573.6192007178</v>
      </c>
    </row>
    <row r="115" spans="1:2" x14ac:dyDescent="0.25">
      <c r="A115" s="20" t="s">
        <v>16088</v>
      </c>
      <c r="B115" s="18">
        <v>104573.6192007178</v>
      </c>
    </row>
    <row r="116" spans="1:2" x14ac:dyDescent="0.25">
      <c r="A116" s="20" t="s">
        <v>10</v>
      </c>
      <c r="B116" s="18"/>
    </row>
    <row r="117" spans="1:2" x14ac:dyDescent="0.25">
      <c r="A117" s="21" t="s">
        <v>11</v>
      </c>
      <c r="B117" s="18"/>
    </row>
    <row r="118" spans="1:2" x14ac:dyDescent="0.25">
      <c r="A118" s="22" t="s">
        <v>12</v>
      </c>
      <c r="B118" s="18">
        <v>100956.3982445471</v>
      </c>
    </row>
    <row r="119" spans="1:2" x14ac:dyDescent="0.25">
      <c r="A119" s="22" t="s">
        <v>52</v>
      </c>
      <c r="B119" s="18">
        <v>60848.661262448964</v>
      </c>
    </row>
    <row r="120" spans="1:2" x14ac:dyDescent="0.25">
      <c r="A120" s="22" t="s">
        <v>32</v>
      </c>
      <c r="B120" s="18">
        <v>177072.24920635141</v>
      </c>
    </row>
    <row r="121" spans="1:2" x14ac:dyDescent="0.25">
      <c r="A121" s="22" t="s">
        <v>66</v>
      </c>
      <c r="B121" s="18">
        <v>84776.290337569124</v>
      </c>
    </row>
    <row r="122" spans="1:2" x14ac:dyDescent="0.25">
      <c r="A122" s="21" t="s">
        <v>16112</v>
      </c>
      <c r="B122" s="18">
        <v>94186.072227337572</v>
      </c>
    </row>
    <row r="123" spans="1:2" x14ac:dyDescent="0.25">
      <c r="A123" s="20" t="s">
        <v>16089</v>
      </c>
      <c r="B123" s="18">
        <v>94186.072227337572</v>
      </c>
    </row>
    <row r="124" spans="1:2" x14ac:dyDescent="0.25">
      <c r="A124" s="20" t="s">
        <v>17</v>
      </c>
      <c r="B124" s="18"/>
    </row>
    <row r="125" spans="1:2" x14ac:dyDescent="0.25">
      <c r="A125" s="21" t="s">
        <v>18</v>
      </c>
      <c r="B125" s="18"/>
    </row>
    <row r="126" spans="1:2" x14ac:dyDescent="0.25">
      <c r="A126" s="22" t="s">
        <v>12</v>
      </c>
      <c r="B126" s="18">
        <v>158369.62000000002</v>
      </c>
    </row>
    <row r="127" spans="1:2" x14ac:dyDescent="0.25">
      <c r="A127" s="22" t="s">
        <v>52</v>
      </c>
      <c r="B127" s="18">
        <v>131951.66600000003</v>
      </c>
    </row>
    <row r="128" spans="1:2" x14ac:dyDescent="0.25">
      <c r="A128" s="22" t="s">
        <v>1444</v>
      </c>
      <c r="B128" s="18">
        <v>139480.00000000003</v>
      </c>
    </row>
    <row r="129" spans="1:2" x14ac:dyDescent="0.25">
      <c r="A129" s="22" t="s">
        <v>32</v>
      </c>
      <c r="B129" s="18">
        <v>158883.01353846153</v>
      </c>
    </row>
    <row r="130" spans="1:2" x14ac:dyDescent="0.25">
      <c r="A130" s="22" t="s">
        <v>66</v>
      </c>
      <c r="B130" s="18">
        <v>122051.43227719299</v>
      </c>
    </row>
    <row r="131" spans="1:2" x14ac:dyDescent="0.25">
      <c r="A131" s="22" t="s">
        <v>26</v>
      </c>
      <c r="B131" s="18">
        <v>161900.49249999999</v>
      </c>
    </row>
    <row r="132" spans="1:2" x14ac:dyDescent="0.25">
      <c r="A132" s="21" t="s">
        <v>16113</v>
      </c>
      <c r="B132" s="18">
        <v>136765.78216635509</v>
      </c>
    </row>
    <row r="133" spans="1:2" x14ac:dyDescent="0.25">
      <c r="A133" s="20" t="s">
        <v>16090</v>
      </c>
      <c r="B133" s="18">
        <v>136765.78216635509</v>
      </c>
    </row>
    <row r="134" spans="1:2" x14ac:dyDescent="0.25">
      <c r="A134" s="5" t="s">
        <v>16076</v>
      </c>
      <c r="B134" s="18">
        <v>118628.41958232684</v>
      </c>
    </row>
    <row r="135" spans="1:2" x14ac:dyDescent="0.25">
      <c r="A135" s="5" t="s">
        <v>8</v>
      </c>
      <c r="B135" s="18"/>
    </row>
    <row r="136" spans="1:2" x14ac:dyDescent="0.25">
      <c r="A136" s="20" t="s">
        <v>199</v>
      </c>
      <c r="B136" s="18"/>
    </row>
    <row r="137" spans="1:2" x14ac:dyDescent="0.25">
      <c r="A137" s="21" t="s">
        <v>86</v>
      </c>
      <c r="B137" s="18"/>
    </row>
    <row r="138" spans="1:2" x14ac:dyDescent="0.25">
      <c r="A138" s="22" t="s">
        <v>12</v>
      </c>
      <c r="B138" s="18">
        <v>291865.61219403095</v>
      </c>
    </row>
    <row r="139" spans="1:2" x14ac:dyDescent="0.25">
      <c r="A139" s="22" t="s">
        <v>52</v>
      </c>
      <c r="B139" s="18">
        <v>272696.35734960577</v>
      </c>
    </row>
    <row r="140" spans="1:2" x14ac:dyDescent="0.25">
      <c r="A140" s="22" t="s">
        <v>32</v>
      </c>
      <c r="B140" s="18">
        <v>375627.50493073149</v>
      </c>
    </row>
    <row r="141" spans="1:2" x14ac:dyDescent="0.25">
      <c r="A141" s="22" t="s">
        <v>66</v>
      </c>
      <c r="B141" s="18">
        <v>232613.35703644381</v>
      </c>
    </row>
    <row r="142" spans="1:2" x14ac:dyDescent="0.25">
      <c r="A142" s="22" t="s">
        <v>26</v>
      </c>
      <c r="B142" s="18">
        <v>295638.28801041387</v>
      </c>
    </row>
    <row r="143" spans="1:2" x14ac:dyDescent="0.25">
      <c r="A143" s="21" t="s">
        <v>16111</v>
      </c>
      <c r="B143" s="18">
        <v>289624.20350485831</v>
      </c>
    </row>
    <row r="144" spans="1:2" x14ac:dyDescent="0.25">
      <c r="A144" s="20" t="s">
        <v>16084</v>
      </c>
      <c r="B144" s="18">
        <v>289624.20350485831</v>
      </c>
    </row>
    <row r="145" spans="1:2" x14ac:dyDescent="0.25">
      <c r="A145" s="20" t="s">
        <v>2234</v>
      </c>
      <c r="B145" s="18"/>
    </row>
    <row r="146" spans="1:2" x14ac:dyDescent="0.25">
      <c r="A146" s="21" t="s">
        <v>11</v>
      </c>
      <c r="B146" s="18"/>
    </row>
    <row r="147" spans="1:2" x14ac:dyDescent="0.25">
      <c r="A147" s="22" t="s">
        <v>26</v>
      </c>
      <c r="B147" s="18">
        <v>401927.07058973075</v>
      </c>
    </row>
    <row r="148" spans="1:2" x14ac:dyDescent="0.25">
      <c r="A148" s="21" t="s">
        <v>16112</v>
      </c>
      <c r="B148" s="18">
        <v>401927.07058973075</v>
      </c>
    </row>
    <row r="149" spans="1:2" x14ac:dyDescent="0.25">
      <c r="A149" s="20" t="s">
        <v>16095</v>
      </c>
      <c r="B149" s="18">
        <v>401927.07058973075</v>
      </c>
    </row>
    <row r="150" spans="1:2" x14ac:dyDescent="0.25">
      <c r="A150" s="20" t="s">
        <v>3039</v>
      </c>
      <c r="B150" s="18"/>
    </row>
    <row r="151" spans="1:2" x14ac:dyDescent="0.25">
      <c r="A151" s="21" t="s">
        <v>11</v>
      </c>
      <c r="B151" s="18"/>
    </row>
    <row r="152" spans="1:2" x14ac:dyDescent="0.25">
      <c r="A152" s="22" t="s">
        <v>26</v>
      </c>
      <c r="B152" s="18">
        <v>428637.44210456836</v>
      </c>
    </row>
    <row r="153" spans="1:2" x14ac:dyDescent="0.25">
      <c r="A153" s="21" t="s">
        <v>16112</v>
      </c>
      <c r="B153" s="18">
        <v>428637.44210456836</v>
      </c>
    </row>
    <row r="154" spans="1:2" x14ac:dyDescent="0.25">
      <c r="A154" s="20" t="s">
        <v>16092</v>
      </c>
      <c r="B154" s="18">
        <v>428637.44210456836</v>
      </c>
    </row>
    <row r="155" spans="1:2" x14ac:dyDescent="0.25">
      <c r="A155" s="20" t="s">
        <v>4053</v>
      </c>
      <c r="B155" s="18"/>
    </row>
    <row r="156" spans="1:2" x14ac:dyDescent="0.25">
      <c r="A156" s="21" t="s">
        <v>18</v>
      </c>
      <c r="B156" s="18"/>
    </row>
    <row r="157" spans="1:2" x14ac:dyDescent="0.25">
      <c r="A157" s="22" t="s">
        <v>12</v>
      </c>
      <c r="B157" s="18">
        <v>362733.94619179773</v>
      </c>
    </row>
    <row r="158" spans="1:2" x14ac:dyDescent="0.25">
      <c r="A158" s="22" t="s">
        <v>52</v>
      </c>
      <c r="B158" s="18">
        <v>241759.17360468704</v>
      </c>
    </row>
    <row r="159" spans="1:2" x14ac:dyDescent="0.25">
      <c r="A159" s="22" t="s">
        <v>1444</v>
      </c>
      <c r="B159" s="18">
        <v>228629.04717853843</v>
      </c>
    </row>
    <row r="160" spans="1:2" x14ac:dyDescent="0.25">
      <c r="A160" s="22" t="s">
        <v>26</v>
      </c>
      <c r="B160" s="18">
        <v>178686.401480111</v>
      </c>
    </row>
    <row r="161" spans="1:2" x14ac:dyDescent="0.25">
      <c r="A161" s="21" t="s">
        <v>16113</v>
      </c>
      <c r="B161" s="18">
        <v>300001.48671864677</v>
      </c>
    </row>
    <row r="162" spans="1:2" x14ac:dyDescent="0.25">
      <c r="A162" s="20" t="s">
        <v>16093</v>
      </c>
      <c r="B162" s="18">
        <v>300001.48671864677</v>
      </c>
    </row>
    <row r="163" spans="1:2" x14ac:dyDescent="0.25">
      <c r="A163" s="20" t="s">
        <v>207</v>
      </c>
      <c r="B163" s="18"/>
    </row>
    <row r="164" spans="1:2" x14ac:dyDescent="0.25">
      <c r="A164" s="21" t="s">
        <v>18</v>
      </c>
      <c r="B164" s="18"/>
    </row>
    <row r="165" spans="1:2" x14ac:dyDescent="0.25">
      <c r="A165" s="22" t="s">
        <v>26</v>
      </c>
      <c r="B165" s="18">
        <v>329818.0554566108</v>
      </c>
    </row>
    <row r="166" spans="1:2" x14ac:dyDescent="0.25">
      <c r="A166" s="21" t="s">
        <v>16113</v>
      </c>
      <c r="B166" s="18">
        <v>329818.0554566108</v>
      </c>
    </row>
    <row r="167" spans="1:2" x14ac:dyDescent="0.25">
      <c r="A167" s="20" t="s">
        <v>16096</v>
      </c>
      <c r="B167" s="18">
        <v>329818.0554566108</v>
      </c>
    </row>
    <row r="168" spans="1:2" x14ac:dyDescent="0.25">
      <c r="A168" s="20" t="s">
        <v>11379</v>
      </c>
      <c r="B168" s="18"/>
    </row>
    <row r="169" spans="1:2" x14ac:dyDescent="0.25">
      <c r="A169" s="21" t="s">
        <v>18</v>
      </c>
      <c r="B169" s="18"/>
    </row>
    <row r="170" spans="1:2" x14ac:dyDescent="0.25">
      <c r="A170" s="22" t="s">
        <v>26</v>
      </c>
      <c r="B170" s="18">
        <v>351619.69317920157</v>
      </c>
    </row>
    <row r="171" spans="1:2" x14ac:dyDescent="0.25">
      <c r="A171" s="21" t="s">
        <v>16113</v>
      </c>
      <c r="B171" s="18">
        <v>351619.69317920157</v>
      </c>
    </row>
    <row r="172" spans="1:2" x14ac:dyDescent="0.25">
      <c r="A172" s="20" t="s">
        <v>16097</v>
      </c>
      <c r="B172" s="18">
        <v>351619.69317920157</v>
      </c>
    </row>
    <row r="173" spans="1:2" x14ac:dyDescent="0.25">
      <c r="A173" s="20" t="s">
        <v>11288</v>
      </c>
      <c r="B173" s="18"/>
    </row>
    <row r="174" spans="1:2" x14ac:dyDescent="0.25">
      <c r="A174" s="21" t="s">
        <v>11</v>
      </c>
      <c r="B174" s="18"/>
    </row>
    <row r="175" spans="1:2" x14ac:dyDescent="0.25">
      <c r="A175" s="22" t="s">
        <v>66</v>
      </c>
      <c r="B175" s="18">
        <v>155665.21081148903</v>
      </c>
    </row>
    <row r="176" spans="1:2" x14ac:dyDescent="0.25">
      <c r="A176" s="21" t="s">
        <v>16112</v>
      </c>
      <c r="B176" s="18">
        <v>155665.21081148903</v>
      </c>
    </row>
    <row r="177" spans="1:2" x14ac:dyDescent="0.25">
      <c r="A177" s="20" t="s">
        <v>16098</v>
      </c>
      <c r="B177" s="18">
        <v>155665.21081148903</v>
      </c>
    </row>
    <row r="178" spans="1:2" x14ac:dyDescent="0.25">
      <c r="A178" s="20" t="s">
        <v>469</v>
      </c>
      <c r="B178" s="18"/>
    </row>
    <row r="179" spans="1:2" x14ac:dyDescent="0.25">
      <c r="A179" s="21" t="s">
        <v>11</v>
      </c>
      <c r="B179" s="18"/>
    </row>
    <row r="180" spans="1:2" x14ac:dyDescent="0.25">
      <c r="A180" s="22" t="s">
        <v>12</v>
      </c>
      <c r="B180" s="18">
        <v>266051.0159932024</v>
      </c>
    </row>
    <row r="181" spans="1:2" x14ac:dyDescent="0.25">
      <c r="A181" s="21" t="s">
        <v>16112</v>
      </c>
      <c r="B181" s="18">
        <v>266051.0159932024</v>
      </c>
    </row>
    <row r="182" spans="1:2" x14ac:dyDescent="0.25">
      <c r="A182" s="20" t="s">
        <v>16099</v>
      </c>
      <c r="B182" s="18">
        <v>266051.0159932024</v>
      </c>
    </row>
    <row r="183" spans="1:2" x14ac:dyDescent="0.25">
      <c r="A183" s="20" t="s">
        <v>665</v>
      </c>
      <c r="B183" s="18"/>
    </row>
    <row r="184" spans="1:2" x14ac:dyDescent="0.25">
      <c r="A184" s="21" t="s">
        <v>11</v>
      </c>
      <c r="B184" s="18"/>
    </row>
    <row r="185" spans="1:2" x14ac:dyDescent="0.25">
      <c r="A185" s="22" t="s">
        <v>12</v>
      </c>
      <c r="B185" s="18">
        <v>320725.65540680545</v>
      </c>
    </row>
    <row r="186" spans="1:2" x14ac:dyDescent="0.25">
      <c r="A186" s="22" t="s">
        <v>52</v>
      </c>
      <c r="B186" s="18">
        <v>194508.33127603034</v>
      </c>
    </row>
    <row r="187" spans="1:2" x14ac:dyDescent="0.25">
      <c r="A187" s="22" t="s">
        <v>26</v>
      </c>
      <c r="B187" s="18">
        <v>168902.59022568457</v>
      </c>
    </row>
    <row r="188" spans="1:2" x14ac:dyDescent="0.25">
      <c r="A188" s="21" t="s">
        <v>16112</v>
      </c>
      <c r="B188" s="18">
        <v>209509.49968204703</v>
      </c>
    </row>
    <row r="189" spans="1:2" x14ac:dyDescent="0.25">
      <c r="A189" s="20" t="s">
        <v>16091</v>
      </c>
      <c r="B189" s="18">
        <v>209509.49968204703</v>
      </c>
    </row>
    <row r="190" spans="1:2" x14ac:dyDescent="0.25">
      <c r="A190" s="20" t="s">
        <v>156</v>
      </c>
      <c r="B190" s="18">
        <v>438874.42737246037</v>
      </c>
    </row>
    <row r="191" spans="1:2" x14ac:dyDescent="0.25">
      <c r="A191" s="20" t="s">
        <v>13063</v>
      </c>
      <c r="B191" s="18"/>
    </row>
    <row r="192" spans="1:2" x14ac:dyDescent="0.25">
      <c r="A192" s="21" t="s">
        <v>11</v>
      </c>
      <c r="B192" s="18"/>
    </row>
    <row r="193" spans="1:2" x14ac:dyDescent="0.25">
      <c r="A193" s="22" t="s">
        <v>66</v>
      </c>
      <c r="B193" s="18">
        <v>393153.84902234888</v>
      </c>
    </row>
    <row r="194" spans="1:2" x14ac:dyDescent="0.25">
      <c r="A194" s="21" t="s">
        <v>16112</v>
      </c>
      <c r="B194" s="18">
        <v>393153.84902234888</v>
      </c>
    </row>
    <row r="195" spans="1:2" x14ac:dyDescent="0.25">
      <c r="A195" s="20" t="s">
        <v>16100</v>
      </c>
      <c r="B195" s="18">
        <v>393153.84902234888</v>
      </c>
    </row>
    <row r="196" spans="1:2" x14ac:dyDescent="0.25">
      <c r="A196" s="20" t="s">
        <v>587</v>
      </c>
      <c r="B196" s="18"/>
    </row>
    <row r="197" spans="1:2" x14ac:dyDescent="0.25">
      <c r="A197" s="21" t="s">
        <v>86</v>
      </c>
      <c r="B197" s="18"/>
    </row>
    <row r="198" spans="1:2" x14ac:dyDescent="0.25">
      <c r="A198" s="22" t="s">
        <v>66</v>
      </c>
      <c r="B198" s="18">
        <v>112084.9590634609</v>
      </c>
    </row>
    <row r="199" spans="1:2" x14ac:dyDescent="0.25">
      <c r="A199" s="22" t="s">
        <v>26</v>
      </c>
      <c r="B199" s="18">
        <v>98241.61819731041</v>
      </c>
    </row>
    <row r="200" spans="1:2" x14ac:dyDescent="0.25">
      <c r="A200" s="21" t="s">
        <v>16111</v>
      </c>
      <c r="B200" s="18">
        <v>107470.51210807741</v>
      </c>
    </row>
    <row r="201" spans="1:2" x14ac:dyDescent="0.25">
      <c r="A201" s="20" t="s">
        <v>16094</v>
      </c>
      <c r="B201" s="18">
        <v>107470.51210807741</v>
      </c>
    </row>
    <row r="202" spans="1:2" x14ac:dyDescent="0.25">
      <c r="A202" s="20" t="s">
        <v>10363</v>
      </c>
      <c r="B202" s="18"/>
    </row>
    <row r="203" spans="1:2" x14ac:dyDescent="0.25">
      <c r="A203" s="21" t="s">
        <v>11</v>
      </c>
      <c r="B203" s="18"/>
    </row>
    <row r="204" spans="1:2" x14ac:dyDescent="0.25">
      <c r="A204" s="22" t="s">
        <v>12</v>
      </c>
      <c r="B204" s="18">
        <v>290966.9460876392</v>
      </c>
    </row>
    <row r="205" spans="1:2" x14ac:dyDescent="0.25">
      <c r="A205" s="21" t="s">
        <v>16112</v>
      </c>
      <c r="B205" s="18">
        <v>290966.9460876392</v>
      </c>
    </row>
    <row r="206" spans="1:2" x14ac:dyDescent="0.25">
      <c r="A206" s="20" t="s">
        <v>16101</v>
      </c>
      <c r="B206" s="18">
        <v>290966.9460876392</v>
      </c>
    </row>
    <row r="207" spans="1:2" x14ac:dyDescent="0.25">
      <c r="A207" s="20" t="s">
        <v>924</v>
      </c>
      <c r="B207" s="18"/>
    </row>
    <row r="208" spans="1:2" x14ac:dyDescent="0.25">
      <c r="A208" s="21" t="s">
        <v>11</v>
      </c>
      <c r="B208" s="18"/>
    </row>
    <row r="209" spans="1:2" x14ac:dyDescent="0.25">
      <c r="A209" s="22" t="s">
        <v>12</v>
      </c>
      <c r="B209" s="18">
        <v>190550.05199513148</v>
      </c>
    </row>
    <row r="210" spans="1:2" x14ac:dyDescent="0.25">
      <c r="A210" s="22" t="s">
        <v>1444</v>
      </c>
      <c r="B210" s="18">
        <v>326657.23199165391</v>
      </c>
    </row>
    <row r="211" spans="1:2" x14ac:dyDescent="0.25">
      <c r="A211" s="21" t="s">
        <v>16112</v>
      </c>
      <c r="B211" s="18">
        <v>258603.6419933927</v>
      </c>
    </row>
    <row r="212" spans="1:2" x14ac:dyDescent="0.25">
      <c r="A212" s="20" t="s">
        <v>16086</v>
      </c>
      <c r="B212" s="18">
        <v>258603.6419933927</v>
      </c>
    </row>
    <row r="213" spans="1:2" x14ac:dyDescent="0.25">
      <c r="A213" s="20" t="s">
        <v>107</v>
      </c>
      <c r="B213" s="18"/>
    </row>
    <row r="214" spans="1:2" x14ac:dyDescent="0.25">
      <c r="A214" s="21" t="s">
        <v>86</v>
      </c>
      <c r="B214" s="18"/>
    </row>
    <row r="215" spans="1:2" x14ac:dyDescent="0.25">
      <c r="A215" s="22" t="s">
        <v>12</v>
      </c>
      <c r="B215" s="18">
        <v>245230.67099268263</v>
      </c>
    </row>
    <row r="216" spans="1:2" x14ac:dyDescent="0.25">
      <c r="A216" s="22" t="s">
        <v>52</v>
      </c>
      <c r="B216" s="18">
        <v>295951.63606240507</v>
      </c>
    </row>
    <row r="217" spans="1:2" x14ac:dyDescent="0.25">
      <c r="A217" s="22" t="s">
        <v>1444</v>
      </c>
      <c r="B217" s="18">
        <v>311527.45179253531</v>
      </c>
    </row>
    <row r="218" spans="1:2" x14ac:dyDescent="0.25">
      <c r="A218" s="22" t="s">
        <v>32</v>
      </c>
      <c r="B218" s="18">
        <v>439170.78558608313</v>
      </c>
    </row>
    <row r="219" spans="1:2" x14ac:dyDescent="0.25">
      <c r="A219" s="22" t="s">
        <v>26</v>
      </c>
      <c r="B219" s="18">
        <v>265020.57158635923</v>
      </c>
    </row>
    <row r="220" spans="1:2" x14ac:dyDescent="0.25">
      <c r="A220" s="21" t="s">
        <v>16111</v>
      </c>
      <c r="B220" s="18">
        <v>320632.52304907423</v>
      </c>
    </row>
    <row r="221" spans="1:2" x14ac:dyDescent="0.25">
      <c r="A221" s="20" t="s">
        <v>16087</v>
      </c>
      <c r="B221" s="18">
        <v>320632.52304907423</v>
      </c>
    </row>
    <row r="222" spans="1:2" x14ac:dyDescent="0.25">
      <c r="A222" s="20" t="s">
        <v>2023</v>
      </c>
      <c r="B222" s="18"/>
    </row>
    <row r="223" spans="1:2" x14ac:dyDescent="0.25">
      <c r="A223" s="21" t="s">
        <v>86</v>
      </c>
      <c r="B223" s="18"/>
    </row>
    <row r="224" spans="1:2" x14ac:dyDescent="0.25">
      <c r="A224" s="22" t="s">
        <v>12</v>
      </c>
      <c r="B224" s="18">
        <v>301253.56463657867</v>
      </c>
    </row>
    <row r="225" spans="1:2" x14ac:dyDescent="0.25">
      <c r="A225" s="22" t="s">
        <v>52</v>
      </c>
      <c r="B225" s="18">
        <v>147498.13720487966</v>
      </c>
    </row>
    <row r="226" spans="1:2" x14ac:dyDescent="0.25">
      <c r="A226" s="22" t="s">
        <v>32</v>
      </c>
      <c r="B226" s="18">
        <v>297059.64562363748</v>
      </c>
    </row>
    <row r="227" spans="1:2" x14ac:dyDescent="0.25">
      <c r="A227" s="22" t="s">
        <v>66</v>
      </c>
      <c r="B227" s="18">
        <v>192689.70267637644</v>
      </c>
    </row>
    <row r="228" spans="1:2" x14ac:dyDescent="0.25">
      <c r="A228" s="21" t="s">
        <v>16111</v>
      </c>
      <c r="B228" s="18">
        <v>234625.26253536806</v>
      </c>
    </row>
    <row r="229" spans="1:2" x14ac:dyDescent="0.25">
      <c r="A229" s="20" t="s">
        <v>16102</v>
      </c>
      <c r="B229" s="18">
        <v>234625.26253536806</v>
      </c>
    </row>
    <row r="230" spans="1:2" x14ac:dyDescent="0.25">
      <c r="A230" s="20" t="s">
        <v>3787</v>
      </c>
      <c r="B230" s="18"/>
    </row>
    <row r="231" spans="1:2" x14ac:dyDescent="0.25">
      <c r="A231" s="21" t="s">
        <v>11</v>
      </c>
      <c r="B231" s="18"/>
    </row>
    <row r="232" spans="1:2" x14ac:dyDescent="0.25">
      <c r="A232" s="22" t="s">
        <v>12</v>
      </c>
      <c r="B232" s="18">
        <v>239439.49424388231</v>
      </c>
    </row>
    <row r="233" spans="1:2" x14ac:dyDescent="0.25">
      <c r="A233" s="21" t="s">
        <v>16112</v>
      </c>
      <c r="B233" s="18">
        <v>239439.49424388231</v>
      </c>
    </row>
    <row r="234" spans="1:2" x14ac:dyDescent="0.25">
      <c r="A234" s="20" t="s">
        <v>16103</v>
      </c>
      <c r="B234" s="18">
        <v>239439.49424388231</v>
      </c>
    </row>
    <row r="235" spans="1:2" x14ac:dyDescent="0.25">
      <c r="A235" s="20" t="s">
        <v>84</v>
      </c>
      <c r="B235" s="18"/>
    </row>
    <row r="236" spans="1:2" x14ac:dyDescent="0.25">
      <c r="A236" s="21" t="s">
        <v>86</v>
      </c>
      <c r="B236" s="18"/>
    </row>
    <row r="237" spans="1:2" x14ac:dyDescent="0.25">
      <c r="A237" s="22" t="s">
        <v>12</v>
      </c>
      <c r="B237" s="18">
        <v>327503.38880308595</v>
      </c>
    </row>
    <row r="238" spans="1:2" x14ac:dyDescent="0.25">
      <c r="A238" s="22" t="s">
        <v>52</v>
      </c>
      <c r="B238" s="18">
        <v>191486.11163034133</v>
      </c>
    </row>
    <row r="239" spans="1:2" x14ac:dyDescent="0.25">
      <c r="A239" s="22" t="s">
        <v>32</v>
      </c>
      <c r="B239" s="18">
        <v>837793.38043789798</v>
      </c>
    </row>
    <row r="240" spans="1:2" x14ac:dyDescent="0.25">
      <c r="A240" s="22" t="s">
        <v>66</v>
      </c>
      <c r="B240" s="18">
        <v>251644.99607461962</v>
      </c>
    </row>
    <row r="241" spans="1:2" x14ac:dyDescent="0.25">
      <c r="A241" s="22" t="s">
        <v>26</v>
      </c>
      <c r="B241" s="18">
        <v>455873.49059777934</v>
      </c>
    </row>
    <row r="242" spans="1:2" x14ac:dyDescent="0.25">
      <c r="A242" s="21" t="s">
        <v>16111</v>
      </c>
      <c r="B242" s="18">
        <v>435474.02391483472</v>
      </c>
    </row>
    <row r="243" spans="1:2" x14ac:dyDescent="0.25">
      <c r="A243" s="20" t="s">
        <v>16088</v>
      </c>
      <c r="B243" s="18">
        <v>435474.02391483472</v>
      </c>
    </row>
    <row r="244" spans="1:2" x14ac:dyDescent="0.25">
      <c r="A244" s="20" t="s">
        <v>426</v>
      </c>
      <c r="B244" s="18"/>
    </row>
    <row r="245" spans="1:2" x14ac:dyDescent="0.25">
      <c r="A245" s="21" t="s">
        <v>18</v>
      </c>
      <c r="B245" s="18"/>
    </row>
    <row r="246" spans="1:2" x14ac:dyDescent="0.25">
      <c r="A246" s="22" t="s">
        <v>26</v>
      </c>
      <c r="B246" s="18">
        <v>212772.75920456366</v>
      </c>
    </row>
    <row r="247" spans="1:2" x14ac:dyDescent="0.25">
      <c r="A247" s="21" t="s">
        <v>16113</v>
      </c>
      <c r="B247" s="18">
        <v>212772.75920456366</v>
      </c>
    </row>
    <row r="248" spans="1:2" x14ac:dyDescent="0.25">
      <c r="A248" s="20" t="s">
        <v>16104</v>
      </c>
      <c r="B248" s="18">
        <v>212772.75920456366</v>
      </c>
    </row>
    <row r="249" spans="1:2" x14ac:dyDescent="0.25">
      <c r="A249" s="20" t="s">
        <v>3275</v>
      </c>
      <c r="B249" s="18"/>
    </row>
    <row r="250" spans="1:2" x14ac:dyDescent="0.25">
      <c r="A250" s="21" t="s">
        <v>11</v>
      </c>
      <c r="B250" s="18"/>
    </row>
    <row r="251" spans="1:2" x14ac:dyDescent="0.25">
      <c r="A251" s="22" t="s">
        <v>26</v>
      </c>
      <c r="B251" s="18">
        <v>414164.37798799726</v>
      </c>
    </row>
    <row r="252" spans="1:2" x14ac:dyDescent="0.25">
      <c r="A252" s="21" t="s">
        <v>16112</v>
      </c>
      <c r="B252" s="18">
        <v>414164.37798799726</v>
      </c>
    </row>
    <row r="253" spans="1:2" x14ac:dyDescent="0.25">
      <c r="A253" s="20" t="s">
        <v>16105</v>
      </c>
      <c r="B253" s="18">
        <v>414164.37798799726</v>
      </c>
    </row>
    <row r="254" spans="1:2" x14ac:dyDescent="0.25">
      <c r="A254" s="20" t="s">
        <v>341</v>
      </c>
      <c r="B254" s="18"/>
    </row>
    <row r="255" spans="1:2" x14ac:dyDescent="0.25">
      <c r="A255" s="21" t="s">
        <v>86</v>
      </c>
      <c r="B255" s="18"/>
    </row>
    <row r="256" spans="1:2" x14ac:dyDescent="0.25">
      <c r="A256" s="22" t="s">
        <v>26</v>
      </c>
      <c r="B256" s="18">
        <v>168442.83497154684</v>
      </c>
    </row>
    <row r="257" spans="1:2" x14ac:dyDescent="0.25">
      <c r="A257" s="21" t="s">
        <v>16111</v>
      </c>
      <c r="B257" s="18">
        <v>168442.83497154684</v>
      </c>
    </row>
    <row r="258" spans="1:2" x14ac:dyDescent="0.25">
      <c r="A258" s="20" t="s">
        <v>16106</v>
      </c>
      <c r="B258" s="18">
        <v>168442.83497154684</v>
      </c>
    </row>
    <row r="259" spans="1:2" x14ac:dyDescent="0.25">
      <c r="A259" s="20" t="s">
        <v>1455</v>
      </c>
      <c r="B259" s="18"/>
    </row>
    <row r="260" spans="1:2" x14ac:dyDescent="0.25">
      <c r="A260" s="21" t="s">
        <v>11</v>
      </c>
      <c r="B260" s="18"/>
    </row>
    <row r="261" spans="1:2" x14ac:dyDescent="0.25">
      <c r="A261" s="22" t="s">
        <v>12</v>
      </c>
      <c r="B261" s="18">
        <v>396465.2954548549</v>
      </c>
    </row>
    <row r="262" spans="1:2" x14ac:dyDescent="0.25">
      <c r="A262" s="21" t="s">
        <v>16112</v>
      </c>
      <c r="B262" s="18">
        <v>396465.2954548549</v>
      </c>
    </row>
    <row r="263" spans="1:2" x14ac:dyDescent="0.25">
      <c r="A263" s="20" t="s">
        <v>16107</v>
      </c>
      <c r="B263" s="18">
        <v>396465.2954548549</v>
      </c>
    </row>
    <row r="264" spans="1:2" x14ac:dyDescent="0.25">
      <c r="A264" s="20" t="s">
        <v>10</v>
      </c>
      <c r="B264" s="18"/>
    </row>
    <row r="265" spans="1:2" x14ac:dyDescent="0.25">
      <c r="A265" s="21" t="s">
        <v>11</v>
      </c>
      <c r="B265" s="18"/>
    </row>
    <row r="266" spans="1:2" x14ac:dyDescent="0.25">
      <c r="A266" s="22" t="s">
        <v>12</v>
      </c>
      <c r="B266" s="18">
        <v>245016.25896323426</v>
      </c>
    </row>
    <row r="267" spans="1:2" x14ac:dyDescent="0.25">
      <c r="A267" s="22" t="s">
        <v>52</v>
      </c>
      <c r="B267" s="18">
        <v>237115.6019061539</v>
      </c>
    </row>
    <row r="268" spans="1:2" x14ac:dyDescent="0.25">
      <c r="A268" s="22" t="s">
        <v>1444</v>
      </c>
      <c r="B268" s="18">
        <v>309447.37300852808</v>
      </c>
    </row>
    <row r="269" spans="1:2" x14ac:dyDescent="0.25">
      <c r="A269" s="22" t="s">
        <v>32</v>
      </c>
      <c r="B269" s="18">
        <v>578183.34208623087</v>
      </c>
    </row>
    <row r="270" spans="1:2" x14ac:dyDescent="0.25">
      <c r="A270" s="22" t="s">
        <v>66</v>
      </c>
      <c r="B270" s="18">
        <v>233077.84043795898</v>
      </c>
    </row>
    <row r="271" spans="1:2" x14ac:dyDescent="0.25">
      <c r="A271" s="22" t="s">
        <v>26</v>
      </c>
      <c r="B271" s="18">
        <v>277103.69314575195</v>
      </c>
    </row>
    <row r="272" spans="1:2" x14ac:dyDescent="0.25">
      <c r="A272" s="21" t="s">
        <v>16112</v>
      </c>
      <c r="B272" s="18">
        <v>365241.2287035301</v>
      </c>
    </row>
    <row r="273" spans="1:2" x14ac:dyDescent="0.25">
      <c r="A273" s="20" t="s">
        <v>16089</v>
      </c>
      <c r="B273" s="18">
        <v>365241.2287035301</v>
      </c>
    </row>
    <row r="274" spans="1:2" x14ac:dyDescent="0.25">
      <c r="A274" s="20" t="s">
        <v>17</v>
      </c>
      <c r="B274" s="18"/>
    </row>
    <row r="275" spans="1:2" x14ac:dyDescent="0.25">
      <c r="A275" s="21" t="s">
        <v>18</v>
      </c>
      <c r="B275" s="18"/>
    </row>
    <row r="276" spans="1:2" x14ac:dyDescent="0.25">
      <c r="A276" s="22" t="s">
        <v>12</v>
      </c>
      <c r="B276" s="18">
        <v>338769.64314285718</v>
      </c>
    </row>
    <row r="277" spans="1:2" x14ac:dyDescent="0.25">
      <c r="A277" s="22" t="s">
        <v>52</v>
      </c>
      <c r="B277" s="18">
        <v>321106.7</v>
      </c>
    </row>
    <row r="278" spans="1:2" x14ac:dyDescent="0.25">
      <c r="A278" s="22" t="s">
        <v>1444</v>
      </c>
      <c r="B278" s="18">
        <v>370070.87073170737</v>
      </c>
    </row>
    <row r="279" spans="1:2" x14ac:dyDescent="0.25">
      <c r="A279" s="22" t="s">
        <v>32</v>
      </c>
      <c r="B279" s="18">
        <v>624584.70720183488</v>
      </c>
    </row>
    <row r="280" spans="1:2" x14ac:dyDescent="0.25">
      <c r="A280" s="22" t="s">
        <v>66</v>
      </c>
      <c r="B280" s="18">
        <v>277052.46421187214</v>
      </c>
    </row>
    <row r="281" spans="1:2" x14ac:dyDescent="0.25">
      <c r="A281" s="22" t="s">
        <v>26</v>
      </c>
      <c r="B281" s="18">
        <v>543065.66466666677</v>
      </c>
    </row>
    <row r="282" spans="1:2" x14ac:dyDescent="0.25">
      <c r="A282" s="21" t="s">
        <v>16113</v>
      </c>
      <c r="B282" s="18">
        <v>409715.80531831167</v>
      </c>
    </row>
    <row r="283" spans="1:2" x14ac:dyDescent="0.25">
      <c r="A283" s="20" t="s">
        <v>16090</v>
      </c>
      <c r="B283" s="18">
        <v>409715.80531831167</v>
      </c>
    </row>
    <row r="284" spans="1:2" x14ac:dyDescent="0.25">
      <c r="A284" s="5" t="s">
        <v>16077</v>
      </c>
      <c r="B284" s="18">
        <v>388124.61908270768</v>
      </c>
    </row>
    <row r="285" spans="1:2" x14ac:dyDescent="0.25">
      <c r="A285" s="5" t="s">
        <v>10242</v>
      </c>
      <c r="B285" s="18"/>
    </row>
    <row r="286" spans="1:2" x14ac:dyDescent="0.25">
      <c r="A286" s="20" t="s">
        <v>156</v>
      </c>
      <c r="B286" s="18">
        <v>320431.2768113818</v>
      </c>
    </row>
    <row r="287" spans="1:2" x14ac:dyDescent="0.25">
      <c r="A287" s="20" t="s">
        <v>107</v>
      </c>
      <c r="B287" s="18"/>
    </row>
    <row r="288" spans="1:2" x14ac:dyDescent="0.25">
      <c r="A288" s="21" t="s">
        <v>86</v>
      </c>
      <c r="B288" s="18"/>
    </row>
    <row r="289" spans="1:2" x14ac:dyDescent="0.25">
      <c r="A289" s="22" t="s">
        <v>26</v>
      </c>
      <c r="B289" s="18">
        <v>111088.44931658154</v>
      </c>
    </row>
    <row r="290" spans="1:2" x14ac:dyDescent="0.25">
      <c r="A290" s="21" t="s">
        <v>16111</v>
      </c>
      <c r="B290" s="18">
        <v>111088.44931658154</v>
      </c>
    </row>
    <row r="291" spans="1:2" x14ac:dyDescent="0.25">
      <c r="A291" s="20" t="s">
        <v>16087</v>
      </c>
      <c r="B291" s="18">
        <v>111088.44931658154</v>
      </c>
    </row>
    <row r="292" spans="1:2" x14ac:dyDescent="0.25">
      <c r="A292" s="5" t="s">
        <v>16078</v>
      </c>
      <c r="B292" s="18">
        <v>215759.86306398167</v>
      </c>
    </row>
    <row r="293" spans="1:2" x14ac:dyDescent="0.25">
      <c r="A293" s="5" t="s">
        <v>354</v>
      </c>
      <c r="B293" s="18"/>
    </row>
    <row r="294" spans="1:2" x14ac:dyDescent="0.25">
      <c r="A294" s="20" t="s">
        <v>11288</v>
      </c>
      <c r="B294" s="18"/>
    </row>
    <row r="295" spans="1:2" x14ac:dyDescent="0.25">
      <c r="A295" s="21" t="s">
        <v>11</v>
      </c>
      <c r="B295" s="18"/>
    </row>
    <row r="296" spans="1:2" x14ac:dyDescent="0.25">
      <c r="A296" s="22" t="s">
        <v>26</v>
      </c>
      <c r="B296" s="18">
        <v>101448.3066862175</v>
      </c>
    </row>
    <row r="297" spans="1:2" x14ac:dyDescent="0.25">
      <c r="A297" s="21" t="s">
        <v>16112</v>
      </c>
      <c r="B297" s="18">
        <v>101448.3066862175</v>
      </c>
    </row>
    <row r="298" spans="1:2" x14ac:dyDescent="0.25">
      <c r="A298" s="20" t="s">
        <v>16098</v>
      </c>
      <c r="B298" s="18">
        <v>101448.3066862175</v>
      </c>
    </row>
    <row r="299" spans="1:2" x14ac:dyDescent="0.25">
      <c r="A299" s="20" t="s">
        <v>156</v>
      </c>
      <c r="B299" s="18">
        <v>121991.22913253827</v>
      </c>
    </row>
    <row r="300" spans="1:2" x14ac:dyDescent="0.25">
      <c r="A300" s="20" t="s">
        <v>10</v>
      </c>
      <c r="B300" s="18"/>
    </row>
    <row r="301" spans="1:2" x14ac:dyDescent="0.25">
      <c r="A301" s="21" t="s">
        <v>11</v>
      </c>
      <c r="B301" s="18"/>
    </row>
    <row r="302" spans="1:2" x14ac:dyDescent="0.25">
      <c r="A302" s="22" t="s">
        <v>1444</v>
      </c>
      <c r="B302" s="18">
        <v>99971.734505682907</v>
      </c>
    </row>
    <row r="303" spans="1:2" x14ac:dyDescent="0.25">
      <c r="A303" s="22" t="s">
        <v>32</v>
      </c>
      <c r="B303" s="18">
        <v>142246.09246633601</v>
      </c>
    </row>
    <row r="304" spans="1:2" x14ac:dyDescent="0.25">
      <c r="A304" s="21" t="s">
        <v>16112</v>
      </c>
      <c r="B304" s="18">
        <v>121108.91348600946</v>
      </c>
    </row>
    <row r="305" spans="1:2" x14ac:dyDescent="0.25">
      <c r="A305" s="20" t="s">
        <v>16089</v>
      </c>
      <c r="B305" s="18">
        <v>121108.91348600946</v>
      </c>
    </row>
    <row r="306" spans="1:2" x14ac:dyDescent="0.25">
      <c r="A306" s="20" t="s">
        <v>17</v>
      </c>
      <c r="B306" s="18"/>
    </row>
    <row r="307" spans="1:2" x14ac:dyDescent="0.25">
      <c r="A307" s="21" t="s">
        <v>18</v>
      </c>
      <c r="B307" s="18"/>
    </row>
    <row r="308" spans="1:2" x14ac:dyDescent="0.25">
      <c r="A308" s="22" t="s">
        <v>12</v>
      </c>
      <c r="B308" s="18">
        <v>167983.56666666668</v>
      </c>
    </row>
    <row r="309" spans="1:2" x14ac:dyDescent="0.25">
      <c r="A309" s="22" t="s">
        <v>52</v>
      </c>
      <c r="B309" s="18">
        <v>196226.886</v>
      </c>
    </row>
    <row r="310" spans="1:2" x14ac:dyDescent="0.25">
      <c r="A310" s="22" t="s">
        <v>1444</v>
      </c>
      <c r="B310" s="18">
        <v>182398.5</v>
      </c>
    </row>
    <row r="311" spans="1:2" x14ac:dyDescent="0.25">
      <c r="A311" s="22" t="s">
        <v>32</v>
      </c>
      <c r="B311" s="18">
        <v>173732.27000000002</v>
      </c>
    </row>
    <row r="312" spans="1:2" x14ac:dyDescent="0.25">
      <c r="A312" s="22" t="s">
        <v>66</v>
      </c>
      <c r="B312" s="18">
        <v>139255</v>
      </c>
    </row>
    <row r="313" spans="1:2" x14ac:dyDescent="0.25">
      <c r="A313" s="21" t="s">
        <v>16113</v>
      </c>
      <c r="B313" s="18">
        <v>173398.22041666671</v>
      </c>
    </row>
    <row r="314" spans="1:2" x14ac:dyDescent="0.25">
      <c r="A314" s="20" t="s">
        <v>16090</v>
      </c>
      <c r="B314" s="18">
        <v>173398.22041666671</v>
      </c>
    </row>
    <row r="315" spans="1:2" x14ac:dyDescent="0.25">
      <c r="A315" s="5" t="s">
        <v>16079</v>
      </c>
      <c r="B315" s="18">
        <v>165257.66617109912</v>
      </c>
    </row>
    <row r="316" spans="1:2" x14ac:dyDescent="0.25">
      <c r="A316" s="5" t="s">
        <v>3484</v>
      </c>
      <c r="B316" s="18"/>
    </row>
    <row r="317" spans="1:2" x14ac:dyDescent="0.25">
      <c r="A317" s="20" t="s">
        <v>17</v>
      </c>
      <c r="B317" s="18"/>
    </row>
    <row r="318" spans="1:2" x14ac:dyDescent="0.25">
      <c r="A318" s="21" t="s">
        <v>18</v>
      </c>
      <c r="B318" s="18"/>
    </row>
    <row r="319" spans="1:2" x14ac:dyDescent="0.25">
      <c r="A319" s="22" t="s">
        <v>12</v>
      </c>
      <c r="B319" s="18">
        <v>193105.77499999999</v>
      </c>
    </row>
    <row r="320" spans="1:2" x14ac:dyDescent="0.25">
      <c r="A320" s="21" t="s">
        <v>16113</v>
      </c>
      <c r="B320" s="18">
        <v>193105.77499999999</v>
      </c>
    </row>
    <row r="321" spans="1:2" x14ac:dyDescent="0.25">
      <c r="A321" s="20" t="s">
        <v>16090</v>
      </c>
      <c r="B321" s="18">
        <v>193105.77499999999</v>
      </c>
    </row>
    <row r="322" spans="1:2" x14ac:dyDescent="0.25">
      <c r="A322" s="5" t="s">
        <v>16080</v>
      </c>
      <c r="B322" s="18">
        <v>193105.77499999999</v>
      </c>
    </row>
    <row r="323" spans="1:2" x14ac:dyDescent="0.25">
      <c r="A323" s="5" t="s">
        <v>15</v>
      </c>
      <c r="B323" s="18"/>
    </row>
    <row r="324" spans="1:2" x14ac:dyDescent="0.25">
      <c r="A324" s="20" t="s">
        <v>199</v>
      </c>
      <c r="B324" s="18"/>
    </row>
    <row r="325" spans="1:2" x14ac:dyDescent="0.25">
      <c r="A325" s="21" t="s">
        <v>86</v>
      </c>
      <c r="B325" s="18"/>
    </row>
    <row r="326" spans="1:2" x14ac:dyDescent="0.25">
      <c r="A326" s="22" t="s">
        <v>32</v>
      </c>
      <c r="B326" s="18">
        <v>736707.69903069048</v>
      </c>
    </row>
    <row r="327" spans="1:2" x14ac:dyDescent="0.25">
      <c r="A327" s="21" t="s">
        <v>16111</v>
      </c>
      <c r="B327" s="18">
        <v>736707.69903069048</v>
      </c>
    </row>
    <row r="328" spans="1:2" x14ac:dyDescent="0.25">
      <c r="A328" s="20" t="s">
        <v>16084</v>
      </c>
      <c r="B328" s="18">
        <v>736707.69903069048</v>
      </c>
    </row>
    <row r="329" spans="1:2" x14ac:dyDescent="0.25">
      <c r="A329" s="20" t="s">
        <v>4053</v>
      </c>
      <c r="B329" s="18"/>
    </row>
    <row r="330" spans="1:2" x14ac:dyDescent="0.25">
      <c r="A330" s="21" t="s">
        <v>18</v>
      </c>
      <c r="B330" s="18"/>
    </row>
    <row r="331" spans="1:2" x14ac:dyDescent="0.25">
      <c r="A331" s="22" t="s">
        <v>12</v>
      </c>
      <c r="B331" s="18">
        <v>518404.25531914894</v>
      </c>
    </row>
    <row r="332" spans="1:2" x14ac:dyDescent="0.25">
      <c r="A332" s="22" t="s">
        <v>52</v>
      </c>
      <c r="B332" s="18">
        <v>343902.63644773368</v>
      </c>
    </row>
    <row r="333" spans="1:2" x14ac:dyDescent="0.25">
      <c r="A333" s="22" t="s">
        <v>1444</v>
      </c>
      <c r="B333" s="18">
        <v>978596.20721554116</v>
      </c>
    </row>
    <row r="334" spans="1:2" x14ac:dyDescent="0.25">
      <c r="A334" s="22" t="s">
        <v>32</v>
      </c>
      <c r="B334" s="18">
        <v>670394.96608078945</v>
      </c>
    </row>
    <row r="335" spans="1:2" x14ac:dyDescent="0.25">
      <c r="A335" s="22" t="s">
        <v>26</v>
      </c>
      <c r="B335" s="18">
        <v>415637.52698119025</v>
      </c>
    </row>
    <row r="336" spans="1:2" x14ac:dyDescent="0.25">
      <c r="A336" s="21" t="s">
        <v>16113</v>
      </c>
      <c r="B336" s="18">
        <v>599555.09302086546</v>
      </c>
    </row>
    <row r="337" spans="1:2" x14ac:dyDescent="0.25">
      <c r="A337" s="20" t="s">
        <v>16093</v>
      </c>
      <c r="B337" s="18">
        <v>599555.09302086546</v>
      </c>
    </row>
    <row r="338" spans="1:2" x14ac:dyDescent="0.25">
      <c r="A338" s="20" t="s">
        <v>469</v>
      </c>
      <c r="B338" s="18"/>
    </row>
    <row r="339" spans="1:2" x14ac:dyDescent="0.25">
      <c r="A339" s="21" t="s">
        <v>11</v>
      </c>
      <c r="B339" s="18"/>
    </row>
    <row r="340" spans="1:2" x14ac:dyDescent="0.25">
      <c r="A340" s="22" t="s">
        <v>12</v>
      </c>
      <c r="B340" s="18">
        <v>566263.65013553202</v>
      </c>
    </row>
    <row r="341" spans="1:2" x14ac:dyDescent="0.25">
      <c r="A341" s="21" t="s">
        <v>16112</v>
      </c>
      <c r="B341" s="18">
        <v>566263.65013553202</v>
      </c>
    </row>
    <row r="342" spans="1:2" x14ac:dyDescent="0.25">
      <c r="A342" s="20" t="s">
        <v>16099</v>
      </c>
      <c r="B342" s="18">
        <v>566263.65013553202</v>
      </c>
    </row>
    <row r="343" spans="1:2" x14ac:dyDescent="0.25">
      <c r="A343" s="20" t="s">
        <v>665</v>
      </c>
      <c r="B343" s="18"/>
    </row>
    <row r="344" spans="1:2" x14ac:dyDescent="0.25">
      <c r="A344" s="21" t="s">
        <v>11</v>
      </c>
      <c r="B344" s="18"/>
    </row>
    <row r="345" spans="1:2" x14ac:dyDescent="0.25">
      <c r="A345" s="22" t="s">
        <v>1444</v>
      </c>
      <c r="B345" s="18">
        <v>937762.12797604012</v>
      </c>
    </row>
    <row r="346" spans="1:2" x14ac:dyDescent="0.25">
      <c r="A346" s="21" t="s">
        <v>16112</v>
      </c>
      <c r="B346" s="18">
        <v>937762.12797604012</v>
      </c>
    </row>
    <row r="347" spans="1:2" x14ac:dyDescent="0.25">
      <c r="A347" s="20" t="s">
        <v>16091</v>
      </c>
      <c r="B347" s="18">
        <v>937762.12797604012</v>
      </c>
    </row>
    <row r="348" spans="1:2" x14ac:dyDescent="0.25">
      <c r="A348" s="20" t="s">
        <v>156</v>
      </c>
      <c r="B348" s="18">
        <v>781830.3066616524</v>
      </c>
    </row>
    <row r="349" spans="1:2" x14ac:dyDescent="0.25">
      <c r="A349" s="20" t="s">
        <v>6676</v>
      </c>
      <c r="B349" s="18"/>
    </row>
    <row r="350" spans="1:2" x14ac:dyDescent="0.25">
      <c r="A350" s="21" t="s">
        <v>11</v>
      </c>
      <c r="B350" s="18"/>
    </row>
    <row r="351" spans="1:2" x14ac:dyDescent="0.25">
      <c r="A351" s="22" t="s">
        <v>12</v>
      </c>
      <c r="B351" s="18">
        <v>474804.7612978688</v>
      </c>
    </row>
    <row r="352" spans="1:2" x14ac:dyDescent="0.25">
      <c r="A352" s="22" t="s">
        <v>66</v>
      </c>
      <c r="B352" s="18">
        <v>601118.6444846415</v>
      </c>
    </row>
    <row r="353" spans="1:2" x14ac:dyDescent="0.25">
      <c r="A353" s="21" t="s">
        <v>16112</v>
      </c>
      <c r="B353" s="18">
        <v>537961.70289125515</v>
      </c>
    </row>
    <row r="354" spans="1:2" x14ac:dyDescent="0.25">
      <c r="A354" s="20" t="s">
        <v>16108</v>
      </c>
      <c r="B354" s="18">
        <v>537961.70289125515</v>
      </c>
    </row>
    <row r="355" spans="1:2" x14ac:dyDescent="0.25">
      <c r="A355" s="20" t="s">
        <v>10363</v>
      </c>
      <c r="B355" s="18"/>
    </row>
    <row r="356" spans="1:2" x14ac:dyDescent="0.25">
      <c r="A356" s="21" t="s">
        <v>11</v>
      </c>
      <c r="B356" s="18"/>
    </row>
    <row r="357" spans="1:2" x14ac:dyDescent="0.25">
      <c r="A357" s="22" t="s">
        <v>1444</v>
      </c>
      <c r="B357" s="18">
        <v>442627.41602516122</v>
      </c>
    </row>
    <row r="358" spans="1:2" x14ac:dyDescent="0.25">
      <c r="A358" s="21" t="s">
        <v>16112</v>
      </c>
      <c r="B358" s="18">
        <v>442627.41602516122</v>
      </c>
    </row>
    <row r="359" spans="1:2" x14ac:dyDescent="0.25">
      <c r="A359" s="20" t="s">
        <v>16101</v>
      </c>
      <c r="B359" s="18">
        <v>442627.41602516122</v>
      </c>
    </row>
    <row r="360" spans="1:2" x14ac:dyDescent="0.25">
      <c r="A360" s="20" t="s">
        <v>924</v>
      </c>
      <c r="B360" s="18"/>
    </row>
    <row r="361" spans="1:2" x14ac:dyDescent="0.25">
      <c r="A361" s="21" t="s">
        <v>11</v>
      </c>
      <c r="B361" s="18"/>
    </row>
    <row r="362" spans="1:2" x14ac:dyDescent="0.25">
      <c r="A362" s="22" t="s">
        <v>12</v>
      </c>
      <c r="B362" s="18">
        <v>553352.72848586191</v>
      </c>
    </row>
    <row r="363" spans="1:2" x14ac:dyDescent="0.25">
      <c r="A363" s="21" t="s">
        <v>16112</v>
      </c>
      <c r="B363" s="18">
        <v>553352.72848586191</v>
      </c>
    </row>
    <row r="364" spans="1:2" x14ac:dyDescent="0.25">
      <c r="A364" s="20" t="s">
        <v>16086</v>
      </c>
      <c r="B364" s="18">
        <v>553352.72848586191</v>
      </c>
    </row>
    <row r="365" spans="1:2" x14ac:dyDescent="0.25">
      <c r="A365" s="20" t="s">
        <v>107</v>
      </c>
      <c r="B365" s="18"/>
    </row>
    <row r="366" spans="1:2" x14ac:dyDescent="0.25">
      <c r="A366" s="21" t="s">
        <v>86</v>
      </c>
      <c r="B366" s="18"/>
    </row>
    <row r="367" spans="1:2" x14ac:dyDescent="0.25">
      <c r="A367" s="22" t="s">
        <v>12</v>
      </c>
      <c r="B367" s="18">
        <v>928144.65092733223</v>
      </c>
    </row>
    <row r="368" spans="1:2" x14ac:dyDescent="0.25">
      <c r="A368" s="22" t="s">
        <v>52</v>
      </c>
      <c r="B368" s="18">
        <v>375238.25302591018</v>
      </c>
    </row>
    <row r="369" spans="1:2" x14ac:dyDescent="0.25">
      <c r="A369" s="22" t="s">
        <v>1444</v>
      </c>
      <c r="B369" s="18">
        <v>483455.29016521707</v>
      </c>
    </row>
    <row r="370" spans="1:2" x14ac:dyDescent="0.25">
      <c r="A370" s="22" t="s">
        <v>66</v>
      </c>
      <c r="B370" s="18">
        <v>353962.67660729901</v>
      </c>
    </row>
    <row r="371" spans="1:2" x14ac:dyDescent="0.25">
      <c r="A371" s="22" t="s">
        <v>26</v>
      </c>
      <c r="B371" s="18">
        <v>1811358.0928712781</v>
      </c>
    </row>
    <row r="372" spans="1:2" x14ac:dyDescent="0.25">
      <c r="A372" s="21" t="s">
        <v>16111</v>
      </c>
      <c r="B372" s="18">
        <v>813383.93575406156</v>
      </c>
    </row>
    <row r="373" spans="1:2" x14ac:dyDescent="0.25">
      <c r="A373" s="20" t="s">
        <v>16087</v>
      </c>
      <c r="B373" s="18">
        <v>813383.93575406156</v>
      </c>
    </row>
    <row r="374" spans="1:2" x14ac:dyDescent="0.25">
      <c r="A374" s="20" t="s">
        <v>3787</v>
      </c>
      <c r="B374" s="18"/>
    </row>
    <row r="375" spans="1:2" x14ac:dyDescent="0.25">
      <c r="A375" s="21" t="s">
        <v>11</v>
      </c>
      <c r="B375" s="18"/>
    </row>
    <row r="376" spans="1:2" x14ac:dyDescent="0.25">
      <c r="A376" s="22" t="s">
        <v>12</v>
      </c>
      <c r="B376" s="18">
        <v>440903.80123873492</v>
      </c>
    </row>
    <row r="377" spans="1:2" x14ac:dyDescent="0.25">
      <c r="A377" s="21" t="s">
        <v>16112</v>
      </c>
      <c r="B377" s="18">
        <v>440903.80123873492</v>
      </c>
    </row>
    <row r="378" spans="1:2" x14ac:dyDescent="0.25">
      <c r="A378" s="20" t="s">
        <v>16103</v>
      </c>
      <c r="B378" s="18">
        <v>440903.80123873492</v>
      </c>
    </row>
    <row r="379" spans="1:2" x14ac:dyDescent="0.25">
      <c r="A379" s="20" t="s">
        <v>84</v>
      </c>
      <c r="B379" s="18"/>
    </row>
    <row r="380" spans="1:2" x14ac:dyDescent="0.25">
      <c r="A380" s="21" t="s">
        <v>86</v>
      </c>
      <c r="B380" s="18"/>
    </row>
    <row r="381" spans="1:2" x14ac:dyDescent="0.25">
      <c r="A381" s="22" t="s">
        <v>32</v>
      </c>
      <c r="B381" s="18">
        <v>3139447.156903062</v>
      </c>
    </row>
    <row r="382" spans="1:2" x14ac:dyDescent="0.25">
      <c r="A382" s="22" t="s">
        <v>66</v>
      </c>
      <c r="B382" s="18">
        <v>706586.59202213166</v>
      </c>
    </row>
    <row r="383" spans="1:2" x14ac:dyDescent="0.25">
      <c r="A383" s="21" t="s">
        <v>16111</v>
      </c>
      <c r="B383" s="18">
        <v>1193158.7049983176</v>
      </c>
    </row>
    <row r="384" spans="1:2" x14ac:dyDescent="0.25">
      <c r="A384" s="20" t="s">
        <v>16088</v>
      </c>
      <c r="B384" s="18">
        <v>1193158.7049983176</v>
      </c>
    </row>
    <row r="385" spans="1:2" x14ac:dyDescent="0.25">
      <c r="A385" s="20" t="s">
        <v>3275</v>
      </c>
      <c r="B385" s="18"/>
    </row>
    <row r="386" spans="1:2" x14ac:dyDescent="0.25">
      <c r="A386" s="21" t="s">
        <v>11</v>
      </c>
      <c r="B386" s="18"/>
    </row>
    <row r="387" spans="1:2" x14ac:dyDescent="0.25">
      <c r="A387" s="22" t="s">
        <v>12</v>
      </c>
      <c r="B387" s="18">
        <v>598517.03794120636</v>
      </c>
    </row>
    <row r="388" spans="1:2" x14ac:dyDescent="0.25">
      <c r="A388" s="21" t="s">
        <v>16112</v>
      </c>
      <c r="B388" s="18">
        <v>598517.03794120636</v>
      </c>
    </row>
    <row r="389" spans="1:2" x14ac:dyDescent="0.25">
      <c r="A389" s="20" t="s">
        <v>16105</v>
      </c>
      <c r="B389" s="18">
        <v>598517.03794120636</v>
      </c>
    </row>
    <row r="390" spans="1:2" x14ac:dyDescent="0.25">
      <c r="A390" s="20" t="s">
        <v>10</v>
      </c>
      <c r="B390" s="18"/>
    </row>
    <row r="391" spans="1:2" x14ac:dyDescent="0.25">
      <c r="A391" s="21" t="s">
        <v>11</v>
      </c>
      <c r="B391" s="18"/>
    </row>
    <row r="392" spans="1:2" x14ac:dyDescent="0.25">
      <c r="A392" s="22" t="s">
        <v>12</v>
      </c>
      <c r="B392" s="18">
        <v>874861.50546563161</v>
      </c>
    </row>
    <row r="393" spans="1:2" x14ac:dyDescent="0.25">
      <c r="A393" s="22" t="s">
        <v>52</v>
      </c>
      <c r="B393" s="18">
        <v>750081.25448263856</v>
      </c>
    </row>
    <row r="394" spans="1:2" x14ac:dyDescent="0.25">
      <c r="A394" s="22" t="s">
        <v>1444</v>
      </c>
      <c r="B394" s="18">
        <v>588261.73593343981</v>
      </c>
    </row>
    <row r="395" spans="1:2" x14ac:dyDescent="0.25">
      <c r="A395" s="22" t="s">
        <v>32</v>
      </c>
      <c r="B395" s="18">
        <v>3497156.6170858024</v>
      </c>
    </row>
    <row r="396" spans="1:2" x14ac:dyDescent="0.25">
      <c r="A396" s="22" t="s">
        <v>66</v>
      </c>
      <c r="B396" s="18">
        <v>490857.63697440288</v>
      </c>
    </row>
    <row r="397" spans="1:2" x14ac:dyDescent="0.25">
      <c r="A397" s="22" t="s">
        <v>26</v>
      </c>
      <c r="B397" s="18">
        <v>844493.94041369227</v>
      </c>
    </row>
    <row r="398" spans="1:2" x14ac:dyDescent="0.25">
      <c r="A398" s="21" t="s">
        <v>16112</v>
      </c>
      <c r="B398" s="18">
        <v>2119741.7014692035</v>
      </c>
    </row>
    <row r="399" spans="1:2" x14ac:dyDescent="0.25">
      <c r="A399" s="20" t="s">
        <v>16089</v>
      </c>
      <c r="B399" s="18">
        <v>2119741.7014692035</v>
      </c>
    </row>
    <row r="400" spans="1:2" x14ac:dyDescent="0.25">
      <c r="A400" s="20" t="s">
        <v>17</v>
      </c>
      <c r="B400" s="18"/>
    </row>
    <row r="401" spans="1:2" x14ac:dyDescent="0.25">
      <c r="A401" s="21" t="s">
        <v>18</v>
      </c>
      <c r="B401" s="18"/>
    </row>
    <row r="402" spans="1:2" x14ac:dyDescent="0.25">
      <c r="A402" s="22" t="s">
        <v>12</v>
      </c>
      <c r="B402" s="18">
        <v>1104692.2547229694</v>
      </c>
    </row>
    <row r="403" spans="1:2" x14ac:dyDescent="0.25">
      <c r="A403" s="22" t="s">
        <v>52</v>
      </c>
      <c r="B403" s="18">
        <v>985663.29276929109</v>
      </c>
    </row>
    <row r="404" spans="1:2" x14ac:dyDescent="0.25">
      <c r="A404" s="22" t="s">
        <v>1444</v>
      </c>
      <c r="B404" s="18">
        <v>1123879.96</v>
      </c>
    </row>
    <row r="405" spans="1:2" x14ac:dyDescent="0.25">
      <c r="A405" s="22" t="s">
        <v>32</v>
      </c>
      <c r="B405" s="18">
        <v>2224832.2906541382</v>
      </c>
    </row>
    <row r="406" spans="1:2" x14ac:dyDescent="0.25">
      <c r="A406" s="22" t="s">
        <v>66</v>
      </c>
      <c r="B406" s="18">
        <v>854003.94146341446</v>
      </c>
    </row>
    <row r="407" spans="1:2" x14ac:dyDescent="0.25">
      <c r="A407" s="22" t="s">
        <v>26</v>
      </c>
      <c r="B407" s="18">
        <v>1139385.4166666667</v>
      </c>
    </row>
    <row r="408" spans="1:2" x14ac:dyDescent="0.25">
      <c r="A408" s="21" t="s">
        <v>16113</v>
      </c>
      <c r="B408" s="18">
        <v>1507737.0159059765</v>
      </c>
    </row>
    <row r="409" spans="1:2" x14ac:dyDescent="0.25">
      <c r="A409" s="20" t="s">
        <v>16090</v>
      </c>
      <c r="B409" s="18">
        <v>1507737.0159059765</v>
      </c>
    </row>
    <row r="410" spans="1:2" x14ac:dyDescent="0.25">
      <c r="A410" s="5" t="s">
        <v>16081</v>
      </c>
      <c r="B410" s="18">
        <v>1547275.2113674444</v>
      </c>
    </row>
    <row r="411" spans="1:2" x14ac:dyDescent="0.25">
      <c r="A411" s="5" t="s">
        <v>169</v>
      </c>
      <c r="B411" s="18"/>
    </row>
    <row r="412" spans="1:2" x14ac:dyDescent="0.25">
      <c r="A412" s="20" t="s">
        <v>10</v>
      </c>
      <c r="B412" s="18"/>
    </row>
    <row r="413" spans="1:2" x14ac:dyDescent="0.25">
      <c r="A413" s="21" t="s">
        <v>11</v>
      </c>
      <c r="B413" s="18"/>
    </row>
    <row r="414" spans="1:2" x14ac:dyDescent="0.25">
      <c r="A414" s="22" t="s">
        <v>66</v>
      </c>
      <c r="B414" s="18">
        <v>53858.103108061572</v>
      </c>
    </row>
    <row r="415" spans="1:2" x14ac:dyDescent="0.25">
      <c r="A415" s="21" t="s">
        <v>16112</v>
      </c>
      <c r="B415" s="18">
        <v>53858.103108061572</v>
      </c>
    </row>
    <row r="416" spans="1:2" x14ac:dyDescent="0.25">
      <c r="A416" s="20" t="s">
        <v>16089</v>
      </c>
      <c r="B416" s="18">
        <v>53858.103108061572</v>
      </c>
    </row>
    <row r="417" spans="1:2" x14ac:dyDescent="0.25">
      <c r="A417" s="20" t="s">
        <v>17</v>
      </c>
      <c r="B417" s="18"/>
    </row>
    <row r="418" spans="1:2" x14ac:dyDescent="0.25">
      <c r="A418" s="21" t="s">
        <v>18</v>
      </c>
      <c r="B418" s="18"/>
    </row>
    <row r="419" spans="1:2" x14ac:dyDescent="0.25">
      <c r="A419" s="22" t="s">
        <v>32</v>
      </c>
      <c r="B419" s="18">
        <v>191845</v>
      </c>
    </row>
    <row r="420" spans="1:2" x14ac:dyDescent="0.25">
      <c r="A420" s="22" t="s">
        <v>66</v>
      </c>
      <c r="B420" s="18">
        <v>86226.933333333334</v>
      </c>
    </row>
    <row r="421" spans="1:2" x14ac:dyDescent="0.25">
      <c r="A421" s="22" t="s">
        <v>26</v>
      </c>
      <c r="B421" s="18">
        <v>105696.6</v>
      </c>
    </row>
    <row r="422" spans="1:2" x14ac:dyDescent="0.25">
      <c r="A422" s="21" t="s">
        <v>16113</v>
      </c>
      <c r="B422" s="18">
        <v>101862.9</v>
      </c>
    </row>
    <row r="423" spans="1:2" x14ac:dyDescent="0.25">
      <c r="A423" s="20" t="s">
        <v>16090</v>
      </c>
      <c r="B423" s="18">
        <v>101862.9</v>
      </c>
    </row>
    <row r="424" spans="1:2" x14ac:dyDescent="0.25">
      <c r="A424" s="5" t="s">
        <v>16082</v>
      </c>
      <c r="B424" s="18">
        <v>88770.682665834975</v>
      </c>
    </row>
    <row r="425" spans="1:2" x14ac:dyDescent="0.25">
      <c r="A425" s="5" t="s">
        <v>22</v>
      </c>
      <c r="B425" s="18"/>
    </row>
    <row r="426" spans="1:2" x14ac:dyDescent="0.25">
      <c r="A426" s="20" t="s">
        <v>199</v>
      </c>
      <c r="B426" s="18"/>
    </row>
    <row r="427" spans="1:2" x14ac:dyDescent="0.25">
      <c r="A427" s="21" t="s">
        <v>86</v>
      </c>
      <c r="B427" s="18"/>
    </row>
    <row r="428" spans="1:2" x14ac:dyDescent="0.25">
      <c r="A428" s="22" t="s">
        <v>12</v>
      </c>
      <c r="B428" s="18">
        <v>133034.03906385278</v>
      </c>
    </row>
    <row r="429" spans="1:2" x14ac:dyDescent="0.25">
      <c r="A429" s="22" t="s">
        <v>52</v>
      </c>
      <c r="B429" s="18">
        <v>196093.41400690741</v>
      </c>
    </row>
    <row r="430" spans="1:2" x14ac:dyDescent="0.25">
      <c r="A430" s="22" t="s">
        <v>1444</v>
      </c>
      <c r="B430" s="18">
        <v>190307.99244170359</v>
      </c>
    </row>
    <row r="431" spans="1:2" x14ac:dyDescent="0.25">
      <c r="A431" s="22" t="s">
        <v>32</v>
      </c>
      <c r="B431" s="18">
        <v>307935.74213584705</v>
      </c>
    </row>
    <row r="432" spans="1:2" x14ac:dyDescent="0.25">
      <c r="A432" s="22" t="s">
        <v>66</v>
      </c>
      <c r="B432" s="18">
        <v>156752.73403878603</v>
      </c>
    </row>
    <row r="433" spans="1:2" x14ac:dyDescent="0.25">
      <c r="A433" s="22" t="s">
        <v>26</v>
      </c>
      <c r="B433" s="18">
        <v>159180.24375560708</v>
      </c>
    </row>
    <row r="434" spans="1:2" x14ac:dyDescent="0.25">
      <c r="A434" s="21" t="s">
        <v>16111</v>
      </c>
      <c r="B434" s="18">
        <v>178008.27389879225</v>
      </c>
    </row>
    <row r="435" spans="1:2" x14ac:dyDescent="0.25">
      <c r="A435" s="20" t="s">
        <v>16084</v>
      </c>
      <c r="B435" s="18">
        <v>178008.27389879225</v>
      </c>
    </row>
    <row r="436" spans="1:2" x14ac:dyDescent="0.25">
      <c r="A436" s="20" t="s">
        <v>2234</v>
      </c>
      <c r="B436" s="18"/>
    </row>
    <row r="437" spans="1:2" x14ac:dyDescent="0.25">
      <c r="A437" s="21" t="s">
        <v>11</v>
      </c>
      <c r="B437" s="18"/>
    </row>
    <row r="438" spans="1:2" x14ac:dyDescent="0.25">
      <c r="A438" s="22" t="s">
        <v>26</v>
      </c>
      <c r="B438" s="18">
        <v>103364.41499735904</v>
      </c>
    </row>
    <row r="439" spans="1:2" x14ac:dyDescent="0.25">
      <c r="A439" s="21" t="s">
        <v>16112</v>
      </c>
      <c r="B439" s="18">
        <v>103364.41499735904</v>
      </c>
    </row>
    <row r="440" spans="1:2" x14ac:dyDescent="0.25">
      <c r="A440" s="20" t="s">
        <v>16095</v>
      </c>
      <c r="B440" s="18">
        <v>103364.41499735904</v>
      </c>
    </row>
    <row r="441" spans="1:2" x14ac:dyDescent="0.25">
      <c r="A441" s="20" t="s">
        <v>4053</v>
      </c>
      <c r="B441" s="18"/>
    </row>
    <row r="442" spans="1:2" x14ac:dyDescent="0.25">
      <c r="A442" s="21" t="s">
        <v>18</v>
      </c>
      <c r="B442" s="18"/>
    </row>
    <row r="443" spans="1:2" x14ac:dyDescent="0.25">
      <c r="A443" s="22" t="s">
        <v>12</v>
      </c>
      <c r="B443" s="18">
        <v>138135.98519888995</v>
      </c>
    </row>
    <row r="444" spans="1:2" x14ac:dyDescent="0.25">
      <c r="A444" s="22" t="s">
        <v>1444</v>
      </c>
      <c r="B444" s="18">
        <v>164632.54188508584</v>
      </c>
    </row>
    <row r="445" spans="1:2" x14ac:dyDescent="0.25">
      <c r="A445" s="22" t="s">
        <v>66</v>
      </c>
      <c r="B445" s="18">
        <v>142066.95318121082</v>
      </c>
    </row>
    <row r="446" spans="1:2" x14ac:dyDescent="0.25">
      <c r="A446" s="21" t="s">
        <v>16113</v>
      </c>
      <c r="B446" s="18">
        <v>151176.35291396856</v>
      </c>
    </row>
    <row r="447" spans="1:2" x14ac:dyDescent="0.25">
      <c r="A447" s="20" t="s">
        <v>16093</v>
      </c>
      <c r="B447" s="18">
        <v>151176.35291396856</v>
      </c>
    </row>
    <row r="448" spans="1:2" x14ac:dyDescent="0.25">
      <c r="A448" s="20" t="s">
        <v>469</v>
      </c>
      <c r="B448" s="18"/>
    </row>
    <row r="449" spans="1:2" x14ac:dyDescent="0.25">
      <c r="A449" s="21" t="s">
        <v>11</v>
      </c>
      <c r="B449" s="18"/>
    </row>
    <row r="450" spans="1:2" x14ac:dyDescent="0.25">
      <c r="A450" s="22" t="s">
        <v>26</v>
      </c>
      <c r="B450" s="18">
        <v>129828.27329668288</v>
      </c>
    </row>
    <row r="451" spans="1:2" x14ac:dyDescent="0.25">
      <c r="A451" s="21" t="s">
        <v>16112</v>
      </c>
      <c r="B451" s="18">
        <v>129828.27329668288</v>
      </c>
    </row>
    <row r="452" spans="1:2" x14ac:dyDescent="0.25">
      <c r="A452" s="20" t="s">
        <v>16099</v>
      </c>
      <c r="B452" s="18">
        <v>129828.27329668288</v>
      </c>
    </row>
    <row r="453" spans="1:2" x14ac:dyDescent="0.25">
      <c r="A453" s="20" t="s">
        <v>665</v>
      </c>
      <c r="B453" s="18"/>
    </row>
    <row r="454" spans="1:2" x14ac:dyDescent="0.25">
      <c r="A454" s="21" t="s">
        <v>11</v>
      </c>
      <c r="B454" s="18"/>
    </row>
    <row r="455" spans="1:2" x14ac:dyDescent="0.25">
      <c r="A455" s="22" t="s">
        <v>12</v>
      </c>
      <c r="B455" s="18">
        <v>130550.54017166444</v>
      </c>
    </row>
    <row r="456" spans="1:2" x14ac:dyDescent="0.25">
      <c r="A456" s="22" t="s">
        <v>1444</v>
      </c>
      <c r="B456" s="18">
        <v>165466.52594577233</v>
      </c>
    </row>
    <row r="457" spans="1:2" x14ac:dyDescent="0.25">
      <c r="A457" s="22" t="s">
        <v>66</v>
      </c>
      <c r="B457" s="18">
        <v>133405.58087659153</v>
      </c>
    </row>
    <row r="458" spans="1:2" x14ac:dyDescent="0.25">
      <c r="A458" s="21" t="s">
        <v>16112</v>
      </c>
      <c r="B458" s="18">
        <v>145087.94262229299</v>
      </c>
    </row>
    <row r="459" spans="1:2" x14ac:dyDescent="0.25">
      <c r="A459" s="20" t="s">
        <v>16091</v>
      </c>
      <c r="B459" s="18">
        <v>145087.94262229299</v>
      </c>
    </row>
    <row r="460" spans="1:2" x14ac:dyDescent="0.25">
      <c r="A460" s="20" t="s">
        <v>156</v>
      </c>
      <c r="B460" s="18">
        <v>223221.32919586761</v>
      </c>
    </row>
    <row r="461" spans="1:2" x14ac:dyDescent="0.25">
      <c r="A461" s="20" t="s">
        <v>587</v>
      </c>
      <c r="B461" s="18"/>
    </row>
    <row r="462" spans="1:2" x14ac:dyDescent="0.25">
      <c r="A462" s="21" t="s">
        <v>86</v>
      </c>
      <c r="B462" s="18"/>
    </row>
    <row r="463" spans="1:2" x14ac:dyDescent="0.25">
      <c r="A463" s="22" t="s">
        <v>12</v>
      </c>
      <c r="B463" s="18">
        <v>65340.643870633125</v>
      </c>
    </row>
    <row r="464" spans="1:2" x14ac:dyDescent="0.25">
      <c r="A464" s="22" t="s">
        <v>52</v>
      </c>
      <c r="B464" s="18">
        <v>78963.64242581412</v>
      </c>
    </row>
    <row r="465" spans="1:2" x14ac:dyDescent="0.25">
      <c r="A465" s="22" t="s">
        <v>66</v>
      </c>
      <c r="B465" s="18">
        <v>47848.151578392753</v>
      </c>
    </row>
    <row r="466" spans="1:2" x14ac:dyDescent="0.25">
      <c r="A466" s="21" t="s">
        <v>16111</v>
      </c>
      <c r="B466" s="18">
        <v>52267.059136543823</v>
      </c>
    </row>
    <row r="467" spans="1:2" x14ac:dyDescent="0.25">
      <c r="A467" s="20" t="s">
        <v>16094</v>
      </c>
      <c r="B467" s="18">
        <v>52267.059136543823</v>
      </c>
    </row>
    <row r="468" spans="1:2" x14ac:dyDescent="0.25">
      <c r="A468" s="20" t="s">
        <v>107</v>
      </c>
      <c r="B468" s="18"/>
    </row>
    <row r="469" spans="1:2" x14ac:dyDescent="0.25">
      <c r="A469" s="21" t="s">
        <v>86</v>
      </c>
      <c r="B469" s="18"/>
    </row>
    <row r="470" spans="1:2" x14ac:dyDescent="0.25">
      <c r="A470" s="22" t="s">
        <v>12</v>
      </c>
      <c r="B470" s="18">
        <v>185854.05065427159</v>
      </c>
    </row>
    <row r="471" spans="1:2" x14ac:dyDescent="0.25">
      <c r="A471" s="22" t="s">
        <v>52</v>
      </c>
      <c r="B471" s="18">
        <v>185220.32767269551</v>
      </c>
    </row>
    <row r="472" spans="1:2" x14ac:dyDescent="0.25">
      <c r="A472" s="22" t="s">
        <v>1444</v>
      </c>
      <c r="B472" s="18">
        <v>186865.17250372012</v>
      </c>
    </row>
    <row r="473" spans="1:2" x14ac:dyDescent="0.25">
      <c r="A473" s="22" t="s">
        <v>32</v>
      </c>
      <c r="B473" s="18">
        <v>226620.55317778085</v>
      </c>
    </row>
    <row r="474" spans="1:2" x14ac:dyDescent="0.25">
      <c r="A474" s="22" t="s">
        <v>66</v>
      </c>
      <c r="B474" s="18">
        <v>187433.96566800133</v>
      </c>
    </row>
    <row r="475" spans="1:2" x14ac:dyDescent="0.25">
      <c r="A475" s="22" t="s">
        <v>26</v>
      </c>
      <c r="B475" s="18">
        <v>202555.11068157761</v>
      </c>
    </row>
    <row r="476" spans="1:2" x14ac:dyDescent="0.25">
      <c r="A476" s="21" t="s">
        <v>16111</v>
      </c>
      <c r="B476" s="18">
        <v>193287.35376685538</v>
      </c>
    </row>
    <row r="477" spans="1:2" x14ac:dyDescent="0.25">
      <c r="A477" s="20" t="s">
        <v>16087</v>
      </c>
      <c r="B477" s="18">
        <v>193287.35376685538</v>
      </c>
    </row>
    <row r="478" spans="1:2" x14ac:dyDescent="0.25">
      <c r="A478" s="20" t="s">
        <v>11922</v>
      </c>
      <c r="B478" s="18"/>
    </row>
    <row r="479" spans="1:2" x14ac:dyDescent="0.25">
      <c r="A479" s="21" t="s">
        <v>18</v>
      </c>
      <c r="B479" s="18"/>
    </row>
    <row r="480" spans="1:2" x14ac:dyDescent="0.25">
      <c r="A480" s="22" t="s">
        <v>66</v>
      </c>
      <c r="B480" s="18">
        <v>154706.5319501909</v>
      </c>
    </row>
    <row r="481" spans="1:2" x14ac:dyDescent="0.25">
      <c r="A481" s="21" t="s">
        <v>16113</v>
      </c>
      <c r="B481" s="18">
        <v>154706.5319501909</v>
      </c>
    </row>
    <row r="482" spans="1:2" x14ac:dyDescent="0.25">
      <c r="A482" s="20" t="s">
        <v>16109</v>
      </c>
      <c r="B482" s="18">
        <v>154706.5319501909</v>
      </c>
    </row>
    <row r="483" spans="1:2" x14ac:dyDescent="0.25">
      <c r="A483" s="20" t="s">
        <v>3787</v>
      </c>
      <c r="B483" s="18"/>
    </row>
    <row r="484" spans="1:2" x14ac:dyDescent="0.25">
      <c r="A484" s="21" t="s">
        <v>11</v>
      </c>
      <c r="B484" s="18"/>
    </row>
    <row r="485" spans="1:2" x14ac:dyDescent="0.25">
      <c r="A485" s="22" t="s">
        <v>12</v>
      </c>
      <c r="B485" s="18">
        <v>130650.05249666187</v>
      </c>
    </row>
    <row r="486" spans="1:2" x14ac:dyDescent="0.25">
      <c r="A486" s="22" t="s">
        <v>26</v>
      </c>
      <c r="B486" s="18">
        <v>131330.58839664448</v>
      </c>
    </row>
    <row r="487" spans="1:2" x14ac:dyDescent="0.25">
      <c r="A487" s="21" t="s">
        <v>16112</v>
      </c>
      <c r="B487" s="18">
        <v>130990.32044665318</v>
      </c>
    </row>
    <row r="488" spans="1:2" x14ac:dyDescent="0.25">
      <c r="A488" s="20" t="s">
        <v>16103</v>
      </c>
      <c r="B488" s="18">
        <v>130990.32044665318</v>
      </c>
    </row>
    <row r="489" spans="1:2" x14ac:dyDescent="0.25">
      <c r="A489" s="20" t="s">
        <v>84</v>
      </c>
      <c r="B489" s="18"/>
    </row>
    <row r="490" spans="1:2" x14ac:dyDescent="0.25">
      <c r="A490" s="21" t="s">
        <v>86</v>
      </c>
      <c r="B490" s="18"/>
    </row>
    <row r="491" spans="1:2" x14ac:dyDescent="0.25">
      <c r="A491" s="22" t="s">
        <v>12</v>
      </c>
      <c r="B491" s="18">
        <v>191414.06407716175</v>
      </c>
    </row>
    <row r="492" spans="1:2" x14ac:dyDescent="0.25">
      <c r="A492" s="22" t="s">
        <v>52</v>
      </c>
      <c r="B492" s="18">
        <v>168456.3908931175</v>
      </c>
    </row>
    <row r="493" spans="1:2" x14ac:dyDescent="0.25">
      <c r="A493" s="22" t="s">
        <v>32</v>
      </c>
      <c r="B493" s="18">
        <v>254004.71793338066</v>
      </c>
    </row>
    <row r="494" spans="1:2" x14ac:dyDescent="0.25">
      <c r="A494" s="22" t="s">
        <v>66</v>
      </c>
      <c r="B494" s="18">
        <v>154260.82283449848</v>
      </c>
    </row>
    <row r="495" spans="1:2" x14ac:dyDescent="0.25">
      <c r="A495" s="22" t="s">
        <v>26</v>
      </c>
      <c r="B495" s="18">
        <v>127275.78601069198</v>
      </c>
    </row>
    <row r="496" spans="1:2" x14ac:dyDescent="0.25">
      <c r="A496" s="21" t="s">
        <v>16111</v>
      </c>
      <c r="B496" s="18">
        <v>174102.23784066693</v>
      </c>
    </row>
    <row r="497" spans="1:2" x14ac:dyDescent="0.25">
      <c r="A497" s="20" t="s">
        <v>16088</v>
      </c>
      <c r="B497" s="18">
        <v>174102.23784066693</v>
      </c>
    </row>
    <row r="498" spans="1:2" x14ac:dyDescent="0.25">
      <c r="A498" s="20" t="s">
        <v>11063</v>
      </c>
      <c r="B498" s="18"/>
    </row>
    <row r="499" spans="1:2" x14ac:dyDescent="0.25">
      <c r="A499" s="21" t="s">
        <v>11</v>
      </c>
      <c r="B499" s="18"/>
    </row>
    <row r="500" spans="1:2" x14ac:dyDescent="0.25">
      <c r="A500" s="22" t="s">
        <v>26</v>
      </c>
      <c r="B500" s="18">
        <v>187256.21792341099</v>
      </c>
    </row>
    <row r="501" spans="1:2" x14ac:dyDescent="0.25">
      <c r="A501" s="21" t="s">
        <v>16112</v>
      </c>
      <c r="B501" s="18">
        <v>187256.21792341099</v>
      </c>
    </row>
    <row r="502" spans="1:2" x14ac:dyDescent="0.25">
      <c r="A502" s="20" t="s">
        <v>16110</v>
      </c>
      <c r="B502" s="18">
        <v>187256.21792341099</v>
      </c>
    </row>
    <row r="503" spans="1:2" x14ac:dyDescent="0.25">
      <c r="A503" s="20" t="s">
        <v>3275</v>
      </c>
      <c r="B503" s="18"/>
    </row>
    <row r="504" spans="1:2" x14ac:dyDescent="0.25">
      <c r="A504" s="21" t="s">
        <v>11</v>
      </c>
      <c r="B504" s="18"/>
    </row>
    <row r="505" spans="1:2" x14ac:dyDescent="0.25">
      <c r="A505" s="22" t="s">
        <v>12</v>
      </c>
      <c r="B505" s="18">
        <v>192331.59</v>
      </c>
    </row>
    <row r="506" spans="1:2" x14ac:dyDescent="0.25">
      <c r="A506" s="22" t="s">
        <v>52</v>
      </c>
      <c r="B506" s="18">
        <v>197418.61458651206</v>
      </c>
    </row>
    <row r="507" spans="1:2" x14ac:dyDescent="0.25">
      <c r="A507" s="21" t="s">
        <v>16112</v>
      </c>
      <c r="B507" s="18">
        <v>194875.10229325603</v>
      </c>
    </row>
    <row r="508" spans="1:2" x14ac:dyDescent="0.25">
      <c r="A508" s="20" t="s">
        <v>16105</v>
      </c>
      <c r="B508" s="18">
        <v>194875.10229325603</v>
      </c>
    </row>
    <row r="509" spans="1:2" x14ac:dyDescent="0.25">
      <c r="A509" s="20" t="s">
        <v>341</v>
      </c>
      <c r="B509" s="18"/>
    </row>
    <row r="510" spans="1:2" x14ac:dyDescent="0.25">
      <c r="A510" s="21" t="s">
        <v>86</v>
      </c>
      <c r="B510" s="18"/>
    </row>
    <row r="511" spans="1:2" x14ac:dyDescent="0.25">
      <c r="A511" s="22" t="s">
        <v>52</v>
      </c>
      <c r="B511" s="18">
        <v>166313.43557565543</v>
      </c>
    </row>
    <row r="512" spans="1:2" x14ac:dyDescent="0.25">
      <c r="A512" s="21" t="s">
        <v>16111</v>
      </c>
      <c r="B512" s="18">
        <v>166313.43557565543</v>
      </c>
    </row>
    <row r="513" spans="1:2" x14ac:dyDescent="0.25">
      <c r="A513" s="20" t="s">
        <v>16106</v>
      </c>
      <c r="B513" s="18">
        <v>166313.43557565543</v>
      </c>
    </row>
    <row r="514" spans="1:2" x14ac:dyDescent="0.25">
      <c r="A514" s="20" t="s">
        <v>10</v>
      </c>
      <c r="B514" s="18"/>
    </row>
    <row r="515" spans="1:2" x14ac:dyDescent="0.25">
      <c r="A515" s="21" t="s">
        <v>11</v>
      </c>
      <c r="B515" s="18"/>
    </row>
    <row r="516" spans="1:2" x14ac:dyDescent="0.25">
      <c r="A516" s="22" t="s">
        <v>12</v>
      </c>
      <c r="B516" s="18">
        <v>143864.97171153518</v>
      </c>
    </row>
    <row r="517" spans="1:2" x14ac:dyDescent="0.25">
      <c r="A517" s="22" t="s">
        <v>52</v>
      </c>
      <c r="B517" s="18">
        <v>152661.17679527093</v>
      </c>
    </row>
    <row r="518" spans="1:2" x14ac:dyDescent="0.25">
      <c r="A518" s="22" t="s">
        <v>1444</v>
      </c>
      <c r="B518" s="18">
        <v>173215.17927609643</v>
      </c>
    </row>
    <row r="519" spans="1:2" x14ac:dyDescent="0.25">
      <c r="A519" s="22" t="s">
        <v>32</v>
      </c>
      <c r="B519" s="18">
        <v>302443.61518111039</v>
      </c>
    </row>
    <row r="520" spans="1:2" x14ac:dyDescent="0.25">
      <c r="A520" s="22" t="s">
        <v>66</v>
      </c>
      <c r="B520" s="18">
        <v>126845.93079619588</v>
      </c>
    </row>
    <row r="521" spans="1:2" x14ac:dyDescent="0.25">
      <c r="A521" s="22" t="s">
        <v>26</v>
      </c>
      <c r="B521" s="18">
        <v>148705.14962345315</v>
      </c>
    </row>
    <row r="522" spans="1:2" x14ac:dyDescent="0.25">
      <c r="A522" s="21" t="s">
        <v>16112</v>
      </c>
      <c r="B522" s="18">
        <v>179300.69387810866</v>
      </c>
    </row>
    <row r="523" spans="1:2" x14ac:dyDescent="0.25">
      <c r="A523" s="20" t="s">
        <v>16089</v>
      </c>
      <c r="B523" s="18">
        <v>179300.69387810866</v>
      </c>
    </row>
    <row r="524" spans="1:2" x14ac:dyDescent="0.25">
      <c r="A524" s="20" t="s">
        <v>17</v>
      </c>
      <c r="B524" s="18"/>
    </row>
    <row r="525" spans="1:2" x14ac:dyDescent="0.25">
      <c r="A525" s="21" t="s">
        <v>18</v>
      </c>
      <c r="B525" s="18"/>
    </row>
    <row r="526" spans="1:2" x14ac:dyDescent="0.25">
      <c r="A526" s="22" t="s">
        <v>12</v>
      </c>
      <c r="B526" s="18">
        <v>195336.27125000002</v>
      </c>
    </row>
    <row r="527" spans="1:2" x14ac:dyDescent="0.25">
      <c r="A527" s="22" t="s">
        <v>52</v>
      </c>
      <c r="B527" s="18">
        <v>204995.27666666664</v>
      </c>
    </row>
    <row r="528" spans="1:2" x14ac:dyDescent="0.25">
      <c r="A528" s="22" t="s">
        <v>1444</v>
      </c>
      <c r="B528" s="18">
        <v>233347.71307692307</v>
      </c>
    </row>
    <row r="529" spans="1:2" x14ac:dyDescent="0.25">
      <c r="A529" s="22" t="s">
        <v>32</v>
      </c>
      <c r="B529" s="18">
        <v>270993.18334210524</v>
      </c>
    </row>
    <row r="530" spans="1:2" x14ac:dyDescent="0.25">
      <c r="A530" s="22" t="s">
        <v>66</v>
      </c>
      <c r="B530" s="18">
        <v>178974.71087283237</v>
      </c>
    </row>
    <row r="531" spans="1:2" x14ac:dyDescent="0.25">
      <c r="A531" s="22" t="s">
        <v>26</v>
      </c>
      <c r="B531" s="18">
        <v>378518.24148148147</v>
      </c>
    </row>
    <row r="532" spans="1:2" x14ac:dyDescent="0.25">
      <c r="A532" s="21" t="s">
        <v>16113</v>
      </c>
      <c r="B532" s="18">
        <v>219537.6782058047</v>
      </c>
    </row>
    <row r="533" spans="1:2" x14ac:dyDescent="0.25">
      <c r="A533" s="20" t="s">
        <v>16090</v>
      </c>
      <c r="B533" s="18">
        <v>219537.6782058047</v>
      </c>
    </row>
    <row r="534" spans="1:2" x14ac:dyDescent="0.25">
      <c r="A534" s="5" t="s">
        <v>16083</v>
      </c>
      <c r="B534" s="18">
        <v>203115.98219882068</v>
      </c>
    </row>
    <row r="535" spans="1:2" x14ac:dyDescent="0.25">
      <c r="A535" s="5" t="s">
        <v>16073</v>
      </c>
      <c r="B535" s="18">
        <v>515825.96574421821</v>
      </c>
    </row>
  </sheetData>
  <mergeCells count="1">
    <mergeCell ref="L72:M72"/>
  </mergeCells>
  <conditionalFormatting sqref="L73:M10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300" verticalDpi="300" r:id="rId10"/>
  <headerFooter>
    <oddHeader>&amp;C&amp;"Arial,Bold"&amp;16&amp;A&amp;R&amp;"Arial,Bold"&amp;16&amp;P</oddHeader>
  </headerFooter>
  <tableParts count="1">
    <tablePart r:id="rId1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6DA62-904D-445F-B646-EA114FBD88E4}">
  <dimension ref="A3:E572"/>
  <sheetViews>
    <sheetView workbookViewId="0">
      <selection activeCell="D3" sqref="D3:E59"/>
    </sheetView>
  </sheetViews>
  <sheetFormatPr defaultRowHeight="13.2" x14ac:dyDescent="0.25"/>
  <cols>
    <col min="1" max="1" width="39.21875" bestFit="1" customWidth="1"/>
    <col min="2" max="2" width="15.77734375" bestFit="1" customWidth="1"/>
    <col min="4" max="4" width="30.5546875" bestFit="1" customWidth="1"/>
    <col min="5" max="5" width="15.77734375" bestFit="1" customWidth="1"/>
    <col min="6" max="6" width="38.109375" bestFit="1" customWidth="1"/>
  </cols>
  <sheetData>
    <row r="3" spans="1:5" x14ac:dyDescent="0.25">
      <c r="A3" s="19" t="s">
        <v>16072</v>
      </c>
      <c r="B3" t="s">
        <v>16115</v>
      </c>
      <c r="D3" s="19" t="s">
        <v>16072</v>
      </c>
      <c r="E3" t="s">
        <v>16115</v>
      </c>
    </row>
    <row r="4" spans="1:5" x14ac:dyDescent="0.25">
      <c r="A4" s="5" t="s">
        <v>347</v>
      </c>
      <c r="D4" s="5" t="s">
        <v>347</v>
      </c>
      <c r="E4">
        <v>53</v>
      </c>
    </row>
    <row r="5" spans="1:5" x14ac:dyDescent="0.25">
      <c r="A5" s="20" t="s">
        <v>199</v>
      </c>
      <c r="D5" s="5" t="s">
        <v>550</v>
      </c>
      <c r="E5">
        <v>19</v>
      </c>
    </row>
    <row r="6" spans="1:5" x14ac:dyDescent="0.25">
      <c r="A6" s="21" t="s">
        <v>86</v>
      </c>
      <c r="D6" s="5" t="s">
        <v>34</v>
      </c>
      <c r="E6">
        <v>208</v>
      </c>
    </row>
    <row r="7" spans="1:5" x14ac:dyDescent="0.25">
      <c r="A7" s="22" t="s">
        <v>12</v>
      </c>
      <c r="B7">
        <v>1</v>
      </c>
      <c r="D7" s="5" t="s">
        <v>8</v>
      </c>
      <c r="E7">
        <v>687</v>
      </c>
    </row>
    <row r="8" spans="1:5" x14ac:dyDescent="0.25">
      <c r="A8" s="21" t="s">
        <v>16111</v>
      </c>
      <c r="B8">
        <v>1</v>
      </c>
      <c r="D8" s="5" t="s">
        <v>10242</v>
      </c>
      <c r="E8">
        <v>2</v>
      </c>
    </row>
    <row r="9" spans="1:5" x14ac:dyDescent="0.25">
      <c r="A9" s="20" t="s">
        <v>16084</v>
      </c>
      <c r="B9">
        <v>1</v>
      </c>
      <c r="D9" s="5" t="s">
        <v>354</v>
      </c>
      <c r="E9">
        <v>28</v>
      </c>
    </row>
    <row r="10" spans="1:5" x14ac:dyDescent="0.25">
      <c r="A10" s="20" t="s">
        <v>156</v>
      </c>
      <c r="D10" s="5" t="s">
        <v>3484</v>
      </c>
      <c r="E10">
        <v>4</v>
      </c>
    </row>
    <row r="11" spans="1:5" x14ac:dyDescent="0.25">
      <c r="A11" s="21" t="s">
        <v>86</v>
      </c>
      <c r="D11" s="5" t="s">
        <v>15</v>
      </c>
      <c r="E11">
        <v>391</v>
      </c>
    </row>
    <row r="12" spans="1:5" x14ac:dyDescent="0.25">
      <c r="A12" s="22" t="s">
        <v>12</v>
      </c>
      <c r="B12">
        <v>1</v>
      </c>
      <c r="D12" s="5" t="s">
        <v>169</v>
      </c>
      <c r="E12">
        <v>11</v>
      </c>
    </row>
    <row r="13" spans="1:5" x14ac:dyDescent="0.25">
      <c r="A13" s="22" t="s">
        <v>52</v>
      </c>
      <c r="B13">
        <v>1</v>
      </c>
      <c r="D13" s="5" t="s">
        <v>22</v>
      </c>
      <c r="E13">
        <v>597</v>
      </c>
    </row>
    <row r="14" spans="1:5" x14ac:dyDescent="0.25">
      <c r="A14" s="22" t="s">
        <v>32</v>
      </c>
      <c r="B14">
        <v>1</v>
      </c>
      <c r="D14" s="5" t="s">
        <v>16073</v>
      </c>
      <c r="E14">
        <v>2000</v>
      </c>
    </row>
    <row r="15" spans="1:5" x14ac:dyDescent="0.25">
      <c r="A15" s="21" t="s">
        <v>16111</v>
      </c>
      <c r="B15">
        <v>3</v>
      </c>
    </row>
    <row r="16" spans="1:5" x14ac:dyDescent="0.25">
      <c r="A16" s="20" t="s">
        <v>16085</v>
      </c>
      <c r="B16">
        <v>3</v>
      </c>
      <c r="D16" s="19" t="s">
        <v>16072</v>
      </c>
      <c r="E16" t="s">
        <v>16115</v>
      </c>
    </row>
    <row r="17" spans="1:5" x14ac:dyDescent="0.25">
      <c r="A17" s="20" t="s">
        <v>924</v>
      </c>
      <c r="D17" s="5" t="s">
        <v>199</v>
      </c>
      <c r="E17">
        <v>38</v>
      </c>
    </row>
    <row r="18" spans="1:5" x14ac:dyDescent="0.25">
      <c r="A18" s="21" t="s">
        <v>11</v>
      </c>
      <c r="D18" s="5" t="s">
        <v>2234</v>
      </c>
      <c r="E18">
        <v>2</v>
      </c>
    </row>
    <row r="19" spans="1:5" x14ac:dyDescent="0.25">
      <c r="A19" s="22" t="s">
        <v>26</v>
      </c>
      <c r="B19">
        <v>1</v>
      </c>
      <c r="D19" s="5" t="s">
        <v>3039</v>
      </c>
      <c r="E19">
        <v>2</v>
      </c>
    </row>
    <row r="20" spans="1:5" x14ac:dyDescent="0.25">
      <c r="A20" s="21" t="s">
        <v>16112</v>
      </c>
      <c r="B20">
        <v>1</v>
      </c>
      <c r="D20" s="5" t="s">
        <v>4053</v>
      </c>
      <c r="E20">
        <v>24</v>
      </c>
    </row>
    <row r="21" spans="1:5" x14ac:dyDescent="0.25">
      <c r="A21" s="20" t="s">
        <v>16086</v>
      </c>
      <c r="B21">
        <v>1</v>
      </c>
      <c r="D21" s="5" t="s">
        <v>207</v>
      </c>
      <c r="E21">
        <v>1</v>
      </c>
    </row>
    <row r="22" spans="1:5" x14ac:dyDescent="0.25">
      <c r="A22" s="20" t="s">
        <v>107</v>
      </c>
      <c r="D22" s="5" t="s">
        <v>11379</v>
      </c>
      <c r="E22">
        <v>1</v>
      </c>
    </row>
    <row r="23" spans="1:5" x14ac:dyDescent="0.25">
      <c r="A23" s="21" t="s">
        <v>86</v>
      </c>
      <c r="D23" s="5" t="s">
        <v>11288</v>
      </c>
      <c r="E23">
        <v>2</v>
      </c>
    </row>
    <row r="24" spans="1:5" x14ac:dyDescent="0.25">
      <c r="A24" s="22" t="s">
        <v>12</v>
      </c>
      <c r="B24">
        <v>1</v>
      </c>
      <c r="D24" s="5" t="s">
        <v>469</v>
      </c>
      <c r="E24">
        <v>4</v>
      </c>
    </row>
    <row r="25" spans="1:5" x14ac:dyDescent="0.25">
      <c r="A25" s="21" t="s">
        <v>16111</v>
      </c>
      <c r="B25">
        <v>1</v>
      </c>
      <c r="D25" s="5" t="s">
        <v>665</v>
      </c>
      <c r="E25">
        <v>16</v>
      </c>
    </row>
    <row r="26" spans="1:5" x14ac:dyDescent="0.25">
      <c r="A26" s="20" t="s">
        <v>16087</v>
      </c>
      <c r="B26">
        <v>1</v>
      </c>
      <c r="D26" s="5" t="s">
        <v>156</v>
      </c>
      <c r="E26">
        <v>45</v>
      </c>
    </row>
    <row r="27" spans="1:5" x14ac:dyDescent="0.25">
      <c r="A27" s="20" t="s">
        <v>84</v>
      </c>
      <c r="D27" s="5" t="s">
        <v>13063</v>
      </c>
      <c r="E27">
        <v>1</v>
      </c>
    </row>
    <row r="28" spans="1:5" x14ac:dyDescent="0.25">
      <c r="A28" s="21" t="s">
        <v>86</v>
      </c>
      <c r="D28" s="5" t="s">
        <v>587</v>
      </c>
      <c r="E28">
        <v>18</v>
      </c>
    </row>
    <row r="29" spans="1:5" x14ac:dyDescent="0.25">
      <c r="A29" s="22" t="s">
        <v>26</v>
      </c>
      <c r="B29">
        <v>1</v>
      </c>
      <c r="D29" s="5" t="s">
        <v>6676</v>
      </c>
      <c r="E29">
        <v>2</v>
      </c>
    </row>
    <row r="30" spans="1:5" x14ac:dyDescent="0.25">
      <c r="A30" s="21" t="s">
        <v>16111</v>
      </c>
      <c r="B30">
        <v>1</v>
      </c>
      <c r="D30" s="5" t="s">
        <v>10363</v>
      </c>
      <c r="E30">
        <v>2</v>
      </c>
    </row>
    <row r="31" spans="1:5" x14ac:dyDescent="0.25">
      <c r="A31" s="20" t="s">
        <v>16088</v>
      </c>
      <c r="B31">
        <v>1</v>
      </c>
      <c r="D31" s="5" t="s">
        <v>924</v>
      </c>
      <c r="E31">
        <v>4</v>
      </c>
    </row>
    <row r="32" spans="1:5" x14ac:dyDescent="0.25">
      <c r="A32" s="20" t="s">
        <v>10</v>
      </c>
      <c r="D32" s="5" t="s">
        <v>107</v>
      </c>
      <c r="E32">
        <v>65</v>
      </c>
    </row>
    <row r="33" spans="1:5" x14ac:dyDescent="0.25">
      <c r="A33" s="21" t="s">
        <v>11</v>
      </c>
      <c r="D33" s="5" t="s">
        <v>2023</v>
      </c>
      <c r="E33">
        <v>4</v>
      </c>
    </row>
    <row r="34" spans="1:5" x14ac:dyDescent="0.25">
      <c r="A34" s="22" t="s">
        <v>12</v>
      </c>
      <c r="B34">
        <v>3</v>
      </c>
      <c r="D34" s="5" t="s">
        <v>11922</v>
      </c>
      <c r="E34">
        <v>1</v>
      </c>
    </row>
    <row r="35" spans="1:5" x14ac:dyDescent="0.25">
      <c r="A35" s="22" t="s">
        <v>52</v>
      </c>
      <c r="B35">
        <v>1</v>
      </c>
      <c r="D35" s="5" t="s">
        <v>3787</v>
      </c>
      <c r="E35">
        <v>6</v>
      </c>
    </row>
    <row r="36" spans="1:5" x14ac:dyDescent="0.25">
      <c r="A36" s="22" t="s">
        <v>1444</v>
      </c>
      <c r="B36">
        <v>2</v>
      </c>
      <c r="D36" s="5" t="s">
        <v>84</v>
      </c>
      <c r="E36">
        <v>33</v>
      </c>
    </row>
    <row r="37" spans="1:5" x14ac:dyDescent="0.25">
      <c r="A37" s="22" t="s">
        <v>32</v>
      </c>
      <c r="B37">
        <v>4</v>
      </c>
      <c r="D37" s="5" t="s">
        <v>11063</v>
      </c>
      <c r="E37">
        <v>1</v>
      </c>
    </row>
    <row r="38" spans="1:5" x14ac:dyDescent="0.25">
      <c r="A38" s="22" t="s">
        <v>66</v>
      </c>
      <c r="B38">
        <v>1</v>
      </c>
      <c r="D38" s="5" t="s">
        <v>426</v>
      </c>
      <c r="E38">
        <v>1</v>
      </c>
    </row>
    <row r="39" spans="1:5" x14ac:dyDescent="0.25">
      <c r="A39" s="22" t="s">
        <v>26</v>
      </c>
      <c r="B39">
        <v>1</v>
      </c>
      <c r="D39" s="5" t="s">
        <v>3275</v>
      </c>
      <c r="E39">
        <v>5</v>
      </c>
    </row>
    <row r="40" spans="1:5" x14ac:dyDescent="0.25">
      <c r="A40" s="21" t="s">
        <v>16112</v>
      </c>
      <c r="B40">
        <v>12</v>
      </c>
      <c r="D40" s="5" t="s">
        <v>341</v>
      </c>
      <c r="E40">
        <v>3</v>
      </c>
    </row>
    <row r="41" spans="1:5" x14ac:dyDescent="0.25">
      <c r="A41" s="20" t="s">
        <v>16089</v>
      </c>
      <c r="B41">
        <v>12</v>
      </c>
      <c r="D41" s="5" t="s">
        <v>1455</v>
      </c>
      <c r="E41">
        <v>1</v>
      </c>
    </row>
    <row r="42" spans="1:5" x14ac:dyDescent="0.25">
      <c r="A42" s="20" t="s">
        <v>17</v>
      </c>
      <c r="D42" s="5" t="s">
        <v>10</v>
      </c>
      <c r="E42">
        <v>437</v>
      </c>
    </row>
    <row r="43" spans="1:5" x14ac:dyDescent="0.25">
      <c r="A43" s="21" t="s">
        <v>18</v>
      </c>
      <c r="D43" s="5" t="s">
        <v>16073</v>
      </c>
      <c r="E43">
        <v>719</v>
      </c>
    </row>
    <row r="44" spans="1:5" x14ac:dyDescent="0.25">
      <c r="A44" s="22" t="s">
        <v>12</v>
      </c>
      <c r="B44">
        <v>6</v>
      </c>
    </row>
    <row r="45" spans="1:5" x14ac:dyDescent="0.25">
      <c r="A45" s="22" t="s">
        <v>52</v>
      </c>
      <c r="B45">
        <v>3</v>
      </c>
    </row>
    <row r="46" spans="1:5" x14ac:dyDescent="0.25">
      <c r="A46" s="22" t="s">
        <v>1444</v>
      </c>
      <c r="B46">
        <v>1</v>
      </c>
      <c r="D46" s="19" t="s">
        <v>16072</v>
      </c>
      <c r="E46" t="s">
        <v>16115</v>
      </c>
    </row>
    <row r="47" spans="1:5" x14ac:dyDescent="0.25">
      <c r="A47" s="22" t="s">
        <v>32</v>
      </c>
      <c r="B47">
        <v>16</v>
      </c>
      <c r="D47" s="5" t="s">
        <v>18</v>
      </c>
      <c r="E47">
        <v>1309</v>
      </c>
    </row>
    <row r="48" spans="1:5" x14ac:dyDescent="0.25">
      <c r="A48" s="22" t="s">
        <v>66</v>
      </c>
      <c r="B48">
        <v>5</v>
      </c>
      <c r="D48" s="5" t="s">
        <v>86</v>
      </c>
      <c r="E48">
        <v>206</v>
      </c>
    </row>
    <row r="49" spans="1:5" x14ac:dyDescent="0.25">
      <c r="A49" s="22" t="s">
        <v>26</v>
      </c>
      <c r="B49">
        <v>3</v>
      </c>
      <c r="D49" s="5" t="s">
        <v>11</v>
      </c>
      <c r="E49">
        <v>485</v>
      </c>
    </row>
    <row r="50" spans="1:5" x14ac:dyDescent="0.25">
      <c r="A50" s="21" t="s">
        <v>16113</v>
      </c>
      <c r="B50">
        <v>34</v>
      </c>
      <c r="D50" s="5" t="s">
        <v>16073</v>
      </c>
      <c r="E50">
        <v>2000</v>
      </c>
    </row>
    <row r="51" spans="1:5" x14ac:dyDescent="0.25">
      <c r="A51" s="20" t="s">
        <v>16090</v>
      </c>
      <c r="B51">
        <v>34</v>
      </c>
    </row>
    <row r="52" spans="1:5" x14ac:dyDescent="0.25">
      <c r="A52" s="5" t="s">
        <v>16074</v>
      </c>
      <c r="B52">
        <v>53</v>
      </c>
      <c r="D52" s="19" t="s">
        <v>16072</v>
      </c>
      <c r="E52" t="s">
        <v>16115</v>
      </c>
    </row>
    <row r="53" spans="1:5" x14ac:dyDescent="0.25">
      <c r="A53" s="5" t="s">
        <v>550</v>
      </c>
      <c r="D53" s="5" t="s">
        <v>12</v>
      </c>
      <c r="E53">
        <v>309</v>
      </c>
    </row>
    <row r="54" spans="1:5" x14ac:dyDescent="0.25">
      <c r="A54" s="20" t="s">
        <v>665</v>
      </c>
      <c r="D54" s="5" t="s">
        <v>52</v>
      </c>
      <c r="E54">
        <v>208</v>
      </c>
    </row>
    <row r="55" spans="1:5" x14ac:dyDescent="0.25">
      <c r="A55" s="21" t="s">
        <v>11</v>
      </c>
      <c r="D55" s="5" t="s">
        <v>1444</v>
      </c>
      <c r="E55">
        <v>158</v>
      </c>
    </row>
    <row r="56" spans="1:5" x14ac:dyDescent="0.25">
      <c r="A56" s="22" t="s">
        <v>12</v>
      </c>
      <c r="B56">
        <v>1</v>
      </c>
      <c r="D56" s="5" t="s">
        <v>32</v>
      </c>
      <c r="E56">
        <v>529</v>
      </c>
    </row>
    <row r="57" spans="1:5" x14ac:dyDescent="0.25">
      <c r="A57" s="22" t="s">
        <v>1444</v>
      </c>
      <c r="B57">
        <v>1</v>
      </c>
      <c r="D57" s="5" t="s">
        <v>66</v>
      </c>
      <c r="E57">
        <v>659</v>
      </c>
    </row>
    <row r="58" spans="1:5" x14ac:dyDescent="0.25">
      <c r="A58" s="21" t="s">
        <v>16112</v>
      </c>
      <c r="B58">
        <v>2</v>
      </c>
      <c r="D58" s="5" t="s">
        <v>26</v>
      </c>
      <c r="E58">
        <v>137</v>
      </c>
    </row>
    <row r="59" spans="1:5" x14ac:dyDescent="0.25">
      <c r="A59" s="20" t="s">
        <v>16091</v>
      </c>
      <c r="B59">
        <v>2</v>
      </c>
      <c r="D59" s="5" t="s">
        <v>16073</v>
      </c>
      <c r="E59">
        <v>2000</v>
      </c>
    </row>
    <row r="60" spans="1:5" x14ac:dyDescent="0.25">
      <c r="A60" s="20" t="s">
        <v>107</v>
      </c>
    </row>
    <row r="61" spans="1:5" x14ac:dyDescent="0.25">
      <c r="A61" s="21" t="s">
        <v>86</v>
      </c>
    </row>
    <row r="62" spans="1:5" x14ac:dyDescent="0.25">
      <c r="A62" s="22" t="s">
        <v>12</v>
      </c>
      <c r="B62">
        <v>1</v>
      </c>
    </row>
    <row r="63" spans="1:5" x14ac:dyDescent="0.25">
      <c r="A63" s="22" t="s">
        <v>66</v>
      </c>
      <c r="B63">
        <v>1</v>
      </c>
    </row>
    <row r="64" spans="1:5" x14ac:dyDescent="0.25">
      <c r="A64" s="21" t="s">
        <v>16111</v>
      </c>
      <c r="B64">
        <v>2</v>
      </c>
    </row>
    <row r="65" spans="1:2" x14ac:dyDescent="0.25">
      <c r="A65" s="20" t="s">
        <v>16087</v>
      </c>
      <c r="B65">
        <v>2</v>
      </c>
    </row>
    <row r="66" spans="1:2" x14ac:dyDescent="0.25">
      <c r="A66" s="20" t="s">
        <v>10</v>
      </c>
    </row>
    <row r="67" spans="1:2" x14ac:dyDescent="0.25">
      <c r="A67" s="21" t="s">
        <v>11</v>
      </c>
    </row>
    <row r="68" spans="1:2" x14ac:dyDescent="0.25">
      <c r="A68" s="22" t="s">
        <v>52</v>
      </c>
      <c r="B68">
        <v>2</v>
      </c>
    </row>
    <row r="69" spans="1:2" x14ac:dyDescent="0.25">
      <c r="A69" s="22" t="s">
        <v>32</v>
      </c>
      <c r="B69">
        <v>2</v>
      </c>
    </row>
    <row r="70" spans="1:2" x14ac:dyDescent="0.25">
      <c r="A70" s="22" t="s">
        <v>66</v>
      </c>
      <c r="B70">
        <v>3</v>
      </c>
    </row>
    <row r="71" spans="1:2" x14ac:dyDescent="0.25">
      <c r="A71" s="21" t="s">
        <v>16112</v>
      </c>
      <c r="B71">
        <v>7</v>
      </c>
    </row>
    <row r="72" spans="1:2" x14ac:dyDescent="0.25">
      <c r="A72" s="20" t="s">
        <v>16089</v>
      </c>
      <c r="B72">
        <v>7</v>
      </c>
    </row>
    <row r="73" spans="1:2" x14ac:dyDescent="0.25">
      <c r="A73" s="20" t="s">
        <v>17</v>
      </c>
    </row>
    <row r="74" spans="1:2" x14ac:dyDescent="0.25">
      <c r="A74" s="21" t="s">
        <v>18</v>
      </c>
    </row>
    <row r="75" spans="1:2" x14ac:dyDescent="0.25">
      <c r="A75" s="22" t="s">
        <v>12</v>
      </c>
      <c r="B75">
        <v>1</v>
      </c>
    </row>
    <row r="76" spans="1:2" x14ac:dyDescent="0.25">
      <c r="A76" s="22" t="s">
        <v>52</v>
      </c>
      <c r="B76">
        <v>2</v>
      </c>
    </row>
    <row r="77" spans="1:2" x14ac:dyDescent="0.25">
      <c r="A77" s="22" t="s">
        <v>32</v>
      </c>
      <c r="B77">
        <v>1</v>
      </c>
    </row>
    <row r="78" spans="1:2" x14ac:dyDescent="0.25">
      <c r="A78" s="22" t="s">
        <v>66</v>
      </c>
      <c r="B78">
        <v>4</v>
      </c>
    </row>
    <row r="79" spans="1:2" x14ac:dyDescent="0.25">
      <c r="A79" s="21" t="s">
        <v>16113</v>
      </c>
      <c r="B79">
        <v>8</v>
      </c>
    </row>
    <row r="80" spans="1:2" x14ac:dyDescent="0.25">
      <c r="A80" s="20" t="s">
        <v>16090</v>
      </c>
      <c r="B80">
        <v>8</v>
      </c>
    </row>
    <row r="81" spans="1:2" x14ac:dyDescent="0.25">
      <c r="A81" s="5" t="s">
        <v>16075</v>
      </c>
      <c r="B81">
        <v>19</v>
      </c>
    </row>
    <row r="82" spans="1:2" x14ac:dyDescent="0.25">
      <c r="A82" s="5" t="s">
        <v>34</v>
      </c>
    </row>
    <row r="83" spans="1:2" x14ac:dyDescent="0.25">
      <c r="A83" s="20" t="s">
        <v>199</v>
      </c>
    </row>
    <row r="84" spans="1:2" x14ac:dyDescent="0.25">
      <c r="A84" s="21" t="s">
        <v>86</v>
      </c>
    </row>
    <row r="85" spans="1:2" x14ac:dyDescent="0.25">
      <c r="A85" s="22" t="s">
        <v>66</v>
      </c>
      <c r="B85">
        <v>2</v>
      </c>
    </row>
    <row r="86" spans="1:2" x14ac:dyDescent="0.25">
      <c r="A86" s="21" t="s">
        <v>16111</v>
      </c>
      <c r="B86">
        <v>2</v>
      </c>
    </row>
    <row r="87" spans="1:2" x14ac:dyDescent="0.25">
      <c r="A87" s="20" t="s">
        <v>16084</v>
      </c>
      <c r="B87">
        <v>2</v>
      </c>
    </row>
    <row r="88" spans="1:2" x14ac:dyDescent="0.25">
      <c r="A88" s="20" t="s">
        <v>3039</v>
      </c>
    </row>
    <row r="89" spans="1:2" x14ac:dyDescent="0.25">
      <c r="A89" s="21" t="s">
        <v>11</v>
      </c>
    </row>
    <row r="90" spans="1:2" x14ac:dyDescent="0.25">
      <c r="A90" s="22" t="s">
        <v>26</v>
      </c>
      <c r="B90">
        <v>1</v>
      </c>
    </row>
    <row r="91" spans="1:2" x14ac:dyDescent="0.25">
      <c r="A91" s="21" t="s">
        <v>16112</v>
      </c>
      <c r="B91">
        <v>1</v>
      </c>
    </row>
    <row r="92" spans="1:2" x14ac:dyDescent="0.25">
      <c r="A92" s="20" t="s">
        <v>16092</v>
      </c>
      <c r="B92">
        <v>1</v>
      </c>
    </row>
    <row r="93" spans="1:2" x14ac:dyDescent="0.25">
      <c r="A93" s="20" t="s">
        <v>4053</v>
      </c>
    </row>
    <row r="94" spans="1:2" x14ac:dyDescent="0.25">
      <c r="A94" s="21" t="s">
        <v>18</v>
      </c>
    </row>
    <row r="95" spans="1:2" x14ac:dyDescent="0.25">
      <c r="A95" s="22" t="s">
        <v>66</v>
      </c>
      <c r="B95">
        <v>4</v>
      </c>
    </row>
    <row r="96" spans="1:2" x14ac:dyDescent="0.25">
      <c r="A96" s="21" t="s">
        <v>16113</v>
      </c>
      <c r="B96">
        <v>4</v>
      </c>
    </row>
    <row r="97" spans="1:2" x14ac:dyDescent="0.25">
      <c r="A97" s="20" t="s">
        <v>16093</v>
      </c>
      <c r="B97">
        <v>4</v>
      </c>
    </row>
    <row r="98" spans="1:2" x14ac:dyDescent="0.25">
      <c r="A98" s="20" t="s">
        <v>665</v>
      </c>
    </row>
    <row r="99" spans="1:2" x14ac:dyDescent="0.25">
      <c r="A99" s="21" t="s">
        <v>11</v>
      </c>
    </row>
    <row r="100" spans="1:2" x14ac:dyDescent="0.25">
      <c r="A100" s="22" t="s">
        <v>1444</v>
      </c>
      <c r="B100">
        <v>1</v>
      </c>
    </row>
    <row r="101" spans="1:2" x14ac:dyDescent="0.25">
      <c r="A101" s="22" t="s">
        <v>66</v>
      </c>
      <c r="B101">
        <v>2</v>
      </c>
    </row>
    <row r="102" spans="1:2" x14ac:dyDescent="0.25">
      <c r="A102" s="21" t="s">
        <v>16112</v>
      </c>
      <c r="B102">
        <v>3</v>
      </c>
    </row>
    <row r="103" spans="1:2" x14ac:dyDescent="0.25">
      <c r="A103" s="20" t="s">
        <v>16091</v>
      </c>
      <c r="B103">
        <v>3</v>
      </c>
    </row>
    <row r="104" spans="1:2" x14ac:dyDescent="0.25">
      <c r="A104" s="20" t="s">
        <v>587</v>
      </c>
    </row>
    <row r="105" spans="1:2" x14ac:dyDescent="0.25">
      <c r="A105" s="21" t="s">
        <v>86</v>
      </c>
    </row>
    <row r="106" spans="1:2" x14ac:dyDescent="0.25">
      <c r="A106" s="22" t="s">
        <v>66</v>
      </c>
      <c r="B106">
        <v>4</v>
      </c>
    </row>
    <row r="107" spans="1:2" x14ac:dyDescent="0.25">
      <c r="A107" s="21" t="s">
        <v>16111</v>
      </c>
      <c r="B107">
        <v>4</v>
      </c>
    </row>
    <row r="108" spans="1:2" x14ac:dyDescent="0.25">
      <c r="A108" s="20" t="s">
        <v>16094</v>
      </c>
      <c r="B108">
        <v>4</v>
      </c>
    </row>
    <row r="109" spans="1:2" x14ac:dyDescent="0.25">
      <c r="A109" s="20" t="s">
        <v>107</v>
      </c>
    </row>
    <row r="110" spans="1:2" x14ac:dyDescent="0.25">
      <c r="A110" s="21" t="s">
        <v>86</v>
      </c>
    </row>
    <row r="111" spans="1:2" x14ac:dyDescent="0.25">
      <c r="A111" s="22" t="s">
        <v>12</v>
      </c>
      <c r="B111">
        <v>4</v>
      </c>
    </row>
    <row r="112" spans="1:2" x14ac:dyDescent="0.25">
      <c r="A112" s="22" t="s">
        <v>52</v>
      </c>
      <c r="B112">
        <v>1</v>
      </c>
    </row>
    <row r="113" spans="1:2" x14ac:dyDescent="0.25">
      <c r="A113" s="22" t="s">
        <v>32</v>
      </c>
      <c r="B113">
        <v>1</v>
      </c>
    </row>
    <row r="114" spans="1:2" x14ac:dyDescent="0.25">
      <c r="A114" s="22" t="s">
        <v>66</v>
      </c>
      <c r="B114">
        <v>14</v>
      </c>
    </row>
    <row r="115" spans="1:2" x14ac:dyDescent="0.25">
      <c r="A115" s="21" t="s">
        <v>16111</v>
      </c>
      <c r="B115">
        <v>20</v>
      </c>
    </row>
    <row r="116" spans="1:2" x14ac:dyDescent="0.25">
      <c r="A116" s="20" t="s">
        <v>16087</v>
      </c>
      <c r="B116">
        <v>20</v>
      </c>
    </row>
    <row r="117" spans="1:2" x14ac:dyDescent="0.25">
      <c r="A117" s="20" t="s">
        <v>84</v>
      </c>
    </row>
    <row r="118" spans="1:2" x14ac:dyDescent="0.25">
      <c r="A118" s="21" t="s">
        <v>86</v>
      </c>
    </row>
    <row r="119" spans="1:2" x14ac:dyDescent="0.25">
      <c r="A119" s="22" t="s">
        <v>66</v>
      </c>
      <c r="B119">
        <v>5</v>
      </c>
    </row>
    <row r="120" spans="1:2" x14ac:dyDescent="0.25">
      <c r="A120" s="21" t="s">
        <v>16111</v>
      </c>
      <c r="B120">
        <v>5</v>
      </c>
    </row>
    <row r="121" spans="1:2" x14ac:dyDescent="0.25">
      <c r="A121" s="20" t="s">
        <v>16088</v>
      </c>
      <c r="B121">
        <v>5</v>
      </c>
    </row>
    <row r="122" spans="1:2" x14ac:dyDescent="0.25">
      <c r="A122" s="20" t="s">
        <v>10</v>
      </c>
    </row>
    <row r="123" spans="1:2" x14ac:dyDescent="0.25">
      <c r="A123" s="21" t="s">
        <v>11</v>
      </c>
    </row>
    <row r="124" spans="1:2" x14ac:dyDescent="0.25">
      <c r="A124" s="22" t="s">
        <v>12</v>
      </c>
      <c r="B124">
        <v>5</v>
      </c>
    </row>
    <row r="125" spans="1:2" x14ac:dyDescent="0.25">
      <c r="A125" s="22" t="s">
        <v>52</v>
      </c>
      <c r="B125">
        <v>6</v>
      </c>
    </row>
    <row r="126" spans="1:2" x14ac:dyDescent="0.25">
      <c r="A126" s="22" t="s">
        <v>32</v>
      </c>
      <c r="B126">
        <v>7</v>
      </c>
    </row>
    <row r="127" spans="1:2" x14ac:dyDescent="0.25">
      <c r="A127" s="22" t="s">
        <v>66</v>
      </c>
      <c r="B127">
        <v>44</v>
      </c>
    </row>
    <row r="128" spans="1:2" x14ac:dyDescent="0.25">
      <c r="A128" s="21" t="s">
        <v>16112</v>
      </c>
      <c r="B128">
        <v>62</v>
      </c>
    </row>
    <row r="129" spans="1:2" x14ac:dyDescent="0.25">
      <c r="A129" s="20" t="s">
        <v>16089</v>
      </c>
      <c r="B129">
        <v>62</v>
      </c>
    </row>
    <row r="130" spans="1:2" x14ac:dyDescent="0.25">
      <c r="A130" s="20" t="s">
        <v>17</v>
      </c>
    </row>
    <row r="131" spans="1:2" x14ac:dyDescent="0.25">
      <c r="A131" s="21" t="s">
        <v>18</v>
      </c>
    </row>
    <row r="132" spans="1:2" x14ac:dyDescent="0.25">
      <c r="A132" s="22" t="s">
        <v>12</v>
      </c>
      <c r="B132">
        <v>5</v>
      </c>
    </row>
    <row r="133" spans="1:2" x14ac:dyDescent="0.25">
      <c r="A133" s="22" t="s">
        <v>52</v>
      </c>
      <c r="B133">
        <v>10</v>
      </c>
    </row>
    <row r="134" spans="1:2" x14ac:dyDescent="0.25">
      <c r="A134" s="22" t="s">
        <v>1444</v>
      </c>
      <c r="B134">
        <v>1</v>
      </c>
    </row>
    <row r="135" spans="1:2" x14ac:dyDescent="0.25">
      <c r="A135" s="22" t="s">
        <v>32</v>
      </c>
      <c r="B135">
        <v>26</v>
      </c>
    </row>
    <row r="136" spans="1:2" x14ac:dyDescent="0.25">
      <c r="A136" s="22" t="s">
        <v>66</v>
      </c>
      <c r="B136">
        <v>57</v>
      </c>
    </row>
    <row r="137" spans="1:2" x14ac:dyDescent="0.25">
      <c r="A137" s="22" t="s">
        <v>26</v>
      </c>
      <c r="B137">
        <v>8</v>
      </c>
    </row>
    <row r="138" spans="1:2" x14ac:dyDescent="0.25">
      <c r="A138" s="21" t="s">
        <v>16113</v>
      </c>
      <c r="B138">
        <v>107</v>
      </c>
    </row>
    <row r="139" spans="1:2" x14ac:dyDescent="0.25">
      <c r="A139" s="20" t="s">
        <v>16090</v>
      </c>
      <c r="B139">
        <v>107</v>
      </c>
    </row>
    <row r="140" spans="1:2" x14ac:dyDescent="0.25">
      <c r="A140" s="5" t="s">
        <v>16076</v>
      </c>
      <c r="B140">
        <v>208</v>
      </c>
    </row>
    <row r="141" spans="1:2" x14ac:dyDescent="0.25">
      <c r="A141" s="5" t="s">
        <v>8</v>
      </c>
    </row>
    <row r="142" spans="1:2" x14ac:dyDescent="0.25">
      <c r="A142" s="20" t="s">
        <v>199</v>
      </c>
    </row>
    <row r="143" spans="1:2" x14ac:dyDescent="0.25">
      <c r="A143" s="21" t="s">
        <v>86</v>
      </c>
    </row>
    <row r="144" spans="1:2" x14ac:dyDescent="0.25">
      <c r="A144" s="22" t="s">
        <v>12</v>
      </c>
      <c r="B144">
        <v>4</v>
      </c>
    </row>
    <row r="145" spans="1:2" x14ac:dyDescent="0.25">
      <c r="A145" s="22" t="s">
        <v>52</v>
      </c>
      <c r="B145">
        <v>1</v>
      </c>
    </row>
    <row r="146" spans="1:2" x14ac:dyDescent="0.25">
      <c r="A146" s="22" t="s">
        <v>32</v>
      </c>
      <c r="B146">
        <v>4</v>
      </c>
    </row>
    <row r="147" spans="1:2" x14ac:dyDescent="0.25">
      <c r="A147" s="22" t="s">
        <v>66</v>
      </c>
      <c r="B147">
        <v>6</v>
      </c>
    </row>
    <row r="148" spans="1:2" x14ac:dyDescent="0.25">
      <c r="A148" s="22" t="s">
        <v>26</v>
      </c>
      <c r="B148">
        <v>1</v>
      </c>
    </row>
    <row r="149" spans="1:2" x14ac:dyDescent="0.25">
      <c r="A149" s="21" t="s">
        <v>16111</v>
      </c>
      <c r="B149">
        <v>16</v>
      </c>
    </row>
    <row r="150" spans="1:2" x14ac:dyDescent="0.25">
      <c r="A150" s="20" t="s">
        <v>16084</v>
      </c>
      <c r="B150">
        <v>16</v>
      </c>
    </row>
    <row r="151" spans="1:2" x14ac:dyDescent="0.25">
      <c r="A151" s="20" t="s">
        <v>2234</v>
      </c>
    </row>
    <row r="152" spans="1:2" x14ac:dyDescent="0.25">
      <c r="A152" s="21" t="s">
        <v>11</v>
      </c>
    </row>
    <row r="153" spans="1:2" x14ac:dyDescent="0.25">
      <c r="A153" s="22" t="s">
        <v>26</v>
      </c>
      <c r="B153">
        <v>1</v>
      </c>
    </row>
    <row r="154" spans="1:2" x14ac:dyDescent="0.25">
      <c r="A154" s="21" t="s">
        <v>16112</v>
      </c>
      <c r="B154">
        <v>1</v>
      </c>
    </row>
    <row r="155" spans="1:2" x14ac:dyDescent="0.25">
      <c r="A155" s="20" t="s">
        <v>16095</v>
      </c>
      <c r="B155">
        <v>1</v>
      </c>
    </row>
    <row r="156" spans="1:2" x14ac:dyDescent="0.25">
      <c r="A156" s="20" t="s">
        <v>3039</v>
      </c>
    </row>
    <row r="157" spans="1:2" x14ac:dyDescent="0.25">
      <c r="A157" s="21" t="s">
        <v>11</v>
      </c>
    </row>
    <row r="158" spans="1:2" x14ac:dyDescent="0.25">
      <c r="A158" s="22" t="s">
        <v>26</v>
      </c>
      <c r="B158">
        <v>1</v>
      </c>
    </row>
    <row r="159" spans="1:2" x14ac:dyDescent="0.25">
      <c r="A159" s="21" t="s">
        <v>16112</v>
      </c>
      <c r="B159">
        <v>1</v>
      </c>
    </row>
    <row r="160" spans="1:2" x14ac:dyDescent="0.25">
      <c r="A160" s="20" t="s">
        <v>16092</v>
      </c>
      <c r="B160">
        <v>1</v>
      </c>
    </row>
    <row r="161" spans="1:2" x14ac:dyDescent="0.25">
      <c r="A161" s="20" t="s">
        <v>4053</v>
      </c>
    </row>
    <row r="162" spans="1:2" x14ac:dyDescent="0.25">
      <c r="A162" s="21" t="s">
        <v>18</v>
      </c>
    </row>
    <row r="163" spans="1:2" x14ac:dyDescent="0.25">
      <c r="A163" s="22" t="s">
        <v>12</v>
      </c>
      <c r="B163">
        <v>4</v>
      </c>
    </row>
    <row r="164" spans="1:2" x14ac:dyDescent="0.25">
      <c r="A164" s="22" t="s">
        <v>52</v>
      </c>
      <c r="B164">
        <v>1</v>
      </c>
    </row>
    <row r="165" spans="1:2" x14ac:dyDescent="0.25">
      <c r="A165" s="22" t="s">
        <v>1444</v>
      </c>
      <c r="B165">
        <v>1</v>
      </c>
    </row>
    <row r="166" spans="1:2" x14ac:dyDescent="0.25">
      <c r="A166" s="22" t="s">
        <v>26</v>
      </c>
      <c r="B166">
        <v>1</v>
      </c>
    </row>
    <row r="167" spans="1:2" x14ac:dyDescent="0.25">
      <c r="A167" s="21" t="s">
        <v>16113</v>
      </c>
      <c r="B167">
        <v>7</v>
      </c>
    </row>
    <row r="168" spans="1:2" x14ac:dyDescent="0.25">
      <c r="A168" s="20" t="s">
        <v>16093</v>
      </c>
      <c r="B168">
        <v>7</v>
      </c>
    </row>
    <row r="169" spans="1:2" x14ac:dyDescent="0.25">
      <c r="A169" s="20" t="s">
        <v>207</v>
      </c>
    </row>
    <row r="170" spans="1:2" x14ac:dyDescent="0.25">
      <c r="A170" s="21" t="s">
        <v>18</v>
      </c>
    </row>
    <row r="171" spans="1:2" x14ac:dyDescent="0.25">
      <c r="A171" s="22" t="s">
        <v>26</v>
      </c>
      <c r="B171">
        <v>1</v>
      </c>
    </row>
    <row r="172" spans="1:2" x14ac:dyDescent="0.25">
      <c r="A172" s="21" t="s">
        <v>16113</v>
      </c>
      <c r="B172">
        <v>1</v>
      </c>
    </row>
    <row r="173" spans="1:2" x14ac:dyDescent="0.25">
      <c r="A173" s="20" t="s">
        <v>16096</v>
      </c>
      <c r="B173">
        <v>1</v>
      </c>
    </row>
    <row r="174" spans="1:2" x14ac:dyDescent="0.25">
      <c r="A174" s="20" t="s">
        <v>11379</v>
      </c>
    </row>
    <row r="175" spans="1:2" x14ac:dyDescent="0.25">
      <c r="A175" s="21" t="s">
        <v>18</v>
      </c>
    </row>
    <row r="176" spans="1:2" x14ac:dyDescent="0.25">
      <c r="A176" s="22" t="s">
        <v>26</v>
      </c>
      <c r="B176">
        <v>1</v>
      </c>
    </row>
    <row r="177" spans="1:2" x14ac:dyDescent="0.25">
      <c r="A177" s="21" t="s">
        <v>16113</v>
      </c>
      <c r="B177">
        <v>1</v>
      </c>
    </row>
    <row r="178" spans="1:2" x14ac:dyDescent="0.25">
      <c r="A178" s="20" t="s">
        <v>16097</v>
      </c>
      <c r="B178">
        <v>1</v>
      </c>
    </row>
    <row r="179" spans="1:2" x14ac:dyDescent="0.25">
      <c r="A179" s="20" t="s">
        <v>11288</v>
      </c>
    </row>
    <row r="180" spans="1:2" x14ac:dyDescent="0.25">
      <c r="A180" s="21" t="s">
        <v>11</v>
      </c>
    </row>
    <row r="181" spans="1:2" x14ac:dyDescent="0.25">
      <c r="A181" s="22" t="s">
        <v>66</v>
      </c>
      <c r="B181">
        <v>1</v>
      </c>
    </row>
    <row r="182" spans="1:2" x14ac:dyDescent="0.25">
      <c r="A182" s="21" t="s">
        <v>16112</v>
      </c>
      <c r="B182">
        <v>1</v>
      </c>
    </row>
    <row r="183" spans="1:2" x14ac:dyDescent="0.25">
      <c r="A183" s="20" t="s">
        <v>16098</v>
      </c>
      <c r="B183">
        <v>1</v>
      </c>
    </row>
    <row r="184" spans="1:2" x14ac:dyDescent="0.25">
      <c r="A184" s="20" t="s">
        <v>469</v>
      </c>
    </row>
    <row r="185" spans="1:2" x14ac:dyDescent="0.25">
      <c r="A185" s="21" t="s">
        <v>11</v>
      </c>
    </row>
    <row r="186" spans="1:2" x14ac:dyDescent="0.25">
      <c r="A186" s="22" t="s">
        <v>12</v>
      </c>
      <c r="B186">
        <v>1</v>
      </c>
    </row>
    <row r="187" spans="1:2" x14ac:dyDescent="0.25">
      <c r="A187" s="21" t="s">
        <v>16112</v>
      </c>
      <c r="B187">
        <v>1</v>
      </c>
    </row>
    <row r="188" spans="1:2" x14ac:dyDescent="0.25">
      <c r="A188" s="20" t="s">
        <v>16099</v>
      </c>
      <c r="B188">
        <v>1</v>
      </c>
    </row>
    <row r="189" spans="1:2" x14ac:dyDescent="0.25">
      <c r="A189" s="20" t="s">
        <v>665</v>
      </c>
    </row>
    <row r="190" spans="1:2" x14ac:dyDescent="0.25">
      <c r="A190" s="21" t="s">
        <v>11</v>
      </c>
    </row>
    <row r="191" spans="1:2" x14ac:dyDescent="0.25">
      <c r="A191" s="22" t="s">
        <v>12</v>
      </c>
      <c r="B191">
        <v>1</v>
      </c>
    </row>
    <row r="192" spans="1:2" x14ac:dyDescent="0.25">
      <c r="A192" s="22" t="s">
        <v>52</v>
      </c>
      <c r="B192">
        <v>2</v>
      </c>
    </row>
    <row r="193" spans="1:2" x14ac:dyDescent="0.25">
      <c r="A193" s="22" t="s">
        <v>26</v>
      </c>
      <c r="B193">
        <v>2</v>
      </c>
    </row>
    <row r="194" spans="1:2" x14ac:dyDescent="0.25">
      <c r="A194" s="21" t="s">
        <v>16112</v>
      </c>
      <c r="B194">
        <v>5</v>
      </c>
    </row>
    <row r="195" spans="1:2" x14ac:dyDescent="0.25">
      <c r="A195" s="20" t="s">
        <v>16091</v>
      </c>
      <c r="B195">
        <v>5</v>
      </c>
    </row>
    <row r="196" spans="1:2" x14ac:dyDescent="0.25">
      <c r="A196" s="20" t="s">
        <v>156</v>
      </c>
    </row>
    <row r="197" spans="1:2" x14ac:dyDescent="0.25">
      <c r="A197" s="21" t="s">
        <v>86</v>
      </c>
    </row>
    <row r="198" spans="1:2" x14ac:dyDescent="0.25">
      <c r="A198" s="22" t="s">
        <v>52</v>
      </c>
      <c r="B198">
        <v>3</v>
      </c>
    </row>
    <row r="199" spans="1:2" x14ac:dyDescent="0.25">
      <c r="A199" s="22" t="s">
        <v>1444</v>
      </c>
      <c r="B199">
        <v>3</v>
      </c>
    </row>
    <row r="200" spans="1:2" x14ac:dyDescent="0.25">
      <c r="A200" s="22" t="s">
        <v>32</v>
      </c>
      <c r="B200">
        <v>9</v>
      </c>
    </row>
    <row r="201" spans="1:2" x14ac:dyDescent="0.25">
      <c r="A201" s="22" t="s">
        <v>66</v>
      </c>
      <c r="B201">
        <v>2</v>
      </c>
    </row>
    <row r="202" spans="1:2" x14ac:dyDescent="0.25">
      <c r="A202" s="22" t="s">
        <v>26</v>
      </c>
      <c r="B202">
        <v>2</v>
      </c>
    </row>
    <row r="203" spans="1:2" x14ac:dyDescent="0.25">
      <c r="A203" s="21" t="s">
        <v>16111</v>
      </c>
      <c r="B203">
        <v>19</v>
      </c>
    </row>
    <row r="204" spans="1:2" x14ac:dyDescent="0.25">
      <c r="A204" s="20" t="s">
        <v>16085</v>
      </c>
      <c r="B204">
        <v>19</v>
      </c>
    </row>
    <row r="205" spans="1:2" x14ac:dyDescent="0.25">
      <c r="A205" s="20" t="s">
        <v>13063</v>
      </c>
    </row>
    <row r="206" spans="1:2" x14ac:dyDescent="0.25">
      <c r="A206" s="21" t="s">
        <v>11</v>
      </c>
    </row>
    <row r="207" spans="1:2" x14ac:dyDescent="0.25">
      <c r="A207" s="22" t="s">
        <v>66</v>
      </c>
      <c r="B207">
        <v>1</v>
      </c>
    </row>
    <row r="208" spans="1:2" x14ac:dyDescent="0.25">
      <c r="A208" s="21" t="s">
        <v>16112</v>
      </c>
      <c r="B208">
        <v>1</v>
      </c>
    </row>
    <row r="209" spans="1:2" x14ac:dyDescent="0.25">
      <c r="A209" s="20" t="s">
        <v>16100</v>
      </c>
      <c r="B209">
        <v>1</v>
      </c>
    </row>
    <row r="210" spans="1:2" x14ac:dyDescent="0.25">
      <c r="A210" s="20" t="s">
        <v>587</v>
      </c>
    </row>
    <row r="211" spans="1:2" x14ac:dyDescent="0.25">
      <c r="A211" s="21" t="s">
        <v>86</v>
      </c>
    </row>
    <row r="212" spans="1:2" x14ac:dyDescent="0.25">
      <c r="A212" s="22" t="s">
        <v>66</v>
      </c>
      <c r="B212">
        <v>2</v>
      </c>
    </row>
    <row r="213" spans="1:2" x14ac:dyDescent="0.25">
      <c r="A213" s="22" t="s">
        <v>26</v>
      </c>
      <c r="B213">
        <v>1</v>
      </c>
    </row>
    <row r="214" spans="1:2" x14ac:dyDescent="0.25">
      <c r="A214" s="21" t="s">
        <v>16111</v>
      </c>
      <c r="B214">
        <v>3</v>
      </c>
    </row>
    <row r="215" spans="1:2" x14ac:dyDescent="0.25">
      <c r="A215" s="20" t="s">
        <v>16094</v>
      </c>
      <c r="B215">
        <v>3</v>
      </c>
    </row>
    <row r="216" spans="1:2" x14ac:dyDescent="0.25">
      <c r="A216" s="20" t="s">
        <v>10363</v>
      </c>
    </row>
    <row r="217" spans="1:2" x14ac:dyDescent="0.25">
      <c r="A217" s="21" t="s">
        <v>11</v>
      </c>
    </row>
    <row r="218" spans="1:2" x14ac:dyDescent="0.25">
      <c r="A218" s="22" t="s">
        <v>12</v>
      </c>
      <c r="B218">
        <v>1</v>
      </c>
    </row>
    <row r="219" spans="1:2" x14ac:dyDescent="0.25">
      <c r="A219" s="21" t="s">
        <v>16112</v>
      </c>
      <c r="B219">
        <v>1</v>
      </c>
    </row>
    <row r="220" spans="1:2" x14ac:dyDescent="0.25">
      <c r="A220" s="20" t="s">
        <v>16101</v>
      </c>
      <c r="B220">
        <v>1</v>
      </c>
    </row>
    <row r="221" spans="1:2" x14ac:dyDescent="0.25">
      <c r="A221" s="20" t="s">
        <v>924</v>
      </c>
    </row>
    <row r="222" spans="1:2" x14ac:dyDescent="0.25">
      <c r="A222" s="21" t="s">
        <v>11</v>
      </c>
    </row>
    <row r="223" spans="1:2" x14ac:dyDescent="0.25">
      <c r="A223" s="22" t="s">
        <v>12</v>
      </c>
      <c r="B223">
        <v>1</v>
      </c>
    </row>
    <row r="224" spans="1:2" x14ac:dyDescent="0.25">
      <c r="A224" s="22" t="s">
        <v>1444</v>
      </c>
      <c r="B224">
        <v>1</v>
      </c>
    </row>
    <row r="225" spans="1:2" x14ac:dyDescent="0.25">
      <c r="A225" s="21" t="s">
        <v>16112</v>
      </c>
      <c r="B225">
        <v>2</v>
      </c>
    </row>
    <row r="226" spans="1:2" x14ac:dyDescent="0.25">
      <c r="A226" s="20" t="s">
        <v>16086</v>
      </c>
      <c r="B226">
        <v>2</v>
      </c>
    </row>
    <row r="227" spans="1:2" x14ac:dyDescent="0.25">
      <c r="A227" s="20" t="s">
        <v>107</v>
      </c>
    </row>
    <row r="228" spans="1:2" x14ac:dyDescent="0.25">
      <c r="A228" s="21" t="s">
        <v>86</v>
      </c>
    </row>
    <row r="229" spans="1:2" x14ac:dyDescent="0.25">
      <c r="A229" s="22" t="s">
        <v>12</v>
      </c>
      <c r="B229">
        <v>4</v>
      </c>
    </row>
    <row r="230" spans="1:2" x14ac:dyDescent="0.25">
      <c r="A230" s="22" t="s">
        <v>52</v>
      </c>
      <c r="B230">
        <v>4</v>
      </c>
    </row>
    <row r="231" spans="1:2" x14ac:dyDescent="0.25">
      <c r="A231" s="22" t="s">
        <v>1444</v>
      </c>
      <c r="B231">
        <v>2</v>
      </c>
    </row>
    <row r="232" spans="1:2" x14ac:dyDescent="0.25">
      <c r="A232" s="22" t="s">
        <v>32</v>
      </c>
      <c r="B232">
        <v>4</v>
      </c>
    </row>
    <row r="233" spans="1:2" x14ac:dyDescent="0.25">
      <c r="A233" s="22" t="s">
        <v>26</v>
      </c>
      <c r="B233">
        <v>1</v>
      </c>
    </row>
    <row r="234" spans="1:2" x14ac:dyDescent="0.25">
      <c r="A234" s="21" t="s">
        <v>16111</v>
      </c>
      <c r="B234">
        <v>15</v>
      </c>
    </row>
    <row r="235" spans="1:2" x14ac:dyDescent="0.25">
      <c r="A235" s="20" t="s">
        <v>16087</v>
      </c>
      <c r="B235">
        <v>15</v>
      </c>
    </row>
    <row r="236" spans="1:2" x14ac:dyDescent="0.25">
      <c r="A236" s="20" t="s">
        <v>2023</v>
      </c>
    </row>
    <row r="237" spans="1:2" x14ac:dyDescent="0.25">
      <c r="A237" s="21" t="s">
        <v>86</v>
      </c>
    </row>
    <row r="238" spans="1:2" x14ac:dyDescent="0.25">
      <c r="A238" s="22" t="s">
        <v>12</v>
      </c>
      <c r="B238">
        <v>1</v>
      </c>
    </row>
    <row r="239" spans="1:2" x14ac:dyDescent="0.25">
      <c r="A239" s="22" t="s">
        <v>52</v>
      </c>
      <c r="B239">
        <v>1</v>
      </c>
    </row>
    <row r="240" spans="1:2" x14ac:dyDescent="0.25">
      <c r="A240" s="22" t="s">
        <v>32</v>
      </c>
      <c r="B240">
        <v>1</v>
      </c>
    </row>
    <row r="241" spans="1:2" x14ac:dyDescent="0.25">
      <c r="A241" s="22" t="s">
        <v>66</v>
      </c>
      <c r="B241">
        <v>1</v>
      </c>
    </row>
    <row r="242" spans="1:2" x14ac:dyDescent="0.25">
      <c r="A242" s="21" t="s">
        <v>16111</v>
      </c>
      <c r="B242">
        <v>4</v>
      </c>
    </row>
    <row r="243" spans="1:2" x14ac:dyDescent="0.25">
      <c r="A243" s="20" t="s">
        <v>16102</v>
      </c>
      <c r="B243">
        <v>4</v>
      </c>
    </row>
    <row r="244" spans="1:2" x14ac:dyDescent="0.25">
      <c r="A244" s="20" t="s">
        <v>3787</v>
      </c>
    </row>
    <row r="245" spans="1:2" x14ac:dyDescent="0.25">
      <c r="A245" s="21" t="s">
        <v>11</v>
      </c>
    </row>
    <row r="246" spans="1:2" x14ac:dyDescent="0.25">
      <c r="A246" s="22" t="s">
        <v>12</v>
      </c>
      <c r="B246">
        <v>2</v>
      </c>
    </row>
    <row r="247" spans="1:2" x14ac:dyDescent="0.25">
      <c r="A247" s="21" t="s">
        <v>16112</v>
      </c>
      <c r="B247">
        <v>2</v>
      </c>
    </row>
    <row r="248" spans="1:2" x14ac:dyDescent="0.25">
      <c r="A248" s="20" t="s">
        <v>16103</v>
      </c>
      <c r="B248">
        <v>2</v>
      </c>
    </row>
    <row r="249" spans="1:2" x14ac:dyDescent="0.25">
      <c r="A249" s="20" t="s">
        <v>84</v>
      </c>
    </row>
    <row r="250" spans="1:2" x14ac:dyDescent="0.25">
      <c r="A250" s="21" t="s">
        <v>86</v>
      </c>
    </row>
    <row r="251" spans="1:2" x14ac:dyDescent="0.25">
      <c r="A251" s="22" t="s">
        <v>12</v>
      </c>
      <c r="B251">
        <v>4</v>
      </c>
    </row>
    <row r="252" spans="1:2" x14ac:dyDescent="0.25">
      <c r="A252" s="22" t="s">
        <v>52</v>
      </c>
      <c r="B252">
        <v>1</v>
      </c>
    </row>
    <row r="253" spans="1:2" x14ac:dyDescent="0.25">
      <c r="A253" s="22" t="s">
        <v>32</v>
      </c>
      <c r="B253">
        <v>3</v>
      </c>
    </row>
    <row r="254" spans="1:2" x14ac:dyDescent="0.25">
      <c r="A254" s="22" t="s">
        <v>66</v>
      </c>
      <c r="B254">
        <v>3</v>
      </c>
    </row>
    <row r="255" spans="1:2" x14ac:dyDescent="0.25">
      <c r="A255" s="22" t="s">
        <v>26</v>
      </c>
      <c r="B255">
        <v>1</v>
      </c>
    </row>
    <row r="256" spans="1:2" x14ac:dyDescent="0.25">
      <c r="A256" s="21" t="s">
        <v>16111</v>
      </c>
      <c r="B256">
        <v>12</v>
      </c>
    </row>
    <row r="257" spans="1:2" x14ac:dyDescent="0.25">
      <c r="A257" s="20" t="s">
        <v>16088</v>
      </c>
      <c r="B257">
        <v>12</v>
      </c>
    </row>
    <row r="258" spans="1:2" x14ac:dyDescent="0.25">
      <c r="A258" s="20" t="s">
        <v>426</v>
      </c>
    </row>
    <row r="259" spans="1:2" x14ac:dyDescent="0.25">
      <c r="A259" s="21" t="s">
        <v>18</v>
      </c>
    </row>
    <row r="260" spans="1:2" x14ac:dyDescent="0.25">
      <c r="A260" s="22" t="s">
        <v>26</v>
      </c>
      <c r="B260">
        <v>1</v>
      </c>
    </row>
    <row r="261" spans="1:2" x14ac:dyDescent="0.25">
      <c r="A261" s="21" t="s">
        <v>16113</v>
      </c>
      <c r="B261">
        <v>1</v>
      </c>
    </row>
    <row r="262" spans="1:2" x14ac:dyDescent="0.25">
      <c r="A262" s="20" t="s">
        <v>16104</v>
      </c>
      <c r="B262">
        <v>1</v>
      </c>
    </row>
    <row r="263" spans="1:2" x14ac:dyDescent="0.25">
      <c r="A263" s="20" t="s">
        <v>3275</v>
      </c>
    </row>
    <row r="264" spans="1:2" x14ac:dyDescent="0.25">
      <c r="A264" s="21" t="s">
        <v>11</v>
      </c>
    </row>
    <row r="265" spans="1:2" x14ac:dyDescent="0.25">
      <c r="A265" s="22" t="s">
        <v>26</v>
      </c>
      <c r="B265">
        <v>1</v>
      </c>
    </row>
    <row r="266" spans="1:2" x14ac:dyDescent="0.25">
      <c r="A266" s="21" t="s">
        <v>16112</v>
      </c>
      <c r="B266">
        <v>1</v>
      </c>
    </row>
    <row r="267" spans="1:2" x14ac:dyDescent="0.25">
      <c r="A267" s="20" t="s">
        <v>16105</v>
      </c>
      <c r="B267">
        <v>1</v>
      </c>
    </row>
    <row r="268" spans="1:2" x14ac:dyDescent="0.25">
      <c r="A268" s="20" t="s">
        <v>341</v>
      </c>
    </row>
    <row r="269" spans="1:2" x14ac:dyDescent="0.25">
      <c r="A269" s="21" t="s">
        <v>86</v>
      </c>
    </row>
    <row r="270" spans="1:2" x14ac:dyDescent="0.25">
      <c r="A270" s="22" t="s">
        <v>26</v>
      </c>
      <c r="B270">
        <v>2</v>
      </c>
    </row>
    <row r="271" spans="1:2" x14ac:dyDescent="0.25">
      <c r="A271" s="21" t="s">
        <v>16111</v>
      </c>
      <c r="B271">
        <v>2</v>
      </c>
    </row>
    <row r="272" spans="1:2" x14ac:dyDescent="0.25">
      <c r="A272" s="20" t="s">
        <v>16106</v>
      </c>
      <c r="B272">
        <v>2</v>
      </c>
    </row>
    <row r="273" spans="1:2" x14ac:dyDescent="0.25">
      <c r="A273" s="20" t="s">
        <v>1455</v>
      </c>
    </row>
    <row r="274" spans="1:2" x14ac:dyDescent="0.25">
      <c r="A274" s="21" t="s">
        <v>11</v>
      </c>
    </row>
    <row r="275" spans="1:2" x14ac:dyDescent="0.25">
      <c r="A275" s="22" t="s">
        <v>12</v>
      </c>
      <c r="B275">
        <v>1</v>
      </c>
    </row>
    <row r="276" spans="1:2" x14ac:dyDescent="0.25">
      <c r="A276" s="21" t="s">
        <v>16112</v>
      </c>
      <c r="B276">
        <v>1</v>
      </c>
    </row>
    <row r="277" spans="1:2" x14ac:dyDescent="0.25">
      <c r="A277" s="20" t="s">
        <v>16107</v>
      </c>
      <c r="B277">
        <v>1</v>
      </c>
    </row>
    <row r="278" spans="1:2" x14ac:dyDescent="0.25">
      <c r="A278" s="20" t="s">
        <v>10</v>
      </c>
    </row>
    <row r="279" spans="1:2" x14ac:dyDescent="0.25">
      <c r="A279" s="21" t="s">
        <v>11</v>
      </c>
    </row>
    <row r="280" spans="1:2" x14ac:dyDescent="0.25">
      <c r="A280" s="22" t="s">
        <v>12</v>
      </c>
      <c r="B280">
        <v>28</v>
      </c>
    </row>
    <row r="281" spans="1:2" x14ac:dyDescent="0.25">
      <c r="A281" s="22" t="s">
        <v>52</v>
      </c>
      <c r="B281">
        <v>20</v>
      </c>
    </row>
    <row r="282" spans="1:2" x14ac:dyDescent="0.25">
      <c r="A282" s="22" t="s">
        <v>1444</v>
      </c>
      <c r="B282">
        <v>16</v>
      </c>
    </row>
    <row r="283" spans="1:2" x14ac:dyDescent="0.25">
      <c r="A283" s="22" t="s">
        <v>32</v>
      </c>
      <c r="B283">
        <v>55</v>
      </c>
    </row>
    <row r="284" spans="1:2" x14ac:dyDescent="0.25">
      <c r="A284" s="22" t="s">
        <v>66</v>
      </c>
      <c r="B284">
        <v>31</v>
      </c>
    </row>
    <row r="285" spans="1:2" x14ac:dyDescent="0.25">
      <c r="A285" s="22" t="s">
        <v>26</v>
      </c>
      <c r="B285">
        <v>9</v>
      </c>
    </row>
    <row r="286" spans="1:2" x14ac:dyDescent="0.25">
      <c r="A286" s="21" t="s">
        <v>16112</v>
      </c>
      <c r="B286">
        <v>159</v>
      </c>
    </row>
    <row r="287" spans="1:2" x14ac:dyDescent="0.25">
      <c r="A287" s="20" t="s">
        <v>16089</v>
      </c>
      <c r="B287">
        <v>159</v>
      </c>
    </row>
    <row r="288" spans="1:2" x14ac:dyDescent="0.25">
      <c r="A288" s="20" t="s">
        <v>17</v>
      </c>
    </row>
    <row r="289" spans="1:2" x14ac:dyDescent="0.25">
      <c r="A289" s="21" t="s">
        <v>18</v>
      </c>
    </row>
    <row r="290" spans="1:2" x14ac:dyDescent="0.25">
      <c r="A290" s="22" t="s">
        <v>12</v>
      </c>
      <c r="B290">
        <v>70</v>
      </c>
    </row>
    <row r="291" spans="1:2" x14ac:dyDescent="0.25">
      <c r="A291" s="22" t="s">
        <v>52</v>
      </c>
      <c r="B291">
        <v>33</v>
      </c>
    </row>
    <row r="292" spans="1:2" x14ac:dyDescent="0.25">
      <c r="A292" s="22" t="s">
        <v>1444</v>
      </c>
      <c r="B292">
        <v>41</v>
      </c>
    </row>
    <row r="293" spans="1:2" x14ac:dyDescent="0.25">
      <c r="A293" s="22" t="s">
        <v>32</v>
      </c>
      <c r="B293">
        <v>109</v>
      </c>
    </row>
    <row r="294" spans="1:2" x14ac:dyDescent="0.25">
      <c r="A294" s="22" t="s">
        <v>66</v>
      </c>
      <c r="B294">
        <v>141</v>
      </c>
    </row>
    <row r="295" spans="1:2" x14ac:dyDescent="0.25">
      <c r="A295" s="22" t="s">
        <v>26</v>
      </c>
      <c r="B295">
        <v>36</v>
      </c>
    </row>
    <row r="296" spans="1:2" x14ac:dyDescent="0.25">
      <c r="A296" s="21" t="s">
        <v>16113</v>
      </c>
      <c r="B296">
        <v>430</v>
      </c>
    </row>
    <row r="297" spans="1:2" x14ac:dyDescent="0.25">
      <c r="A297" s="20" t="s">
        <v>16090</v>
      </c>
      <c r="B297">
        <v>430</v>
      </c>
    </row>
    <row r="298" spans="1:2" x14ac:dyDescent="0.25">
      <c r="A298" s="5" t="s">
        <v>16077</v>
      </c>
      <c r="B298">
        <v>687</v>
      </c>
    </row>
    <row r="299" spans="1:2" x14ac:dyDescent="0.25">
      <c r="A299" s="5" t="s">
        <v>10242</v>
      </c>
    </row>
    <row r="300" spans="1:2" x14ac:dyDescent="0.25">
      <c r="A300" s="20" t="s">
        <v>156</v>
      </c>
    </row>
    <row r="301" spans="1:2" x14ac:dyDescent="0.25">
      <c r="A301" s="21" t="s">
        <v>86</v>
      </c>
    </row>
    <row r="302" spans="1:2" x14ac:dyDescent="0.25">
      <c r="A302" s="22" t="s">
        <v>52</v>
      </c>
      <c r="B302">
        <v>1</v>
      </c>
    </row>
    <row r="303" spans="1:2" x14ac:dyDescent="0.25">
      <c r="A303" s="21" t="s">
        <v>16111</v>
      </c>
      <c r="B303">
        <v>1</v>
      </c>
    </row>
    <row r="304" spans="1:2" x14ac:dyDescent="0.25">
      <c r="A304" s="20" t="s">
        <v>16085</v>
      </c>
      <c r="B304">
        <v>1</v>
      </c>
    </row>
    <row r="305" spans="1:2" x14ac:dyDescent="0.25">
      <c r="A305" s="20" t="s">
        <v>107</v>
      </c>
    </row>
    <row r="306" spans="1:2" x14ac:dyDescent="0.25">
      <c r="A306" s="21" t="s">
        <v>86</v>
      </c>
    </row>
    <row r="307" spans="1:2" x14ac:dyDescent="0.25">
      <c r="A307" s="22" t="s">
        <v>26</v>
      </c>
      <c r="B307">
        <v>1</v>
      </c>
    </row>
    <row r="308" spans="1:2" x14ac:dyDescent="0.25">
      <c r="A308" s="21" t="s">
        <v>16111</v>
      </c>
      <c r="B308">
        <v>1</v>
      </c>
    </row>
    <row r="309" spans="1:2" x14ac:dyDescent="0.25">
      <c r="A309" s="20" t="s">
        <v>16087</v>
      </c>
      <c r="B309">
        <v>1</v>
      </c>
    </row>
    <row r="310" spans="1:2" x14ac:dyDescent="0.25">
      <c r="A310" s="5" t="s">
        <v>16078</v>
      </c>
      <c r="B310">
        <v>2</v>
      </c>
    </row>
    <row r="311" spans="1:2" x14ac:dyDescent="0.25">
      <c r="A311" s="5" t="s">
        <v>354</v>
      </c>
    </row>
    <row r="312" spans="1:2" x14ac:dyDescent="0.25">
      <c r="A312" s="20" t="s">
        <v>11288</v>
      </c>
    </row>
    <row r="313" spans="1:2" x14ac:dyDescent="0.25">
      <c r="A313" s="21" t="s">
        <v>11</v>
      </c>
    </row>
    <row r="314" spans="1:2" x14ac:dyDescent="0.25">
      <c r="A314" s="22" t="s">
        <v>26</v>
      </c>
      <c r="B314">
        <v>1</v>
      </c>
    </row>
    <row r="315" spans="1:2" x14ac:dyDescent="0.25">
      <c r="A315" s="21" t="s">
        <v>16112</v>
      </c>
      <c r="B315">
        <v>1</v>
      </c>
    </row>
    <row r="316" spans="1:2" x14ac:dyDescent="0.25">
      <c r="A316" s="20" t="s">
        <v>16098</v>
      </c>
      <c r="B316">
        <v>1</v>
      </c>
    </row>
    <row r="317" spans="1:2" x14ac:dyDescent="0.25">
      <c r="A317" s="20" t="s">
        <v>156</v>
      </c>
    </row>
    <row r="318" spans="1:2" x14ac:dyDescent="0.25">
      <c r="A318" s="21" t="s">
        <v>86</v>
      </c>
    </row>
    <row r="319" spans="1:2" x14ac:dyDescent="0.25">
      <c r="A319" s="22" t="s">
        <v>52</v>
      </c>
      <c r="B319">
        <v>1</v>
      </c>
    </row>
    <row r="320" spans="1:2" x14ac:dyDescent="0.25">
      <c r="A320" s="21" t="s">
        <v>16111</v>
      </c>
      <c r="B320">
        <v>1</v>
      </c>
    </row>
    <row r="321" spans="1:2" x14ac:dyDescent="0.25">
      <c r="A321" s="20" t="s">
        <v>16085</v>
      </c>
      <c r="B321">
        <v>1</v>
      </c>
    </row>
    <row r="322" spans="1:2" x14ac:dyDescent="0.25">
      <c r="A322" s="20" t="s">
        <v>10</v>
      </c>
    </row>
    <row r="323" spans="1:2" x14ac:dyDescent="0.25">
      <c r="A323" s="21" t="s">
        <v>11</v>
      </c>
    </row>
    <row r="324" spans="1:2" x14ac:dyDescent="0.25">
      <c r="A324" s="22" t="s">
        <v>1444</v>
      </c>
      <c r="B324">
        <v>1</v>
      </c>
    </row>
    <row r="325" spans="1:2" x14ac:dyDescent="0.25">
      <c r="A325" s="22" t="s">
        <v>32</v>
      </c>
      <c r="B325">
        <v>1</v>
      </c>
    </row>
    <row r="326" spans="1:2" x14ac:dyDescent="0.25">
      <c r="A326" s="21" t="s">
        <v>16112</v>
      </c>
      <c r="B326">
        <v>2</v>
      </c>
    </row>
    <row r="327" spans="1:2" x14ac:dyDescent="0.25">
      <c r="A327" s="20" t="s">
        <v>16089</v>
      </c>
      <c r="B327">
        <v>2</v>
      </c>
    </row>
    <row r="328" spans="1:2" x14ac:dyDescent="0.25">
      <c r="A328" s="20" t="s">
        <v>17</v>
      </c>
    </row>
    <row r="329" spans="1:2" x14ac:dyDescent="0.25">
      <c r="A329" s="21" t="s">
        <v>18</v>
      </c>
    </row>
    <row r="330" spans="1:2" x14ac:dyDescent="0.25">
      <c r="A330" s="22" t="s">
        <v>12</v>
      </c>
      <c r="B330">
        <v>3</v>
      </c>
    </row>
    <row r="331" spans="1:2" x14ac:dyDescent="0.25">
      <c r="A331" s="22" t="s">
        <v>52</v>
      </c>
      <c r="B331">
        <v>5</v>
      </c>
    </row>
    <row r="332" spans="1:2" x14ac:dyDescent="0.25">
      <c r="A332" s="22" t="s">
        <v>1444</v>
      </c>
      <c r="B332">
        <v>4</v>
      </c>
    </row>
    <row r="333" spans="1:2" x14ac:dyDescent="0.25">
      <c r="A333" s="22" t="s">
        <v>32</v>
      </c>
      <c r="B333">
        <v>8</v>
      </c>
    </row>
    <row r="334" spans="1:2" x14ac:dyDescent="0.25">
      <c r="A334" s="22" t="s">
        <v>66</v>
      </c>
      <c r="B334">
        <v>4</v>
      </c>
    </row>
    <row r="335" spans="1:2" x14ac:dyDescent="0.25">
      <c r="A335" s="21" t="s">
        <v>16113</v>
      </c>
      <c r="B335">
        <v>24</v>
      </c>
    </row>
    <row r="336" spans="1:2" x14ac:dyDescent="0.25">
      <c r="A336" s="20" t="s">
        <v>16090</v>
      </c>
      <c r="B336">
        <v>24</v>
      </c>
    </row>
    <row r="337" spans="1:2" x14ac:dyDescent="0.25">
      <c r="A337" s="5" t="s">
        <v>16079</v>
      </c>
      <c r="B337">
        <v>28</v>
      </c>
    </row>
    <row r="338" spans="1:2" x14ac:dyDescent="0.25">
      <c r="A338" s="5" t="s">
        <v>3484</v>
      </c>
    </row>
    <row r="339" spans="1:2" x14ac:dyDescent="0.25">
      <c r="A339" s="20" t="s">
        <v>17</v>
      </c>
    </row>
    <row r="340" spans="1:2" x14ac:dyDescent="0.25">
      <c r="A340" s="21" t="s">
        <v>18</v>
      </c>
    </row>
    <row r="341" spans="1:2" x14ac:dyDescent="0.25">
      <c r="A341" s="22" t="s">
        <v>12</v>
      </c>
      <c r="B341">
        <v>4</v>
      </c>
    </row>
    <row r="342" spans="1:2" x14ac:dyDescent="0.25">
      <c r="A342" s="21" t="s">
        <v>16113</v>
      </c>
      <c r="B342">
        <v>4</v>
      </c>
    </row>
    <row r="343" spans="1:2" x14ac:dyDescent="0.25">
      <c r="A343" s="20" t="s">
        <v>16090</v>
      </c>
      <c r="B343">
        <v>4</v>
      </c>
    </row>
    <row r="344" spans="1:2" x14ac:dyDescent="0.25">
      <c r="A344" s="5" t="s">
        <v>16080</v>
      </c>
      <c r="B344">
        <v>4</v>
      </c>
    </row>
    <row r="345" spans="1:2" x14ac:dyDescent="0.25">
      <c r="A345" s="5" t="s">
        <v>15</v>
      </c>
    </row>
    <row r="346" spans="1:2" x14ac:dyDescent="0.25">
      <c r="A346" s="20" t="s">
        <v>199</v>
      </c>
    </row>
    <row r="347" spans="1:2" x14ac:dyDescent="0.25">
      <c r="A347" s="21" t="s">
        <v>86</v>
      </c>
    </row>
    <row r="348" spans="1:2" x14ac:dyDescent="0.25">
      <c r="A348" s="22" t="s">
        <v>32</v>
      </c>
      <c r="B348">
        <v>3</v>
      </c>
    </row>
    <row r="349" spans="1:2" x14ac:dyDescent="0.25">
      <c r="A349" s="21" t="s">
        <v>16111</v>
      </c>
      <c r="B349">
        <v>3</v>
      </c>
    </row>
    <row r="350" spans="1:2" x14ac:dyDescent="0.25">
      <c r="A350" s="20" t="s">
        <v>16084</v>
      </c>
      <c r="B350">
        <v>3</v>
      </c>
    </row>
    <row r="351" spans="1:2" x14ac:dyDescent="0.25">
      <c r="A351" s="20" t="s">
        <v>4053</v>
      </c>
    </row>
    <row r="352" spans="1:2" x14ac:dyDescent="0.25">
      <c r="A352" s="21" t="s">
        <v>18</v>
      </c>
    </row>
    <row r="353" spans="1:2" x14ac:dyDescent="0.25">
      <c r="A353" s="22" t="s">
        <v>12</v>
      </c>
      <c r="B353">
        <v>1</v>
      </c>
    </row>
    <row r="354" spans="1:2" x14ac:dyDescent="0.25">
      <c r="A354" s="22" t="s">
        <v>52</v>
      </c>
      <c r="B354">
        <v>1</v>
      </c>
    </row>
    <row r="355" spans="1:2" x14ac:dyDescent="0.25">
      <c r="A355" s="22" t="s">
        <v>1444</v>
      </c>
      <c r="B355">
        <v>1</v>
      </c>
    </row>
    <row r="356" spans="1:2" x14ac:dyDescent="0.25">
      <c r="A356" s="22" t="s">
        <v>32</v>
      </c>
      <c r="B356">
        <v>2</v>
      </c>
    </row>
    <row r="357" spans="1:2" x14ac:dyDescent="0.25">
      <c r="A357" s="22" t="s">
        <v>26</v>
      </c>
      <c r="B357">
        <v>1</v>
      </c>
    </row>
    <row r="358" spans="1:2" x14ac:dyDescent="0.25">
      <c r="A358" s="21" t="s">
        <v>16113</v>
      </c>
      <c r="B358">
        <v>6</v>
      </c>
    </row>
    <row r="359" spans="1:2" x14ac:dyDescent="0.25">
      <c r="A359" s="20" t="s">
        <v>16093</v>
      </c>
      <c r="B359">
        <v>6</v>
      </c>
    </row>
    <row r="360" spans="1:2" x14ac:dyDescent="0.25">
      <c r="A360" s="20" t="s">
        <v>469</v>
      </c>
    </row>
    <row r="361" spans="1:2" x14ac:dyDescent="0.25">
      <c r="A361" s="21" t="s">
        <v>11</v>
      </c>
    </row>
    <row r="362" spans="1:2" x14ac:dyDescent="0.25">
      <c r="A362" s="22" t="s">
        <v>12</v>
      </c>
      <c r="B362">
        <v>2</v>
      </c>
    </row>
    <row r="363" spans="1:2" x14ac:dyDescent="0.25">
      <c r="A363" s="21" t="s">
        <v>16112</v>
      </c>
      <c r="B363">
        <v>2</v>
      </c>
    </row>
    <row r="364" spans="1:2" x14ac:dyDescent="0.25">
      <c r="A364" s="20" t="s">
        <v>16099</v>
      </c>
      <c r="B364">
        <v>2</v>
      </c>
    </row>
    <row r="365" spans="1:2" x14ac:dyDescent="0.25">
      <c r="A365" s="20" t="s">
        <v>665</v>
      </c>
    </row>
    <row r="366" spans="1:2" x14ac:dyDescent="0.25">
      <c r="A366" s="21" t="s">
        <v>11</v>
      </c>
    </row>
    <row r="367" spans="1:2" x14ac:dyDescent="0.25">
      <c r="A367" s="22" t="s">
        <v>1444</v>
      </c>
      <c r="B367">
        <v>1</v>
      </c>
    </row>
    <row r="368" spans="1:2" x14ac:dyDescent="0.25">
      <c r="A368" s="21" t="s">
        <v>16112</v>
      </c>
      <c r="B368">
        <v>1</v>
      </c>
    </row>
    <row r="369" spans="1:2" x14ac:dyDescent="0.25">
      <c r="A369" s="20" t="s">
        <v>16091</v>
      </c>
      <c r="B369">
        <v>1</v>
      </c>
    </row>
    <row r="370" spans="1:2" x14ac:dyDescent="0.25">
      <c r="A370" s="20" t="s">
        <v>156</v>
      </c>
    </row>
    <row r="371" spans="1:2" x14ac:dyDescent="0.25">
      <c r="A371" s="21" t="s">
        <v>86</v>
      </c>
    </row>
    <row r="372" spans="1:2" x14ac:dyDescent="0.25">
      <c r="A372" s="22" t="s">
        <v>12</v>
      </c>
      <c r="B372">
        <v>1</v>
      </c>
    </row>
    <row r="373" spans="1:2" x14ac:dyDescent="0.25">
      <c r="A373" s="22" t="s">
        <v>52</v>
      </c>
      <c r="B373">
        <v>2</v>
      </c>
    </row>
    <row r="374" spans="1:2" x14ac:dyDescent="0.25">
      <c r="A374" s="22" t="s">
        <v>32</v>
      </c>
      <c r="B374">
        <v>1</v>
      </c>
    </row>
    <row r="375" spans="1:2" x14ac:dyDescent="0.25">
      <c r="A375" s="21" t="s">
        <v>16111</v>
      </c>
      <c r="B375">
        <v>4</v>
      </c>
    </row>
    <row r="376" spans="1:2" x14ac:dyDescent="0.25">
      <c r="A376" s="20" t="s">
        <v>16085</v>
      </c>
      <c r="B376">
        <v>4</v>
      </c>
    </row>
    <row r="377" spans="1:2" x14ac:dyDescent="0.25">
      <c r="A377" s="20" t="s">
        <v>6676</v>
      </c>
    </row>
    <row r="378" spans="1:2" x14ac:dyDescent="0.25">
      <c r="A378" s="21" t="s">
        <v>11</v>
      </c>
    </row>
    <row r="379" spans="1:2" x14ac:dyDescent="0.25">
      <c r="A379" s="22" t="s">
        <v>12</v>
      </c>
      <c r="B379">
        <v>1</v>
      </c>
    </row>
    <row r="380" spans="1:2" x14ac:dyDescent="0.25">
      <c r="A380" s="22" t="s">
        <v>66</v>
      </c>
      <c r="B380">
        <v>1</v>
      </c>
    </row>
    <row r="381" spans="1:2" x14ac:dyDescent="0.25">
      <c r="A381" s="21" t="s">
        <v>16112</v>
      </c>
      <c r="B381">
        <v>2</v>
      </c>
    </row>
    <row r="382" spans="1:2" x14ac:dyDescent="0.25">
      <c r="A382" s="20" t="s">
        <v>16108</v>
      </c>
      <c r="B382">
        <v>2</v>
      </c>
    </row>
    <row r="383" spans="1:2" x14ac:dyDescent="0.25">
      <c r="A383" s="20" t="s">
        <v>10363</v>
      </c>
    </row>
    <row r="384" spans="1:2" x14ac:dyDescent="0.25">
      <c r="A384" s="21" t="s">
        <v>11</v>
      </c>
    </row>
    <row r="385" spans="1:2" x14ac:dyDescent="0.25">
      <c r="A385" s="22" t="s">
        <v>1444</v>
      </c>
      <c r="B385">
        <v>1</v>
      </c>
    </row>
    <row r="386" spans="1:2" x14ac:dyDescent="0.25">
      <c r="A386" s="21" t="s">
        <v>16112</v>
      </c>
      <c r="B386">
        <v>1</v>
      </c>
    </row>
    <row r="387" spans="1:2" x14ac:dyDescent="0.25">
      <c r="A387" s="20" t="s">
        <v>16101</v>
      </c>
      <c r="B387">
        <v>1</v>
      </c>
    </row>
    <row r="388" spans="1:2" x14ac:dyDescent="0.25">
      <c r="A388" s="20" t="s">
        <v>924</v>
      </c>
    </row>
    <row r="389" spans="1:2" x14ac:dyDescent="0.25">
      <c r="A389" s="21" t="s">
        <v>11</v>
      </c>
    </row>
    <row r="390" spans="1:2" x14ac:dyDescent="0.25">
      <c r="A390" s="22" t="s">
        <v>12</v>
      </c>
      <c r="B390">
        <v>1</v>
      </c>
    </row>
    <row r="391" spans="1:2" x14ac:dyDescent="0.25">
      <c r="A391" s="21" t="s">
        <v>16112</v>
      </c>
      <c r="B391">
        <v>1</v>
      </c>
    </row>
    <row r="392" spans="1:2" x14ac:dyDescent="0.25">
      <c r="A392" s="20" t="s">
        <v>16086</v>
      </c>
      <c r="B392">
        <v>1</v>
      </c>
    </row>
    <row r="393" spans="1:2" x14ac:dyDescent="0.25">
      <c r="A393" s="20" t="s">
        <v>107</v>
      </c>
    </row>
    <row r="394" spans="1:2" x14ac:dyDescent="0.25">
      <c r="A394" s="21" t="s">
        <v>86</v>
      </c>
    </row>
    <row r="395" spans="1:2" x14ac:dyDescent="0.25">
      <c r="A395" s="22" t="s">
        <v>12</v>
      </c>
      <c r="B395">
        <v>2</v>
      </c>
    </row>
    <row r="396" spans="1:2" x14ac:dyDescent="0.25">
      <c r="A396" s="22" t="s">
        <v>52</v>
      </c>
      <c r="B396">
        <v>1</v>
      </c>
    </row>
    <row r="397" spans="1:2" x14ac:dyDescent="0.25">
      <c r="A397" s="22" t="s">
        <v>1444</v>
      </c>
      <c r="B397">
        <v>1</v>
      </c>
    </row>
    <row r="398" spans="1:2" x14ac:dyDescent="0.25">
      <c r="A398" s="22" t="s">
        <v>66</v>
      </c>
      <c r="B398">
        <v>1</v>
      </c>
    </row>
    <row r="399" spans="1:2" x14ac:dyDescent="0.25">
      <c r="A399" s="22" t="s">
        <v>26</v>
      </c>
      <c r="B399">
        <v>1</v>
      </c>
    </row>
    <row r="400" spans="1:2" x14ac:dyDescent="0.25">
      <c r="A400" s="21" t="s">
        <v>16111</v>
      </c>
      <c r="B400">
        <v>6</v>
      </c>
    </row>
    <row r="401" spans="1:2" x14ac:dyDescent="0.25">
      <c r="A401" s="20" t="s">
        <v>16087</v>
      </c>
      <c r="B401">
        <v>6</v>
      </c>
    </row>
    <row r="402" spans="1:2" x14ac:dyDescent="0.25">
      <c r="A402" s="20" t="s">
        <v>3787</v>
      </c>
    </row>
    <row r="403" spans="1:2" x14ac:dyDescent="0.25">
      <c r="A403" s="21" t="s">
        <v>11</v>
      </c>
    </row>
    <row r="404" spans="1:2" x14ac:dyDescent="0.25">
      <c r="A404" s="22" t="s">
        <v>12</v>
      </c>
      <c r="B404">
        <v>2</v>
      </c>
    </row>
    <row r="405" spans="1:2" x14ac:dyDescent="0.25">
      <c r="A405" s="21" t="s">
        <v>16112</v>
      </c>
      <c r="B405">
        <v>2</v>
      </c>
    </row>
    <row r="406" spans="1:2" x14ac:dyDescent="0.25">
      <c r="A406" s="20" t="s">
        <v>16103</v>
      </c>
      <c r="B406">
        <v>2</v>
      </c>
    </row>
    <row r="407" spans="1:2" x14ac:dyDescent="0.25">
      <c r="A407" s="20" t="s">
        <v>84</v>
      </c>
    </row>
    <row r="408" spans="1:2" x14ac:dyDescent="0.25">
      <c r="A408" s="21" t="s">
        <v>86</v>
      </c>
    </row>
    <row r="409" spans="1:2" x14ac:dyDescent="0.25">
      <c r="A409" s="22" t="s">
        <v>32</v>
      </c>
      <c r="B409">
        <v>1</v>
      </c>
    </row>
    <row r="410" spans="1:2" x14ac:dyDescent="0.25">
      <c r="A410" s="22" t="s">
        <v>66</v>
      </c>
      <c r="B410">
        <v>4</v>
      </c>
    </row>
    <row r="411" spans="1:2" x14ac:dyDescent="0.25">
      <c r="A411" s="21" t="s">
        <v>16111</v>
      </c>
      <c r="B411">
        <v>5</v>
      </c>
    </row>
    <row r="412" spans="1:2" x14ac:dyDescent="0.25">
      <c r="A412" s="20" t="s">
        <v>16088</v>
      </c>
      <c r="B412">
        <v>5</v>
      </c>
    </row>
    <row r="413" spans="1:2" x14ac:dyDescent="0.25">
      <c r="A413" s="20" t="s">
        <v>3275</v>
      </c>
    </row>
    <row r="414" spans="1:2" x14ac:dyDescent="0.25">
      <c r="A414" s="21" t="s">
        <v>11</v>
      </c>
    </row>
    <row r="415" spans="1:2" x14ac:dyDescent="0.25">
      <c r="A415" s="22" t="s">
        <v>12</v>
      </c>
      <c r="B415">
        <v>2</v>
      </c>
    </row>
    <row r="416" spans="1:2" x14ac:dyDescent="0.25">
      <c r="A416" s="21" t="s">
        <v>16112</v>
      </c>
      <c r="B416">
        <v>2</v>
      </c>
    </row>
    <row r="417" spans="1:2" x14ac:dyDescent="0.25">
      <c r="A417" s="20" t="s">
        <v>16105</v>
      </c>
      <c r="B417">
        <v>2</v>
      </c>
    </row>
    <row r="418" spans="1:2" x14ac:dyDescent="0.25">
      <c r="A418" s="20" t="s">
        <v>10</v>
      </c>
    </row>
    <row r="419" spans="1:2" x14ac:dyDescent="0.25">
      <c r="A419" s="21" t="s">
        <v>11</v>
      </c>
    </row>
    <row r="420" spans="1:2" x14ac:dyDescent="0.25">
      <c r="A420" s="22" t="s">
        <v>12</v>
      </c>
      <c r="B420">
        <v>10</v>
      </c>
    </row>
    <row r="421" spans="1:2" x14ac:dyDescent="0.25">
      <c r="A421" s="22" t="s">
        <v>52</v>
      </c>
      <c r="B421">
        <v>9</v>
      </c>
    </row>
    <row r="422" spans="1:2" x14ac:dyDescent="0.25">
      <c r="A422" s="22" t="s">
        <v>1444</v>
      </c>
      <c r="B422">
        <v>3</v>
      </c>
    </row>
    <row r="423" spans="1:2" x14ac:dyDescent="0.25">
      <c r="A423" s="22" t="s">
        <v>32</v>
      </c>
      <c r="B423">
        <v>35</v>
      </c>
    </row>
    <row r="424" spans="1:2" x14ac:dyDescent="0.25">
      <c r="A424" s="22" t="s">
        <v>66</v>
      </c>
      <c r="B424">
        <v>10</v>
      </c>
    </row>
    <row r="425" spans="1:2" x14ac:dyDescent="0.25">
      <c r="A425" s="22" t="s">
        <v>26</v>
      </c>
      <c r="B425">
        <v>2</v>
      </c>
    </row>
    <row r="426" spans="1:2" x14ac:dyDescent="0.25">
      <c r="A426" s="21" t="s">
        <v>16112</v>
      </c>
      <c r="B426">
        <v>69</v>
      </c>
    </row>
    <row r="427" spans="1:2" x14ac:dyDescent="0.25">
      <c r="A427" s="20" t="s">
        <v>16089</v>
      </c>
      <c r="B427">
        <v>69</v>
      </c>
    </row>
    <row r="428" spans="1:2" x14ac:dyDescent="0.25">
      <c r="A428" s="20" t="s">
        <v>17</v>
      </c>
    </row>
    <row r="429" spans="1:2" x14ac:dyDescent="0.25">
      <c r="A429" s="21" t="s">
        <v>18</v>
      </c>
    </row>
    <row r="430" spans="1:2" x14ac:dyDescent="0.25">
      <c r="A430" s="22" t="s">
        <v>12</v>
      </c>
      <c r="B430">
        <v>52</v>
      </c>
    </row>
    <row r="431" spans="1:2" x14ac:dyDescent="0.25">
      <c r="A431" s="22" t="s">
        <v>52</v>
      </c>
      <c r="B431">
        <v>41</v>
      </c>
    </row>
    <row r="432" spans="1:2" x14ac:dyDescent="0.25">
      <c r="A432" s="22" t="s">
        <v>1444</v>
      </c>
      <c r="B432">
        <v>25</v>
      </c>
    </row>
    <row r="433" spans="1:2" x14ac:dyDescent="0.25">
      <c r="A433" s="22" t="s">
        <v>32</v>
      </c>
      <c r="B433">
        <v>116</v>
      </c>
    </row>
    <row r="434" spans="1:2" x14ac:dyDescent="0.25">
      <c r="A434" s="22" t="s">
        <v>66</v>
      </c>
      <c r="B434">
        <v>41</v>
      </c>
    </row>
    <row r="435" spans="1:2" x14ac:dyDescent="0.25">
      <c r="A435" s="22" t="s">
        <v>26</v>
      </c>
      <c r="B435">
        <v>12</v>
      </c>
    </row>
    <row r="436" spans="1:2" x14ac:dyDescent="0.25">
      <c r="A436" s="21" t="s">
        <v>16113</v>
      </c>
      <c r="B436">
        <v>287</v>
      </c>
    </row>
    <row r="437" spans="1:2" x14ac:dyDescent="0.25">
      <c r="A437" s="20" t="s">
        <v>16090</v>
      </c>
      <c r="B437">
        <v>287</v>
      </c>
    </row>
    <row r="438" spans="1:2" x14ac:dyDescent="0.25">
      <c r="A438" s="5" t="s">
        <v>16081</v>
      </c>
      <c r="B438">
        <v>391</v>
      </c>
    </row>
    <row r="439" spans="1:2" x14ac:dyDescent="0.25">
      <c r="A439" s="5" t="s">
        <v>169</v>
      </c>
    </row>
    <row r="440" spans="1:2" x14ac:dyDescent="0.25">
      <c r="A440" s="20" t="s">
        <v>10</v>
      </c>
    </row>
    <row r="441" spans="1:2" x14ac:dyDescent="0.25">
      <c r="A441" s="21" t="s">
        <v>11</v>
      </c>
    </row>
    <row r="442" spans="1:2" x14ac:dyDescent="0.25">
      <c r="A442" s="22" t="s">
        <v>66</v>
      </c>
      <c r="B442">
        <v>3</v>
      </c>
    </row>
    <row r="443" spans="1:2" x14ac:dyDescent="0.25">
      <c r="A443" s="21" t="s">
        <v>16112</v>
      </c>
      <c r="B443">
        <v>3</v>
      </c>
    </row>
    <row r="444" spans="1:2" x14ac:dyDescent="0.25">
      <c r="A444" s="20" t="s">
        <v>16089</v>
      </c>
      <c r="B444">
        <v>3</v>
      </c>
    </row>
    <row r="445" spans="1:2" x14ac:dyDescent="0.25">
      <c r="A445" s="20" t="s">
        <v>17</v>
      </c>
    </row>
    <row r="446" spans="1:2" x14ac:dyDescent="0.25">
      <c r="A446" s="21" t="s">
        <v>18</v>
      </c>
    </row>
    <row r="447" spans="1:2" x14ac:dyDescent="0.25">
      <c r="A447" s="22" t="s">
        <v>32</v>
      </c>
      <c r="B447">
        <v>1</v>
      </c>
    </row>
    <row r="448" spans="1:2" x14ac:dyDescent="0.25">
      <c r="A448" s="22" t="s">
        <v>66</v>
      </c>
      <c r="B448">
        <v>6</v>
      </c>
    </row>
    <row r="449" spans="1:2" x14ac:dyDescent="0.25">
      <c r="A449" s="22" t="s">
        <v>26</v>
      </c>
      <c r="B449">
        <v>1</v>
      </c>
    </row>
    <row r="450" spans="1:2" x14ac:dyDescent="0.25">
      <c r="A450" s="21" t="s">
        <v>16113</v>
      </c>
      <c r="B450">
        <v>8</v>
      </c>
    </row>
    <row r="451" spans="1:2" x14ac:dyDescent="0.25">
      <c r="A451" s="20" t="s">
        <v>16090</v>
      </c>
      <c r="B451">
        <v>8</v>
      </c>
    </row>
    <row r="452" spans="1:2" x14ac:dyDescent="0.25">
      <c r="A452" s="5" t="s">
        <v>16082</v>
      </c>
      <c r="B452">
        <v>11</v>
      </c>
    </row>
    <row r="453" spans="1:2" x14ac:dyDescent="0.25">
      <c r="A453" s="5" t="s">
        <v>22</v>
      </c>
    </row>
    <row r="454" spans="1:2" x14ac:dyDescent="0.25">
      <c r="A454" s="20" t="s">
        <v>199</v>
      </c>
    </row>
    <row r="455" spans="1:2" x14ac:dyDescent="0.25">
      <c r="A455" s="21" t="s">
        <v>86</v>
      </c>
    </row>
    <row r="456" spans="1:2" x14ac:dyDescent="0.25">
      <c r="A456" s="22" t="s">
        <v>12</v>
      </c>
      <c r="B456">
        <v>3</v>
      </c>
    </row>
    <row r="457" spans="1:2" x14ac:dyDescent="0.25">
      <c r="A457" s="22" t="s">
        <v>52</v>
      </c>
      <c r="B457">
        <v>1</v>
      </c>
    </row>
    <row r="458" spans="1:2" x14ac:dyDescent="0.25">
      <c r="A458" s="22" t="s">
        <v>1444</v>
      </c>
      <c r="B458">
        <v>2</v>
      </c>
    </row>
    <row r="459" spans="1:2" x14ac:dyDescent="0.25">
      <c r="A459" s="22" t="s">
        <v>32</v>
      </c>
      <c r="B459">
        <v>2</v>
      </c>
    </row>
    <row r="460" spans="1:2" x14ac:dyDescent="0.25">
      <c r="A460" s="22" t="s">
        <v>66</v>
      </c>
      <c r="B460">
        <v>7</v>
      </c>
    </row>
    <row r="461" spans="1:2" x14ac:dyDescent="0.25">
      <c r="A461" s="22" t="s">
        <v>26</v>
      </c>
      <c r="B461">
        <v>1</v>
      </c>
    </row>
    <row r="462" spans="1:2" x14ac:dyDescent="0.25">
      <c r="A462" s="21" t="s">
        <v>16111</v>
      </c>
      <c r="B462">
        <v>16</v>
      </c>
    </row>
    <row r="463" spans="1:2" x14ac:dyDescent="0.25">
      <c r="A463" s="20" t="s">
        <v>16084</v>
      </c>
      <c r="B463">
        <v>16</v>
      </c>
    </row>
    <row r="464" spans="1:2" x14ac:dyDescent="0.25">
      <c r="A464" s="20" t="s">
        <v>2234</v>
      </c>
    </row>
    <row r="465" spans="1:2" x14ac:dyDescent="0.25">
      <c r="A465" s="21" t="s">
        <v>11</v>
      </c>
    </row>
    <row r="466" spans="1:2" x14ac:dyDescent="0.25">
      <c r="A466" s="22" t="s">
        <v>26</v>
      </c>
      <c r="B466">
        <v>1</v>
      </c>
    </row>
    <row r="467" spans="1:2" x14ac:dyDescent="0.25">
      <c r="A467" s="21" t="s">
        <v>16112</v>
      </c>
      <c r="B467">
        <v>1</v>
      </c>
    </row>
    <row r="468" spans="1:2" x14ac:dyDescent="0.25">
      <c r="A468" s="20" t="s">
        <v>16095</v>
      </c>
      <c r="B468">
        <v>1</v>
      </c>
    </row>
    <row r="469" spans="1:2" x14ac:dyDescent="0.25">
      <c r="A469" s="20" t="s">
        <v>4053</v>
      </c>
    </row>
    <row r="470" spans="1:2" x14ac:dyDescent="0.25">
      <c r="A470" s="21" t="s">
        <v>18</v>
      </c>
    </row>
    <row r="471" spans="1:2" x14ac:dyDescent="0.25">
      <c r="A471" s="22" t="s">
        <v>12</v>
      </c>
      <c r="B471">
        <v>1</v>
      </c>
    </row>
    <row r="472" spans="1:2" x14ac:dyDescent="0.25">
      <c r="A472" s="22" t="s">
        <v>1444</v>
      </c>
      <c r="B472">
        <v>3</v>
      </c>
    </row>
    <row r="473" spans="1:2" x14ac:dyDescent="0.25">
      <c r="A473" s="22" t="s">
        <v>66</v>
      </c>
      <c r="B473">
        <v>3</v>
      </c>
    </row>
    <row r="474" spans="1:2" x14ac:dyDescent="0.25">
      <c r="A474" s="21" t="s">
        <v>16113</v>
      </c>
      <c r="B474">
        <v>7</v>
      </c>
    </row>
    <row r="475" spans="1:2" x14ac:dyDescent="0.25">
      <c r="A475" s="20" t="s">
        <v>16093</v>
      </c>
      <c r="B475">
        <v>7</v>
      </c>
    </row>
    <row r="476" spans="1:2" x14ac:dyDescent="0.25">
      <c r="A476" s="20" t="s">
        <v>469</v>
      </c>
    </row>
    <row r="477" spans="1:2" x14ac:dyDescent="0.25">
      <c r="A477" s="21" t="s">
        <v>11</v>
      </c>
    </row>
    <row r="478" spans="1:2" x14ac:dyDescent="0.25">
      <c r="A478" s="22" t="s">
        <v>26</v>
      </c>
      <c r="B478">
        <v>1</v>
      </c>
    </row>
    <row r="479" spans="1:2" x14ac:dyDescent="0.25">
      <c r="A479" s="21" t="s">
        <v>16112</v>
      </c>
      <c r="B479">
        <v>1</v>
      </c>
    </row>
    <row r="480" spans="1:2" x14ac:dyDescent="0.25">
      <c r="A480" s="20" t="s">
        <v>16099</v>
      </c>
      <c r="B480">
        <v>1</v>
      </c>
    </row>
    <row r="481" spans="1:2" x14ac:dyDescent="0.25">
      <c r="A481" s="20" t="s">
        <v>665</v>
      </c>
    </row>
    <row r="482" spans="1:2" x14ac:dyDescent="0.25">
      <c r="A482" s="21" t="s">
        <v>11</v>
      </c>
    </row>
    <row r="483" spans="1:2" x14ac:dyDescent="0.25">
      <c r="A483" s="22" t="s">
        <v>12</v>
      </c>
      <c r="B483">
        <v>2</v>
      </c>
    </row>
    <row r="484" spans="1:2" x14ac:dyDescent="0.25">
      <c r="A484" s="22" t="s">
        <v>1444</v>
      </c>
      <c r="B484">
        <v>2</v>
      </c>
    </row>
    <row r="485" spans="1:2" x14ac:dyDescent="0.25">
      <c r="A485" s="22" t="s">
        <v>66</v>
      </c>
      <c r="B485">
        <v>1</v>
      </c>
    </row>
    <row r="486" spans="1:2" x14ac:dyDescent="0.25">
      <c r="A486" s="21" t="s">
        <v>16112</v>
      </c>
      <c r="B486">
        <v>5</v>
      </c>
    </row>
    <row r="487" spans="1:2" x14ac:dyDescent="0.25">
      <c r="A487" s="20" t="s">
        <v>16091</v>
      </c>
      <c r="B487">
        <v>5</v>
      </c>
    </row>
    <row r="488" spans="1:2" x14ac:dyDescent="0.25">
      <c r="A488" s="20" t="s">
        <v>156</v>
      </c>
    </row>
    <row r="489" spans="1:2" x14ac:dyDescent="0.25">
      <c r="A489" s="21" t="s">
        <v>86</v>
      </c>
    </row>
    <row r="490" spans="1:2" x14ac:dyDescent="0.25">
      <c r="A490" s="22" t="s">
        <v>12</v>
      </c>
      <c r="B490">
        <v>1</v>
      </c>
    </row>
    <row r="491" spans="1:2" x14ac:dyDescent="0.25">
      <c r="A491" s="22" t="s">
        <v>52</v>
      </c>
      <c r="B491">
        <v>5</v>
      </c>
    </row>
    <row r="492" spans="1:2" x14ac:dyDescent="0.25">
      <c r="A492" s="22" t="s">
        <v>1444</v>
      </c>
      <c r="B492">
        <v>3</v>
      </c>
    </row>
    <row r="493" spans="1:2" x14ac:dyDescent="0.25">
      <c r="A493" s="22" t="s">
        <v>32</v>
      </c>
      <c r="B493">
        <v>6</v>
      </c>
    </row>
    <row r="494" spans="1:2" x14ac:dyDescent="0.25">
      <c r="A494" s="22" t="s">
        <v>66</v>
      </c>
      <c r="B494">
        <v>1</v>
      </c>
    </row>
    <row r="495" spans="1:2" x14ac:dyDescent="0.25">
      <c r="A495" s="22" t="s">
        <v>26</v>
      </c>
      <c r="B495">
        <v>1</v>
      </c>
    </row>
    <row r="496" spans="1:2" x14ac:dyDescent="0.25">
      <c r="A496" s="21" t="s">
        <v>16111</v>
      </c>
      <c r="B496">
        <v>17</v>
      </c>
    </row>
    <row r="497" spans="1:2" x14ac:dyDescent="0.25">
      <c r="A497" s="20" t="s">
        <v>16085</v>
      </c>
      <c r="B497">
        <v>17</v>
      </c>
    </row>
    <row r="498" spans="1:2" x14ac:dyDescent="0.25">
      <c r="A498" s="20" t="s">
        <v>587</v>
      </c>
    </row>
    <row r="499" spans="1:2" x14ac:dyDescent="0.25">
      <c r="A499" s="21" t="s">
        <v>86</v>
      </c>
    </row>
    <row r="500" spans="1:2" x14ac:dyDescent="0.25">
      <c r="A500" s="22" t="s">
        <v>12</v>
      </c>
      <c r="B500">
        <v>1</v>
      </c>
    </row>
    <row r="501" spans="1:2" x14ac:dyDescent="0.25">
      <c r="A501" s="22" t="s">
        <v>52</v>
      </c>
      <c r="B501">
        <v>1</v>
      </c>
    </row>
    <row r="502" spans="1:2" x14ac:dyDescent="0.25">
      <c r="A502" s="22" t="s">
        <v>66</v>
      </c>
      <c r="B502">
        <v>9</v>
      </c>
    </row>
    <row r="503" spans="1:2" x14ac:dyDescent="0.25">
      <c r="A503" s="21" t="s">
        <v>16111</v>
      </c>
      <c r="B503">
        <v>11</v>
      </c>
    </row>
    <row r="504" spans="1:2" x14ac:dyDescent="0.25">
      <c r="A504" s="20" t="s">
        <v>16094</v>
      </c>
      <c r="B504">
        <v>11</v>
      </c>
    </row>
    <row r="505" spans="1:2" x14ac:dyDescent="0.25">
      <c r="A505" s="20" t="s">
        <v>107</v>
      </c>
    </row>
    <row r="506" spans="1:2" x14ac:dyDescent="0.25">
      <c r="A506" s="21" t="s">
        <v>86</v>
      </c>
    </row>
    <row r="507" spans="1:2" x14ac:dyDescent="0.25">
      <c r="A507" s="22" t="s">
        <v>12</v>
      </c>
      <c r="B507">
        <v>6</v>
      </c>
    </row>
    <row r="508" spans="1:2" x14ac:dyDescent="0.25">
      <c r="A508" s="22" t="s">
        <v>52</v>
      </c>
      <c r="B508">
        <v>2</v>
      </c>
    </row>
    <row r="509" spans="1:2" x14ac:dyDescent="0.25">
      <c r="A509" s="22" t="s">
        <v>1444</v>
      </c>
      <c r="B509">
        <v>3</v>
      </c>
    </row>
    <row r="510" spans="1:2" x14ac:dyDescent="0.25">
      <c r="A510" s="22" t="s">
        <v>32</v>
      </c>
      <c r="B510">
        <v>3</v>
      </c>
    </row>
    <row r="511" spans="1:2" x14ac:dyDescent="0.25">
      <c r="A511" s="22" t="s">
        <v>66</v>
      </c>
      <c r="B511">
        <v>5</v>
      </c>
    </row>
    <row r="512" spans="1:2" x14ac:dyDescent="0.25">
      <c r="A512" s="22" t="s">
        <v>26</v>
      </c>
      <c r="B512">
        <v>1</v>
      </c>
    </row>
    <row r="513" spans="1:2" x14ac:dyDescent="0.25">
      <c r="A513" s="21" t="s">
        <v>16111</v>
      </c>
      <c r="B513">
        <v>20</v>
      </c>
    </row>
    <row r="514" spans="1:2" x14ac:dyDescent="0.25">
      <c r="A514" s="20" t="s">
        <v>16087</v>
      </c>
      <c r="B514">
        <v>20</v>
      </c>
    </row>
    <row r="515" spans="1:2" x14ac:dyDescent="0.25">
      <c r="A515" s="20" t="s">
        <v>11922</v>
      </c>
    </row>
    <row r="516" spans="1:2" x14ac:dyDescent="0.25">
      <c r="A516" s="21" t="s">
        <v>18</v>
      </c>
    </row>
    <row r="517" spans="1:2" x14ac:dyDescent="0.25">
      <c r="A517" s="22" t="s">
        <v>66</v>
      </c>
      <c r="B517">
        <v>1</v>
      </c>
    </row>
    <row r="518" spans="1:2" x14ac:dyDescent="0.25">
      <c r="A518" s="21" t="s">
        <v>16113</v>
      </c>
      <c r="B518">
        <v>1</v>
      </c>
    </row>
    <row r="519" spans="1:2" x14ac:dyDescent="0.25">
      <c r="A519" s="20" t="s">
        <v>16109</v>
      </c>
      <c r="B519">
        <v>1</v>
      </c>
    </row>
    <row r="520" spans="1:2" x14ac:dyDescent="0.25">
      <c r="A520" s="20" t="s">
        <v>3787</v>
      </c>
    </row>
    <row r="521" spans="1:2" x14ac:dyDescent="0.25">
      <c r="A521" s="21" t="s">
        <v>11</v>
      </c>
    </row>
    <row r="522" spans="1:2" x14ac:dyDescent="0.25">
      <c r="A522" s="22" t="s">
        <v>12</v>
      </c>
      <c r="B522">
        <v>1</v>
      </c>
    </row>
    <row r="523" spans="1:2" x14ac:dyDescent="0.25">
      <c r="A523" s="22" t="s">
        <v>26</v>
      </c>
      <c r="B523">
        <v>1</v>
      </c>
    </row>
    <row r="524" spans="1:2" x14ac:dyDescent="0.25">
      <c r="A524" s="21" t="s">
        <v>16112</v>
      </c>
      <c r="B524">
        <v>2</v>
      </c>
    </row>
    <row r="525" spans="1:2" x14ac:dyDescent="0.25">
      <c r="A525" s="20" t="s">
        <v>16103</v>
      </c>
      <c r="B525">
        <v>2</v>
      </c>
    </row>
    <row r="526" spans="1:2" x14ac:dyDescent="0.25">
      <c r="A526" s="20" t="s">
        <v>84</v>
      </c>
    </row>
    <row r="527" spans="1:2" x14ac:dyDescent="0.25">
      <c r="A527" s="21" t="s">
        <v>86</v>
      </c>
    </row>
    <row r="528" spans="1:2" x14ac:dyDescent="0.25">
      <c r="A528" s="22" t="s">
        <v>12</v>
      </c>
      <c r="B528">
        <v>3</v>
      </c>
    </row>
    <row r="529" spans="1:2" x14ac:dyDescent="0.25">
      <c r="A529" s="22" t="s">
        <v>52</v>
      </c>
      <c r="B529">
        <v>1</v>
      </c>
    </row>
    <row r="530" spans="1:2" x14ac:dyDescent="0.25">
      <c r="A530" s="22" t="s">
        <v>32</v>
      </c>
      <c r="B530">
        <v>1</v>
      </c>
    </row>
    <row r="531" spans="1:2" x14ac:dyDescent="0.25">
      <c r="A531" s="22" t="s">
        <v>66</v>
      </c>
      <c r="B531">
        <v>4</v>
      </c>
    </row>
    <row r="532" spans="1:2" x14ac:dyDescent="0.25">
      <c r="A532" s="22" t="s">
        <v>26</v>
      </c>
      <c r="B532">
        <v>1</v>
      </c>
    </row>
    <row r="533" spans="1:2" x14ac:dyDescent="0.25">
      <c r="A533" s="21" t="s">
        <v>16111</v>
      </c>
      <c r="B533">
        <v>10</v>
      </c>
    </row>
    <row r="534" spans="1:2" x14ac:dyDescent="0.25">
      <c r="A534" s="20" t="s">
        <v>16088</v>
      </c>
      <c r="B534">
        <v>10</v>
      </c>
    </row>
    <row r="535" spans="1:2" x14ac:dyDescent="0.25">
      <c r="A535" s="20" t="s">
        <v>11063</v>
      </c>
    </row>
    <row r="536" spans="1:2" x14ac:dyDescent="0.25">
      <c r="A536" s="21" t="s">
        <v>11</v>
      </c>
    </row>
    <row r="537" spans="1:2" x14ac:dyDescent="0.25">
      <c r="A537" s="22" t="s">
        <v>26</v>
      </c>
      <c r="B537">
        <v>1</v>
      </c>
    </row>
    <row r="538" spans="1:2" x14ac:dyDescent="0.25">
      <c r="A538" s="21" t="s">
        <v>16112</v>
      </c>
      <c r="B538">
        <v>1</v>
      </c>
    </row>
    <row r="539" spans="1:2" x14ac:dyDescent="0.25">
      <c r="A539" s="20" t="s">
        <v>16110</v>
      </c>
      <c r="B539">
        <v>1</v>
      </c>
    </row>
    <row r="540" spans="1:2" x14ac:dyDescent="0.25">
      <c r="A540" s="20" t="s">
        <v>3275</v>
      </c>
    </row>
    <row r="541" spans="1:2" x14ac:dyDescent="0.25">
      <c r="A541" s="21" t="s">
        <v>11</v>
      </c>
    </row>
    <row r="542" spans="1:2" x14ac:dyDescent="0.25">
      <c r="A542" s="22" t="s">
        <v>12</v>
      </c>
      <c r="B542">
        <v>1</v>
      </c>
    </row>
    <row r="543" spans="1:2" x14ac:dyDescent="0.25">
      <c r="A543" s="22" t="s">
        <v>52</v>
      </c>
      <c r="B543">
        <v>1</v>
      </c>
    </row>
    <row r="544" spans="1:2" x14ac:dyDescent="0.25">
      <c r="A544" s="21" t="s">
        <v>16112</v>
      </c>
      <c r="B544">
        <v>2</v>
      </c>
    </row>
    <row r="545" spans="1:2" x14ac:dyDescent="0.25">
      <c r="A545" s="20" t="s">
        <v>16105</v>
      </c>
      <c r="B545">
        <v>2</v>
      </c>
    </row>
    <row r="546" spans="1:2" x14ac:dyDescent="0.25">
      <c r="A546" s="20" t="s">
        <v>341</v>
      </c>
    </row>
    <row r="547" spans="1:2" x14ac:dyDescent="0.25">
      <c r="A547" s="21" t="s">
        <v>86</v>
      </c>
    </row>
    <row r="548" spans="1:2" x14ac:dyDescent="0.25">
      <c r="A548" s="22" t="s">
        <v>52</v>
      </c>
      <c r="B548">
        <v>1</v>
      </c>
    </row>
    <row r="549" spans="1:2" x14ac:dyDescent="0.25">
      <c r="A549" s="21" t="s">
        <v>16111</v>
      </c>
      <c r="B549">
        <v>1</v>
      </c>
    </row>
    <row r="550" spans="1:2" x14ac:dyDescent="0.25">
      <c r="A550" s="20" t="s">
        <v>16106</v>
      </c>
      <c r="B550">
        <v>1</v>
      </c>
    </row>
    <row r="551" spans="1:2" x14ac:dyDescent="0.25">
      <c r="A551" s="20" t="s">
        <v>10</v>
      </c>
    </row>
    <row r="552" spans="1:2" x14ac:dyDescent="0.25">
      <c r="A552" s="21" t="s">
        <v>11</v>
      </c>
    </row>
    <row r="553" spans="1:2" x14ac:dyDescent="0.25">
      <c r="A553" s="22" t="s">
        <v>12</v>
      </c>
      <c r="B553">
        <v>14</v>
      </c>
    </row>
    <row r="554" spans="1:2" x14ac:dyDescent="0.25">
      <c r="A554" s="22" t="s">
        <v>52</v>
      </c>
      <c r="B554">
        <v>10</v>
      </c>
    </row>
    <row r="555" spans="1:2" x14ac:dyDescent="0.25">
      <c r="A555" s="22" t="s">
        <v>1444</v>
      </c>
      <c r="B555">
        <v>12</v>
      </c>
    </row>
    <row r="556" spans="1:2" x14ac:dyDescent="0.25">
      <c r="A556" s="22" t="s">
        <v>32</v>
      </c>
      <c r="B556">
        <v>30</v>
      </c>
    </row>
    <row r="557" spans="1:2" x14ac:dyDescent="0.25">
      <c r="A557" s="22" t="s">
        <v>66</v>
      </c>
      <c r="B557">
        <v>51</v>
      </c>
    </row>
    <row r="558" spans="1:2" x14ac:dyDescent="0.25">
      <c r="A558" s="22" t="s">
        <v>26</v>
      </c>
      <c r="B558">
        <v>6</v>
      </c>
    </row>
    <row r="559" spans="1:2" x14ac:dyDescent="0.25">
      <c r="A559" s="21" t="s">
        <v>16112</v>
      </c>
      <c r="B559">
        <v>123</v>
      </c>
    </row>
    <row r="560" spans="1:2" x14ac:dyDescent="0.25">
      <c r="A560" s="20" t="s">
        <v>16089</v>
      </c>
      <c r="B560">
        <v>123</v>
      </c>
    </row>
    <row r="561" spans="1:2" x14ac:dyDescent="0.25">
      <c r="A561" s="20" t="s">
        <v>17</v>
      </c>
    </row>
    <row r="562" spans="1:2" x14ac:dyDescent="0.25">
      <c r="A562" s="21" t="s">
        <v>18</v>
      </c>
    </row>
    <row r="563" spans="1:2" x14ac:dyDescent="0.25">
      <c r="A563" s="22" t="s">
        <v>12</v>
      </c>
      <c r="B563">
        <v>44</v>
      </c>
    </row>
    <row r="564" spans="1:2" x14ac:dyDescent="0.25">
      <c r="A564" s="22" t="s">
        <v>52</v>
      </c>
      <c r="B564">
        <v>33</v>
      </c>
    </row>
    <row r="565" spans="1:2" x14ac:dyDescent="0.25">
      <c r="A565" s="22" t="s">
        <v>1444</v>
      </c>
      <c r="B565">
        <v>26</v>
      </c>
    </row>
    <row r="566" spans="1:2" x14ac:dyDescent="0.25">
      <c r="A566" s="22" t="s">
        <v>32</v>
      </c>
      <c r="B566">
        <v>76</v>
      </c>
    </row>
    <row r="567" spans="1:2" x14ac:dyDescent="0.25">
      <c r="A567" s="22" t="s">
        <v>66</v>
      </c>
      <c r="B567">
        <v>173</v>
      </c>
    </row>
    <row r="568" spans="1:2" x14ac:dyDescent="0.25">
      <c r="A568" s="22" t="s">
        <v>26</v>
      </c>
      <c r="B568">
        <v>27</v>
      </c>
    </row>
    <row r="569" spans="1:2" x14ac:dyDescent="0.25">
      <c r="A569" s="21" t="s">
        <v>16113</v>
      </c>
      <c r="B569">
        <v>379</v>
      </c>
    </row>
    <row r="570" spans="1:2" x14ac:dyDescent="0.25">
      <c r="A570" s="20" t="s">
        <v>16090</v>
      </c>
      <c r="B570">
        <v>379</v>
      </c>
    </row>
    <row r="571" spans="1:2" x14ac:dyDescent="0.25">
      <c r="A571" s="5" t="s">
        <v>16083</v>
      </c>
      <c r="B571">
        <v>597</v>
      </c>
    </row>
    <row r="572" spans="1:2" x14ac:dyDescent="0.25">
      <c r="A572" s="5" t="s">
        <v>16073</v>
      </c>
      <c r="B572">
        <v>2000</v>
      </c>
    </row>
  </sheetData>
  <pageMargins left="0.7" right="0.7" top="0.75" bottom="0.75" header="0.3" footer="0.3"/>
  <pageSetup orientation="portrait" horizontalDpi="300" verticalDpi="300" r:id="rId6"/>
  <headerFooter>
    <oddHeader>&amp;C&amp;"Arial,Bold"&amp;18&amp;A&amp;R&amp;"Arial,Bold"&amp;18&amp;P</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604D-6698-472B-818B-7E1DE76535DB}">
  <dimension ref="A1:B14"/>
  <sheetViews>
    <sheetView workbookViewId="0">
      <selection activeCell="D16" sqref="D16"/>
    </sheetView>
  </sheetViews>
  <sheetFormatPr defaultRowHeight="13.2" x14ac:dyDescent="0.25"/>
  <cols>
    <col min="1" max="1" width="22.21875" bestFit="1" customWidth="1"/>
    <col min="2" max="2" width="30.21875" bestFit="1" customWidth="1"/>
  </cols>
  <sheetData>
    <row r="1" spans="1:2" x14ac:dyDescent="0.25">
      <c r="A1" s="19" t="s">
        <v>16058</v>
      </c>
      <c r="B1" t="s">
        <v>16116</v>
      </c>
    </row>
    <row r="3" spans="1:2" x14ac:dyDescent="0.25">
      <c r="A3" s="19" t="s">
        <v>16072</v>
      </c>
      <c r="B3" t="s">
        <v>16114</v>
      </c>
    </row>
    <row r="4" spans="1:2" x14ac:dyDescent="0.25">
      <c r="A4" s="5" t="s">
        <v>8</v>
      </c>
      <c r="B4" s="23"/>
    </row>
    <row r="5" spans="1:2" x14ac:dyDescent="0.25">
      <c r="A5" s="20" t="s">
        <v>18</v>
      </c>
      <c r="B5" s="23">
        <v>287210014.38</v>
      </c>
    </row>
    <row r="6" spans="1:2" x14ac:dyDescent="0.25">
      <c r="A6" s="20" t="s">
        <v>86</v>
      </c>
      <c r="B6" s="23">
        <v>842440340.57000005</v>
      </c>
    </row>
    <row r="7" spans="1:2" x14ac:dyDescent="0.25">
      <c r="A7" s="20" t="s">
        <v>11</v>
      </c>
      <c r="B7" s="23">
        <v>18974359.952399999</v>
      </c>
    </row>
    <row r="8" spans="1:2" x14ac:dyDescent="0.25">
      <c r="A8" s="5" t="s">
        <v>16077</v>
      </c>
      <c r="B8" s="23">
        <v>1148624714.9024</v>
      </c>
    </row>
    <row r="9" spans="1:2" x14ac:dyDescent="0.25">
      <c r="A9" s="5" t="s">
        <v>15</v>
      </c>
      <c r="B9" s="23"/>
    </row>
    <row r="10" spans="1:2" x14ac:dyDescent="0.25">
      <c r="A10" s="20" t="s">
        <v>18</v>
      </c>
      <c r="B10" s="23">
        <v>126535610.88888</v>
      </c>
    </row>
    <row r="11" spans="1:2" x14ac:dyDescent="0.25">
      <c r="A11" s="20" t="s">
        <v>86</v>
      </c>
      <c r="B11" s="23">
        <v>20619146.149999999</v>
      </c>
    </row>
    <row r="12" spans="1:2" x14ac:dyDescent="0.25">
      <c r="A12" s="20" t="s">
        <v>11</v>
      </c>
      <c r="B12" s="23">
        <v>71257943.090000018</v>
      </c>
    </row>
    <row r="13" spans="1:2" x14ac:dyDescent="0.25">
      <c r="A13" s="5" t="s">
        <v>16081</v>
      </c>
      <c r="B13" s="23">
        <v>218412700.12888002</v>
      </c>
    </row>
    <row r="14" spans="1:2" x14ac:dyDescent="0.25">
      <c r="A14" s="5" t="s">
        <v>16073</v>
      </c>
      <c r="B14" s="23">
        <v>1367037415.03128</v>
      </c>
    </row>
  </sheetData>
  <pageMargins left="0.7" right="0.7" top="0.75" bottom="0.75" header="0.3" footer="0.3"/>
  <pageSetup orientation="portrait" horizontalDpi="300" verticalDpi="300" r:id="rId2"/>
  <headerFooter>
    <oddHeader>&amp;C&amp;"Arial,Bold"&amp;18&amp;A&amp;R&amp;"Arial,Bold"&amp;18&amp;P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Exe Sum &amp; Dashboard</vt:lpstr>
      <vt:lpstr>Memo</vt:lpstr>
      <vt:lpstr>Total Comp Report</vt:lpstr>
      <vt:lpstr>FX rates</vt:lpstr>
      <vt:lpstr>Total Compensation Pivots</vt:lpstr>
      <vt:lpstr>Employee Count Pivots</vt:lpstr>
      <vt:lpstr>Regional Analysis of SM</vt:lpstr>
      <vt:lpstr>'Employee Count Pivots'!Print_Area</vt:lpstr>
      <vt:lpstr>'Exe Sum &amp; Dashboard'!Print_Area</vt:lpstr>
      <vt:lpstr>'FX rates'!Print_Area</vt:lpstr>
      <vt:lpstr>Memo!Print_Area</vt:lpstr>
      <vt:lpstr>'Regional Analysis of SM'!Print_Area</vt:lpstr>
      <vt:lpstr>'Total Comp Report'!Print_Area</vt:lpstr>
      <vt:lpstr>'Total Compensation Pivots'!Print_Area</vt:lpstr>
      <vt:lpstr>'Total Comp Report'!Print_Titles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Azeem</dc:creator>
  <cp:lastModifiedBy>MJ Sanacore</cp:lastModifiedBy>
  <cp:lastPrinted>2025-04-20T17:18:14Z</cp:lastPrinted>
  <dcterms:created xsi:type="dcterms:W3CDTF">2018-04-06T17:13:48Z</dcterms:created>
  <dcterms:modified xsi:type="dcterms:W3CDTF">2026-01-29T03:19:49Z</dcterms:modified>
</cp:coreProperties>
</file>